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6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7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8.xml" ContentType="application/vnd.openxmlformats-officedocument.drawing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9.xml" ContentType="application/vnd.openxmlformats-officedocument.drawing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3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0.xml" ContentType="application/vnd.openxmlformats-officedocument.drawing+xml"/>
  <Override PartName="/xl/charts/chart44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11.xml" ContentType="application/vnd.openxmlformats-officedocument.drawing+xml"/>
  <Override PartName="/xl/charts/chart45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12.xml" ContentType="application/vnd.openxmlformats-officedocument.drawing+xml"/>
  <Override PartName="/xl/charts/chart46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3.xml" ContentType="application/vnd.openxmlformats-officedocument.drawing+xml"/>
  <Override PartName="/xl/charts/chart49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14.xml" ContentType="application/vnd.openxmlformats-officedocument.drawing+xml"/>
  <Override PartName="/xl/charts/chart50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16.xml" ContentType="application/vnd.openxmlformats-officedocument.drawing+xml"/>
  <Override PartName="/xl/charts/chart52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3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17.xml" ContentType="application/vnd.openxmlformats-officedocument.drawing+xml"/>
  <Override PartName="/xl/charts/chart54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5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18.xml" ContentType="application/vnd.openxmlformats-officedocument.drawing+xml"/>
  <Override PartName="/xl/charts/chart56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19.xml" ContentType="application/vnd.openxmlformats-officedocument.drawing+xml"/>
  <Override PartName="/xl/charts/chart57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8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9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20.xml" ContentType="application/vnd.openxmlformats-officedocument.drawing+xml"/>
  <Override PartName="/xl/charts/chart60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61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62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3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21.xml" ContentType="application/vnd.openxmlformats-officedocument.drawing+xml"/>
  <Override PartName="/xl/charts/chart64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5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6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7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8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9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22.xml" ContentType="application/vnd.openxmlformats-officedocument.drawing+xml"/>
  <Override PartName="/xl/charts/chart70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olo\Desktop\Topics in Portfolio mgmt\Excel files\Excel for final report\"/>
    </mc:Choice>
  </mc:AlternateContent>
  <bookViews>
    <workbookView xWindow="0" yWindow="0" windowWidth="23040" windowHeight="9072" firstSheet="1" activeTab="1"/>
  </bookViews>
  <sheets>
    <sheet name="Data" sheetId="11" r:id="rId1"/>
    <sheet name="Statistics 1" sheetId="1" r:id="rId2"/>
    <sheet name="Beta" sheetId="2" r:id="rId3"/>
    <sheet name="Pair trade" sheetId="3" r:id="rId4"/>
    <sheet name="Moving Avgs" sheetId="4" r:id="rId5"/>
    <sheet name="Bollinger Bands" sheetId="18" r:id="rId6"/>
    <sheet name="Momentum + ROC" sheetId="19" r:id="rId7"/>
    <sheet name="RSI" sheetId="6" r:id="rId8"/>
    <sheet name="STOC + MACD" sheetId="7" r:id="rId9"/>
    <sheet name="Forecasts 1" sheetId="8" r:id="rId10"/>
    <sheet name="Eps Fcast Holt's (Prof data)" sheetId="30" r:id="rId11"/>
    <sheet name="Eps Fcast Holt's (ETS data)  " sheetId="21" r:id="rId12"/>
    <sheet name="Sales walking" sheetId="43" r:id="rId13"/>
    <sheet name="Residual Income (2022)" sheetId="17" r:id="rId14"/>
    <sheet name="WACC + rating" sheetId="13" r:id="rId15"/>
    <sheet name="DDM " sheetId="16" r:id="rId16"/>
    <sheet name="AUM growth" sheetId="40" r:id="rId17"/>
    <sheet name="Aggr DCFF FCFF (AUM)" sheetId="37" r:id="rId18"/>
    <sheet name="Aggr DCFF Monte Carlo " sheetId="39" r:id="rId19"/>
    <sheet name="P|E APO" sheetId="25" r:id="rId20"/>
    <sheet name="Multiples Peers" sheetId="26" r:id="rId21"/>
    <sheet name="Multiples strict Peers" sheetId="41" r:id="rId22"/>
    <sheet name="Black-Litterman Portfolio " sheetId="42" r:id="rId23"/>
    <sheet name="Final evaluation" sheetId="44" r:id="rId24"/>
    <sheet name="Data2" sheetId="45" r:id="rId25"/>
  </sheets>
  <externalReferences>
    <externalReference r:id="rId26"/>
  </externalReferences>
  <definedNames>
    <definedName name="_xlnm._FilterDatabase" localSheetId="1" hidden="1">'Statistics 1'!$D$7:$E$3709</definedName>
    <definedName name="solver_adj" localSheetId="22" hidden="1">'Black-Litterman Portfolio '!$AB$34:$AK$34</definedName>
    <definedName name="solver_cvg" localSheetId="22" hidden="1">0.0001</definedName>
    <definedName name="solver_drv" localSheetId="22" hidden="1">1</definedName>
    <definedName name="solver_eng" localSheetId="22" hidden="1">1</definedName>
    <definedName name="solver_est" localSheetId="22" hidden="1">1</definedName>
    <definedName name="solver_itr" localSheetId="22" hidden="1">2147483647</definedName>
    <definedName name="solver_mip" localSheetId="22" hidden="1">2147483647</definedName>
    <definedName name="solver_mni" localSheetId="22" hidden="1">30</definedName>
    <definedName name="solver_mrt" localSheetId="22" hidden="1">0.075</definedName>
    <definedName name="solver_msl" localSheetId="22" hidden="1">2</definedName>
    <definedName name="solver_neg" localSheetId="22" hidden="1">2</definedName>
    <definedName name="solver_nod" localSheetId="22" hidden="1">2147483647</definedName>
    <definedName name="solver_num" localSheetId="22" hidden="1">0</definedName>
    <definedName name="solver_nwt" localSheetId="22" hidden="1">1</definedName>
    <definedName name="solver_opt" localSheetId="22" hidden="1">'Black-Litterman Portfolio '!$AD$44</definedName>
    <definedName name="solver_pre" localSheetId="22" hidden="1">0.000001</definedName>
    <definedName name="solver_rbv" localSheetId="22" hidden="1">1</definedName>
    <definedName name="solver_rlx" localSheetId="22" hidden="1">2</definedName>
    <definedName name="solver_rsd" localSheetId="22" hidden="1">0</definedName>
    <definedName name="solver_scl" localSheetId="22" hidden="1">1</definedName>
    <definedName name="solver_sho" localSheetId="22" hidden="1">2</definedName>
    <definedName name="solver_ssz" localSheetId="22" hidden="1">100</definedName>
    <definedName name="solver_tim" localSheetId="22" hidden="1">2147483647</definedName>
    <definedName name="solver_tol" localSheetId="22" hidden="1">0.01</definedName>
    <definedName name="solver_typ" localSheetId="22" hidden="1">2</definedName>
    <definedName name="solver_val" localSheetId="22" hidden="1">0</definedName>
    <definedName name="solver_ver" localSheetId="22" hidden="1">3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2" i="17" l="1"/>
  <c r="O5" i="41"/>
  <c r="O4" i="41"/>
  <c r="O3" i="41"/>
  <c r="N5" i="41"/>
  <c r="N4" i="41"/>
  <c r="N3" i="41"/>
  <c r="M5" i="41"/>
  <c r="M4" i="41"/>
  <c r="M3" i="41"/>
  <c r="K5" i="41"/>
  <c r="K4" i="41"/>
  <c r="K3" i="41"/>
  <c r="I5" i="41"/>
  <c r="H5" i="41"/>
  <c r="I4" i="41"/>
  <c r="H4" i="41"/>
  <c r="I3" i="41"/>
  <c r="H3" i="41"/>
  <c r="O9" i="26"/>
  <c r="N9" i="26"/>
  <c r="M9" i="26"/>
  <c r="O8" i="26"/>
  <c r="N8" i="26"/>
  <c r="M8" i="26"/>
  <c r="O7" i="26"/>
  <c r="N7" i="26"/>
  <c r="M7" i="26"/>
  <c r="O6" i="26"/>
  <c r="N6" i="26"/>
  <c r="M6" i="26"/>
  <c r="O5" i="26"/>
  <c r="N5" i="26"/>
  <c r="M5" i="26"/>
  <c r="O4" i="26"/>
  <c r="N4" i="26"/>
  <c r="M4" i="26"/>
  <c r="K4" i="26"/>
  <c r="O3" i="26"/>
  <c r="N3" i="26"/>
  <c r="M3" i="26"/>
  <c r="K3" i="26"/>
  <c r="I9" i="26"/>
  <c r="H9" i="26"/>
  <c r="I8" i="26"/>
  <c r="H8" i="26"/>
  <c r="I7" i="26"/>
  <c r="H7" i="26"/>
  <c r="I6" i="26"/>
  <c r="H6" i="26"/>
  <c r="I5" i="26"/>
  <c r="H5" i="26"/>
  <c r="I4" i="26"/>
  <c r="H4" i="26"/>
  <c r="I3" i="26"/>
  <c r="H3" i="26"/>
  <c r="G17" i="17"/>
  <c r="F17" i="17"/>
  <c r="E17" i="17"/>
  <c r="D17" i="17"/>
  <c r="C17" i="17"/>
  <c r="H15" i="17"/>
  <c r="G15" i="17"/>
  <c r="F15" i="17"/>
  <c r="E15" i="17"/>
  <c r="D15" i="17"/>
  <c r="C15" i="17"/>
  <c r="H13" i="17"/>
  <c r="G13" i="17"/>
  <c r="F13" i="17"/>
  <c r="E13" i="17"/>
  <c r="D13" i="17"/>
  <c r="C13" i="17"/>
  <c r="H11" i="17"/>
  <c r="G11" i="17"/>
  <c r="F11" i="17"/>
  <c r="E11" i="17"/>
  <c r="D11" i="17"/>
  <c r="C11" i="17"/>
  <c r="I56" i="37" l="1"/>
  <c r="E56" i="37"/>
  <c r="E57" i="37" s="1"/>
  <c r="I4" i="37"/>
  <c r="C6" i="13"/>
  <c r="C7" i="13"/>
  <c r="C9" i="13"/>
  <c r="E24" i="17"/>
  <c r="H24" i="17"/>
  <c r="J24" i="17"/>
  <c r="E58" i="37" l="1"/>
  <c r="I57" i="37"/>
  <c r="J19" i="16"/>
  <c r="L12" i="16"/>
  <c r="M12" i="16"/>
  <c r="N12" i="16"/>
  <c r="O12" i="16"/>
  <c r="O14" i="16" s="1"/>
  <c r="P12" i="16"/>
  <c r="K12" i="16"/>
  <c r="K14" i="16" s="1"/>
  <c r="P14" i="16"/>
  <c r="L14" i="16"/>
  <c r="M14" i="16"/>
  <c r="N14" i="16"/>
  <c r="BJ23" i="8"/>
  <c r="G20" i="19"/>
  <c r="D25" i="19"/>
  <c r="D13" i="19"/>
  <c r="E59" i="37" l="1"/>
  <c r="I58" i="37"/>
  <c r="H62" i="43"/>
  <c r="L15" i="43"/>
  <c r="L11" i="43"/>
  <c r="L7" i="43"/>
  <c r="L3" i="43"/>
  <c r="K19" i="43"/>
  <c r="K18" i="43"/>
  <c r="K17" i="43"/>
  <c r="K16" i="43"/>
  <c r="K15" i="43"/>
  <c r="K14" i="43"/>
  <c r="K12" i="43"/>
  <c r="K13" i="43"/>
  <c r="K11" i="43"/>
  <c r="K10" i="43"/>
  <c r="K9" i="43"/>
  <c r="K8" i="43"/>
  <c r="K7" i="43"/>
  <c r="K6" i="43"/>
  <c r="K5" i="43"/>
  <c r="K4" i="43"/>
  <c r="K3" i="43"/>
  <c r="H4" i="43"/>
  <c r="H5" i="43"/>
  <c r="H6" i="43"/>
  <c r="H7" i="43"/>
  <c r="L4" i="43" s="1"/>
  <c r="H8" i="43"/>
  <c r="H9" i="43"/>
  <c r="H10" i="43"/>
  <c r="H11" i="43"/>
  <c r="L5" i="43" s="1"/>
  <c r="H12" i="43"/>
  <c r="H13" i="43"/>
  <c r="H14" i="43"/>
  <c r="H15" i="43"/>
  <c r="L6" i="43" s="1"/>
  <c r="H16" i="43"/>
  <c r="H17" i="43"/>
  <c r="H18" i="43"/>
  <c r="H19" i="43"/>
  <c r="H20" i="43"/>
  <c r="H21" i="43"/>
  <c r="H22" i="43"/>
  <c r="H23" i="43"/>
  <c r="L8" i="43" s="1"/>
  <c r="H24" i="43"/>
  <c r="H25" i="43"/>
  <c r="H26" i="43"/>
  <c r="H27" i="43"/>
  <c r="L9" i="43" s="1"/>
  <c r="H28" i="43"/>
  <c r="H29" i="43"/>
  <c r="H30" i="43"/>
  <c r="H31" i="43"/>
  <c r="L10" i="43" s="1"/>
  <c r="H32" i="43"/>
  <c r="H33" i="43"/>
  <c r="H34" i="43"/>
  <c r="H35" i="43"/>
  <c r="H36" i="43"/>
  <c r="H37" i="43"/>
  <c r="H38" i="43"/>
  <c r="H39" i="43"/>
  <c r="H40" i="43"/>
  <c r="L12" i="43" s="1"/>
  <c r="H41" i="43"/>
  <c r="H42" i="43"/>
  <c r="H43" i="43"/>
  <c r="K22" i="43" s="1"/>
  <c r="H44" i="43"/>
  <c r="H45" i="43"/>
  <c r="H46" i="43"/>
  <c r="H47" i="43"/>
  <c r="L14" i="43" s="1"/>
  <c r="H48" i="43"/>
  <c r="H49" i="43"/>
  <c r="H50" i="43"/>
  <c r="H51" i="43"/>
  <c r="H52" i="43"/>
  <c r="H53" i="43"/>
  <c r="H54" i="43"/>
  <c r="H55" i="43"/>
  <c r="L16" i="43" s="1"/>
  <c r="H56" i="43"/>
  <c r="H57" i="43"/>
  <c r="H58" i="43"/>
  <c r="H59" i="43"/>
  <c r="L17" i="43" s="1"/>
  <c r="H60" i="43"/>
  <c r="H61" i="43"/>
  <c r="H3" i="43"/>
  <c r="G44" i="43"/>
  <c r="G45" i="43"/>
  <c r="G46" i="43"/>
  <c r="G47" i="43"/>
  <c r="G48" i="43"/>
  <c r="G49" i="43"/>
  <c r="G50" i="43"/>
  <c r="G51" i="43"/>
  <c r="G52" i="43"/>
  <c r="G53" i="43"/>
  <c r="G54" i="43"/>
  <c r="G55" i="43"/>
  <c r="G56" i="43"/>
  <c r="G57" i="43"/>
  <c r="G58" i="43"/>
  <c r="G59" i="43"/>
  <c r="G60" i="43"/>
  <c r="G61" i="43"/>
  <c r="G62" i="43"/>
  <c r="G63" i="43"/>
  <c r="G64" i="43"/>
  <c r="G65" i="43"/>
  <c r="G66" i="43"/>
  <c r="G67" i="43"/>
  <c r="G68" i="43"/>
  <c r="G69" i="43"/>
  <c r="G70" i="43"/>
  <c r="G43" i="43"/>
  <c r="F64" i="43"/>
  <c r="F68" i="43"/>
  <c r="F70" i="43"/>
  <c r="F67" i="43"/>
  <c r="F65" i="43"/>
  <c r="F69" i="43"/>
  <c r="F66" i="43"/>
  <c r="F63" i="43"/>
  <c r="E60" i="37" l="1"/>
  <c r="I59" i="37"/>
  <c r="H63" i="43"/>
  <c r="L18" i="43" s="1"/>
  <c r="H66" i="43"/>
  <c r="H69" i="43"/>
  <c r="H65" i="43"/>
  <c r="H67" i="43"/>
  <c r="L19" i="43" s="1"/>
  <c r="H70" i="43"/>
  <c r="H68" i="43"/>
  <c r="H64" i="43"/>
  <c r="L22" i="43" s="1"/>
  <c r="L13" i="43"/>
  <c r="E61" i="37" l="1"/>
  <c r="I60" i="37"/>
  <c r="AB50" i="42" a="1"/>
  <c r="AD5" i="42"/>
  <c r="AE7" i="42"/>
  <c r="AD7" i="42"/>
  <c r="AC7" i="42"/>
  <c r="E62" i="37" l="1"/>
  <c r="I61" i="37"/>
  <c r="AM52" i="42"/>
  <c r="AE53" i="42" s="1"/>
  <c r="E63" i="37" l="1"/>
  <c r="I62" i="37"/>
  <c r="AJ53" i="42"/>
  <c r="AF53" i="42"/>
  <c r="AB53" i="42"/>
  <c r="AH53" i="42"/>
  <c r="AD53" i="42"/>
  <c r="AK53" i="42"/>
  <c r="AG53" i="42"/>
  <c r="AC53" i="42"/>
  <c r="AI53" i="42"/>
  <c r="AB41" i="42" a="1"/>
  <c r="AB40" i="42" a="1"/>
  <c r="X22" i="42"/>
  <c r="AC11" i="42"/>
  <c r="AD11" i="42"/>
  <c r="AE11" i="42"/>
  <c r="AF11" i="42"/>
  <c r="AG11" i="42"/>
  <c r="AH11" i="42"/>
  <c r="AI11" i="42"/>
  <c r="AJ11" i="42"/>
  <c r="AK11" i="42"/>
  <c r="AC12" i="42"/>
  <c r="AD12" i="42"/>
  <c r="AE12" i="42"/>
  <c r="AF12" i="42"/>
  <c r="AG12" i="42"/>
  <c r="AH12" i="42"/>
  <c r="AI12" i="42"/>
  <c r="AJ12" i="42"/>
  <c r="AK12" i="42"/>
  <c r="AC13" i="42"/>
  <c r="AD13" i="42"/>
  <c r="AE13" i="42"/>
  <c r="AF13" i="42"/>
  <c r="AG13" i="42"/>
  <c r="AH13" i="42"/>
  <c r="AI13" i="42"/>
  <c r="AJ13" i="42"/>
  <c r="AK13" i="42"/>
  <c r="AC14" i="42"/>
  <c r="AD14" i="42"/>
  <c r="AE14" i="42"/>
  <c r="AF14" i="42"/>
  <c r="AG14" i="42"/>
  <c r="AH14" i="42"/>
  <c r="AI14" i="42"/>
  <c r="AJ14" i="42"/>
  <c r="AK14" i="42"/>
  <c r="AC15" i="42"/>
  <c r="AD15" i="42"/>
  <c r="AE15" i="42"/>
  <c r="AF15" i="42"/>
  <c r="AG15" i="42"/>
  <c r="AH15" i="42"/>
  <c r="AI15" i="42"/>
  <c r="AJ15" i="42"/>
  <c r="AK15" i="42"/>
  <c r="AC16" i="42"/>
  <c r="AD16" i="42"/>
  <c r="AE16" i="42"/>
  <c r="AF16" i="42"/>
  <c r="AG16" i="42"/>
  <c r="AH16" i="42"/>
  <c r="AI16" i="42"/>
  <c r="AJ16" i="42"/>
  <c r="AK16" i="42"/>
  <c r="AC17" i="42"/>
  <c r="AD17" i="42"/>
  <c r="AE17" i="42"/>
  <c r="AF17" i="42"/>
  <c r="AG17" i="42"/>
  <c r="AH17" i="42"/>
  <c r="AI17" i="42"/>
  <c r="AJ17" i="42"/>
  <c r="AK17" i="42"/>
  <c r="AC18" i="42"/>
  <c r="AD18" i="42"/>
  <c r="AE18" i="42"/>
  <c r="AF18" i="42"/>
  <c r="AG18" i="42"/>
  <c r="AH18" i="42"/>
  <c r="AI18" i="42"/>
  <c r="AJ18" i="42"/>
  <c r="AK18" i="42"/>
  <c r="AC19" i="42"/>
  <c r="AD19" i="42"/>
  <c r="AE19" i="42"/>
  <c r="AF19" i="42"/>
  <c r="AG19" i="42"/>
  <c r="AH19" i="42"/>
  <c r="AI19" i="42"/>
  <c r="AJ19" i="42"/>
  <c r="AK19" i="42"/>
  <c r="AF7" i="42"/>
  <c r="AG7" i="42"/>
  <c r="AH7" i="42"/>
  <c r="AI7" i="42"/>
  <c r="AJ7" i="42"/>
  <c r="AK7" i="42"/>
  <c r="AL7" i="42"/>
  <c r="AL6" i="42"/>
  <c r="AC6" i="42"/>
  <c r="AD6" i="42"/>
  <c r="AE6" i="42"/>
  <c r="AF6" i="42"/>
  <c r="AG6" i="42"/>
  <c r="AH6" i="42"/>
  <c r="AI6" i="42"/>
  <c r="AJ6" i="42"/>
  <c r="AK6" i="42"/>
  <c r="AC5" i="42"/>
  <c r="AE5" i="42"/>
  <c r="AF5" i="42"/>
  <c r="AG5" i="42"/>
  <c r="AH5" i="42"/>
  <c r="AI5" i="42"/>
  <c r="AJ5" i="42"/>
  <c r="AK5" i="42"/>
  <c r="AL5" i="42"/>
  <c r="AB5" i="42"/>
  <c r="E64" i="37" l="1"/>
  <c r="I63" i="37"/>
  <c r="Y5" i="42"/>
  <c r="Y6" i="42"/>
  <c r="Y7" i="42"/>
  <c r="Y8" i="42"/>
  <c r="Y9" i="42"/>
  <c r="Y10" i="42"/>
  <c r="Y11" i="42"/>
  <c r="Y12" i="42"/>
  <c r="Y13" i="42"/>
  <c r="Y14" i="42"/>
  <c r="Y15" i="42"/>
  <c r="Y16" i="42"/>
  <c r="Y17" i="42"/>
  <c r="Y18" i="42"/>
  <c r="Y19" i="42"/>
  <c r="Y20" i="42"/>
  <c r="Y21" i="42"/>
  <c r="Y22" i="42"/>
  <c r="Y23" i="42"/>
  <c r="Y24" i="42"/>
  <c r="Y25" i="42"/>
  <c r="Y26" i="42"/>
  <c r="Y27" i="42"/>
  <c r="Y28" i="42"/>
  <c r="Y29" i="42"/>
  <c r="Y30" i="42"/>
  <c r="Y31" i="42"/>
  <c r="Y32" i="42"/>
  <c r="Y33" i="42"/>
  <c r="Y34" i="42"/>
  <c r="Y35" i="42"/>
  <c r="Y36" i="42"/>
  <c r="Y37" i="42"/>
  <c r="Y38" i="42"/>
  <c r="Y39" i="42"/>
  <c r="Y40" i="42"/>
  <c r="Y41" i="42"/>
  <c r="Y42" i="42"/>
  <c r="Y43" i="42"/>
  <c r="Y44" i="42"/>
  <c r="Y45" i="42"/>
  <c r="Y46" i="42"/>
  <c r="Y47" i="42"/>
  <c r="Y48" i="42"/>
  <c r="Y49" i="42"/>
  <c r="Y50" i="42"/>
  <c r="Y51" i="42"/>
  <c r="Y52" i="42"/>
  <c r="Y53" i="42"/>
  <c r="Y54" i="42"/>
  <c r="Y55" i="42"/>
  <c r="Y56" i="42"/>
  <c r="Y57" i="42"/>
  <c r="Y58" i="42"/>
  <c r="Y59" i="42"/>
  <c r="Y60" i="42"/>
  <c r="Y61" i="42"/>
  <c r="Y62" i="42"/>
  <c r="Y63" i="42"/>
  <c r="Y64" i="42"/>
  <c r="Y65" i="42"/>
  <c r="Y66" i="42"/>
  <c r="Y67" i="42"/>
  <c r="Y68" i="42"/>
  <c r="Y69" i="42"/>
  <c r="Y70" i="42"/>
  <c r="Y71" i="42"/>
  <c r="Y72" i="42"/>
  <c r="Y73" i="42"/>
  <c r="Y74" i="42"/>
  <c r="Y75" i="42"/>
  <c r="Y76" i="42"/>
  <c r="Y77" i="42"/>
  <c r="Y78" i="42"/>
  <c r="Y79" i="42"/>
  <c r="Y80" i="42"/>
  <c r="Y81" i="42"/>
  <c r="Y82" i="42"/>
  <c r="Y83" i="42"/>
  <c r="Y84" i="42"/>
  <c r="Y85" i="42"/>
  <c r="Y86" i="42"/>
  <c r="Y87" i="42"/>
  <c r="Y88" i="42"/>
  <c r="Y89" i="42"/>
  <c r="Y90" i="42"/>
  <c r="Y91" i="42"/>
  <c r="Y92" i="42"/>
  <c r="Y93" i="42"/>
  <c r="Y94" i="42"/>
  <c r="Y95" i="42"/>
  <c r="Y96" i="42"/>
  <c r="Y97" i="42"/>
  <c r="Y98" i="42"/>
  <c r="Y99" i="42"/>
  <c r="Y100" i="42"/>
  <c r="Y101" i="42"/>
  <c r="Y102" i="42"/>
  <c r="Y103" i="42"/>
  <c r="Y104" i="42"/>
  <c r="Y105" i="42"/>
  <c r="Y106" i="42"/>
  <c r="Y107" i="42"/>
  <c r="Y108" i="42"/>
  <c r="Y109" i="42"/>
  <c r="Y110" i="42"/>
  <c r="Y111" i="42"/>
  <c r="Y112" i="42"/>
  <c r="Y113" i="42"/>
  <c r="Y114" i="42"/>
  <c r="Y115" i="42"/>
  <c r="Y116" i="42"/>
  <c r="Y117" i="42"/>
  <c r="Y118" i="42"/>
  <c r="Y119" i="42"/>
  <c r="Y120" i="42"/>
  <c r="Y121" i="42"/>
  <c r="Y122" i="42"/>
  <c r="Y123" i="42"/>
  <c r="Y124" i="42"/>
  <c r="Y125" i="42"/>
  <c r="Y126" i="42"/>
  <c r="Y127" i="42"/>
  <c r="Y128" i="42"/>
  <c r="Y129" i="42"/>
  <c r="Y130" i="42"/>
  <c r="Y131" i="42"/>
  <c r="Y132" i="42"/>
  <c r="Y133" i="42"/>
  <c r="Y134" i="42"/>
  <c r="Y135" i="42"/>
  <c r="Y136" i="42"/>
  <c r="Y137" i="42"/>
  <c r="Y138" i="42"/>
  <c r="Y139" i="42"/>
  <c r="Y140" i="42"/>
  <c r="Y141" i="42"/>
  <c r="Y142" i="42"/>
  <c r="Y143" i="42"/>
  <c r="Y144" i="42"/>
  <c r="Y145" i="42"/>
  <c r="Y146" i="42"/>
  <c r="Y147" i="42"/>
  <c r="Y148" i="42"/>
  <c r="Y149" i="42"/>
  <c r="Y150" i="42"/>
  <c r="Y151" i="42"/>
  <c r="Y152" i="42"/>
  <c r="Y153" i="42"/>
  <c r="Y154" i="42"/>
  <c r="Y155" i="42"/>
  <c r="Y156" i="42"/>
  <c r="Y157" i="42"/>
  <c r="Y158" i="42"/>
  <c r="Y159" i="42"/>
  <c r="Y160" i="42"/>
  <c r="Y161" i="42"/>
  <c r="Y162" i="42"/>
  <c r="Y163" i="42"/>
  <c r="Y164" i="42"/>
  <c r="Y165" i="42"/>
  <c r="Y4" i="42"/>
  <c r="O5" i="42"/>
  <c r="P5" i="42"/>
  <c r="Q5" i="42"/>
  <c r="R5" i="42"/>
  <c r="S5" i="42"/>
  <c r="T5" i="42"/>
  <c r="U5" i="42"/>
  <c r="V5" i="42"/>
  <c r="W5" i="42"/>
  <c r="X5" i="42"/>
  <c r="O6" i="42"/>
  <c r="P6" i="42"/>
  <c r="Q6" i="42"/>
  <c r="R6" i="42"/>
  <c r="S6" i="42"/>
  <c r="T6" i="42"/>
  <c r="U6" i="42"/>
  <c r="V6" i="42"/>
  <c r="W6" i="42"/>
  <c r="X6" i="42"/>
  <c r="O7" i="42"/>
  <c r="P7" i="42"/>
  <c r="Q7" i="42"/>
  <c r="R7" i="42"/>
  <c r="S7" i="42"/>
  <c r="T7" i="42"/>
  <c r="U7" i="42"/>
  <c r="V7" i="42"/>
  <c r="W7" i="42"/>
  <c r="X7" i="42"/>
  <c r="O8" i="42"/>
  <c r="P8" i="42"/>
  <c r="Q8" i="42"/>
  <c r="R8" i="42"/>
  <c r="S8" i="42"/>
  <c r="T8" i="42"/>
  <c r="U8" i="42"/>
  <c r="V8" i="42"/>
  <c r="W8" i="42"/>
  <c r="X8" i="42"/>
  <c r="O9" i="42"/>
  <c r="P9" i="42"/>
  <c r="Q9" i="42"/>
  <c r="R9" i="42"/>
  <c r="S9" i="42"/>
  <c r="T9" i="42"/>
  <c r="U9" i="42"/>
  <c r="V9" i="42"/>
  <c r="W9" i="42"/>
  <c r="X9" i="42"/>
  <c r="O10" i="42"/>
  <c r="P10" i="42"/>
  <c r="Q10" i="42"/>
  <c r="R10" i="42"/>
  <c r="S10" i="42"/>
  <c r="T10" i="42"/>
  <c r="U10" i="42"/>
  <c r="V10" i="42"/>
  <c r="W10" i="42"/>
  <c r="X10" i="42"/>
  <c r="O11" i="42"/>
  <c r="P11" i="42"/>
  <c r="Q11" i="42"/>
  <c r="R11" i="42"/>
  <c r="S11" i="42"/>
  <c r="T11" i="42"/>
  <c r="U11" i="42"/>
  <c r="V11" i="42"/>
  <c r="W11" i="42"/>
  <c r="X11" i="42"/>
  <c r="O12" i="42"/>
  <c r="P12" i="42"/>
  <c r="Q12" i="42"/>
  <c r="R12" i="42"/>
  <c r="S12" i="42"/>
  <c r="T12" i="42"/>
  <c r="U12" i="42"/>
  <c r="V12" i="42"/>
  <c r="W12" i="42"/>
  <c r="X12" i="42"/>
  <c r="O13" i="42"/>
  <c r="P13" i="42"/>
  <c r="Q13" i="42"/>
  <c r="R13" i="42"/>
  <c r="S13" i="42"/>
  <c r="T13" i="42"/>
  <c r="U13" i="42"/>
  <c r="V13" i="42"/>
  <c r="W13" i="42"/>
  <c r="X13" i="42"/>
  <c r="O14" i="42"/>
  <c r="P14" i="42"/>
  <c r="Q14" i="42"/>
  <c r="R14" i="42"/>
  <c r="S14" i="42"/>
  <c r="T14" i="42"/>
  <c r="U14" i="42"/>
  <c r="V14" i="42"/>
  <c r="W14" i="42"/>
  <c r="X14" i="42"/>
  <c r="O15" i="42"/>
  <c r="P15" i="42"/>
  <c r="Q15" i="42"/>
  <c r="R15" i="42"/>
  <c r="S15" i="42"/>
  <c r="T15" i="42"/>
  <c r="U15" i="42"/>
  <c r="V15" i="42"/>
  <c r="W15" i="42"/>
  <c r="X15" i="42"/>
  <c r="O16" i="42"/>
  <c r="P16" i="42"/>
  <c r="Q16" i="42"/>
  <c r="R16" i="42"/>
  <c r="S16" i="42"/>
  <c r="T16" i="42"/>
  <c r="U16" i="42"/>
  <c r="V16" i="42"/>
  <c r="W16" i="42"/>
  <c r="X16" i="42"/>
  <c r="O17" i="42"/>
  <c r="P17" i="42"/>
  <c r="Q17" i="42"/>
  <c r="R17" i="42"/>
  <c r="S17" i="42"/>
  <c r="T17" i="42"/>
  <c r="U17" i="42"/>
  <c r="V17" i="42"/>
  <c r="W17" i="42"/>
  <c r="X17" i="42"/>
  <c r="O18" i="42"/>
  <c r="P18" i="42"/>
  <c r="Q18" i="42"/>
  <c r="R18" i="42"/>
  <c r="S18" i="42"/>
  <c r="T18" i="42"/>
  <c r="U18" i="42"/>
  <c r="V18" i="42"/>
  <c r="W18" i="42"/>
  <c r="X18" i="42"/>
  <c r="O19" i="42"/>
  <c r="P19" i="42"/>
  <c r="Q19" i="42"/>
  <c r="R19" i="42"/>
  <c r="S19" i="42"/>
  <c r="T19" i="42"/>
  <c r="U19" i="42"/>
  <c r="V19" i="42"/>
  <c r="W19" i="42"/>
  <c r="X19" i="42"/>
  <c r="O20" i="42"/>
  <c r="P20" i="42"/>
  <c r="Q20" i="42"/>
  <c r="R20" i="42"/>
  <c r="S20" i="42"/>
  <c r="T20" i="42"/>
  <c r="U20" i="42"/>
  <c r="V20" i="42"/>
  <c r="W20" i="42"/>
  <c r="X20" i="42"/>
  <c r="O21" i="42"/>
  <c r="P21" i="42"/>
  <c r="Q21" i="42"/>
  <c r="R21" i="42"/>
  <c r="S21" i="42"/>
  <c r="T21" i="42"/>
  <c r="U21" i="42"/>
  <c r="V21" i="42"/>
  <c r="W21" i="42"/>
  <c r="X21" i="42"/>
  <c r="O22" i="42"/>
  <c r="P22" i="42"/>
  <c r="Q22" i="42"/>
  <c r="R22" i="42"/>
  <c r="S22" i="42"/>
  <c r="T22" i="42"/>
  <c r="U22" i="42"/>
  <c r="V22" i="42"/>
  <c r="W22" i="42"/>
  <c r="O23" i="42"/>
  <c r="P23" i="42"/>
  <c r="Q23" i="42"/>
  <c r="R23" i="42"/>
  <c r="S23" i="42"/>
  <c r="T23" i="42"/>
  <c r="U23" i="42"/>
  <c r="V23" i="42"/>
  <c r="W23" i="42"/>
  <c r="X23" i="42"/>
  <c r="O24" i="42"/>
  <c r="P24" i="42"/>
  <c r="Q24" i="42"/>
  <c r="R24" i="42"/>
  <c r="S24" i="42"/>
  <c r="T24" i="42"/>
  <c r="U24" i="42"/>
  <c r="V24" i="42"/>
  <c r="W24" i="42"/>
  <c r="X24" i="42"/>
  <c r="O25" i="42"/>
  <c r="P25" i="42"/>
  <c r="Q25" i="42"/>
  <c r="R25" i="42"/>
  <c r="S25" i="42"/>
  <c r="T25" i="42"/>
  <c r="U25" i="42"/>
  <c r="V25" i="42"/>
  <c r="W25" i="42"/>
  <c r="X25" i="42"/>
  <c r="O26" i="42"/>
  <c r="P26" i="42"/>
  <c r="Q26" i="42"/>
  <c r="R26" i="42"/>
  <c r="S26" i="42"/>
  <c r="T26" i="42"/>
  <c r="U26" i="42"/>
  <c r="V26" i="42"/>
  <c r="W26" i="42"/>
  <c r="X26" i="42"/>
  <c r="O27" i="42"/>
  <c r="P27" i="42"/>
  <c r="Q27" i="42"/>
  <c r="R27" i="42"/>
  <c r="S27" i="42"/>
  <c r="T27" i="42"/>
  <c r="U27" i="42"/>
  <c r="V27" i="42"/>
  <c r="W27" i="42"/>
  <c r="X27" i="42"/>
  <c r="O28" i="42"/>
  <c r="P28" i="42"/>
  <c r="Q28" i="42"/>
  <c r="R28" i="42"/>
  <c r="S28" i="42"/>
  <c r="T28" i="42"/>
  <c r="U28" i="42"/>
  <c r="V28" i="42"/>
  <c r="W28" i="42"/>
  <c r="X28" i="42"/>
  <c r="O29" i="42"/>
  <c r="P29" i="42"/>
  <c r="Q29" i="42"/>
  <c r="R29" i="42"/>
  <c r="S29" i="42"/>
  <c r="T29" i="42"/>
  <c r="U29" i="42"/>
  <c r="V29" i="42"/>
  <c r="W29" i="42"/>
  <c r="X29" i="42"/>
  <c r="O30" i="42"/>
  <c r="P30" i="42"/>
  <c r="Q30" i="42"/>
  <c r="R30" i="42"/>
  <c r="S30" i="42"/>
  <c r="T30" i="42"/>
  <c r="U30" i="42"/>
  <c r="V30" i="42"/>
  <c r="W30" i="42"/>
  <c r="X30" i="42"/>
  <c r="O31" i="42"/>
  <c r="P31" i="42"/>
  <c r="Q31" i="42"/>
  <c r="R31" i="42"/>
  <c r="S31" i="42"/>
  <c r="T31" i="42"/>
  <c r="U31" i="42"/>
  <c r="V31" i="42"/>
  <c r="W31" i="42"/>
  <c r="X31" i="42"/>
  <c r="O32" i="42"/>
  <c r="P32" i="42"/>
  <c r="Q32" i="42"/>
  <c r="R32" i="42"/>
  <c r="S32" i="42"/>
  <c r="T32" i="42"/>
  <c r="U32" i="42"/>
  <c r="V32" i="42"/>
  <c r="W32" i="42"/>
  <c r="X32" i="42"/>
  <c r="O33" i="42"/>
  <c r="P33" i="42"/>
  <c r="Q33" i="42"/>
  <c r="R33" i="42"/>
  <c r="S33" i="42"/>
  <c r="T33" i="42"/>
  <c r="U33" i="42"/>
  <c r="V33" i="42"/>
  <c r="W33" i="42"/>
  <c r="X33" i="42"/>
  <c r="O34" i="42"/>
  <c r="P34" i="42"/>
  <c r="Q34" i="42"/>
  <c r="R34" i="42"/>
  <c r="S34" i="42"/>
  <c r="T34" i="42"/>
  <c r="U34" i="42"/>
  <c r="V34" i="42"/>
  <c r="W34" i="42"/>
  <c r="X34" i="42"/>
  <c r="O35" i="42"/>
  <c r="P35" i="42"/>
  <c r="Q35" i="42"/>
  <c r="R35" i="42"/>
  <c r="S35" i="42"/>
  <c r="T35" i="42"/>
  <c r="U35" i="42"/>
  <c r="V35" i="42"/>
  <c r="W35" i="42"/>
  <c r="X35" i="42"/>
  <c r="O36" i="42"/>
  <c r="P36" i="42"/>
  <c r="Q36" i="42"/>
  <c r="R36" i="42"/>
  <c r="S36" i="42"/>
  <c r="T36" i="42"/>
  <c r="U36" i="42"/>
  <c r="V36" i="42"/>
  <c r="W36" i="42"/>
  <c r="X36" i="42"/>
  <c r="O37" i="42"/>
  <c r="P37" i="42"/>
  <c r="Q37" i="42"/>
  <c r="R37" i="42"/>
  <c r="S37" i="42"/>
  <c r="T37" i="42"/>
  <c r="U37" i="42"/>
  <c r="V37" i="42"/>
  <c r="W37" i="42"/>
  <c r="X37" i="42"/>
  <c r="O38" i="42"/>
  <c r="P38" i="42"/>
  <c r="Q38" i="42"/>
  <c r="R38" i="42"/>
  <c r="S38" i="42"/>
  <c r="T38" i="42"/>
  <c r="U38" i="42"/>
  <c r="V38" i="42"/>
  <c r="W38" i="42"/>
  <c r="X38" i="42"/>
  <c r="O39" i="42"/>
  <c r="P39" i="42"/>
  <c r="Q39" i="42"/>
  <c r="R39" i="42"/>
  <c r="S39" i="42"/>
  <c r="T39" i="42"/>
  <c r="U39" i="42"/>
  <c r="V39" i="42"/>
  <c r="W39" i="42"/>
  <c r="X39" i="42"/>
  <c r="O40" i="42"/>
  <c r="P40" i="42"/>
  <c r="Q40" i="42"/>
  <c r="R40" i="42"/>
  <c r="S40" i="42"/>
  <c r="T40" i="42"/>
  <c r="U40" i="42"/>
  <c r="V40" i="42"/>
  <c r="W40" i="42"/>
  <c r="X40" i="42"/>
  <c r="O41" i="42"/>
  <c r="P41" i="42"/>
  <c r="Q41" i="42"/>
  <c r="R41" i="42"/>
  <c r="S41" i="42"/>
  <c r="T41" i="42"/>
  <c r="U41" i="42"/>
  <c r="V41" i="42"/>
  <c r="W41" i="42"/>
  <c r="X41" i="42"/>
  <c r="O42" i="42"/>
  <c r="P42" i="42"/>
  <c r="Q42" i="42"/>
  <c r="R42" i="42"/>
  <c r="S42" i="42"/>
  <c r="T42" i="42"/>
  <c r="U42" i="42"/>
  <c r="V42" i="42"/>
  <c r="W42" i="42"/>
  <c r="X42" i="42"/>
  <c r="O43" i="42"/>
  <c r="P43" i="42"/>
  <c r="Q43" i="42"/>
  <c r="R43" i="42"/>
  <c r="S43" i="42"/>
  <c r="T43" i="42"/>
  <c r="U43" i="42"/>
  <c r="V43" i="42"/>
  <c r="W43" i="42"/>
  <c r="X43" i="42"/>
  <c r="O44" i="42"/>
  <c r="P44" i="42"/>
  <c r="Q44" i="42"/>
  <c r="R44" i="42"/>
  <c r="S44" i="42"/>
  <c r="T44" i="42"/>
  <c r="U44" i="42"/>
  <c r="V44" i="42"/>
  <c r="W44" i="42"/>
  <c r="X44" i="42"/>
  <c r="O45" i="42"/>
  <c r="P45" i="42"/>
  <c r="Q45" i="42"/>
  <c r="R45" i="42"/>
  <c r="S45" i="42"/>
  <c r="T45" i="42"/>
  <c r="U45" i="42"/>
  <c r="V45" i="42"/>
  <c r="W45" i="42"/>
  <c r="X45" i="42"/>
  <c r="O46" i="42"/>
  <c r="P46" i="42"/>
  <c r="Q46" i="42"/>
  <c r="R46" i="42"/>
  <c r="S46" i="42"/>
  <c r="T46" i="42"/>
  <c r="U46" i="42"/>
  <c r="V46" i="42"/>
  <c r="W46" i="42"/>
  <c r="X46" i="42"/>
  <c r="O47" i="42"/>
  <c r="P47" i="42"/>
  <c r="Q47" i="42"/>
  <c r="R47" i="42"/>
  <c r="S47" i="42"/>
  <c r="T47" i="42"/>
  <c r="U47" i="42"/>
  <c r="V47" i="42"/>
  <c r="W47" i="42"/>
  <c r="X47" i="42"/>
  <c r="O48" i="42"/>
  <c r="P48" i="42"/>
  <c r="Q48" i="42"/>
  <c r="R48" i="42"/>
  <c r="S48" i="42"/>
  <c r="T48" i="42"/>
  <c r="U48" i="42"/>
  <c r="V48" i="42"/>
  <c r="W48" i="42"/>
  <c r="X48" i="42"/>
  <c r="O49" i="42"/>
  <c r="P49" i="42"/>
  <c r="Q49" i="42"/>
  <c r="R49" i="42"/>
  <c r="S49" i="42"/>
  <c r="T49" i="42"/>
  <c r="U49" i="42"/>
  <c r="V49" i="42"/>
  <c r="W49" i="42"/>
  <c r="X49" i="42"/>
  <c r="O50" i="42"/>
  <c r="P50" i="42"/>
  <c r="Q50" i="42"/>
  <c r="R50" i="42"/>
  <c r="S50" i="42"/>
  <c r="T50" i="42"/>
  <c r="U50" i="42"/>
  <c r="V50" i="42"/>
  <c r="W50" i="42"/>
  <c r="X50" i="42"/>
  <c r="O51" i="42"/>
  <c r="P51" i="42"/>
  <c r="Q51" i="42"/>
  <c r="R51" i="42"/>
  <c r="S51" i="42"/>
  <c r="T51" i="42"/>
  <c r="U51" i="42"/>
  <c r="V51" i="42"/>
  <c r="W51" i="42"/>
  <c r="X51" i="42"/>
  <c r="O52" i="42"/>
  <c r="P52" i="42"/>
  <c r="Q52" i="42"/>
  <c r="R52" i="42"/>
  <c r="S52" i="42"/>
  <c r="T52" i="42"/>
  <c r="U52" i="42"/>
  <c r="V52" i="42"/>
  <c r="W52" i="42"/>
  <c r="X52" i="42"/>
  <c r="O53" i="42"/>
  <c r="P53" i="42"/>
  <c r="Q53" i="42"/>
  <c r="R53" i="42"/>
  <c r="S53" i="42"/>
  <c r="T53" i="42"/>
  <c r="U53" i="42"/>
  <c r="V53" i="42"/>
  <c r="W53" i="42"/>
  <c r="X53" i="42"/>
  <c r="O54" i="42"/>
  <c r="P54" i="42"/>
  <c r="Q54" i="42"/>
  <c r="R54" i="42"/>
  <c r="S54" i="42"/>
  <c r="T54" i="42"/>
  <c r="U54" i="42"/>
  <c r="V54" i="42"/>
  <c r="W54" i="42"/>
  <c r="X54" i="42"/>
  <c r="O55" i="42"/>
  <c r="P55" i="42"/>
  <c r="Q55" i="42"/>
  <c r="R55" i="42"/>
  <c r="S55" i="42"/>
  <c r="T55" i="42"/>
  <c r="U55" i="42"/>
  <c r="V55" i="42"/>
  <c r="W55" i="42"/>
  <c r="X55" i="42"/>
  <c r="O56" i="42"/>
  <c r="P56" i="42"/>
  <c r="Q56" i="42"/>
  <c r="R56" i="42"/>
  <c r="S56" i="42"/>
  <c r="T56" i="42"/>
  <c r="U56" i="42"/>
  <c r="V56" i="42"/>
  <c r="W56" i="42"/>
  <c r="X56" i="42"/>
  <c r="O57" i="42"/>
  <c r="P57" i="42"/>
  <c r="Q57" i="42"/>
  <c r="R57" i="42"/>
  <c r="S57" i="42"/>
  <c r="T57" i="42"/>
  <c r="U57" i="42"/>
  <c r="V57" i="42"/>
  <c r="W57" i="42"/>
  <c r="X57" i="42"/>
  <c r="O58" i="42"/>
  <c r="P58" i="42"/>
  <c r="Q58" i="42"/>
  <c r="R58" i="42"/>
  <c r="S58" i="42"/>
  <c r="T58" i="42"/>
  <c r="U58" i="42"/>
  <c r="V58" i="42"/>
  <c r="W58" i="42"/>
  <c r="X58" i="42"/>
  <c r="O59" i="42"/>
  <c r="P59" i="42"/>
  <c r="Q59" i="42"/>
  <c r="R59" i="42"/>
  <c r="S59" i="42"/>
  <c r="T59" i="42"/>
  <c r="U59" i="42"/>
  <c r="V59" i="42"/>
  <c r="W59" i="42"/>
  <c r="X59" i="42"/>
  <c r="O60" i="42"/>
  <c r="P60" i="42"/>
  <c r="Q60" i="42"/>
  <c r="R60" i="42"/>
  <c r="S60" i="42"/>
  <c r="T60" i="42"/>
  <c r="U60" i="42"/>
  <c r="V60" i="42"/>
  <c r="W60" i="42"/>
  <c r="X60" i="42"/>
  <c r="O61" i="42"/>
  <c r="P61" i="42"/>
  <c r="Q61" i="42"/>
  <c r="R61" i="42"/>
  <c r="S61" i="42"/>
  <c r="T61" i="42"/>
  <c r="U61" i="42"/>
  <c r="V61" i="42"/>
  <c r="W61" i="42"/>
  <c r="X61" i="42"/>
  <c r="O62" i="42"/>
  <c r="P62" i="42"/>
  <c r="Q62" i="42"/>
  <c r="R62" i="42"/>
  <c r="S62" i="42"/>
  <c r="T62" i="42"/>
  <c r="U62" i="42"/>
  <c r="V62" i="42"/>
  <c r="W62" i="42"/>
  <c r="X62" i="42"/>
  <c r="O63" i="42"/>
  <c r="P63" i="42"/>
  <c r="Q63" i="42"/>
  <c r="R63" i="42"/>
  <c r="S63" i="42"/>
  <c r="T63" i="42"/>
  <c r="U63" i="42"/>
  <c r="V63" i="42"/>
  <c r="W63" i="42"/>
  <c r="X63" i="42"/>
  <c r="O64" i="42"/>
  <c r="P64" i="42"/>
  <c r="Q64" i="42"/>
  <c r="R64" i="42"/>
  <c r="S64" i="42"/>
  <c r="T64" i="42"/>
  <c r="U64" i="42"/>
  <c r="V64" i="42"/>
  <c r="W64" i="42"/>
  <c r="X64" i="42"/>
  <c r="O65" i="42"/>
  <c r="P65" i="42"/>
  <c r="Q65" i="42"/>
  <c r="R65" i="42"/>
  <c r="S65" i="42"/>
  <c r="T65" i="42"/>
  <c r="U65" i="42"/>
  <c r="V65" i="42"/>
  <c r="W65" i="42"/>
  <c r="X65" i="42"/>
  <c r="O66" i="42"/>
  <c r="P66" i="42"/>
  <c r="Q66" i="42"/>
  <c r="R66" i="42"/>
  <c r="S66" i="42"/>
  <c r="T66" i="42"/>
  <c r="U66" i="42"/>
  <c r="V66" i="42"/>
  <c r="W66" i="42"/>
  <c r="X66" i="42"/>
  <c r="O67" i="42"/>
  <c r="P67" i="42"/>
  <c r="Q67" i="42"/>
  <c r="R67" i="42"/>
  <c r="S67" i="42"/>
  <c r="T67" i="42"/>
  <c r="U67" i="42"/>
  <c r="V67" i="42"/>
  <c r="W67" i="42"/>
  <c r="X67" i="42"/>
  <c r="O68" i="42"/>
  <c r="P68" i="42"/>
  <c r="Q68" i="42"/>
  <c r="R68" i="42"/>
  <c r="S68" i="42"/>
  <c r="T68" i="42"/>
  <c r="U68" i="42"/>
  <c r="V68" i="42"/>
  <c r="W68" i="42"/>
  <c r="X68" i="42"/>
  <c r="O69" i="42"/>
  <c r="P69" i="42"/>
  <c r="Q69" i="42"/>
  <c r="R69" i="42"/>
  <c r="S69" i="42"/>
  <c r="T69" i="42"/>
  <c r="U69" i="42"/>
  <c r="V69" i="42"/>
  <c r="W69" i="42"/>
  <c r="X69" i="42"/>
  <c r="O70" i="42"/>
  <c r="P70" i="42"/>
  <c r="Q70" i="42"/>
  <c r="R70" i="42"/>
  <c r="S70" i="42"/>
  <c r="T70" i="42"/>
  <c r="U70" i="42"/>
  <c r="V70" i="42"/>
  <c r="W70" i="42"/>
  <c r="X70" i="42"/>
  <c r="O71" i="42"/>
  <c r="P71" i="42"/>
  <c r="Q71" i="42"/>
  <c r="R71" i="42"/>
  <c r="S71" i="42"/>
  <c r="T71" i="42"/>
  <c r="U71" i="42"/>
  <c r="V71" i="42"/>
  <c r="W71" i="42"/>
  <c r="X71" i="42"/>
  <c r="O72" i="42"/>
  <c r="P72" i="42"/>
  <c r="Q72" i="42"/>
  <c r="R72" i="42"/>
  <c r="S72" i="42"/>
  <c r="T72" i="42"/>
  <c r="U72" i="42"/>
  <c r="V72" i="42"/>
  <c r="W72" i="42"/>
  <c r="X72" i="42"/>
  <c r="O73" i="42"/>
  <c r="P73" i="42"/>
  <c r="Q73" i="42"/>
  <c r="R73" i="42"/>
  <c r="S73" i="42"/>
  <c r="T73" i="42"/>
  <c r="U73" i="42"/>
  <c r="V73" i="42"/>
  <c r="W73" i="42"/>
  <c r="X73" i="42"/>
  <c r="O74" i="42"/>
  <c r="P74" i="42"/>
  <c r="Q74" i="42"/>
  <c r="R74" i="42"/>
  <c r="S74" i="42"/>
  <c r="T74" i="42"/>
  <c r="U74" i="42"/>
  <c r="V74" i="42"/>
  <c r="W74" i="42"/>
  <c r="X74" i="42"/>
  <c r="O75" i="42"/>
  <c r="P75" i="42"/>
  <c r="Q75" i="42"/>
  <c r="R75" i="42"/>
  <c r="S75" i="42"/>
  <c r="T75" i="42"/>
  <c r="U75" i="42"/>
  <c r="V75" i="42"/>
  <c r="W75" i="42"/>
  <c r="X75" i="42"/>
  <c r="O76" i="42"/>
  <c r="P76" i="42"/>
  <c r="Q76" i="42"/>
  <c r="R76" i="42"/>
  <c r="S76" i="42"/>
  <c r="T76" i="42"/>
  <c r="U76" i="42"/>
  <c r="V76" i="42"/>
  <c r="W76" i="42"/>
  <c r="X76" i="42"/>
  <c r="O77" i="42"/>
  <c r="P77" i="42"/>
  <c r="Q77" i="42"/>
  <c r="R77" i="42"/>
  <c r="S77" i="42"/>
  <c r="T77" i="42"/>
  <c r="U77" i="42"/>
  <c r="V77" i="42"/>
  <c r="W77" i="42"/>
  <c r="X77" i="42"/>
  <c r="O78" i="42"/>
  <c r="P78" i="42"/>
  <c r="Q78" i="42"/>
  <c r="R78" i="42"/>
  <c r="S78" i="42"/>
  <c r="T78" i="42"/>
  <c r="U78" i="42"/>
  <c r="V78" i="42"/>
  <c r="W78" i="42"/>
  <c r="X78" i="42"/>
  <c r="O79" i="42"/>
  <c r="P79" i="42"/>
  <c r="Q79" i="42"/>
  <c r="R79" i="42"/>
  <c r="S79" i="42"/>
  <c r="T79" i="42"/>
  <c r="U79" i="42"/>
  <c r="V79" i="42"/>
  <c r="W79" i="42"/>
  <c r="X79" i="42"/>
  <c r="O80" i="42"/>
  <c r="P80" i="42"/>
  <c r="Q80" i="42"/>
  <c r="R80" i="42"/>
  <c r="S80" i="42"/>
  <c r="T80" i="42"/>
  <c r="U80" i="42"/>
  <c r="V80" i="42"/>
  <c r="W80" i="42"/>
  <c r="X80" i="42"/>
  <c r="O81" i="42"/>
  <c r="P81" i="42"/>
  <c r="Q81" i="42"/>
  <c r="R81" i="42"/>
  <c r="S81" i="42"/>
  <c r="T81" i="42"/>
  <c r="U81" i="42"/>
  <c r="V81" i="42"/>
  <c r="W81" i="42"/>
  <c r="X81" i="42"/>
  <c r="O82" i="42"/>
  <c r="P82" i="42"/>
  <c r="Q82" i="42"/>
  <c r="R82" i="42"/>
  <c r="S82" i="42"/>
  <c r="T82" i="42"/>
  <c r="U82" i="42"/>
  <c r="V82" i="42"/>
  <c r="W82" i="42"/>
  <c r="X82" i="42"/>
  <c r="O83" i="42"/>
  <c r="P83" i="42"/>
  <c r="Q83" i="42"/>
  <c r="R83" i="42"/>
  <c r="S83" i="42"/>
  <c r="T83" i="42"/>
  <c r="U83" i="42"/>
  <c r="V83" i="42"/>
  <c r="W83" i="42"/>
  <c r="X83" i="42"/>
  <c r="O84" i="42"/>
  <c r="P84" i="42"/>
  <c r="Q84" i="42"/>
  <c r="R84" i="42"/>
  <c r="S84" i="42"/>
  <c r="T84" i="42"/>
  <c r="U84" i="42"/>
  <c r="V84" i="42"/>
  <c r="W84" i="42"/>
  <c r="X84" i="42"/>
  <c r="O85" i="42"/>
  <c r="P85" i="42"/>
  <c r="Q85" i="42"/>
  <c r="R85" i="42"/>
  <c r="S85" i="42"/>
  <c r="T85" i="42"/>
  <c r="U85" i="42"/>
  <c r="V85" i="42"/>
  <c r="W85" i="42"/>
  <c r="X85" i="42"/>
  <c r="O86" i="42"/>
  <c r="P86" i="42"/>
  <c r="Q86" i="42"/>
  <c r="R86" i="42"/>
  <c r="S86" i="42"/>
  <c r="T86" i="42"/>
  <c r="U86" i="42"/>
  <c r="V86" i="42"/>
  <c r="W86" i="42"/>
  <c r="X86" i="42"/>
  <c r="O87" i="42"/>
  <c r="P87" i="42"/>
  <c r="Q87" i="42"/>
  <c r="R87" i="42"/>
  <c r="S87" i="42"/>
  <c r="T87" i="42"/>
  <c r="U87" i="42"/>
  <c r="V87" i="42"/>
  <c r="W87" i="42"/>
  <c r="X87" i="42"/>
  <c r="O88" i="42"/>
  <c r="P88" i="42"/>
  <c r="Q88" i="42"/>
  <c r="R88" i="42"/>
  <c r="S88" i="42"/>
  <c r="T88" i="42"/>
  <c r="U88" i="42"/>
  <c r="V88" i="42"/>
  <c r="W88" i="42"/>
  <c r="X88" i="42"/>
  <c r="O89" i="42"/>
  <c r="P89" i="42"/>
  <c r="Q89" i="42"/>
  <c r="R89" i="42"/>
  <c r="S89" i="42"/>
  <c r="T89" i="42"/>
  <c r="U89" i="42"/>
  <c r="V89" i="42"/>
  <c r="W89" i="42"/>
  <c r="X89" i="42"/>
  <c r="O90" i="42"/>
  <c r="P90" i="42"/>
  <c r="Q90" i="42"/>
  <c r="R90" i="42"/>
  <c r="S90" i="42"/>
  <c r="T90" i="42"/>
  <c r="U90" i="42"/>
  <c r="V90" i="42"/>
  <c r="W90" i="42"/>
  <c r="X90" i="42"/>
  <c r="O91" i="42"/>
  <c r="P91" i="42"/>
  <c r="Q91" i="42"/>
  <c r="R91" i="42"/>
  <c r="S91" i="42"/>
  <c r="T91" i="42"/>
  <c r="U91" i="42"/>
  <c r="V91" i="42"/>
  <c r="W91" i="42"/>
  <c r="X91" i="42"/>
  <c r="O92" i="42"/>
  <c r="P92" i="42"/>
  <c r="Q92" i="42"/>
  <c r="R92" i="42"/>
  <c r="S92" i="42"/>
  <c r="T92" i="42"/>
  <c r="U92" i="42"/>
  <c r="V92" i="42"/>
  <c r="W92" i="42"/>
  <c r="X92" i="42"/>
  <c r="O93" i="42"/>
  <c r="P93" i="42"/>
  <c r="Q93" i="42"/>
  <c r="R93" i="42"/>
  <c r="S93" i="42"/>
  <c r="T93" i="42"/>
  <c r="U93" i="42"/>
  <c r="V93" i="42"/>
  <c r="W93" i="42"/>
  <c r="X93" i="42"/>
  <c r="O94" i="42"/>
  <c r="P94" i="42"/>
  <c r="Q94" i="42"/>
  <c r="R94" i="42"/>
  <c r="S94" i="42"/>
  <c r="T94" i="42"/>
  <c r="U94" i="42"/>
  <c r="V94" i="42"/>
  <c r="W94" i="42"/>
  <c r="X94" i="42"/>
  <c r="O95" i="42"/>
  <c r="P95" i="42"/>
  <c r="Q95" i="42"/>
  <c r="R95" i="42"/>
  <c r="S95" i="42"/>
  <c r="T95" i="42"/>
  <c r="U95" i="42"/>
  <c r="V95" i="42"/>
  <c r="W95" i="42"/>
  <c r="X95" i="42"/>
  <c r="O96" i="42"/>
  <c r="P96" i="42"/>
  <c r="Q96" i="42"/>
  <c r="R96" i="42"/>
  <c r="S96" i="42"/>
  <c r="T96" i="42"/>
  <c r="U96" i="42"/>
  <c r="V96" i="42"/>
  <c r="W96" i="42"/>
  <c r="X96" i="42"/>
  <c r="O97" i="42"/>
  <c r="P97" i="42"/>
  <c r="Q97" i="42"/>
  <c r="R97" i="42"/>
  <c r="S97" i="42"/>
  <c r="T97" i="42"/>
  <c r="U97" i="42"/>
  <c r="V97" i="42"/>
  <c r="W97" i="42"/>
  <c r="X97" i="42"/>
  <c r="O98" i="42"/>
  <c r="P98" i="42"/>
  <c r="Q98" i="42"/>
  <c r="R98" i="42"/>
  <c r="S98" i="42"/>
  <c r="T98" i="42"/>
  <c r="U98" i="42"/>
  <c r="V98" i="42"/>
  <c r="W98" i="42"/>
  <c r="X98" i="42"/>
  <c r="O99" i="42"/>
  <c r="P99" i="42"/>
  <c r="Q99" i="42"/>
  <c r="R99" i="42"/>
  <c r="S99" i="42"/>
  <c r="T99" i="42"/>
  <c r="U99" i="42"/>
  <c r="V99" i="42"/>
  <c r="W99" i="42"/>
  <c r="X99" i="42"/>
  <c r="O100" i="42"/>
  <c r="P100" i="42"/>
  <c r="Q100" i="42"/>
  <c r="R100" i="42"/>
  <c r="S100" i="42"/>
  <c r="T100" i="42"/>
  <c r="U100" i="42"/>
  <c r="V100" i="42"/>
  <c r="W100" i="42"/>
  <c r="X100" i="42"/>
  <c r="O101" i="42"/>
  <c r="P101" i="42"/>
  <c r="Q101" i="42"/>
  <c r="R101" i="42"/>
  <c r="S101" i="42"/>
  <c r="T101" i="42"/>
  <c r="U101" i="42"/>
  <c r="V101" i="42"/>
  <c r="W101" i="42"/>
  <c r="X101" i="42"/>
  <c r="O102" i="42"/>
  <c r="P102" i="42"/>
  <c r="Q102" i="42"/>
  <c r="R102" i="42"/>
  <c r="S102" i="42"/>
  <c r="T102" i="42"/>
  <c r="U102" i="42"/>
  <c r="V102" i="42"/>
  <c r="W102" i="42"/>
  <c r="X102" i="42"/>
  <c r="O103" i="42"/>
  <c r="P103" i="42"/>
  <c r="Q103" i="42"/>
  <c r="R103" i="42"/>
  <c r="S103" i="42"/>
  <c r="T103" i="42"/>
  <c r="U103" i="42"/>
  <c r="V103" i="42"/>
  <c r="W103" i="42"/>
  <c r="X103" i="42"/>
  <c r="O104" i="42"/>
  <c r="P104" i="42"/>
  <c r="Q104" i="42"/>
  <c r="R104" i="42"/>
  <c r="S104" i="42"/>
  <c r="T104" i="42"/>
  <c r="U104" i="42"/>
  <c r="V104" i="42"/>
  <c r="W104" i="42"/>
  <c r="X104" i="42"/>
  <c r="O105" i="42"/>
  <c r="P105" i="42"/>
  <c r="Q105" i="42"/>
  <c r="R105" i="42"/>
  <c r="S105" i="42"/>
  <c r="T105" i="42"/>
  <c r="U105" i="42"/>
  <c r="V105" i="42"/>
  <c r="W105" i="42"/>
  <c r="X105" i="42"/>
  <c r="O106" i="42"/>
  <c r="P106" i="42"/>
  <c r="Q106" i="42"/>
  <c r="R106" i="42"/>
  <c r="S106" i="42"/>
  <c r="T106" i="42"/>
  <c r="U106" i="42"/>
  <c r="V106" i="42"/>
  <c r="W106" i="42"/>
  <c r="X106" i="42"/>
  <c r="O107" i="42"/>
  <c r="P107" i="42"/>
  <c r="Q107" i="42"/>
  <c r="R107" i="42"/>
  <c r="S107" i="42"/>
  <c r="T107" i="42"/>
  <c r="U107" i="42"/>
  <c r="V107" i="42"/>
  <c r="W107" i="42"/>
  <c r="X107" i="42"/>
  <c r="O108" i="42"/>
  <c r="P108" i="42"/>
  <c r="Q108" i="42"/>
  <c r="R108" i="42"/>
  <c r="S108" i="42"/>
  <c r="T108" i="42"/>
  <c r="U108" i="42"/>
  <c r="V108" i="42"/>
  <c r="W108" i="42"/>
  <c r="X108" i="42"/>
  <c r="O109" i="42"/>
  <c r="P109" i="42"/>
  <c r="Q109" i="42"/>
  <c r="R109" i="42"/>
  <c r="S109" i="42"/>
  <c r="T109" i="42"/>
  <c r="U109" i="42"/>
  <c r="V109" i="42"/>
  <c r="W109" i="42"/>
  <c r="X109" i="42"/>
  <c r="O110" i="42"/>
  <c r="P110" i="42"/>
  <c r="Q110" i="42"/>
  <c r="R110" i="42"/>
  <c r="S110" i="42"/>
  <c r="T110" i="42"/>
  <c r="U110" i="42"/>
  <c r="V110" i="42"/>
  <c r="W110" i="42"/>
  <c r="X110" i="42"/>
  <c r="O111" i="42"/>
  <c r="P111" i="42"/>
  <c r="Q111" i="42"/>
  <c r="R111" i="42"/>
  <c r="S111" i="42"/>
  <c r="T111" i="42"/>
  <c r="U111" i="42"/>
  <c r="V111" i="42"/>
  <c r="W111" i="42"/>
  <c r="X111" i="42"/>
  <c r="O112" i="42"/>
  <c r="P112" i="42"/>
  <c r="Q112" i="42"/>
  <c r="R112" i="42"/>
  <c r="S112" i="42"/>
  <c r="T112" i="42"/>
  <c r="U112" i="42"/>
  <c r="V112" i="42"/>
  <c r="W112" i="42"/>
  <c r="X112" i="42"/>
  <c r="O113" i="42"/>
  <c r="P113" i="42"/>
  <c r="Q113" i="42"/>
  <c r="R113" i="42"/>
  <c r="S113" i="42"/>
  <c r="T113" i="42"/>
  <c r="U113" i="42"/>
  <c r="V113" i="42"/>
  <c r="W113" i="42"/>
  <c r="X113" i="42"/>
  <c r="O114" i="42"/>
  <c r="P114" i="42"/>
  <c r="Q114" i="42"/>
  <c r="R114" i="42"/>
  <c r="S114" i="42"/>
  <c r="T114" i="42"/>
  <c r="U114" i="42"/>
  <c r="V114" i="42"/>
  <c r="W114" i="42"/>
  <c r="X114" i="42"/>
  <c r="O115" i="42"/>
  <c r="P115" i="42"/>
  <c r="Q115" i="42"/>
  <c r="R115" i="42"/>
  <c r="S115" i="42"/>
  <c r="T115" i="42"/>
  <c r="U115" i="42"/>
  <c r="V115" i="42"/>
  <c r="W115" i="42"/>
  <c r="X115" i="42"/>
  <c r="O116" i="42"/>
  <c r="P116" i="42"/>
  <c r="Q116" i="42"/>
  <c r="R116" i="42"/>
  <c r="S116" i="42"/>
  <c r="T116" i="42"/>
  <c r="U116" i="42"/>
  <c r="V116" i="42"/>
  <c r="W116" i="42"/>
  <c r="X116" i="42"/>
  <c r="O117" i="42"/>
  <c r="P117" i="42"/>
  <c r="Q117" i="42"/>
  <c r="R117" i="42"/>
  <c r="S117" i="42"/>
  <c r="T117" i="42"/>
  <c r="U117" i="42"/>
  <c r="V117" i="42"/>
  <c r="W117" i="42"/>
  <c r="X117" i="42"/>
  <c r="O118" i="42"/>
  <c r="P118" i="42"/>
  <c r="Q118" i="42"/>
  <c r="R118" i="42"/>
  <c r="S118" i="42"/>
  <c r="T118" i="42"/>
  <c r="U118" i="42"/>
  <c r="V118" i="42"/>
  <c r="W118" i="42"/>
  <c r="X118" i="42"/>
  <c r="O119" i="42"/>
  <c r="P119" i="42"/>
  <c r="Q119" i="42"/>
  <c r="R119" i="42"/>
  <c r="S119" i="42"/>
  <c r="T119" i="42"/>
  <c r="U119" i="42"/>
  <c r="V119" i="42"/>
  <c r="W119" i="42"/>
  <c r="X119" i="42"/>
  <c r="O120" i="42"/>
  <c r="P120" i="42"/>
  <c r="Q120" i="42"/>
  <c r="R120" i="42"/>
  <c r="S120" i="42"/>
  <c r="T120" i="42"/>
  <c r="U120" i="42"/>
  <c r="V120" i="42"/>
  <c r="W120" i="42"/>
  <c r="X120" i="42"/>
  <c r="O121" i="42"/>
  <c r="P121" i="42"/>
  <c r="Q121" i="42"/>
  <c r="R121" i="42"/>
  <c r="S121" i="42"/>
  <c r="T121" i="42"/>
  <c r="U121" i="42"/>
  <c r="V121" i="42"/>
  <c r="W121" i="42"/>
  <c r="X121" i="42"/>
  <c r="O122" i="42"/>
  <c r="P122" i="42"/>
  <c r="Q122" i="42"/>
  <c r="R122" i="42"/>
  <c r="S122" i="42"/>
  <c r="T122" i="42"/>
  <c r="U122" i="42"/>
  <c r="V122" i="42"/>
  <c r="W122" i="42"/>
  <c r="X122" i="42"/>
  <c r="O123" i="42"/>
  <c r="P123" i="42"/>
  <c r="Q123" i="42"/>
  <c r="R123" i="42"/>
  <c r="S123" i="42"/>
  <c r="T123" i="42"/>
  <c r="U123" i="42"/>
  <c r="V123" i="42"/>
  <c r="W123" i="42"/>
  <c r="X123" i="42"/>
  <c r="O124" i="42"/>
  <c r="P124" i="42"/>
  <c r="Q124" i="42"/>
  <c r="R124" i="42"/>
  <c r="S124" i="42"/>
  <c r="T124" i="42"/>
  <c r="U124" i="42"/>
  <c r="V124" i="42"/>
  <c r="W124" i="42"/>
  <c r="X124" i="42"/>
  <c r="O125" i="42"/>
  <c r="P125" i="42"/>
  <c r="Q125" i="42"/>
  <c r="R125" i="42"/>
  <c r="S125" i="42"/>
  <c r="T125" i="42"/>
  <c r="U125" i="42"/>
  <c r="V125" i="42"/>
  <c r="W125" i="42"/>
  <c r="X125" i="42"/>
  <c r="O126" i="42"/>
  <c r="P126" i="42"/>
  <c r="Q126" i="42"/>
  <c r="R126" i="42"/>
  <c r="S126" i="42"/>
  <c r="T126" i="42"/>
  <c r="U126" i="42"/>
  <c r="V126" i="42"/>
  <c r="W126" i="42"/>
  <c r="X126" i="42"/>
  <c r="O127" i="42"/>
  <c r="P127" i="42"/>
  <c r="Q127" i="42"/>
  <c r="R127" i="42"/>
  <c r="S127" i="42"/>
  <c r="T127" i="42"/>
  <c r="U127" i="42"/>
  <c r="V127" i="42"/>
  <c r="W127" i="42"/>
  <c r="X127" i="42"/>
  <c r="O128" i="42"/>
  <c r="P128" i="42"/>
  <c r="Q128" i="42"/>
  <c r="R128" i="42"/>
  <c r="S128" i="42"/>
  <c r="T128" i="42"/>
  <c r="U128" i="42"/>
  <c r="V128" i="42"/>
  <c r="W128" i="42"/>
  <c r="X128" i="42"/>
  <c r="O129" i="42"/>
  <c r="P129" i="42"/>
  <c r="Q129" i="42"/>
  <c r="R129" i="42"/>
  <c r="S129" i="42"/>
  <c r="T129" i="42"/>
  <c r="U129" i="42"/>
  <c r="V129" i="42"/>
  <c r="W129" i="42"/>
  <c r="X129" i="42"/>
  <c r="O130" i="42"/>
  <c r="P130" i="42"/>
  <c r="Q130" i="42"/>
  <c r="R130" i="42"/>
  <c r="S130" i="42"/>
  <c r="T130" i="42"/>
  <c r="U130" i="42"/>
  <c r="V130" i="42"/>
  <c r="W130" i="42"/>
  <c r="X130" i="42"/>
  <c r="O131" i="42"/>
  <c r="P131" i="42"/>
  <c r="Q131" i="42"/>
  <c r="R131" i="42"/>
  <c r="S131" i="42"/>
  <c r="T131" i="42"/>
  <c r="U131" i="42"/>
  <c r="V131" i="42"/>
  <c r="W131" i="42"/>
  <c r="X131" i="42"/>
  <c r="O132" i="42"/>
  <c r="P132" i="42"/>
  <c r="Q132" i="42"/>
  <c r="R132" i="42"/>
  <c r="S132" i="42"/>
  <c r="T132" i="42"/>
  <c r="U132" i="42"/>
  <c r="V132" i="42"/>
  <c r="W132" i="42"/>
  <c r="X132" i="42"/>
  <c r="O133" i="42"/>
  <c r="P133" i="42"/>
  <c r="Q133" i="42"/>
  <c r="R133" i="42"/>
  <c r="S133" i="42"/>
  <c r="T133" i="42"/>
  <c r="U133" i="42"/>
  <c r="V133" i="42"/>
  <c r="W133" i="42"/>
  <c r="X133" i="42"/>
  <c r="O134" i="42"/>
  <c r="P134" i="42"/>
  <c r="Q134" i="42"/>
  <c r="R134" i="42"/>
  <c r="S134" i="42"/>
  <c r="T134" i="42"/>
  <c r="U134" i="42"/>
  <c r="V134" i="42"/>
  <c r="W134" i="42"/>
  <c r="X134" i="42"/>
  <c r="O135" i="42"/>
  <c r="P135" i="42"/>
  <c r="Q135" i="42"/>
  <c r="R135" i="42"/>
  <c r="S135" i="42"/>
  <c r="T135" i="42"/>
  <c r="U135" i="42"/>
  <c r="V135" i="42"/>
  <c r="W135" i="42"/>
  <c r="X135" i="42"/>
  <c r="O136" i="42"/>
  <c r="P136" i="42"/>
  <c r="Q136" i="42"/>
  <c r="R136" i="42"/>
  <c r="S136" i="42"/>
  <c r="T136" i="42"/>
  <c r="U136" i="42"/>
  <c r="V136" i="42"/>
  <c r="W136" i="42"/>
  <c r="X136" i="42"/>
  <c r="O137" i="42"/>
  <c r="P137" i="42"/>
  <c r="Q137" i="42"/>
  <c r="R137" i="42"/>
  <c r="S137" i="42"/>
  <c r="T137" i="42"/>
  <c r="U137" i="42"/>
  <c r="V137" i="42"/>
  <c r="W137" i="42"/>
  <c r="X137" i="42"/>
  <c r="O138" i="42"/>
  <c r="P138" i="42"/>
  <c r="Q138" i="42"/>
  <c r="R138" i="42"/>
  <c r="S138" i="42"/>
  <c r="T138" i="42"/>
  <c r="U138" i="42"/>
  <c r="V138" i="42"/>
  <c r="W138" i="42"/>
  <c r="X138" i="42"/>
  <c r="O139" i="42"/>
  <c r="P139" i="42"/>
  <c r="Q139" i="42"/>
  <c r="R139" i="42"/>
  <c r="S139" i="42"/>
  <c r="T139" i="42"/>
  <c r="U139" i="42"/>
  <c r="V139" i="42"/>
  <c r="W139" i="42"/>
  <c r="X139" i="42"/>
  <c r="O140" i="42"/>
  <c r="P140" i="42"/>
  <c r="Q140" i="42"/>
  <c r="R140" i="42"/>
  <c r="S140" i="42"/>
  <c r="T140" i="42"/>
  <c r="U140" i="42"/>
  <c r="V140" i="42"/>
  <c r="W140" i="42"/>
  <c r="X140" i="42"/>
  <c r="O141" i="42"/>
  <c r="P141" i="42"/>
  <c r="Q141" i="42"/>
  <c r="R141" i="42"/>
  <c r="S141" i="42"/>
  <c r="T141" i="42"/>
  <c r="U141" i="42"/>
  <c r="V141" i="42"/>
  <c r="W141" i="42"/>
  <c r="X141" i="42"/>
  <c r="O142" i="42"/>
  <c r="P142" i="42"/>
  <c r="Q142" i="42"/>
  <c r="R142" i="42"/>
  <c r="S142" i="42"/>
  <c r="T142" i="42"/>
  <c r="U142" i="42"/>
  <c r="V142" i="42"/>
  <c r="W142" i="42"/>
  <c r="X142" i="42"/>
  <c r="O143" i="42"/>
  <c r="P143" i="42"/>
  <c r="Q143" i="42"/>
  <c r="R143" i="42"/>
  <c r="S143" i="42"/>
  <c r="T143" i="42"/>
  <c r="U143" i="42"/>
  <c r="V143" i="42"/>
  <c r="W143" i="42"/>
  <c r="X143" i="42"/>
  <c r="O144" i="42"/>
  <c r="P144" i="42"/>
  <c r="Q144" i="42"/>
  <c r="R144" i="42"/>
  <c r="S144" i="42"/>
  <c r="T144" i="42"/>
  <c r="U144" i="42"/>
  <c r="V144" i="42"/>
  <c r="W144" i="42"/>
  <c r="X144" i="42"/>
  <c r="O145" i="42"/>
  <c r="P145" i="42"/>
  <c r="Q145" i="42"/>
  <c r="R145" i="42"/>
  <c r="S145" i="42"/>
  <c r="T145" i="42"/>
  <c r="U145" i="42"/>
  <c r="V145" i="42"/>
  <c r="W145" i="42"/>
  <c r="X145" i="42"/>
  <c r="O146" i="42"/>
  <c r="P146" i="42"/>
  <c r="Q146" i="42"/>
  <c r="R146" i="42"/>
  <c r="S146" i="42"/>
  <c r="T146" i="42"/>
  <c r="U146" i="42"/>
  <c r="V146" i="42"/>
  <c r="W146" i="42"/>
  <c r="X146" i="42"/>
  <c r="O147" i="42"/>
  <c r="P147" i="42"/>
  <c r="Q147" i="42"/>
  <c r="R147" i="42"/>
  <c r="S147" i="42"/>
  <c r="T147" i="42"/>
  <c r="U147" i="42"/>
  <c r="V147" i="42"/>
  <c r="W147" i="42"/>
  <c r="X147" i="42"/>
  <c r="O148" i="42"/>
  <c r="P148" i="42"/>
  <c r="Q148" i="42"/>
  <c r="R148" i="42"/>
  <c r="S148" i="42"/>
  <c r="T148" i="42"/>
  <c r="U148" i="42"/>
  <c r="V148" i="42"/>
  <c r="W148" i="42"/>
  <c r="X148" i="42"/>
  <c r="O149" i="42"/>
  <c r="P149" i="42"/>
  <c r="Q149" i="42"/>
  <c r="R149" i="42"/>
  <c r="S149" i="42"/>
  <c r="T149" i="42"/>
  <c r="U149" i="42"/>
  <c r="V149" i="42"/>
  <c r="W149" i="42"/>
  <c r="X149" i="42"/>
  <c r="O150" i="42"/>
  <c r="P150" i="42"/>
  <c r="Q150" i="42"/>
  <c r="R150" i="42"/>
  <c r="S150" i="42"/>
  <c r="T150" i="42"/>
  <c r="U150" i="42"/>
  <c r="V150" i="42"/>
  <c r="W150" i="42"/>
  <c r="X150" i="42"/>
  <c r="O151" i="42"/>
  <c r="P151" i="42"/>
  <c r="Q151" i="42"/>
  <c r="R151" i="42"/>
  <c r="S151" i="42"/>
  <c r="T151" i="42"/>
  <c r="U151" i="42"/>
  <c r="V151" i="42"/>
  <c r="W151" i="42"/>
  <c r="X151" i="42"/>
  <c r="O152" i="42"/>
  <c r="P152" i="42"/>
  <c r="Q152" i="42"/>
  <c r="R152" i="42"/>
  <c r="S152" i="42"/>
  <c r="T152" i="42"/>
  <c r="U152" i="42"/>
  <c r="V152" i="42"/>
  <c r="W152" i="42"/>
  <c r="X152" i="42"/>
  <c r="O153" i="42"/>
  <c r="P153" i="42"/>
  <c r="Q153" i="42"/>
  <c r="R153" i="42"/>
  <c r="S153" i="42"/>
  <c r="T153" i="42"/>
  <c r="U153" i="42"/>
  <c r="V153" i="42"/>
  <c r="W153" i="42"/>
  <c r="X153" i="42"/>
  <c r="O154" i="42"/>
  <c r="P154" i="42"/>
  <c r="Q154" i="42"/>
  <c r="R154" i="42"/>
  <c r="S154" i="42"/>
  <c r="T154" i="42"/>
  <c r="U154" i="42"/>
  <c r="V154" i="42"/>
  <c r="W154" i="42"/>
  <c r="X154" i="42"/>
  <c r="O155" i="42"/>
  <c r="P155" i="42"/>
  <c r="Q155" i="42"/>
  <c r="R155" i="42"/>
  <c r="S155" i="42"/>
  <c r="T155" i="42"/>
  <c r="U155" i="42"/>
  <c r="V155" i="42"/>
  <c r="W155" i="42"/>
  <c r="X155" i="42"/>
  <c r="O156" i="42"/>
  <c r="P156" i="42"/>
  <c r="Q156" i="42"/>
  <c r="R156" i="42"/>
  <c r="S156" i="42"/>
  <c r="T156" i="42"/>
  <c r="U156" i="42"/>
  <c r="V156" i="42"/>
  <c r="W156" i="42"/>
  <c r="X156" i="42"/>
  <c r="O157" i="42"/>
  <c r="P157" i="42"/>
  <c r="Q157" i="42"/>
  <c r="R157" i="42"/>
  <c r="S157" i="42"/>
  <c r="T157" i="42"/>
  <c r="U157" i="42"/>
  <c r="V157" i="42"/>
  <c r="W157" i="42"/>
  <c r="X157" i="42"/>
  <c r="O158" i="42"/>
  <c r="P158" i="42"/>
  <c r="Q158" i="42"/>
  <c r="R158" i="42"/>
  <c r="S158" i="42"/>
  <c r="T158" i="42"/>
  <c r="U158" i="42"/>
  <c r="V158" i="42"/>
  <c r="W158" i="42"/>
  <c r="X158" i="42"/>
  <c r="O159" i="42"/>
  <c r="P159" i="42"/>
  <c r="Q159" i="42"/>
  <c r="R159" i="42"/>
  <c r="S159" i="42"/>
  <c r="T159" i="42"/>
  <c r="U159" i="42"/>
  <c r="V159" i="42"/>
  <c r="W159" i="42"/>
  <c r="X159" i="42"/>
  <c r="O160" i="42"/>
  <c r="P160" i="42"/>
  <c r="Q160" i="42"/>
  <c r="R160" i="42"/>
  <c r="S160" i="42"/>
  <c r="T160" i="42"/>
  <c r="U160" i="42"/>
  <c r="V160" i="42"/>
  <c r="W160" i="42"/>
  <c r="X160" i="42"/>
  <c r="O161" i="42"/>
  <c r="P161" i="42"/>
  <c r="Q161" i="42"/>
  <c r="R161" i="42"/>
  <c r="S161" i="42"/>
  <c r="T161" i="42"/>
  <c r="U161" i="42"/>
  <c r="V161" i="42"/>
  <c r="W161" i="42"/>
  <c r="X161" i="42"/>
  <c r="O162" i="42"/>
  <c r="P162" i="42"/>
  <c r="Q162" i="42"/>
  <c r="R162" i="42"/>
  <c r="S162" i="42"/>
  <c r="T162" i="42"/>
  <c r="U162" i="42"/>
  <c r="V162" i="42"/>
  <c r="W162" i="42"/>
  <c r="X162" i="42"/>
  <c r="O163" i="42"/>
  <c r="P163" i="42"/>
  <c r="Q163" i="42"/>
  <c r="R163" i="42"/>
  <c r="S163" i="42"/>
  <c r="T163" i="42"/>
  <c r="U163" i="42"/>
  <c r="V163" i="42"/>
  <c r="W163" i="42"/>
  <c r="X163" i="42"/>
  <c r="O164" i="42"/>
  <c r="P164" i="42"/>
  <c r="Q164" i="42"/>
  <c r="R164" i="42"/>
  <c r="S164" i="42"/>
  <c r="T164" i="42"/>
  <c r="U164" i="42"/>
  <c r="V164" i="42"/>
  <c r="W164" i="42"/>
  <c r="X164" i="42"/>
  <c r="O165" i="42"/>
  <c r="P165" i="42"/>
  <c r="Q165" i="42"/>
  <c r="R165" i="42"/>
  <c r="S165" i="42"/>
  <c r="T165" i="42"/>
  <c r="U165" i="42"/>
  <c r="V165" i="42"/>
  <c r="W165" i="42"/>
  <c r="X165" i="42"/>
  <c r="X4" i="42"/>
  <c r="P4" i="42"/>
  <c r="Q4" i="42"/>
  <c r="R4" i="42"/>
  <c r="S4" i="42"/>
  <c r="T4" i="42"/>
  <c r="U4" i="42"/>
  <c r="V4" i="42"/>
  <c r="W4" i="42"/>
  <c r="O4" i="42"/>
  <c r="E65" i="37" l="1"/>
  <c r="I64" i="37"/>
  <c r="AB6" i="42"/>
  <c r="AB7" i="42" s="1"/>
  <c r="AD10" i="42"/>
  <c r="AH10" i="42"/>
  <c r="AB10" i="42"/>
  <c r="AC10" i="42"/>
  <c r="AK10" i="42"/>
  <c r="AB11" i="42"/>
  <c r="AB13" i="42"/>
  <c r="AB15" i="42"/>
  <c r="AB17" i="42"/>
  <c r="AB19" i="42"/>
  <c r="AE10" i="42"/>
  <c r="AI10" i="42"/>
  <c r="AF10" i="42"/>
  <c r="AJ10" i="42"/>
  <c r="AB12" i="42"/>
  <c r="AB14" i="42"/>
  <c r="AB16" i="42"/>
  <c r="AB18" i="42"/>
  <c r="AG10" i="42"/>
  <c r="O33" i="16"/>
  <c r="P33" i="16"/>
  <c r="Q33" i="16"/>
  <c r="R33" i="16"/>
  <c r="S33" i="16"/>
  <c r="O34" i="16"/>
  <c r="P34" i="16"/>
  <c r="Q34" i="16"/>
  <c r="R34" i="16"/>
  <c r="S34" i="16"/>
  <c r="O35" i="16"/>
  <c r="P35" i="16"/>
  <c r="Q35" i="16"/>
  <c r="R35" i="16"/>
  <c r="S35" i="16"/>
  <c r="O36" i="16"/>
  <c r="P36" i="16"/>
  <c r="Q36" i="16"/>
  <c r="R36" i="16"/>
  <c r="S36" i="16"/>
  <c r="P32" i="16"/>
  <c r="Q32" i="16"/>
  <c r="R32" i="16"/>
  <c r="S32" i="16"/>
  <c r="O32" i="16"/>
  <c r="T32" i="37"/>
  <c r="E66" i="37" l="1"/>
  <c r="I65" i="37"/>
  <c r="AB22" i="42" a="1"/>
  <c r="E22" i="41"/>
  <c r="D22" i="41"/>
  <c r="F17" i="41"/>
  <c r="F16" i="41"/>
  <c r="F22" i="41"/>
  <c r="F23" i="41"/>
  <c r="F21" i="41"/>
  <c r="E23" i="41"/>
  <c r="E21" i="41"/>
  <c r="D23" i="41"/>
  <c r="D21" i="41"/>
  <c r="I16" i="41"/>
  <c r="I17" i="41"/>
  <c r="I15" i="41"/>
  <c r="F15" i="41"/>
  <c r="E11" i="41"/>
  <c r="F11" i="41"/>
  <c r="I11" i="41"/>
  <c r="T31" i="41" s="1"/>
  <c r="F5" i="41"/>
  <c r="E10" i="41"/>
  <c r="F10" i="41"/>
  <c r="I10" i="41"/>
  <c r="T30" i="41" s="1"/>
  <c r="D10" i="41"/>
  <c r="T4" i="41" s="1"/>
  <c r="F4" i="41"/>
  <c r="E9" i="41"/>
  <c r="F9" i="41"/>
  <c r="I9" i="41"/>
  <c r="D9" i="41"/>
  <c r="F3" i="41"/>
  <c r="R13" i="40"/>
  <c r="S13" i="40"/>
  <c r="T13" i="40"/>
  <c r="U13" i="40"/>
  <c r="V13" i="40"/>
  <c r="R11" i="40"/>
  <c r="S11" i="40"/>
  <c r="T11" i="40"/>
  <c r="U11" i="40"/>
  <c r="V11" i="40"/>
  <c r="R9" i="40"/>
  <c r="S9" i="40"/>
  <c r="T9" i="40"/>
  <c r="U9" i="40"/>
  <c r="V9" i="40"/>
  <c r="Q13" i="40"/>
  <c r="Q11" i="40"/>
  <c r="Q9" i="40"/>
  <c r="R7" i="40"/>
  <c r="S7" i="40"/>
  <c r="T7" i="40"/>
  <c r="U7" i="40"/>
  <c r="V7" i="40"/>
  <c r="Q7" i="40"/>
  <c r="D21" i="40"/>
  <c r="D22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5" i="40"/>
  <c r="E67" i="37" l="1"/>
  <c r="I66" i="37"/>
  <c r="AB22" i="42"/>
  <c r="AG29" i="42"/>
  <c r="AK27" i="42"/>
  <c r="AK25" i="42"/>
  <c r="AE24" i="42"/>
  <c r="AI22" i="42"/>
  <c r="AB31" i="42"/>
  <c r="AF29" i="42"/>
  <c r="AJ27" i="42"/>
  <c r="AD26" i="42"/>
  <c r="AH24" i="42"/>
  <c r="AB23" i="42"/>
  <c r="AE31" i="42"/>
  <c r="AI29" i="42"/>
  <c r="AC28" i="42"/>
  <c r="AG26" i="42"/>
  <c r="AK24" i="42"/>
  <c r="AE23" i="42"/>
  <c r="AK31" i="42"/>
  <c r="AH31" i="42"/>
  <c r="AB30" i="42"/>
  <c r="AF28" i="42"/>
  <c r="AJ26" i="42"/>
  <c r="AD25" i="42"/>
  <c r="AH23" i="42"/>
  <c r="AG31" i="42"/>
  <c r="AG27" i="42"/>
  <c r="AG25" i="42"/>
  <c r="AK23" i="42"/>
  <c r="AE22" i="42"/>
  <c r="AH30" i="42"/>
  <c r="AB29" i="42"/>
  <c r="AF27" i="42"/>
  <c r="AJ25" i="42"/>
  <c r="AD24" i="42"/>
  <c r="AH22" i="42"/>
  <c r="AE29" i="42"/>
  <c r="AI27" i="42"/>
  <c r="AC26" i="42"/>
  <c r="AG24" i="42"/>
  <c r="AK22" i="42"/>
  <c r="AC31" i="42"/>
  <c r="AD31" i="42"/>
  <c r="AB28" i="42"/>
  <c r="AF26" i="42"/>
  <c r="AD23" i="42"/>
  <c r="AI30" i="42"/>
  <c r="AG23" i="42"/>
  <c r="AD30" i="42"/>
  <c r="AF25" i="42"/>
  <c r="AJ23" i="42"/>
  <c r="AG30" i="42"/>
  <c r="AE27" i="42"/>
  <c r="AC24" i="42"/>
  <c r="AK29" i="42"/>
  <c r="AJ30" i="42"/>
  <c r="AH27" i="42"/>
  <c r="AF24" i="42"/>
  <c r="AE30" i="42"/>
  <c r="AI26" i="42"/>
  <c r="AI24" i="42"/>
  <c r="AF31" i="42"/>
  <c r="AD28" i="42"/>
  <c r="AB25" i="42"/>
  <c r="AI31" i="42"/>
  <c r="AG28" i="42"/>
  <c r="AE25" i="42"/>
  <c r="AC22" i="42"/>
  <c r="AF30" i="42"/>
  <c r="AD27" i="42"/>
  <c r="AB24" i="42"/>
  <c r="AC29" i="42"/>
  <c r="AK30" i="42"/>
  <c r="AH29" i="42"/>
  <c r="AJ24" i="42"/>
  <c r="AI28" i="42"/>
  <c r="AC27" i="42"/>
  <c r="AC25" i="42"/>
  <c r="AJ31" i="42"/>
  <c r="AH28" i="42"/>
  <c r="AB27" i="42"/>
  <c r="AD22" i="42"/>
  <c r="AK28" i="42"/>
  <c r="AI25" i="42"/>
  <c r="AG22" i="42"/>
  <c r="AD29" i="42"/>
  <c r="AB26" i="42"/>
  <c r="AJ22" i="42"/>
  <c r="AE28" i="42"/>
  <c r="AC23" i="42"/>
  <c r="AJ29" i="42"/>
  <c r="AH26" i="42"/>
  <c r="AF23" i="42"/>
  <c r="AC30" i="42"/>
  <c r="AK26" i="42"/>
  <c r="AI23" i="42"/>
  <c r="AE26" i="42"/>
  <c r="AJ28" i="42"/>
  <c r="AH25" i="42"/>
  <c r="AF22" i="42"/>
  <c r="L5" i="41"/>
  <c r="G11" i="41" s="1"/>
  <c r="L3" i="41"/>
  <c r="G9" i="41" s="1"/>
  <c r="J5" i="41"/>
  <c r="J4" i="41"/>
  <c r="L4" i="41"/>
  <c r="H10" i="41" s="1"/>
  <c r="T29" i="41"/>
  <c r="T3" i="41"/>
  <c r="D11" i="41"/>
  <c r="T5" i="41" s="1"/>
  <c r="J3" i="41"/>
  <c r="W5" i="25"/>
  <c r="W6" i="25"/>
  <c r="W7" i="25"/>
  <c r="W8" i="25"/>
  <c r="W9" i="25"/>
  <c r="W10" i="25"/>
  <c r="W11" i="25"/>
  <c r="W12" i="25"/>
  <c r="W13" i="25"/>
  <c r="W14" i="25"/>
  <c r="W15" i="25"/>
  <c r="W16" i="25"/>
  <c r="W4" i="25"/>
  <c r="M12" i="25"/>
  <c r="N12" i="25"/>
  <c r="O12" i="25"/>
  <c r="P12" i="25"/>
  <c r="Q12" i="25"/>
  <c r="L12" i="25"/>
  <c r="I15" i="26"/>
  <c r="T35" i="26" s="1"/>
  <c r="I16" i="26"/>
  <c r="T33" i="26" s="1"/>
  <c r="I17" i="26"/>
  <c r="T30" i="26" s="1"/>
  <c r="I18" i="26"/>
  <c r="T29" i="26" s="1"/>
  <c r="I19" i="26"/>
  <c r="T31" i="26" s="1"/>
  <c r="I14" i="26"/>
  <c r="I13" i="26"/>
  <c r="T32" i="26" s="1"/>
  <c r="E68" i="37" l="1"/>
  <c r="I67" i="37"/>
  <c r="AB36" i="42" a="1"/>
  <c r="AC36" i="42" s="1"/>
  <c r="AB37" i="42" a="1"/>
  <c r="G10" i="41"/>
  <c r="H9" i="41"/>
  <c r="T16" i="41" s="1"/>
  <c r="H11" i="41"/>
  <c r="T18" i="41" s="1"/>
  <c r="T17" i="41"/>
  <c r="T34" i="26"/>
  <c r="I24" i="26"/>
  <c r="I23" i="26"/>
  <c r="P8" i="25"/>
  <c r="E69" i="37" l="1"/>
  <c r="I68" i="37"/>
  <c r="AF36" i="42"/>
  <c r="AI36" i="42"/>
  <c r="AD36" i="42"/>
  <c r="AG36" i="42"/>
  <c r="AK36" i="42"/>
  <c r="AB36" i="42"/>
  <c r="AH36" i="42"/>
  <c r="AJ36" i="42"/>
  <c r="AE36" i="42"/>
  <c r="AC37" i="42"/>
  <c r="AG37" i="42"/>
  <c r="AF37" i="42"/>
  <c r="AK37" i="42"/>
  <c r="AB37" i="42"/>
  <c r="AH37" i="42"/>
  <c r="AJ37" i="42"/>
  <c r="AD37" i="42"/>
  <c r="AE37" i="42"/>
  <c r="AI37" i="42"/>
  <c r="F6" i="26"/>
  <c r="F7" i="26"/>
  <c r="F8" i="26"/>
  <c r="F9" i="26"/>
  <c r="F4" i="26"/>
  <c r="F5" i="26"/>
  <c r="E19" i="26"/>
  <c r="F19" i="26"/>
  <c r="K9" i="26"/>
  <c r="D19" i="26"/>
  <c r="T6" i="26" s="1"/>
  <c r="E18" i="26"/>
  <c r="F18" i="26"/>
  <c r="K8" i="26"/>
  <c r="L8" i="26" s="1"/>
  <c r="E17" i="26"/>
  <c r="F17" i="26"/>
  <c r="K7" i="26"/>
  <c r="L7" i="26" s="1"/>
  <c r="D17" i="26"/>
  <c r="T3" i="26" s="1"/>
  <c r="E16" i="26"/>
  <c r="F16" i="26"/>
  <c r="K6" i="26"/>
  <c r="D15" i="26"/>
  <c r="T9" i="26" s="1"/>
  <c r="D16" i="26"/>
  <c r="T7" i="26" s="1"/>
  <c r="E15" i="26"/>
  <c r="F15" i="26"/>
  <c r="K5" i="26"/>
  <c r="E14" i="26"/>
  <c r="F14" i="26"/>
  <c r="E13" i="26"/>
  <c r="E23" i="26" s="1"/>
  <c r="F13" i="26"/>
  <c r="F23" i="26" s="1"/>
  <c r="D13" i="26"/>
  <c r="E70" i="37" l="1"/>
  <c r="I69" i="37"/>
  <c r="L6" i="26"/>
  <c r="G16" i="26" s="1"/>
  <c r="L4" i="26"/>
  <c r="H14" i="26" s="1"/>
  <c r="AB39" i="42"/>
  <c r="AB41" i="42"/>
  <c r="AB40" i="42"/>
  <c r="E24" i="26"/>
  <c r="F24" i="26"/>
  <c r="J9" i="26"/>
  <c r="D23" i="26"/>
  <c r="T5" i="26"/>
  <c r="J4" i="26"/>
  <c r="D14" i="26"/>
  <c r="G17" i="26"/>
  <c r="H17" i="26"/>
  <c r="T17" i="26" s="1"/>
  <c r="J8" i="26"/>
  <c r="D18" i="26"/>
  <c r="T4" i="26" s="1"/>
  <c r="H18" i="26"/>
  <c r="T19" i="26" s="1"/>
  <c r="G18" i="26"/>
  <c r="L9" i="26"/>
  <c r="J7" i="26"/>
  <c r="J6" i="26"/>
  <c r="J3" i="26"/>
  <c r="L5" i="26"/>
  <c r="H15" i="26" s="1"/>
  <c r="T22" i="26" s="1"/>
  <c r="J5" i="26"/>
  <c r="E71" i="37" l="1"/>
  <c r="I71" i="37" s="1"/>
  <c r="I70" i="37"/>
  <c r="G14" i="26"/>
  <c r="H16" i="26"/>
  <c r="T16" i="26" s="1"/>
  <c r="AB44" i="42"/>
  <c r="AB42" i="42"/>
  <c r="T8" i="26"/>
  <c r="D24" i="26"/>
  <c r="T20" i="26"/>
  <c r="G15" i="26"/>
  <c r="H19" i="26"/>
  <c r="T21" i="26" s="1"/>
  <c r="G19" i="26"/>
  <c r="H24" i="26" l="1"/>
  <c r="AB46" i="42"/>
  <c r="AB47" i="42"/>
  <c r="G24" i="26"/>
  <c r="F3" i="26"/>
  <c r="L3" i="26" s="1"/>
  <c r="AB50" i="42" l="1"/>
  <c r="AC50" i="42"/>
  <c r="AJ50" i="42"/>
  <c r="AD50" i="42"/>
  <c r="AI50" i="42"/>
  <c r="AF50" i="42"/>
  <c r="AK50" i="42"/>
  <c r="AE50" i="42"/>
  <c r="AG50" i="42"/>
  <c r="AH50" i="42"/>
  <c r="G13" i="26"/>
  <c r="G23" i="26" s="1"/>
  <c r="H13" i="26"/>
  <c r="Q8" i="25"/>
  <c r="L8" i="25"/>
  <c r="AB55" i="42" l="1"/>
  <c r="H23" i="26"/>
  <c r="T18" i="26"/>
  <c r="P23" i="39"/>
  <c r="P24" i="39"/>
  <c r="P22" i="39"/>
  <c r="I23" i="39"/>
  <c r="I24" i="39" s="1"/>
  <c r="I25" i="39" s="1"/>
  <c r="I26" i="39" s="1"/>
  <c r="I27" i="39" s="1"/>
  <c r="I28" i="39" s="1"/>
  <c r="I29" i="39" s="1"/>
  <c r="I30" i="39" s="1"/>
  <c r="I31" i="39" s="1"/>
  <c r="I32" i="39" s="1"/>
  <c r="I33" i="39" s="1"/>
  <c r="I34" i="39" s="1"/>
  <c r="I35" i="39" s="1"/>
  <c r="I36" i="39" s="1"/>
  <c r="I37" i="39" s="1"/>
  <c r="I38" i="39" s="1"/>
  <c r="I39" i="39" s="1"/>
  <c r="I40" i="39" s="1"/>
  <c r="I41" i="39" s="1"/>
  <c r="I42" i="39" s="1"/>
  <c r="I43" i="39" s="1"/>
  <c r="I44" i="39" s="1"/>
  <c r="I45" i="39" s="1"/>
  <c r="I46" i="39" s="1"/>
  <c r="I47" i="39" s="1"/>
  <c r="I48" i="39" s="1"/>
  <c r="I49" i="39" s="1"/>
  <c r="I50" i="39" s="1"/>
  <c r="I51" i="39" s="1"/>
  <c r="I52" i="39" s="1"/>
  <c r="I53" i="39" s="1"/>
  <c r="I54" i="39" s="1"/>
  <c r="I55" i="39" s="1"/>
  <c r="I56" i="39" s="1"/>
  <c r="I57" i="39" s="1"/>
  <c r="I58" i="39" s="1"/>
  <c r="I59" i="39" s="1"/>
  <c r="I60" i="39" s="1"/>
  <c r="I61" i="39" s="1"/>
  <c r="I62" i="39" s="1"/>
  <c r="I63" i="39" s="1"/>
  <c r="I64" i="39" s="1"/>
  <c r="I65" i="39" s="1"/>
  <c r="I66" i="39" s="1"/>
  <c r="I67" i="39" s="1"/>
  <c r="I68" i="39" s="1"/>
  <c r="I69" i="39" s="1"/>
  <c r="I70" i="39" s="1"/>
  <c r="I71" i="39" s="1"/>
  <c r="I72" i="39" s="1"/>
  <c r="I73" i="39" s="1"/>
  <c r="I74" i="39" s="1"/>
  <c r="I75" i="39" s="1"/>
  <c r="I76" i="39" s="1"/>
  <c r="I77" i="39" s="1"/>
  <c r="I78" i="39" s="1"/>
  <c r="I79" i="39" s="1"/>
  <c r="I80" i="39" s="1"/>
  <c r="I81" i="39" s="1"/>
  <c r="I82" i="39" s="1"/>
  <c r="I83" i="39" s="1"/>
  <c r="I84" i="39" s="1"/>
  <c r="I85" i="39" s="1"/>
  <c r="I86" i="39" s="1"/>
  <c r="I87" i="39" s="1"/>
  <c r="I88" i="39" s="1"/>
  <c r="I89" i="39" s="1"/>
  <c r="I90" i="39" s="1"/>
  <c r="I91" i="39" s="1"/>
  <c r="I92" i="39" s="1"/>
  <c r="I93" i="39" s="1"/>
  <c r="I94" i="39" s="1"/>
  <c r="I95" i="39" s="1"/>
  <c r="I96" i="39" s="1"/>
  <c r="I97" i="39" s="1"/>
  <c r="I98" i="39" s="1"/>
  <c r="I99" i="39" s="1"/>
  <c r="I100" i="39" s="1"/>
  <c r="I101" i="39" s="1"/>
  <c r="I102" i="39" s="1"/>
  <c r="I103" i="39" s="1"/>
  <c r="I104" i="39" s="1"/>
  <c r="I105" i="39" s="1"/>
  <c r="I106" i="39" s="1"/>
  <c r="I107" i="39" s="1"/>
  <c r="I108" i="39" s="1"/>
  <c r="I109" i="39" s="1"/>
  <c r="I110" i="39" s="1"/>
  <c r="I111" i="39" s="1"/>
  <c r="I112" i="39" s="1"/>
  <c r="I113" i="39" s="1"/>
  <c r="I114" i="39" s="1"/>
  <c r="I115" i="39" s="1"/>
  <c r="I116" i="39" s="1"/>
  <c r="I117" i="39" s="1"/>
  <c r="I118" i="39" s="1"/>
  <c r="I119" i="39" s="1"/>
  <c r="I120" i="39" s="1"/>
  <c r="I121" i="39" s="1"/>
  <c r="I122" i="39" s="1"/>
  <c r="I123" i="39" s="1"/>
  <c r="I124" i="39" s="1"/>
  <c r="I125" i="39" s="1"/>
  <c r="I126" i="39" s="1"/>
  <c r="I127" i="39" s="1"/>
  <c r="I128" i="39" s="1"/>
  <c r="I129" i="39" s="1"/>
  <c r="I130" i="39" s="1"/>
  <c r="I131" i="39" s="1"/>
  <c r="I132" i="39" s="1"/>
  <c r="I133" i="39" s="1"/>
  <c r="I134" i="39" s="1"/>
  <c r="I135" i="39" s="1"/>
  <c r="I136" i="39" s="1"/>
  <c r="I137" i="39" s="1"/>
  <c r="I138" i="39" s="1"/>
  <c r="I139" i="39" s="1"/>
  <c r="I140" i="39" s="1"/>
  <c r="I141" i="39" s="1"/>
  <c r="I142" i="39" s="1"/>
  <c r="I143" i="39" s="1"/>
  <c r="I144" i="39" s="1"/>
  <c r="I145" i="39" s="1"/>
  <c r="I146" i="39" s="1"/>
  <c r="I147" i="39" s="1"/>
  <c r="I148" i="39" s="1"/>
  <c r="I149" i="39" s="1"/>
  <c r="I150" i="39" s="1"/>
  <c r="I151" i="39" s="1"/>
  <c r="I152" i="39" s="1"/>
  <c r="I153" i="39" s="1"/>
  <c r="I154" i="39" s="1"/>
  <c r="I155" i="39" s="1"/>
  <c r="I156" i="39" s="1"/>
  <c r="I157" i="39" s="1"/>
  <c r="I158" i="39" s="1"/>
  <c r="I159" i="39" s="1"/>
  <c r="I160" i="39" s="1"/>
  <c r="I161" i="39" s="1"/>
  <c r="I162" i="39" s="1"/>
  <c r="I163" i="39" s="1"/>
  <c r="I164" i="39" s="1"/>
  <c r="I165" i="39" s="1"/>
  <c r="I166" i="39" s="1"/>
  <c r="I167" i="39" s="1"/>
  <c r="I168" i="39" s="1"/>
  <c r="I169" i="39" s="1"/>
  <c r="I170" i="39" s="1"/>
  <c r="I171" i="39" s="1"/>
  <c r="I172" i="39" s="1"/>
  <c r="I173" i="39" s="1"/>
  <c r="I174" i="39" s="1"/>
  <c r="I175" i="39" s="1"/>
  <c r="I176" i="39" s="1"/>
  <c r="I177" i="39" s="1"/>
  <c r="I178" i="39" s="1"/>
  <c r="I179" i="39" s="1"/>
  <c r="I180" i="39" s="1"/>
  <c r="I181" i="39" s="1"/>
  <c r="I182" i="39" s="1"/>
  <c r="I183" i="39" s="1"/>
  <c r="I184" i="39" s="1"/>
  <c r="I185" i="39" s="1"/>
  <c r="I186" i="39" s="1"/>
  <c r="I187" i="39" s="1"/>
  <c r="I188" i="39" s="1"/>
  <c r="I189" i="39" s="1"/>
  <c r="I190" i="39" s="1"/>
  <c r="I191" i="39" s="1"/>
  <c r="I192" i="39" s="1"/>
  <c r="I193" i="39" s="1"/>
  <c r="I194" i="39" s="1"/>
  <c r="I195" i="39" s="1"/>
  <c r="I196" i="39" s="1"/>
  <c r="I197" i="39" s="1"/>
  <c r="I198" i="39" s="1"/>
  <c r="I199" i="39" s="1"/>
  <c r="I200" i="39" s="1"/>
  <c r="I201" i="39" s="1"/>
  <c r="I202" i="39" s="1"/>
  <c r="I203" i="39" s="1"/>
  <c r="I204" i="39" s="1"/>
  <c r="I205" i="39" s="1"/>
  <c r="I206" i="39" s="1"/>
  <c r="I207" i="39" s="1"/>
  <c r="I208" i="39" s="1"/>
  <c r="I209" i="39" s="1"/>
  <c r="I210" i="39" s="1"/>
  <c r="I211" i="39" s="1"/>
  <c r="I212" i="39" s="1"/>
  <c r="I213" i="39" s="1"/>
  <c r="I214" i="39" s="1"/>
  <c r="I215" i="39" s="1"/>
  <c r="I216" i="39" s="1"/>
  <c r="I217" i="39" s="1"/>
  <c r="I218" i="39" s="1"/>
  <c r="I219" i="39" s="1"/>
  <c r="I220" i="39" s="1"/>
  <c r="I221" i="39" s="1"/>
  <c r="I222" i="39" s="1"/>
  <c r="I223" i="39" s="1"/>
  <c r="I224" i="39" s="1"/>
  <c r="I225" i="39" s="1"/>
  <c r="I226" i="39" s="1"/>
  <c r="I227" i="39" s="1"/>
  <c r="I228" i="39" s="1"/>
  <c r="I229" i="39" s="1"/>
  <c r="I230" i="39" s="1"/>
  <c r="I231" i="39" s="1"/>
  <c r="I232" i="39" s="1"/>
  <c r="I233" i="39" s="1"/>
  <c r="I234" i="39" s="1"/>
  <c r="I235" i="39" s="1"/>
  <c r="I236" i="39" s="1"/>
  <c r="I237" i="39" s="1"/>
  <c r="I238" i="39" s="1"/>
  <c r="I239" i="39" s="1"/>
  <c r="I240" i="39" s="1"/>
  <c r="I241" i="39" s="1"/>
  <c r="I242" i="39" s="1"/>
  <c r="I243" i="39" s="1"/>
  <c r="I244" i="39" s="1"/>
  <c r="I245" i="39" s="1"/>
  <c r="I246" i="39" s="1"/>
  <c r="I247" i="39" s="1"/>
  <c r="I248" i="39" s="1"/>
  <c r="I249" i="39" s="1"/>
  <c r="I250" i="39" s="1"/>
  <c r="I251" i="39" s="1"/>
  <c r="I252" i="39" s="1"/>
  <c r="I253" i="39" s="1"/>
  <c r="I254" i="39" s="1"/>
  <c r="I255" i="39" s="1"/>
  <c r="I256" i="39" s="1"/>
  <c r="I257" i="39" s="1"/>
  <c r="I258" i="39" s="1"/>
  <c r="I259" i="39" s="1"/>
  <c r="I260" i="39" s="1"/>
  <c r="I261" i="39" s="1"/>
  <c r="I262" i="39" s="1"/>
  <c r="I263" i="39" s="1"/>
  <c r="I264" i="39" s="1"/>
  <c r="I265" i="39" s="1"/>
  <c r="I266" i="39" s="1"/>
  <c r="I267" i="39" s="1"/>
  <c r="I268" i="39" s="1"/>
  <c r="I269" i="39" s="1"/>
  <c r="I270" i="39" s="1"/>
  <c r="I271" i="39" s="1"/>
  <c r="I272" i="39" s="1"/>
  <c r="I273" i="39" s="1"/>
  <c r="I274" i="39" s="1"/>
  <c r="I275" i="39" s="1"/>
  <c r="I276" i="39" s="1"/>
  <c r="I277" i="39" s="1"/>
  <c r="I278" i="39" s="1"/>
  <c r="I279" i="39" s="1"/>
  <c r="I280" i="39" s="1"/>
  <c r="I281" i="39" s="1"/>
  <c r="I282" i="39" s="1"/>
  <c r="I283" i="39" s="1"/>
  <c r="I284" i="39" s="1"/>
  <c r="I285" i="39" s="1"/>
  <c r="I286" i="39" s="1"/>
  <c r="I287" i="39" s="1"/>
  <c r="I288" i="39" s="1"/>
  <c r="I289" i="39" s="1"/>
  <c r="I290" i="39" s="1"/>
  <c r="I291" i="39" s="1"/>
  <c r="I292" i="39" s="1"/>
  <c r="I293" i="39" s="1"/>
  <c r="I294" i="39" s="1"/>
  <c r="I295" i="39" s="1"/>
  <c r="I296" i="39" s="1"/>
  <c r="I297" i="39" s="1"/>
  <c r="I298" i="39" s="1"/>
  <c r="I299" i="39" s="1"/>
  <c r="I300" i="39" s="1"/>
  <c r="I301" i="39" s="1"/>
  <c r="I302" i="39" s="1"/>
  <c r="I303" i="39" s="1"/>
  <c r="I304" i="39" s="1"/>
  <c r="I305" i="39" s="1"/>
  <c r="I306" i="39" s="1"/>
  <c r="I307" i="39" s="1"/>
  <c r="I308" i="39" s="1"/>
  <c r="I309" i="39" s="1"/>
  <c r="I310" i="39" s="1"/>
  <c r="I311" i="39" s="1"/>
  <c r="I312" i="39" s="1"/>
  <c r="I313" i="39" s="1"/>
  <c r="I314" i="39" s="1"/>
  <c r="I315" i="39" s="1"/>
  <c r="I316" i="39" s="1"/>
  <c r="I317" i="39" s="1"/>
  <c r="I318" i="39" s="1"/>
  <c r="I319" i="39" s="1"/>
  <c r="I320" i="39" s="1"/>
  <c r="I321" i="39" s="1"/>
  <c r="I322" i="39" s="1"/>
  <c r="I323" i="39" s="1"/>
  <c r="I324" i="39" s="1"/>
  <c r="I325" i="39" s="1"/>
  <c r="I326" i="39" s="1"/>
  <c r="I327" i="39" s="1"/>
  <c r="I328" i="39" s="1"/>
  <c r="I329" i="39" s="1"/>
  <c r="I330" i="39" s="1"/>
  <c r="I331" i="39" s="1"/>
  <c r="I332" i="39" s="1"/>
  <c r="I333" i="39" s="1"/>
  <c r="I334" i="39" s="1"/>
  <c r="I335" i="39" s="1"/>
  <c r="I336" i="39" s="1"/>
  <c r="I337" i="39" s="1"/>
  <c r="I338" i="39" s="1"/>
  <c r="I339" i="39" s="1"/>
  <c r="I340" i="39" s="1"/>
  <c r="I341" i="39" s="1"/>
  <c r="I342" i="39" s="1"/>
  <c r="I343" i="39" s="1"/>
  <c r="I344" i="39" s="1"/>
  <c r="I345" i="39" s="1"/>
  <c r="I346" i="39" s="1"/>
  <c r="I347" i="39" s="1"/>
  <c r="I348" i="39" s="1"/>
  <c r="I349" i="39" s="1"/>
  <c r="I350" i="39" s="1"/>
  <c r="I351" i="39" s="1"/>
  <c r="I352" i="39" s="1"/>
  <c r="I353" i="39" s="1"/>
  <c r="I354" i="39" s="1"/>
  <c r="I355" i="39" s="1"/>
  <c r="I356" i="39" s="1"/>
  <c r="I357" i="39" s="1"/>
  <c r="I358" i="39" s="1"/>
  <c r="I359" i="39" s="1"/>
  <c r="I360" i="39" s="1"/>
  <c r="I361" i="39" s="1"/>
  <c r="I362" i="39" s="1"/>
  <c r="I363" i="39" s="1"/>
  <c r="I364" i="39" s="1"/>
  <c r="I365" i="39" s="1"/>
  <c r="I366" i="39" s="1"/>
  <c r="I367" i="39" s="1"/>
  <c r="I368" i="39" s="1"/>
  <c r="I369" i="39" s="1"/>
  <c r="I370" i="39" s="1"/>
  <c r="I371" i="39" s="1"/>
  <c r="I372" i="39" s="1"/>
  <c r="I373" i="39" s="1"/>
  <c r="I374" i="39" s="1"/>
  <c r="I375" i="39" s="1"/>
  <c r="I376" i="39" s="1"/>
  <c r="I377" i="39" s="1"/>
  <c r="I378" i="39" s="1"/>
  <c r="I379" i="39" s="1"/>
  <c r="I380" i="39" s="1"/>
  <c r="I381" i="39" s="1"/>
  <c r="I382" i="39" s="1"/>
  <c r="I383" i="39" s="1"/>
  <c r="I384" i="39" s="1"/>
  <c r="I385" i="39" s="1"/>
  <c r="I386" i="39" s="1"/>
  <c r="I387" i="39" s="1"/>
  <c r="I388" i="39" s="1"/>
  <c r="I389" i="39" s="1"/>
  <c r="I390" i="39" s="1"/>
  <c r="I391" i="39" s="1"/>
  <c r="I392" i="39" s="1"/>
  <c r="I393" i="39" s="1"/>
  <c r="I394" i="39" s="1"/>
  <c r="I395" i="39" s="1"/>
  <c r="I396" i="39" s="1"/>
  <c r="I397" i="39" s="1"/>
  <c r="I398" i="39" s="1"/>
  <c r="I399" i="39" s="1"/>
  <c r="I400" i="39" s="1"/>
  <c r="I401" i="39" s="1"/>
  <c r="I402" i="39" s="1"/>
  <c r="I403" i="39" s="1"/>
  <c r="I404" i="39" s="1"/>
  <c r="I405" i="39" s="1"/>
  <c r="I406" i="39" s="1"/>
  <c r="I407" i="39" s="1"/>
  <c r="I408" i="39" s="1"/>
  <c r="I409" i="39" s="1"/>
  <c r="I410" i="39" s="1"/>
  <c r="I411" i="39" s="1"/>
  <c r="I412" i="39" s="1"/>
  <c r="I413" i="39" s="1"/>
  <c r="I414" i="39" s="1"/>
  <c r="I415" i="39" s="1"/>
  <c r="I416" i="39" s="1"/>
  <c r="I417" i="39" s="1"/>
  <c r="I418" i="39" s="1"/>
  <c r="I419" i="39" s="1"/>
  <c r="I420" i="39" s="1"/>
  <c r="I421" i="39" s="1"/>
  <c r="I422" i="39" s="1"/>
  <c r="I423" i="39" s="1"/>
  <c r="I424" i="39" s="1"/>
  <c r="I425" i="39" s="1"/>
  <c r="I426" i="39" s="1"/>
  <c r="I427" i="39" s="1"/>
  <c r="I428" i="39" s="1"/>
  <c r="I429" i="39" s="1"/>
  <c r="I430" i="39" s="1"/>
  <c r="I431" i="39" s="1"/>
  <c r="I432" i="39" s="1"/>
  <c r="I433" i="39" s="1"/>
  <c r="I434" i="39" s="1"/>
  <c r="I435" i="39" s="1"/>
  <c r="I436" i="39" s="1"/>
  <c r="I437" i="39" s="1"/>
  <c r="I438" i="39" s="1"/>
  <c r="I439" i="39" s="1"/>
  <c r="I440" i="39" s="1"/>
  <c r="I441" i="39" s="1"/>
  <c r="I442" i="39" s="1"/>
  <c r="I443" i="39" s="1"/>
  <c r="I444" i="39" s="1"/>
  <c r="I445" i="39" s="1"/>
  <c r="I446" i="39" s="1"/>
  <c r="I447" i="39" s="1"/>
  <c r="I448" i="39" s="1"/>
  <c r="I449" i="39" s="1"/>
  <c r="I450" i="39" s="1"/>
  <c r="I451" i="39" s="1"/>
  <c r="I452" i="39" s="1"/>
  <c r="I453" i="39" s="1"/>
  <c r="I454" i="39" s="1"/>
  <c r="I455" i="39" s="1"/>
  <c r="I456" i="39" s="1"/>
  <c r="I457" i="39" s="1"/>
  <c r="I458" i="39" s="1"/>
  <c r="I459" i="39" s="1"/>
  <c r="I460" i="39" s="1"/>
  <c r="I461" i="39" s="1"/>
  <c r="I462" i="39" s="1"/>
  <c r="I463" i="39" s="1"/>
  <c r="I464" i="39" s="1"/>
  <c r="I465" i="39" s="1"/>
  <c r="I466" i="39" s="1"/>
  <c r="I467" i="39" s="1"/>
  <c r="I468" i="39" s="1"/>
  <c r="I469" i="39" s="1"/>
  <c r="I470" i="39" s="1"/>
  <c r="I471" i="39" s="1"/>
  <c r="I472" i="39" s="1"/>
  <c r="I473" i="39" s="1"/>
  <c r="I474" i="39" s="1"/>
  <c r="I475" i="39" s="1"/>
  <c r="I476" i="39" s="1"/>
  <c r="I477" i="39" s="1"/>
  <c r="I478" i="39" s="1"/>
  <c r="I479" i="39" s="1"/>
  <c r="I480" i="39" s="1"/>
  <c r="I481" i="39" s="1"/>
  <c r="I482" i="39" s="1"/>
  <c r="I483" i="39" s="1"/>
  <c r="I484" i="39" s="1"/>
  <c r="I485" i="39" s="1"/>
  <c r="I486" i="39" s="1"/>
  <c r="I487" i="39" s="1"/>
  <c r="I488" i="39" s="1"/>
  <c r="I489" i="39" s="1"/>
  <c r="I490" i="39" s="1"/>
  <c r="I491" i="39" s="1"/>
  <c r="I492" i="39" s="1"/>
  <c r="I493" i="39" s="1"/>
  <c r="I494" i="39" s="1"/>
  <c r="I495" i="39" s="1"/>
  <c r="I496" i="39" s="1"/>
  <c r="I497" i="39" s="1"/>
  <c r="I498" i="39" s="1"/>
  <c r="I499" i="39" s="1"/>
  <c r="I500" i="39" s="1"/>
  <c r="I501" i="39" s="1"/>
  <c r="I502" i="39" s="1"/>
  <c r="I503" i="39" s="1"/>
  <c r="I504" i="39" s="1"/>
  <c r="I505" i="39" s="1"/>
  <c r="I506" i="39" s="1"/>
  <c r="I507" i="39" s="1"/>
  <c r="I508" i="39" s="1"/>
  <c r="I509" i="39" s="1"/>
  <c r="I510" i="39" s="1"/>
  <c r="I511" i="39" s="1"/>
  <c r="I512" i="39" s="1"/>
  <c r="I513" i="39" s="1"/>
  <c r="I514" i="39" s="1"/>
  <c r="I515" i="39" s="1"/>
  <c r="I516" i="39" s="1"/>
  <c r="I517" i="39" s="1"/>
  <c r="I518" i="39" s="1"/>
  <c r="I519" i="39" s="1"/>
  <c r="I520" i="39" s="1"/>
  <c r="I521" i="39" s="1"/>
  <c r="I522" i="39" s="1"/>
  <c r="I523" i="39" s="1"/>
  <c r="I524" i="39" s="1"/>
  <c r="I525" i="39" s="1"/>
  <c r="I526" i="39" s="1"/>
  <c r="I527" i="39" s="1"/>
  <c r="I528" i="39" s="1"/>
  <c r="I529" i="39" s="1"/>
  <c r="I530" i="39" s="1"/>
  <c r="I531" i="39" s="1"/>
  <c r="I532" i="39" s="1"/>
  <c r="I533" i="39" s="1"/>
  <c r="I534" i="39" s="1"/>
  <c r="I535" i="39" s="1"/>
  <c r="I536" i="39" s="1"/>
  <c r="I537" i="39" s="1"/>
  <c r="I538" i="39" s="1"/>
  <c r="I539" i="39" s="1"/>
  <c r="I540" i="39" s="1"/>
  <c r="I541" i="39" s="1"/>
  <c r="I542" i="39" s="1"/>
  <c r="I543" i="39" s="1"/>
  <c r="I544" i="39" s="1"/>
  <c r="I545" i="39" s="1"/>
  <c r="I546" i="39" s="1"/>
  <c r="I547" i="39" s="1"/>
  <c r="I548" i="39" s="1"/>
  <c r="I549" i="39" s="1"/>
  <c r="I550" i="39" s="1"/>
  <c r="I551" i="39" s="1"/>
  <c r="I552" i="39" s="1"/>
  <c r="I553" i="39" s="1"/>
  <c r="I554" i="39" s="1"/>
  <c r="I555" i="39" s="1"/>
  <c r="I556" i="39" s="1"/>
  <c r="I557" i="39" s="1"/>
  <c r="I558" i="39" s="1"/>
  <c r="I559" i="39" s="1"/>
  <c r="I560" i="39" s="1"/>
  <c r="I561" i="39" s="1"/>
  <c r="I562" i="39" s="1"/>
  <c r="I563" i="39" s="1"/>
  <c r="I564" i="39" s="1"/>
  <c r="I565" i="39" s="1"/>
  <c r="I566" i="39" s="1"/>
  <c r="I567" i="39" s="1"/>
  <c r="I568" i="39" s="1"/>
  <c r="I569" i="39" s="1"/>
  <c r="I570" i="39" s="1"/>
  <c r="I571" i="39" s="1"/>
  <c r="I572" i="39" s="1"/>
  <c r="I573" i="39" s="1"/>
  <c r="I574" i="39" s="1"/>
  <c r="I575" i="39" s="1"/>
  <c r="I576" i="39" s="1"/>
  <c r="I577" i="39" s="1"/>
  <c r="I578" i="39" s="1"/>
  <c r="I579" i="39" s="1"/>
  <c r="I580" i="39" s="1"/>
  <c r="I581" i="39" s="1"/>
  <c r="I582" i="39" s="1"/>
  <c r="I583" i="39" s="1"/>
  <c r="I584" i="39" s="1"/>
  <c r="I585" i="39" s="1"/>
  <c r="I586" i="39" s="1"/>
  <c r="I587" i="39" s="1"/>
  <c r="I588" i="39" s="1"/>
  <c r="I589" i="39" s="1"/>
  <c r="I590" i="39" s="1"/>
  <c r="I591" i="39" s="1"/>
  <c r="I592" i="39" s="1"/>
  <c r="I593" i="39" s="1"/>
  <c r="I594" i="39" s="1"/>
  <c r="I595" i="39" s="1"/>
  <c r="I596" i="39" s="1"/>
  <c r="I597" i="39" s="1"/>
  <c r="I598" i="39" s="1"/>
  <c r="I599" i="39" s="1"/>
  <c r="I600" i="39" s="1"/>
  <c r="I601" i="39" s="1"/>
  <c r="I602" i="39" s="1"/>
  <c r="I603" i="39" s="1"/>
  <c r="I604" i="39" s="1"/>
  <c r="I605" i="39" s="1"/>
  <c r="I606" i="39" s="1"/>
  <c r="I607" i="39" s="1"/>
  <c r="I608" i="39" s="1"/>
  <c r="I609" i="39" s="1"/>
  <c r="I610" i="39" s="1"/>
  <c r="I611" i="39" s="1"/>
  <c r="I612" i="39" s="1"/>
  <c r="I613" i="39" s="1"/>
  <c r="I614" i="39" s="1"/>
  <c r="I615" i="39" s="1"/>
  <c r="I616" i="39" s="1"/>
  <c r="I617" i="39" s="1"/>
  <c r="I618" i="39" s="1"/>
  <c r="I619" i="39" s="1"/>
  <c r="I620" i="39" s="1"/>
  <c r="I621" i="39" s="1"/>
  <c r="I622" i="39" s="1"/>
  <c r="I623" i="39" s="1"/>
  <c r="I624" i="39" s="1"/>
  <c r="I625" i="39" s="1"/>
  <c r="I626" i="39" s="1"/>
  <c r="I627" i="39" s="1"/>
  <c r="I628" i="39" s="1"/>
  <c r="I629" i="39" s="1"/>
  <c r="I630" i="39" s="1"/>
  <c r="I631" i="39" s="1"/>
  <c r="I632" i="39" s="1"/>
  <c r="I633" i="39" s="1"/>
  <c r="I634" i="39" s="1"/>
  <c r="I635" i="39" s="1"/>
  <c r="I636" i="39" s="1"/>
  <c r="I637" i="39" s="1"/>
  <c r="I638" i="39" s="1"/>
  <c r="I639" i="39" s="1"/>
  <c r="I640" i="39" s="1"/>
  <c r="I641" i="39" s="1"/>
  <c r="I642" i="39" s="1"/>
  <c r="I643" i="39" s="1"/>
  <c r="I644" i="39" s="1"/>
  <c r="I645" i="39" s="1"/>
  <c r="I646" i="39" s="1"/>
  <c r="I647" i="39" s="1"/>
  <c r="I648" i="39" s="1"/>
  <c r="I649" i="39" s="1"/>
  <c r="I650" i="39" s="1"/>
  <c r="I651" i="39" s="1"/>
  <c r="I652" i="39" s="1"/>
  <c r="I653" i="39" s="1"/>
  <c r="I654" i="39" s="1"/>
  <c r="I655" i="39" s="1"/>
  <c r="I656" i="39" s="1"/>
  <c r="I657" i="39" s="1"/>
  <c r="I658" i="39" s="1"/>
  <c r="I659" i="39" s="1"/>
  <c r="I660" i="39" s="1"/>
  <c r="I661" i="39" s="1"/>
  <c r="I662" i="39" s="1"/>
  <c r="I663" i="39" s="1"/>
  <c r="I664" i="39" s="1"/>
  <c r="I665" i="39" s="1"/>
  <c r="I666" i="39" s="1"/>
  <c r="I667" i="39" s="1"/>
  <c r="I668" i="39" s="1"/>
  <c r="I669" i="39" s="1"/>
  <c r="I670" i="39" s="1"/>
  <c r="I671" i="39" s="1"/>
  <c r="I672" i="39" s="1"/>
  <c r="I673" i="39" s="1"/>
  <c r="I674" i="39" s="1"/>
  <c r="I675" i="39" s="1"/>
  <c r="I676" i="39" s="1"/>
  <c r="I677" i="39" s="1"/>
  <c r="I678" i="39" s="1"/>
  <c r="I679" i="39" s="1"/>
  <c r="I680" i="39" s="1"/>
  <c r="I681" i="39" s="1"/>
  <c r="I682" i="39" s="1"/>
  <c r="I683" i="39" s="1"/>
  <c r="I684" i="39" s="1"/>
  <c r="I685" i="39" s="1"/>
  <c r="I686" i="39" s="1"/>
  <c r="I687" i="39" s="1"/>
  <c r="I688" i="39" s="1"/>
  <c r="I689" i="39" s="1"/>
  <c r="I690" i="39" s="1"/>
  <c r="I691" i="39" s="1"/>
  <c r="I692" i="39" s="1"/>
  <c r="I693" i="39" s="1"/>
  <c r="I694" i="39" s="1"/>
  <c r="I695" i="39" s="1"/>
  <c r="I696" i="39" s="1"/>
  <c r="I697" i="39" s="1"/>
  <c r="I698" i="39" s="1"/>
  <c r="I699" i="39" s="1"/>
  <c r="I700" i="39" s="1"/>
  <c r="I701" i="39" s="1"/>
  <c r="I702" i="39" s="1"/>
  <c r="I703" i="39" s="1"/>
  <c r="I704" i="39" s="1"/>
  <c r="I705" i="39" s="1"/>
  <c r="I706" i="39" s="1"/>
  <c r="I707" i="39" s="1"/>
  <c r="I708" i="39" s="1"/>
  <c r="I709" i="39" s="1"/>
  <c r="I710" i="39" s="1"/>
  <c r="I711" i="39" s="1"/>
  <c r="I712" i="39" s="1"/>
  <c r="I713" i="39" s="1"/>
  <c r="I714" i="39" s="1"/>
  <c r="I715" i="39" s="1"/>
  <c r="I716" i="39" s="1"/>
  <c r="I717" i="39" s="1"/>
  <c r="I718" i="39" s="1"/>
  <c r="I719" i="39" s="1"/>
  <c r="I720" i="39" s="1"/>
  <c r="I721" i="39" s="1"/>
  <c r="I722" i="39" s="1"/>
  <c r="I723" i="39" s="1"/>
  <c r="I724" i="39" s="1"/>
  <c r="I725" i="39" s="1"/>
  <c r="I726" i="39" s="1"/>
  <c r="I727" i="39" s="1"/>
  <c r="I728" i="39" s="1"/>
  <c r="I729" i="39" s="1"/>
  <c r="I730" i="39" s="1"/>
  <c r="I731" i="39" s="1"/>
  <c r="I732" i="39" s="1"/>
  <c r="I733" i="39" s="1"/>
  <c r="I734" i="39" s="1"/>
  <c r="I735" i="39" s="1"/>
  <c r="I736" i="39" s="1"/>
  <c r="I737" i="39" s="1"/>
  <c r="I738" i="39" s="1"/>
  <c r="I739" i="39" s="1"/>
  <c r="I740" i="39" s="1"/>
  <c r="I741" i="39" s="1"/>
  <c r="I742" i="39" s="1"/>
  <c r="I743" i="39" s="1"/>
  <c r="I744" i="39" s="1"/>
  <c r="I745" i="39" s="1"/>
  <c r="I746" i="39" s="1"/>
  <c r="I747" i="39" s="1"/>
  <c r="I748" i="39" s="1"/>
  <c r="I749" i="39" s="1"/>
  <c r="I750" i="39" s="1"/>
  <c r="I751" i="39" s="1"/>
  <c r="I752" i="39" s="1"/>
  <c r="I753" i="39" s="1"/>
  <c r="I754" i="39" s="1"/>
  <c r="I755" i="39" s="1"/>
  <c r="I756" i="39" s="1"/>
  <c r="I757" i="39" s="1"/>
  <c r="I758" i="39" s="1"/>
  <c r="I759" i="39" s="1"/>
  <c r="I760" i="39" s="1"/>
  <c r="I761" i="39" s="1"/>
  <c r="I762" i="39" s="1"/>
  <c r="I763" i="39" s="1"/>
  <c r="I764" i="39" s="1"/>
  <c r="I765" i="39" s="1"/>
  <c r="I766" i="39" s="1"/>
  <c r="I767" i="39" s="1"/>
  <c r="I768" i="39" s="1"/>
  <c r="I769" i="39" s="1"/>
  <c r="I770" i="39" s="1"/>
  <c r="I771" i="39" s="1"/>
  <c r="I772" i="39" s="1"/>
  <c r="I773" i="39" s="1"/>
  <c r="I774" i="39" s="1"/>
  <c r="I775" i="39" s="1"/>
  <c r="I776" i="39" s="1"/>
  <c r="I777" i="39" s="1"/>
  <c r="I778" i="39" s="1"/>
  <c r="I779" i="39" s="1"/>
  <c r="I780" i="39" s="1"/>
  <c r="I781" i="39" s="1"/>
  <c r="I782" i="39" s="1"/>
  <c r="I783" i="39" s="1"/>
  <c r="I784" i="39" s="1"/>
  <c r="I785" i="39" s="1"/>
  <c r="I786" i="39" s="1"/>
  <c r="I787" i="39" s="1"/>
  <c r="I788" i="39" s="1"/>
  <c r="I789" i="39" s="1"/>
  <c r="I790" i="39" s="1"/>
  <c r="I791" i="39" s="1"/>
  <c r="I792" i="39" s="1"/>
  <c r="I793" i="39" s="1"/>
  <c r="I794" i="39" s="1"/>
  <c r="I795" i="39" s="1"/>
  <c r="I796" i="39" s="1"/>
  <c r="I797" i="39" s="1"/>
  <c r="I798" i="39" s="1"/>
  <c r="I799" i="39" s="1"/>
  <c r="I800" i="39" s="1"/>
  <c r="I801" i="39" s="1"/>
  <c r="I802" i="39" s="1"/>
  <c r="I803" i="39" s="1"/>
  <c r="I804" i="39" s="1"/>
  <c r="I805" i="39" s="1"/>
  <c r="I806" i="39" s="1"/>
  <c r="I807" i="39" s="1"/>
  <c r="I808" i="39" s="1"/>
  <c r="I809" i="39" s="1"/>
  <c r="I810" i="39" s="1"/>
  <c r="I811" i="39" s="1"/>
  <c r="I812" i="39" s="1"/>
  <c r="I813" i="39" s="1"/>
  <c r="I814" i="39" s="1"/>
  <c r="I815" i="39" s="1"/>
  <c r="I816" i="39" s="1"/>
  <c r="I817" i="39" s="1"/>
  <c r="I818" i="39" s="1"/>
  <c r="I819" i="39" s="1"/>
  <c r="I820" i="39" s="1"/>
  <c r="I821" i="39" s="1"/>
  <c r="I822" i="39" s="1"/>
  <c r="I823" i="39" s="1"/>
  <c r="I824" i="39" s="1"/>
  <c r="I825" i="39" s="1"/>
  <c r="I826" i="39" s="1"/>
  <c r="I827" i="39" s="1"/>
  <c r="I828" i="39" s="1"/>
  <c r="I829" i="39" s="1"/>
  <c r="I830" i="39" s="1"/>
  <c r="I831" i="39" s="1"/>
  <c r="I832" i="39" s="1"/>
  <c r="I833" i="39" s="1"/>
  <c r="I834" i="39" s="1"/>
  <c r="I835" i="39" s="1"/>
  <c r="I836" i="39" s="1"/>
  <c r="I837" i="39" s="1"/>
  <c r="I838" i="39" s="1"/>
  <c r="I839" i="39" s="1"/>
  <c r="I840" i="39" s="1"/>
  <c r="I841" i="39" s="1"/>
  <c r="I842" i="39" s="1"/>
  <c r="I843" i="39" s="1"/>
  <c r="I844" i="39" s="1"/>
  <c r="I845" i="39" s="1"/>
  <c r="I846" i="39" s="1"/>
  <c r="I847" i="39" s="1"/>
  <c r="I848" i="39" s="1"/>
  <c r="I849" i="39" s="1"/>
  <c r="I850" i="39" s="1"/>
  <c r="I851" i="39" s="1"/>
  <c r="I852" i="39" s="1"/>
  <c r="I853" i="39" s="1"/>
  <c r="I854" i="39" s="1"/>
  <c r="I855" i="39" s="1"/>
  <c r="I856" i="39" s="1"/>
  <c r="I857" i="39" s="1"/>
  <c r="I858" i="39" s="1"/>
  <c r="I859" i="39" s="1"/>
  <c r="I860" i="39" s="1"/>
  <c r="I861" i="39" s="1"/>
  <c r="I862" i="39" s="1"/>
  <c r="I863" i="39" s="1"/>
  <c r="I864" i="39" s="1"/>
  <c r="I865" i="39" s="1"/>
  <c r="I866" i="39" s="1"/>
  <c r="I867" i="39" s="1"/>
  <c r="I868" i="39" s="1"/>
  <c r="I869" i="39" s="1"/>
  <c r="I870" i="39" s="1"/>
  <c r="I871" i="39" s="1"/>
  <c r="I872" i="39" s="1"/>
  <c r="I873" i="39" s="1"/>
  <c r="I874" i="39" s="1"/>
  <c r="I875" i="39" s="1"/>
  <c r="I876" i="39" s="1"/>
  <c r="I877" i="39" s="1"/>
  <c r="I878" i="39" s="1"/>
  <c r="I879" i="39" s="1"/>
  <c r="I880" i="39" s="1"/>
  <c r="I881" i="39" s="1"/>
  <c r="I882" i="39" s="1"/>
  <c r="I883" i="39" s="1"/>
  <c r="I884" i="39" s="1"/>
  <c r="I885" i="39" s="1"/>
  <c r="I886" i="39" s="1"/>
  <c r="I887" i="39" s="1"/>
  <c r="I888" i="39" s="1"/>
  <c r="I889" i="39" s="1"/>
  <c r="I890" i="39" s="1"/>
  <c r="I891" i="39" s="1"/>
  <c r="I892" i="39" s="1"/>
  <c r="I893" i="39" s="1"/>
  <c r="I894" i="39" s="1"/>
  <c r="I895" i="39" s="1"/>
  <c r="I896" i="39" s="1"/>
  <c r="I897" i="39" s="1"/>
  <c r="I898" i="39" s="1"/>
  <c r="I899" i="39" s="1"/>
  <c r="I900" i="39" s="1"/>
  <c r="I901" i="39" s="1"/>
  <c r="I902" i="39" s="1"/>
  <c r="I903" i="39" s="1"/>
  <c r="I904" i="39" s="1"/>
  <c r="I905" i="39" s="1"/>
  <c r="I906" i="39" s="1"/>
  <c r="I907" i="39" s="1"/>
  <c r="I908" i="39" s="1"/>
  <c r="I909" i="39" s="1"/>
  <c r="I910" i="39" s="1"/>
  <c r="I911" i="39" s="1"/>
  <c r="I912" i="39" s="1"/>
  <c r="I913" i="39" s="1"/>
  <c r="I914" i="39" s="1"/>
  <c r="I915" i="39" s="1"/>
  <c r="I916" i="39" s="1"/>
  <c r="I917" i="39" s="1"/>
  <c r="I918" i="39" s="1"/>
  <c r="I919" i="39" s="1"/>
  <c r="I920" i="39" s="1"/>
  <c r="I921" i="39" s="1"/>
  <c r="I922" i="39" s="1"/>
  <c r="I923" i="39" s="1"/>
  <c r="I924" i="39" s="1"/>
  <c r="I925" i="39" s="1"/>
  <c r="I926" i="39" s="1"/>
  <c r="I927" i="39" s="1"/>
  <c r="I928" i="39" s="1"/>
  <c r="I929" i="39" s="1"/>
  <c r="I930" i="39" s="1"/>
  <c r="I931" i="39" s="1"/>
  <c r="I932" i="39" s="1"/>
  <c r="I933" i="39" s="1"/>
  <c r="I934" i="39" s="1"/>
  <c r="I935" i="39" s="1"/>
  <c r="I936" i="39" s="1"/>
  <c r="I937" i="39" s="1"/>
  <c r="I938" i="39" s="1"/>
  <c r="I939" i="39" s="1"/>
  <c r="I940" i="39" s="1"/>
  <c r="I941" i="39" s="1"/>
  <c r="I942" i="39" s="1"/>
  <c r="I943" i="39" s="1"/>
  <c r="I944" i="39" s="1"/>
  <c r="I945" i="39" s="1"/>
  <c r="I946" i="39" s="1"/>
  <c r="I947" i="39" s="1"/>
  <c r="I948" i="39" s="1"/>
  <c r="I949" i="39" s="1"/>
  <c r="I950" i="39" s="1"/>
  <c r="I951" i="39" s="1"/>
  <c r="I952" i="39" s="1"/>
  <c r="I953" i="39" s="1"/>
  <c r="I954" i="39" s="1"/>
  <c r="I955" i="39" s="1"/>
  <c r="I956" i="39" s="1"/>
  <c r="I957" i="39" s="1"/>
  <c r="I958" i="39" s="1"/>
  <c r="I959" i="39" s="1"/>
  <c r="I960" i="39" s="1"/>
  <c r="I961" i="39" s="1"/>
  <c r="I962" i="39" s="1"/>
  <c r="I963" i="39" s="1"/>
  <c r="I964" i="39" s="1"/>
  <c r="I965" i="39" s="1"/>
  <c r="I966" i="39" s="1"/>
  <c r="I967" i="39" s="1"/>
  <c r="I968" i="39" s="1"/>
  <c r="I969" i="39" s="1"/>
  <c r="I970" i="39" s="1"/>
  <c r="I971" i="39" s="1"/>
  <c r="I972" i="39" s="1"/>
  <c r="I973" i="39" s="1"/>
  <c r="I974" i="39" s="1"/>
  <c r="I975" i="39" s="1"/>
  <c r="I976" i="39" s="1"/>
  <c r="I977" i="39" s="1"/>
  <c r="I978" i="39" s="1"/>
  <c r="I979" i="39" s="1"/>
  <c r="I980" i="39" s="1"/>
  <c r="I981" i="39" s="1"/>
  <c r="I982" i="39" s="1"/>
  <c r="I983" i="39" s="1"/>
  <c r="I984" i="39" s="1"/>
  <c r="I985" i="39" s="1"/>
  <c r="I986" i="39" s="1"/>
  <c r="I987" i="39" s="1"/>
  <c r="I988" i="39" s="1"/>
  <c r="I989" i="39" s="1"/>
  <c r="I990" i="39" s="1"/>
  <c r="I991" i="39" s="1"/>
  <c r="I992" i="39" s="1"/>
  <c r="I993" i="39" s="1"/>
  <c r="I994" i="39" s="1"/>
  <c r="I995" i="39" s="1"/>
  <c r="I996" i="39" s="1"/>
  <c r="I997" i="39" s="1"/>
  <c r="I998" i="39" s="1"/>
  <c r="I999" i="39" s="1"/>
  <c r="I1000" i="39" s="1"/>
  <c r="I1001" i="39" s="1"/>
  <c r="I1002" i="39" s="1"/>
  <c r="I1003" i="39" s="1"/>
  <c r="I1004" i="39" s="1"/>
  <c r="I1005" i="39" s="1"/>
  <c r="I1006" i="39" s="1"/>
  <c r="I1007" i="39" s="1"/>
  <c r="I1008" i="39" s="1"/>
  <c r="I1009" i="39" s="1"/>
  <c r="I1010" i="39" s="1"/>
  <c r="I1011" i="39" s="1"/>
  <c r="I1012" i="39" s="1"/>
  <c r="I1013" i="39" s="1"/>
  <c r="I1014" i="39" s="1"/>
  <c r="I1015" i="39" s="1"/>
  <c r="I1016" i="39" s="1"/>
  <c r="I1017" i="39" s="1"/>
  <c r="I1018" i="39" s="1"/>
  <c r="I1019" i="39" s="1"/>
  <c r="I1020" i="39" s="1"/>
  <c r="I1021" i="39" s="1"/>
  <c r="B23" i="39"/>
  <c r="G11" i="39"/>
  <c r="F11" i="39"/>
  <c r="E11" i="39"/>
  <c r="D11" i="39"/>
  <c r="G9" i="39"/>
  <c r="F9" i="39"/>
  <c r="E9" i="39"/>
  <c r="D9" i="39"/>
  <c r="I5" i="37" l="1"/>
  <c r="I6" i="37"/>
  <c r="J6" i="37" s="1"/>
  <c r="K6" i="37" s="1"/>
  <c r="I7" i="37"/>
  <c r="J7" i="37" s="1"/>
  <c r="K7" i="37" s="1"/>
  <c r="I8" i="37"/>
  <c r="J8" i="37" s="1"/>
  <c r="K8" i="37" s="1"/>
  <c r="I9" i="37"/>
  <c r="I10" i="37"/>
  <c r="I11" i="37"/>
  <c r="J11" i="37" s="1"/>
  <c r="K11" i="37" s="1"/>
  <c r="I12" i="37"/>
  <c r="J12" i="37" s="1"/>
  <c r="K12" i="37" s="1"/>
  <c r="I13" i="37"/>
  <c r="I14" i="37"/>
  <c r="I15" i="37"/>
  <c r="J15" i="37" s="1"/>
  <c r="K15" i="37" s="1"/>
  <c r="I16" i="37"/>
  <c r="J16" i="37" s="1"/>
  <c r="K16" i="37" s="1"/>
  <c r="I17" i="37"/>
  <c r="I18" i="37"/>
  <c r="I19" i="37"/>
  <c r="J19" i="37" s="1"/>
  <c r="K19" i="37" s="1"/>
  <c r="I20" i="37"/>
  <c r="J20" i="37" s="1"/>
  <c r="K20" i="37" s="1"/>
  <c r="I21" i="37"/>
  <c r="I22" i="37"/>
  <c r="J22" i="37" s="1"/>
  <c r="K22" i="37" s="1"/>
  <c r="I23" i="37"/>
  <c r="J23" i="37" s="1"/>
  <c r="K23" i="37" s="1"/>
  <c r="I24" i="37"/>
  <c r="J24" i="37" s="1"/>
  <c r="K24" i="37" s="1"/>
  <c r="I25" i="37"/>
  <c r="I26" i="37"/>
  <c r="J26" i="37" s="1"/>
  <c r="K26" i="37" s="1"/>
  <c r="I27" i="37"/>
  <c r="I28" i="37"/>
  <c r="I29" i="37"/>
  <c r="I30" i="37"/>
  <c r="J30" i="37" s="1"/>
  <c r="K30" i="37" s="1"/>
  <c r="I31" i="37"/>
  <c r="I32" i="37"/>
  <c r="I33" i="37"/>
  <c r="J33" i="37" s="1"/>
  <c r="K33" i="37" s="1"/>
  <c r="I34" i="37"/>
  <c r="I35" i="37"/>
  <c r="J35" i="37" s="1"/>
  <c r="K35" i="37" s="1"/>
  <c r="I36" i="37"/>
  <c r="J36" i="37" s="1"/>
  <c r="I37" i="37"/>
  <c r="J37" i="37" s="1"/>
  <c r="K37" i="37" s="1"/>
  <c r="I38" i="37"/>
  <c r="J38" i="37" s="1"/>
  <c r="K38" i="37" s="1"/>
  <c r="I39" i="37"/>
  <c r="J39" i="37" s="1"/>
  <c r="K39" i="37" s="1"/>
  <c r="I41" i="37"/>
  <c r="J41" i="37" s="1"/>
  <c r="K41" i="37" s="1"/>
  <c r="I42" i="37"/>
  <c r="J42" i="37" s="1"/>
  <c r="K42" i="37" s="1"/>
  <c r="I43" i="37"/>
  <c r="J43" i="37" s="1"/>
  <c r="K43" i="37" s="1"/>
  <c r="I44" i="37"/>
  <c r="J44" i="37" s="1"/>
  <c r="K44" i="37" s="1"/>
  <c r="I45" i="37"/>
  <c r="J45" i="37" s="1"/>
  <c r="K45" i="37" s="1"/>
  <c r="I46" i="37"/>
  <c r="I47" i="37"/>
  <c r="J47" i="37" s="1"/>
  <c r="K47" i="37" s="1"/>
  <c r="I48" i="37"/>
  <c r="J48" i="37" s="1"/>
  <c r="I49" i="37"/>
  <c r="J49" i="37" s="1"/>
  <c r="K49" i="37" s="1"/>
  <c r="I50" i="37"/>
  <c r="I51" i="37"/>
  <c r="J51" i="37" s="1"/>
  <c r="K51" i="37" s="1"/>
  <c r="I52" i="37"/>
  <c r="I53" i="37"/>
  <c r="I54" i="37"/>
  <c r="I55" i="37"/>
  <c r="I40" i="37"/>
  <c r="H55" i="37"/>
  <c r="H54" i="37"/>
  <c r="H53" i="37"/>
  <c r="H52" i="37"/>
  <c r="H51" i="37"/>
  <c r="J50" i="37"/>
  <c r="H50" i="37"/>
  <c r="H49" i="37"/>
  <c r="H48" i="37"/>
  <c r="H47" i="37"/>
  <c r="J46" i="37"/>
  <c r="K46" i="37" s="1"/>
  <c r="H46" i="37"/>
  <c r="H45" i="37"/>
  <c r="H44" i="37"/>
  <c r="H43" i="37"/>
  <c r="H42" i="37"/>
  <c r="H41" i="37"/>
  <c r="J40" i="37"/>
  <c r="K40" i="37" s="1"/>
  <c r="H40" i="37"/>
  <c r="H39" i="37"/>
  <c r="H38" i="37"/>
  <c r="H37" i="37"/>
  <c r="X36" i="37"/>
  <c r="W36" i="37"/>
  <c r="V36" i="37"/>
  <c r="U36" i="37"/>
  <c r="T36" i="37"/>
  <c r="H36" i="37"/>
  <c r="X35" i="37"/>
  <c r="W35" i="37"/>
  <c r="V35" i="37"/>
  <c r="U35" i="37"/>
  <c r="T35" i="37"/>
  <c r="S35" i="37"/>
  <c r="S36" i="37" s="1"/>
  <c r="H35" i="37"/>
  <c r="X34" i="37"/>
  <c r="W34" i="37"/>
  <c r="V34" i="37"/>
  <c r="U34" i="37"/>
  <c r="T34" i="37"/>
  <c r="H34" i="37"/>
  <c r="X33" i="37"/>
  <c r="W33" i="37"/>
  <c r="V33" i="37"/>
  <c r="U33" i="37"/>
  <c r="T33" i="37"/>
  <c r="S33" i="37"/>
  <c r="H33" i="37"/>
  <c r="X32" i="37"/>
  <c r="W32" i="37"/>
  <c r="V32" i="37"/>
  <c r="U32" i="37"/>
  <c r="S32" i="37"/>
  <c r="H32" i="37"/>
  <c r="W31" i="37"/>
  <c r="X31" i="37" s="1"/>
  <c r="U31" i="37"/>
  <c r="T31" i="37" s="1"/>
  <c r="H31" i="37"/>
  <c r="H30" i="37"/>
  <c r="J29" i="37"/>
  <c r="K29" i="37" s="1"/>
  <c r="H29" i="37"/>
  <c r="H28" i="37"/>
  <c r="H27" i="37"/>
  <c r="S26" i="37"/>
  <c r="S27" i="37" s="1"/>
  <c r="H26" i="37"/>
  <c r="H25" i="37"/>
  <c r="S24" i="37"/>
  <c r="S23" i="37" s="1"/>
  <c r="H24" i="37"/>
  <c r="O23" i="37"/>
  <c r="H23" i="37"/>
  <c r="W22" i="37"/>
  <c r="X22" i="37" s="1"/>
  <c r="U22" i="37"/>
  <c r="T22" i="37"/>
  <c r="H22" i="37"/>
  <c r="J21" i="37"/>
  <c r="K21" i="37" s="1"/>
  <c r="H21" i="37"/>
  <c r="H20" i="37"/>
  <c r="H19" i="37"/>
  <c r="J18" i="37"/>
  <c r="K18" i="37" s="1"/>
  <c r="H18" i="37"/>
  <c r="H17" i="37"/>
  <c r="H16" i="37"/>
  <c r="H15" i="37"/>
  <c r="H14" i="37"/>
  <c r="J13" i="37"/>
  <c r="K13" i="37" s="1"/>
  <c r="H13" i="37"/>
  <c r="H12" i="37"/>
  <c r="T11" i="37"/>
  <c r="S11" i="37"/>
  <c r="R11" i="37"/>
  <c r="Q11" i="37"/>
  <c r="H11" i="37"/>
  <c r="H10" i="37"/>
  <c r="T9" i="37"/>
  <c r="S9" i="37"/>
  <c r="R9" i="37"/>
  <c r="Q9" i="37"/>
  <c r="H9" i="37"/>
  <c r="H8" i="37"/>
  <c r="H7" i="37"/>
  <c r="H6" i="37"/>
  <c r="J5" i="37"/>
  <c r="K5" i="37" s="1"/>
  <c r="H5" i="37"/>
  <c r="H4" i="37"/>
  <c r="N24" i="16"/>
  <c r="N23" i="16" s="1"/>
  <c r="N26" i="16"/>
  <c r="N27" i="16" s="1"/>
  <c r="O22" i="16"/>
  <c r="P22" i="16"/>
  <c r="R22" i="16"/>
  <c r="S22" i="16" s="1"/>
  <c r="D60" i="37"/>
  <c r="D57" i="37"/>
  <c r="D59" i="37"/>
  <c r="D64" i="37"/>
  <c r="D71" i="37"/>
  <c r="D62" i="37"/>
  <c r="D66" i="37"/>
  <c r="D63" i="37"/>
  <c r="D69" i="37"/>
  <c r="D70" i="37"/>
  <c r="D68" i="37"/>
  <c r="D56" i="37"/>
  <c r="D65" i="37"/>
  <c r="D67" i="37"/>
  <c r="D58" i="37"/>
  <c r="D61" i="37"/>
  <c r="K50" i="37" l="1"/>
  <c r="K36" i="37"/>
  <c r="J14" i="37"/>
  <c r="K14" i="37" s="1"/>
  <c r="J27" i="37"/>
  <c r="K27" i="37" s="1"/>
  <c r="J31" i="37"/>
  <c r="K31" i="37" s="1"/>
  <c r="K48" i="37"/>
  <c r="J4" i="37"/>
  <c r="J9" i="37"/>
  <c r="K9" i="37" s="1"/>
  <c r="J10" i="37"/>
  <c r="K10" i="37" s="1"/>
  <c r="J17" i="37"/>
  <c r="K17" i="37" s="1"/>
  <c r="J25" i="37"/>
  <c r="K25" i="37" s="1"/>
  <c r="J28" i="37"/>
  <c r="K28" i="37" s="1"/>
  <c r="J32" i="37"/>
  <c r="K32" i="37" s="1"/>
  <c r="J34" i="37"/>
  <c r="K34" i="37" s="1"/>
  <c r="J52" i="37"/>
  <c r="K52" i="37" s="1"/>
  <c r="J53" i="37"/>
  <c r="K53" i="37" s="1"/>
  <c r="J54" i="37"/>
  <c r="K54" i="37" s="1"/>
  <c r="J55" i="37"/>
  <c r="K55" i="37" s="1"/>
  <c r="R31" i="16"/>
  <c r="S31" i="16" s="1"/>
  <c r="P31" i="16"/>
  <c r="O31" i="16" s="1"/>
  <c r="P4" i="37" l="1"/>
  <c r="P16" i="37" s="1"/>
  <c r="M8" i="37"/>
  <c r="M4" i="37"/>
  <c r="M6" i="37"/>
  <c r="K4" i="37"/>
  <c r="P17" i="37" l="1"/>
  <c r="J56" i="37"/>
  <c r="K56" i="37" s="1"/>
  <c r="K9" i="16"/>
  <c r="L9" i="16" s="1"/>
  <c r="M9" i="16" s="1"/>
  <c r="N9" i="16" s="1"/>
  <c r="O9" i="16" s="1"/>
  <c r="P9" i="16" s="1"/>
  <c r="O4" i="16"/>
  <c r="D22" i="17"/>
  <c r="G25" i="17"/>
  <c r="H17" i="17"/>
  <c r="I17" i="17" s="1"/>
  <c r="E23" i="16"/>
  <c r="E29" i="16"/>
  <c r="E28" i="16"/>
  <c r="E27" i="16"/>
  <c r="E26" i="16"/>
  <c r="E30" i="16"/>
  <c r="E20" i="16"/>
  <c r="E22" i="16"/>
  <c r="E21" i="16"/>
  <c r="E25" i="16"/>
  <c r="E31" i="16"/>
  <c r="E24" i="16"/>
  <c r="J57" i="37" l="1"/>
  <c r="J58" i="37" s="1"/>
  <c r="J59" i="37" s="1"/>
  <c r="J60" i="37" s="1"/>
  <c r="J61" i="37" s="1"/>
  <c r="J62" i="37" s="1"/>
  <c r="J63" i="37" s="1"/>
  <c r="J64" i="37" s="1"/>
  <c r="J65" i="37" s="1"/>
  <c r="J66" i="37" s="1"/>
  <c r="J67" i="37" s="1"/>
  <c r="J68" i="37" s="1"/>
  <c r="J69" i="37" s="1"/>
  <c r="J70" i="37" s="1"/>
  <c r="J71" i="37" s="1"/>
  <c r="N38" i="17"/>
  <c r="D25" i="17"/>
  <c r="J17" i="17"/>
  <c r="K17" i="17" l="1"/>
  <c r="K57" i="37"/>
  <c r="L17" i="17" l="1"/>
  <c r="K58" i="37"/>
  <c r="K59" i="37"/>
  <c r="Q4" i="37" l="1"/>
  <c r="Q5" i="37" s="1"/>
  <c r="K60" i="37"/>
  <c r="K61" i="37" l="1"/>
  <c r="K62" i="37" l="1"/>
  <c r="K63" i="37" l="1"/>
  <c r="R4" i="37" s="1"/>
  <c r="R5" i="37" l="1"/>
  <c r="K64" i="37"/>
  <c r="K65" i="37" l="1"/>
  <c r="E49" i="30"/>
  <c r="E48" i="30"/>
  <c r="E47" i="30"/>
  <c r="E39" i="30"/>
  <c r="E34" i="30"/>
  <c r="E31" i="30"/>
  <c r="E23" i="30"/>
  <c r="E17" i="30"/>
  <c r="E8" i="30"/>
  <c r="E5" i="30"/>
  <c r="E4" i="30"/>
  <c r="I3" i="30"/>
  <c r="E70" i="21"/>
  <c r="I72" i="30"/>
  <c r="E63" i="21"/>
  <c r="I82" i="30"/>
  <c r="E68" i="21"/>
  <c r="I76" i="30"/>
  <c r="E60" i="21"/>
  <c r="I80" i="30"/>
  <c r="E61" i="21"/>
  <c r="I79" i="30"/>
  <c r="E66" i="21"/>
  <c r="E69" i="21"/>
  <c r="I75" i="30"/>
  <c r="I81" i="30"/>
  <c r="I78" i="30"/>
  <c r="I74" i="30"/>
  <c r="I77" i="30"/>
  <c r="E62" i="21"/>
  <c r="I71" i="30"/>
  <c r="I73" i="30"/>
  <c r="E64" i="21"/>
  <c r="E67" i="21"/>
  <c r="E65" i="21"/>
  <c r="I4" i="30" l="1"/>
  <c r="K4" i="30" s="1"/>
  <c r="L4" i="30" s="1"/>
  <c r="K66" i="37"/>
  <c r="I5" i="30" l="1"/>
  <c r="I6" i="30" s="1"/>
  <c r="K67" i="37"/>
  <c r="S4" i="37" s="1"/>
  <c r="I7" i="30"/>
  <c r="K6" i="30"/>
  <c r="L6" i="30" s="1"/>
  <c r="K5" i="30" l="1"/>
  <c r="L5" i="30" s="1"/>
  <c r="S5" i="37"/>
  <c r="K68" i="37"/>
  <c r="K7" i="30"/>
  <c r="L7" i="30" s="1"/>
  <c r="I8" i="30"/>
  <c r="K69" i="37" l="1"/>
  <c r="I9" i="30"/>
  <c r="K8" i="30"/>
  <c r="L8" i="30" s="1"/>
  <c r="K71" i="37" l="1"/>
  <c r="K70" i="37"/>
  <c r="K9" i="30"/>
  <c r="L9" i="30" s="1"/>
  <c r="I10" i="30"/>
  <c r="T4" i="37" l="1"/>
  <c r="K10" i="30"/>
  <c r="L10" i="30" s="1"/>
  <c r="I11" i="30"/>
  <c r="T5" i="37" l="1"/>
  <c r="L5" i="39" s="1"/>
  <c r="I12" i="30"/>
  <c r="K11" i="30"/>
  <c r="L11" i="30" s="1"/>
  <c r="R5" i="39" l="1"/>
  <c r="R6" i="39" s="1"/>
  <c r="G4" i="39" s="1"/>
  <c r="Q5" i="39"/>
  <c r="Q6" i="39" s="1"/>
  <c r="F4" i="39" s="1"/>
  <c r="P5" i="39"/>
  <c r="P6" i="39" s="1"/>
  <c r="E4" i="39" s="1"/>
  <c r="N5" i="39"/>
  <c r="N6" i="39" s="1"/>
  <c r="C4" i="39" s="1"/>
  <c r="O5" i="39"/>
  <c r="O6" i="39" s="1"/>
  <c r="D4" i="39" s="1"/>
  <c r="I13" i="30"/>
  <c r="K12" i="30"/>
  <c r="L12" i="30" s="1"/>
  <c r="C16" i="39" l="1"/>
  <c r="C17" i="39"/>
  <c r="E5" i="39"/>
  <c r="G5" i="39"/>
  <c r="F5" i="39"/>
  <c r="D5" i="39"/>
  <c r="K13" i="30"/>
  <c r="L13" i="30" s="1"/>
  <c r="I14" i="30"/>
  <c r="K14" i="30" l="1"/>
  <c r="L14" i="30" s="1"/>
  <c r="I15" i="30"/>
  <c r="I16" i="30" l="1"/>
  <c r="K15" i="30"/>
  <c r="L15" i="30" s="1"/>
  <c r="K16" i="30" l="1"/>
  <c r="L16" i="30" s="1"/>
  <c r="I17" i="30"/>
  <c r="I18" i="30" l="1"/>
  <c r="K17" i="30"/>
  <c r="L17" i="30" s="1"/>
  <c r="K18" i="30" l="1"/>
  <c r="L18" i="30" s="1"/>
  <c r="I19" i="30"/>
  <c r="K19" i="30" l="1"/>
  <c r="L19" i="30" s="1"/>
  <c r="I20" i="30"/>
  <c r="I21" i="30" l="1"/>
  <c r="K20" i="30"/>
  <c r="L20" i="30" s="1"/>
  <c r="I22" i="30" l="1"/>
  <c r="K21" i="30"/>
  <c r="L21" i="30" s="1"/>
  <c r="K22" i="30" l="1"/>
  <c r="L22" i="30" s="1"/>
  <c r="I23" i="30"/>
  <c r="I24" i="30" l="1"/>
  <c r="K23" i="30"/>
  <c r="L23" i="30" s="1"/>
  <c r="K24" i="30" l="1"/>
  <c r="L24" i="30" s="1"/>
  <c r="I25" i="30"/>
  <c r="I26" i="30" l="1"/>
  <c r="K25" i="30"/>
  <c r="L25" i="30" s="1"/>
  <c r="U12" i="25"/>
  <c r="V12" i="25"/>
  <c r="I27" i="30" l="1"/>
  <c r="K26" i="30"/>
  <c r="L26" i="30" s="1"/>
  <c r="V16" i="25"/>
  <c r="V5" i="25"/>
  <c r="V6" i="25"/>
  <c r="V7" i="25"/>
  <c r="V8" i="25"/>
  <c r="V9" i="25"/>
  <c r="V10" i="25"/>
  <c r="V11" i="25"/>
  <c r="V13" i="25"/>
  <c r="V14" i="25"/>
  <c r="V15" i="25"/>
  <c r="V4" i="25"/>
  <c r="U16" i="25"/>
  <c r="U15" i="25"/>
  <c r="U14" i="25"/>
  <c r="U13" i="25"/>
  <c r="U11" i="25"/>
  <c r="U10" i="25"/>
  <c r="U9" i="25"/>
  <c r="U8" i="25"/>
  <c r="U7" i="25"/>
  <c r="U6" i="25"/>
  <c r="U5" i="25"/>
  <c r="U4" i="25"/>
  <c r="N9" i="25"/>
  <c r="O9" i="25"/>
  <c r="O8" i="25"/>
  <c r="N8" i="25"/>
  <c r="M9" i="25"/>
  <c r="M8" i="25"/>
  <c r="L9" i="25"/>
  <c r="L15" i="25"/>
  <c r="L5" i="25"/>
  <c r="L4" i="25"/>
  <c r="L3" i="25"/>
  <c r="O15" i="25" l="1"/>
  <c r="M15" i="25"/>
  <c r="N15" i="25"/>
  <c r="P15" i="25"/>
  <c r="K27" i="30"/>
  <c r="L27" i="30" s="1"/>
  <c r="I28" i="30"/>
  <c r="P9" i="25"/>
  <c r="K28" i="30" l="1"/>
  <c r="L28" i="30" s="1"/>
  <c r="I29" i="30"/>
  <c r="Q9" i="25"/>
  <c r="Q15" i="25" l="1"/>
  <c r="I30" i="30"/>
  <c r="K29" i="30"/>
  <c r="L29" i="30" s="1"/>
  <c r="K30" i="30" l="1"/>
  <c r="L30" i="30" s="1"/>
  <c r="I31" i="30"/>
  <c r="I32" i="30" l="1"/>
  <c r="K31" i="30"/>
  <c r="L31" i="30" s="1"/>
  <c r="L11" i="16"/>
  <c r="M11" i="16"/>
  <c r="N11" i="16"/>
  <c r="O11" i="16"/>
  <c r="P11" i="16"/>
  <c r="K11" i="16"/>
  <c r="P4" i="16"/>
  <c r="K32" i="30" l="1"/>
  <c r="L32" i="30" s="1"/>
  <c r="I33" i="30"/>
  <c r="K33" i="30" l="1"/>
  <c r="L33" i="30" s="1"/>
  <c r="I34" i="30"/>
  <c r="I35" i="30" l="1"/>
  <c r="K34" i="30"/>
  <c r="L34" i="30" s="1"/>
  <c r="I36" i="30" l="1"/>
  <c r="K35" i="30"/>
  <c r="L35" i="30" s="1"/>
  <c r="C23" i="13"/>
  <c r="C12" i="39"/>
  <c r="C24" i="13"/>
  <c r="G12" i="39" l="1"/>
  <c r="D12" i="39"/>
  <c r="F12" i="39"/>
  <c r="E12" i="39"/>
  <c r="P12" i="37"/>
  <c r="I37" i="30"/>
  <c r="K36" i="30"/>
  <c r="L36" i="30" s="1"/>
  <c r="S12" i="37" l="1"/>
  <c r="Q12" i="37"/>
  <c r="R12" i="37"/>
  <c r="T12" i="37"/>
  <c r="K37" i="30"/>
  <c r="L37" i="30" s="1"/>
  <c r="I38" i="30"/>
  <c r="K38" i="30" l="1"/>
  <c r="L38" i="30" s="1"/>
  <c r="I39" i="30"/>
  <c r="I40" i="30" l="1"/>
  <c r="K39" i="30"/>
  <c r="L39" i="30" s="1"/>
  <c r="I41" i="30" l="1"/>
  <c r="K40" i="30"/>
  <c r="L40" i="30" s="1"/>
  <c r="I42" i="30" l="1"/>
  <c r="K41" i="30"/>
  <c r="L41" i="30" s="1"/>
  <c r="I22" i="16"/>
  <c r="F21" i="17"/>
  <c r="P5" i="16"/>
  <c r="N4" i="16"/>
  <c r="M4" i="16"/>
  <c r="L4" i="16"/>
  <c r="K4" i="16"/>
  <c r="J4" i="16"/>
  <c r="O3" i="16"/>
  <c r="N3" i="16" s="1"/>
  <c r="M3" i="16" s="1"/>
  <c r="L3" i="16" s="1"/>
  <c r="K3" i="16" s="1"/>
  <c r="K42" i="30" l="1"/>
  <c r="L42" i="30" s="1"/>
  <c r="I43" i="30"/>
  <c r="K5" i="16"/>
  <c r="M5" i="16"/>
  <c r="L5" i="16"/>
  <c r="N5" i="16"/>
  <c r="O5" i="16"/>
  <c r="K43" i="30" l="1"/>
  <c r="L43" i="30" s="1"/>
  <c r="I44" i="30"/>
  <c r="M7" i="16"/>
  <c r="I45" i="30" l="1"/>
  <c r="K44" i="30"/>
  <c r="L44" i="30" s="1"/>
  <c r="I46" i="30" l="1"/>
  <c r="K45" i="30"/>
  <c r="L45" i="30" s="1"/>
  <c r="O7" i="16"/>
  <c r="K46" i="30" l="1"/>
  <c r="L46" i="30" s="1"/>
  <c r="I47" i="30"/>
  <c r="P7" i="16"/>
  <c r="I48" i="30" l="1"/>
  <c r="K47" i="30"/>
  <c r="L47" i="30" s="1"/>
  <c r="I49" i="30" l="1"/>
  <c r="K48" i="30"/>
  <c r="L48" i="30" s="1"/>
  <c r="I50" i="30" l="1"/>
  <c r="K49" i="30"/>
  <c r="L49" i="30" s="1"/>
  <c r="K50" i="30" l="1"/>
  <c r="L50" i="30" s="1"/>
  <c r="I51" i="30"/>
  <c r="J3" i="21"/>
  <c r="E49" i="21"/>
  <c r="E48" i="21"/>
  <c r="E47" i="21"/>
  <c r="E39" i="21"/>
  <c r="E34" i="21"/>
  <c r="E31" i="21"/>
  <c r="E23" i="21"/>
  <c r="E17" i="21"/>
  <c r="E8" i="21"/>
  <c r="E5" i="21"/>
  <c r="E4" i="21"/>
  <c r="E59" i="21"/>
  <c r="J81" i="21"/>
  <c r="J82" i="21"/>
  <c r="J71" i="21"/>
  <c r="J80" i="21"/>
  <c r="J78" i="21"/>
  <c r="J76" i="21"/>
  <c r="J72" i="21"/>
  <c r="J75" i="21"/>
  <c r="J73" i="21"/>
  <c r="J77" i="21"/>
  <c r="J74" i="21"/>
  <c r="J79" i="21"/>
  <c r="J4" i="21" l="1"/>
  <c r="L4" i="21" s="1"/>
  <c r="M4" i="21" s="1"/>
  <c r="I52" i="30"/>
  <c r="K51" i="30"/>
  <c r="L51" i="30" s="1"/>
  <c r="J5" i="21" l="1"/>
  <c r="I53" i="30"/>
  <c r="K52" i="30"/>
  <c r="L52" i="30" s="1"/>
  <c r="L5" i="21"/>
  <c r="M5" i="21" s="1"/>
  <c r="D22" i="7"/>
  <c r="M1" i="6"/>
  <c r="AZ23" i="4"/>
  <c r="G14" i="19"/>
  <c r="G15" i="19"/>
  <c r="G16" i="19"/>
  <c r="G17" i="19"/>
  <c r="G18" i="19"/>
  <c r="G19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H44" i="19" s="1"/>
  <c r="G45" i="19"/>
  <c r="G46" i="19"/>
  <c r="G47" i="19"/>
  <c r="G48" i="19"/>
  <c r="H48" i="19" s="1"/>
  <c r="G49" i="19"/>
  <c r="G50" i="19"/>
  <c r="G51" i="19"/>
  <c r="G52" i="19"/>
  <c r="H52" i="19" s="1"/>
  <c r="G53" i="19"/>
  <c r="G54" i="19"/>
  <c r="G55" i="19"/>
  <c r="G56" i="19"/>
  <c r="H56" i="19" s="1"/>
  <c r="G57" i="19"/>
  <c r="G58" i="19"/>
  <c r="G59" i="19"/>
  <c r="G60" i="19"/>
  <c r="H60" i="19" s="1"/>
  <c r="G61" i="19"/>
  <c r="G62" i="19"/>
  <c r="G63" i="19"/>
  <c r="G64" i="19"/>
  <c r="H64" i="19" s="1"/>
  <c r="G65" i="19"/>
  <c r="G66" i="19"/>
  <c r="G67" i="19"/>
  <c r="G68" i="19"/>
  <c r="H68" i="19" s="1"/>
  <c r="G69" i="19"/>
  <c r="G70" i="19"/>
  <c r="G71" i="19"/>
  <c r="G72" i="19"/>
  <c r="H72" i="19" s="1"/>
  <c r="G73" i="19"/>
  <c r="G74" i="19"/>
  <c r="G75" i="19"/>
  <c r="G76" i="19"/>
  <c r="H76" i="19" s="1"/>
  <c r="G77" i="19"/>
  <c r="G78" i="19"/>
  <c r="G79" i="19"/>
  <c r="G80" i="19"/>
  <c r="H80" i="19" s="1"/>
  <c r="G81" i="19"/>
  <c r="G82" i="19"/>
  <c r="G83" i="19"/>
  <c r="G84" i="19"/>
  <c r="H84" i="19" s="1"/>
  <c r="G85" i="19"/>
  <c r="G86" i="19"/>
  <c r="G87" i="19"/>
  <c r="G88" i="19"/>
  <c r="H88" i="19" s="1"/>
  <c r="G89" i="19"/>
  <c r="G90" i="19"/>
  <c r="G91" i="19"/>
  <c r="G92" i="19"/>
  <c r="H92" i="19" s="1"/>
  <c r="G93" i="19"/>
  <c r="G94" i="19"/>
  <c r="G95" i="19"/>
  <c r="G96" i="19"/>
  <c r="H96" i="19" s="1"/>
  <c r="G97" i="19"/>
  <c r="G98" i="19"/>
  <c r="G99" i="19"/>
  <c r="G100" i="19"/>
  <c r="H100" i="19" s="1"/>
  <c r="G101" i="19"/>
  <c r="G102" i="19"/>
  <c r="G103" i="19"/>
  <c r="G104" i="19"/>
  <c r="H104" i="19" s="1"/>
  <c r="G105" i="19"/>
  <c r="G106" i="19"/>
  <c r="G107" i="19"/>
  <c r="G108" i="19"/>
  <c r="H108" i="19" s="1"/>
  <c r="G109" i="19"/>
  <c r="G110" i="19"/>
  <c r="G111" i="19"/>
  <c r="G112" i="19"/>
  <c r="H112" i="19" s="1"/>
  <c r="G113" i="19"/>
  <c r="G114" i="19"/>
  <c r="G115" i="19"/>
  <c r="G116" i="19"/>
  <c r="H116" i="19" s="1"/>
  <c r="G117" i="19"/>
  <c r="G118" i="19"/>
  <c r="G119" i="19"/>
  <c r="G120" i="19"/>
  <c r="H120" i="19" s="1"/>
  <c r="G121" i="19"/>
  <c r="G122" i="19"/>
  <c r="G123" i="19"/>
  <c r="G124" i="19"/>
  <c r="H124" i="19" s="1"/>
  <c r="G125" i="19"/>
  <c r="G126" i="19"/>
  <c r="G127" i="19"/>
  <c r="G128" i="19"/>
  <c r="H128" i="19" s="1"/>
  <c r="G129" i="19"/>
  <c r="G130" i="19"/>
  <c r="G131" i="19"/>
  <c r="G132" i="19"/>
  <c r="H132" i="19" s="1"/>
  <c r="G133" i="19"/>
  <c r="G134" i="19"/>
  <c r="G135" i="19"/>
  <c r="G136" i="19"/>
  <c r="H136" i="19" s="1"/>
  <c r="G137" i="19"/>
  <c r="G138" i="19"/>
  <c r="G139" i="19"/>
  <c r="G140" i="19"/>
  <c r="H140" i="19" s="1"/>
  <c r="G141" i="19"/>
  <c r="G142" i="19"/>
  <c r="G143" i="19"/>
  <c r="G144" i="19"/>
  <c r="H144" i="19" s="1"/>
  <c r="G145" i="19"/>
  <c r="G146" i="19"/>
  <c r="G147" i="19"/>
  <c r="G148" i="19"/>
  <c r="H148" i="19" s="1"/>
  <c r="G149" i="19"/>
  <c r="G150" i="19"/>
  <c r="G151" i="19"/>
  <c r="G152" i="19"/>
  <c r="H152" i="19" s="1"/>
  <c r="G153" i="19"/>
  <c r="G154" i="19"/>
  <c r="G155" i="19"/>
  <c r="G156" i="19"/>
  <c r="H156" i="19" s="1"/>
  <c r="G157" i="19"/>
  <c r="G158" i="19"/>
  <c r="G159" i="19"/>
  <c r="G160" i="19"/>
  <c r="H160" i="19" s="1"/>
  <c r="G161" i="19"/>
  <c r="G162" i="19"/>
  <c r="G163" i="19"/>
  <c r="G164" i="19"/>
  <c r="H164" i="19" s="1"/>
  <c r="G165" i="19"/>
  <c r="G166" i="19"/>
  <c r="G167" i="19"/>
  <c r="G168" i="19"/>
  <c r="H168" i="19" s="1"/>
  <c r="G169" i="19"/>
  <c r="G170" i="19"/>
  <c r="G171" i="19"/>
  <c r="G172" i="19"/>
  <c r="H172" i="19" s="1"/>
  <c r="G173" i="19"/>
  <c r="G174" i="19"/>
  <c r="G175" i="19"/>
  <c r="G176" i="19"/>
  <c r="H176" i="19" s="1"/>
  <c r="G177" i="19"/>
  <c r="G178" i="19"/>
  <c r="G179" i="19"/>
  <c r="G180" i="19"/>
  <c r="H180" i="19" s="1"/>
  <c r="G181" i="19"/>
  <c r="G182" i="19"/>
  <c r="G183" i="19"/>
  <c r="G184" i="19"/>
  <c r="H184" i="19" s="1"/>
  <c r="G185" i="19"/>
  <c r="G186" i="19"/>
  <c r="G187" i="19"/>
  <c r="G188" i="19"/>
  <c r="H188" i="19" s="1"/>
  <c r="G189" i="19"/>
  <c r="G190" i="19"/>
  <c r="G191" i="19"/>
  <c r="G192" i="19"/>
  <c r="H192" i="19" s="1"/>
  <c r="G193" i="19"/>
  <c r="G194" i="19"/>
  <c r="G195" i="19"/>
  <c r="G196" i="19"/>
  <c r="H196" i="19" s="1"/>
  <c r="G197" i="19"/>
  <c r="G198" i="19"/>
  <c r="G199" i="19"/>
  <c r="G200" i="19"/>
  <c r="H200" i="19" s="1"/>
  <c r="G201" i="19"/>
  <c r="G202" i="19"/>
  <c r="G203" i="19"/>
  <c r="G204" i="19"/>
  <c r="H204" i="19" s="1"/>
  <c r="G205" i="19"/>
  <c r="G206" i="19"/>
  <c r="G207" i="19"/>
  <c r="G208" i="19"/>
  <c r="H208" i="19" s="1"/>
  <c r="G209" i="19"/>
  <c r="G210" i="19"/>
  <c r="G211" i="19"/>
  <c r="G212" i="19"/>
  <c r="H212" i="19" s="1"/>
  <c r="G213" i="19"/>
  <c r="G214" i="19"/>
  <c r="G215" i="19"/>
  <c r="G216" i="19"/>
  <c r="H216" i="19" s="1"/>
  <c r="G217" i="19"/>
  <c r="G218" i="19"/>
  <c r="G219" i="19"/>
  <c r="G220" i="19"/>
  <c r="H220" i="19" s="1"/>
  <c r="G221" i="19"/>
  <c r="G222" i="19"/>
  <c r="G223" i="19"/>
  <c r="G224" i="19"/>
  <c r="H224" i="19" s="1"/>
  <c r="G225" i="19"/>
  <c r="G226" i="19"/>
  <c r="G227" i="19"/>
  <c r="G228" i="19"/>
  <c r="H228" i="19" s="1"/>
  <c r="G229" i="19"/>
  <c r="G230" i="19"/>
  <c r="G231" i="19"/>
  <c r="G232" i="19"/>
  <c r="H232" i="19" s="1"/>
  <c r="G233" i="19"/>
  <c r="G234" i="19"/>
  <c r="G235" i="19"/>
  <c r="G236" i="19"/>
  <c r="H236" i="19" s="1"/>
  <c r="G237" i="19"/>
  <c r="G238" i="19"/>
  <c r="G239" i="19"/>
  <c r="G240" i="19"/>
  <c r="H240" i="19" s="1"/>
  <c r="G241" i="19"/>
  <c r="G242" i="19"/>
  <c r="G243" i="19"/>
  <c r="G244" i="19"/>
  <c r="H244" i="19" s="1"/>
  <c r="G245" i="19"/>
  <c r="G246" i="19"/>
  <c r="G247" i="19"/>
  <c r="G248" i="19"/>
  <c r="H248" i="19" s="1"/>
  <c r="G249" i="19"/>
  <c r="G250" i="19"/>
  <c r="G251" i="19"/>
  <c r="G252" i="19"/>
  <c r="H252" i="19" s="1"/>
  <c r="G253" i="19"/>
  <c r="G254" i="19"/>
  <c r="G255" i="19"/>
  <c r="G256" i="19"/>
  <c r="H256" i="19" s="1"/>
  <c r="G257" i="19"/>
  <c r="G258" i="19"/>
  <c r="G259" i="19"/>
  <c r="G260" i="19"/>
  <c r="H260" i="19" s="1"/>
  <c r="G261" i="19"/>
  <c r="G262" i="19"/>
  <c r="G263" i="19"/>
  <c r="G264" i="19"/>
  <c r="H264" i="19" s="1"/>
  <c r="G265" i="19"/>
  <c r="G266" i="19"/>
  <c r="G267" i="19"/>
  <c r="G268" i="19"/>
  <c r="H268" i="19" s="1"/>
  <c r="G269" i="19"/>
  <c r="G270" i="19"/>
  <c r="G271" i="19"/>
  <c r="G272" i="19"/>
  <c r="H272" i="19" s="1"/>
  <c r="G273" i="19"/>
  <c r="G274" i="19"/>
  <c r="G275" i="19"/>
  <c r="G276" i="19"/>
  <c r="H276" i="19" s="1"/>
  <c r="G277" i="19"/>
  <c r="G278" i="19"/>
  <c r="G279" i="19"/>
  <c r="G280" i="19"/>
  <c r="H280" i="19" s="1"/>
  <c r="G281" i="19"/>
  <c r="G282" i="19"/>
  <c r="G283" i="19"/>
  <c r="G284" i="19"/>
  <c r="H284" i="19" s="1"/>
  <c r="G285" i="19"/>
  <c r="G286" i="19"/>
  <c r="G287" i="19"/>
  <c r="G288" i="19"/>
  <c r="H288" i="19" s="1"/>
  <c r="G289" i="19"/>
  <c r="G290" i="19"/>
  <c r="G291" i="19"/>
  <c r="G292" i="19"/>
  <c r="H292" i="19" s="1"/>
  <c r="G293" i="19"/>
  <c r="G294" i="19"/>
  <c r="G295" i="19"/>
  <c r="G296" i="19"/>
  <c r="H296" i="19" s="1"/>
  <c r="G297" i="19"/>
  <c r="G298" i="19"/>
  <c r="G299" i="19"/>
  <c r="G300" i="19"/>
  <c r="H300" i="19" s="1"/>
  <c r="G301" i="19"/>
  <c r="G302" i="19"/>
  <c r="G303" i="19"/>
  <c r="G304" i="19"/>
  <c r="H304" i="19" s="1"/>
  <c r="G305" i="19"/>
  <c r="G306" i="19"/>
  <c r="G307" i="19"/>
  <c r="G308" i="19"/>
  <c r="H308" i="19" s="1"/>
  <c r="G309" i="19"/>
  <c r="G310" i="19"/>
  <c r="G311" i="19"/>
  <c r="G312" i="19"/>
  <c r="H312" i="19" s="1"/>
  <c r="G313" i="19"/>
  <c r="G314" i="19"/>
  <c r="G315" i="19"/>
  <c r="G316" i="19"/>
  <c r="H316" i="19" s="1"/>
  <c r="G317" i="19"/>
  <c r="G318" i="19"/>
  <c r="G319" i="19"/>
  <c r="G320" i="19"/>
  <c r="H320" i="19" s="1"/>
  <c r="G321" i="19"/>
  <c r="G322" i="19"/>
  <c r="G323" i="19"/>
  <c r="G324" i="19"/>
  <c r="H324" i="19" s="1"/>
  <c r="G325" i="19"/>
  <c r="G326" i="19"/>
  <c r="G327" i="19"/>
  <c r="G328" i="19"/>
  <c r="H328" i="19" s="1"/>
  <c r="G329" i="19"/>
  <c r="G330" i="19"/>
  <c r="G331" i="19"/>
  <c r="G332" i="19"/>
  <c r="H332" i="19" s="1"/>
  <c r="G333" i="19"/>
  <c r="G334" i="19"/>
  <c r="G335" i="19"/>
  <c r="G336" i="19"/>
  <c r="H336" i="19" s="1"/>
  <c r="G337" i="19"/>
  <c r="G338" i="19"/>
  <c r="G339" i="19"/>
  <c r="G340" i="19"/>
  <c r="H340" i="19" s="1"/>
  <c r="G341" i="19"/>
  <c r="G342" i="19"/>
  <c r="G343" i="19"/>
  <c r="G344" i="19"/>
  <c r="H344" i="19" s="1"/>
  <c r="G345" i="19"/>
  <c r="G346" i="19"/>
  <c r="G347" i="19"/>
  <c r="G348" i="19"/>
  <c r="H348" i="19" s="1"/>
  <c r="G349" i="19"/>
  <c r="G350" i="19"/>
  <c r="G351" i="19"/>
  <c r="G352" i="19"/>
  <c r="H352" i="19" s="1"/>
  <c r="G353" i="19"/>
  <c r="G354" i="19"/>
  <c r="G355" i="19"/>
  <c r="G356" i="19"/>
  <c r="H356" i="19" s="1"/>
  <c r="G357" i="19"/>
  <c r="G358" i="19"/>
  <c r="G359" i="19"/>
  <c r="G360" i="19"/>
  <c r="H360" i="19" s="1"/>
  <c r="G361" i="19"/>
  <c r="G362" i="19"/>
  <c r="G363" i="19"/>
  <c r="G364" i="19"/>
  <c r="H364" i="19" s="1"/>
  <c r="G365" i="19"/>
  <c r="G366" i="19"/>
  <c r="G367" i="19"/>
  <c r="G368" i="19"/>
  <c r="H368" i="19" s="1"/>
  <c r="G369" i="19"/>
  <c r="G370" i="19"/>
  <c r="G371" i="19"/>
  <c r="G372" i="19"/>
  <c r="H372" i="19" s="1"/>
  <c r="G373" i="19"/>
  <c r="G374" i="19"/>
  <c r="G375" i="19"/>
  <c r="G376" i="19"/>
  <c r="H376" i="19" s="1"/>
  <c r="G377" i="19"/>
  <c r="G378" i="19"/>
  <c r="G379" i="19"/>
  <c r="G380" i="19"/>
  <c r="H380" i="19" s="1"/>
  <c r="G381" i="19"/>
  <c r="G382" i="19"/>
  <c r="G383" i="19"/>
  <c r="G384" i="19"/>
  <c r="H384" i="19" s="1"/>
  <c r="G385" i="19"/>
  <c r="G386" i="19"/>
  <c r="G387" i="19"/>
  <c r="G388" i="19"/>
  <c r="H388" i="19" s="1"/>
  <c r="G389" i="19"/>
  <c r="G390" i="19"/>
  <c r="G391" i="19"/>
  <c r="G392" i="19"/>
  <c r="H392" i="19" s="1"/>
  <c r="G393" i="19"/>
  <c r="G394" i="19"/>
  <c r="G395" i="19"/>
  <c r="G396" i="19"/>
  <c r="H396" i="19" s="1"/>
  <c r="G397" i="19"/>
  <c r="G398" i="19"/>
  <c r="G399" i="19"/>
  <c r="G400" i="19"/>
  <c r="H400" i="19" s="1"/>
  <c r="G401" i="19"/>
  <c r="G402" i="19"/>
  <c r="G403" i="19"/>
  <c r="G404" i="19"/>
  <c r="H404" i="19" s="1"/>
  <c r="G405" i="19"/>
  <c r="G406" i="19"/>
  <c r="G407" i="19"/>
  <c r="G408" i="19"/>
  <c r="H408" i="19" s="1"/>
  <c r="G409" i="19"/>
  <c r="G410" i="19"/>
  <c r="G411" i="19"/>
  <c r="G412" i="19"/>
  <c r="H412" i="19" s="1"/>
  <c r="G413" i="19"/>
  <c r="G414" i="19"/>
  <c r="G415" i="19"/>
  <c r="G416" i="19"/>
  <c r="H416" i="19" s="1"/>
  <c r="G417" i="19"/>
  <c r="G418" i="19"/>
  <c r="G419" i="19"/>
  <c r="G420" i="19"/>
  <c r="H420" i="19" s="1"/>
  <c r="G421" i="19"/>
  <c r="G422" i="19"/>
  <c r="G423" i="19"/>
  <c r="G424" i="19"/>
  <c r="H424" i="19" s="1"/>
  <c r="G425" i="19"/>
  <c r="G426" i="19"/>
  <c r="G427" i="19"/>
  <c r="G428" i="19"/>
  <c r="H428" i="19" s="1"/>
  <c r="G429" i="19"/>
  <c r="G430" i="19"/>
  <c r="G431" i="19"/>
  <c r="G432" i="19"/>
  <c r="H432" i="19" s="1"/>
  <c r="G433" i="19"/>
  <c r="G434" i="19"/>
  <c r="G435" i="19"/>
  <c r="G436" i="19"/>
  <c r="H436" i="19" s="1"/>
  <c r="G437" i="19"/>
  <c r="G438" i="19"/>
  <c r="G439" i="19"/>
  <c r="G440" i="19"/>
  <c r="H440" i="19" s="1"/>
  <c r="G441" i="19"/>
  <c r="G442" i="19"/>
  <c r="G443" i="19"/>
  <c r="G444" i="19"/>
  <c r="H444" i="19" s="1"/>
  <c r="G445" i="19"/>
  <c r="G446" i="19"/>
  <c r="G447" i="19"/>
  <c r="G448" i="19"/>
  <c r="H448" i="19" s="1"/>
  <c r="G449" i="19"/>
  <c r="G450" i="19"/>
  <c r="G451" i="19"/>
  <c r="G452" i="19"/>
  <c r="H452" i="19" s="1"/>
  <c r="G453" i="19"/>
  <c r="G454" i="19"/>
  <c r="G455" i="19"/>
  <c r="G456" i="19"/>
  <c r="H456" i="19" s="1"/>
  <c r="G457" i="19"/>
  <c r="G458" i="19"/>
  <c r="G459" i="19"/>
  <c r="G460" i="19"/>
  <c r="H460" i="19" s="1"/>
  <c r="G461" i="19"/>
  <c r="G462" i="19"/>
  <c r="G463" i="19"/>
  <c r="G464" i="19"/>
  <c r="H464" i="19" s="1"/>
  <c r="G465" i="19"/>
  <c r="G466" i="19"/>
  <c r="G467" i="19"/>
  <c r="G468" i="19"/>
  <c r="H468" i="19" s="1"/>
  <c r="G469" i="19"/>
  <c r="G470" i="19"/>
  <c r="G471" i="19"/>
  <c r="G472" i="19"/>
  <c r="H472" i="19" s="1"/>
  <c r="G473" i="19"/>
  <c r="G474" i="19"/>
  <c r="G475" i="19"/>
  <c r="G476" i="19"/>
  <c r="H476" i="19" s="1"/>
  <c r="G477" i="19"/>
  <c r="G478" i="19"/>
  <c r="G479" i="19"/>
  <c r="G480" i="19"/>
  <c r="H480" i="19" s="1"/>
  <c r="G481" i="19"/>
  <c r="G482" i="19"/>
  <c r="G483" i="19"/>
  <c r="G484" i="19"/>
  <c r="H484" i="19" s="1"/>
  <c r="G485" i="19"/>
  <c r="G486" i="19"/>
  <c r="G487" i="19"/>
  <c r="G488" i="19"/>
  <c r="H488" i="19" s="1"/>
  <c r="G489" i="19"/>
  <c r="G490" i="19"/>
  <c r="G491" i="19"/>
  <c r="G492" i="19"/>
  <c r="H492" i="19" s="1"/>
  <c r="G493" i="19"/>
  <c r="G494" i="19"/>
  <c r="G495" i="19"/>
  <c r="G496" i="19"/>
  <c r="H496" i="19" s="1"/>
  <c r="G497" i="19"/>
  <c r="G498" i="19"/>
  <c r="G499" i="19"/>
  <c r="G500" i="19"/>
  <c r="H500" i="19" s="1"/>
  <c r="G501" i="19"/>
  <c r="G502" i="19"/>
  <c r="G503" i="19"/>
  <c r="G504" i="19"/>
  <c r="H504" i="19" s="1"/>
  <c r="G13" i="19"/>
  <c r="E60" i="18"/>
  <c r="E23" i="18"/>
  <c r="CE203" i="4"/>
  <c r="CE1" i="4"/>
  <c r="CE204" i="4" s="1"/>
  <c r="BA54" i="4"/>
  <c r="BA53" i="4"/>
  <c r="BA1" i="4"/>
  <c r="AZ1" i="4"/>
  <c r="AZ24" i="4" s="1"/>
  <c r="AB505" i="4"/>
  <c r="AB506" i="4"/>
  <c r="AB507" i="4"/>
  <c r="AB508" i="4"/>
  <c r="AB509" i="4"/>
  <c r="AB510" i="4"/>
  <c r="AB511" i="4"/>
  <c r="AB512" i="4"/>
  <c r="AB513" i="4"/>
  <c r="AB514" i="4"/>
  <c r="AB515" i="4"/>
  <c r="AB516" i="4"/>
  <c r="AB517" i="4"/>
  <c r="AB518" i="4"/>
  <c r="AB519" i="4"/>
  <c r="AB520" i="4"/>
  <c r="AB521" i="4"/>
  <c r="AB522" i="4"/>
  <c r="AB523" i="4"/>
  <c r="AB524" i="4"/>
  <c r="AB525" i="4"/>
  <c r="AB526" i="4"/>
  <c r="AB527" i="4"/>
  <c r="AB528" i="4"/>
  <c r="AB529" i="4"/>
  <c r="AB530" i="4"/>
  <c r="AB531" i="4"/>
  <c r="AB532" i="4"/>
  <c r="AB533" i="4"/>
  <c r="AB534" i="4"/>
  <c r="AB535" i="4"/>
  <c r="AB536" i="4"/>
  <c r="AB537" i="4"/>
  <c r="AB538" i="4"/>
  <c r="AB539" i="4"/>
  <c r="AB540" i="4"/>
  <c r="AB541" i="4"/>
  <c r="AB542" i="4"/>
  <c r="AB543" i="4"/>
  <c r="AB544" i="4"/>
  <c r="AB545" i="4"/>
  <c r="AB546" i="4"/>
  <c r="AB547" i="4"/>
  <c r="AB548" i="4"/>
  <c r="AB549" i="4"/>
  <c r="AB550" i="4"/>
  <c r="AB551" i="4"/>
  <c r="AB552" i="4"/>
  <c r="AB553" i="4"/>
  <c r="AB554" i="4"/>
  <c r="AB555" i="4"/>
  <c r="AB556" i="4"/>
  <c r="AB557" i="4"/>
  <c r="AB558" i="4"/>
  <c r="AB559" i="4"/>
  <c r="AB560" i="4"/>
  <c r="AB561" i="4"/>
  <c r="AB562" i="4"/>
  <c r="AB563" i="4"/>
  <c r="AB564" i="4"/>
  <c r="AB565" i="4"/>
  <c r="AB566" i="4"/>
  <c r="AB567" i="4"/>
  <c r="AB568" i="4"/>
  <c r="AB569" i="4"/>
  <c r="AB570" i="4"/>
  <c r="AB571" i="4"/>
  <c r="AB572" i="4"/>
  <c r="AB573" i="4"/>
  <c r="AB574" i="4"/>
  <c r="AB575" i="4"/>
  <c r="AB576" i="4"/>
  <c r="AB577" i="4"/>
  <c r="AB578" i="4"/>
  <c r="AB579" i="4"/>
  <c r="AB580" i="4"/>
  <c r="AB581" i="4"/>
  <c r="AB582" i="4"/>
  <c r="AB583" i="4"/>
  <c r="AB584" i="4"/>
  <c r="AB585" i="4"/>
  <c r="AB586" i="4"/>
  <c r="AB587" i="4"/>
  <c r="AB588" i="4"/>
  <c r="AB589" i="4"/>
  <c r="AB590" i="4"/>
  <c r="AB591" i="4"/>
  <c r="AB592" i="4"/>
  <c r="AB593" i="4"/>
  <c r="AB594" i="4"/>
  <c r="AB595" i="4"/>
  <c r="AB596" i="4"/>
  <c r="AB597" i="4"/>
  <c r="AB598" i="4"/>
  <c r="AB599" i="4"/>
  <c r="AB600" i="4"/>
  <c r="AB601" i="4"/>
  <c r="AB602" i="4"/>
  <c r="AB603" i="4"/>
  <c r="AB604" i="4"/>
  <c r="AB605" i="4"/>
  <c r="AB606" i="4"/>
  <c r="AB607" i="4"/>
  <c r="AB608" i="4"/>
  <c r="AB609" i="4"/>
  <c r="AB610" i="4"/>
  <c r="AB611" i="4"/>
  <c r="AB612" i="4"/>
  <c r="AB613" i="4"/>
  <c r="AB614" i="4"/>
  <c r="AB615" i="4"/>
  <c r="AB616" i="4"/>
  <c r="AB617" i="4"/>
  <c r="AB618" i="4"/>
  <c r="AB619" i="4"/>
  <c r="AB620" i="4"/>
  <c r="AB621" i="4"/>
  <c r="AB622" i="4"/>
  <c r="AB623" i="4"/>
  <c r="AB624" i="4"/>
  <c r="AB625" i="4"/>
  <c r="AB626" i="4"/>
  <c r="AB627" i="4"/>
  <c r="AB628" i="4"/>
  <c r="AB629" i="4"/>
  <c r="AB630" i="4"/>
  <c r="AB631" i="4"/>
  <c r="AB632" i="4"/>
  <c r="AB633" i="4"/>
  <c r="AB634" i="4"/>
  <c r="AB635" i="4"/>
  <c r="AB636" i="4"/>
  <c r="AB637" i="4"/>
  <c r="AB638" i="4"/>
  <c r="AB639" i="4"/>
  <c r="AB640" i="4"/>
  <c r="AB641" i="4"/>
  <c r="AB642" i="4"/>
  <c r="AB643" i="4"/>
  <c r="AB644" i="4"/>
  <c r="AB645" i="4"/>
  <c r="AB646" i="4"/>
  <c r="AB647" i="4"/>
  <c r="AB648" i="4"/>
  <c r="AB649" i="4"/>
  <c r="AB650" i="4"/>
  <c r="AB651" i="4"/>
  <c r="AB652" i="4"/>
  <c r="AB653" i="4"/>
  <c r="AB654" i="4"/>
  <c r="AB655" i="4"/>
  <c r="AB656" i="4"/>
  <c r="AB657" i="4"/>
  <c r="AB658" i="4"/>
  <c r="AB659" i="4"/>
  <c r="AB660" i="4"/>
  <c r="AB661" i="4"/>
  <c r="AB662" i="4"/>
  <c r="AB663" i="4"/>
  <c r="AB664" i="4"/>
  <c r="AB665" i="4"/>
  <c r="AB666" i="4"/>
  <c r="AB667" i="4"/>
  <c r="AB668" i="4"/>
  <c r="AB669" i="4"/>
  <c r="AB670" i="4"/>
  <c r="AB671" i="4"/>
  <c r="AB672" i="4"/>
  <c r="AB673" i="4"/>
  <c r="AB674" i="4"/>
  <c r="AB675" i="4"/>
  <c r="AB676" i="4"/>
  <c r="AB677" i="4"/>
  <c r="AB678" i="4"/>
  <c r="AB679" i="4"/>
  <c r="AB680" i="4"/>
  <c r="AB681" i="4"/>
  <c r="AB682" i="4"/>
  <c r="AB683" i="4"/>
  <c r="AB684" i="4"/>
  <c r="AB685" i="4"/>
  <c r="AB686" i="4"/>
  <c r="AB687" i="4"/>
  <c r="AB688" i="4"/>
  <c r="AB689" i="4"/>
  <c r="AB690" i="4"/>
  <c r="AB691" i="4"/>
  <c r="AB692" i="4"/>
  <c r="AB693" i="4"/>
  <c r="AB694" i="4"/>
  <c r="AB695" i="4"/>
  <c r="AB696" i="4"/>
  <c r="AB697" i="4"/>
  <c r="AB698" i="4"/>
  <c r="AB699" i="4"/>
  <c r="AB700" i="4"/>
  <c r="AB701" i="4"/>
  <c r="AB702" i="4"/>
  <c r="AB703" i="4"/>
  <c r="AB704" i="4"/>
  <c r="AB705" i="4"/>
  <c r="AB706" i="4"/>
  <c r="AB707" i="4"/>
  <c r="AB708" i="4"/>
  <c r="AB709" i="4"/>
  <c r="AB710" i="4"/>
  <c r="AB711" i="4"/>
  <c r="AB712" i="4"/>
  <c r="AB713" i="4"/>
  <c r="AB714" i="4"/>
  <c r="AB715" i="4"/>
  <c r="AB716" i="4"/>
  <c r="AB717" i="4"/>
  <c r="AB718" i="4"/>
  <c r="AB719" i="4"/>
  <c r="AB720" i="4"/>
  <c r="AB721" i="4"/>
  <c r="AB722" i="4"/>
  <c r="AB723" i="4"/>
  <c r="AB724" i="4"/>
  <c r="AB725" i="4"/>
  <c r="AB726" i="4"/>
  <c r="AB727" i="4"/>
  <c r="AB728" i="4"/>
  <c r="AB729" i="4"/>
  <c r="AB730" i="4"/>
  <c r="AB731" i="4"/>
  <c r="AB732" i="4"/>
  <c r="AB733" i="4"/>
  <c r="AB734" i="4"/>
  <c r="AB735" i="4"/>
  <c r="AB736" i="4"/>
  <c r="AB737" i="4"/>
  <c r="AB738" i="4"/>
  <c r="AB739" i="4"/>
  <c r="AB740" i="4"/>
  <c r="AB741" i="4"/>
  <c r="AB742" i="4"/>
  <c r="AB743" i="4"/>
  <c r="AB744" i="4"/>
  <c r="AB745" i="4"/>
  <c r="AB746" i="4"/>
  <c r="AB747" i="4"/>
  <c r="AB748" i="4"/>
  <c r="AB749" i="4"/>
  <c r="AB750" i="4"/>
  <c r="AB751" i="4"/>
  <c r="AB752" i="4"/>
  <c r="AB753" i="4"/>
  <c r="AB754" i="4"/>
  <c r="AB755" i="4"/>
  <c r="AB756" i="4"/>
  <c r="AB757" i="4"/>
  <c r="AB758" i="4"/>
  <c r="AB759" i="4"/>
  <c r="AB760" i="4"/>
  <c r="AB761" i="4"/>
  <c r="AB762" i="4"/>
  <c r="AB763" i="4"/>
  <c r="AB764" i="4"/>
  <c r="AB765" i="4"/>
  <c r="AB766" i="4"/>
  <c r="AB767" i="4"/>
  <c r="AB768" i="4"/>
  <c r="AB769" i="4"/>
  <c r="AB770" i="4"/>
  <c r="AB771" i="4"/>
  <c r="AB772" i="4"/>
  <c r="AB773" i="4"/>
  <c r="AB774" i="4"/>
  <c r="AB775" i="4"/>
  <c r="AB776" i="4"/>
  <c r="AB777" i="4"/>
  <c r="AB778" i="4"/>
  <c r="AB779" i="4"/>
  <c r="AB780" i="4"/>
  <c r="AB781" i="4"/>
  <c r="AB782" i="4"/>
  <c r="AB783" i="4"/>
  <c r="AB784" i="4"/>
  <c r="AB785" i="4"/>
  <c r="AB786" i="4"/>
  <c r="AB787" i="4"/>
  <c r="AB788" i="4"/>
  <c r="AB789" i="4"/>
  <c r="AB790" i="4"/>
  <c r="AB791" i="4"/>
  <c r="AB792" i="4"/>
  <c r="AB793" i="4"/>
  <c r="AB794" i="4"/>
  <c r="AB795" i="4"/>
  <c r="AB796" i="4"/>
  <c r="AB797" i="4"/>
  <c r="AB798" i="4"/>
  <c r="AB799" i="4"/>
  <c r="AB800" i="4"/>
  <c r="AB801" i="4"/>
  <c r="AB802" i="4"/>
  <c r="AB803" i="4"/>
  <c r="AB804" i="4"/>
  <c r="AB805" i="4"/>
  <c r="AB806" i="4"/>
  <c r="AB807" i="4"/>
  <c r="AB808" i="4"/>
  <c r="AB809" i="4"/>
  <c r="AB810" i="4"/>
  <c r="AB811" i="4"/>
  <c r="AB812" i="4"/>
  <c r="AB813" i="4"/>
  <c r="AB814" i="4"/>
  <c r="AB815" i="4"/>
  <c r="AB816" i="4"/>
  <c r="AB817" i="4"/>
  <c r="AB818" i="4"/>
  <c r="AB819" i="4"/>
  <c r="AB820" i="4"/>
  <c r="AB821" i="4"/>
  <c r="AB822" i="4"/>
  <c r="AB823" i="4"/>
  <c r="AB824" i="4"/>
  <c r="AB825" i="4"/>
  <c r="AB826" i="4"/>
  <c r="AB827" i="4"/>
  <c r="AB828" i="4"/>
  <c r="AB829" i="4"/>
  <c r="AB830" i="4"/>
  <c r="AB831" i="4"/>
  <c r="AB832" i="4"/>
  <c r="AB833" i="4"/>
  <c r="AB834" i="4"/>
  <c r="AB835" i="4"/>
  <c r="AB836" i="4"/>
  <c r="AB837" i="4"/>
  <c r="AB838" i="4"/>
  <c r="AB839" i="4"/>
  <c r="AB840" i="4"/>
  <c r="AB841" i="4"/>
  <c r="AB842" i="4"/>
  <c r="AB843" i="4"/>
  <c r="AB844" i="4"/>
  <c r="AB845" i="4"/>
  <c r="AB846" i="4"/>
  <c r="AB847" i="4"/>
  <c r="AB848" i="4"/>
  <c r="AB849" i="4"/>
  <c r="AB850" i="4"/>
  <c r="AB851" i="4"/>
  <c r="AB852" i="4"/>
  <c r="AB853" i="4"/>
  <c r="AB854" i="4"/>
  <c r="AB855" i="4"/>
  <c r="AB856" i="4"/>
  <c r="AB857" i="4"/>
  <c r="AB858" i="4"/>
  <c r="AB859" i="4"/>
  <c r="AB860" i="4"/>
  <c r="AB861" i="4"/>
  <c r="AB862" i="4"/>
  <c r="AB863" i="4"/>
  <c r="AB864" i="4"/>
  <c r="AB865" i="4"/>
  <c r="AB866" i="4"/>
  <c r="AB867" i="4"/>
  <c r="AB868" i="4"/>
  <c r="AB869" i="4"/>
  <c r="AB870" i="4"/>
  <c r="AB871" i="4"/>
  <c r="AB872" i="4"/>
  <c r="AB873" i="4"/>
  <c r="AB874" i="4"/>
  <c r="AB875" i="4"/>
  <c r="AB876" i="4"/>
  <c r="AB877" i="4"/>
  <c r="AB878" i="4"/>
  <c r="AB879" i="4"/>
  <c r="AB880" i="4"/>
  <c r="AB881" i="4"/>
  <c r="AB882" i="4"/>
  <c r="AB883" i="4"/>
  <c r="AB884" i="4"/>
  <c r="AB885" i="4"/>
  <c r="AB886" i="4"/>
  <c r="AB887" i="4"/>
  <c r="AB888" i="4"/>
  <c r="AB889" i="4"/>
  <c r="AB890" i="4"/>
  <c r="AB891" i="4"/>
  <c r="AB892" i="4"/>
  <c r="AB893" i="4"/>
  <c r="AB894" i="4"/>
  <c r="AB895" i="4"/>
  <c r="AB896" i="4"/>
  <c r="AB897" i="4"/>
  <c r="AB898" i="4"/>
  <c r="AB899" i="4"/>
  <c r="AB900" i="4"/>
  <c r="AB901" i="4"/>
  <c r="AB902" i="4"/>
  <c r="AB903" i="4"/>
  <c r="AB904" i="4"/>
  <c r="AB905" i="4"/>
  <c r="AB906" i="4"/>
  <c r="AB907" i="4"/>
  <c r="AB908" i="4"/>
  <c r="AB909" i="4"/>
  <c r="AB910" i="4"/>
  <c r="AB911" i="4"/>
  <c r="AB912" i="4"/>
  <c r="AB913" i="4"/>
  <c r="AB914" i="4"/>
  <c r="AB915" i="4"/>
  <c r="AB916" i="4"/>
  <c r="AB917" i="4"/>
  <c r="AB918" i="4"/>
  <c r="AB919" i="4"/>
  <c r="AB920" i="4"/>
  <c r="AB921" i="4"/>
  <c r="AB922" i="4"/>
  <c r="AB923" i="4"/>
  <c r="AB924" i="4"/>
  <c r="AB925" i="4"/>
  <c r="AB926" i="4"/>
  <c r="AB927" i="4"/>
  <c r="AB928" i="4"/>
  <c r="AB929" i="4"/>
  <c r="AB930" i="4"/>
  <c r="AB931" i="4"/>
  <c r="AB932" i="4"/>
  <c r="AB933" i="4"/>
  <c r="AB934" i="4"/>
  <c r="AB935" i="4"/>
  <c r="AB936" i="4"/>
  <c r="AB937" i="4"/>
  <c r="AB938" i="4"/>
  <c r="AB939" i="4"/>
  <c r="AB940" i="4"/>
  <c r="AB941" i="4"/>
  <c r="AB942" i="4"/>
  <c r="AB943" i="4"/>
  <c r="AB944" i="4"/>
  <c r="AB945" i="4"/>
  <c r="AB946" i="4"/>
  <c r="AB947" i="4"/>
  <c r="AB948" i="4"/>
  <c r="AB949" i="4"/>
  <c r="AB950" i="4"/>
  <c r="AB951" i="4"/>
  <c r="AB952" i="4"/>
  <c r="AB953" i="4"/>
  <c r="AB954" i="4"/>
  <c r="AB955" i="4"/>
  <c r="AB956" i="4"/>
  <c r="AB957" i="4"/>
  <c r="AB958" i="4"/>
  <c r="AB959" i="4"/>
  <c r="AB960" i="4"/>
  <c r="AB961" i="4"/>
  <c r="AB962" i="4"/>
  <c r="AB963" i="4"/>
  <c r="AB964" i="4"/>
  <c r="AB965" i="4"/>
  <c r="AB966" i="4"/>
  <c r="AB967" i="4"/>
  <c r="AB968" i="4"/>
  <c r="AB969" i="4"/>
  <c r="AB970" i="4"/>
  <c r="AB971" i="4"/>
  <c r="AB972" i="4"/>
  <c r="AB973" i="4"/>
  <c r="AB974" i="4"/>
  <c r="AB975" i="4"/>
  <c r="AB976" i="4"/>
  <c r="AB977" i="4"/>
  <c r="AB978" i="4"/>
  <c r="AB979" i="4"/>
  <c r="AB980" i="4"/>
  <c r="AB981" i="4"/>
  <c r="AB982" i="4"/>
  <c r="AB983" i="4"/>
  <c r="AB984" i="4"/>
  <c r="AB985" i="4"/>
  <c r="AB986" i="4"/>
  <c r="AB987" i="4"/>
  <c r="AB988" i="4"/>
  <c r="AB989" i="4"/>
  <c r="AB990" i="4"/>
  <c r="AB991" i="4"/>
  <c r="AB992" i="4"/>
  <c r="AB993" i="4"/>
  <c r="AB994" i="4"/>
  <c r="AB995" i="4"/>
  <c r="AB996" i="4"/>
  <c r="AB997" i="4"/>
  <c r="AB998" i="4"/>
  <c r="AB999" i="4"/>
  <c r="AB1000" i="4"/>
  <c r="AB1001" i="4"/>
  <c r="AB1002" i="4"/>
  <c r="AB1003" i="4"/>
  <c r="AB1004" i="4"/>
  <c r="AB1005" i="4"/>
  <c r="AB1006" i="4"/>
  <c r="AB1007" i="4"/>
  <c r="AB1008" i="4"/>
  <c r="AB1009" i="4"/>
  <c r="AB1010" i="4"/>
  <c r="AB1011" i="4"/>
  <c r="AB1012" i="4"/>
  <c r="AB1013" i="4"/>
  <c r="AB1014" i="4"/>
  <c r="AB1015" i="4"/>
  <c r="AB1016" i="4"/>
  <c r="AB1017" i="4"/>
  <c r="AB1018" i="4"/>
  <c r="AB1019" i="4"/>
  <c r="AB1020" i="4"/>
  <c r="AB1021" i="4"/>
  <c r="AB1022" i="4"/>
  <c r="AB1023" i="4"/>
  <c r="AB1024" i="4"/>
  <c r="AB1025" i="4"/>
  <c r="AB1026" i="4"/>
  <c r="AB1027" i="4"/>
  <c r="AB1028" i="4"/>
  <c r="AB1029" i="4"/>
  <c r="AB1030" i="4"/>
  <c r="AB1031" i="4"/>
  <c r="AB1032" i="4"/>
  <c r="AB1033" i="4"/>
  <c r="AB1034" i="4"/>
  <c r="AB1035" i="4"/>
  <c r="AB1036" i="4"/>
  <c r="AB1037" i="4"/>
  <c r="AB1038" i="4"/>
  <c r="AB1039" i="4"/>
  <c r="AB1040" i="4"/>
  <c r="AB1041" i="4"/>
  <c r="AB1042" i="4"/>
  <c r="AB1043" i="4"/>
  <c r="AB1044" i="4"/>
  <c r="AB1045" i="4"/>
  <c r="AB1046" i="4"/>
  <c r="AB1047" i="4"/>
  <c r="AB1048" i="4"/>
  <c r="AB1049" i="4"/>
  <c r="AB1050" i="4"/>
  <c r="AB1051" i="4"/>
  <c r="AB1052" i="4"/>
  <c r="AB1053" i="4"/>
  <c r="AB1054" i="4"/>
  <c r="AB1055" i="4"/>
  <c r="AB1056" i="4"/>
  <c r="AB1057" i="4"/>
  <c r="AB1058" i="4"/>
  <c r="AB1059" i="4"/>
  <c r="AB1060" i="4"/>
  <c r="AB1061" i="4"/>
  <c r="AB1062" i="4"/>
  <c r="AB1063" i="4"/>
  <c r="AB1064" i="4"/>
  <c r="AB1065" i="4"/>
  <c r="AB1066" i="4"/>
  <c r="AB1067" i="4"/>
  <c r="AB1068" i="4"/>
  <c r="AB1069" i="4"/>
  <c r="AB1070" i="4"/>
  <c r="AB1071" i="4"/>
  <c r="AB1072" i="4"/>
  <c r="AB1073" i="4"/>
  <c r="AB1074" i="4"/>
  <c r="AB1075" i="4"/>
  <c r="AB1076" i="4"/>
  <c r="AB1077" i="4"/>
  <c r="AB1078" i="4"/>
  <c r="AB1079" i="4"/>
  <c r="AB1080" i="4"/>
  <c r="AB1081" i="4"/>
  <c r="AB1082" i="4"/>
  <c r="AB1083" i="4"/>
  <c r="AB1084" i="4"/>
  <c r="AB1085" i="4"/>
  <c r="AB1086" i="4"/>
  <c r="AB1087" i="4"/>
  <c r="AB1088" i="4"/>
  <c r="AB1089" i="4"/>
  <c r="AB1090" i="4"/>
  <c r="AB1091" i="4"/>
  <c r="AB1092" i="4"/>
  <c r="AB1093" i="4"/>
  <c r="AB1094" i="4"/>
  <c r="AB1095" i="4"/>
  <c r="AB1096" i="4"/>
  <c r="AB1097" i="4"/>
  <c r="AB1098" i="4"/>
  <c r="AB1099" i="4"/>
  <c r="AB1100" i="4"/>
  <c r="AB1101" i="4"/>
  <c r="AB1102" i="4"/>
  <c r="AB1103" i="4"/>
  <c r="AB1104" i="4"/>
  <c r="AB1105" i="4"/>
  <c r="AB1106" i="4"/>
  <c r="AB1107" i="4"/>
  <c r="AB1108" i="4"/>
  <c r="AB1109" i="4"/>
  <c r="AB1110" i="4"/>
  <c r="AB1111" i="4"/>
  <c r="AB1112" i="4"/>
  <c r="AB1113" i="4"/>
  <c r="AB1114" i="4"/>
  <c r="AB1115" i="4"/>
  <c r="AB1116" i="4"/>
  <c r="AB1117" i="4"/>
  <c r="AB1118" i="4"/>
  <c r="AB1119" i="4"/>
  <c r="AB1120" i="4"/>
  <c r="AB1121" i="4"/>
  <c r="AB1122" i="4"/>
  <c r="AB1123" i="4"/>
  <c r="AB1124" i="4"/>
  <c r="AB1125" i="4"/>
  <c r="AB1126" i="4"/>
  <c r="AB1127" i="4"/>
  <c r="AB1128" i="4"/>
  <c r="AB1129" i="4"/>
  <c r="AB1130" i="4"/>
  <c r="AB1131" i="4"/>
  <c r="AB1132" i="4"/>
  <c r="AB1133" i="4"/>
  <c r="AB1134" i="4"/>
  <c r="AB1135" i="4"/>
  <c r="AB1136" i="4"/>
  <c r="AB1137" i="4"/>
  <c r="AB1138" i="4"/>
  <c r="AB1139" i="4"/>
  <c r="AB1140" i="4"/>
  <c r="AB1141" i="4"/>
  <c r="AB1142" i="4"/>
  <c r="AB1143" i="4"/>
  <c r="AB1144" i="4"/>
  <c r="AB1145" i="4"/>
  <c r="AB1146" i="4"/>
  <c r="AB1147" i="4"/>
  <c r="AB1148" i="4"/>
  <c r="AB1149" i="4"/>
  <c r="AB1150" i="4"/>
  <c r="AB1151" i="4"/>
  <c r="AB1152" i="4"/>
  <c r="AB1153" i="4"/>
  <c r="AB1154" i="4"/>
  <c r="AB1155" i="4"/>
  <c r="AB1156" i="4"/>
  <c r="AB1157" i="4"/>
  <c r="AB1158" i="4"/>
  <c r="AB1159" i="4"/>
  <c r="AB1160" i="4"/>
  <c r="AB1161" i="4"/>
  <c r="AB1162" i="4"/>
  <c r="AB1163" i="4"/>
  <c r="AB1164" i="4"/>
  <c r="AB1165" i="4"/>
  <c r="AB1166" i="4"/>
  <c r="AB1167" i="4"/>
  <c r="AB1168" i="4"/>
  <c r="AB1169" i="4"/>
  <c r="AB1170" i="4"/>
  <c r="AB1171" i="4"/>
  <c r="AB1172" i="4"/>
  <c r="AB1173" i="4"/>
  <c r="AB1174" i="4"/>
  <c r="AB1175" i="4"/>
  <c r="AB1176" i="4"/>
  <c r="AB1177" i="4"/>
  <c r="AB1178" i="4"/>
  <c r="AB1179" i="4"/>
  <c r="AB1180" i="4"/>
  <c r="AB1181" i="4"/>
  <c r="AB1182" i="4"/>
  <c r="AB1183" i="4"/>
  <c r="AB1184" i="4"/>
  <c r="AB1185" i="4"/>
  <c r="AB1186" i="4"/>
  <c r="AB1187" i="4"/>
  <c r="AB1188" i="4"/>
  <c r="AB1189" i="4"/>
  <c r="AB1190" i="4"/>
  <c r="AB1191" i="4"/>
  <c r="AB1192" i="4"/>
  <c r="AB1193" i="4"/>
  <c r="AB1194" i="4"/>
  <c r="AB1195" i="4"/>
  <c r="AB1196" i="4"/>
  <c r="AB1197" i="4"/>
  <c r="AB1198" i="4"/>
  <c r="AB1199" i="4"/>
  <c r="AB1200" i="4"/>
  <c r="AB1201" i="4"/>
  <c r="AB1202" i="4"/>
  <c r="AB1203" i="4"/>
  <c r="AB1204" i="4"/>
  <c r="AB1205" i="4"/>
  <c r="AB1206" i="4"/>
  <c r="AB1207" i="4"/>
  <c r="AB1208" i="4"/>
  <c r="AB1209" i="4"/>
  <c r="AB1210" i="4"/>
  <c r="AB1211" i="4"/>
  <c r="AB1212" i="4"/>
  <c r="AB1213" i="4"/>
  <c r="AB1214" i="4"/>
  <c r="AB1215" i="4"/>
  <c r="AB1216" i="4"/>
  <c r="AB1217" i="4"/>
  <c r="AB1218" i="4"/>
  <c r="AB1219" i="4"/>
  <c r="AB1220" i="4"/>
  <c r="AB1221" i="4"/>
  <c r="AB1222" i="4"/>
  <c r="AB1223" i="4"/>
  <c r="AB1224" i="4"/>
  <c r="AB1225" i="4"/>
  <c r="AB1226" i="4"/>
  <c r="AB1227" i="4"/>
  <c r="AB1228" i="4"/>
  <c r="AB1229" i="4"/>
  <c r="AB1230" i="4"/>
  <c r="AB1231" i="4"/>
  <c r="AB1232" i="4"/>
  <c r="AB1233" i="4"/>
  <c r="AB1234" i="4"/>
  <c r="AB1235" i="4"/>
  <c r="AB1236" i="4"/>
  <c r="AB1237" i="4"/>
  <c r="AB1238" i="4"/>
  <c r="AB1239" i="4"/>
  <c r="AB1240" i="4"/>
  <c r="AB1241" i="4"/>
  <c r="AB1242" i="4"/>
  <c r="AB1243" i="4"/>
  <c r="AB1244" i="4"/>
  <c r="AB1245" i="4"/>
  <c r="AB1246" i="4"/>
  <c r="AB1247" i="4"/>
  <c r="AB1248" i="4"/>
  <c r="AB1249" i="4"/>
  <c r="AB1250" i="4"/>
  <c r="AB1251" i="4"/>
  <c r="AB1252" i="4"/>
  <c r="AB1253" i="4"/>
  <c r="AB1254" i="4"/>
  <c r="AB1255" i="4"/>
  <c r="AB1256" i="4"/>
  <c r="AB1257" i="4"/>
  <c r="AB1258" i="4"/>
  <c r="AB1259" i="4"/>
  <c r="AB1260" i="4"/>
  <c r="AB1261" i="4"/>
  <c r="AB1262" i="4"/>
  <c r="AB1263" i="4"/>
  <c r="AB1264" i="4"/>
  <c r="AB1265" i="4"/>
  <c r="AB1266" i="4"/>
  <c r="AB1267" i="4"/>
  <c r="AB1268" i="4"/>
  <c r="AB1269" i="4"/>
  <c r="AB1270" i="4"/>
  <c r="AB1271" i="4"/>
  <c r="AB1272" i="4"/>
  <c r="AB1273" i="4"/>
  <c r="AB1274" i="4"/>
  <c r="AB1275" i="4"/>
  <c r="AB1276" i="4"/>
  <c r="AB1277" i="4"/>
  <c r="AB1278" i="4"/>
  <c r="AB1279" i="4"/>
  <c r="AB1280" i="4"/>
  <c r="AB1281" i="4"/>
  <c r="AB1282" i="4"/>
  <c r="AB1283" i="4"/>
  <c r="AB1284" i="4"/>
  <c r="AB1285" i="4"/>
  <c r="AB1286" i="4"/>
  <c r="AB1287" i="4"/>
  <c r="AB1288" i="4"/>
  <c r="AB1289" i="4"/>
  <c r="AB1290" i="4"/>
  <c r="AB1291" i="4"/>
  <c r="AB1292" i="4"/>
  <c r="AB1293" i="4"/>
  <c r="AB1294" i="4"/>
  <c r="AB1295" i="4"/>
  <c r="AB1296" i="4"/>
  <c r="AB1297" i="4"/>
  <c r="AB1298" i="4"/>
  <c r="AB1299" i="4"/>
  <c r="AB1300" i="4"/>
  <c r="AB1301" i="4"/>
  <c r="AB1302" i="4"/>
  <c r="AB1303" i="4"/>
  <c r="AB1304" i="4"/>
  <c r="AB1305" i="4"/>
  <c r="AB1306" i="4"/>
  <c r="AB1307" i="4"/>
  <c r="AB1308" i="4"/>
  <c r="AB1309" i="4"/>
  <c r="AB1310" i="4"/>
  <c r="AB1311" i="4"/>
  <c r="AB1312" i="4"/>
  <c r="AB1313" i="4"/>
  <c r="AB1314" i="4"/>
  <c r="AB1315" i="4"/>
  <c r="AB1316" i="4"/>
  <c r="AB1317" i="4"/>
  <c r="AB1318" i="4"/>
  <c r="AB1319" i="4"/>
  <c r="AB1320" i="4"/>
  <c r="AB1321" i="4"/>
  <c r="AB1322" i="4"/>
  <c r="AB1323" i="4"/>
  <c r="AB1324" i="4"/>
  <c r="AB1325" i="4"/>
  <c r="AB1326" i="4"/>
  <c r="AB1327" i="4"/>
  <c r="AB1328" i="4"/>
  <c r="AB1329" i="4"/>
  <c r="AB1330" i="4"/>
  <c r="AB1331" i="4"/>
  <c r="AB1332" i="4"/>
  <c r="AB1333" i="4"/>
  <c r="AB1334" i="4"/>
  <c r="AB1335" i="4"/>
  <c r="AB1336" i="4"/>
  <c r="AB1337" i="4"/>
  <c r="AB1338" i="4"/>
  <c r="AB1339" i="4"/>
  <c r="AB1340" i="4"/>
  <c r="AB1341" i="4"/>
  <c r="AB1342" i="4"/>
  <c r="AB1343" i="4"/>
  <c r="AB1344" i="4"/>
  <c r="AB1345" i="4"/>
  <c r="AB1346" i="4"/>
  <c r="AB1347" i="4"/>
  <c r="AB1348" i="4"/>
  <c r="AB1349" i="4"/>
  <c r="AB1350" i="4"/>
  <c r="AB1351" i="4"/>
  <c r="AB1352" i="4"/>
  <c r="AB1353" i="4"/>
  <c r="AB1354" i="4"/>
  <c r="AB1355" i="4"/>
  <c r="AB1356" i="4"/>
  <c r="AB1357" i="4"/>
  <c r="AB1358" i="4"/>
  <c r="AB1359" i="4"/>
  <c r="AB1360" i="4"/>
  <c r="AB1361" i="4"/>
  <c r="AB1362" i="4"/>
  <c r="AB1363" i="4"/>
  <c r="AB1364" i="4"/>
  <c r="AB1365" i="4"/>
  <c r="AB1366" i="4"/>
  <c r="AB1367" i="4"/>
  <c r="AB1368" i="4"/>
  <c r="AB1369" i="4"/>
  <c r="AB1370" i="4"/>
  <c r="AB1371" i="4"/>
  <c r="AB1372" i="4"/>
  <c r="AB1373" i="4"/>
  <c r="AB1374" i="4"/>
  <c r="AB1375" i="4"/>
  <c r="AB1376" i="4"/>
  <c r="AB1377" i="4"/>
  <c r="AB1378" i="4"/>
  <c r="AB1379" i="4"/>
  <c r="AB1380" i="4"/>
  <c r="AB1381" i="4"/>
  <c r="AB1382" i="4"/>
  <c r="AB1383" i="4"/>
  <c r="AB1384" i="4"/>
  <c r="AB1385" i="4"/>
  <c r="AB1386" i="4"/>
  <c r="AB1387" i="4"/>
  <c r="AB1388" i="4"/>
  <c r="AB1389" i="4"/>
  <c r="AB1390" i="4"/>
  <c r="AB1391" i="4"/>
  <c r="AB1392" i="4"/>
  <c r="AB1393" i="4"/>
  <c r="AB1394" i="4"/>
  <c r="AB1395" i="4"/>
  <c r="AB1396" i="4"/>
  <c r="AB1397" i="4"/>
  <c r="AB1398" i="4"/>
  <c r="AB1399" i="4"/>
  <c r="AB1400" i="4"/>
  <c r="AB1401" i="4"/>
  <c r="AB1402" i="4"/>
  <c r="AB1403" i="4"/>
  <c r="AB1404" i="4"/>
  <c r="AB1405" i="4"/>
  <c r="AB1406" i="4"/>
  <c r="AB1407" i="4"/>
  <c r="AB1408" i="4"/>
  <c r="AB1409" i="4"/>
  <c r="AB1410" i="4"/>
  <c r="AB1411" i="4"/>
  <c r="AB1412" i="4"/>
  <c r="AB1413" i="4"/>
  <c r="AB1414" i="4"/>
  <c r="AB1415" i="4"/>
  <c r="AB1416" i="4"/>
  <c r="AB1417" i="4"/>
  <c r="AB1418" i="4"/>
  <c r="AB1419" i="4"/>
  <c r="AB1420" i="4"/>
  <c r="AB1421" i="4"/>
  <c r="AB1422" i="4"/>
  <c r="AB1423" i="4"/>
  <c r="AB1424" i="4"/>
  <c r="AB1425" i="4"/>
  <c r="AB1426" i="4"/>
  <c r="AB1427" i="4"/>
  <c r="AB1428" i="4"/>
  <c r="AB1429" i="4"/>
  <c r="AB1430" i="4"/>
  <c r="AB1431" i="4"/>
  <c r="AB1432" i="4"/>
  <c r="AB1433" i="4"/>
  <c r="AB1434" i="4"/>
  <c r="AB1435" i="4"/>
  <c r="AB1436" i="4"/>
  <c r="AB1437" i="4"/>
  <c r="AB1438" i="4"/>
  <c r="AB1439" i="4"/>
  <c r="AB1440" i="4"/>
  <c r="AB1441" i="4"/>
  <c r="AB1442" i="4"/>
  <c r="AB1443" i="4"/>
  <c r="AB1444" i="4"/>
  <c r="AB1445" i="4"/>
  <c r="AB1446" i="4"/>
  <c r="AB1447" i="4"/>
  <c r="AB1448" i="4"/>
  <c r="AB1449" i="4"/>
  <c r="AB1450" i="4"/>
  <c r="AB1451" i="4"/>
  <c r="AB1452" i="4"/>
  <c r="AB1453" i="4"/>
  <c r="AB1454" i="4"/>
  <c r="AB1455" i="4"/>
  <c r="AB1456" i="4"/>
  <c r="AB1457" i="4"/>
  <c r="AB1458" i="4"/>
  <c r="AB1459" i="4"/>
  <c r="AB1460" i="4"/>
  <c r="AB1461" i="4"/>
  <c r="AB1462" i="4"/>
  <c r="AB1463" i="4"/>
  <c r="AB1464" i="4"/>
  <c r="AB1465" i="4"/>
  <c r="AB1466" i="4"/>
  <c r="AB1467" i="4"/>
  <c r="AB1468" i="4"/>
  <c r="AB1469" i="4"/>
  <c r="AB1470" i="4"/>
  <c r="AB1471" i="4"/>
  <c r="AB1472" i="4"/>
  <c r="AB1473" i="4"/>
  <c r="AB1474" i="4"/>
  <c r="AB1475" i="4"/>
  <c r="AB1476" i="4"/>
  <c r="AB1477" i="4"/>
  <c r="AB1478" i="4"/>
  <c r="AB1479" i="4"/>
  <c r="AB1480" i="4"/>
  <c r="AB1481" i="4"/>
  <c r="AB1482" i="4"/>
  <c r="AB1483" i="4"/>
  <c r="AB1484" i="4"/>
  <c r="AB1485" i="4"/>
  <c r="AB1486" i="4"/>
  <c r="AB1487" i="4"/>
  <c r="AB1488" i="4"/>
  <c r="AB1489" i="4"/>
  <c r="AB1490" i="4"/>
  <c r="AB1491" i="4"/>
  <c r="AB1492" i="4"/>
  <c r="AB1493" i="4"/>
  <c r="AB1494" i="4"/>
  <c r="AB1495" i="4"/>
  <c r="AB1496" i="4"/>
  <c r="AB1497" i="4"/>
  <c r="AB1498" i="4"/>
  <c r="AB1499" i="4"/>
  <c r="AB1500" i="4"/>
  <c r="AB1501" i="4"/>
  <c r="AB1502" i="4"/>
  <c r="AB1503" i="4"/>
  <c r="AB1504" i="4"/>
  <c r="AB1505" i="4"/>
  <c r="AB1506" i="4"/>
  <c r="AB1507" i="4"/>
  <c r="AB1508" i="4"/>
  <c r="AB1509" i="4"/>
  <c r="AB1510" i="4"/>
  <c r="AB1511" i="4"/>
  <c r="AB1512" i="4"/>
  <c r="AB1513" i="4"/>
  <c r="AB1514" i="4"/>
  <c r="AB1515" i="4"/>
  <c r="AB1516" i="4"/>
  <c r="AB1517" i="4"/>
  <c r="AB1518" i="4"/>
  <c r="AB1519" i="4"/>
  <c r="AB1520" i="4"/>
  <c r="AB1521" i="4"/>
  <c r="AB1522" i="4"/>
  <c r="AB1523" i="4"/>
  <c r="AB1524" i="4"/>
  <c r="AB1525" i="4"/>
  <c r="AB1526" i="4"/>
  <c r="AB1527" i="4"/>
  <c r="AB1528" i="4"/>
  <c r="AB1529" i="4"/>
  <c r="AB1530" i="4"/>
  <c r="AB1531" i="4"/>
  <c r="AB1532" i="4"/>
  <c r="AB1533" i="4"/>
  <c r="AB1534" i="4"/>
  <c r="AB1535" i="4"/>
  <c r="AB1536" i="4"/>
  <c r="AB1537" i="4"/>
  <c r="AB1538" i="4"/>
  <c r="AB1539" i="4"/>
  <c r="AB1540" i="4"/>
  <c r="AB1541" i="4"/>
  <c r="AB1542" i="4"/>
  <c r="AB1543" i="4"/>
  <c r="AB1544" i="4"/>
  <c r="AB1545" i="4"/>
  <c r="AB1546" i="4"/>
  <c r="AB1547" i="4"/>
  <c r="AB1548" i="4"/>
  <c r="AB1549" i="4"/>
  <c r="AB1550" i="4"/>
  <c r="AB1551" i="4"/>
  <c r="AB1552" i="4"/>
  <c r="AB1553" i="4"/>
  <c r="AB1554" i="4"/>
  <c r="AB1555" i="4"/>
  <c r="AB1556" i="4"/>
  <c r="AB1557" i="4"/>
  <c r="AB1558" i="4"/>
  <c r="AB1559" i="4"/>
  <c r="AB1560" i="4"/>
  <c r="AB1561" i="4"/>
  <c r="AB1562" i="4"/>
  <c r="AB1563" i="4"/>
  <c r="AB1564" i="4"/>
  <c r="AB1565" i="4"/>
  <c r="AB1566" i="4"/>
  <c r="AB1567" i="4"/>
  <c r="AB1568" i="4"/>
  <c r="AB1569" i="4"/>
  <c r="AB1570" i="4"/>
  <c r="AB1571" i="4"/>
  <c r="AB1572" i="4"/>
  <c r="AB1573" i="4"/>
  <c r="AB1574" i="4"/>
  <c r="AB1575" i="4"/>
  <c r="AB1576" i="4"/>
  <c r="AB1577" i="4"/>
  <c r="AB1578" i="4"/>
  <c r="AB1579" i="4"/>
  <c r="AB1580" i="4"/>
  <c r="AB1581" i="4"/>
  <c r="AB1582" i="4"/>
  <c r="AB1583" i="4"/>
  <c r="AB1584" i="4"/>
  <c r="AB1585" i="4"/>
  <c r="AB1586" i="4"/>
  <c r="AB1587" i="4"/>
  <c r="AB1588" i="4"/>
  <c r="AB1589" i="4"/>
  <c r="AB1590" i="4"/>
  <c r="AB1591" i="4"/>
  <c r="AB1592" i="4"/>
  <c r="AB1593" i="4"/>
  <c r="AB1594" i="4"/>
  <c r="AB1595" i="4"/>
  <c r="AB1596" i="4"/>
  <c r="AB1597" i="4"/>
  <c r="AB1598" i="4"/>
  <c r="AB1599" i="4"/>
  <c r="AB1600" i="4"/>
  <c r="AB1601" i="4"/>
  <c r="AB1602" i="4"/>
  <c r="AB1603" i="4"/>
  <c r="AB1604" i="4"/>
  <c r="AB1605" i="4"/>
  <c r="AB1606" i="4"/>
  <c r="AB1607" i="4"/>
  <c r="AB1608" i="4"/>
  <c r="AB1609" i="4"/>
  <c r="AB1610" i="4"/>
  <c r="AB1611" i="4"/>
  <c r="AB1612" i="4"/>
  <c r="AB1613" i="4"/>
  <c r="AB1614" i="4"/>
  <c r="AB1615" i="4"/>
  <c r="AB1616" i="4"/>
  <c r="AB1617" i="4"/>
  <c r="AB1618" i="4"/>
  <c r="AB1619" i="4"/>
  <c r="AB1620" i="4"/>
  <c r="AB1621" i="4"/>
  <c r="AB1622" i="4"/>
  <c r="AB1623" i="4"/>
  <c r="AB1624" i="4"/>
  <c r="AB1625" i="4"/>
  <c r="AB1626" i="4"/>
  <c r="AB1627" i="4"/>
  <c r="AB1628" i="4"/>
  <c r="AB1629" i="4"/>
  <c r="AB1630" i="4"/>
  <c r="AB1631" i="4"/>
  <c r="AB1632" i="4"/>
  <c r="AB1633" i="4"/>
  <c r="AB1634" i="4"/>
  <c r="AB1635" i="4"/>
  <c r="AB1636" i="4"/>
  <c r="AB1637" i="4"/>
  <c r="AB1638" i="4"/>
  <c r="AB1639" i="4"/>
  <c r="AB1640" i="4"/>
  <c r="AB1641" i="4"/>
  <c r="AB1642" i="4"/>
  <c r="AB1643" i="4"/>
  <c r="AB1644" i="4"/>
  <c r="AB1645" i="4"/>
  <c r="AB1646" i="4"/>
  <c r="AB1647" i="4"/>
  <c r="AB1648" i="4"/>
  <c r="AB1649" i="4"/>
  <c r="AB1650" i="4"/>
  <c r="AB1651" i="4"/>
  <c r="AB1652" i="4"/>
  <c r="AB1653" i="4"/>
  <c r="AB1654" i="4"/>
  <c r="AB1655" i="4"/>
  <c r="AB1656" i="4"/>
  <c r="AB1657" i="4"/>
  <c r="AB1658" i="4"/>
  <c r="AB1659" i="4"/>
  <c r="AB1660" i="4"/>
  <c r="AB1661" i="4"/>
  <c r="AB1662" i="4"/>
  <c r="AB1663" i="4"/>
  <c r="AB1664" i="4"/>
  <c r="AB1665" i="4"/>
  <c r="AB1666" i="4"/>
  <c r="AB1667" i="4"/>
  <c r="AB1668" i="4"/>
  <c r="AB1669" i="4"/>
  <c r="AB1670" i="4"/>
  <c r="AB1671" i="4"/>
  <c r="AB1672" i="4"/>
  <c r="AB1673" i="4"/>
  <c r="AB1674" i="4"/>
  <c r="AB1675" i="4"/>
  <c r="AB1676" i="4"/>
  <c r="AB1677" i="4"/>
  <c r="AB1678" i="4"/>
  <c r="AB1679" i="4"/>
  <c r="AB1680" i="4"/>
  <c r="AB1681" i="4"/>
  <c r="AB1682" i="4"/>
  <c r="AB1683" i="4"/>
  <c r="AB1684" i="4"/>
  <c r="AB1685" i="4"/>
  <c r="AB1686" i="4"/>
  <c r="AB1687" i="4"/>
  <c r="AB1688" i="4"/>
  <c r="AB1689" i="4"/>
  <c r="AB1690" i="4"/>
  <c r="AB1691" i="4"/>
  <c r="AB1692" i="4"/>
  <c r="AB1693" i="4"/>
  <c r="AB1694" i="4"/>
  <c r="AB1695" i="4"/>
  <c r="AB1696" i="4"/>
  <c r="AB1697" i="4"/>
  <c r="AB1698" i="4"/>
  <c r="AB1699" i="4"/>
  <c r="AB1700" i="4"/>
  <c r="AB1701" i="4"/>
  <c r="AB1702" i="4"/>
  <c r="AB1703" i="4"/>
  <c r="AB1704" i="4"/>
  <c r="AB1705" i="4"/>
  <c r="AB1706" i="4"/>
  <c r="AB1707" i="4"/>
  <c r="AB1708" i="4"/>
  <c r="AB1709" i="4"/>
  <c r="AB1710" i="4"/>
  <c r="AB1711" i="4"/>
  <c r="AB1712" i="4"/>
  <c r="AB1713" i="4"/>
  <c r="AB1714" i="4"/>
  <c r="AB1715" i="4"/>
  <c r="AB1716" i="4"/>
  <c r="AB1717" i="4"/>
  <c r="AB1718" i="4"/>
  <c r="AB1719" i="4"/>
  <c r="AB1720" i="4"/>
  <c r="AB1721" i="4"/>
  <c r="AB1722" i="4"/>
  <c r="AB1723" i="4"/>
  <c r="AB1724" i="4"/>
  <c r="AB1725" i="4"/>
  <c r="AB1726" i="4"/>
  <c r="AB1727" i="4"/>
  <c r="AB1728" i="4"/>
  <c r="AB1729" i="4"/>
  <c r="AB1730" i="4"/>
  <c r="AB1731" i="4"/>
  <c r="AB1732" i="4"/>
  <c r="AB1733" i="4"/>
  <c r="AB1734" i="4"/>
  <c r="AB1735" i="4"/>
  <c r="AB1736" i="4"/>
  <c r="AB1737" i="4"/>
  <c r="AB1738" i="4"/>
  <c r="AB1739" i="4"/>
  <c r="AB1740" i="4"/>
  <c r="AB1741" i="4"/>
  <c r="AB1742" i="4"/>
  <c r="AB1743" i="4"/>
  <c r="AB1744" i="4"/>
  <c r="AB1745" i="4"/>
  <c r="AB1746" i="4"/>
  <c r="AB1747" i="4"/>
  <c r="AB1748" i="4"/>
  <c r="AB1749" i="4"/>
  <c r="AB1750" i="4"/>
  <c r="AB1751" i="4"/>
  <c r="AB1752" i="4"/>
  <c r="AB1753" i="4"/>
  <c r="AB1754" i="4"/>
  <c r="AB1755" i="4"/>
  <c r="AB1756" i="4"/>
  <c r="AB1757" i="4"/>
  <c r="AB1758" i="4"/>
  <c r="AB1759" i="4"/>
  <c r="AB1760" i="4"/>
  <c r="AB1761" i="4"/>
  <c r="AB1762" i="4"/>
  <c r="AB176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B281" i="4"/>
  <c r="AB282" i="4"/>
  <c r="AB283" i="4"/>
  <c r="AB284" i="4"/>
  <c r="AB285" i="4"/>
  <c r="AB286" i="4"/>
  <c r="AB287" i="4"/>
  <c r="AB288" i="4"/>
  <c r="AB289" i="4"/>
  <c r="AB290" i="4"/>
  <c r="AB291" i="4"/>
  <c r="AB292" i="4"/>
  <c r="AB293" i="4"/>
  <c r="AB294" i="4"/>
  <c r="AB295" i="4"/>
  <c r="AB296" i="4"/>
  <c r="AB297" i="4"/>
  <c r="AB298" i="4"/>
  <c r="AB299" i="4"/>
  <c r="AB300" i="4"/>
  <c r="AB301" i="4"/>
  <c r="AB302" i="4"/>
  <c r="AB303" i="4"/>
  <c r="AB304" i="4"/>
  <c r="AB305" i="4"/>
  <c r="AB306" i="4"/>
  <c r="AB307" i="4"/>
  <c r="AB308" i="4"/>
  <c r="AB309" i="4"/>
  <c r="AB310" i="4"/>
  <c r="AB311" i="4"/>
  <c r="AB312" i="4"/>
  <c r="AB313" i="4"/>
  <c r="AB314" i="4"/>
  <c r="AB315" i="4"/>
  <c r="AB316" i="4"/>
  <c r="AB317" i="4"/>
  <c r="AB318" i="4"/>
  <c r="AB319" i="4"/>
  <c r="AB320" i="4"/>
  <c r="AB321" i="4"/>
  <c r="AB322" i="4"/>
  <c r="AB323" i="4"/>
  <c r="AB324" i="4"/>
  <c r="AB325" i="4"/>
  <c r="AB326" i="4"/>
  <c r="AB327" i="4"/>
  <c r="AB328" i="4"/>
  <c r="AB329" i="4"/>
  <c r="AB330" i="4"/>
  <c r="AB331" i="4"/>
  <c r="AB332" i="4"/>
  <c r="AB333" i="4"/>
  <c r="AB334" i="4"/>
  <c r="AB335" i="4"/>
  <c r="AB336" i="4"/>
  <c r="AB337" i="4"/>
  <c r="AB338" i="4"/>
  <c r="AB339" i="4"/>
  <c r="AB340" i="4"/>
  <c r="AB341" i="4"/>
  <c r="AB342" i="4"/>
  <c r="AB343" i="4"/>
  <c r="AB344" i="4"/>
  <c r="AB345" i="4"/>
  <c r="AB346" i="4"/>
  <c r="AB347" i="4"/>
  <c r="AB348" i="4"/>
  <c r="AB349" i="4"/>
  <c r="AB350" i="4"/>
  <c r="AB351" i="4"/>
  <c r="AB352" i="4"/>
  <c r="AB353" i="4"/>
  <c r="AB354" i="4"/>
  <c r="AB355" i="4"/>
  <c r="AB356" i="4"/>
  <c r="AB357" i="4"/>
  <c r="AB358" i="4"/>
  <c r="AB359" i="4"/>
  <c r="AB360" i="4"/>
  <c r="AB361" i="4"/>
  <c r="AB362" i="4"/>
  <c r="AB363" i="4"/>
  <c r="AB364" i="4"/>
  <c r="AB365" i="4"/>
  <c r="AB366" i="4"/>
  <c r="AB367" i="4"/>
  <c r="AB368" i="4"/>
  <c r="AB369" i="4"/>
  <c r="AB370" i="4"/>
  <c r="AB371" i="4"/>
  <c r="AB372" i="4"/>
  <c r="AB373" i="4"/>
  <c r="AB374" i="4"/>
  <c r="AB375" i="4"/>
  <c r="AB376" i="4"/>
  <c r="AB377" i="4"/>
  <c r="AB378" i="4"/>
  <c r="AB379" i="4"/>
  <c r="AB380" i="4"/>
  <c r="AB381" i="4"/>
  <c r="AB382" i="4"/>
  <c r="AB383" i="4"/>
  <c r="AB384" i="4"/>
  <c r="AB385" i="4"/>
  <c r="AB386" i="4"/>
  <c r="AB387" i="4"/>
  <c r="AB388" i="4"/>
  <c r="AB389" i="4"/>
  <c r="AB390" i="4"/>
  <c r="AB391" i="4"/>
  <c r="AB392" i="4"/>
  <c r="AB393" i="4"/>
  <c r="AB394" i="4"/>
  <c r="AB395" i="4"/>
  <c r="AB396" i="4"/>
  <c r="AB397" i="4"/>
  <c r="AB398" i="4"/>
  <c r="AB399" i="4"/>
  <c r="AB400" i="4"/>
  <c r="AB401" i="4"/>
  <c r="AB402" i="4"/>
  <c r="AB403" i="4"/>
  <c r="AB404" i="4"/>
  <c r="AB405" i="4"/>
  <c r="AB406" i="4"/>
  <c r="AB407" i="4"/>
  <c r="AB408" i="4"/>
  <c r="AB409" i="4"/>
  <c r="AB410" i="4"/>
  <c r="AB411" i="4"/>
  <c r="AB412" i="4"/>
  <c r="AB413" i="4"/>
  <c r="AB414" i="4"/>
  <c r="AB415" i="4"/>
  <c r="AB416" i="4"/>
  <c r="AB417" i="4"/>
  <c r="AB418" i="4"/>
  <c r="AB419" i="4"/>
  <c r="AB420" i="4"/>
  <c r="AB421" i="4"/>
  <c r="AB422" i="4"/>
  <c r="AB423" i="4"/>
  <c r="AB424" i="4"/>
  <c r="AB425" i="4"/>
  <c r="AB426" i="4"/>
  <c r="AB427" i="4"/>
  <c r="AB428" i="4"/>
  <c r="AB429" i="4"/>
  <c r="AB430" i="4"/>
  <c r="AB431" i="4"/>
  <c r="AB432" i="4"/>
  <c r="AB433" i="4"/>
  <c r="AB434" i="4"/>
  <c r="AB435" i="4"/>
  <c r="AB436" i="4"/>
  <c r="AB437" i="4"/>
  <c r="AB438" i="4"/>
  <c r="AB439" i="4"/>
  <c r="AB440" i="4"/>
  <c r="AB441" i="4"/>
  <c r="AB442" i="4"/>
  <c r="AB443" i="4"/>
  <c r="AB444" i="4"/>
  <c r="AB445" i="4"/>
  <c r="AB446" i="4"/>
  <c r="AB447" i="4"/>
  <c r="AB448" i="4"/>
  <c r="AB449" i="4"/>
  <c r="AB450" i="4"/>
  <c r="AB451" i="4"/>
  <c r="AB452" i="4"/>
  <c r="AB453" i="4"/>
  <c r="AB454" i="4"/>
  <c r="AB455" i="4"/>
  <c r="AB456" i="4"/>
  <c r="AB457" i="4"/>
  <c r="AB458" i="4"/>
  <c r="AB459" i="4"/>
  <c r="AB460" i="4"/>
  <c r="AB461" i="4"/>
  <c r="AB462" i="4"/>
  <c r="AB463" i="4"/>
  <c r="AB464" i="4"/>
  <c r="AB465" i="4"/>
  <c r="AB466" i="4"/>
  <c r="AB467" i="4"/>
  <c r="AB468" i="4"/>
  <c r="AB469" i="4"/>
  <c r="AB470" i="4"/>
  <c r="AB471" i="4"/>
  <c r="AB472" i="4"/>
  <c r="AB473" i="4"/>
  <c r="AB474" i="4"/>
  <c r="AB475" i="4"/>
  <c r="AB476" i="4"/>
  <c r="AB477" i="4"/>
  <c r="AB478" i="4"/>
  <c r="AB479" i="4"/>
  <c r="AB480" i="4"/>
  <c r="AB481" i="4"/>
  <c r="AB482" i="4"/>
  <c r="AB483" i="4"/>
  <c r="AB484" i="4"/>
  <c r="AB485" i="4"/>
  <c r="AB486" i="4"/>
  <c r="AB487" i="4"/>
  <c r="AB488" i="4"/>
  <c r="AB489" i="4"/>
  <c r="AB490" i="4"/>
  <c r="AB491" i="4"/>
  <c r="AB492" i="4"/>
  <c r="AB493" i="4"/>
  <c r="AB494" i="4"/>
  <c r="AB495" i="4"/>
  <c r="AB496" i="4"/>
  <c r="AB497" i="4"/>
  <c r="AB498" i="4"/>
  <c r="AB499" i="4"/>
  <c r="AB500" i="4"/>
  <c r="AB501" i="4"/>
  <c r="AB502" i="4"/>
  <c r="AB503" i="4"/>
  <c r="AB504" i="4"/>
  <c r="AB203" i="4"/>
  <c r="D197" i="4"/>
  <c r="D23" i="4"/>
  <c r="D504" i="19"/>
  <c r="D503" i="19"/>
  <c r="D502" i="19"/>
  <c r="D501" i="19"/>
  <c r="D500" i="19"/>
  <c r="D499" i="19"/>
  <c r="D498" i="19"/>
  <c r="D497" i="19"/>
  <c r="D496" i="19"/>
  <c r="D495" i="19"/>
  <c r="D494" i="19"/>
  <c r="D493" i="19"/>
  <c r="D492" i="19"/>
  <c r="D491" i="19"/>
  <c r="D490" i="19"/>
  <c r="D489" i="19"/>
  <c r="D488" i="19"/>
  <c r="D487" i="19"/>
  <c r="D486" i="19"/>
  <c r="D485" i="19"/>
  <c r="D484" i="19"/>
  <c r="D483" i="19"/>
  <c r="D482" i="19"/>
  <c r="D481" i="19"/>
  <c r="D480" i="19"/>
  <c r="D479" i="19"/>
  <c r="D478" i="19"/>
  <c r="D477" i="19"/>
  <c r="D476" i="19"/>
  <c r="D475" i="19"/>
  <c r="D474" i="19"/>
  <c r="D473" i="19"/>
  <c r="D472" i="19"/>
  <c r="D471" i="19"/>
  <c r="D470" i="19"/>
  <c r="D469" i="19"/>
  <c r="D468" i="19"/>
  <c r="D467" i="19"/>
  <c r="D466" i="19"/>
  <c r="D465" i="19"/>
  <c r="D464" i="19"/>
  <c r="D463" i="19"/>
  <c r="D462" i="19"/>
  <c r="D461" i="19"/>
  <c r="D460" i="19"/>
  <c r="D459" i="19"/>
  <c r="D458" i="19"/>
  <c r="D457" i="19"/>
  <c r="D456" i="19"/>
  <c r="D455" i="19"/>
  <c r="D454" i="19"/>
  <c r="D453" i="19"/>
  <c r="D452" i="19"/>
  <c r="D451" i="19"/>
  <c r="D450" i="19"/>
  <c r="D449" i="19"/>
  <c r="D448" i="19"/>
  <c r="D447" i="19"/>
  <c r="D446" i="19"/>
  <c r="D445" i="19"/>
  <c r="D444" i="19"/>
  <c r="D443" i="19"/>
  <c r="D442" i="19"/>
  <c r="D441" i="19"/>
  <c r="D440" i="19"/>
  <c r="D439" i="19"/>
  <c r="D438" i="19"/>
  <c r="D437" i="19"/>
  <c r="D436" i="19"/>
  <c r="D435" i="19"/>
  <c r="D434" i="19"/>
  <c r="D433" i="19"/>
  <c r="D432" i="19"/>
  <c r="D431" i="19"/>
  <c r="D430" i="19"/>
  <c r="D429" i="19"/>
  <c r="D428" i="19"/>
  <c r="D427" i="19"/>
  <c r="D426" i="19"/>
  <c r="D425" i="19"/>
  <c r="D424" i="19"/>
  <c r="D423" i="19"/>
  <c r="D422" i="19"/>
  <c r="D421" i="19"/>
  <c r="D420" i="19"/>
  <c r="D419" i="19"/>
  <c r="D418" i="19"/>
  <c r="D417" i="19"/>
  <c r="D416" i="19"/>
  <c r="D415" i="19"/>
  <c r="D414" i="19"/>
  <c r="D413" i="19"/>
  <c r="D412" i="19"/>
  <c r="D411" i="19"/>
  <c r="D410" i="19"/>
  <c r="D409" i="19"/>
  <c r="D408" i="19"/>
  <c r="D407" i="19"/>
  <c r="D406" i="19"/>
  <c r="D405" i="19"/>
  <c r="D404" i="19"/>
  <c r="D403" i="19"/>
  <c r="D402" i="19"/>
  <c r="D401" i="19"/>
  <c r="D400" i="19"/>
  <c r="D399" i="19"/>
  <c r="D398" i="19"/>
  <c r="D397" i="19"/>
  <c r="D396" i="19"/>
  <c r="D395" i="19"/>
  <c r="D394" i="19"/>
  <c r="D393" i="19"/>
  <c r="D392" i="19"/>
  <c r="D391" i="19"/>
  <c r="D390" i="19"/>
  <c r="D389" i="19"/>
  <c r="D388" i="19"/>
  <c r="D387" i="19"/>
  <c r="D386" i="19"/>
  <c r="D385" i="19"/>
  <c r="D384" i="19"/>
  <c r="D383" i="19"/>
  <c r="D382" i="19"/>
  <c r="D381" i="19"/>
  <c r="D380" i="19"/>
  <c r="D379" i="19"/>
  <c r="D378" i="19"/>
  <c r="D377" i="19"/>
  <c r="D376" i="19"/>
  <c r="D375" i="19"/>
  <c r="D374" i="19"/>
  <c r="D373" i="19"/>
  <c r="D372" i="19"/>
  <c r="D371" i="19"/>
  <c r="D370" i="19"/>
  <c r="D369" i="19"/>
  <c r="D368" i="19"/>
  <c r="D367" i="19"/>
  <c r="D366" i="19"/>
  <c r="D365" i="19"/>
  <c r="D364" i="19"/>
  <c r="D363" i="19"/>
  <c r="D362" i="19"/>
  <c r="D361" i="19"/>
  <c r="D360" i="19"/>
  <c r="D359" i="19"/>
  <c r="D358" i="19"/>
  <c r="D357" i="19"/>
  <c r="D356" i="19"/>
  <c r="D355" i="19"/>
  <c r="D354" i="19"/>
  <c r="D353" i="19"/>
  <c r="D352" i="19"/>
  <c r="D351" i="19"/>
  <c r="D350" i="19"/>
  <c r="D349" i="19"/>
  <c r="D348" i="19"/>
  <c r="D347" i="19"/>
  <c r="D346" i="19"/>
  <c r="D345" i="19"/>
  <c r="D344" i="19"/>
  <c r="D343" i="19"/>
  <c r="D342" i="19"/>
  <c r="D341" i="19"/>
  <c r="D340" i="19"/>
  <c r="D339" i="19"/>
  <c r="D338" i="19"/>
  <c r="D337" i="19"/>
  <c r="D336" i="19"/>
  <c r="D335" i="19"/>
  <c r="D334" i="19"/>
  <c r="D333" i="19"/>
  <c r="D332" i="19"/>
  <c r="D331" i="19"/>
  <c r="D330" i="19"/>
  <c r="D329" i="19"/>
  <c r="D328" i="19"/>
  <c r="D327" i="19"/>
  <c r="D326" i="19"/>
  <c r="D325" i="19"/>
  <c r="D324" i="19"/>
  <c r="D323" i="19"/>
  <c r="D322" i="19"/>
  <c r="D321" i="19"/>
  <c r="D320" i="19"/>
  <c r="D319" i="19"/>
  <c r="D318" i="19"/>
  <c r="D317" i="19"/>
  <c r="D316" i="19"/>
  <c r="D315" i="19"/>
  <c r="D314" i="19"/>
  <c r="D313" i="19"/>
  <c r="D312" i="19"/>
  <c r="D311" i="19"/>
  <c r="D310" i="19"/>
  <c r="D309" i="19"/>
  <c r="D308" i="19"/>
  <c r="D307" i="19"/>
  <c r="D306" i="19"/>
  <c r="D305" i="19"/>
  <c r="D304" i="19"/>
  <c r="D303" i="19"/>
  <c r="D302" i="19"/>
  <c r="D301" i="19"/>
  <c r="D300" i="19"/>
  <c r="D299" i="19"/>
  <c r="D298" i="19"/>
  <c r="D297" i="19"/>
  <c r="D296" i="19"/>
  <c r="D295" i="19"/>
  <c r="D294" i="19"/>
  <c r="D293" i="19"/>
  <c r="D292" i="19"/>
  <c r="D291" i="19"/>
  <c r="D290" i="19"/>
  <c r="D289" i="19"/>
  <c r="D288" i="19"/>
  <c r="D287" i="19"/>
  <c r="D286" i="19"/>
  <c r="D285" i="19"/>
  <c r="D284" i="19"/>
  <c r="D283" i="19"/>
  <c r="D282" i="19"/>
  <c r="D281" i="19"/>
  <c r="D280" i="19"/>
  <c r="D279" i="19"/>
  <c r="D278" i="19"/>
  <c r="D277" i="19"/>
  <c r="D276" i="19"/>
  <c r="D275" i="19"/>
  <c r="D274" i="19"/>
  <c r="D273" i="19"/>
  <c r="D272" i="19"/>
  <c r="D271" i="19"/>
  <c r="D270" i="19"/>
  <c r="D269" i="19"/>
  <c r="D268" i="19"/>
  <c r="D267" i="19"/>
  <c r="D266" i="19"/>
  <c r="D265" i="19"/>
  <c r="D264" i="19"/>
  <c r="D263" i="19"/>
  <c r="D262" i="19"/>
  <c r="D261" i="19"/>
  <c r="D260" i="19"/>
  <c r="D259" i="19"/>
  <c r="D258" i="19"/>
  <c r="D257" i="19"/>
  <c r="D256" i="19"/>
  <c r="D255" i="19"/>
  <c r="D254" i="19"/>
  <c r="D253" i="19"/>
  <c r="D252" i="19"/>
  <c r="D251" i="19"/>
  <c r="D250" i="19"/>
  <c r="D249" i="19"/>
  <c r="D248" i="19"/>
  <c r="D247" i="19"/>
  <c r="D246" i="19"/>
  <c r="D245" i="19"/>
  <c r="D244" i="19"/>
  <c r="D243" i="19"/>
  <c r="D242" i="19"/>
  <c r="D241" i="19"/>
  <c r="D240" i="19"/>
  <c r="D239" i="19"/>
  <c r="D238" i="19"/>
  <c r="D237" i="19"/>
  <c r="D236" i="19"/>
  <c r="D235" i="19"/>
  <c r="D234" i="19"/>
  <c r="D233" i="19"/>
  <c r="D232" i="19"/>
  <c r="D231" i="19"/>
  <c r="D230" i="19"/>
  <c r="D229" i="19"/>
  <c r="D228" i="19"/>
  <c r="D227" i="19"/>
  <c r="D226" i="19"/>
  <c r="D225" i="19"/>
  <c r="D224" i="19"/>
  <c r="D223" i="19"/>
  <c r="D222" i="19"/>
  <c r="D221" i="19"/>
  <c r="D220" i="19"/>
  <c r="D219" i="19"/>
  <c r="D218" i="19"/>
  <c r="D217" i="19"/>
  <c r="D216" i="19"/>
  <c r="D215" i="19"/>
  <c r="D214" i="19"/>
  <c r="D213" i="19"/>
  <c r="D212" i="19"/>
  <c r="D211" i="19"/>
  <c r="D210" i="19"/>
  <c r="D209" i="19"/>
  <c r="D208" i="19"/>
  <c r="D207" i="19"/>
  <c r="D206" i="19"/>
  <c r="D205" i="19"/>
  <c r="D204" i="19"/>
  <c r="D203" i="19"/>
  <c r="D202" i="19"/>
  <c r="D201" i="19"/>
  <c r="D200" i="19"/>
  <c r="D199" i="19"/>
  <c r="D198" i="19"/>
  <c r="D197" i="19"/>
  <c r="D196" i="19"/>
  <c r="D195" i="19"/>
  <c r="D194" i="19"/>
  <c r="D193" i="19"/>
  <c r="D192" i="19"/>
  <c r="D191" i="19"/>
  <c r="D190" i="19"/>
  <c r="D189" i="19"/>
  <c r="D188" i="19"/>
  <c r="D187" i="19"/>
  <c r="D186" i="19"/>
  <c r="D185" i="19"/>
  <c r="D184" i="19"/>
  <c r="D183" i="19"/>
  <c r="D182" i="19"/>
  <c r="D181" i="19"/>
  <c r="D180" i="19"/>
  <c r="D179" i="19"/>
  <c r="D178" i="19"/>
  <c r="D177" i="19"/>
  <c r="D176" i="19"/>
  <c r="D175" i="19"/>
  <c r="D174" i="19"/>
  <c r="D173" i="19"/>
  <c r="D172" i="19"/>
  <c r="D171" i="19"/>
  <c r="D170" i="19"/>
  <c r="D169" i="19"/>
  <c r="D168" i="19"/>
  <c r="D167" i="19"/>
  <c r="D166" i="19"/>
  <c r="D165" i="19"/>
  <c r="D164" i="19"/>
  <c r="D163" i="19"/>
  <c r="D162" i="19"/>
  <c r="D161" i="19"/>
  <c r="D160" i="19"/>
  <c r="D159" i="19"/>
  <c r="D158" i="19"/>
  <c r="D157" i="19"/>
  <c r="D156" i="19"/>
  <c r="D155" i="19"/>
  <c r="D154" i="19"/>
  <c r="D153" i="19"/>
  <c r="D152" i="19"/>
  <c r="D151" i="19"/>
  <c r="D150" i="19"/>
  <c r="D149" i="19"/>
  <c r="D148" i="19"/>
  <c r="D147" i="19"/>
  <c r="D146" i="19"/>
  <c r="D145" i="19"/>
  <c r="D144" i="19"/>
  <c r="D143" i="19"/>
  <c r="D142" i="19"/>
  <c r="D141" i="19"/>
  <c r="D140" i="19"/>
  <c r="D139" i="19"/>
  <c r="D138" i="19"/>
  <c r="D137" i="19"/>
  <c r="D136" i="19"/>
  <c r="D135" i="19"/>
  <c r="D134" i="19"/>
  <c r="D133" i="19"/>
  <c r="D132" i="19"/>
  <c r="D131" i="19"/>
  <c r="D130" i="19"/>
  <c r="D129" i="19"/>
  <c r="D128" i="19"/>
  <c r="D127" i="19"/>
  <c r="D126" i="19"/>
  <c r="D125" i="19"/>
  <c r="D124" i="19"/>
  <c r="D123" i="19"/>
  <c r="D122" i="19"/>
  <c r="D121" i="19"/>
  <c r="D120" i="19"/>
  <c r="D119" i="19"/>
  <c r="D118" i="19"/>
  <c r="D117" i="19"/>
  <c r="D116" i="19"/>
  <c r="D115" i="19"/>
  <c r="D114" i="19"/>
  <c r="D113" i="19"/>
  <c r="D112" i="19"/>
  <c r="D111" i="19"/>
  <c r="D110" i="19"/>
  <c r="D109" i="19"/>
  <c r="D108" i="19"/>
  <c r="D107" i="19"/>
  <c r="D106" i="19"/>
  <c r="D105" i="19"/>
  <c r="D104" i="19"/>
  <c r="D103" i="19"/>
  <c r="D102" i="19"/>
  <c r="D101" i="19"/>
  <c r="D100" i="19"/>
  <c r="D99" i="19"/>
  <c r="D98" i="19"/>
  <c r="D97" i="19"/>
  <c r="D96" i="19"/>
  <c r="D95" i="19"/>
  <c r="D94" i="19"/>
  <c r="D93" i="19"/>
  <c r="D92" i="19"/>
  <c r="D91" i="19"/>
  <c r="D90" i="19"/>
  <c r="D89" i="19"/>
  <c r="D88" i="19"/>
  <c r="D87" i="19"/>
  <c r="D86" i="19"/>
  <c r="D85" i="19"/>
  <c r="D84" i="19"/>
  <c r="D83" i="19"/>
  <c r="D82" i="19"/>
  <c r="D81" i="19"/>
  <c r="D80" i="19"/>
  <c r="D79" i="19"/>
  <c r="D78" i="19"/>
  <c r="D77" i="19"/>
  <c r="D76" i="19"/>
  <c r="D75" i="19"/>
  <c r="D74" i="19"/>
  <c r="D73" i="19"/>
  <c r="D72" i="19"/>
  <c r="D71" i="19"/>
  <c r="D70" i="19"/>
  <c r="D69" i="19"/>
  <c r="D68" i="19"/>
  <c r="D67" i="19"/>
  <c r="D66" i="19"/>
  <c r="D65" i="19"/>
  <c r="D64" i="19"/>
  <c r="D63" i="19"/>
  <c r="D62" i="19"/>
  <c r="D61" i="19"/>
  <c r="D60" i="19"/>
  <c r="D59" i="19"/>
  <c r="D58" i="19"/>
  <c r="D57" i="19"/>
  <c r="D56" i="19"/>
  <c r="D55" i="19"/>
  <c r="D54" i="19"/>
  <c r="D53" i="19"/>
  <c r="D52" i="19"/>
  <c r="D51" i="19"/>
  <c r="D50" i="19"/>
  <c r="D49" i="19"/>
  <c r="D48" i="19"/>
  <c r="D47" i="19"/>
  <c r="D46" i="19"/>
  <c r="D45" i="19"/>
  <c r="D44" i="19"/>
  <c r="D43" i="19"/>
  <c r="D42" i="19"/>
  <c r="D41" i="19"/>
  <c r="D40" i="19"/>
  <c r="D39" i="19"/>
  <c r="D38" i="19"/>
  <c r="D37" i="19"/>
  <c r="D36" i="19"/>
  <c r="D35" i="19"/>
  <c r="D34" i="19"/>
  <c r="D33" i="19"/>
  <c r="D32" i="19"/>
  <c r="D31" i="19"/>
  <c r="D30" i="19"/>
  <c r="D29" i="19"/>
  <c r="D28" i="19"/>
  <c r="D27" i="19"/>
  <c r="D26" i="19"/>
  <c r="D24" i="19"/>
  <c r="D23" i="19"/>
  <c r="D22" i="19"/>
  <c r="D21" i="19"/>
  <c r="D20" i="19"/>
  <c r="D19" i="19"/>
  <c r="D18" i="19"/>
  <c r="D17" i="19"/>
  <c r="D16" i="19"/>
  <c r="D15" i="19"/>
  <c r="D14" i="19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G60" i="18" s="1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1" i="18"/>
  <c r="D282" i="18"/>
  <c r="D283" i="18"/>
  <c r="D284" i="18"/>
  <c r="D285" i="18"/>
  <c r="D286" i="18"/>
  <c r="D287" i="18"/>
  <c r="D288" i="18"/>
  <c r="D289" i="18"/>
  <c r="D290" i="18"/>
  <c r="D291" i="18"/>
  <c r="D292" i="18"/>
  <c r="D293" i="18"/>
  <c r="D294" i="18"/>
  <c r="D295" i="18"/>
  <c r="D296" i="18"/>
  <c r="D297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2" i="18"/>
  <c r="D313" i="18"/>
  <c r="D314" i="18"/>
  <c r="D315" i="18"/>
  <c r="D316" i="18"/>
  <c r="D317" i="18"/>
  <c r="D318" i="18"/>
  <c r="D319" i="18"/>
  <c r="D320" i="18"/>
  <c r="D321" i="18"/>
  <c r="D322" i="18"/>
  <c r="D323" i="18"/>
  <c r="D324" i="18"/>
  <c r="D325" i="18"/>
  <c r="D326" i="18"/>
  <c r="D327" i="18"/>
  <c r="D328" i="18"/>
  <c r="D329" i="18"/>
  <c r="D330" i="18"/>
  <c r="D331" i="18"/>
  <c r="D332" i="18"/>
  <c r="D333" i="18"/>
  <c r="D334" i="18"/>
  <c r="D335" i="18"/>
  <c r="D336" i="18"/>
  <c r="D337" i="18"/>
  <c r="D338" i="18"/>
  <c r="D339" i="18"/>
  <c r="D340" i="18"/>
  <c r="D341" i="18"/>
  <c r="D342" i="18"/>
  <c r="D343" i="18"/>
  <c r="D344" i="18"/>
  <c r="D345" i="18"/>
  <c r="D346" i="18"/>
  <c r="D347" i="18"/>
  <c r="D348" i="18"/>
  <c r="D349" i="18"/>
  <c r="D350" i="18"/>
  <c r="D351" i="18"/>
  <c r="D352" i="18"/>
  <c r="D353" i="18"/>
  <c r="D354" i="18"/>
  <c r="D355" i="18"/>
  <c r="D356" i="18"/>
  <c r="D357" i="18"/>
  <c r="D358" i="18"/>
  <c r="D359" i="18"/>
  <c r="D360" i="18"/>
  <c r="D361" i="18"/>
  <c r="D362" i="18"/>
  <c r="D363" i="18"/>
  <c r="D364" i="18"/>
  <c r="D365" i="18"/>
  <c r="D366" i="18"/>
  <c r="D367" i="18"/>
  <c r="D368" i="18"/>
  <c r="D369" i="18"/>
  <c r="D370" i="18"/>
  <c r="D371" i="18"/>
  <c r="D372" i="18"/>
  <c r="D373" i="18"/>
  <c r="D374" i="18"/>
  <c r="D375" i="18"/>
  <c r="D376" i="18"/>
  <c r="D377" i="18"/>
  <c r="D378" i="18"/>
  <c r="D379" i="18"/>
  <c r="D380" i="18"/>
  <c r="D381" i="18"/>
  <c r="D382" i="18"/>
  <c r="D383" i="18"/>
  <c r="D384" i="18"/>
  <c r="D385" i="18"/>
  <c r="D386" i="18"/>
  <c r="D387" i="18"/>
  <c r="D388" i="18"/>
  <c r="D389" i="18"/>
  <c r="D390" i="18"/>
  <c r="D391" i="18"/>
  <c r="D392" i="18"/>
  <c r="D393" i="18"/>
  <c r="D394" i="18"/>
  <c r="D395" i="18"/>
  <c r="D396" i="18"/>
  <c r="D397" i="18"/>
  <c r="D398" i="18"/>
  <c r="D399" i="18"/>
  <c r="D400" i="18"/>
  <c r="D401" i="18"/>
  <c r="D402" i="18"/>
  <c r="D403" i="18"/>
  <c r="D404" i="18"/>
  <c r="D405" i="18"/>
  <c r="D406" i="18"/>
  <c r="D407" i="18"/>
  <c r="D408" i="18"/>
  <c r="D409" i="18"/>
  <c r="D410" i="18"/>
  <c r="D411" i="18"/>
  <c r="D412" i="18"/>
  <c r="D413" i="18"/>
  <c r="D414" i="18"/>
  <c r="D415" i="18"/>
  <c r="D416" i="18"/>
  <c r="D417" i="18"/>
  <c r="D418" i="18"/>
  <c r="D419" i="18"/>
  <c r="D420" i="18"/>
  <c r="D421" i="18"/>
  <c r="D422" i="18"/>
  <c r="D423" i="18"/>
  <c r="D424" i="18"/>
  <c r="D425" i="18"/>
  <c r="D426" i="18"/>
  <c r="D427" i="18"/>
  <c r="D428" i="18"/>
  <c r="D429" i="18"/>
  <c r="D430" i="18"/>
  <c r="D431" i="18"/>
  <c r="D432" i="18"/>
  <c r="D433" i="18"/>
  <c r="D434" i="18"/>
  <c r="D435" i="18"/>
  <c r="D436" i="18"/>
  <c r="D437" i="18"/>
  <c r="D438" i="18"/>
  <c r="D439" i="18"/>
  <c r="D440" i="18"/>
  <c r="D441" i="18"/>
  <c r="D442" i="18"/>
  <c r="D443" i="18"/>
  <c r="D444" i="18"/>
  <c r="D445" i="18"/>
  <c r="D446" i="18"/>
  <c r="D447" i="18"/>
  <c r="D448" i="18"/>
  <c r="D449" i="18"/>
  <c r="D450" i="18"/>
  <c r="D451" i="18"/>
  <c r="D452" i="18"/>
  <c r="D453" i="18"/>
  <c r="D454" i="18"/>
  <c r="D455" i="18"/>
  <c r="D456" i="18"/>
  <c r="D457" i="18"/>
  <c r="D458" i="18"/>
  <c r="D459" i="18"/>
  <c r="D460" i="18"/>
  <c r="D461" i="18"/>
  <c r="D462" i="18"/>
  <c r="D463" i="18"/>
  <c r="D464" i="18"/>
  <c r="D465" i="18"/>
  <c r="D466" i="18"/>
  <c r="D467" i="18"/>
  <c r="D468" i="18"/>
  <c r="D469" i="18"/>
  <c r="D470" i="18"/>
  <c r="D471" i="18"/>
  <c r="D472" i="18"/>
  <c r="D473" i="18"/>
  <c r="D474" i="18"/>
  <c r="D475" i="18"/>
  <c r="D476" i="18"/>
  <c r="D477" i="18"/>
  <c r="D478" i="18"/>
  <c r="D479" i="18"/>
  <c r="D480" i="18"/>
  <c r="D481" i="18"/>
  <c r="D482" i="18"/>
  <c r="D483" i="18"/>
  <c r="D484" i="18"/>
  <c r="D485" i="18"/>
  <c r="D486" i="18"/>
  <c r="D487" i="18"/>
  <c r="D488" i="18"/>
  <c r="D489" i="18"/>
  <c r="D490" i="18"/>
  <c r="D491" i="18"/>
  <c r="D492" i="18"/>
  <c r="D493" i="18"/>
  <c r="D494" i="18"/>
  <c r="D495" i="18"/>
  <c r="D496" i="18"/>
  <c r="D497" i="18"/>
  <c r="D498" i="18"/>
  <c r="D499" i="18"/>
  <c r="D500" i="18"/>
  <c r="D501" i="18"/>
  <c r="D502" i="18"/>
  <c r="D503" i="18"/>
  <c r="D504" i="18"/>
  <c r="D23" i="18"/>
  <c r="E504" i="18"/>
  <c r="E503" i="18"/>
  <c r="E502" i="18"/>
  <c r="E501" i="18"/>
  <c r="E500" i="18"/>
  <c r="E499" i="18"/>
  <c r="E498" i="18"/>
  <c r="E497" i="18"/>
  <c r="E496" i="18"/>
  <c r="E495" i="18"/>
  <c r="E494" i="18"/>
  <c r="E493" i="18"/>
  <c r="E492" i="18"/>
  <c r="E491" i="18"/>
  <c r="E490" i="18"/>
  <c r="E489" i="18"/>
  <c r="E488" i="18"/>
  <c r="E487" i="18"/>
  <c r="E486" i="18"/>
  <c r="E485" i="18"/>
  <c r="E484" i="18"/>
  <c r="E483" i="18"/>
  <c r="E482" i="18"/>
  <c r="E481" i="18"/>
  <c r="E480" i="18"/>
  <c r="E479" i="18"/>
  <c r="E478" i="18"/>
  <c r="E477" i="18"/>
  <c r="E476" i="18"/>
  <c r="E475" i="18"/>
  <c r="E474" i="18"/>
  <c r="E473" i="18"/>
  <c r="E472" i="18"/>
  <c r="E471" i="18"/>
  <c r="E470" i="18"/>
  <c r="E469" i="18"/>
  <c r="E468" i="18"/>
  <c r="E467" i="18"/>
  <c r="E466" i="18"/>
  <c r="E465" i="18"/>
  <c r="E464" i="18"/>
  <c r="E463" i="18"/>
  <c r="E462" i="18"/>
  <c r="E461" i="18"/>
  <c r="E460" i="18"/>
  <c r="E459" i="18"/>
  <c r="E458" i="18"/>
  <c r="E457" i="18"/>
  <c r="E456" i="18"/>
  <c r="E455" i="18"/>
  <c r="E454" i="18"/>
  <c r="E453" i="18"/>
  <c r="E452" i="18"/>
  <c r="E451" i="18"/>
  <c r="E450" i="18"/>
  <c r="E449" i="18"/>
  <c r="E448" i="18"/>
  <c r="E447" i="18"/>
  <c r="E446" i="18"/>
  <c r="E445" i="18"/>
  <c r="E444" i="18"/>
  <c r="E443" i="18"/>
  <c r="E442" i="18"/>
  <c r="E441" i="18"/>
  <c r="E440" i="18"/>
  <c r="E439" i="18"/>
  <c r="E438" i="18"/>
  <c r="E437" i="18"/>
  <c r="E436" i="18"/>
  <c r="E435" i="18"/>
  <c r="E434" i="18"/>
  <c r="E433" i="18"/>
  <c r="E432" i="18"/>
  <c r="F432" i="18" s="1"/>
  <c r="E431" i="18"/>
  <c r="E430" i="18"/>
  <c r="E429" i="18"/>
  <c r="E428" i="18"/>
  <c r="F428" i="18" s="1"/>
  <c r="E427" i="18"/>
  <c r="E426" i="18"/>
  <c r="E425" i="18"/>
  <c r="E424" i="18"/>
  <c r="E423" i="18"/>
  <c r="E422" i="18"/>
  <c r="E421" i="18"/>
  <c r="E420" i="18"/>
  <c r="E419" i="18"/>
  <c r="E418" i="18"/>
  <c r="E417" i="18"/>
  <c r="E416" i="18"/>
  <c r="E415" i="18"/>
  <c r="E414" i="18"/>
  <c r="E413" i="18"/>
  <c r="E412" i="18"/>
  <c r="E411" i="18"/>
  <c r="E410" i="18"/>
  <c r="E409" i="18"/>
  <c r="E408" i="18"/>
  <c r="E407" i="18"/>
  <c r="E406" i="18"/>
  <c r="E405" i="18"/>
  <c r="E404" i="18"/>
  <c r="E403" i="18"/>
  <c r="E402" i="18"/>
  <c r="E401" i="18"/>
  <c r="E400" i="18"/>
  <c r="E399" i="18"/>
  <c r="E398" i="18"/>
  <c r="E397" i="18"/>
  <c r="E396" i="18"/>
  <c r="E395" i="18"/>
  <c r="E394" i="18"/>
  <c r="E393" i="18"/>
  <c r="E392" i="18"/>
  <c r="E391" i="18"/>
  <c r="E390" i="18"/>
  <c r="E389" i="18"/>
  <c r="E388" i="18"/>
  <c r="E387" i="18"/>
  <c r="E386" i="18"/>
  <c r="E385" i="18"/>
  <c r="E384" i="18"/>
  <c r="E383" i="18"/>
  <c r="E382" i="18"/>
  <c r="E381" i="18"/>
  <c r="E380" i="18"/>
  <c r="E379" i="18"/>
  <c r="E378" i="18"/>
  <c r="E377" i="18"/>
  <c r="E376" i="18"/>
  <c r="E375" i="18"/>
  <c r="E374" i="18"/>
  <c r="E373" i="18"/>
  <c r="E372" i="18"/>
  <c r="E371" i="18"/>
  <c r="E370" i="18"/>
  <c r="E369" i="18"/>
  <c r="E368" i="18"/>
  <c r="E367" i="18"/>
  <c r="F367" i="18" s="1"/>
  <c r="E366" i="18"/>
  <c r="E365" i="18"/>
  <c r="E364" i="18"/>
  <c r="E363" i="18"/>
  <c r="E362" i="18"/>
  <c r="E361" i="18"/>
  <c r="E360" i="18"/>
  <c r="E359" i="18"/>
  <c r="E358" i="18"/>
  <c r="E357" i="18"/>
  <c r="E356" i="18"/>
  <c r="E355" i="18"/>
  <c r="E354" i="18"/>
  <c r="E353" i="18"/>
  <c r="E352" i="18"/>
  <c r="E351" i="18"/>
  <c r="E350" i="18"/>
  <c r="E349" i="18"/>
  <c r="E348" i="18"/>
  <c r="E347" i="18"/>
  <c r="E346" i="18"/>
  <c r="E345" i="18"/>
  <c r="E344" i="18"/>
  <c r="E343" i="18"/>
  <c r="E342" i="18"/>
  <c r="E341" i="18"/>
  <c r="E340" i="18"/>
  <c r="E339" i="18"/>
  <c r="E338" i="18"/>
  <c r="E337" i="18"/>
  <c r="G337" i="18" s="1"/>
  <c r="E336" i="18"/>
  <c r="E335" i="18"/>
  <c r="E334" i="18"/>
  <c r="E333" i="18"/>
  <c r="E332" i="18"/>
  <c r="E331" i="18"/>
  <c r="E330" i="18"/>
  <c r="E329" i="18"/>
  <c r="E328" i="18"/>
  <c r="E327" i="18"/>
  <c r="E326" i="18"/>
  <c r="E325" i="18"/>
  <c r="E324" i="18"/>
  <c r="E323" i="18"/>
  <c r="E322" i="18"/>
  <c r="E321" i="18"/>
  <c r="E320" i="18"/>
  <c r="E319" i="18"/>
  <c r="E318" i="18"/>
  <c r="E317" i="18"/>
  <c r="E316" i="18"/>
  <c r="E315" i="18"/>
  <c r="E314" i="18"/>
  <c r="E313" i="18"/>
  <c r="E312" i="18"/>
  <c r="E311" i="18"/>
  <c r="E310" i="18"/>
  <c r="E309" i="18"/>
  <c r="E308" i="18"/>
  <c r="E307" i="18"/>
  <c r="E306" i="18"/>
  <c r="E305" i="18"/>
  <c r="E304" i="18"/>
  <c r="E303" i="18"/>
  <c r="E302" i="18"/>
  <c r="E301" i="18"/>
  <c r="E300" i="18"/>
  <c r="E299" i="18"/>
  <c r="E298" i="18"/>
  <c r="E297" i="18"/>
  <c r="E296" i="18"/>
  <c r="E295" i="18"/>
  <c r="E294" i="18"/>
  <c r="E293" i="18"/>
  <c r="E292" i="18"/>
  <c r="E291" i="18"/>
  <c r="E290" i="18"/>
  <c r="E289" i="18"/>
  <c r="E288" i="18"/>
  <c r="E287" i="18"/>
  <c r="E286" i="18"/>
  <c r="E285" i="18"/>
  <c r="E284" i="18"/>
  <c r="E283" i="18"/>
  <c r="E282" i="18"/>
  <c r="E281" i="18"/>
  <c r="E280" i="18"/>
  <c r="E279" i="18"/>
  <c r="E278" i="18"/>
  <c r="E277" i="18"/>
  <c r="E276" i="18"/>
  <c r="E275" i="18"/>
  <c r="E274" i="18"/>
  <c r="E273" i="18"/>
  <c r="E272" i="18"/>
  <c r="E271" i="18"/>
  <c r="E270" i="18"/>
  <c r="E269" i="18"/>
  <c r="E268" i="18"/>
  <c r="E267" i="18"/>
  <c r="E266" i="18"/>
  <c r="E265" i="18"/>
  <c r="E264" i="18"/>
  <c r="E263" i="18"/>
  <c r="E262" i="18"/>
  <c r="E261" i="18"/>
  <c r="E260" i="18"/>
  <c r="E259" i="18"/>
  <c r="E258" i="18"/>
  <c r="E257" i="18"/>
  <c r="E256" i="18"/>
  <c r="E255" i="18"/>
  <c r="E254" i="18"/>
  <c r="E253" i="18"/>
  <c r="E252" i="18"/>
  <c r="E251" i="18"/>
  <c r="E250" i="18"/>
  <c r="E249" i="18"/>
  <c r="E248" i="18"/>
  <c r="E247" i="18"/>
  <c r="E246" i="18"/>
  <c r="E245" i="18"/>
  <c r="E244" i="18"/>
  <c r="E243" i="18"/>
  <c r="E242" i="18"/>
  <c r="E241" i="18"/>
  <c r="E240" i="18"/>
  <c r="E239" i="18"/>
  <c r="E238" i="18"/>
  <c r="E237" i="18"/>
  <c r="E236" i="18"/>
  <c r="E235" i="18"/>
  <c r="E234" i="18"/>
  <c r="E233" i="18"/>
  <c r="E232" i="18"/>
  <c r="E231" i="18"/>
  <c r="E230" i="18"/>
  <c r="E229" i="18"/>
  <c r="E228" i="18"/>
  <c r="E227" i="18"/>
  <c r="E226" i="18"/>
  <c r="E225" i="18"/>
  <c r="E224" i="18"/>
  <c r="E223" i="18"/>
  <c r="E222" i="18"/>
  <c r="E221" i="18"/>
  <c r="E220" i="18"/>
  <c r="E219" i="18"/>
  <c r="E218" i="18"/>
  <c r="E217" i="18"/>
  <c r="E216" i="18"/>
  <c r="E215" i="18"/>
  <c r="E214" i="18"/>
  <c r="E213" i="18"/>
  <c r="E212" i="18"/>
  <c r="E211" i="18"/>
  <c r="E210" i="18"/>
  <c r="E209" i="18"/>
  <c r="E208" i="18"/>
  <c r="E207" i="18"/>
  <c r="E206" i="18"/>
  <c r="E205" i="18"/>
  <c r="E204" i="18"/>
  <c r="E203" i="18"/>
  <c r="E202" i="18"/>
  <c r="E201" i="18"/>
  <c r="E200" i="18"/>
  <c r="E199" i="18"/>
  <c r="E198" i="18"/>
  <c r="E197" i="18"/>
  <c r="E196" i="18"/>
  <c r="E195" i="18"/>
  <c r="E194" i="18"/>
  <c r="E193" i="18"/>
  <c r="E192" i="18"/>
  <c r="E191" i="18"/>
  <c r="E190" i="18"/>
  <c r="E189" i="18"/>
  <c r="E188" i="18"/>
  <c r="E187" i="18"/>
  <c r="E186" i="18"/>
  <c r="E185" i="18"/>
  <c r="E184" i="18"/>
  <c r="E183" i="18"/>
  <c r="E182" i="18"/>
  <c r="E181" i="18"/>
  <c r="E180" i="18"/>
  <c r="E179" i="18"/>
  <c r="E178" i="18"/>
  <c r="E177" i="18"/>
  <c r="E176" i="18"/>
  <c r="E175" i="18"/>
  <c r="E174" i="18"/>
  <c r="E173" i="18"/>
  <c r="E172" i="18"/>
  <c r="E171" i="18"/>
  <c r="E170" i="18"/>
  <c r="E169" i="18"/>
  <c r="E168" i="18"/>
  <c r="E167" i="18"/>
  <c r="E166" i="18"/>
  <c r="E165" i="18"/>
  <c r="E164" i="18"/>
  <c r="E163" i="18"/>
  <c r="E162" i="18"/>
  <c r="E161" i="18"/>
  <c r="E160" i="18"/>
  <c r="E159" i="18"/>
  <c r="E158" i="18"/>
  <c r="E157" i="18"/>
  <c r="E156" i="18"/>
  <c r="E155" i="18"/>
  <c r="E154" i="18"/>
  <c r="E153" i="18"/>
  <c r="E152" i="18"/>
  <c r="E151" i="18"/>
  <c r="E150" i="18"/>
  <c r="E149" i="18"/>
  <c r="E148" i="18"/>
  <c r="E147" i="18"/>
  <c r="E146" i="18"/>
  <c r="E145" i="18"/>
  <c r="E144" i="18"/>
  <c r="E143" i="18"/>
  <c r="E142" i="18"/>
  <c r="E141" i="18"/>
  <c r="E140" i="18"/>
  <c r="E139" i="18"/>
  <c r="E138" i="18"/>
  <c r="E137" i="18"/>
  <c r="E136" i="18"/>
  <c r="E135" i="18"/>
  <c r="E134" i="18"/>
  <c r="E133" i="18"/>
  <c r="E132" i="18"/>
  <c r="E131" i="18"/>
  <c r="E130" i="18"/>
  <c r="E129" i="18"/>
  <c r="E128" i="18"/>
  <c r="E127" i="18"/>
  <c r="E126" i="18"/>
  <c r="E125" i="18"/>
  <c r="E124" i="18"/>
  <c r="E123" i="18"/>
  <c r="E122" i="18"/>
  <c r="E121" i="18"/>
  <c r="E120" i="18"/>
  <c r="E119" i="18"/>
  <c r="E118" i="18"/>
  <c r="E117" i="18"/>
  <c r="E116" i="18"/>
  <c r="E115" i="18"/>
  <c r="E114" i="18"/>
  <c r="E113" i="18"/>
  <c r="E112" i="18"/>
  <c r="E111" i="18"/>
  <c r="E110" i="18"/>
  <c r="E109" i="18"/>
  <c r="E108" i="18"/>
  <c r="E107" i="18"/>
  <c r="E106" i="18"/>
  <c r="E105" i="18"/>
  <c r="E104" i="18"/>
  <c r="E103" i="18"/>
  <c r="E102" i="18"/>
  <c r="E101" i="18"/>
  <c r="E100" i="18"/>
  <c r="E99" i="18"/>
  <c r="E98" i="18"/>
  <c r="E97" i="18"/>
  <c r="E96" i="18"/>
  <c r="E95" i="18"/>
  <c r="E94" i="18"/>
  <c r="E93" i="18"/>
  <c r="E92" i="18"/>
  <c r="E91" i="18"/>
  <c r="E90" i="18"/>
  <c r="E89" i="18"/>
  <c r="E88" i="18"/>
  <c r="E87" i="18"/>
  <c r="E86" i="18"/>
  <c r="E85" i="18"/>
  <c r="E84" i="18"/>
  <c r="E83" i="18"/>
  <c r="E82" i="18"/>
  <c r="E81" i="18"/>
  <c r="E80" i="18"/>
  <c r="E79" i="18"/>
  <c r="E78" i="18"/>
  <c r="E77" i="18"/>
  <c r="E76" i="18"/>
  <c r="E75" i="18"/>
  <c r="E74" i="18"/>
  <c r="E73" i="18"/>
  <c r="E72" i="18"/>
  <c r="E71" i="18"/>
  <c r="E70" i="18"/>
  <c r="E69" i="18"/>
  <c r="E68" i="18"/>
  <c r="E67" i="18"/>
  <c r="E66" i="18"/>
  <c r="E65" i="18"/>
  <c r="E64" i="18"/>
  <c r="E63" i="18"/>
  <c r="E62" i="18"/>
  <c r="E61" i="18"/>
  <c r="E59" i="18"/>
  <c r="E58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H42" i="19" l="1"/>
  <c r="F178" i="18"/>
  <c r="F162" i="18"/>
  <c r="F146" i="18"/>
  <c r="F130" i="18"/>
  <c r="F114" i="18"/>
  <c r="F98" i="18"/>
  <c r="E380" i="19"/>
  <c r="E384" i="19"/>
  <c r="E388" i="19"/>
  <c r="E392" i="19"/>
  <c r="E400" i="19"/>
  <c r="G225" i="18"/>
  <c r="BA55" i="4"/>
  <c r="BA56" i="4" s="1"/>
  <c r="BA57" i="4" s="1"/>
  <c r="BA58" i="4" s="1"/>
  <c r="BA59" i="4" s="1"/>
  <c r="BA60" i="4" s="1"/>
  <c r="BA61" i="4" s="1"/>
  <c r="BA62" i="4" s="1"/>
  <c r="BA63" i="4" s="1"/>
  <c r="BA64" i="4" s="1"/>
  <c r="BA65" i="4" s="1"/>
  <c r="BA66" i="4" s="1"/>
  <c r="BA67" i="4" s="1"/>
  <c r="BA68" i="4" s="1"/>
  <c r="BA69" i="4" s="1"/>
  <c r="BA70" i="4" s="1"/>
  <c r="BA71" i="4" s="1"/>
  <c r="BA72" i="4" s="1"/>
  <c r="BA73" i="4" s="1"/>
  <c r="BA74" i="4" s="1"/>
  <c r="BA75" i="4" s="1"/>
  <c r="BA76" i="4" s="1"/>
  <c r="BA77" i="4" s="1"/>
  <c r="BA78" i="4" s="1"/>
  <c r="BA79" i="4" s="1"/>
  <c r="BA80" i="4" s="1"/>
  <c r="BA81" i="4" s="1"/>
  <c r="BA82" i="4" s="1"/>
  <c r="BA83" i="4" s="1"/>
  <c r="BA84" i="4" s="1"/>
  <c r="BA85" i="4" s="1"/>
  <c r="BA86" i="4" s="1"/>
  <c r="BA87" i="4" s="1"/>
  <c r="BA88" i="4" s="1"/>
  <c r="BA89" i="4" s="1"/>
  <c r="BA90" i="4" s="1"/>
  <c r="BA91" i="4" s="1"/>
  <c r="BA92" i="4" s="1"/>
  <c r="BA93" i="4" s="1"/>
  <c r="BA94" i="4" s="1"/>
  <c r="BA95" i="4" s="1"/>
  <c r="BA96" i="4" s="1"/>
  <c r="BA97" i="4" s="1"/>
  <c r="BA98" i="4" s="1"/>
  <c r="BA99" i="4" s="1"/>
  <c r="BA100" i="4" s="1"/>
  <c r="BA101" i="4" s="1"/>
  <c r="BA102" i="4" s="1"/>
  <c r="BA103" i="4" s="1"/>
  <c r="E42" i="19"/>
  <c r="H502" i="19"/>
  <c r="H498" i="19"/>
  <c r="H494" i="19"/>
  <c r="H490" i="19"/>
  <c r="H486" i="19"/>
  <c r="H482" i="19"/>
  <c r="H478" i="19"/>
  <c r="H474" i="19"/>
  <c r="H470" i="19"/>
  <c r="H466" i="19"/>
  <c r="H462" i="19"/>
  <c r="H458" i="19"/>
  <c r="H454" i="19"/>
  <c r="H450" i="19"/>
  <c r="H446" i="19"/>
  <c r="H442" i="19"/>
  <c r="H438" i="19"/>
  <c r="H434" i="19"/>
  <c r="H430" i="19"/>
  <c r="H426" i="19"/>
  <c r="H422" i="19"/>
  <c r="H418" i="19"/>
  <c r="H414" i="19"/>
  <c r="H503" i="19"/>
  <c r="H499" i="19"/>
  <c r="H495" i="19"/>
  <c r="H491" i="19"/>
  <c r="H487" i="19"/>
  <c r="H483" i="19"/>
  <c r="H479" i="19"/>
  <c r="H475" i="19"/>
  <c r="H471" i="19"/>
  <c r="H467" i="19"/>
  <c r="H463" i="19"/>
  <c r="H459" i="19"/>
  <c r="H455" i="19"/>
  <c r="H451" i="19"/>
  <c r="H447" i="19"/>
  <c r="H443" i="19"/>
  <c r="H439" i="19"/>
  <c r="H435" i="19"/>
  <c r="H431" i="19"/>
  <c r="H427" i="19"/>
  <c r="H423" i="19"/>
  <c r="H419" i="19"/>
  <c r="H410" i="19"/>
  <c r="H406" i="19"/>
  <c r="H402" i="19"/>
  <c r="H398" i="19"/>
  <c r="H394" i="19"/>
  <c r="H390" i="19"/>
  <c r="H386" i="19"/>
  <c r="H382" i="19"/>
  <c r="H378" i="19"/>
  <c r="H374" i="19"/>
  <c r="H370" i="19"/>
  <c r="H366" i="19"/>
  <c r="H362" i="19"/>
  <c r="H358" i="19"/>
  <c r="H354" i="19"/>
  <c r="H350" i="19"/>
  <c r="H346" i="19"/>
  <c r="H342" i="19"/>
  <c r="H501" i="19"/>
  <c r="H497" i="19"/>
  <c r="H493" i="19"/>
  <c r="H489" i="19"/>
  <c r="H485" i="19"/>
  <c r="H481" i="19"/>
  <c r="H477" i="19"/>
  <c r="H473" i="19"/>
  <c r="H469" i="19"/>
  <c r="H465" i="19"/>
  <c r="H461" i="19"/>
  <c r="H457" i="19"/>
  <c r="H453" i="19"/>
  <c r="H449" i="19"/>
  <c r="H445" i="19"/>
  <c r="H441" i="19"/>
  <c r="H437" i="19"/>
  <c r="H433" i="19"/>
  <c r="H429" i="19"/>
  <c r="H425" i="19"/>
  <c r="H421" i="19"/>
  <c r="H417" i="19"/>
  <c r="H413" i="19"/>
  <c r="H409" i="19"/>
  <c r="H405" i="19"/>
  <c r="H401" i="19"/>
  <c r="H397" i="19"/>
  <c r="H393" i="19"/>
  <c r="H389" i="19"/>
  <c r="H385" i="19"/>
  <c r="H381" i="19"/>
  <c r="H377" i="19"/>
  <c r="H373" i="19"/>
  <c r="H369" i="19"/>
  <c r="H365" i="19"/>
  <c r="H361" i="19"/>
  <c r="H357" i="19"/>
  <c r="H353" i="19"/>
  <c r="H349" i="19"/>
  <c r="H345" i="19"/>
  <c r="H341" i="19"/>
  <c r="H337" i="19"/>
  <c r="H333" i="19"/>
  <c r="H329" i="19"/>
  <c r="H325" i="19"/>
  <c r="H321" i="19"/>
  <c r="H317" i="19"/>
  <c r="H313" i="19"/>
  <c r="H309" i="19"/>
  <c r="H305" i="19"/>
  <c r="H301" i="19"/>
  <c r="H297" i="19"/>
  <c r="H293" i="19"/>
  <c r="H289" i="19"/>
  <c r="H285" i="19"/>
  <c r="H281" i="19"/>
  <c r="H277" i="19"/>
  <c r="H273" i="19"/>
  <c r="H269" i="19"/>
  <c r="H265" i="19"/>
  <c r="H261" i="19"/>
  <c r="H257" i="19"/>
  <c r="H253" i="19"/>
  <c r="H249" i="19"/>
  <c r="H245" i="19"/>
  <c r="H241" i="19"/>
  <c r="H237" i="19"/>
  <c r="H233" i="19"/>
  <c r="H229" i="19"/>
  <c r="H225" i="19"/>
  <c r="H221" i="19"/>
  <c r="H217" i="19"/>
  <c r="H213" i="19"/>
  <c r="H209" i="19"/>
  <c r="H205" i="19"/>
  <c r="H201" i="19"/>
  <c r="H197" i="19"/>
  <c r="H193" i="19"/>
  <c r="H189" i="19"/>
  <c r="H185" i="19"/>
  <c r="H181" i="19"/>
  <c r="H177" i="19"/>
  <c r="H173" i="19"/>
  <c r="H415" i="19"/>
  <c r="H411" i="19"/>
  <c r="H407" i="19"/>
  <c r="H403" i="19"/>
  <c r="H399" i="19"/>
  <c r="H395" i="19"/>
  <c r="H391" i="19"/>
  <c r="H387" i="19"/>
  <c r="H383" i="19"/>
  <c r="H379" i="19"/>
  <c r="H375" i="19"/>
  <c r="H371" i="19"/>
  <c r="H367" i="19"/>
  <c r="H363" i="19"/>
  <c r="H359" i="19"/>
  <c r="H355" i="19"/>
  <c r="H351" i="19"/>
  <c r="H347" i="19"/>
  <c r="H343" i="19"/>
  <c r="H339" i="19"/>
  <c r="H335" i="19"/>
  <c r="H331" i="19"/>
  <c r="H327" i="19"/>
  <c r="H323" i="19"/>
  <c r="H319" i="19"/>
  <c r="H315" i="19"/>
  <c r="H311" i="19"/>
  <c r="H307" i="19"/>
  <c r="H303" i="19"/>
  <c r="H299" i="19"/>
  <c r="H295" i="19"/>
  <c r="H291" i="19"/>
  <c r="H287" i="19"/>
  <c r="H283" i="19"/>
  <c r="H279" i="19"/>
  <c r="H275" i="19"/>
  <c r="H271" i="19"/>
  <c r="H267" i="19"/>
  <c r="H263" i="19"/>
  <c r="H259" i="19"/>
  <c r="H255" i="19"/>
  <c r="H251" i="19"/>
  <c r="H247" i="19"/>
  <c r="H243" i="19"/>
  <c r="H239" i="19"/>
  <c r="H235" i="19"/>
  <c r="H231" i="19"/>
  <c r="H227" i="19"/>
  <c r="H223" i="19"/>
  <c r="H219" i="19"/>
  <c r="H215" i="19"/>
  <c r="H211" i="19"/>
  <c r="H207" i="19"/>
  <c r="H203" i="19"/>
  <c r="H199" i="19"/>
  <c r="H195" i="19"/>
  <c r="H191" i="19"/>
  <c r="H187" i="19"/>
  <c r="H183" i="19"/>
  <c r="H179" i="19"/>
  <c r="H338" i="19"/>
  <c r="H334" i="19"/>
  <c r="H330" i="19"/>
  <c r="H326" i="19"/>
  <c r="H322" i="19"/>
  <c r="H318" i="19"/>
  <c r="H314" i="19"/>
  <c r="H310" i="19"/>
  <c r="H306" i="19"/>
  <c r="H302" i="19"/>
  <c r="H298" i="19"/>
  <c r="H294" i="19"/>
  <c r="H290" i="19"/>
  <c r="H286" i="19"/>
  <c r="H282" i="19"/>
  <c r="H278" i="19"/>
  <c r="H274" i="19"/>
  <c r="H270" i="19"/>
  <c r="H266" i="19"/>
  <c r="H262" i="19"/>
  <c r="H258" i="19"/>
  <c r="H254" i="19"/>
  <c r="H250" i="19"/>
  <c r="H246" i="19"/>
  <c r="H242" i="19"/>
  <c r="H238" i="19"/>
  <c r="H234" i="19"/>
  <c r="H230" i="19"/>
  <c r="H226" i="19"/>
  <c r="H222" i="19"/>
  <c r="H218" i="19"/>
  <c r="H214" i="19"/>
  <c r="H210" i="19"/>
  <c r="H206" i="19"/>
  <c r="H202" i="19"/>
  <c r="H198" i="19"/>
  <c r="H194" i="19"/>
  <c r="H190" i="19"/>
  <c r="H186" i="19"/>
  <c r="H182" i="19"/>
  <c r="H178" i="19"/>
  <c r="H174" i="19"/>
  <c r="H170" i="19"/>
  <c r="H166" i="19"/>
  <c r="H162" i="19"/>
  <c r="H158" i="19"/>
  <c r="H154" i="19"/>
  <c r="H150" i="19"/>
  <c r="H146" i="19"/>
  <c r="H142" i="19"/>
  <c r="H138" i="19"/>
  <c r="H134" i="19"/>
  <c r="H130" i="19"/>
  <c r="H126" i="19"/>
  <c r="H122" i="19"/>
  <c r="H118" i="19"/>
  <c r="H114" i="19"/>
  <c r="H110" i="19"/>
  <c r="H106" i="19"/>
  <c r="H102" i="19"/>
  <c r="H98" i="19"/>
  <c r="H94" i="19"/>
  <c r="H90" i="19"/>
  <c r="H86" i="19"/>
  <c r="H82" i="19"/>
  <c r="H78" i="19"/>
  <c r="H74" i="19"/>
  <c r="H70" i="19"/>
  <c r="H66" i="19"/>
  <c r="H62" i="19"/>
  <c r="H58" i="19"/>
  <c r="H54" i="19"/>
  <c r="H50" i="19"/>
  <c r="H46" i="19"/>
  <c r="H175" i="19"/>
  <c r="H171" i="19"/>
  <c r="H167" i="19"/>
  <c r="H163" i="19"/>
  <c r="H159" i="19"/>
  <c r="H155" i="19"/>
  <c r="H151" i="19"/>
  <c r="H147" i="19"/>
  <c r="H143" i="19"/>
  <c r="H139" i="19"/>
  <c r="H135" i="19"/>
  <c r="H131" i="19"/>
  <c r="H127" i="19"/>
  <c r="H123" i="19"/>
  <c r="H119" i="19"/>
  <c r="H115" i="19"/>
  <c r="H111" i="19"/>
  <c r="H107" i="19"/>
  <c r="H103" i="19"/>
  <c r="H99" i="19"/>
  <c r="H95" i="19"/>
  <c r="H91" i="19"/>
  <c r="H87" i="19"/>
  <c r="H83" i="19"/>
  <c r="H79" i="19"/>
  <c r="H75" i="19"/>
  <c r="H71" i="19"/>
  <c r="H67" i="19"/>
  <c r="H63" i="19"/>
  <c r="H59" i="19"/>
  <c r="H55" i="19"/>
  <c r="H51" i="19"/>
  <c r="H47" i="19"/>
  <c r="H43" i="19"/>
  <c r="H169" i="19"/>
  <c r="H165" i="19"/>
  <c r="H161" i="19"/>
  <c r="H157" i="19"/>
  <c r="H153" i="19"/>
  <c r="H149" i="19"/>
  <c r="H145" i="19"/>
  <c r="H141" i="19"/>
  <c r="H137" i="19"/>
  <c r="H133" i="19"/>
  <c r="H129" i="19"/>
  <c r="H125" i="19"/>
  <c r="H121" i="19"/>
  <c r="H117" i="19"/>
  <c r="H113" i="19"/>
  <c r="H109" i="19"/>
  <c r="H105" i="19"/>
  <c r="H101" i="19"/>
  <c r="H97" i="19"/>
  <c r="H93" i="19"/>
  <c r="H89" i="19"/>
  <c r="H85" i="19"/>
  <c r="H81" i="19"/>
  <c r="H77" i="19"/>
  <c r="H73" i="19"/>
  <c r="H69" i="19"/>
  <c r="H65" i="19"/>
  <c r="H61" i="19"/>
  <c r="H57" i="19"/>
  <c r="H53" i="19"/>
  <c r="H49" i="19"/>
  <c r="H45" i="19"/>
  <c r="K53" i="30"/>
  <c r="L53" i="30" s="1"/>
  <c r="I54" i="30"/>
  <c r="J6" i="21"/>
  <c r="L6" i="21" s="1"/>
  <c r="M6" i="21" s="1"/>
  <c r="G193" i="18"/>
  <c r="G249" i="18"/>
  <c r="G233" i="18"/>
  <c r="G209" i="18"/>
  <c r="G410" i="18"/>
  <c r="F458" i="18"/>
  <c r="G241" i="18"/>
  <c r="G217" i="18"/>
  <c r="G201" i="18"/>
  <c r="F66" i="18"/>
  <c r="F82" i="18"/>
  <c r="G274" i="18"/>
  <c r="F34" i="18"/>
  <c r="F50" i="18"/>
  <c r="G255" i="18"/>
  <c r="F243" i="18"/>
  <c r="F231" i="18"/>
  <c r="F219" i="18"/>
  <c r="F207" i="18"/>
  <c r="F195" i="18"/>
  <c r="F247" i="18"/>
  <c r="F235" i="18"/>
  <c r="F223" i="18"/>
  <c r="F211" i="18"/>
  <c r="F199" i="18"/>
  <c r="F251" i="18"/>
  <c r="F239" i="18"/>
  <c r="F227" i="18"/>
  <c r="F215" i="18"/>
  <c r="F203" i="18"/>
  <c r="G191" i="18"/>
  <c r="F191" i="18"/>
  <c r="J191" i="18" s="1"/>
  <c r="G179" i="18"/>
  <c r="F179" i="18"/>
  <c r="G171" i="18"/>
  <c r="F171" i="18"/>
  <c r="J171" i="18" s="1"/>
  <c r="G159" i="18"/>
  <c r="F159" i="18"/>
  <c r="G151" i="18"/>
  <c r="F151" i="18"/>
  <c r="J151" i="18" s="1"/>
  <c r="G143" i="18"/>
  <c r="F143" i="18"/>
  <c r="G135" i="18"/>
  <c r="F135" i="18"/>
  <c r="J135" i="18" s="1"/>
  <c r="G127" i="18"/>
  <c r="F127" i="18"/>
  <c r="G119" i="18"/>
  <c r="F119" i="18"/>
  <c r="J119" i="18" s="1"/>
  <c r="G111" i="18"/>
  <c r="F111" i="18"/>
  <c r="G103" i="18"/>
  <c r="F103" i="18"/>
  <c r="J103" i="18" s="1"/>
  <c r="G95" i="18"/>
  <c r="F95" i="18"/>
  <c r="G87" i="18"/>
  <c r="F87" i="18"/>
  <c r="J87" i="18" s="1"/>
  <c r="G75" i="18"/>
  <c r="F75" i="18"/>
  <c r="F370" i="18"/>
  <c r="F254" i="18"/>
  <c r="G254" i="18"/>
  <c r="F250" i="18"/>
  <c r="J250" i="18" s="1"/>
  <c r="G250" i="18"/>
  <c r="F246" i="18"/>
  <c r="G246" i="18"/>
  <c r="F242" i="18"/>
  <c r="J242" i="18" s="1"/>
  <c r="G242" i="18"/>
  <c r="F238" i="18"/>
  <c r="G238" i="18"/>
  <c r="F234" i="18"/>
  <c r="J234" i="18" s="1"/>
  <c r="G234" i="18"/>
  <c r="F230" i="18"/>
  <c r="G230" i="18"/>
  <c r="F226" i="18"/>
  <c r="J226" i="18" s="1"/>
  <c r="G226" i="18"/>
  <c r="F222" i="18"/>
  <c r="G222" i="18"/>
  <c r="F218" i="18"/>
  <c r="J218" i="18" s="1"/>
  <c r="G218" i="18"/>
  <c r="F214" i="18"/>
  <c r="G214" i="18"/>
  <c r="F210" i="18"/>
  <c r="J210" i="18" s="1"/>
  <c r="G210" i="18"/>
  <c r="F206" i="18"/>
  <c r="G206" i="18"/>
  <c r="F202" i="18"/>
  <c r="J202" i="18" s="1"/>
  <c r="G202" i="18"/>
  <c r="F198" i="18"/>
  <c r="G198" i="18"/>
  <c r="F194" i="18"/>
  <c r="J194" i="18" s="1"/>
  <c r="G194" i="18"/>
  <c r="G190" i="18"/>
  <c r="G186" i="18"/>
  <c r="G182" i="18"/>
  <c r="G178" i="18"/>
  <c r="G174" i="18"/>
  <c r="G170" i="18"/>
  <c r="G166" i="18"/>
  <c r="G162" i="18"/>
  <c r="G158" i="18"/>
  <c r="G154" i="18"/>
  <c r="G150" i="18"/>
  <c r="G146" i="18"/>
  <c r="G142" i="18"/>
  <c r="G138" i="18"/>
  <c r="G134" i="18"/>
  <c r="G130" i="18"/>
  <c r="G126" i="18"/>
  <c r="G122" i="18"/>
  <c r="G118" i="18"/>
  <c r="G114" i="18"/>
  <c r="G110" i="18"/>
  <c r="G106" i="18"/>
  <c r="G102" i="18"/>
  <c r="G98" i="18"/>
  <c r="G94" i="18"/>
  <c r="G90" i="18"/>
  <c r="G86" i="18"/>
  <c r="G82" i="18"/>
  <c r="I82" i="18" s="1"/>
  <c r="G78" i="18"/>
  <c r="G74" i="18"/>
  <c r="G70" i="18"/>
  <c r="G66" i="18"/>
  <c r="G62" i="18"/>
  <c r="G58" i="18"/>
  <c r="G54" i="18"/>
  <c r="G50" i="18"/>
  <c r="G46" i="18"/>
  <c r="I46" i="18" s="1"/>
  <c r="G42" i="18"/>
  <c r="G38" i="18"/>
  <c r="G34" i="18"/>
  <c r="G30" i="18"/>
  <c r="G26" i="18"/>
  <c r="F255" i="18"/>
  <c r="J255" i="18" s="1"/>
  <c r="G247" i="18"/>
  <c r="G239" i="18"/>
  <c r="I239" i="18" s="1"/>
  <c r="G231" i="18"/>
  <c r="I231" i="18" s="1"/>
  <c r="G223" i="18"/>
  <c r="I223" i="18" s="1"/>
  <c r="G215" i="18"/>
  <c r="G207" i="18"/>
  <c r="I207" i="18" s="1"/>
  <c r="G199" i="18"/>
  <c r="I199" i="18" s="1"/>
  <c r="F190" i="18"/>
  <c r="F174" i="18"/>
  <c r="F158" i="18"/>
  <c r="J158" i="18" s="1"/>
  <c r="F142" i="18"/>
  <c r="F126" i="18"/>
  <c r="F110" i="18"/>
  <c r="F94" i="18"/>
  <c r="J94" i="18" s="1"/>
  <c r="F78" i="18"/>
  <c r="F62" i="18"/>
  <c r="F46" i="18"/>
  <c r="F30" i="18"/>
  <c r="J30" i="18" s="1"/>
  <c r="G187" i="18"/>
  <c r="F187" i="18"/>
  <c r="G167" i="18"/>
  <c r="F167" i="18"/>
  <c r="J167" i="18" s="1"/>
  <c r="G83" i="18"/>
  <c r="F83" i="18"/>
  <c r="F23" i="18"/>
  <c r="G23" i="18"/>
  <c r="I23" i="18" s="1"/>
  <c r="G329" i="18"/>
  <c r="G325" i="18"/>
  <c r="G321" i="18"/>
  <c r="G305" i="18"/>
  <c r="G297" i="18"/>
  <c r="G293" i="18"/>
  <c r="G289" i="18"/>
  <c r="G285" i="18"/>
  <c r="G281" i="18"/>
  <c r="F253" i="18"/>
  <c r="F249" i="18"/>
  <c r="F245" i="18"/>
  <c r="F241" i="18"/>
  <c r="J241" i="18" s="1"/>
  <c r="F237" i="18"/>
  <c r="F233" i="18"/>
  <c r="J233" i="18" s="1"/>
  <c r="F229" i="18"/>
  <c r="F225" i="18"/>
  <c r="J225" i="18" s="1"/>
  <c r="F221" i="18"/>
  <c r="F217" i="18"/>
  <c r="F213" i="18"/>
  <c r="F209" i="18"/>
  <c r="J209" i="18" s="1"/>
  <c r="F205" i="18"/>
  <c r="F201" i="18"/>
  <c r="F197" i="18"/>
  <c r="F193" i="18"/>
  <c r="J193" i="18" s="1"/>
  <c r="G189" i="18"/>
  <c r="I189" i="18" s="1"/>
  <c r="F189" i="18"/>
  <c r="G185" i="18"/>
  <c r="F185" i="18"/>
  <c r="G181" i="18"/>
  <c r="I181" i="18" s="1"/>
  <c r="F181" i="18"/>
  <c r="G177" i="18"/>
  <c r="F177" i="18"/>
  <c r="G173" i="18"/>
  <c r="I173" i="18" s="1"/>
  <c r="F173" i="18"/>
  <c r="G169" i="18"/>
  <c r="F169" i="18"/>
  <c r="G165" i="18"/>
  <c r="I165" i="18" s="1"/>
  <c r="F165" i="18"/>
  <c r="G161" i="18"/>
  <c r="F161" i="18"/>
  <c r="G157" i="18"/>
  <c r="I157" i="18" s="1"/>
  <c r="F157" i="18"/>
  <c r="G153" i="18"/>
  <c r="F153" i="18"/>
  <c r="G149" i="18"/>
  <c r="I149" i="18" s="1"/>
  <c r="F149" i="18"/>
  <c r="G145" i="18"/>
  <c r="F145" i="18"/>
  <c r="G141" i="18"/>
  <c r="I141" i="18" s="1"/>
  <c r="F141" i="18"/>
  <c r="G137" i="18"/>
  <c r="I137" i="18" s="1"/>
  <c r="F137" i="18"/>
  <c r="G133" i="18"/>
  <c r="I133" i="18" s="1"/>
  <c r="F133" i="18"/>
  <c r="G129" i="18"/>
  <c r="I129" i="18" s="1"/>
  <c r="F129" i="18"/>
  <c r="G125" i="18"/>
  <c r="I125" i="18" s="1"/>
  <c r="F125" i="18"/>
  <c r="G121" i="18"/>
  <c r="I121" i="18" s="1"/>
  <c r="F121" i="18"/>
  <c r="G117" i="18"/>
  <c r="I117" i="18" s="1"/>
  <c r="F117" i="18"/>
  <c r="G113" i="18"/>
  <c r="I113" i="18" s="1"/>
  <c r="F113" i="18"/>
  <c r="G109" i="18"/>
  <c r="I109" i="18" s="1"/>
  <c r="F109" i="18"/>
  <c r="G105" i="18"/>
  <c r="I105" i="18" s="1"/>
  <c r="F105" i="18"/>
  <c r="G101" i="18"/>
  <c r="I101" i="18" s="1"/>
  <c r="F101" i="18"/>
  <c r="G97" i="18"/>
  <c r="I97" i="18" s="1"/>
  <c r="F97" i="18"/>
  <c r="G93" i="18"/>
  <c r="I93" i="18" s="1"/>
  <c r="F93" i="18"/>
  <c r="G89" i="18"/>
  <c r="I89" i="18" s="1"/>
  <c r="F89" i="18"/>
  <c r="G85" i="18"/>
  <c r="I85" i="18" s="1"/>
  <c r="F85" i="18"/>
  <c r="G81" i="18"/>
  <c r="I81" i="18" s="1"/>
  <c r="F81" i="18"/>
  <c r="G77" i="18"/>
  <c r="I77" i="18" s="1"/>
  <c r="F77" i="18"/>
  <c r="G73" i="18"/>
  <c r="G253" i="18"/>
  <c r="G245" i="18"/>
  <c r="G237" i="18"/>
  <c r="G229" i="18"/>
  <c r="I229" i="18" s="1"/>
  <c r="G221" i="18"/>
  <c r="G213" i="18"/>
  <c r="G205" i="18"/>
  <c r="G197" i="18"/>
  <c r="I197" i="18" s="1"/>
  <c r="F186" i="18"/>
  <c r="J186" i="18" s="1"/>
  <c r="F170" i="18"/>
  <c r="F154" i="18"/>
  <c r="F138" i="18"/>
  <c r="J138" i="18" s="1"/>
  <c r="F122" i="18"/>
  <c r="J122" i="18" s="1"/>
  <c r="F106" i="18"/>
  <c r="F90" i="18"/>
  <c r="F74" i="18"/>
  <c r="J74" i="18" s="1"/>
  <c r="F58" i="18"/>
  <c r="J58" i="18" s="1"/>
  <c r="F42" i="18"/>
  <c r="F26" i="18"/>
  <c r="G183" i="18"/>
  <c r="I183" i="18" s="1"/>
  <c r="F183" i="18"/>
  <c r="G175" i="18"/>
  <c r="I175" i="18" s="1"/>
  <c r="F175" i="18"/>
  <c r="G163" i="18"/>
  <c r="I163" i="18" s="1"/>
  <c r="F163" i="18"/>
  <c r="G155" i="18"/>
  <c r="I155" i="18" s="1"/>
  <c r="F155" i="18"/>
  <c r="G147" i="18"/>
  <c r="I147" i="18" s="1"/>
  <c r="F147" i="18"/>
  <c r="G139" i="18"/>
  <c r="I139" i="18" s="1"/>
  <c r="F139" i="18"/>
  <c r="G131" i="18"/>
  <c r="I131" i="18" s="1"/>
  <c r="F131" i="18"/>
  <c r="G123" i="18"/>
  <c r="I123" i="18" s="1"/>
  <c r="F123" i="18"/>
  <c r="G115" i="18"/>
  <c r="I115" i="18" s="1"/>
  <c r="F115" i="18"/>
  <c r="G107" i="18"/>
  <c r="I107" i="18" s="1"/>
  <c r="F107" i="18"/>
  <c r="G99" i="18"/>
  <c r="I99" i="18" s="1"/>
  <c r="F99" i="18"/>
  <c r="G91" i="18"/>
  <c r="I91" i="18" s="1"/>
  <c r="F91" i="18"/>
  <c r="G79" i="18"/>
  <c r="I79" i="18" s="1"/>
  <c r="F79" i="18"/>
  <c r="G263" i="18"/>
  <c r="G271" i="18"/>
  <c r="F470" i="18"/>
  <c r="F486" i="18"/>
  <c r="F502" i="18"/>
  <c r="G408" i="18"/>
  <c r="F252" i="18"/>
  <c r="J252" i="18" s="1"/>
  <c r="G252" i="18"/>
  <c r="F248" i="18"/>
  <c r="J248" i="18" s="1"/>
  <c r="G248" i="18"/>
  <c r="F244" i="18"/>
  <c r="J244" i="18" s="1"/>
  <c r="G244" i="18"/>
  <c r="F240" i="18"/>
  <c r="J240" i="18" s="1"/>
  <c r="G240" i="18"/>
  <c r="F236" i="18"/>
  <c r="J236" i="18" s="1"/>
  <c r="G236" i="18"/>
  <c r="F232" i="18"/>
  <c r="J232" i="18" s="1"/>
  <c r="G232" i="18"/>
  <c r="F228" i="18"/>
  <c r="J228" i="18" s="1"/>
  <c r="G228" i="18"/>
  <c r="F224" i="18"/>
  <c r="J224" i="18" s="1"/>
  <c r="G224" i="18"/>
  <c r="F220" i="18"/>
  <c r="J220" i="18" s="1"/>
  <c r="G220" i="18"/>
  <c r="F216" i="18"/>
  <c r="J216" i="18" s="1"/>
  <c r="G216" i="18"/>
  <c r="F212" i="18"/>
  <c r="J212" i="18" s="1"/>
  <c r="G212" i="18"/>
  <c r="F208" i="18"/>
  <c r="J208" i="18" s="1"/>
  <c r="G208" i="18"/>
  <c r="F204" i="18"/>
  <c r="J204" i="18" s="1"/>
  <c r="G204" i="18"/>
  <c r="F200" i="18"/>
  <c r="J200" i="18" s="1"/>
  <c r="G200" i="18"/>
  <c r="F196" i="18"/>
  <c r="J196" i="18" s="1"/>
  <c r="G196" i="18"/>
  <c r="G192" i="18"/>
  <c r="I192" i="18" s="1"/>
  <c r="F192" i="18"/>
  <c r="G188" i="18"/>
  <c r="I188" i="18" s="1"/>
  <c r="F188" i="18"/>
  <c r="G184" i="18"/>
  <c r="I184" i="18" s="1"/>
  <c r="F184" i="18"/>
  <c r="G180" i="18"/>
  <c r="I180" i="18" s="1"/>
  <c r="F180" i="18"/>
  <c r="G176" i="18"/>
  <c r="I176" i="18" s="1"/>
  <c r="F176" i="18"/>
  <c r="G172" i="18"/>
  <c r="I172" i="18" s="1"/>
  <c r="F172" i="18"/>
  <c r="G168" i="18"/>
  <c r="I168" i="18" s="1"/>
  <c r="F168" i="18"/>
  <c r="G164" i="18"/>
  <c r="I164" i="18" s="1"/>
  <c r="F164" i="18"/>
  <c r="G160" i="18"/>
  <c r="I160" i="18" s="1"/>
  <c r="F160" i="18"/>
  <c r="G156" i="18"/>
  <c r="I156" i="18" s="1"/>
  <c r="F156" i="18"/>
  <c r="G152" i="18"/>
  <c r="I152" i="18" s="1"/>
  <c r="F152" i="18"/>
  <c r="G148" i="18"/>
  <c r="I148" i="18" s="1"/>
  <c r="F148" i="18"/>
  <c r="G144" i="18"/>
  <c r="I144" i="18" s="1"/>
  <c r="F144" i="18"/>
  <c r="G140" i="18"/>
  <c r="I140" i="18" s="1"/>
  <c r="F140" i="18"/>
  <c r="G136" i="18"/>
  <c r="I136" i="18" s="1"/>
  <c r="F136" i="18"/>
  <c r="G132" i="18"/>
  <c r="I132" i="18" s="1"/>
  <c r="F132" i="18"/>
  <c r="G128" i="18"/>
  <c r="I128" i="18" s="1"/>
  <c r="F128" i="18"/>
  <c r="G124" i="18"/>
  <c r="I124" i="18" s="1"/>
  <c r="F124" i="18"/>
  <c r="G120" i="18"/>
  <c r="I120" i="18" s="1"/>
  <c r="F120" i="18"/>
  <c r="G116" i="18"/>
  <c r="I116" i="18" s="1"/>
  <c r="F116" i="18"/>
  <c r="G112" i="18"/>
  <c r="I112" i="18" s="1"/>
  <c r="F112" i="18"/>
  <c r="G108" i="18"/>
  <c r="I108" i="18" s="1"/>
  <c r="F108" i="18"/>
  <c r="G104" i="18"/>
  <c r="I104" i="18" s="1"/>
  <c r="F104" i="18"/>
  <c r="G100" i="18"/>
  <c r="I100" i="18" s="1"/>
  <c r="F100" i="18"/>
  <c r="G96" i="18"/>
  <c r="I96" i="18" s="1"/>
  <c r="F96" i="18"/>
  <c r="G92" i="18"/>
  <c r="I92" i="18" s="1"/>
  <c r="F92" i="18"/>
  <c r="G88" i="18"/>
  <c r="I88" i="18" s="1"/>
  <c r="F88" i="18"/>
  <c r="G84" i="18"/>
  <c r="I84" i="18" s="1"/>
  <c r="F84" i="18"/>
  <c r="G80" i="18"/>
  <c r="I80" i="18" s="1"/>
  <c r="F80" i="18"/>
  <c r="G76" i="18"/>
  <c r="I76" i="18" s="1"/>
  <c r="F76" i="18"/>
  <c r="G72" i="18"/>
  <c r="I72" i="18" s="1"/>
  <c r="F72" i="18"/>
  <c r="G251" i="18"/>
  <c r="I251" i="18" s="1"/>
  <c r="G243" i="18"/>
  <c r="I243" i="18" s="1"/>
  <c r="G235" i="18"/>
  <c r="I235" i="18" s="1"/>
  <c r="G227" i="18"/>
  <c r="I227" i="18" s="1"/>
  <c r="G219" i="18"/>
  <c r="I219" i="18" s="1"/>
  <c r="G211" i="18"/>
  <c r="I211" i="18" s="1"/>
  <c r="G203" i="18"/>
  <c r="I203" i="18" s="1"/>
  <c r="G195" i="18"/>
  <c r="I195" i="18" s="1"/>
  <c r="F182" i="18"/>
  <c r="J182" i="18" s="1"/>
  <c r="F166" i="18"/>
  <c r="J166" i="18" s="1"/>
  <c r="F150" i="18"/>
  <c r="J150" i="18" s="1"/>
  <c r="F134" i="18"/>
  <c r="J134" i="18" s="1"/>
  <c r="F118" i="18"/>
  <c r="J118" i="18" s="1"/>
  <c r="F102" i="18"/>
  <c r="J102" i="18" s="1"/>
  <c r="F86" i="18"/>
  <c r="J86" i="18" s="1"/>
  <c r="F70" i="18"/>
  <c r="J70" i="18" s="1"/>
  <c r="F54" i="18"/>
  <c r="J54" i="18" s="1"/>
  <c r="F38" i="18"/>
  <c r="J38" i="18" s="1"/>
  <c r="G69" i="18"/>
  <c r="I69" i="18" s="1"/>
  <c r="G65" i="18"/>
  <c r="G61" i="18"/>
  <c r="I61" i="18" s="1"/>
  <c r="G57" i="18"/>
  <c r="G53" i="18"/>
  <c r="I53" i="18" s="1"/>
  <c r="G49" i="18"/>
  <c r="G45" i="18"/>
  <c r="I45" i="18" s="1"/>
  <c r="G41" i="18"/>
  <c r="G37" i="18"/>
  <c r="I37" i="18" s="1"/>
  <c r="G33" i="18"/>
  <c r="G29" i="18"/>
  <c r="I29" i="18" s="1"/>
  <c r="G25" i="18"/>
  <c r="F73" i="18"/>
  <c r="J73" i="18" s="1"/>
  <c r="F69" i="18"/>
  <c r="F65" i="18"/>
  <c r="J65" i="18" s="1"/>
  <c r="F61" i="18"/>
  <c r="F57" i="18"/>
  <c r="F53" i="18"/>
  <c r="F49" i="18"/>
  <c r="J49" i="18" s="1"/>
  <c r="F45" i="18"/>
  <c r="F41" i="18"/>
  <c r="F37" i="18"/>
  <c r="F33" i="18"/>
  <c r="J33" i="18" s="1"/>
  <c r="F29" i="18"/>
  <c r="F25" i="18"/>
  <c r="G68" i="18"/>
  <c r="G64" i="18"/>
  <c r="I64" i="18" s="1"/>
  <c r="G56" i="18"/>
  <c r="G52" i="18"/>
  <c r="G48" i="18"/>
  <c r="G44" i="18"/>
  <c r="G40" i="18"/>
  <c r="G36" i="18"/>
  <c r="G32" i="18"/>
  <c r="G28" i="18"/>
  <c r="G24" i="18"/>
  <c r="F68" i="18"/>
  <c r="J68" i="18" s="1"/>
  <c r="F64" i="18"/>
  <c r="F60" i="18"/>
  <c r="J60" i="18" s="1"/>
  <c r="F56" i="18"/>
  <c r="J56" i="18" s="1"/>
  <c r="F52" i="18"/>
  <c r="J52" i="18" s="1"/>
  <c r="F48" i="18"/>
  <c r="J48" i="18" s="1"/>
  <c r="F44" i="18"/>
  <c r="J44" i="18" s="1"/>
  <c r="F40" i="18"/>
  <c r="J40" i="18" s="1"/>
  <c r="F36" i="18"/>
  <c r="J36" i="18" s="1"/>
  <c r="F32" i="18"/>
  <c r="J32" i="18" s="1"/>
  <c r="F28" i="18"/>
  <c r="J28" i="18" s="1"/>
  <c r="F24" i="18"/>
  <c r="J24" i="18" s="1"/>
  <c r="G71" i="18"/>
  <c r="G67" i="18"/>
  <c r="G63" i="18"/>
  <c r="G59" i="18"/>
  <c r="G55" i="18"/>
  <c r="G51" i="18"/>
  <c r="G47" i="18"/>
  <c r="G43" i="18"/>
  <c r="G39" i="18"/>
  <c r="G35" i="18"/>
  <c r="G31" i="18"/>
  <c r="G27" i="18"/>
  <c r="F71" i="18"/>
  <c r="J71" i="18" s="1"/>
  <c r="F67" i="18"/>
  <c r="J67" i="18" s="1"/>
  <c r="F63" i="18"/>
  <c r="J63" i="18" s="1"/>
  <c r="F59" i="18"/>
  <c r="J59" i="18" s="1"/>
  <c r="F55" i="18"/>
  <c r="J55" i="18" s="1"/>
  <c r="F51" i="18"/>
  <c r="J51" i="18" s="1"/>
  <c r="F47" i="18"/>
  <c r="J47" i="18" s="1"/>
  <c r="F43" i="18"/>
  <c r="J43" i="18" s="1"/>
  <c r="F39" i="18"/>
  <c r="J39" i="18" s="1"/>
  <c r="F35" i="18"/>
  <c r="J35" i="18" s="1"/>
  <c r="F31" i="18"/>
  <c r="J31" i="18" s="1"/>
  <c r="F27" i="18"/>
  <c r="J27" i="18" s="1"/>
  <c r="AZ25" i="4"/>
  <c r="AZ26" i="4" s="1"/>
  <c r="AZ27" i="4" s="1"/>
  <c r="AZ28" i="4" s="1"/>
  <c r="AZ29" i="4" s="1"/>
  <c r="AZ30" i="4" s="1"/>
  <c r="AZ31" i="4" s="1"/>
  <c r="AZ32" i="4" s="1"/>
  <c r="AZ33" i="4" s="1"/>
  <c r="AZ34" i="4" s="1"/>
  <c r="AZ35" i="4" s="1"/>
  <c r="AZ36" i="4" s="1"/>
  <c r="AZ37" i="4" s="1"/>
  <c r="AZ38" i="4" s="1"/>
  <c r="AZ39" i="4" s="1"/>
  <c r="AZ40" i="4" s="1"/>
  <c r="AZ41" i="4" s="1"/>
  <c r="AZ42" i="4" s="1"/>
  <c r="AZ43" i="4" s="1"/>
  <c r="CE205" i="4"/>
  <c r="CE206" i="4" s="1"/>
  <c r="CE207" i="4" s="1"/>
  <c r="CE208" i="4" s="1"/>
  <c r="CE209" i="4" s="1"/>
  <c r="CE210" i="4" s="1"/>
  <c r="CE211" i="4" s="1"/>
  <c r="CE212" i="4" s="1"/>
  <c r="CE213" i="4" s="1"/>
  <c r="CE214" i="4" s="1"/>
  <c r="CE215" i="4" s="1"/>
  <c r="CE216" i="4" s="1"/>
  <c r="CE217" i="4" s="1"/>
  <c r="CE218" i="4" s="1"/>
  <c r="CE219" i="4" s="1"/>
  <c r="CE220" i="4" s="1"/>
  <c r="CE221" i="4" s="1"/>
  <c r="CE222" i="4" s="1"/>
  <c r="CE223" i="4" s="1"/>
  <c r="CE224" i="4" s="1"/>
  <c r="CE225" i="4" s="1"/>
  <c r="CE226" i="4" s="1"/>
  <c r="CE227" i="4" s="1"/>
  <c r="CE228" i="4" s="1"/>
  <c r="CE229" i="4" s="1"/>
  <c r="CE230" i="4" s="1"/>
  <c r="CE231" i="4" s="1"/>
  <c r="CE232" i="4" s="1"/>
  <c r="CE233" i="4" s="1"/>
  <c r="CE234" i="4" s="1"/>
  <c r="CE235" i="4" s="1"/>
  <c r="CE236" i="4" s="1"/>
  <c r="CE237" i="4" s="1"/>
  <c r="CE238" i="4" s="1"/>
  <c r="CE239" i="4" s="1"/>
  <c r="CE240" i="4" s="1"/>
  <c r="CE241" i="4" s="1"/>
  <c r="CE242" i="4" s="1"/>
  <c r="CE243" i="4" s="1"/>
  <c r="CE244" i="4" s="1"/>
  <c r="CE245" i="4" s="1"/>
  <c r="CE246" i="4" s="1"/>
  <c r="CE247" i="4" s="1"/>
  <c r="CE248" i="4" s="1"/>
  <c r="CE249" i="4" s="1"/>
  <c r="CE250" i="4" s="1"/>
  <c r="CE251" i="4" s="1"/>
  <c r="CE252" i="4" s="1"/>
  <c r="CE253" i="4" s="1"/>
  <c r="CE254" i="4" s="1"/>
  <c r="CE255" i="4" s="1"/>
  <c r="CE256" i="4" s="1"/>
  <c r="CE257" i="4" s="1"/>
  <c r="CE258" i="4" s="1"/>
  <c r="CE259" i="4" s="1"/>
  <c r="CE260" i="4" s="1"/>
  <c r="CE261" i="4" s="1"/>
  <c r="CE262" i="4" s="1"/>
  <c r="CE263" i="4" s="1"/>
  <c r="CE264" i="4" s="1"/>
  <c r="CE265" i="4" s="1"/>
  <c r="CE266" i="4" s="1"/>
  <c r="CE267" i="4" s="1"/>
  <c r="CE268" i="4" s="1"/>
  <c r="CE269" i="4" s="1"/>
  <c r="CE270" i="4" s="1"/>
  <c r="CE271" i="4" s="1"/>
  <c r="CE272" i="4" s="1"/>
  <c r="CE273" i="4" s="1"/>
  <c r="CE274" i="4" s="1"/>
  <c r="CE275" i="4" s="1"/>
  <c r="CE276" i="4" s="1"/>
  <c r="CE277" i="4" s="1"/>
  <c r="CE278" i="4" s="1"/>
  <c r="CE279" i="4" s="1"/>
  <c r="CE280" i="4" s="1"/>
  <c r="CE281" i="4" s="1"/>
  <c r="CE282" i="4" s="1"/>
  <c r="CE283" i="4" s="1"/>
  <c r="CE284" i="4" s="1"/>
  <c r="CE285" i="4" s="1"/>
  <c r="CE286" i="4" s="1"/>
  <c r="CE287" i="4" s="1"/>
  <c r="CE288" i="4" s="1"/>
  <c r="CE289" i="4" s="1"/>
  <c r="CE290" i="4" s="1"/>
  <c r="CE291" i="4" s="1"/>
  <c r="CE292" i="4" s="1"/>
  <c r="CE293" i="4" s="1"/>
  <c r="CE294" i="4" s="1"/>
  <c r="CE295" i="4" s="1"/>
  <c r="CE296" i="4" s="1"/>
  <c r="CE297" i="4" s="1"/>
  <c r="CE298" i="4" s="1"/>
  <c r="CE299" i="4" s="1"/>
  <c r="CE300" i="4" s="1"/>
  <c r="CE301" i="4" s="1"/>
  <c r="CE302" i="4" s="1"/>
  <c r="CE303" i="4" s="1"/>
  <c r="CE304" i="4" s="1"/>
  <c r="CE305" i="4" s="1"/>
  <c r="CE306" i="4" s="1"/>
  <c r="CE307" i="4" s="1"/>
  <c r="CE308" i="4" s="1"/>
  <c r="CE309" i="4" s="1"/>
  <c r="CE310" i="4" s="1"/>
  <c r="CE311" i="4" s="1"/>
  <c r="CE312" i="4" s="1"/>
  <c r="CE313" i="4" s="1"/>
  <c r="CE314" i="4" s="1"/>
  <c r="CE315" i="4" s="1"/>
  <c r="CE316" i="4" s="1"/>
  <c r="CE317" i="4" s="1"/>
  <c r="CE318" i="4" s="1"/>
  <c r="CE319" i="4" s="1"/>
  <c r="CE320" i="4" s="1"/>
  <c r="CE321" i="4" s="1"/>
  <c r="CE322" i="4" s="1"/>
  <c r="CE323" i="4" s="1"/>
  <c r="CE324" i="4" s="1"/>
  <c r="CE325" i="4" s="1"/>
  <c r="CE326" i="4" s="1"/>
  <c r="CE327" i="4" s="1"/>
  <c r="CE328" i="4" s="1"/>
  <c r="CE329" i="4" s="1"/>
  <c r="CE330" i="4" s="1"/>
  <c r="CE331" i="4" s="1"/>
  <c r="CE332" i="4" s="1"/>
  <c r="CE333" i="4" s="1"/>
  <c r="CE334" i="4" s="1"/>
  <c r="CE335" i="4" s="1"/>
  <c r="CE336" i="4" s="1"/>
  <c r="CE337" i="4" s="1"/>
  <c r="CE338" i="4" s="1"/>
  <c r="CE339" i="4" s="1"/>
  <c r="CE340" i="4" s="1"/>
  <c r="CE341" i="4" s="1"/>
  <c r="CE342" i="4" s="1"/>
  <c r="CE343" i="4" s="1"/>
  <c r="CE344" i="4" s="1"/>
  <c r="CE345" i="4" s="1"/>
  <c r="CE346" i="4" s="1"/>
  <c r="CE347" i="4" s="1"/>
  <c r="CE348" i="4" s="1"/>
  <c r="CE349" i="4" s="1"/>
  <c r="CE350" i="4" s="1"/>
  <c r="CE351" i="4" s="1"/>
  <c r="CE352" i="4" s="1"/>
  <c r="CE353" i="4" s="1"/>
  <c r="CE354" i="4" s="1"/>
  <c r="CE355" i="4" s="1"/>
  <c r="CE356" i="4" s="1"/>
  <c r="CE357" i="4" s="1"/>
  <c r="CE358" i="4" s="1"/>
  <c r="CE359" i="4" s="1"/>
  <c r="CE360" i="4" s="1"/>
  <c r="CE361" i="4" s="1"/>
  <c r="CE362" i="4" s="1"/>
  <c r="CE363" i="4" s="1"/>
  <c r="CE364" i="4" s="1"/>
  <c r="CE365" i="4" s="1"/>
  <c r="CE366" i="4" s="1"/>
  <c r="CE367" i="4" s="1"/>
  <c r="CE368" i="4" s="1"/>
  <c r="CE369" i="4" s="1"/>
  <c r="CE370" i="4" s="1"/>
  <c r="CE371" i="4" s="1"/>
  <c r="CE372" i="4" s="1"/>
  <c r="CE373" i="4" s="1"/>
  <c r="CE374" i="4" s="1"/>
  <c r="CE375" i="4" s="1"/>
  <c r="CE376" i="4" s="1"/>
  <c r="CE377" i="4" s="1"/>
  <c r="CE378" i="4" s="1"/>
  <c r="CE379" i="4" s="1"/>
  <c r="CE380" i="4" s="1"/>
  <c r="CE381" i="4" s="1"/>
  <c r="CE382" i="4" s="1"/>
  <c r="CE383" i="4" s="1"/>
  <c r="CE384" i="4" s="1"/>
  <c r="CE385" i="4" s="1"/>
  <c r="CE386" i="4" s="1"/>
  <c r="CE387" i="4" s="1"/>
  <c r="CE388" i="4" s="1"/>
  <c r="CE389" i="4" s="1"/>
  <c r="CE390" i="4" s="1"/>
  <c r="CE391" i="4" s="1"/>
  <c r="CE392" i="4" s="1"/>
  <c r="CE393" i="4" s="1"/>
  <c r="CE394" i="4" s="1"/>
  <c r="CE395" i="4" s="1"/>
  <c r="CE396" i="4" s="1"/>
  <c r="CE397" i="4" s="1"/>
  <c r="CE398" i="4" s="1"/>
  <c r="CE399" i="4" s="1"/>
  <c r="CE400" i="4" s="1"/>
  <c r="CE401" i="4" s="1"/>
  <c r="CE402" i="4" s="1"/>
  <c r="CE403" i="4" s="1"/>
  <c r="E75" i="19"/>
  <c r="E87" i="19"/>
  <c r="E99" i="19"/>
  <c r="E72" i="19"/>
  <c r="E76" i="19"/>
  <c r="E80" i="19"/>
  <c r="E84" i="19"/>
  <c r="E88" i="19"/>
  <c r="E92" i="19"/>
  <c r="E96" i="19"/>
  <c r="E100" i="19"/>
  <c r="E74" i="19"/>
  <c r="E78" i="19"/>
  <c r="E82" i="19"/>
  <c r="E86" i="19"/>
  <c r="E90" i="19"/>
  <c r="E94" i="19"/>
  <c r="E98" i="19"/>
  <c r="E44" i="19"/>
  <c r="E46" i="19"/>
  <c r="E71" i="19"/>
  <c r="E79" i="19"/>
  <c r="E83" i="19"/>
  <c r="E91" i="19"/>
  <c r="E95" i="19"/>
  <c r="E73" i="19"/>
  <c r="E77" i="19"/>
  <c r="E81" i="19"/>
  <c r="E85" i="19"/>
  <c r="E89" i="19"/>
  <c r="E93" i="19"/>
  <c r="E97" i="19"/>
  <c r="E109" i="19"/>
  <c r="E121" i="19"/>
  <c r="E133" i="19"/>
  <c r="E145" i="19"/>
  <c r="E157" i="19"/>
  <c r="E169" i="19"/>
  <c r="E177" i="19"/>
  <c r="E185" i="19"/>
  <c r="E193" i="19"/>
  <c r="E201" i="19"/>
  <c r="E209" i="19"/>
  <c r="E213" i="19"/>
  <c r="E221" i="19"/>
  <c r="E229" i="19"/>
  <c r="E262" i="19"/>
  <c r="E233" i="19"/>
  <c r="E241" i="19"/>
  <c r="E245" i="19"/>
  <c r="E249" i="19"/>
  <c r="E257" i="19"/>
  <c r="E402" i="19"/>
  <c r="E502" i="19"/>
  <c r="E102" i="19"/>
  <c r="E106" i="19"/>
  <c r="E110" i="19"/>
  <c r="E114" i="19"/>
  <c r="E118" i="19"/>
  <c r="E122" i="19"/>
  <c r="E126" i="19"/>
  <c r="E130" i="19"/>
  <c r="E134" i="19"/>
  <c r="E138" i="19"/>
  <c r="E142" i="19"/>
  <c r="E146" i="19"/>
  <c r="E150" i="19"/>
  <c r="E154" i="19"/>
  <c r="E158" i="19"/>
  <c r="E162" i="19"/>
  <c r="E166" i="19"/>
  <c r="E170" i="19"/>
  <c r="E174" i="19"/>
  <c r="E178" i="19"/>
  <c r="E182" i="19"/>
  <c r="E186" i="19"/>
  <c r="E190" i="19"/>
  <c r="E194" i="19"/>
  <c r="E198" i="19"/>
  <c r="E202" i="19"/>
  <c r="E206" i="19"/>
  <c r="E210" i="19"/>
  <c r="E214" i="19"/>
  <c r="E218" i="19"/>
  <c r="E222" i="19"/>
  <c r="E226" i="19"/>
  <c r="E230" i="19"/>
  <c r="E234" i="19"/>
  <c r="E238" i="19"/>
  <c r="E242" i="19"/>
  <c r="E246" i="19"/>
  <c r="E250" i="19"/>
  <c r="E254" i="19"/>
  <c r="E382" i="19"/>
  <c r="E418" i="19"/>
  <c r="E105" i="19"/>
  <c r="E117" i="19"/>
  <c r="E129" i="19"/>
  <c r="E141" i="19"/>
  <c r="E153" i="19"/>
  <c r="E161" i="19"/>
  <c r="E173" i="19"/>
  <c r="E181" i="19"/>
  <c r="E189" i="19"/>
  <c r="E197" i="19"/>
  <c r="E205" i="19"/>
  <c r="E217" i="19"/>
  <c r="E225" i="19"/>
  <c r="E237" i="19"/>
  <c r="E253" i="19"/>
  <c r="E52" i="19"/>
  <c r="E56" i="19"/>
  <c r="E61" i="19"/>
  <c r="E64" i="19"/>
  <c r="E67" i="19"/>
  <c r="E103" i="19"/>
  <c r="E107" i="19"/>
  <c r="E111" i="19"/>
  <c r="E115" i="19"/>
  <c r="E119" i="19"/>
  <c r="E123" i="19"/>
  <c r="E127" i="19"/>
  <c r="E131" i="19"/>
  <c r="E135" i="19"/>
  <c r="E139" i="19"/>
  <c r="E143" i="19"/>
  <c r="E147" i="19"/>
  <c r="E151" i="19"/>
  <c r="E155" i="19"/>
  <c r="E159" i="19"/>
  <c r="E163" i="19"/>
  <c r="E167" i="19"/>
  <c r="E171" i="19"/>
  <c r="E175" i="19"/>
  <c r="E179" i="19"/>
  <c r="E183" i="19"/>
  <c r="E187" i="19"/>
  <c r="E191" i="19"/>
  <c r="E195" i="19"/>
  <c r="E199" i="19"/>
  <c r="E203" i="19"/>
  <c r="E207" i="19"/>
  <c r="E211" i="19"/>
  <c r="E215" i="19"/>
  <c r="E219" i="19"/>
  <c r="E223" i="19"/>
  <c r="E227" i="19"/>
  <c r="E231" i="19"/>
  <c r="E235" i="19"/>
  <c r="E239" i="19"/>
  <c r="E243" i="19"/>
  <c r="E247" i="19"/>
  <c r="E251" i="19"/>
  <c r="E260" i="19"/>
  <c r="E259" i="19"/>
  <c r="E327" i="19"/>
  <c r="E335" i="19"/>
  <c r="E396" i="19"/>
  <c r="E404" i="19"/>
  <c r="E379" i="19"/>
  <c r="E390" i="19"/>
  <c r="E101" i="19"/>
  <c r="E113" i="19"/>
  <c r="E125" i="19"/>
  <c r="E137" i="19"/>
  <c r="E149" i="19"/>
  <c r="E165" i="19"/>
  <c r="E104" i="19"/>
  <c r="E108" i="19"/>
  <c r="E112" i="19"/>
  <c r="E116" i="19"/>
  <c r="E120" i="19"/>
  <c r="E124" i="19"/>
  <c r="E128" i="19"/>
  <c r="E132" i="19"/>
  <c r="E136" i="19"/>
  <c r="E140" i="19"/>
  <c r="E144" i="19"/>
  <c r="E148" i="19"/>
  <c r="E152" i="19"/>
  <c r="E156" i="19"/>
  <c r="E160" i="19"/>
  <c r="E164" i="19"/>
  <c r="E168" i="19"/>
  <c r="E172" i="19"/>
  <c r="E176" i="19"/>
  <c r="E180" i="19"/>
  <c r="E184" i="19"/>
  <c r="E188" i="19"/>
  <c r="E192" i="19"/>
  <c r="E196" i="19"/>
  <c r="E200" i="19"/>
  <c r="E204" i="19"/>
  <c r="E208" i="19"/>
  <c r="E212" i="19"/>
  <c r="E216" i="19"/>
  <c r="E220" i="19"/>
  <c r="E224" i="19"/>
  <c r="E228" i="19"/>
  <c r="E232" i="19"/>
  <c r="E236" i="19"/>
  <c r="E240" i="19"/>
  <c r="E244" i="19"/>
  <c r="E248" i="19"/>
  <c r="E252" i="19"/>
  <c r="E387" i="19"/>
  <c r="E394" i="19"/>
  <c r="E398" i="19"/>
  <c r="E405" i="19"/>
  <c r="E414" i="19"/>
  <c r="E422" i="19"/>
  <c r="E406" i="19"/>
  <c r="E412" i="19"/>
  <c r="E415" i="19"/>
  <c r="E420" i="19"/>
  <c r="E407" i="19"/>
  <c r="E381" i="19"/>
  <c r="E386" i="19"/>
  <c r="E389" i="19"/>
  <c r="E429" i="19"/>
  <c r="E43" i="19"/>
  <c r="E47" i="19"/>
  <c r="E51" i="19"/>
  <c r="E54" i="19"/>
  <c r="E58" i="19"/>
  <c r="E62" i="19"/>
  <c r="E65" i="19"/>
  <c r="E68" i="19"/>
  <c r="E69" i="19"/>
  <c r="E70" i="19"/>
  <c r="E266" i="19"/>
  <c r="E274" i="19"/>
  <c r="E282" i="19"/>
  <c r="E290" i="19"/>
  <c r="E297" i="19"/>
  <c r="E334" i="19"/>
  <c r="E305" i="19"/>
  <c r="E314" i="19"/>
  <c r="E350" i="19"/>
  <c r="E321" i="19"/>
  <c r="E341" i="19"/>
  <c r="E348" i="19"/>
  <c r="E446" i="19"/>
  <c r="E453" i="19"/>
  <c r="E255" i="19"/>
  <c r="E263" i="19"/>
  <c r="E264" i="19"/>
  <c r="E271" i="19"/>
  <c r="E272" i="19"/>
  <c r="E279" i="19"/>
  <c r="E280" i="19"/>
  <c r="E287" i="19"/>
  <c r="E288" i="19"/>
  <c r="E295" i="19"/>
  <c r="E296" i="19"/>
  <c r="E303" i="19"/>
  <c r="E304" i="19"/>
  <c r="E311" i="19"/>
  <c r="E312" i="19"/>
  <c r="E319" i="19"/>
  <c r="E320" i="19"/>
  <c r="E329" i="19"/>
  <c r="E333" i="19"/>
  <c r="E340" i="19"/>
  <c r="E45" i="19"/>
  <c r="E48" i="19"/>
  <c r="E50" i="19"/>
  <c r="E53" i="19"/>
  <c r="E55" i="19"/>
  <c r="E57" i="19"/>
  <c r="E60" i="19"/>
  <c r="E63" i="19"/>
  <c r="E66" i="19"/>
  <c r="E261" i="19"/>
  <c r="E265" i="19"/>
  <c r="E273" i="19"/>
  <c r="E281" i="19"/>
  <c r="E289" i="19"/>
  <c r="E298" i="19"/>
  <c r="E306" i="19"/>
  <c r="E342" i="19"/>
  <c r="E313" i="19"/>
  <c r="E322" i="19"/>
  <c r="E337" i="19"/>
  <c r="E343" i="19"/>
  <c r="E437" i="19"/>
  <c r="E445" i="19"/>
  <c r="E454" i="19"/>
  <c r="E461" i="19"/>
  <c r="E462" i="19"/>
  <c r="E469" i="19"/>
  <c r="E470" i="19"/>
  <c r="E477" i="19"/>
  <c r="E478" i="19"/>
  <c r="E485" i="19"/>
  <c r="E486" i="19"/>
  <c r="E493" i="19"/>
  <c r="E494" i="19"/>
  <c r="E501" i="19"/>
  <c r="E269" i="19"/>
  <c r="E270" i="19"/>
  <c r="E277" i="19"/>
  <c r="E278" i="19"/>
  <c r="E285" i="19"/>
  <c r="E286" i="19"/>
  <c r="E293" i="19"/>
  <c r="E294" i="19"/>
  <c r="E330" i="19"/>
  <c r="E301" i="19"/>
  <c r="E302" i="19"/>
  <c r="E338" i="19"/>
  <c r="E309" i="19"/>
  <c r="E310" i="19"/>
  <c r="E346" i="19"/>
  <c r="E317" i="19"/>
  <c r="E318" i="19"/>
  <c r="E325" i="19"/>
  <c r="E326" i="19"/>
  <c r="E332" i="19"/>
  <c r="E353" i="19"/>
  <c r="E49" i="19"/>
  <c r="E59" i="19"/>
  <c r="E256" i="19"/>
  <c r="E258" i="19"/>
  <c r="E267" i="19"/>
  <c r="E268" i="19"/>
  <c r="E275" i="19"/>
  <c r="E276" i="19"/>
  <c r="E283" i="19"/>
  <c r="E284" i="19"/>
  <c r="E291" i="19"/>
  <c r="E292" i="19"/>
  <c r="E328" i="19"/>
  <c r="E299" i="19"/>
  <c r="E300" i="19"/>
  <c r="E336" i="19"/>
  <c r="E307" i="19"/>
  <c r="E308" i="19"/>
  <c r="E344" i="19"/>
  <c r="E315" i="19"/>
  <c r="E316" i="19"/>
  <c r="E352" i="19"/>
  <c r="E323" i="19"/>
  <c r="E324" i="19"/>
  <c r="E345" i="19"/>
  <c r="E349" i="19"/>
  <c r="E351" i="19"/>
  <c r="E354" i="19"/>
  <c r="E355" i="19"/>
  <c r="E356" i="19"/>
  <c r="E357" i="19"/>
  <c r="E358" i="19"/>
  <c r="E359" i="19"/>
  <c r="E360" i="19"/>
  <c r="E361" i="19"/>
  <c r="E362" i="19"/>
  <c r="E363" i="19"/>
  <c r="E364" i="19"/>
  <c r="E365" i="19"/>
  <c r="E366" i="19"/>
  <c r="E367" i="19"/>
  <c r="E368" i="19"/>
  <c r="E369" i="19"/>
  <c r="E370" i="19"/>
  <c r="E371" i="19"/>
  <c r="E372" i="19"/>
  <c r="E373" i="19"/>
  <c r="E374" i="19"/>
  <c r="E376" i="19"/>
  <c r="E378" i="19"/>
  <c r="E419" i="19"/>
  <c r="E331" i="19"/>
  <c r="E339" i="19"/>
  <c r="E347" i="19"/>
  <c r="E440" i="19"/>
  <c r="E411" i="19"/>
  <c r="E417" i="19"/>
  <c r="E432" i="19"/>
  <c r="E403" i="19"/>
  <c r="E410" i="19"/>
  <c r="E413" i="19"/>
  <c r="E424" i="19"/>
  <c r="E426" i="19"/>
  <c r="E428" i="19"/>
  <c r="E430" i="19"/>
  <c r="E408" i="19"/>
  <c r="E438" i="19"/>
  <c r="E416" i="19"/>
  <c r="E427" i="19"/>
  <c r="E435" i="19"/>
  <c r="E443" i="19"/>
  <c r="E444" i="19"/>
  <c r="E451" i="19"/>
  <c r="E452" i="19"/>
  <c r="E459" i="19"/>
  <c r="E460" i="19"/>
  <c r="E467" i="19"/>
  <c r="E468" i="19"/>
  <c r="E475" i="19"/>
  <c r="E476" i="19"/>
  <c r="E483" i="19"/>
  <c r="E484" i="19"/>
  <c r="E491" i="19"/>
  <c r="E492" i="19"/>
  <c r="E499" i="19"/>
  <c r="E500" i="19"/>
  <c r="E375" i="19"/>
  <c r="E377" i="19"/>
  <c r="E383" i="19"/>
  <c r="E385" i="19"/>
  <c r="E391" i="19"/>
  <c r="E393" i="19"/>
  <c r="E395" i="19"/>
  <c r="E397" i="19"/>
  <c r="E399" i="19"/>
  <c r="E401" i="19"/>
  <c r="E436" i="19"/>
  <c r="E409" i="19"/>
  <c r="E421" i="19"/>
  <c r="E425" i="19"/>
  <c r="E433" i="19"/>
  <c r="E441" i="19"/>
  <c r="E449" i="19"/>
  <c r="E450" i="19"/>
  <c r="E457" i="19"/>
  <c r="E458" i="19"/>
  <c r="E465" i="19"/>
  <c r="E466" i="19"/>
  <c r="E473" i="19"/>
  <c r="E474" i="19"/>
  <c r="E481" i="19"/>
  <c r="E482" i="19"/>
  <c r="E489" i="19"/>
  <c r="E490" i="19"/>
  <c r="E497" i="19"/>
  <c r="E498" i="19"/>
  <c r="E434" i="19"/>
  <c r="E442" i="19"/>
  <c r="E423" i="19"/>
  <c r="E431" i="19"/>
  <c r="E439" i="19"/>
  <c r="E447" i="19"/>
  <c r="E448" i="19"/>
  <c r="E455" i="19"/>
  <c r="E456" i="19"/>
  <c r="E463" i="19"/>
  <c r="E464" i="19"/>
  <c r="E471" i="19"/>
  <c r="E472" i="19"/>
  <c r="E479" i="19"/>
  <c r="E480" i="19"/>
  <c r="E487" i="19"/>
  <c r="E488" i="19"/>
  <c r="E495" i="19"/>
  <c r="E496" i="19"/>
  <c r="E503" i="19"/>
  <c r="E504" i="19"/>
  <c r="F401" i="18"/>
  <c r="F389" i="18"/>
  <c r="F369" i="18"/>
  <c r="G286" i="18"/>
  <c r="I286" i="18" s="1"/>
  <c r="G353" i="18"/>
  <c r="F354" i="18"/>
  <c r="J354" i="18" s="1"/>
  <c r="F380" i="18"/>
  <c r="F404" i="18"/>
  <c r="F286" i="18"/>
  <c r="F451" i="18"/>
  <c r="J451" i="18" s="1"/>
  <c r="G387" i="18"/>
  <c r="I387" i="18" s="1"/>
  <c r="G309" i="18"/>
  <c r="G341" i="18"/>
  <c r="F385" i="18"/>
  <c r="F272" i="18"/>
  <c r="G273" i="18"/>
  <c r="G296" i="18"/>
  <c r="G300" i="18"/>
  <c r="G328" i="18"/>
  <c r="G332" i="18"/>
  <c r="G355" i="18"/>
  <c r="F377" i="18"/>
  <c r="G391" i="18"/>
  <c r="I391" i="18" s="1"/>
  <c r="G403" i="18"/>
  <c r="F421" i="18"/>
  <c r="F446" i="18"/>
  <c r="G463" i="18"/>
  <c r="I463" i="18" s="1"/>
  <c r="F466" i="18"/>
  <c r="F467" i="18"/>
  <c r="F482" i="18"/>
  <c r="F498" i="18"/>
  <c r="G442" i="18"/>
  <c r="F462" i="18"/>
  <c r="F478" i="18"/>
  <c r="F494" i="18"/>
  <c r="G312" i="18"/>
  <c r="G316" i="18"/>
  <c r="G344" i="18"/>
  <c r="G348" i="18"/>
  <c r="I348" i="18" s="1"/>
  <c r="G354" i="18"/>
  <c r="G365" i="18"/>
  <c r="G371" i="18"/>
  <c r="F416" i="18"/>
  <c r="G425" i="18"/>
  <c r="F437" i="18"/>
  <c r="G438" i="18"/>
  <c r="F441" i="18"/>
  <c r="G451" i="18"/>
  <c r="F301" i="18"/>
  <c r="G301" i="18"/>
  <c r="I301" i="18" s="1"/>
  <c r="F333" i="18"/>
  <c r="J333" i="18" s="1"/>
  <c r="G333" i="18"/>
  <c r="F259" i="18"/>
  <c r="G259" i="18"/>
  <c r="I259" i="18" s="1"/>
  <c r="G359" i="18"/>
  <c r="I359" i="18" s="1"/>
  <c r="F359" i="18"/>
  <c r="G381" i="18"/>
  <c r="F381" i="18"/>
  <c r="J381" i="18" s="1"/>
  <c r="F270" i="18"/>
  <c r="J270" i="18" s="1"/>
  <c r="G270" i="18"/>
  <c r="G313" i="18"/>
  <c r="F317" i="18"/>
  <c r="G317" i="18"/>
  <c r="I317" i="18" s="1"/>
  <c r="G345" i="18"/>
  <c r="I345" i="18" s="1"/>
  <c r="F349" i="18"/>
  <c r="G349" i="18"/>
  <c r="I349" i="18" s="1"/>
  <c r="G266" i="18"/>
  <c r="I266" i="18" s="1"/>
  <c r="G269" i="18"/>
  <c r="I269" i="18" s="1"/>
  <c r="F269" i="18"/>
  <c r="F361" i="18"/>
  <c r="G375" i="18"/>
  <c r="I375" i="18" s="1"/>
  <c r="F375" i="18"/>
  <c r="F393" i="18"/>
  <c r="G397" i="18"/>
  <c r="F397" i="18"/>
  <c r="G405" i="18"/>
  <c r="I405" i="18" s="1"/>
  <c r="G258" i="18"/>
  <c r="F263" i="18"/>
  <c r="J263" i="18" s="1"/>
  <c r="F281" i="18"/>
  <c r="J281" i="18" s="1"/>
  <c r="G282" i="18"/>
  <c r="F285" i="18"/>
  <c r="J285" i="18" s="1"/>
  <c r="F305" i="18"/>
  <c r="J305" i="18" s="1"/>
  <c r="F321" i="18"/>
  <c r="J321" i="18" s="1"/>
  <c r="F337" i="18"/>
  <c r="J337" i="18" s="1"/>
  <c r="F353" i="18"/>
  <c r="J353" i="18" s="1"/>
  <c r="F364" i="18"/>
  <c r="G369" i="18"/>
  <c r="I369" i="18" s="1"/>
  <c r="G385" i="18"/>
  <c r="G401" i="18"/>
  <c r="I401" i="18" s="1"/>
  <c r="F408" i="18"/>
  <c r="J408" i="18" s="1"/>
  <c r="G409" i="18"/>
  <c r="I409" i="18" s="1"/>
  <c r="F413" i="18"/>
  <c r="F424" i="18"/>
  <c r="G433" i="18"/>
  <c r="F436" i="18"/>
  <c r="G459" i="18"/>
  <c r="G479" i="18"/>
  <c r="G495" i="18"/>
  <c r="G262" i="18"/>
  <c r="I262" i="18" s="1"/>
  <c r="F273" i="18"/>
  <c r="J273" i="18" s="1"/>
  <c r="F274" i="18"/>
  <c r="J274" i="18" s="1"/>
  <c r="G278" i="18"/>
  <c r="F289" i="18"/>
  <c r="J289" i="18" s="1"/>
  <c r="G290" i="18"/>
  <c r="F293" i="18"/>
  <c r="J293" i="18" s="1"/>
  <c r="G304" i="18"/>
  <c r="I304" i="18" s="1"/>
  <c r="F309" i="18"/>
  <c r="J309" i="18" s="1"/>
  <c r="G320" i="18"/>
  <c r="I320" i="18" s="1"/>
  <c r="F325" i="18"/>
  <c r="J325" i="18" s="1"/>
  <c r="G336" i="18"/>
  <c r="I336" i="18" s="1"/>
  <c r="F341" i="18"/>
  <c r="J341" i="18" s="1"/>
  <c r="G352" i="18"/>
  <c r="I352" i="18" s="1"/>
  <c r="G357" i="18"/>
  <c r="G363" i="18"/>
  <c r="I363" i="18" s="1"/>
  <c r="G367" i="18"/>
  <c r="G373" i="18"/>
  <c r="G379" i="18"/>
  <c r="G389" i="18"/>
  <c r="I389" i="18" s="1"/>
  <c r="G395" i="18"/>
  <c r="I395" i="18" s="1"/>
  <c r="F412" i="18"/>
  <c r="G455" i="18"/>
  <c r="F277" i="18"/>
  <c r="F297" i="18"/>
  <c r="J297" i="18" s="1"/>
  <c r="G308" i="18"/>
  <c r="F313" i="18"/>
  <c r="J313" i="18" s="1"/>
  <c r="G324" i="18"/>
  <c r="F329" i="18"/>
  <c r="J329" i="18" s="1"/>
  <c r="G340" i="18"/>
  <c r="F345" i="18"/>
  <c r="F356" i="18"/>
  <c r="G361" i="18"/>
  <c r="I361" i="18" s="1"/>
  <c r="F362" i="18"/>
  <c r="F372" i="18"/>
  <c r="G377" i="18"/>
  <c r="I377" i="18" s="1"/>
  <c r="F378" i="18"/>
  <c r="G383" i="18"/>
  <c r="G393" i="18"/>
  <c r="I393" i="18" s="1"/>
  <c r="G399" i="18"/>
  <c r="F403" i="18"/>
  <c r="J403" i="18" s="1"/>
  <c r="G404" i="18"/>
  <c r="I404" i="18" s="1"/>
  <c r="F405" i="18"/>
  <c r="F411" i="18"/>
  <c r="G417" i="18"/>
  <c r="I417" i="18" s="1"/>
  <c r="F420" i="18"/>
  <c r="F429" i="18"/>
  <c r="F438" i="18"/>
  <c r="J438" i="18" s="1"/>
  <c r="G447" i="18"/>
  <c r="F450" i="18"/>
  <c r="F454" i="18"/>
  <c r="G467" i="18"/>
  <c r="I467" i="18" s="1"/>
  <c r="G471" i="18"/>
  <c r="I471" i="18" s="1"/>
  <c r="F474" i="18"/>
  <c r="G487" i="18"/>
  <c r="F490" i="18"/>
  <c r="G503" i="18"/>
  <c r="I503" i="18" s="1"/>
  <c r="G256" i="18"/>
  <c r="I256" i="18" s="1"/>
  <c r="F256" i="18"/>
  <c r="G257" i="18"/>
  <c r="F257" i="18"/>
  <c r="G260" i="18"/>
  <c r="I260" i="18" s="1"/>
  <c r="F260" i="18"/>
  <c r="G261" i="18"/>
  <c r="F261" i="18"/>
  <c r="G264" i="18"/>
  <c r="I264" i="18" s="1"/>
  <c r="F264" i="18"/>
  <c r="G265" i="18"/>
  <c r="F265" i="18"/>
  <c r="F268" i="18"/>
  <c r="G268" i="18"/>
  <c r="F266" i="18"/>
  <c r="F278" i="18"/>
  <c r="G276" i="18"/>
  <c r="I276" i="18" s="1"/>
  <c r="F276" i="18"/>
  <c r="G288" i="18"/>
  <c r="F288" i="18"/>
  <c r="G294" i="18"/>
  <c r="I294" i="18" s="1"/>
  <c r="F294" i="18"/>
  <c r="F295" i="18"/>
  <c r="G295" i="18"/>
  <c r="I295" i="18" s="1"/>
  <c r="G298" i="18"/>
  <c r="I298" i="18" s="1"/>
  <c r="F298" i="18"/>
  <c r="F299" i="18"/>
  <c r="G299" i="18"/>
  <c r="I299" i="18" s="1"/>
  <c r="G302" i="18"/>
  <c r="I302" i="18" s="1"/>
  <c r="F302" i="18"/>
  <c r="F303" i="18"/>
  <c r="G303" i="18"/>
  <c r="I303" i="18" s="1"/>
  <c r="G306" i="18"/>
  <c r="I306" i="18" s="1"/>
  <c r="F306" i="18"/>
  <c r="F307" i="18"/>
  <c r="G307" i="18"/>
  <c r="I307" i="18" s="1"/>
  <c r="G310" i="18"/>
  <c r="I310" i="18" s="1"/>
  <c r="F310" i="18"/>
  <c r="F311" i="18"/>
  <c r="G311" i="18"/>
  <c r="I311" i="18" s="1"/>
  <c r="G314" i="18"/>
  <c r="I314" i="18" s="1"/>
  <c r="F314" i="18"/>
  <c r="F315" i="18"/>
  <c r="G315" i="18"/>
  <c r="I315" i="18" s="1"/>
  <c r="G318" i="18"/>
  <c r="I318" i="18" s="1"/>
  <c r="F318" i="18"/>
  <c r="F319" i="18"/>
  <c r="G319" i="18"/>
  <c r="I319" i="18" s="1"/>
  <c r="G322" i="18"/>
  <c r="I322" i="18" s="1"/>
  <c r="F322" i="18"/>
  <c r="F323" i="18"/>
  <c r="G323" i="18"/>
  <c r="I323" i="18" s="1"/>
  <c r="G326" i="18"/>
  <c r="I326" i="18" s="1"/>
  <c r="F326" i="18"/>
  <c r="F327" i="18"/>
  <c r="G327" i="18"/>
  <c r="I327" i="18" s="1"/>
  <c r="G330" i="18"/>
  <c r="I330" i="18" s="1"/>
  <c r="F330" i="18"/>
  <c r="F331" i="18"/>
  <c r="G331" i="18"/>
  <c r="I331" i="18" s="1"/>
  <c r="G334" i="18"/>
  <c r="I334" i="18" s="1"/>
  <c r="F334" i="18"/>
  <c r="F335" i="18"/>
  <c r="G335" i="18"/>
  <c r="I335" i="18" s="1"/>
  <c r="G338" i="18"/>
  <c r="I338" i="18" s="1"/>
  <c r="F338" i="18"/>
  <c r="F339" i="18"/>
  <c r="G339" i="18"/>
  <c r="I339" i="18" s="1"/>
  <c r="G342" i="18"/>
  <c r="I342" i="18" s="1"/>
  <c r="F342" i="18"/>
  <c r="F343" i="18"/>
  <c r="G343" i="18"/>
  <c r="I343" i="18" s="1"/>
  <c r="G346" i="18"/>
  <c r="I346" i="18" s="1"/>
  <c r="F346" i="18"/>
  <c r="F347" i="18"/>
  <c r="G347" i="18"/>
  <c r="I347" i="18" s="1"/>
  <c r="G350" i="18"/>
  <c r="I350" i="18" s="1"/>
  <c r="F350" i="18"/>
  <c r="F351" i="18"/>
  <c r="G351" i="18"/>
  <c r="I351" i="18" s="1"/>
  <c r="F258" i="18"/>
  <c r="J258" i="18" s="1"/>
  <c r="F262" i="18"/>
  <c r="G277" i="18"/>
  <c r="I277" i="18" s="1"/>
  <c r="F282" i="18"/>
  <c r="J282" i="18" s="1"/>
  <c r="F290" i="18"/>
  <c r="J290" i="18" s="1"/>
  <c r="F271" i="18"/>
  <c r="J271" i="18" s="1"/>
  <c r="G272" i="18"/>
  <c r="G284" i="18"/>
  <c r="I284" i="18" s="1"/>
  <c r="F284" i="18"/>
  <c r="G292" i="18"/>
  <c r="F292" i="18"/>
  <c r="J292" i="18" s="1"/>
  <c r="F296" i="18"/>
  <c r="J296" i="18" s="1"/>
  <c r="F300" i="18"/>
  <c r="J300" i="18" s="1"/>
  <c r="F304" i="18"/>
  <c r="F308" i="18"/>
  <c r="J308" i="18" s="1"/>
  <c r="F312" i="18"/>
  <c r="J312" i="18" s="1"/>
  <c r="F316" i="18"/>
  <c r="J316" i="18" s="1"/>
  <c r="F320" i="18"/>
  <c r="F324" i="18"/>
  <c r="J324" i="18" s="1"/>
  <c r="F328" i="18"/>
  <c r="J328" i="18" s="1"/>
  <c r="F332" i="18"/>
  <c r="J332" i="18" s="1"/>
  <c r="F336" i="18"/>
  <c r="F340" i="18"/>
  <c r="J340" i="18" s="1"/>
  <c r="F344" i="18"/>
  <c r="J344" i="18" s="1"/>
  <c r="F348" i="18"/>
  <c r="F352" i="18"/>
  <c r="F355" i="18"/>
  <c r="J355" i="18" s="1"/>
  <c r="F360" i="18"/>
  <c r="J360" i="18" s="1"/>
  <c r="G360" i="18"/>
  <c r="F363" i="18"/>
  <c r="F368" i="18"/>
  <c r="G368" i="18"/>
  <c r="I368" i="18" s="1"/>
  <c r="F371" i="18"/>
  <c r="J371" i="18" s="1"/>
  <c r="F376" i="18"/>
  <c r="G376" i="18"/>
  <c r="I376" i="18" s="1"/>
  <c r="F379" i="18"/>
  <c r="J379" i="18" s="1"/>
  <c r="F357" i="18"/>
  <c r="J357" i="18" s="1"/>
  <c r="G362" i="18"/>
  <c r="F365" i="18"/>
  <c r="J365" i="18" s="1"/>
  <c r="G370" i="18"/>
  <c r="I370" i="18" s="1"/>
  <c r="F373" i="18"/>
  <c r="J373" i="18" s="1"/>
  <c r="G378" i="18"/>
  <c r="F407" i="18"/>
  <c r="G407" i="18"/>
  <c r="I407" i="18" s="1"/>
  <c r="G356" i="18"/>
  <c r="I356" i="18" s="1"/>
  <c r="G364" i="18"/>
  <c r="G372" i="18"/>
  <c r="I372" i="18" s="1"/>
  <c r="G380" i="18"/>
  <c r="I380" i="18" s="1"/>
  <c r="G382" i="18"/>
  <c r="I382" i="18" s="1"/>
  <c r="F382" i="18"/>
  <c r="G386" i="18"/>
  <c r="F386" i="18"/>
  <c r="G390" i="18"/>
  <c r="I390" i="18" s="1"/>
  <c r="F390" i="18"/>
  <c r="G394" i="18"/>
  <c r="F394" i="18"/>
  <c r="G398" i="18"/>
  <c r="I398" i="18" s="1"/>
  <c r="F398" i="18"/>
  <c r="F358" i="18"/>
  <c r="G358" i="18"/>
  <c r="I358" i="18" s="1"/>
  <c r="F366" i="18"/>
  <c r="G366" i="18"/>
  <c r="F374" i="18"/>
  <c r="G374" i="18"/>
  <c r="I374" i="18" s="1"/>
  <c r="G384" i="18"/>
  <c r="I384" i="18" s="1"/>
  <c r="F384" i="18"/>
  <c r="G388" i="18"/>
  <c r="F388" i="18"/>
  <c r="G392" i="18"/>
  <c r="I392" i="18" s="1"/>
  <c r="F392" i="18"/>
  <c r="G396" i="18"/>
  <c r="F396" i="18"/>
  <c r="G400" i="18"/>
  <c r="I400" i="18" s="1"/>
  <c r="F400" i="18"/>
  <c r="G406" i="18"/>
  <c r="G413" i="18"/>
  <c r="I413" i="18" s="1"/>
  <c r="G419" i="18"/>
  <c r="I419" i="18" s="1"/>
  <c r="F419" i="18"/>
  <c r="G421" i="18"/>
  <c r="I421" i="18" s="1"/>
  <c r="G427" i="18"/>
  <c r="I427" i="18" s="1"/>
  <c r="F427" i="18"/>
  <c r="G429" i="18"/>
  <c r="I429" i="18" s="1"/>
  <c r="G435" i="18"/>
  <c r="F435" i="18"/>
  <c r="G437" i="18"/>
  <c r="I437" i="18" s="1"/>
  <c r="F442" i="18"/>
  <c r="J442" i="18" s="1"/>
  <c r="G443" i="18"/>
  <c r="F443" i="18"/>
  <c r="G449" i="18"/>
  <c r="I449" i="18" s="1"/>
  <c r="F449" i="18"/>
  <c r="F459" i="18"/>
  <c r="J459" i="18" s="1"/>
  <c r="G462" i="18"/>
  <c r="I462" i="18" s="1"/>
  <c r="G486" i="18"/>
  <c r="I486" i="18" s="1"/>
  <c r="G499" i="18"/>
  <c r="F499" i="18"/>
  <c r="J499" i="18" s="1"/>
  <c r="F383" i="18"/>
  <c r="J383" i="18" s="1"/>
  <c r="F387" i="18"/>
  <c r="F391" i="18"/>
  <c r="F395" i="18"/>
  <c r="F399" i="18"/>
  <c r="F409" i="18"/>
  <c r="F410" i="18"/>
  <c r="J410" i="18" s="1"/>
  <c r="G411" i="18"/>
  <c r="I411" i="18" s="1"/>
  <c r="G412" i="18"/>
  <c r="I412" i="18" s="1"/>
  <c r="F417" i="18"/>
  <c r="G420" i="18"/>
  <c r="F425" i="18"/>
  <c r="J425" i="18" s="1"/>
  <c r="G428" i="18"/>
  <c r="F433" i="18"/>
  <c r="J433" i="18" s="1"/>
  <c r="G436" i="18"/>
  <c r="F440" i="18"/>
  <c r="G440" i="18"/>
  <c r="I440" i="18" s="1"/>
  <c r="G457" i="18"/>
  <c r="I457" i="18" s="1"/>
  <c r="F457" i="18"/>
  <c r="G470" i="18"/>
  <c r="I470" i="18" s="1"/>
  <c r="G478" i="18"/>
  <c r="I478" i="18" s="1"/>
  <c r="G491" i="18"/>
  <c r="I491" i="18" s="1"/>
  <c r="F491" i="18"/>
  <c r="F406" i="18"/>
  <c r="J406" i="18" s="1"/>
  <c r="G439" i="18"/>
  <c r="I439" i="18" s="1"/>
  <c r="F439" i="18"/>
  <c r="G441" i="18"/>
  <c r="G446" i="18"/>
  <c r="I446" i="18" s="1"/>
  <c r="G465" i="18"/>
  <c r="I465" i="18" s="1"/>
  <c r="F465" i="18"/>
  <c r="G483" i="18"/>
  <c r="F483" i="18"/>
  <c r="J483" i="18" s="1"/>
  <c r="G502" i="18"/>
  <c r="I502" i="18" s="1"/>
  <c r="G416" i="18"/>
  <c r="G424" i="18"/>
  <c r="I424" i="18" s="1"/>
  <c r="G432" i="18"/>
  <c r="G454" i="18"/>
  <c r="I454" i="18" s="1"/>
  <c r="G473" i="18"/>
  <c r="I473" i="18" s="1"/>
  <c r="F473" i="18"/>
  <c r="G475" i="18"/>
  <c r="F475" i="18"/>
  <c r="G494" i="18"/>
  <c r="G445" i="18"/>
  <c r="F445" i="18"/>
  <c r="J445" i="18" s="1"/>
  <c r="F447" i="18"/>
  <c r="J447" i="18" s="1"/>
  <c r="G453" i="18"/>
  <c r="I453" i="18" s="1"/>
  <c r="F453" i="18"/>
  <c r="F455" i="18"/>
  <c r="J455" i="18" s="1"/>
  <c r="G461" i="18"/>
  <c r="I461" i="18" s="1"/>
  <c r="F461" i="18"/>
  <c r="F463" i="18"/>
  <c r="G469" i="18"/>
  <c r="F469" i="18"/>
  <c r="F471" i="18"/>
  <c r="G477" i="18"/>
  <c r="F477" i="18"/>
  <c r="J477" i="18" s="1"/>
  <c r="F479" i="18"/>
  <c r="J479" i="18" s="1"/>
  <c r="G485" i="18"/>
  <c r="I485" i="18" s="1"/>
  <c r="F485" i="18"/>
  <c r="F487" i="18"/>
  <c r="J487" i="18" s="1"/>
  <c r="G493" i="18"/>
  <c r="I493" i="18" s="1"/>
  <c r="F493" i="18"/>
  <c r="F495" i="18"/>
  <c r="G501" i="18"/>
  <c r="F501" i="18"/>
  <c r="F503" i="18"/>
  <c r="G450" i="18"/>
  <c r="I450" i="18" s="1"/>
  <c r="G458" i="18"/>
  <c r="I458" i="18" s="1"/>
  <c r="G466" i="18"/>
  <c r="I466" i="18" s="1"/>
  <c r="G474" i="18"/>
  <c r="I474" i="18" s="1"/>
  <c r="G482" i="18"/>
  <c r="G490" i="18"/>
  <c r="I490" i="18" s="1"/>
  <c r="G498" i="18"/>
  <c r="I498" i="18" s="1"/>
  <c r="G481" i="18"/>
  <c r="I481" i="18" s="1"/>
  <c r="F481" i="18"/>
  <c r="G489" i="18"/>
  <c r="F489" i="18"/>
  <c r="G497" i="18"/>
  <c r="I497" i="18" s="1"/>
  <c r="F497" i="18"/>
  <c r="G21" i="17"/>
  <c r="I11" i="17"/>
  <c r="G28" i="17"/>
  <c r="D28" i="17"/>
  <c r="I385" i="18" l="1"/>
  <c r="I62" i="18"/>
  <c r="I110" i="18"/>
  <c r="I126" i="18"/>
  <c r="I174" i="18"/>
  <c r="I190" i="18"/>
  <c r="I217" i="18"/>
  <c r="I205" i="18"/>
  <c r="I237" i="18"/>
  <c r="J249" i="18"/>
  <c r="I50" i="18"/>
  <c r="I66" i="18"/>
  <c r="I482" i="18"/>
  <c r="J495" i="18"/>
  <c r="I25" i="18"/>
  <c r="I41" i="18"/>
  <c r="I57" i="18"/>
  <c r="I221" i="18"/>
  <c r="I253" i="18"/>
  <c r="I83" i="18"/>
  <c r="I187" i="18"/>
  <c r="I26" i="18"/>
  <c r="I42" i="18"/>
  <c r="I90" i="18"/>
  <c r="I106" i="18"/>
  <c r="I154" i="18"/>
  <c r="I170" i="18"/>
  <c r="I198" i="18"/>
  <c r="I206" i="18"/>
  <c r="I214" i="18"/>
  <c r="I222" i="18"/>
  <c r="I230" i="18"/>
  <c r="I238" i="18"/>
  <c r="I246" i="18"/>
  <c r="I254" i="18"/>
  <c r="I75" i="18"/>
  <c r="I95" i="18"/>
  <c r="I111" i="18"/>
  <c r="I127" i="18"/>
  <c r="I143" i="18"/>
  <c r="I159" i="18"/>
  <c r="I179" i="18"/>
  <c r="I201" i="18"/>
  <c r="BA104" i="4"/>
  <c r="BD103" i="4"/>
  <c r="BF103" i="4" s="1"/>
  <c r="I489" i="18"/>
  <c r="I475" i="18"/>
  <c r="I443" i="18"/>
  <c r="I396" i="18"/>
  <c r="J374" i="18"/>
  <c r="I386" i="18"/>
  <c r="J497" i="18"/>
  <c r="J481" i="18"/>
  <c r="J485" i="18"/>
  <c r="I477" i="18"/>
  <c r="J463" i="18"/>
  <c r="J453" i="18"/>
  <c r="I445" i="18"/>
  <c r="J473" i="18"/>
  <c r="I483" i="18"/>
  <c r="I441" i="18"/>
  <c r="J491" i="18"/>
  <c r="J457" i="18"/>
  <c r="I436" i="18"/>
  <c r="I420" i="18"/>
  <c r="J391" i="18"/>
  <c r="I499" i="18"/>
  <c r="J449" i="18"/>
  <c r="J419" i="18"/>
  <c r="J400" i="18"/>
  <c r="J392" i="18"/>
  <c r="J384" i="18"/>
  <c r="I366" i="18"/>
  <c r="J398" i="18"/>
  <c r="J390" i="18"/>
  <c r="J382" i="18"/>
  <c r="I364" i="18"/>
  <c r="I378" i="18"/>
  <c r="I362" i="18"/>
  <c r="J363" i="18"/>
  <c r="J352" i="18"/>
  <c r="J336" i="18"/>
  <c r="J320" i="18"/>
  <c r="J304" i="18"/>
  <c r="I292" i="18"/>
  <c r="J262" i="18"/>
  <c r="J350" i="18"/>
  <c r="J346" i="18"/>
  <c r="J342" i="18"/>
  <c r="J338" i="18"/>
  <c r="J334" i="18"/>
  <c r="J330" i="18"/>
  <c r="J326" i="18"/>
  <c r="J322" i="18"/>
  <c r="J318" i="18"/>
  <c r="J314" i="18"/>
  <c r="J310" i="18"/>
  <c r="J306" i="18"/>
  <c r="J302" i="18"/>
  <c r="J298" i="18"/>
  <c r="J294" i="18"/>
  <c r="J276" i="18"/>
  <c r="I268" i="18"/>
  <c r="J264" i="18"/>
  <c r="J260" i="18"/>
  <c r="J256" i="18"/>
  <c r="I487" i="18"/>
  <c r="J405" i="18"/>
  <c r="J345" i="18"/>
  <c r="I455" i="18"/>
  <c r="I379" i="18"/>
  <c r="I357" i="18"/>
  <c r="I479" i="18"/>
  <c r="I258" i="18"/>
  <c r="J269" i="18"/>
  <c r="I313" i="18"/>
  <c r="I381" i="18"/>
  <c r="I365" i="18"/>
  <c r="I316" i="18"/>
  <c r="I355" i="18"/>
  <c r="I296" i="18"/>
  <c r="I341" i="18"/>
  <c r="J286" i="18"/>
  <c r="I353" i="18"/>
  <c r="I35" i="18"/>
  <c r="I51" i="18"/>
  <c r="I67" i="18"/>
  <c r="I32" i="18"/>
  <c r="I48" i="18"/>
  <c r="I68" i="18"/>
  <c r="J37" i="18"/>
  <c r="J53" i="18"/>
  <c r="J69" i="18"/>
  <c r="I33" i="18"/>
  <c r="I49" i="18"/>
  <c r="I65" i="18"/>
  <c r="I200" i="18"/>
  <c r="I208" i="18"/>
  <c r="I216" i="18"/>
  <c r="I224" i="18"/>
  <c r="I232" i="18"/>
  <c r="I240" i="18"/>
  <c r="I248" i="18"/>
  <c r="I408" i="18"/>
  <c r="I271" i="18"/>
  <c r="J26" i="18"/>
  <c r="J90" i="18"/>
  <c r="J154" i="18"/>
  <c r="J201" i="18"/>
  <c r="J217" i="18"/>
  <c r="I289" i="18"/>
  <c r="I321" i="18"/>
  <c r="I167" i="18"/>
  <c r="I215" i="18"/>
  <c r="I247" i="18"/>
  <c r="I34" i="18"/>
  <c r="J98" i="18"/>
  <c r="I98" i="18"/>
  <c r="J114" i="18"/>
  <c r="I114" i="18"/>
  <c r="J130" i="18"/>
  <c r="I130" i="18"/>
  <c r="J146" i="18"/>
  <c r="I146" i="18"/>
  <c r="J162" i="18"/>
  <c r="I162" i="18"/>
  <c r="J178" i="18"/>
  <c r="I178" i="18"/>
  <c r="I194" i="18"/>
  <c r="I202" i="18"/>
  <c r="I210" i="18"/>
  <c r="I218" i="18"/>
  <c r="I226" i="18"/>
  <c r="I234" i="18"/>
  <c r="I242" i="18"/>
  <c r="I250" i="18"/>
  <c r="I87" i="18"/>
  <c r="I103" i="18"/>
  <c r="I119" i="18"/>
  <c r="I135" i="18"/>
  <c r="I151" i="18"/>
  <c r="I171" i="18"/>
  <c r="I191" i="18"/>
  <c r="I255" i="18"/>
  <c r="I241" i="18"/>
  <c r="I233" i="18"/>
  <c r="I337" i="18"/>
  <c r="J503" i="18"/>
  <c r="J471" i="18"/>
  <c r="I494" i="18"/>
  <c r="I416" i="18"/>
  <c r="J417" i="18"/>
  <c r="J409" i="18"/>
  <c r="J387" i="18"/>
  <c r="I360" i="18"/>
  <c r="J348" i="18"/>
  <c r="I383" i="18"/>
  <c r="I340" i="18"/>
  <c r="I308" i="18"/>
  <c r="I373" i="18"/>
  <c r="I290" i="18"/>
  <c r="I459" i="18"/>
  <c r="I282" i="18"/>
  <c r="I270" i="18"/>
  <c r="I333" i="18"/>
  <c r="I451" i="18"/>
  <c r="I425" i="18"/>
  <c r="I354" i="18"/>
  <c r="I312" i="18"/>
  <c r="I442" i="18"/>
  <c r="I403" i="18"/>
  <c r="I332" i="18"/>
  <c r="I273" i="18"/>
  <c r="I309" i="18"/>
  <c r="I39" i="18"/>
  <c r="I55" i="18"/>
  <c r="I71" i="18"/>
  <c r="I36" i="18"/>
  <c r="I52" i="18"/>
  <c r="J25" i="18"/>
  <c r="J41" i="18"/>
  <c r="J57" i="18"/>
  <c r="I263" i="18"/>
  <c r="J42" i="18"/>
  <c r="J106" i="18"/>
  <c r="J170" i="18"/>
  <c r="I213" i="18"/>
  <c r="I245" i="18"/>
  <c r="I293" i="18"/>
  <c r="I325" i="18"/>
  <c r="J83" i="18"/>
  <c r="J187" i="18"/>
  <c r="J62" i="18"/>
  <c r="J126" i="18"/>
  <c r="J190" i="18"/>
  <c r="I38" i="18"/>
  <c r="I54" i="18"/>
  <c r="I70" i="18"/>
  <c r="I86" i="18"/>
  <c r="I102" i="18"/>
  <c r="I118" i="18"/>
  <c r="I134" i="18"/>
  <c r="I150" i="18"/>
  <c r="I166" i="18"/>
  <c r="I182" i="18"/>
  <c r="I249" i="18"/>
  <c r="J428" i="18"/>
  <c r="I428" i="18"/>
  <c r="CE404" i="4"/>
  <c r="CG403" i="4"/>
  <c r="CH403" i="4" s="1"/>
  <c r="I27" i="18"/>
  <c r="I43" i="18"/>
  <c r="I59" i="18"/>
  <c r="I24" i="18"/>
  <c r="I40" i="18"/>
  <c r="I56" i="18"/>
  <c r="J29" i="18"/>
  <c r="I196" i="18"/>
  <c r="I204" i="18"/>
  <c r="I212" i="18"/>
  <c r="I220" i="18"/>
  <c r="I228" i="18"/>
  <c r="I236" i="18"/>
  <c r="I244" i="18"/>
  <c r="I252" i="18"/>
  <c r="I281" i="18"/>
  <c r="I297" i="18"/>
  <c r="I329" i="18"/>
  <c r="I58" i="18"/>
  <c r="I74" i="18"/>
  <c r="I122" i="18"/>
  <c r="I138" i="18"/>
  <c r="I186" i="18"/>
  <c r="I410" i="18"/>
  <c r="I193" i="18"/>
  <c r="I60" i="18"/>
  <c r="I447" i="18"/>
  <c r="J367" i="18"/>
  <c r="I367" i="18"/>
  <c r="I328" i="18"/>
  <c r="I501" i="18"/>
  <c r="I469" i="18"/>
  <c r="J432" i="18"/>
  <c r="I432" i="18"/>
  <c r="J440" i="18"/>
  <c r="J395" i="18"/>
  <c r="I435" i="18"/>
  <c r="I406" i="18"/>
  <c r="I388" i="18"/>
  <c r="J358" i="18"/>
  <c r="I394" i="18"/>
  <c r="J407" i="18"/>
  <c r="J368" i="18"/>
  <c r="I272" i="18"/>
  <c r="J351" i="18"/>
  <c r="J347" i="18"/>
  <c r="J343" i="18"/>
  <c r="J339" i="18"/>
  <c r="J335" i="18"/>
  <c r="J331" i="18"/>
  <c r="J327" i="18"/>
  <c r="J323" i="18"/>
  <c r="J319" i="18"/>
  <c r="J315" i="18"/>
  <c r="J311" i="18"/>
  <c r="J307" i="18"/>
  <c r="J303" i="18"/>
  <c r="J299" i="18"/>
  <c r="J295" i="18"/>
  <c r="I288" i="18"/>
  <c r="J266" i="18"/>
  <c r="I265" i="18"/>
  <c r="I261" i="18"/>
  <c r="I257" i="18"/>
  <c r="I399" i="18"/>
  <c r="J356" i="18"/>
  <c r="I324" i="18"/>
  <c r="I278" i="18"/>
  <c r="I495" i="18"/>
  <c r="I433" i="18"/>
  <c r="I397" i="18"/>
  <c r="J361" i="18"/>
  <c r="J317" i="18"/>
  <c r="I438" i="18"/>
  <c r="I371" i="18"/>
  <c r="I344" i="18"/>
  <c r="I300" i="18"/>
  <c r="J385" i="18"/>
  <c r="I31" i="18"/>
  <c r="I47" i="18"/>
  <c r="I63" i="18"/>
  <c r="I28" i="18"/>
  <c r="I44" i="18"/>
  <c r="I73" i="18"/>
  <c r="I145" i="18"/>
  <c r="I153" i="18"/>
  <c r="I161" i="18"/>
  <c r="I169" i="18"/>
  <c r="I177" i="18"/>
  <c r="I185" i="18"/>
  <c r="I285" i="18"/>
  <c r="I305" i="18"/>
  <c r="I30" i="18"/>
  <c r="I78" i="18"/>
  <c r="I94" i="18"/>
  <c r="I142" i="18"/>
  <c r="I158" i="18"/>
  <c r="J198" i="18"/>
  <c r="J206" i="18"/>
  <c r="J214" i="18"/>
  <c r="J222" i="18"/>
  <c r="J230" i="18"/>
  <c r="J238" i="18"/>
  <c r="J246" i="18"/>
  <c r="J254" i="18"/>
  <c r="I274" i="18"/>
  <c r="I209" i="18"/>
  <c r="I225" i="18"/>
  <c r="D18" i="17"/>
  <c r="K54" i="30"/>
  <c r="L54" i="30" s="1"/>
  <c r="I55" i="30"/>
  <c r="D14" i="17"/>
  <c r="J7" i="21"/>
  <c r="L7" i="21" s="1"/>
  <c r="M7" i="21" s="1"/>
  <c r="E14" i="17"/>
  <c r="F14" i="17"/>
  <c r="H14" i="17"/>
  <c r="I14" i="17" s="1"/>
  <c r="I13" i="17" s="1"/>
  <c r="I15" i="17" s="1"/>
  <c r="J11" i="17" s="1"/>
  <c r="J376" i="18"/>
  <c r="J493" i="18"/>
  <c r="J461" i="18"/>
  <c r="J465" i="18"/>
  <c r="J439" i="18"/>
  <c r="J427" i="18"/>
  <c r="J366" i="18"/>
  <c r="J284" i="18"/>
  <c r="J268" i="18"/>
  <c r="J474" i="18"/>
  <c r="J450" i="18"/>
  <c r="J420" i="18"/>
  <c r="J362" i="18"/>
  <c r="J412" i="18"/>
  <c r="J413" i="18"/>
  <c r="J375" i="18"/>
  <c r="J359" i="18"/>
  <c r="J466" i="18"/>
  <c r="J404" i="18"/>
  <c r="J64" i="18"/>
  <c r="J72" i="18"/>
  <c r="J80" i="18"/>
  <c r="J88" i="18"/>
  <c r="J96" i="18"/>
  <c r="J104" i="18"/>
  <c r="J112" i="18"/>
  <c r="J120" i="18"/>
  <c r="J128" i="18"/>
  <c r="J136" i="18"/>
  <c r="J144" i="18"/>
  <c r="J152" i="18"/>
  <c r="J160" i="18"/>
  <c r="J168" i="18"/>
  <c r="J176" i="18"/>
  <c r="J184" i="18"/>
  <c r="J192" i="18"/>
  <c r="J91" i="18"/>
  <c r="J107" i="18"/>
  <c r="J123" i="18"/>
  <c r="J139" i="18"/>
  <c r="J155" i="18"/>
  <c r="J175" i="18"/>
  <c r="J77" i="18"/>
  <c r="J85" i="18"/>
  <c r="J93" i="18"/>
  <c r="J101" i="18"/>
  <c r="J109" i="18"/>
  <c r="J117" i="18"/>
  <c r="J125" i="18"/>
  <c r="J133" i="18"/>
  <c r="J141" i="18"/>
  <c r="J149" i="18"/>
  <c r="J157" i="18"/>
  <c r="J165" i="18"/>
  <c r="J173" i="18"/>
  <c r="J181" i="18"/>
  <c r="J189" i="18"/>
  <c r="J23" i="18"/>
  <c r="J46" i="18"/>
  <c r="J110" i="18"/>
  <c r="J174" i="18"/>
  <c r="J370" i="18"/>
  <c r="J239" i="18"/>
  <c r="J223" i="18"/>
  <c r="J207" i="18"/>
  <c r="J82" i="18"/>
  <c r="J489" i="18"/>
  <c r="J501" i="18"/>
  <c r="J469" i="18"/>
  <c r="J475" i="18"/>
  <c r="J399" i="18"/>
  <c r="J443" i="18"/>
  <c r="J435" i="18"/>
  <c r="J396" i="18"/>
  <c r="J388" i="18"/>
  <c r="J394" i="18"/>
  <c r="J386" i="18"/>
  <c r="J288" i="18"/>
  <c r="J278" i="18"/>
  <c r="J265" i="18"/>
  <c r="J261" i="18"/>
  <c r="J257" i="18"/>
  <c r="J378" i="18"/>
  <c r="J436" i="18"/>
  <c r="J397" i="18"/>
  <c r="J441" i="18"/>
  <c r="J416" i="18"/>
  <c r="J494" i="18"/>
  <c r="J498" i="18"/>
  <c r="J272" i="18"/>
  <c r="J380" i="18"/>
  <c r="J369" i="18"/>
  <c r="J502" i="18"/>
  <c r="J205" i="18"/>
  <c r="J221" i="18"/>
  <c r="J237" i="18"/>
  <c r="J253" i="18"/>
  <c r="J75" i="18"/>
  <c r="J95" i="18"/>
  <c r="J111" i="18"/>
  <c r="J127" i="18"/>
  <c r="J143" i="18"/>
  <c r="J159" i="18"/>
  <c r="J179" i="18"/>
  <c r="J203" i="18"/>
  <c r="J251" i="18"/>
  <c r="J235" i="18"/>
  <c r="J219" i="18"/>
  <c r="J50" i="18"/>
  <c r="J66" i="18"/>
  <c r="J458" i="18"/>
  <c r="J490" i="18"/>
  <c r="J411" i="18"/>
  <c r="J277" i="18"/>
  <c r="J364" i="18"/>
  <c r="J478" i="18"/>
  <c r="J482" i="18"/>
  <c r="J446" i="18"/>
  <c r="J377" i="18"/>
  <c r="J389" i="18"/>
  <c r="J45" i="18"/>
  <c r="J61" i="18"/>
  <c r="J76" i="18"/>
  <c r="J84" i="18"/>
  <c r="J92" i="18"/>
  <c r="J100" i="18"/>
  <c r="J108" i="18"/>
  <c r="J116" i="18"/>
  <c r="J124" i="18"/>
  <c r="J132" i="18"/>
  <c r="J140" i="18"/>
  <c r="J148" i="18"/>
  <c r="J156" i="18"/>
  <c r="J164" i="18"/>
  <c r="J172" i="18"/>
  <c r="J180" i="18"/>
  <c r="J188" i="18"/>
  <c r="J486" i="18"/>
  <c r="J79" i="18"/>
  <c r="J99" i="18"/>
  <c r="J115" i="18"/>
  <c r="J131" i="18"/>
  <c r="J147" i="18"/>
  <c r="J163" i="18"/>
  <c r="J183" i="18"/>
  <c r="J81" i="18"/>
  <c r="J89" i="18"/>
  <c r="J97" i="18"/>
  <c r="J105" i="18"/>
  <c r="J113" i="18"/>
  <c r="J121" i="18"/>
  <c r="J129" i="18"/>
  <c r="J137" i="18"/>
  <c r="J145" i="18"/>
  <c r="J153" i="18"/>
  <c r="J161" i="18"/>
  <c r="J169" i="18"/>
  <c r="J177" i="18"/>
  <c r="J185" i="18"/>
  <c r="J78" i="18"/>
  <c r="J142" i="18"/>
  <c r="J215" i="18"/>
  <c r="J199" i="18"/>
  <c r="J247" i="18"/>
  <c r="J231" i="18"/>
  <c r="J34" i="18"/>
  <c r="J454" i="18"/>
  <c r="J429" i="18"/>
  <c r="J372" i="18"/>
  <c r="J424" i="18"/>
  <c r="J393" i="18"/>
  <c r="J349" i="18"/>
  <c r="J259" i="18"/>
  <c r="J301" i="18"/>
  <c r="J437" i="18"/>
  <c r="J462" i="18"/>
  <c r="J467" i="18"/>
  <c r="J421" i="18"/>
  <c r="J401" i="18"/>
  <c r="J470" i="18"/>
  <c r="J197" i="18"/>
  <c r="J213" i="18"/>
  <c r="J229" i="18"/>
  <c r="J245" i="18"/>
  <c r="J227" i="18"/>
  <c r="J211" i="18"/>
  <c r="J195" i="18"/>
  <c r="J243" i="18"/>
  <c r="AZ44" i="4"/>
  <c r="BC43" i="4"/>
  <c r="BE43" i="4" s="1"/>
  <c r="BA105" i="4"/>
  <c r="BD104" i="4"/>
  <c r="G480" i="18"/>
  <c r="F480" i="18"/>
  <c r="G492" i="18"/>
  <c r="F492" i="18"/>
  <c r="G464" i="18"/>
  <c r="F464" i="18"/>
  <c r="G504" i="18"/>
  <c r="F504" i="18"/>
  <c r="G500" i="18"/>
  <c r="F500" i="18"/>
  <c r="G468" i="18"/>
  <c r="F468" i="18"/>
  <c r="G460" i="18"/>
  <c r="F460" i="18"/>
  <c r="G452" i="18"/>
  <c r="F452" i="18"/>
  <c r="G431" i="18"/>
  <c r="F431" i="18"/>
  <c r="G423" i="18"/>
  <c r="F423" i="18"/>
  <c r="G415" i="18"/>
  <c r="F415" i="18"/>
  <c r="G402" i="18"/>
  <c r="F402" i="18"/>
  <c r="G444" i="18"/>
  <c r="F444" i="18"/>
  <c r="G434" i="18"/>
  <c r="F434" i="18"/>
  <c r="G280" i="18"/>
  <c r="F280" i="18"/>
  <c r="F291" i="18"/>
  <c r="G291" i="18"/>
  <c r="G496" i="18"/>
  <c r="F496" i="18"/>
  <c r="G476" i="18"/>
  <c r="F476" i="18"/>
  <c r="G267" i="18"/>
  <c r="F267" i="18"/>
  <c r="G275" i="18"/>
  <c r="F275" i="18"/>
  <c r="G488" i="18"/>
  <c r="F488" i="18"/>
  <c r="G484" i="18"/>
  <c r="F484" i="18"/>
  <c r="G472" i="18"/>
  <c r="F472" i="18"/>
  <c r="G430" i="18"/>
  <c r="F430" i="18"/>
  <c r="G422" i="18"/>
  <c r="F422" i="18"/>
  <c r="G414" i="18"/>
  <c r="F414" i="18"/>
  <c r="G456" i="18"/>
  <c r="F456" i="18"/>
  <c r="G418" i="18"/>
  <c r="F418" i="18"/>
  <c r="G279" i="18"/>
  <c r="F279" i="18"/>
  <c r="G448" i="18"/>
  <c r="F448" i="18"/>
  <c r="G426" i="18"/>
  <c r="F426" i="18"/>
  <c r="F287" i="18"/>
  <c r="G287" i="18"/>
  <c r="F283" i="18"/>
  <c r="G283" i="18"/>
  <c r="E12" i="17"/>
  <c r="G14" i="17"/>
  <c r="D12" i="17"/>
  <c r="F18" i="17"/>
  <c r="E18" i="17"/>
  <c r="G18" i="17"/>
  <c r="F16" i="17"/>
  <c r="E16" i="17"/>
  <c r="D16" i="17"/>
  <c r="F12" i="17"/>
  <c r="I283" i="18" l="1"/>
  <c r="J426" i="18"/>
  <c r="J279" i="18"/>
  <c r="J456" i="18"/>
  <c r="J422" i="18"/>
  <c r="J472" i="18"/>
  <c r="J488" i="18"/>
  <c r="J267" i="18"/>
  <c r="J496" i="18"/>
  <c r="J280" i="18"/>
  <c r="J444" i="18"/>
  <c r="J415" i="18"/>
  <c r="J431" i="18"/>
  <c r="J460" i="18"/>
  <c r="J500" i="18"/>
  <c r="J464" i="18"/>
  <c r="J480" i="18"/>
  <c r="BF104" i="4"/>
  <c r="I287" i="18"/>
  <c r="J448" i="18"/>
  <c r="J418" i="18"/>
  <c r="J414" i="18"/>
  <c r="J430" i="18"/>
  <c r="J484" i="18"/>
  <c r="J275" i="18"/>
  <c r="J476" i="18"/>
  <c r="I291" i="18"/>
  <c r="J434" i="18"/>
  <c r="J402" i="18"/>
  <c r="J423" i="18"/>
  <c r="J452" i="18"/>
  <c r="J468" i="18"/>
  <c r="J504" i="18"/>
  <c r="J492" i="18"/>
  <c r="I426" i="18"/>
  <c r="I456" i="18"/>
  <c r="I488" i="18"/>
  <c r="I280" i="18"/>
  <c r="I431" i="18"/>
  <c r="I279" i="18"/>
  <c r="I472" i="18"/>
  <c r="I496" i="18"/>
  <c r="I444" i="18"/>
  <c r="I460" i="18"/>
  <c r="I500" i="18"/>
  <c r="I464" i="18"/>
  <c r="I448" i="18"/>
  <c r="I418" i="18"/>
  <c r="I414" i="18"/>
  <c r="I430" i="18"/>
  <c r="I484" i="18"/>
  <c r="I275" i="18"/>
  <c r="I476" i="18"/>
  <c r="I434" i="18"/>
  <c r="I402" i="18"/>
  <c r="I423" i="18"/>
  <c r="I452" i="18"/>
  <c r="I468" i="18"/>
  <c r="I504" i="18"/>
  <c r="I492" i="18"/>
  <c r="CE405" i="4"/>
  <c r="CG404" i="4"/>
  <c r="CH404" i="4" s="1"/>
  <c r="I422" i="18"/>
  <c r="I267" i="18"/>
  <c r="I415" i="18"/>
  <c r="I480" i="18"/>
  <c r="E22" i="17"/>
  <c r="F22" i="17" s="1"/>
  <c r="G22" i="17" s="1"/>
  <c r="J14" i="17"/>
  <c r="I56" i="30"/>
  <c r="K55" i="30"/>
  <c r="L55" i="30" s="1"/>
  <c r="J8" i="21"/>
  <c r="L8" i="21" s="1"/>
  <c r="M8" i="21" s="1"/>
  <c r="J287" i="18"/>
  <c r="J291" i="18"/>
  <c r="J283" i="18"/>
  <c r="AZ45" i="4"/>
  <c r="BC44" i="4"/>
  <c r="BE44" i="4" s="1"/>
  <c r="BA106" i="4"/>
  <c r="BD105" i="4"/>
  <c r="BF105" i="4" s="1"/>
  <c r="H21" i="17"/>
  <c r="H18" i="17"/>
  <c r="K14" i="17" l="1"/>
  <c r="J13" i="17"/>
  <c r="CE406" i="4"/>
  <c r="CG405" i="4"/>
  <c r="CH405" i="4" s="1"/>
  <c r="H22" i="17"/>
  <c r="I22" i="17" s="1"/>
  <c r="J22" i="17" s="1"/>
  <c r="K22" i="17" s="1"/>
  <c r="L22" i="17" s="1"/>
  <c r="M22" i="17" s="1"/>
  <c r="N22" i="17" s="1"/>
  <c r="J18" i="17"/>
  <c r="L14" i="17"/>
  <c r="I57" i="30"/>
  <c r="K56" i="30"/>
  <c r="L56" i="30" s="1"/>
  <c r="J9" i="21"/>
  <c r="L9" i="21" s="1"/>
  <c r="M9" i="21" s="1"/>
  <c r="AZ46" i="4"/>
  <c r="BC45" i="4"/>
  <c r="BE45" i="4" s="1"/>
  <c r="BA107" i="4"/>
  <c r="BD106" i="4"/>
  <c r="BF106" i="4" s="1"/>
  <c r="G12" i="17"/>
  <c r="I21" i="17"/>
  <c r="CE407" i="4" l="1"/>
  <c r="CG406" i="4"/>
  <c r="CH406" i="4" s="1"/>
  <c r="J15" i="17"/>
  <c r="K11" i="17" s="1"/>
  <c r="K18" i="17"/>
  <c r="M14" i="17"/>
  <c r="K57" i="30"/>
  <c r="L57" i="30" s="1"/>
  <c r="I58" i="30"/>
  <c r="J10" i="21"/>
  <c r="L10" i="21" s="1"/>
  <c r="M10" i="21" s="1"/>
  <c r="AZ47" i="4"/>
  <c r="BC46" i="4"/>
  <c r="BE46" i="4" s="1"/>
  <c r="BA108" i="4"/>
  <c r="BD107" i="4"/>
  <c r="BF107" i="4" s="1"/>
  <c r="J21" i="17"/>
  <c r="K21" i="17" s="1"/>
  <c r="G16" i="17"/>
  <c r="I18" i="17"/>
  <c r="CE408" i="4" l="1"/>
  <c r="CG407" i="4"/>
  <c r="CH407" i="4" s="1"/>
  <c r="L18" i="17"/>
  <c r="M17" i="17"/>
  <c r="N14" i="17"/>
  <c r="L21" i="17"/>
  <c r="K58" i="30"/>
  <c r="L58" i="30" s="1"/>
  <c r="I59" i="30"/>
  <c r="J11" i="21"/>
  <c r="L11" i="21" s="1"/>
  <c r="M11" i="21" s="1"/>
  <c r="AZ48" i="4"/>
  <c r="BC47" i="4"/>
  <c r="BE47" i="4" s="1"/>
  <c r="BA109" i="4"/>
  <c r="BD108" i="4"/>
  <c r="BF108" i="4" s="1"/>
  <c r="H12" i="17"/>
  <c r="CE409" i="4" l="1"/>
  <c r="CG408" i="4"/>
  <c r="CH408" i="4" s="1"/>
  <c r="M21" i="17"/>
  <c r="N17" i="17"/>
  <c r="M18" i="17"/>
  <c r="I60" i="30"/>
  <c r="K59" i="30"/>
  <c r="L59" i="30" s="1"/>
  <c r="J12" i="21"/>
  <c r="L12" i="21" s="1"/>
  <c r="M12" i="21" s="1"/>
  <c r="AZ49" i="4"/>
  <c r="BC48" i="4"/>
  <c r="BE48" i="4" s="1"/>
  <c r="BA110" i="4"/>
  <c r="BD109" i="4"/>
  <c r="BF109" i="4" s="1"/>
  <c r="H16" i="17"/>
  <c r="CE410" i="4" l="1"/>
  <c r="CG409" i="4"/>
  <c r="CH409" i="4" s="1"/>
  <c r="N18" i="17"/>
  <c r="N21" i="17"/>
  <c r="I61" i="30"/>
  <c r="K60" i="30"/>
  <c r="L60" i="30" s="1"/>
  <c r="J13" i="21"/>
  <c r="L13" i="21" s="1"/>
  <c r="M13" i="21" s="1"/>
  <c r="AZ50" i="4"/>
  <c r="BC49" i="4"/>
  <c r="BE49" i="4" s="1"/>
  <c r="BA111" i="4"/>
  <c r="BD110" i="4"/>
  <c r="BF110" i="4" s="1"/>
  <c r="I12" i="17"/>
  <c r="CE411" i="4" l="1"/>
  <c r="CG410" i="4"/>
  <c r="CH410" i="4" s="1"/>
  <c r="K61" i="30"/>
  <c r="L61" i="30" s="1"/>
  <c r="I62" i="30"/>
  <c r="J14" i="21"/>
  <c r="L14" i="21" s="1"/>
  <c r="M14" i="21" s="1"/>
  <c r="BA112" i="4"/>
  <c r="BD111" i="4"/>
  <c r="BF111" i="4" s="1"/>
  <c r="AZ51" i="4"/>
  <c r="BC50" i="4"/>
  <c r="BE50" i="4" s="1"/>
  <c r="CE412" i="4" l="1"/>
  <c r="CG411" i="4"/>
  <c r="CH411" i="4" s="1"/>
  <c r="K62" i="30"/>
  <c r="L62" i="30" s="1"/>
  <c r="I63" i="30"/>
  <c r="J15" i="21"/>
  <c r="L15" i="21" s="1"/>
  <c r="M15" i="21" s="1"/>
  <c r="AZ52" i="4"/>
  <c r="BC51" i="4"/>
  <c r="BE51" i="4" s="1"/>
  <c r="BA113" i="4"/>
  <c r="BD112" i="4"/>
  <c r="BF112" i="4" s="1"/>
  <c r="CE413" i="4" l="1"/>
  <c r="CG412" i="4"/>
  <c r="CH412" i="4" s="1"/>
  <c r="I64" i="30"/>
  <c r="K63" i="30"/>
  <c r="L63" i="30" s="1"/>
  <c r="J16" i="21"/>
  <c r="L16" i="21" s="1"/>
  <c r="M16" i="21" s="1"/>
  <c r="BA114" i="4"/>
  <c r="BD113" i="4"/>
  <c r="BF113" i="4" s="1"/>
  <c r="AZ53" i="4"/>
  <c r="BC52" i="4"/>
  <c r="BE52" i="4" s="1"/>
  <c r="CE414" i="4" l="1"/>
  <c r="CG413" i="4"/>
  <c r="CH413" i="4" s="1"/>
  <c r="I65" i="30"/>
  <c r="K64" i="30"/>
  <c r="L64" i="30" s="1"/>
  <c r="J17" i="21"/>
  <c r="L17" i="21" s="1"/>
  <c r="M17" i="21" s="1"/>
  <c r="BC53" i="4"/>
  <c r="BE53" i="4" s="1"/>
  <c r="AZ54" i="4"/>
  <c r="BA115" i="4"/>
  <c r="BD114" i="4"/>
  <c r="BF114" i="4" s="1"/>
  <c r="CE415" i="4" l="1"/>
  <c r="CG414" i="4"/>
  <c r="CH414" i="4" s="1"/>
  <c r="K65" i="30"/>
  <c r="L65" i="30" s="1"/>
  <c r="I66" i="30"/>
  <c r="J18" i="21"/>
  <c r="L18" i="21" s="1"/>
  <c r="M18" i="21" s="1"/>
  <c r="BA116" i="4"/>
  <c r="BD115" i="4"/>
  <c r="BF115" i="4" s="1"/>
  <c r="BC54" i="4"/>
  <c r="BE54" i="4" s="1"/>
  <c r="AZ55" i="4"/>
  <c r="C28" i="13"/>
  <c r="C26" i="13"/>
  <c r="CE416" i="4" l="1"/>
  <c r="CG415" i="4"/>
  <c r="CH415" i="4" s="1"/>
  <c r="K66" i="30"/>
  <c r="L66" i="30" s="1"/>
  <c r="I67" i="30"/>
  <c r="J19" i="21"/>
  <c r="L19" i="21" s="1"/>
  <c r="M19" i="21" s="1"/>
  <c r="AZ56" i="4"/>
  <c r="BC55" i="4"/>
  <c r="BE55" i="4" s="1"/>
  <c r="BA117" i="4"/>
  <c r="BD116" i="4"/>
  <c r="BF116" i="4" s="1"/>
  <c r="CE417" i="4" l="1"/>
  <c r="CG416" i="4"/>
  <c r="CH416" i="4" s="1"/>
  <c r="I68" i="30"/>
  <c r="K67" i="30"/>
  <c r="L67" i="30" s="1"/>
  <c r="J20" i="21"/>
  <c r="L20" i="21" s="1"/>
  <c r="M20" i="21" s="1"/>
  <c r="BA118" i="4"/>
  <c r="BD117" i="4"/>
  <c r="BF117" i="4" s="1"/>
  <c r="AZ57" i="4"/>
  <c r="BC56" i="4"/>
  <c r="BE56" i="4" s="1"/>
  <c r="CE418" i="4" l="1"/>
  <c r="CG417" i="4"/>
  <c r="CH417" i="4" s="1"/>
  <c r="I69" i="30"/>
  <c r="K68" i="30"/>
  <c r="L68" i="30" s="1"/>
  <c r="J21" i="21"/>
  <c r="L21" i="21" s="1"/>
  <c r="M21" i="21" s="1"/>
  <c r="AZ58" i="4"/>
  <c r="BC57" i="4"/>
  <c r="BE57" i="4" s="1"/>
  <c r="BA119" i="4"/>
  <c r="BD118" i="4"/>
  <c r="BF118" i="4" s="1"/>
  <c r="CE419" i="4" l="1"/>
  <c r="CG418" i="4"/>
  <c r="CH418" i="4" s="1"/>
  <c r="K69" i="30"/>
  <c r="L69" i="30" s="1"/>
  <c r="I70" i="30"/>
  <c r="J22" i="21"/>
  <c r="L22" i="21" s="1"/>
  <c r="M22" i="21" s="1"/>
  <c r="BA120" i="4"/>
  <c r="BD119" i="4"/>
  <c r="BF119" i="4" s="1"/>
  <c r="AZ59" i="4"/>
  <c r="BC58" i="4"/>
  <c r="BE58" i="4" s="1"/>
  <c r="AN12" i="8"/>
  <c r="AP12" i="8" s="1"/>
  <c r="AN13" i="8"/>
  <c r="AP13" i="8" s="1"/>
  <c r="AN14" i="8"/>
  <c r="AP14" i="8" s="1"/>
  <c r="AN15" i="8"/>
  <c r="AO15" i="8" s="1"/>
  <c r="AN16" i="8"/>
  <c r="AP16" i="8" s="1"/>
  <c r="AN21" i="8"/>
  <c r="AP21" i="8" s="1"/>
  <c r="AN22" i="8"/>
  <c r="AP22" i="8" s="1"/>
  <c r="AN27" i="8"/>
  <c r="AN28" i="8"/>
  <c r="AP28" i="8" s="1"/>
  <c r="AN29" i="8"/>
  <c r="AP29" i="8" s="1"/>
  <c r="AN30" i="8"/>
  <c r="AP30" i="8" s="1"/>
  <c r="AN38" i="8"/>
  <c r="AP38" i="8" s="1"/>
  <c r="AN43" i="8"/>
  <c r="AN44" i="8"/>
  <c r="AP44" i="8" s="1"/>
  <c r="AN45" i="8"/>
  <c r="AP45" i="8" s="1"/>
  <c r="AN46" i="8"/>
  <c r="AP46" i="8" s="1"/>
  <c r="AN53" i="8"/>
  <c r="AP53" i="8" s="1"/>
  <c r="AN54" i="8"/>
  <c r="AP54" i="8" s="1"/>
  <c r="AN55" i="8"/>
  <c r="AP55" i="8" s="1"/>
  <c r="AN56" i="8"/>
  <c r="AP56" i="8" s="1"/>
  <c r="AN57" i="8"/>
  <c r="AP57" i="8" s="1"/>
  <c r="AN58" i="8"/>
  <c r="AP58" i="8" s="1"/>
  <c r="AN59" i="8"/>
  <c r="AP59" i="8" s="1"/>
  <c r="AN60" i="8"/>
  <c r="AP60" i="8" s="1"/>
  <c r="AN61" i="8"/>
  <c r="AP61" i="8" s="1"/>
  <c r="AN62" i="8"/>
  <c r="AP62" i="8" s="1"/>
  <c r="AN63" i="8"/>
  <c r="AP63" i="8" s="1"/>
  <c r="AN64" i="8"/>
  <c r="AP64" i="8" s="1"/>
  <c r="AN65" i="8"/>
  <c r="AP65" i="8" s="1"/>
  <c r="AN66" i="8"/>
  <c r="AP66" i="8" s="1"/>
  <c r="AN67" i="8"/>
  <c r="AP67" i="8" s="1"/>
  <c r="AN68" i="8"/>
  <c r="AP68" i="8" s="1"/>
  <c r="AN69" i="8"/>
  <c r="AP69" i="8" s="1"/>
  <c r="AN70" i="8"/>
  <c r="AP70" i="8" s="1"/>
  <c r="E49" i="8"/>
  <c r="AN52" i="8" s="1"/>
  <c r="E48" i="8"/>
  <c r="AN51" i="8" s="1"/>
  <c r="E47" i="8"/>
  <c r="E34" i="8"/>
  <c r="AN35" i="8" s="1"/>
  <c r="E31" i="8"/>
  <c r="E23" i="8"/>
  <c r="AN26" i="8" s="1"/>
  <c r="E17" i="8"/>
  <c r="AN18" i="8" s="1"/>
  <c r="E8" i="8"/>
  <c r="AN10" i="8" s="1"/>
  <c r="E5" i="8"/>
  <c r="E4" i="8"/>
  <c r="BJ5" i="8"/>
  <c r="AN8" i="8" l="1"/>
  <c r="AN34" i="8"/>
  <c r="AN50" i="8"/>
  <c r="AO51" i="8" s="1"/>
  <c r="AP26" i="8"/>
  <c r="AN74" i="8"/>
  <c r="AP51" i="8"/>
  <c r="AO27" i="8"/>
  <c r="AP8" i="8"/>
  <c r="AP34" i="8"/>
  <c r="AP52" i="8"/>
  <c r="AO52" i="8"/>
  <c r="AP10" i="8"/>
  <c r="AO35" i="8"/>
  <c r="AP35" i="8"/>
  <c r="AP18" i="8"/>
  <c r="AP50" i="8"/>
  <c r="AN49" i="8"/>
  <c r="AN37" i="8"/>
  <c r="AN33" i="8"/>
  <c r="AN25" i="8"/>
  <c r="AO26" i="8" s="1"/>
  <c r="AN17" i="8"/>
  <c r="AN9" i="8"/>
  <c r="AO70" i="8"/>
  <c r="AO66" i="8"/>
  <c r="AO62" i="8"/>
  <c r="AO58" i="8"/>
  <c r="AO54" i="8"/>
  <c r="AO46" i="8"/>
  <c r="AO30" i="8"/>
  <c r="AO22" i="8"/>
  <c r="AO14" i="8"/>
  <c r="AP43" i="8"/>
  <c r="AP27" i="8"/>
  <c r="AP15" i="8"/>
  <c r="BJ6" i="8"/>
  <c r="AN6" i="8"/>
  <c r="AP6" i="8" s="1"/>
  <c r="AN48" i="8"/>
  <c r="AN36" i="8"/>
  <c r="AN32" i="8"/>
  <c r="AN24" i="8"/>
  <c r="AN20" i="8"/>
  <c r="AO69" i="8"/>
  <c r="AO65" i="8"/>
  <c r="AO61" i="8"/>
  <c r="AO57" i="8"/>
  <c r="AO53" i="8"/>
  <c r="AO45" i="8"/>
  <c r="AO29" i="8"/>
  <c r="AO21" i="8"/>
  <c r="AO13" i="8"/>
  <c r="AN78" i="8"/>
  <c r="AN77" i="8"/>
  <c r="AN76" i="8"/>
  <c r="AN75" i="8"/>
  <c r="AN47" i="8"/>
  <c r="AN31" i="8"/>
  <c r="AN23" i="8"/>
  <c r="AN19" i="8"/>
  <c r="AN11" i="8"/>
  <c r="AO12" i="8" s="1"/>
  <c r="AN7" i="8"/>
  <c r="AO68" i="8"/>
  <c r="AO64" i="8"/>
  <c r="AO60" i="8"/>
  <c r="AO56" i="8"/>
  <c r="AO44" i="8"/>
  <c r="AO28" i="8"/>
  <c r="AO16" i="8"/>
  <c r="AO67" i="8"/>
  <c r="AO63" i="8"/>
  <c r="AO59" i="8"/>
  <c r="AO55" i="8"/>
  <c r="CE420" i="4"/>
  <c r="CG419" i="4"/>
  <c r="CH419" i="4" s="1"/>
  <c r="K70" i="30"/>
  <c r="L70" i="30" s="1"/>
  <c r="M4" i="30" s="1"/>
  <c r="N4" i="30"/>
  <c r="J23" i="21"/>
  <c r="L23" i="21" s="1"/>
  <c r="M23" i="21" s="1"/>
  <c r="AZ60" i="4"/>
  <c r="BC59" i="4"/>
  <c r="BE59" i="4" s="1"/>
  <c r="BA121" i="4"/>
  <c r="BD120" i="4"/>
  <c r="BF120" i="4" s="1"/>
  <c r="BJ7" i="8"/>
  <c r="BJ8" i="8" s="1"/>
  <c r="BJ9" i="8" s="1"/>
  <c r="BJ10" i="8" s="1"/>
  <c r="BJ11" i="8" s="1"/>
  <c r="BJ12" i="8" s="1"/>
  <c r="BJ13" i="8" s="1"/>
  <c r="BJ14" i="8" s="1"/>
  <c r="BJ15" i="8" s="1"/>
  <c r="BJ16" i="8" s="1"/>
  <c r="BJ17" i="8" s="1"/>
  <c r="BJ18" i="8" s="1"/>
  <c r="BJ19" i="8" s="1"/>
  <c r="BJ20" i="8" s="1"/>
  <c r="BJ21" i="8" s="1"/>
  <c r="BJ22" i="8" s="1"/>
  <c r="BJ24" i="8" s="1"/>
  <c r="BJ25" i="8" s="1"/>
  <c r="BJ26" i="8" s="1"/>
  <c r="BJ27" i="8" s="1"/>
  <c r="BJ28" i="8" s="1"/>
  <c r="BJ29" i="8" s="1"/>
  <c r="BJ30" i="8" s="1"/>
  <c r="BJ31" i="8" s="1"/>
  <c r="BJ32" i="8" s="1"/>
  <c r="BJ33" i="8" s="1"/>
  <c r="BJ34" i="8" s="1"/>
  <c r="BJ35" i="8" s="1"/>
  <c r="BJ36" i="8" s="1"/>
  <c r="BJ37" i="8" s="1"/>
  <c r="BJ38" i="8" s="1"/>
  <c r="BJ39" i="8" s="1"/>
  <c r="BJ40" i="8" s="1"/>
  <c r="AO8" i="8" l="1"/>
  <c r="AO50" i="8"/>
  <c r="AO19" i="8"/>
  <c r="AP19" i="8"/>
  <c r="AP75" i="8"/>
  <c r="AO75" i="8"/>
  <c r="AP36" i="8"/>
  <c r="AO36" i="8"/>
  <c r="AP33" i="8"/>
  <c r="AO33" i="8"/>
  <c r="CE421" i="4"/>
  <c r="CG420" i="4"/>
  <c r="CH420" i="4" s="1"/>
  <c r="AO23" i="8"/>
  <c r="AP23" i="8"/>
  <c r="AP76" i="8"/>
  <c r="AO76" i="8"/>
  <c r="AP20" i="8"/>
  <c r="AO20" i="8"/>
  <c r="AP48" i="8"/>
  <c r="AO48" i="8"/>
  <c r="AP9" i="8"/>
  <c r="AO9" i="8"/>
  <c r="AP37" i="8"/>
  <c r="AO37" i="8"/>
  <c r="AP74" i="8"/>
  <c r="AP7" i="8"/>
  <c r="AO7" i="8"/>
  <c r="AO31" i="8"/>
  <c r="AP31" i="8"/>
  <c r="AO77" i="8"/>
  <c r="AP77" i="8"/>
  <c r="AP24" i="8"/>
  <c r="AO24" i="8"/>
  <c r="AO38" i="8"/>
  <c r="AP17" i="8"/>
  <c r="AO17" i="8"/>
  <c r="AP49" i="8"/>
  <c r="AO49" i="8"/>
  <c r="AO18" i="8"/>
  <c r="AO10" i="8"/>
  <c r="AO34" i="8"/>
  <c r="AO11" i="8"/>
  <c r="AP11" i="8"/>
  <c r="AN73" i="8"/>
  <c r="AP73" i="8" s="1"/>
  <c r="AO47" i="8"/>
  <c r="AP47" i="8"/>
  <c r="AP78" i="8"/>
  <c r="AO78" i="8"/>
  <c r="AP32" i="8"/>
  <c r="AO32" i="8"/>
  <c r="AP25" i="8"/>
  <c r="AO25" i="8"/>
  <c r="J24" i="21"/>
  <c r="L24" i="21" s="1"/>
  <c r="M24" i="21" s="1"/>
  <c r="BA122" i="4"/>
  <c r="BD121" i="4"/>
  <c r="BF121" i="4" s="1"/>
  <c r="AZ61" i="4"/>
  <c r="BC60" i="4"/>
  <c r="BE60" i="4" s="1"/>
  <c r="H7" i="8"/>
  <c r="I5" i="8"/>
  <c r="I4" i="8"/>
  <c r="I3" i="8"/>
  <c r="J3" i="8" s="1"/>
  <c r="E39" i="8"/>
  <c r="G4" i="8"/>
  <c r="F4" i="13"/>
  <c r="BJ75" i="8"/>
  <c r="BJ77" i="8"/>
  <c r="BJ74" i="8"/>
  <c r="BJ78" i="8"/>
  <c r="BJ73" i="8"/>
  <c r="BJ79" i="8"/>
  <c r="BJ72" i="8"/>
  <c r="BJ76" i="8"/>
  <c r="BJ83" i="8"/>
  <c r="BJ80" i="8"/>
  <c r="BJ82" i="8"/>
  <c r="BJ81" i="8"/>
  <c r="AO74" i="8" l="1"/>
  <c r="AN42" i="8"/>
  <c r="AN39" i="8"/>
  <c r="AN40" i="8"/>
  <c r="AN41" i="8"/>
  <c r="G4" i="13"/>
  <c r="E4" i="13" s="1"/>
  <c r="BJ41" i="8"/>
  <c r="BJ42" i="8" s="1"/>
  <c r="BJ43" i="8" s="1"/>
  <c r="BJ44" i="8" s="1"/>
  <c r="BJ45" i="8" s="1"/>
  <c r="BJ46" i="8" s="1"/>
  <c r="BJ47" i="8" s="1"/>
  <c r="BJ48" i="8" s="1"/>
  <c r="BJ49" i="8" s="1"/>
  <c r="BJ50" i="8" s="1"/>
  <c r="BJ51" i="8" s="1"/>
  <c r="BJ52" i="8" s="1"/>
  <c r="BJ53" i="8" s="1"/>
  <c r="BJ54" i="8" s="1"/>
  <c r="BJ55" i="8" s="1"/>
  <c r="BJ56" i="8" s="1"/>
  <c r="BJ57" i="8" s="1"/>
  <c r="BJ58" i="8" s="1"/>
  <c r="BJ59" i="8" s="1"/>
  <c r="BJ60" i="8" s="1"/>
  <c r="BJ61" i="8" s="1"/>
  <c r="BJ62" i="8" s="1"/>
  <c r="BJ63" i="8" s="1"/>
  <c r="BJ64" i="8" s="1"/>
  <c r="BJ65" i="8" s="1"/>
  <c r="BJ66" i="8" s="1"/>
  <c r="BJ67" i="8" s="1"/>
  <c r="BJ68" i="8" s="1"/>
  <c r="BJ69" i="8" s="1"/>
  <c r="BJ70" i="8" s="1"/>
  <c r="BJ71" i="8" s="1"/>
  <c r="AQ74" i="8"/>
  <c r="AR74" i="8" s="1"/>
  <c r="AQ78" i="8"/>
  <c r="AR78" i="8" s="1"/>
  <c r="AQ75" i="8"/>
  <c r="AR75" i="8" s="1"/>
  <c r="AQ76" i="8"/>
  <c r="AR76" i="8" s="1"/>
  <c r="AQ73" i="8"/>
  <c r="AR73" i="8" s="1"/>
  <c r="AQ77" i="8"/>
  <c r="AR77" i="8" s="1"/>
  <c r="CE422" i="4"/>
  <c r="CG421" i="4"/>
  <c r="CH421" i="4" s="1"/>
  <c r="J25" i="21"/>
  <c r="L25" i="21" s="1"/>
  <c r="M25" i="21" s="1"/>
  <c r="AZ62" i="4"/>
  <c r="BC61" i="4"/>
  <c r="BE61" i="4" s="1"/>
  <c r="BA123" i="4"/>
  <c r="BD122" i="4"/>
  <c r="BF122" i="4" s="1"/>
  <c r="CE423" i="4" l="1"/>
  <c r="CG422" i="4"/>
  <c r="CH422" i="4" s="1"/>
  <c r="AP41" i="8"/>
  <c r="AO41" i="8"/>
  <c r="AP40" i="8"/>
  <c r="AO40" i="8"/>
  <c r="AO39" i="8"/>
  <c r="AP39" i="8"/>
  <c r="AP42" i="8"/>
  <c r="AO42" i="8"/>
  <c r="AO43" i="8"/>
  <c r="J26" i="21"/>
  <c r="L26" i="21" s="1"/>
  <c r="M26" i="21" s="1"/>
  <c r="BA124" i="4"/>
  <c r="BD123" i="4"/>
  <c r="BF123" i="4" s="1"/>
  <c r="AZ63" i="4"/>
  <c r="BC62" i="4"/>
  <c r="BE62" i="4" s="1"/>
  <c r="AQ13" i="8" l="1"/>
  <c r="AR13" i="8" s="1"/>
  <c r="AQ60" i="8"/>
  <c r="AR60" i="8" s="1"/>
  <c r="AQ45" i="8"/>
  <c r="AR45" i="8" s="1"/>
  <c r="AQ33" i="8"/>
  <c r="AR33" i="8" s="1"/>
  <c r="AQ51" i="8"/>
  <c r="AR51" i="8" s="1"/>
  <c r="AQ58" i="8"/>
  <c r="AR58" i="8" s="1"/>
  <c r="AQ25" i="8"/>
  <c r="AR25" i="8" s="1"/>
  <c r="AQ47" i="8"/>
  <c r="AR47" i="8" s="1"/>
  <c r="AQ54" i="8"/>
  <c r="AR54" i="8" s="1"/>
  <c r="AQ18" i="8"/>
  <c r="AR18" i="8" s="1"/>
  <c r="AQ56" i="8"/>
  <c r="AR56" i="8" s="1"/>
  <c r="AQ27" i="8"/>
  <c r="AR27" i="8" s="1"/>
  <c r="AQ48" i="8"/>
  <c r="AR48" i="8" s="1"/>
  <c r="AQ30" i="8"/>
  <c r="AR30" i="8" s="1"/>
  <c r="AQ69" i="8"/>
  <c r="AR69" i="8" s="1"/>
  <c r="AQ26" i="8"/>
  <c r="AR26" i="8" s="1"/>
  <c r="AQ29" i="8"/>
  <c r="AR29" i="8" s="1"/>
  <c r="AQ10" i="8"/>
  <c r="AR10" i="8" s="1"/>
  <c r="AQ6" i="8"/>
  <c r="AR6" i="8" s="1"/>
  <c r="AQ35" i="8"/>
  <c r="AR35" i="8" s="1"/>
  <c r="AQ42" i="8"/>
  <c r="AR42" i="8" s="1"/>
  <c r="AQ64" i="8"/>
  <c r="AR64" i="8" s="1"/>
  <c r="AQ31" i="8"/>
  <c r="AR31" i="8" s="1"/>
  <c r="AQ38" i="8"/>
  <c r="AR38" i="8" s="1"/>
  <c r="AQ20" i="8"/>
  <c r="AR20" i="8" s="1"/>
  <c r="AQ24" i="8"/>
  <c r="AR24" i="8" s="1"/>
  <c r="AQ11" i="8"/>
  <c r="AR11" i="8" s="1"/>
  <c r="AQ12" i="8"/>
  <c r="AR12" i="8" s="1"/>
  <c r="AQ16" i="8"/>
  <c r="AR16" i="8" s="1"/>
  <c r="AQ7" i="8"/>
  <c r="AR7" i="8" s="1"/>
  <c r="AQ14" i="8"/>
  <c r="AR14" i="8" s="1"/>
  <c r="AQ41" i="8"/>
  <c r="AR41" i="8" s="1"/>
  <c r="AQ53" i="8"/>
  <c r="AR53" i="8" s="1"/>
  <c r="AQ61" i="8"/>
  <c r="AR61" i="8" s="1"/>
  <c r="AQ36" i="8"/>
  <c r="AR36" i="8" s="1"/>
  <c r="AQ40" i="8"/>
  <c r="AR40" i="8" s="1"/>
  <c r="AQ19" i="8"/>
  <c r="AR19" i="8" s="1"/>
  <c r="AQ28" i="8"/>
  <c r="AR28" i="8" s="1"/>
  <c r="AQ32" i="8"/>
  <c r="AR32" i="8" s="1"/>
  <c r="AQ15" i="8"/>
  <c r="AR15" i="8" s="1"/>
  <c r="AQ22" i="8"/>
  <c r="AR22" i="8" s="1"/>
  <c r="AQ49" i="8"/>
  <c r="AR49" i="8" s="1"/>
  <c r="AQ59" i="8"/>
  <c r="AR59" i="8" s="1"/>
  <c r="AQ66" i="8"/>
  <c r="AR66" i="8" s="1"/>
  <c r="AQ55" i="8"/>
  <c r="AR55" i="8" s="1"/>
  <c r="AQ52" i="8"/>
  <c r="AR52" i="8" s="1"/>
  <c r="AQ21" i="8"/>
  <c r="AR21" i="8" s="1"/>
  <c r="AQ37" i="8"/>
  <c r="AR37" i="8" s="1"/>
  <c r="AQ68" i="8"/>
  <c r="AR68" i="8" s="1"/>
  <c r="AQ65" i="8"/>
  <c r="AR65" i="8" s="1"/>
  <c r="AQ8" i="8"/>
  <c r="AR8" i="8" s="1"/>
  <c r="AQ67" i="8"/>
  <c r="AR67" i="8" s="1"/>
  <c r="AQ57" i="8"/>
  <c r="AR57" i="8" s="1"/>
  <c r="AQ63" i="8"/>
  <c r="AR63" i="8" s="1"/>
  <c r="AQ70" i="8"/>
  <c r="AR70" i="8" s="1"/>
  <c r="AQ50" i="8"/>
  <c r="AR50" i="8" s="1"/>
  <c r="AQ17" i="8"/>
  <c r="AR17" i="8" s="1"/>
  <c r="AQ43" i="8"/>
  <c r="AR43" i="8" s="1"/>
  <c r="AQ34" i="8"/>
  <c r="AR34" i="8" s="1"/>
  <c r="AQ9" i="8"/>
  <c r="AR9" i="8" s="1"/>
  <c r="AQ39" i="8"/>
  <c r="AR39" i="8" s="1"/>
  <c r="AQ46" i="8"/>
  <c r="AR46" i="8" s="1"/>
  <c r="AQ44" i="8"/>
  <c r="AR44" i="8" s="1"/>
  <c r="AQ23" i="8"/>
  <c r="AR23" i="8" s="1"/>
  <c r="AQ62" i="8"/>
  <c r="AR62" i="8" s="1"/>
  <c r="CE424" i="4"/>
  <c r="CH423" i="4"/>
  <c r="CG423" i="4"/>
  <c r="J27" i="21"/>
  <c r="L27" i="21" s="1"/>
  <c r="M27" i="21" s="1"/>
  <c r="AZ64" i="4"/>
  <c r="BC63" i="4"/>
  <c r="BE63" i="4" s="1"/>
  <c r="BA125" i="4"/>
  <c r="BD124" i="4"/>
  <c r="BF124" i="4" s="1"/>
  <c r="CE425" i="4" l="1"/>
  <c r="CG424" i="4"/>
  <c r="CH424" i="4" s="1"/>
  <c r="J28" i="21"/>
  <c r="L28" i="21" s="1"/>
  <c r="M28" i="21" s="1"/>
  <c r="BA126" i="4"/>
  <c r="BD125" i="4"/>
  <c r="BF125" i="4" s="1"/>
  <c r="AZ65" i="4"/>
  <c r="BC64" i="4"/>
  <c r="BE64" i="4" s="1"/>
  <c r="CE426" i="4" l="1"/>
  <c r="CG425" i="4"/>
  <c r="CH425" i="4" s="1"/>
  <c r="J29" i="21"/>
  <c r="L29" i="21" s="1"/>
  <c r="M29" i="21" s="1"/>
  <c r="AZ66" i="4"/>
  <c r="BC65" i="4"/>
  <c r="BE65" i="4" s="1"/>
  <c r="BA127" i="4"/>
  <c r="BD126" i="4"/>
  <c r="BF126" i="4" s="1"/>
  <c r="F5" i="13"/>
  <c r="G3" i="13"/>
  <c r="E3" i="13" s="1"/>
  <c r="CE427" i="4" l="1"/>
  <c r="CG426" i="4"/>
  <c r="CH426" i="4" s="1"/>
  <c r="F6" i="13"/>
  <c r="G6" i="13" s="1"/>
  <c r="E6" i="13" s="1"/>
  <c r="J30" i="21"/>
  <c r="L30" i="21" s="1"/>
  <c r="M30" i="21" s="1"/>
  <c r="BA128" i="4"/>
  <c r="BD127" i="4"/>
  <c r="BF127" i="4" s="1"/>
  <c r="AZ67" i="4"/>
  <c r="BC66" i="4"/>
  <c r="BE66" i="4" s="1"/>
  <c r="G5" i="13"/>
  <c r="E5" i="13" s="1"/>
  <c r="F7" i="13" l="1"/>
  <c r="F8" i="13" s="1"/>
  <c r="CE428" i="4"/>
  <c r="CG427" i="4"/>
  <c r="CH427" i="4" s="1"/>
  <c r="J31" i="21"/>
  <c r="L31" i="21" s="1"/>
  <c r="M31" i="21" s="1"/>
  <c r="AZ68" i="4"/>
  <c r="BC67" i="4"/>
  <c r="BE67" i="4" s="1"/>
  <c r="BA129" i="4"/>
  <c r="BD128" i="4"/>
  <c r="BF128" i="4" s="1"/>
  <c r="G7" i="13"/>
  <c r="E7" i="13" s="1"/>
  <c r="CE429" i="4" l="1"/>
  <c r="CG428" i="4"/>
  <c r="CH428" i="4" s="1"/>
  <c r="J32" i="21"/>
  <c r="L32" i="21" s="1"/>
  <c r="M32" i="21" s="1"/>
  <c r="BA130" i="4"/>
  <c r="BD129" i="4"/>
  <c r="BF129" i="4" s="1"/>
  <c r="AZ69" i="4"/>
  <c r="BC68" i="4"/>
  <c r="BE68" i="4" s="1"/>
  <c r="F9" i="13"/>
  <c r="G8" i="13"/>
  <c r="E8" i="13" s="1"/>
  <c r="CE430" i="4" l="1"/>
  <c r="CG429" i="4"/>
  <c r="CH429" i="4" s="1"/>
  <c r="J33" i="21"/>
  <c r="L33" i="21" s="1"/>
  <c r="M33" i="21" s="1"/>
  <c r="AZ70" i="4"/>
  <c r="BC69" i="4"/>
  <c r="BE69" i="4" s="1"/>
  <c r="BA131" i="4"/>
  <c r="BD130" i="4"/>
  <c r="BF130" i="4" s="1"/>
  <c r="G9" i="13"/>
  <c r="E9" i="13" s="1"/>
  <c r="F10" i="13"/>
  <c r="CE431" i="4" l="1"/>
  <c r="CG430" i="4"/>
  <c r="CH430" i="4" s="1"/>
  <c r="J34" i="21"/>
  <c r="L34" i="21" s="1"/>
  <c r="M34" i="21" s="1"/>
  <c r="BA132" i="4"/>
  <c r="BD131" i="4"/>
  <c r="BF131" i="4" s="1"/>
  <c r="AZ71" i="4"/>
  <c r="BC70" i="4"/>
  <c r="BE70" i="4" s="1"/>
  <c r="G10" i="13"/>
  <c r="E10" i="13" s="1"/>
  <c r="F11" i="13"/>
  <c r="CE432" i="4" l="1"/>
  <c r="CG431" i="4"/>
  <c r="CH431" i="4" s="1"/>
  <c r="J35" i="21"/>
  <c r="L35" i="21" s="1"/>
  <c r="M35" i="21" s="1"/>
  <c r="AZ72" i="4"/>
  <c r="BC71" i="4"/>
  <c r="BE71" i="4" s="1"/>
  <c r="BA133" i="4"/>
  <c r="BD132" i="4"/>
  <c r="BF132" i="4" s="1"/>
  <c r="G11" i="13"/>
  <c r="E11" i="13" s="1"/>
  <c r="CE433" i="4" l="1"/>
  <c r="CG432" i="4"/>
  <c r="CH432" i="4" s="1"/>
  <c r="J36" i="21"/>
  <c r="L36" i="21" s="1"/>
  <c r="M36" i="21" s="1"/>
  <c r="BA134" i="4"/>
  <c r="BD133" i="4"/>
  <c r="BF133" i="4" s="1"/>
  <c r="AZ73" i="4"/>
  <c r="BC72" i="4"/>
  <c r="BE72" i="4" s="1"/>
  <c r="G49" i="8"/>
  <c r="G48" i="8"/>
  <c r="G5" i="8"/>
  <c r="CE434" i="4" l="1"/>
  <c r="CG433" i="4"/>
  <c r="CH433" i="4" s="1"/>
  <c r="J37" i="21"/>
  <c r="L37" i="21" s="1"/>
  <c r="M37" i="21" s="1"/>
  <c r="AZ74" i="4"/>
  <c r="BC73" i="4"/>
  <c r="BE73" i="4" s="1"/>
  <c r="BA135" i="4"/>
  <c r="BD134" i="4"/>
  <c r="BF134" i="4" s="1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93" i="8"/>
  <c r="H93" i="8" s="1"/>
  <c r="G94" i="8"/>
  <c r="G92" i="8"/>
  <c r="H92" i="8" s="1"/>
  <c r="H94" i="8"/>
  <c r="H59" i="8"/>
  <c r="I59" i="8"/>
  <c r="H60" i="8"/>
  <c r="I60" i="8"/>
  <c r="H61" i="8"/>
  <c r="I61" i="8"/>
  <c r="H62" i="8"/>
  <c r="I62" i="8"/>
  <c r="H63" i="8"/>
  <c r="I63" i="8"/>
  <c r="H64" i="8"/>
  <c r="I64" i="8"/>
  <c r="H65" i="8"/>
  <c r="I65" i="8"/>
  <c r="H66" i="8"/>
  <c r="I66" i="8"/>
  <c r="H67" i="8"/>
  <c r="I67" i="8"/>
  <c r="H68" i="8"/>
  <c r="I68" i="8"/>
  <c r="J68" i="8" s="1"/>
  <c r="H69" i="8"/>
  <c r="I69" i="8"/>
  <c r="J69" i="8" s="1"/>
  <c r="H70" i="8"/>
  <c r="I70" i="8"/>
  <c r="J70" i="8" s="1"/>
  <c r="H43" i="8"/>
  <c r="I43" i="8"/>
  <c r="H44" i="8"/>
  <c r="I44" i="8"/>
  <c r="J44" i="8" s="1"/>
  <c r="H45" i="8"/>
  <c r="I45" i="8"/>
  <c r="J45" i="8" s="1"/>
  <c r="H46" i="8"/>
  <c r="I46" i="8"/>
  <c r="J46" i="8" s="1"/>
  <c r="H47" i="8"/>
  <c r="I47" i="8"/>
  <c r="H48" i="8"/>
  <c r="I48" i="8"/>
  <c r="H49" i="8"/>
  <c r="I49" i="8"/>
  <c r="H50" i="8"/>
  <c r="I50" i="8"/>
  <c r="H51" i="8"/>
  <c r="I51" i="8"/>
  <c r="H52" i="8"/>
  <c r="I52" i="8"/>
  <c r="H53" i="8"/>
  <c r="I53" i="8"/>
  <c r="H54" i="8"/>
  <c r="I54" i="8"/>
  <c r="H55" i="8"/>
  <c r="I55" i="8"/>
  <c r="H56" i="8"/>
  <c r="I56" i="8"/>
  <c r="H57" i="8"/>
  <c r="I57" i="8"/>
  <c r="H58" i="8"/>
  <c r="I58" i="8"/>
  <c r="X61" i="8" l="1"/>
  <c r="J58" i="8"/>
  <c r="X57" i="8"/>
  <c r="J54" i="8"/>
  <c r="X53" i="8"/>
  <c r="J50" i="8"/>
  <c r="X60" i="8"/>
  <c r="J57" i="8"/>
  <c r="X54" i="8"/>
  <c r="J51" i="8"/>
  <c r="X70" i="8"/>
  <c r="J67" i="8"/>
  <c r="X66" i="8"/>
  <c r="J63" i="8"/>
  <c r="X64" i="8"/>
  <c r="J61" i="8"/>
  <c r="X62" i="8"/>
  <c r="J59" i="8"/>
  <c r="X56" i="8"/>
  <c r="J53" i="8"/>
  <c r="X46" i="8"/>
  <c r="J43" i="8"/>
  <c r="X68" i="8"/>
  <c r="J65" i="8"/>
  <c r="X58" i="8"/>
  <c r="G90" i="8"/>
  <c r="H90" i="8" s="1"/>
  <c r="J55" i="8"/>
  <c r="X59" i="8"/>
  <c r="J56" i="8"/>
  <c r="X55" i="8"/>
  <c r="J52" i="8"/>
  <c r="X69" i="8"/>
  <c r="J66" i="8"/>
  <c r="X67" i="8"/>
  <c r="J64" i="8"/>
  <c r="X65" i="8"/>
  <c r="J62" i="8"/>
  <c r="X63" i="8"/>
  <c r="J60" i="8"/>
  <c r="G98" i="8"/>
  <c r="H98" i="8" s="1"/>
  <c r="CE435" i="4"/>
  <c r="CG434" i="4"/>
  <c r="CH434" i="4" s="1"/>
  <c r="J38" i="21"/>
  <c r="L38" i="21" s="1"/>
  <c r="M38" i="21" s="1"/>
  <c r="BA136" i="4"/>
  <c r="BD135" i="4"/>
  <c r="BF135" i="4" s="1"/>
  <c r="AZ75" i="4"/>
  <c r="BC74" i="4"/>
  <c r="BE74" i="4" s="1"/>
  <c r="J49" i="8"/>
  <c r="X52" i="8"/>
  <c r="J48" i="8"/>
  <c r="X51" i="8"/>
  <c r="J47" i="8"/>
  <c r="X48" i="8"/>
  <c r="X47" i="8"/>
  <c r="X49" i="8"/>
  <c r="X50" i="8"/>
  <c r="G96" i="8"/>
  <c r="H96" i="8" s="1"/>
  <c r="G97" i="8"/>
  <c r="H97" i="8" s="1"/>
  <c r="J5" i="8"/>
  <c r="I6" i="8"/>
  <c r="I7" i="8"/>
  <c r="J7" i="8" s="1"/>
  <c r="I8" i="8"/>
  <c r="I9" i="8"/>
  <c r="I10" i="8"/>
  <c r="I11" i="8"/>
  <c r="I12" i="8"/>
  <c r="I13" i="8"/>
  <c r="I14" i="8"/>
  <c r="J14" i="8" s="1"/>
  <c r="I15" i="8"/>
  <c r="J15" i="8" s="1"/>
  <c r="I16" i="8"/>
  <c r="J16" i="8" s="1"/>
  <c r="I17" i="8"/>
  <c r="I18" i="8"/>
  <c r="I19" i="8"/>
  <c r="I20" i="8"/>
  <c r="J20" i="8" s="1"/>
  <c r="I21" i="8"/>
  <c r="J21" i="8" s="1"/>
  <c r="I22" i="8"/>
  <c r="J22" i="8" s="1"/>
  <c r="I23" i="8"/>
  <c r="I24" i="8"/>
  <c r="I25" i="8"/>
  <c r="I26" i="8"/>
  <c r="I27" i="8"/>
  <c r="I28" i="8"/>
  <c r="J28" i="8" s="1"/>
  <c r="I29" i="8"/>
  <c r="J29" i="8" s="1"/>
  <c r="I30" i="8"/>
  <c r="J30" i="8" s="1"/>
  <c r="I31" i="8"/>
  <c r="I32" i="8"/>
  <c r="J32" i="8" s="1"/>
  <c r="I33" i="8"/>
  <c r="J33" i="8" s="1"/>
  <c r="I34" i="8"/>
  <c r="I35" i="8"/>
  <c r="I36" i="8"/>
  <c r="I37" i="8"/>
  <c r="I38" i="8"/>
  <c r="I39" i="8"/>
  <c r="I40" i="8"/>
  <c r="I41" i="8"/>
  <c r="I42" i="8"/>
  <c r="X44" i="8" l="1"/>
  <c r="J41" i="8"/>
  <c r="X28" i="8"/>
  <c r="J25" i="8"/>
  <c r="J39" i="8"/>
  <c r="X42" i="8"/>
  <c r="X22" i="8"/>
  <c r="J19" i="8"/>
  <c r="X45" i="8"/>
  <c r="J42" i="8"/>
  <c r="X41" i="8"/>
  <c r="J38" i="8"/>
  <c r="X29" i="8"/>
  <c r="J26" i="8"/>
  <c r="X21" i="8"/>
  <c r="J18" i="8"/>
  <c r="X13" i="8"/>
  <c r="J10" i="8"/>
  <c r="X6" i="8"/>
  <c r="X7" i="8"/>
  <c r="J6" i="8"/>
  <c r="X16" i="8"/>
  <c r="J13" i="8"/>
  <c r="X12" i="8"/>
  <c r="J9" i="8"/>
  <c r="X43" i="8"/>
  <c r="J40" i="8"/>
  <c r="X39" i="8"/>
  <c r="J36" i="8"/>
  <c r="X27" i="8"/>
  <c r="J24" i="8"/>
  <c r="X15" i="8"/>
  <c r="J12" i="8"/>
  <c r="X40" i="8"/>
  <c r="J37" i="8"/>
  <c r="X38" i="8"/>
  <c r="J35" i="8"/>
  <c r="X30" i="8"/>
  <c r="J27" i="8"/>
  <c r="X14" i="8"/>
  <c r="J11" i="8"/>
  <c r="CE436" i="4"/>
  <c r="CG435" i="4"/>
  <c r="CH435" i="4" s="1"/>
  <c r="J39" i="21"/>
  <c r="L39" i="21" s="1"/>
  <c r="M39" i="21" s="1"/>
  <c r="AZ76" i="4"/>
  <c r="BC75" i="4"/>
  <c r="BE75" i="4" s="1"/>
  <c r="BA137" i="4"/>
  <c r="BD136" i="4"/>
  <c r="BF136" i="4" s="1"/>
  <c r="J34" i="8"/>
  <c r="X36" i="8"/>
  <c r="X35" i="8"/>
  <c r="X37" i="8"/>
  <c r="J31" i="8"/>
  <c r="X32" i="8"/>
  <c r="X34" i="8"/>
  <c r="X31" i="8"/>
  <c r="X33" i="8"/>
  <c r="J23" i="8"/>
  <c r="X24" i="8"/>
  <c r="X25" i="8"/>
  <c r="X26" i="8"/>
  <c r="X23" i="8"/>
  <c r="J17" i="8"/>
  <c r="X18" i="8"/>
  <c r="X20" i="8"/>
  <c r="X17" i="8"/>
  <c r="X19" i="8"/>
  <c r="J8" i="8"/>
  <c r="X11" i="8"/>
  <c r="X10" i="8"/>
  <c r="X9" i="8"/>
  <c r="G89" i="8"/>
  <c r="H89" i="8" s="1"/>
  <c r="X8" i="8"/>
  <c r="G88" i="8"/>
  <c r="H88" i="8" s="1"/>
  <c r="J4" i="8"/>
  <c r="AG5" i="3"/>
  <c r="AG6" i="3"/>
  <c r="AG7" i="3"/>
  <c r="AJ5" i="3" s="1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G473" i="3"/>
  <c r="AG474" i="3"/>
  <c r="AG475" i="3"/>
  <c r="AG476" i="3"/>
  <c r="AG477" i="3"/>
  <c r="AG478" i="3"/>
  <c r="AG479" i="3"/>
  <c r="AG480" i="3"/>
  <c r="AG481" i="3"/>
  <c r="AG482" i="3"/>
  <c r="AG483" i="3"/>
  <c r="AG484" i="3"/>
  <c r="AG485" i="3"/>
  <c r="AG486" i="3"/>
  <c r="AG487" i="3"/>
  <c r="AG488" i="3"/>
  <c r="AG489" i="3"/>
  <c r="AG490" i="3"/>
  <c r="AG491" i="3"/>
  <c r="AG492" i="3"/>
  <c r="AG493" i="3"/>
  <c r="AG494" i="3"/>
  <c r="AG495" i="3"/>
  <c r="AG496" i="3"/>
  <c r="AG497" i="3"/>
  <c r="AG498" i="3"/>
  <c r="AG499" i="3"/>
  <c r="AG500" i="3"/>
  <c r="AG501" i="3"/>
  <c r="AG502" i="3"/>
  <c r="AG503" i="3"/>
  <c r="AG504" i="3"/>
  <c r="AG505" i="3"/>
  <c r="AG506" i="3"/>
  <c r="AG507" i="3"/>
  <c r="AG508" i="3"/>
  <c r="AG509" i="3"/>
  <c r="AG510" i="3"/>
  <c r="AG511" i="3"/>
  <c r="AG512" i="3"/>
  <c r="AG513" i="3"/>
  <c r="AG514" i="3"/>
  <c r="AG515" i="3"/>
  <c r="AG516" i="3"/>
  <c r="AG517" i="3"/>
  <c r="AG518" i="3"/>
  <c r="AG519" i="3"/>
  <c r="AG520" i="3"/>
  <c r="AG521" i="3"/>
  <c r="AG522" i="3"/>
  <c r="AG523" i="3"/>
  <c r="AG524" i="3"/>
  <c r="AG525" i="3"/>
  <c r="AG526" i="3"/>
  <c r="AG527" i="3"/>
  <c r="AG528" i="3"/>
  <c r="AG529" i="3"/>
  <c r="AG530" i="3"/>
  <c r="AG531" i="3"/>
  <c r="AG532" i="3"/>
  <c r="AG533" i="3"/>
  <c r="AG534" i="3"/>
  <c r="AG535" i="3"/>
  <c r="AG536" i="3"/>
  <c r="AG537" i="3"/>
  <c r="AG538" i="3"/>
  <c r="AG539" i="3"/>
  <c r="AG540" i="3"/>
  <c r="AG541" i="3"/>
  <c r="AG542" i="3"/>
  <c r="AG543" i="3"/>
  <c r="AG544" i="3"/>
  <c r="AG545" i="3"/>
  <c r="AG546" i="3"/>
  <c r="AG547" i="3"/>
  <c r="AG548" i="3"/>
  <c r="AG549" i="3"/>
  <c r="AG550" i="3"/>
  <c r="AG551" i="3"/>
  <c r="AG552" i="3"/>
  <c r="AG553" i="3"/>
  <c r="AG554" i="3"/>
  <c r="AG555" i="3"/>
  <c r="AG556" i="3"/>
  <c r="AG557" i="3"/>
  <c r="AG558" i="3"/>
  <c r="AG559" i="3"/>
  <c r="AG560" i="3"/>
  <c r="AG561" i="3"/>
  <c r="AG562" i="3"/>
  <c r="AG563" i="3"/>
  <c r="AG564" i="3"/>
  <c r="AG565" i="3"/>
  <c r="AG566" i="3"/>
  <c r="AG567" i="3"/>
  <c r="AG568" i="3"/>
  <c r="AG569" i="3"/>
  <c r="AG570" i="3"/>
  <c r="AG571" i="3"/>
  <c r="AG572" i="3"/>
  <c r="AG573" i="3"/>
  <c r="AG574" i="3"/>
  <c r="AG575" i="3"/>
  <c r="AG576" i="3"/>
  <c r="AG577" i="3"/>
  <c r="AG578" i="3"/>
  <c r="AG579" i="3"/>
  <c r="AG580" i="3"/>
  <c r="AG581" i="3"/>
  <c r="AG582" i="3"/>
  <c r="AG583" i="3"/>
  <c r="AG584" i="3"/>
  <c r="AG585" i="3"/>
  <c r="AG586" i="3"/>
  <c r="AG587" i="3"/>
  <c r="AG588" i="3"/>
  <c r="AG589" i="3"/>
  <c r="AG590" i="3"/>
  <c r="AG591" i="3"/>
  <c r="AG592" i="3"/>
  <c r="AG593" i="3"/>
  <c r="AG594" i="3"/>
  <c r="AG595" i="3"/>
  <c r="AG596" i="3"/>
  <c r="AG597" i="3"/>
  <c r="AG598" i="3"/>
  <c r="AG599" i="3"/>
  <c r="AG600" i="3"/>
  <c r="AG601" i="3"/>
  <c r="AG602" i="3"/>
  <c r="AG603" i="3"/>
  <c r="AG604" i="3"/>
  <c r="AG605" i="3"/>
  <c r="AG606" i="3"/>
  <c r="AG607" i="3"/>
  <c r="AG608" i="3"/>
  <c r="AG609" i="3"/>
  <c r="AG610" i="3"/>
  <c r="AG611" i="3"/>
  <c r="AG612" i="3"/>
  <c r="AG613" i="3"/>
  <c r="AG614" i="3"/>
  <c r="AG615" i="3"/>
  <c r="AG616" i="3"/>
  <c r="AG617" i="3"/>
  <c r="AG618" i="3"/>
  <c r="AG619" i="3"/>
  <c r="AG620" i="3"/>
  <c r="AG621" i="3"/>
  <c r="AG622" i="3"/>
  <c r="AG623" i="3"/>
  <c r="AG624" i="3"/>
  <c r="AG625" i="3"/>
  <c r="AG626" i="3"/>
  <c r="AG627" i="3"/>
  <c r="AG628" i="3"/>
  <c r="AG629" i="3"/>
  <c r="AG630" i="3"/>
  <c r="AG631" i="3"/>
  <c r="AG632" i="3"/>
  <c r="AG633" i="3"/>
  <c r="AG634" i="3"/>
  <c r="AG635" i="3"/>
  <c r="AG636" i="3"/>
  <c r="AG637" i="3"/>
  <c r="AG638" i="3"/>
  <c r="AG639" i="3"/>
  <c r="AG640" i="3"/>
  <c r="AG641" i="3"/>
  <c r="AG642" i="3"/>
  <c r="AG643" i="3"/>
  <c r="AG644" i="3"/>
  <c r="AG645" i="3"/>
  <c r="AG646" i="3"/>
  <c r="AG647" i="3"/>
  <c r="AG648" i="3"/>
  <c r="AG649" i="3"/>
  <c r="AG650" i="3"/>
  <c r="AG651" i="3"/>
  <c r="AG652" i="3"/>
  <c r="AG653" i="3"/>
  <c r="AG654" i="3"/>
  <c r="AG655" i="3"/>
  <c r="AG656" i="3"/>
  <c r="AG657" i="3"/>
  <c r="AG658" i="3"/>
  <c r="AG659" i="3"/>
  <c r="AG660" i="3"/>
  <c r="AG661" i="3"/>
  <c r="AG662" i="3"/>
  <c r="AG663" i="3"/>
  <c r="AG664" i="3"/>
  <c r="AG665" i="3"/>
  <c r="AG666" i="3"/>
  <c r="AG667" i="3"/>
  <c r="AG668" i="3"/>
  <c r="AG669" i="3"/>
  <c r="AG670" i="3"/>
  <c r="AG671" i="3"/>
  <c r="AG672" i="3"/>
  <c r="AG673" i="3"/>
  <c r="AG674" i="3"/>
  <c r="AG675" i="3"/>
  <c r="AG676" i="3"/>
  <c r="AG677" i="3"/>
  <c r="AG678" i="3"/>
  <c r="AG679" i="3"/>
  <c r="AG680" i="3"/>
  <c r="AG681" i="3"/>
  <c r="AG682" i="3"/>
  <c r="AG683" i="3"/>
  <c r="AG684" i="3"/>
  <c r="AG685" i="3"/>
  <c r="AG686" i="3"/>
  <c r="AG687" i="3"/>
  <c r="AG688" i="3"/>
  <c r="AG689" i="3"/>
  <c r="AG690" i="3"/>
  <c r="AG691" i="3"/>
  <c r="AG692" i="3"/>
  <c r="AG693" i="3"/>
  <c r="AG694" i="3"/>
  <c r="AG695" i="3"/>
  <c r="AG696" i="3"/>
  <c r="AG697" i="3"/>
  <c r="AG698" i="3"/>
  <c r="AG699" i="3"/>
  <c r="AG700" i="3"/>
  <c r="AG701" i="3"/>
  <c r="AG702" i="3"/>
  <c r="AG703" i="3"/>
  <c r="AG704" i="3"/>
  <c r="AG705" i="3"/>
  <c r="AG706" i="3"/>
  <c r="AG707" i="3"/>
  <c r="AG708" i="3"/>
  <c r="AG709" i="3"/>
  <c r="AG710" i="3"/>
  <c r="AG711" i="3"/>
  <c r="AG712" i="3"/>
  <c r="AG713" i="3"/>
  <c r="AG714" i="3"/>
  <c r="AG715" i="3"/>
  <c r="AG716" i="3"/>
  <c r="AG717" i="3"/>
  <c r="AG718" i="3"/>
  <c r="AG719" i="3"/>
  <c r="AG720" i="3"/>
  <c r="AG721" i="3"/>
  <c r="AG722" i="3"/>
  <c r="AG723" i="3"/>
  <c r="AG724" i="3"/>
  <c r="AG725" i="3"/>
  <c r="AG726" i="3"/>
  <c r="AG727" i="3"/>
  <c r="AG728" i="3"/>
  <c r="AG729" i="3"/>
  <c r="AG730" i="3"/>
  <c r="AG731" i="3"/>
  <c r="AG732" i="3"/>
  <c r="AG733" i="3"/>
  <c r="AG734" i="3"/>
  <c r="AG735" i="3"/>
  <c r="AG736" i="3"/>
  <c r="AG737" i="3"/>
  <c r="AG738" i="3"/>
  <c r="AG739" i="3"/>
  <c r="AG740" i="3"/>
  <c r="AG741" i="3"/>
  <c r="AG742" i="3"/>
  <c r="AG743" i="3"/>
  <c r="AG744" i="3"/>
  <c r="AG745" i="3"/>
  <c r="AG746" i="3"/>
  <c r="AG747" i="3"/>
  <c r="AG748" i="3"/>
  <c r="AG749" i="3"/>
  <c r="AG750" i="3"/>
  <c r="AG751" i="3"/>
  <c r="AG752" i="3"/>
  <c r="AG753" i="3"/>
  <c r="AG754" i="3"/>
  <c r="AG755" i="3"/>
  <c r="AG756" i="3"/>
  <c r="AG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3" i="3"/>
  <c r="AF484" i="3"/>
  <c r="AF485" i="3"/>
  <c r="AF486" i="3"/>
  <c r="AF487" i="3"/>
  <c r="AF488" i="3"/>
  <c r="AF489" i="3"/>
  <c r="AF490" i="3"/>
  <c r="AF491" i="3"/>
  <c r="AF492" i="3"/>
  <c r="AF493" i="3"/>
  <c r="AF494" i="3"/>
  <c r="AF495" i="3"/>
  <c r="AF496" i="3"/>
  <c r="AF497" i="3"/>
  <c r="AF498" i="3"/>
  <c r="AF499" i="3"/>
  <c r="AF500" i="3"/>
  <c r="AF501" i="3"/>
  <c r="AF502" i="3"/>
  <c r="AF503" i="3"/>
  <c r="AF504" i="3"/>
  <c r="AF505" i="3"/>
  <c r="AF506" i="3"/>
  <c r="AF507" i="3"/>
  <c r="AF508" i="3"/>
  <c r="AF509" i="3"/>
  <c r="AF510" i="3"/>
  <c r="AF511" i="3"/>
  <c r="AF512" i="3"/>
  <c r="AF513" i="3"/>
  <c r="AF514" i="3"/>
  <c r="AF515" i="3"/>
  <c r="AF516" i="3"/>
  <c r="AF517" i="3"/>
  <c r="AF518" i="3"/>
  <c r="AF519" i="3"/>
  <c r="AF520" i="3"/>
  <c r="AF521" i="3"/>
  <c r="AF522" i="3"/>
  <c r="AF523" i="3"/>
  <c r="AF524" i="3"/>
  <c r="AF525" i="3"/>
  <c r="AF526" i="3"/>
  <c r="AF527" i="3"/>
  <c r="AF528" i="3"/>
  <c r="AF529" i="3"/>
  <c r="AF530" i="3"/>
  <c r="AF531" i="3"/>
  <c r="AF532" i="3"/>
  <c r="AF533" i="3"/>
  <c r="AF534" i="3"/>
  <c r="AF535" i="3"/>
  <c r="AF536" i="3"/>
  <c r="AF537" i="3"/>
  <c r="AF538" i="3"/>
  <c r="AF539" i="3"/>
  <c r="AF540" i="3"/>
  <c r="AF541" i="3"/>
  <c r="AF542" i="3"/>
  <c r="AF543" i="3"/>
  <c r="AF544" i="3"/>
  <c r="AF545" i="3"/>
  <c r="AF546" i="3"/>
  <c r="AF547" i="3"/>
  <c r="AF548" i="3"/>
  <c r="AF549" i="3"/>
  <c r="AF550" i="3"/>
  <c r="AF551" i="3"/>
  <c r="AF552" i="3"/>
  <c r="AF553" i="3"/>
  <c r="AF554" i="3"/>
  <c r="AF555" i="3"/>
  <c r="AF556" i="3"/>
  <c r="AF557" i="3"/>
  <c r="AF558" i="3"/>
  <c r="AF559" i="3"/>
  <c r="AF560" i="3"/>
  <c r="AF561" i="3"/>
  <c r="AF562" i="3"/>
  <c r="AF563" i="3"/>
  <c r="AF564" i="3"/>
  <c r="AF565" i="3"/>
  <c r="AF566" i="3"/>
  <c r="AF567" i="3"/>
  <c r="AF568" i="3"/>
  <c r="AF569" i="3"/>
  <c r="AF570" i="3"/>
  <c r="AF571" i="3"/>
  <c r="AF572" i="3"/>
  <c r="AF573" i="3"/>
  <c r="AF574" i="3"/>
  <c r="AF575" i="3"/>
  <c r="AF576" i="3"/>
  <c r="AF577" i="3"/>
  <c r="AF578" i="3"/>
  <c r="AF579" i="3"/>
  <c r="AF580" i="3"/>
  <c r="AF581" i="3"/>
  <c r="AF582" i="3"/>
  <c r="AF583" i="3"/>
  <c r="AF584" i="3"/>
  <c r="AF585" i="3"/>
  <c r="AF586" i="3"/>
  <c r="AF587" i="3"/>
  <c r="AF588" i="3"/>
  <c r="AF589" i="3"/>
  <c r="AF590" i="3"/>
  <c r="AF591" i="3"/>
  <c r="AF592" i="3"/>
  <c r="AF593" i="3"/>
  <c r="AF594" i="3"/>
  <c r="AF595" i="3"/>
  <c r="AF596" i="3"/>
  <c r="AF597" i="3"/>
  <c r="AF598" i="3"/>
  <c r="AF599" i="3"/>
  <c r="AF600" i="3"/>
  <c r="AF601" i="3"/>
  <c r="AF602" i="3"/>
  <c r="AF603" i="3"/>
  <c r="AF604" i="3"/>
  <c r="AF605" i="3"/>
  <c r="AF606" i="3"/>
  <c r="AF607" i="3"/>
  <c r="AF608" i="3"/>
  <c r="AF609" i="3"/>
  <c r="AF610" i="3"/>
  <c r="AF611" i="3"/>
  <c r="AF612" i="3"/>
  <c r="AF613" i="3"/>
  <c r="AF614" i="3"/>
  <c r="AF615" i="3"/>
  <c r="AF616" i="3"/>
  <c r="AF617" i="3"/>
  <c r="AF618" i="3"/>
  <c r="AF619" i="3"/>
  <c r="AF620" i="3"/>
  <c r="AF621" i="3"/>
  <c r="AF622" i="3"/>
  <c r="AF623" i="3"/>
  <c r="AF624" i="3"/>
  <c r="AF625" i="3"/>
  <c r="AF626" i="3"/>
  <c r="AF627" i="3"/>
  <c r="AF628" i="3"/>
  <c r="AF629" i="3"/>
  <c r="AF630" i="3"/>
  <c r="AF631" i="3"/>
  <c r="AF632" i="3"/>
  <c r="AF633" i="3"/>
  <c r="AF634" i="3"/>
  <c r="AF635" i="3"/>
  <c r="AF636" i="3"/>
  <c r="AF637" i="3"/>
  <c r="AF638" i="3"/>
  <c r="AF639" i="3"/>
  <c r="AF640" i="3"/>
  <c r="AF641" i="3"/>
  <c r="AF642" i="3"/>
  <c r="AF643" i="3"/>
  <c r="AF644" i="3"/>
  <c r="AF645" i="3"/>
  <c r="AF646" i="3"/>
  <c r="AF647" i="3"/>
  <c r="AF648" i="3"/>
  <c r="AF649" i="3"/>
  <c r="AF650" i="3"/>
  <c r="AF651" i="3"/>
  <c r="AF652" i="3"/>
  <c r="AF653" i="3"/>
  <c r="AF654" i="3"/>
  <c r="AF655" i="3"/>
  <c r="AF656" i="3"/>
  <c r="AF657" i="3"/>
  <c r="AF658" i="3"/>
  <c r="AF659" i="3"/>
  <c r="AF660" i="3"/>
  <c r="AF661" i="3"/>
  <c r="AF662" i="3"/>
  <c r="AF663" i="3"/>
  <c r="AF664" i="3"/>
  <c r="AF665" i="3"/>
  <c r="AF666" i="3"/>
  <c r="AF667" i="3"/>
  <c r="AF668" i="3"/>
  <c r="AF669" i="3"/>
  <c r="AF670" i="3"/>
  <c r="AF671" i="3"/>
  <c r="AF672" i="3"/>
  <c r="AF673" i="3"/>
  <c r="AF674" i="3"/>
  <c r="AF675" i="3"/>
  <c r="AF676" i="3"/>
  <c r="AF677" i="3"/>
  <c r="AF678" i="3"/>
  <c r="AF679" i="3"/>
  <c r="AF680" i="3"/>
  <c r="AF681" i="3"/>
  <c r="AF682" i="3"/>
  <c r="AF683" i="3"/>
  <c r="AF684" i="3"/>
  <c r="AF685" i="3"/>
  <c r="AF686" i="3"/>
  <c r="AF687" i="3"/>
  <c r="AF688" i="3"/>
  <c r="AF689" i="3"/>
  <c r="AF690" i="3"/>
  <c r="AF691" i="3"/>
  <c r="AF692" i="3"/>
  <c r="AF693" i="3"/>
  <c r="AF694" i="3"/>
  <c r="AF695" i="3"/>
  <c r="AF696" i="3"/>
  <c r="AF697" i="3"/>
  <c r="AF698" i="3"/>
  <c r="AF699" i="3"/>
  <c r="AF700" i="3"/>
  <c r="AF701" i="3"/>
  <c r="AF702" i="3"/>
  <c r="AF703" i="3"/>
  <c r="AF704" i="3"/>
  <c r="AF705" i="3"/>
  <c r="AF706" i="3"/>
  <c r="AF707" i="3"/>
  <c r="AF708" i="3"/>
  <c r="AF709" i="3"/>
  <c r="AF710" i="3"/>
  <c r="AF711" i="3"/>
  <c r="AF712" i="3"/>
  <c r="AF713" i="3"/>
  <c r="AF714" i="3"/>
  <c r="AF715" i="3"/>
  <c r="AF716" i="3"/>
  <c r="AF717" i="3"/>
  <c r="AF718" i="3"/>
  <c r="AF719" i="3"/>
  <c r="AF720" i="3"/>
  <c r="AF721" i="3"/>
  <c r="AF722" i="3"/>
  <c r="AF723" i="3"/>
  <c r="AF724" i="3"/>
  <c r="AF725" i="3"/>
  <c r="AF726" i="3"/>
  <c r="AF727" i="3"/>
  <c r="AF728" i="3"/>
  <c r="AF729" i="3"/>
  <c r="AF730" i="3"/>
  <c r="AF731" i="3"/>
  <c r="AF732" i="3"/>
  <c r="AF733" i="3"/>
  <c r="AF734" i="3"/>
  <c r="AF735" i="3"/>
  <c r="AF736" i="3"/>
  <c r="AF737" i="3"/>
  <c r="AF738" i="3"/>
  <c r="AF739" i="3"/>
  <c r="AF740" i="3"/>
  <c r="AF741" i="3"/>
  <c r="AF742" i="3"/>
  <c r="AF743" i="3"/>
  <c r="AF744" i="3"/>
  <c r="AF745" i="3"/>
  <c r="AF746" i="3"/>
  <c r="AF747" i="3"/>
  <c r="AF748" i="3"/>
  <c r="AF749" i="3"/>
  <c r="AF750" i="3"/>
  <c r="AF751" i="3"/>
  <c r="AF752" i="3"/>
  <c r="AF753" i="3"/>
  <c r="AF754" i="3"/>
  <c r="AF755" i="3"/>
  <c r="AF756" i="3"/>
  <c r="AF4" i="3"/>
  <c r="AJ4" i="3" s="1"/>
  <c r="CE437" i="4" l="1"/>
  <c r="CG436" i="4"/>
  <c r="CH436" i="4" s="1"/>
  <c r="J40" i="21"/>
  <c r="L40" i="21" s="1"/>
  <c r="M40" i="21" s="1"/>
  <c r="BA138" i="4"/>
  <c r="BD137" i="4"/>
  <c r="BF137" i="4" s="1"/>
  <c r="AZ77" i="4"/>
  <c r="BC76" i="4"/>
  <c r="BE76" i="4" s="1"/>
  <c r="Q4" i="3"/>
  <c r="V4" i="3" s="1"/>
  <c r="Q3" i="3"/>
  <c r="V3" i="3" s="1"/>
  <c r="V5" i="3" s="1"/>
  <c r="V7" i="3" s="1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6" i="3"/>
  <c r="J5" i="3"/>
  <c r="J4" i="3"/>
  <c r="I5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K30" i="3" l="1"/>
  <c r="CE438" i="4"/>
  <c r="CG437" i="4"/>
  <c r="CH437" i="4" s="1"/>
  <c r="J41" i="21"/>
  <c r="L41" i="21" s="1"/>
  <c r="M41" i="21" s="1"/>
  <c r="AZ78" i="4"/>
  <c r="BC77" i="4"/>
  <c r="BE77" i="4" s="1"/>
  <c r="BA139" i="4"/>
  <c r="BD138" i="4"/>
  <c r="BF138" i="4" s="1"/>
  <c r="K754" i="3"/>
  <c r="K750" i="3"/>
  <c r="K746" i="3"/>
  <c r="K742" i="3"/>
  <c r="K738" i="3"/>
  <c r="K734" i="3"/>
  <c r="K730" i="3"/>
  <c r="K726" i="3"/>
  <c r="K722" i="3"/>
  <c r="K718" i="3"/>
  <c r="K714" i="3"/>
  <c r="K710" i="3"/>
  <c r="K706" i="3"/>
  <c r="K702" i="3"/>
  <c r="K698" i="3"/>
  <c r="K694" i="3"/>
  <c r="K690" i="3"/>
  <c r="K686" i="3"/>
  <c r="K682" i="3"/>
  <c r="K678" i="3"/>
  <c r="K674" i="3"/>
  <c r="K670" i="3"/>
  <c r="K666" i="3"/>
  <c r="K662" i="3"/>
  <c r="K658" i="3"/>
  <c r="K654" i="3"/>
  <c r="K650" i="3"/>
  <c r="K646" i="3"/>
  <c r="K642" i="3"/>
  <c r="K638" i="3"/>
  <c r="K634" i="3"/>
  <c r="K630" i="3"/>
  <c r="K626" i="3"/>
  <c r="K622" i="3"/>
  <c r="K618" i="3"/>
  <c r="K614" i="3"/>
  <c r="K610" i="3"/>
  <c r="K606" i="3"/>
  <c r="K602" i="3"/>
  <c r="K598" i="3"/>
  <c r="K594" i="3"/>
  <c r="K590" i="3"/>
  <c r="K586" i="3"/>
  <c r="K582" i="3"/>
  <c r="K578" i="3"/>
  <c r="K574" i="3"/>
  <c r="K570" i="3"/>
  <c r="K566" i="3"/>
  <c r="K562" i="3"/>
  <c r="K558" i="3"/>
  <c r="K554" i="3"/>
  <c r="K550" i="3"/>
  <c r="K546" i="3"/>
  <c r="K542" i="3"/>
  <c r="K538" i="3"/>
  <c r="K534" i="3"/>
  <c r="K530" i="3"/>
  <c r="K526" i="3"/>
  <c r="K522" i="3"/>
  <c r="K518" i="3"/>
  <c r="K514" i="3"/>
  <c r="K510" i="3"/>
  <c r="K506" i="3"/>
  <c r="K502" i="3"/>
  <c r="K498" i="3"/>
  <c r="K494" i="3"/>
  <c r="K490" i="3"/>
  <c r="K486" i="3"/>
  <c r="K482" i="3"/>
  <c r="K478" i="3"/>
  <c r="K474" i="3"/>
  <c r="K470" i="3"/>
  <c r="K466" i="3"/>
  <c r="K462" i="3"/>
  <c r="K458" i="3"/>
  <c r="K454" i="3"/>
  <c r="K450" i="3"/>
  <c r="K446" i="3"/>
  <c r="K442" i="3"/>
  <c r="K438" i="3"/>
  <c r="K434" i="3"/>
  <c r="K430" i="3"/>
  <c r="K426" i="3"/>
  <c r="K422" i="3"/>
  <c r="K418" i="3"/>
  <c r="K414" i="3"/>
  <c r="K410" i="3"/>
  <c r="K406" i="3"/>
  <c r="K402" i="3"/>
  <c r="K398" i="3"/>
  <c r="K394" i="3"/>
  <c r="K390" i="3"/>
  <c r="K386" i="3"/>
  <c r="K382" i="3"/>
  <c r="K378" i="3"/>
  <c r="K374" i="3"/>
  <c r="K370" i="3"/>
  <c r="K366" i="3"/>
  <c r="K362" i="3"/>
  <c r="K358" i="3"/>
  <c r="K354" i="3"/>
  <c r="K350" i="3"/>
  <c r="K346" i="3"/>
  <c r="K342" i="3"/>
  <c r="K338" i="3"/>
  <c r="K334" i="3"/>
  <c r="K330" i="3"/>
  <c r="K326" i="3"/>
  <c r="K322" i="3"/>
  <c r="K318" i="3"/>
  <c r="K314" i="3"/>
  <c r="K310" i="3"/>
  <c r="K306" i="3"/>
  <c r="K302" i="3"/>
  <c r="K298" i="3"/>
  <c r="K294" i="3"/>
  <c r="K290" i="3"/>
  <c r="K286" i="3"/>
  <c r="K282" i="3"/>
  <c r="K278" i="3"/>
  <c r="K274" i="3"/>
  <c r="K270" i="3"/>
  <c r="K266" i="3"/>
  <c r="K262" i="3"/>
  <c r="K258" i="3"/>
  <c r="K254" i="3"/>
  <c r="K250" i="3"/>
  <c r="K246" i="3"/>
  <c r="K242" i="3"/>
  <c r="K238" i="3"/>
  <c r="K234" i="3"/>
  <c r="K230" i="3"/>
  <c r="K225" i="3"/>
  <c r="K220" i="3"/>
  <c r="K214" i="3"/>
  <c r="K209" i="3"/>
  <c r="K202" i="3"/>
  <c r="K194" i="3"/>
  <c r="K186" i="3"/>
  <c r="K178" i="3"/>
  <c r="K170" i="3"/>
  <c r="K158" i="3"/>
  <c r="K142" i="3"/>
  <c r="K126" i="3"/>
  <c r="K110" i="3"/>
  <c r="K94" i="3"/>
  <c r="K78" i="3"/>
  <c r="K62" i="3"/>
  <c r="K46" i="3"/>
  <c r="L7" i="3"/>
  <c r="L11" i="3"/>
  <c r="L15" i="3"/>
  <c r="L19" i="3"/>
  <c r="L23" i="3"/>
  <c r="L27" i="3"/>
  <c r="L31" i="3"/>
  <c r="L35" i="3"/>
  <c r="L39" i="3"/>
  <c r="L43" i="3"/>
  <c r="L47" i="3"/>
  <c r="L51" i="3"/>
  <c r="L55" i="3"/>
  <c r="L59" i="3"/>
  <c r="L63" i="3"/>
  <c r="L67" i="3"/>
  <c r="L71" i="3"/>
  <c r="L75" i="3"/>
  <c r="L79" i="3"/>
  <c r="L83" i="3"/>
  <c r="L87" i="3"/>
  <c r="L91" i="3"/>
  <c r="L95" i="3"/>
  <c r="L99" i="3"/>
  <c r="L103" i="3"/>
  <c r="L107" i="3"/>
  <c r="L111" i="3"/>
  <c r="L115" i="3"/>
  <c r="L119" i="3"/>
  <c r="L123" i="3"/>
  <c r="L127" i="3"/>
  <c r="L131" i="3"/>
  <c r="L135" i="3"/>
  <c r="L139" i="3"/>
  <c r="L143" i="3"/>
  <c r="L147" i="3"/>
  <c r="L151" i="3"/>
  <c r="L155" i="3"/>
  <c r="L159" i="3"/>
  <c r="L163" i="3"/>
  <c r="L167" i="3"/>
  <c r="L171" i="3"/>
  <c r="L175" i="3"/>
  <c r="L179" i="3"/>
  <c r="L183" i="3"/>
  <c r="L187" i="3"/>
  <c r="L191" i="3"/>
  <c r="L195" i="3"/>
  <c r="L199" i="3"/>
  <c r="L203" i="3"/>
  <c r="L207" i="3"/>
  <c r="L211" i="3"/>
  <c r="L215" i="3"/>
  <c r="L219" i="3"/>
  <c r="L223" i="3"/>
  <c r="L227" i="3"/>
  <c r="L231" i="3"/>
  <c r="L235" i="3"/>
  <c r="L239" i="3"/>
  <c r="L243" i="3"/>
  <c r="L247" i="3"/>
  <c r="L251" i="3"/>
  <c r="L255" i="3"/>
  <c r="L259" i="3"/>
  <c r="L263" i="3"/>
  <c r="L267" i="3"/>
  <c r="L271" i="3"/>
  <c r="L8" i="3"/>
  <c r="L12" i="3"/>
  <c r="L16" i="3"/>
  <c r="L20" i="3"/>
  <c r="L24" i="3"/>
  <c r="L28" i="3"/>
  <c r="L32" i="3"/>
  <c r="L36" i="3"/>
  <c r="L40" i="3"/>
  <c r="L44" i="3"/>
  <c r="L48" i="3"/>
  <c r="L52" i="3"/>
  <c r="L56" i="3"/>
  <c r="L60" i="3"/>
  <c r="L64" i="3"/>
  <c r="L68" i="3"/>
  <c r="L72" i="3"/>
  <c r="L76" i="3"/>
  <c r="L80" i="3"/>
  <c r="L84" i="3"/>
  <c r="L88" i="3"/>
  <c r="L92" i="3"/>
  <c r="L96" i="3"/>
  <c r="L100" i="3"/>
  <c r="L104" i="3"/>
  <c r="L108" i="3"/>
  <c r="L112" i="3"/>
  <c r="L116" i="3"/>
  <c r="L120" i="3"/>
  <c r="L124" i="3"/>
  <c r="L128" i="3"/>
  <c r="L132" i="3"/>
  <c r="L136" i="3"/>
  <c r="L140" i="3"/>
  <c r="L144" i="3"/>
  <c r="L148" i="3"/>
  <c r="L152" i="3"/>
  <c r="L156" i="3"/>
  <c r="L160" i="3"/>
  <c r="L164" i="3"/>
  <c r="L168" i="3"/>
  <c r="L172" i="3"/>
  <c r="L176" i="3"/>
  <c r="L180" i="3"/>
  <c r="L184" i="3"/>
  <c r="L188" i="3"/>
  <c r="L192" i="3"/>
  <c r="L196" i="3"/>
  <c r="L200" i="3"/>
  <c r="L204" i="3"/>
  <c r="L208" i="3"/>
  <c r="L212" i="3"/>
  <c r="L216" i="3"/>
  <c r="L220" i="3"/>
  <c r="L224" i="3"/>
  <c r="L228" i="3"/>
  <c r="L232" i="3"/>
  <c r="L236" i="3"/>
  <c r="L240" i="3"/>
  <c r="L244" i="3"/>
  <c r="L248" i="3"/>
  <c r="L252" i="3"/>
  <c r="L256" i="3"/>
  <c r="L260" i="3"/>
  <c r="L264" i="3"/>
  <c r="L268" i="3"/>
  <c r="L272" i="3"/>
  <c r="L276" i="3"/>
  <c r="L280" i="3"/>
  <c r="L284" i="3"/>
  <c r="L288" i="3"/>
  <c r="L292" i="3"/>
  <c r="L296" i="3"/>
  <c r="L300" i="3"/>
  <c r="L304" i="3"/>
  <c r="L308" i="3"/>
  <c r="L312" i="3"/>
  <c r="L316" i="3"/>
  <c r="L320" i="3"/>
  <c r="L324" i="3"/>
  <c r="L328" i="3"/>
  <c r="L332" i="3"/>
  <c r="L336" i="3"/>
  <c r="L340" i="3"/>
  <c r="L6" i="3"/>
  <c r="L10" i="3"/>
  <c r="L14" i="3"/>
  <c r="L18" i="3"/>
  <c r="L22" i="3"/>
  <c r="L26" i="3"/>
  <c r="L30" i="3"/>
  <c r="L34" i="3"/>
  <c r="L38" i="3"/>
  <c r="L42" i="3"/>
  <c r="L46" i="3"/>
  <c r="L50" i="3"/>
  <c r="L54" i="3"/>
  <c r="L58" i="3"/>
  <c r="L62" i="3"/>
  <c r="L66" i="3"/>
  <c r="L70" i="3"/>
  <c r="L74" i="3"/>
  <c r="L78" i="3"/>
  <c r="L82" i="3"/>
  <c r="L86" i="3"/>
  <c r="L90" i="3"/>
  <c r="L94" i="3"/>
  <c r="L98" i="3"/>
  <c r="L102" i="3"/>
  <c r="L106" i="3"/>
  <c r="L110" i="3"/>
  <c r="L114" i="3"/>
  <c r="L118" i="3"/>
  <c r="L122" i="3"/>
  <c r="L126" i="3"/>
  <c r="L130" i="3"/>
  <c r="L134" i="3"/>
  <c r="L138" i="3"/>
  <c r="L142" i="3"/>
  <c r="L146" i="3"/>
  <c r="L150" i="3"/>
  <c r="L154" i="3"/>
  <c r="L158" i="3"/>
  <c r="L162" i="3"/>
  <c r="L166" i="3"/>
  <c r="L170" i="3"/>
  <c r="L174" i="3"/>
  <c r="L178" i="3"/>
  <c r="L182" i="3"/>
  <c r="L186" i="3"/>
  <c r="L190" i="3"/>
  <c r="L194" i="3"/>
  <c r="L198" i="3"/>
  <c r="L202" i="3"/>
  <c r="L206" i="3"/>
  <c r="L210" i="3"/>
  <c r="L214" i="3"/>
  <c r="L218" i="3"/>
  <c r="L222" i="3"/>
  <c r="L226" i="3"/>
  <c r="L230" i="3"/>
  <c r="L234" i="3"/>
  <c r="L238" i="3"/>
  <c r="L242" i="3"/>
  <c r="L246" i="3"/>
  <c r="L250" i="3"/>
  <c r="L254" i="3"/>
  <c r="L258" i="3"/>
  <c r="L262" i="3"/>
  <c r="L266" i="3"/>
  <c r="L270" i="3"/>
  <c r="L274" i="3"/>
  <c r="L278" i="3"/>
  <c r="L282" i="3"/>
  <c r="L286" i="3"/>
  <c r="L290" i="3"/>
  <c r="L294" i="3"/>
  <c r="L298" i="3"/>
  <c r="L302" i="3"/>
  <c r="L306" i="3"/>
  <c r="L310" i="3"/>
  <c r="L314" i="3"/>
  <c r="L318" i="3"/>
  <c r="L322" i="3"/>
  <c r="L326" i="3"/>
  <c r="L330" i="3"/>
  <c r="L334" i="3"/>
  <c r="L338" i="3"/>
  <c r="L5" i="3"/>
  <c r="L21" i="3"/>
  <c r="L37" i="3"/>
  <c r="L53" i="3"/>
  <c r="L69" i="3"/>
  <c r="L85" i="3"/>
  <c r="L101" i="3"/>
  <c r="L117" i="3"/>
  <c r="L133" i="3"/>
  <c r="L149" i="3"/>
  <c r="L165" i="3"/>
  <c r="L181" i="3"/>
  <c r="L197" i="3"/>
  <c r="L213" i="3"/>
  <c r="L229" i="3"/>
  <c r="L245" i="3"/>
  <c r="L261" i="3"/>
  <c r="L275" i="3"/>
  <c r="L283" i="3"/>
  <c r="L291" i="3"/>
  <c r="L299" i="3"/>
  <c r="L307" i="3"/>
  <c r="L315" i="3"/>
  <c r="L323" i="3"/>
  <c r="L331" i="3"/>
  <c r="L339" i="3"/>
  <c r="L344" i="3"/>
  <c r="L348" i="3"/>
  <c r="L352" i="3"/>
  <c r="L356" i="3"/>
  <c r="L360" i="3"/>
  <c r="L364" i="3"/>
  <c r="L368" i="3"/>
  <c r="L372" i="3"/>
  <c r="L376" i="3"/>
  <c r="L380" i="3"/>
  <c r="L384" i="3"/>
  <c r="L388" i="3"/>
  <c r="L392" i="3"/>
  <c r="L396" i="3"/>
  <c r="L400" i="3"/>
  <c r="L404" i="3"/>
  <c r="L408" i="3"/>
  <c r="L412" i="3"/>
  <c r="L416" i="3"/>
  <c r="L420" i="3"/>
  <c r="L424" i="3"/>
  <c r="L428" i="3"/>
  <c r="L432" i="3"/>
  <c r="L436" i="3"/>
  <c r="L440" i="3"/>
  <c r="L444" i="3"/>
  <c r="L448" i="3"/>
  <c r="L452" i="3"/>
  <c r="L456" i="3"/>
  <c r="L460" i="3"/>
  <c r="L464" i="3"/>
  <c r="L468" i="3"/>
  <c r="L472" i="3"/>
  <c r="L476" i="3"/>
  <c r="L480" i="3"/>
  <c r="L484" i="3"/>
  <c r="L488" i="3"/>
  <c r="L492" i="3"/>
  <c r="L496" i="3"/>
  <c r="L500" i="3"/>
  <c r="L504" i="3"/>
  <c r="L508" i="3"/>
  <c r="L512" i="3"/>
  <c r="L516" i="3"/>
  <c r="L520" i="3"/>
  <c r="L524" i="3"/>
  <c r="L528" i="3"/>
  <c r="L532" i="3"/>
  <c r="L536" i="3"/>
  <c r="L540" i="3"/>
  <c r="L544" i="3"/>
  <c r="L548" i="3"/>
  <c r="L552" i="3"/>
  <c r="L556" i="3"/>
  <c r="L560" i="3"/>
  <c r="L564" i="3"/>
  <c r="L568" i="3"/>
  <c r="L572" i="3"/>
  <c r="L576" i="3"/>
  <c r="L580" i="3"/>
  <c r="L584" i="3"/>
  <c r="L588" i="3"/>
  <c r="L592" i="3"/>
  <c r="L596" i="3"/>
  <c r="L600" i="3"/>
  <c r="L604" i="3"/>
  <c r="L608" i="3"/>
  <c r="L612" i="3"/>
  <c r="L616" i="3"/>
  <c r="L620" i="3"/>
  <c r="L624" i="3"/>
  <c r="L628" i="3"/>
  <c r="L632" i="3"/>
  <c r="L636" i="3"/>
  <c r="L640" i="3"/>
  <c r="L644" i="3"/>
  <c r="L648" i="3"/>
  <c r="L652" i="3"/>
  <c r="L656" i="3"/>
  <c r="L660" i="3"/>
  <c r="L664" i="3"/>
  <c r="L668" i="3"/>
  <c r="L672" i="3"/>
  <c r="L676" i="3"/>
  <c r="L680" i="3"/>
  <c r="L684" i="3"/>
  <c r="L688" i="3"/>
  <c r="L692" i="3"/>
  <c r="L696" i="3"/>
  <c r="L700" i="3"/>
  <c r="L704" i="3"/>
  <c r="L708" i="3"/>
  <c r="L712" i="3"/>
  <c r="L716" i="3"/>
  <c r="L720" i="3"/>
  <c r="L724" i="3"/>
  <c r="L728" i="3"/>
  <c r="L732" i="3"/>
  <c r="L736" i="3"/>
  <c r="L740" i="3"/>
  <c r="L744" i="3"/>
  <c r="L748" i="3"/>
  <c r="L752" i="3"/>
  <c r="L756" i="3"/>
  <c r="K7" i="3"/>
  <c r="K11" i="3"/>
  <c r="K15" i="3"/>
  <c r="K19" i="3"/>
  <c r="K23" i="3"/>
  <c r="K27" i="3"/>
  <c r="K31" i="3"/>
  <c r="K35" i="3"/>
  <c r="K39" i="3"/>
  <c r="K43" i="3"/>
  <c r="K47" i="3"/>
  <c r="K51" i="3"/>
  <c r="K55" i="3"/>
  <c r="K59" i="3"/>
  <c r="K63" i="3"/>
  <c r="K67" i="3"/>
  <c r="K71" i="3"/>
  <c r="K75" i="3"/>
  <c r="K79" i="3"/>
  <c r="K83" i="3"/>
  <c r="K87" i="3"/>
  <c r="K91" i="3"/>
  <c r="K95" i="3"/>
  <c r="K99" i="3"/>
  <c r="K103" i="3"/>
  <c r="K107" i="3"/>
  <c r="K111" i="3"/>
  <c r="K115" i="3"/>
  <c r="K119" i="3"/>
  <c r="K123" i="3"/>
  <c r="K127" i="3"/>
  <c r="K131" i="3"/>
  <c r="K135" i="3"/>
  <c r="K139" i="3"/>
  <c r="K143" i="3"/>
  <c r="K147" i="3"/>
  <c r="K151" i="3"/>
  <c r="K155" i="3"/>
  <c r="K159" i="3"/>
  <c r="K163" i="3"/>
  <c r="K167" i="3"/>
  <c r="K171" i="3"/>
  <c r="K175" i="3"/>
  <c r="K179" i="3"/>
  <c r="K183" i="3"/>
  <c r="K187" i="3"/>
  <c r="K191" i="3"/>
  <c r="K195" i="3"/>
  <c r="K199" i="3"/>
  <c r="K203" i="3"/>
  <c r="K207" i="3"/>
  <c r="K211" i="3"/>
  <c r="K215" i="3"/>
  <c r="K219" i="3"/>
  <c r="K223" i="3"/>
  <c r="K227" i="3"/>
  <c r="L9" i="3"/>
  <c r="L25" i="3"/>
  <c r="L41" i="3"/>
  <c r="L57" i="3"/>
  <c r="L73" i="3"/>
  <c r="L89" i="3"/>
  <c r="L105" i="3"/>
  <c r="L121" i="3"/>
  <c r="L137" i="3"/>
  <c r="L153" i="3"/>
  <c r="L169" i="3"/>
  <c r="L185" i="3"/>
  <c r="L201" i="3"/>
  <c r="L217" i="3"/>
  <c r="L233" i="3"/>
  <c r="L249" i="3"/>
  <c r="L265" i="3"/>
  <c r="L277" i="3"/>
  <c r="L285" i="3"/>
  <c r="L293" i="3"/>
  <c r="L301" i="3"/>
  <c r="L309" i="3"/>
  <c r="L317" i="3"/>
  <c r="L325" i="3"/>
  <c r="L333" i="3"/>
  <c r="L341" i="3"/>
  <c r="L345" i="3"/>
  <c r="L349" i="3"/>
  <c r="L353" i="3"/>
  <c r="L357" i="3"/>
  <c r="L361" i="3"/>
  <c r="L365" i="3"/>
  <c r="L369" i="3"/>
  <c r="L373" i="3"/>
  <c r="L377" i="3"/>
  <c r="L381" i="3"/>
  <c r="L385" i="3"/>
  <c r="L389" i="3"/>
  <c r="L393" i="3"/>
  <c r="L397" i="3"/>
  <c r="L401" i="3"/>
  <c r="L405" i="3"/>
  <c r="L409" i="3"/>
  <c r="L413" i="3"/>
  <c r="L417" i="3"/>
  <c r="L421" i="3"/>
  <c r="L425" i="3"/>
  <c r="L429" i="3"/>
  <c r="L433" i="3"/>
  <c r="L437" i="3"/>
  <c r="L441" i="3"/>
  <c r="L445" i="3"/>
  <c r="L449" i="3"/>
  <c r="L453" i="3"/>
  <c r="L457" i="3"/>
  <c r="L461" i="3"/>
  <c r="L465" i="3"/>
  <c r="L469" i="3"/>
  <c r="L473" i="3"/>
  <c r="L477" i="3"/>
  <c r="L481" i="3"/>
  <c r="L485" i="3"/>
  <c r="L489" i="3"/>
  <c r="L493" i="3"/>
  <c r="L497" i="3"/>
  <c r="L501" i="3"/>
  <c r="L505" i="3"/>
  <c r="L509" i="3"/>
  <c r="L513" i="3"/>
  <c r="L517" i="3"/>
  <c r="L521" i="3"/>
  <c r="L525" i="3"/>
  <c r="L529" i="3"/>
  <c r="L533" i="3"/>
  <c r="L537" i="3"/>
  <c r="L541" i="3"/>
  <c r="L545" i="3"/>
  <c r="L549" i="3"/>
  <c r="L553" i="3"/>
  <c r="L557" i="3"/>
  <c r="L561" i="3"/>
  <c r="L565" i="3"/>
  <c r="L569" i="3"/>
  <c r="L573" i="3"/>
  <c r="L577" i="3"/>
  <c r="L581" i="3"/>
  <c r="L585" i="3"/>
  <c r="L589" i="3"/>
  <c r="L593" i="3"/>
  <c r="L597" i="3"/>
  <c r="L601" i="3"/>
  <c r="L605" i="3"/>
  <c r="L609" i="3"/>
  <c r="L613" i="3"/>
  <c r="L617" i="3"/>
  <c r="L621" i="3"/>
  <c r="L625" i="3"/>
  <c r="L629" i="3"/>
  <c r="L633" i="3"/>
  <c r="L637" i="3"/>
  <c r="L641" i="3"/>
  <c r="L645" i="3"/>
  <c r="L649" i="3"/>
  <c r="L653" i="3"/>
  <c r="L657" i="3"/>
  <c r="L661" i="3"/>
  <c r="L665" i="3"/>
  <c r="L669" i="3"/>
  <c r="L673" i="3"/>
  <c r="L677" i="3"/>
  <c r="L681" i="3"/>
  <c r="L685" i="3"/>
  <c r="L689" i="3"/>
  <c r="L693" i="3"/>
  <c r="L697" i="3"/>
  <c r="L701" i="3"/>
  <c r="L705" i="3"/>
  <c r="L709" i="3"/>
  <c r="L713" i="3"/>
  <c r="L717" i="3"/>
  <c r="L721" i="3"/>
  <c r="L725" i="3"/>
  <c r="L729" i="3"/>
  <c r="L733" i="3"/>
  <c r="L737" i="3"/>
  <c r="L741" i="3"/>
  <c r="L745" i="3"/>
  <c r="L749" i="3"/>
  <c r="L753" i="3"/>
  <c r="L4" i="3"/>
  <c r="K8" i="3"/>
  <c r="K12" i="3"/>
  <c r="K16" i="3"/>
  <c r="K20" i="3"/>
  <c r="K24" i="3"/>
  <c r="K28" i="3"/>
  <c r="K32" i="3"/>
  <c r="K36" i="3"/>
  <c r="K40" i="3"/>
  <c r="K44" i="3"/>
  <c r="K48" i="3"/>
  <c r="K52" i="3"/>
  <c r="K56" i="3"/>
  <c r="K60" i="3"/>
  <c r="K64" i="3"/>
  <c r="K68" i="3"/>
  <c r="K72" i="3"/>
  <c r="K76" i="3"/>
  <c r="K80" i="3"/>
  <c r="K84" i="3"/>
  <c r="K88" i="3"/>
  <c r="K92" i="3"/>
  <c r="K96" i="3"/>
  <c r="K100" i="3"/>
  <c r="K104" i="3"/>
  <c r="K108" i="3"/>
  <c r="K112" i="3"/>
  <c r="K116" i="3"/>
  <c r="K120" i="3"/>
  <c r="K124" i="3"/>
  <c r="K128" i="3"/>
  <c r="K132" i="3"/>
  <c r="K136" i="3"/>
  <c r="K140" i="3"/>
  <c r="K144" i="3"/>
  <c r="K148" i="3"/>
  <c r="K152" i="3"/>
  <c r="K156" i="3"/>
  <c r="K160" i="3"/>
  <c r="K164" i="3"/>
  <c r="K168" i="3"/>
  <c r="K172" i="3"/>
  <c r="K176" i="3"/>
  <c r="K180" i="3"/>
  <c r="K184" i="3"/>
  <c r="K188" i="3"/>
  <c r="K192" i="3"/>
  <c r="K196" i="3"/>
  <c r="K200" i="3"/>
  <c r="K204" i="3"/>
  <c r="L13" i="3"/>
  <c r="L29" i="3"/>
  <c r="L45" i="3"/>
  <c r="L61" i="3"/>
  <c r="L77" i="3"/>
  <c r="L93" i="3"/>
  <c r="L109" i="3"/>
  <c r="L125" i="3"/>
  <c r="L141" i="3"/>
  <c r="L157" i="3"/>
  <c r="L173" i="3"/>
  <c r="L189" i="3"/>
  <c r="L205" i="3"/>
  <c r="L221" i="3"/>
  <c r="L237" i="3"/>
  <c r="L253" i="3"/>
  <c r="L269" i="3"/>
  <c r="L279" i="3"/>
  <c r="L287" i="3"/>
  <c r="L295" i="3"/>
  <c r="L303" i="3"/>
  <c r="L311" i="3"/>
  <c r="L319" i="3"/>
  <c r="L327" i="3"/>
  <c r="L335" i="3"/>
  <c r="L342" i="3"/>
  <c r="L346" i="3"/>
  <c r="L350" i="3"/>
  <c r="L354" i="3"/>
  <c r="L358" i="3"/>
  <c r="L362" i="3"/>
  <c r="L366" i="3"/>
  <c r="L370" i="3"/>
  <c r="L374" i="3"/>
  <c r="L378" i="3"/>
  <c r="L382" i="3"/>
  <c r="L386" i="3"/>
  <c r="L390" i="3"/>
  <c r="L394" i="3"/>
  <c r="L398" i="3"/>
  <c r="L402" i="3"/>
  <c r="L406" i="3"/>
  <c r="L410" i="3"/>
  <c r="L414" i="3"/>
  <c r="L418" i="3"/>
  <c r="L422" i="3"/>
  <c r="L426" i="3"/>
  <c r="L430" i="3"/>
  <c r="L434" i="3"/>
  <c r="L438" i="3"/>
  <c r="L442" i="3"/>
  <c r="L446" i="3"/>
  <c r="L450" i="3"/>
  <c r="L454" i="3"/>
  <c r="L458" i="3"/>
  <c r="L462" i="3"/>
  <c r="L466" i="3"/>
  <c r="L470" i="3"/>
  <c r="L474" i="3"/>
  <c r="L478" i="3"/>
  <c r="L482" i="3"/>
  <c r="L486" i="3"/>
  <c r="L490" i="3"/>
  <c r="L494" i="3"/>
  <c r="L498" i="3"/>
  <c r="L502" i="3"/>
  <c r="L506" i="3"/>
  <c r="L510" i="3"/>
  <c r="L514" i="3"/>
  <c r="L518" i="3"/>
  <c r="L522" i="3"/>
  <c r="L526" i="3"/>
  <c r="L530" i="3"/>
  <c r="L534" i="3"/>
  <c r="L538" i="3"/>
  <c r="L542" i="3"/>
  <c r="L546" i="3"/>
  <c r="L550" i="3"/>
  <c r="L554" i="3"/>
  <c r="L558" i="3"/>
  <c r="L562" i="3"/>
  <c r="L566" i="3"/>
  <c r="L570" i="3"/>
  <c r="L574" i="3"/>
  <c r="L578" i="3"/>
  <c r="L582" i="3"/>
  <c r="L586" i="3"/>
  <c r="L590" i="3"/>
  <c r="L594" i="3"/>
  <c r="L598" i="3"/>
  <c r="L602" i="3"/>
  <c r="L606" i="3"/>
  <c r="L610" i="3"/>
  <c r="L614" i="3"/>
  <c r="L618" i="3"/>
  <c r="L622" i="3"/>
  <c r="L626" i="3"/>
  <c r="L630" i="3"/>
  <c r="L634" i="3"/>
  <c r="L638" i="3"/>
  <c r="L642" i="3"/>
  <c r="L646" i="3"/>
  <c r="L650" i="3"/>
  <c r="L654" i="3"/>
  <c r="L658" i="3"/>
  <c r="L662" i="3"/>
  <c r="L666" i="3"/>
  <c r="L670" i="3"/>
  <c r="L674" i="3"/>
  <c r="L678" i="3"/>
  <c r="L682" i="3"/>
  <c r="L686" i="3"/>
  <c r="L690" i="3"/>
  <c r="L694" i="3"/>
  <c r="L698" i="3"/>
  <c r="L702" i="3"/>
  <c r="L706" i="3"/>
  <c r="L710" i="3"/>
  <c r="L714" i="3"/>
  <c r="L718" i="3"/>
  <c r="L722" i="3"/>
  <c r="L726" i="3"/>
  <c r="L730" i="3"/>
  <c r="L734" i="3"/>
  <c r="L738" i="3"/>
  <c r="L742" i="3"/>
  <c r="L746" i="3"/>
  <c r="L750" i="3"/>
  <c r="L754" i="3"/>
  <c r="K5" i="3"/>
  <c r="K9" i="3"/>
  <c r="K13" i="3"/>
  <c r="K17" i="3"/>
  <c r="K21" i="3"/>
  <c r="K25" i="3"/>
  <c r="K29" i="3"/>
  <c r="K33" i="3"/>
  <c r="K37" i="3"/>
  <c r="K41" i="3"/>
  <c r="K45" i="3"/>
  <c r="K49" i="3"/>
  <c r="K53" i="3"/>
  <c r="K57" i="3"/>
  <c r="K61" i="3"/>
  <c r="K65" i="3"/>
  <c r="K69" i="3"/>
  <c r="K73" i="3"/>
  <c r="K77" i="3"/>
  <c r="K81" i="3"/>
  <c r="K85" i="3"/>
  <c r="K89" i="3"/>
  <c r="K93" i="3"/>
  <c r="K97" i="3"/>
  <c r="K101" i="3"/>
  <c r="K105" i="3"/>
  <c r="K109" i="3"/>
  <c r="K113" i="3"/>
  <c r="K117" i="3"/>
  <c r="K121" i="3"/>
  <c r="K125" i="3"/>
  <c r="K129" i="3"/>
  <c r="K133" i="3"/>
  <c r="K137" i="3"/>
  <c r="K141" i="3"/>
  <c r="K145" i="3"/>
  <c r="K149" i="3"/>
  <c r="K153" i="3"/>
  <c r="K157" i="3"/>
  <c r="K161" i="3"/>
  <c r="K165" i="3"/>
  <c r="L17" i="3"/>
  <c r="L33" i="3"/>
  <c r="L49" i="3"/>
  <c r="L65" i="3"/>
  <c r="L81" i="3"/>
  <c r="L97" i="3"/>
  <c r="L113" i="3"/>
  <c r="L129" i="3"/>
  <c r="L145" i="3"/>
  <c r="L161" i="3"/>
  <c r="L177" i="3"/>
  <c r="L193" i="3"/>
  <c r="L209" i="3"/>
  <c r="L225" i="3"/>
  <c r="L241" i="3"/>
  <c r="L257" i="3"/>
  <c r="L273" i="3"/>
  <c r="L281" i="3"/>
  <c r="L289" i="3"/>
  <c r="L297" i="3"/>
  <c r="L305" i="3"/>
  <c r="L313" i="3"/>
  <c r="L321" i="3"/>
  <c r="L329" i="3"/>
  <c r="L337" i="3"/>
  <c r="L343" i="3"/>
  <c r="L347" i="3"/>
  <c r="L351" i="3"/>
  <c r="L355" i="3"/>
  <c r="L359" i="3"/>
  <c r="L363" i="3"/>
  <c r="L367" i="3"/>
  <c r="L371" i="3"/>
  <c r="L375" i="3"/>
  <c r="L379" i="3"/>
  <c r="L383" i="3"/>
  <c r="L387" i="3"/>
  <c r="L391" i="3"/>
  <c r="L395" i="3"/>
  <c r="L399" i="3"/>
  <c r="L403" i="3"/>
  <c r="L407" i="3"/>
  <c r="L411" i="3"/>
  <c r="L415" i="3"/>
  <c r="L419" i="3"/>
  <c r="L423" i="3"/>
  <c r="L427" i="3"/>
  <c r="L431" i="3"/>
  <c r="L435" i="3"/>
  <c r="L439" i="3"/>
  <c r="L443" i="3"/>
  <c r="L447" i="3"/>
  <c r="L451" i="3"/>
  <c r="L455" i="3"/>
  <c r="L459" i="3"/>
  <c r="L463" i="3"/>
  <c r="L467" i="3"/>
  <c r="L471" i="3"/>
  <c r="L475" i="3"/>
  <c r="L479" i="3"/>
  <c r="L483" i="3"/>
  <c r="L487" i="3"/>
  <c r="L491" i="3"/>
  <c r="L495" i="3"/>
  <c r="L499" i="3"/>
  <c r="L503" i="3"/>
  <c r="L507" i="3"/>
  <c r="L511" i="3"/>
  <c r="L515" i="3"/>
  <c r="L519" i="3"/>
  <c r="L523" i="3"/>
  <c r="L527" i="3"/>
  <c r="L531" i="3"/>
  <c r="L535" i="3"/>
  <c r="L539" i="3"/>
  <c r="L543" i="3"/>
  <c r="L547" i="3"/>
  <c r="L551" i="3"/>
  <c r="L555" i="3"/>
  <c r="L559" i="3"/>
  <c r="L563" i="3"/>
  <c r="L567" i="3"/>
  <c r="L571" i="3"/>
  <c r="L575" i="3"/>
  <c r="L579" i="3"/>
  <c r="L583" i="3"/>
  <c r="L587" i="3"/>
  <c r="L591" i="3"/>
  <c r="L595" i="3"/>
  <c r="L599" i="3"/>
  <c r="L603" i="3"/>
  <c r="L607" i="3"/>
  <c r="L611" i="3"/>
  <c r="L615" i="3"/>
  <c r="L619" i="3"/>
  <c r="L623" i="3"/>
  <c r="L627" i="3"/>
  <c r="L631" i="3"/>
  <c r="L635" i="3"/>
  <c r="L639" i="3"/>
  <c r="L643" i="3"/>
  <c r="L647" i="3"/>
  <c r="L651" i="3"/>
  <c r="L655" i="3"/>
  <c r="L659" i="3"/>
  <c r="L663" i="3"/>
  <c r="L667" i="3"/>
  <c r="L671" i="3"/>
  <c r="L675" i="3"/>
  <c r="L679" i="3"/>
  <c r="L683" i="3"/>
  <c r="L687" i="3"/>
  <c r="L691" i="3"/>
  <c r="L695" i="3"/>
  <c r="L699" i="3"/>
  <c r="L703" i="3"/>
  <c r="L707" i="3"/>
  <c r="L711" i="3"/>
  <c r="L715" i="3"/>
  <c r="L719" i="3"/>
  <c r="L723" i="3"/>
  <c r="L727" i="3"/>
  <c r="L731" i="3"/>
  <c r="L735" i="3"/>
  <c r="L739" i="3"/>
  <c r="L743" i="3"/>
  <c r="L747" i="3"/>
  <c r="L751" i="3"/>
  <c r="L755" i="3"/>
  <c r="K6" i="3"/>
  <c r="K10" i="3"/>
  <c r="K14" i="3"/>
  <c r="K4" i="3"/>
  <c r="K753" i="3"/>
  <c r="K749" i="3"/>
  <c r="K745" i="3"/>
  <c r="K741" i="3"/>
  <c r="K737" i="3"/>
  <c r="K733" i="3"/>
  <c r="K729" i="3"/>
  <c r="K725" i="3"/>
  <c r="K721" i="3"/>
  <c r="K717" i="3"/>
  <c r="K713" i="3"/>
  <c r="K709" i="3"/>
  <c r="K705" i="3"/>
  <c r="K701" i="3"/>
  <c r="K697" i="3"/>
  <c r="K693" i="3"/>
  <c r="K689" i="3"/>
  <c r="K685" i="3"/>
  <c r="K681" i="3"/>
  <c r="K677" i="3"/>
  <c r="K673" i="3"/>
  <c r="K669" i="3"/>
  <c r="K665" i="3"/>
  <c r="K661" i="3"/>
  <c r="K657" i="3"/>
  <c r="K653" i="3"/>
  <c r="K649" i="3"/>
  <c r="K645" i="3"/>
  <c r="K641" i="3"/>
  <c r="K637" i="3"/>
  <c r="K633" i="3"/>
  <c r="K629" i="3"/>
  <c r="K625" i="3"/>
  <c r="K621" i="3"/>
  <c r="K617" i="3"/>
  <c r="K613" i="3"/>
  <c r="K609" i="3"/>
  <c r="K605" i="3"/>
  <c r="K601" i="3"/>
  <c r="K597" i="3"/>
  <c r="K593" i="3"/>
  <c r="K589" i="3"/>
  <c r="K585" i="3"/>
  <c r="K581" i="3"/>
  <c r="K577" i="3"/>
  <c r="K573" i="3"/>
  <c r="K569" i="3"/>
  <c r="K565" i="3"/>
  <c r="K561" i="3"/>
  <c r="K557" i="3"/>
  <c r="K553" i="3"/>
  <c r="K549" i="3"/>
  <c r="K545" i="3"/>
  <c r="K541" i="3"/>
  <c r="K537" i="3"/>
  <c r="K533" i="3"/>
  <c r="K529" i="3"/>
  <c r="K525" i="3"/>
  <c r="K521" i="3"/>
  <c r="K517" i="3"/>
  <c r="K513" i="3"/>
  <c r="K509" i="3"/>
  <c r="K505" i="3"/>
  <c r="K501" i="3"/>
  <c r="K497" i="3"/>
  <c r="K493" i="3"/>
  <c r="K489" i="3"/>
  <c r="K485" i="3"/>
  <c r="K481" i="3"/>
  <c r="K477" i="3"/>
  <c r="K473" i="3"/>
  <c r="K469" i="3"/>
  <c r="K465" i="3"/>
  <c r="K461" i="3"/>
  <c r="K457" i="3"/>
  <c r="K453" i="3"/>
  <c r="K449" i="3"/>
  <c r="K445" i="3"/>
  <c r="K441" i="3"/>
  <c r="K437" i="3"/>
  <c r="K433" i="3"/>
  <c r="K429" i="3"/>
  <c r="K425" i="3"/>
  <c r="K421" i="3"/>
  <c r="K417" i="3"/>
  <c r="K413" i="3"/>
  <c r="K409" i="3"/>
  <c r="K405" i="3"/>
  <c r="K401" i="3"/>
  <c r="K397" i="3"/>
  <c r="K393" i="3"/>
  <c r="K389" i="3"/>
  <c r="K385" i="3"/>
  <c r="K381" i="3"/>
  <c r="K377" i="3"/>
  <c r="K373" i="3"/>
  <c r="K369" i="3"/>
  <c r="K365" i="3"/>
  <c r="K361" i="3"/>
  <c r="K357" i="3"/>
  <c r="K353" i="3"/>
  <c r="K349" i="3"/>
  <c r="K345" i="3"/>
  <c r="K341" i="3"/>
  <c r="K337" i="3"/>
  <c r="K333" i="3"/>
  <c r="K329" i="3"/>
  <c r="K325" i="3"/>
  <c r="K321" i="3"/>
  <c r="K317" i="3"/>
  <c r="K313" i="3"/>
  <c r="K309" i="3"/>
  <c r="K305" i="3"/>
  <c r="K301" i="3"/>
  <c r="K297" i="3"/>
  <c r="K293" i="3"/>
  <c r="K289" i="3"/>
  <c r="K285" i="3"/>
  <c r="K281" i="3"/>
  <c r="K277" i="3"/>
  <c r="K273" i="3"/>
  <c r="K269" i="3"/>
  <c r="K265" i="3"/>
  <c r="K261" i="3"/>
  <c r="K257" i="3"/>
  <c r="K253" i="3"/>
  <c r="K249" i="3"/>
  <c r="K245" i="3"/>
  <c r="K241" i="3"/>
  <c r="K237" i="3"/>
  <c r="K233" i="3"/>
  <c r="K229" i="3"/>
  <c r="K224" i="3"/>
  <c r="K218" i="3"/>
  <c r="K213" i="3"/>
  <c r="K208" i="3"/>
  <c r="K201" i="3"/>
  <c r="K193" i="3"/>
  <c r="K185" i="3"/>
  <c r="K177" i="3"/>
  <c r="K169" i="3"/>
  <c r="K154" i="3"/>
  <c r="K138" i="3"/>
  <c r="K122" i="3"/>
  <c r="K106" i="3"/>
  <c r="K90" i="3"/>
  <c r="K74" i="3"/>
  <c r="K58" i="3"/>
  <c r="K42" i="3"/>
  <c r="K26" i="3"/>
  <c r="Q6" i="3"/>
  <c r="V8" i="3" s="1"/>
  <c r="K756" i="3"/>
  <c r="K752" i="3"/>
  <c r="K748" i="3"/>
  <c r="K744" i="3"/>
  <c r="K740" i="3"/>
  <c r="K736" i="3"/>
  <c r="K732" i="3"/>
  <c r="K728" i="3"/>
  <c r="K724" i="3"/>
  <c r="K720" i="3"/>
  <c r="K716" i="3"/>
  <c r="K712" i="3"/>
  <c r="K708" i="3"/>
  <c r="K704" i="3"/>
  <c r="K700" i="3"/>
  <c r="K696" i="3"/>
  <c r="K692" i="3"/>
  <c r="K688" i="3"/>
  <c r="K684" i="3"/>
  <c r="K680" i="3"/>
  <c r="K676" i="3"/>
  <c r="K672" i="3"/>
  <c r="K668" i="3"/>
  <c r="K664" i="3"/>
  <c r="K660" i="3"/>
  <c r="K656" i="3"/>
  <c r="K652" i="3"/>
  <c r="K648" i="3"/>
  <c r="K644" i="3"/>
  <c r="K640" i="3"/>
  <c r="K636" i="3"/>
  <c r="K632" i="3"/>
  <c r="K628" i="3"/>
  <c r="K624" i="3"/>
  <c r="K620" i="3"/>
  <c r="K616" i="3"/>
  <c r="K612" i="3"/>
  <c r="K608" i="3"/>
  <c r="K604" i="3"/>
  <c r="K600" i="3"/>
  <c r="K596" i="3"/>
  <c r="K592" i="3"/>
  <c r="K588" i="3"/>
  <c r="K584" i="3"/>
  <c r="K580" i="3"/>
  <c r="K576" i="3"/>
  <c r="K572" i="3"/>
  <c r="K568" i="3"/>
  <c r="K564" i="3"/>
  <c r="K560" i="3"/>
  <c r="K556" i="3"/>
  <c r="K552" i="3"/>
  <c r="K548" i="3"/>
  <c r="K544" i="3"/>
  <c r="K540" i="3"/>
  <c r="K536" i="3"/>
  <c r="K532" i="3"/>
  <c r="K528" i="3"/>
  <c r="K524" i="3"/>
  <c r="K520" i="3"/>
  <c r="K516" i="3"/>
  <c r="K512" i="3"/>
  <c r="K508" i="3"/>
  <c r="K504" i="3"/>
  <c r="K500" i="3"/>
  <c r="K496" i="3"/>
  <c r="K492" i="3"/>
  <c r="K488" i="3"/>
  <c r="K484" i="3"/>
  <c r="K480" i="3"/>
  <c r="K476" i="3"/>
  <c r="K472" i="3"/>
  <c r="K468" i="3"/>
  <c r="K464" i="3"/>
  <c r="K460" i="3"/>
  <c r="K456" i="3"/>
  <c r="K452" i="3"/>
  <c r="K448" i="3"/>
  <c r="K444" i="3"/>
  <c r="K440" i="3"/>
  <c r="K436" i="3"/>
  <c r="K432" i="3"/>
  <c r="K428" i="3"/>
  <c r="K424" i="3"/>
  <c r="K420" i="3"/>
  <c r="K416" i="3"/>
  <c r="K412" i="3"/>
  <c r="K408" i="3"/>
  <c r="K404" i="3"/>
  <c r="K400" i="3"/>
  <c r="K396" i="3"/>
  <c r="K392" i="3"/>
  <c r="K388" i="3"/>
  <c r="K384" i="3"/>
  <c r="K380" i="3"/>
  <c r="K376" i="3"/>
  <c r="K372" i="3"/>
  <c r="K368" i="3"/>
  <c r="K364" i="3"/>
  <c r="K360" i="3"/>
  <c r="K356" i="3"/>
  <c r="K352" i="3"/>
  <c r="K348" i="3"/>
  <c r="K344" i="3"/>
  <c r="K340" i="3"/>
  <c r="K336" i="3"/>
  <c r="K332" i="3"/>
  <c r="K328" i="3"/>
  <c r="K324" i="3"/>
  <c r="K320" i="3"/>
  <c r="K316" i="3"/>
  <c r="K312" i="3"/>
  <c r="K308" i="3"/>
  <c r="K304" i="3"/>
  <c r="K300" i="3"/>
  <c r="K296" i="3"/>
  <c r="K292" i="3"/>
  <c r="K288" i="3"/>
  <c r="K284" i="3"/>
  <c r="K280" i="3"/>
  <c r="K276" i="3"/>
  <c r="K272" i="3"/>
  <c r="K268" i="3"/>
  <c r="K264" i="3"/>
  <c r="K260" i="3"/>
  <c r="K256" i="3"/>
  <c r="K252" i="3"/>
  <c r="K248" i="3"/>
  <c r="K244" i="3"/>
  <c r="K240" i="3"/>
  <c r="K236" i="3"/>
  <c r="K232" i="3"/>
  <c r="K228" i="3"/>
  <c r="K222" i="3"/>
  <c r="K217" i="3"/>
  <c r="K212" i="3"/>
  <c r="K206" i="3"/>
  <c r="K198" i="3"/>
  <c r="K190" i="3"/>
  <c r="K182" i="3"/>
  <c r="K174" i="3"/>
  <c r="K166" i="3"/>
  <c r="K150" i="3"/>
  <c r="K134" i="3"/>
  <c r="K118" i="3"/>
  <c r="K102" i="3"/>
  <c r="K86" i="3"/>
  <c r="K70" i="3"/>
  <c r="K54" i="3"/>
  <c r="K38" i="3"/>
  <c r="K22" i="3"/>
  <c r="K755" i="3"/>
  <c r="K751" i="3"/>
  <c r="K747" i="3"/>
  <c r="K743" i="3"/>
  <c r="K739" i="3"/>
  <c r="K735" i="3"/>
  <c r="K731" i="3"/>
  <c r="K727" i="3"/>
  <c r="K723" i="3"/>
  <c r="K719" i="3"/>
  <c r="K715" i="3"/>
  <c r="K711" i="3"/>
  <c r="K707" i="3"/>
  <c r="K703" i="3"/>
  <c r="K699" i="3"/>
  <c r="K695" i="3"/>
  <c r="K691" i="3"/>
  <c r="K687" i="3"/>
  <c r="K683" i="3"/>
  <c r="K679" i="3"/>
  <c r="K675" i="3"/>
  <c r="K671" i="3"/>
  <c r="K667" i="3"/>
  <c r="K663" i="3"/>
  <c r="K659" i="3"/>
  <c r="K655" i="3"/>
  <c r="K651" i="3"/>
  <c r="K647" i="3"/>
  <c r="K643" i="3"/>
  <c r="K639" i="3"/>
  <c r="K635" i="3"/>
  <c r="K631" i="3"/>
  <c r="K627" i="3"/>
  <c r="K623" i="3"/>
  <c r="K619" i="3"/>
  <c r="K615" i="3"/>
  <c r="K611" i="3"/>
  <c r="K607" i="3"/>
  <c r="K603" i="3"/>
  <c r="K599" i="3"/>
  <c r="K595" i="3"/>
  <c r="K591" i="3"/>
  <c r="K587" i="3"/>
  <c r="K583" i="3"/>
  <c r="K579" i="3"/>
  <c r="K575" i="3"/>
  <c r="K571" i="3"/>
  <c r="K567" i="3"/>
  <c r="K563" i="3"/>
  <c r="K559" i="3"/>
  <c r="K555" i="3"/>
  <c r="K551" i="3"/>
  <c r="K547" i="3"/>
  <c r="K543" i="3"/>
  <c r="K539" i="3"/>
  <c r="K535" i="3"/>
  <c r="K531" i="3"/>
  <c r="K527" i="3"/>
  <c r="K523" i="3"/>
  <c r="K519" i="3"/>
  <c r="K515" i="3"/>
  <c r="K511" i="3"/>
  <c r="K507" i="3"/>
  <c r="K503" i="3"/>
  <c r="K499" i="3"/>
  <c r="K495" i="3"/>
  <c r="K491" i="3"/>
  <c r="K487" i="3"/>
  <c r="K483" i="3"/>
  <c r="K479" i="3"/>
  <c r="K475" i="3"/>
  <c r="K471" i="3"/>
  <c r="K467" i="3"/>
  <c r="K463" i="3"/>
  <c r="K459" i="3"/>
  <c r="K455" i="3"/>
  <c r="K451" i="3"/>
  <c r="K447" i="3"/>
  <c r="K443" i="3"/>
  <c r="K439" i="3"/>
  <c r="K435" i="3"/>
  <c r="K431" i="3"/>
  <c r="K427" i="3"/>
  <c r="K423" i="3"/>
  <c r="K419" i="3"/>
  <c r="K415" i="3"/>
  <c r="K411" i="3"/>
  <c r="K407" i="3"/>
  <c r="K403" i="3"/>
  <c r="K399" i="3"/>
  <c r="K395" i="3"/>
  <c r="K391" i="3"/>
  <c r="K387" i="3"/>
  <c r="K383" i="3"/>
  <c r="K379" i="3"/>
  <c r="K375" i="3"/>
  <c r="K371" i="3"/>
  <c r="K367" i="3"/>
  <c r="K363" i="3"/>
  <c r="K359" i="3"/>
  <c r="K355" i="3"/>
  <c r="K351" i="3"/>
  <c r="K347" i="3"/>
  <c r="K343" i="3"/>
  <c r="K339" i="3"/>
  <c r="K335" i="3"/>
  <c r="K331" i="3"/>
  <c r="K327" i="3"/>
  <c r="K323" i="3"/>
  <c r="K319" i="3"/>
  <c r="K315" i="3"/>
  <c r="K311" i="3"/>
  <c r="K307" i="3"/>
  <c r="K303" i="3"/>
  <c r="K299" i="3"/>
  <c r="K295" i="3"/>
  <c r="K291" i="3"/>
  <c r="K287" i="3"/>
  <c r="K283" i="3"/>
  <c r="K279" i="3"/>
  <c r="K275" i="3"/>
  <c r="K271" i="3"/>
  <c r="K267" i="3"/>
  <c r="K263" i="3"/>
  <c r="K259" i="3"/>
  <c r="K255" i="3"/>
  <c r="K251" i="3"/>
  <c r="K247" i="3"/>
  <c r="K243" i="3"/>
  <c r="K239" i="3"/>
  <c r="K235" i="3"/>
  <c r="K231" i="3"/>
  <c r="K226" i="3"/>
  <c r="K221" i="3"/>
  <c r="K216" i="3"/>
  <c r="K210" i="3"/>
  <c r="K205" i="3"/>
  <c r="K197" i="3"/>
  <c r="K189" i="3"/>
  <c r="K181" i="3"/>
  <c r="K173" i="3"/>
  <c r="K162" i="3"/>
  <c r="K146" i="3"/>
  <c r="K130" i="3"/>
  <c r="K114" i="3"/>
  <c r="K98" i="3"/>
  <c r="K82" i="3"/>
  <c r="K66" i="3"/>
  <c r="K50" i="3"/>
  <c r="K34" i="3"/>
  <c r="K18" i="3"/>
  <c r="Q5" i="3"/>
  <c r="CE439" i="4" l="1"/>
  <c r="CG438" i="4"/>
  <c r="CH438" i="4" s="1"/>
  <c r="J42" i="21"/>
  <c r="L42" i="21" s="1"/>
  <c r="M42" i="21" s="1"/>
  <c r="BA140" i="4"/>
  <c r="BD139" i="4"/>
  <c r="BF139" i="4" s="1"/>
  <c r="AZ79" i="4"/>
  <c r="BC78" i="4"/>
  <c r="BE78" i="4" s="1"/>
  <c r="BI6" i="2"/>
  <c r="BH6" i="2"/>
  <c r="V5" i="2"/>
  <c r="CE440" i="4" l="1"/>
  <c r="CG439" i="4"/>
  <c r="CH439" i="4" s="1"/>
  <c r="J43" i="21"/>
  <c r="L43" i="21" s="1"/>
  <c r="M43" i="21" s="1"/>
  <c r="AZ80" i="4"/>
  <c r="BC79" i="4"/>
  <c r="BE79" i="4" s="1"/>
  <c r="BA141" i="4"/>
  <c r="BD140" i="4"/>
  <c r="BF140" i="4" s="1"/>
  <c r="CE441" i="4" l="1"/>
  <c r="CG440" i="4"/>
  <c r="CH440" i="4" s="1"/>
  <c r="J44" i="21"/>
  <c r="L44" i="21" s="1"/>
  <c r="M44" i="21" s="1"/>
  <c r="BA142" i="4"/>
  <c r="BD141" i="4"/>
  <c r="BF141" i="4" s="1"/>
  <c r="AZ81" i="4"/>
  <c r="BC80" i="4"/>
  <c r="BE80" i="4" s="1"/>
  <c r="CE442" i="4" l="1"/>
  <c r="CG441" i="4"/>
  <c r="CH441" i="4" s="1"/>
  <c r="J45" i="21"/>
  <c r="L45" i="21" s="1"/>
  <c r="M45" i="21" s="1"/>
  <c r="AZ82" i="4"/>
  <c r="BC81" i="4"/>
  <c r="BE81" i="4" s="1"/>
  <c r="BA143" i="4"/>
  <c r="BD142" i="4"/>
  <c r="BF142" i="4" s="1"/>
  <c r="AA3" i="7"/>
  <c r="Z3" i="7"/>
  <c r="AA1" i="7"/>
  <c r="Z1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Z4" i="7" l="1"/>
  <c r="CE443" i="4"/>
  <c r="CG442" i="4"/>
  <c r="CH442" i="4" s="1"/>
  <c r="J46" i="21"/>
  <c r="L46" i="21" s="1"/>
  <c r="M46" i="21" s="1"/>
  <c r="BA144" i="4"/>
  <c r="BD143" i="4"/>
  <c r="BF143" i="4" s="1"/>
  <c r="AZ83" i="4"/>
  <c r="BC82" i="4"/>
  <c r="BE82" i="4" s="1"/>
  <c r="AA4" i="7"/>
  <c r="Z5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E26" i="7" l="1"/>
  <c r="CE444" i="4"/>
  <c r="CG443" i="4"/>
  <c r="CH443" i="4" s="1"/>
  <c r="AB4" i="7"/>
  <c r="J47" i="21"/>
  <c r="L47" i="21" s="1"/>
  <c r="M47" i="21" s="1"/>
  <c r="AZ84" i="4"/>
  <c r="BC83" i="4"/>
  <c r="BE83" i="4" s="1"/>
  <c r="BA145" i="4"/>
  <c r="BD144" i="4"/>
  <c r="BF144" i="4" s="1"/>
  <c r="AA5" i="7"/>
  <c r="Z6" i="7"/>
  <c r="E502" i="7"/>
  <c r="E498" i="7"/>
  <c r="E494" i="7"/>
  <c r="E490" i="7"/>
  <c r="E486" i="7"/>
  <c r="E482" i="7"/>
  <c r="E478" i="7"/>
  <c r="E474" i="7"/>
  <c r="E470" i="7"/>
  <c r="E466" i="7"/>
  <c r="E462" i="7"/>
  <c r="E458" i="7"/>
  <c r="E454" i="7"/>
  <c r="E450" i="7"/>
  <c r="E446" i="7"/>
  <c r="E442" i="7"/>
  <c r="E438" i="7"/>
  <c r="E434" i="7"/>
  <c r="E430" i="7"/>
  <c r="E426" i="7"/>
  <c r="E422" i="7"/>
  <c r="E418" i="7"/>
  <c r="E414" i="7"/>
  <c r="E410" i="7"/>
  <c r="E406" i="7"/>
  <c r="E402" i="7"/>
  <c r="E398" i="7"/>
  <c r="E394" i="7"/>
  <c r="E390" i="7"/>
  <c r="E386" i="7"/>
  <c r="E382" i="7"/>
  <c r="E378" i="7"/>
  <c r="E374" i="7"/>
  <c r="E370" i="7"/>
  <c r="E366" i="7"/>
  <c r="E362" i="7"/>
  <c r="E358" i="7"/>
  <c r="E354" i="7"/>
  <c r="E350" i="7"/>
  <c r="E346" i="7"/>
  <c r="E342" i="7"/>
  <c r="E338" i="7"/>
  <c r="E334" i="7"/>
  <c r="E330" i="7"/>
  <c r="E326" i="7"/>
  <c r="E322" i="7"/>
  <c r="E318" i="7"/>
  <c r="E314" i="7"/>
  <c r="E310" i="7"/>
  <c r="E306" i="7"/>
  <c r="E302" i="7"/>
  <c r="E298" i="7"/>
  <c r="E294" i="7"/>
  <c r="E290" i="7"/>
  <c r="E286" i="7"/>
  <c r="E282" i="7"/>
  <c r="E278" i="7"/>
  <c r="E274" i="7"/>
  <c r="E270" i="7"/>
  <c r="E266" i="7"/>
  <c r="E262" i="7"/>
  <c r="E258" i="7"/>
  <c r="E254" i="7"/>
  <c r="E250" i="7"/>
  <c r="E246" i="7"/>
  <c r="E242" i="7"/>
  <c r="E238" i="7"/>
  <c r="E234" i="7"/>
  <c r="E230" i="7"/>
  <c r="E226" i="7"/>
  <c r="E222" i="7"/>
  <c r="E218" i="7"/>
  <c r="E214" i="7"/>
  <c r="E210" i="7"/>
  <c r="E206" i="7"/>
  <c r="E202" i="7"/>
  <c r="E198" i="7"/>
  <c r="E194" i="7"/>
  <c r="E190" i="7"/>
  <c r="E186" i="7"/>
  <c r="E182" i="7"/>
  <c r="E178" i="7"/>
  <c r="E174" i="7"/>
  <c r="E170" i="7"/>
  <c r="E166" i="7"/>
  <c r="E162" i="7"/>
  <c r="E158" i="7"/>
  <c r="E154" i="7"/>
  <c r="E150" i="7"/>
  <c r="E146" i="7"/>
  <c r="E142" i="7"/>
  <c r="E138" i="7"/>
  <c r="E134" i="7"/>
  <c r="E130" i="7"/>
  <c r="E126" i="7"/>
  <c r="E122" i="7"/>
  <c r="E118" i="7"/>
  <c r="E114" i="7"/>
  <c r="E110" i="7"/>
  <c r="E106" i="7"/>
  <c r="E102" i="7"/>
  <c r="E98" i="7"/>
  <c r="E94" i="7"/>
  <c r="E90" i="7"/>
  <c r="E86" i="7"/>
  <c r="E82" i="7"/>
  <c r="E78" i="7"/>
  <c r="E74" i="7"/>
  <c r="E70" i="7"/>
  <c r="E66" i="7"/>
  <c r="E62" i="7"/>
  <c r="E58" i="7"/>
  <c r="E54" i="7"/>
  <c r="E50" i="7"/>
  <c r="E46" i="7"/>
  <c r="E42" i="7"/>
  <c r="E38" i="7"/>
  <c r="E34" i="7"/>
  <c r="E30" i="7"/>
  <c r="E501" i="7"/>
  <c r="E497" i="7"/>
  <c r="E493" i="7"/>
  <c r="E489" i="7"/>
  <c r="E485" i="7"/>
  <c r="E481" i="7"/>
  <c r="E477" i="7"/>
  <c r="E473" i="7"/>
  <c r="E469" i="7"/>
  <c r="E465" i="7"/>
  <c r="E461" i="7"/>
  <c r="E457" i="7"/>
  <c r="E453" i="7"/>
  <c r="E449" i="7"/>
  <c r="E445" i="7"/>
  <c r="E441" i="7"/>
  <c r="E437" i="7"/>
  <c r="E433" i="7"/>
  <c r="E429" i="7"/>
  <c r="E425" i="7"/>
  <c r="E421" i="7"/>
  <c r="E417" i="7"/>
  <c r="E413" i="7"/>
  <c r="E409" i="7"/>
  <c r="E405" i="7"/>
  <c r="E401" i="7"/>
  <c r="E397" i="7"/>
  <c r="E393" i="7"/>
  <c r="E389" i="7"/>
  <c r="E385" i="7"/>
  <c r="E381" i="7"/>
  <c r="E377" i="7"/>
  <c r="E373" i="7"/>
  <c r="E369" i="7"/>
  <c r="E365" i="7"/>
  <c r="E504" i="7"/>
  <c r="E500" i="7"/>
  <c r="E496" i="7"/>
  <c r="E492" i="7"/>
  <c r="E488" i="7"/>
  <c r="E484" i="7"/>
  <c r="E480" i="7"/>
  <c r="E476" i="7"/>
  <c r="E472" i="7"/>
  <c r="E468" i="7"/>
  <c r="E464" i="7"/>
  <c r="E460" i="7"/>
  <c r="E456" i="7"/>
  <c r="E452" i="7"/>
  <c r="E448" i="7"/>
  <c r="E444" i="7"/>
  <c r="E440" i="7"/>
  <c r="E436" i="7"/>
  <c r="E432" i="7"/>
  <c r="E428" i="7"/>
  <c r="E424" i="7"/>
  <c r="E420" i="7"/>
  <c r="E416" i="7"/>
  <c r="E412" i="7"/>
  <c r="E408" i="7"/>
  <c r="E404" i="7"/>
  <c r="E400" i="7"/>
  <c r="E396" i="7"/>
  <c r="E392" i="7"/>
  <c r="E388" i="7"/>
  <c r="E384" i="7"/>
  <c r="E380" i="7"/>
  <c r="E376" i="7"/>
  <c r="E372" i="7"/>
  <c r="E368" i="7"/>
  <c r="E503" i="7"/>
  <c r="E499" i="7"/>
  <c r="E495" i="7"/>
  <c r="E491" i="7"/>
  <c r="E487" i="7"/>
  <c r="E483" i="7"/>
  <c r="E479" i="7"/>
  <c r="E475" i="7"/>
  <c r="E471" i="7"/>
  <c r="E467" i="7"/>
  <c r="E463" i="7"/>
  <c r="E459" i="7"/>
  <c r="E455" i="7"/>
  <c r="E451" i="7"/>
  <c r="E447" i="7"/>
  <c r="E443" i="7"/>
  <c r="E439" i="7"/>
  <c r="E435" i="7"/>
  <c r="E431" i="7"/>
  <c r="E427" i="7"/>
  <c r="E423" i="7"/>
  <c r="E419" i="7"/>
  <c r="E415" i="7"/>
  <c r="E411" i="7"/>
  <c r="E407" i="7"/>
  <c r="E403" i="7"/>
  <c r="E399" i="7"/>
  <c r="E395" i="7"/>
  <c r="E391" i="7"/>
  <c r="E387" i="7"/>
  <c r="E383" i="7"/>
  <c r="E379" i="7"/>
  <c r="E375" i="7"/>
  <c r="E371" i="7"/>
  <c r="E367" i="7"/>
  <c r="E361" i="7"/>
  <c r="E357" i="7"/>
  <c r="E353" i="7"/>
  <c r="E349" i="7"/>
  <c r="E345" i="7"/>
  <c r="E341" i="7"/>
  <c r="E337" i="7"/>
  <c r="E333" i="7"/>
  <c r="E329" i="7"/>
  <c r="E325" i="7"/>
  <c r="E321" i="7"/>
  <c r="E317" i="7"/>
  <c r="E313" i="7"/>
  <c r="E309" i="7"/>
  <c r="E305" i="7"/>
  <c r="E301" i="7"/>
  <c r="E297" i="7"/>
  <c r="E293" i="7"/>
  <c r="E289" i="7"/>
  <c r="E285" i="7"/>
  <c r="E281" i="7"/>
  <c r="E277" i="7"/>
  <c r="E273" i="7"/>
  <c r="E269" i="7"/>
  <c r="E265" i="7"/>
  <c r="E261" i="7"/>
  <c r="E257" i="7"/>
  <c r="E253" i="7"/>
  <c r="E249" i="7"/>
  <c r="E245" i="7"/>
  <c r="E241" i="7"/>
  <c r="E237" i="7"/>
  <c r="E233" i="7"/>
  <c r="E229" i="7"/>
  <c r="E225" i="7"/>
  <c r="E221" i="7"/>
  <c r="E217" i="7"/>
  <c r="E213" i="7"/>
  <c r="E209" i="7"/>
  <c r="E205" i="7"/>
  <c r="E201" i="7"/>
  <c r="E197" i="7"/>
  <c r="E193" i="7"/>
  <c r="E189" i="7"/>
  <c r="E185" i="7"/>
  <c r="E181" i="7"/>
  <c r="E177" i="7"/>
  <c r="E173" i="7"/>
  <c r="E169" i="7"/>
  <c r="E165" i="7"/>
  <c r="E161" i="7"/>
  <c r="E157" i="7"/>
  <c r="E153" i="7"/>
  <c r="E149" i="7"/>
  <c r="E145" i="7"/>
  <c r="E141" i="7"/>
  <c r="E137" i="7"/>
  <c r="E133" i="7"/>
  <c r="E129" i="7"/>
  <c r="E125" i="7"/>
  <c r="E121" i="7"/>
  <c r="E117" i="7"/>
  <c r="E113" i="7"/>
  <c r="E109" i="7"/>
  <c r="E105" i="7"/>
  <c r="E101" i="7"/>
  <c r="E97" i="7"/>
  <c r="E93" i="7"/>
  <c r="E89" i="7"/>
  <c r="E85" i="7"/>
  <c r="E81" i="7"/>
  <c r="E77" i="7"/>
  <c r="E73" i="7"/>
  <c r="E69" i="7"/>
  <c r="E65" i="7"/>
  <c r="E61" i="7"/>
  <c r="E57" i="7"/>
  <c r="E53" i="7"/>
  <c r="E49" i="7"/>
  <c r="E45" i="7"/>
  <c r="E41" i="7"/>
  <c r="E37" i="7"/>
  <c r="E33" i="7"/>
  <c r="E29" i="7"/>
  <c r="E364" i="7"/>
  <c r="E360" i="7"/>
  <c r="E356" i="7"/>
  <c r="E352" i="7"/>
  <c r="E348" i="7"/>
  <c r="E344" i="7"/>
  <c r="E340" i="7"/>
  <c r="E336" i="7"/>
  <c r="E332" i="7"/>
  <c r="E328" i="7"/>
  <c r="E324" i="7"/>
  <c r="E320" i="7"/>
  <c r="E316" i="7"/>
  <c r="E312" i="7"/>
  <c r="E308" i="7"/>
  <c r="E304" i="7"/>
  <c r="E300" i="7"/>
  <c r="E296" i="7"/>
  <c r="E292" i="7"/>
  <c r="E288" i="7"/>
  <c r="E284" i="7"/>
  <c r="E280" i="7"/>
  <c r="E276" i="7"/>
  <c r="E272" i="7"/>
  <c r="E268" i="7"/>
  <c r="E264" i="7"/>
  <c r="E260" i="7"/>
  <c r="E256" i="7"/>
  <c r="E252" i="7"/>
  <c r="E248" i="7"/>
  <c r="E244" i="7"/>
  <c r="E240" i="7"/>
  <c r="E236" i="7"/>
  <c r="E232" i="7"/>
  <c r="E228" i="7"/>
  <c r="E224" i="7"/>
  <c r="E220" i="7"/>
  <c r="E216" i="7"/>
  <c r="E212" i="7"/>
  <c r="E208" i="7"/>
  <c r="E204" i="7"/>
  <c r="E200" i="7"/>
  <c r="E196" i="7"/>
  <c r="E192" i="7"/>
  <c r="E188" i="7"/>
  <c r="E184" i="7"/>
  <c r="E180" i="7"/>
  <c r="E176" i="7"/>
  <c r="E172" i="7"/>
  <c r="E168" i="7"/>
  <c r="E164" i="7"/>
  <c r="E160" i="7"/>
  <c r="E156" i="7"/>
  <c r="E152" i="7"/>
  <c r="E148" i="7"/>
  <c r="E144" i="7"/>
  <c r="E140" i="7"/>
  <c r="E136" i="7"/>
  <c r="E132" i="7"/>
  <c r="E128" i="7"/>
  <c r="E124" i="7"/>
  <c r="E120" i="7"/>
  <c r="E116" i="7"/>
  <c r="E112" i="7"/>
  <c r="E108" i="7"/>
  <c r="E104" i="7"/>
  <c r="E100" i="7"/>
  <c r="E96" i="7"/>
  <c r="E92" i="7"/>
  <c r="E88" i="7"/>
  <c r="E84" i="7"/>
  <c r="E80" i="7"/>
  <c r="E76" i="7"/>
  <c r="E72" i="7"/>
  <c r="E68" i="7"/>
  <c r="E64" i="7"/>
  <c r="E60" i="7"/>
  <c r="E56" i="7"/>
  <c r="E52" i="7"/>
  <c r="E48" i="7"/>
  <c r="E44" i="7"/>
  <c r="E40" i="7"/>
  <c r="E36" i="7"/>
  <c r="E32" i="7"/>
  <c r="E28" i="7"/>
  <c r="E363" i="7"/>
  <c r="E359" i="7"/>
  <c r="E355" i="7"/>
  <c r="E351" i="7"/>
  <c r="E347" i="7"/>
  <c r="E343" i="7"/>
  <c r="E339" i="7"/>
  <c r="E335" i="7"/>
  <c r="E331" i="7"/>
  <c r="E327" i="7"/>
  <c r="E323" i="7"/>
  <c r="E319" i="7"/>
  <c r="E315" i="7"/>
  <c r="E311" i="7"/>
  <c r="E307" i="7"/>
  <c r="E303" i="7"/>
  <c r="E299" i="7"/>
  <c r="E295" i="7"/>
  <c r="E291" i="7"/>
  <c r="E287" i="7"/>
  <c r="E283" i="7"/>
  <c r="E279" i="7"/>
  <c r="E275" i="7"/>
  <c r="E271" i="7"/>
  <c r="E267" i="7"/>
  <c r="E263" i="7"/>
  <c r="E259" i="7"/>
  <c r="E255" i="7"/>
  <c r="E251" i="7"/>
  <c r="E247" i="7"/>
  <c r="E243" i="7"/>
  <c r="E239" i="7"/>
  <c r="E235" i="7"/>
  <c r="E231" i="7"/>
  <c r="E227" i="7"/>
  <c r="E223" i="7"/>
  <c r="E219" i="7"/>
  <c r="E215" i="7"/>
  <c r="E211" i="7"/>
  <c r="E207" i="7"/>
  <c r="E203" i="7"/>
  <c r="E199" i="7"/>
  <c r="E195" i="7"/>
  <c r="E191" i="7"/>
  <c r="E187" i="7"/>
  <c r="E183" i="7"/>
  <c r="E179" i="7"/>
  <c r="E175" i="7"/>
  <c r="E171" i="7"/>
  <c r="E167" i="7"/>
  <c r="E163" i="7"/>
  <c r="E159" i="7"/>
  <c r="E155" i="7"/>
  <c r="E151" i="7"/>
  <c r="E147" i="7"/>
  <c r="E143" i="7"/>
  <c r="E139" i="7"/>
  <c r="E135" i="7"/>
  <c r="E131" i="7"/>
  <c r="E127" i="7"/>
  <c r="E123" i="7"/>
  <c r="E119" i="7"/>
  <c r="E115" i="7"/>
  <c r="E111" i="7"/>
  <c r="E107" i="7"/>
  <c r="E103" i="7"/>
  <c r="E99" i="7"/>
  <c r="E95" i="7"/>
  <c r="E91" i="7"/>
  <c r="E87" i="7"/>
  <c r="E83" i="7"/>
  <c r="E79" i="7"/>
  <c r="E75" i="7"/>
  <c r="E71" i="7"/>
  <c r="E67" i="7"/>
  <c r="E63" i="7"/>
  <c r="E59" i="7"/>
  <c r="E55" i="7"/>
  <c r="E51" i="7"/>
  <c r="E47" i="7"/>
  <c r="E43" i="7"/>
  <c r="E39" i="7"/>
  <c r="E35" i="7"/>
  <c r="E31" i="7"/>
  <c r="E27" i="7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4" i="6"/>
  <c r="G115" i="6" l="1"/>
  <c r="G114" i="6"/>
  <c r="G17" i="6"/>
  <c r="F17" i="6"/>
  <c r="H17" i="6" s="1"/>
  <c r="I17" i="6" s="1"/>
  <c r="CE445" i="4"/>
  <c r="CG444" i="4"/>
  <c r="CH444" i="4" s="1"/>
  <c r="G116" i="6"/>
  <c r="J48" i="21"/>
  <c r="L48" i="21" s="1"/>
  <c r="M48" i="21" s="1"/>
  <c r="BA146" i="4"/>
  <c r="BD145" i="4"/>
  <c r="BF145" i="4" s="1"/>
  <c r="AZ85" i="4"/>
  <c r="BC84" i="4"/>
  <c r="BE84" i="4" s="1"/>
  <c r="Z7" i="7"/>
  <c r="AA6" i="7"/>
  <c r="AA7" i="7" s="1"/>
  <c r="AB5" i="7"/>
  <c r="G502" i="6"/>
  <c r="F502" i="6"/>
  <c r="G498" i="6"/>
  <c r="F498" i="6"/>
  <c r="G494" i="6"/>
  <c r="F494" i="6"/>
  <c r="G490" i="6"/>
  <c r="F490" i="6"/>
  <c r="G486" i="6"/>
  <c r="F486" i="6"/>
  <c r="G482" i="6"/>
  <c r="F482" i="6"/>
  <c r="G478" i="6"/>
  <c r="F478" i="6"/>
  <c r="G474" i="6"/>
  <c r="F474" i="6"/>
  <c r="G470" i="6"/>
  <c r="F470" i="6"/>
  <c r="G466" i="6"/>
  <c r="F466" i="6"/>
  <c r="G462" i="6"/>
  <c r="F462" i="6"/>
  <c r="G458" i="6"/>
  <c r="F458" i="6"/>
  <c r="G454" i="6"/>
  <c r="F454" i="6"/>
  <c r="G450" i="6"/>
  <c r="F450" i="6"/>
  <c r="G446" i="6"/>
  <c r="F446" i="6"/>
  <c r="G442" i="6"/>
  <c r="F442" i="6"/>
  <c r="G438" i="6"/>
  <c r="F438" i="6"/>
  <c r="G434" i="6"/>
  <c r="F434" i="6"/>
  <c r="G430" i="6"/>
  <c r="F430" i="6"/>
  <c r="G426" i="6"/>
  <c r="F426" i="6"/>
  <c r="G422" i="6"/>
  <c r="F422" i="6"/>
  <c r="G418" i="6"/>
  <c r="F418" i="6"/>
  <c r="G414" i="6"/>
  <c r="F414" i="6"/>
  <c r="G410" i="6"/>
  <c r="F410" i="6"/>
  <c r="G406" i="6"/>
  <c r="F406" i="6"/>
  <c r="G402" i="6"/>
  <c r="F402" i="6"/>
  <c r="G398" i="6"/>
  <c r="F398" i="6"/>
  <c r="G394" i="6"/>
  <c r="F394" i="6"/>
  <c r="G390" i="6"/>
  <c r="F390" i="6"/>
  <c r="G386" i="6"/>
  <c r="F386" i="6"/>
  <c r="G382" i="6"/>
  <c r="F382" i="6"/>
  <c r="G378" i="6"/>
  <c r="F378" i="6"/>
  <c r="G374" i="6"/>
  <c r="F374" i="6"/>
  <c r="G370" i="6"/>
  <c r="F370" i="6"/>
  <c r="G366" i="6"/>
  <c r="F366" i="6"/>
  <c r="G362" i="6"/>
  <c r="F362" i="6"/>
  <c r="G358" i="6"/>
  <c r="F358" i="6"/>
  <c r="G354" i="6"/>
  <c r="F354" i="6"/>
  <c r="G350" i="6"/>
  <c r="F350" i="6"/>
  <c r="G346" i="6"/>
  <c r="F346" i="6"/>
  <c r="G342" i="6"/>
  <c r="F342" i="6"/>
  <c r="G338" i="6"/>
  <c r="F338" i="6"/>
  <c r="G334" i="6"/>
  <c r="F334" i="6"/>
  <c r="G330" i="6"/>
  <c r="F330" i="6"/>
  <c r="G326" i="6"/>
  <c r="F326" i="6"/>
  <c r="G322" i="6"/>
  <c r="F322" i="6"/>
  <c r="G318" i="6"/>
  <c r="F318" i="6"/>
  <c r="G314" i="6"/>
  <c r="F314" i="6"/>
  <c r="G310" i="6"/>
  <c r="F310" i="6"/>
  <c r="G306" i="6"/>
  <c r="F306" i="6"/>
  <c r="G302" i="6"/>
  <c r="F302" i="6"/>
  <c r="G298" i="6"/>
  <c r="F298" i="6"/>
  <c r="G294" i="6"/>
  <c r="F294" i="6"/>
  <c r="G290" i="6"/>
  <c r="F290" i="6"/>
  <c r="G286" i="6"/>
  <c r="F286" i="6"/>
  <c r="G282" i="6"/>
  <c r="F282" i="6"/>
  <c r="G278" i="6"/>
  <c r="F278" i="6"/>
  <c r="G274" i="6"/>
  <c r="F274" i="6"/>
  <c r="G270" i="6"/>
  <c r="F270" i="6"/>
  <c r="G266" i="6"/>
  <c r="F266" i="6"/>
  <c r="G262" i="6"/>
  <c r="F262" i="6"/>
  <c r="G258" i="6"/>
  <c r="F258" i="6"/>
  <c r="G254" i="6"/>
  <c r="F254" i="6"/>
  <c r="G250" i="6"/>
  <c r="F250" i="6"/>
  <c r="G246" i="6"/>
  <c r="F246" i="6"/>
  <c r="G242" i="6"/>
  <c r="F242" i="6"/>
  <c r="G238" i="6"/>
  <c r="F238" i="6"/>
  <c r="G234" i="6"/>
  <c r="F234" i="6"/>
  <c r="G230" i="6"/>
  <c r="F230" i="6"/>
  <c r="G226" i="6"/>
  <c r="F226" i="6"/>
  <c r="G222" i="6"/>
  <c r="F222" i="6"/>
  <c r="G218" i="6"/>
  <c r="F218" i="6"/>
  <c r="G214" i="6"/>
  <c r="F214" i="6"/>
  <c r="G210" i="6"/>
  <c r="F210" i="6"/>
  <c r="G206" i="6"/>
  <c r="F206" i="6"/>
  <c r="G202" i="6"/>
  <c r="F202" i="6"/>
  <c r="G198" i="6"/>
  <c r="F198" i="6"/>
  <c r="G194" i="6"/>
  <c r="F194" i="6"/>
  <c r="G190" i="6"/>
  <c r="F190" i="6"/>
  <c r="G186" i="6"/>
  <c r="F186" i="6"/>
  <c r="G182" i="6"/>
  <c r="F182" i="6"/>
  <c r="G178" i="6"/>
  <c r="F178" i="6"/>
  <c r="G174" i="6"/>
  <c r="F174" i="6"/>
  <c r="G170" i="6"/>
  <c r="F170" i="6"/>
  <c r="G166" i="6"/>
  <c r="F166" i="6"/>
  <c r="G162" i="6"/>
  <c r="F162" i="6"/>
  <c r="G158" i="6"/>
  <c r="F158" i="6"/>
  <c r="G154" i="6"/>
  <c r="F154" i="6"/>
  <c r="G150" i="6"/>
  <c r="F150" i="6"/>
  <c r="G146" i="6"/>
  <c r="F146" i="6"/>
  <c r="G142" i="6"/>
  <c r="F142" i="6"/>
  <c r="G138" i="6"/>
  <c r="F138" i="6"/>
  <c r="G134" i="6"/>
  <c r="F134" i="6"/>
  <c r="G130" i="6"/>
  <c r="F130" i="6"/>
  <c r="G126" i="6"/>
  <c r="F126" i="6"/>
  <c r="G122" i="6"/>
  <c r="F122" i="6"/>
  <c r="G118" i="6"/>
  <c r="F118" i="6"/>
  <c r="F114" i="6"/>
  <c r="G110" i="6"/>
  <c r="F110" i="6"/>
  <c r="H110" i="6" s="1"/>
  <c r="I110" i="6" s="1"/>
  <c r="AG110" i="6" s="1"/>
  <c r="AH110" i="6" s="1"/>
  <c r="G106" i="6"/>
  <c r="F106" i="6"/>
  <c r="G102" i="6"/>
  <c r="F102" i="6"/>
  <c r="H102" i="6" s="1"/>
  <c r="I102" i="6" s="1"/>
  <c r="G98" i="6"/>
  <c r="F98" i="6"/>
  <c r="G94" i="6"/>
  <c r="F94" i="6"/>
  <c r="H94" i="6" s="1"/>
  <c r="I94" i="6" s="1"/>
  <c r="G90" i="6"/>
  <c r="F90" i="6"/>
  <c r="G86" i="6"/>
  <c r="F86" i="6"/>
  <c r="H86" i="6" s="1"/>
  <c r="I86" i="6" s="1"/>
  <c r="G82" i="6"/>
  <c r="F82" i="6"/>
  <c r="G78" i="6"/>
  <c r="F78" i="6"/>
  <c r="H78" i="6" s="1"/>
  <c r="I78" i="6" s="1"/>
  <c r="G74" i="6"/>
  <c r="F74" i="6"/>
  <c r="G70" i="6"/>
  <c r="F70" i="6"/>
  <c r="H70" i="6" s="1"/>
  <c r="I70" i="6" s="1"/>
  <c r="G66" i="6"/>
  <c r="F66" i="6"/>
  <c r="G62" i="6"/>
  <c r="F62" i="6"/>
  <c r="H62" i="6" s="1"/>
  <c r="I62" i="6" s="1"/>
  <c r="G58" i="6"/>
  <c r="F58" i="6"/>
  <c r="G54" i="6"/>
  <c r="F54" i="6"/>
  <c r="H54" i="6" s="1"/>
  <c r="I54" i="6" s="1"/>
  <c r="G50" i="6"/>
  <c r="F50" i="6"/>
  <c r="G46" i="6"/>
  <c r="F46" i="6"/>
  <c r="H46" i="6" s="1"/>
  <c r="I46" i="6" s="1"/>
  <c r="G42" i="6"/>
  <c r="F42" i="6"/>
  <c r="G38" i="6"/>
  <c r="F38" i="6"/>
  <c r="H38" i="6" s="1"/>
  <c r="I38" i="6" s="1"/>
  <c r="G34" i="6"/>
  <c r="F34" i="6"/>
  <c r="G30" i="6"/>
  <c r="F30" i="6"/>
  <c r="H30" i="6" s="1"/>
  <c r="I30" i="6" s="1"/>
  <c r="G26" i="6"/>
  <c r="F26" i="6"/>
  <c r="G22" i="6"/>
  <c r="F22" i="6"/>
  <c r="H22" i="6" s="1"/>
  <c r="I22" i="6" s="1"/>
  <c r="G18" i="6"/>
  <c r="F18" i="6"/>
  <c r="H18" i="6" s="1"/>
  <c r="G501" i="6"/>
  <c r="F501" i="6"/>
  <c r="G497" i="6"/>
  <c r="F497" i="6"/>
  <c r="H497" i="6" s="1"/>
  <c r="I497" i="6" s="1"/>
  <c r="AG497" i="6" s="1"/>
  <c r="G493" i="6"/>
  <c r="F493" i="6"/>
  <c r="G489" i="6"/>
  <c r="F489" i="6"/>
  <c r="H489" i="6" s="1"/>
  <c r="I489" i="6" s="1"/>
  <c r="G485" i="6"/>
  <c r="F485" i="6"/>
  <c r="G481" i="6"/>
  <c r="F481" i="6"/>
  <c r="H481" i="6" s="1"/>
  <c r="I481" i="6" s="1"/>
  <c r="G477" i="6"/>
  <c r="F477" i="6"/>
  <c r="G473" i="6"/>
  <c r="F473" i="6"/>
  <c r="H473" i="6" s="1"/>
  <c r="I473" i="6" s="1"/>
  <c r="G469" i="6"/>
  <c r="F469" i="6"/>
  <c r="G465" i="6"/>
  <c r="F465" i="6"/>
  <c r="H465" i="6" s="1"/>
  <c r="I465" i="6" s="1"/>
  <c r="G461" i="6"/>
  <c r="F461" i="6"/>
  <c r="G457" i="6"/>
  <c r="F457" i="6"/>
  <c r="H457" i="6" s="1"/>
  <c r="I457" i="6" s="1"/>
  <c r="G453" i="6"/>
  <c r="F453" i="6"/>
  <c r="G449" i="6"/>
  <c r="F449" i="6"/>
  <c r="H449" i="6" s="1"/>
  <c r="I449" i="6" s="1"/>
  <c r="G445" i="6"/>
  <c r="F445" i="6"/>
  <c r="G441" i="6"/>
  <c r="F441" i="6"/>
  <c r="H441" i="6" s="1"/>
  <c r="I441" i="6" s="1"/>
  <c r="G437" i="6"/>
  <c r="F437" i="6"/>
  <c r="G433" i="6"/>
  <c r="F433" i="6"/>
  <c r="H433" i="6" s="1"/>
  <c r="I433" i="6" s="1"/>
  <c r="G429" i="6"/>
  <c r="F429" i="6"/>
  <c r="G425" i="6"/>
  <c r="F425" i="6"/>
  <c r="H425" i="6" s="1"/>
  <c r="I425" i="6" s="1"/>
  <c r="G421" i="6"/>
  <c r="F421" i="6"/>
  <c r="G417" i="6"/>
  <c r="F417" i="6"/>
  <c r="H417" i="6" s="1"/>
  <c r="I417" i="6" s="1"/>
  <c r="G413" i="6"/>
  <c r="F413" i="6"/>
  <c r="G409" i="6"/>
  <c r="F409" i="6"/>
  <c r="H409" i="6" s="1"/>
  <c r="I409" i="6" s="1"/>
  <c r="G405" i="6"/>
  <c r="F405" i="6"/>
  <c r="G401" i="6"/>
  <c r="F401" i="6"/>
  <c r="H401" i="6" s="1"/>
  <c r="I401" i="6" s="1"/>
  <c r="G397" i="6"/>
  <c r="F397" i="6"/>
  <c r="G393" i="6"/>
  <c r="F393" i="6"/>
  <c r="H393" i="6" s="1"/>
  <c r="I393" i="6" s="1"/>
  <c r="G389" i="6"/>
  <c r="F389" i="6"/>
  <c r="G385" i="6"/>
  <c r="F385" i="6"/>
  <c r="H385" i="6" s="1"/>
  <c r="I385" i="6" s="1"/>
  <c r="G381" i="6"/>
  <c r="F381" i="6"/>
  <c r="G377" i="6"/>
  <c r="F377" i="6"/>
  <c r="H377" i="6" s="1"/>
  <c r="I377" i="6" s="1"/>
  <c r="G373" i="6"/>
  <c r="F373" i="6"/>
  <c r="G369" i="6"/>
  <c r="F369" i="6"/>
  <c r="H369" i="6" s="1"/>
  <c r="I369" i="6" s="1"/>
  <c r="G365" i="6"/>
  <c r="F365" i="6"/>
  <c r="G361" i="6"/>
  <c r="F361" i="6"/>
  <c r="H361" i="6" s="1"/>
  <c r="I361" i="6" s="1"/>
  <c r="G357" i="6"/>
  <c r="F357" i="6"/>
  <c r="G353" i="6"/>
  <c r="F353" i="6"/>
  <c r="H353" i="6" s="1"/>
  <c r="I353" i="6" s="1"/>
  <c r="G349" i="6"/>
  <c r="F349" i="6"/>
  <c r="G345" i="6"/>
  <c r="F345" i="6"/>
  <c r="H345" i="6" s="1"/>
  <c r="I345" i="6" s="1"/>
  <c r="G341" i="6"/>
  <c r="F341" i="6"/>
  <c r="G337" i="6"/>
  <c r="F337" i="6"/>
  <c r="H337" i="6" s="1"/>
  <c r="I337" i="6" s="1"/>
  <c r="G333" i="6"/>
  <c r="F333" i="6"/>
  <c r="G329" i="6"/>
  <c r="F329" i="6"/>
  <c r="H329" i="6" s="1"/>
  <c r="I329" i="6" s="1"/>
  <c r="G325" i="6"/>
  <c r="F325" i="6"/>
  <c r="G321" i="6"/>
  <c r="F321" i="6"/>
  <c r="H321" i="6" s="1"/>
  <c r="I321" i="6" s="1"/>
  <c r="G317" i="6"/>
  <c r="F317" i="6"/>
  <c r="G313" i="6"/>
  <c r="F313" i="6"/>
  <c r="H313" i="6" s="1"/>
  <c r="I313" i="6" s="1"/>
  <c r="G309" i="6"/>
  <c r="F309" i="6"/>
  <c r="G305" i="6"/>
  <c r="F305" i="6"/>
  <c r="H305" i="6" s="1"/>
  <c r="I305" i="6" s="1"/>
  <c r="G301" i="6"/>
  <c r="F301" i="6"/>
  <c r="G297" i="6"/>
  <c r="F297" i="6"/>
  <c r="H297" i="6" s="1"/>
  <c r="I297" i="6" s="1"/>
  <c r="G293" i="6"/>
  <c r="F293" i="6"/>
  <c r="G289" i="6"/>
  <c r="F289" i="6"/>
  <c r="H289" i="6" s="1"/>
  <c r="I289" i="6" s="1"/>
  <c r="G285" i="6"/>
  <c r="F285" i="6"/>
  <c r="G281" i="6"/>
  <c r="F281" i="6"/>
  <c r="H281" i="6" s="1"/>
  <c r="I281" i="6" s="1"/>
  <c r="G277" i="6"/>
  <c r="F277" i="6"/>
  <c r="G273" i="6"/>
  <c r="F273" i="6"/>
  <c r="H273" i="6" s="1"/>
  <c r="I273" i="6" s="1"/>
  <c r="G269" i="6"/>
  <c r="F269" i="6"/>
  <c r="G265" i="6"/>
  <c r="F265" i="6"/>
  <c r="H265" i="6" s="1"/>
  <c r="I265" i="6" s="1"/>
  <c r="G261" i="6"/>
  <c r="F261" i="6"/>
  <c r="G257" i="6"/>
  <c r="F257" i="6"/>
  <c r="H257" i="6" s="1"/>
  <c r="I257" i="6" s="1"/>
  <c r="G253" i="6"/>
  <c r="F253" i="6"/>
  <c r="G249" i="6"/>
  <c r="F249" i="6"/>
  <c r="H249" i="6" s="1"/>
  <c r="I249" i="6" s="1"/>
  <c r="G245" i="6"/>
  <c r="F245" i="6"/>
  <c r="G241" i="6"/>
  <c r="F241" i="6"/>
  <c r="H241" i="6" s="1"/>
  <c r="I241" i="6" s="1"/>
  <c r="G237" i="6"/>
  <c r="F237" i="6"/>
  <c r="G233" i="6"/>
  <c r="F233" i="6"/>
  <c r="H233" i="6" s="1"/>
  <c r="I233" i="6" s="1"/>
  <c r="G229" i="6"/>
  <c r="F229" i="6"/>
  <c r="G225" i="6"/>
  <c r="F225" i="6"/>
  <c r="H225" i="6" s="1"/>
  <c r="I225" i="6" s="1"/>
  <c r="G221" i="6"/>
  <c r="F221" i="6"/>
  <c r="G217" i="6"/>
  <c r="F217" i="6"/>
  <c r="H217" i="6" s="1"/>
  <c r="I217" i="6" s="1"/>
  <c r="G213" i="6"/>
  <c r="F213" i="6"/>
  <c r="G209" i="6"/>
  <c r="F209" i="6"/>
  <c r="H209" i="6" s="1"/>
  <c r="I209" i="6" s="1"/>
  <c r="G205" i="6"/>
  <c r="F205" i="6"/>
  <c r="G201" i="6"/>
  <c r="F201" i="6"/>
  <c r="H201" i="6" s="1"/>
  <c r="I201" i="6" s="1"/>
  <c r="G197" i="6"/>
  <c r="F197" i="6"/>
  <c r="G193" i="6"/>
  <c r="F193" i="6"/>
  <c r="H193" i="6" s="1"/>
  <c r="I193" i="6" s="1"/>
  <c r="G189" i="6"/>
  <c r="F189" i="6"/>
  <c r="G185" i="6"/>
  <c r="F185" i="6"/>
  <c r="H185" i="6" s="1"/>
  <c r="I185" i="6" s="1"/>
  <c r="G181" i="6"/>
  <c r="F181" i="6"/>
  <c r="G177" i="6"/>
  <c r="F177" i="6"/>
  <c r="H177" i="6" s="1"/>
  <c r="I177" i="6" s="1"/>
  <c r="G173" i="6"/>
  <c r="F173" i="6"/>
  <c r="G169" i="6"/>
  <c r="F169" i="6"/>
  <c r="H169" i="6" s="1"/>
  <c r="I169" i="6" s="1"/>
  <c r="G165" i="6"/>
  <c r="F165" i="6"/>
  <c r="G161" i="6"/>
  <c r="F161" i="6"/>
  <c r="H161" i="6" s="1"/>
  <c r="I161" i="6" s="1"/>
  <c r="G157" i="6"/>
  <c r="F157" i="6"/>
  <c r="G153" i="6"/>
  <c r="F153" i="6"/>
  <c r="H153" i="6" s="1"/>
  <c r="I153" i="6" s="1"/>
  <c r="G149" i="6"/>
  <c r="F149" i="6"/>
  <c r="G145" i="6"/>
  <c r="F145" i="6"/>
  <c r="H145" i="6" s="1"/>
  <c r="I145" i="6" s="1"/>
  <c r="G141" i="6"/>
  <c r="F141" i="6"/>
  <c r="G137" i="6"/>
  <c r="F137" i="6"/>
  <c r="H137" i="6" s="1"/>
  <c r="I137" i="6" s="1"/>
  <c r="G133" i="6"/>
  <c r="F133" i="6"/>
  <c r="G129" i="6"/>
  <c r="F129" i="6"/>
  <c r="H129" i="6" s="1"/>
  <c r="I129" i="6" s="1"/>
  <c r="G125" i="6"/>
  <c r="F125" i="6"/>
  <c r="G121" i="6"/>
  <c r="F121" i="6"/>
  <c r="H121" i="6" s="1"/>
  <c r="I121" i="6" s="1"/>
  <c r="G117" i="6"/>
  <c r="F117" i="6"/>
  <c r="G113" i="6"/>
  <c r="F113" i="6"/>
  <c r="H113" i="6" s="1"/>
  <c r="I113" i="6" s="1"/>
  <c r="AG113" i="6" s="1"/>
  <c r="G109" i="6"/>
  <c r="F109" i="6"/>
  <c r="G105" i="6"/>
  <c r="F105" i="6"/>
  <c r="H105" i="6" s="1"/>
  <c r="I105" i="6" s="1"/>
  <c r="AG105" i="6" s="1"/>
  <c r="G101" i="6"/>
  <c r="F101" i="6"/>
  <c r="G97" i="6"/>
  <c r="F97" i="6"/>
  <c r="H97" i="6" s="1"/>
  <c r="I97" i="6" s="1"/>
  <c r="G93" i="6"/>
  <c r="F93" i="6"/>
  <c r="G89" i="6"/>
  <c r="F89" i="6"/>
  <c r="H89" i="6" s="1"/>
  <c r="I89" i="6" s="1"/>
  <c r="G85" i="6"/>
  <c r="F85" i="6"/>
  <c r="G81" i="6"/>
  <c r="F81" i="6"/>
  <c r="H81" i="6" s="1"/>
  <c r="I81" i="6" s="1"/>
  <c r="G77" i="6"/>
  <c r="F77" i="6"/>
  <c r="G73" i="6"/>
  <c r="F73" i="6"/>
  <c r="H73" i="6" s="1"/>
  <c r="I73" i="6" s="1"/>
  <c r="G69" i="6"/>
  <c r="F69" i="6"/>
  <c r="G65" i="6"/>
  <c r="F65" i="6"/>
  <c r="H65" i="6" s="1"/>
  <c r="I65" i="6" s="1"/>
  <c r="G61" i="6"/>
  <c r="F61" i="6"/>
  <c r="G57" i="6"/>
  <c r="F57" i="6"/>
  <c r="H57" i="6" s="1"/>
  <c r="I57" i="6" s="1"/>
  <c r="G53" i="6"/>
  <c r="F53" i="6"/>
  <c r="G49" i="6"/>
  <c r="F49" i="6"/>
  <c r="H49" i="6" s="1"/>
  <c r="I49" i="6" s="1"/>
  <c r="G45" i="6"/>
  <c r="F45" i="6"/>
  <c r="G41" i="6"/>
  <c r="F41" i="6"/>
  <c r="H41" i="6" s="1"/>
  <c r="I41" i="6" s="1"/>
  <c r="G37" i="6"/>
  <c r="F37" i="6"/>
  <c r="G33" i="6"/>
  <c r="F33" i="6"/>
  <c r="H33" i="6" s="1"/>
  <c r="I33" i="6" s="1"/>
  <c r="G29" i="6"/>
  <c r="F29" i="6"/>
  <c r="G25" i="6"/>
  <c r="F25" i="6"/>
  <c r="H25" i="6" s="1"/>
  <c r="I25" i="6" s="1"/>
  <c r="G21" i="6"/>
  <c r="F21" i="6"/>
  <c r="G504" i="6"/>
  <c r="F504" i="6"/>
  <c r="G500" i="6"/>
  <c r="F500" i="6"/>
  <c r="G496" i="6"/>
  <c r="F496" i="6"/>
  <c r="G492" i="6"/>
  <c r="F492" i="6"/>
  <c r="G488" i="6"/>
  <c r="F488" i="6"/>
  <c r="G484" i="6"/>
  <c r="F484" i="6"/>
  <c r="G480" i="6"/>
  <c r="F480" i="6"/>
  <c r="G476" i="6"/>
  <c r="F476" i="6"/>
  <c r="G472" i="6"/>
  <c r="F472" i="6"/>
  <c r="G468" i="6"/>
  <c r="F468" i="6"/>
  <c r="G464" i="6"/>
  <c r="F464" i="6"/>
  <c r="G460" i="6"/>
  <c r="F460" i="6"/>
  <c r="G456" i="6"/>
  <c r="F456" i="6"/>
  <c r="G452" i="6"/>
  <c r="F452" i="6"/>
  <c r="G448" i="6"/>
  <c r="F448" i="6"/>
  <c r="G444" i="6"/>
  <c r="F444" i="6"/>
  <c r="G440" i="6"/>
  <c r="F440" i="6"/>
  <c r="G436" i="6"/>
  <c r="F436" i="6"/>
  <c r="G432" i="6"/>
  <c r="F432" i="6"/>
  <c r="G428" i="6"/>
  <c r="F428" i="6"/>
  <c r="G424" i="6"/>
  <c r="F424" i="6"/>
  <c r="G420" i="6"/>
  <c r="F420" i="6"/>
  <c r="G416" i="6"/>
  <c r="F416" i="6"/>
  <c r="G412" i="6"/>
  <c r="F412" i="6"/>
  <c r="G408" i="6"/>
  <c r="F408" i="6"/>
  <c r="G404" i="6"/>
  <c r="F404" i="6"/>
  <c r="G400" i="6"/>
  <c r="F400" i="6"/>
  <c r="G396" i="6"/>
  <c r="F396" i="6"/>
  <c r="G392" i="6"/>
  <c r="F392" i="6"/>
  <c r="G388" i="6"/>
  <c r="F388" i="6"/>
  <c r="G384" i="6"/>
  <c r="F384" i="6"/>
  <c r="G380" i="6"/>
  <c r="F380" i="6"/>
  <c r="G376" i="6"/>
  <c r="F376" i="6"/>
  <c r="G372" i="6"/>
  <c r="F372" i="6"/>
  <c r="G368" i="6"/>
  <c r="F368" i="6"/>
  <c r="G364" i="6"/>
  <c r="F364" i="6"/>
  <c r="G360" i="6"/>
  <c r="F360" i="6"/>
  <c r="G356" i="6"/>
  <c r="F356" i="6"/>
  <c r="G352" i="6"/>
  <c r="F352" i="6"/>
  <c r="G348" i="6"/>
  <c r="F348" i="6"/>
  <c r="G344" i="6"/>
  <c r="F344" i="6"/>
  <c r="G340" i="6"/>
  <c r="F340" i="6"/>
  <c r="G336" i="6"/>
  <c r="F336" i="6"/>
  <c r="G332" i="6"/>
  <c r="F332" i="6"/>
  <c r="G328" i="6"/>
  <c r="F328" i="6"/>
  <c r="G324" i="6"/>
  <c r="F324" i="6"/>
  <c r="G320" i="6"/>
  <c r="F320" i="6"/>
  <c r="G316" i="6"/>
  <c r="F316" i="6"/>
  <c r="G312" i="6"/>
  <c r="F312" i="6"/>
  <c r="G308" i="6"/>
  <c r="F308" i="6"/>
  <c r="G304" i="6"/>
  <c r="F304" i="6"/>
  <c r="G300" i="6"/>
  <c r="F300" i="6"/>
  <c r="G296" i="6"/>
  <c r="F296" i="6"/>
  <c r="G292" i="6"/>
  <c r="F292" i="6"/>
  <c r="G288" i="6"/>
  <c r="F288" i="6"/>
  <c r="G284" i="6"/>
  <c r="F284" i="6"/>
  <c r="G280" i="6"/>
  <c r="F280" i="6"/>
  <c r="G276" i="6"/>
  <c r="F276" i="6"/>
  <c r="G272" i="6"/>
  <c r="F272" i="6"/>
  <c r="G268" i="6"/>
  <c r="F268" i="6"/>
  <c r="G264" i="6"/>
  <c r="F264" i="6"/>
  <c r="G260" i="6"/>
  <c r="F260" i="6"/>
  <c r="G256" i="6"/>
  <c r="F256" i="6"/>
  <c r="G252" i="6"/>
  <c r="F252" i="6"/>
  <c r="G248" i="6"/>
  <c r="F248" i="6"/>
  <c r="G244" i="6"/>
  <c r="F244" i="6"/>
  <c r="G240" i="6"/>
  <c r="F240" i="6"/>
  <c r="G236" i="6"/>
  <c r="F236" i="6"/>
  <c r="G232" i="6"/>
  <c r="F232" i="6"/>
  <c r="G228" i="6"/>
  <c r="F228" i="6"/>
  <c r="G224" i="6"/>
  <c r="F224" i="6"/>
  <c r="G220" i="6"/>
  <c r="F220" i="6"/>
  <c r="G216" i="6"/>
  <c r="F216" i="6"/>
  <c r="G212" i="6"/>
  <c r="F212" i="6"/>
  <c r="G208" i="6"/>
  <c r="F208" i="6"/>
  <c r="G204" i="6"/>
  <c r="F204" i="6"/>
  <c r="G200" i="6"/>
  <c r="F200" i="6"/>
  <c r="G196" i="6"/>
  <c r="F196" i="6"/>
  <c r="G192" i="6"/>
  <c r="F192" i="6"/>
  <c r="G188" i="6"/>
  <c r="F188" i="6"/>
  <c r="G184" i="6"/>
  <c r="F184" i="6"/>
  <c r="G180" i="6"/>
  <c r="F180" i="6"/>
  <c r="G176" i="6"/>
  <c r="F176" i="6"/>
  <c r="G172" i="6"/>
  <c r="F172" i="6"/>
  <c r="G168" i="6"/>
  <c r="F168" i="6"/>
  <c r="G164" i="6"/>
  <c r="F164" i="6"/>
  <c r="G160" i="6"/>
  <c r="F160" i="6"/>
  <c r="G156" i="6"/>
  <c r="F156" i="6"/>
  <c r="G152" i="6"/>
  <c r="F152" i="6"/>
  <c r="G148" i="6"/>
  <c r="F148" i="6"/>
  <c r="G144" i="6"/>
  <c r="F144" i="6"/>
  <c r="G140" i="6"/>
  <c r="F140" i="6"/>
  <c r="G136" i="6"/>
  <c r="F136" i="6"/>
  <c r="G132" i="6"/>
  <c r="F132" i="6"/>
  <c r="G128" i="6"/>
  <c r="F128" i="6"/>
  <c r="G124" i="6"/>
  <c r="F124" i="6"/>
  <c r="G120" i="6"/>
  <c r="F120" i="6"/>
  <c r="F116" i="6"/>
  <c r="G112" i="6"/>
  <c r="F112" i="6"/>
  <c r="G108" i="6"/>
  <c r="F108" i="6"/>
  <c r="G104" i="6"/>
  <c r="F104" i="6"/>
  <c r="G100" i="6"/>
  <c r="F100" i="6"/>
  <c r="G96" i="6"/>
  <c r="F96" i="6"/>
  <c r="G92" i="6"/>
  <c r="F92" i="6"/>
  <c r="G88" i="6"/>
  <c r="F88" i="6"/>
  <c r="G84" i="6"/>
  <c r="F84" i="6"/>
  <c r="G80" i="6"/>
  <c r="F80" i="6"/>
  <c r="G76" i="6"/>
  <c r="F76" i="6"/>
  <c r="G72" i="6"/>
  <c r="F72" i="6"/>
  <c r="G68" i="6"/>
  <c r="F68" i="6"/>
  <c r="G64" i="6"/>
  <c r="F64" i="6"/>
  <c r="G60" i="6"/>
  <c r="F60" i="6"/>
  <c r="G56" i="6"/>
  <c r="F56" i="6"/>
  <c r="G52" i="6"/>
  <c r="F52" i="6"/>
  <c r="G48" i="6"/>
  <c r="F48" i="6"/>
  <c r="G44" i="6"/>
  <c r="F44" i="6"/>
  <c r="G40" i="6"/>
  <c r="F40" i="6"/>
  <c r="G36" i="6"/>
  <c r="F36" i="6"/>
  <c r="G32" i="6"/>
  <c r="F32" i="6"/>
  <c r="G28" i="6"/>
  <c r="F28" i="6"/>
  <c r="G24" i="6"/>
  <c r="F24" i="6"/>
  <c r="G20" i="6"/>
  <c r="F20" i="6"/>
  <c r="G503" i="6"/>
  <c r="F503" i="6"/>
  <c r="G499" i="6"/>
  <c r="F499" i="6"/>
  <c r="G495" i="6"/>
  <c r="F495" i="6"/>
  <c r="G491" i="6"/>
  <c r="F491" i="6"/>
  <c r="G487" i="6"/>
  <c r="F487" i="6"/>
  <c r="G483" i="6"/>
  <c r="F483" i="6"/>
  <c r="G479" i="6"/>
  <c r="F479" i="6"/>
  <c r="G475" i="6"/>
  <c r="F475" i="6"/>
  <c r="G471" i="6"/>
  <c r="F471" i="6"/>
  <c r="G467" i="6"/>
  <c r="F467" i="6"/>
  <c r="G463" i="6"/>
  <c r="F463" i="6"/>
  <c r="G459" i="6"/>
  <c r="F459" i="6"/>
  <c r="G455" i="6"/>
  <c r="F455" i="6"/>
  <c r="G451" i="6"/>
  <c r="F451" i="6"/>
  <c r="G447" i="6"/>
  <c r="F447" i="6"/>
  <c r="G443" i="6"/>
  <c r="F443" i="6"/>
  <c r="G439" i="6"/>
  <c r="F439" i="6"/>
  <c r="G435" i="6"/>
  <c r="F435" i="6"/>
  <c r="G431" i="6"/>
  <c r="F431" i="6"/>
  <c r="G427" i="6"/>
  <c r="F427" i="6"/>
  <c r="G423" i="6"/>
  <c r="F423" i="6"/>
  <c r="G419" i="6"/>
  <c r="F419" i="6"/>
  <c r="G415" i="6"/>
  <c r="F415" i="6"/>
  <c r="G411" i="6"/>
  <c r="F411" i="6"/>
  <c r="G407" i="6"/>
  <c r="F407" i="6"/>
  <c r="G403" i="6"/>
  <c r="F403" i="6"/>
  <c r="G399" i="6"/>
  <c r="F399" i="6"/>
  <c r="G395" i="6"/>
  <c r="F395" i="6"/>
  <c r="G391" i="6"/>
  <c r="F391" i="6"/>
  <c r="G387" i="6"/>
  <c r="F387" i="6"/>
  <c r="G383" i="6"/>
  <c r="F383" i="6"/>
  <c r="G379" i="6"/>
  <c r="F379" i="6"/>
  <c r="G375" i="6"/>
  <c r="F375" i="6"/>
  <c r="G371" i="6"/>
  <c r="F371" i="6"/>
  <c r="G367" i="6"/>
  <c r="F367" i="6"/>
  <c r="G363" i="6"/>
  <c r="F363" i="6"/>
  <c r="G359" i="6"/>
  <c r="F359" i="6"/>
  <c r="G355" i="6"/>
  <c r="F355" i="6"/>
  <c r="G351" i="6"/>
  <c r="F351" i="6"/>
  <c r="G347" i="6"/>
  <c r="F347" i="6"/>
  <c r="G343" i="6"/>
  <c r="F343" i="6"/>
  <c r="G339" i="6"/>
  <c r="F339" i="6"/>
  <c r="G335" i="6"/>
  <c r="F335" i="6"/>
  <c r="G331" i="6"/>
  <c r="F331" i="6"/>
  <c r="G327" i="6"/>
  <c r="F327" i="6"/>
  <c r="G323" i="6"/>
  <c r="F323" i="6"/>
  <c r="G319" i="6"/>
  <c r="F319" i="6"/>
  <c r="G315" i="6"/>
  <c r="F315" i="6"/>
  <c r="G311" i="6"/>
  <c r="F311" i="6"/>
  <c r="G307" i="6"/>
  <c r="F307" i="6"/>
  <c r="G303" i="6"/>
  <c r="F303" i="6"/>
  <c r="G299" i="6"/>
  <c r="F299" i="6"/>
  <c r="G295" i="6"/>
  <c r="F295" i="6"/>
  <c r="G291" i="6"/>
  <c r="F291" i="6"/>
  <c r="G287" i="6"/>
  <c r="F287" i="6"/>
  <c r="G283" i="6"/>
  <c r="F283" i="6"/>
  <c r="G279" i="6"/>
  <c r="F279" i="6"/>
  <c r="G275" i="6"/>
  <c r="F275" i="6"/>
  <c r="G271" i="6"/>
  <c r="F271" i="6"/>
  <c r="G267" i="6"/>
  <c r="F267" i="6"/>
  <c r="G263" i="6"/>
  <c r="F263" i="6"/>
  <c r="G259" i="6"/>
  <c r="F259" i="6"/>
  <c r="G255" i="6"/>
  <c r="F255" i="6"/>
  <c r="G251" i="6"/>
  <c r="F251" i="6"/>
  <c r="G247" i="6"/>
  <c r="F247" i="6"/>
  <c r="G243" i="6"/>
  <c r="F243" i="6"/>
  <c r="G239" i="6"/>
  <c r="F239" i="6"/>
  <c r="G235" i="6"/>
  <c r="F235" i="6"/>
  <c r="G231" i="6"/>
  <c r="F231" i="6"/>
  <c r="G227" i="6"/>
  <c r="F227" i="6"/>
  <c r="G223" i="6"/>
  <c r="F223" i="6"/>
  <c r="G219" i="6"/>
  <c r="F219" i="6"/>
  <c r="G215" i="6"/>
  <c r="F215" i="6"/>
  <c r="G211" i="6"/>
  <c r="F211" i="6"/>
  <c r="G207" i="6"/>
  <c r="F207" i="6"/>
  <c r="G203" i="6"/>
  <c r="F203" i="6"/>
  <c r="G199" i="6"/>
  <c r="F199" i="6"/>
  <c r="G195" i="6"/>
  <c r="F195" i="6"/>
  <c r="G191" i="6"/>
  <c r="F191" i="6"/>
  <c r="G187" i="6"/>
  <c r="F187" i="6"/>
  <c r="G183" i="6"/>
  <c r="F183" i="6"/>
  <c r="G179" i="6"/>
  <c r="F179" i="6"/>
  <c r="G175" i="6"/>
  <c r="F175" i="6"/>
  <c r="G171" i="6"/>
  <c r="F171" i="6"/>
  <c r="G167" i="6"/>
  <c r="F167" i="6"/>
  <c r="G163" i="6"/>
  <c r="F163" i="6"/>
  <c r="G159" i="6"/>
  <c r="F159" i="6"/>
  <c r="G155" i="6"/>
  <c r="F155" i="6"/>
  <c r="G151" i="6"/>
  <c r="F151" i="6"/>
  <c r="G147" i="6"/>
  <c r="F147" i="6"/>
  <c r="G143" i="6"/>
  <c r="F143" i="6"/>
  <c r="G139" i="6"/>
  <c r="F139" i="6"/>
  <c r="G135" i="6"/>
  <c r="F135" i="6"/>
  <c r="G131" i="6"/>
  <c r="F131" i="6"/>
  <c r="G127" i="6"/>
  <c r="F127" i="6"/>
  <c r="G123" i="6"/>
  <c r="F123" i="6"/>
  <c r="G119" i="6"/>
  <c r="F119" i="6"/>
  <c r="F115" i="6"/>
  <c r="G111" i="6"/>
  <c r="F111" i="6"/>
  <c r="G107" i="6"/>
  <c r="F107" i="6"/>
  <c r="G103" i="6"/>
  <c r="F103" i="6"/>
  <c r="G99" i="6"/>
  <c r="F99" i="6"/>
  <c r="G95" i="6"/>
  <c r="F95" i="6"/>
  <c r="G91" i="6"/>
  <c r="F91" i="6"/>
  <c r="G87" i="6"/>
  <c r="F87" i="6"/>
  <c r="G83" i="6"/>
  <c r="F83" i="6"/>
  <c r="G79" i="6"/>
  <c r="F79" i="6"/>
  <c r="G75" i="6"/>
  <c r="F75" i="6"/>
  <c r="G71" i="6"/>
  <c r="F71" i="6"/>
  <c r="G67" i="6"/>
  <c r="F67" i="6"/>
  <c r="G63" i="6"/>
  <c r="F63" i="6"/>
  <c r="G59" i="6"/>
  <c r="F59" i="6"/>
  <c r="G55" i="6"/>
  <c r="F55" i="6"/>
  <c r="G51" i="6"/>
  <c r="F51" i="6"/>
  <c r="G47" i="6"/>
  <c r="F47" i="6"/>
  <c r="G43" i="6"/>
  <c r="F43" i="6"/>
  <c r="G39" i="6"/>
  <c r="F39" i="6"/>
  <c r="G35" i="6"/>
  <c r="F35" i="6"/>
  <c r="G31" i="6"/>
  <c r="F31" i="6"/>
  <c r="G27" i="6"/>
  <c r="F27" i="6"/>
  <c r="G23" i="6"/>
  <c r="F23" i="6"/>
  <c r="G19" i="6"/>
  <c r="F19" i="6"/>
  <c r="H24" i="6" l="1"/>
  <c r="I24" i="6" s="1"/>
  <c r="H32" i="6"/>
  <c r="I32" i="6" s="1"/>
  <c r="H40" i="6"/>
  <c r="I40" i="6" s="1"/>
  <c r="H48" i="6"/>
  <c r="I48" i="6" s="1"/>
  <c r="H56" i="6"/>
  <c r="I56" i="6" s="1"/>
  <c r="H64" i="6"/>
  <c r="I64" i="6" s="1"/>
  <c r="H72" i="6"/>
  <c r="I72" i="6" s="1"/>
  <c r="H80" i="6"/>
  <c r="I80" i="6" s="1"/>
  <c r="H88" i="6"/>
  <c r="I88" i="6" s="1"/>
  <c r="H96" i="6"/>
  <c r="I96" i="6" s="1"/>
  <c r="H104" i="6"/>
  <c r="I104" i="6" s="1"/>
  <c r="H112" i="6"/>
  <c r="I112" i="6" s="1"/>
  <c r="AG112" i="6" s="1"/>
  <c r="AH112" i="6" s="1"/>
  <c r="AG22" i="6"/>
  <c r="AG54" i="6"/>
  <c r="AG78" i="6"/>
  <c r="AG94" i="6"/>
  <c r="H116" i="6"/>
  <c r="I116" i="6" s="1"/>
  <c r="H120" i="6"/>
  <c r="I120" i="6" s="1"/>
  <c r="H128" i="6"/>
  <c r="I128" i="6" s="1"/>
  <c r="H136" i="6"/>
  <c r="I136" i="6" s="1"/>
  <c r="H144" i="6"/>
  <c r="I144" i="6" s="1"/>
  <c r="H152" i="6"/>
  <c r="I152" i="6" s="1"/>
  <c r="H160" i="6"/>
  <c r="I160" i="6" s="1"/>
  <c r="H168" i="6"/>
  <c r="I168" i="6" s="1"/>
  <c r="H176" i="6"/>
  <c r="I176" i="6" s="1"/>
  <c r="H184" i="6"/>
  <c r="I184" i="6" s="1"/>
  <c r="H192" i="6"/>
  <c r="I192" i="6" s="1"/>
  <c r="H200" i="6"/>
  <c r="I200" i="6" s="1"/>
  <c r="H208" i="6"/>
  <c r="I208" i="6" s="1"/>
  <c r="H216" i="6"/>
  <c r="I216" i="6" s="1"/>
  <c r="H224" i="6"/>
  <c r="I224" i="6" s="1"/>
  <c r="H232" i="6"/>
  <c r="I232" i="6" s="1"/>
  <c r="H240" i="6"/>
  <c r="I240" i="6" s="1"/>
  <c r="H248" i="6"/>
  <c r="I248" i="6" s="1"/>
  <c r="H256" i="6"/>
  <c r="I256" i="6" s="1"/>
  <c r="H264" i="6"/>
  <c r="I264" i="6" s="1"/>
  <c r="H272" i="6"/>
  <c r="I272" i="6" s="1"/>
  <c r="H280" i="6"/>
  <c r="I280" i="6" s="1"/>
  <c r="H288" i="6"/>
  <c r="I288" i="6" s="1"/>
  <c r="H296" i="6"/>
  <c r="I296" i="6" s="1"/>
  <c r="H304" i="6"/>
  <c r="I304" i="6" s="1"/>
  <c r="H312" i="6"/>
  <c r="I312" i="6" s="1"/>
  <c r="H320" i="6"/>
  <c r="I320" i="6" s="1"/>
  <c r="H328" i="6"/>
  <c r="I328" i="6" s="1"/>
  <c r="H336" i="6"/>
  <c r="I336" i="6" s="1"/>
  <c r="H344" i="6"/>
  <c r="I344" i="6" s="1"/>
  <c r="H352" i="6"/>
  <c r="I352" i="6" s="1"/>
  <c r="H360" i="6"/>
  <c r="I360" i="6" s="1"/>
  <c r="H368" i="6"/>
  <c r="I368" i="6" s="1"/>
  <c r="H376" i="6"/>
  <c r="I376" i="6" s="1"/>
  <c r="H384" i="6"/>
  <c r="I384" i="6" s="1"/>
  <c r="H392" i="6"/>
  <c r="I392" i="6" s="1"/>
  <c r="H400" i="6"/>
  <c r="I400" i="6" s="1"/>
  <c r="H408" i="6"/>
  <c r="I408" i="6" s="1"/>
  <c r="H416" i="6"/>
  <c r="I416" i="6" s="1"/>
  <c r="H424" i="6"/>
  <c r="I424" i="6" s="1"/>
  <c r="H432" i="6"/>
  <c r="I432" i="6" s="1"/>
  <c r="H440" i="6"/>
  <c r="I440" i="6" s="1"/>
  <c r="H448" i="6"/>
  <c r="I448" i="6" s="1"/>
  <c r="H456" i="6"/>
  <c r="I456" i="6" s="1"/>
  <c r="H464" i="6"/>
  <c r="I464" i="6" s="1"/>
  <c r="H472" i="6"/>
  <c r="I472" i="6" s="1"/>
  <c r="H480" i="6"/>
  <c r="I480" i="6" s="1"/>
  <c r="H488" i="6"/>
  <c r="I488" i="6" s="1"/>
  <c r="H496" i="6"/>
  <c r="I496" i="6" s="1"/>
  <c r="AG496" i="6" s="1"/>
  <c r="H504" i="6"/>
  <c r="I504" i="6" s="1"/>
  <c r="AG504" i="6" s="1"/>
  <c r="AC5" i="7"/>
  <c r="AD5" i="7" s="1"/>
  <c r="AG30" i="6"/>
  <c r="AG46" i="6"/>
  <c r="AG70" i="6"/>
  <c r="AG24" i="6"/>
  <c r="AG32" i="6"/>
  <c r="AG40" i="6"/>
  <c r="AG48" i="6"/>
  <c r="AG56" i="6"/>
  <c r="AG64" i="6"/>
  <c r="AG72" i="6"/>
  <c r="AG80" i="6"/>
  <c r="AG88" i="6"/>
  <c r="AG96" i="6"/>
  <c r="AG104" i="6"/>
  <c r="AG25" i="6"/>
  <c r="AG33" i="6"/>
  <c r="AG41" i="6"/>
  <c r="AG49" i="6"/>
  <c r="AG57" i="6"/>
  <c r="AG65" i="6"/>
  <c r="AG73" i="6"/>
  <c r="AG81" i="6"/>
  <c r="AG89" i="6"/>
  <c r="AG97" i="6"/>
  <c r="AG121" i="6"/>
  <c r="AG129" i="6"/>
  <c r="AG137" i="6"/>
  <c r="AG145" i="6"/>
  <c r="AH145" i="6" s="1"/>
  <c r="AG153" i="6"/>
  <c r="AG161" i="6"/>
  <c r="AG169" i="6"/>
  <c r="AG177" i="6"/>
  <c r="AG185" i="6"/>
  <c r="AG193" i="6"/>
  <c r="AG201" i="6"/>
  <c r="AG209" i="6"/>
  <c r="AG217" i="6"/>
  <c r="AG225" i="6"/>
  <c r="AG233" i="6"/>
  <c r="AG241" i="6"/>
  <c r="AG249" i="6"/>
  <c r="AG257" i="6"/>
  <c r="AG265" i="6"/>
  <c r="AG273" i="6"/>
  <c r="AG281" i="6"/>
  <c r="AG289" i="6"/>
  <c r="AG297" i="6"/>
  <c r="AG305" i="6"/>
  <c r="AG313" i="6"/>
  <c r="AG321" i="6"/>
  <c r="AG329" i="6"/>
  <c r="AG337" i="6"/>
  <c r="AG345" i="6"/>
  <c r="AG353" i="6"/>
  <c r="AG361" i="6"/>
  <c r="AG369" i="6"/>
  <c r="AG377" i="6"/>
  <c r="AG385" i="6"/>
  <c r="AG393" i="6"/>
  <c r="AG401" i="6"/>
  <c r="AH401" i="6" s="1"/>
  <c r="AG409" i="6"/>
  <c r="AG417" i="6"/>
  <c r="AH417" i="6" s="1"/>
  <c r="AG425" i="6"/>
  <c r="AG433" i="6"/>
  <c r="AG441" i="6"/>
  <c r="AG449" i="6"/>
  <c r="AG457" i="6"/>
  <c r="AG465" i="6"/>
  <c r="AG473" i="6"/>
  <c r="AH473" i="6" s="1"/>
  <c r="AG481" i="6"/>
  <c r="AG489" i="6"/>
  <c r="AG38" i="6"/>
  <c r="AG62" i="6"/>
  <c r="AG86" i="6"/>
  <c r="AG102" i="6"/>
  <c r="AG17" i="6"/>
  <c r="AH17" i="6" s="1"/>
  <c r="H118" i="6"/>
  <c r="I118" i="6" s="1"/>
  <c r="H126" i="6"/>
  <c r="I126" i="6" s="1"/>
  <c r="H134" i="6"/>
  <c r="I134" i="6" s="1"/>
  <c r="H142" i="6"/>
  <c r="I142" i="6" s="1"/>
  <c r="H150" i="6"/>
  <c r="I150" i="6" s="1"/>
  <c r="H158" i="6"/>
  <c r="I158" i="6" s="1"/>
  <c r="H166" i="6"/>
  <c r="I166" i="6" s="1"/>
  <c r="H174" i="6"/>
  <c r="I174" i="6" s="1"/>
  <c r="H182" i="6"/>
  <c r="I182" i="6" s="1"/>
  <c r="H190" i="6"/>
  <c r="I190" i="6" s="1"/>
  <c r="H198" i="6"/>
  <c r="I198" i="6" s="1"/>
  <c r="H206" i="6"/>
  <c r="I206" i="6" s="1"/>
  <c r="H214" i="6"/>
  <c r="I214" i="6" s="1"/>
  <c r="H222" i="6"/>
  <c r="I222" i="6" s="1"/>
  <c r="H230" i="6"/>
  <c r="I230" i="6" s="1"/>
  <c r="H238" i="6"/>
  <c r="I238" i="6" s="1"/>
  <c r="H246" i="6"/>
  <c r="I246" i="6" s="1"/>
  <c r="H254" i="6"/>
  <c r="I254" i="6" s="1"/>
  <c r="H262" i="6"/>
  <c r="I262" i="6" s="1"/>
  <c r="H270" i="6"/>
  <c r="I270" i="6" s="1"/>
  <c r="H278" i="6"/>
  <c r="I278" i="6" s="1"/>
  <c r="H286" i="6"/>
  <c r="I286" i="6" s="1"/>
  <c r="H294" i="6"/>
  <c r="I294" i="6" s="1"/>
  <c r="H302" i="6"/>
  <c r="I302" i="6" s="1"/>
  <c r="H310" i="6"/>
  <c r="I310" i="6" s="1"/>
  <c r="H318" i="6"/>
  <c r="I318" i="6" s="1"/>
  <c r="H326" i="6"/>
  <c r="I326" i="6" s="1"/>
  <c r="H334" i="6"/>
  <c r="I334" i="6" s="1"/>
  <c r="H342" i="6"/>
  <c r="I342" i="6" s="1"/>
  <c r="H350" i="6"/>
  <c r="I350" i="6" s="1"/>
  <c r="H358" i="6"/>
  <c r="I358" i="6" s="1"/>
  <c r="H366" i="6"/>
  <c r="I366" i="6" s="1"/>
  <c r="H374" i="6"/>
  <c r="I374" i="6" s="1"/>
  <c r="H382" i="6"/>
  <c r="I382" i="6" s="1"/>
  <c r="H390" i="6"/>
  <c r="I390" i="6" s="1"/>
  <c r="H398" i="6"/>
  <c r="I398" i="6" s="1"/>
  <c r="H406" i="6"/>
  <c r="I406" i="6" s="1"/>
  <c r="H414" i="6"/>
  <c r="I414" i="6" s="1"/>
  <c r="H422" i="6"/>
  <c r="I422" i="6" s="1"/>
  <c r="H430" i="6"/>
  <c r="I430" i="6" s="1"/>
  <c r="H438" i="6"/>
  <c r="I438" i="6" s="1"/>
  <c r="H446" i="6"/>
  <c r="I446" i="6" s="1"/>
  <c r="H454" i="6"/>
  <c r="I454" i="6" s="1"/>
  <c r="H462" i="6"/>
  <c r="I462" i="6" s="1"/>
  <c r="H470" i="6"/>
  <c r="I470" i="6" s="1"/>
  <c r="H478" i="6"/>
  <c r="I478" i="6" s="1"/>
  <c r="H486" i="6"/>
  <c r="I486" i="6" s="1"/>
  <c r="H494" i="6"/>
  <c r="I494" i="6" s="1"/>
  <c r="H502" i="6"/>
  <c r="I502" i="6" s="1"/>
  <c r="AG502" i="6" s="1"/>
  <c r="CE446" i="4"/>
  <c r="CG445" i="4"/>
  <c r="CH445" i="4" s="1"/>
  <c r="H115" i="6"/>
  <c r="I115" i="6" s="1"/>
  <c r="J49" i="21"/>
  <c r="L49" i="21" s="1"/>
  <c r="M49" i="21" s="1"/>
  <c r="AZ86" i="4"/>
  <c r="BE85" i="4"/>
  <c r="BC85" i="4"/>
  <c r="BA147" i="4"/>
  <c r="BD146" i="4"/>
  <c r="BF146" i="4" s="1"/>
  <c r="AB6" i="7"/>
  <c r="Z8" i="7"/>
  <c r="AB7" i="7"/>
  <c r="H20" i="6"/>
  <c r="I20" i="6" s="1"/>
  <c r="H28" i="6"/>
  <c r="I28" i="6" s="1"/>
  <c r="H36" i="6"/>
  <c r="I36" i="6" s="1"/>
  <c r="H44" i="6"/>
  <c r="I44" i="6" s="1"/>
  <c r="H52" i="6"/>
  <c r="I52" i="6" s="1"/>
  <c r="H60" i="6"/>
  <c r="I60" i="6" s="1"/>
  <c r="H68" i="6"/>
  <c r="I68" i="6" s="1"/>
  <c r="H76" i="6"/>
  <c r="I76" i="6" s="1"/>
  <c r="H84" i="6"/>
  <c r="I84" i="6" s="1"/>
  <c r="H92" i="6"/>
  <c r="I92" i="6" s="1"/>
  <c r="H100" i="6"/>
  <c r="I100" i="6" s="1"/>
  <c r="H108" i="6"/>
  <c r="I108" i="6" s="1"/>
  <c r="AG108" i="6" s="1"/>
  <c r="AH108" i="6" s="1"/>
  <c r="H124" i="6"/>
  <c r="I124" i="6" s="1"/>
  <c r="H132" i="6"/>
  <c r="I132" i="6" s="1"/>
  <c r="H140" i="6"/>
  <c r="I140" i="6" s="1"/>
  <c r="H148" i="6"/>
  <c r="I148" i="6" s="1"/>
  <c r="H156" i="6"/>
  <c r="I156" i="6" s="1"/>
  <c r="H164" i="6"/>
  <c r="I164" i="6" s="1"/>
  <c r="H172" i="6"/>
  <c r="I172" i="6" s="1"/>
  <c r="H180" i="6"/>
  <c r="I180" i="6" s="1"/>
  <c r="H188" i="6"/>
  <c r="I188" i="6" s="1"/>
  <c r="H196" i="6"/>
  <c r="I196" i="6" s="1"/>
  <c r="H204" i="6"/>
  <c r="I204" i="6" s="1"/>
  <c r="H212" i="6"/>
  <c r="I212" i="6" s="1"/>
  <c r="H220" i="6"/>
  <c r="I220" i="6" s="1"/>
  <c r="H228" i="6"/>
  <c r="I228" i="6" s="1"/>
  <c r="H236" i="6"/>
  <c r="I236" i="6" s="1"/>
  <c r="H244" i="6"/>
  <c r="I244" i="6" s="1"/>
  <c r="H252" i="6"/>
  <c r="I252" i="6" s="1"/>
  <c r="H260" i="6"/>
  <c r="I260" i="6" s="1"/>
  <c r="H268" i="6"/>
  <c r="I268" i="6" s="1"/>
  <c r="H276" i="6"/>
  <c r="I276" i="6" s="1"/>
  <c r="H284" i="6"/>
  <c r="I284" i="6" s="1"/>
  <c r="H292" i="6"/>
  <c r="I292" i="6" s="1"/>
  <c r="H300" i="6"/>
  <c r="I300" i="6" s="1"/>
  <c r="H308" i="6"/>
  <c r="I308" i="6" s="1"/>
  <c r="H316" i="6"/>
  <c r="I316" i="6" s="1"/>
  <c r="H324" i="6"/>
  <c r="I324" i="6" s="1"/>
  <c r="H332" i="6"/>
  <c r="I332" i="6" s="1"/>
  <c r="H340" i="6"/>
  <c r="I340" i="6" s="1"/>
  <c r="H348" i="6"/>
  <c r="I348" i="6" s="1"/>
  <c r="H356" i="6"/>
  <c r="I356" i="6" s="1"/>
  <c r="H364" i="6"/>
  <c r="I364" i="6" s="1"/>
  <c r="H372" i="6"/>
  <c r="I372" i="6" s="1"/>
  <c r="H380" i="6"/>
  <c r="I380" i="6" s="1"/>
  <c r="H388" i="6"/>
  <c r="I388" i="6" s="1"/>
  <c r="H396" i="6"/>
  <c r="I396" i="6" s="1"/>
  <c r="H404" i="6"/>
  <c r="I404" i="6" s="1"/>
  <c r="H412" i="6"/>
  <c r="I412" i="6" s="1"/>
  <c r="H420" i="6"/>
  <c r="I420" i="6" s="1"/>
  <c r="H428" i="6"/>
  <c r="I428" i="6" s="1"/>
  <c r="H436" i="6"/>
  <c r="I436" i="6" s="1"/>
  <c r="H444" i="6"/>
  <c r="I444" i="6" s="1"/>
  <c r="H452" i="6"/>
  <c r="I452" i="6" s="1"/>
  <c r="H460" i="6"/>
  <c r="I460" i="6" s="1"/>
  <c r="H468" i="6"/>
  <c r="I468" i="6" s="1"/>
  <c r="H476" i="6"/>
  <c r="I476" i="6" s="1"/>
  <c r="H484" i="6"/>
  <c r="I484" i="6" s="1"/>
  <c r="H492" i="6"/>
  <c r="I492" i="6" s="1"/>
  <c r="H500" i="6"/>
  <c r="I500" i="6" s="1"/>
  <c r="AG500" i="6" s="1"/>
  <c r="H21" i="6"/>
  <c r="I21" i="6" s="1"/>
  <c r="H29" i="6"/>
  <c r="I29" i="6" s="1"/>
  <c r="H37" i="6"/>
  <c r="I37" i="6" s="1"/>
  <c r="H45" i="6"/>
  <c r="I45" i="6" s="1"/>
  <c r="H53" i="6"/>
  <c r="I53" i="6" s="1"/>
  <c r="H61" i="6"/>
  <c r="I61" i="6" s="1"/>
  <c r="H69" i="6"/>
  <c r="I69" i="6" s="1"/>
  <c r="H77" i="6"/>
  <c r="I77" i="6" s="1"/>
  <c r="H85" i="6"/>
  <c r="I85" i="6" s="1"/>
  <c r="H93" i="6"/>
  <c r="I93" i="6" s="1"/>
  <c r="H101" i="6"/>
  <c r="I101" i="6" s="1"/>
  <c r="H109" i="6"/>
  <c r="I109" i="6" s="1"/>
  <c r="AG109" i="6" s="1"/>
  <c r="AH109" i="6" s="1"/>
  <c r="H117" i="6"/>
  <c r="I117" i="6" s="1"/>
  <c r="H125" i="6"/>
  <c r="I125" i="6" s="1"/>
  <c r="H133" i="6"/>
  <c r="I133" i="6" s="1"/>
  <c r="H141" i="6"/>
  <c r="I141" i="6" s="1"/>
  <c r="H149" i="6"/>
  <c r="I149" i="6" s="1"/>
  <c r="H157" i="6"/>
  <c r="I157" i="6" s="1"/>
  <c r="H165" i="6"/>
  <c r="I165" i="6" s="1"/>
  <c r="H173" i="6"/>
  <c r="I173" i="6" s="1"/>
  <c r="H181" i="6"/>
  <c r="I181" i="6" s="1"/>
  <c r="H189" i="6"/>
  <c r="I189" i="6" s="1"/>
  <c r="H197" i="6"/>
  <c r="I197" i="6" s="1"/>
  <c r="H205" i="6"/>
  <c r="I205" i="6" s="1"/>
  <c r="H213" i="6"/>
  <c r="I213" i="6" s="1"/>
  <c r="H221" i="6"/>
  <c r="I221" i="6" s="1"/>
  <c r="H229" i="6"/>
  <c r="I229" i="6" s="1"/>
  <c r="H237" i="6"/>
  <c r="I237" i="6" s="1"/>
  <c r="H245" i="6"/>
  <c r="I245" i="6" s="1"/>
  <c r="H253" i="6"/>
  <c r="I253" i="6" s="1"/>
  <c r="H261" i="6"/>
  <c r="I261" i="6" s="1"/>
  <c r="H269" i="6"/>
  <c r="I269" i="6" s="1"/>
  <c r="H277" i="6"/>
  <c r="I277" i="6" s="1"/>
  <c r="H285" i="6"/>
  <c r="I285" i="6" s="1"/>
  <c r="H293" i="6"/>
  <c r="I293" i="6" s="1"/>
  <c r="H301" i="6"/>
  <c r="I301" i="6" s="1"/>
  <c r="H309" i="6"/>
  <c r="I309" i="6" s="1"/>
  <c r="H317" i="6"/>
  <c r="I317" i="6" s="1"/>
  <c r="H325" i="6"/>
  <c r="I325" i="6" s="1"/>
  <c r="H333" i="6"/>
  <c r="I333" i="6" s="1"/>
  <c r="H341" i="6"/>
  <c r="I341" i="6" s="1"/>
  <c r="H349" i="6"/>
  <c r="I349" i="6" s="1"/>
  <c r="H357" i="6"/>
  <c r="I357" i="6" s="1"/>
  <c r="H365" i="6"/>
  <c r="I365" i="6" s="1"/>
  <c r="H373" i="6"/>
  <c r="I373" i="6" s="1"/>
  <c r="H381" i="6"/>
  <c r="I381" i="6" s="1"/>
  <c r="H389" i="6"/>
  <c r="I389" i="6" s="1"/>
  <c r="H397" i="6"/>
  <c r="I397" i="6" s="1"/>
  <c r="H405" i="6"/>
  <c r="I405" i="6" s="1"/>
  <c r="H413" i="6"/>
  <c r="I413" i="6" s="1"/>
  <c r="H421" i="6"/>
  <c r="I421" i="6" s="1"/>
  <c r="H429" i="6"/>
  <c r="I429" i="6" s="1"/>
  <c r="H437" i="6"/>
  <c r="I437" i="6" s="1"/>
  <c r="H445" i="6"/>
  <c r="I445" i="6" s="1"/>
  <c r="H453" i="6"/>
  <c r="I453" i="6" s="1"/>
  <c r="H461" i="6"/>
  <c r="I461" i="6" s="1"/>
  <c r="H469" i="6"/>
  <c r="I469" i="6" s="1"/>
  <c r="H477" i="6"/>
  <c r="I477" i="6" s="1"/>
  <c r="H485" i="6"/>
  <c r="I485" i="6" s="1"/>
  <c r="H493" i="6"/>
  <c r="I493" i="6" s="1"/>
  <c r="H501" i="6"/>
  <c r="I501" i="6" s="1"/>
  <c r="AG501" i="6" s="1"/>
  <c r="I18" i="6"/>
  <c r="H26" i="6"/>
  <c r="I26" i="6" s="1"/>
  <c r="H34" i="6"/>
  <c r="I34" i="6" s="1"/>
  <c r="H42" i="6"/>
  <c r="I42" i="6" s="1"/>
  <c r="H50" i="6"/>
  <c r="I50" i="6" s="1"/>
  <c r="H58" i="6"/>
  <c r="I58" i="6" s="1"/>
  <c r="H66" i="6"/>
  <c r="I66" i="6" s="1"/>
  <c r="H74" i="6"/>
  <c r="I74" i="6" s="1"/>
  <c r="H82" i="6"/>
  <c r="I82" i="6" s="1"/>
  <c r="H90" i="6"/>
  <c r="I90" i="6" s="1"/>
  <c r="H98" i="6"/>
  <c r="I98" i="6" s="1"/>
  <c r="H106" i="6"/>
  <c r="I106" i="6" s="1"/>
  <c r="AG106" i="6" s="1"/>
  <c r="H114" i="6"/>
  <c r="I114" i="6" s="1"/>
  <c r="AG114" i="6" s="1"/>
  <c r="H122" i="6"/>
  <c r="I122" i="6" s="1"/>
  <c r="H130" i="6"/>
  <c r="I130" i="6" s="1"/>
  <c r="H138" i="6"/>
  <c r="I138" i="6" s="1"/>
  <c r="H146" i="6"/>
  <c r="I146" i="6" s="1"/>
  <c r="H154" i="6"/>
  <c r="I154" i="6" s="1"/>
  <c r="H162" i="6"/>
  <c r="I162" i="6" s="1"/>
  <c r="H170" i="6"/>
  <c r="I170" i="6" s="1"/>
  <c r="H178" i="6"/>
  <c r="I178" i="6" s="1"/>
  <c r="H186" i="6"/>
  <c r="I186" i="6" s="1"/>
  <c r="H194" i="6"/>
  <c r="I194" i="6" s="1"/>
  <c r="H202" i="6"/>
  <c r="I202" i="6" s="1"/>
  <c r="H210" i="6"/>
  <c r="I210" i="6" s="1"/>
  <c r="H218" i="6"/>
  <c r="I218" i="6" s="1"/>
  <c r="H226" i="6"/>
  <c r="I226" i="6" s="1"/>
  <c r="H234" i="6"/>
  <c r="I234" i="6" s="1"/>
  <c r="H242" i="6"/>
  <c r="I242" i="6" s="1"/>
  <c r="H250" i="6"/>
  <c r="I250" i="6" s="1"/>
  <c r="H258" i="6"/>
  <c r="I258" i="6" s="1"/>
  <c r="H266" i="6"/>
  <c r="I266" i="6" s="1"/>
  <c r="H274" i="6"/>
  <c r="I274" i="6" s="1"/>
  <c r="H282" i="6"/>
  <c r="I282" i="6" s="1"/>
  <c r="H290" i="6"/>
  <c r="I290" i="6" s="1"/>
  <c r="H298" i="6"/>
  <c r="I298" i="6" s="1"/>
  <c r="H306" i="6"/>
  <c r="I306" i="6" s="1"/>
  <c r="H314" i="6"/>
  <c r="I314" i="6" s="1"/>
  <c r="H322" i="6"/>
  <c r="I322" i="6" s="1"/>
  <c r="H330" i="6"/>
  <c r="I330" i="6" s="1"/>
  <c r="H338" i="6"/>
  <c r="I338" i="6" s="1"/>
  <c r="H346" i="6"/>
  <c r="I346" i="6" s="1"/>
  <c r="H354" i="6"/>
  <c r="I354" i="6" s="1"/>
  <c r="H362" i="6"/>
  <c r="I362" i="6" s="1"/>
  <c r="H370" i="6"/>
  <c r="I370" i="6" s="1"/>
  <c r="H378" i="6"/>
  <c r="I378" i="6" s="1"/>
  <c r="H386" i="6"/>
  <c r="I386" i="6" s="1"/>
  <c r="H394" i="6"/>
  <c r="I394" i="6" s="1"/>
  <c r="H402" i="6"/>
  <c r="I402" i="6" s="1"/>
  <c r="H410" i="6"/>
  <c r="I410" i="6" s="1"/>
  <c r="H418" i="6"/>
  <c r="I418" i="6" s="1"/>
  <c r="H426" i="6"/>
  <c r="I426" i="6" s="1"/>
  <c r="H434" i="6"/>
  <c r="I434" i="6" s="1"/>
  <c r="H442" i="6"/>
  <c r="I442" i="6" s="1"/>
  <c r="H450" i="6"/>
  <c r="I450" i="6" s="1"/>
  <c r="H458" i="6"/>
  <c r="I458" i="6" s="1"/>
  <c r="H466" i="6"/>
  <c r="I466" i="6" s="1"/>
  <c r="H474" i="6"/>
  <c r="I474" i="6" s="1"/>
  <c r="H482" i="6"/>
  <c r="I482" i="6" s="1"/>
  <c r="H490" i="6"/>
  <c r="I490" i="6" s="1"/>
  <c r="H498" i="6"/>
  <c r="I498" i="6" s="1"/>
  <c r="AG498" i="6" s="1"/>
  <c r="AR17" i="6"/>
  <c r="AQ17" i="6"/>
  <c r="H19" i="6"/>
  <c r="I19" i="6" s="1"/>
  <c r="H27" i="6"/>
  <c r="I27" i="6" s="1"/>
  <c r="H35" i="6"/>
  <c r="I35" i="6" s="1"/>
  <c r="H43" i="6"/>
  <c r="I43" i="6" s="1"/>
  <c r="H51" i="6"/>
  <c r="I51" i="6" s="1"/>
  <c r="H59" i="6"/>
  <c r="I59" i="6" s="1"/>
  <c r="H67" i="6"/>
  <c r="I67" i="6" s="1"/>
  <c r="H75" i="6"/>
  <c r="I75" i="6" s="1"/>
  <c r="H83" i="6"/>
  <c r="I83" i="6" s="1"/>
  <c r="H91" i="6"/>
  <c r="I91" i="6" s="1"/>
  <c r="H99" i="6"/>
  <c r="I99" i="6" s="1"/>
  <c r="H107" i="6"/>
  <c r="I107" i="6" s="1"/>
  <c r="AG107" i="6" s="1"/>
  <c r="H123" i="6"/>
  <c r="I123" i="6" s="1"/>
  <c r="H131" i="6"/>
  <c r="I131" i="6" s="1"/>
  <c r="H139" i="6"/>
  <c r="I139" i="6" s="1"/>
  <c r="H147" i="6"/>
  <c r="I147" i="6" s="1"/>
  <c r="H155" i="6"/>
  <c r="I155" i="6" s="1"/>
  <c r="H163" i="6"/>
  <c r="I163" i="6" s="1"/>
  <c r="H171" i="6"/>
  <c r="I171" i="6" s="1"/>
  <c r="H179" i="6"/>
  <c r="I179" i="6" s="1"/>
  <c r="H187" i="6"/>
  <c r="I187" i="6" s="1"/>
  <c r="H195" i="6"/>
  <c r="I195" i="6" s="1"/>
  <c r="H203" i="6"/>
  <c r="I203" i="6" s="1"/>
  <c r="H211" i="6"/>
  <c r="I211" i="6" s="1"/>
  <c r="H219" i="6"/>
  <c r="I219" i="6" s="1"/>
  <c r="H227" i="6"/>
  <c r="I227" i="6" s="1"/>
  <c r="H235" i="6"/>
  <c r="I235" i="6" s="1"/>
  <c r="H243" i="6"/>
  <c r="I243" i="6" s="1"/>
  <c r="H251" i="6"/>
  <c r="I251" i="6" s="1"/>
  <c r="H259" i="6"/>
  <c r="I259" i="6" s="1"/>
  <c r="H267" i="6"/>
  <c r="I267" i="6" s="1"/>
  <c r="H275" i="6"/>
  <c r="I275" i="6" s="1"/>
  <c r="H283" i="6"/>
  <c r="I283" i="6" s="1"/>
  <c r="H291" i="6"/>
  <c r="I291" i="6" s="1"/>
  <c r="H299" i="6"/>
  <c r="I299" i="6" s="1"/>
  <c r="H307" i="6"/>
  <c r="I307" i="6" s="1"/>
  <c r="H315" i="6"/>
  <c r="I315" i="6" s="1"/>
  <c r="H323" i="6"/>
  <c r="I323" i="6" s="1"/>
  <c r="H331" i="6"/>
  <c r="I331" i="6" s="1"/>
  <c r="H339" i="6"/>
  <c r="I339" i="6" s="1"/>
  <c r="H347" i="6"/>
  <c r="I347" i="6" s="1"/>
  <c r="H355" i="6"/>
  <c r="I355" i="6" s="1"/>
  <c r="H363" i="6"/>
  <c r="I363" i="6" s="1"/>
  <c r="H371" i="6"/>
  <c r="I371" i="6" s="1"/>
  <c r="H379" i="6"/>
  <c r="I379" i="6" s="1"/>
  <c r="H387" i="6"/>
  <c r="I387" i="6" s="1"/>
  <c r="H395" i="6"/>
  <c r="I395" i="6" s="1"/>
  <c r="H403" i="6"/>
  <c r="I403" i="6" s="1"/>
  <c r="H411" i="6"/>
  <c r="I411" i="6" s="1"/>
  <c r="H419" i="6"/>
  <c r="I419" i="6" s="1"/>
  <c r="H427" i="6"/>
  <c r="I427" i="6" s="1"/>
  <c r="H435" i="6"/>
  <c r="I435" i="6" s="1"/>
  <c r="H443" i="6"/>
  <c r="I443" i="6" s="1"/>
  <c r="H451" i="6"/>
  <c r="I451" i="6" s="1"/>
  <c r="H459" i="6"/>
  <c r="I459" i="6" s="1"/>
  <c r="H467" i="6"/>
  <c r="I467" i="6" s="1"/>
  <c r="H475" i="6"/>
  <c r="I475" i="6" s="1"/>
  <c r="H483" i="6"/>
  <c r="I483" i="6" s="1"/>
  <c r="H491" i="6"/>
  <c r="I491" i="6" s="1"/>
  <c r="H499" i="6"/>
  <c r="I499" i="6" s="1"/>
  <c r="AG499" i="6" s="1"/>
  <c r="AH113" i="6"/>
  <c r="H23" i="6"/>
  <c r="I23" i="6" s="1"/>
  <c r="N32" i="6" s="1"/>
  <c r="H31" i="6"/>
  <c r="I31" i="6" s="1"/>
  <c r="N40" i="6" s="1"/>
  <c r="H39" i="6"/>
  <c r="I39" i="6" s="1"/>
  <c r="H47" i="6"/>
  <c r="I47" i="6" s="1"/>
  <c r="H55" i="6"/>
  <c r="I55" i="6" s="1"/>
  <c r="H63" i="6"/>
  <c r="I63" i="6" s="1"/>
  <c r="H71" i="6"/>
  <c r="I71" i="6" s="1"/>
  <c r="H79" i="6"/>
  <c r="I79" i="6" s="1"/>
  <c r="H87" i="6"/>
  <c r="I87" i="6" s="1"/>
  <c r="H95" i="6"/>
  <c r="I95" i="6" s="1"/>
  <c r="N104" i="6" s="1"/>
  <c r="H103" i="6"/>
  <c r="I103" i="6" s="1"/>
  <c r="H111" i="6"/>
  <c r="I111" i="6" s="1"/>
  <c r="AG111" i="6" s="1"/>
  <c r="AH111" i="6" s="1"/>
  <c r="AR112" i="6" s="1"/>
  <c r="H119" i="6"/>
  <c r="I119" i="6" s="1"/>
  <c r="H127" i="6"/>
  <c r="I127" i="6" s="1"/>
  <c r="H135" i="6"/>
  <c r="I135" i="6" s="1"/>
  <c r="H143" i="6"/>
  <c r="I143" i="6" s="1"/>
  <c r="H151" i="6"/>
  <c r="I151" i="6" s="1"/>
  <c r="H159" i="6"/>
  <c r="I159" i="6" s="1"/>
  <c r="H167" i="6"/>
  <c r="I167" i="6" s="1"/>
  <c r="H175" i="6"/>
  <c r="I175" i="6" s="1"/>
  <c r="H183" i="6"/>
  <c r="I183" i="6" s="1"/>
  <c r="H191" i="6"/>
  <c r="I191" i="6" s="1"/>
  <c r="H199" i="6"/>
  <c r="I199" i="6" s="1"/>
  <c r="H207" i="6"/>
  <c r="I207" i="6" s="1"/>
  <c r="H215" i="6"/>
  <c r="I215" i="6" s="1"/>
  <c r="H223" i="6"/>
  <c r="I223" i="6" s="1"/>
  <c r="H231" i="6"/>
  <c r="I231" i="6" s="1"/>
  <c r="H239" i="6"/>
  <c r="I239" i="6" s="1"/>
  <c r="H247" i="6"/>
  <c r="I247" i="6" s="1"/>
  <c r="H255" i="6"/>
  <c r="I255" i="6" s="1"/>
  <c r="H263" i="6"/>
  <c r="I263" i="6" s="1"/>
  <c r="H271" i="6"/>
  <c r="I271" i="6" s="1"/>
  <c r="H279" i="6"/>
  <c r="I279" i="6" s="1"/>
  <c r="H287" i="6"/>
  <c r="I287" i="6" s="1"/>
  <c r="H295" i="6"/>
  <c r="I295" i="6" s="1"/>
  <c r="H303" i="6"/>
  <c r="I303" i="6" s="1"/>
  <c r="H311" i="6"/>
  <c r="I311" i="6" s="1"/>
  <c r="H319" i="6"/>
  <c r="I319" i="6" s="1"/>
  <c r="H327" i="6"/>
  <c r="I327" i="6" s="1"/>
  <c r="H335" i="6"/>
  <c r="I335" i="6" s="1"/>
  <c r="H343" i="6"/>
  <c r="I343" i="6" s="1"/>
  <c r="H351" i="6"/>
  <c r="I351" i="6" s="1"/>
  <c r="H359" i="6"/>
  <c r="I359" i="6" s="1"/>
  <c r="H367" i="6"/>
  <c r="I367" i="6" s="1"/>
  <c r="H375" i="6"/>
  <c r="I375" i="6" s="1"/>
  <c r="H383" i="6"/>
  <c r="I383" i="6" s="1"/>
  <c r="H391" i="6"/>
  <c r="I391" i="6" s="1"/>
  <c r="H399" i="6"/>
  <c r="I399" i="6" s="1"/>
  <c r="H407" i="6"/>
  <c r="I407" i="6" s="1"/>
  <c r="H415" i="6"/>
  <c r="I415" i="6" s="1"/>
  <c r="H423" i="6"/>
  <c r="I423" i="6" s="1"/>
  <c r="H431" i="6"/>
  <c r="I431" i="6" s="1"/>
  <c r="H439" i="6"/>
  <c r="I439" i="6" s="1"/>
  <c r="H447" i="6"/>
  <c r="I447" i="6" s="1"/>
  <c r="H455" i="6"/>
  <c r="I455" i="6" s="1"/>
  <c r="H463" i="6"/>
  <c r="I463" i="6" s="1"/>
  <c r="H471" i="6"/>
  <c r="I471" i="6" s="1"/>
  <c r="H479" i="6"/>
  <c r="I479" i="6" s="1"/>
  <c r="H487" i="6"/>
  <c r="I487" i="6" s="1"/>
  <c r="H495" i="6"/>
  <c r="I495" i="6" s="1"/>
  <c r="AG495" i="6" s="1"/>
  <c r="H503" i="6"/>
  <c r="I503" i="6" s="1"/>
  <c r="AG503" i="6" s="1"/>
  <c r="AJ17" i="6"/>
  <c r="AI17" i="6"/>
  <c r="N443" i="6" l="1"/>
  <c r="N347" i="6"/>
  <c r="N283" i="6"/>
  <c r="N251" i="6"/>
  <c r="N187" i="6"/>
  <c r="N155" i="6"/>
  <c r="N90" i="6"/>
  <c r="M32" i="6"/>
  <c r="N451" i="6"/>
  <c r="N419" i="6"/>
  <c r="N291" i="6"/>
  <c r="N259" i="6"/>
  <c r="N163" i="6"/>
  <c r="N131" i="6"/>
  <c r="N80" i="6"/>
  <c r="N48" i="6"/>
  <c r="N75" i="6"/>
  <c r="N467" i="6"/>
  <c r="N403" i="6"/>
  <c r="N339" i="6"/>
  <c r="N211" i="6"/>
  <c r="N98" i="6"/>
  <c r="N66" i="6"/>
  <c r="N34" i="6"/>
  <c r="N42" i="6"/>
  <c r="O32" i="6"/>
  <c r="P32" i="6"/>
  <c r="M33" i="6"/>
  <c r="AG407" i="6"/>
  <c r="N417" i="6"/>
  <c r="AG247" i="6"/>
  <c r="N257" i="6"/>
  <c r="AG87" i="6"/>
  <c r="N97" i="6"/>
  <c r="AG427" i="6"/>
  <c r="N437" i="6"/>
  <c r="AG299" i="6"/>
  <c r="N309" i="6"/>
  <c r="AG171" i="6"/>
  <c r="N181" i="6"/>
  <c r="AG75" i="6"/>
  <c r="N85" i="6"/>
  <c r="AG402" i="6"/>
  <c r="AH402" i="6" s="1"/>
  <c r="N412" i="6"/>
  <c r="AG477" i="6"/>
  <c r="N487" i="6"/>
  <c r="AG349" i="6"/>
  <c r="N359" i="6"/>
  <c r="AG221" i="6"/>
  <c r="N231" i="6"/>
  <c r="AG61" i="6"/>
  <c r="N71" i="6"/>
  <c r="AG388" i="6"/>
  <c r="N398" i="6"/>
  <c r="AG292" i="6"/>
  <c r="N302" i="6"/>
  <c r="AG132" i="6"/>
  <c r="N142" i="6"/>
  <c r="AG470" i="6"/>
  <c r="N480" i="6"/>
  <c r="AG278" i="6"/>
  <c r="N288" i="6"/>
  <c r="N227" i="6"/>
  <c r="N179" i="6"/>
  <c r="AG463" i="6"/>
  <c r="N473" i="6"/>
  <c r="AG431" i="6"/>
  <c r="N441" i="6"/>
  <c r="AG399" i="6"/>
  <c r="N409" i="6"/>
  <c r="AG367" i="6"/>
  <c r="N377" i="6"/>
  <c r="AG335" i="6"/>
  <c r="N345" i="6"/>
  <c r="AG303" i="6"/>
  <c r="N313" i="6"/>
  <c r="AG271" i="6"/>
  <c r="N281" i="6"/>
  <c r="AG239" i="6"/>
  <c r="N249" i="6"/>
  <c r="AG207" i="6"/>
  <c r="AH207" i="6" s="1"/>
  <c r="N217" i="6"/>
  <c r="AG175" i="6"/>
  <c r="N185" i="6"/>
  <c r="AG143" i="6"/>
  <c r="N153" i="6"/>
  <c r="AG79" i="6"/>
  <c r="N89" i="6"/>
  <c r="AG47" i="6"/>
  <c r="N57" i="6"/>
  <c r="AG483" i="6"/>
  <c r="N493" i="6"/>
  <c r="AG451" i="6"/>
  <c r="N461" i="6"/>
  <c r="AG419" i="6"/>
  <c r="AH419" i="6" s="1"/>
  <c r="N429" i="6"/>
  <c r="AG387" i="6"/>
  <c r="N397" i="6"/>
  <c r="AG355" i="6"/>
  <c r="N365" i="6"/>
  <c r="AG323" i="6"/>
  <c r="N333" i="6"/>
  <c r="AG291" i="6"/>
  <c r="N301" i="6"/>
  <c r="AG259" i="6"/>
  <c r="N269" i="6"/>
  <c r="AG227" i="6"/>
  <c r="N237" i="6"/>
  <c r="AG195" i="6"/>
  <c r="N205" i="6"/>
  <c r="AG163" i="6"/>
  <c r="N173" i="6"/>
  <c r="AG131" i="6"/>
  <c r="N141" i="6"/>
  <c r="AG99" i="6"/>
  <c r="N109" i="6"/>
  <c r="AG67" i="6"/>
  <c r="N77" i="6"/>
  <c r="AG35" i="6"/>
  <c r="N45" i="6"/>
  <c r="AG490" i="6"/>
  <c r="N500" i="6"/>
  <c r="AG458" i="6"/>
  <c r="N468" i="6"/>
  <c r="AG426" i="6"/>
  <c r="N436" i="6"/>
  <c r="AG394" i="6"/>
  <c r="N404" i="6"/>
  <c r="AG362" i="6"/>
  <c r="N372" i="6"/>
  <c r="AG330" i="6"/>
  <c r="N340" i="6"/>
  <c r="AG298" i="6"/>
  <c r="N308" i="6"/>
  <c r="AG266" i="6"/>
  <c r="N276" i="6"/>
  <c r="AG234" i="6"/>
  <c r="N244" i="6"/>
  <c r="AG202" i="6"/>
  <c r="N212" i="6"/>
  <c r="AG170" i="6"/>
  <c r="N180" i="6"/>
  <c r="AG138" i="6"/>
  <c r="N148" i="6"/>
  <c r="AG74" i="6"/>
  <c r="N84" i="6"/>
  <c r="AG42" i="6"/>
  <c r="N52" i="6"/>
  <c r="AG469" i="6"/>
  <c r="N479" i="6"/>
  <c r="AG437" i="6"/>
  <c r="N447" i="6"/>
  <c r="AG405" i="6"/>
  <c r="AH405" i="6" s="1"/>
  <c r="N415" i="6"/>
  <c r="AG373" i="6"/>
  <c r="N383" i="6"/>
  <c r="AG341" i="6"/>
  <c r="N351" i="6"/>
  <c r="AG309" i="6"/>
  <c r="N319" i="6"/>
  <c r="AG277" i="6"/>
  <c r="N287" i="6"/>
  <c r="AG245" i="6"/>
  <c r="N255" i="6"/>
  <c r="AG213" i="6"/>
  <c r="N223" i="6"/>
  <c r="AG181" i="6"/>
  <c r="N191" i="6"/>
  <c r="AG149" i="6"/>
  <c r="N159" i="6"/>
  <c r="AG117" i="6"/>
  <c r="AH117" i="6" s="1"/>
  <c r="N127" i="6"/>
  <c r="AG85" i="6"/>
  <c r="N95" i="6"/>
  <c r="AG53" i="6"/>
  <c r="N63" i="6"/>
  <c r="AG21" i="6"/>
  <c r="N31" i="6"/>
  <c r="AG476" i="6"/>
  <c r="AH476" i="6" s="1"/>
  <c r="N486" i="6"/>
  <c r="AG444" i="6"/>
  <c r="N454" i="6"/>
  <c r="AG412" i="6"/>
  <c r="N422" i="6"/>
  <c r="AG380" i="6"/>
  <c r="N390" i="6"/>
  <c r="AG348" i="6"/>
  <c r="N358" i="6"/>
  <c r="AG316" i="6"/>
  <c r="N326" i="6"/>
  <c r="AG284" i="6"/>
  <c r="N294" i="6"/>
  <c r="AG252" i="6"/>
  <c r="N262" i="6"/>
  <c r="AG220" i="6"/>
  <c r="N230" i="6"/>
  <c r="AG188" i="6"/>
  <c r="N198" i="6"/>
  <c r="AG156" i="6"/>
  <c r="N166" i="6"/>
  <c r="AG124" i="6"/>
  <c r="N134" i="6"/>
  <c r="AG92" i="6"/>
  <c r="N102" i="6"/>
  <c r="AG60" i="6"/>
  <c r="N70" i="6"/>
  <c r="AG28" i="6"/>
  <c r="N38" i="6"/>
  <c r="AG494" i="6"/>
  <c r="N504" i="6"/>
  <c r="AG462" i="6"/>
  <c r="N472" i="6"/>
  <c r="AG430" i="6"/>
  <c r="N440" i="6"/>
  <c r="AG398" i="6"/>
  <c r="N408" i="6"/>
  <c r="AG366" i="6"/>
  <c r="N376" i="6"/>
  <c r="AG334" i="6"/>
  <c r="N344" i="6"/>
  <c r="AG302" i="6"/>
  <c r="N312" i="6"/>
  <c r="AG270" i="6"/>
  <c r="N280" i="6"/>
  <c r="AG238" i="6"/>
  <c r="N248" i="6"/>
  <c r="AG206" i="6"/>
  <c r="N216" i="6"/>
  <c r="AG174" i="6"/>
  <c r="N184" i="6"/>
  <c r="AG142" i="6"/>
  <c r="AH142" i="6" s="1"/>
  <c r="N152" i="6"/>
  <c r="N114" i="6"/>
  <c r="AG480" i="6"/>
  <c r="AH480" i="6" s="1"/>
  <c r="AH481" i="6" s="1"/>
  <c r="N490" i="6"/>
  <c r="AG448" i="6"/>
  <c r="N458" i="6"/>
  <c r="AG416" i="6"/>
  <c r="AH416" i="6" s="1"/>
  <c r="N426" i="6"/>
  <c r="AG384" i="6"/>
  <c r="N394" i="6"/>
  <c r="AG352" i="6"/>
  <c r="N362" i="6"/>
  <c r="AG320" i="6"/>
  <c r="N330" i="6"/>
  <c r="AG288" i="6"/>
  <c r="N298" i="6"/>
  <c r="AG256" i="6"/>
  <c r="N266" i="6"/>
  <c r="AG224" i="6"/>
  <c r="N234" i="6"/>
  <c r="AG192" i="6"/>
  <c r="N202" i="6"/>
  <c r="AG160" i="6"/>
  <c r="N170" i="6"/>
  <c r="AG128" i="6"/>
  <c r="N138" i="6"/>
  <c r="N88" i="6"/>
  <c r="AG471" i="6"/>
  <c r="N481" i="6"/>
  <c r="AG375" i="6"/>
  <c r="N385" i="6"/>
  <c r="AG311" i="6"/>
  <c r="N321" i="6"/>
  <c r="AG215" i="6"/>
  <c r="N225" i="6"/>
  <c r="AG151" i="6"/>
  <c r="N161" i="6"/>
  <c r="AG55" i="6"/>
  <c r="N65" i="6"/>
  <c r="AG491" i="6"/>
  <c r="AH491" i="6" s="1"/>
  <c r="N501" i="6"/>
  <c r="AG395" i="6"/>
  <c r="N405" i="6"/>
  <c r="AG331" i="6"/>
  <c r="N341" i="6"/>
  <c r="AG235" i="6"/>
  <c r="N245" i="6"/>
  <c r="AG43" i="6"/>
  <c r="N53" i="6"/>
  <c r="AG466" i="6"/>
  <c r="N476" i="6"/>
  <c r="AG370" i="6"/>
  <c r="N380" i="6"/>
  <c r="AG306" i="6"/>
  <c r="N316" i="6"/>
  <c r="AG210" i="6"/>
  <c r="N220" i="6"/>
  <c r="AG50" i="6"/>
  <c r="N60" i="6"/>
  <c r="AG445" i="6"/>
  <c r="N455" i="6"/>
  <c r="AG381" i="6"/>
  <c r="N391" i="6"/>
  <c r="AG285" i="6"/>
  <c r="N295" i="6"/>
  <c r="AG189" i="6"/>
  <c r="N199" i="6"/>
  <c r="AG125" i="6"/>
  <c r="N135" i="6"/>
  <c r="AG484" i="6"/>
  <c r="N494" i="6"/>
  <c r="AG420" i="6"/>
  <c r="N430" i="6"/>
  <c r="AG324" i="6"/>
  <c r="N334" i="6"/>
  <c r="AG228" i="6"/>
  <c r="N238" i="6"/>
  <c r="AG164" i="6"/>
  <c r="N174" i="6"/>
  <c r="AG68" i="6"/>
  <c r="N78" i="6"/>
  <c r="AG406" i="6"/>
  <c r="N416" i="6"/>
  <c r="AG342" i="6"/>
  <c r="N352" i="6"/>
  <c r="AG246" i="6"/>
  <c r="N256" i="6"/>
  <c r="AG182" i="6"/>
  <c r="N192" i="6"/>
  <c r="AG118" i="6"/>
  <c r="AH118" i="6" s="1"/>
  <c r="N128" i="6"/>
  <c r="N499" i="6"/>
  <c r="N355" i="6"/>
  <c r="N307" i="6"/>
  <c r="N67" i="6"/>
  <c r="N43" i="6"/>
  <c r="N58" i="6"/>
  <c r="AG488" i="6"/>
  <c r="N498" i="6"/>
  <c r="AG456" i="6"/>
  <c r="N466" i="6"/>
  <c r="AG424" i="6"/>
  <c r="N434" i="6"/>
  <c r="AG392" i="6"/>
  <c r="N402" i="6"/>
  <c r="AG360" i="6"/>
  <c r="N370" i="6"/>
  <c r="AG328" i="6"/>
  <c r="N338" i="6"/>
  <c r="AG296" i="6"/>
  <c r="N306" i="6"/>
  <c r="AG264" i="6"/>
  <c r="N274" i="6"/>
  <c r="AG232" i="6"/>
  <c r="N242" i="6"/>
  <c r="AG200" i="6"/>
  <c r="N210" i="6"/>
  <c r="AG168" i="6"/>
  <c r="N178" i="6"/>
  <c r="AG136" i="6"/>
  <c r="N146" i="6"/>
  <c r="N64" i="6"/>
  <c r="AG487" i="6"/>
  <c r="N497" i="6"/>
  <c r="AG455" i="6"/>
  <c r="N465" i="6"/>
  <c r="AG423" i="6"/>
  <c r="N433" i="6"/>
  <c r="AG391" i="6"/>
  <c r="N401" i="6"/>
  <c r="AG359" i="6"/>
  <c r="N369" i="6"/>
  <c r="AG327" i="6"/>
  <c r="N337" i="6"/>
  <c r="AG295" i="6"/>
  <c r="N305" i="6"/>
  <c r="AG263" i="6"/>
  <c r="N273" i="6"/>
  <c r="AG231" i="6"/>
  <c r="N241" i="6"/>
  <c r="AG199" i="6"/>
  <c r="N209" i="6"/>
  <c r="AG167" i="6"/>
  <c r="N177" i="6"/>
  <c r="AG135" i="6"/>
  <c r="N145" i="6"/>
  <c r="AG103" i="6"/>
  <c r="N113" i="6"/>
  <c r="AG71" i="6"/>
  <c r="N81" i="6"/>
  <c r="AG39" i="6"/>
  <c r="N49" i="6"/>
  <c r="AG475" i="6"/>
  <c r="N485" i="6"/>
  <c r="AG443" i="6"/>
  <c r="N453" i="6"/>
  <c r="AG411" i="6"/>
  <c r="N421" i="6"/>
  <c r="AG379" i="6"/>
  <c r="N389" i="6"/>
  <c r="AG347" i="6"/>
  <c r="N357" i="6"/>
  <c r="AG315" i="6"/>
  <c r="N325" i="6"/>
  <c r="AG283" i="6"/>
  <c r="N293" i="6"/>
  <c r="AG251" i="6"/>
  <c r="N261" i="6"/>
  <c r="AG219" i="6"/>
  <c r="N229" i="6"/>
  <c r="AG187" i="6"/>
  <c r="N197" i="6"/>
  <c r="AG155" i="6"/>
  <c r="N165" i="6"/>
  <c r="AG123" i="6"/>
  <c r="N133" i="6"/>
  <c r="AG91" i="6"/>
  <c r="N101" i="6"/>
  <c r="AG59" i="6"/>
  <c r="N69" i="6"/>
  <c r="AG27" i="6"/>
  <c r="N37" i="6"/>
  <c r="AG482" i="6"/>
  <c r="AH482" i="6" s="1"/>
  <c r="AI482" i="6" s="1"/>
  <c r="N492" i="6"/>
  <c r="AG450" i="6"/>
  <c r="N460" i="6"/>
  <c r="AG418" i="6"/>
  <c r="AH418" i="6" s="1"/>
  <c r="AR418" i="6" s="1"/>
  <c r="N428" i="6"/>
  <c r="AG386" i="6"/>
  <c r="N396" i="6"/>
  <c r="AG354" i="6"/>
  <c r="N364" i="6"/>
  <c r="AG322" i="6"/>
  <c r="N332" i="6"/>
  <c r="AG290" i="6"/>
  <c r="N300" i="6"/>
  <c r="AG258" i="6"/>
  <c r="N268" i="6"/>
  <c r="AG226" i="6"/>
  <c r="N236" i="6"/>
  <c r="AG194" i="6"/>
  <c r="N204" i="6"/>
  <c r="AG162" i="6"/>
  <c r="N172" i="6"/>
  <c r="AG130" i="6"/>
  <c r="N140" i="6"/>
  <c r="AG98" i="6"/>
  <c r="N108" i="6"/>
  <c r="AG66" i="6"/>
  <c r="N76" i="6"/>
  <c r="AG34" i="6"/>
  <c r="N44" i="6"/>
  <c r="M34" i="6"/>
  <c r="AG493" i="6"/>
  <c r="N503" i="6"/>
  <c r="AG461" i="6"/>
  <c r="N471" i="6"/>
  <c r="AG429" i="6"/>
  <c r="N439" i="6"/>
  <c r="AG397" i="6"/>
  <c r="N407" i="6"/>
  <c r="AG365" i="6"/>
  <c r="N375" i="6"/>
  <c r="AG333" i="6"/>
  <c r="N343" i="6"/>
  <c r="AG301" i="6"/>
  <c r="N311" i="6"/>
  <c r="AG269" i="6"/>
  <c r="N279" i="6"/>
  <c r="AG237" i="6"/>
  <c r="N247" i="6"/>
  <c r="AG205" i="6"/>
  <c r="N215" i="6"/>
  <c r="AG173" i="6"/>
  <c r="N183" i="6"/>
  <c r="AG141" i="6"/>
  <c r="N151" i="6"/>
  <c r="AR109" i="6"/>
  <c r="AG77" i="6"/>
  <c r="N87" i="6"/>
  <c r="AG45" i="6"/>
  <c r="N55" i="6"/>
  <c r="AG468" i="6"/>
  <c r="N478" i="6"/>
  <c r="AG436" i="6"/>
  <c r="N446" i="6"/>
  <c r="AG404" i="6"/>
  <c r="AH404" i="6" s="1"/>
  <c r="N414" i="6"/>
  <c r="AG372" i="6"/>
  <c r="N382" i="6"/>
  <c r="AG340" i="6"/>
  <c r="N350" i="6"/>
  <c r="AG308" i="6"/>
  <c r="N318" i="6"/>
  <c r="AG276" i="6"/>
  <c r="N286" i="6"/>
  <c r="AG244" i="6"/>
  <c r="N254" i="6"/>
  <c r="AG212" i="6"/>
  <c r="N222" i="6"/>
  <c r="AG180" i="6"/>
  <c r="N190" i="6"/>
  <c r="AG148" i="6"/>
  <c r="N158" i="6"/>
  <c r="AG84" i="6"/>
  <c r="N94" i="6"/>
  <c r="AG52" i="6"/>
  <c r="N62" i="6"/>
  <c r="AG20" i="6"/>
  <c r="N30" i="6"/>
  <c r="AG486" i="6"/>
  <c r="N496" i="6"/>
  <c r="AG454" i="6"/>
  <c r="N464" i="6"/>
  <c r="AG422" i="6"/>
  <c r="N432" i="6"/>
  <c r="AG390" i="6"/>
  <c r="N400" i="6"/>
  <c r="AG358" i="6"/>
  <c r="N368" i="6"/>
  <c r="AG326" i="6"/>
  <c r="N336" i="6"/>
  <c r="AG294" i="6"/>
  <c r="N304" i="6"/>
  <c r="AG262" i="6"/>
  <c r="N272" i="6"/>
  <c r="AG230" i="6"/>
  <c r="N240" i="6"/>
  <c r="AG198" i="6"/>
  <c r="N208" i="6"/>
  <c r="AG166" i="6"/>
  <c r="N176" i="6"/>
  <c r="AG134" i="6"/>
  <c r="N144" i="6"/>
  <c r="N112" i="6"/>
  <c r="N491" i="6"/>
  <c r="N475" i="6"/>
  <c r="N459" i="6"/>
  <c r="N427" i="6"/>
  <c r="N411" i="6"/>
  <c r="N395" i="6"/>
  <c r="N379" i="6"/>
  <c r="N363" i="6"/>
  <c r="N331" i="6"/>
  <c r="N315" i="6"/>
  <c r="N299" i="6"/>
  <c r="N267" i="6"/>
  <c r="N235" i="6"/>
  <c r="N219" i="6"/>
  <c r="N203" i="6"/>
  <c r="N171" i="6"/>
  <c r="N139" i="6"/>
  <c r="N107" i="6"/>
  <c r="N83" i="6"/>
  <c r="N51" i="6"/>
  <c r="N74" i="6"/>
  <c r="N50" i="6"/>
  <c r="AG472" i="6"/>
  <c r="N482" i="6"/>
  <c r="AG440" i="6"/>
  <c r="N450" i="6"/>
  <c r="AG408" i="6"/>
  <c r="N418" i="6"/>
  <c r="AG376" i="6"/>
  <c r="N386" i="6"/>
  <c r="AG344" i="6"/>
  <c r="N354" i="6"/>
  <c r="AG312" i="6"/>
  <c r="N322" i="6"/>
  <c r="AG280" i="6"/>
  <c r="N290" i="6"/>
  <c r="AG248" i="6"/>
  <c r="N258" i="6"/>
  <c r="AG216" i="6"/>
  <c r="N226" i="6"/>
  <c r="AG184" i="6"/>
  <c r="N194" i="6"/>
  <c r="AG152" i="6"/>
  <c r="N162" i="6"/>
  <c r="AG120" i="6"/>
  <c r="N130" i="6"/>
  <c r="AG439" i="6"/>
  <c r="N449" i="6"/>
  <c r="AG343" i="6"/>
  <c r="N353" i="6"/>
  <c r="AG279" i="6"/>
  <c r="N289" i="6"/>
  <c r="AG183" i="6"/>
  <c r="N193" i="6"/>
  <c r="AG119" i="6"/>
  <c r="N129" i="6"/>
  <c r="AG23" i="6"/>
  <c r="N33" i="6"/>
  <c r="AG459" i="6"/>
  <c r="N469" i="6"/>
  <c r="AG363" i="6"/>
  <c r="N373" i="6"/>
  <c r="AG267" i="6"/>
  <c r="N277" i="6"/>
  <c r="AG203" i="6"/>
  <c r="N213" i="6"/>
  <c r="AG139" i="6"/>
  <c r="AH139" i="6" s="1"/>
  <c r="N149" i="6"/>
  <c r="AG434" i="6"/>
  <c r="N444" i="6"/>
  <c r="AG338" i="6"/>
  <c r="N348" i="6"/>
  <c r="AG274" i="6"/>
  <c r="N284" i="6"/>
  <c r="AG242" i="6"/>
  <c r="N252" i="6"/>
  <c r="AG178" i="6"/>
  <c r="N188" i="6"/>
  <c r="AG146" i="6"/>
  <c r="AH146" i="6" s="1"/>
  <c r="N156" i="6"/>
  <c r="AG82" i="6"/>
  <c r="N92" i="6"/>
  <c r="AG18" i="6"/>
  <c r="AH18" i="6" s="1"/>
  <c r="N28" i="6"/>
  <c r="AG413" i="6"/>
  <c r="N423" i="6"/>
  <c r="AG317" i="6"/>
  <c r="N327" i="6"/>
  <c r="AG253" i="6"/>
  <c r="N263" i="6"/>
  <c r="AG157" i="6"/>
  <c r="N167" i="6"/>
  <c r="AG93" i="6"/>
  <c r="N103" i="6"/>
  <c r="AG29" i="6"/>
  <c r="N39" i="6"/>
  <c r="AG452" i="6"/>
  <c r="N462" i="6"/>
  <c r="AG356" i="6"/>
  <c r="N366" i="6"/>
  <c r="AG260" i="6"/>
  <c r="N270" i="6"/>
  <c r="AG196" i="6"/>
  <c r="N206" i="6"/>
  <c r="AG100" i="6"/>
  <c r="N110" i="6"/>
  <c r="AG36" i="6"/>
  <c r="N46" i="6"/>
  <c r="AG438" i="6"/>
  <c r="N448" i="6"/>
  <c r="AG374" i="6"/>
  <c r="N384" i="6"/>
  <c r="AG310" i="6"/>
  <c r="N320" i="6"/>
  <c r="AG214" i="6"/>
  <c r="N224" i="6"/>
  <c r="AG150" i="6"/>
  <c r="N160" i="6"/>
  <c r="N96" i="6"/>
  <c r="N483" i="6"/>
  <c r="N435" i="6"/>
  <c r="N387" i="6"/>
  <c r="N371" i="6"/>
  <c r="N323" i="6"/>
  <c r="N275" i="6"/>
  <c r="N243" i="6"/>
  <c r="N195" i="6"/>
  <c r="N147" i="6"/>
  <c r="N99" i="6"/>
  <c r="N56" i="6"/>
  <c r="AG479" i="6"/>
  <c r="AH479" i="6" s="1"/>
  <c r="AR480" i="6" s="1"/>
  <c r="N489" i="6"/>
  <c r="AG447" i="6"/>
  <c r="N457" i="6"/>
  <c r="AG415" i="6"/>
  <c r="AH415" i="6" s="1"/>
  <c r="N425" i="6"/>
  <c r="AG383" i="6"/>
  <c r="N393" i="6"/>
  <c r="AG351" i="6"/>
  <c r="N361" i="6"/>
  <c r="AG319" i="6"/>
  <c r="N329" i="6"/>
  <c r="AG287" i="6"/>
  <c r="N297" i="6"/>
  <c r="AG255" i="6"/>
  <c r="N265" i="6"/>
  <c r="AG223" i="6"/>
  <c r="N233" i="6"/>
  <c r="AG191" i="6"/>
  <c r="N201" i="6"/>
  <c r="AG159" i="6"/>
  <c r="N169" i="6"/>
  <c r="AG127" i="6"/>
  <c r="N137" i="6"/>
  <c r="AG95" i="6"/>
  <c r="N105" i="6"/>
  <c r="AG63" i="6"/>
  <c r="N73" i="6"/>
  <c r="AG31" i="6"/>
  <c r="N41" i="6"/>
  <c r="AG467" i="6"/>
  <c r="N477" i="6"/>
  <c r="AG435" i="6"/>
  <c r="N445" i="6"/>
  <c r="AG403" i="6"/>
  <c r="AH403" i="6" s="1"/>
  <c r="N413" i="6"/>
  <c r="AG371" i="6"/>
  <c r="N381" i="6"/>
  <c r="AG339" i="6"/>
  <c r="N349" i="6"/>
  <c r="AG307" i="6"/>
  <c r="N317" i="6"/>
  <c r="AG275" i="6"/>
  <c r="N285" i="6"/>
  <c r="AG243" i="6"/>
  <c r="N253" i="6"/>
  <c r="AG211" i="6"/>
  <c r="N221" i="6"/>
  <c r="AG179" i="6"/>
  <c r="N189" i="6"/>
  <c r="AG147" i="6"/>
  <c r="N157" i="6"/>
  <c r="AG83" i="6"/>
  <c r="N93" i="6"/>
  <c r="AG51" i="6"/>
  <c r="N61" i="6"/>
  <c r="AG19" i="6"/>
  <c r="N29" i="6"/>
  <c r="AG474" i="6"/>
  <c r="AH474" i="6" s="1"/>
  <c r="N484" i="6"/>
  <c r="AG442" i="6"/>
  <c r="N452" i="6"/>
  <c r="AG410" i="6"/>
  <c r="N420" i="6"/>
  <c r="AG378" i="6"/>
  <c r="N388" i="6"/>
  <c r="AG346" i="6"/>
  <c r="N356" i="6"/>
  <c r="AG314" i="6"/>
  <c r="N324" i="6"/>
  <c r="AG282" i="6"/>
  <c r="N292" i="6"/>
  <c r="AG250" i="6"/>
  <c r="N260" i="6"/>
  <c r="AG218" i="6"/>
  <c r="N228" i="6"/>
  <c r="AG186" i="6"/>
  <c r="N196" i="6"/>
  <c r="AG154" i="6"/>
  <c r="N164" i="6"/>
  <c r="AG122" i="6"/>
  <c r="N132" i="6"/>
  <c r="AG90" i="6"/>
  <c r="N100" i="6"/>
  <c r="AG58" i="6"/>
  <c r="N68" i="6"/>
  <c r="AG26" i="6"/>
  <c r="N36" i="6"/>
  <c r="AG485" i="6"/>
  <c r="N495" i="6"/>
  <c r="AG453" i="6"/>
  <c r="N463" i="6"/>
  <c r="AG421" i="6"/>
  <c r="N431" i="6"/>
  <c r="AG389" i="6"/>
  <c r="N399" i="6"/>
  <c r="AG357" i="6"/>
  <c r="N367" i="6"/>
  <c r="AG325" i="6"/>
  <c r="N335" i="6"/>
  <c r="AG293" i="6"/>
  <c r="N303" i="6"/>
  <c r="AG261" i="6"/>
  <c r="N271" i="6"/>
  <c r="AG229" i="6"/>
  <c r="N239" i="6"/>
  <c r="AG197" i="6"/>
  <c r="N207" i="6"/>
  <c r="AG165" i="6"/>
  <c r="N175" i="6"/>
  <c r="AG133" i="6"/>
  <c r="N143" i="6"/>
  <c r="AG101" i="6"/>
  <c r="N111" i="6"/>
  <c r="AG69" i="6"/>
  <c r="N79" i="6"/>
  <c r="AG37" i="6"/>
  <c r="N47" i="6"/>
  <c r="AG492" i="6"/>
  <c r="N502" i="6"/>
  <c r="AG460" i="6"/>
  <c r="N470" i="6"/>
  <c r="AG428" i="6"/>
  <c r="N438" i="6"/>
  <c r="AG396" i="6"/>
  <c r="N406" i="6"/>
  <c r="AG364" i="6"/>
  <c r="N374" i="6"/>
  <c r="AG332" i="6"/>
  <c r="N342" i="6"/>
  <c r="AG300" i="6"/>
  <c r="N310" i="6"/>
  <c r="AG268" i="6"/>
  <c r="N278" i="6"/>
  <c r="AG236" i="6"/>
  <c r="N246" i="6"/>
  <c r="AG204" i="6"/>
  <c r="N214" i="6"/>
  <c r="AG172" i="6"/>
  <c r="N182" i="6"/>
  <c r="AG140" i="6"/>
  <c r="N150" i="6"/>
  <c r="AG76" i="6"/>
  <c r="AH76" i="6" s="1"/>
  <c r="N86" i="6"/>
  <c r="AG44" i="6"/>
  <c r="N54" i="6"/>
  <c r="CE447" i="4"/>
  <c r="CG446" i="4"/>
  <c r="CH446" i="4" s="1"/>
  <c r="AG478" i="6"/>
  <c r="AH478" i="6" s="1"/>
  <c r="N488" i="6"/>
  <c r="AG446" i="6"/>
  <c r="N456" i="6"/>
  <c r="AG414" i="6"/>
  <c r="N424" i="6"/>
  <c r="AG382" i="6"/>
  <c r="N392" i="6"/>
  <c r="AG350" i="6"/>
  <c r="N360" i="6"/>
  <c r="AG318" i="6"/>
  <c r="N328" i="6"/>
  <c r="AG286" i="6"/>
  <c r="N296" i="6"/>
  <c r="AG254" i="6"/>
  <c r="N264" i="6"/>
  <c r="AG222" i="6"/>
  <c r="N232" i="6"/>
  <c r="AG190" i="6"/>
  <c r="N200" i="6"/>
  <c r="AG158" i="6"/>
  <c r="N168" i="6"/>
  <c r="AG126" i="6"/>
  <c r="N136" i="6"/>
  <c r="N72" i="6"/>
  <c r="N91" i="6"/>
  <c r="N59" i="6"/>
  <c r="N35" i="6"/>
  <c r="N106" i="6"/>
  <c r="N82" i="6"/>
  <c r="AG464" i="6"/>
  <c r="N474" i="6"/>
  <c r="AG432" i="6"/>
  <c r="N442" i="6"/>
  <c r="AG400" i="6"/>
  <c r="N410" i="6"/>
  <c r="AG368" i="6"/>
  <c r="N378" i="6"/>
  <c r="AG336" i="6"/>
  <c r="N346" i="6"/>
  <c r="AG304" i="6"/>
  <c r="N314" i="6"/>
  <c r="AG272" i="6"/>
  <c r="N282" i="6"/>
  <c r="AG240" i="6"/>
  <c r="N250" i="6"/>
  <c r="AG208" i="6"/>
  <c r="N218" i="6"/>
  <c r="AG176" i="6"/>
  <c r="N186" i="6"/>
  <c r="AG144" i="6"/>
  <c r="N154" i="6"/>
  <c r="N27" i="6"/>
  <c r="J50" i="21"/>
  <c r="L50" i="21" s="1"/>
  <c r="M50" i="21" s="1"/>
  <c r="N126" i="6"/>
  <c r="N116" i="6"/>
  <c r="N120" i="6"/>
  <c r="N124" i="6"/>
  <c r="N119" i="6"/>
  <c r="N117" i="6"/>
  <c r="N121" i="6"/>
  <c r="N125" i="6"/>
  <c r="N118" i="6"/>
  <c r="N122" i="6"/>
  <c r="N115" i="6"/>
  <c r="N123" i="6"/>
  <c r="AG116" i="6"/>
  <c r="AH116" i="6" s="1"/>
  <c r="AI117" i="6" s="1"/>
  <c r="AG115" i="6"/>
  <c r="AH483" i="6"/>
  <c r="AH484" i="6" s="1"/>
  <c r="AH477" i="6"/>
  <c r="BA148" i="4"/>
  <c r="BD147" i="4"/>
  <c r="BF147" i="4" s="1"/>
  <c r="AZ87" i="4"/>
  <c r="BC86" i="4"/>
  <c r="BE86" i="4" s="1"/>
  <c r="AC6" i="7"/>
  <c r="AC7" i="7" s="1"/>
  <c r="Z9" i="7"/>
  <c r="AA8" i="7"/>
  <c r="AH492" i="6"/>
  <c r="AH493" i="6" s="1"/>
  <c r="AH140" i="6"/>
  <c r="AH141" i="6" s="1"/>
  <c r="AI418" i="6"/>
  <c r="AI110" i="6"/>
  <c r="AQ110" i="6"/>
  <c r="AQ482" i="6"/>
  <c r="AQ418" i="6"/>
  <c r="AQ109" i="6"/>
  <c r="AI109" i="6"/>
  <c r="AR110" i="6"/>
  <c r="AR482" i="6"/>
  <c r="AH19" i="6"/>
  <c r="AH20" i="6" s="1"/>
  <c r="AR18" i="6"/>
  <c r="AQ18" i="6"/>
  <c r="AR402" i="6"/>
  <c r="AQ402" i="6"/>
  <c r="AR146" i="6"/>
  <c r="AQ146" i="6"/>
  <c r="AI404" i="6"/>
  <c r="AR118" i="6"/>
  <c r="AQ118" i="6"/>
  <c r="AI479" i="6"/>
  <c r="AR479" i="6"/>
  <c r="AQ479" i="6"/>
  <c r="AR113" i="6"/>
  <c r="AQ113" i="6"/>
  <c r="AQ416" i="6"/>
  <c r="AQ112" i="6"/>
  <c r="AR492" i="6"/>
  <c r="AR419" i="6"/>
  <c r="AQ419" i="6"/>
  <c r="AR416" i="6"/>
  <c r="AR403" i="6"/>
  <c r="AQ403" i="6"/>
  <c r="AI111" i="6"/>
  <c r="AR111" i="6"/>
  <c r="AQ111" i="6"/>
  <c r="AQ480" i="6"/>
  <c r="AH119" i="6"/>
  <c r="AI118" i="6"/>
  <c r="AH114" i="6"/>
  <c r="AI113" i="6"/>
  <c r="AH420" i="6"/>
  <c r="AH421" i="6" s="1"/>
  <c r="AH422" i="6" s="1"/>
  <c r="AI419" i="6"/>
  <c r="AH143" i="6"/>
  <c r="AI402" i="6"/>
  <c r="AI480" i="6"/>
  <c r="AI403" i="6"/>
  <c r="AJ18" i="6"/>
  <c r="AK18" i="6" s="1"/>
  <c r="AL18" i="6" s="1"/>
  <c r="AL19" i="6" s="1"/>
  <c r="AI18" i="6"/>
  <c r="AH406" i="6"/>
  <c r="AH147" i="6"/>
  <c r="AI146" i="6"/>
  <c r="AH208" i="6"/>
  <c r="AI112" i="6"/>
  <c r="AI416" i="6"/>
  <c r="AR404" i="6" l="1"/>
  <c r="AR405" i="6"/>
  <c r="CE448" i="4"/>
  <c r="CG447" i="4"/>
  <c r="CH447" i="4" s="1"/>
  <c r="AQ405" i="6"/>
  <c r="AR474" i="6"/>
  <c r="AI474" i="6"/>
  <c r="AQ474" i="6"/>
  <c r="AI417" i="6"/>
  <c r="AR417" i="6"/>
  <c r="AQ417" i="6"/>
  <c r="AQ481" i="6"/>
  <c r="AR481" i="6"/>
  <c r="AI481" i="6"/>
  <c r="P33" i="6"/>
  <c r="O33" i="6"/>
  <c r="AH77" i="6"/>
  <c r="AH475" i="6"/>
  <c r="O34" i="6"/>
  <c r="P34" i="6"/>
  <c r="M35" i="6"/>
  <c r="AI405" i="6"/>
  <c r="AQ404" i="6"/>
  <c r="J51" i="21"/>
  <c r="L51" i="21" s="1"/>
  <c r="M51" i="21" s="1"/>
  <c r="AQ117" i="6"/>
  <c r="AR117" i="6"/>
  <c r="AI19" i="6"/>
  <c r="AI483" i="6"/>
  <c r="AI140" i="6"/>
  <c r="AR484" i="6"/>
  <c r="AI484" i="6"/>
  <c r="AH485" i="6"/>
  <c r="AI485" i="6" s="1"/>
  <c r="AQ484" i="6"/>
  <c r="AQ140" i="6"/>
  <c r="AQ483" i="6"/>
  <c r="AR483" i="6"/>
  <c r="AQ478" i="6"/>
  <c r="AI477" i="6"/>
  <c r="AI478" i="6"/>
  <c r="AR477" i="6"/>
  <c r="AQ477" i="6"/>
  <c r="AR478" i="6"/>
  <c r="AZ88" i="4"/>
  <c r="BC87" i="4"/>
  <c r="BE87" i="4" s="1"/>
  <c r="BA149" i="4"/>
  <c r="BD148" i="4"/>
  <c r="BF148" i="4" s="1"/>
  <c r="Z10" i="7"/>
  <c r="AA9" i="7"/>
  <c r="AA10" i="7" s="1"/>
  <c r="AD6" i="7"/>
  <c r="AB8" i="7"/>
  <c r="AC8" i="7" s="1"/>
  <c r="AD7" i="7"/>
  <c r="AQ492" i="6"/>
  <c r="AI492" i="6"/>
  <c r="AR422" i="6"/>
  <c r="AQ422" i="6"/>
  <c r="AH423" i="6"/>
  <c r="AR423" i="6" s="1"/>
  <c r="AI422" i="6"/>
  <c r="AR493" i="6"/>
  <c r="AH494" i="6"/>
  <c r="AI493" i="6"/>
  <c r="AQ493" i="6"/>
  <c r="AR141" i="6"/>
  <c r="AQ141" i="6"/>
  <c r="AI141" i="6"/>
  <c r="AQ142" i="6"/>
  <c r="AR142" i="6"/>
  <c r="AI142" i="6"/>
  <c r="AR485" i="6"/>
  <c r="AR140" i="6"/>
  <c r="AQ485" i="6"/>
  <c r="AR147" i="6"/>
  <c r="AQ147" i="6"/>
  <c r="AR406" i="6"/>
  <c r="AQ406" i="6"/>
  <c r="AR208" i="6"/>
  <c r="AQ208" i="6"/>
  <c r="AR19" i="6"/>
  <c r="AQ19" i="6"/>
  <c r="AR114" i="6"/>
  <c r="AQ114" i="6"/>
  <c r="AR20" i="6"/>
  <c r="AQ20" i="6"/>
  <c r="AR143" i="6"/>
  <c r="AQ143" i="6"/>
  <c r="AR420" i="6"/>
  <c r="AQ420" i="6"/>
  <c r="AR421" i="6"/>
  <c r="AQ421" i="6"/>
  <c r="AR119" i="6"/>
  <c r="AQ119" i="6"/>
  <c r="AI420" i="6"/>
  <c r="AI421" i="6"/>
  <c r="AH115" i="6"/>
  <c r="AI114" i="6"/>
  <c r="AH120" i="6"/>
  <c r="AI119" i="6"/>
  <c r="AI20" i="6"/>
  <c r="AH21" i="6"/>
  <c r="AH407" i="6"/>
  <c r="AI406" i="6"/>
  <c r="AJ19" i="6"/>
  <c r="AI208" i="6"/>
  <c r="AH209" i="6"/>
  <c r="AH488" i="6"/>
  <c r="AH169" i="6"/>
  <c r="AH107" i="6"/>
  <c r="AH144" i="6"/>
  <c r="AI143" i="6"/>
  <c r="AH148" i="6"/>
  <c r="AI147" i="6"/>
  <c r="AI423" i="6" l="1"/>
  <c r="AH424" i="6"/>
  <c r="AH425" i="6" s="1"/>
  <c r="AH426" i="6" s="1"/>
  <c r="AQ426" i="6" s="1"/>
  <c r="AI476" i="6"/>
  <c r="AR475" i="6"/>
  <c r="AQ476" i="6"/>
  <c r="AQ475" i="6"/>
  <c r="AI475" i="6"/>
  <c r="AR476" i="6"/>
  <c r="CE449" i="4"/>
  <c r="CG448" i="4"/>
  <c r="CH448" i="4" s="1"/>
  <c r="AQ423" i="6"/>
  <c r="M36" i="6"/>
  <c r="O35" i="6"/>
  <c r="P35" i="6"/>
  <c r="AQ77" i="6"/>
  <c r="AR77" i="6"/>
  <c r="AH78" i="6"/>
  <c r="AI77" i="6"/>
  <c r="J52" i="21"/>
  <c r="L52" i="21" s="1"/>
  <c r="M52" i="21" s="1"/>
  <c r="AH486" i="6"/>
  <c r="AH487" i="6" s="1"/>
  <c r="BA150" i="4"/>
  <c r="BD149" i="4"/>
  <c r="BF149" i="4" s="1"/>
  <c r="AZ89" i="4"/>
  <c r="BC88" i="4"/>
  <c r="BE88" i="4" s="1"/>
  <c r="AB9" i="7"/>
  <c r="AC9" i="7"/>
  <c r="AC10" i="7" s="1"/>
  <c r="AD8" i="7"/>
  <c r="Z11" i="7"/>
  <c r="AB10" i="7"/>
  <c r="AH427" i="6"/>
  <c r="AR426" i="6"/>
  <c r="AQ494" i="6"/>
  <c r="AH495" i="6"/>
  <c r="AI494" i="6"/>
  <c r="AR494" i="6"/>
  <c r="AR209" i="6"/>
  <c r="AQ209" i="6"/>
  <c r="AR424" i="6"/>
  <c r="AQ424" i="6"/>
  <c r="AR425" i="6"/>
  <c r="AQ425" i="6"/>
  <c r="AR120" i="6"/>
  <c r="AQ120" i="6"/>
  <c r="AR148" i="6"/>
  <c r="AQ148" i="6"/>
  <c r="AR144" i="6"/>
  <c r="AQ144" i="6"/>
  <c r="AR145" i="6"/>
  <c r="AQ145" i="6"/>
  <c r="AR407" i="6"/>
  <c r="AQ407" i="6"/>
  <c r="AR108" i="6"/>
  <c r="AQ108" i="6"/>
  <c r="AR21" i="6"/>
  <c r="AQ21" i="6"/>
  <c r="AR115" i="6"/>
  <c r="AQ115" i="6"/>
  <c r="AR116" i="6"/>
  <c r="AQ116" i="6"/>
  <c r="AI144" i="6"/>
  <c r="AI145" i="6"/>
  <c r="AH170" i="6"/>
  <c r="AH149" i="6"/>
  <c r="AI148" i="6"/>
  <c r="AI424" i="6"/>
  <c r="AI425" i="6"/>
  <c r="AH210" i="6"/>
  <c r="AI209" i="6"/>
  <c r="AH22" i="6"/>
  <c r="AI21" i="6"/>
  <c r="AJ20" i="6"/>
  <c r="AK20" i="6" s="1"/>
  <c r="AH121" i="6"/>
  <c r="AI120" i="6"/>
  <c r="AI108" i="6"/>
  <c r="AH489" i="6"/>
  <c r="AH490" i="6" s="1"/>
  <c r="AH408" i="6"/>
  <c r="AH409" i="6" s="1"/>
  <c r="AH410" i="6" s="1"/>
  <c r="AI407" i="6"/>
  <c r="AI115" i="6"/>
  <c r="AI116" i="6"/>
  <c r="AI426" i="6" l="1"/>
  <c r="AR78" i="6"/>
  <c r="AQ78" i="6"/>
  <c r="AI78" i="6"/>
  <c r="AH79" i="6"/>
  <c r="P36" i="6"/>
  <c r="O36" i="6"/>
  <c r="M37" i="6"/>
  <c r="CE450" i="4"/>
  <c r="CG449" i="4"/>
  <c r="CH449" i="4" s="1"/>
  <c r="J53" i="21"/>
  <c r="L53" i="21" s="1"/>
  <c r="M53" i="21" s="1"/>
  <c r="AQ486" i="6"/>
  <c r="AR486" i="6"/>
  <c r="AR488" i="6"/>
  <c r="AQ488" i="6"/>
  <c r="AI488" i="6"/>
  <c r="AI486" i="6"/>
  <c r="AZ90" i="4"/>
  <c r="BC89" i="4"/>
  <c r="BE89" i="4" s="1"/>
  <c r="BA151" i="4"/>
  <c r="BD150" i="4"/>
  <c r="BF150" i="4" s="1"/>
  <c r="AD10" i="7"/>
  <c r="AD9" i="7"/>
  <c r="Z12" i="7"/>
  <c r="AA11" i="7"/>
  <c r="AH411" i="6"/>
  <c r="AI410" i="6"/>
  <c r="AR410" i="6"/>
  <c r="AQ410" i="6"/>
  <c r="AH496" i="6"/>
  <c r="AI495" i="6"/>
  <c r="AR495" i="6"/>
  <c r="AQ495" i="6"/>
  <c r="AI491" i="6"/>
  <c r="AQ491" i="6"/>
  <c r="AR491" i="6"/>
  <c r="AR487" i="6"/>
  <c r="AQ487" i="6"/>
  <c r="AI487" i="6"/>
  <c r="AR427" i="6"/>
  <c r="AH428" i="6"/>
  <c r="AQ427" i="6"/>
  <c r="AI427" i="6"/>
  <c r="AR408" i="6"/>
  <c r="AQ408" i="6"/>
  <c r="AR409" i="6"/>
  <c r="AQ409" i="6"/>
  <c r="AR22" i="6"/>
  <c r="AQ22" i="6"/>
  <c r="AR210" i="6"/>
  <c r="AQ210" i="6"/>
  <c r="AR121" i="6"/>
  <c r="AQ121" i="6"/>
  <c r="AR170" i="6"/>
  <c r="AQ170" i="6"/>
  <c r="AR149" i="6"/>
  <c r="AQ149" i="6"/>
  <c r="AR489" i="6"/>
  <c r="AQ489" i="6"/>
  <c r="AR490" i="6"/>
  <c r="AQ490" i="6"/>
  <c r="AI408" i="6"/>
  <c r="AI409" i="6"/>
  <c r="AH211" i="6"/>
  <c r="AI210" i="6"/>
  <c r="AH23" i="6"/>
  <c r="AI22" i="6"/>
  <c r="AI489" i="6"/>
  <c r="AI490" i="6"/>
  <c r="AL20" i="6"/>
  <c r="AH171" i="6"/>
  <c r="AI170" i="6"/>
  <c r="AH122" i="6"/>
  <c r="AI121" i="6"/>
  <c r="AJ21" i="6"/>
  <c r="AH150" i="6"/>
  <c r="AI149" i="6"/>
  <c r="CE451" i="4" l="1"/>
  <c r="CG450" i="4"/>
  <c r="CH450" i="4" s="1"/>
  <c r="AQ79" i="6"/>
  <c r="AI79" i="6"/>
  <c r="AH80" i="6"/>
  <c r="AR79" i="6"/>
  <c r="O37" i="6"/>
  <c r="P37" i="6"/>
  <c r="M38" i="6"/>
  <c r="J54" i="21"/>
  <c r="L54" i="21" s="1"/>
  <c r="M54" i="21" s="1"/>
  <c r="BA152" i="4"/>
  <c r="BD151" i="4"/>
  <c r="BF151" i="4" s="1"/>
  <c r="AZ91" i="4"/>
  <c r="BC90" i="4"/>
  <c r="BE90" i="4" s="1"/>
  <c r="Z13" i="7"/>
  <c r="AA12" i="7"/>
  <c r="AB11" i="7"/>
  <c r="AH497" i="6"/>
  <c r="AQ496" i="6"/>
  <c r="AI496" i="6"/>
  <c r="AR428" i="6"/>
  <c r="AQ428" i="6"/>
  <c r="AH429" i="6"/>
  <c r="AI428" i="6"/>
  <c r="AR496" i="6"/>
  <c r="AH412" i="6"/>
  <c r="AI411" i="6"/>
  <c r="AR411" i="6"/>
  <c r="AQ411" i="6"/>
  <c r="AR171" i="6"/>
  <c r="AQ171" i="6"/>
  <c r="AR211" i="6"/>
  <c r="AQ211" i="6"/>
  <c r="AR150" i="6"/>
  <c r="AQ150" i="6"/>
  <c r="AR23" i="6"/>
  <c r="AQ23" i="6"/>
  <c r="AR122" i="6"/>
  <c r="AQ122" i="6"/>
  <c r="AH123" i="6"/>
  <c r="AI122" i="6"/>
  <c r="AH24" i="6"/>
  <c r="AI23" i="6"/>
  <c r="AH212" i="6"/>
  <c r="AI211" i="6"/>
  <c r="AJ22" i="6"/>
  <c r="AK21" i="6"/>
  <c r="AL21" i="6" s="1"/>
  <c r="AH172" i="6"/>
  <c r="AI171" i="6"/>
  <c r="AH151" i="6"/>
  <c r="AI150" i="6"/>
  <c r="M39" i="6" l="1"/>
  <c r="O38" i="6"/>
  <c r="P38" i="6"/>
  <c r="AH81" i="6"/>
  <c r="AR80" i="6"/>
  <c r="AQ80" i="6"/>
  <c r="AI80" i="6"/>
  <c r="AA13" i="7"/>
  <c r="AB13" i="7" s="1"/>
  <c r="CE452" i="4"/>
  <c r="CG451" i="4"/>
  <c r="CH451" i="4" s="1"/>
  <c r="J55" i="21"/>
  <c r="L55" i="21" s="1"/>
  <c r="M55" i="21" s="1"/>
  <c r="AZ92" i="4"/>
  <c r="BC91" i="4"/>
  <c r="BE91" i="4" s="1"/>
  <c r="BA153" i="4"/>
  <c r="BD152" i="4"/>
  <c r="BF152" i="4" s="1"/>
  <c r="AC11" i="7"/>
  <c r="AB12" i="7"/>
  <c r="Z14" i="7"/>
  <c r="AR429" i="6"/>
  <c r="AH430" i="6"/>
  <c r="AQ429" i="6"/>
  <c r="AI429" i="6"/>
  <c r="AH413" i="6"/>
  <c r="AR412" i="6"/>
  <c r="AQ412" i="6"/>
  <c r="AI412" i="6"/>
  <c r="AR497" i="6"/>
  <c r="AI497" i="6"/>
  <c r="AQ497" i="6"/>
  <c r="AH498" i="6"/>
  <c r="AR212" i="6"/>
  <c r="AQ212" i="6"/>
  <c r="AR24" i="6"/>
  <c r="AQ24" i="6"/>
  <c r="AR151" i="6"/>
  <c r="AQ151" i="6"/>
  <c r="AR172" i="6"/>
  <c r="AQ172" i="6"/>
  <c r="AR123" i="6"/>
  <c r="AQ123" i="6"/>
  <c r="AH124" i="6"/>
  <c r="AI123" i="6"/>
  <c r="AH152" i="6"/>
  <c r="AI151" i="6"/>
  <c r="AH173" i="6"/>
  <c r="AI172" i="6"/>
  <c r="AH213" i="6"/>
  <c r="AI212" i="6"/>
  <c r="AI24" i="6"/>
  <c r="AH25" i="6"/>
  <c r="AH275" i="6"/>
  <c r="AJ23" i="6"/>
  <c r="AK22" i="6"/>
  <c r="AL22" i="6" s="1"/>
  <c r="AH82" i="6" l="1"/>
  <c r="AR81" i="6"/>
  <c r="AI81" i="6"/>
  <c r="AQ81" i="6"/>
  <c r="AA14" i="7"/>
  <c r="CE453" i="4"/>
  <c r="CG452" i="4"/>
  <c r="CH452" i="4" s="1"/>
  <c r="M40" i="6"/>
  <c r="O39" i="6"/>
  <c r="P39" i="6"/>
  <c r="J56" i="21"/>
  <c r="L56" i="21" s="1"/>
  <c r="M56" i="21" s="1"/>
  <c r="BA154" i="4"/>
  <c r="BD153" i="4"/>
  <c r="BF153" i="4" s="1"/>
  <c r="AZ93" i="4"/>
  <c r="BC92" i="4"/>
  <c r="BE92" i="4" s="1"/>
  <c r="AC12" i="7"/>
  <c r="AD12" i="7"/>
  <c r="AA15" i="7"/>
  <c r="AC13" i="7"/>
  <c r="AD13" i="7" s="1"/>
  <c r="Z15" i="7"/>
  <c r="AB14" i="7"/>
  <c r="AD11" i="7"/>
  <c r="AI498" i="6"/>
  <c r="AR498" i="6"/>
  <c r="AQ498" i="6"/>
  <c r="AH499" i="6"/>
  <c r="AH431" i="6"/>
  <c r="AR430" i="6"/>
  <c r="AI430" i="6"/>
  <c r="AQ430" i="6"/>
  <c r="AR413" i="6"/>
  <c r="AI413" i="6"/>
  <c r="AH414" i="6"/>
  <c r="AQ413" i="6"/>
  <c r="AR25" i="6"/>
  <c r="AQ25" i="6"/>
  <c r="AR173" i="6"/>
  <c r="AQ173" i="6"/>
  <c r="AR152" i="6"/>
  <c r="AQ152" i="6"/>
  <c r="AR124" i="6"/>
  <c r="AQ124" i="6"/>
  <c r="AR213" i="6"/>
  <c r="AQ213" i="6"/>
  <c r="AH26" i="6"/>
  <c r="AI25" i="6"/>
  <c r="AH214" i="6"/>
  <c r="AI213" i="6"/>
  <c r="AJ24" i="6"/>
  <c r="AK24" i="6" s="1"/>
  <c r="AK23" i="6"/>
  <c r="AL23" i="6" s="1"/>
  <c r="AH276" i="6"/>
  <c r="AH174" i="6"/>
  <c r="AI173" i="6"/>
  <c r="AH153" i="6"/>
  <c r="AI152" i="6"/>
  <c r="AI124" i="6"/>
  <c r="AH125" i="6"/>
  <c r="CE454" i="4" l="1"/>
  <c r="CG453" i="4"/>
  <c r="CH453" i="4" s="1"/>
  <c r="P40" i="6"/>
  <c r="O40" i="6"/>
  <c r="M41" i="6"/>
  <c r="AR82" i="6"/>
  <c r="AQ82" i="6"/>
  <c r="AI82" i="6"/>
  <c r="AH83" i="6"/>
  <c r="J57" i="21"/>
  <c r="L57" i="21" s="1"/>
  <c r="M57" i="21" s="1"/>
  <c r="AZ94" i="4"/>
  <c r="BC93" i="4"/>
  <c r="BE93" i="4" s="1"/>
  <c r="BA155" i="4"/>
  <c r="BD154" i="4"/>
  <c r="BF154" i="4" s="1"/>
  <c r="Z16" i="7"/>
  <c r="AB15" i="7"/>
  <c r="AC14" i="7"/>
  <c r="AL24" i="6"/>
  <c r="AH500" i="6"/>
  <c r="AI499" i="6"/>
  <c r="AR499" i="6"/>
  <c r="AQ499" i="6"/>
  <c r="AQ414" i="6"/>
  <c r="AI414" i="6"/>
  <c r="AR414" i="6"/>
  <c r="AQ415" i="6"/>
  <c r="AI415" i="6"/>
  <c r="AR415" i="6"/>
  <c r="AQ431" i="6"/>
  <c r="AH432" i="6"/>
  <c r="AR431" i="6"/>
  <c r="AI431" i="6"/>
  <c r="AR214" i="6"/>
  <c r="AQ214" i="6"/>
  <c r="AR153" i="6"/>
  <c r="AQ153" i="6"/>
  <c r="AR276" i="6"/>
  <c r="AQ276" i="6"/>
  <c r="AR125" i="6"/>
  <c r="AQ125" i="6"/>
  <c r="AR174" i="6"/>
  <c r="AQ174" i="6"/>
  <c r="AR26" i="6"/>
  <c r="AQ26" i="6"/>
  <c r="AH175" i="6"/>
  <c r="AI174" i="6"/>
  <c r="AH215" i="6"/>
  <c r="AI214" i="6"/>
  <c r="AH154" i="6"/>
  <c r="AI153" i="6"/>
  <c r="AI276" i="6"/>
  <c r="AH277" i="6"/>
  <c r="AH27" i="6"/>
  <c r="AI26" i="6"/>
  <c r="AH126" i="6"/>
  <c r="AI125" i="6"/>
  <c r="AJ25" i="6"/>
  <c r="AQ83" i="6" l="1"/>
  <c r="AH84" i="6"/>
  <c r="AR83" i="6"/>
  <c r="AI83" i="6"/>
  <c r="O41" i="6"/>
  <c r="P41" i="6"/>
  <c r="M42" i="6"/>
  <c r="CE455" i="4"/>
  <c r="CG454" i="4"/>
  <c r="CH454" i="4" s="1"/>
  <c r="J58" i="21"/>
  <c r="J59" i="21" s="1"/>
  <c r="BA156" i="4"/>
  <c r="BD155" i="4"/>
  <c r="BF155" i="4" s="1"/>
  <c r="AZ95" i="4"/>
  <c r="BC94" i="4"/>
  <c r="BE94" i="4" s="1"/>
  <c r="Z17" i="7"/>
  <c r="AA16" i="7"/>
  <c r="AA17" i="7" s="1"/>
  <c r="AC15" i="7"/>
  <c r="AD14" i="7"/>
  <c r="AI500" i="6"/>
  <c r="AH501" i="6"/>
  <c r="AR500" i="6"/>
  <c r="AR432" i="6"/>
  <c r="AQ432" i="6"/>
  <c r="AH433" i="6"/>
  <c r="AI432" i="6"/>
  <c r="AQ500" i="6"/>
  <c r="AR27" i="6"/>
  <c r="AQ27" i="6"/>
  <c r="AR277" i="6"/>
  <c r="AQ277" i="6"/>
  <c r="AR126" i="6"/>
  <c r="AQ126" i="6"/>
  <c r="AR154" i="6"/>
  <c r="AQ154" i="6"/>
  <c r="AR215" i="6"/>
  <c r="AQ215" i="6"/>
  <c r="AR175" i="6"/>
  <c r="AQ175" i="6"/>
  <c r="AH435" i="6"/>
  <c r="AJ26" i="6"/>
  <c r="AK25" i="6"/>
  <c r="AL25" i="6" s="1"/>
  <c r="AH155" i="6"/>
  <c r="AI154" i="6"/>
  <c r="AH216" i="6"/>
  <c r="AI215" i="6"/>
  <c r="AH87" i="6"/>
  <c r="AH28" i="6"/>
  <c r="AI27" i="6"/>
  <c r="AH278" i="6"/>
  <c r="AI277" i="6"/>
  <c r="AH400" i="6"/>
  <c r="AH176" i="6"/>
  <c r="AI175" i="6"/>
  <c r="AH127" i="6"/>
  <c r="AI126" i="6"/>
  <c r="CE456" i="4" l="1"/>
  <c r="CG455" i="4"/>
  <c r="CH455" i="4" s="1"/>
  <c r="O42" i="6"/>
  <c r="P42" i="6"/>
  <c r="M43" i="6"/>
  <c r="AR84" i="6"/>
  <c r="AI84" i="6"/>
  <c r="AQ84" i="6"/>
  <c r="AH85" i="6"/>
  <c r="L58" i="21"/>
  <c r="M58" i="21" s="1"/>
  <c r="AZ96" i="4"/>
  <c r="BC95" i="4"/>
  <c r="BE95" i="4" s="1"/>
  <c r="BA157" i="4"/>
  <c r="BD156" i="4"/>
  <c r="BF156" i="4" s="1"/>
  <c r="Z18" i="7"/>
  <c r="AA18" i="7" s="1"/>
  <c r="AB17" i="7"/>
  <c r="AB16" i="7"/>
  <c r="AD15" i="7"/>
  <c r="AR433" i="6"/>
  <c r="AH434" i="6"/>
  <c r="AQ435" i="6" s="1"/>
  <c r="AQ433" i="6"/>
  <c r="AI433" i="6"/>
  <c r="AQ501" i="6"/>
  <c r="AI501" i="6"/>
  <c r="AR501" i="6"/>
  <c r="AH502" i="6"/>
  <c r="AR127" i="6"/>
  <c r="AQ127" i="6"/>
  <c r="AR401" i="6"/>
  <c r="AQ401" i="6"/>
  <c r="AR278" i="6"/>
  <c r="AQ278" i="6"/>
  <c r="AR28" i="6"/>
  <c r="AQ28" i="6"/>
  <c r="AR216" i="6"/>
  <c r="AQ216" i="6"/>
  <c r="AR155" i="6"/>
  <c r="AQ155" i="6"/>
  <c r="AR176" i="6"/>
  <c r="AQ176" i="6"/>
  <c r="AJ415" i="6"/>
  <c r="AH88" i="6"/>
  <c r="AH128" i="6"/>
  <c r="AI127" i="6"/>
  <c r="AH279" i="6"/>
  <c r="AI278" i="6"/>
  <c r="AI401" i="6"/>
  <c r="AH29" i="6"/>
  <c r="AI28" i="6"/>
  <c r="AH217" i="6"/>
  <c r="AI216" i="6"/>
  <c r="AH156" i="6"/>
  <c r="AI155" i="6"/>
  <c r="AJ27" i="6"/>
  <c r="AK26" i="6"/>
  <c r="AL26" i="6" s="1"/>
  <c r="AH177" i="6"/>
  <c r="AI176" i="6"/>
  <c r="AH436" i="6"/>
  <c r="AI435" i="6"/>
  <c r="AH86" i="6" l="1"/>
  <c r="AR85" i="6"/>
  <c r="AQ85" i="6"/>
  <c r="AI85" i="6"/>
  <c r="P43" i="6"/>
  <c r="O43" i="6"/>
  <c r="M44" i="6"/>
  <c r="CE457" i="4"/>
  <c r="CG456" i="4"/>
  <c r="CH456" i="4" s="1"/>
  <c r="L59" i="21"/>
  <c r="M59" i="21" s="1"/>
  <c r="J60" i="21"/>
  <c r="L60" i="21" s="1"/>
  <c r="M60" i="21" s="1"/>
  <c r="AR435" i="6"/>
  <c r="BA158" i="4"/>
  <c r="BD157" i="4"/>
  <c r="BF157" i="4" s="1"/>
  <c r="AZ97" i="4"/>
  <c r="BC96" i="4"/>
  <c r="BE96" i="4" s="1"/>
  <c r="AC16" i="7"/>
  <c r="AC17" i="7" s="1"/>
  <c r="Z19" i="7"/>
  <c r="AA19" i="7" s="1"/>
  <c r="AB18" i="7"/>
  <c r="AQ502" i="6"/>
  <c r="AI502" i="6"/>
  <c r="AR502" i="6"/>
  <c r="AH503" i="6"/>
  <c r="AQ434" i="6"/>
  <c r="AI434" i="6"/>
  <c r="AR434" i="6"/>
  <c r="AR436" i="6"/>
  <c r="AQ436" i="6"/>
  <c r="AR217" i="6"/>
  <c r="AQ217" i="6"/>
  <c r="AR29" i="6"/>
  <c r="AQ29" i="6"/>
  <c r="AR177" i="6"/>
  <c r="AQ177" i="6"/>
  <c r="AR279" i="6"/>
  <c r="AQ279" i="6"/>
  <c r="AR128" i="6"/>
  <c r="AQ128" i="6"/>
  <c r="AR88" i="6"/>
  <c r="AQ88" i="6"/>
  <c r="AR156" i="6"/>
  <c r="AQ156" i="6"/>
  <c r="AH218" i="6"/>
  <c r="AI217" i="6"/>
  <c r="AH30" i="6"/>
  <c r="AI29" i="6"/>
  <c r="AH178" i="6"/>
  <c r="AI177" i="6"/>
  <c r="AH280" i="6"/>
  <c r="AI279" i="6"/>
  <c r="AH129" i="6"/>
  <c r="AI128" i="6"/>
  <c r="AH89" i="6"/>
  <c r="AI88" i="6"/>
  <c r="AH437" i="6"/>
  <c r="AI436" i="6"/>
  <c r="AJ28" i="6"/>
  <c r="AK27" i="6"/>
  <c r="AL27" i="6" s="1"/>
  <c r="AH157" i="6"/>
  <c r="AI156" i="6"/>
  <c r="AJ416" i="6"/>
  <c r="AI86" i="6" l="1"/>
  <c r="AQ86" i="6"/>
  <c r="AR86" i="6"/>
  <c r="AR87" i="6"/>
  <c r="AI87" i="6"/>
  <c r="AQ87" i="6"/>
  <c r="CE458" i="4"/>
  <c r="CG457" i="4"/>
  <c r="CH457" i="4" s="1"/>
  <c r="P44" i="6"/>
  <c r="O44" i="6"/>
  <c r="M45" i="6"/>
  <c r="J61" i="21"/>
  <c r="AZ98" i="4"/>
  <c r="BC97" i="4"/>
  <c r="BE97" i="4" s="1"/>
  <c r="BA159" i="4"/>
  <c r="BD158" i="4"/>
  <c r="BF158" i="4" s="1"/>
  <c r="AC18" i="7"/>
  <c r="AD18" i="7" s="1"/>
  <c r="AD17" i="7"/>
  <c r="Z20" i="7"/>
  <c r="AA20" i="7" s="1"/>
  <c r="AB19" i="7"/>
  <c r="AD16" i="7"/>
  <c r="AQ503" i="6"/>
  <c r="AH504" i="6"/>
  <c r="AR503" i="6"/>
  <c r="AI503" i="6"/>
  <c r="AR89" i="6"/>
  <c r="AQ89" i="6"/>
  <c r="AR280" i="6"/>
  <c r="AQ280" i="6"/>
  <c r="AR157" i="6"/>
  <c r="AQ157" i="6"/>
  <c r="AR218" i="6"/>
  <c r="AQ218" i="6"/>
  <c r="AR437" i="6"/>
  <c r="AQ437" i="6"/>
  <c r="AR129" i="6"/>
  <c r="AQ129" i="6"/>
  <c r="AR178" i="6"/>
  <c r="AQ178" i="6"/>
  <c r="AR30" i="6"/>
  <c r="AQ30" i="6"/>
  <c r="AJ417" i="6"/>
  <c r="AK416" i="6"/>
  <c r="AH281" i="6"/>
  <c r="AI280" i="6"/>
  <c r="AJ29" i="6"/>
  <c r="AK28" i="6"/>
  <c r="AL28" i="6" s="1"/>
  <c r="AH438" i="6"/>
  <c r="AI437" i="6"/>
  <c r="AH130" i="6"/>
  <c r="AI129" i="6"/>
  <c r="AH179" i="6"/>
  <c r="AI178" i="6"/>
  <c r="AH31" i="6"/>
  <c r="AI30" i="6"/>
  <c r="AH219" i="6"/>
  <c r="AI218" i="6"/>
  <c r="AH158" i="6"/>
  <c r="AI157" i="6"/>
  <c r="AH90" i="6"/>
  <c r="AI89" i="6"/>
  <c r="P45" i="6" l="1"/>
  <c r="O45" i="6"/>
  <c r="M46" i="6"/>
  <c r="CE459" i="4"/>
  <c r="CG458" i="4"/>
  <c r="CH458" i="4" s="1"/>
  <c r="L61" i="21"/>
  <c r="M61" i="21" s="1"/>
  <c r="J62" i="21"/>
  <c r="BA160" i="4"/>
  <c r="BD159" i="4"/>
  <c r="BF159" i="4" s="1"/>
  <c r="AZ99" i="4"/>
  <c r="BC98" i="4"/>
  <c r="BE98" i="4" s="1"/>
  <c r="AC19" i="7"/>
  <c r="AD19" i="7" s="1"/>
  <c r="Z21" i="7"/>
  <c r="AB20" i="7"/>
  <c r="AI504" i="6"/>
  <c r="AR504" i="6"/>
  <c r="AQ504" i="6"/>
  <c r="AR31" i="6"/>
  <c r="AQ31" i="6"/>
  <c r="AR438" i="6"/>
  <c r="AQ438" i="6"/>
  <c r="AR90" i="6"/>
  <c r="AQ90" i="6"/>
  <c r="AR158" i="6"/>
  <c r="AQ158" i="6"/>
  <c r="AR281" i="6"/>
  <c r="AQ281" i="6"/>
  <c r="AR219" i="6"/>
  <c r="AQ219" i="6"/>
  <c r="AR179" i="6"/>
  <c r="AQ179" i="6"/>
  <c r="AR130" i="6"/>
  <c r="AQ130" i="6"/>
  <c r="AH32" i="6"/>
  <c r="AI31" i="6"/>
  <c r="AH439" i="6"/>
  <c r="AI438" i="6"/>
  <c r="AH91" i="6"/>
  <c r="AI90" i="6"/>
  <c r="AH159" i="6"/>
  <c r="AI158" i="6"/>
  <c r="AH282" i="6"/>
  <c r="AI281" i="6"/>
  <c r="AH220" i="6"/>
  <c r="AI219" i="6"/>
  <c r="AH180" i="6"/>
  <c r="AI179" i="6"/>
  <c r="AH131" i="6"/>
  <c r="AI130" i="6"/>
  <c r="AJ30" i="6"/>
  <c r="AK29" i="6"/>
  <c r="AL29" i="6" s="1"/>
  <c r="AK417" i="6"/>
  <c r="AJ418" i="6"/>
  <c r="CE460" i="4" l="1"/>
  <c r="CG459" i="4"/>
  <c r="CH459" i="4" s="1"/>
  <c r="P46" i="6"/>
  <c r="O46" i="6"/>
  <c r="M47" i="6"/>
  <c r="L62" i="21"/>
  <c r="M62" i="21" s="1"/>
  <c r="J63" i="21"/>
  <c r="AZ100" i="4"/>
  <c r="BC99" i="4"/>
  <c r="BE99" i="4" s="1"/>
  <c r="BA161" i="4"/>
  <c r="BD160" i="4"/>
  <c r="BF160" i="4" s="1"/>
  <c r="Z22" i="7"/>
  <c r="AC20" i="7"/>
  <c r="AA21" i="7"/>
  <c r="AR131" i="6"/>
  <c r="AQ131" i="6"/>
  <c r="AR220" i="6"/>
  <c r="AQ220" i="6"/>
  <c r="AR282" i="6"/>
  <c r="AQ282" i="6"/>
  <c r="AR159" i="6"/>
  <c r="AQ159" i="6"/>
  <c r="AR439" i="6"/>
  <c r="AQ439" i="6"/>
  <c r="AR32" i="6"/>
  <c r="AQ32" i="6"/>
  <c r="AR180" i="6"/>
  <c r="AQ180" i="6"/>
  <c r="AR91" i="6"/>
  <c r="AQ91" i="6"/>
  <c r="AJ419" i="6"/>
  <c r="AK418" i="6"/>
  <c r="AH132" i="6"/>
  <c r="AI131" i="6"/>
  <c r="AH221" i="6"/>
  <c r="AI220" i="6"/>
  <c r="AH283" i="6"/>
  <c r="AI282" i="6"/>
  <c r="AH160" i="6"/>
  <c r="AI159" i="6"/>
  <c r="AH440" i="6"/>
  <c r="AI439" i="6"/>
  <c r="AH33" i="6"/>
  <c r="AI32" i="6"/>
  <c r="AJ31" i="6"/>
  <c r="AK30" i="6"/>
  <c r="AL30" i="6" s="1"/>
  <c r="AH181" i="6"/>
  <c r="AI180" i="6"/>
  <c r="AH92" i="6"/>
  <c r="AI91" i="6"/>
  <c r="AA22" i="7" l="1"/>
  <c r="P47" i="6"/>
  <c r="O47" i="6"/>
  <c r="M48" i="6"/>
  <c r="CE461" i="4"/>
  <c r="CG460" i="4"/>
  <c r="CH460" i="4" s="1"/>
  <c r="L63" i="21"/>
  <c r="M63" i="21" s="1"/>
  <c r="J64" i="21"/>
  <c r="L64" i="21" s="1"/>
  <c r="M64" i="21" s="1"/>
  <c r="BA162" i="4"/>
  <c r="BD161" i="4"/>
  <c r="BF161" i="4" s="1"/>
  <c r="AZ101" i="4"/>
  <c r="BC100" i="4"/>
  <c r="BE100" i="4" s="1"/>
  <c r="AB21" i="7"/>
  <c r="AC21" i="7" s="1"/>
  <c r="AD21" i="7" s="1"/>
  <c r="AD20" i="7"/>
  <c r="Z23" i="7"/>
  <c r="AB22" i="7"/>
  <c r="AR33" i="6"/>
  <c r="AQ33" i="6"/>
  <c r="AR221" i="6"/>
  <c r="AQ221" i="6"/>
  <c r="AR92" i="6"/>
  <c r="AQ92" i="6"/>
  <c r="AR181" i="6"/>
  <c r="AQ181" i="6"/>
  <c r="AR440" i="6"/>
  <c r="AQ440" i="6"/>
  <c r="AR160" i="6"/>
  <c r="AQ160" i="6"/>
  <c r="AR283" i="6"/>
  <c r="AQ283" i="6"/>
  <c r="AR132" i="6"/>
  <c r="AQ132" i="6"/>
  <c r="AH93" i="6"/>
  <c r="AI92" i="6"/>
  <c r="AH182" i="6"/>
  <c r="AI181" i="6"/>
  <c r="AJ32" i="6"/>
  <c r="AK31" i="6"/>
  <c r="AL31" i="6" s="1"/>
  <c r="AH34" i="6"/>
  <c r="AI33" i="6"/>
  <c r="AH222" i="6"/>
  <c r="AI221" i="6"/>
  <c r="AJ420" i="6"/>
  <c r="AK419" i="6"/>
  <c r="AH441" i="6"/>
  <c r="AI440" i="6"/>
  <c r="AH161" i="6"/>
  <c r="AH162" i="6" s="1"/>
  <c r="AI160" i="6"/>
  <c r="AH284" i="6"/>
  <c r="AI283" i="6"/>
  <c r="AH133" i="6"/>
  <c r="AI132" i="6"/>
  <c r="AA23" i="7" l="1"/>
  <c r="O48" i="6"/>
  <c r="P48" i="6"/>
  <c r="M49" i="6"/>
  <c r="CE462" i="4"/>
  <c r="CG461" i="4"/>
  <c r="CH461" i="4" s="1"/>
  <c r="J65" i="21"/>
  <c r="AZ102" i="4"/>
  <c r="BC101" i="4"/>
  <c r="BE101" i="4" s="1"/>
  <c r="BA163" i="4"/>
  <c r="BD162" i="4"/>
  <c r="BF162" i="4" s="1"/>
  <c r="AC22" i="7"/>
  <c r="Z24" i="7"/>
  <c r="AB23" i="7"/>
  <c r="AH163" i="6"/>
  <c r="AR133" i="6"/>
  <c r="AQ133" i="6"/>
  <c r="AR284" i="6"/>
  <c r="AQ284" i="6"/>
  <c r="AR441" i="6"/>
  <c r="AQ441" i="6"/>
  <c r="AR34" i="6"/>
  <c r="AQ34" i="6"/>
  <c r="AR182" i="6"/>
  <c r="AQ182" i="6"/>
  <c r="AR93" i="6"/>
  <c r="AQ93" i="6"/>
  <c r="AR161" i="6"/>
  <c r="AQ161" i="6"/>
  <c r="AR162" i="6"/>
  <c r="AQ162" i="6"/>
  <c r="AR222" i="6"/>
  <c r="AQ222" i="6"/>
  <c r="AH134" i="6"/>
  <c r="AI133" i="6"/>
  <c r="AH285" i="6"/>
  <c r="AI284" i="6"/>
  <c r="AH442" i="6"/>
  <c r="AI441" i="6"/>
  <c r="AH35" i="6"/>
  <c r="AI34" i="6"/>
  <c r="AH183" i="6"/>
  <c r="AI182" i="6"/>
  <c r="AH94" i="6"/>
  <c r="AI93" i="6"/>
  <c r="AI161" i="6"/>
  <c r="AI162" i="6"/>
  <c r="AJ421" i="6"/>
  <c r="AK420" i="6"/>
  <c r="AH223" i="6"/>
  <c r="AI222" i="6"/>
  <c r="AJ33" i="6"/>
  <c r="AK32" i="6"/>
  <c r="AL32" i="6" s="1"/>
  <c r="CE463" i="4" l="1"/>
  <c r="CG462" i="4"/>
  <c r="CH462" i="4" s="1"/>
  <c r="O49" i="6"/>
  <c r="P49" i="6"/>
  <c r="M50" i="6"/>
  <c r="L65" i="21"/>
  <c r="M65" i="21" s="1"/>
  <c r="J66" i="21"/>
  <c r="L66" i="21" s="1"/>
  <c r="M66" i="21" s="1"/>
  <c r="BA164" i="4"/>
  <c r="BD163" i="4"/>
  <c r="BF163" i="4" s="1"/>
  <c r="AZ103" i="4"/>
  <c r="BC102" i="4"/>
  <c r="BE102" i="4" s="1"/>
  <c r="AC23" i="7"/>
  <c r="AD23" i="7" s="1"/>
  <c r="Z25" i="7"/>
  <c r="AA24" i="7"/>
  <c r="AA25" i="7" s="1"/>
  <c r="AD22" i="7"/>
  <c r="AQ163" i="6"/>
  <c r="AH164" i="6"/>
  <c r="AR163" i="6"/>
  <c r="AI163" i="6"/>
  <c r="AR223" i="6"/>
  <c r="AQ223" i="6"/>
  <c r="AR183" i="6"/>
  <c r="AQ183" i="6"/>
  <c r="AR35" i="6"/>
  <c r="AQ35" i="6"/>
  <c r="AR285" i="6"/>
  <c r="AQ285" i="6"/>
  <c r="AR94" i="6"/>
  <c r="AQ94" i="6"/>
  <c r="AR442" i="6"/>
  <c r="AQ442" i="6"/>
  <c r="AR134" i="6"/>
  <c r="AQ134" i="6"/>
  <c r="AH224" i="6"/>
  <c r="AI223" i="6"/>
  <c r="AK421" i="6"/>
  <c r="AJ422" i="6"/>
  <c r="AH184" i="6"/>
  <c r="AI183" i="6"/>
  <c r="AH36" i="6"/>
  <c r="AI35" i="6"/>
  <c r="AH286" i="6"/>
  <c r="AI285" i="6"/>
  <c r="AJ34" i="6"/>
  <c r="AK33" i="6"/>
  <c r="AL33" i="6" s="1"/>
  <c r="AH95" i="6"/>
  <c r="AI94" i="6"/>
  <c r="AH443" i="6"/>
  <c r="AI442" i="6"/>
  <c r="AH135" i="6"/>
  <c r="AI134" i="6"/>
  <c r="P50" i="6" l="1"/>
  <c r="O50" i="6"/>
  <c r="M51" i="6"/>
  <c r="CE464" i="4"/>
  <c r="CG463" i="4"/>
  <c r="CH463" i="4" s="1"/>
  <c r="J67" i="21"/>
  <c r="AZ104" i="4"/>
  <c r="BC103" i="4"/>
  <c r="BE103" i="4" s="1"/>
  <c r="BA165" i="4"/>
  <c r="BD164" i="4"/>
  <c r="BF164" i="4" s="1"/>
  <c r="AB24" i="7"/>
  <c r="Z26" i="7"/>
  <c r="AB25" i="7"/>
  <c r="AR164" i="6"/>
  <c r="AQ164" i="6"/>
  <c r="AH165" i="6"/>
  <c r="AI164" i="6"/>
  <c r="AR443" i="6"/>
  <c r="AQ443" i="6"/>
  <c r="AR36" i="6"/>
  <c r="AQ36" i="6"/>
  <c r="AR135" i="6"/>
  <c r="AQ135" i="6"/>
  <c r="AR95" i="6"/>
  <c r="AQ95" i="6"/>
  <c r="AR286" i="6"/>
  <c r="AQ286" i="6"/>
  <c r="AR184" i="6"/>
  <c r="AQ184" i="6"/>
  <c r="AR224" i="6"/>
  <c r="AQ224" i="6"/>
  <c r="AJ35" i="6"/>
  <c r="AK34" i="6"/>
  <c r="AL34" i="6" s="1"/>
  <c r="AH136" i="6"/>
  <c r="AI135" i="6"/>
  <c r="AH96" i="6"/>
  <c r="AI95" i="6"/>
  <c r="AH287" i="6"/>
  <c r="AI286" i="6"/>
  <c r="AH185" i="6"/>
  <c r="AI184" i="6"/>
  <c r="AJ423" i="6"/>
  <c r="AK422" i="6"/>
  <c r="AH225" i="6"/>
  <c r="AI224" i="6"/>
  <c r="AH444" i="6"/>
  <c r="AI443" i="6"/>
  <c r="AH37" i="6"/>
  <c r="AI36" i="6"/>
  <c r="CE465" i="4" l="1"/>
  <c r="CG464" i="4"/>
  <c r="CH464" i="4" s="1"/>
  <c r="O51" i="6"/>
  <c r="P51" i="6"/>
  <c r="M52" i="6"/>
  <c r="L67" i="21"/>
  <c r="M67" i="21" s="1"/>
  <c r="J68" i="21"/>
  <c r="L68" i="21" s="1"/>
  <c r="M68" i="21" s="1"/>
  <c r="BA166" i="4"/>
  <c r="BD165" i="4"/>
  <c r="BF165" i="4" s="1"/>
  <c r="AZ105" i="4"/>
  <c r="BC104" i="4"/>
  <c r="BE104" i="4" s="1"/>
  <c r="Z27" i="7"/>
  <c r="AC24" i="7"/>
  <c r="AC25" i="7" s="1"/>
  <c r="AA26" i="7"/>
  <c r="AH166" i="6"/>
  <c r="AR165" i="6"/>
  <c r="AI165" i="6"/>
  <c r="AQ165" i="6"/>
  <c r="AR37" i="6"/>
  <c r="AQ37" i="6"/>
  <c r="AR225" i="6"/>
  <c r="AQ225" i="6"/>
  <c r="AR444" i="6"/>
  <c r="AQ444" i="6"/>
  <c r="AR185" i="6"/>
  <c r="AQ185" i="6"/>
  <c r="AR287" i="6"/>
  <c r="AQ287" i="6"/>
  <c r="AR96" i="6"/>
  <c r="AQ96" i="6"/>
  <c r="AR136" i="6"/>
  <c r="AQ136" i="6"/>
  <c r="AH38" i="6"/>
  <c r="AI37" i="6"/>
  <c r="AH226" i="6"/>
  <c r="AI225" i="6"/>
  <c r="AJ36" i="6"/>
  <c r="AK35" i="6"/>
  <c r="AL35" i="6" s="1"/>
  <c r="AH445" i="6"/>
  <c r="AI444" i="6"/>
  <c r="AJ424" i="6"/>
  <c r="AK423" i="6"/>
  <c r="AH186" i="6"/>
  <c r="AI185" i="6"/>
  <c r="AH288" i="6"/>
  <c r="AI287" i="6"/>
  <c r="AH97" i="6"/>
  <c r="AI96" i="6"/>
  <c r="AH137" i="6"/>
  <c r="AI136" i="6"/>
  <c r="AA27" i="7" l="1"/>
  <c r="O52" i="6"/>
  <c r="P52" i="6"/>
  <c r="M53" i="6"/>
  <c r="CE466" i="4"/>
  <c r="CG465" i="4"/>
  <c r="CH465" i="4" s="1"/>
  <c r="J69" i="21"/>
  <c r="J70" i="21" s="1"/>
  <c r="L70" i="21" s="1"/>
  <c r="AZ106" i="4"/>
  <c r="BC105" i="4"/>
  <c r="BE105" i="4"/>
  <c r="BA167" i="4"/>
  <c r="BD166" i="4"/>
  <c r="BF166" i="4" s="1"/>
  <c r="AD24" i="7"/>
  <c r="AB26" i="7"/>
  <c r="Z28" i="7"/>
  <c r="AB27" i="7"/>
  <c r="AD25" i="7"/>
  <c r="AR166" i="6"/>
  <c r="AQ166" i="6"/>
  <c r="AI166" i="6"/>
  <c r="AH167" i="6"/>
  <c r="AR97" i="6"/>
  <c r="AQ97" i="6"/>
  <c r="AR288" i="6"/>
  <c r="AQ288" i="6"/>
  <c r="AR445" i="6"/>
  <c r="AQ445" i="6"/>
  <c r="AR226" i="6"/>
  <c r="AQ226" i="6"/>
  <c r="AR38" i="6"/>
  <c r="AQ38" i="6"/>
  <c r="AR137" i="6"/>
  <c r="AQ137" i="6"/>
  <c r="AR186" i="6"/>
  <c r="AQ186" i="6"/>
  <c r="AH187" i="6"/>
  <c r="AI186" i="6"/>
  <c r="AJ425" i="6"/>
  <c r="AK424" i="6"/>
  <c r="AJ37" i="6"/>
  <c r="AK36" i="6"/>
  <c r="AL36" i="6" s="1"/>
  <c r="AH98" i="6"/>
  <c r="AI97" i="6"/>
  <c r="AH289" i="6"/>
  <c r="AI288" i="6"/>
  <c r="AH446" i="6"/>
  <c r="AI445" i="6"/>
  <c r="AH138" i="6"/>
  <c r="AI137" i="6"/>
  <c r="AH227" i="6"/>
  <c r="AI226" i="6"/>
  <c r="AH39" i="6"/>
  <c r="AI38" i="6"/>
  <c r="P53" i="6" l="1"/>
  <c r="O53" i="6"/>
  <c r="M54" i="6"/>
  <c r="CE467" i="4"/>
  <c r="CG466" i="4"/>
  <c r="CH466" i="4" s="1"/>
  <c r="L69" i="21"/>
  <c r="M69" i="21" s="1"/>
  <c r="O4" i="21"/>
  <c r="M70" i="21"/>
  <c r="BA168" i="4"/>
  <c r="BD167" i="4"/>
  <c r="BF167" i="4" s="1"/>
  <c r="AZ107" i="4"/>
  <c r="BC106" i="4"/>
  <c r="BE106" i="4" s="1"/>
  <c r="Z29" i="7"/>
  <c r="AC26" i="7"/>
  <c r="AC27" i="7" s="1"/>
  <c r="AA28" i="7"/>
  <c r="AB28" i="7" s="1"/>
  <c r="AR167" i="6"/>
  <c r="AQ167" i="6"/>
  <c r="AH168" i="6"/>
  <c r="AI167" i="6"/>
  <c r="AR39" i="6"/>
  <c r="AQ39" i="6"/>
  <c r="AR227" i="6"/>
  <c r="AQ227" i="6"/>
  <c r="AR138" i="6"/>
  <c r="AQ138" i="6"/>
  <c r="AR139" i="6"/>
  <c r="AQ139" i="6"/>
  <c r="AR446" i="6"/>
  <c r="AQ446" i="6"/>
  <c r="AR289" i="6"/>
  <c r="AQ289" i="6"/>
  <c r="AR98" i="6"/>
  <c r="AQ98" i="6"/>
  <c r="AR187" i="6"/>
  <c r="AQ187" i="6"/>
  <c r="AJ426" i="6"/>
  <c r="AK425" i="6"/>
  <c r="AH40" i="6"/>
  <c r="AI39" i="6"/>
  <c r="AH228" i="6"/>
  <c r="AI227" i="6"/>
  <c r="AI138" i="6"/>
  <c r="AI139" i="6"/>
  <c r="AH447" i="6"/>
  <c r="AI446" i="6"/>
  <c r="AH290" i="6"/>
  <c r="AI289" i="6"/>
  <c r="AH99" i="6"/>
  <c r="AI98" i="6"/>
  <c r="AJ38" i="6"/>
  <c r="AK37" i="6"/>
  <c r="AL37" i="6" s="1"/>
  <c r="AH188" i="6"/>
  <c r="AI187" i="6"/>
  <c r="CE468" i="4" l="1"/>
  <c r="CG467" i="4"/>
  <c r="CH467" i="4" s="1"/>
  <c r="P54" i="6"/>
  <c r="O54" i="6"/>
  <c r="M55" i="6"/>
  <c r="N4" i="21"/>
  <c r="AZ108" i="4"/>
  <c r="BC107" i="4"/>
  <c r="BE107" i="4" s="1"/>
  <c r="BA169" i="4"/>
  <c r="BD168" i="4"/>
  <c r="BF168" i="4" s="1"/>
  <c r="AD26" i="7"/>
  <c r="Z30" i="7"/>
  <c r="AA29" i="7"/>
  <c r="AC28" i="7"/>
  <c r="AD28" i="7" s="1"/>
  <c r="AD27" i="7"/>
  <c r="AR168" i="6"/>
  <c r="AQ168" i="6"/>
  <c r="AI168" i="6"/>
  <c r="AI169" i="6"/>
  <c r="AR169" i="6"/>
  <c r="AQ169" i="6"/>
  <c r="AR228" i="6"/>
  <c r="AQ228" i="6"/>
  <c r="AR447" i="6"/>
  <c r="AQ447" i="6"/>
  <c r="AR40" i="6"/>
  <c r="AQ40" i="6"/>
  <c r="AR188" i="6"/>
  <c r="AQ188" i="6"/>
  <c r="AR99" i="6"/>
  <c r="AQ99" i="6"/>
  <c r="AR290" i="6"/>
  <c r="AQ290" i="6"/>
  <c r="AH229" i="6"/>
  <c r="AI228" i="6"/>
  <c r="AJ39" i="6"/>
  <c r="AK38" i="6"/>
  <c r="AL38" i="6" s="1"/>
  <c r="AH448" i="6"/>
  <c r="AI447" i="6"/>
  <c r="AH41" i="6"/>
  <c r="AI40" i="6"/>
  <c r="AJ427" i="6"/>
  <c r="AK426" i="6"/>
  <c r="AH189" i="6"/>
  <c r="AI188" i="6"/>
  <c r="AH100" i="6"/>
  <c r="AI99" i="6"/>
  <c r="AH291" i="6"/>
  <c r="AI290" i="6"/>
  <c r="AA30" i="7" l="1"/>
  <c r="P55" i="6"/>
  <c r="O55" i="6"/>
  <c r="M56" i="6"/>
  <c r="CE469" i="4"/>
  <c r="CG468" i="4"/>
  <c r="CH468" i="4" s="1"/>
  <c r="BA170" i="4"/>
  <c r="BD169" i="4"/>
  <c r="BF169" i="4" s="1"/>
  <c r="AZ109" i="4"/>
  <c r="BC108" i="4"/>
  <c r="BE108" i="4" s="1"/>
  <c r="AB29" i="7"/>
  <c r="Z31" i="7"/>
  <c r="AB30" i="7"/>
  <c r="AR291" i="6"/>
  <c r="AQ291" i="6"/>
  <c r="AR41" i="6"/>
  <c r="AQ41" i="6"/>
  <c r="AR448" i="6"/>
  <c r="AQ448" i="6"/>
  <c r="AR229" i="6"/>
  <c r="AQ229" i="6"/>
  <c r="AR100" i="6"/>
  <c r="AQ100" i="6"/>
  <c r="AR189" i="6"/>
  <c r="AQ189" i="6"/>
  <c r="AH292" i="6"/>
  <c r="AH293" i="6" s="1"/>
  <c r="AH294" i="6" s="1"/>
  <c r="AI291" i="6"/>
  <c r="AH42" i="6"/>
  <c r="AI41" i="6"/>
  <c r="AH449" i="6"/>
  <c r="AI448" i="6"/>
  <c r="AJ40" i="6"/>
  <c r="AK39" i="6"/>
  <c r="AL39" i="6" s="1"/>
  <c r="AH230" i="6"/>
  <c r="AI229" i="6"/>
  <c r="AI100" i="6"/>
  <c r="AH101" i="6"/>
  <c r="AH190" i="6"/>
  <c r="AI189" i="6"/>
  <c r="AJ428" i="6"/>
  <c r="AK427" i="6"/>
  <c r="P56" i="6" l="1"/>
  <c r="O56" i="6"/>
  <c r="M57" i="6"/>
  <c r="CE470" i="4"/>
  <c r="CG469" i="4"/>
  <c r="CH469" i="4" s="1"/>
  <c r="AZ110" i="4"/>
  <c r="BC109" i="4"/>
  <c r="BE109" i="4" s="1"/>
  <c r="BA171" i="4"/>
  <c r="BD170" i="4"/>
  <c r="BF170" i="4" s="1"/>
  <c r="Z32" i="7"/>
  <c r="AC29" i="7"/>
  <c r="AC30" i="7" s="1"/>
  <c r="AA31" i="7"/>
  <c r="AB31" i="7" s="1"/>
  <c r="AI294" i="6"/>
  <c r="AR294" i="6"/>
  <c r="AQ294" i="6"/>
  <c r="AH295" i="6"/>
  <c r="AR190" i="6"/>
  <c r="AQ190" i="6"/>
  <c r="AR101" i="6"/>
  <c r="AQ101" i="6"/>
  <c r="AR42" i="6"/>
  <c r="AQ42" i="6"/>
  <c r="AR230" i="6"/>
  <c r="AQ230" i="6"/>
  <c r="AR449" i="6"/>
  <c r="AQ449" i="6"/>
  <c r="AR292" i="6"/>
  <c r="AQ292" i="6"/>
  <c r="AR293" i="6"/>
  <c r="AQ293" i="6"/>
  <c r="AH450" i="6"/>
  <c r="AI449" i="6"/>
  <c r="AI292" i="6"/>
  <c r="AI293" i="6"/>
  <c r="AJ429" i="6"/>
  <c r="AK428" i="6"/>
  <c r="AH191" i="6"/>
  <c r="AI190" i="6"/>
  <c r="AH102" i="6"/>
  <c r="AI101" i="6"/>
  <c r="AJ41" i="6"/>
  <c r="AK40" i="6"/>
  <c r="AL40" i="6" s="1"/>
  <c r="AH43" i="6"/>
  <c r="AI42" i="6"/>
  <c r="AH231" i="6"/>
  <c r="AI230" i="6"/>
  <c r="CE471" i="4" l="1"/>
  <c r="CG470" i="4"/>
  <c r="CH470" i="4" s="1"/>
  <c r="O57" i="6"/>
  <c r="P57" i="6"/>
  <c r="M58" i="6"/>
  <c r="BA172" i="4"/>
  <c r="BD171" i="4"/>
  <c r="BF171" i="4" s="1"/>
  <c r="AZ111" i="4"/>
  <c r="BC110" i="4"/>
  <c r="BE110" i="4" s="1"/>
  <c r="AD29" i="7"/>
  <c r="Z33" i="7"/>
  <c r="AD31" i="7"/>
  <c r="AA32" i="7"/>
  <c r="AC31" i="7"/>
  <c r="AD30" i="7"/>
  <c r="AH296" i="6"/>
  <c r="AR295" i="6"/>
  <c r="AQ295" i="6"/>
  <c r="AI295" i="6"/>
  <c r="AR231" i="6"/>
  <c r="AQ231" i="6"/>
  <c r="AR43" i="6"/>
  <c r="AQ43" i="6"/>
  <c r="AR191" i="6"/>
  <c r="AQ191" i="6"/>
  <c r="AR450" i="6"/>
  <c r="AQ450" i="6"/>
  <c r="AR102" i="6"/>
  <c r="AQ102" i="6"/>
  <c r="AH103" i="6"/>
  <c r="AH104" i="6" s="1"/>
  <c r="AH105" i="6" s="1"/>
  <c r="AI102" i="6"/>
  <c r="AJ430" i="6"/>
  <c r="AK429" i="6"/>
  <c r="AH232" i="6"/>
  <c r="AI231" i="6"/>
  <c r="AH44" i="6"/>
  <c r="AI43" i="6"/>
  <c r="AJ42" i="6"/>
  <c r="AK41" i="6"/>
  <c r="AL41" i="6" s="1"/>
  <c r="AH192" i="6"/>
  <c r="AI191" i="6"/>
  <c r="AH451" i="6"/>
  <c r="AI450" i="6"/>
  <c r="P58" i="6" l="1"/>
  <c r="O58" i="6"/>
  <c r="M59" i="6"/>
  <c r="AA33" i="7"/>
  <c r="AB33" i="7" s="1"/>
  <c r="CE472" i="4"/>
  <c r="CG471" i="4"/>
  <c r="CH471" i="4" s="1"/>
  <c r="AZ112" i="4"/>
  <c r="BC111" i="4"/>
  <c r="BE111" i="4" s="1"/>
  <c r="BA173" i="4"/>
  <c r="BD172" i="4"/>
  <c r="BF172" i="4" s="1"/>
  <c r="AB32" i="7"/>
  <c r="AC32" i="7"/>
  <c r="Z34" i="7"/>
  <c r="AI105" i="6"/>
  <c r="AH106" i="6"/>
  <c r="AQ105" i="6"/>
  <c r="AR105" i="6"/>
  <c r="AH297" i="6"/>
  <c r="AR296" i="6"/>
  <c r="AI296" i="6"/>
  <c r="AQ296" i="6"/>
  <c r="AR103" i="6"/>
  <c r="AQ103" i="6"/>
  <c r="AR104" i="6"/>
  <c r="AQ104" i="6"/>
  <c r="AR451" i="6"/>
  <c r="AQ451" i="6"/>
  <c r="AR192" i="6"/>
  <c r="AQ192" i="6"/>
  <c r="AR44" i="6"/>
  <c r="AQ44" i="6"/>
  <c r="AR232" i="6"/>
  <c r="AQ232" i="6"/>
  <c r="AJ431" i="6"/>
  <c r="AK430" i="6"/>
  <c r="AH452" i="6"/>
  <c r="AI451" i="6"/>
  <c r="AH193" i="6"/>
  <c r="AI192" i="6"/>
  <c r="AH45" i="6"/>
  <c r="AI44" i="6"/>
  <c r="AH233" i="6"/>
  <c r="AI232" i="6"/>
  <c r="AI103" i="6"/>
  <c r="AI104" i="6"/>
  <c r="AJ43" i="6"/>
  <c r="AK42" i="6"/>
  <c r="AL42" i="6" s="1"/>
  <c r="P59" i="6" l="1"/>
  <c r="O59" i="6"/>
  <c r="M60" i="6"/>
  <c r="CE473" i="4"/>
  <c r="CG472" i="4"/>
  <c r="CH472" i="4" s="1"/>
  <c r="BA174" i="4"/>
  <c r="BD173" i="4"/>
  <c r="BF173" i="4" s="1"/>
  <c r="AZ113" i="4"/>
  <c r="BC112" i="4"/>
  <c r="BE112" i="4" s="1"/>
  <c r="AC33" i="7"/>
  <c r="Z35" i="7"/>
  <c r="AD32" i="7"/>
  <c r="AD33" i="7"/>
  <c r="AA34" i="7"/>
  <c r="AR106" i="6"/>
  <c r="AQ106" i="6"/>
  <c r="AI106" i="6"/>
  <c r="AQ107" i="6"/>
  <c r="AI107" i="6"/>
  <c r="AR107" i="6"/>
  <c r="AR297" i="6"/>
  <c r="AQ297" i="6"/>
  <c r="AI297" i="6"/>
  <c r="AH298" i="6"/>
  <c r="AR45" i="6"/>
  <c r="AQ45" i="6"/>
  <c r="AR452" i="6"/>
  <c r="AQ452" i="6"/>
  <c r="AR233" i="6"/>
  <c r="AQ233" i="6"/>
  <c r="AR193" i="6"/>
  <c r="AQ193" i="6"/>
  <c r="AH234" i="6"/>
  <c r="AI233" i="6"/>
  <c r="AH194" i="6"/>
  <c r="AI193" i="6"/>
  <c r="AJ44" i="6"/>
  <c r="AK43" i="6"/>
  <c r="AL43" i="6" s="1"/>
  <c r="AJ432" i="6"/>
  <c r="AK431" i="6"/>
  <c r="AH46" i="6"/>
  <c r="AI45" i="6"/>
  <c r="AH453" i="6"/>
  <c r="AI452" i="6"/>
  <c r="CE474" i="4" l="1"/>
  <c r="CG473" i="4"/>
  <c r="CH473" i="4" s="1"/>
  <c r="O60" i="6"/>
  <c r="P60" i="6"/>
  <c r="M61" i="6"/>
  <c r="AZ114" i="4"/>
  <c r="BC113" i="4"/>
  <c r="BE113" i="4" s="1"/>
  <c r="BA175" i="4"/>
  <c r="BD174" i="4"/>
  <c r="BF174" i="4" s="1"/>
  <c r="AA35" i="7"/>
  <c r="AB35" i="7" s="1"/>
  <c r="AB34" i="7"/>
  <c r="Z36" i="7"/>
  <c r="AR298" i="6"/>
  <c r="AQ298" i="6"/>
  <c r="AI298" i="6"/>
  <c r="AH299" i="6"/>
  <c r="AR453" i="6"/>
  <c r="AQ453" i="6"/>
  <c r="AR46" i="6"/>
  <c r="AQ46" i="6"/>
  <c r="AR194" i="6"/>
  <c r="AQ194" i="6"/>
  <c r="AR234" i="6"/>
  <c r="AQ234" i="6"/>
  <c r="AJ433" i="6"/>
  <c r="AK432" i="6"/>
  <c r="AJ45" i="6"/>
  <c r="AK44" i="6"/>
  <c r="AL44" i="6" s="1"/>
  <c r="AH195" i="6"/>
  <c r="AI194" i="6"/>
  <c r="AH235" i="6"/>
  <c r="AI234" i="6"/>
  <c r="AH454" i="6"/>
  <c r="AI453" i="6"/>
  <c r="AH47" i="6"/>
  <c r="AI46" i="6"/>
  <c r="O61" i="6" l="1"/>
  <c r="P61" i="6"/>
  <c r="M62" i="6"/>
  <c r="CE475" i="4"/>
  <c r="CG474" i="4"/>
  <c r="CH474" i="4" s="1"/>
  <c r="BA176" i="4"/>
  <c r="BD175" i="4"/>
  <c r="BF175" i="4" s="1"/>
  <c r="AZ115" i="4"/>
  <c r="BC114" i="4"/>
  <c r="BE114" i="4" s="1"/>
  <c r="Z37" i="7"/>
  <c r="AC34" i="7"/>
  <c r="AC35" i="7" s="1"/>
  <c r="AA36" i="7"/>
  <c r="AI299" i="6"/>
  <c r="AH300" i="6"/>
  <c r="AR299" i="6"/>
  <c r="AQ299" i="6"/>
  <c r="AR235" i="6"/>
  <c r="AQ235" i="6"/>
  <c r="AR47" i="6"/>
  <c r="AQ47" i="6"/>
  <c r="AR454" i="6"/>
  <c r="AQ454" i="6"/>
  <c r="AR195" i="6"/>
  <c r="AQ195" i="6"/>
  <c r="AH455" i="6"/>
  <c r="AI454" i="6"/>
  <c r="AH196" i="6"/>
  <c r="AI195" i="6"/>
  <c r="AJ434" i="6"/>
  <c r="AK433" i="6"/>
  <c r="AH48" i="6"/>
  <c r="AI47" i="6"/>
  <c r="AH236" i="6"/>
  <c r="AI235" i="6"/>
  <c r="AJ46" i="6"/>
  <c r="AK45" i="6"/>
  <c r="AL45" i="6" s="1"/>
  <c r="AA37" i="7" l="1"/>
  <c r="AB37" i="7" s="1"/>
  <c r="CE476" i="4"/>
  <c r="CG475" i="4"/>
  <c r="CH475" i="4" s="1"/>
  <c r="O62" i="6"/>
  <c r="P62" i="6"/>
  <c r="M63" i="6"/>
  <c r="AZ116" i="4"/>
  <c r="BC115" i="4"/>
  <c r="BE115" i="4" s="1"/>
  <c r="BA177" i="4"/>
  <c r="BD176" i="4"/>
  <c r="BF176" i="4" s="1"/>
  <c r="AD34" i="7"/>
  <c r="AB36" i="7"/>
  <c r="Z38" i="7"/>
  <c r="AD35" i="7"/>
  <c r="AH301" i="6"/>
  <c r="AR300" i="6"/>
  <c r="AI300" i="6"/>
  <c r="AQ300" i="6"/>
  <c r="AR236" i="6"/>
  <c r="AQ236" i="6"/>
  <c r="AR455" i="6"/>
  <c r="AQ455" i="6"/>
  <c r="AR48" i="6"/>
  <c r="AQ48" i="6"/>
  <c r="AR196" i="6"/>
  <c r="AQ196" i="6"/>
  <c r="AJ47" i="6"/>
  <c r="AK46" i="6"/>
  <c r="AL46" i="6" s="1"/>
  <c r="AH49" i="6"/>
  <c r="AI48" i="6"/>
  <c r="AH197" i="6"/>
  <c r="AI196" i="6"/>
  <c r="AH237" i="6"/>
  <c r="AI236" i="6"/>
  <c r="AJ435" i="6"/>
  <c r="AK434" i="6"/>
  <c r="AH456" i="6"/>
  <c r="AI455" i="6"/>
  <c r="P63" i="6" l="1"/>
  <c r="O63" i="6"/>
  <c r="M64" i="6"/>
  <c r="CE477" i="4"/>
  <c r="CG476" i="4"/>
  <c r="CH476" i="4" s="1"/>
  <c r="BA178" i="4"/>
  <c r="BD177" i="4"/>
  <c r="BF177" i="4" s="1"/>
  <c r="AZ117" i="4"/>
  <c r="BC116" i="4"/>
  <c r="BE116" i="4" s="1"/>
  <c r="Z39" i="7"/>
  <c r="AC36" i="7"/>
  <c r="AC37" i="7" s="1"/>
  <c r="AA38" i="7"/>
  <c r="AA39" i="7" s="1"/>
  <c r="AH302" i="6"/>
  <c r="AI301" i="6"/>
  <c r="AR301" i="6"/>
  <c r="AQ301" i="6"/>
  <c r="AR237" i="6"/>
  <c r="AQ237" i="6"/>
  <c r="AR49" i="6"/>
  <c r="AQ49" i="6"/>
  <c r="AR456" i="6"/>
  <c r="AQ456" i="6"/>
  <c r="AR197" i="6"/>
  <c r="AQ197" i="6"/>
  <c r="AH238" i="6"/>
  <c r="AI237" i="6"/>
  <c r="AH50" i="6"/>
  <c r="AI49" i="6"/>
  <c r="AJ48" i="6"/>
  <c r="AK47" i="6"/>
  <c r="AL47" i="6" s="1"/>
  <c r="AH457" i="6"/>
  <c r="AI456" i="6"/>
  <c r="AJ436" i="6"/>
  <c r="AK435" i="6"/>
  <c r="AH198" i="6"/>
  <c r="AI197" i="6"/>
  <c r="CE478" i="4" l="1"/>
  <c r="CG477" i="4"/>
  <c r="CH477" i="4" s="1"/>
  <c r="O64" i="6"/>
  <c r="P64" i="6"/>
  <c r="M65" i="6"/>
  <c r="AZ118" i="4"/>
  <c r="BC117" i="4"/>
  <c r="BE117" i="4" s="1"/>
  <c r="BA179" i="4"/>
  <c r="BD178" i="4"/>
  <c r="BF178" i="4" s="1"/>
  <c r="AB38" i="7"/>
  <c r="AD36" i="7"/>
  <c r="Z40" i="7"/>
  <c r="AA40" i="7" s="1"/>
  <c r="AB39" i="7"/>
  <c r="AC38" i="7"/>
  <c r="AD37" i="7"/>
  <c r="AR302" i="6"/>
  <c r="AH303" i="6"/>
  <c r="AI302" i="6"/>
  <c r="AQ302" i="6"/>
  <c r="AR198" i="6"/>
  <c r="AQ198" i="6"/>
  <c r="AR457" i="6"/>
  <c r="AQ457" i="6"/>
  <c r="AR50" i="6"/>
  <c r="AQ50" i="6"/>
  <c r="AR238" i="6"/>
  <c r="AQ238" i="6"/>
  <c r="AJ437" i="6"/>
  <c r="AK436" i="6"/>
  <c r="AH458" i="6"/>
  <c r="AI457" i="6"/>
  <c r="AJ49" i="6"/>
  <c r="AK48" i="6"/>
  <c r="AL48" i="6" s="1"/>
  <c r="AH51" i="6"/>
  <c r="AI50" i="6"/>
  <c r="AH239" i="6"/>
  <c r="AI238" i="6"/>
  <c r="AH199" i="6"/>
  <c r="AI198" i="6"/>
  <c r="O65" i="6" l="1"/>
  <c r="P65" i="6"/>
  <c r="M66" i="6"/>
  <c r="CE479" i="4"/>
  <c r="CG478" i="4"/>
  <c r="CH478" i="4" s="1"/>
  <c r="BA180" i="4"/>
  <c r="BD179" i="4"/>
  <c r="BF179" i="4" s="1"/>
  <c r="AZ119" i="4"/>
  <c r="BC118" i="4"/>
  <c r="BE118" i="4" s="1"/>
  <c r="Z41" i="7"/>
  <c r="AB40" i="7"/>
  <c r="AC39" i="7"/>
  <c r="AD39" i="7" s="1"/>
  <c r="AD38" i="7"/>
  <c r="AH304" i="6"/>
  <c r="AR304" i="6" s="1"/>
  <c r="AQ303" i="6"/>
  <c r="AI303" i="6"/>
  <c r="AR303" i="6"/>
  <c r="AR239" i="6"/>
  <c r="AQ239" i="6"/>
  <c r="AR199" i="6"/>
  <c r="AQ199" i="6"/>
  <c r="AR51" i="6"/>
  <c r="AQ51" i="6"/>
  <c r="AR458" i="6"/>
  <c r="AQ458" i="6"/>
  <c r="AH200" i="6"/>
  <c r="AI199" i="6"/>
  <c r="AH52" i="6"/>
  <c r="AI51" i="6"/>
  <c r="AH459" i="6"/>
  <c r="AI458" i="6"/>
  <c r="AH240" i="6"/>
  <c r="AI239" i="6"/>
  <c r="AJ50" i="6"/>
  <c r="AK49" i="6"/>
  <c r="AL49" i="6" s="1"/>
  <c r="AJ438" i="6"/>
  <c r="AK437" i="6"/>
  <c r="CE480" i="4" l="1"/>
  <c r="CG479" i="4"/>
  <c r="CH479" i="4" s="1"/>
  <c r="O66" i="6"/>
  <c r="P66" i="6"/>
  <c r="M67" i="6"/>
  <c r="AZ120" i="4"/>
  <c r="BC119" i="4"/>
  <c r="BE119" i="4" s="1"/>
  <c r="BA181" i="4"/>
  <c r="BD180" i="4"/>
  <c r="BF180" i="4" s="1"/>
  <c r="Z42" i="7"/>
  <c r="AC40" i="7"/>
  <c r="AA41" i="7"/>
  <c r="AB41" i="7" s="1"/>
  <c r="AH305" i="6"/>
  <c r="AQ304" i="6"/>
  <c r="AI304" i="6"/>
  <c r="AR459" i="6"/>
  <c r="AQ459" i="6"/>
  <c r="AR200" i="6"/>
  <c r="AQ200" i="6"/>
  <c r="AR240" i="6"/>
  <c r="AQ240" i="6"/>
  <c r="AR52" i="6"/>
  <c r="AQ52" i="6"/>
  <c r="AJ439" i="6"/>
  <c r="AK438" i="6"/>
  <c r="AH241" i="6"/>
  <c r="AI240" i="6"/>
  <c r="AH53" i="6"/>
  <c r="AI52" i="6"/>
  <c r="AJ51" i="6"/>
  <c r="AK50" i="6"/>
  <c r="AL50" i="6" s="1"/>
  <c r="AH460" i="6"/>
  <c r="AI459" i="6"/>
  <c r="AH201" i="6"/>
  <c r="AI200" i="6"/>
  <c r="CE481" i="4" l="1"/>
  <c r="CG480" i="4"/>
  <c r="CH480" i="4" s="1"/>
  <c r="P67" i="6"/>
  <c r="O67" i="6"/>
  <c r="M68" i="6"/>
  <c r="BA182" i="4"/>
  <c r="BD181" i="4"/>
  <c r="BF181" i="4" s="1"/>
  <c r="AZ121" i="4"/>
  <c r="BC120" i="4"/>
  <c r="BE120" i="4" s="1"/>
  <c r="AC41" i="7"/>
  <c r="AD41" i="7" s="1"/>
  <c r="Z43" i="7"/>
  <c r="AB42" i="7"/>
  <c r="AA42" i="7"/>
  <c r="AD40" i="7"/>
  <c r="AI305" i="6"/>
  <c r="AR305" i="6"/>
  <c r="AQ305" i="6"/>
  <c r="AH306" i="6"/>
  <c r="AR53" i="6"/>
  <c r="AQ53" i="6"/>
  <c r="AR201" i="6"/>
  <c r="AQ201" i="6"/>
  <c r="AR460" i="6"/>
  <c r="AQ460" i="6"/>
  <c r="AR241" i="6"/>
  <c r="AQ241" i="6"/>
  <c r="AJ52" i="6"/>
  <c r="AK51" i="6"/>
  <c r="AL51" i="6" s="1"/>
  <c r="AH54" i="6"/>
  <c r="AI53" i="6"/>
  <c r="AJ440" i="6"/>
  <c r="AK439" i="6"/>
  <c r="AH202" i="6"/>
  <c r="AI201" i="6"/>
  <c r="AH461" i="6"/>
  <c r="AI460" i="6"/>
  <c r="AH242" i="6"/>
  <c r="AI241" i="6"/>
  <c r="O68" i="6" l="1"/>
  <c r="P68" i="6"/>
  <c r="M69" i="6"/>
  <c r="CE482" i="4"/>
  <c r="CG481" i="4"/>
  <c r="CH481" i="4" s="1"/>
  <c r="AZ122" i="4"/>
  <c r="BC121" i="4"/>
  <c r="BE121" i="4" s="1"/>
  <c r="BA183" i="4"/>
  <c r="BD182" i="4"/>
  <c r="BF182" i="4" s="1"/>
  <c r="Z44" i="7"/>
  <c r="AA43" i="7"/>
  <c r="AC42" i="7"/>
  <c r="AQ306" i="6"/>
  <c r="AR306" i="6"/>
  <c r="AI306" i="6"/>
  <c r="AH307" i="6"/>
  <c r="AR242" i="6"/>
  <c r="AQ242" i="6"/>
  <c r="AR202" i="6"/>
  <c r="AQ202" i="6"/>
  <c r="AR461" i="6"/>
  <c r="AQ461" i="6"/>
  <c r="AR54" i="6"/>
  <c r="AQ54" i="6"/>
  <c r="AH243" i="6"/>
  <c r="AI242" i="6"/>
  <c r="AH203" i="6"/>
  <c r="AI202" i="6"/>
  <c r="AJ53" i="6"/>
  <c r="AK52" i="6"/>
  <c r="AL52" i="6" s="1"/>
  <c r="AH462" i="6"/>
  <c r="AI461" i="6"/>
  <c r="AJ441" i="6"/>
  <c r="AK440" i="6"/>
  <c r="AH55" i="6"/>
  <c r="AI54" i="6"/>
  <c r="CE483" i="4" l="1"/>
  <c r="CG482" i="4"/>
  <c r="CH482" i="4" s="1"/>
  <c r="AA44" i="7"/>
  <c r="AB44" i="7" s="1"/>
  <c r="O69" i="6"/>
  <c r="P69" i="6"/>
  <c r="M70" i="6"/>
  <c r="BA184" i="4"/>
  <c r="BD183" i="4"/>
  <c r="BF183" i="4" s="1"/>
  <c r="AZ123" i="4"/>
  <c r="BC122" i="4"/>
  <c r="BE122" i="4" s="1"/>
  <c r="Z45" i="7"/>
  <c r="AA45" i="7" s="1"/>
  <c r="AB43" i="7"/>
  <c r="AD42" i="7"/>
  <c r="AQ307" i="6"/>
  <c r="AH308" i="6"/>
  <c r="AR307" i="6"/>
  <c r="AI307" i="6"/>
  <c r="AR462" i="6"/>
  <c r="AQ462" i="6"/>
  <c r="AR203" i="6"/>
  <c r="AQ203" i="6"/>
  <c r="AR243" i="6"/>
  <c r="AQ243" i="6"/>
  <c r="AR55" i="6"/>
  <c r="AQ55" i="6"/>
  <c r="AH56" i="6"/>
  <c r="AI55" i="6"/>
  <c r="AJ442" i="6"/>
  <c r="AK441" i="6"/>
  <c r="AH463" i="6"/>
  <c r="AI462" i="6"/>
  <c r="AJ54" i="6"/>
  <c r="AK53" i="6"/>
  <c r="AL53" i="6" s="1"/>
  <c r="AH204" i="6"/>
  <c r="AI203" i="6"/>
  <c r="AH244" i="6"/>
  <c r="AI243" i="6"/>
  <c r="O70" i="6" l="1"/>
  <c r="P70" i="6"/>
  <c r="M71" i="6"/>
  <c r="CE484" i="4"/>
  <c r="CG483" i="4"/>
  <c r="CH483" i="4" s="1"/>
  <c r="AZ124" i="4"/>
  <c r="BC123" i="4"/>
  <c r="BE123" i="4" s="1"/>
  <c r="BD184" i="4"/>
  <c r="BF184" i="4" s="1"/>
  <c r="BA185" i="4"/>
  <c r="AC43" i="7"/>
  <c r="AC44" i="7" s="1"/>
  <c r="Z46" i="7"/>
  <c r="AA46" i="7" s="1"/>
  <c r="AB45" i="7"/>
  <c r="AR308" i="6"/>
  <c r="AH309" i="6"/>
  <c r="AQ308" i="6"/>
  <c r="AI308" i="6"/>
  <c r="AR204" i="6"/>
  <c r="AQ204" i="6"/>
  <c r="AR463" i="6"/>
  <c r="AQ463" i="6"/>
  <c r="AR244" i="6"/>
  <c r="AQ244" i="6"/>
  <c r="AR56" i="6"/>
  <c r="AQ56" i="6"/>
  <c r="AH245" i="6"/>
  <c r="AI244" i="6"/>
  <c r="AJ443" i="6"/>
  <c r="AK442" i="6"/>
  <c r="AH57" i="6"/>
  <c r="AI56" i="6"/>
  <c r="AH205" i="6"/>
  <c r="AH206" i="6" s="1"/>
  <c r="AI204" i="6"/>
  <c r="AJ55" i="6"/>
  <c r="AK54" i="6"/>
  <c r="AL54" i="6" s="1"/>
  <c r="AH464" i="6"/>
  <c r="AI463" i="6"/>
  <c r="CE485" i="4" l="1"/>
  <c r="CG484" i="4"/>
  <c r="CH484" i="4" s="1"/>
  <c r="P71" i="6"/>
  <c r="O71" i="6"/>
  <c r="M72" i="6"/>
  <c r="BA186" i="4"/>
  <c r="BD185" i="4"/>
  <c r="BF185" i="4" s="1"/>
  <c r="AZ125" i="4"/>
  <c r="BC124" i="4"/>
  <c r="BE124" i="4" s="1"/>
  <c r="AC45" i="7"/>
  <c r="AD45" i="7" s="1"/>
  <c r="AD44" i="7"/>
  <c r="Z47" i="7"/>
  <c r="AA47" i="7" s="1"/>
  <c r="AB46" i="7"/>
  <c r="AD43" i="7"/>
  <c r="AR309" i="6"/>
  <c r="AQ309" i="6"/>
  <c r="AI309" i="6"/>
  <c r="AH310" i="6"/>
  <c r="AR207" i="6"/>
  <c r="AQ207" i="6"/>
  <c r="AI207" i="6"/>
  <c r="AR464" i="6"/>
  <c r="AQ464" i="6"/>
  <c r="AR205" i="6"/>
  <c r="AQ205" i="6"/>
  <c r="AR206" i="6"/>
  <c r="AQ206" i="6"/>
  <c r="AR57" i="6"/>
  <c r="AQ57" i="6"/>
  <c r="AR245" i="6"/>
  <c r="AQ245" i="6"/>
  <c r="AJ444" i="6"/>
  <c r="AK443" i="6"/>
  <c r="AJ56" i="6"/>
  <c r="AK55" i="6"/>
  <c r="AL55" i="6" s="1"/>
  <c r="AH58" i="6"/>
  <c r="AI57" i="6"/>
  <c r="AH246" i="6"/>
  <c r="AI245" i="6"/>
  <c r="AH465" i="6"/>
  <c r="AI464" i="6"/>
  <c r="AI205" i="6"/>
  <c r="AI206" i="6"/>
  <c r="O72" i="6" l="1"/>
  <c r="P72" i="6"/>
  <c r="M73" i="6"/>
  <c r="CE486" i="4"/>
  <c r="CG485" i="4"/>
  <c r="CH485" i="4" s="1"/>
  <c r="AZ126" i="4"/>
  <c r="BC125" i="4"/>
  <c r="BE125" i="4" s="1"/>
  <c r="BA187" i="4"/>
  <c r="BD186" i="4"/>
  <c r="BF186" i="4" s="1"/>
  <c r="AC46" i="7"/>
  <c r="Z48" i="7"/>
  <c r="AB47" i="7"/>
  <c r="AQ310" i="6"/>
  <c r="AH311" i="6"/>
  <c r="AI310" i="6"/>
  <c r="AR310" i="6"/>
  <c r="AR465" i="6"/>
  <c r="AQ465" i="6"/>
  <c r="AR58" i="6"/>
  <c r="AQ58" i="6"/>
  <c r="AR246" i="6"/>
  <c r="AQ246" i="6"/>
  <c r="AH466" i="6"/>
  <c r="AI465" i="6"/>
  <c r="AH59" i="6"/>
  <c r="AI58" i="6"/>
  <c r="AH247" i="6"/>
  <c r="AI246" i="6"/>
  <c r="AJ57" i="6"/>
  <c r="AK56" i="6"/>
  <c r="AL56" i="6" s="1"/>
  <c r="AJ445" i="6"/>
  <c r="AK444" i="6"/>
  <c r="CE487" i="4" l="1"/>
  <c r="CG486" i="4"/>
  <c r="CH486" i="4" s="1"/>
  <c r="O73" i="6"/>
  <c r="P73" i="6"/>
  <c r="M74" i="6"/>
  <c r="BA188" i="4"/>
  <c r="BD187" i="4"/>
  <c r="BF187" i="4" s="1"/>
  <c r="AZ127" i="4"/>
  <c r="BC126" i="4"/>
  <c r="BE126" i="4" s="1"/>
  <c r="AC47" i="7"/>
  <c r="AD47" i="7" s="1"/>
  <c r="Z49" i="7"/>
  <c r="AD46" i="7"/>
  <c r="AA48" i="7"/>
  <c r="AQ311" i="6"/>
  <c r="AH312" i="6"/>
  <c r="AI311" i="6"/>
  <c r="AR311" i="6"/>
  <c r="AR59" i="6"/>
  <c r="AQ59" i="6"/>
  <c r="AR247" i="6"/>
  <c r="AQ247" i="6"/>
  <c r="AR466" i="6"/>
  <c r="AQ466" i="6"/>
  <c r="AH467" i="6"/>
  <c r="AI466" i="6"/>
  <c r="AJ446" i="6"/>
  <c r="AK445" i="6"/>
  <c r="AJ58" i="6"/>
  <c r="AK57" i="6"/>
  <c r="AL57" i="6" s="1"/>
  <c r="AH248" i="6"/>
  <c r="AI247" i="6"/>
  <c r="AH60" i="6"/>
  <c r="AI59" i="6"/>
  <c r="CE488" i="4" l="1"/>
  <c r="CG487" i="4"/>
  <c r="CH487" i="4" s="1"/>
  <c r="O74" i="6"/>
  <c r="P74" i="6"/>
  <c r="M75" i="6"/>
  <c r="AZ128" i="4"/>
  <c r="BC127" i="4"/>
  <c r="BE127" i="4" s="1"/>
  <c r="BA189" i="4"/>
  <c r="BD188" i="4"/>
  <c r="BF188" i="4" s="1"/>
  <c r="AA49" i="7"/>
  <c r="AB49" i="7" s="1"/>
  <c r="AB48" i="7"/>
  <c r="Z50" i="7"/>
  <c r="AQ312" i="6"/>
  <c r="AI312" i="6"/>
  <c r="AH313" i="6"/>
  <c r="AR312" i="6"/>
  <c r="AR248" i="6"/>
  <c r="AQ248" i="6"/>
  <c r="AR60" i="6"/>
  <c r="AQ60" i="6"/>
  <c r="AR467" i="6"/>
  <c r="AQ467" i="6"/>
  <c r="AH249" i="6"/>
  <c r="AI248" i="6"/>
  <c r="AJ447" i="6"/>
  <c r="AK446" i="6"/>
  <c r="AH468" i="6"/>
  <c r="AI467" i="6"/>
  <c r="AH61" i="6"/>
  <c r="AI60" i="6"/>
  <c r="AJ59" i="6"/>
  <c r="AK58" i="6"/>
  <c r="AL58" i="6" s="1"/>
  <c r="CE489" i="4" l="1"/>
  <c r="CG488" i="4"/>
  <c r="CH488" i="4" s="1"/>
  <c r="O75" i="6"/>
  <c r="P75" i="6"/>
  <c r="M76" i="6"/>
  <c r="BA190" i="4"/>
  <c r="BD189" i="4"/>
  <c r="BF189" i="4" s="1"/>
  <c r="AZ129" i="4"/>
  <c r="BE128" i="4"/>
  <c r="BC128" i="4"/>
  <c r="Z51" i="7"/>
  <c r="AC48" i="7"/>
  <c r="AC49" i="7" s="1"/>
  <c r="AA50" i="7"/>
  <c r="AR313" i="6"/>
  <c r="AQ313" i="6"/>
  <c r="AH314" i="6"/>
  <c r="AI313" i="6"/>
  <c r="AR249" i="6"/>
  <c r="AQ249" i="6"/>
  <c r="AR61" i="6"/>
  <c r="AQ61" i="6"/>
  <c r="AR468" i="6"/>
  <c r="AQ468" i="6"/>
  <c r="AJ60" i="6"/>
  <c r="AK59" i="6"/>
  <c r="AL59" i="6" s="1"/>
  <c r="AH250" i="6"/>
  <c r="AI249" i="6"/>
  <c r="AH62" i="6"/>
  <c r="AI61" i="6"/>
  <c r="AH469" i="6"/>
  <c r="AI468" i="6"/>
  <c r="AJ448" i="6"/>
  <c r="AK447" i="6"/>
  <c r="CE490" i="4" l="1"/>
  <c r="CG489" i="4"/>
  <c r="CH489" i="4" s="1"/>
  <c r="O76" i="6"/>
  <c r="P76" i="6"/>
  <c r="M77" i="6"/>
  <c r="AZ130" i="4"/>
  <c r="BC129" i="4"/>
  <c r="BE129" i="4" s="1"/>
  <c r="BA191" i="4"/>
  <c r="BD190" i="4"/>
  <c r="BF190" i="4" s="1"/>
  <c r="AA51" i="7"/>
  <c r="AD48" i="7"/>
  <c r="AB50" i="7"/>
  <c r="Z52" i="7"/>
  <c r="AB51" i="7"/>
  <c r="AD49" i="7"/>
  <c r="AR314" i="6"/>
  <c r="AQ314" i="6"/>
  <c r="AH315" i="6"/>
  <c r="AI314" i="6"/>
  <c r="AR469" i="6"/>
  <c r="AQ469" i="6"/>
  <c r="AR62" i="6"/>
  <c r="AQ62" i="6"/>
  <c r="AR250" i="6"/>
  <c r="AQ250" i="6"/>
  <c r="AH470" i="6"/>
  <c r="AH471" i="6" s="1"/>
  <c r="AI469" i="6"/>
  <c r="AJ449" i="6"/>
  <c r="AK448" i="6"/>
  <c r="AH63" i="6"/>
  <c r="AI62" i="6"/>
  <c r="AH251" i="6"/>
  <c r="AI250" i="6"/>
  <c r="AJ61" i="6"/>
  <c r="AK60" i="6"/>
  <c r="AL60" i="6" s="1"/>
  <c r="CE491" i="4" l="1"/>
  <c r="CG490" i="4"/>
  <c r="CH490" i="4" s="1"/>
  <c r="O77" i="6"/>
  <c r="P77" i="6"/>
  <c r="M78" i="6"/>
  <c r="BA192" i="4"/>
  <c r="BD191" i="4"/>
  <c r="BF191" i="4" s="1"/>
  <c r="AZ131" i="4"/>
  <c r="BC130" i="4"/>
  <c r="BE130" i="4" s="1"/>
  <c r="Z53" i="7"/>
  <c r="AC50" i="7"/>
  <c r="AC51" i="7" s="1"/>
  <c r="AA52" i="7"/>
  <c r="AB52" i="7" s="1"/>
  <c r="AH472" i="6"/>
  <c r="AH316" i="6"/>
  <c r="AQ315" i="6"/>
  <c r="AR315" i="6"/>
  <c r="AI315" i="6"/>
  <c r="AR63" i="6"/>
  <c r="AQ63" i="6"/>
  <c r="AR251" i="6"/>
  <c r="AQ251" i="6"/>
  <c r="AR470" i="6"/>
  <c r="AQ470" i="6"/>
  <c r="AR471" i="6"/>
  <c r="AQ471" i="6"/>
  <c r="AJ62" i="6"/>
  <c r="AK61" i="6"/>
  <c r="AL61" i="6" s="1"/>
  <c r="AH252" i="6"/>
  <c r="AI251" i="6"/>
  <c r="AJ450" i="6"/>
  <c r="AK449" i="6"/>
  <c r="AI470" i="6"/>
  <c r="AI471" i="6"/>
  <c r="AH64" i="6"/>
  <c r="AI63" i="6"/>
  <c r="O78" i="6" l="1"/>
  <c r="P78" i="6"/>
  <c r="M79" i="6"/>
  <c r="CE492" i="4"/>
  <c r="CG491" i="4"/>
  <c r="CH491" i="4" s="1"/>
  <c r="AZ132" i="4"/>
  <c r="BC131" i="4"/>
  <c r="BE131" i="4" s="1"/>
  <c r="BD192" i="4"/>
  <c r="BF192" i="4" s="1"/>
  <c r="BA193" i="4"/>
  <c r="AD50" i="7"/>
  <c r="Z54" i="7"/>
  <c r="AA53" i="7"/>
  <c r="AC52" i="7"/>
  <c r="AD52" i="7" s="1"/>
  <c r="AD51" i="7"/>
  <c r="AH317" i="6"/>
  <c r="AR316" i="6"/>
  <c r="AI316" i="6"/>
  <c r="AQ316" i="6"/>
  <c r="AI473" i="6"/>
  <c r="AR473" i="6"/>
  <c r="AQ473" i="6"/>
  <c r="AQ472" i="6"/>
  <c r="AI472" i="6"/>
  <c r="AR472" i="6"/>
  <c r="AR252" i="6"/>
  <c r="AQ252" i="6"/>
  <c r="AR64" i="6"/>
  <c r="AQ64" i="6"/>
  <c r="AJ451" i="6"/>
  <c r="AK450" i="6"/>
  <c r="AJ63" i="6"/>
  <c r="AK62" i="6"/>
  <c r="AL62" i="6" s="1"/>
  <c r="AH253" i="6"/>
  <c r="AI252" i="6"/>
  <c r="AH65" i="6"/>
  <c r="AI64" i="6"/>
  <c r="CE493" i="4" l="1"/>
  <c r="CG492" i="4"/>
  <c r="CH492" i="4" s="1"/>
  <c r="P79" i="6"/>
  <c r="O79" i="6"/>
  <c r="M80" i="6"/>
  <c r="BA194" i="4"/>
  <c r="BD193" i="4"/>
  <c r="BF193" i="4" s="1"/>
  <c r="AZ133" i="4"/>
  <c r="BC132" i="4"/>
  <c r="BE132" i="4" s="1"/>
  <c r="AA54" i="7"/>
  <c r="AB54" i="7" s="1"/>
  <c r="AB53" i="7"/>
  <c r="AC53" i="7" s="1"/>
  <c r="Z55" i="7"/>
  <c r="AI317" i="6"/>
  <c r="AR317" i="6"/>
  <c r="AQ317" i="6"/>
  <c r="AH318" i="6"/>
  <c r="AR65" i="6"/>
  <c r="AQ65" i="6"/>
  <c r="AR253" i="6"/>
  <c r="AQ253" i="6"/>
  <c r="AH66" i="6"/>
  <c r="AI65" i="6"/>
  <c r="AJ64" i="6"/>
  <c r="AK63" i="6"/>
  <c r="AL63" i="6" s="1"/>
  <c r="AH254" i="6"/>
  <c r="AI253" i="6"/>
  <c r="AJ452" i="6"/>
  <c r="AK451" i="6"/>
  <c r="AC54" i="7" l="1"/>
  <c r="P80" i="6"/>
  <c r="O80" i="6"/>
  <c r="M81" i="6"/>
  <c r="CE494" i="4"/>
  <c r="CG493" i="4"/>
  <c r="CH493" i="4" s="1"/>
  <c r="AZ134" i="4"/>
  <c r="BC133" i="4"/>
  <c r="BE133" i="4" s="1"/>
  <c r="BA195" i="4"/>
  <c r="BD194" i="4"/>
  <c r="BF194" i="4" s="1"/>
  <c r="Z56" i="7"/>
  <c r="AA55" i="7"/>
  <c r="AD54" i="7"/>
  <c r="AD53" i="7"/>
  <c r="AQ318" i="6"/>
  <c r="AH319" i="6"/>
  <c r="AI318" i="6"/>
  <c r="AR318" i="6"/>
  <c r="AR66" i="6"/>
  <c r="AQ66" i="6"/>
  <c r="AR254" i="6"/>
  <c r="AQ254" i="6"/>
  <c r="AJ65" i="6"/>
  <c r="AK64" i="6"/>
  <c r="AL64" i="6" s="1"/>
  <c r="AH67" i="6"/>
  <c r="AI66" i="6"/>
  <c r="AJ453" i="6"/>
  <c r="AK452" i="6"/>
  <c r="AH255" i="6"/>
  <c r="AI254" i="6"/>
  <c r="CE495" i="4" l="1"/>
  <c r="CG494" i="4"/>
  <c r="CH494" i="4" s="1"/>
  <c r="AA56" i="7"/>
  <c r="AB56" i="7" s="1"/>
  <c r="P81" i="6"/>
  <c r="O81" i="6"/>
  <c r="M82" i="6"/>
  <c r="BA196" i="4"/>
  <c r="BD195" i="4"/>
  <c r="BF195" i="4" s="1"/>
  <c r="AZ135" i="4"/>
  <c r="BC134" i="4"/>
  <c r="BE134" i="4" s="1"/>
  <c r="AB55" i="7"/>
  <c r="Z57" i="7"/>
  <c r="AR319" i="6"/>
  <c r="AH320" i="6"/>
  <c r="AQ319" i="6"/>
  <c r="AI319" i="6"/>
  <c r="AR67" i="6"/>
  <c r="AQ67" i="6"/>
  <c r="AR255" i="6"/>
  <c r="AQ255" i="6"/>
  <c r="AH68" i="6"/>
  <c r="AI67" i="6"/>
  <c r="AJ66" i="6"/>
  <c r="AK65" i="6"/>
  <c r="AL65" i="6" s="1"/>
  <c r="AJ454" i="6"/>
  <c r="AK453" i="6"/>
  <c r="AH256" i="6"/>
  <c r="AI255" i="6"/>
  <c r="O82" i="6" l="1"/>
  <c r="P82" i="6"/>
  <c r="M83" i="6"/>
  <c r="CE496" i="4"/>
  <c r="CG495" i="4"/>
  <c r="CH495" i="4" s="1"/>
  <c r="AZ136" i="4"/>
  <c r="BC135" i="4"/>
  <c r="BE135" i="4" s="1"/>
  <c r="BA197" i="4"/>
  <c r="BD196" i="4"/>
  <c r="BF196" i="4" s="1"/>
  <c r="Z58" i="7"/>
  <c r="AC55" i="7"/>
  <c r="AC56" i="7" s="1"/>
  <c r="AA57" i="7"/>
  <c r="AB57" i="7" s="1"/>
  <c r="AR320" i="6"/>
  <c r="AI320" i="6"/>
  <c r="AQ320" i="6"/>
  <c r="AH321" i="6"/>
  <c r="AR256" i="6"/>
  <c r="AQ256" i="6"/>
  <c r="AR68" i="6"/>
  <c r="AQ68" i="6"/>
  <c r="AH257" i="6"/>
  <c r="AI256" i="6"/>
  <c r="AJ455" i="6"/>
  <c r="AK454" i="6"/>
  <c r="AH69" i="6"/>
  <c r="AI68" i="6"/>
  <c r="AJ67" i="6"/>
  <c r="AK66" i="6"/>
  <c r="AL66" i="6" s="1"/>
  <c r="CE497" i="4" l="1"/>
  <c r="CG496" i="4"/>
  <c r="CH496" i="4" s="1"/>
  <c r="P83" i="6"/>
  <c r="O83" i="6"/>
  <c r="M84" i="6"/>
  <c r="BA198" i="4"/>
  <c r="BD197" i="4"/>
  <c r="BF197" i="4" s="1"/>
  <c r="AZ137" i="4"/>
  <c r="BC136" i="4"/>
  <c r="BE136" i="4" s="1"/>
  <c r="AD55" i="7"/>
  <c r="Z59" i="7"/>
  <c r="AA58" i="7"/>
  <c r="AC57" i="7"/>
  <c r="AD57" i="7" s="1"/>
  <c r="AD56" i="7"/>
  <c r="AH322" i="6"/>
  <c r="AR321" i="6"/>
  <c r="AI321" i="6"/>
  <c r="AQ321" i="6"/>
  <c r="AR69" i="6"/>
  <c r="AQ69" i="6"/>
  <c r="AR257" i="6"/>
  <c r="AQ257" i="6"/>
  <c r="AH70" i="6"/>
  <c r="AI69" i="6"/>
  <c r="AJ456" i="6"/>
  <c r="AK455" i="6"/>
  <c r="AJ68" i="6"/>
  <c r="AK67" i="6"/>
  <c r="AL67" i="6" s="1"/>
  <c r="AH258" i="6"/>
  <c r="AI257" i="6"/>
  <c r="M85" i="6" l="1"/>
  <c r="P84" i="6"/>
  <c r="O84" i="6"/>
  <c r="AA59" i="7"/>
  <c r="AB59" i="7" s="1"/>
  <c r="CE498" i="4"/>
  <c r="CG497" i="4"/>
  <c r="CH497" i="4" s="1"/>
  <c r="AZ138" i="4"/>
  <c r="BC137" i="4"/>
  <c r="BE137" i="4" s="1"/>
  <c r="BA199" i="4"/>
  <c r="BD198" i="4"/>
  <c r="BF198" i="4" s="1"/>
  <c r="AB58" i="7"/>
  <c r="AC58" i="7" s="1"/>
  <c r="Z60" i="7"/>
  <c r="AR322" i="6"/>
  <c r="AQ322" i="6"/>
  <c r="AH323" i="6"/>
  <c r="AI322" i="6"/>
  <c r="AR258" i="6"/>
  <c r="AQ258" i="6"/>
  <c r="AR70" i="6"/>
  <c r="AQ70" i="6"/>
  <c r="AJ69" i="6"/>
  <c r="AK68" i="6"/>
  <c r="AL68" i="6" s="1"/>
  <c r="AH71" i="6"/>
  <c r="AI70" i="6"/>
  <c r="AJ457" i="6"/>
  <c r="AK456" i="6"/>
  <c r="AH259" i="6"/>
  <c r="AI258" i="6"/>
  <c r="CE499" i="4" l="1"/>
  <c r="CG498" i="4"/>
  <c r="CH498" i="4" s="1"/>
  <c r="M86" i="6"/>
  <c r="O85" i="6"/>
  <c r="P85" i="6"/>
  <c r="BA200" i="4"/>
  <c r="BD199" i="4"/>
  <c r="BF199" i="4" s="1"/>
  <c r="AZ139" i="4"/>
  <c r="BC138" i="4"/>
  <c r="BE138" i="4" s="1"/>
  <c r="AC59" i="7"/>
  <c r="AD59" i="7" s="1"/>
  <c r="Z61" i="7"/>
  <c r="AD58" i="7"/>
  <c r="AA60" i="7"/>
  <c r="AQ323" i="6"/>
  <c r="AI323" i="6"/>
  <c r="AR323" i="6"/>
  <c r="AH324" i="6"/>
  <c r="AR259" i="6"/>
  <c r="AQ259" i="6"/>
  <c r="AR71" i="6"/>
  <c r="AQ71" i="6"/>
  <c r="AH72" i="6"/>
  <c r="AI71" i="6"/>
  <c r="AJ458" i="6"/>
  <c r="AK457" i="6"/>
  <c r="AJ70" i="6"/>
  <c r="AK69" i="6"/>
  <c r="AL69" i="6" s="1"/>
  <c r="AH260" i="6"/>
  <c r="AI259" i="6"/>
  <c r="M87" i="6" l="1"/>
  <c r="O86" i="6"/>
  <c r="P86" i="6"/>
  <c r="CE500" i="4"/>
  <c r="CG499" i="4"/>
  <c r="CH499" i="4" s="1"/>
  <c r="AZ140" i="4"/>
  <c r="BC139" i="4"/>
  <c r="BE139" i="4" s="1"/>
  <c r="BA201" i="4"/>
  <c r="BD200" i="4"/>
  <c r="BF200" i="4" s="1"/>
  <c r="AA61" i="7"/>
  <c r="AB61" i="7" s="1"/>
  <c r="AB60" i="7"/>
  <c r="Z62" i="7"/>
  <c r="AH325" i="6"/>
  <c r="AR324" i="6"/>
  <c r="AI324" i="6"/>
  <c r="AQ324" i="6"/>
  <c r="AR260" i="6"/>
  <c r="AQ260" i="6"/>
  <c r="AR72" i="6"/>
  <c r="AQ72" i="6"/>
  <c r="AH261" i="6"/>
  <c r="AH262" i="6" s="1"/>
  <c r="AH263" i="6" s="1"/>
  <c r="AI260" i="6"/>
  <c r="AJ71" i="6"/>
  <c r="AK70" i="6"/>
  <c r="AL70" i="6" s="1"/>
  <c r="AH73" i="6"/>
  <c r="AI72" i="6"/>
  <c r="AJ459" i="6"/>
  <c r="AK458" i="6"/>
  <c r="CE501" i="4" l="1"/>
  <c r="CG500" i="4"/>
  <c r="CH500" i="4" s="1"/>
  <c r="M88" i="6"/>
  <c r="P87" i="6"/>
  <c r="O87" i="6"/>
  <c r="BA202" i="4"/>
  <c r="BD201" i="4"/>
  <c r="BF201" i="4" s="1"/>
  <c r="AZ141" i="4"/>
  <c r="BC140" i="4"/>
  <c r="BE140" i="4" s="1"/>
  <c r="Z63" i="7"/>
  <c r="AA62" i="7"/>
  <c r="AC60" i="7"/>
  <c r="AC61" i="7" s="1"/>
  <c r="AH264" i="6"/>
  <c r="AQ263" i="6"/>
  <c r="AI263" i="6"/>
  <c r="AR263" i="6"/>
  <c r="AQ325" i="6"/>
  <c r="AI325" i="6"/>
  <c r="AR325" i="6"/>
  <c r="AH326" i="6"/>
  <c r="AR261" i="6"/>
  <c r="AQ261" i="6"/>
  <c r="AR262" i="6"/>
  <c r="AQ262" i="6"/>
  <c r="AR73" i="6"/>
  <c r="AQ73" i="6"/>
  <c r="AJ460" i="6"/>
  <c r="AK459" i="6"/>
  <c r="AJ72" i="6"/>
  <c r="AK71" i="6"/>
  <c r="AL71" i="6" s="1"/>
  <c r="AH74" i="6"/>
  <c r="AI73" i="6"/>
  <c r="AI261" i="6"/>
  <c r="AI262" i="6"/>
  <c r="AA63" i="7" l="1"/>
  <c r="M89" i="6"/>
  <c r="O88" i="6"/>
  <c r="P88" i="6"/>
  <c r="CE502" i="4"/>
  <c r="CG501" i="4"/>
  <c r="CH501" i="4" s="1"/>
  <c r="AZ142" i="4"/>
  <c r="BC141" i="4"/>
  <c r="BE141" i="4" s="1"/>
  <c r="BA203" i="4"/>
  <c r="BD202" i="4"/>
  <c r="BF202" i="4" s="1"/>
  <c r="AB62" i="7"/>
  <c r="AC62" i="7" s="1"/>
  <c r="Z64" i="7"/>
  <c r="AB63" i="7"/>
  <c r="AD60" i="7"/>
  <c r="AD61" i="7"/>
  <c r="AQ326" i="6"/>
  <c r="AI326" i="6"/>
  <c r="AR326" i="6"/>
  <c r="AH327" i="6"/>
  <c r="AH265" i="6"/>
  <c r="AR264" i="6"/>
  <c r="AQ264" i="6"/>
  <c r="AI264" i="6"/>
  <c r="AR74" i="6"/>
  <c r="AQ74" i="6"/>
  <c r="AH75" i="6"/>
  <c r="AI74" i="6"/>
  <c r="AJ461" i="6"/>
  <c r="AK460" i="6"/>
  <c r="AJ73" i="6"/>
  <c r="AK72" i="6"/>
  <c r="AL72" i="6" s="1"/>
  <c r="M90" i="6" l="1"/>
  <c r="O89" i="6"/>
  <c r="P89" i="6"/>
  <c r="CE503" i="4"/>
  <c r="CG502" i="4"/>
  <c r="CH502" i="4" s="1"/>
  <c r="BD203" i="4"/>
  <c r="BF203" i="4" s="1"/>
  <c r="BA204" i="4"/>
  <c r="AZ143" i="4"/>
  <c r="BC142" i="4"/>
  <c r="BE142" i="4" s="1"/>
  <c r="AC63" i="7"/>
  <c r="AD63" i="7" s="1"/>
  <c r="Z65" i="7"/>
  <c r="AA64" i="7"/>
  <c r="AD62" i="7"/>
  <c r="AR327" i="6"/>
  <c r="AQ327" i="6"/>
  <c r="AH328" i="6"/>
  <c r="AI327" i="6"/>
  <c r="AH266" i="6"/>
  <c r="AR265" i="6"/>
  <c r="AQ265" i="6"/>
  <c r="AI265" i="6"/>
  <c r="AR75" i="6"/>
  <c r="AQ75" i="6"/>
  <c r="AR76" i="6"/>
  <c r="AQ76" i="6"/>
  <c r="AJ74" i="6"/>
  <c r="AK73" i="6"/>
  <c r="AL73" i="6" s="1"/>
  <c r="AJ462" i="6"/>
  <c r="AK461" i="6"/>
  <c r="AI75" i="6"/>
  <c r="AI76" i="6"/>
  <c r="CE504" i="4" l="1"/>
  <c r="CG503" i="4"/>
  <c r="CH503" i="4" s="1"/>
  <c r="P90" i="6"/>
  <c r="M91" i="6"/>
  <c r="O90" i="6"/>
  <c r="AZ144" i="4"/>
  <c r="BC143" i="4"/>
  <c r="BE143" i="4" s="1"/>
  <c r="BD204" i="4"/>
  <c r="BF204" i="4" s="1"/>
  <c r="BA205" i="4"/>
  <c r="AA65" i="7"/>
  <c r="AB65" i="7" s="1"/>
  <c r="AB64" i="7"/>
  <c r="Z66" i="7"/>
  <c r="AR328" i="6"/>
  <c r="AH329" i="6"/>
  <c r="AQ328" i="6"/>
  <c r="AI328" i="6"/>
  <c r="AI266" i="6"/>
  <c r="AH267" i="6"/>
  <c r="AR266" i="6"/>
  <c r="AQ266" i="6"/>
  <c r="AJ75" i="6"/>
  <c r="AJ76" i="6" s="1"/>
  <c r="AJ77" i="6" s="1"/>
  <c r="AJ78" i="6" s="1"/>
  <c r="AK74" i="6"/>
  <c r="AL74" i="6" s="1"/>
  <c r="AJ204" i="6"/>
  <c r="AJ463" i="6"/>
  <c r="AK462" i="6"/>
  <c r="AJ225" i="6"/>
  <c r="O91" i="6" l="1"/>
  <c r="P91" i="6"/>
  <c r="M92" i="6"/>
  <c r="CE505" i="4"/>
  <c r="CG504" i="4"/>
  <c r="CH504" i="4" s="1"/>
  <c r="BA206" i="4"/>
  <c r="BD205" i="4"/>
  <c r="BF205" i="4" s="1"/>
  <c r="AZ145" i="4"/>
  <c r="BE144" i="4"/>
  <c r="BC144" i="4"/>
  <c r="Z67" i="7"/>
  <c r="AC64" i="7"/>
  <c r="AC65" i="7" s="1"/>
  <c r="AA66" i="7"/>
  <c r="AK77" i="6"/>
  <c r="AH268" i="6"/>
  <c r="AI267" i="6"/>
  <c r="AQ267" i="6"/>
  <c r="AR267" i="6"/>
  <c r="AQ329" i="6"/>
  <c r="AH330" i="6"/>
  <c r="AI329" i="6"/>
  <c r="AR329" i="6"/>
  <c r="AJ464" i="6"/>
  <c r="AK463" i="6"/>
  <c r="AJ205" i="6"/>
  <c r="AJ206" i="6" s="1"/>
  <c r="AJ207" i="6" s="1"/>
  <c r="AJ226" i="6"/>
  <c r="AJ79" i="6"/>
  <c r="AK78" i="6"/>
  <c r="AK76" i="6"/>
  <c r="AK75" i="6"/>
  <c r="AL75" i="6" s="1"/>
  <c r="CE506" i="4" l="1"/>
  <c r="CG505" i="4"/>
  <c r="CH505" i="4" s="1"/>
  <c r="O92" i="6"/>
  <c r="P92" i="6"/>
  <c r="M93" i="6"/>
  <c r="AZ146" i="4"/>
  <c r="BC145" i="4"/>
  <c r="BE145" i="4" s="1"/>
  <c r="BD206" i="4"/>
  <c r="BF206" i="4" s="1"/>
  <c r="BA207" i="4"/>
  <c r="AA67" i="7"/>
  <c r="AB67" i="7" s="1"/>
  <c r="AB66" i="7"/>
  <c r="AC66" i="7" s="1"/>
  <c r="AD64" i="7"/>
  <c r="AD65" i="7"/>
  <c r="Z68" i="7"/>
  <c r="AA68" i="7" s="1"/>
  <c r="AQ330" i="6"/>
  <c r="AH331" i="6"/>
  <c r="AR330" i="6"/>
  <c r="AI330" i="6"/>
  <c r="AJ208" i="6"/>
  <c r="AK207" i="6"/>
  <c r="AH269" i="6"/>
  <c r="AR268" i="6"/>
  <c r="AQ268" i="6"/>
  <c r="AI268" i="6"/>
  <c r="AL76" i="6"/>
  <c r="AL77" i="6" s="1"/>
  <c r="AL78" i="6" s="1"/>
  <c r="AJ80" i="6"/>
  <c r="AK79" i="6"/>
  <c r="AJ227" i="6"/>
  <c r="AK226" i="6"/>
  <c r="AK205" i="6"/>
  <c r="AK206" i="6"/>
  <c r="AJ465" i="6"/>
  <c r="AK464" i="6"/>
  <c r="O93" i="6" l="1"/>
  <c r="P93" i="6"/>
  <c r="M94" i="6"/>
  <c r="CE507" i="4"/>
  <c r="CG506" i="4"/>
  <c r="CH506" i="4" s="1"/>
  <c r="BD207" i="4"/>
  <c r="BF207" i="4" s="1"/>
  <c r="BA208" i="4"/>
  <c r="AZ147" i="4"/>
  <c r="BC146" i="4"/>
  <c r="BE146" i="4" s="1"/>
  <c r="AC67" i="7"/>
  <c r="AD67" i="7" s="1"/>
  <c r="Z69" i="7"/>
  <c r="AA69" i="7" s="1"/>
  <c r="AB68" i="7"/>
  <c r="AD66" i="7"/>
  <c r="AR269" i="6"/>
  <c r="AH270" i="6"/>
  <c r="AQ269" i="6"/>
  <c r="AI269" i="6"/>
  <c r="AH332" i="6"/>
  <c r="AR331" i="6"/>
  <c r="AQ331" i="6"/>
  <c r="AI331" i="6"/>
  <c r="AK208" i="6"/>
  <c r="AJ209" i="6"/>
  <c r="AJ466" i="6"/>
  <c r="AK465" i="6"/>
  <c r="AJ228" i="6"/>
  <c r="AK227" i="6"/>
  <c r="AK80" i="6"/>
  <c r="AJ81" i="6"/>
  <c r="AL79" i="6"/>
  <c r="CE508" i="4" l="1"/>
  <c r="CG507" i="4"/>
  <c r="CH507" i="4" s="1"/>
  <c r="P94" i="6"/>
  <c r="M95" i="6"/>
  <c r="O94" i="6"/>
  <c r="AZ148" i="4"/>
  <c r="BC147" i="4"/>
  <c r="BE147" i="4" s="1"/>
  <c r="BA209" i="4"/>
  <c r="BD208" i="4"/>
  <c r="BF208" i="4" s="1"/>
  <c r="Z70" i="7"/>
  <c r="AB69" i="7"/>
  <c r="AC68" i="7"/>
  <c r="AD68" i="7" s="1"/>
  <c r="AJ210" i="6"/>
  <c r="AK209" i="6"/>
  <c r="AI270" i="6"/>
  <c r="AR270" i="6"/>
  <c r="AQ270" i="6"/>
  <c r="AH271" i="6"/>
  <c r="AH333" i="6"/>
  <c r="AI332" i="6"/>
  <c r="AR332" i="6"/>
  <c r="AQ332" i="6"/>
  <c r="AJ82" i="6"/>
  <c r="AK81" i="6"/>
  <c r="AL80" i="6"/>
  <c r="AJ229" i="6"/>
  <c r="AK228" i="6"/>
  <c r="AJ467" i="6"/>
  <c r="AK466" i="6"/>
  <c r="M96" i="6" l="1"/>
  <c r="P95" i="6"/>
  <c r="O95" i="6"/>
  <c r="CE509" i="4"/>
  <c r="CG508" i="4"/>
  <c r="CH508" i="4" s="1"/>
  <c r="BD209" i="4"/>
  <c r="BF209" i="4" s="1"/>
  <c r="BA210" i="4"/>
  <c r="AZ149" i="4"/>
  <c r="BC148" i="4"/>
  <c r="BE148" i="4" s="1"/>
  <c r="Z71" i="7"/>
  <c r="AC69" i="7"/>
  <c r="AA70" i="7"/>
  <c r="AB70" i="7" s="1"/>
  <c r="AR333" i="6"/>
  <c r="AH334" i="6"/>
  <c r="AI333" i="6"/>
  <c r="AQ333" i="6"/>
  <c r="AQ271" i="6"/>
  <c r="AH272" i="6"/>
  <c r="AR271" i="6"/>
  <c r="AI271" i="6"/>
  <c r="AL81" i="6"/>
  <c r="AJ211" i="6"/>
  <c r="AK210" i="6"/>
  <c r="AJ468" i="6"/>
  <c r="AK467" i="6"/>
  <c r="AJ230" i="6"/>
  <c r="AK229" i="6"/>
  <c r="AJ83" i="6"/>
  <c r="AK82" i="6"/>
  <c r="AL82" i="6" s="1"/>
  <c r="CE510" i="4" l="1"/>
  <c r="CG509" i="4"/>
  <c r="CH509" i="4" s="1"/>
  <c r="M97" i="6"/>
  <c r="O96" i="6"/>
  <c r="P96" i="6"/>
  <c r="AZ150" i="4"/>
  <c r="BC149" i="4"/>
  <c r="BE149" i="4" s="1"/>
  <c r="BA211" i="4"/>
  <c r="BD210" i="4"/>
  <c r="BF210" i="4" s="1"/>
  <c r="AC70" i="7"/>
  <c r="AD70" i="7" s="1"/>
  <c r="Z72" i="7"/>
  <c r="AA71" i="7"/>
  <c r="AB71" i="7" s="1"/>
  <c r="AD69" i="7"/>
  <c r="AJ212" i="6"/>
  <c r="AK211" i="6"/>
  <c r="AI272" i="6"/>
  <c r="AR272" i="6"/>
  <c r="AQ272" i="6"/>
  <c r="AH273" i="6"/>
  <c r="AQ334" i="6"/>
  <c r="AH335" i="6"/>
  <c r="AI334" i="6"/>
  <c r="AR334" i="6"/>
  <c r="AJ469" i="6"/>
  <c r="AK468" i="6"/>
  <c r="AJ84" i="6"/>
  <c r="AK83" i="6"/>
  <c r="AL83" i="6" s="1"/>
  <c r="AJ231" i="6"/>
  <c r="AK230" i="6"/>
  <c r="M98" i="6" l="1"/>
  <c r="O97" i="6"/>
  <c r="P97" i="6"/>
  <c r="CE511" i="4"/>
  <c r="CG510" i="4"/>
  <c r="CH510" i="4" s="1"/>
  <c r="BD211" i="4"/>
  <c r="BF211" i="4" s="1"/>
  <c r="BA212" i="4"/>
  <c r="AZ151" i="4"/>
  <c r="BC150" i="4"/>
  <c r="BE150" i="4" s="1"/>
  <c r="Z73" i="7"/>
  <c r="AA72" i="7"/>
  <c r="AC71" i="7"/>
  <c r="AR335" i="6"/>
  <c r="AI335" i="6"/>
  <c r="AQ335" i="6"/>
  <c r="AH336" i="6"/>
  <c r="AI273" i="6"/>
  <c r="AR273" i="6"/>
  <c r="AQ273" i="6"/>
  <c r="AH274" i="6"/>
  <c r="AJ213" i="6"/>
  <c r="AK212" i="6"/>
  <c r="AK84" i="6"/>
  <c r="AL84" i="6" s="1"/>
  <c r="AJ85" i="6"/>
  <c r="AJ232" i="6"/>
  <c r="AK231" i="6"/>
  <c r="AJ470" i="6"/>
  <c r="AK469" i="6"/>
  <c r="CE512" i="4" l="1"/>
  <c r="CG511" i="4"/>
  <c r="CH511" i="4" s="1"/>
  <c r="P98" i="6"/>
  <c r="M99" i="6"/>
  <c r="O98" i="6"/>
  <c r="AZ152" i="4"/>
  <c r="BC151" i="4"/>
  <c r="BE151" i="4" s="1"/>
  <c r="BA213" i="4"/>
  <c r="BD212" i="4"/>
  <c r="BF212" i="4" s="1"/>
  <c r="AA73" i="7"/>
  <c r="AB73" i="7" s="1"/>
  <c r="Z74" i="7"/>
  <c r="AB72" i="7"/>
  <c r="AD71" i="7"/>
  <c r="AR274" i="6"/>
  <c r="AQ274" i="6"/>
  <c r="AI274" i="6"/>
  <c r="AQ275" i="6"/>
  <c r="AI275" i="6"/>
  <c r="AR275" i="6"/>
  <c r="AH337" i="6"/>
  <c r="AR336" i="6"/>
  <c r="AI336" i="6"/>
  <c r="AQ336" i="6"/>
  <c r="AJ214" i="6"/>
  <c r="AK213" i="6"/>
  <c r="AJ471" i="6"/>
  <c r="AK470" i="6"/>
  <c r="AJ86" i="6"/>
  <c r="AK85" i="6"/>
  <c r="AL85" i="6" s="1"/>
  <c r="AJ233" i="6"/>
  <c r="AK232" i="6"/>
  <c r="O99" i="6" l="1"/>
  <c r="P99" i="6"/>
  <c r="M100" i="6"/>
  <c r="CE513" i="4"/>
  <c r="CG512" i="4"/>
  <c r="CH512" i="4" s="1"/>
  <c r="BA214" i="4"/>
  <c r="BD213" i="4"/>
  <c r="BF213" i="4" s="1"/>
  <c r="AZ153" i="4"/>
  <c r="BE152" i="4"/>
  <c r="BC152" i="4"/>
  <c r="Z75" i="7"/>
  <c r="AC72" i="7"/>
  <c r="AC73" i="7" s="1"/>
  <c r="AD73" i="7" s="1"/>
  <c r="AA74" i="7"/>
  <c r="AK214" i="6"/>
  <c r="AJ215" i="6"/>
  <c r="AQ337" i="6"/>
  <c r="AI337" i="6"/>
  <c r="AR337" i="6"/>
  <c r="AH338" i="6"/>
  <c r="AJ87" i="6"/>
  <c r="AK86" i="6"/>
  <c r="AL86" i="6" s="1"/>
  <c r="AJ234" i="6"/>
  <c r="AK233" i="6"/>
  <c r="AJ472" i="6"/>
  <c r="AK471" i="6"/>
  <c r="CE514" i="4" l="1"/>
  <c r="CG513" i="4"/>
  <c r="CH513" i="4" s="1"/>
  <c r="M101" i="6"/>
  <c r="O100" i="6"/>
  <c r="P100" i="6"/>
  <c r="AZ154" i="4"/>
  <c r="BC153" i="4"/>
  <c r="BE153" i="4" s="1"/>
  <c r="BA215" i="4"/>
  <c r="BD214" i="4"/>
  <c r="BF214" i="4" s="1"/>
  <c r="AA75" i="7"/>
  <c r="AB75" i="7" s="1"/>
  <c r="AD72" i="7"/>
  <c r="AB74" i="7"/>
  <c r="AC74" i="7"/>
  <c r="Z76" i="7"/>
  <c r="AR338" i="6"/>
  <c r="AQ338" i="6"/>
  <c r="AH339" i="6"/>
  <c r="AI338" i="6"/>
  <c r="AJ216" i="6"/>
  <c r="AK215" i="6"/>
  <c r="AJ235" i="6"/>
  <c r="AK234" i="6"/>
  <c r="AJ473" i="6"/>
  <c r="AK472" i="6"/>
  <c r="AJ88" i="6"/>
  <c r="AK87" i="6"/>
  <c r="AL87" i="6" s="1"/>
  <c r="O101" i="6" l="1"/>
  <c r="M102" i="6"/>
  <c r="P101" i="6"/>
  <c r="AC75" i="7"/>
  <c r="AD75" i="7" s="1"/>
  <c r="CE515" i="4"/>
  <c r="CG514" i="4"/>
  <c r="CH514" i="4" s="1"/>
  <c r="BA216" i="4"/>
  <c r="BD215" i="4"/>
  <c r="BF215" i="4" s="1"/>
  <c r="AZ155" i="4"/>
  <c r="BC154" i="4"/>
  <c r="BE154" i="4" s="1"/>
  <c r="Z77" i="7"/>
  <c r="AD74" i="7"/>
  <c r="AA76" i="7"/>
  <c r="AA77" i="7" s="1"/>
  <c r="AR339" i="6"/>
  <c r="AQ339" i="6"/>
  <c r="AH340" i="6"/>
  <c r="AI339" i="6"/>
  <c r="AJ217" i="6"/>
  <c r="AK216" i="6"/>
  <c r="AJ474" i="6"/>
  <c r="AK473" i="6"/>
  <c r="AJ89" i="6"/>
  <c r="AK88" i="6"/>
  <c r="AL88" i="6" s="1"/>
  <c r="AJ236" i="6"/>
  <c r="AK235" i="6"/>
  <c r="M103" i="6" l="1"/>
  <c r="O102" i="6"/>
  <c r="P102" i="6"/>
  <c r="CE516" i="4"/>
  <c r="CG515" i="4"/>
  <c r="CH515" i="4" s="1"/>
  <c r="AZ156" i="4"/>
  <c r="BC155" i="4"/>
  <c r="BE155" i="4" s="1"/>
  <c r="BA217" i="4"/>
  <c r="BD216" i="4"/>
  <c r="BF216" i="4" s="1"/>
  <c r="AB76" i="7"/>
  <c r="Z78" i="7"/>
  <c r="AB77" i="7"/>
  <c r="AQ340" i="6"/>
  <c r="AH341" i="6"/>
  <c r="AR340" i="6"/>
  <c r="AI340" i="6"/>
  <c r="AJ218" i="6"/>
  <c r="AK217" i="6"/>
  <c r="AJ475" i="6"/>
  <c r="AK474" i="6"/>
  <c r="AJ237" i="6"/>
  <c r="AK236" i="6"/>
  <c r="AJ90" i="6"/>
  <c r="AK89" i="6"/>
  <c r="AL89" i="6" s="1"/>
  <c r="CE517" i="4" l="1"/>
  <c r="CG516" i="4"/>
  <c r="CH516" i="4" s="1"/>
  <c r="M104" i="6"/>
  <c r="P103" i="6"/>
  <c r="O103" i="6"/>
  <c r="BA218" i="4"/>
  <c r="BD217" i="4"/>
  <c r="BF217" i="4" s="1"/>
  <c r="AZ157" i="4"/>
  <c r="BC156" i="4"/>
  <c r="BE156" i="4" s="1"/>
  <c r="Z79" i="7"/>
  <c r="AC76" i="7"/>
  <c r="AC77" i="7" s="1"/>
  <c r="AD77" i="7" s="1"/>
  <c r="AA78" i="7"/>
  <c r="AR341" i="6"/>
  <c r="AQ341" i="6"/>
  <c r="AH342" i="6"/>
  <c r="AI341" i="6"/>
  <c r="AK218" i="6"/>
  <c r="AJ219" i="6"/>
  <c r="AJ238" i="6"/>
  <c r="AK237" i="6"/>
  <c r="AJ91" i="6"/>
  <c r="AK90" i="6"/>
  <c r="AL90" i="6" s="1"/>
  <c r="AJ476" i="6"/>
  <c r="AK475" i="6"/>
  <c r="O104" i="6" l="1"/>
  <c r="M105" i="6"/>
  <c r="P104" i="6"/>
  <c r="AA79" i="7"/>
  <c r="AB79" i="7" s="1"/>
  <c r="CE518" i="4"/>
  <c r="CG517" i="4"/>
  <c r="CH517" i="4" s="1"/>
  <c r="AZ158" i="4"/>
  <c r="BC157" i="4"/>
  <c r="BE157" i="4" s="1"/>
  <c r="BA219" i="4"/>
  <c r="BD218" i="4"/>
  <c r="BF218" i="4" s="1"/>
  <c r="AD76" i="7"/>
  <c r="AB78" i="7"/>
  <c r="Z80" i="7"/>
  <c r="AQ342" i="6"/>
  <c r="AI342" i="6"/>
  <c r="AR342" i="6"/>
  <c r="AH343" i="6"/>
  <c r="AJ220" i="6"/>
  <c r="AK219" i="6"/>
  <c r="AJ477" i="6"/>
  <c r="AK476" i="6"/>
  <c r="AJ239" i="6"/>
  <c r="AK238" i="6"/>
  <c r="AJ92" i="6"/>
  <c r="AK91" i="6"/>
  <c r="AL91" i="6" s="1"/>
  <c r="O105" i="6" l="1"/>
  <c r="P105" i="6"/>
  <c r="M106" i="6"/>
  <c r="CE519" i="4"/>
  <c r="CG518" i="4"/>
  <c r="CH518" i="4" s="1"/>
  <c r="BA220" i="4"/>
  <c r="BD219" i="4"/>
  <c r="BF219" i="4" s="1"/>
  <c r="AZ159" i="4"/>
  <c r="BC158" i="4"/>
  <c r="BE158" i="4" s="1"/>
  <c r="Z81" i="7"/>
  <c r="AC78" i="7"/>
  <c r="AC79" i="7" s="1"/>
  <c r="AA80" i="7"/>
  <c r="AQ343" i="6"/>
  <c r="AH344" i="6"/>
  <c r="AI343" i="6"/>
  <c r="AR343" i="6"/>
  <c r="AJ221" i="6"/>
  <c r="AK220" i="6"/>
  <c r="AJ240" i="6"/>
  <c r="AK239" i="6"/>
  <c r="AJ93" i="6"/>
  <c r="AK92" i="6"/>
  <c r="AL92" i="6" s="1"/>
  <c r="AJ478" i="6"/>
  <c r="AK477" i="6"/>
  <c r="CE520" i="4" l="1"/>
  <c r="CG519" i="4"/>
  <c r="CH519" i="4" s="1"/>
  <c r="O106" i="6"/>
  <c r="P106" i="6"/>
  <c r="M107" i="6"/>
  <c r="AZ160" i="4"/>
  <c r="BC159" i="4"/>
  <c r="BE159" i="4" s="1"/>
  <c r="BA221" i="4"/>
  <c r="BD220" i="4"/>
  <c r="BF220" i="4" s="1"/>
  <c r="AA81" i="7"/>
  <c r="AB81" i="7" s="1"/>
  <c r="AB80" i="7"/>
  <c r="Z82" i="7"/>
  <c r="AD79" i="7"/>
  <c r="AD78" i="7"/>
  <c r="AK221" i="6"/>
  <c r="AJ222" i="6"/>
  <c r="AR344" i="6"/>
  <c r="AQ344" i="6"/>
  <c r="AH345" i="6"/>
  <c r="AI344" i="6"/>
  <c r="AJ241" i="6"/>
  <c r="AK240" i="6"/>
  <c r="AJ479" i="6"/>
  <c r="AK478" i="6"/>
  <c r="AJ94" i="6"/>
  <c r="AK93" i="6"/>
  <c r="AL93" i="6" s="1"/>
  <c r="P107" i="6" l="1"/>
  <c r="M108" i="6"/>
  <c r="O107" i="6"/>
  <c r="CE521" i="4"/>
  <c r="CG520" i="4"/>
  <c r="CH520" i="4" s="1"/>
  <c r="BA222" i="4"/>
  <c r="BD221" i="4"/>
  <c r="BF221" i="4" s="1"/>
  <c r="AZ161" i="4"/>
  <c r="BC160" i="4"/>
  <c r="BE160" i="4" s="1"/>
  <c r="Z83" i="7"/>
  <c r="AA82" i="7"/>
  <c r="AB82" i="7" s="1"/>
  <c r="AC80" i="7"/>
  <c r="AC81" i="7" s="1"/>
  <c r="AJ223" i="6"/>
  <c r="AK222" i="6"/>
  <c r="AR345" i="6"/>
  <c r="AH346" i="6"/>
  <c r="AQ345" i="6"/>
  <c r="AI345" i="6"/>
  <c r="AJ480" i="6"/>
  <c r="AK479" i="6"/>
  <c r="AJ95" i="6"/>
  <c r="AK94" i="6"/>
  <c r="AL94" i="6" s="1"/>
  <c r="AJ242" i="6"/>
  <c r="AK241" i="6"/>
  <c r="CE522" i="4" l="1"/>
  <c r="CG521" i="4"/>
  <c r="CH521" i="4" s="1"/>
  <c r="P108" i="6"/>
  <c r="M109" i="6"/>
  <c r="O108" i="6"/>
  <c r="AZ162" i="4"/>
  <c r="BC161" i="4"/>
  <c r="BE161" i="4" s="1"/>
  <c r="BA223" i="4"/>
  <c r="BD222" i="4"/>
  <c r="BF222" i="4" s="1"/>
  <c r="AD80" i="7"/>
  <c r="AC82" i="7"/>
  <c r="AD82" i="7" s="1"/>
  <c r="Z84" i="7"/>
  <c r="AA83" i="7"/>
  <c r="AB83" i="7" s="1"/>
  <c r="AD81" i="7"/>
  <c r="AQ346" i="6"/>
  <c r="AH347" i="6"/>
  <c r="AI346" i="6"/>
  <c r="AR346" i="6"/>
  <c r="AK223" i="6"/>
  <c r="AJ224" i="6"/>
  <c r="AJ481" i="6"/>
  <c r="AK480" i="6"/>
  <c r="AJ243" i="6"/>
  <c r="AK242" i="6"/>
  <c r="AJ96" i="6"/>
  <c r="AK95" i="6"/>
  <c r="AL95" i="6" s="1"/>
  <c r="AC83" i="7" l="1"/>
  <c r="O109" i="6"/>
  <c r="P109" i="6"/>
  <c r="M110" i="6"/>
  <c r="CE523" i="4"/>
  <c r="CG522" i="4"/>
  <c r="CH522" i="4" s="1"/>
  <c r="BA224" i="4"/>
  <c r="BD223" i="4"/>
  <c r="BF223" i="4" s="1"/>
  <c r="AZ163" i="4"/>
  <c r="BC162" i="4"/>
  <c r="BE162" i="4" s="1"/>
  <c r="AD83" i="7"/>
  <c r="Z85" i="7"/>
  <c r="AA84" i="7"/>
  <c r="AB84" i="7" s="1"/>
  <c r="AK224" i="6"/>
  <c r="AK225" i="6"/>
  <c r="AH348" i="6"/>
  <c r="AQ347" i="6"/>
  <c r="AR347" i="6"/>
  <c r="AI347" i="6"/>
  <c r="AJ97" i="6"/>
  <c r="AK96" i="6"/>
  <c r="AL96" i="6" s="1"/>
  <c r="AJ482" i="6"/>
  <c r="AK481" i="6"/>
  <c r="AJ244" i="6"/>
  <c r="AK243" i="6"/>
  <c r="P110" i="6" l="1"/>
  <c r="O110" i="6"/>
  <c r="M111" i="6"/>
  <c r="CE524" i="4"/>
  <c r="CG523" i="4"/>
  <c r="CH523" i="4" s="1"/>
  <c r="AZ164" i="4"/>
  <c r="BC163" i="4"/>
  <c r="BE163" i="4" s="1"/>
  <c r="BA225" i="4"/>
  <c r="BD224" i="4"/>
  <c r="BF224" i="4" s="1"/>
  <c r="Z86" i="7"/>
  <c r="AA85" i="7"/>
  <c r="AC84" i="7"/>
  <c r="AH349" i="6"/>
  <c r="AQ348" i="6"/>
  <c r="AI348" i="6"/>
  <c r="AR348" i="6"/>
  <c r="AJ245" i="6"/>
  <c r="AK244" i="6"/>
  <c r="AJ483" i="6"/>
  <c r="AK482" i="6"/>
  <c r="AJ98" i="6"/>
  <c r="AK97" i="6"/>
  <c r="AL97" i="6" s="1"/>
  <c r="CE525" i="4" l="1"/>
  <c r="CG524" i="4"/>
  <c r="CH524" i="4" s="1"/>
  <c r="AA86" i="7"/>
  <c r="O111" i="6"/>
  <c r="M112" i="6"/>
  <c r="P111" i="6"/>
  <c r="BA226" i="4"/>
  <c r="BD225" i="4"/>
  <c r="BF225" i="4" s="1"/>
  <c r="AZ165" i="4"/>
  <c r="BC164" i="4"/>
  <c r="BE164" i="4" s="1"/>
  <c r="Z87" i="7"/>
  <c r="AA87" i="7" s="1"/>
  <c r="AB86" i="7"/>
  <c r="AB85" i="7"/>
  <c r="AD84" i="7"/>
  <c r="AR349" i="6"/>
  <c r="AH350" i="6"/>
  <c r="AQ349" i="6"/>
  <c r="AI349" i="6"/>
  <c r="AJ484" i="6"/>
  <c r="AK483" i="6"/>
  <c r="AJ99" i="6"/>
  <c r="AK98" i="6"/>
  <c r="AL98" i="6" s="1"/>
  <c r="AJ246" i="6"/>
  <c r="AK245" i="6"/>
  <c r="P112" i="6" l="1"/>
  <c r="M113" i="6"/>
  <c r="O112" i="6"/>
  <c r="CE526" i="4"/>
  <c r="CG525" i="4"/>
  <c r="CH525" i="4" s="1"/>
  <c r="AZ166" i="4"/>
  <c r="BC165" i="4"/>
  <c r="BE165" i="4" s="1"/>
  <c r="BA227" i="4"/>
  <c r="BD226" i="4"/>
  <c r="BF226" i="4" s="1"/>
  <c r="AC85" i="7"/>
  <c r="AC86" i="7" s="1"/>
  <c r="Z88" i="7"/>
  <c r="AB87" i="7"/>
  <c r="AQ350" i="6"/>
  <c r="AI350" i="6"/>
  <c r="AR350" i="6"/>
  <c r="AH351" i="6"/>
  <c r="AJ485" i="6"/>
  <c r="AK484" i="6"/>
  <c r="AJ247" i="6"/>
  <c r="AK246" i="6"/>
  <c r="AJ100" i="6"/>
  <c r="AK99" i="6"/>
  <c r="AL99" i="6" s="1"/>
  <c r="CE527" i="4" l="1"/>
  <c r="CG526" i="4"/>
  <c r="CH526" i="4" s="1"/>
  <c r="P113" i="6"/>
  <c r="M114" i="6"/>
  <c r="O113" i="6"/>
  <c r="BA228" i="4"/>
  <c r="BD227" i="4"/>
  <c r="BF227" i="4" s="1"/>
  <c r="AZ167" i="4"/>
  <c r="BC166" i="4"/>
  <c r="BE166" i="4" s="1"/>
  <c r="AC87" i="7"/>
  <c r="AD87" i="7" s="1"/>
  <c r="AD86" i="7"/>
  <c r="AD85" i="7"/>
  <c r="Z89" i="7"/>
  <c r="AA88" i="7"/>
  <c r="AI351" i="6"/>
  <c r="AR351" i="6"/>
  <c r="AH352" i="6"/>
  <c r="AQ351" i="6"/>
  <c r="AJ248" i="6"/>
  <c r="AK247" i="6"/>
  <c r="AK100" i="6"/>
  <c r="AL100" i="6" s="1"/>
  <c r="AJ101" i="6"/>
  <c r="AJ486" i="6"/>
  <c r="AK485" i="6"/>
  <c r="AA89" i="7" l="1"/>
  <c r="O114" i="6"/>
  <c r="P114" i="6"/>
  <c r="M115" i="6"/>
  <c r="CE528" i="4"/>
  <c r="CG527" i="4"/>
  <c r="CH527" i="4" s="1"/>
  <c r="AZ168" i="4"/>
  <c r="BC167" i="4"/>
  <c r="BE167" i="4" s="1"/>
  <c r="BA229" i="4"/>
  <c r="BD228" i="4"/>
  <c r="BF228" i="4" s="1"/>
  <c r="AB88" i="7"/>
  <c r="Z90" i="7"/>
  <c r="AB89" i="7"/>
  <c r="AR352" i="6"/>
  <c r="AH353" i="6"/>
  <c r="AQ352" i="6"/>
  <c r="AI352" i="6"/>
  <c r="AJ487" i="6"/>
  <c r="AK486" i="6"/>
  <c r="AJ249" i="6"/>
  <c r="AK248" i="6"/>
  <c r="AJ102" i="6"/>
  <c r="AK101" i="6"/>
  <c r="AL101" i="6" s="1"/>
  <c r="P115" i="6" l="1"/>
  <c r="M116" i="6"/>
  <c r="O115" i="6"/>
  <c r="CE529" i="4"/>
  <c r="CG528" i="4"/>
  <c r="CH528" i="4" s="1"/>
  <c r="BA230" i="4"/>
  <c r="BD229" i="4"/>
  <c r="BF229" i="4" s="1"/>
  <c r="AZ169" i="4"/>
  <c r="BC168" i="4"/>
  <c r="BE168" i="4" s="1"/>
  <c r="AC88" i="7"/>
  <c r="AC89" i="7" s="1"/>
  <c r="Z91" i="7"/>
  <c r="AA90" i="7"/>
  <c r="AQ353" i="6"/>
  <c r="AH354" i="6"/>
  <c r="AI353" i="6"/>
  <c r="AR353" i="6"/>
  <c r="AJ488" i="6"/>
  <c r="AK487" i="6"/>
  <c r="AJ103" i="6"/>
  <c r="AK102" i="6"/>
  <c r="AL102" i="6" s="1"/>
  <c r="AJ250" i="6"/>
  <c r="AK249" i="6"/>
  <c r="CE530" i="4" l="1"/>
  <c r="CG529" i="4"/>
  <c r="CH529" i="4" s="1"/>
  <c r="M117" i="6"/>
  <c r="O116" i="6"/>
  <c r="P116" i="6"/>
  <c r="AZ170" i="4"/>
  <c r="BC169" i="4"/>
  <c r="BE169" i="4" s="1"/>
  <c r="BA231" i="4"/>
  <c r="BD230" i="4"/>
  <c r="BF230" i="4" s="1"/>
  <c r="Z92" i="7"/>
  <c r="AA91" i="7"/>
  <c r="AD88" i="7"/>
  <c r="AB90" i="7"/>
  <c r="AC90" i="7" s="1"/>
  <c r="AD89" i="7"/>
  <c r="AH355" i="6"/>
  <c r="AQ354" i="6"/>
  <c r="AR354" i="6"/>
  <c r="AI354" i="6"/>
  <c r="AJ489" i="6"/>
  <c r="AK488" i="6"/>
  <c r="AJ251" i="6"/>
  <c r="AK250" i="6"/>
  <c r="AJ104" i="6"/>
  <c r="AK103" i="6"/>
  <c r="AL103" i="6" s="1"/>
  <c r="M118" i="6" l="1"/>
  <c r="O117" i="6"/>
  <c r="P117" i="6"/>
  <c r="CE531" i="4"/>
  <c r="CG530" i="4"/>
  <c r="CH530" i="4" s="1"/>
  <c r="BA232" i="4"/>
  <c r="BD231" i="4"/>
  <c r="BF231" i="4" s="1"/>
  <c r="AZ171" i="4"/>
  <c r="BC170" i="4"/>
  <c r="BE170" i="4" s="1"/>
  <c r="AA92" i="7"/>
  <c r="AB92" i="7" s="1"/>
  <c r="AD90" i="7"/>
  <c r="AB91" i="7"/>
  <c r="Z93" i="7"/>
  <c r="AA93" i="7" s="1"/>
  <c r="AQ355" i="6"/>
  <c r="AH356" i="6"/>
  <c r="AI355" i="6"/>
  <c r="AR355" i="6"/>
  <c r="AJ252" i="6"/>
  <c r="AK251" i="6"/>
  <c r="AJ490" i="6"/>
  <c r="AK489" i="6"/>
  <c r="AJ105" i="6"/>
  <c r="AK104" i="6"/>
  <c r="AL104" i="6" s="1"/>
  <c r="CE532" i="4" l="1"/>
  <c r="CG531" i="4"/>
  <c r="CH531" i="4" s="1"/>
  <c r="P118" i="6"/>
  <c r="M119" i="6"/>
  <c r="O118" i="6"/>
  <c r="AZ172" i="4"/>
  <c r="BC171" i="4"/>
  <c r="BE171" i="4" s="1"/>
  <c r="BA233" i="4"/>
  <c r="BD232" i="4"/>
  <c r="BF232" i="4" s="1"/>
  <c r="Z94" i="7"/>
  <c r="AB93" i="7"/>
  <c r="AC91" i="7"/>
  <c r="AC92" i="7" s="1"/>
  <c r="AQ356" i="6"/>
  <c r="AH357" i="6"/>
  <c r="AI356" i="6"/>
  <c r="AR356" i="6"/>
  <c r="AJ491" i="6"/>
  <c r="AK490" i="6"/>
  <c r="AJ106" i="6"/>
  <c r="AK105" i="6"/>
  <c r="AL105" i="6" s="1"/>
  <c r="AJ253" i="6"/>
  <c r="AK252" i="6"/>
  <c r="AC93" i="7" l="1"/>
  <c r="O119" i="6"/>
  <c r="M120" i="6"/>
  <c r="P119" i="6"/>
  <c r="CE533" i="4"/>
  <c r="CG532" i="4"/>
  <c r="CH532" i="4" s="1"/>
  <c r="BA234" i="4"/>
  <c r="BD233" i="4"/>
  <c r="BF233" i="4" s="1"/>
  <c r="AZ173" i="4"/>
  <c r="BC172" i="4"/>
  <c r="BE172" i="4" s="1"/>
  <c r="Z95" i="7"/>
  <c r="AD91" i="7"/>
  <c r="AD92" i="7"/>
  <c r="AE92" i="7" s="1"/>
  <c r="AD93" i="7"/>
  <c r="AE93" i="7" s="1"/>
  <c r="AA94" i="7"/>
  <c r="AA95" i="7" s="1"/>
  <c r="AI357" i="6"/>
  <c r="AR357" i="6"/>
  <c r="AH358" i="6"/>
  <c r="AQ357" i="6"/>
  <c r="AJ107" i="6"/>
  <c r="AK106" i="6"/>
  <c r="AL106" i="6" s="1"/>
  <c r="AJ254" i="6"/>
  <c r="AK253" i="6"/>
  <c r="AJ492" i="6"/>
  <c r="AK491" i="6"/>
  <c r="O120" i="6" l="1"/>
  <c r="P120" i="6"/>
  <c r="M121" i="6"/>
  <c r="CE534" i="4"/>
  <c r="CG533" i="4"/>
  <c r="CH533" i="4" s="1"/>
  <c r="AZ174" i="4"/>
  <c r="BC173" i="4"/>
  <c r="BE173" i="4" s="1"/>
  <c r="BA235" i="4"/>
  <c r="BD234" i="4"/>
  <c r="BF234" i="4" s="1"/>
  <c r="AB94" i="7"/>
  <c r="Z96" i="7"/>
  <c r="AB95" i="7"/>
  <c r="AQ358" i="6"/>
  <c r="AH359" i="6"/>
  <c r="AI358" i="6"/>
  <c r="AR358" i="6"/>
  <c r="AJ493" i="6"/>
  <c r="AK492" i="6"/>
  <c r="AJ108" i="6"/>
  <c r="AK107" i="6"/>
  <c r="AL107" i="6" s="1"/>
  <c r="AJ255" i="6"/>
  <c r="AK254" i="6"/>
  <c r="CE535" i="4" l="1"/>
  <c r="CG534" i="4"/>
  <c r="CH534" i="4" s="1"/>
  <c r="P121" i="6"/>
  <c r="M122" i="6"/>
  <c r="O121" i="6"/>
  <c r="BA236" i="4"/>
  <c r="BD235" i="4"/>
  <c r="BF235" i="4" s="1"/>
  <c r="AZ175" i="4"/>
  <c r="BC174" i="4"/>
  <c r="BE174" i="4" s="1"/>
  <c r="Z97" i="7"/>
  <c r="AC94" i="7"/>
  <c r="AC95" i="7" s="1"/>
  <c r="AA96" i="7"/>
  <c r="AB96" i="7" s="1"/>
  <c r="AH360" i="6"/>
  <c r="AI359" i="6"/>
  <c r="AR359" i="6"/>
  <c r="AQ359" i="6"/>
  <c r="AJ494" i="6"/>
  <c r="AK493" i="6"/>
  <c r="AJ256" i="6"/>
  <c r="AK255" i="6"/>
  <c r="AJ109" i="6"/>
  <c r="AK108" i="6"/>
  <c r="AL108" i="6" s="1"/>
  <c r="O122" i="6" l="1"/>
  <c r="M123" i="6"/>
  <c r="P122" i="6"/>
  <c r="CE536" i="4"/>
  <c r="CG535" i="4"/>
  <c r="CH535" i="4" s="1"/>
  <c r="AZ176" i="4"/>
  <c r="BC175" i="4"/>
  <c r="BE175" i="4" s="1"/>
  <c r="BA237" i="4"/>
  <c r="BD236" i="4"/>
  <c r="BF236" i="4" s="1"/>
  <c r="AA97" i="7"/>
  <c r="AD94" i="7"/>
  <c r="AE94" i="7" s="1"/>
  <c r="Z98" i="7"/>
  <c r="AB97" i="7"/>
  <c r="AC96" i="7"/>
  <c r="AD95" i="7"/>
  <c r="AE95" i="7" s="1"/>
  <c r="AR360" i="6"/>
  <c r="AH361" i="6"/>
  <c r="AQ360" i="6"/>
  <c r="AI360" i="6"/>
  <c r="AJ110" i="6"/>
  <c r="AK109" i="6"/>
  <c r="AL109" i="6" s="1"/>
  <c r="AJ495" i="6"/>
  <c r="AK494" i="6"/>
  <c r="AJ257" i="6"/>
  <c r="AK256" i="6"/>
  <c r="CE537" i="4" l="1"/>
  <c r="CG536" i="4"/>
  <c r="CH536" i="4" s="1"/>
  <c r="O123" i="6"/>
  <c r="M124" i="6"/>
  <c r="P123" i="6"/>
  <c r="AA98" i="7"/>
  <c r="BA238" i="4"/>
  <c r="BD237" i="4"/>
  <c r="BF237" i="4" s="1"/>
  <c r="AZ177" i="4"/>
  <c r="BC176" i="4"/>
  <c r="BE176" i="4" s="1"/>
  <c r="Z99" i="7"/>
  <c r="AB98" i="7"/>
  <c r="AC97" i="7"/>
  <c r="AD96" i="7"/>
  <c r="AE96" i="7" s="1"/>
  <c r="AR361" i="6"/>
  <c r="AQ361" i="6"/>
  <c r="AH362" i="6"/>
  <c r="AI361" i="6"/>
  <c r="AJ496" i="6"/>
  <c r="AK495" i="6"/>
  <c r="AJ258" i="6"/>
  <c r="AK257" i="6"/>
  <c r="AJ111" i="6"/>
  <c r="AK110" i="6"/>
  <c r="AL110" i="6" s="1"/>
  <c r="AC98" i="7" l="1"/>
  <c r="P124" i="6"/>
  <c r="O124" i="6"/>
  <c r="M125" i="6"/>
  <c r="CE538" i="4"/>
  <c r="CG537" i="4"/>
  <c r="CH537" i="4" s="1"/>
  <c r="AZ178" i="4"/>
  <c r="BC177" i="4"/>
  <c r="BE177" i="4" s="1"/>
  <c r="BA239" i="4"/>
  <c r="BD238" i="4"/>
  <c r="BF238" i="4" s="1"/>
  <c r="Z100" i="7"/>
  <c r="AD97" i="7"/>
  <c r="AE97" i="7" s="1"/>
  <c r="AA99" i="7"/>
  <c r="AB99" i="7" s="1"/>
  <c r="AD98" i="7"/>
  <c r="AR362" i="6"/>
  <c r="AH363" i="6"/>
  <c r="AQ362" i="6"/>
  <c r="AI362" i="6"/>
  <c r="AJ259" i="6"/>
  <c r="AK258" i="6"/>
  <c r="AJ112" i="6"/>
  <c r="AK111" i="6"/>
  <c r="AL111" i="6" s="1"/>
  <c r="AJ497" i="6"/>
  <c r="AK496" i="6"/>
  <c r="M126" i="6" l="1"/>
  <c r="O125" i="6"/>
  <c r="P125" i="6"/>
  <c r="CE539" i="4"/>
  <c r="CG538" i="4"/>
  <c r="CH538" i="4" s="1"/>
  <c r="BA240" i="4"/>
  <c r="BD239" i="4"/>
  <c r="BF239" i="4" s="1"/>
  <c r="AZ179" i="4"/>
  <c r="BC178" i="4"/>
  <c r="BE178" i="4" s="1"/>
  <c r="AE98" i="7"/>
  <c r="Z101" i="7"/>
  <c r="AA100" i="7"/>
  <c r="AB100" i="7" s="1"/>
  <c r="AC99" i="7"/>
  <c r="AR363" i="6"/>
  <c r="AQ363" i="6"/>
  <c r="AH364" i="6"/>
  <c r="AI363" i="6"/>
  <c r="AJ498" i="6"/>
  <c r="AK497" i="6"/>
  <c r="AJ260" i="6"/>
  <c r="AK259" i="6"/>
  <c r="AJ113" i="6"/>
  <c r="AK112" i="6"/>
  <c r="AL112" i="6" s="1"/>
  <c r="CE540" i="4" l="1"/>
  <c r="CG539" i="4"/>
  <c r="CH539" i="4" s="1"/>
  <c r="M127" i="6"/>
  <c r="P126" i="6"/>
  <c r="O126" i="6"/>
  <c r="AZ180" i="4"/>
  <c r="BC179" i="4"/>
  <c r="BE179" i="4" s="1"/>
  <c r="BA241" i="4"/>
  <c r="BD240" i="4"/>
  <c r="BF240" i="4" s="1"/>
  <c r="AC100" i="7"/>
  <c r="AD100" i="7" s="1"/>
  <c r="AE100" i="7" s="1"/>
  <c r="Z102" i="7"/>
  <c r="AA101" i="7"/>
  <c r="AD99" i="7"/>
  <c r="AE99" i="7" s="1"/>
  <c r="AQ364" i="6"/>
  <c r="AH365" i="6"/>
  <c r="AI364" i="6"/>
  <c r="AR364" i="6"/>
  <c r="AJ114" i="6"/>
  <c r="AK113" i="6"/>
  <c r="AL113" i="6" s="1"/>
  <c r="AJ499" i="6"/>
  <c r="AK498" i="6"/>
  <c r="AJ261" i="6"/>
  <c r="AJ262" i="6" s="1"/>
  <c r="AJ263" i="6" s="1"/>
  <c r="AK260" i="6"/>
  <c r="P127" i="6" l="1"/>
  <c r="O127" i="6"/>
  <c r="M128" i="6"/>
  <c r="CE541" i="4"/>
  <c r="CG540" i="4"/>
  <c r="CH540" i="4" s="1"/>
  <c r="BA242" i="4"/>
  <c r="BD241" i="4"/>
  <c r="BF241" i="4" s="1"/>
  <c r="AZ181" i="4"/>
  <c r="BE180" i="4"/>
  <c r="BC180" i="4"/>
  <c r="AA102" i="7"/>
  <c r="AB102" i="7" s="1"/>
  <c r="AB101" i="7"/>
  <c r="Z103" i="7"/>
  <c r="AJ264" i="6"/>
  <c r="AK263" i="6"/>
  <c r="AR365" i="6"/>
  <c r="AQ365" i="6"/>
  <c r="AH366" i="6"/>
  <c r="AI365" i="6"/>
  <c r="AK261" i="6"/>
  <c r="AK262" i="6"/>
  <c r="AJ115" i="6"/>
  <c r="AK114" i="6"/>
  <c r="AL114" i="6" s="1"/>
  <c r="AJ500" i="6"/>
  <c r="AK499" i="6"/>
  <c r="CE542" i="4" l="1"/>
  <c r="CG541" i="4"/>
  <c r="CH541" i="4" s="1"/>
  <c r="O128" i="6"/>
  <c r="M129" i="6"/>
  <c r="P128" i="6"/>
  <c r="AZ182" i="4"/>
  <c r="BC181" i="4"/>
  <c r="BE181" i="4" s="1"/>
  <c r="BA243" i="4"/>
  <c r="BD242" i="4"/>
  <c r="BF242" i="4" s="1"/>
  <c r="AA103" i="7"/>
  <c r="AB103" i="7" s="1"/>
  <c r="Z104" i="7"/>
  <c r="AA104" i="7" s="1"/>
  <c r="AC101" i="7"/>
  <c r="AC102" i="7" s="1"/>
  <c r="AQ366" i="6"/>
  <c r="AR366" i="6"/>
  <c r="AH367" i="6"/>
  <c r="AI366" i="6"/>
  <c r="AJ265" i="6"/>
  <c r="AK264" i="6"/>
  <c r="AJ501" i="6"/>
  <c r="AK500" i="6"/>
  <c r="AJ116" i="6"/>
  <c r="AK115" i="6"/>
  <c r="O129" i="6" l="1"/>
  <c r="M130" i="6"/>
  <c r="P129" i="6"/>
  <c r="CE543" i="4"/>
  <c r="CG542" i="4"/>
  <c r="CH542" i="4" s="1"/>
  <c r="BA244" i="4"/>
  <c r="BD243" i="4"/>
  <c r="BF243" i="4" s="1"/>
  <c r="AZ183" i="4"/>
  <c r="BC182" i="4"/>
  <c r="BE182" i="4" s="1"/>
  <c r="AC103" i="7"/>
  <c r="AD103" i="7" s="1"/>
  <c r="AD102" i="7"/>
  <c r="AD101" i="7"/>
  <c r="AE101" i="7" s="1"/>
  <c r="Z105" i="7"/>
  <c r="AA105" i="7" s="1"/>
  <c r="AB104" i="7"/>
  <c r="AC104" i="7" s="1"/>
  <c r="AL115" i="6"/>
  <c r="AR367" i="6"/>
  <c r="AQ367" i="6"/>
  <c r="AH368" i="6"/>
  <c r="AI367" i="6"/>
  <c r="AJ266" i="6"/>
  <c r="AK265" i="6"/>
  <c r="AJ117" i="6"/>
  <c r="AK116" i="6"/>
  <c r="AJ502" i="6"/>
  <c r="AK501" i="6"/>
  <c r="AE102" i="7" l="1"/>
  <c r="CE544" i="4"/>
  <c r="CG543" i="4"/>
  <c r="CH543" i="4" s="1"/>
  <c r="P130" i="6"/>
  <c r="M131" i="6"/>
  <c r="O130" i="6"/>
  <c r="AL116" i="6"/>
  <c r="AZ184" i="4"/>
  <c r="BC183" i="4"/>
  <c r="BE183" i="4" s="1"/>
  <c r="BD244" i="4"/>
  <c r="BF244" i="4" s="1"/>
  <c r="BA245" i="4"/>
  <c r="AE103" i="7"/>
  <c r="AD104" i="7"/>
  <c r="AE104" i="7" s="1"/>
  <c r="Z106" i="7"/>
  <c r="AB105" i="7"/>
  <c r="AR368" i="6"/>
  <c r="AQ368" i="6"/>
  <c r="AH369" i="6"/>
  <c r="AI368" i="6"/>
  <c r="AK266" i="6"/>
  <c r="AJ267" i="6"/>
  <c r="AJ118" i="6"/>
  <c r="AK117" i="6"/>
  <c r="AJ503" i="6"/>
  <c r="AK502" i="6"/>
  <c r="O131" i="6" l="1"/>
  <c r="M132" i="6"/>
  <c r="P131" i="6"/>
  <c r="CE545" i="4"/>
  <c r="CG544" i="4"/>
  <c r="CH544" i="4" s="1"/>
  <c r="BA246" i="4"/>
  <c r="BD245" i="4"/>
  <c r="BF245" i="4" s="1"/>
  <c r="AZ185" i="4"/>
  <c r="BC184" i="4"/>
  <c r="BE184" i="4" s="1"/>
  <c r="Z107" i="7"/>
  <c r="AC105" i="7"/>
  <c r="AA106" i="7"/>
  <c r="AB106" i="7" s="1"/>
  <c r="AL117" i="6"/>
  <c r="AJ268" i="6"/>
  <c r="AK267" i="6"/>
  <c r="AR369" i="6"/>
  <c r="AI369" i="6"/>
  <c r="AQ369" i="6"/>
  <c r="AH370" i="6"/>
  <c r="AJ119" i="6"/>
  <c r="AK118" i="6"/>
  <c r="AJ504" i="6"/>
  <c r="AK503" i="6"/>
  <c r="CE546" i="4" l="1"/>
  <c r="CG545" i="4"/>
  <c r="CH545" i="4" s="1"/>
  <c r="O132" i="6"/>
  <c r="P132" i="6"/>
  <c r="M133" i="6"/>
  <c r="AL118" i="6"/>
  <c r="AZ186" i="4"/>
  <c r="BC185" i="4"/>
  <c r="BE185" i="4" s="1"/>
  <c r="BA247" i="4"/>
  <c r="BD246" i="4"/>
  <c r="BF246" i="4" s="1"/>
  <c r="AC106" i="7"/>
  <c r="AD106" i="7" s="1"/>
  <c r="Z108" i="7"/>
  <c r="AA107" i="7"/>
  <c r="AD105" i="7"/>
  <c r="AE105" i="7" s="1"/>
  <c r="AR370" i="6"/>
  <c r="AQ370" i="6"/>
  <c r="AH371" i="6"/>
  <c r="AI370" i="6"/>
  <c r="AJ269" i="6"/>
  <c r="AK268" i="6"/>
  <c r="AJ120" i="6"/>
  <c r="AK119" i="6"/>
  <c r="AK504" i="6"/>
  <c r="P133" i="6" l="1"/>
  <c r="M134" i="6"/>
  <c r="O133" i="6"/>
  <c r="AA108" i="7"/>
  <c r="AB108" i="7" s="1"/>
  <c r="CE547" i="4"/>
  <c r="CG546" i="4"/>
  <c r="CH546" i="4" s="1"/>
  <c r="BA248" i="4"/>
  <c r="BD247" i="4"/>
  <c r="BF247" i="4" s="1"/>
  <c r="AZ187" i="4"/>
  <c r="BC186" i="4"/>
  <c r="BE186" i="4" s="1"/>
  <c r="AE106" i="7"/>
  <c r="AB107" i="7"/>
  <c r="Z109" i="7"/>
  <c r="AL119" i="6"/>
  <c r="AQ371" i="6"/>
  <c r="AI371" i="6"/>
  <c r="AH372" i="6"/>
  <c r="AR371" i="6"/>
  <c r="AK269" i="6"/>
  <c r="AJ270" i="6"/>
  <c r="AJ121" i="6"/>
  <c r="AK120" i="6"/>
  <c r="P134" i="6" l="1"/>
  <c r="M135" i="6"/>
  <c r="O134" i="6"/>
  <c r="CE548" i="4"/>
  <c r="CG547" i="4"/>
  <c r="CH547" i="4" s="1"/>
  <c r="AL120" i="6"/>
  <c r="AZ188" i="4"/>
  <c r="BC187" i="4"/>
  <c r="BE187" i="4" s="1"/>
  <c r="BA249" i="4"/>
  <c r="BD248" i="4"/>
  <c r="BF248" i="4" s="1"/>
  <c r="Z110" i="7"/>
  <c r="AC107" i="7"/>
  <c r="AC108" i="7" s="1"/>
  <c r="AA109" i="7"/>
  <c r="AJ271" i="6"/>
  <c r="AK270" i="6"/>
  <c r="AR372" i="6"/>
  <c r="AI372" i="6"/>
  <c r="AQ372" i="6"/>
  <c r="AH373" i="6"/>
  <c r="AJ122" i="6"/>
  <c r="AK121" i="6"/>
  <c r="CE549" i="4" l="1"/>
  <c r="CG548" i="4"/>
  <c r="CH548" i="4" s="1"/>
  <c r="O135" i="6"/>
  <c r="P135" i="6"/>
  <c r="M136" i="6"/>
  <c r="BA250" i="4"/>
  <c r="BD249" i="4"/>
  <c r="BF249" i="4" s="1"/>
  <c r="AZ189" i="4"/>
  <c r="BC188" i="4"/>
  <c r="BE188" i="4" s="1"/>
  <c r="AA110" i="7"/>
  <c r="AB110" i="7" s="1"/>
  <c r="Z111" i="7"/>
  <c r="AD108" i="7"/>
  <c r="AD107" i="7"/>
  <c r="AE107" i="7" s="1"/>
  <c r="AB109" i="7"/>
  <c r="AC109" i="7" s="1"/>
  <c r="AL121" i="6"/>
  <c r="AR373" i="6"/>
  <c r="AH374" i="6"/>
  <c r="AQ373" i="6"/>
  <c r="AI373" i="6"/>
  <c r="AJ272" i="6"/>
  <c r="AK271" i="6"/>
  <c r="AJ123" i="6"/>
  <c r="AK122" i="6"/>
  <c r="AA111" i="7" l="1"/>
  <c r="O136" i="6"/>
  <c r="P136" i="6"/>
  <c r="M137" i="6"/>
  <c r="AE108" i="7"/>
  <c r="CE550" i="4"/>
  <c r="CG549" i="4"/>
  <c r="CH549" i="4" s="1"/>
  <c r="AL122" i="6"/>
  <c r="AZ190" i="4"/>
  <c r="BC189" i="4"/>
  <c r="BE189" i="4" s="1"/>
  <c r="BA251" i="4"/>
  <c r="BD250" i="4"/>
  <c r="BF250" i="4" s="1"/>
  <c r="AC110" i="7"/>
  <c r="AD110" i="7" s="1"/>
  <c r="AE110" i="7" s="1"/>
  <c r="AD109" i="7"/>
  <c r="AE109" i="7" s="1"/>
  <c r="Z112" i="7"/>
  <c r="AB111" i="7"/>
  <c r="AJ273" i="6"/>
  <c r="AK272" i="6"/>
  <c r="AH375" i="6"/>
  <c r="AI374" i="6"/>
  <c r="AR374" i="6"/>
  <c r="AQ374" i="6"/>
  <c r="AJ124" i="6"/>
  <c r="AK123" i="6"/>
  <c r="P137" i="6" l="1"/>
  <c r="M138" i="6"/>
  <c r="O137" i="6"/>
  <c r="CE551" i="4"/>
  <c r="CG550" i="4"/>
  <c r="CH550" i="4" s="1"/>
  <c r="BA252" i="4"/>
  <c r="BD251" i="4"/>
  <c r="BF251" i="4" s="1"/>
  <c r="AZ191" i="4"/>
  <c r="BC190" i="4"/>
  <c r="BE190" i="4" s="1"/>
  <c r="AC111" i="7"/>
  <c r="AD111" i="7" s="1"/>
  <c r="AE111" i="7" s="1"/>
  <c r="Z113" i="7"/>
  <c r="AA112" i="7"/>
  <c r="AA113" i="7" s="1"/>
  <c r="AL123" i="6"/>
  <c r="AR375" i="6"/>
  <c r="AH376" i="6"/>
  <c r="AQ375" i="6"/>
  <c r="AI375" i="6"/>
  <c r="AJ274" i="6"/>
  <c r="AK273" i="6"/>
  <c r="AJ125" i="6"/>
  <c r="AK124" i="6"/>
  <c r="CE552" i="4" l="1"/>
  <c r="CG551" i="4"/>
  <c r="CH551" i="4" s="1"/>
  <c r="P138" i="6"/>
  <c r="M139" i="6"/>
  <c r="O138" i="6"/>
  <c r="AL124" i="6"/>
  <c r="AZ192" i="4"/>
  <c r="BC191" i="4"/>
  <c r="BE191" i="4" s="1"/>
  <c r="BA253" i="4"/>
  <c r="BD252" i="4"/>
  <c r="BF252" i="4" s="1"/>
  <c r="AB112" i="7"/>
  <c r="Z114" i="7"/>
  <c r="AB113" i="7"/>
  <c r="AJ275" i="6"/>
  <c r="AK274" i="6"/>
  <c r="AR376" i="6"/>
  <c r="AH377" i="6"/>
  <c r="AQ376" i="6"/>
  <c r="AI376" i="6"/>
  <c r="AJ126" i="6"/>
  <c r="AK125" i="6"/>
  <c r="M140" i="6" l="1"/>
  <c r="P139" i="6"/>
  <c r="O139" i="6"/>
  <c r="CE553" i="4"/>
  <c r="CG552" i="4"/>
  <c r="CH552" i="4" s="1"/>
  <c r="BA254" i="4"/>
  <c r="BD253" i="4"/>
  <c r="BF253" i="4" s="1"/>
  <c r="AZ193" i="4"/>
  <c r="BE192" i="4"/>
  <c r="BC192" i="4"/>
  <c r="Z115" i="7"/>
  <c r="AC112" i="7"/>
  <c r="AC113" i="7" s="1"/>
  <c r="AA114" i="7"/>
  <c r="AA115" i="7" s="1"/>
  <c r="AL125" i="6"/>
  <c r="AQ377" i="6"/>
  <c r="AH378" i="6"/>
  <c r="AI377" i="6"/>
  <c r="AR377" i="6"/>
  <c r="AK275" i="6"/>
  <c r="AJ276" i="6"/>
  <c r="AJ127" i="6"/>
  <c r="AK126" i="6"/>
  <c r="CE554" i="4" l="1"/>
  <c r="CG553" i="4"/>
  <c r="CH553" i="4" s="1"/>
  <c r="P140" i="6"/>
  <c r="M141" i="6"/>
  <c r="O140" i="6"/>
  <c r="AL126" i="6"/>
  <c r="AZ194" i="4"/>
  <c r="BC193" i="4"/>
  <c r="BE193" i="4" s="1"/>
  <c r="BA255" i="4"/>
  <c r="BD254" i="4"/>
  <c r="BF254" i="4" s="1"/>
  <c r="AD112" i="7"/>
  <c r="AE112" i="7" s="1"/>
  <c r="AB114" i="7"/>
  <c r="Z116" i="7"/>
  <c r="AB115" i="7"/>
  <c r="AD113" i="7"/>
  <c r="AE113" i="7" s="1"/>
  <c r="AR378" i="6"/>
  <c r="AH379" i="6"/>
  <c r="AQ378" i="6"/>
  <c r="AI378" i="6"/>
  <c r="AJ277" i="6"/>
  <c r="AK276" i="6"/>
  <c r="AJ128" i="6"/>
  <c r="AK127" i="6"/>
  <c r="P141" i="6" l="1"/>
  <c r="M142" i="6"/>
  <c r="O141" i="6"/>
  <c r="CE555" i="4"/>
  <c r="CG554" i="4"/>
  <c r="CH554" i="4" s="1"/>
  <c r="AL127" i="6"/>
  <c r="BA256" i="4"/>
  <c r="BD255" i="4"/>
  <c r="BF255" i="4" s="1"/>
  <c r="AZ195" i="4"/>
  <c r="BC194" i="4"/>
  <c r="BE194" i="4" s="1"/>
  <c r="Z117" i="7"/>
  <c r="AC114" i="7"/>
  <c r="AC115" i="7" s="1"/>
  <c r="AA116" i="7"/>
  <c r="AB116" i="7" s="1"/>
  <c r="AK277" i="6"/>
  <c r="AJ278" i="6"/>
  <c r="AQ379" i="6"/>
  <c r="AI379" i="6"/>
  <c r="AR379" i="6"/>
  <c r="AH380" i="6"/>
  <c r="AJ129" i="6"/>
  <c r="AK128" i="6"/>
  <c r="CE556" i="4" l="1"/>
  <c r="CG555" i="4"/>
  <c r="CH555" i="4" s="1"/>
  <c r="P142" i="6"/>
  <c r="M143" i="6"/>
  <c r="O142" i="6"/>
  <c r="AL128" i="6"/>
  <c r="AZ196" i="4"/>
  <c r="BC195" i="4"/>
  <c r="BE195" i="4" s="1"/>
  <c r="BA257" i="4"/>
  <c r="BD256" i="4"/>
  <c r="BF256" i="4" s="1"/>
  <c r="AD114" i="7"/>
  <c r="AE114" i="7" s="1"/>
  <c r="Z118" i="7"/>
  <c r="AA117" i="7"/>
  <c r="AB117" i="7" s="1"/>
  <c r="AC116" i="7"/>
  <c r="AD115" i="7"/>
  <c r="AE115" i="7" s="1"/>
  <c r="AQ380" i="6"/>
  <c r="AI380" i="6"/>
  <c r="AR380" i="6"/>
  <c r="AH381" i="6"/>
  <c r="AK278" i="6"/>
  <c r="AJ279" i="6"/>
  <c r="AJ130" i="6"/>
  <c r="AK129" i="6"/>
  <c r="P143" i="6" l="1"/>
  <c r="M144" i="6"/>
  <c r="O143" i="6"/>
  <c r="CE557" i="4"/>
  <c r="CG556" i="4"/>
  <c r="CH556" i="4" s="1"/>
  <c r="AL129" i="6"/>
  <c r="BA258" i="4"/>
  <c r="BD257" i="4"/>
  <c r="BF257" i="4" s="1"/>
  <c r="AZ197" i="4"/>
  <c r="BC196" i="4"/>
  <c r="BE196" i="4" s="1"/>
  <c r="AC117" i="7"/>
  <c r="Z119" i="7"/>
  <c r="AA118" i="7"/>
  <c r="AD116" i="7"/>
  <c r="AE116" i="7" s="1"/>
  <c r="AQ381" i="6"/>
  <c r="AH382" i="6"/>
  <c r="AI381" i="6"/>
  <c r="AR381" i="6"/>
  <c r="AJ280" i="6"/>
  <c r="AK279" i="6"/>
  <c r="AJ131" i="6"/>
  <c r="AK130" i="6"/>
  <c r="CE558" i="4" l="1"/>
  <c r="CG557" i="4"/>
  <c r="CH557" i="4" s="1"/>
  <c r="O144" i="6"/>
  <c r="M145" i="6"/>
  <c r="P144" i="6"/>
  <c r="AL130" i="6"/>
  <c r="AZ198" i="4"/>
  <c r="BC197" i="4"/>
  <c r="BE197" i="4" s="1"/>
  <c r="BA259" i="4"/>
  <c r="BD258" i="4"/>
  <c r="BF258" i="4" s="1"/>
  <c r="AA119" i="7"/>
  <c r="AB119" i="7" s="1"/>
  <c r="AD117" i="7"/>
  <c r="AE117" i="7" s="1"/>
  <c r="AB118" i="7"/>
  <c r="Z120" i="7"/>
  <c r="AJ281" i="6"/>
  <c r="AK280" i="6"/>
  <c r="AI382" i="6"/>
  <c r="AR382" i="6"/>
  <c r="AQ382" i="6"/>
  <c r="AH383" i="6"/>
  <c r="AJ132" i="6"/>
  <c r="AK131" i="6"/>
  <c r="AA120" i="7" l="1"/>
  <c r="P145" i="6"/>
  <c r="M146" i="6"/>
  <c r="O145" i="6"/>
  <c r="CE559" i="4"/>
  <c r="CG558" i="4"/>
  <c r="CH558" i="4" s="1"/>
  <c r="AL131" i="6"/>
  <c r="BA260" i="4"/>
  <c r="BD259" i="4"/>
  <c r="BF259" i="4" s="1"/>
  <c r="AZ199" i="4"/>
  <c r="BC198" i="4"/>
  <c r="BE198" i="4" s="1"/>
  <c r="Z121" i="7"/>
  <c r="AB120" i="7"/>
  <c r="AC118" i="7"/>
  <c r="AC119" i="7" s="1"/>
  <c r="AH384" i="6"/>
  <c r="AI383" i="6"/>
  <c r="AR383" i="6"/>
  <c r="AQ383" i="6"/>
  <c r="AJ282" i="6"/>
  <c r="AK281" i="6"/>
  <c r="AJ133" i="6"/>
  <c r="AK132" i="6"/>
  <c r="P146" i="6" l="1"/>
  <c r="M147" i="6"/>
  <c r="O146" i="6"/>
  <c r="CE560" i="4"/>
  <c r="CG559" i="4"/>
  <c r="CH559" i="4" s="1"/>
  <c r="AL132" i="6"/>
  <c r="AZ200" i="4"/>
  <c r="BC199" i="4"/>
  <c r="BE199" i="4" s="1"/>
  <c r="BA261" i="4"/>
  <c r="BD260" i="4"/>
  <c r="BF260" i="4" s="1"/>
  <c r="AC120" i="7"/>
  <c r="Z122" i="7"/>
  <c r="AD118" i="7"/>
  <c r="AE118" i="7" s="1"/>
  <c r="AD119" i="7"/>
  <c r="AD120" i="7"/>
  <c r="AA121" i="7"/>
  <c r="AA122" i="7" s="1"/>
  <c r="AJ283" i="6"/>
  <c r="AK282" i="6"/>
  <c r="AQ384" i="6"/>
  <c r="AI384" i="6"/>
  <c r="AR384" i="6"/>
  <c r="AH385" i="6"/>
  <c r="AJ134" i="6"/>
  <c r="AK133" i="6"/>
  <c r="CE561" i="4" l="1"/>
  <c r="CG560" i="4"/>
  <c r="CH560" i="4" s="1"/>
  <c r="P147" i="6"/>
  <c r="M148" i="6"/>
  <c r="O147" i="6"/>
  <c r="AL133" i="6"/>
  <c r="BA262" i="4"/>
  <c r="BD261" i="4"/>
  <c r="BF261" i="4" s="1"/>
  <c r="AZ201" i="4"/>
  <c r="BE200" i="4"/>
  <c r="BC200" i="4"/>
  <c r="AE120" i="7"/>
  <c r="AB121" i="7"/>
  <c r="AE119" i="7"/>
  <c r="Z123" i="7"/>
  <c r="AA123" i="7" s="1"/>
  <c r="AB122" i="7"/>
  <c r="AR385" i="6"/>
  <c r="AH386" i="6"/>
  <c r="AQ385" i="6"/>
  <c r="AI385" i="6"/>
  <c r="AJ284" i="6"/>
  <c r="AK283" i="6"/>
  <c r="AJ135" i="6"/>
  <c r="AK134" i="6"/>
  <c r="P148" i="6" l="1"/>
  <c r="M149" i="6"/>
  <c r="O148" i="6"/>
  <c r="CE562" i="4"/>
  <c r="CG561" i="4"/>
  <c r="CH561" i="4" s="1"/>
  <c r="AL134" i="6"/>
  <c r="AZ202" i="4"/>
  <c r="BC201" i="4"/>
  <c r="BE201" i="4" s="1"/>
  <c r="BA263" i="4"/>
  <c r="BD262" i="4"/>
  <c r="BF262" i="4" s="1"/>
  <c r="Z124" i="7"/>
  <c r="AB123" i="7"/>
  <c r="AC121" i="7"/>
  <c r="AC122" i="7" s="1"/>
  <c r="AK284" i="6"/>
  <c r="AJ285" i="6"/>
  <c r="AH387" i="6"/>
  <c r="AI386" i="6"/>
  <c r="AR386" i="6"/>
  <c r="AQ386" i="6"/>
  <c r="AJ136" i="6"/>
  <c r="AK135" i="6"/>
  <c r="CE563" i="4" l="1"/>
  <c r="CG562" i="4"/>
  <c r="CH562" i="4" s="1"/>
  <c r="P149" i="6"/>
  <c r="M150" i="6"/>
  <c r="O149" i="6"/>
  <c r="AC123" i="7"/>
  <c r="AD123" i="7" s="1"/>
  <c r="AL135" i="6"/>
  <c r="BA264" i="4"/>
  <c r="BD263" i="4"/>
  <c r="BF263" i="4" s="1"/>
  <c r="AZ203" i="4"/>
  <c r="BC202" i="4"/>
  <c r="BE202" i="4" s="1"/>
  <c r="AD122" i="7"/>
  <c r="Z125" i="7"/>
  <c r="AD121" i="7"/>
  <c r="AE121" i="7" s="1"/>
  <c r="AA124" i="7"/>
  <c r="AR387" i="6"/>
  <c r="AH388" i="6"/>
  <c r="AQ387" i="6"/>
  <c r="AI387" i="6"/>
  <c r="AJ286" i="6"/>
  <c r="AK285" i="6"/>
  <c r="AJ137" i="6"/>
  <c r="AK136" i="6"/>
  <c r="P150" i="6" l="1"/>
  <c r="M151" i="6"/>
  <c r="O150" i="6"/>
  <c r="CE564" i="4"/>
  <c r="CG563" i="4"/>
  <c r="CH563" i="4" s="1"/>
  <c r="AL136" i="6"/>
  <c r="AZ204" i="4"/>
  <c r="BC203" i="4"/>
  <c r="BE203" i="4" s="1"/>
  <c r="BA265" i="4"/>
  <c r="BD264" i="4"/>
  <c r="BF264" i="4" s="1"/>
  <c r="AE123" i="7"/>
  <c r="Z126" i="7"/>
  <c r="AA125" i="7"/>
  <c r="AB124" i="7"/>
  <c r="AE122" i="7"/>
  <c r="AJ287" i="6"/>
  <c r="AK286" i="6"/>
  <c r="AH389" i="6"/>
  <c r="AR388" i="6"/>
  <c r="AI388" i="6"/>
  <c r="AQ388" i="6"/>
  <c r="AJ138" i="6"/>
  <c r="AJ139" i="6" s="1"/>
  <c r="AJ140" i="6" s="1"/>
  <c r="AK137" i="6"/>
  <c r="CE565" i="4" l="1"/>
  <c r="CG564" i="4"/>
  <c r="CH564" i="4" s="1"/>
  <c r="P151" i="6"/>
  <c r="M152" i="6"/>
  <c r="O151" i="6"/>
  <c r="AL137" i="6"/>
  <c r="BD265" i="4"/>
  <c r="BF265" i="4" s="1"/>
  <c r="BA266" i="4"/>
  <c r="AZ205" i="4"/>
  <c r="BC204" i="4"/>
  <c r="BE204" i="4" s="1"/>
  <c r="AC124" i="7"/>
  <c r="Z127" i="7"/>
  <c r="AA126" i="7"/>
  <c r="AB126" i="7" s="1"/>
  <c r="AB125" i="7"/>
  <c r="AK140" i="6"/>
  <c r="AJ141" i="6"/>
  <c r="AH390" i="6"/>
  <c r="AR389" i="6"/>
  <c r="AQ389" i="6"/>
  <c r="AI389" i="6"/>
  <c r="AK287" i="6"/>
  <c r="AJ288" i="6"/>
  <c r="AK138" i="6"/>
  <c r="AK139" i="6"/>
  <c r="P152" i="6" l="1"/>
  <c r="O152" i="6"/>
  <c r="M153" i="6"/>
  <c r="CE566" i="4"/>
  <c r="CG565" i="4"/>
  <c r="CH565" i="4" s="1"/>
  <c r="AL138" i="6"/>
  <c r="AL139" i="6" s="1"/>
  <c r="AL140" i="6" s="1"/>
  <c r="AZ206" i="4"/>
  <c r="BC205" i="4"/>
  <c r="BE205" i="4" s="1"/>
  <c r="BD266" i="4"/>
  <c r="BF266" i="4" s="1"/>
  <c r="BA267" i="4"/>
  <c r="AC125" i="7"/>
  <c r="AD125" i="7" s="1"/>
  <c r="Z128" i="7"/>
  <c r="AC126" i="7"/>
  <c r="AD126" i="7" s="1"/>
  <c r="AA127" i="7"/>
  <c r="AD124" i="7"/>
  <c r="AE124" i="7" s="1"/>
  <c r="AI390" i="6"/>
  <c r="AQ390" i="6"/>
  <c r="AR390" i="6"/>
  <c r="AH391" i="6"/>
  <c r="AJ142" i="6"/>
  <c r="AK141" i="6"/>
  <c r="AK288" i="6"/>
  <c r="AJ289" i="6"/>
  <c r="AA128" i="7" l="1"/>
  <c r="AE126" i="7"/>
  <c r="CE567" i="4"/>
  <c r="CG566" i="4"/>
  <c r="CH566" i="4" s="1"/>
  <c r="P153" i="6"/>
  <c r="M154" i="6"/>
  <c r="O153" i="6"/>
  <c r="AL141" i="6"/>
  <c r="BA268" i="4"/>
  <c r="BD267" i="4"/>
  <c r="BF267" i="4" s="1"/>
  <c r="AZ207" i="4"/>
  <c r="BC206" i="4"/>
  <c r="BE206" i="4" s="1"/>
  <c r="AB127" i="7"/>
  <c r="AE125" i="7"/>
  <c r="Z129" i="7"/>
  <c r="AA129" i="7" s="1"/>
  <c r="AB128" i="7"/>
  <c r="AJ143" i="6"/>
  <c r="AK142" i="6"/>
  <c r="AQ391" i="6"/>
  <c r="AH392" i="6"/>
  <c r="AR391" i="6"/>
  <c r="AI391" i="6"/>
  <c r="AJ290" i="6"/>
  <c r="AK289" i="6"/>
  <c r="P154" i="6" l="1"/>
  <c r="M155" i="6"/>
  <c r="O154" i="6"/>
  <c r="CE568" i="4"/>
  <c r="CG567" i="4"/>
  <c r="CH567" i="4" s="1"/>
  <c r="AL142" i="6"/>
  <c r="AZ208" i="4"/>
  <c r="BC207" i="4"/>
  <c r="BE207" i="4" s="1"/>
  <c r="BA269" i="4"/>
  <c r="BD268" i="4"/>
  <c r="BF268" i="4" s="1"/>
  <c r="Z130" i="7"/>
  <c r="AB129" i="7"/>
  <c r="AC127" i="7"/>
  <c r="AC128" i="7" s="1"/>
  <c r="AK290" i="6"/>
  <c r="AJ291" i="6"/>
  <c r="AJ144" i="6"/>
  <c r="AK143" i="6"/>
  <c r="AQ392" i="6"/>
  <c r="AI392" i="6"/>
  <c r="AH393" i="6"/>
  <c r="AR392" i="6"/>
  <c r="CE569" i="4" l="1"/>
  <c r="CG568" i="4"/>
  <c r="CH568" i="4" s="1"/>
  <c r="P155" i="6"/>
  <c r="M156" i="6"/>
  <c r="O155" i="6"/>
  <c r="AL143" i="6"/>
  <c r="BA270" i="4"/>
  <c r="BD269" i="4"/>
  <c r="BF269" i="4" s="1"/>
  <c r="AZ209" i="4"/>
  <c r="BC208" i="4"/>
  <c r="BE208" i="4" s="1"/>
  <c r="AC129" i="7"/>
  <c r="AD128" i="7"/>
  <c r="Z131" i="7"/>
  <c r="AD127" i="7"/>
  <c r="AE127" i="7" s="1"/>
  <c r="AD129" i="7"/>
  <c r="AA130" i="7"/>
  <c r="AK144" i="6"/>
  <c r="AJ145" i="6"/>
  <c r="AQ393" i="6"/>
  <c r="AH394" i="6"/>
  <c r="AR393" i="6"/>
  <c r="AI393" i="6"/>
  <c r="AJ292" i="6"/>
  <c r="AK291" i="6"/>
  <c r="P156" i="6" l="1"/>
  <c r="M157" i="6"/>
  <c r="O156" i="6"/>
  <c r="CE570" i="4"/>
  <c r="CG569" i="4"/>
  <c r="CH569" i="4" s="1"/>
  <c r="AL144" i="6"/>
  <c r="AZ210" i="4"/>
  <c r="BC209" i="4"/>
  <c r="BE209" i="4" s="1"/>
  <c r="BA271" i="4"/>
  <c r="BD270" i="4"/>
  <c r="BF270" i="4" s="1"/>
  <c r="AA131" i="7"/>
  <c r="AE129" i="7"/>
  <c r="AB130" i="7"/>
  <c r="Z132" i="7"/>
  <c r="AB131" i="7"/>
  <c r="AE128" i="7"/>
  <c r="AR394" i="6"/>
  <c r="AH395" i="6"/>
  <c r="AQ394" i="6"/>
  <c r="AI394" i="6"/>
  <c r="AJ146" i="6"/>
  <c r="AK145" i="6"/>
  <c r="AJ293" i="6"/>
  <c r="AK292" i="6"/>
  <c r="CE571" i="4" l="1"/>
  <c r="CG570" i="4"/>
  <c r="CH570" i="4" s="1"/>
  <c r="P157" i="6"/>
  <c r="M158" i="6"/>
  <c r="O157" i="6"/>
  <c r="AL145" i="6"/>
  <c r="BA272" i="4"/>
  <c r="BD271" i="4"/>
  <c r="BF271" i="4" s="1"/>
  <c r="AZ211" i="4"/>
  <c r="BC210" i="4"/>
  <c r="BE210" i="4" s="1"/>
  <c r="Z133" i="7"/>
  <c r="AC130" i="7"/>
  <c r="AC131" i="7" s="1"/>
  <c r="AA132" i="7"/>
  <c r="AB132" i="7" s="1"/>
  <c r="AR395" i="6"/>
  <c r="AQ395" i="6"/>
  <c r="AH396" i="6"/>
  <c r="AI395" i="6"/>
  <c r="AJ147" i="6"/>
  <c r="AK146" i="6"/>
  <c r="AJ294" i="6"/>
  <c r="AK293" i="6"/>
  <c r="P158" i="6" l="1"/>
  <c r="M159" i="6"/>
  <c r="O158" i="6"/>
  <c r="CE572" i="4"/>
  <c r="CG571" i="4"/>
  <c r="CH571" i="4" s="1"/>
  <c r="AL146" i="6"/>
  <c r="AZ212" i="4"/>
  <c r="BC211" i="4"/>
  <c r="BE211" i="4" s="1"/>
  <c r="BA273" i="4"/>
  <c r="BD272" i="4"/>
  <c r="BF272" i="4" s="1"/>
  <c r="AD130" i="7"/>
  <c r="AE130" i="7" s="1"/>
  <c r="Z134" i="7"/>
  <c r="AA133" i="7"/>
  <c r="AC132" i="7"/>
  <c r="AD132" i="7" s="1"/>
  <c r="AD131" i="7"/>
  <c r="AE131" i="7" s="1"/>
  <c r="AQ396" i="6"/>
  <c r="AR396" i="6"/>
  <c r="AH397" i="6"/>
  <c r="AI396" i="6"/>
  <c r="AJ148" i="6"/>
  <c r="AK147" i="6"/>
  <c r="AK294" i="6"/>
  <c r="AJ295" i="6"/>
  <c r="AE132" i="7" l="1"/>
  <c r="CE573" i="4"/>
  <c r="CG572" i="4"/>
  <c r="CH572" i="4" s="1"/>
  <c r="P159" i="6"/>
  <c r="M160" i="6"/>
  <c r="O159" i="6"/>
  <c r="AA134" i="7"/>
  <c r="AL147" i="6"/>
  <c r="BA274" i="4"/>
  <c r="BD273" i="4"/>
  <c r="BF273" i="4" s="1"/>
  <c r="AZ213" i="4"/>
  <c r="BE212" i="4"/>
  <c r="BC212" i="4"/>
  <c r="AB133" i="7"/>
  <c r="Z135" i="7"/>
  <c r="AB134" i="7"/>
  <c r="AQ397" i="6"/>
  <c r="AH398" i="6"/>
  <c r="AR397" i="6"/>
  <c r="AI397" i="6"/>
  <c r="AJ149" i="6"/>
  <c r="AK148" i="6"/>
  <c r="AK295" i="6"/>
  <c r="AJ296" i="6"/>
  <c r="AA135" i="7" l="1"/>
  <c r="P160" i="6"/>
  <c r="O160" i="6"/>
  <c r="M161" i="6"/>
  <c r="CE574" i="4"/>
  <c r="CG573" i="4"/>
  <c r="CH573" i="4" s="1"/>
  <c r="AL148" i="6"/>
  <c r="AZ214" i="4"/>
  <c r="BC213" i="4"/>
  <c r="BE213" i="4" s="1"/>
  <c r="BA275" i="4"/>
  <c r="BD274" i="4"/>
  <c r="BF274" i="4" s="1"/>
  <c r="Z136" i="7"/>
  <c r="AB135" i="7"/>
  <c r="AC133" i="7"/>
  <c r="AC134" i="7" s="1"/>
  <c r="AJ150" i="6"/>
  <c r="AK149" i="6"/>
  <c r="AQ398" i="6"/>
  <c r="AI398" i="6"/>
  <c r="AR398" i="6"/>
  <c r="AH399" i="6"/>
  <c r="AJ297" i="6"/>
  <c r="AK296" i="6"/>
  <c r="P161" i="6" l="1"/>
  <c r="M162" i="6"/>
  <c r="O161" i="6"/>
  <c r="AC135" i="7"/>
  <c r="CE575" i="4"/>
  <c r="CG574" i="4"/>
  <c r="CH574" i="4" s="1"/>
  <c r="AL149" i="6"/>
  <c r="BA276" i="4"/>
  <c r="BD275" i="4"/>
  <c r="BF275" i="4" s="1"/>
  <c r="AZ215" i="4"/>
  <c r="BC214" i="4"/>
  <c r="BE214" i="4" s="1"/>
  <c r="Z137" i="7"/>
  <c r="AA136" i="7"/>
  <c r="AD134" i="7"/>
  <c r="AD135" i="7"/>
  <c r="AD133" i="7"/>
  <c r="AE133" i="7" s="1"/>
  <c r="AK150" i="6"/>
  <c r="AJ151" i="6"/>
  <c r="AR399" i="6"/>
  <c r="AQ399" i="6"/>
  <c r="AI399" i="6"/>
  <c r="AI400" i="6"/>
  <c r="AO6" i="6" s="1"/>
  <c r="AR400" i="6"/>
  <c r="AQ400" i="6"/>
  <c r="AJ400" i="6"/>
  <c r="AK297" i="6"/>
  <c r="AJ298" i="6"/>
  <c r="AE135" i="7" l="1"/>
  <c r="O162" i="6"/>
  <c r="P162" i="6"/>
  <c r="M163" i="6"/>
  <c r="CE576" i="4"/>
  <c r="CG575" i="4"/>
  <c r="CH575" i="4" s="1"/>
  <c r="AL150" i="6"/>
  <c r="AZ216" i="4"/>
  <c r="BC215" i="4"/>
  <c r="BE215" i="4" s="1"/>
  <c r="BA277" i="4"/>
  <c r="BD276" i="4"/>
  <c r="BF276" i="4" s="1"/>
  <c r="AA137" i="7"/>
  <c r="AB136" i="7"/>
  <c r="AE134" i="7"/>
  <c r="Z138" i="7"/>
  <c r="AB137" i="7"/>
  <c r="AJ401" i="6"/>
  <c r="AK151" i="6"/>
  <c r="AJ152" i="6"/>
  <c r="AJ299" i="6"/>
  <c r="AK298" i="6"/>
  <c r="CE577" i="4" l="1"/>
  <c r="CG576" i="4"/>
  <c r="CH576" i="4" s="1"/>
  <c r="P163" i="6"/>
  <c r="M164" i="6"/>
  <c r="O163" i="6"/>
  <c r="AL151" i="6"/>
  <c r="BA278" i="4"/>
  <c r="BD277" i="4"/>
  <c r="BF277" i="4" s="1"/>
  <c r="AZ217" i="4"/>
  <c r="BC216" i="4"/>
  <c r="BE216" i="4" s="1"/>
  <c r="AC136" i="7"/>
  <c r="AC137" i="7" s="1"/>
  <c r="Z139" i="7"/>
  <c r="AA138" i="7"/>
  <c r="AJ300" i="6"/>
  <c r="AK299" i="6"/>
  <c r="AJ402" i="6"/>
  <c r="AK401" i="6"/>
  <c r="AJ153" i="6"/>
  <c r="AK152" i="6"/>
  <c r="P164" i="6" l="1"/>
  <c r="M165" i="6"/>
  <c r="O164" i="6"/>
  <c r="CE578" i="4"/>
  <c r="CG577" i="4"/>
  <c r="CH577" i="4" s="1"/>
  <c r="AL152" i="6"/>
  <c r="AZ218" i="4"/>
  <c r="BC217" i="4"/>
  <c r="BE217" i="4" s="1"/>
  <c r="BA279" i="4"/>
  <c r="BD278" i="4"/>
  <c r="BF278" i="4" s="1"/>
  <c r="AA139" i="7"/>
  <c r="AD137" i="7"/>
  <c r="AE137" i="7" s="1"/>
  <c r="AD136" i="7"/>
  <c r="AE136" i="7" s="1"/>
  <c r="AB138" i="7"/>
  <c r="Z140" i="7"/>
  <c r="AB139" i="7"/>
  <c r="AA140" i="7"/>
  <c r="AJ154" i="6"/>
  <c r="AK153" i="6"/>
  <c r="AJ301" i="6"/>
  <c r="AK300" i="6"/>
  <c r="AK402" i="6"/>
  <c r="AJ403" i="6"/>
  <c r="CE579" i="4" l="1"/>
  <c r="CG578" i="4"/>
  <c r="CH578" i="4" s="1"/>
  <c r="O165" i="6"/>
  <c r="P165" i="6"/>
  <c r="M166" i="6"/>
  <c r="AL153" i="6"/>
  <c r="BA280" i="4"/>
  <c r="BD279" i="4"/>
  <c r="BF279" i="4" s="1"/>
  <c r="AZ219" i="4"/>
  <c r="BC218" i="4"/>
  <c r="BE218" i="4" s="1"/>
  <c r="Z141" i="7"/>
  <c r="AA141" i="7" s="1"/>
  <c r="AB140" i="7"/>
  <c r="AC138" i="7"/>
  <c r="AC139" i="7" s="1"/>
  <c r="AJ302" i="6"/>
  <c r="AK301" i="6"/>
  <c r="AJ155" i="6"/>
  <c r="AK154" i="6"/>
  <c r="AJ404" i="6"/>
  <c r="AK403" i="6"/>
  <c r="AC140" i="7" l="1"/>
  <c r="P166" i="6"/>
  <c r="M167" i="6"/>
  <c r="O166" i="6"/>
  <c r="CE580" i="4"/>
  <c r="CG579" i="4"/>
  <c r="CH579" i="4" s="1"/>
  <c r="AL154" i="6"/>
  <c r="AZ220" i="4"/>
  <c r="BC219" i="4"/>
  <c r="BE219" i="4" s="1"/>
  <c r="BA281" i="4"/>
  <c r="BD280" i="4"/>
  <c r="BF280" i="4" s="1"/>
  <c r="AD140" i="7"/>
  <c r="AD138" i="7"/>
  <c r="AE138" i="7" s="1"/>
  <c r="Z142" i="7"/>
  <c r="AB141" i="7"/>
  <c r="AC141" i="7" s="1"/>
  <c r="AD139" i="7"/>
  <c r="AK404" i="6"/>
  <c r="AJ405" i="6"/>
  <c r="AK302" i="6"/>
  <c r="AJ303" i="6"/>
  <c r="AJ156" i="6"/>
  <c r="AK155" i="6"/>
  <c r="CE581" i="4" l="1"/>
  <c r="CG580" i="4"/>
  <c r="CH580" i="4" s="1"/>
  <c r="P167" i="6"/>
  <c r="M168" i="6"/>
  <c r="O167" i="6"/>
  <c r="AL155" i="6"/>
  <c r="BA282" i="4"/>
  <c r="BD281" i="4"/>
  <c r="BF281" i="4" s="1"/>
  <c r="AZ221" i="4"/>
  <c r="BC220" i="4"/>
  <c r="BE220" i="4" s="1"/>
  <c r="AE140" i="7"/>
  <c r="AE139" i="7"/>
  <c r="Z143" i="7"/>
  <c r="AD141" i="7"/>
  <c r="AE141" i="7" s="1"/>
  <c r="AA142" i="7"/>
  <c r="AA143" i="7" s="1"/>
  <c r="AK405" i="6"/>
  <c r="AJ406" i="6"/>
  <c r="AJ157" i="6"/>
  <c r="AK156" i="6"/>
  <c r="AJ304" i="6"/>
  <c r="AK303" i="6"/>
  <c r="AB142" i="7" l="1"/>
  <c r="AC142" i="7" s="1"/>
  <c r="O168" i="6"/>
  <c r="M169" i="6"/>
  <c r="P168" i="6"/>
  <c r="CE582" i="4"/>
  <c r="CG581" i="4"/>
  <c r="CH581" i="4" s="1"/>
  <c r="AL156" i="6"/>
  <c r="AZ222" i="4"/>
  <c r="BC221" i="4"/>
  <c r="BE221" i="4" s="1"/>
  <c r="BA283" i="4"/>
  <c r="BD282" i="4"/>
  <c r="BF282" i="4" s="1"/>
  <c r="Z144" i="7"/>
  <c r="AB143" i="7"/>
  <c r="AC143" i="7" s="1"/>
  <c r="AJ407" i="6"/>
  <c r="AK406" i="6"/>
  <c r="AK304" i="6"/>
  <c r="AJ305" i="6"/>
  <c r="AJ158" i="6"/>
  <c r="AK157" i="6"/>
  <c r="CE583" i="4" l="1"/>
  <c r="CG582" i="4"/>
  <c r="CH582" i="4" s="1"/>
  <c r="AD142" i="7"/>
  <c r="AE142" i="7" s="1"/>
  <c r="P169" i="6"/>
  <c r="M170" i="6"/>
  <c r="O169" i="6"/>
  <c r="AL157" i="6"/>
  <c r="BA284" i="4"/>
  <c r="BD283" i="4"/>
  <c r="BF283" i="4" s="1"/>
  <c r="AZ223" i="4"/>
  <c r="BC222" i="4"/>
  <c r="BE222" i="4" s="1"/>
  <c r="Z145" i="7"/>
  <c r="AA144" i="7"/>
  <c r="AD143" i="7"/>
  <c r="AE143" i="7" s="1"/>
  <c r="AK158" i="6"/>
  <c r="AJ159" i="6"/>
  <c r="AJ408" i="6"/>
  <c r="AK407" i="6"/>
  <c r="AJ306" i="6"/>
  <c r="AK305" i="6"/>
  <c r="AA145" i="7" l="1"/>
  <c r="O170" i="6"/>
  <c r="P170" i="6"/>
  <c r="M171" i="6"/>
  <c r="CE584" i="4"/>
  <c r="CG583" i="4"/>
  <c r="CH583" i="4" s="1"/>
  <c r="AL158" i="6"/>
  <c r="AZ224" i="4"/>
  <c r="BC223" i="4"/>
  <c r="BE223" i="4" s="1"/>
  <c r="BA285" i="4"/>
  <c r="BD284" i="4"/>
  <c r="BF284" i="4" s="1"/>
  <c r="AB144" i="7"/>
  <c r="Z146" i="7"/>
  <c r="AA146" i="7" s="1"/>
  <c r="AB145" i="7"/>
  <c r="AJ160" i="6"/>
  <c r="AK159" i="6"/>
  <c r="AJ307" i="6"/>
  <c r="AK306" i="6"/>
  <c r="AJ409" i="6"/>
  <c r="AK408" i="6"/>
  <c r="M172" i="6" l="1"/>
  <c r="O171" i="6"/>
  <c r="P171" i="6"/>
  <c r="CE585" i="4"/>
  <c r="CG584" i="4"/>
  <c r="CH584" i="4" s="1"/>
  <c r="AL159" i="6"/>
  <c r="BA286" i="4"/>
  <c r="BD285" i="4"/>
  <c r="BF285" i="4" s="1"/>
  <c r="AZ225" i="4"/>
  <c r="BC224" i="4"/>
  <c r="BE224" i="4" s="1"/>
  <c r="AC144" i="7"/>
  <c r="AC145" i="7" s="1"/>
  <c r="AD145" i="7" s="1"/>
  <c r="Z147" i="7"/>
  <c r="AA147" i="7" s="1"/>
  <c r="AB146" i="7"/>
  <c r="AJ308" i="6"/>
  <c r="AK307" i="6"/>
  <c r="AJ410" i="6"/>
  <c r="AK409" i="6"/>
  <c r="AJ161" i="6"/>
  <c r="AK160" i="6"/>
  <c r="CE586" i="4" l="1"/>
  <c r="CG585" i="4"/>
  <c r="CH585" i="4" s="1"/>
  <c r="P172" i="6"/>
  <c r="M173" i="6"/>
  <c r="O172" i="6"/>
  <c r="AL160" i="6"/>
  <c r="AZ226" i="4"/>
  <c r="BC225" i="4"/>
  <c r="BE225" i="4" s="1"/>
  <c r="BA287" i="4"/>
  <c r="BD286" i="4"/>
  <c r="BF286" i="4" s="1"/>
  <c r="AC146" i="7"/>
  <c r="AD146" i="7" s="1"/>
  <c r="AE146" i="7" s="1"/>
  <c r="Z148" i="7"/>
  <c r="AB147" i="7"/>
  <c r="AD144" i="7"/>
  <c r="AE144" i="7" s="1"/>
  <c r="AJ309" i="6"/>
  <c r="AK308" i="6"/>
  <c r="AJ162" i="6"/>
  <c r="AK161" i="6"/>
  <c r="AJ411" i="6"/>
  <c r="AK410" i="6"/>
  <c r="AC147" i="7" l="1"/>
  <c r="P173" i="6"/>
  <c r="M174" i="6"/>
  <c r="O173" i="6"/>
  <c r="CE587" i="4"/>
  <c r="CG586" i="4"/>
  <c r="CH586" i="4" s="1"/>
  <c r="AL161" i="6"/>
  <c r="BA288" i="4"/>
  <c r="BD287" i="4"/>
  <c r="BF287" i="4" s="1"/>
  <c r="AZ227" i="4"/>
  <c r="BC226" i="4"/>
  <c r="BE226" i="4" s="1"/>
  <c r="AE145" i="7"/>
  <c r="AD147" i="7"/>
  <c r="AE147" i="7" s="1"/>
  <c r="Z149" i="7"/>
  <c r="AA148" i="7"/>
  <c r="AB148" i="7" s="1"/>
  <c r="AJ412" i="6"/>
  <c r="AK411" i="6"/>
  <c r="AJ310" i="6"/>
  <c r="AK309" i="6"/>
  <c r="AJ163" i="6"/>
  <c r="AK162" i="6"/>
  <c r="CE588" i="4" l="1"/>
  <c r="CG587" i="4"/>
  <c r="CH587" i="4" s="1"/>
  <c r="O174" i="6"/>
  <c r="P174" i="6"/>
  <c r="M175" i="6"/>
  <c r="AL162" i="6"/>
  <c r="AZ228" i="4"/>
  <c r="BC227" i="4"/>
  <c r="BE227" i="4" s="1"/>
  <c r="BA289" i="4"/>
  <c r="BD288" i="4"/>
  <c r="BF288" i="4" s="1"/>
  <c r="Z150" i="7"/>
  <c r="AA149" i="7"/>
  <c r="AC148" i="7"/>
  <c r="AJ164" i="6"/>
  <c r="AK163" i="6"/>
  <c r="AJ413" i="6"/>
  <c r="AK412" i="6"/>
  <c r="AK310" i="6"/>
  <c r="AJ311" i="6"/>
  <c r="O175" i="6" l="1"/>
  <c r="P175" i="6"/>
  <c r="M176" i="6"/>
  <c r="CE589" i="4"/>
  <c r="CG588" i="4"/>
  <c r="CH588" i="4" s="1"/>
  <c r="AL163" i="6"/>
  <c r="BA290" i="4"/>
  <c r="BD289" i="4"/>
  <c r="BF289" i="4" s="1"/>
  <c r="AZ229" i="4"/>
  <c r="BC228" i="4"/>
  <c r="BE228" i="4" s="1"/>
  <c r="Z151" i="7"/>
  <c r="AD148" i="7"/>
  <c r="AE148" i="7" s="1"/>
  <c r="AA150" i="7"/>
  <c r="AB149" i="7"/>
  <c r="AC149" i="7" s="1"/>
  <c r="AK413" i="6"/>
  <c r="AJ414" i="6"/>
  <c r="AK164" i="6"/>
  <c r="AJ165" i="6"/>
  <c r="AJ312" i="6"/>
  <c r="AK311" i="6"/>
  <c r="CE590" i="4" l="1"/>
  <c r="CG589" i="4"/>
  <c r="CH589" i="4" s="1"/>
  <c r="O176" i="6"/>
  <c r="M177" i="6"/>
  <c r="P176" i="6"/>
  <c r="AL164" i="6"/>
  <c r="AZ230" i="4"/>
  <c r="BC229" i="4"/>
  <c r="BE229" i="4" s="1"/>
  <c r="BA291" i="4"/>
  <c r="BD290" i="4"/>
  <c r="BF290" i="4" s="1"/>
  <c r="AA151" i="7"/>
  <c r="AB151" i="7" s="1"/>
  <c r="AD149" i="7"/>
  <c r="AE149" i="7" s="1"/>
  <c r="AB150" i="7"/>
  <c r="Z152" i="7"/>
  <c r="AK414" i="6"/>
  <c r="AK415" i="6"/>
  <c r="AJ313" i="6"/>
  <c r="AK312" i="6"/>
  <c r="AJ166" i="6"/>
  <c r="AK165" i="6"/>
  <c r="AA152" i="7" l="1"/>
  <c r="P177" i="6"/>
  <c r="M178" i="6"/>
  <c r="O177" i="6"/>
  <c r="CE591" i="4"/>
  <c r="CG590" i="4"/>
  <c r="CH590" i="4" s="1"/>
  <c r="AL165" i="6"/>
  <c r="BA292" i="4"/>
  <c r="BD291" i="4"/>
  <c r="BF291" i="4" s="1"/>
  <c r="AZ231" i="4"/>
  <c r="BC230" i="4"/>
  <c r="BE230" i="4" s="1"/>
  <c r="Z153" i="7"/>
  <c r="AB152" i="7"/>
  <c r="AC150" i="7"/>
  <c r="AC151" i="7" s="1"/>
  <c r="AC152" i="7" s="1"/>
  <c r="AJ314" i="6"/>
  <c r="AK313" i="6"/>
  <c r="AJ167" i="6"/>
  <c r="AK166" i="6"/>
  <c r="P178" i="6" l="1"/>
  <c r="M179" i="6"/>
  <c r="O178" i="6"/>
  <c r="CE592" i="4"/>
  <c r="CG591" i="4"/>
  <c r="CH591" i="4" s="1"/>
  <c r="AL166" i="6"/>
  <c r="AZ232" i="4"/>
  <c r="BC231" i="4"/>
  <c r="BE231" i="4" s="1"/>
  <c r="BA293" i="4"/>
  <c r="BD292" i="4"/>
  <c r="BF292" i="4" s="1"/>
  <c r="AD151" i="7"/>
  <c r="Z154" i="7"/>
  <c r="AD150" i="7"/>
  <c r="AE150" i="7" s="1"/>
  <c r="AD152" i="7"/>
  <c r="AA153" i="7"/>
  <c r="AK167" i="6"/>
  <c r="AJ168" i="6"/>
  <c r="AJ315" i="6"/>
  <c r="AK314" i="6"/>
  <c r="CE593" i="4" l="1"/>
  <c r="CG592" i="4"/>
  <c r="CH592" i="4" s="1"/>
  <c r="P179" i="6"/>
  <c r="M180" i="6"/>
  <c r="O179" i="6"/>
  <c r="AL167" i="6"/>
  <c r="BA294" i="4"/>
  <c r="BD293" i="4"/>
  <c r="BF293" i="4" s="1"/>
  <c r="AZ233" i="4"/>
  <c r="BC232" i="4"/>
  <c r="BE232" i="4" s="1"/>
  <c r="AE152" i="7"/>
  <c r="AE151" i="7"/>
  <c r="AA154" i="7"/>
  <c r="AB153" i="7"/>
  <c r="Z155" i="7"/>
  <c r="AB154" i="7"/>
  <c r="AJ169" i="6"/>
  <c r="AK168" i="6"/>
  <c r="AJ316" i="6"/>
  <c r="AK315" i="6"/>
  <c r="P180" i="6" l="1"/>
  <c r="M181" i="6"/>
  <c r="O180" i="6"/>
  <c r="CE594" i="4"/>
  <c r="CG593" i="4"/>
  <c r="CH593" i="4" s="1"/>
  <c r="AZ234" i="4"/>
  <c r="BC233" i="4"/>
  <c r="BE233" i="4" s="1"/>
  <c r="BA295" i="4"/>
  <c r="BD294" i="4"/>
  <c r="BF294" i="4" s="1"/>
  <c r="Z156" i="7"/>
  <c r="AC153" i="7"/>
  <c r="AC154" i="7" s="1"/>
  <c r="AA155" i="7"/>
  <c r="AL168" i="6"/>
  <c r="AK169" i="6"/>
  <c r="AJ170" i="6"/>
  <c r="AK316" i="6"/>
  <c r="AJ317" i="6"/>
  <c r="P181" i="6" l="1"/>
  <c r="M182" i="6"/>
  <c r="O181" i="6"/>
  <c r="CE595" i="4"/>
  <c r="CG594" i="4"/>
  <c r="CH594" i="4" s="1"/>
  <c r="AL169" i="6"/>
  <c r="BA296" i="4"/>
  <c r="BD295" i="4"/>
  <c r="BF295" i="4" s="1"/>
  <c r="AZ235" i="4"/>
  <c r="BC234" i="4"/>
  <c r="BE234" i="4" s="1"/>
  <c r="AD153" i="7"/>
  <c r="AE153" i="7" s="1"/>
  <c r="AA156" i="7"/>
  <c r="AB156" i="7" s="1"/>
  <c r="AB155" i="7"/>
  <c r="AC155" i="7" s="1"/>
  <c r="Z157" i="7"/>
  <c r="AD154" i="7"/>
  <c r="AE154" i="7" s="1"/>
  <c r="AJ318" i="6"/>
  <c r="AK317" i="6"/>
  <c r="AK170" i="6"/>
  <c r="AJ171" i="6"/>
  <c r="CE596" i="4" l="1"/>
  <c r="CG595" i="4"/>
  <c r="CH595" i="4" s="1"/>
  <c r="M183" i="6"/>
  <c r="O182" i="6"/>
  <c r="P182" i="6"/>
  <c r="AZ236" i="4"/>
  <c r="BC235" i="4"/>
  <c r="BE235" i="4" s="1"/>
  <c r="BA297" i="4"/>
  <c r="BD296" i="4"/>
  <c r="BF296" i="4" s="1"/>
  <c r="Z158" i="7"/>
  <c r="AA157" i="7"/>
  <c r="AC156" i="7"/>
  <c r="AD155" i="7"/>
  <c r="AE155" i="7" s="1"/>
  <c r="AL170" i="6"/>
  <c r="AK318" i="6"/>
  <c r="AJ319" i="6"/>
  <c r="AK171" i="6"/>
  <c r="AJ172" i="6"/>
  <c r="AA158" i="7" l="1"/>
  <c r="P183" i="6"/>
  <c r="M184" i="6"/>
  <c r="O183" i="6"/>
  <c r="CE597" i="4"/>
  <c r="CG596" i="4"/>
  <c r="CH596" i="4" s="1"/>
  <c r="AL171" i="6"/>
  <c r="BA298" i="4"/>
  <c r="BD297" i="4"/>
  <c r="BF297" i="4" s="1"/>
  <c r="AZ237" i="4"/>
  <c r="BC236" i="4"/>
  <c r="BE236" i="4" s="1"/>
  <c r="AB157" i="7"/>
  <c r="Z159" i="7"/>
  <c r="AB158" i="7"/>
  <c r="AD156" i="7"/>
  <c r="AE156" i="7" s="1"/>
  <c r="AJ320" i="6"/>
  <c r="AK319" i="6"/>
  <c r="AK172" i="6"/>
  <c r="AJ173" i="6"/>
  <c r="CE598" i="4" l="1"/>
  <c r="CG597" i="4"/>
  <c r="CH597" i="4" s="1"/>
  <c r="P184" i="6"/>
  <c r="O184" i="6"/>
  <c r="M185" i="6"/>
  <c r="AL172" i="6"/>
  <c r="AZ238" i="4"/>
  <c r="BC237" i="4"/>
  <c r="BE237" i="4" s="1"/>
  <c r="BA299" i="4"/>
  <c r="BD298" i="4"/>
  <c r="BF298" i="4" s="1"/>
  <c r="Z160" i="7"/>
  <c r="AC157" i="7"/>
  <c r="AC158" i="7" s="1"/>
  <c r="AD158" i="7" s="1"/>
  <c r="AA159" i="7"/>
  <c r="AJ174" i="6"/>
  <c r="AK173" i="6"/>
  <c r="AJ321" i="6"/>
  <c r="AK320" i="6"/>
  <c r="M186" i="6" l="1"/>
  <c r="P185" i="6"/>
  <c r="O185" i="6"/>
  <c r="AA160" i="7"/>
  <c r="CE599" i="4"/>
  <c r="CG598" i="4"/>
  <c r="CH598" i="4" s="1"/>
  <c r="AL173" i="6"/>
  <c r="BA300" i="4"/>
  <c r="BD299" i="4"/>
  <c r="BF299" i="4" s="1"/>
  <c r="AZ239" i="4"/>
  <c r="BE238" i="4"/>
  <c r="BC238" i="4"/>
  <c r="AD157" i="7"/>
  <c r="AE157" i="7" s="1"/>
  <c r="AB159" i="7"/>
  <c r="AC159" i="7" s="1"/>
  <c r="Z161" i="7"/>
  <c r="AB160" i="7"/>
  <c r="AJ175" i="6"/>
  <c r="AK174" i="6"/>
  <c r="AJ322" i="6"/>
  <c r="AK321" i="6"/>
  <c r="CE600" i="4" l="1"/>
  <c r="CG599" i="4"/>
  <c r="CH599" i="4" s="1"/>
  <c r="P186" i="6"/>
  <c r="M187" i="6"/>
  <c r="O186" i="6"/>
  <c r="AL174" i="6"/>
  <c r="AZ240" i="4"/>
  <c r="BC239" i="4"/>
  <c r="BE239" i="4" s="1"/>
  <c r="BA301" i="4"/>
  <c r="BD300" i="4"/>
  <c r="BF300" i="4" s="1"/>
  <c r="AC160" i="7"/>
  <c r="AE158" i="7"/>
  <c r="Z162" i="7"/>
  <c r="AD159" i="7"/>
  <c r="AE159" i="7" s="1"/>
  <c r="AD160" i="7"/>
  <c r="AA161" i="7"/>
  <c r="AJ176" i="6"/>
  <c r="AK175" i="6"/>
  <c r="AJ323" i="6"/>
  <c r="AK322" i="6"/>
  <c r="O187" i="6" l="1"/>
  <c r="P187" i="6"/>
  <c r="M188" i="6"/>
  <c r="CE601" i="4"/>
  <c r="CG600" i="4"/>
  <c r="CH600" i="4" s="1"/>
  <c r="AL175" i="6"/>
  <c r="BA302" i="4"/>
  <c r="BD301" i="4"/>
  <c r="BF301" i="4" s="1"/>
  <c r="AZ241" i="4"/>
  <c r="BC240" i="4"/>
  <c r="BE240" i="4" s="1"/>
  <c r="AA162" i="7"/>
  <c r="AB161" i="7"/>
  <c r="AE160" i="7"/>
  <c r="Z163" i="7"/>
  <c r="AB162" i="7"/>
  <c r="AJ177" i="6"/>
  <c r="AK176" i="6"/>
  <c r="AJ324" i="6"/>
  <c r="AK323" i="6"/>
  <c r="CE602" i="4" l="1"/>
  <c r="CG601" i="4"/>
  <c r="CH601" i="4" s="1"/>
  <c r="P188" i="6"/>
  <c r="M189" i="6"/>
  <c r="O188" i="6"/>
  <c r="AL176" i="6"/>
  <c r="AZ242" i="4"/>
  <c r="BC241" i="4"/>
  <c r="BE241" i="4" s="1"/>
  <c r="BA303" i="4"/>
  <c r="BD302" i="4"/>
  <c r="BF302" i="4" s="1"/>
  <c r="Z164" i="7"/>
  <c r="AC161" i="7"/>
  <c r="AC162" i="7" s="1"/>
  <c r="AA163" i="7"/>
  <c r="AJ178" i="6"/>
  <c r="AK177" i="6"/>
  <c r="AK324" i="6"/>
  <c r="AJ325" i="6"/>
  <c r="P189" i="6" l="1"/>
  <c r="M190" i="6"/>
  <c r="O189" i="6"/>
  <c r="CE603" i="4"/>
  <c r="CG602" i="4"/>
  <c r="CH602" i="4" s="1"/>
  <c r="AL177" i="6"/>
  <c r="BA304" i="4"/>
  <c r="BD303" i="4"/>
  <c r="BF303" i="4" s="1"/>
  <c r="AZ243" i="4"/>
  <c r="BC242" i="4"/>
  <c r="BE242" i="4" s="1"/>
  <c r="AA164" i="7"/>
  <c r="AD161" i="7"/>
  <c r="AE161" i="7" s="1"/>
  <c r="AB163" i="7"/>
  <c r="AD162" i="7"/>
  <c r="Z165" i="7"/>
  <c r="AB164" i="7"/>
  <c r="AK178" i="6"/>
  <c r="AJ179" i="6"/>
  <c r="AJ326" i="6"/>
  <c r="AK325" i="6"/>
  <c r="CE604" i="4" l="1"/>
  <c r="CG603" i="4"/>
  <c r="CH603" i="4" s="1"/>
  <c r="P190" i="6"/>
  <c r="M191" i="6"/>
  <c r="O190" i="6"/>
  <c r="AL178" i="6"/>
  <c r="AZ244" i="4"/>
  <c r="BC243" i="4"/>
  <c r="BE243" i="4" s="1"/>
  <c r="BD304" i="4"/>
  <c r="BF304" i="4" s="1"/>
  <c r="BA305" i="4"/>
  <c r="AE162" i="7"/>
  <c r="Z166" i="7"/>
  <c r="AA165" i="7"/>
  <c r="AC163" i="7"/>
  <c r="AC164" i="7" s="1"/>
  <c r="AD164" i="7" s="1"/>
  <c r="AJ180" i="6"/>
  <c r="AK179" i="6"/>
  <c r="AK326" i="6"/>
  <c r="AJ327" i="6"/>
  <c r="P191" i="6" l="1"/>
  <c r="M192" i="6"/>
  <c r="O191" i="6"/>
  <c r="CE605" i="4"/>
  <c r="CG604" i="4"/>
  <c r="CH604" i="4" s="1"/>
  <c r="AL179" i="6"/>
  <c r="BA306" i="4"/>
  <c r="BD305" i="4"/>
  <c r="BF305" i="4" s="1"/>
  <c r="AZ245" i="4"/>
  <c r="BC244" i="4"/>
  <c r="BE244" i="4" s="1"/>
  <c r="AA166" i="7"/>
  <c r="AD163" i="7"/>
  <c r="AE163" i="7" s="1"/>
  <c r="AB165" i="7"/>
  <c r="Z167" i="7"/>
  <c r="AB166" i="7"/>
  <c r="AJ181" i="6"/>
  <c r="AK180" i="6"/>
  <c r="AJ328" i="6"/>
  <c r="AK327" i="6"/>
  <c r="CE606" i="4" l="1"/>
  <c r="CG605" i="4"/>
  <c r="CH605" i="4" s="1"/>
  <c r="O192" i="6"/>
  <c r="M193" i="6"/>
  <c r="P192" i="6"/>
  <c r="AL180" i="6"/>
  <c r="AZ246" i="4"/>
  <c r="BC245" i="4"/>
  <c r="BE245" i="4" s="1"/>
  <c r="BA307" i="4"/>
  <c r="BD306" i="4"/>
  <c r="BF306" i="4" s="1"/>
  <c r="AE164" i="7"/>
  <c r="AC165" i="7"/>
  <c r="AC166" i="7" s="1"/>
  <c r="AD166" i="7" s="1"/>
  <c r="Z168" i="7"/>
  <c r="AA167" i="7"/>
  <c r="AJ329" i="6"/>
  <c r="AK328" i="6"/>
  <c r="AJ182" i="6"/>
  <c r="AK181" i="6"/>
  <c r="O193" i="6" l="1"/>
  <c r="P193" i="6"/>
  <c r="M194" i="6"/>
  <c r="CE607" i="4"/>
  <c r="CG606" i="4"/>
  <c r="CH606" i="4" s="1"/>
  <c r="AL181" i="6"/>
  <c r="BA308" i="4"/>
  <c r="BD307" i="4"/>
  <c r="BF307" i="4" s="1"/>
  <c r="AZ247" i="4"/>
  <c r="BC246" i="4"/>
  <c r="BE246" i="4" s="1"/>
  <c r="Z169" i="7"/>
  <c r="AA168" i="7"/>
  <c r="AB168" i="7" s="1"/>
  <c r="AB167" i="7"/>
  <c r="AC167" i="7" s="1"/>
  <c r="AC168" i="7" s="1"/>
  <c r="AD165" i="7"/>
  <c r="AE165" i="7" s="1"/>
  <c r="AJ330" i="6"/>
  <c r="AK329" i="6"/>
  <c r="AJ183" i="6"/>
  <c r="AK182" i="6"/>
  <c r="CE608" i="4" l="1"/>
  <c r="CG607" i="4"/>
  <c r="CH607" i="4" s="1"/>
  <c r="O194" i="6"/>
  <c r="P194" i="6"/>
  <c r="M195" i="6"/>
  <c r="AL182" i="6"/>
  <c r="AZ248" i="4"/>
  <c r="BC247" i="4"/>
  <c r="BE247" i="4" s="1"/>
  <c r="BA309" i="4"/>
  <c r="BD308" i="4"/>
  <c r="BF308" i="4" s="1"/>
  <c r="AE166" i="7"/>
  <c r="AA169" i="7"/>
  <c r="AD167" i="7"/>
  <c r="AE167" i="7" s="1"/>
  <c r="AD168" i="7"/>
  <c r="Z170" i="7"/>
  <c r="AB169" i="7"/>
  <c r="AJ331" i="6"/>
  <c r="AK330" i="6"/>
  <c r="AJ184" i="6"/>
  <c r="AK183" i="6"/>
  <c r="O195" i="6" l="1"/>
  <c r="P195" i="6"/>
  <c r="M196" i="6"/>
  <c r="CE609" i="4"/>
  <c r="CG608" i="4"/>
  <c r="CH608" i="4" s="1"/>
  <c r="AL183" i="6"/>
  <c r="BA310" i="4"/>
  <c r="BD309" i="4"/>
  <c r="BF309" i="4" s="1"/>
  <c r="AZ249" i="4"/>
  <c r="BC248" i="4"/>
  <c r="BE248" i="4" s="1"/>
  <c r="AA170" i="7"/>
  <c r="Z171" i="7"/>
  <c r="AC169" i="7"/>
  <c r="AE168" i="7"/>
  <c r="AJ332" i="6"/>
  <c r="AK331" i="6"/>
  <c r="AK184" i="6"/>
  <c r="AJ185" i="6"/>
  <c r="AA171" i="7" l="1"/>
  <c r="AB171" i="7" s="1"/>
  <c r="CE610" i="4"/>
  <c r="CG609" i="4"/>
  <c r="CH609" i="4" s="1"/>
  <c r="M197" i="6"/>
  <c r="O196" i="6"/>
  <c r="P196" i="6"/>
  <c r="AC170" i="7"/>
  <c r="AD170" i="7" s="1"/>
  <c r="AB170" i="7"/>
  <c r="AL184" i="6"/>
  <c r="AZ250" i="4"/>
  <c r="BC249" i="4"/>
  <c r="BE249" i="4" s="1"/>
  <c r="BA311" i="4"/>
  <c r="BD310" i="4"/>
  <c r="BF310" i="4" s="1"/>
  <c r="AD169" i="7"/>
  <c r="AE169" i="7" s="1"/>
  <c r="Z172" i="7"/>
  <c r="AJ186" i="6"/>
  <c r="AK185" i="6"/>
  <c r="AJ333" i="6"/>
  <c r="AK332" i="6"/>
  <c r="O197" i="6" l="1"/>
  <c r="P197" i="6"/>
  <c r="M198" i="6"/>
  <c r="CE611" i="4"/>
  <c r="CG610" i="4"/>
  <c r="CH610" i="4" s="1"/>
  <c r="AL185" i="6"/>
  <c r="BA312" i="4"/>
  <c r="BD311" i="4"/>
  <c r="BF311" i="4" s="1"/>
  <c r="AZ251" i="4"/>
  <c r="BC250" i="4"/>
  <c r="BE250" i="4" s="1"/>
  <c r="AE170" i="7"/>
  <c r="AC171" i="7"/>
  <c r="Z173" i="7"/>
  <c r="AA172" i="7"/>
  <c r="AB172" i="7" s="1"/>
  <c r="AJ334" i="6"/>
  <c r="AK333" i="6"/>
  <c r="AJ187" i="6"/>
  <c r="AK186" i="6"/>
  <c r="CE612" i="4" l="1"/>
  <c r="CG611" i="4"/>
  <c r="CH611" i="4" s="1"/>
  <c r="O198" i="6"/>
  <c r="P198" i="6"/>
  <c r="M199" i="6"/>
  <c r="AL186" i="6"/>
  <c r="AZ252" i="4"/>
  <c r="BC251" i="4"/>
  <c r="BE251" i="4" s="1"/>
  <c r="BA313" i="4"/>
  <c r="BD312" i="4"/>
  <c r="BF312" i="4" s="1"/>
  <c r="Z174" i="7"/>
  <c r="AC172" i="7"/>
  <c r="AA173" i="7"/>
  <c r="AB173" i="7" s="1"/>
  <c r="AD171" i="7"/>
  <c r="AE171" i="7" s="1"/>
  <c r="AJ188" i="6"/>
  <c r="AK187" i="6"/>
  <c r="AJ335" i="6"/>
  <c r="AK334" i="6"/>
  <c r="O199" i="6" l="1"/>
  <c r="P199" i="6"/>
  <c r="M200" i="6"/>
  <c r="CE613" i="4"/>
  <c r="CG612" i="4"/>
  <c r="CH612" i="4" s="1"/>
  <c r="AL187" i="6"/>
  <c r="BA314" i="4"/>
  <c r="BD313" i="4"/>
  <c r="BF313" i="4" s="1"/>
  <c r="AZ253" i="4"/>
  <c r="BE252" i="4"/>
  <c r="BC252" i="4"/>
  <c r="AA174" i="7"/>
  <c r="AC173" i="7"/>
  <c r="AD173" i="7" s="1"/>
  <c r="AD172" i="7"/>
  <c r="AE172" i="7" s="1"/>
  <c r="Z175" i="7"/>
  <c r="AB174" i="7"/>
  <c r="AJ336" i="6"/>
  <c r="AK335" i="6"/>
  <c r="AJ189" i="6"/>
  <c r="AK188" i="6"/>
  <c r="AA175" i="7" l="1"/>
  <c r="CE614" i="4"/>
  <c r="CG613" i="4"/>
  <c r="CH613" i="4" s="1"/>
  <c r="M201" i="6"/>
  <c r="P200" i="6"/>
  <c r="O200" i="6"/>
  <c r="AE173" i="7"/>
  <c r="AL188" i="6"/>
  <c r="AZ254" i="4"/>
  <c r="BC253" i="4"/>
  <c r="BE253" i="4" s="1"/>
  <c r="BA315" i="4"/>
  <c r="BD314" i="4"/>
  <c r="BF314" i="4" s="1"/>
  <c r="Z176" i="7"/>
  <c r="AA176" i="7" s="1"/>
  <c r="AB175" i="7"/>
  <c r="AC174" i="7"/>
  <c r="AD174" i="7" s="1"/>
  <c r="AE174" i="7" s="1"/>
  <c r="AJ337" i="6"/>
  <c r="AK336" i="6"/>
  <c r="AJ190" i="6"/>
  <c r="AK189" i="6"/>
  <c r="O201" i="6" l="1"/>
  <c r="P201" i="6"/>
  <c r="M202" i="6"/>
  <c r="CE615" i="4"/>
  <c r="CG614" i="4"/>
  <c r="CH614" i="4" s="1"/>
  <c r="AL189" i="6"/>
  <c r="BA316" i="4"/>
  <c r="BD315" i="4"/>
  <c r="BF315" i="4" s="1"/>
  <c r="AZ255" i="4"/>
  <c r="BC254" i="4"/>
  <c r="BE254" i="4" s="1"/>
  <c r="AC175" i="7"/>
  <c r="AD175" i="7" s="1"/>
  <c r="AE175" i="7" s="1"/>
  <c r="Z177" i="7"/>
  <c r="AB176" i="7"/>
  <c r="AJ338" i="6"/>
  <c r="AK337" i="6"/>
  <c r="AJ191" i="6"/>
  <c r="AK190" i="6"/>
  <c r="CE616" i="4" l="1"/>
  <c r="CG615" i="4"/>
  <c r="CH615" i="4" s="1"/>
  <c r="O202" i="6"/>
  <c r="P202" i="6"/>
  <c r="M203" i="6"/>
  <c r="AL190" i="6"/>
  <c r="AZ256" i="4"/>
  <c r="BC255" i="4"/>
  <c r="BE255" i="4" s="1"/>
  <c r="BA317" i="4"/>
  <c r="BD316" i="4"/>
  <c r="BF316" i="4" s="1"/>
  <c r="Z178" i="7"/>
  <c r="AA177" i="7"/>
  <c r="AB177" i="7" s="1"/>
  <c r="AC176" i="7"/>
  <c r="AJ192" i="6"/>
  <c r="AK191" i="6"/>
  <c r="AJ339" i="6"/>
  <c r="AK338" i="6"/>
  <c r="M204" i="6" l="1"/>
  <c r="P203" i="6"/>
  <c r="O203" i="6"/>
  <c r="CE617" i="4"/>
  <c r="CG616" i="4"/>
  <c r="CH616" i="4" s="1"/>
  <c r="AL191" i="6"/>
  <c r="BA318" i="4"/>
  <c r="BD317" i="4"/>
  <c r="BF317" i="4" s="1"/>
  <c r="AZ257" i="4"/>
  <c r="BC256" i="4"/>
  <c r="BE256" i="4" s="1"/>
  <c r="AC177" i="7"/>
  <c r="AD177" i="7" s="1"/>
  <c r="Z179" i="7"/>
  <c r="AD176" i="7"/>
  <c r="AE176" i="7" s="1"/>
  <c r="AA178" i="7"/>
  <c r="AB178" i="7" s="1"/>
  <c r="AJ193" i="6"/>
  <c r="AK192" i="6"/>
  <c r="AK339" i="6"/>
  <c r="AJ340" i="6"/>
  <c r="CE618" i="4" l="1"/>
  <c r="CG617" i="4"/>
  <c r="CH617" i="4" s="1"/>
  <c r="O204" i="6"/>
  <c r="M205" i="6"/>
  <c r="P204" i="6"/>
  <c r="AL192" i="6"/>
  <c r="AZ258" i="4"/>
  <c r="BC257" i="4"/>
  <c r="BE257" i="4" s="1"/>
  <c r="BA319" i="4"/>
  <c r="BD318" i="4"/>
  <c r="BF318" i="4" s="1"/>
  <c r="AE177" i="7"/>
  <c r="Z180" i="7"/>
  <c r="AA179" i="7"/>
  <c r="AC178" i="7"/>
  <c r="AK193" i="6"/>
  <c r="AJ194" i="6"/>
  <c r="AJ341" i="6"/>
  <c r="AK340" i="6"/>
  <c r="P205" i="6" l="1"/>
  <c r="M206" i="6"/>
  <c r="O205" i="6"/>
  <c r="CE619" i="4"/>
  <c r="CG618" i="4"/>
  <c r="CH618" i="4" s="1"/>
  <c r="AL193" i="6"/>
  <c r="BA320" i="4"/>
  <c r="BD319" i="4"/>
  <c r="BF319" i="4" s="1"/>
  <c r="AZ259" i="4"/>
  <c r="BC258" i="4"/>
  <c r="BE258" i="4" s="1"/>
  <c r="AD178" i="7"/>
  <c r="AE178" i="7" s="1"/>
  <c r="AA180" i="7"/>
  <c r="AB180" i="7" s="1"/>
  <c r="AB179" i="7"/>
  <c r="AC179" i="7" s="1"/>
  <c r="Z181" i="7"/>
  <c r="AK194" i="6"/>
  <c r="AJ195" i="6"/>
  <c r="AJ342" i="6"/>
  <c r="AK341" i="6"/>
  <c r="CE620" i="4" l="1"/>
  <c r="CG619" i="4"/>
  <c r="CH619" i="4" s="1"/>
  <c r="P206" i="6"/>
  <c r="M207" i="6"/>
  <c r="O206" i="6"/>
  <c r="AL194" i="6"/>
  <c r="AZ260" i="4"/>
  <c r="BC259" i="4"/>
  <c r="BE259" i="4" s="1"/>
  <c r="BA321" i="4"/>
  <c r="BD320" i="4"/>
  <c r="BF320" i="4" s="1"/>
  <c r="Z182" i="7"/>
  <c r="AC180" i="7"/>
  <c r="AD180" i="7" s="1"/>
  <c r="AD179" i="7"/>
  <c r="AE179" i="7" s="1"/>
  <c r="AA181" i="7"/>
  <c r="AJ196" i="6"/>
  <c r="AK195" i="6"/>
  <c r="AJ343" i="6"/>
  <c r="AK342" i="6"/>
  <c r="O207" i="6" l="1"/>
  <c r="P207" i="6"/>
  <c r="M208" i="6"/>
  <c r="CE621" i="4"/>
  <c r="CG620" i="4"/>
  <c r="CH620" i="4" s="1"/>
  <c r="AL195" i="6"/>
  <c r="BA322" i="4"/>
  <c r="BD321" i="4"/>
  <c r="BF321" i="4" s="1"/>
  <c r="AZ261" i="4"/>
  <c r="BC260" i="4"/>
  <c r="BE260" i="4" s="1"/>
  <c r="AA182" i="7"/>
  <c r="AB182" i="7" s="1"/>
  <c r="AE180" i="7"/>
  <c r="AB181" i="7"/>
  <c r="Z183" i="7"/>
  <c r="AJ197" i="6"/>
  <c r="AK196" i="6"/>
  <c r="AJ344" i="6"/>
  <c r="AK343" i="6"/>
  <c r="CE622" i="4" l="1"/>
  <c r="CG621" i="4"/>
  <c r="CH621" i="4" s="1"/>
  <c r="P208" i="6"/>
  <c r="O208" i="6"/>
  <c r="M209" i="6"/>
  <c r="AL196" i="6"/>
  <c r="AZ262" i="4"/>
  <c r="BC261" i="4"/>
  <c r="BE261" i="4" s="1"/>
  <c r="BA323" i="4"/>
  <c r="BD322" i="4"/>
  <c r="BF322" i="4" s="1"/>
  <c r="Z184" i="7"/>
  <c r="AA183" i="7"/>
  <c r="AC181" i="7"/>
  <c r="AC182" i="7" s="1"/>
  <c r="AD182" i="7" s="1"/>
  <c r="AJ198" i="6"/>
  <c r="AK197" i="6"/>
  <c r="AJ345" i="6"/>
  <c r="AK344" i="6"/>
  <c r="AA184" i="7" l="1"/>
  <c r="O209" i="6"/>
  <c r="P209" i="6"/>
  <c r="M210" i="6"/>
  <c r="CE623" i="4"/>
  <c r="CG622" i="4"/>
  <c r="CH622" i="4" s="1"/>
  <c r="AL197" i="6"/>
  <c r="BA324" i="4"/>
  <c r="BD323" i="4"/>
  <c r="BF323" i="4" s="1"/>
  <c r="AZ263" i="4"/>
  <c r="BC262" i="4"/>
  <c r="BE262" i="4" s="1"/>
  <c r="AD181" i="7"/>
  <c r="AE181" i="7" s="1"/>
  <c r="AB183" i="7"/>
  <c r="AC183" i="7" s="1"/>
  <c r="Z185" i="7"/>
  <c r="AB184" i="7"/>
  <c r="AJ199" i="6"/>
  <c r="AK198" i="6"/>
  <c r="AK345" i="6"/>
  <c r="AJ346" i="6"/>
  <c r="AE182" i="7" l="1"/>
  <c r="M211" i="6"/>
  <c r="O210" i="6"/>
  <c r="P210" i="6"/>
  <c r="CE624" i="4"/>
  <c r="CG623" i="4"/>
  <c r="CH623" i="4" s="1"/>
  <c r="AL198" i="6"/>
  <c r="AZ264" i="4"/>
  <c r="BC263" i="4"/>
  <c r="BE263" i="4" s="1"/>
  <c r="BA325" i="4"/>
  <c r="BD324" i="4"/>
  <c r="BF324" i="4" s="1"/>
  <c r="AC184" i="7"/>
  <c r="AD184" i="7" s="1"/>
  <c r="Z186" i="7"/>
  <c r="AD183" i="7"/>
  <c r="AE183" i="7" s="1"/>
  <c r="AA185" i="7"/>
  <c r="AJ200" i="6"/>
  <c r="AK199" i="6"/>
  <c r="AJ347" i="6"/>
  <c r="AK346" i="6"/>
  <c r="CE625" i="4" l="1"/>
  <c r="CG624" i="4"/>
  <c r="CH624" i="4" s="1"/>
  <c r="M212" i="6"/>
  <c r="O211" i="6"/>
  <c r="P211" i="6"/>
  <c r="AL199" i="6"/>
  <c r="AZ265" i="4"/>
  <c r="BC264" i="4"/>
  <c r="BE264" i="4" s="1"/>
  <c r="BA326" i="4"/>
  <c r="BD325" i="4"/>
  <c r="BF325" i="4" s="1"/>
  <c r="AA186" i="7"/>
  <c r="AB185" i="7"/>
  <c r="AE184" i="7"/>
  <c r="Z187" i="7"/>
  <c r="AB186" i="7"/>
  <c r="AJ201" i="6"/>
  <c r="AK200" i="6"/>
  <c r="AJ348" i="6"/>
  <c r="AK347" i="6"/>
  <c r="M213" i="6" l="1"/>
  <c r="P212" i="6"/>
  <c r="O212" i="6"/>
  <c r="CE626" i="4"/>
  <c r="CG625" i="4"/>
  <c r="CH625" i="4" s="1"/>
  <c r="AL200" i="6"/>
  <c r="BA327" i="4"/>
  <c r="BD326" i="4"/>
  <c r="BF326" i="4" s="1"/>
  <c r="AZ266" i="4"/>
  <c r="BC265" i="4"/>
  <c r="BE265" i="4" s="1"/>
  <c r="Z188" i="7"/>
  <c r="AC185" i="7"/>
  <c r="AC186" i="7" s="1"/>
  <c r="AD186" i="7" s="1"/>
  <c r="AA187" i="7"/>
  <c r="AJ202" i="6"/>
  <c r="AK201" i="6"/>
  <c r="AJ349" i="6"/>
  <c r="AK348" i="6"/>
  <c r="CE627" i="4" l="1"/>
  <c r="CG626" i="4"/>
  <c r="CH626" i="4" s="1"/>
  <c r="O213" i="6"/>
  <c r="P213" i="6"/>
  <c r="M214" i="6"/>
  <c r="AL201" i="6"/>
  <c r="AZ267" i="4"/>
  <c r="BC266" i="4"/>
  <c r="BE266" i="4" s="1"/>
  <c r="BA328" i="4"/>
  <c r="BD327" i="4"/>
  <c r="BF327" i="4" s="1"/>
  <c r="AA188" i="7"/>
  <c r="AB188" i="7" s="1"/>
  <c r="AD185" i="7"/>
  <c r="AE185" i="7" s="1"/>
  <c r="AB187" i="7"/>
  <c r="Z189" i="7"/>
  <c r="AK349" i="6"/>
  <c r="AJ350" i="6"/>
  <c r="AJ203" i="6"/>
  <c r="AK202" i="6"/>
  <c r="O214" i="6" l="1"/>
  <c r="P214" i="6"/>
  <c r="M215" i="6"/>
  <c r="AA189" i="7"/>
  <c r="CE628" i="4"/>
  <c r="CG627" i="4"/>
  <c r="CH627" i="4" s="1"/>
  <c r="AL202" i="6"/>
  <c r="BA329" i="4"/>
  <c r="BD328" i="4"/>
  <c r="BF328" i="4" s="1"/>
  <c r="AZ268" i="4"/>
  <c r="BE267" i="4"/>
  <c r="BC267" i="4"/>
  <c r="AE186" i="7"/>
  <c r="Z190" i="7"/>
  <c r="AA190" i="7" s="1"/>
  <c r="AB189" i="7"/>
  <c r="AC187" i="7"/>
  <c r="AC188" i="7" s="1"/>
  <c r="AK350" i="6"/>
  <c r="AJ351" i="6"/>
  <c r="AK203" i="6"/>
  <c r="AK204" i="6"/>
  <c r="AC189" i="7" l="1"/>
  <c r="O215" i="6"/>
  <c r="P215" i="6"/>
  <c r="M216" i="6"/>
  <c r="CE629" i="4"/>
  <c r="CG628" i="4"/>
  <c r="CH628" i="4" s="1"/>
  <c r="AL203" i="6"/>
  <c r="AL204" i="6" s="1"/>
  <c r="AL205" i="6" s="1"/>
  <c r="AL206" i="6" s="1"/>
  <c r="AL207" i="6" s="1"/>
  <c r="AL208" i="6" s="1"/>
  <c r="AL209" i="6" s="1"/>
  <c r="AL210" i="6" s="1"/>
  <c r="AL211" i="6" s="1"/>
  <c r="AL212" i="6" s="1"/>
  <c r="AL213" i="6" s="1"/>
  <c r="AL214" i="6" s="1"/>
  <c r="AL215" i="6" s="1"/>
  <c r="AL216" i="6" s="1"/>
  <c r="AL217" i="6" s="1"/>
  <c r="AL218" i="6" s="1"/>
  <c r="AL219" i="6" s="1"/>
  <c r="AL220" i="6" s="1"/>
  <c r="AL221" i="6" s="1"/>
  <c r="AL222" i="6" s="1"/>
  <c r="AL223" i="6" s="1"/>
  <c r="AL224" i="6" s="1"/>
  <c r="AL225" i="6" s="1"/>
  <c r="AL226" i="6" s="1"/>
  <c r="AL227" i="6" s="1"/>
  <c r="AL228" i="6" s="1"/>
  <c r="AL229" i="6" s="1"/>
  <c r="AL230" i="6" s="1"/>
  <c r="AL231" i="6" s="1"/>
  <c r="AL232" i="6" s="1"/>
  <c r="AL233" i="6" s="1"/>
  <c r="AL234" i="6" s="1"/>
  <c r="AL235" i="6" s="1"/>
  <c r="AL236" i="6" s="1"/>
  <c r="AL237" i="6" s="1"/>
  <c r="AL238" i="6" s="1"/>
  <c r="AL239" i="6" s="1"/>
  <c r="AL240" i="6" s="1"/>
  <c r="AL241" i="6" s="1"/>
  <c r="AL242" i="6" s="1"/>
  <c r="AL243" i="6" s="1"/>
  <c r="AL244" i="6" s="1"/>
  <c r="AL245" i="6" s="1"/>
  <c r="AL246" i="6" s="1"/>
  <c r="AL247" i="6" s="1"/>
  <c r="AL248" i="6" s="1"/>
  <c r="AL249" i="6" s="1"/>
  <c r="AL250" i="6" s="1"/>
  <c r="AL251" i="6" s="1"/>
  <c r="AL252" i="6" s="1"/>
  <c r="AL253" i="6" s="1"/>
  <c r="AL254" i="6" s="1"/>
  <c r="AL255" i="6" s="1"/>
  <c r="AL256" i="6" s="1"/>
  <c r="AL257" i="6" s="1"/>
  <c r="AL258" i="6" s="1"/>
  <c r="AL259" i="6" s="1"/>
  <c r="AL260" i="6" s="1"/>
  <c r="AL261" i="6" s="1"/>
  <c r="AL262" i="6" s="1"/>
  <c r="AL263" i="6" s="1"/>
  <c r="AL264" i="6" s="1"/>
  <c r="AL265" i="6" s="1"/>
  <c r="AL266" i="6" s="1"/>
  <c r="AL267" i="6" s="1"/>
  <c r="AL268" i="6" s="1"/>
  <c r="AL269" i="6" s="1"/>
  <c r="AL270" i="6" s="1"/>
  <c r="AL271" i="6" s="1"/>
  <c r="AL272" i="6" s="1"/>
  <c r="AL273" i="6" s="1"/>
  <c r="AL274" i="6" s="1"/>
  <c r="AL275" i="6" s="1"/>
  <c r="AL276" i="6" s="1"/>
  <c r="AL277" i="6" s="1"/>
  <c r="AL278" i="6" s="1"/>
  <c r="AL279" i="6" s="1"/>
  <c r="AL280" i="6" s="1"/>
  <c r="AL281" i="6" s="1"/>
  <c r="AL282" i="6" s="1"/>
  <c r="AL283" i="6" s="1"/>
  <c r="AL284" i="6" s="1"/>
  <c r="AL285" i="6" s="1"/>
  <c r="AL286" i="6" s="1"/>
  <c r="AL287" i="6" s="1"/>
  <c r="AL288" i="6" s="1"/>
  <c r="AL289" i="6" s="1"/>
  <c r="AL290" i="6" s="1"/>
  <c r="AL291" i="6" s="1"/>
  <c r="AL292" i="6" s="1"/>
  <c r="AL293" i="6" s="1"/>
  <c r="AL294" i="6" s="1"/>
  <c r="AL295" i="6" s="1"/>
  <c r="AL296" i="6" s="1"/>
  <c r="AL297" i="6" s="1"/>
  <c r="AL298" i="6" s="1"/>
  <c r="AL299" i="6" s="1"/>
  <c r="AL300" i="6" s="1"/>
  <c r="AL301" i="6" s="1"/>
  <c r="AL302" i="6" s="1"/>
  <c r="AL303" i="6" s="1"/>
  <c r="AL304" i="6" s="1"/>
  <c r="AL305" i="6" s="1"/>
  <c r="AL306" i="6" s="1"/>
  <c r="AL307" i="6" s="1"/>
  <c r="AL308" i="6" s="1"/>
  <c r="AL309" i="6" s="1"/>
  <c r="AL310" i="6" s="1"/>
  <c r="AL311" i="6" s="1"/>
  <c r="AL312" i="6" s="1"/>
  <c r="AL313" i="6" s="1"/>
  <c r="AL314" i="6" s="1"/>
  <c r="AL315" i="6" s="1"/>
  <c r="AL316" i="6" s="1"/>
  <c r="AL317" i="6" s="1"/>
  <c r="AL318" i="6" s="1"/>
  <c r="AL319" i="6" s="1"/>
  <c r="AL320" i="6" s="1"/>
  <c r="AL321" i="6" s="1"/>
  <c r="AL322" i="6" s="1"/>
  <c r="AL323" i="6" s="1"/>
  <c r="AL324" i="6" s="1"/>
  <c r="AL325" i="6" s="1"/>
  <c r="AL326" i="6" s="1"/>
  <c r="AL327" i="6" s="1"/>
  <c r="AL328" i="6" s="1"/>
  <c r="AL329" i="6" s="1"/>
  <c r="AL330" i="6" s="1"/>
  <c r="AL331" i="6" s="1"/>
  <c r="AL332" i="6" s="1"/>
  <c r="AL333" i="6" s="1"/>
  <c r="AL334" i="6" s="1"/>
  <c r="AL335" i="6" s="1"/>
  <c r="AL336" i="6" s="1"/>
  <c r="AL337" i="6" s="1"/>
  <c r="AL338" i="6" s="1"/>
  <c r="AL339" i="6" s="1"/>
  <c r="AL340" i="6" s="1"/>
  <c r="AL341" i="6" s="1"/>
  <c r="AL342" i="6" s="1"/>
  <c r="AL343" i="6" s="1"/>
  <c r="AL344" i="6" s="1"/>
  <c r="AL345" i="6" s="1"/>
  <c r="AL346" i="6" s="1"/>
  <c r="AL347" i="6" s="1"/>
  <c r="AL348" i="6" s="1"/>
  <c r="AL349" i="6" s="1"/>
  <c r="AL350" i="6" s="1"/>
  <c r="AZ269" i="4"/>
  <c r="BC268" i="4"/>
  <c r="BE268" i="4" s="1"/>
  <c r="BA330" i="4"/>
  <c r="BD329" i="4"/>
  <c r="BF329" i="4" s="1"/>
  <c r="AD189" i="7"/>
  <c r="AD187" i="7"/>
  <c r="AE187" i="7" s="1"/>
  <c r="Z191" i="7"/>
  <c r="AB190" i="7"/>
  <c r="AC190" i="7" s="1"/>
  <c r="AD188" i="7"/>
  <c r="AE188" i="7" s="1"/>
  <c r="AK351" i="6"/>
  <c r="AJ352" i="6"/>
  <c r="P216" i="6" l="1"/>
  <c r="O216" i="6"/>
  <c r="M217" i="6"/>
  <c r="CE630" i="4"/>
  <c r="CG629" i="4"/>
  <c r="CH629" i="4" s="1"/>
  <c r="BA331" i="4"/>
  <c r="BD330" i="4"/>
  <c r="BF330" i="4" s="1"/>
  <c r="AZ270" i="4"/>
  <c r="BC269" i="4"/>
  <c r="BE269" i="4" s="1"/>
  <c r="AE189" i="7"/>
  <c r="AD190" i="7"/>
  <c r="AE190" i="7" s="1"/>
  <c r="Z192" i="7"/>
  <c r="AA191" i="7"/>
  <c r="AL351" i="6"/>
  <c r="AK352" i="6"/>
  <c r="AJ353" i="6"/>
  <c r="CE631" i="4" l="1"/>
  <c r="CG630" i="4"/>
  <c r="CH630" i="4" s="1"/>
  <c r="O217" i="6"/>
  <c r="P217" i="6"/>
  <c r="M218" i="6"/>
  <c r="AL352" i="6"/>
  <c r="AZ271" i="4"/>
  <c r="BC270" i="4"/>
  <c r="BE270" i="4" s="1"/>
  <c r="BA332" i="4"/>
  <c r="BD331" i="4"/>
  <c r="BF331" i="4" s="1"/>
  <c r="AA192" i="7"/>
  <c r="AB192" i="7" s="1"/>
  <c r="AB191" i="7"/>
  <c r="Z193" i="7"/>
  <c r="AK353" i="6"/>
  <c r="AJ354" i="6"/>
  <c r="O218" i="6" l="1"/>
  <c r="P218" i="6"/>
  <c r="M219" i="6"/>
  <c r="CE632" i="4"/>
  <c r="CG631" i="4"/>
  <c r="CH631" i="4" s="1"/>
  <c r="AL353" i="6"/>
  <c r="BA333" i="4"/>
  <c r="BD332" i="4"/>
  <c r="BF332" i="4" s="1"/>
  <c r="AZ272" i="4"/>
  <c r="BC271" i="4"/>
  <c r="BE271" i="4" s="1"/>
  <c r="Z194" i="7"/>
  <c r="AA193" i="7"/>
  <c r="AC191" i="7"/>
  <c r="AC192" i="7" s="1"/>
  <c r="AK354" i="6"/>
  <c r="AJ355" i="6"/>
  <c r="CE633" i="4" l="1"/>
  <c r="CG632" i="4"/>
  <c r="CH632" i="4" s="1"/>
  <c r="P219" i="6"/>
  <c r="M220" i="6"/>
  <c r="O219" i="6"/>
  <c r="AL354" i="6"/>
  <c r="AZ273" i="4"/>
  <c r="BC272" i="4"/>
  <c r="BE272" i="4" s="1"/>
  <c r="BA334" i="4"/>
  <c r="BD333" i="4"/>
  <c r="BF333" i="4" s="1"/>
  <c r="AA194" i="7"/>
  <c r="AB194" i="7" s="1"/>
  <c r="AD192" i="7"/>
  <c r="AB193" i="7"/>
  <c r="AD191" i="7"/>
  <c r="AE191" i="7" s="1"/>
  <c r="Z195" i="7"/>
  <c r="AK355" i="6"/>
  <c r="AJ356" i="6"/>
  <c r="M221" i="6" l="1"/>
  <c r="O220" i="6"/>
  <c r="P220" i="6"/>
  <c r="CE634" i="4"/>
  <c r="CG633" i="4"/>
  <c r="CH633" i="4" s="1"/>
  <c r="AL355" i="6"/>
  <c r="BA335" i="4"/>
  <c r="BD334" i="4"/>
  <c r="BF334" i="4" s="1"/>
  <c r="AZ274" i="4"/>
  <c r="BC273" i="4"/>
  <c r="BE273" i="4" s="1"/>
  <c r="AE192" i="7"/>
  <c r="Z196" i="7"/>
  <c r="AA195" i="7"/>
  <c r="AB195" i="7" s="1"/>
  <c r="AC193" i="7"/>
  <c r="AC194" i="7" s="1"/>
  <c r="AK356" i="6"/>
  <c r="AJ357" i="6"/>
  <c r="CE635" i="4" l="1"/>
  <c r="CG634" i="4"/>
  <c r="CH634" i="4" s="1"/>
  <c r="M222" i="6"/>
  <c r="O221" i="6"/>
  <c r="P221" i="6"/>
  <c r="AL356" i="6"/>
  <c r="AZ275" i="4"/>
  <c r="BC274" i="4"/>
  <c r="BE274" i="4" s="1"/>
  <c r="BA336" i="4"/>
  <c r="BD335" i="4"/>
  <c r="BF335" i="4" s="1"/>
  <c r="AC195" i="7"/>
  <c r="AD195" i="7" s="1"/>
  <c r="AE195" i="7" s="1"/>
  <c r="Z197" i="7"/>
  <c r="AD194" i="7"/>
  <c r="AA196" i="7"/>
  <c r="AD193" i="7"/>
  <c r="AE193" i="7" s="1"/>
  <c r="AK357" i="6"/>
  <c r="AJ358" i="6"/>
  <c r="O222" i="6" l="1"/>
  <c r="P222" i="6"/>
  <c r="M223" i="6"/>
  <c r="CE636" i="4"/>
  <c r="CG635" i="4"/>
  <c r="CH635" i="4" s="1"/>
  <c r="AL357" i="6"/>
  <c r="BA337" i="4"/>
  <c r="BD336" i="4"/>
  <c r="BF336" i="4" s="1"/>
  <c r="AZ276" i="4"/>
  <c r="BC275" i="4"/>
  <c r="BE275" i="4" s="1"/>
  <c r="AE194" i="7"/>
  <c r="AA197" i="7"/>
  <c r="AB197" i="7" s="1"/>
  <c r="AB196" i="7"/>
  <c r="Z198" i="7"/>
  <c r="AK358" i="6"/>
  <c r="AJ359" i="6"/>
  <c r="CE637" i="4" l="1"/>
  <c r="CG636" i="4"/>
  <c r="CH636" i="4" s="1"/>
  <c r="O223" i="6"/>
  <c r="P223" i="6"/>
  <c r="M224" i="6"/>
  <c r="AL358" i="6"/>
  <c r="AZ277" i="4"/>
  <c r="BC276" i="4"/>
  <c r="BE276" i="4" s="1"/>
  <c r="BD337" i="4"/>
  <c r="BF337" i="4" s="1"/>
  <c r="BA338" i="4"/>
  <c r="Z199" i="7"/>
  <c r="AC196" i="7"/>
  <c r="AC197" i="7" s="1"/>
  <c r="AA198" i="7"/>
  <c r="AK359" i="6"/>
  <c r="AJ360" i="6"/>
  <c r="P224" i="6" l="1"/>
  <c r="O224" i="6"/>
  <c r="M225" i="6"/>
  <c r="CE638" i="4"/>
  <c r="CG637" i="4"/>
  <c r="CH637" i="4" s="1"/>
  <c r="AL359" i="6"/>
  <c r="BA339" i="4"/>
  <c r="BD338" i="4"/>
  <c r="BF338" i="4" s="1"/>
  <c r="AZ278" i="4"/>
  <c r="BC277" i="4"/>
  <c r="BE277" i="4" s="1"/>
  <c r="AA199" i="7"/>
  <c r="AD196" i="7"/>
  <c r="AE196" i="7" s="1"/>
  <c r="AB198" i="7"/>
  <c r="AC198" i="7" s="1"/>
  <c r="Z200" i="7"/>
  <c r="AB199" i="7"/>
  <c r="AD197" i="7"/>
  <c r="AE197" i="7" s="1"/>
  <c r="AK360" i="6"/>
  <c r="AJ361" i="6"/>
  <c r="CE639" i="4" l="1"/>
  <c r="CG638" i="4"/>
  <c r="CH638" i="4" s="1"/>
  <c r="O225" i="6"/>
  <c r="P225" i="6"/>
  <c r="M226" i="6"/>
  <c r="AL360" i="6"/>
  <c r="BD339" i="4"/>
  <c r="BF339" i="4" s="1"/>
  <c r="BA340" i="4"/>
  <c r="AZ279" i="4"/>
  <c r="BC278" i="4"/>
  <c r="BE278" i="4" s="1"/>
  <c r="AA200" i="7"/>
  <c r="AB200" i="7" s="1"/>
  <c r="Z201" i="7"/>
  <c r="AC199" i="7"/>
  <c r="AD198" i="7"/>
  <c r="AE198" i="7" s="1"/>
  <c r="AK361" i="6"/>
  <c r="AJ362" i="6"/>
  <c r="O226" i="6" l="1"/>
  <c r="P226" i="6"/>
  <c r="M227" i="6"/>
  <c r="CE640" i="4"/>
  <c r="CG639" i="4"/>
  <c r="CH639" i="4" s="1"/>
  <c r="AL361" i="6"/>
  <c r="AZ280" i="4"/>
  <c r="BC279" i="4"/>
  <c r="BE279" i="4" s="1"/>
  <c r="BA341" i="4"/>
  <c r="BD340" i="4"/>
  <c r="BF340" i="4" s="1"/>
  <c r="AC200" i="7"/>
  <c r="AD200" i="7" s="1"/>
  <c r="AE200" i="7" s="1"/>
  <c r="AD199" i="7"/>
  <c r="AE199" i="7" s="1"/>
  <c r="Z202" i="7"/>
  <c r="AA201" i="7"/>
  <c r="AK362" i="6"/>
  <c r="AJ363" i="6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F56" i="4" s="1"/>
  <c r="D57" i="4"/>
  <c r="D58" i="4"/>
  <c r="D59" i="4"/>
  <c r="D60" i="4"/>
  <c r="F60" i="4" s="1"/>
  <c r="D61" i="4"/>
  <c r="D62" i="4"/>
  <c r="D63" i="4"/>
  <c r="D64" i="4"/>
  <c r="F64" i="4" s="1"/>
  <c r="D65" i="4"/>
  <c r="D66" i="4"/>
  <c r="D67" i="4"/>
  <c r="D68" i="4"/>
  <c r="F68" i="4" s="1"/>
  <c r="D69" i="4"/>
  <c r="D70" i="4"/>
  <c r="D71" i="4"/>
  <c r="D72" i="4"/>
  <c r="F72" i="4" s="1"/>
  <c r="D73" i="4"/>
  <c r="D74" i="4"/>
  <c r="D75" i="4"/>
  <c r="D76" i="4"/>
  <c r="F76" i="4" s="1"/>
  <c r="D77" i="4"/>
  <c r="D78" i="4"/>
  <c r="D79" i="4"/>
  <c r="D80" i="4"/>
  <c r="F80" i="4" s="1"/>
  <c r="D81" i="4"/>
  <c r="D82" i="4"/>
  <c r="D83" i="4"/>
  <c r="D84" i="4"/>
  <c r="F84" i="4" s="1"/>
  <c r="D85" i="4"/>
  <c r="D86" i="4"/>
  <c r="D87" i="4"/>
  <c r="D88" i="4"/>
  <c r="F88" i="4" s="1"/>
  <c r="D89" i="4"/>
  <c r="D90" i="4"/>
  <c r="D91" i="4"/>
  <c r="D92" i="4"/>
  <c r="F92" i="4" s="1"/>
  <c r="D93" i="4"/>
  <c r="D94" i="4"/>
  <c r="D95" i="4"/>
  <c r="D96" i="4"/>
  <c r="F96" i="4" s="1"/>
  <c r="D97" i="4"/>
  <c r="D98" i="4"/>
  <c r="D99" i="4"/>
  <c r="D100" i="4"/>
  <c r="F100" i="4" s="1"/>
  <c r="D101" i="4"/>
  <c r="D102" i="4"/>
  <c r="D103" i="4"/>
  <c r="D104" i="4"/>
  <c r="F104" i="4" s="1"/>
  <c r="D105" i="4"/>
  <c r="D106" i="4"/>
  <c r="D107" i="4"/>
  <c r="D108" i="4"/>
  <c r="F108" i="4" s="1"/>
  <c r="D109" i="4"/>
  <c r="D110" i="4"/>
  <c r="D111" i="4"/>
  <c r="D112" i="4"/>
  <c r="F112" i="4" s="1"/>
  <c r="D113" i="4"/>
  <c r="D114" i="4"/>
  <c r="D115" i="4"/>
  <c r="D116" i="4"/>
  <c r="F116" i="4" s="1"/>
  <c r="D117" i="4"/>
  <c r="D118" i="4"/>
  <c r="D119" i="4"/>
  <c r="D120" i="4"/>
  <c r="F120" i="4" s="1"/>
  <c r="D121" i="4"/>
  <c r="D122" i="4"/>
  <c r="D123" i="4"/>
  <c r="D124" i="4"/>
  <c r="F124" i="4" s="1"/>
  <c r="D125" i="4"/>
  <c r="D126" i="4"/>
  <c r="D127" i="4"/>
  <c r="D128" i="4"/>
  <c r="F128" i="4" s="1"/>
  <c r="D129" i="4"/>
  <c r="D130" i="4"/>
  <c r="D131" i="4"/>
  <c r="D132" i="4"/>
  <c r="F132" i="4" s="1"/>
  <c r="D133" i="4"/>
  <c r="D134" i="4"/>
  <c r="D135" i="4"/>
  <c r="D136" i="4"/>
  <c r="F136" i="4" s="1"/>
  <c r="D137" i="4"/>
  <c r="D138" i="4"/>
  <c r="D139" i="4"/>
  <c r="D140" i="4"/>
  <c r="F140" i="4" s="1"/>
  <c r="D141" i="4"/>
  <c r="D142" i="4"/>
  <c r="D143" i="4"/>
  <c r="D144" i="4"/>
  <c r="F144" i="4" s="1"/>
  <c r="D145" i="4"/>
  <c r="D146" i="4"/>
  <c r="D147" i="4"/>
  <c r="D148" i="4"/>
  <c r="F148" i="4" s="1"/>
  <c r="D149" i="4"/>
  <c r="D150" i="4"/>
  <c r="D151" i="4"/>
  <c r="D152" i="4"/>
  <c r="F152" i="4" s="1"/>
  <c r="D153" i="4"/>
  <c r="D154" i="4"/>
  <c r="D155" i="4"/>
  <c r="D156" i="4"/>
  <c r="F156" i="4" s="1"/>
  <c r="D157" i="4"/>
  <c r="D158" i="4"/>
  <c r="D159" i="4"/>
  <c r="D160" i="4"/>
  <c r="F160" i="4" s="1"/>
  <c r="D161" i="4"/>
  <c r="D162" i="4"/>
  <c r="D163" i="4"/>
  <c r="D164" i="4"/>
  <c r="F164" i="4" s="1"/>
  <c r="D165" i="4"/>
  <c r="D166" i="4"/>
  <c r="D167" i="4"/>
  <c r="D168" i="4"/>
  <c r="F168" i="4" s="1"/>
  <c r="D169" i="4"/>
  <c r="D170" i="4"/>
  <c r="D171" i="4"/>
  <c r="D172" i="4"/>
  <c r="F172" i="4" s="1"/>
  <c r="D173" i="4"/>
  <c r="D174" i="4"/>
  <c r="D175" i="4"/>
  <c r="D176" i="4"/>
  <c r="F176" i="4" s="1"/>
  <c r="D177" i="4"/>
  <c r="D178" i="4"/>
  <c r="D179" i="4"/>
  <c r="D180" i="4"/>
  <c r="F180" i="4" s="1"/>
  <c r="D181" i="4"/>
  <c r="D182" i="4"/>
  <c r="D183" i="4"/>
  <c r="D184" i="4"/>
  <c r="F184" i="4" s="1"/>
  <c r="D185" i="4"/>
  <c r="D186" i="4"/>
  <c r="D187" i="4"/>
  <c r="D188" i="4"/>
  <c r="F188" i="4" s="1"/>
  <c r="D189" i="4"/>
  <c r="D190" i="4"/>
  <c r="D191" i="4"/>
  <c r="D192" i="4"/>
  <c r="F192" i="4" s="1"/>
  <c r="D193" i="4"/>
  <c r="D194" i="4"/>
  <c r="D195" i="4"/>
  <c r="D196" i="4"/>
  <c r="F196" i="4" s="1"/>
  <c r="D198" i="4"/>
  <c r="D199" i="4"/>
  <c r="F199" i="4" s="1"/>
  <c r="D200" i="4"/>
  <c r="F200" i="4" s="1"/>
  <c r="D201" i="4"/>
  <c r="D202" i="4"/>
  <c r="D203" i="4"/>
  <c r="F203" i="4" s="1"/>
  <c r="D204" i="4"/>
  <c r="F204" i="4" s="1"/>
  <c r="D205" i="4"/>
  <c r="D206" i="4"/>
  <c r="D207" i="4"/>
  <c r="F207" i="4" s="1"/>
  <c r="D208" i="4"/>
  <c r="F208" i="4" s="1"/>
  <c r="D209" i="4"/>
  <c r="D210" i="4"/>
  <c r="D211" i="4"/>
  <c r="F211" i="4" s="1"/>
  <c r="D212" i="4"/>
  <c r="F212" i="4" s="1"/>
  <c r="D213" i="4"/>
  <c r="D214" i="4"/>
  <c r="D215" i="4"/>
  <c r="F215" i="4" s="1"/>
  <c r="D216" i="4"/>
  <c r="F216" i="4" s="1"/>
  <c r="D217" i="4"/>
  <c r="D218" i="4"/>
  <c r="D219" i="4"/>
  <c r="F219" i="4" s="1"/>
  <c r="D220" i="4"/>
  <c r="F220" i="4" s="1"/>
  <c r="D221" i="4"/>
  <c r="D222" i="4"/>
  <c r="D223" i="4"/>
  <c r="F223" i="4" s="1"/>
  <c r="D224" i="4"/>
  <c r="F224" i="4" s="1"/>
  <c r="D225" i="4"/>
  <c r="D226" i="4"/>
  <c r="D227" i="4"/>
  <c r="F227" i="4" s="1"/>
  <c r="D228" i="4"/>
  <c r="F228" i="4" s="1"/>
  <c r="D229" i="4"/>
  <c r="D230" i="4"/>
  <c r="D231" i="4"/>
  <c r="F231" i="4" s="1"/>
  <c r="D232" i="4"/>
  <c r="F232" i="4" s="1"/>
  <c r="D233" i="4"/>
  <c r="D234" i="4"/>
  <c r="D235" i="4"/>
  <c r="F235" i="4" s="1"/>
  <c r="D236" i="4"/>
  <c r="F236" i="4" s="1"/>
  <c r="D237" i="4"/>
  <c r="D238" i="4"/>
  <c r="D239" i="4"/>
  <c r="F239" i="4" s="1"/>
  <c r="D240" i="4"/>
  <c r="F240" i="4" s="1"/>
  <c r="D241" i="4"/>
  <c r="D242" i="4"/>
  <c r="D243" i="4"/>
  <c r="F243" i="4" s="1"/>
  <c r="D244" i="4"/>
  <c r="F244" i="4" s="1"/>
  <c r="D245" i="4"/>
  <c r="D246" i="4"/>
  <c r="D247" i="4"/>
  <c r="F247" i="4" s="1"/>
  <c r="D248" i="4"/>
  <c r="F248" i="4" s="1"/>
  <c r="D249" i="4"/>
  <c r="D250" i="4"/>
  <c r="D251" i="4"/>
  <c r="F251" i="4" s="1"/>
  <c r="D252" i="4"/>
  <c r="F252" i="4" s="1"/>
  <c r="D253" i="4"/>
  <c r="D254" i="4"/>
  <c r="D255" i="4"/>
  <c r="F255" i="4" s="1"/>
  <c r="D256" i="4"/>
  <c r="F256" i="4" s="1"/>
  <c r="D257" i="4"/>
  <c r="D258" i="4"/>
  <c r="D259" i="4"/>
  <c r="F259" i="4" s="1"/>
  <c r="D260" i="4"/>
  <c r="F260" i="4" s="1"/>
  <c r="D261" i="4"/>
  <c r="D262" i="4"/>
  <c r="D263" i="4"/>
  <c r="F263" i="4" s="1"/>
  <c r="D264" i="4"/>
  <c r="F264" i="4" s="1"/>
  <c r="D265" i="4"/>
  <c r="D266" i="4"/>
  <c r="D267" i="4"/>
  <c r="F267" i="4" s="1"/>
  <c r="D268" i="4"/>
  <c r="F268" i="4" s="1"/>
  <c r="D269" i="4"/>
  <c r="D270" i="4"/>
  <c r="D271" i="4"/>
  <c r="F271" i="4" s="1"/>
  <c r="D272" i="4"/>
  <c r="F272" i="4" s="1"/>
  <c r="D273" i="4"/>
  <c r="D274" i="4"/>
  <c r="D275" i="4"/>
  <c r="F275" i="4" s="1"/>
  <c r="D276" i="4"/>
  <c r="F276" i="4" s="1"/>
  <c r="D277" i="4"/>
  <c r="D278" i="4"/>
  <c r="D279" i="4"/>
  <c r="F279" i="4" s="1"/>
  <c r="D280" i="4"/>
  <c r="F280" i="4" s="1"/>
  <c r="D281" i="4"/>
  <c r="D282" i="4"/>
  <c r="D283" i="4"/>
  <c r="F283" i="4" s="1"/>
  <c r="D284" i="4"/>
  <c r="F284" i="4" s="1"/>
  <c r="D285" i="4"/>
  <c r="D286" i="4"/>
  <c r="D287" i="4"/>
  <c r="F287" i="4" s="1"/>
  <c r="D288" i="4"/>
  <c r="F288" i="4" s="1"/>
  <c r="D289" i="4"/>
  <c r="D290" i="4"/>
  <c r="D291" i="4"/>
  <c r="F291" i="4" s="1"/>
  <c r="D292" i="4"/>
  <c r="F292" i="4" s="1"/>
  <c r="D293" i="4"/>
  <c r="D294" i="4"/>
  <c r="D295" i="4"/>
  <c r="F295" i="4" s="1"/>
  <c r="D296" i="4"/>
  <c r="F296" i="4" s="1"/>
  <c r="D297" i="4"/>
  <c r="D298" i="4"/>
  <c r="D299" i="4"/>
  <c r="F299" i="4" s="1"/>
  <c r="D300" i="4"/>
  <c r="F300" i="4" s="1"/>
  <c r="D301" i="4"/>
  <c r="D302" i="4"/>
  <c r="D303" i="4"/>
  <c r="F303" i="4" s="1"/>
  <c r="D304" i="4"/>
  <c r="F304" i="4" s="1"/>
  <c r="D305" i="4"/>
  <c r="D306" i="4"/>
  <c r="D307" i="4"/>
  <c r="F307" i="4" s="1"/>
  <c r="D308" i="4"/>
  <c r="F308" i="4" s="1"/>
  <c r="D309" i="4"/>
  <c r="D310" i="4"/>
  <c r="D311" i="4"/>
  <c r="F311" i="4" s="1"/>
  <c r="D312" i="4"/>
  <c r="F312" i="4" s="1"/>
  <c r="D313" i="4"/>
  <c r="D314" i="4"/>
  <c r="D315" i="4"/>
  <c r="F315" i="4" s="1"/>
  <c r="D316" i="4"/>
  <c r="F316" i="4" s="1"/>
  <c r="D317" i="4"/>
  <c r="D318" i="4"/>
  <c r="D319" i="4"/>
  <c r="F319" i="4" s="1"/>
  <c r="D320" i="4"/>
  <c r="F320" i="4" s="1"/>
  <c r="D321" i="4"/>
  <c r="D322" i="4"/>
  <c r="D323" i="4"/>
  <c r="F323" i="4" s="1"/>
  <c r="D324" i="4"/>
  <c r="F324" i="4" s="1"/>
  <c r="D325" i="4"/>
  <c r="D326" i="4"/>
  <c r="D327" i="4"/>
  <c r="F327" i="4" s="1"/>
  <c r="D328" i="4"/>
  <c r="F328" i="4" s="1"/>
  <c r="D329" i="4"/>
  <c r="D330" i="4"/>
  <c r="D331" i="4"/>
  <c r="F331" i="4" s="1"/>
  <c r="D332" i="4"/>
  <c r="F332" i="4" s="1"/>
  <c r="D333" i="4"/>
  <c r="D334" i="4"/>
  <c r="D335" i="4"/>
  <c r="F335" i="4" s="1"/>
  <c r="D336" i="4"/>
  <c r="F336" i="4" s="1"/>
  <c r="D337" i="4"/>
  <c r="D338" i="4"/>
  <c r="D339" i="4"/>
  <c r="F339" i="4" s="1"/>
  <c r="D340" i="4"/>
  <c r="F340" i="4" s="1"/>
  <c r="D341" i="4"/>
  <c r="D342" i="4"/>
  <c r="D343" i="4"/>
  <c r="F343" i="4" s="1"/>
  <c r="D344" i="4"/>
  <c r="F344" i="4" s="1"/>
  <c r="D345" i="4"/>
  <c r="D346" i="4"/>
  <c r="D347" i="4"/>
  <c r="F347" i="4" s="1"/>
  <c r="D348" i="4"/>
  <c r="F348" i="4" s="1"/>
  <c r="D349" i="4"/>
  <c r="D350" i="4"/>
  <c r="D351" i="4"/>
  <c r="F351" i="4" s="1"/>
  <c r="D352" i="4"/>
  <c r="F352" i="4" s="1"/>
  <c r="D353" i="4"/>
  <c r="D354" i="4"/>
  <c r="D355" i="4"/>
  <c r="F355" i="4" s="1"/>
  <c r="D356" i="4"/>
  <c r="F356" i="4" s="1"/>
  <c r="D357" i="4"/>
  <c r="D358" i="4"/>
  <c r="D359" i="4"/>
  <c r="F359" i="4" s="1"/>
  <c r="D360" i="4"/>
  <c r="F360" i="4" s="1"/>
  <c r="D361" i="4"/>
  <c r="D362" i="4"/>
  <c r="D363" i="4"/>
  <c r="F363" i="4" s="1"/>
  <c r="D364" i="4"/>
  <c r="F364" i="4" s="1"/>
  <c r="D365" i="4"/>
  <c r="D366" i="4"/>
  <c r="D367" i="4"/>
  <c r="F367" i="4" s="1"/>
  <c r="D368" i="4"/>
  <c r="F368" i="4" s="1"/>
  <c r="D369" i="4"/>
  <c r="D370" i="4"/>
  <c r="D371" i="4"/>
  <c r="F371" i="4" s="1"/>
  <c r="D372" i="4"/>
  <c r="F372" i="4" s="1"/>
  <c r="D373" i="4"/>
  <c r="D374" i="4"/>
  <c r="D375" i="4"/>
  <c r="F375" i="4" s="1"/>
  <c r="D376" i="4"/>
  <c r="F376" i="4" s="1"/>
  <c r="D377" i="4"/>
  <c r="D378" i="4"/>
  <c r="D379" i="4"/>
  <c r="F379" i="4" s="1"/>
  <c r="D380" i="4"/>
  <c r="F380" i="4" s="1"/>
  <c r="D381" i="4"/>
  <c r="D382" i="4"/>
  <c r="D383" i="4"/>
  <c r="F383" i="4" s="1"/>
  <c r="D384" i="4"/>
  <c r="F384" i="4" s="1"/>
  <c r="D385" i="4"/>
  <c r="D386" i="4"/>
  <c r="D387" i="4"/>
  <c r="F387" i="4" s="1"/>
  <c r="D388" i="4"/>
  <c r="F388" i="4" s="1"/>
  <c r="D389" i="4"/>
  <c r="D390" i="4"/>
  <c r="D391" i="4"/>
  <c r="F391" i="4" s="1"/>
  <c r="D392" i="4"/>
  <c r="F392" i="4" s="1"/>
  <c r="D393" i="4"/>
  <c r="D394" i="4"/>
  <c r="D395" i="4"/>
  <c r="F395" i="4" s="1"/>
  <c r="D396" i="4"/>
  <c r="F396" i="4" s="1"/>
  <c r="D397" i="4"/>
  <c r="D398" i="4"/>
  <c r="D399" i="4"/>
  <c r="F399" i="4" s="1"/>
  <c r="D400" i="4"/>
  <c r="D401" i="4"/>
  <c r="D402" i="4"/>
  <c r="D403" i="4"/>
  <c r="F403" i="4" s="1"/>
  <c r="D404" i="4"/>
  <c r="D405" i="4"/>
  <c r="D406" i="4"/>
  <c r="D407" i="4"/>
  <c r="F407" i="4" s="1"/>
  <c r="D408" i="4"/>
  <c r="D409" i="4"/>
  <c r="D410" i="4"/>
  <c r="D411" i="4"/>
  <c r="F411" i="4" s="1"/>
  <c r="D412" i="4"/>
  <c r="D413" i="4"/>
  <c r="D414" i="4"/>
  <c r="D415" i="4"/>
  <c r="F415" i="4" s="1"/>
  <c r="D416" i="4"/>
  <c r="D417" i="4"/>
  <c r="D418" i="4"/>
  <c r="D419" i="4"/>
  <c r="F419" i="4" s="1"/>
  <c r="D420" i="4"/>
  <c r="D421" i="4"/>
  <c r="D422" i="4"/>
  <c r="D423" i="4"/>
  <c r="F423" i="4" s="1"/>
  <c r="D424" i="4"/>
  <c r="D425" i="4"/>
  <c r="D426" i="4"/>
  <c r="D427" i="4"/>
  <c r="F427" i="4" s="1"/>
  <c r="D428" i="4"/>
  <c r="D429" i="4"/>
  <c r="D430" i="4"/>
  <c r="D431" i="4"/>
  <c r="F431" i="4" s="1"/>
  <c r="D432" i="4"/>
  <c r="D433" i="4"/>
  <c r="D434" i="4"/>
  <c r="D435" i="4"/>
  <c r="F435" i="4" s="1"/>
  <c r="D436" i="4"/>
  <c r="D437" i="4"/>
  <c r="D438" i="4"/>
  <c r="D439" i="4"/>
  <c r="F439" i="4" s="1"/>
  <c r="D440" i="4"/>
  <c r="D441" i="4"/>
  <c r="D442" i="4"/>
  <c r="D443" i="4"/>
  <c r="F443" i="4" s="1"/>
  <c r="D444" i="4"/>
  <c r="D445" i="4"/>
  <c r="D446" i="4"/>
  <c r="D447" i="4"/>
  <c r="F447" i="4" s="1"/>
  <c r="D448" i="4"/>
  <c r="D449" i="4"/>
  <c r="D450" i="4"/>
  <c r="D451" i="4"/>
  <c r="F451" i="4" s="1"/>
  <c r="D452" i="4"/>
  <c r="D453" i="4"/>
  <c r="D454" i="4"/>
  <c r="D455" i="4"/>
  <c r="F455" i="4" s="1"/>
  <c r="D456" i="4"/>
  <c r="D457" i="4"/>
  <c r="D458" i="4"/>
  <c r="D459" i="4"/>
  <c r="F459" i="4" s="1"/>
  <c r="D460" i="4"/>
  <c r="D461" i="4"/>
  <c r="D462" i="4"/>
  <c r="D463" i="4"/>
  <c r="F463" i="4" s="1"/>
  <c r="D464" i="4"/>
  <c r="D465" i="4"/>
  <c r="D466" i="4"/>
  <c r="D467" i="4"/>
  <c r="F467" i="4" s="1"/>
  <c r="D468" i="4"/>
  <c r="D469" i="4"/>
  <c r="D470" i="4"/>
  <c r="D471" i="4"/>
  <c r="F471" i="4" s="1"/>
  <c r="D472" i="4"/>
  <c r="D473" i="4"/>
  <c r="D474" i="4"/>
  <c r="D475" i="4"/>
  <c r="F475" i="4" s="1"/>
  <c r="D476" i="4"/>
  <c r="D477" i="4"/>
  <c r="D478" i="4"/>
  <c r="D479" i="4"/>
  <c r="F479" i="4" s="1"/>
  <c r="D480" i="4"/>
  <c r="D481" i="4"/>
  <c r="D482" i="4"/>
  <c r="D483" i="4"/>
  <c r="F483" i="4" s="1"/>
  <c r="D484" i="4"/>
  <c r="D485" i="4"/>
  <c r="D486" i="4"/>
  <c r="D487" i="4"/>
  <c r="F487" i="4" s="1"/>
  <c r="D488" i="4"/>
  <c r="D489" i="4"/>
  <c r="D490" i="4"/>
  <c r="D491" i="4"/>
  <c r="F491" i="4" s="1"/>
  <c r="D492" i="4"/>
  <c r="D493" i="4"/>
  <c r="D494" i="4"/>
  <c r="D495" i="4"/>
  <c r="F495" i="4" s="1"/>
  <c r="D496" i="4"/>
  <c r="D497" i="4"/>
  <c r="D498" i="4"/>
  <c r="D499" i="4"/>
  <c r="F499" i="4" s="1"/>
  <c r="D500" i="4"/>
  <c r="D501" i="4"/>
  <c r="D502" i="4"/>
  <c r="D503" i="4"/>
  <c r="F503" i="4" s="1"/>
  <c r="D504" i="4"/>
  <c r="CE641" i="4" l="1"/>
  <c r="CG640" i="4"/>
  <c r="CH640" i="4" s="1"/>
  <c r="O227" i="6"/>
  <c r="P227" i="6"/>
  <c r="M228" i="6"/>
  <c r="BA342" i="4"/>
  <c r="BD341" i="4"/>
  <c r="BF341" i="4" s="1"/>
  <c r="F504" i="4"/>
  <c r="F500" i="4"/>
  <c r="F496" i="4"/>
  <c r="F492" i="4"/>
  <c r="F488" i="4"/>
  <c r="F484" i="4"/>
  <c r="F480" i="4"/>
  <c r="F476" i="4"/>
  <c r="F472" i="4"/>
  <c r="F468" i="4"/>
  <c r="F464" i="4"/>
  <c r="F460" i="4"/>
  <c r="F456" i="4"/>
  <c r="F452" i="4"/>
  <c r="F448" i="4"/>
  <c r="F444" i="4"/>
  <c r="F440" i="4"/>
  <c r="F436" i="4"/>
  <c r="F432" i="4"/>
  <c r="F428" i="4"/>
  <c r="F424" i="4"/>
  <c r="F420" i="4"/>
  <c r="F416" i="4"/>
  <c r="F412" i="4"/>
  <c r="F408" i="4"/>
  <c r="F404" i="4"/>
  <c r="F400" i="4"/>
  <c r="F195" i="4"/>
  <c r="F191" i="4"/>
  <c r="F187" i="4"/>
  <c r="F183" i="4"/>
  <c r="F179" i="4"/>
  <c r="F175" i="4"/>
  <c r="F171" i="4"/>
  <c r="F167" i="4"/>
  <c r="F163" i="4"/>
  <c r="F159" i="4"/>
  <c r="F155" i="4"/>
  <c r="F151" i="4"/>
  <c r="F147" i="4"/>
  <c r="F143" i="4"/>
  <c r="F139" i="4"/>
  <c r="F135" i="4"/>
  <c r="F131" i="4"/>
  <c r="F127" i="4"/>
  <c r="F123" i="4"/>
  <c r="F119" i="4"/>
  <c r="F115" i="4"/>
  <c r="F111" i="4"/>
  <c r="F107" i="4"/>
  <c r="F103" i="4"/>
  <c r="F99" i="4"/>
  <c r="F95" i="4"/>
  <c r="F91" i="4"/>
  <c r="F87" i="4"/>
  <c r="F83" i="4"/>
  <c r="F79" i="4"/>
  <c r="F75" i="4"/>
  <c r="F71" i="4"/>
  <c r="F67" i="4"/>
  <c r="F63" i="4"/>
  <c r="F59" i="4"/>
  <c r="F55" i="4"/>
  <c r="AZ281" i="4"/>
  <c r="BC280" i="4"/>
  <c r="BE280" i="4" s="1"/>
  <c r="F498" i="4"/>
  <c r="F490" i="4"/>
  <c r="F482" i="4"/>
  <c r="F474" i="4"/>
  <c r="F466" i="4"/>
  <c r="F458" i="4"/>
  <c r="F502" i="4"/>
  <c r="F494" i="4"/>
  <c r="F486" i="4"/>
  <c r="F478" i="4"/>
  <c r="F470" i="4"/>
  <c r="F462" i="4"/>
  <c r="F450" i="4"/>
  <c r="F442" i="4"/>
  <c r="F434" i="4"/>
  <c r="F426" i="4"/>
  <c r="F418" i="4"/>
  <c r="F414" i="4"/>
  <c r="F406" i="4"/>
  <c r="F398" i="4"/>
  <c r="F390" i="4"/>
  <c r="F382" i="4"/>
  <c r="F374" i="4"/>
  <c r="F362" i="4"/>
  <c r="F358" i="4"/>
  <c r="F350" i="4"/>
  <c r="F342" i="4"/>
  <c r="F334" i="4"/>
  <c r="F330" i="4"/>
  <c r="F326" i="4"/>
  <c r="F318" i="4"/>
  <c r="F314" i="4"/>
  <c r="F310" i="4"/>
  <c r="F306" i="4"/>
  <c r="F302" i="4"/>
  <c r="F298" i="4"/>
  <c r="F294" i="4"/>
  <c r="F290" i="4"/>
  <c r="F286" i="4"/>
  <c r="F282" i="4"/>
  <c r="F278" i="4"/>
  <c r="F274" i="4"/>
  <c r="F270" i="4"/>
  <c r="F266" i="4"/>
  <c r="F262" i="4"/>
  <c r="F258" i="4"/>
  <c r="F254" i="4"/>
  <c r="F250" i="4"/>
  <c r="F246" i="4"/>
  <c r="F242" i="4"/>
  <c r="F238" i="4"/>
  <c r="F234" i="4"/>
  <c r="F230" i="4"/>
  <c r="F226" i="4"/>
  <c r="F222" i="4"/>
  <c r="F218" i="4"/>
  <c r="F214" i="4"/>
  <c r="F210" i="4"/>
  <c r="F206" i="4"/>
  <c r="F202" i="4"/>
  <c r="F198" i="4"/>
  <c r="F194" i="4"/>
  <c r="F190" i="4"/>
  <c r="F186" i="4"/>
  <c r="F182" i="4"/>
  <c r="F178" i="4"/>
  <c r="F174" i="4"/>
  <c r="F170" i="4"/>
  <c r="F166" i="4"/>
  <c r="F162" i="4"/>
  <c r="F158" i="4"/>
  <c r="F154" i="4"/>
  <c r="F150" i="4"/>
  <c r="F146" i="4"/>
  <c r="F142" i="4"/>
  <c r="F138" i="4"/>
  <c r="F134" i="4"/>
  <c r="F130" i="4"/>
  <c r="F126" i="4"/>
  <c r="F122" i="4"/>
  <c r="F118" i="4"/>
  <c r="F114" i="4"/>
  <c r="F110" i="4"/>
  <c r="F106" i="4"/>
  <c r="F102" i="4"/>
  <c r="F98" i="4"/>
  <c r="F94" i="4"/>
  <c r="F90" i="4"/>
  <c r="F86" i="4"/>
  <c r="F82" i="4"/>
  <c r="F78" i="4"/>
  <c r="F74" i="4"/>
  <c r="F70" i="4"/>
  <c r="F66" i="4"/>
  <c r="F62" i="4"/>
  <c r="F58" i="4"/>
  <c r="F54" i="4"/>
  <c r="F454" i="4"/>
  <c r="F446" i="4"/>
  <c r="F438" i="4"/>
  <c r="F430" i="4"/>
  <c r="F422" i="4"/>
  <c r="F410" i="4"/>
  <c r="F402" i="4"/>
  <c r="F394" i="4"/>
  <c r="F386" i="4"/>
  <c r="F378" i="4"/>
  <c r="F370" i="4"/>
  <c r="F366" i="4"/>
  <c r="F354" i="4"/>
  <c r="F346" i="4"/>
  <c r="F338" i="4"/>
  <c r="F322" i="4"/>
  <c r="AA202" i="7"/>
  <c r="AB202" i="7" s="1"/>
  <c r="AB201" i="7"/>
  <c r="Z203" i="7"/>
  <c r="AA203" i="7" s="1"/>
  <c r="AK363" i="6"/>
  <c r="AJ364" i="6"/>
  <c r="AL362" i="6"/>
  <c r="F53" i="4"/>
  <c r="F501" i="4"/>
  <c r="F497" i="4"/>
  <c r="F493" i="4"/>
  <c r="F489" i="4"/>
  <c r="F485" i="4"/>
  <c r="F481" i="4"/>
  <c r="F477" i="4"/>
  <c r="F473" i="4"/>
  <c r="F469" i="4"/>
  <c r="F465" i="4"/>
  <c r="F461" i="4"/>
  <c r="F457" i="4"/>
  <c r="F453" i="4"/>
  <c r="F449" i="4"/>
  <c r="F445" i="4"/>
  <c r="F441" i="4"/>
  <c r="F437" i="4"/>
  <c r="F433" i="4"/>
  <c r="F429" i="4"/>
  <c r="F425" i="4"/>
  <c r="F421" i="4"/>
  <c r="F417" i="4"/>
  <c r="F413" i="4"/>
  <c r="F409" i="4"/>
  <c r="F405" i="4"/>
  <c r="F401" i="4"/>
  <c r="F397" i="4"/>
  <c r="F393" i="4"/>
  <c r="F389" i="4"/>
  <c r="F385" i="4"/>
  <c r="F381" i="4"/>
  <c r="F377" i="4"/>
  <c r="F373" i="4"/>
  <c r="F369" i="4"/>
  <c r="F365" i="4"/>
  <c r="F361" i="4"/>
  <c r="F357" i="4"/>
  <c r="F353" i="4"/>
  <c r="F349" i="4"/>
  <c r="F345" i="4"/>
  <c r="F341" i="4"/>
  <c r="F337" i="4"/>
  <c r="F333" i="4"/>
  <c r="F329" i="4"/>
  <c r="F325" i="4"/>
  <c r="F321" i="4"/>
  <c r="F317" i="4"/>
  <c r="F313" i="4"/>
  <c r="F309" i="4"/>
  <c r="F305" i="4"/>
  <c r="F301" i="4"/>
  <c r="F297" i="4"/>
  <c r="F293" i="4"/>
  <c r="F289" i="4"/>
  <c r="F285" i="4"/>
  <c r="F281" i="4"/>
  <c r="F277" i="4"/>
  <c r="F273" i="4"/>
  <c r="F269" i="4"/>
  <c r="F265" i="4"/>
  <c r="F261" i="4"/>
  <c r="F257" i="4"/>
  <c r="F253" i="4"/>
  <c r="F249" i="4"/>
  <c r="F245" i="4"/>
  <c r="F241" i="4"/>
  <c r="F237" i="4"/>
  <c r="F233" i="4"/>
  <c r="F229" i="4"/>
  <c r="F225" i="4"/>
  <c r="F221" i="4"/>
  <c r="F217" i="4"/>
  <c r="F213" i="4"/>
  <c r="F209" i="4"/>
  <c r="F205" i="4"/>
  <c r="F201" i="4"/>
  <c r="F197" i="4"/>
  <c r="F193" i="4"/>
  <c r="F189" i="4"/>
  <c r="F185" i="4"/>
  <c r="F181" i="4"/>
  <c r="F177" i="4"/>
  <c r="F173" i="4"/>
  <c r="F169" i="4"/>
  <c r="F165" i="4"/>
  <c r="F161" i="4"/>
  <c r="F157" i="4"/>
  <c r="F153" i="4"/>
  <c r="F149" i="4"/>
  <c r="F145" i="4"/>
  <c r="F141" i="4"/>
  <c r="F137" i="4"/>
  <c r="F133" i="4"/>
  <c r="F129" i="4"/>
  <c r="F125" i="4"/>
  <c r="F121" i="4"/>
  <c r="F117" i="4"/>
  <c r="F113" i="4"/>
  <c r="F109" i="4"/>
  <c r="F105" i="4"/>
  <c r="F101" i="4"/>
  <c r="F97" i="4"/>
  <c r="F93" i="4"/>
  <c r="F89" i="4"/>
  <c r="F85" i="4"/>
  <c r="F81" i="4"/>
  <c r="F77" i="4"/>
  <c r="F73" i="4"/>
  <c r="F69" i="4"/>
  <c r="F65" i="4"/>
  <c r="F61" i="4"/>
  <c r="F57" i="4"/>
  <c r="X6" i="2"/>
  <c r="K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06" i="2"/>
  <c r="BI107" i="2"/>
  <c r="BI108" i="2"/>
  <c r="BI109" i="2"/>
  <c r="BI110" i="2"/>
  <c r="BI111" i="2"/>
  <c r="BI112" i="2"/>
  <c r="BI113" i="2"/>
  <c r="BI114" i="2"/>
  <c r="BI115" i="2"/>
  <c r="BI116" i="2"/>
  <c r="BI117" i="2"/>
  <c r="BI118" i="2"/>
  <c r="BI119" i="2"/>
  <c r="BI120" i="2"/>
  <c r="BI121" i="2"/>
  <c r="BI122" i="2"/>
  <c r="BI123" i="2"/>
  <c r="BI124" i="2"/>
  <c r="BI125" i="2"/>
  <c r="BI126" i="2"/>
  <c r="BI127" i="2"/>
  <c r="BI128" i="2"/>
  <c r="BI129" i="2"/>
  <c r="BI130" i="2"/>
  <c r="BI131" i="2"/>
  <c r="BI132" i="2"/>
  <c r="BI133" i="2"/>
  <c r="BI134" i="2"/>
  <c r="BI135" i="2"/>
  <c r="BI136" i="2"/>
  <c r="BI137" i="2"/>
  <c r="BI138" i="2"/>
  <c r="BI139" i="2"/>
  <c r="BI140" i="2"/>
  <c r="BI141" i="2"/>
  <c r="BI142" i="2"/>
  <c r="BI143" i="2"/>
  <c r="BI144" i="2"/>
  <c r="BI145" i="2"/>
  <c r="BI146" i="2"/>
  <c r="BI147" i="2"/>
  <c r="BI148" i="2"/>
  <c r="BI149" i="2"/>
  <c r="BI150" i="2"/>
  <c r="BI151" i="2"/>
  <c r="BI152" i="2"/>
  <c r="BI153" i="2"/>
  <c r="BI154" i="2"/>
  <c r="BI155" i="2"/>
  <c r="BI156" i="2"/>
  <c r="BI157" i="2"/>
  <c r="BI158" i="2"/>
  <c r="BI159" i="2"/>
  <c r="BI160" i="2"/>
  <c r="BI161" i="2"/>
  <c r="BI162" i="2"/>
  <c r="BI163" i="2"/>
  <c r="BI164" i="2"/>
  <c r="BI165" i="2"/>
  <c r="BI166" i="2"/>
  <c r="BI167" i="2"/>
  <c r="BI168" i="2"/>
  <c r="BI169" i="2"/>
  <c r="BI170" i="2"/>
  <c r="BI171" i="2"/>
  <c r="BI172" i="2"/>
  <c r="BI173" i="2"/>
  <c r="BI174" i="2"/>
  <c r="BI175" i="2"/>
  <c r="BI176" i="2"/>
  <c r="BI177" i="2"/>
  <c r="BI178" i="2"/>
  <c r="BI179" i="2"/>
  <c r="BI180" i="2"/>
  <c r="BI181" i="2"/>
  <c r="BI182" i="2"/>
  <c r="BI183" i="2"/>
  <c r="BI184" i="2"/>
  <c r="BI185" i="2"/>
  <c r="BI186" i="2"/>
  <c r="BI187" i="2"/>
  <c r="BI188" i="2"/>
  <c r="BI189" i="2"/>
  <c r="BI190" i="2"/>
  <c r="BI191" i="2"/>
  <c r="BI192" i="2"/>
  <c r="BI193" i="2"/>
  <c r="BI194" i="2"/>
  <c r="BI195" i="2"/>
  <c r="BI196" i="2"/>
  <c r="BI197" i="2"/>
  <c r="BI198" i="2"/>
  <c r="BI199" i="2"/>
  <c r="BI200" i="2"/>
  <c r="BI201" i="2"/>
  <c r="BI202" i="2"/>
  <c r="BI203" i="2"/>
  <c r="BI204" i="2"/>
  <c r="BI205" i="2"/>
  <c r="BI206" i="2"/>
  <c r="BI207" i="2"/>
  <c r="BI208" i="2"/>
  <c r="BI209" i="2"/>
  <c r="BI210" i="2"/>
  <c r="BI211" i="2"/>
  <c r="BI212" i="2"/>
  <c r="BI213" i="2"/>
  <c r="BI214" i="2"/>
  <c r="BI215" i="2"/>
  <c r="BI216" i="2"/>
  <c r="BI217" i="2"/>
  <c r="BI218" i="2"/>
  <c r="BI219" i="2"/>
  <c r="BI220" i="2"/>
  <c r="BI221" i="2"/>
  <c r="BI222" i="2"/>
  <c r="BI223" i="2"/>
  <c r="BI224" i="2"/>
  <c r="BI225" i="2"/>
  <c r="BI226" i="2"/>
  <c r="BI227" i="2"/>
  <c r="BI228" i="2"/>
  <c r="BI229" i="2"/>
  <c r="BI230" i="2"/>
  <c r="BI231" i="2"/>
  <c r="BI232" i="2"/>
  <c r="BI233" i="2"/>
  <c r="BI234" i="2"/>
  <c r="BI235" i="2"/>
  <c r="BI236" i="2"/>
  <c r="BI237" i="2"/>
  <c r="BI238" i="2"/>
  <c r="BI239" i="2"/>
  <c r="BI240" i="2"/>
  <c r="BI241" i="2"/>
  <c r="BI242" i="2"/>
  <c r="BI243" i="2"/>
  <c r="BI244" i="2"/>
  <c r="BI245" i="2"/>
  <c r="BI246" i="2"/>
  <c r="BI247" i="2"/>
  <c r="BI248" i="2"/>
  <c r="BI249" i="2"/>
  <c r="BI250" i="2"/>
  <c r="BI251" i="2"/>
  <c r="BI252" i="2"/>
  <c r="BI253" i="2"/>
  <c r="BI254" i="2"/>
  <c r="BI255" i="2"/>
  <c r="BI256" i="2"/>
  <c r="BI257" i="2"/>
  <c r="BI258" i="2"/>
  <c r="BI259" i="2"/>
  <c r="BI260" i="2"/>
  <c r="BI261" i="2"/>
  <c r="BI262" i="2"/>
  <c r="BI263" i="2"/>
  <c r="BI264" i="2"/>
  <c r="BI265" i="2"/>
  <c r="BI266" i="2"/>
  <c r="BI267" i="2"/>
  <c r="BI268" i="2"/>
  <c r="BI269" i="2"/>
  <c r="BI270" i="2"/>
  <c r="BI271" i="2"/>
  <c r="BI272" i="2"/>
  <c r="BI273" i="2"/>
  <c r="BI274" i="2"/>
  <c r="BI275" i="2"/>
  <c r="BI276" i="2"/>
  <c r="BI277" i="2"/>
  <c r="BI278" i="2"/>
  <c r="BI279" i="2"/>
  <c r="BI280" i="2"/>
  <c r="BI281" i="2"/>
  <c r="BI282" i="2"/>
  <c r="BI283" i="2"/>
  <c r="BI284" i="2"/>
  <c r="BI285" i="2"/>
  <c r="BI286" i="2"/>
  <c r="BI287" i="2"/>
  <c r="BI288" i="2"/>
  <c r="BI289" i="2"/>
  <c r="BI290" i="2"/>
  <c r="BI291" i="2"/>
  <c r="BI292" i="2"/>
  <c r="BI293" i="2"/>
  <c r="BI294" i="2"/>
  <c r="BI295" i="2"/>
  <c r="BI296" i="2"/>
  <c r="BI297" i="2"/>
  <c r="BI298" i="2"/>
  <c r="BI299" i="2"/>
  <c r="BI300" i="2"/>
  <c r="BI301" i="2"/>
  <c r="BI302" i="2"/>
  <c r="BI303" i="2"/>
  <c r="BI304" i="2"/>
  <c r="BI305" i="2"/>
  <c r="BI306" i="2"/>
  <c r="BI307" i="2"/>
  <c r="BI308" i="2"/>
  <c r="BI309" i="2"/>
  <c r="BI310" i="2"/>
  <c r="BI311" i="2"/>
  <c r="BI312" i="2"/>
  <c r="BI313" i="2"/>
  <c r="BI314" i="2"/>
  <c r="BI315" i="2"/>
  <c r="BI316" i="2"/>
  <c r="BI317" i="2"/>
  <c r="BI318" i="2"/>
  <c r="BI319" i="2"/>
  <c r="BI320" i="2"/>
  <c r="BI321" i="2"/>
  <c r="BI322" i="2"/>
  <c r="BI323" i="2"/>
  <c r="BI324" i="2"/>
  <c r="BI325" i="2"/>
  <c r="BI326" i="2"/>
  <c r="BI327" i="2"/>
  <c r="BI328" i="2"/>
  <c r="BI329" i="2"/>
  <c r="BI330" i="2"/>
  <c r="BI331" i="2"/>
  <c r="BI332" i="2"/>
  <c r="BI333" i="2"/>
  <c r="BI334" i="2"/>
  <c r="BI335" i="2"/>
  <c r="BI336" i="2"/>
  <c r="BI337" i="2"/>
  <c r="BI338" i="2"/>
  <c r="BI339" i="2"/>
  <c r="BI340" i="2"/>
  <c r="BI341" i="2"/>
  <c r="BI342" i="2"/>
  <c r="BI343" i="2"/>
  <c r="BI344" i="2"/>
  <c r="BI345" i="2"/>
  <c r="BI346" i="2"/>
  <c r="BI347" i="2"/>
  <c r="BI348" i="2"/>
  <c r="BI349" i="2"/>
  <c r="BI350" i="2"/>
  <c r="BI351" i="2"/>
  <c r="BI352" i="2"/>
  <c r="BI353" i="2"/>
  <c r="BI354" i="2"/>
  <c r="BI355" i="2"/>
  <c r="BI356" i="2"/>
  <c r="BI357" i="2"/>
  <c r="BI358" i="2"/>
  <c r="BI359" i="2"/>
  <c r="BI360" i="2"/>
  <c r="BI361" i="2"/>
  <c r="BI362" i="2"/>
  <c r="BI363" i="2"/>
  <c r="BI364" i="2"/>
  <c r="BI365" i="2"/>
  <c r="BI366" i="2"/>
  <c r="BI367" i="2"/>
  <c r="BI368" i="2"/>
  <c r="BI369" i="2"/>
  <c r="BI370" i="2"/>
  <c r="BI371" i="2"/>
  <c r="BI372" i="2"/>
  <c r="BI373" i="2"/>
  <c r="BI374" i="2"/>
  <c r="BI375" i="2"/>
  <c r="BI376" i="2"/>
  <c r="BI377" i="2"/>
  <c r="BI378" i="2"/>
  <c r="BI379" i="2"/>
  <c r="BI380" i="2"/>
  <c r="BI381" i="2"/>
  <c r="BI382" i="2"/>
  <c r="BI383" i="2"/>
  <c r="BI384" i="2"/>
  <c r="BI385" i="2"/>
  <c r="BI386" i="2"/>
  <c r="BI387" i="2"/>
  <c r="BI388" i="2"/>
  <c r="BI389" i="2"/>
  <c r="BI390" i="2"/>
  <c r="BI391" i="2"/>
  <c r="BI392" i="2"/>
  <c r="BI393" i="2"/>
  <c r="BI394" i="2"/>
  <c r="BI395" i="2"/>
  <c r="BI396" i="2"/>
  <c r="BI397" i="2"/>
  <c r="BI398" i="2"/>
  <c r="BI399" i="2"/>
  <c r="BI400" i="2"/>
  <c r="BI401" i="2"/>
  <c r="BI402" i="2"/>
  <c r="BI403" i="2"/>
  <c r="BI404" i="2"/>
  <c r="BI405" i="2"/>
  <c r="BI406" i="2"/>
  <c r="BI407" i="2"/>
  <c r="BI408" i="2"/>
  <c r="BI409" i="2"/>
  <c r="BI410" i="2"/>
  <c r="BI411" i="2"/>
  <c r="BI412" i="2"/>
  <c r="BI413" i="2"/>
  <c r="BI414" i="2"/>
  <c r="BI415" i="2"/>
  <c r="BI416" i="2"/>
  <c r="BI417" i="2"/>
  <c r="BI418" i="2"/>
  <c r="BI419" i="2"/>
  <c r="BI420" i="2"/>
  <c r="BI421" i="2"/>
  <c r="BI422" i="2"/>
  <c r="BI423" i="2"/>
  <c r="BI424" i="2"/>
  <c r="BI425" i="2"/>
  <c r="BI426" i="2"/>
  <c r="BI427" i="2"/>
  <c r="BI428" i="2"/>
  <c r="BI429" i="2"/>
  <c r="BI430" i="2"/>
  <c r="BI431" i="2"/>
  <c r="BI432" i="2"/>
  <c r="BI433" i="2"/>
  <c r="BI434" i="2"/>
  <c r="BI435" i="2"/>
  <c r="BI436" i="2"/>
  <c r="BI437" i="2"/>
  <c r="BI438" i="2"/>
  <c r="BI439" i="2"/>
  <c r="BI440" i="2"/>
  <c r="BI441" i="2"/>
  <c r="BI442" i="2"/>
  <c r="BI443" i="2"/>
  <c r="BI444" i="2"/>
  <c r="BI445" i="2"/>
  <c r="BI446" i="2"/>
  <c r="BI447" i="2"/>
  <c r="BI448" i="2"/>
  <c r="BI449" i="2"/>
  <c r="BI450" i="2"/>
  <c r="BI451" i="2"/>
  <c r="BI452" i="2"/>
  <c r="BI453" i="2"/>
  <c r="BI454" i="2"/>
  <c r="BI455" i="2"/>
  <c r="BI456" i="2"/>
  <c r="BI457" i="2"/>
  <c r="BI458" i="2"/>
  <c r="BI459" i="2"/>
  <c r="BI460" i="2"/>
  <c r="BI461" i="2"/>
  <c r="BI462" i="2"/>
  <c r="BI463" i="2"/>
  <c r="BI464" i="2"/>
  <c r="BI465" i="2"/>
  <c r="BI466" i="2"/>
  <c r="BI467" i="2"/>
  <c r="BI468" i="2"/>
  <c r="BI469" i="2"/>
  <c r="BI470" i="2"/>
  <c r="BI471" i="2"/>
  <c r="BI472" i="2"/>
  <c r="BI473" i="2"/>
  <c r="BI474" i="2"/>
  <c r="BI475" i="2"/>
  <c r="BI476" i="2"/>
  <c r="BI477" i="2"/>
  <c r="BI478" i="2"/>
  <c r="BI479" i="2"/>
  <c r="BI480" i="2"/>
  <c r="BI481" i="2"/>
  <c r="BI482" i="2"/>
  <c r="BI483" i="2"/>
  <c r="BI484" i="2"/>
  <c r="BI485" i="2"/>
  <c r="BI486" i="2"/>
  <c r="BI487" i="2"/>
  <c r="BI488" i="2"/>
  <c r="BI489" i="2"/>
  <c r="BI490" i="2"/>
  <c r="BI491" i="2"/>
  <c r="BI492" i="2"/>
  <c r="BI493" i="2"/>
  <c r="BI494" i="2"/>
  <c r="BI495" i="2"/>
  <c r="BI496" i="2"/>
  <c r="BI497" i="2"/>
  <c r="BI498" i="2"/>
  <c r="BI499" i="2"/>
  <c r="BI500" i="2"/>
  <c r="BI501" i="2"/>
  <c r="BI502" i="2"/>
  <c r="BI503" i="2"/>
  <c r="BI504" i="2"/>
  <c r="BI505" i="2"/>
  <c r="BI506" i="2"/>
  <c r="BI507" i="2"/>
  <c r="BI508" i="2"/>
  <c r="BI509" i="2"/>
  <c r="BI510" i="2"/>
  <c r="BI511" i="2"/>
  <c r="BI512" i="2"/>
  <c r="BI513" i="2"/>
  <c r="BI514" i="2"/>
  <c r="BI515" i="2"/>
  <c r="BI516" i="2"/>
  <c r="BI517" i="2"/>
  <c r="BI518" i="2"/>
  <c r="BI519" i="2"/>
  <c r="BI520" i="2"/>
  <c r="BI521" i="2"/>
  <c r="BI522" i="2"/>
  <c r="BI523" i="2"/>
  <c r="BI524" i="2"/>
  <c r="BI525" i="2"/>
  <c r="BI52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BH43" i="2"/>
  <c r="BH44" i="2"/>
  <c r="BH45" i="2"/>
  <c r="BH46" i="2"/>
  <c r="BH47" i="2"/>
  <c r="BH48" i="2"/>
  <c r="BH49" i="2"/>
  <c r="BH50" i="2"/>
  <c r="BH51" i="2"/>
  <c r="BH52" i="2"/>
  <c r="BH53" i="2"/>
  <c r="BH54" i="2"/>
  <c r="BH55" i="2"/>
  <c r="BH56" i="2"/>
  <c r="BH57" i="2"/>
  <c r="BH58" i="2"/>
  <c r="BH59" i="2"/>
  <c r="BH60" i="2"/>
  <c r="BH61" i="2"/>
  <c r="BH62" i="2"/>
  <c r="BH63" i="2"/>
  <c r="BH64" i="2"/>
  <c r="BH65" i="2"/>
  <c r="BH66" i="2"/>
  <c r="BH67" i="2"/>
  <c r="BH68" i="2"/>
  <c r="BH69" i="2"/>
  <c r="BH70" i="2"/>
  <c r="BH71" i="2"/>
  <c r="BH72" i="2"/>
  <c r="BH73" i="2"/>
  <c r="BH74" i="2"/>
  <c r="BH75" i="2"/>
  <c r="BH76" i="2"/>
  <c r="BH77" i="2"/>
  <c r="BH78" i="2"/>
  <c r="BH79" i="2"/>
  <c r="BH80" i="2"/>
  <c r="BH81" i="2"/>
  <c r="BH82" i="2"/>
  <c r="BH83" i="2"/>
  <c r="BH84" i="2"/>
  <c r="BH85" i="2"/>
  <c r="BH86" i="2"/>
  <c r="BH87" i="2"/>
  <c r="BH88" i="2"/>
  <c r="BH89" i="2"/>
  <c r="BH90" i="2"/>
  <c r="BH91" i="2"/>
  <c r="BH92" i="2"/>
  <c r="BH93" i="2"/>
  <c r="BH94" i="2"/>
  <c r="BH95" i="2"/>
  <c r="BH96" i="2"/>
  <c r="BH97" i="2"/>
  <c r="BH98" i="2"/>
  <c r="BH99" i="2"/>
  <c r="BH100" i="2"/>
  <c r="BH101" i="2"/>
  <c r="BH102" i="2"/>
  <c r="BH103" i="2"/>
  <c r="BH104" i="2"/>
  <c r="BH105" i="2"/>
  <c r="BH106" i="2"/>
  <c r="BH107" i="2"/>
  <c r="BH108" i="2"/>
  <c r="BH109" i="2"/>
  <c r="BH110" i="2"/>
  <c r="BH111" i="2"/>
  <c r="BH112" i="2"/>
  <c r="BH113" i="2"/>
  <c r="BH114" i="2"/>
  <c r="BH115" i="2"/>
  <c r="BH116" i="2"/>
  <c r="BH117" i="2"/>
  <c r="BH118" i="2"/>
  <c r="BH119" i="2"/>
  <c r="BH120" i="2"/>
  <c r="BH121" i="2"/>
  <c r="BH122" i="2"/>
  <c r="BH123" i="2"/>
  <c r="BH124" i="2"/>
  <c r="BH125" i="2"/>
  <c r="BH126" i="2"/>
  <c r="BH127" i="2"/>
  <c r="BH128" i="2"/>
  <c r="BH129" i="2"/>
  <c r="BH130" i="2"/>
  <c r="BH131" i="2"/>
  <c r="BH132" i="2"/>
  <c r="BH133" i="2"/>
  <c r="BH134" i="2"/>
  <c r="BH135" i="2"/>
  <c r="BH136" i="2"/>
  <c r="BH137" i="2"/>
  <c r="BH138" i="2"/>
  <c r="BH139" i="2"/>
  <c r="BH140" i="2"/>
  <c r="BH141" i="2"/>
  <c r="BH142" i="2"/>
  <c r="BH143" i="2"/>
  <c r="BH144" i="2"/>
  <c r="BH145" i="2"/>
  <c r="BH146" i="2"/>
  <c r="BH147" i="2"/>
  <c r="BH148" i="2"/>
  <c r="BH149" i="2"/>
  <c r="BH150" i="2"/>
  <c r="BH151" i="2"/>
  <c r="BH152" i="2"/>
  <c r="BH153" i="2"/>
  <c r="BH154" i="2"/>
  <c r="BH155" i="2"/>
  <c r="BH156" i="2"/>
  <c r="BH157" i="2"/>
  <c r="BH158" i="2"/>
  <c r="BH159" i="2"/>
  <c r="BH160" i="2"/>
  <c r="BH161" i="2"/>
  <c r="BH162" i="2"/>
  <c r="BH163" i="2"/>
  <c r="BH164" i="2"/>
  <c r="BH165" i="2"/>
  <c r="BH166" i="2"/>
  <c r="BH167" i="2"/>
  <c r="BH168" i="2"/>
  <c r="BH169" i="2"/>
  <c r="BH170" i="2"/>
  <c r="BH171" i="2"/>
  <c r="BH172" i="2"/>
  <c r="BH173" i="2"/>
  <c r="BH174" i="2"/>
  <c r="BH175" i="2"/>
  <c r="BH176" i="2"/>
  <c r="BH177" i="2"/>
  <c r="BH178" i="2"/>
  <c r="BH179" i="2"/>
  <c r="BH180" i="2"/>
  <c r="BH181" i="2"/>
  <c r="BH182" i="2"/>
  <c r="BH183" i="2"/>
  <c r="BH184" i="2"/>
  <c r="BH185" i="2"/>
  <c r="BH186" i="2"/>
  <c r="BH187" i="2"/>
  <c r="BH188" i="2"/>
  <c r="BH189" i="2"/>
  <c r="BH190" i="2"/>
  <c r="BH191" i="2"/>
  <c r="BH192" i="2"/>
  <c r="BH193" i="2"/>
  <c r="BH194" i="2"/>
  <c r="BH195" i="2"/>
  <c r="BH196" i="2"/>
  <c r="BH197" i="2"/>
  <c r="BH198" i="2"/>
  <c r="BH199" i="2"/>
  <c r="BH200" i="2"/>
  <c r="BH201" i="2"/>
  <c r="BH202" i="2"/>
  <c r="BH203" i="2"/>
  <c r="BH204" i="2"/>
  <c r="BH205" i="2"/>
  <c r="BH206" i="2"/>
  <c r="BH207" i="2"/>
  <c r="BH208" i="2"/>
  <c r="BH209" i="2"/>
  <c r="BH210" i="2"/>
  <c r="BH211" i="2"/>
  <c r="BH212" i="2"/>
  <c r="BH213" i="2"/>
  <c r="BH214" i="2"/>
  <c r="BH215" i="2"/>
  <c r="BH216" i="2"/>
  <c r="BH217" i="2"/>
  <c r="BH218" i="2"/>
  <c r="BH219" i="2"/>
  <c r="BH220" i="2"/>
  <c r="BH221" i="2"/>
  <c r="BH222" i="2"/>
  <c r="BH223" i="2"/>
  <c r="BH224" i="2"/>
  <c r="BH225" i="2"/>
  <c r="BH226" i="2"/>
  <c r="BH227" i="2"/>
  <c r="BH228" i="2"/>
  <c r="BH229" i="2"/>
  <c r="BH230" i="2"/>
  <c r="BH231" i="2"/>
  <c r="BH232" i="2"/>
  <c r="BH233" i="2"/>
  <c r="BH234" i="2"/>
  <c r="BH235" i="2"/>
  <c r="BH236" i="2"/>
  <c r="BH237" i="2"/>
  <c r="BH238" i="2"/>
  <c r="BH239" i="2"/>
  <c r="BH240" i="2"/>
  <c r="BH241" i="2"/>
  <c r="BH242" i="2"/>
  <c r="BH243" i="2"/>
  <c r="BH244" i="2"/>
  <c r="BH245" i="2"/>
  <c r="BH246" i="2"/>
  <c r="BH247" i="2"/>
  <c r="BH248" i="2"/>
  <c r="BH249" i="2"/>
  <c r="BH250" i="2"/>
  <c r="BH251" i="2"/>
  <c r="BH252" i="2"/>
  <c r="BH253" i="2"/>
  <c r="BH254" i="2"/>
  <c r="BH255" i="2"/>
  <c r="BH256" i="2"/>
  <c r="BH257" i="2"/>
  <c r="BH258" i="2"/>
  <c r="BH259" i="2"/>
  <c r="BH260" i="2"/>
  <c r="BH261" i="2"/>
  <c r="BH262" i="2"/>
  <c r="BH263" i="2"/>
  <c r="BH264" i="2"/>
  <c r="BH265" i="2"/>
  <c r="BH266" i="2"/>
  <c r="BH267" i="2"/>
  <c r="BH268" i="2"/>
  <c r="BH269" i="2"/>
  <c r="BH270" i="2"/>
  <c r="BH271" i="2"/>
  <c r="BH272" i="2"/>
  <c r="BH273" i="2"/>
  <c r="BH274" i="2"/>
  <c r="BH275" i="2"/>
  <c r="BH276" i="2"/>
  <c r="BH277" i="2"/>
  <c r="BH278" i="2"/>
  <c r="BH279" i="2"/>
  <c r="BH280" i="2"/>
  <c r="BH281" i="2"/>
  <c r="BH282" i="2"/>
  <c r="BH283" i="2"/>
  <c r="BH284" i="2"/>
  <c r="BH285" i="2"/>
  <c r="BH286" i="2"/>
  <c r="BH287" i="2"/>
  <c r="BH288" i="2"/>
  <c r="BH289" i="2"/>
  <c r="BH290" i="2"/>
  <c r="BH291" i="2"/>
  <c r="BH292" i="2"/>
  <c r="BH293" i="2"/>
  <c r="BH294" i="2"/>
  <c r="BH295" i="2"/>
  <c r="BH296" i="2"/>
  <c r="BH297" i="2"/>
  <c r="BH298" i="2"/>
  <c r="BH299" i="2"/>
  <c r="BH300" i="2"/>
  <c r="BH301" i="2"/>
  <c r="BH302" i="2"/>
  <c r="BH303" i="2"/>
  <c r="BH304" i="2"/>
  <c r="BH305" i="2"/>
  <c r="BH306" i="2"/>
  <c r="BH307" i="2"/>
  <c r="BH308" i="2"/>
  <c r="BH309" i="2"/>
  <c r="BH310" i="2"/>
  <c r="BH311" i="2"/>
  <c r="BH312" i="2"/>
  <c r="BH313" i="2"/>
  <c r="BH314" i="2"/>
  <c r="BH315" i="2"/>
  <c r="BH316" i="2"/>
  <c r="BH317" i="2"/>
  <c r="BH318" i="2"/>
  <c r="BH319" i="2"/>
  <c r="BH320" i="2"/>
  <c r="BH321" i="2"/>
  <c r="BH322" i="2"/>
  <c r="BH323" i="2"/>
  <c r="BH324" i="2"/>
  <c r="BH325" i="2"/>
  <c r="BH326" i="2"/>
  <c r="BH327" i="2"/>
  <c r="BH328" i="2"/>
  <c r="BH329" i="2"/>
  <c r="BH330" i="2"/>
  <c r="BH331" i="2"/>
  <c r="BH332" i="2"/>
  <c r="BH333" i="2"/>
  <c r="BH334" i="2"/>
  <c r="BH335" i="2"/>
  <c r="BH336" i="2"/>
  <c r="BH337" i="2"/>
  <c r="BH338" i="2"/>
  <c r="BH339" i="2"/>
  <c r="BH340" i="2"/>
  <c r="BH341" i="2"/>
  <c r="BH342" i="2"/>
  <c r="BH343" i="2"/>
  <c r="BH344" i="2"/>
  <c r="BH345" i="2"/>
  <c r="BH346" i="2"/>
  <c r="BH347" i="2"/>
  <c r="BH348" i="2"/>
  <c r="BH349" i="2"/>
  <c r="BH350" i="2"/>
  <c r="BH351" i="2"/>
  <c r="BH352" i="2"/>
  <c r="BH353" i="2"/>
  <c r="BH354" i="2"/>
  <c r="BH355" i="2"/>
  <c r="BH356" i="2"/>
  <c r="BH357" i="2"/>
  <c r="BH358" i="2"/>
  <c r="BH359" i="2"/>
  <c r="BH360" i="2"/>
  <c r="BH361" i="2"/>
  <c r="BH362" i="2"/>
  <c r="BH363" i="2"/>
  <c r="BH364" i="2"/>
  <c r="BH365" i="2"/>
  <c r="BH366" i="2"/>
  <c r="BH367" i="2"/>
  <c r="BH368" i="2"/>
  <c r="BH369" i="2"/>
  <c r="BH370" i="2"/>
  <c r="BH371" i="2"/>
  <c r="BH372" i="2"/>
  <c r="BH373" i="2"/>
  <c r="BH374" i="2"/>
  <c r="BH375" i="2"/>
  <c r="BH376" i="2"/>
  <c r="BH377" i="2"/>
  <c r="BH378" i="2"/>
  <c r="BH379" i="2"/>
  <c r="BH380" i="2"/>
  <c r="BH381" i="2"/>
  <c r="BH382" i="2"/>
  <c r="BH383" i="2"/>
  <c r="BH384" i="2"/>
  <c r="BH385" i="2"/>
  <c r="BH386" i="2"/>
  <c r="BH387" i="2"/>
  <c r="BH388" i="2"/>
  <c r="BH389" i="2"/>
  <c r="BH390" i="2"/>
  <c r="BH391" i="2"/>
  <c r="BH392" i="2"/>
  <c r="BH393" i="2"/>
  <c r="BH394" i="2"/>
  <c r="BH395" i="2"/>
  <c r="BH396" i="2"/>
  <c r="BH397" i="2"/>
  <c r="BH398" i="2"/>
  <c r="BH399" i="2"/>
  <c r="BH400" i="2"/>
  <c r="BH401" i="2"/>
  <c r="BH402" i="2"/>
  <c r="BH403" i="2"/>
  <c r="BH404" i="2"/>
  <c r="BH405" i="2"/>
  <c r="BH406" i="2"/>
  <c r="BH407" i="2"/>
  <c r="BH408" i="2"/>
  <c r="BH409" i="2"/>
  <c r="BH410" i="2"/>
  <c r="BH411" i="2"/>
  <c r="BH412" i="2"/>
  <c r="BH413" i="2"/>
  <c r="BH414" i="2"/>
  <c r="BH415" i="2"/>
  <c r="BH416" i="2"/>
  <c r="BH417" i="2"/>
  <c r="BH418" i="2"/>
  <c r="BH419" i="2"/>
  <c r="BH420" i="2"/>
  <c r="BH421" i="2"/>
  <c r="BH422" i="2"/>
  <c r="BH423" i="2"/>
  <c r="BH424" i="2"/>
  <c r="BH425" i="2"/>
  <c r="BH426" i="2"/>
  <c r="BH427" i="2"/>
  <c r="BH428" i="2"/>
  <c r="BH429" i="2"/>
  <c r="BH430" i="2"/>
  <c r="BH431" i="2"/>
  <c r="BH432" i="2"/>
  <c r="BH433" i="2"/>
  <c r="BH434" i="2"/>
  <c r="BH435" i="2"/>
  <c r="BH436" i="2"/>
  <c r="BH437" i="2"/>
  <c r="BH438" i="2"/>
  <c r="BH439" i="2"/>
  <c r="BH440" i="2"/>
  <c r="BH441" i="2"/>
  <c r="BH442" i="2"/>
  <c r="BH443" i="2"/>
  <c r="BH444" i="2"/>
  <c r="BH445" i="2"/>
  <c r="BH446" i="2"/>
  <c r="BH447" i="2"/>
  <c r="BH448" i="2"/>
  <c r="BH449" i="2"/>
  <c r="BH450" i="2"/>
  <c r="BH451" i="2"/>
  <c r="BH452" i="2"/>
  <c r="BH453" i="2"/>
  <c r="BH454" i="2"/>
  <c r="BH455" i="2"/>
  <c r="BH456" i="2"/>
  <c r="BH457" i="2"/>
  <c r="BH458" i="2"/>
  <c r="BH459" i="2"/>
  <c r="BH460" i="2"/>
  <c r="BH461" i="2"/>
  <c r="BH462" i="2"/>
  <c r="BH463" i="2"/>
  <c r="BH464" i="2"/>
  <c r="BH465" i="2"/>
  <c r="BH466" i="2"/>
  <c r="BH467" i="2"/>
  <c r="BH468" i="2"/>
  <c r="BH469" i="2"/>
  <c r="BH470" i="2"/>
  <c r="BH471" i="2"/>
  <c r="BH472" i="2"/>
  <c r="BH473" i="2"/>
  <c r="BH474" i="2"/>
  <c r="BH475" i="2"/>
  <c r="BH476" i="2"/>
  <c r="BH477" i="2"/>
  <c r="BH478" i="2"/>
  <c r="BH479" i="2"/>
  <c r="BH480" i="2"/>
  <c r="BH481" i="2"/>
  <c r="BH482" i="2"/>
  <c r="BH483" i="2"/>
  <c r="BH484" i="2"/>
  <c r="BH485" i="2"/>
  <c r="BH486" i="2"/>
  <c r="BH487" i="2"/>
  <c r="BH488" i="2"/>
  <c r="BH489" i="2"/>
  <c r="BH490" i="2"/>
  <c r="BH491" i="2"/>
  <c r="BH492" i="2"/>
  <c r="BH493" i="2"/>
  <c r="BH494" i="2"/>
  <c r="BH495" i="2"/>
  <c r="BH496" i="2"/>
  <c r="BH497" i="2"/>
  <c r="BH498" i="2"/>
  <c r="BH499" i="2"/>
  <c r="BH500" i="2"/>
  <c r="BH501" i="2"/>
  <c r="BH502" i="2"/>
  <c r="BH503" i="2"/>
  <c r="BH504" i="2"/>
  <c r="BH505" i="2"/>
  <c r="BH506" i="2"/>
  <c r="BH507" i="2"/>
  <c r="BH508" i="2"/>
  <c r="BH509" i="2"/>
  <c r="BH510" i="2"/>
  <c r="BH511" i="2"/>
  <c r="BH512" i="2"/>
  <c r="BH513" i="2"/>
  <c r="BH514" i="2"/>
  <c r="BH515" i="2"/>
  <c r="BH516" i="2"/>
  <c r="BH517" i="2"/>
  <c r="BH518" i="2"/>
  <c r="BH519" i="2"/>
  <c r="BH520" i="2"/>
  <c r="BH521" i="2"/>
  <c r="BH522" i="2"/>
  <c r="BH523" i="2"/>
  <c r="BH524" i="2"/>
  <c r="BH525" i="2"/>
  <c r="BH526" i="2"/>
  <c r="J6" i="2"/>
  <c r="BM395" i="2" l="1"/>
  <c r="BM203" i="2"/>
  <c r="BM139" i="2"/>
  <c r="BM75" i="2"/>
  <c r="BM379" i="2"/>
  <c r="BM363" i="2"/>
  <c r="BM347" i="2"/>
  <c r="BM315" i="2"/>
  <c r="BM299" i="2"/>
  <c r="BM283" i="2"/>
  <c r="BM251" i="2"/>
  <c r="BM235" i="2"/>
  <c r="BM219" i="2"/>
  <c r="BM187" i="2"/>
  <c r="BM171" i="2"/>
  <c r="BM155" i="2"/>
  <c r="BM123" i="2"/>
  <c r="BM107" i="2"/>
  <c r="BM91" i="2"/>
  <c r="BM59" i="2"/>
  <c r="BM525" i="2"/>
  <c r="M229" i="6"/>
  <c r="O228" i="6"/>
  <c r="P228" i="6"/>
  <c r="BM331" i="2"/>
  <c r="CE642" i="4"/>
  <c r="CG641" i="4"/>
  <c r="CH641" i="4" s="1"/>
  <c r="AL363" i="6"/>
  <c r="AZ282" i="4"/>
  <c r="BC281" i="4"/>
  <c r="BE281" i="4" s="1"/>
  <c r="BA343" i="4"/>
  <c r="BD342" i="4"/>
  <c r="BF342" i="4" s="1"/>
  <c r="Z204" i="7"/>
  <c r="AB203" i="7"/>
  <c r="AC201" i="7"/>
  <c r="AC202" i="7" s="1"/>
  <c r="BM522" i="2"/>
  <c r="BM510" i="2"/>
  <c r="BM57" i="2"/>
  <c r="BM58" i="2"/>
  <c r="BM509" i="2"/>
  <c r="BM493" i="2"/>
  <c r="BM477" i="2"/>
  <c r="BM445" i="2"/>
  <c r="BM429" i="2"/>
  <c r="BM413" i="2"/>
  <c r="BM526" i="2"/>
  <c r="BM518" i="2"/>
  <c r="BM514" i="2"/>
  <c r="BM524" i="2"/>
  <c r="BM520" i="2"/>
  <c r="BM516" i="2"/>
  <c r="BM512" i="2"/>
  <c r="BM508" i="2"/>
  <c r="BM504" i="2"/>
  <c r="BM500" i="2"/>
  <c r="BM496" i="2"/>
  <c r="BM492" i="2"/>
  <c r="BM488" i="2"/>
  <c r="BM484" i="2"/>
  <c r="BM480" i="2"/>
  <c r="BM476" i="2"/>
  <c r="BM472" i="2"/>
  <c r="BM468" i="2"/>
  <c r="BM464" i="2"/>
  <c r="BM460" i="2"/>
  <c r="BM456" i="2"/>
  <c r="BM452" i="2"/>
  <c r="BM448" i="2"/>
  <c r="BM444" i="2"/>
  <c r="BM440" i="2"/>
  <c r="BM436" i="2"/>
  <c r="BM432" i="2"/>
  <c r="BM428" i="2"/>
  <c r="BM424" i="2"/>
  <c r="BM420" i="2"/>
  <c r="BM416" i="2"/>
  <c r="BM412" i="2"/>
  <c r="BM408" i="2"/>
  <c r="BM404" i="2"/>
  <c r="BM400" i="2"/>
  <c r="BM396" i="2"/>
  <c r="BM392" i="2"/>
  <c r="BM388" i="2"/>
  <c r="BM384" i="2"/>
  <c r="BM380" i="2"/>
  <c r="BM376" i="2"/>
  <c r="BM372" i="2"/>
  <c r="BM368" i="2"/>
  <c r="BM364" i="2"/>
  <c r="BM360" i="2"/>
  <c r="BM356" i="2"/>
  <c r="BM352" i="2"/>
  <c r="BM348" i="2"/>
  <c r="BM344" i="2"/>
  <c r="BM340" i="2"/>
  <c r="BM336" i="2"/>
  <c r="BM332" i="2"/>
  <c r="BM328" i="2"/>
  <c r="BM324" i="2"/>
  <c r="BM320" i="2"/>
  <c r="BM316" i="2"/>
  <c r="BM312" i="2"/>
  <c r="BM308" i="2"/>
  <c r="BM304" i="2"/>
  <c r="BM300" i="2"/>
  <c r="BM296" i="2"/>
  <c r="BM292" i="2"/>
  <c r="BM288" i="2"/>
  <c r="BM284" i="2"/>
  <c r="BM280" i="2"/>
  <c r="BM276" i="2"/>
  <c r="BM272" i="2"/>
  <c r="BM268" i="2"/>
  <c r="BM264" i="2"/>
  <c r="BM260" i="2"/>
  <c r="BM267" i="2"/>
  <c r="BM523" i="2"/>
  <c r="BM519" i="2"/>
  <c r="BM515" i="2"/>
  <c r="BM511" i="2"/>
  <c r="BM507" i="2"/>
  <c r="BM503" i="2"/>
  <c r="BM499" i="2"/>
  <c r="BM495" i="2"/>
  <c r="BM491" i="2"/>
  <c r="BM487" i="2"/>
  <c r="BM483" i="2"/>
  <c r="BM479" i="2"/>
  <c r="BM475" i="2"/>
  <c r="BM471" i="2"/>
  <c r="BM467" i="2"/>
  <c r="BM463" i="2"/>
  <c r="BM459" i="2"/>
  <c r="BM455" i="2"/>
  <c r="BM461" i="2"/>
  <c r="BM451" i="2"/>
  <c r="BM447" i="2"/>
  <c r="BM443" i="2"/>
  <c r="BM439" i="2"/>
  <c r="BM435" i="2"/>
  <c r="BM431" i="2"/>
  <c r="BM427" i="2"/>
  <c r="BM423" i="2"/>
  <c r="BM419" i="2"/>
  <c r="BM415" i="2"/>
  <c r="BM411" i="2"/>
  <c r="BM407" i="2"/>
  <c r="BM403" i="2"/>
  <c r="BM399" i="2"/>
  <c r="BM391" i="2"/>
  <c r="BM387" i="2"/>
  <c r="BM383" i="2"/>
  <c r="BM375" i="2"/>
  <c r="BM371" i="2"/>
  <c r="BM367" i="2"/>
  <c r="BM359" i="2"/>
  <c r="BM355" i="2"/>
  <c r="BM351" i="2"/>
  <c r="BM343" i="2"/>
  <c r="BM339" i="2"/>
  <c r="BM335" i="2"/>
  <c r="BM327" i="2"/>
  <c r="BM323" i="2"/>
  <c r="BM319" i="2"/>
  <c r="BM311" i="2"/>
  <c r="BM307" i="2"/>
  <c r="BM303" i="2"/>
  <c r="BM295" i="2"/>
  <c r="BM291" i="2"/>
  <c r="BM287" i="2"/>
  <c r="BM279" i="2"/>
  <c r="BM275" i="2"/>
  <c r="BM271" i="2"/>
  <c r="BM263" i="2"/>
  <c r="BM259" i="2"/>
  <c r="BM255" i="2"/>
  <c r="BM247" i="2"/>
  <c r="BM243" i="2"/>
  <c r="BM239" i="2"/>
  <c r="BM231" i="2"/>
  <c r="BM227" i="2"/>
  <c r="BM223" i="2"/>
  <c r="BM215" i="2"/>
  <c r="BM211" i="2"/>
  <c r="BM207" i="2"/>
  <c r="BM199" i="2"/>
  <c r="BM195" i="2"/>
  <c r="BM191" i="2"/>
  <c r="BM183" i="2"/>
  <c r="BM179" i="2"/>
  <c r="BM175" i="2"/>
  <c r="BM167" i="2"/>
  <c r="BM163" i="2"/>
  <c r="BM159" i="2"/>
  <c r="BM151" i="2"/>
  <c r="BM147" i="2"/>
  <c r="BM143" i="2"/>
  <c r="BM135" i="2"/>
  <c r="BM131" i="2"/>
  <c r="BM127" i="2"/>
  <c r="BM119" i="2"/>
  <c r="BM115" i="2"/>
  <c r="BM111" i="2"/>
  <c r="BM103" i="2"/>
  <c r="BM99" i="2"/>
  <c r="BM95" i="2"/>
  <c r="BM87" i="2"/>
  <c r="BM83" i="2"/>
  <c r="BM79" i="2"/>
  <c r="BM71" i="2"/>
  <c r="BM67" i="2"/>
  <c r="BM63" i="2"/>
  <c r="BM506" i="2"/>
  <c r="BM502" i="2"/>
  <c r="BM498" i="2"/>
  <c r="BM494" i="2"/>
  <c r="BM490" i="2"/>
  <c r="BM486" i="2"/>
  <c r="BM482" i="2"/>
  <c r="BM478" i="2"/>
  <c r="BM474" i="2"/>
  <c r="BM470" i="2"/>
  <c r="BM466" i="2"/>
  <c r="BM462" i="2"/>
  <c r="BM458" i="2"/>
  <c r="BM454" i="2"/>
  <c r="BM450" i="2"/>
  <c r="BM446" i="2"/>
  <c r="BM442" i="2"/>
  <c r="BM438" i="2"/>
  <c r="BM434" i="2"/>
  <c r="BM430" i="2"/>
  <c r="BM426" i="2"/>
  <c r="BM422" i="2"/>
  <c r="BM418" i="2"/>
  <c r="BM414" i="2"/>
  <c r="BM410" i="2"/>
  <c r="BM406" i="2"/>
  <c r="BM402" i="2"/>
  <c r="BM398" i="2"/>
  <c r="BM394" i="2"/>
  <c r="BM390" i="2"/>
  <c r="BM386" i="2"/>
  <c r="BM382" i="2"/>
  <c r="BM378" i="2"/>
  <c r="BM374" i="2"/>
  <c r="BM370" i="2"/>
  <c r="BM366" i="2"/>
  <c r="BM362" i="2"/>
  <c r="BM358" i="2"/>
  <c r="BM354" i="2"/>
  <c r="BM350" i="2"/>
  <c r="BM346" i="2"/>
  <c r="BM342" i="2"/>
  <c r="BM338" i="2"/>
  <c r="BM334" i="2"/>
  <c r="BM330" i="2"/>
  <c r="BM326" i="2"/>
  <c r="BM322" i="2"/>
  <c r="BM318" i="2"/>
  <c r="BM314" i="2"/>
  <c r="BM310" i="2"/>
  <c r="BM306" i="2"/>
  <c r="BM302" i="2"/>
  <c r="BM298" i="2"/>
  <c r="BM294" i="2"/>
  <c r="BM290" i="2"/>
  <c r="BM286" i="2"/>
  <c r="BM282" i="2"/>
  <c r="BM274" i="2"/>
  <c r="BM266" i="2"/>
  <c r="BM258" i="2"/>
  <c r="BM250" i="2"/>
  <c r="BM242" i="2"/>
  <c r="BM234" i="2"/>
  <c r="BM226" i="2"/>
  <c r="BM218" i="2"/>
  <c r="BM210" i="2"/>
  <c r="BM202" i="2"/>
  <c r="BM194" i="2"/>
  <c r="BM186" i="2"/>
  <c r="BM178" i="2"/>
  <c r="BM170" i="2"/>
  <c r="BM162" i="2"/>
  <c r="BM154" i="2"/>
  <c r="BM146" i="2"/>
  <c r="BM138" i="2"/>
  <c r="BM130" i="2"/>
  <c r="BM122" i="2"/>
  <c r="BM114" i="2"/>
  <c r="BM106" i="2"/>
  <c r="BM98" i="2"/>
  <c r="BM90" i="2"/>
  <c r="BM82" i="2"/>
  <c r="BM74" i="2"/>
  <c r="BM66" i="2"/>
  <c r="BM521" i="2"/>
  <c r="BM517" i="2"/>
  <c r="BM513" i="2"/>
  <c r="BM505" i="2"/>
  <c r="BM501" i="2"/>
  <c r="BM497" i="2"/>
  <c r="BM489" i="2"/>
  <c r="BM485" i="2"/>
  <c r="BM481" i="2"/>
  <c r="BM473" i="2"/>
  <c r="BM469" i="2"/>
  <c r="BM465" i="2"/>
  <c r="BM457" i="2"/>
  <c r="BM453" i="2"/>
  <c r="BM449" i="2"/>
  <c r="BM441" i="2"/>
  <c r="BM437" i="2"/>
  <c r="BM433" i="2"/>
  <c r="BM425" i="2"/>
  <c r="BM421" i="2"/>
  <c r="BM417" i="2"/>
  <c r="BM409" i="2"/>
  <c r="BM405" i="2"/>
  <c r="BM401" i="2"/>
  <c r="BM397" i="2"/>
  <c r="BM393" i="2"/>
  <c r="BM389" i="2"/>
  <c r="BM385" i="2"/>
  <c r="BM381" i="2"/>
  <c r="BM377" i="2"/>
  <c r="BM373" i="2"/>
  <c r="BM369" i="2"/>
  <c r="BM365" i="2"/>
  <c r="BM361" i="2"/>
  <c r="BM357" i="2"/>
  <c r="BM353" i="2"/>
  <c r="BM349" i="2"/>
  <c r="BM345" i="2"/>
  <c r="BM341" i="2"/>
  <c r="BM337" i="2"/>
  <c r="BM333" i="2"/>
  <c r="BM329" i="2"/>
  <c r="BM325" i="2"/>
  <c r="BM321" i="2"/>
  <c r="BM317" i="2"/>
  <c r="BM313" i="2"/>
  <c r="BM309" i="2"/>
  <c r="BM305" i="2"/>
  <c r="BM301" i="2"/>
  <c r="BM297" i="2"/>
  <c r="BM293" i="2"/>
  <c r="BM289" i="2"/>
  <c r="BM285" i="2"/>
  <c r="BM278" i="2"/>
  <c r="BM270" i="2"/>
  <c r="BM262" i="2"/>
  <c r="BM254" i="2"/>
  <c r="BM246" i="2"/>
  <c r="BM238" i="2"/>
  <c r="BM230" i="2"/>
  <c r="BM222" i="2"/>
  <c r="BM214" i="2"/>
  <c r="BM206" i="2"/>
  <c r="BM198" i="2"/>
  <c r="BM190" i="2"/>
  <c r="BM182" i="2"/>
  <c r="BM174" i="2"/>
  <c r="BM166" i="2"/>
  <c r="BM158" i="2"/>
  <c r="BM150" i="2"/>
  <c r="BM142" i="2"/>
  <c r="BM134" i="2"/>
  <c r="BM126" i="2"/>
  <c r="BM118" i="2"/>
  <c r="BM110" i="2"/>
  <c r="BM102" i="2"/>
  <c r="BM94" i="2"/>
  <c r="BM86" i="2"/>
  <c r="BM78" i="2"/>
  <c r="BM70" i="2"/>
  <c r="BM62" i="2"/>
  <c r="BM281" i="2"/>
  <c r="BM277" i="2"/>
  <c r="BM273" i="2"/>
  <c r="BM269" i="2"/>
  <c r="BM265" i="2"/>
  <c r="BM261" i="2"/>
  <c r="BM257" i="2"/>
  <c r="BM253" i="2"/>
  <c r="BM249" i="2"/>
  <c r="BM245" i="2"/>
  <c r="BM241" i="2"/>
  <c r="BM237" i="2"/>
  <c r="BM233" i="2"/>
  <c r="BM229" i="2"/>
  <c r="BM225" i="2"/>
  <c r="BM221" i="2"/>
  <c r="BM217" i="2"/>
  <c r="BM213" i="2"/>
  <c r="BM209" i="2"/>
  <c r="BM205" i="2"/>
  <c r="BM201" i="2"/>
  <c r="BM197" i="2"/>
  <c r="BM193" i="2"/>
  <c r="BM189" i="2"/>
  <c r="BM185" i="2"/>
  <c r="BM181" i="2"/>
  <c r="BM177" i="2"/>
  <c r="BM173" i="2"/>
  <c r="BM169" i="2"/>
  <c r="BM165" i="2"/>
  <c r="BM161" i="2"/>
  <c r="BM157" i="2"/>
  <c r="BM153" i="2"/>
  <c r="BM149" i="2"/>
  <c r="BM145" i="2"/>
  <c r="BM141" i="2"/>
  <c r="BM137" i="2"/>
  <c r="BM133" i="2"/>
  <c r="BM129" i="2"/>
  <c r="BM125" i="2"/>
  <c r="BM121" i="2"/>
  <c r="BM117" i="2"/>
  <c r="BM113" i="2"/>
  <c r="BM109" i="2"/>
  <c r="BM105" i="2"/>
  <c r="BM101" i="2"/>
  <c r="BM97" i="2"/>
  <c r="BM93" i="2"/>
  <c r="BM89" i="2"/>
  <c r="BM85" i="2"/>
  <c r="BM81" i="2"/>
  <c r="BM77" i="2"/>
  <c r="BM73" i="2"/>
  <c r="BM69" i="2"/>
  <c r="BM65" i="2"/>
  <c r="BM61" i="2"/>
  <c r="BM256" i="2"/>
  <c r="BM252" i="2"/>
  <c r="BM248" i="2"/>
  <c r="BM244" i="2"/>
  <c r="BM240" i="2"/>
  <c r="BM236" i="2"/>
  <c r="BM232" i="2"/>
  <c r="BM228" i="2"/>
  <c r="BM224" i="2"/>
  <c r="BM220" i="2"/>
  <c r="BM216" i="2"/>
  <c r="BM212" i="2"/>
  <c r="BM208" i="2"/>
  <c r="BM204" i="2"/>
  <c r="BM200" i="2"/>
  <c r="BM196" i="2"/>
  <c r="BM192" i="2"/>
  <c r="BM188" i="2"/>
  <c r="BM184" i="2"/>
  <c r="BM180" i="2"/>
  <c r="BM176" i="2"/>
  <c r="BM172" i="2"/>
  <c r="BM168" i="2"/>
  <c r="BM164" i="2"/>
  <c r="BM160" i="2"/>
  <c r="BM156" i="2"/>
  <c r="BM152" i="2"/>
  <c r="BM148" i="2"/>
  <c r="BM144" i="2"/>
  <c r="BM140" i="2"/>
  <c r="BM136" i="2"/>
  <c r="BM132" i="2"/>
  <c r="BM128" i="2"/>
  <c r="BM124" i="2"/>
  <c r="BM120" i="2"/>
  <c r="BM116" i="2"/>
  <c r="BM112" i="2"/>
  <c r="BM108" i="2"/>
  <c r="BM104" i="2"/>
  <c r="BM100" i="2"/>
  <c r="BM96" i="2"/>
  <c r="BM92" i="2"/>
  <c r="BM88" i="2"/>
  <c r="BM84" i="2"/>
  <c r="BM80" i="2"/>
  <c r="BM76" i="2"/>
  <c r="BM72" i="2"/>
  <c r="BM68" i="2"/>
  <c r="BM64" i="2"/>
  <c r="BM60" i="2"/>
  <c r="BL519" i="2"/>
  <c r="BL503" i="2"/>
  <c r="BL491" i="2"/>
  <c r="BL479" i="2"/>
  <c r="BL467" i="2"/>
  <c r="BL455" i="2"/>
  <c r="BL447" i="2"/>
  <c r="BL439" i="2"/>
  <c r="BL431" i="2"/>
  <c r="BL423" i="2"/>
  <c r="BL415" i="2"/>
  <c r="BL403" i="2"/>
  <c r="BL391" i="2"/>
  <c r="BL379" i="2"/>
  <c r="BL367" i="2"/>
  <c r="BL355" i="2"/>
  <c r="BL343" i="2"/>
  <c r="BL331" i="2"/>
  <c r="BL319" i="2"/>
  <c r="BL307" i="2"/>
  <c r="BL291" i="2"/>
  <c r="BL279" i="2"/>
  <c r="BL267" i="2"/>
  <c r="BL251" i="2"/>
  <c r="BL235" i="2"/>
  <c r="BL219" i="2"/>
  <c r="BL203" i="2"/>
  <c r="BL187" i="2"/>
  <c r="BL171" i="2"/>
  <c r="BL155" i="2"/>
  <c r="BL139" i="2"/>
  <c r="BL123" i="2"/>
  <c r="BL111" i="2"/>
  <c r="BL511" i="2"/>
  <c r="BL487" i="2"/>
  <c r="BL259" i="2"/>
  <c r="BL243" i="2"/>
  <c r="BL227" i="2"/>
  <c r="BL211" i="2"/>
  <c r="BL191" i="2"/>
  <c r="BL175" i="2"/>
  <c r="BL159" i="2"/>
  <c r="BL143" i="2"/>
  <c r="BL127" i="2"/>
  <c r="BL103" i="2"/>
  <c r="BL515" i="2"/>
  <c r="BL499" i="2"/>
  <c r="BL483" i="2"/>
  <c r="BL471" i="2"/>
  <c r="BL463" i="2"/>
  <c r="BL451" i="2"/>
  <c r="BL443" i="2"/>
  <c r="BL435" i="2"/>
  <c r="BL427" i="2"/>
  <c r="BL419" i="2"/>
  <c r="BL407" i="2"/>
  <c r="BL395" i="2"/>
  <c r="BL383" i="2"/>
  <c r="BL371" i="2"/>
  <c r="BL359" i="2"/>
  <c r="BL347" i="2"/>
  <c r="BL335" i="2"/>
  <c r="BL323" i="2"/>
  <c r="BL315" i="2"/>
  <c r="BL303" i="2"/>
  <c r="BL295" i="2"/>
  <c r="BL283" i="2"/>
  <c r="BL271" i="2"/>
  <c r="BL255" i="2"/>
  <c r="BL239" i="2"/>
  <c r="BL223" i="2"/>
  <c r="BL207" i="2"/>
  <c r="BL195" i="2"/>
  <c r="BL179" i="2"/>
  <c r="BL163" i="2"/>
  <c r="BL147" i="2"/>
  <c r="BL131" i="2"/>
  <c r="BL107" i="2"/>
  <c r="BL523" i="2"/>
  <c r="BL507" i="2"/>
  <c r="BL495" i="2"/>
  <c r="BL475" i="2"/>
  <c r="BL459" i="2"/>
  <c r="BL411" i="2"/>
  <c r="BL399" i="2"/>
  <c r="BL387" i="2"/>
  <c r="BL375" i="2"/>
  <c r="BL363" i="2"/>
  <c r="BL351" i="2"/>
  <c r="BL339" i="2"/>
  <c r="BL327" i="2"/>
  <c r="BL311" i="2"/>
  <c r="BL299" i="2"/>
  <c r="BL287" i="2"/>
  <c r="BL275" i="2"/>
  <c r="BL263" i="2"/>
  <c r="BL247" i="2"/>
  <c r="BL231" i="2"/>
  <c r="BL215" i="2"/>
  <c r="BL199" i="2"/>
  <c r="BL183" i="2"/>
  <c r="BL167" i="2"/>
  <c r="BL151" i="2"/>
  <c r="BL135" i="2"/>
  <c r="BL119" i="2"/>
  <c r="BL115" i="2"/>
  <c r="BL99" i="2"/>
  <c r="BL95" i="2"/>
  <c r="BL91" i="2"/>
  <c r="BL87" i="2"/>
  <c r="BL83" i="2"/>
  <c r="BL79" i="2"/>
  <c r="BL75" i="2"/>
  <c r="BL71" i="2"/>
  <c r="BL67" i="2"/>
  <c r="BL526" i="2"/>
  <c r="BL514" i="2"/>
  <c r="BL510" i="2"/>
  <c r="BL506" i="2"/>
  <c r="BL502" i="2"/>
  <c r="BL498" i="2"/>
  <c r="BL494" i="2"/>
  <c r="BL490" i="2"/>
  <c r="BL486" i="2"/>
  <c r="BL482" i="2"/>
  <c r="BL478" i="2"/>
  <c r="BL474" i="2"/>
  <c r="BL470" i="2"/>
  <c r="BL466" i="2"/>
  <c r="BL462" i="2"/>
  <c r="BL458" i="2"/>
  <c r="BL454" i="2"/>
  <c r="BL450" i="2"/>
  <c r="BL446" i="2"/>
  <c r="BL442" i="2"/>
  <c r="BL438" i="2"/>
  <c r="BL434" i="2"/>
  <c r="BL430" i="2"/>
  <c r="BL426" i="2"/>
  <c r="BL422" i="2"/>
  <c r="BL418" i="2"/>
  <c r="BL414" i="2"/>
  <c r="BL410" i="2"/>
  <c r="BL406" i="2"/>
  <c r="BL402" i="2"/>
  <c r="BL398" i="2"/>
  <c r="BL394" i="2"/>
  <c r="BL390" i="2"/>
  <c r="BL386" i="2"/>
  <c r="BL382" i="2"/>
  <c r="BL378" i="2"/>
  <c r="BL374" i="2"/>
  <c r="BL370" i="2"/>
  <c r="BL366" i="2"/>
  <c r="BL362" i="2"/>
  <c r="BL358" i="2"/>
  <c r="BL354" i="2"/>
  <c r="BL350" i="2"/>
  <c r="BL346" i="2"/>
  <c r="BL342" i="2"/>
  <c r="BL338" i="2"/>
  <c r="BL334" i="2"/>
  <c r="BL330" i="2"/>
  <c r="BL326" i="2"/>
  <c r="BL322" i="2"/>
  <c r="BL318" i="2"/>
  <c r="BL314" i="2"/>
  <c r="BL310" i="2"/>
  <c r="BL306" i="2"/>
  <c r="BL302" i="2"/>
  <c r="BL298" i="2"/>
  <c r="BL294" i="2"/>
  <c r="BL290" i="2"/>
  <c r="BL286" i="2"/>
  <c r="BL282" i="2"/>
  <c r="BL278" i="2"/>
  <c r="BL274" i="2"/>
  <c r="BL270" i="2"/>
  <c r="BL266" i="2"/>
  <c r="BL262" i="2"/>
  <c r="BL258" i="2"/>
  <c r="BL254" i="2"/>
  <c r="BL250" i="2"/>
  <c r="BL246" i="2"/>
  <c r="BL242" i="2"/>
  <c r="BL238" i="2"/>
  <c r="BL234" i="2"/>
  <c r="BL230" i="2"/>
  <c r="BL226" i="2"/>
  <c r="BL222" i="2"/>
  <c r="BL218" i="2"/>
  <c r="BL214" i="2"/>
  <c r="BL210" i="2"/>
  <c r="BL206" i="2"/>
  <c r="BL202" i="2"/>
  <c r="BL198" i="2"/>
  <c r="BL194" i="2"/>
  <c r="BL190" i="2"/>
  <c r="BL186" i="2"/>
  <c r="BL182" i="2"/>
  <c r="BL178" i="2"/>
  <c r="BL174" i="2"/>
  <c r="BL518" i="2"/>
  <c r="BL58" i="2"/>
  <c r="BL57" i="2"/>
  <c r="BL521" i="2"/>
  <c r="BL513" i="2"/>
  <c r="BL505" i="2"/>
  <c r="BL497" i="2"/>
  <c r="BL485" i="2"/>
  <c r="BL477" i="2"/>
  <c r="BL469" i="2"/>
  <c r="BL465" i="2"/>
  <c r="BL461" i="2"/>
  <c r="BL457" i="2"/>
  <c r="BL453" i="2"/>
  <c r="BL449" i="2"/>
  <c r="BL445" i="2"/>
  <c r="BL441" i="2"/>
  <c r="BL437" i="2"/>
  <c r="BL433" i="2"/>
  <c r="BL429" i="2"/>
  <c r="BL425" i="2"/>
  <c r="BL421" i="2"/>
  <c r="BL417" i="2"/>
  <c r="BL413" i="2"/>
  <c r="BL409" i="2"/>
  <c r="BL405" i="2"/>
  <c r="BL401" i="2"/>
  <c r="BL397" i="2"/>
  <c r="BL393" i="2"/>
  <c r="BL389" i="2"/>
  <c r="BL385" i="2"/>
  <c r="BL381" i="2"/>
  <c r="BL377" i="2"/>
  <c r="BL373" i="2"/>
  <c r="BL369" i="2"/>
  <c r="BL365" i="2"/>
  <c r="BL361" i="2"/>
  <c r="BL357" i="2"/>
  <c r="BL353" i="2"/>
  <c r="BL349" i="2"/>
  <c r="BL345" i="2"/>
  <c r="BL341" i="2"/>
  <c r="BL337" i="2"/>
  <c r="BL333" i="2"/>
  <c r="BL329" i="2"/>
  <c r="BL325" i="2"/>
  <c r="BL321" i="2"/>
  <c r="BL317" i="2"/>
  <c r="BL313" i="2"/>
  <c r="BL309" i="2"/>
  <c r="BL305" i="2"/>
  <c r="BL301" i="2"/>
  <c r="BL297" i="2"/>
  <c r="BL293" i="2"/>
  <c r="BL289" i="2"/>
  <c r="BL285" i="2"/>
  <c r="BL281" i="2"/>
  <c r="BL277" i="2"/>
  <c r="BL273" i="2"/>
  <c r="BL269" i="2"/>
  <c r="BL265" i="2"/>
  <c r="BL261" i="2"/>
  <c r="BL257" i="2"/>
  <c r="BL253" i="2"/>
  <c r="BL249" i="2"/>
  <c r="BL245" i="2"/>
  <c r="BL241" i="2"/>
  <c r="BL237" i="2"/>
  <c r="BL233" i="2"/>
  <c r="BL229" i="2"/>
  <c r="BL225" i="2"/>
  <c r="BL221" i="2"/>
  <c r="BL217" i="2"/>
  <c r="BL213" i="2"/>
  <c r="BL209" i="2"/>
  <c r="BL205" i="2"/>
  <c r="BL201" i="2"/>
  <c r="BL197" i="2"/>
  <c r="BL193" i="2"/>
  <c r="BL189" i="2"/>
  <c r="BL185" i="2"/>
  <c r="BL181" i="2"/>
  <c r="BL177" i="2"/>
  <c r="BL173" i="2"/>
  <c r="BL522" i="2"/>
  <c r="BL525" i="2"/>
  <c r="BL517" i="2"/>
  <c r="BL509" i="2"/>
  <c r="BL501" i="2"/>
  <c r="BL493" i="2"/>
  <c r="BL489" i="2"/>
  <c r="BL481" i="2"/>
  <c r="BL473" i="2"/>
  <c r="BL524" i="2"/>
  <c r="BL520" i="2"/>
  <c r="BL516" i="2"/>
  <c r="BL512" i="2"/>
  <c r="BL508" i="2"/>
  <c r="BL504" i="2"/>
  <c r="BL500" i="2"/>
  <c r="BL496" i="2"/>
  <c r="BL492" i="2"/>
  <c r="BL488" i="2"/>
  <c r="BL484" i="2"/>
  <c r="BL480" i="2"/>
  <c r="BL476" i="2"/>
  <c r="BL472" i="2"/>
  <c r="BL468" i="2"/>
  <c r="BL464" i="2"/>
  <c r="BL460" i="2"/>
  <c r="BL456" i="2"/>
  <c r="BL452" i="2"/>
  <c r="BL448" i="2"/>
  <c r="BL444" i="2"/>
  <c r="BL440" i="2"/>
  <c r="BL436" i="2"/>
  <c r="BL432" i="2"/>
  <c r="BL428" i="2"/>
  <c r="BL424" i="2"/>
  <c r="BL420" i="2"/>
  <c r="BL416" i="2"/>
  <c r="BL412" i="2"/>
  <c r="BL408" i="2"/>
  <c r="BL404" i="2"/>
  <c r="BL400" i="2"/>
  <c r="BL396" i="2"/>
  <c r="BL392" i="2"/>
  <c r="BL388" i="2"/>
  <c r="BL384" i="2"/>
  <c r="BL380" i="2"/>
  <c r="BL376" i="2"/>
  <c r="BL372" i="2"/>
  <c r="BL368" i="2"/>
  <c r="BL364" i="2"/>
  <c r="BL360" i="2"/>
  <c r="BL356" i="2"/>
  <c r="BL352" i="2"/>
  <c r="BL348" i="2"/>
  <c r="BL344" i="2"/>
  <c r="BL340" i="2"/>
  <c r="BL336" i="2"/>
  <c r="BL332" i="2"/>
  <c r="BL328" i="2"/>
  <c r="BL324" i="2"/>
  <c r="BL320" i="2"/>
  <c r="BL316" i="2"/>
  <c r="BL312" i="2"/>
  <c r="BL308" i="2"/>
  <c r="BL304" i="2"/>
  <c r="BL300" i="2"/>
  <c r="BL296" i="2"/>
  <c r="BL292" i="2"/>
  <c r="BL288" i="2"/>
  <c r="BL284" i="2"/>
  <c r="BL280" i="2"/>
  <c r="BL276" i="2"/>
  <c r="BL272" i="2"/>
  <c r="BL268" i="2"/>
  <c r="BL264" i="2"/>
  <c r="BL260" i="2"/>
  <c r="BL256" i="2"/>
  <c r="BL252" i="2"/>
  <c r="BL248" i="2"/>
  <c r="BL244" i="2"/>
  <c r="BL169" i="2"/>
  <c r="BL165" i="2"/>
  <c r="BL161" i="2"/>
  <c r="BL157" i="2"/>
  <c r="BL153" i="2"/>
  <c r="BL149" i="2"/>
  <c r="BL145" i="2"/>
  <c r="BL141" i="2"/>
  <c r="BL137" i="2"/>
  <c r="BL133" i="2"/>
  <c r="BL129" i="2"/>
  <c r="BL125" i="2"/>
  <c r="BL121" i="2"/>
  <c r="BL117" i="2"/>
  <c r="BL113" i="2"/>
  <c r="BL109" i="2"/>
  <c r="BL105" i="2"/>
  <c r="BL101" i="2"/>
  <c r="BL97" i="2"/>
  <c r="BL93" i="2"/>
  <c r="BL89" i="2"/>
  <c r="BL85" i="2"/>
  <c r="BL81" i="2"/>
  <c r="BL77" i="2"/>
  <c r="BL73" i="2"/>
  <c r="BL69" i="2"/>
  <c r="BL65" i="2"/>
  <c r="BL61" i="2"/>
  <c r="BL236" i="2"/>
  <c r="BL232" i="2"/>
  <c r="BL224" i="2"/>
  <c r="BL216" i="2"/>
  <c r="BL208" i="2"/>
  <c r="BL200" i="2"/>
  <c r="BL192" i="2"/>
  <c r="BL184" i="2"/>
  <c r="BL176" i="2"/>
  <c r="BL168" i="2"/>
  <c r="BL160" i="2"/>
  <c r="BL152" i="2"/>
  <c r="BL144" i="2"/>
  <c r="BL136" i="2"/>
  <c r="BL128" i="2"/>
  <c r="BL120" i="2"/>
  <c r="BL112" i="2"/>
  <c r="BL104" i="2"/>
  <c r="BL100" i="2"/>
  <c r="BL92" i="2"/>
  <c r="BL84" i="2"/>
  <c r="BL80" i="2"/>
  <c r="BL76" i="2"/>
  <c r="BL72" i="2"/>
  <c r="BL68" i="2"/>
  <c r="BL64" i="2"/>
  <c r="BL60" i="2"/>
  <c r="BL240" i="2"/>
  <c r="BL228" i="2"/>
  <c r="BL220" i="2"/>
  <c r="BL212" i="2"/>
  <c r="BL204" i="2"/>
  <c r="BL196" i="2"/>
  <c r="BL188" i="2"/>
  <c r="BL180" i="2"/>
  <c r="BL172" i="2"/>
  <c r="BL164" i="2"/>
  <c r="BL156" i="2"/>
  <c r="BL148" i="2"/>
  <c r="BL140" i="2"/>
  <c r="BL132" i="2"/>
  <c r="BL124" i="2"/>
  <c r="BL116" i="2"/>
  <c r="BL108" i="2"/>
  <c r="BL96" i="2"/>
  <c r="BL88" i="2"/>
  <c r="BL63" i="2"/>
  <c r="BL59" i="2"/>
  <c r="BL170" i="2"/>
  <c r="BL166" i="2"/>
  <c r="BL162" i="2"/>
  <c r="BL158" i="2"/>
  <c r="BL154" i="2"/>
  <c r="BL150" i="2"/>
  <c r="BL146" i="2"/>
  <c r="BL142" i="2"/>
  <c r="BL138" i="2"/>
  <c r="BL134" i="2"/>
  <c r="BL130" i="2"/>
  <c r="BL126" i="2"/>
  <c r="BL122" i="2"/>
  <c r="BL118" i="2"/>
  <c r="BL114" i="2"/>
  <c r="BL110" i="2"/>
  <c r="BL106" i="2"/>
  <c r="BL102" i="2"/>
  <c r="BL98" i="2"/>
  <c r="BL94" i="2"/>
  <c r="BL90" i="2"/>
  <c r="BL86" i="2"/>
  <c r="BL82" i="2"/>
  <c r="BL78" i="2"/>
  <c r="BL74" i="2"/>
  <c r="BL70" i="2"/>
  <c r="BL66" i="2"/>
  <c r="BL62" i="2"/>
  <c r="AK364" i="6"/>
  <c r="AJ365" i="6"/>
  <c r="AL6" i="2"/>
  <c r="AL7" i="2" s="1"/>
  <c r="AL8" i="2" s="1"/>
  <c r="AL9" i="2" s="1"/>
  <c r="AL10" i="2" s="1"/>
  <c r="AL11" i="2" s="1"/>
  <c r="AL12" i="2" s="1"/>
  <c r="AL13" i="2" s="1"/>
  <c r="AL14" i="2" s="1"/>
  <c r="AL15" i="2" s="1"/>
  <c r="AL16" i="2" s="1"/>
  <c r="AL17" i="2" s="1"/>
  <c r="AL18" i="2" s="1"/>
  <c r="AL19" i="2" s="1"/>
  <c r="AL20" i="2" s="1"/>
  <c r="AL21" i="2" s="1"/>
  <c r="AL22" i="2" s="1"/>
  <c r="AL23" i="2" s="1"/>
  <c r="AL24" i="2" s="1"/>
  <c r="AL25" i="2" s="1"/>
  <c r="AL26" i="2" s="1"/>
  <c r="AL27" i="2" s="1"/>
  <c r="AL28" i="2" s="1"/>
  <c r="AL29" i="2" s="1"/>
  <c r="AL30" i="2" s="1"/>
  <c r="AL31" i="2" s="1"/>
  <c r="AL32" i="2" s="1"/>
  <c r="AL33" i="2" s="1"/>
  <c r="AL34" i="2" s="1"/>
  <c r="AL35" i="2" s="1"/>
  <c r="AL36" i="2" s="1"/>
  <c r="AL37" i="2" s="1"/>
  <c r="AL38" i="2" s="1"/>
  <c r="AL39" i="2" s="1"/>
  <c r="AL40" i="2" s="1"/>
  <c r="AL41" i="2" s="1"/>
  <c r="AL42" i="2" s="1"/>
  <c r="AL43" i="2" s="1"/>
  <c r="AL44" i="2" s="1"/>
  <c r="AL45" i="2" s="1"/>
  <c r="AL46" i="2" s="1"/>
  <c r="AL47" i="2" s="1"/>
  <c r="AL48" i="2" s="1"/>
  <c r="AL49" i="2" s="1"/>
  <c r="AL50" i="2" s="1"/>
  <c r="AL51" i="2" s="1"/>
  <c r="AL52" i="2" s="1"/>
  <c r="AL53" i="2" s="1"/>
  <c r="AL54" i="2" s="1"/>
  <c r="AL55" i="2" s="1"/>
  <c r="AL56" i="2" s="1"/>
  <c r="AL57" i="2" s="1"/>
  <c r="AL58" i="2" s="1"/>
  <c r="AL59" i="2" s="1"/>
  <c r="AL60" i="2" s="1"/>
  <c r="AL5" i="2"/>
  <c r="V275" i="2"/>
  <c r="W275" i="2" s="1"/>
  <c r="X275" i="2"/>
  <c r="V276" i="2"/>
  <c r="W276" i="2" s="1"/>
  <c r="X276" i="2"/>
  <c r="V277" i="2"/>
  <c r="W277" i="2" s="1"/>
  <c r="X277" i="2"/>
  <c r="V278" i="2"/>
  <c r="W278" i="2" s="1"/>
  <c r="X278" i="2"/>
  <c r="V279" i="2"/>
  <c r="W279" i="2" s="1"/>
  <c r="X279" i="2"/>
  <c r="V280" i="2"/>
  <c r="W280" i="2" s="1"/>
  <c r="X280" i="2"/>
  <c r="V281" i="2"/>
  <c r="W281" i="2" s="1"/>
  <c r="X281" i="2"/>
  <c r="V282" i="2"/>
  <c r="W282" i="2" s="1"/>
  <c r="X282" i="2"/>
  <c r="V283" i="2"/>
  <c r="W283" i="2" s="1"/>
  <c r="X283" i="2"/>
  <c r="V284" i="2"/>
  <c r="W284" i="2" s="1"/>
  <c r="X284" i="2"/>
  <c r="V285" i="2"/>
  <c r="W285" i="2"/>
  <c r="X285" i="2"/>
  <c r="V286" i="2"/>
  <c r="W286" i="2" s="1"/>
  <c r="X286" i="2"/>
  <c r="V287" i="2"/>
  <c r="W287" i="2" s="1"/>
  <c r="X287" i="2"/>
  <c r="V288" i="2"/>
  <c r="W288" i="2" s="1"/>
  <c r="X288" i="2"/>
  <c r="V289" i="2"/>
  <c r="W289" i="2" s="1"/>
  <c r="X289" i="2"/>
  <c r="V290" i="2"/>
  <c r="W290" i="2" s="1"/>
  <c r="X290" i="2"/>
  <c r="V291" i="2"/>
  <c r="W291" i="2" s="1"/>
  <c r="X291" i="2"/>
  <c r="V292" i="2"/>
  <c r="W292" i="2" s="1"/>
  <c r="X292" i="2"/>
  <c r="V293" i="2"/>
  <c r="W293" i="2" s="1"/>
  <c r="X293" i="2"/>
  <c r="V294" i="2"/>
  <c r="W294" i="2" s="1"/>
  <c r="X294" i="2"/>
  <c r="V295" i="2"/>
  <c r="W295" i="2" s="1"/>
  <c r="X295" i="2"/>
  <c r="V296" i="2"/>
  <c r="W296" i="2" s="1"/>
  <c r="X296" i="2"/>
  <c r="V297" i="2"/>
  <c r="W297" i="2" s="1"/>
  <c r="X297" i="2"/>
  <c r="V298" i="2"/>
  <c r="W298" i="2" s="1"/>
  <c r="X298" i="2"/>
  <c r="V299" i="2"/>
  <c r="W299" i="2" s="1"/>
  <c r="X299" i="2"/>
  <c r="V300" i="2"/>
  <c r="W300" i="2" s="1"/>
  <c r="X300" i="2"/>
  <c r="V301" i="2"/>
  <c r="W301" i="2" s="1"/>
  <c r="X301" i="2"/>
  <c r="V302" i="2"/>
  <c r="W302" i="2" s="1"/>
  <c r="X302" i="2"/>
  <c r="V303" i="2"/>
  <c r="W303" i="2" s="1"/>
  <c r="X303" i="2"/>
  <c r="V304" i="2"/>
  <c r="W304" i="2" s="1"/>
  <c r="X304" i="2"/>
  <c r="V305" i="2"/>
  <c r="W305" i="2" s="1"/>
  <c r="X305" i="2"/>
  <c r="V306" i="2"/>
  <c r="W306" i="2" s="1"/>
  <c r="X306" i="2"/>
  <c r="V307" i="2"/>
  <c r="W307" i="2" s="1"/>
  <c r="X307" i="2"/>
  <c r="V308" i="2"/>
  <c r="W308" i="2" s="1"/>
  <c r="X308" i="2"/>
  <c r="V309" i="2"/>
  <c r="W309" i="2" s="1"/>
  <c r="X309" i="2"/>
  <c r="V310" i="2"/>
  <c r="W310" i="2" s="1"/>
  <c r="X310" i="2"/>
  <c r="V311" i="2"/>
  <c r="W311" i="2" s="1"/>
  <c r="X311" i="2"/>
  <c r="V312" i="2"/>
  <c r="W312" i="2" s="1"/>
  <c r="X312" i="2"/>
  <c r="V313" i="2"/>
  <c r="W313" i="2" s="1"/>
  <c r="X313" i="2"/>
  <c r="V314" i="2"/>
  <c r="W314" i="2" s="1"/>
  <c r="X314" i="2"/>
  <c r="V315" i="2"/>
  <c r="W315" i="2" s="1"/>
  <c r="X315" i="2"/>
  <c r="V316" i="2"/>
  <c r="W316" i="2" s="1"/>
  <c r="X316" i="2"/>
  <c r="V317" i="2"/>
  <c r="W317" i="2" s="1"/>
  <c r="X317" i="2"/>
  <c r="V318" i="2"/>
  <c r="W318" i="2" s="1"/>
  <c r="X318" i="2"/>
  <c r="V319" i="2"/>
  <c r="W319" i="2" s="1"/>
  <c r="X319" i="2"/>
  <c r="V320" i="2"/>
  <c r="W320" i="2" s="1"/>
  <c r="X320" i="2"/>
  <c r="V321" i="2"/>
  <c r="W321" i="2" s="1"/>
  <c r="X321" i="2"/>
  <c r="V322" i="2"/>
  <c r="W322" i="2" s="1"/>
  <c r="X322" i="2"/>
  <c r="V323" i="2"/>
  <c r="W323" i="2" s="1"/>
  <c r="X323" i="2"/>
  <c r="V324" i="2"/>
  <c r="W324" i="2" s="1"/>
  <c r="X324" i="2"/>
  <c r="V325" i="2"/>
  <c r="W325" i="2" s="1"/>
  <c r="X325" i="2"/>
  <c r="V326" i="2"/>
  <c r="W326" i="2" s="1"/>
  <c r="X326" i="2"/>
  <c r="V327" i="2"/>
  <c r="W327" i="2" s="1"/>
  <c r="X327" i="2"/>
  <c r="V328" i="2"/>
  <c r="W328" i="2" s="1"/>
  <c r="X328" i="2"/>
  <c r="V329" i="2"/>
  <c r="W329" i="2" s="1"/>
  <c r="X329" i="2"/>
  <c r="V330" i="2"/>
  <c r="W330" i="2" s="1"/>
  <c r="X330" i="2"/>
  <c r="V331" i="2"/>
  <c r="W331" i="2" s="1"/>
  <c r="X331" i="2"/>
  <c r="V332" i="2"/>
  <c r="W332" i="2" s="1"/>
  <c r="X332" i="2"/>
  <c r="V333" i="2"/>
  <c r="W333" i="2" s="1"/>
  <c r="X333" i="2"/>
  <c r="V334" i="2"/>
  <c r="W334" i="2" s="1"/>
  <c r="X334" i="2"/>
  <c r="V335" i="2"/>
  <c r="W335" i="2" s="1"/>
  <c r="X335" i="2"/>
  <c r="V336" i="2"/>
  <c r="W336" i="2" s="1"/>
  <c r="X336" i="2"/>
  <c r="V337" i="2"/>
  <c r="W337" i="2" s="1"/>
  <c r="X337" i="2"/>
  <c r="V338" i="2"/>
  <c r="W338" i="2" s="1"/>
  <c r="X338" i="2"/>
  <c r="V339" i="2"/>
  <c r="W339" i="2" s="1"/>
  <c r="X339" i="2"/>
  <c r="V340" i="2"/>
  <c r="W340" i="2" s="1"/>
  <c r="X340" i="2"/>
  <c r="V341" i="2"/>
  <c r="W341" i="2" s="1"/>
  <c r="X341" i="2"/>
  <c r="V342" i="2"/>
  <c r="W342" i="2" s="1"/>
  <c r="X342" i="2"/>
  <c r="V343" i="2"/>
  <c r="W343" i="2" s="1"/>
  <c r="X343" i="2"/>
  <c r="V344" i="2"/>
  <c r="W344" i="2" s="1"/>
  <c r="X344" i="2"/>
  <c r="V345" i="2"/>
  <c r="W345" i="2" s="1"/>
  <c r="X345" i="2"/>
  <c r="V346" i="2"/>
  <c r="W346" i="2" s="1"/>
  <c r="X346" i="2"/>
  <c r="V347" i="2"/>
  <c r="W347" i="2" s="1"/>
  <c r="X347" i="2"/>
  <c r="V348" i="2"/>
  <c r="W348" i="2" s="1"/>
  <c r="X348" i="2"/>
  <c r="V349" i="2"/>
  <c r="W349" i="2" s="1"/>
  <c r="X349" i="2"/>
  <c r="V350" i="2"/>
  <c r="W350" i="2" s="1"/>
  <c r="X350" i="2"/>
  <c r="V351" i="2"/>
  <c r="W351" i="2" s="1"/>
  <c r="X351" i="2"/>
  <c r="V352" i="2"/>
  <c r="W352" i="2" s="1"/>
  <c r="X352" i="2"/>
  <c r="V353" i="2"/>
  <c r="W353" i="2" s="1"/>
  <c r="X353" i="2"/>
  <c r="V354" i="2"/>
  <c r="W354" i="2" s="1"/>
  <c r="X354" i="2"/>
  <c r="V355" i="2"/>
  <c r="W355" i="2" s="1"/>
  <c r="X355" i="2"/>
  <c r="V356" i="2"/>
  <c r="W356" i="2" s="1"/>
  <c r="X356" i="2"/>
  <c r="V357" i="2"/>
  <c r="W357" i="2" s="1"/>
  <c r="X357" i="2"/>
  <c r="V358" i="2"/>
  <c r="W358" i="2" s="1"/>
  <c r="X358" i="2"/>
  <c r="V359" i="2"/>
  <c r="W359" i="2" s="1"/>
  <c r="X359" i="2"/>
  <c r="V360" i="2"/>
  <c r="W360" i="2" s="1"/>
  <c r="X360" i="2"/>
  <c r="V361" i="2"/>
  <c r="W361" i="2" s="1"/>
  <c r="X361" i="2"/>
  <c r="V362" i="2"/>
  <c r="W362" i="2" s="1"/>
  <c r="X362" i="2"/>
  <c r="V363" i="2"/>
  <c r="W363" i="2" s="1"/>
  <c r="X363" i="2"/>
  <c r="V364" i="2"/>
  <c r="W364" i="2" s="1"/>
  <c r="X364" i="2"/>
  <c r="V365" i="2"/>
  <c r="W365" i="2" s="1"/>
  <c r="X365" i="2"/>
  <c r="V366" i="2"/>
  <c r="W366" i="2" s="1"/>
  <c r="X366" i="2"/>
  <c r="V367" i="2"/>
  <c r="W367" i="2" s="1"/>
  <c r="X367" i="2"/>
  <c r="V368" i="2"/>
  <c r="W368" i="2" s="1"/>
  <c r="X368" i="2"/>
  <c r="V369" i="2"/>
  <c r="W369" i="2" s="1"/>
  <c r="X369" i="2"/>
  <c r="V370" i="2"/>
  <c r="W370" i="2" s="1"/>
  <c r="X370" i="2"/>
  <c r="V371" i="2"/>
  <c r="W371" i="2" s="1"/>
  <c r="X371" i="2"/>
  <c r="V372" i="2"/>
  <c r="W372" i="2" s="1"/>
  <c r="X372" i="2"/>
  <c r="V373" i="2"/>
  <c r="W373" i="2" s="1"/>
  <c r="X373" i="2"/>
  <c r="V374" i="2"/>
  <c r="W374" i="2" s="1"/>
  <c r="X374" i="2"/>
  <c r="V375" i="2"/>
  <c r="W375" i="2" s="1"/>
  <c r="X375" i="2"/>
  <c r="V376" i="2"/>
  <c r="W376" i="2" s="1"/>
  <c r="X376" i="2"/>
  <c r="V377" i="2"/>
  <c r="W377" i="2" s="1"/>
  <c r="X377" i="2"/>
  <c r="V378" i="2"/>
  <c r="W378" i="2" s="1"/>
  <c r="X378" i="2"/>
  <c r="V379" i="2"/>
  <c r="W379" i="2" s="1"/>
  <c r="X379" i="2"/>
  <c r="V380" i="2"/>
  <c r="W380" i="2" s="1"/>
  <c r="X380" i="2"/>
  <c r="V381" i="2"/>
  <c r="W381" i="2" s="1"/>
  <c r="X381" i="2"/>
  <c r="V382" i="2"/>
  <c r="W382" i="2" s="1"/>
  <c r="X382" i="2"/>
  <c r="V383" i="2"/>
  <c r="W383" i="2" s="1"/>
  <c r="X383" i="2"/>
  <c r="V384" i="2"/>
  <c r="W384" i="2" s="1"/>
  <c r="X384" i="2"/>
  <c r="V385" i="2"/>
  <c r="W385" i="2" s="1"/>
  <c r="X385" i="2"/>
  <c r="V386" i="2"/>
  <c r="W386" i="2" s="1"/>
  <c r="X386" i="2"/>
  <c r="V387" i="2"/>
  <c r="W387" i="2" s="1"/>
  <c r="X387" i="2"/>
  <c r="V388" i="2"/>
  <c r="W388" i="2" s="1"/>
  <c r="X388" i="2"/>
  <c r="V389" i="2"/>
  <c r="W389" i="2" s="1"/>
  <c r="X389" i="2"/>
  <c r="V390" i="2"/>
  <c r="W390" i="2" s="1"/>
  <c r="X390" i="2"/>
  <c r="V391" i="2"/>
  <c r="W391" i="2" s="1"/>
  <c r="X391" i="2"/>
  <c r="V392" i="2"/>
  <c r="W392" i="2" s="1"/>
  <c r="X392" i="2"/>
  <c r="V393" i="2"/>
  <c r="W393" i="2" s="1"/>
  <c r="X393" i="2"/>
  <c r="V394" i="2"/>
  <c r="W394" i="2" s="1"/>
  <c r="X394" i="2"/>
  <c r="V395" i="2"/>
  <c r="W395" i="2" s="1"/>
  <c r="X395" i="2"/>
  <c r="V396" i="2"/>
  <c r="W396" i="2" s="1"/>
  <c r="X396" i="2"/>
  <c r="V397" i="2"/>
  <c r="W397" i="2" s="1"/>
  <c r="X397" i="2"/>
  <c r="V398" i="2"/>
  <c r="W398" i="2" s="1"/>
  <c r="X398" i="2"/>
  <c r="V399" i="2"/>
  <c r="W399" i="2" s="1"/>
  <c r="X399" i="2"/>
  <c r="V400" i="2"/>
  <c r="W400" i="2" s="1"/>
  <c r="X400" i="2"/>
  <c r="V401" i="2"/>
  <c r="W401" i="2" s="1"/>
  <c r="X401" i="2"/>
  <c r="V402" i="2"/>
  <c r="W402" i="2" s="1"/>
  <c r="X402" i="2"/>
  <c r="V403" i="2"/>
  <c r="W403" i="2" s="1"/>
  <c r="X403" i="2"/>
  <c r="V404" i="2"/>
  <c r="W404" i="2" s="1"/>
  <c r="X404" i="2"/>
  <c r="V405" i="2"/>
  <c r="W405" i="2" s="1"/>
  <c r="X405" i="2"/>
  <c r="V406" i="2"/>
  <c r="W406" i="2" s="1"/>
  <c r="X406" i="2"/>
  <c r="V407" i="2"/>
  <c r="W407" i="2" s="1"/>
  <c r="X407" i="2"/>
  <c r="V408" i="2"/>
  <c r="W408" i="2" s="1"/>
  <c r="X408" i="2"/>
  <c r="V409" i="2"/>
  <c r="W409" i="2" s="1"/>
  <c r="X409" i="2"/>
  <c r="V410" i="2"/>
  <c r="W410" i="2" s="1"/>
  <c r="X410" i="2"/>
  <c r="V411" i="2"/>
  <c r="W411" i="2" s="1"/>
  <c r="X411" i="2"/>
  <c r="V412" i="2"/>
  <c r="W412" i="2" s="1"/>
  <c r="X412" i="2"/>
  <c r="V413" i="2"/>
  <c r="W413" i="2" s="1"/>
  <c r="X413" i="2"/>
  <c r="V414" i="2"/>
  <c r="W414" i="2" s="1"/>
  <c r="X414" i="2"/>
  <c r="V415" i="2"/>
  <c r="W415" i="2" s="1"/>
  <c r="X415" i="2"/>
  <c r="V416" i="2"/>
  <c r="W416" i="2" s="1"/>
  <c r="X416" i="2"/>
  <c r="V417" i="2"/>
  <c r="W417" i="2" s="1"/>
  <c r="X417" i="2"/>
  <c r="V418" i="2"/>
  <c r="W418" i="2" s="1"/>
  <c r="X418" i="2"/>
  <c r="V419" i="2"/>
  <c r="W419" i="2" s="1"/>
  <c r="X419" i="2"/>
  <c r="V420" i="2"/>
  <c r="W420" i="2" s="1"/>
  <c r="X420" i="2"/>
  <c r="V421" i="2"/>
  <c r="W421" i="2" s="1"/>
  <c r="X421" i="2"/>
  <c r="V422" i="2"/>
  <c r="W422" i="2" s="1"/>
  <c r="X422" i="2"/>
  <c r="V423" i="2"/>
  <c r="W423" i="2" s="1"/>
  <c r="X423" i="2"/>
  <c r="V424" i="2"/>
  <c r="W424" i="2" s="1"/>
  <c r="X424" i="2"/>
  <c r="V425" i="2"/>
  <c r="W425" i="2" s="1"/>
  <c r="X425" i="2"/>
  <c r="V426" i="2"/>
  <c r="W426" i="2" s="1"/>
  <c r="X426" i="2"/>
  <c r="V427" i="2"/>
  <c r="W427" i="2" s="1"/>
  <c r="X427" i="2"/>
  <c r="V428" i="2"/>
  <c r="W428" i="2" s="1"/>
  <c r="X428" i="2"/>
  <c r="V429" i="2"/>
  <c r="W429" i="2" s="1"/>
  <c r="X429" i="2"/>
  <c r="V430" i="2"/>
  <c r="W430" i="2" s="1"/>
  <c r="X430" i="2"/>
  <c r="V431" i="2"/>
  <c r="W431" i="2" s="1"/>
  <c r="X431" i="2"/>
  <c r="V432" i="2"/>
  <c r="W432" i="2" s="1"/>
  <c r="X432" i="2"/>
  <c r="V433" i="2"/>
  <c r="W433" i="2" s="1"/>
  <c r="X433" i="2"/>
  <c r="V434" i="2"/>
  <c r="W434" i="2" s="1"/>
  <c r="X434" i="2"/>
  <c r="V435" i="2"/>
  <c r="W435" i="2" s="1"/>
  <c r="X435" i="2"/>
  <c r="V436" i="2"/>
  <c r="W436" i="2" s="1"/>
  <c r="X436" i="2"/>
  <c r="V437" i="2"/>
  <c r="W437" i="2" s="1"/>
  <c r="X437" i="2"/>
  <c r="V438" i="2"/>
  <c r="W438" i="2" s="1"/>
  <c r="X438" i="2"/>
  <c r="V439" i="2"/>
  <c r="W439" i="2" s="1"/>
  <c r="X439" i="2"/>
  <c r="V440" i="2"/>
  <c r="W440" i="2" s="1"/>
  <c r="X440" i="2"/>
  <c r="V441" i="2"/>
  <c r="W441" i="2" s="1"/>
  <c r="X441" i="2"/>
  <c r="V442" i="2"/>
  <c r="W442" i="2" s="1"/>
  <c r="X442" i="2"/>
  <c r="V443" i="2"/>
  <c r="W443" i="2" s="1"/>
  <c r="X443" i="2"/>
  <c r="V444" i="2"/>
  <c r="W444" i="2" s="1"/>
  <c r="X444" i="2"/>
  <c r="V445" i="2"/>
  <c r="W445" i="2" s="1"/>
  <c r="X445" i="2"/>
  <c r="V446" i="2"/>
  <c r="W446" i="2" s="1"/>
  <c r="X446" i="2"/>
  <c r="V447" i="2"/>
  <c r="W447" i="2" s="1"/>
  <c r="X447" i="2"/>
  <c r="V448" i="2"/>
  <c r="W448" i="2" s="1"/>
  <c r="X448" i="2"/>
  <c r="V449" i="2"/>
  <c r="W449" i="2" s="1"/>
  <c r="X449" i="2"/>
  <c r="V450" i="2"/>
  <c r="W450" i="2" s="1"/>
  <c r="X450" i="2"/>
  <c r="V451" i="2"/>
  <c r="W451" i="2" s="1"/>
  <c r="X451" i="2"/>
  <c r="V452" i="2"/>
  <c r="W452" i="2" s="1"/>
  <c r="X452" i="2"/>
  <c r="V453" i="2"/>
  <c r="W453" i="2" s="1"/>
  <c r="X453" i="2"/>
  <c r="V454" i="2"/>
  <c r="W454" i="2" s="1"/>
  <c r="X454" i="2"/>
  <c r="V455" i="2"/>
  <c r="W455" i="2" s="1"/>
  <c r="X455" i="2"/>
  <c r="V456" i="2"/>
  <c r="W456" i="2" s="1"/>
  <c r="X456" i="2"/>
  <c r="V457" i="2"/>
  <c r="W457" i="2" s="1"/>
  <c r="X457" i="2"/>
  <c r="V458" i="2"/>
  <c r="W458" i="2" s="1"/>
  <c r="X458" i="2"/>
  <c r="V459" i="2"/>
  <c r="W459" i="2" s="1"/>
  <c r="X459" i="2"/>
  <c r="V460" i="2"/>
  <c r="W460" i="2" s="1"/>
  <c r="X460" i="2"/>
  <c r="V461" i="2"/>
  <c r="W461" i="2" s="1"/>
  <c r="X461" i="2"/>
  <c r="V462" i="2"/>
  <c r="W462" i="2" s="1"/>
  <c r="X462" i="2"/>
  <c r="V463" i="2"/>
  <c r="W463" i="2" s="1"/>
  <c r="X463" i="2"/>
  <c r="V464" i="2"/>
  <c r="W464" i="2" s="1"/>
  <c r="X464" i="2"/>
  <c r="V465" i="2"/>
  <c r="W465" i="2" s="1"/>
  <c r="X465" i="2"/>
  <c r="V466" i="2"/>
  <c r="W466" i="2" s="1"/>
  <c r="X466" i="2"/>
  <c r="V467" i="2"/>
  <c r="W467" i="2" s="1"/>
  <c r="X467" i="2"/>
  <c r="V468" i="2"/>
  <c r="W468" i="2" s="1"/>
  <c r="X468" i="2"/>
  <c r="V469" i="2"/>
  <c r="W469" i="2" s="1"/>
  <c r="X469" i="2"/>
  <c r="V470" i="2"/>
  <c r="W470" i="2" s="1"/>
  <c r="X470" i="2"/>
  <c r="V471" i="2"/>
  <c r="W471" i="2" s="1"/>
  <c r="X471" i="2"/>
  <c r="V472" i="2"/>
  <c r="W472" i="2" s="1"/>
  <c r="X472" i="2"/>
  <c r="V473" i="2"/>
  <c r="W473" i="2" s="1"/>
  <c r="X473" i="2"/>
  <c r="V474" i="2"/>
  <c r="W474" i="2" s="1"/>
  <c r="X474" i="2"/>
  <c r="V475" i="2"/>
  <c r="W475" i="2" s="1"/>
  <c r="X475" i="2"/>
  <c r="V476" i="2"/>
  <c r="W476" i="2" s="1"/>
  <c r="X476" i="2"/>
  <c r="V477" i="2"/>
  <c r="W477" i="2" s="1"/>
  <c r="X477" i="2"/>
  <c r="V478" i="2"/>
  <c r="W478" i="2" s="1"/>
  <c r="X478" i="2"/>
  <c r="V479" i="2"/>
  <c r="W479" i="2" s="1"/>
  <c r="X479" i="2"/>
  <c r="V480" i="2"/>
  <c r="W480" i="2" s="1"/>
  <c r="X480" i="2"/>
  <c r="V481" i="2"/>
  <c r="W481" i="2" s="1"/>
  <c r="X481" i="2"/>
  <c r="V482" i="2"/>
  <c r="W482" i="2" s="1"/>
  <c r="X482" i="2"/>
  <c r="V483" i="2"/>
  <c r="W483" i="2" s="1"/>
  <c r="X483" i="2"/>
  <c r="V484" i="2"/>
  <c r="W484" i="2" s="1"/>
  <c r="X484" i="2"/>
  <c r="V485" i="2"/>
  <c r="W485" i="2" s="1"/>
  <c r="X485" i="2"/>
  <c r="V486" i="2"/>
  <c r="W486" i="2" s="1"/>
  <c r="X486" i="2"/>
  <c r="V487" i="2"/>
  <c r="W487" i="2" s="1"/>
  <c r="X487" i="2"/>
  <c r="V488" i="2"/>
  <c r="W488" i="2" s="1"/>
  <c r="X488" i="2"/>
  <c r="V489" i="2"/>
  <c r="W489" i="2" s="1"/>
  <c r="X489" i="2"/>
  <c r="V490" i="2"/>
  <c r="W490" i="2" s="1"/>
  <c r="X490" i="2"/>
  <c r="V491" i="2"/>
  <c r="W491" i="2" s="1"/>
  <c r="X491" i="2"/>
  <c r="V492" i="2"/>
  <c r="W492" i="2" s="1"/>
  <c r="X492" i="2"/>
  <c r="V493" i="2"/>
  <c r="W493" i="2" s="1"/>
  <c r="X493" i="2"/>
  <c r="V494" i="2"/>
  <c r="W494" i="2" s="1"/>
  <c r="X494" i="2"/>
  <c r="V495" i="2"/>
  <c r="W495" i="2" s="1"/>
  <c r="X495" i="2"/>
  <c r="V496" i="2"/>
  <c r="W496" i="2" s="1"/>
  <c r="X496" i="2"/>
  <c r="V497" i="2"/>
  <c r="W497" i="2" s="1"/>
  <c r="X497" i="2"/>
  <c r="V498" i="2"/>
  <c r="W498" i="2" s="1"/>
  <c r="X498" i="2"/>
  <c r="V499" i="2"/>
  <c r="W499" i="2" s="1"/>
  <c r="X499" i="2"/>
  <c r="V500" i="2"/>
  <c r="W500" i="2" s="1"/>
  <c r="X500" i="2"/>
  <c r="V501" i="2"/>
  <c r="W501" i="2" s="1"/>
  <c r="X501" i="2"/>
  <c r="V502" i="2"/>
  <c r="W502" i="2" s="1"/>
  <c r="X502" i="2"/>
  <c r="V503" i="2"/>
  <c r="W503" i="2" s="1"/>
  <c r="X503" i="2"/>
  <c r="V504" i="2"/>
  <c r="W504" i="2" s="1"/>
  <c r="X504" i="2"/>
  <c r="V505" i="2"/>
  <c r="W505" i="2" s="1"/>
  <c r="X505" i="2"/>
  <c r="V506" i="2"/>
  <c r="W506" i="2" s="1"/>
  <c r="X506" i="2"/>
  <c r="V507" i="2"/>
  <c r="W507" i="2" s="1"/>
  <c r="X507" i="2"/>
  <c r="V508" i="2"/>
  <c r="W508" i="2" s="1"/>
  <c r="X508" i="2"/>
  <c r="V509" i="2"/>
  <c r="W509" i="2" s="1"/>
  <c r="X509" i="2"/>
  <c r="V510" i="2"/>
  <c r="W510" i="2" s="1"/>
  <c r="X510" i="2"/>
  <c r="V511" i="2"/>
  <c r="W511" i="2" s="1"/>
  <c r="X511" i="2"/>
  <c r="V512" i="2"/>
  <c r="W512" i="2" s="1"/>
  <c r="X512" i="2"/>
  <c r="V513" i="2"/>
  <c r="W513" i="2" s="1"/>
  <c r="X513" i="2"/>
  <c r="V514" i="2"/>
  <c r="W514" i="2" s="1"/>
  <c r="X514" i="2"/>
  <c r="V515" i="2"/>
  <c r="W515" i="2" s="1"/>
  <c r="X515" i="2"/>
  <c r="V516" i="2"/>
  <c r="W516" i="2" s="1"/>
  <c r="X516" i="2"/>
  <c r="V517" i="2"/>
  <c r="W517" i="2" s="1"/>
  <c r="X517" i="2"/>
  <c r="V518" i="2"/>
  <c r="W518" i="2" s="1"/>
  <c r="X518" i="2"/>
  <c r="V519" i="2"/>
  <c r="W519" i="2" s="1"/>
  <c r="X519" i="2"/>
  <c r="V520" i="2"/>
  <c r="W520" i="2" s="1"/>
  <c r="X520" i="2"/>
  <c r="V521" i="2"/>
  <c r="W521" i="2" s="1"/>
  <c r="X521" i="2"/>
  <c r="V522" i="2"/>
  <c r="W522" i="2" s="1"/>
  <c r="X522" i="2"/>
  <c r="V523" i="2"/>
  <c r="W523" i="2" s="1"/>
  <c r="X523" i="2"/>
  <c r="V524" i="2"/>
  <c r="W524" i="2" s="1"/>
  <c r="X524" i="2"/>
  <c r="V525" i="2"/>
  <c r="W525" i="2" s="1"/>
  <c r="X525" i="2"/>
  <c r="V240" i="2"/>
  <c r="W240" i="2" s="1"/>
  <c r="X240" i="2"/>
  <c r="V241" i="2"/>
  <c r="W241" i="2" s="1"/>
  <c r="X241" i="2"/>
  <c r="V242" i="2"/>
  <c r="W242" i="2" s="1"/>
  <c r="X242" i="2"/>
  <c r="V243" i="2"/>
  <c r="W243" i="2" s="1"/>
  <c r="X243" i="2"/>
  <c r="V244" i="2"/>
  <c r="W244" i="2" s="1"/>
  <c r="X244" i="2"/>
  <c r="V245" i="2"/>
  <c r="W245" i="2" s="1"/>
  <c r="X245" i="2"/>
  <c r="V246" i="2"/>
  <c r="W246" i="2" s="1"/>
  <c r="X246" i="2"/>
  <c r="V247" i="2"/>
  <c r="W247" i="2" s="1"/>
  <c r="X247" i="2"/>
  <c r="V248" i="2"/>
  <c r="W248" i="2" s="1"/>
  <c r="X248" i="2"/>
  <c r="V249" i="2"/>
  <c r="W249" i="2" s="1"/>
  <c r="X249" i="2"/>
  <c r="V250" i="2"/>
  <c r="W250" i="2" s="1"/>
  <c r="X250" i="2"/>
  <c r="V251" i="2"/>
  <c r="W251" i="2" s="1"/>
  <c r="X251" i="2"/>
  <c r="V252" i="2"/>
  <c r="W252" i="2" s="1"/>
  <c r="X252" i="2"/>
  <c r="V253" i="2"/>
  <c r="W253" i="2" s="1"/>
  <c r="X253" i="2"/>
  <c r="V254" i="2"/>
  <c r="W254" i="2" s="1"/>
  <c r="X254" i="2"/>
  <c r="V255" i="2"/>
  <c r="W255" i="2" s="1"/>
  <c r="X255" i="2"/>
  <c r="V256" i="2"/>
  <c r="W256" i="2" s="1"/>
  <c r="X256" i="2"/>
  <c r="V257" i="2"/>
  <c r="W257" i="2" s="1"/>
  <c r="X257" i="2"/>
  <c r="V258" i="2"/>
  <c r="W258" i="2" s="1"/>
  <c r="X258" i="2"/>
  <c r="V259" i="2"/>
  <c r="W259" i="2" s="1"/>
  <c r="X259" i="2"/>
  <c r="V260" i="2"/>
  <c r="W260" i="2" s="1"/>
  <c r="X260" i="2"/>
  <c r="V261" i="2"/>
  <c r="W261" i="2" s="1"/>
  <c r="X261" i="2"/>
  <c r="V262" i="2"/>
  <c r="W262" i="2" s="1"/>
  <c r="X262" i="2"/>
  <c r="V263" i="2"/>
  <c r="W263" i="2" s="1"/>
  <c r="X263" i="2"/>
  <c r="V264" i="2"/>
  <c r="W264" i="2" s="1"/>
  <c r="X264" i="2"/>
  <c r="V265" i="2"/>
  <c r="W265" i="2" s="1"/>
  <c r="X265" i="2"/>
  <c r="V266" i="2"/>
  <c r="W266" i="2" s="1"/>
  <c r="X266" i="2"/>
  <c r="V267" i="2"/>
  <c r="W267" i="2" s="1"/>
  <c r="X267" i="2"/>
  <c r="V268" i="2"/>
  <c r="W268" i="2" s="1"/>
  <c r="X268" i="2"/>
  <c r="V269" i="2"/>
  <c r="W269" i="2" s="1"/>
  <c r="X269" i="2"/>
  <c r="V270" i="2"/>
  <c r="W270" i="2" s="1"/>
  <c r="X270" i="2"/>
  <c r="V271" i="2"/>
  <c r="W271" i="2" s="1"/>
  <c r="X271" i="2"/>
  <c r="V272" i="2"/>
  <c r="W272" i="2" s="1"/>
  <c r="X272" i="2"/>
  <c r="V273" i="2"/>
  <c r="W273" i="2" s="1"/>
  <c r="X273" i="2"/>
  <c r="V274" i="2"/>
  <c r="W274" i="2" s="1"/>
  <c r="X274" i="2"/>
  <c r="V226" i="2"/>
  <c r="W226" i="2" s="1"/>
  <c r="X226" i="2"/>
  <c r="V227" i="2"/>
  <c r="W227" i="2" s="1"/>
  <c r="X227" i="2"/>
  <c r="V228" i="2"/>
  <c r="W228" i="2" s="1"/>
  <c r="X228" i="2"/>
  <c r="V229" i="2"/>
  <c r="W229" i="2" s="1"/>
  <c r="X229" i="2"/>
  <c r="V230" i="2"/>
  <c r="W230" i="2" s="1"/>
  <c r="X230" i="2"/>
  <c r="V231" i="2"/>
  <c r="W231" i="2" s="1"/>
  <c r="X231" i="2"/>
  <c r="V232" i="2"/>
  <c r="W232" i="2" s="1"/>
  <c r="X232" i="2"/>
  <c r="V233" i="2"/>
  <c r="W233" i="2" s="1"/>
  <c r="X233" i="2"/>
  <c r="V234" i="2"/>
  <c r="W234" i="2" s="1"/>
  <c r="X234" i="2"/>
  <c r="V235" i="2"/>
  <c r="W235" i="2" s="1"/>
  <c r="X235" i="2"/>
  <c r="V236" i="2"/>
  <c r="W236" i="2" s="1"/>
  <c r="X236" i="2"/>
  <c r="V237" i="2"/>
  <c r="W237" i="2" s="1"/>
  <c r="X237" i="2"/>
  <c r="V238" i="2"/>
  <c r="W238" i="2" s="1"/>
  <c r="X238" i="2"/>
  <c r="V239" i="2"/>
  <c r="W239" i="2" s="1"/>
  <c r="X239" i="2"/>
  <c r="V211" i="2"/>
  <c r="W211" i="2" s="1"/>
  <c r="X211" i="2"/>
  <c r="V212" i="2"/>
  <c r="W212" i="2" s="1"/>
  <c r="X212" i="2"/>
  <c r="V213" i="2"/>
  <c r="W213" i="2" s="1"/>
  <c r="X213" i="2"/>
  <c r="V214" i="2"/>
  <c r="W214" i="2" s="1"/>
  <c r="X214" i="2"/>
  <c r="V215" i="2"/>
  <c r="W215" i="2" s="1"/>
  <c r="X215" i="2"/>
  <c r="V216" i="2"/>
  <c r="W216" i="2" s="1"/>
  <c r="X216" i="2"/>
  <c r="V217" i="2"/>
  <c r="W217" i="2" s="1"/>
  <c r="X217" i="2"/>
  <c r="V218" i="2"/>
  <c r="W218" i="2" s="1"/>
  <c r="X218" i="2"/>
  <c r="V219" i="2"/>
  <c r="W219" i="2" s="1"/>
  <c r="X219" i="2"/>
  <c r="V220" i="2"/>
  <c r="W220" i="2" s="1"/>
  <c r="X220" i="2"/>
  <c r="V221" i="2"/>
  <c r="W221" i="2" s="1"/>
  <c r="X221" i="2"/>
  <c r="V222" i="2"/>
  <c r="W222" i="2" s="1"/>
  <c r="X222" i="2"/>
  <c r="V223" i="2"/>
  <c r="W223" i="2" s="1"/>
  <c r="X223" i="2"/>
  <c r="V224" i="2"/>
  <c r="W224" i="2" s="1"/>
  <c r="X224" i="2"/>
  <c r="V225" i="2"/>
  <c r="W225" i="2" s="1"/>
  <c r="X225" i="2"/>
  <c r="V208" i="2"/>
  <c r="W208" i="2" s="1"/>
  <c r="X208" i="2"/>
  <c r="V209" i="2"/>
  <c r="W209" i="2" s="1"/>
  <c r="X209" i="2"/>
  <c r="V210" i="2"/>
  <c r="W210" i="2" s="1"/>
  <c r="X210" i="2"/>
  <c r="V200" i="2"/>
  <c r="W200" i="2" s="1"/>
  <c r="X200" i="2"/>
  <c r="V201" i="2"/>
  <c r="W201" i="2" s="1"/>
  <c r="X201" i="2"/>
  <c r="V202" i="2"/>
  <c r="W202" i="2" s="1"/>
  <c r="X202" i="2"/>
  <c r="V203" i="2"/>
  <c r="W203" i="2" s="1"/>
  <c r="X203" i="2"/>
  <c r="V204" i="2"/>
  <c r="W204" i="2" s="1"/>
  <c r="X204" i="2"/>
  <c r="V205" i="2"/>
  <c r="W205" i="2" s="1"/>
  <c r="X205" i="2"/>
  <c r="V206" i="2"/>
  <c r="W206" i="2" s="1"/>
  <c r="X206" i="2"/>
  <c r="V207" i="2"/>
  <c r="W207" i="2" s="1"/>
  <c r="X207" i="2"/>
  <c r="V6" i="2"/>
  <c r="V7" i="2"/>
  <c r="W7" i="2" s="1"/>
  <c r="X7" i="2"/>
  <c r="V8" i="2"/>
  <c r="W8" i="2" s="1"/>
  <c r="X8" i="2"/>
  <c r="V9" i="2"/>
  <c r="W9" i="2" s="1"/>
  <c r="X9" i="2"/>
  <c r="V10" i="2"/>
  <c r="W10" i="2" s="1"/>
  <c r="X10" i="2"/>
  <c r="V11" i="2"/>
  <c r="W11" i="2" s="1"/>
  <c r="X11" i="2"/>
  <c r="V12" i="2"/>
  <c r="W12" i="2" s="1"/>
  <c r="X12" i="2"/>
  <c r="V13" i="2"/>
  <c r="W13" i="2" s="1"/>
  <c r="X13" i="2"/>
  <c r="V14" i="2"/>
  <c r="W14" i="2" s="1"/>
  <c r="X14" i="2"/>
  <c r="V15" i="2"/>
  <c r="W15" i="2" s="1"/>
  <c r="X15" i="2"/>
  <c r="V16" i="2"/>
  <c r="W16" i="2" s="1"/>
  <c r="X16" i="2"/>
  <c r="V17" i="2"/>
  <c r="W17" i="2" s="1"/>
  <c r="X17" i="2"/>
  <c r="V18" i="2"/>
  <c r="W18" i="2" s="1"/>
  <c r="X18" i="2"/>
  <c r="V19" i="2"/>
  <c r="W19" i="2" s="1"/>
  <c r="X19" i="2"/>
  <c r="V20" i="2"/>
  <c r="W20" i="2" s="1"/>
  <c r="X20" i="2"/>
  <c r="V21" i="2"/>
  <c r="W21" i="2" s="1"/>
  <c r="X21" i="2"/>
  <c r="V22" i="2"/>
  <c r="W22" i="2" s="1"/>
  <c r="X22" i="2"/>
  <c r="V23" i="2"/>
  <c r="W23" i="2" s="1"/>
  <c r="X23" i="2"/>
  <c r="V24" i="2"/>
  <c r="W24" i="2" s="1"/>
  <c r="X24" i="2"/>
  <c r="V25" i="2"/>
  <c r="W25" i="2" s="1"/>
  <c r="X25" i="2"/>
  <c r="V26" i="2"/>
  <c r="W26" i="2" s="1"/>
  <c r="X26" i="2"/>
  <c r="V27" i="2"/>
  <c r="W27" i="2" s="1"/>
  <c r="X27" i="2"/>
  <c r="V28" i="2"/>
  <c r="W28" i="2" s="1"/>
  <c r="X28" i="2"/>
  <c r="V29" i="2"/>
  <c r="W29" i="2" s="1"/>
  <c r="X29" i="2"/>
  <c r="V30" i="2"/>
  <c r="W30" i="2" s="1"/>
  <c r="X30" i="2"/>
  <c r="V31" i="2"/>
  <c r="W31" i="2" s="1"/>
  <c r="X31" i="2"/>
  <c r="V32" i="2"/>
  <c r="W32" i="2" s="1"/>
  <c r="X32" i="2"/>
  <c r="V33" i="2"/>
  <c r="W33" i="2" s="1"/>
  <c r="X33" i="2"/>
  <c r="V34" i="2"/>
  <c r="W34" i="2" s="1"/>
  <c r="X34" i="2"/>
  <c r="V35" i="2"/>
  <c r="W35" i="2" s="1"/>
  <c r="X35" i="2"/>
  <c r="V36" i="2"/>
  <c r="W36" i="2" s="1"/>
  <c r="X36" i="2"/>
  <c r="V37" i="2"/>
  <c r="W37" i="2" s="1"/>
  <c r="X37" i="2"/>
  <c r="V38" i="2"/>
  <c r="W38" i="2" s="1"/>
  <c r="X38" i="2"/>
  <c r="V39" i="2"/>
  <c r="W39" i="2" s="1"/>
  <c r="X39" i="2"/>
  <c r="V40" i="2"/>
  <c r="W40" i="2" s="1"/>
  <c r="X40" i="2"/>
  <c r="V41" i="2"/>
  <c r="W41" i="2" s="1"/>
  <c r="X41" i="2"/>
  <c r="V42" i="2"/>
  <c r="W42" i="2" s="1"/>
  <c r="X42" i="2"/>
  <c r="V43" i="2"/>
  <c r="W43" i="2" s="1"/>
  <c r="X43" i="2"/>
  <c r="V44" i="2"/>
  <c r="W44" i="2" s="1"/>
  <c r="X44" i="2"/>
  <c r="V45" i="2"/>
  <c r="W45" i="2" s="1"/>
  <c r="X45" i="2"/>
  <c r="V46" i="2"/>
  <c r="W46" i="2" s="1"/>
  <c r="X46" i="2"/>
  <c r="V47" i="2"/>
  <c r="W47" i="2" s="1"/>
  <c r="X47" i="2"/>
  <c r="V48" i="2"/>
  <c r="W48" i="2" s="1"/>
  <c r="X48" i="2"/>
  <c r="V49" i="2"/>
  <c r="W49" i="2" s="1"/>
  <c r="X49" i="2"/>
  <c r="V50" i="2"/>
  <c r="W50" i="2" s="1"/>
  <c r="X50" i="2"/>
  <c r="V51" i="2"/>
  <c r="W51" i="2" s="1"/>
  <c r="X51" i="2"/>
  <c r="V52" i="2"/>
  <c r="W52" i="2" s="1"/>
  <c r="X52" i="2"/>
  <c r="V53" i="2"/>
  <c r="W53" i="2" s="1"/>
  <c r="X53" i="2"/>
  <c r="V54" i="2"/>
  <c r="W54" i="2" s="1"/>
  <c r="X54" i="2"/>
  <c r="V55" i="2"/>
  <c r="W55" i="2" s="1"/>
  <c r="X55" i="2"/>
  <c r="V56" i="2"/>
  <c r="W56" i="2" s="1"/>
  <c r="X56" i="2"/>
  <c r="V57" i="2"/>
  <c r="W57" i="2" s="1"/>
  <c r="X57" i="2"/>
  <c r="V58" i="2"/>
  <c r="W58" i="2" s="1"/>
  <c r="X58" i="2"/>
  <c r="V59" i="2"/>
  <c r="W59" i="2" s="1"/>
  <c r="X59" i="2"/>
  <c r="V60" i="2"/>
  <c r="W60" i="2" s="1"/>
  <c r="X60" i="2"/>
  <c r="V61" i="2"/>
  <c r="W61" i="2" s="1"/>
  <c r="X61" i="2"/>
  <c r="V62" i="2"/>
  <c r="W62" i="2" s="1"/>
  <c r="X62" i="2"/>
  <c r="V63" i="2"/>
  <c r="W63" i="2" s="1"/>
  <c r="X63" i="2"/>
  <c r="V64" i="2"/>
  <c r="W64" i="2" s="1"/>
  <c r="X64" i="2"/>
  <c r="V65" i="2"/>
  <c r="W65" i="2" s="1"/>
  <c r="X65" i="2"/>
  <c r="V66" i="2"/>
  <c r="W66" i="2" s="1"/>
  <c r="X66" i="2"/>
  <c r="V67" i="2"/>
  <c r="W67" i="2" s="1"/>
  <c r="X67" i="2"/>
  <c r="V68" i="2"/>
  <c r="W68" i="2" s="1"/>
  <c r="X68" i="2"/>
  <c r="V69" i="2"/>
  <c r="W69" i="2" s="1"/>
  <c r="X69" i="2"/>
  <c r="V70" i="2"/>
  <c r="W70" i="2" s="1"/>
  <c r="X70" i="2"/>
  <c r="V71" i="2"/>
  <c r="W71" i="2" s="1"/>
  <c r="X71" i="2"/>
  <c r="V72" i="2"/>
  <c r="W72" i="2" s="1"/>
  <c r="X72" i="2"/>
  <c r="V73" i="2"/>
  <c r="W73" i="2" s="1"/>
  <c r="X73" i="2"/>
  <c r="V74" i="2"/>
  <c r="W74" i="2" s="1"/>
  <c r="X74" i="2"/>
  <c r="V75" i="2"/>
  <c r="W75" i="2" s="1"/>
  <c r="X75" i="2"/>
  <c r="V76" i="2"/>
  <c r="W76" i="2" s="1"/>
  <c r="X76" i="2"/>
  <c r="V77" i="2"/>
  <c r="W77" i="2" s="1"/>
  <c r="X77" i="2"/>
  <c r="V78" i="2"/>
  <c r="W78" i="2" s="1"/>
  <c r="X78" i="2"/>
  <c r="V79" i="2"/>
  <c r="W79" i="2" s="1"/>
  <c r="X79" i="2"/>
  <c r="V80" i="2"/>
  <c r="W80" i="2" s="1"/>
  <c r="X80" i="2"/>
  <c r="V81" i="2"/>
  <c r="W81" i="2" s="1"/>
  <c r="X81" i="2"/>
  <c r="V82" i="2"/>
  <c r="W82" i="2" s="1"/>
  <c r="X82" i="2"/>
  <c r="V83" i="2"/>
  <c r="W83" i="2" s="1"/>
  <c r="X83" i="2"/>
  <c r="V84" i="2"/>
  <c r="W84" i="2" s="1"/>
  <c r="X84" i="2"/>
  <c r="V85" i="2"/>
  <c r="W85" i="2" s="1"/>
  <c r="X85" i="2"/>
  <c r="V86" i="2"/>
  <c r="W86" i="2" s="1"/>
  <c r="X86" i="2"/>
  <c r="V87" i="2"/>
  <c r="W87" i="2" s="1"/>
  <c r="X87" i="2"/>
  <c r="V88" i="2"/>
  <c r="W88" i="2" s="1"/>
  <c r="X88" i="2"/>
  <c r="V89" i="2"/>
  <c r="W89" i="2" s="1"/>
  <c r="X89" i="2"/>
  <c r="V90" i="2"/>
  <c r="W90" i="2" s="1"/>
  <c r="X90" i="2"/>
  <c r="V91" i="2"/>
  <c r="W91" i="2" s="1"/>
  <c r="X91" i="2"/>
  <c r="V92" i="2"/>
  <c r="W92" i="2" s="1"/>
  <c r="X92" i="2"/>
  <c r="V93" i="2"/>
  <c r="W93" i="2" s="1"/>
  <c r="X93" i="2"/>
  <c r="V94" i="2"/>
  <c r="W94" i="2" s="1"/>
  <c r="X94" i="2"/>
  <c r="V95" i="2"/>
  <c r="W95" i="2" s="1"/>
  <c r="X95" i="2"/>
  <c r="V96" i="2"/>
  <c r="W96" i="2" s="1"/>
  <c r="X96" i="2"/>
  <c r="V97" i="2"/>
  <c r="W97" i="2" s="1"/>
  <c r="X97" i="2"/>
  <c r="V98" i="2"/>
  <c r="W98" i="2" s="1"/>
  <c r="X98" i="2"/>
  <c r="V99" i="2"/>
  <c r="W99" i="2" s="1"/>
  <c r="X99" i="2"/>
  <c r="V100" i="2"/>
  <c r="W100" i="2" s="1"/>
  <c r="X100" i="2"/>
  <c r="V101" i="2"/>
  <c r="W101" i="2" s="1"/>
  <c r="X101" i="2"/>
  <c r="V102" i="2"/>
  <c r="W102" i="2" s="1"/>
  <c r="X102" i="2"/>
  <c r="V103" i="2"/>
  <c r="W103" i="2" s="1"/>
  <c r="X103" i="2"/>
  <c r="V104" i="2"/>
  <c r="W104" i="2" s="1"/>
  <c r="X104" i="2"/>
  <c r="V105" i="2"/>
  <c r="W105" i="2" s="1"/>
  <c r="X105" i="2"/>
  <c r="V106" i="2"/>
  <c r="W106" i="2" s="1"/>
  <c r="X106" i="2"/>
  <c r="V107" i="2"/>
  <c r="W107" i="2" s="1"/>
  <c r="X107" i="2"/>
  <c r="V108" i="2"/>
  <c r="W108" i="2" s="1"/>
  <c r="X108" i="2"/>
  <c r="V109" i="2"/>
  <c r="W109" i="2" s="1"/>
  <c r="X109" i="2"/>
  <c r="V110" i="2"/>
  <c r="W110" i="2" s="1"/>
  <c r="X110" i="2"/>
  <c r="V111" i="2"/>
  <c r="W111" i="2" s="1"/>
  <c r="X111" i="2"/>
  <c r="V112" i="2"/>
  <c r="W112" i="2" s="1"/>
  <c r="X112" i="2"/>
  <c r="V113" i="2"/>
  <c r="W113" i="2" s="1"/>
  <c r="X113" i="2"/>
  <c r="V114" i="2"/>
  <c r="W114" i="2" s="1"/>
  <c r="X114" i="2"/>
  <c r="V115" i="2"/>
  <c r="W115" i="2" s="1"/>
  <c r="X115" i="2"/>
  <c r="V116" i="2"/>
  <c r="W116" i="2" s="1"/>
  <c r="X116" i="2"/>
  <c r="V117" i="2"/>
  <c r="W117" i="2" s="1"/>
  <c r="X117" i="2"/>
  <c r="V118" i="2"/>
  <c r="W118" i="2" s="1"/>
  <c r="X118" i="2"/>
  <c r="V119" i="2"/>
  <c r="W119" i="2" s="1"/>
  <c r="X119" i="2"/>
  <c r="V120" i="2"/>
  <c r="W120" i="2" s="1"/>
  <c r="X120" i="2"/>
  <c r="V121" i="2"/>
  <c r="W121" i="2" s="1"/>
  <c r="X121" i="2"/>
  <c r="V122" i="2"/>
  <c r="W122" i="2" s="1"/>
  <c r="X122" i="2"/>
  <c r="V123" i="2"/>
  <c r="W123" i="2" s="1"/>
  <c r="X123" i="2"/>
  <c r="V124" i="2"/>
  <c r="W124" i="2" s="1"/>
  <c r="X124" i="2"/>
  <c r="V125" i="2"/>
  <c r="W125" i="2" s="1"/>
  <c r="X125" i="2"/>
  <c r="V126" i="2"/>
  <c r="W126" i="2" s="1"/>
  <c r="X126" i="2"/>
  <c r="V127" i="2"/>
  <c r="W127" i="2" s="1"/>
  <c r="X127" i="2"/>
  <c r="V128" i="2"/>
  <c r="W128" i="2" s="1"/>
  <c r="X128" i="2"/>
  <c r="V129" i="2"/>
  <c r="W129" i="2" s="1"/>
  <c r="X129" i="2"/>
  <c r="V130" i="2"/>
  <c r="W130" i="2" s="1"/>
  <c r="X130" i="2"/>
  <c r="V131" i="2"/>
  <c r="W131" i="2" s="1"/>
  <c r="X131" i="2"/>
  <c r="V132" i="2"/>
  <c r="W132" i="2" s="1"/>
  <c r="X132" i="2"/>
  <c r="V133" i="2"/>
  <c r="W133" i="2" s="1"/>
  <c r="X133" i="2"/>
  <c r="V134" i="2"/>
  <c r="W134" i="2" s="1"/>
  <c r="X134" i="2"/>
  <c r="V135" i="2"/>
  <c r="W135" i="2" s="1"/>
  <c r="X135" i="2"/>
  <c r="V136" i="2"/>
  <c r="W136" i="2" s="1"/>
  <c r="X136" i="2"/>
  <c r="V137" i="2"/>
  <c r="W137" i="2" s="1"/>
  <c r="X137" i="2"/>
  <c r="V138" i="2"/>
  <c r="W138" i="2" s="1"/>
  <c r="X138" i="2"/>
  <c r="V139" i="2"/>
  <c r="W139" i="2" s="1"/>
  <c r="X139" i="2"/>
  <c r="V140" i="2"/>
  <c r="W140" i="2" s="1"/>
  <c r="X140" i="2"/>
  <c r="V141" i="2"/>
  <c r="W141" i="2" s="1"/>
  <c r="X141" i="2"/>
  <c r="V142" i="2"/>
  <c r="W142" i="2" s="1"/>
  <c r="X142" i="2"/>
  <c r="V143" i="2"/>
  <c r="W143" i="2" s="1"/>
  <c r="X143" i="2"/>
  <c r="V144" i="2"/>
  <c r="W144" i="2" s="1"/>
  <c r="X144" i="2"/>
  <c r="V145" i="2"/>
  <c r="W145" i="2" s="1"/>
  <c r="X145" i="2"/>
  <c r="V146" i="2"/>
  <c r="W146" i="2" s="1"/>
  <c r="X146" i="2"/>
  <c r="V147" i="2"/>
  <c r="W147" i="2" s="1"/>
  <c r="X147" i="2"/>
  <c r="V148" i="2"/>
  <c r="W148" i="2" s="1"/>
  <c r="X148" i="2"/>
  <c r="V149" i="2"/>
  <c r="W149" i="2" s="1"/>
  <c r="X149" i="2"/>
  <c r="V150" i="2"/>
  <c r="W150" i="2" s="1"/>
  <c r="X150" i="2"/>
  <c r="V151" i="2"/>
  <c r="W151" i="2" s="1"/>
  <c r="X151" i="2"/>
  <c r="V152" i="2"/>
  <c r="W152" i="2" s="1"/>
  <c r="X152" i="2"/>
  <c r="V153" i="2"/>
  <c r="W153" i="2" s="1"/>
  <c r="X153" i="2"/>
  <c r="V154" i="2"/>
  <c r="W154" i="2" s="1"/>
  <c r="X154" i="2"/>
  <c r="V155" i="2"/>
  <c r="W155" i="2" s="1"/>
  <c r="X155" i="2"/>
  <c r="V156" i="2"/>
  <c r="W156" i="2" s="1"/>
  <c r="X156" i="2"/>
  <c r="V157" i="2"/>
  <c r="W157" i="2" s="1"/>
  <c r="X157" i="2"/>
  <c r="V158" i="2"/>
  <c r="W158" i="2" s="1"/>
  <c r="X158" i="2"/>
  <c r="V159" i="2"/>
  <c r="W159" i="2" s="1"/>
  <c r="X159" i="2"/>
  <c r="V160" i="2"/>
  <c r="W160" i="2" s="1"/>
  <c r="X160" i="2"/>
  <c r="V161" i="2"/>
  <c r="W161" i="2" s="1"/>
  <c r="X161" i="2"/>
  <c r="V162" i="2"/>
  <c r="W162" i="2" s="1"/>
  <c r="X162" i="2"/>
  <c r="V163" i="2"/>
  <c r="W163" i="2" s="1"/>
  <c r="X163" i="2"/>
  <c r="V164" i="2"/>
  <c r="W164" i="2" s="1"/>
  <c r="X164" i="2"/>
  <c r="V165" i="2"/>
  <c r="W165" i="2" s="1"/>
  <c r="X165" i="2"/>
  <c r="V166" i="2"/>
  <c r="W166" i="2" s="1"/>
  <c r="X166" i="2"/>
  <c r="V167" i="2"/>
  <c r="W167" i="2" s="1"/>
  <c r="X167" i="2"/>
  <c r="V168" i="2"/>
  <c r="W168" i="2" s="1"/>
  <c r="X168" i="2"/>
  <c r="V169" i="2"/>
  <c r="W169" i="2" s="1"/>
  <c r="X169" i="2"/>
  <c r="V170" i="2"/>
  <c r="W170" i="2" s="1"/>
  <c r="X170" i="2"/>
  <c r="V171" i="2"/>
  <c r="W171" i="2" s="1"/>
  <c r="X171" i="2"/>
  <c r="V172" i="2"/>
  <c r="W172" i="2" s="1"/>
  <c r="X172" i="2"/>
  <c r="V173" i="2"/>
  <c r="W173" i="2" s="1"/>
  <c r="X173" i="2"/>
  <c r="V174" i="2"/>
  <c r="W174" i="2" s="1"/>
  <c r="X174" i="2"/>
  <c r="V175" i="2"/>
  <c r="W175" i="2" s="1"/>
  <c r="X175" i="2"/>
  <c r="V176" i="2"/>
  <c r="W176" i="2" s="1"/>
  <c r="X176" i="2"/>
  <c r="V177" i="2"/>
  <c r="W177" i="2" s="1"/>
  <c r="X177" i="2"/>
  <c r="V178" i="2"/>
  <c r="W178" i="2" s="1"/>
  <c r="X178" i="2"/>
  <c r="V179" i="2"/>
  <c r="W179" i="2" s="1"/>
  <c r="X179" i="2"/>
  <c r="V180" i="2"/>
  <c r="W180" i="2" s="1"/>
  <c r="X180" i="2"/>
  <c r="V181" i="2"/>
  <c r="W181" i="2" s="1"/>
  <c r="X181" i="2"/>
  <c r="V182" i="2"/>
  <c r="W182" i="2" s="1"/>
  <c r="X182" i="2"/>
  <c r="V183" i="2"/>
  <c r="W183" i="2" s="1"/>
  <c r="X183" i="2"/>
  <c r="V184" i="2"/>
  <c r="W184" i="2" s="1"/>
  <c r="X184" i="2"/>
  <c r="V185" i="2"/>
  <c r="W185" i="2" s="1"/>
  <c r="X185" i="2"/>
  <c r="V186" i="2"/>
  <c r="W186" i="2" s="1"/>
  <c r="X186" i="2"/>
  <c r="V187" i="2"/>
  <c r="W187" i="2" s="1"/>
  <c r="X187" i="2"/>
  <c r="V188" i="2"/>
  <c r="W188" i="2" s="1"/>
  <c r="X188" i="2"/>
  <c r="V189" i="2"/>
  <c r="W189" i="2" s="1"/>
  <c r="X189" i="2"/>
  <c r="V190" i="2"/>
  <c r="W190" i="2" s="1"/>
  <c r="X190" i="2"/>
  <c r="V191" i="2"/>
  <c r="W191" i="2" s="1"/>
  <c r="X191" i="2"/>
  <c r="V192" i="2"/>
  <c r="W192" i="2" s="1"/>
  <c r="X192" i="2"/>
  <c r="V193" i="2"/>
  <c r="W193" i="2" s="1"/>
  <c r="X193" i="2"/>
  <c r="V194" i="2"/>
  <c r="W194" i="2" s="1"/>
  <c r="X194" i="2"/>
  <c r="V195" i="2"/>
  <c r="W195" i="2" s="1"/>
  <c r="X195" i="2"/>
  <c r="V196" i="2"/>
  <c r="W196" i="2" s="1"/>
  <c r="X196" i="2"/>
  <c r="V197" i="2"/>
  <c r="W197" i="2" s="1"/>
  <c r="X197" i="2"/>
  <c r="V198" i="2"/>
  <c r="W198" i="2" s="1"/>
  <c r="X198" i="2"/>
  <c r="V199" i="2"/>
  <c r="W199" i="2" s="1"/>
  <c r="X199" i="2"/>
  <c r="X5" i="2"/>
  <c r="W5" i="2"/>
  <c r="W6" i="2" l="1"/>
  <c r="Z5" i="2" s="1" a="1"/>
  <c r="AD5" i="2" a="1"/>
  <c r="CE643" i="4"/>
  <c r="CG642" i="4"/>
  <c r="CH642" i="4" s="1"/>
  <c r="O229" i="6"/>
  <c r="M230" i="6"/>
  <c r="P229" i="6"/>
  <c r="BA344" i="4"/>
  <c r="BD343" i="4"/>
  <c r="BF343" i="4" s="1"/>
  <c r="AZ283" i="4"/>
  <c r="BC282" i="4"/>
  <c r="BE282" i="4" s="1"/>
  <c r="Z205" i="7"/>
  <c r="AC203" i="7"/>
  <c r="AD202" i="7"/>
  <c r="AE202" i="7" s="1"/>
  <c r="AD201" i="7"/>
  <c r="AE201" i="7" s="1"/>
  <c r="AA204" i="7"/>
  <c r="AA205" i="7" s="1"/>
  <c r="AL364" i="6"/>
  <c r="AK365" i="6"/>
  <c r="AJ366" i="6"/>
  <c r="Z5" i="2" l="1"/>
  <c r="Z6" i="2"/>
  <c r="AA5" i="2"/>
  <c r="AB5" i="2"/>
  <c r="AA6" i="2"/>
  <c r="Z7" i="2"/>
  <c r="AB7" i="2"/>
  <c r="AA7" i="2"/>
  <c r="AB6" i="2"/>
  <c r="Z13" i="2" a="1"/>
  <c r="AD5" i="2"/>
  <c r="AD7" i="2"/>
  <c r="AE5" i="2"/>
  <c r="AE8" i="2"/>
  <c r="AE6" i="2"/>
  <c r="AD8" i="2"/>
  <c r="AD6" i="2"/>
  <c r="AD9" i="2"/>
  <c r="AE9" i="2"/>
  <c r="AF8" i="2"/>
  <c r="AF5" i="2"/>
  <c r="AE7" i="2"/>
  <c r="AF6" i="2"/>
  <c r="AF9" i="2"/>
  <c r="AF7" i="2"/>
  <c r="O230" i="6"/>
  <c r="P230" i="6"/>
  <c r="M231" i="6"/>
  <c r="CE644" i="4"/>
  <c r="CG643" i="4"/>
  <c r="CH643" i="4" s="1"/>
  <c r="AL365" i="6"/>
  <c r="BA345" i="4"/>
  <c r="BD344" i="4"/>
  <c r="BF344" i="4" s="1"/>
  <c r="AZ284" i="4"/>
  <c r="BC283" i="4"/>
  <c r="BE283" i="4" s="1"/>
  <c r="AB204" i="7"/>
  <c r="AC204" i="7" s="1"/>
  <c r="Z206" i="7"/>
  <c r="AA206" i="7" s="1"/>
  <c r="AB205" i="7"/>
  <c r="AD203" i="7"/>
  <c r="AE203" i="7" s="1"/>
  <c r="AK366" i="6"/>
  <c r="AJ367" i="6"/>
  <c r="Z9" i="2" l="1" a="1"/>
  <c r="AA9" i="2" s="1"/>
  <c r="Z13" i="2"/>
  <c r="Z14" i="2"/>
  <c r="Z15" i="2"/>
  <c r="M232" i="6"/>
  <c r="O231" i="6"/>
  <c r="P231" i="6"/>
  <c r="CE645" i="4"/>
  <c r="CG644" i="4"/>
  <c r="CH644" i="4" s="1"/>
  <c r="BA346" i="4"/>
  <c r="BD345" i="4"/>
  <c r="BF345" i="4" s="1"/>
  <c r="AZ285" i="4"/>
  <c r="BC284" i="4"/>
  <c r="BE284" i="4" s="1"/>
  <c r="Z207" i="7"/>
  <c r="AB206" i="7"/>
  <c r="AC205" i="7"/>
  <c r="AD205" i="7" s="1"/>
  <c r="AD204" i="7"/>
  <c r="AE204" i="7" s="1"/>
  <c r="AA10" i="2"/>
  <c r="AB11" i="2"/>
  <c r="AK367" i="6"/>
  <c r="AJ368" i="6"/>
  <c r="AL366" i="6"/>
  <c r="Z11" i="2" l="1"/>
  <c r="AA11" i="2"/>
  <c r="AE205" i="7"/>
  <c r="Z10" i="2"/>
  <c r="AB9" i="2"/>
  <c r="AB10" i="2"/>
  <c r="Z9" i="2"/>
  <c r="M233" i="6"/>
  <c r="O232" i="6"/>
  <c r="P232" i="6"/>
  <c r="CE646" i="4"/>
  <c r="CG645" i="4"/>
  <c r="CH645" i="4" s="1"/>
  <c r="BA347" i="4"/>
  <c r="BD346" i="4"/>
  <c r="BF346" i="4" s="1"/>
  <c r="AZ286" i="4"/>
  <c r="BC285" i="4"/>
  <c r="BE285" i="4"/>
  <c r="Z208" i="7"/>
  <c r="AC206" i="7"/>
  <c r="AD206" i="7" s="1"/>
  <c r="AE206" i="7" s="1"/>
  <c r="AA207" i="7"/>
  <c r="Z17" i="2" a="1"/>
  <c r="AL367" i="6"/>
  <c r="AK368" i="6"/>
  <c r="AJ369" i="6"/>
  <c r="CE647" i="4" l="1"/>
  <c r="CG646" i="4"/>
  <c r="CH646" i="4" s="1"/>
  <c r="P233" i="6"/>
  <c r="M234" i="6"/>
  <c r="O233" i="6"/>
  <c r="AL368" i="6"/>
  <c r="AZ287" i="4"/>
  <c r="BC286" i="4"/>
  <c r="BE286" i="4" s="1"/>
  <c r="BD347" i="4"/>
  <c r="BF347" i="4" s="1"/>
  <c r="BA348" i="4"/>
  <c r="AA208" i="7"/>
  <c r="Z209" i="7"/>
  <c r="AB207" i="7"/>
  <c r="AC207" i="7" s="1"/>
  <c r="Z18" i="2"/>
  <c r="Z19" i="2"/>
  <c r="Z17" i="2"/>
  <c r="AK369" i="6"/>
  <c r="AJ370" i="6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7" i="2"/>
  <c r="P5" i="2" l="1" a="1"/>
  <c r="M5" i="2" a="1"/>
  <c r="M11" i="2" a="1"/>
  <c r="P234" i="6"/>
  <c r="M235" i="6"/>
  <c r="O234" i="6"/>
  <c r="CE648" i="4"/>
  <c r="CG647" i="4"/>
  <c r="CH647" i="4" s="1"/>
  <c r="AL369" i="6"/>
  <c r="BA349" i="4"/>
  <c r="BD348" i="4"/>
  <c r="BF348" i="4" s="1"/>
  <c r="AZ288" i="4"/>
  <c r="BC287" i="4"/>
  <c r="BE287" i="4" s="1"/>
  <c r="AA209" i="7"/>
  <c r="AB209" i="7" s="1"/>
  <c r="AB208" i="7"/>
  <c r="Z210" i="7"/>
  <c r="AD207" i="7"/>
  <c r="AE207" i="7" s="1"/>
  <c r="AJ4" i="2"/>
  <c r="AI4" i="2"/>
  <c r="M18" i="2"/>
  <c r="C8" i="39" s="1"/>
  <c r="M20" i="2"/>
  <c r="AA22" i="2"/>
  <c r="AA21" i="2"/>
  <c r="AK370" i="6"/>
  <c r="AJ371" i="6"/>
  <c r="D7" i="1"/>
  <c r="K7" i="1"/>
  <c r="K5" i="1"/>
  <c r="E8" i="1"/>
  <c r="AL8" i="1" s="1"/>
  <c r="E9" i="1"/>
  <c r="AL9" i="1" s="1"/>
  <c r="E10" i="1"/>
  <c r="AL10" i="1" s="1"/>
  <c r="E11" i="1"/>
  <c r="AL11" i="1" s="1"/>
  <c r="E12" i="1"/>
  <c r="AL12" i="1" s="1"/>
  <c r="E13" i="1"/>
  <c r="AL13" i="1" s="1"/>
  <c r="E14" i="1"/>
  <c r="AL14" i="1" s="1"/>
  <c r="E15" i="1"/>
  <c r="AL15" i="1" s="1"/>
  <c r="E16" i="1"/>
  <c r="AL16" i="1" s="1"/>
  <c r="E17" i="1"/>
  <c r="AL17" i="1" s="1"/>
  <c r="E18" i="1"/>
  <c r="AL18" i="1" s="1"/>
  <c r="E19" i="1"/>
  <c r="AL19" i="1" s="1"/>
  <c r="E20" i="1"/>
  <c r="AL20" i="1" s="1"/>
  <c r="E21" i="1"/>
  <c r="AL21" i="1" s="1"/>
  <c r="E22" i="1"/>
  <c r="AL22" i="1" s="1"/>
  <c r="E23" i="1"/>
  <c r="AL23" i="1" s="1"/>
  <c r="E24" i="1"/>
  <c r="AL24" i="1" s="1"/>
  <c r="E25" i="1"/>
  <c r="AL25" i="1" s="1"/>
  <c r="E26" i="1"/>
  <c r="AL26" i="1" s="1"/>
  <c r="E27" i="1"/>
  <c r="AL27" i="1" s="1"/>
  <c r="E28" i="1"/>
  <c r="AL28" i="1" s="1"/>
  <c r="E29" i="1"/>
  <c r="AL29" i="1" s="1"/>
  <c r="E30" i="1"/>
  <c r="AL30" i="1" s="1"/>
  <c r="E31" i="1"/>
  <c r="AL31" i="1" s="1"/>
  <c r="E32" i="1"/>
  <c r="AL32" i="1" s="1"/>
  <c r="E33" i="1"/>
  <c r="AL33" i="1" s="1"/>
  <c r="E34" i="1"/>
  <c r="AL34" i="1" s="1"/>
  <c r="E35" i="1"/>
  <c r="AL35" i="1" s="1"/>
  <c r="E36" i="1"/>
  <c r="AL36" i="1" s="1"/>
  <c r="E37" i="1"/>
  <c r="AL37" i="1" s="1"/>
  <c r="E38" i="1"/>
  <c r="AL38" i="1" s="1"/>
  <c r="E39" i="1"/>
  <c r="AL39" i="1" s="1"/>
  <c r="E40" i="1"/>
  <c r="AL40" i="1" s="1"/>
  <c r="E41" i="1"/>
  <c r="AL41" i="1" s="1"/>
  <c r="E42" i="1"/>
  <c r="AL42" i="1" s="1"/>
  <c r="E43" i="1"/>
  <c r="AL43" i="1" s="1"/>
  <c r="E44" i="1"/>
  <c r="AL44" i="1" s="1"/>
  <c r="E45" i="1"/>
  <c r="AL45" i="1" s="1"/>
  <c r="E46" i="1"/>
  <c r="AL46" i="1" s="1"/>
  <c r="E47" i="1"/>
  <c r="AL47" i="1" s="1"/>
  <c r="E48" i="1"/>
  <c r="AL48" i="1" s="1"/>
  <c r="E49" i="1"/>
  <c r="AL49" i="1" s="1"/>
  <c r="E50" i="1"/>
  <c r="AL50" i="1" s="1"/>
  <c r="E51" i="1"/>
  <c r="AL51" i="1" s="1"/>
  <c r="E52" i="1"/>
  <c r="AL52" i="1" s="1"/>
  <c r="E53" i="1"/>
  <c r="AL53" i="1" s="1"/>
  <c r="E54" i="1"/>
  <c r="AL54" i="1" s="1"/>
  <c r="E55" i="1"/>
  <c r="AL55" i="1" s="1"/>
  <c r="E56" i="1"/>
  <c r="AL56" i="1" s="1"/>
  <c r="E57" i="1"/>
  <c r="AL57" i="1" s="1"/>
  <c r="E58" i="1"/>
  <c r="AL58" i="1" s="1"/>
  <c r="E59" i="1"/>
  <c r="AL59" i="1" s="1"/>
  <c r="E60" i="1"/>
  <c r="AL60" i="1" s="1"/>
  <c r="E61" i="1"/>
  <c r="AL61" i="1" s="1"/>
  <c r="E62" i="1"/>
  <c r="AL62" i="1" s="1"/>
  <c r="E63" i="1"/>
  <c r="AL63" i="1" s="1"/>
  <c r="E64" i="1"/>
  <c r="AL64" i="1" s="1"/>
  <c r="E65" i="1"/>
  <c r="AL65" i="1" s="1"/>
  <c r="E66" i="1"/>
  <c r="AL66" i="1" s="1"/>
  <c r="E67" i="1"/>
  <c r="AL67" i="1" s="1"/>
  <c r="E68" i="1"/>
  <c r="AL68" i="1" s="1"/>
  <c r="E69" i="1"/>
  <c r="AL69" i="1" s="1"/>
  <c r="E70" i="1"/>
  <c r="AL70" i="1" s="1"/>
  <c r="E71" i="1"/>
  <c r="AL71" i="1" s="1"/>
  <c r="E72" i="1"/>
  <c r="AL72" i="1" s="1"/>
  <c r="E73" i="1"/>
  <c r="AL73" i="1" s="1"/>
  <c r="E74" i="1"/>
  <c r="AL74" i="1" s="1"/>
  <c r="E75" i="1"/>
  <c r="AL75" i="1" s="1"/>
  <c r="E76" i="1"/>
  <c r="AL76" i="1" s="1"/>
  <c r="E77" i="1"/>
  <c r="AL77" i="1" s="1"/>
  <c r="E78" i="1"/>
  <c r="AL78" i="1" s="1"/>
  <c r="E79" i="1"/>
  <c r="AL79" i="1" s="1"/>
  <c r="E80" i="1"/>
  <c r="AL80" i="1" s="1"/>
  <c r="E81" i="1"/>
  <c r="AL81" i="1" s="1"/>
  <c r="E82" i="1"/>
  <c r="AL82" i="1" s="1"/>
  <c r="E83" i="1"/>
  <c r="AL83" i="1" s="1"/>
  <c r="E84" i="1"/>
  <c r="AL84" i="1" s="1"/>
  <c r="E85" i="1"/>
  <c r="AL85" i="1" s="1"/>
  <c r="E86" i="1"/>
  <c r="AL86" i="1" s="1"/>
  <c r="E87" i="1"/>
  <c r="AL87" i="1" s="1"/>
  <c r="E88" i="1"/>
  <c r="AL88" i="1" s="1"/>
  <c r="E89" i="1"/>
  <c r="AL89" i="1" s="1"/>
  <c r="E90" i="1"/>
  <c r="AL90" i="1" s="1"/>
  <c r="E91" i="1"/>
  <c r="AL91" i="1" s="1"/>
  <c r="E92" i="1"/>
  <c r="AL92" i="1" s="1"/>
  <c r="E93" i="1"/>
  <c r="AL93" i="1" s="1"/>
  <c r="E94" i="1"/>
  <c r="AL94" i="1" s="1"/>
  <c r="E95" i="1"/>
  <c r="AL95" i="1" s="1"/>
  <c r="E96" i="1"/>
  <c r="AL96" i="1" s="1"/>
  <c r="E97" i="1"/>
  <c r="AL97" i="1" s="1"/>
  <c r="E98" i="1"/>
  <c r="AL98" i="1" s="1"/>
  <c r="E99" i="1"/>
  <c r="AL99" i="1" s="1"/>
  <c r="E100" i="1"/>
  <c r="AL100" i="1" s="1"/>
  <c r="E101" i="1"/>
  <c r="AL101" i="1" s="1"/>
  <c r="E102" i="1"/>
  <c r="AL102" i="1" s="1"/>
  <c r="E103" i="1"/>
  <c r="AL103" i="1" s="1"/>
  <c r="E104" i="1"/>
  <c r="AL104" i="1" s="1"/>
  <c r="E105" i="1"/>
  <c r="AL105" i="1" s="1"/>
  <c r="E106" i="1"/>
  <c r="AL106" i="1" s="1"/>
  <c r="E107" i="1"/>
  <c r="AL107" i="1" s="1"/>
  <c r="E108" i="1"/>
  <c r="AL108" i="1" s="1"/>
  <c r="E109" i="1"/>
  <c r="AL109" i="1" s="1"/>
  <c r="E110" i="1"/>
  <c r="AL110" i="1" s="1"/>
  <c r="E111" i="1"/>
  <c r="AL111" i="1" s="1"/>
  <c r="E112" i="1"/>
  <c r="AL112" i="1" s="1"/>
  <c r="E113" i="1"/>
  <c r="AL113" i="1" s="1"/>
  <c r="E114" i="1"/>
  <c r="AL114" i="1" s="1"/>
  <c r="E115" i="1"/>
  <c r="AL115" i="1" s="1"/>
  <c r="E116" i="1"/>
  <c r="AL116" i="1" s="1"/>
  <c r="E117" i="1"/>
  <c r="AL117" i="1" s="1"/>
  <c r="E118" i="1"/>
  <c r="AL118" i="1" s="1"/>
  <c r="E119" i="1"/>
  <c r="AL119" i="1" s="1"/>
  <c r="E120" i="1"/>
  <c r="AL120" i="1" s="1"/>
  <c r="E121" i="1"/>
  <c r="AL121" i="1" s="1"/>
  <c r="E122" i="1"/>
  <c r="AL122" i="1" s="1"/>
  <c r="E123" i="1"/>
  <c r="AL123" i="1" s="1"/>
  <c r="E124" i="1"/>
  <c r="AL124" i="1" s="1"/>
  <c r="E125" i="1"/>
  <c r="AL125" i="1" s="1"/>
  <c r="E126" i="1"/>
  <c r="AL126" i="1" s="1"/>
  <c r="E127" i="1"/>
  <c r="AL127" i="1" s="1"/>
  <c r="E128" i="1"/>
  <c r="AL128" i="1" s="1"/>
  <c r="E129" i="1"/>
  <c r="AL129" i="1" s="1"/>
  <c r="E130" i="1"/>
  <c r="AL130" i="1" s="1"/>
  <c r="E131" i="1"/>
  <c r="AL131" i="1" s="1"/>
  <c r="E132" i="1"/>
  <c r="AL132" i="1" s="1"/>
  <c r="E133" i="1"/>
  <c r="AL133" i="1" s="1"/>
  <c r="E134" i="1"/>
  <c r="AL134" i="1" s="1"/>
  <c r="E135" i="1"/>
  <c r="AL135" i="1" s="1"/>
  <c r="E136" i="1"/>
  <c r="AL136" i="1" s="1"/>
  <c r="E137" i="1"/>
  <c r="AL137" i="1" s="1"/>
  <c r="E138" i="1"/>
  <c r="AL138" i="1" s="1"/>
  <c r="E139" i="1"/>
  <c r="AL139" i="1" s="1"/>
  <c r="E140" i="1"/>
  <c r="AL140" i="1" s="1"/>
  <c r="E141" i="1"/>
  <c r="AL141" i="1" s="1"/>
  <c r="E142" i="1"/>
  <c r="AL142" i="1" s="1"/>
  <c r="E143" i="1"/>
  <c r="AL143" i="1" s="1"/>
  <c r="E144" i="1"/>
  <c r="AL144" i="1" s="1"/>
  <c r="E145" i="1"/>
  <c r="AL145" i="1" s="1"/>
  <c r="E146" i="1"/>
  <c r="AL146" i="1" s="1"/>
  <c r="E147" i="1"/>
  <c r="AL147" i="1" s="1"/>
  <c r="E148" i="1"/>
  <c r="AL148" i="1" s="1"/>
  <c r="E149" i="1"/>
  <c r="AL149" i="1" s="1"/>
  <c r="E150" i="1"/>
  <c r="AL150" i="1" s="1"/>
  <c r="E151" i="1"/>
  <c r="AL151" i="1" s="1"/>
  <c r="E152" i="1"/>
  <c r="AL152" i="1" s="1"/>
  <c r="E153" i="1"/>
  <c r="AL153" i="1" s="1"/>
  <c r="E154" i="1"/>
  <c r="AL154" i="1" s="1"/>
  <c r="E155" i="1"/>
  <c r="AL155" i="1" s="1"/>
  <c r="E156" i="1"/>
  <c r="AL156" i="1" s="1"/>
  <c r="E157" i="1"/>
  <c r="AL157" i="1" s="1"/>
  <c r="E158" i="1"/>
  <c r="AL158" i="1" s="1"/>
  <c r="E159" i="1"/>
  <c r="AL159" i="1" s="1"/>
  <c r="E160" i="1"/>
  <c r="AL160" i="1" s="1"/>
  <c r="E161" i="1"/>
  <c r="AL161" i="1" s="1"/>
  <c r="E162" i="1"/>
  <c r="AL162" i="1" s="1"/>
  <c r="E163" i="1"/>
  <c r="AL163" i="1" s="1"/>
  <c r="E164" i="1"/>
  <c r="AL164" i="1" s="1"/>
  <c r="E165" i="1"/>
  <c r="AL165" i="1" s="1"/>
  <c r="E166" i="1"/>
  <c r="AL166" i="1" s="1"/>
  <c r="E167" i="1"/>
  <c r="AL167" i="1" s="1"/>
  <c r="E168" i="1"/>
  <c r="AL168" i="1" s="1"/>
  <c r="E169" i="1"/>
  <c r="AL169" i="1" s="1"/>
  <c r="E170" i="1"/>
  <c r="AL170" i="1" s="1"/>
  <c r="E171" i="1"/>
  <c r="AL171" i="1" s="1"/>
  <c r="E172" i="1"/>
  <c r="AL172" i="1" s="1"/>
  <c r="E173" i="1"/>
  <c r="AL173" i="1" s="1"/>
  <c r="E174" i="1"/>
  <c r="AL174" i="1" s="1"/>
  <c r="E175" i="1"/>
  <c r="AL175" i="1" s="1"/>
  <c r="E176" i="1"/>
  <c r="AL176" i="1" s="1"/>
  <c r="E177" i="1"/>
  <c r="AL177" i="1" s="1"/>
  <c r="E178" i="1"/>
  <c r="AL178" i="1" s="1"/>
  <c r="E179" i="1"/>
  <c r="AL179" i="1" s="1"/>
  <c r="E180" i="1"/>
  <c r="AL180" i="1" s="1"/>
  <c r="E181" i="1"/>
  <c r="AL181" i="1" s="1"/>
  <c r="E182" i="1"/>
  <c r="AL182" i="1" s="1"/>
  <c r="E183" i="1"/>
  <c r="AL183" i="1" s="1"/>
  <c r="E184" i="1"/>
  <c r="AL184" i="1" s="1"/>
  <c r="E185" i="1"/>
  <c r="AL185" i="1" s="1"/>
  <c r="E186" i="1"/>
  <c r="AL186" i="1" s="1"/>
  <c r="E187" i="1"/>
  <c r="AL187" i="1" s="1"/>
  <c r="E188" i="1"/>
  <c r="AL188" i="1" s="1"/>
  <c r="E189" i="1"/>
  <c r="AL189" i="1" s="1"/>
  <c r="E190" i="1"/>
  <c r="AL190" i="1" s="1"/>
  <c r="E191" i="1"/>
  <c r="AL191" i="1" s="1"/>
  <c r="E192" i="1"/>
  <c r="AL192" i="1" s="1"/>
  <c r="E193" i="1"/>
  <c r="AL193" i="1" s="1"/>
  <c r="E194" i="1"/>
  <c r="AL194" i="1" s="1"/>
  <c r="E195" i="1"/>
  <c r="AL195" i="1" s="1"/>
  <c r="E196" i="1"/>
  <c r="AL196" i="1" s="1"/>
  <c r="E197" i="1"/>
  <c r="AL197" i="1" s="1"/>
  <c r="E198" i="1"/>
  <c r="AL198" i="1" s="1"/>
  <c r="E199" i="1"/>
  <c r="AL199" i="1" s="1"/>
  <c r="E200" i="1"/>
  <c r="AL200" i="1" s="1"/>
  <c r="E201" i="1"/>
  <c r="AL201" i="1" s="1"/>
  <c r="E202" i="1"/>
  <c r="AL202" i="1" s="1"/>
  <c r="E203" i="1"/>
  <c r="AL203" i="1" s="1"/>
  <c r="E204" i="1"/>
  <c r="AL204" i="1" s="1"/>
  <c r="E205" i="1"/>
  <c r="AL205" i="1" s="1"/>
  <c r="E206" i="1"/>
  <c r="AL206" i="1" s="1"/>
  <c r="E207" i="1"/>
  <c r="AL207" i="1" s="1"/>
  <c r="E208" i="1"/>
  <c r="AL208" i="1" s="1"/>
  <c r="E209" i="1"/>
  <c r="AL209" i="1" s="1"/>
  <c r="E210" i="1"/>
  <c r="AL210" i="1" s="1"/>
  <c r="E211" i="1"/>
  <c r="AL211" i="1" s="1"/>
  <c r="E212" i="1"/>
  <c r="AL212" i="1" s="1"/>
  <c r="E213" i="1"/>
  <c r="AL213" i="1" s="1"/>
  <c r="E214" i="1"/>
  <c r="AL214" i="1" s="1"/>
  <c r="E215" i="1"/>
  <c r="AL215" i="1" s="1"/>
  <c r="E216" i="1"/>
  <c r="AL216" i="1" s="1"/>
  <c r="E217" i="1"/>
  <c r="AL217" i="1" s="1"/>
  <c r="E218" i="1"/>
  <c r="AL218" i="1" s="1"/>
  <c r="E219" i="1"/>
  <c r="AL219" i="1" s="1"/>
  <c r="E220" i="1"/>
  <c r="AL220" i="1" s="1"/>
  <c r="E221" i="1"/>
  <c r="AL221" i="1" s="1"/>
  <c r="E222" i="1"/>
  <c r="AL222" i="1" s="1"/>
  <c r="E223" i="1"/>
  <c r="AL223" i="1" s="1"/>
  <c r="E224" i="1"/>
  <c r="AL224" i="1" s="1"/>
  <c r="E225" i="1"/>
  <c r="AL225" i="1" s="1"/>
  <c r="E226" i="1"/>
  <c r="AL226" i="1" s="1"/>
  <c r="E227" i="1"/>
  <c r="AL227" i="1" s="1"/>
  <c r="E228" i="1"/>
  <c r="AL228" i="1" s="1"/>
  <c r="E229" i="1"/>
  <c r="AL229" i="1" s="1"/>
  <c r="E230" i="1"/>
  <c r="AL230" i="1" s="1"/>
  <c r="E231" i="1"/>
  <c r="AL231" i="1" s="1"/>
  <c r="E232" i="1"/>
  <c r="AL232" i="1" s="1"/>
  <c r="E233" i="1"/>
  <c r="AL233" i="1" s="1"/>
  <c r="E234" i="1"/>
  <c r="AL234" i="1" s="1"/>
  <c r="E235" i="1"/>
  <c r="AL235" i="1" s="1"/>
  <c r="E236" i="1"/>
  <c r="AL236" i="1" s="1"/>
  <c r="E237" i="1"/>
  <c r="AL237" i="1" s="1"/>
  <c r="E238" i="1"/>
  <c r="AL238" i="1" s="1"/>
  <c r="E239" i="1"/>
  <c r="AL239" i="1" s="1"/>
  <c r="E240" i="1"/>
  <c r="AL240" i="1" s="1"/>
  <c r="E241" i="1"/>
  <c r="AL241" i="1" s="1"/>
  <c r="E242" i="1"/>
  <c r="AL242" i="1" s="1"/>
  <c r="E243" i="1"/>
  <c r="AL243" i="1" s="1"/>
  <c r="E244" i="1"/>
  <c r="AL244" i="1" s="1"/>
  <c r="E245" i="1"/>
  <c r="AL245" i="1" s="1"/>
  <c r="E246" i="1"/>
  <c r="AL246" i="1" s="1"/>
  <c r="E247" i="1"/>
  <c r="AL247" i="1" s="1"/>
  <c r="E248" i="1"/>
  <c r="AL248" i="1" s="1"/>
  <c r="E249" i="1"/>
  <c r="AL249" i="1" s="1"/>
  <c r="E250" i="1"/>
  <c r="AL250" i="1" s="1"/>
  <c r="E251" i="1"/>
  <c r="AL251" i="1" s="1"/>
  <c r="E252" i="1"/>
  <c r="AL252" i="1" s="1"/>
  <c r="E253" i="1"/>
  <c r="AL253" i="1" s="1"/>
  <c r="E254" i="1"/>
  <c r="AL254" i="1" s="1"/>
  <c r="E255" i="1"/>
  <c r="AL255" i="1" s="1"/>
  <c r="E256" i="1"/>
  <c r="AL256" i="1" s="1"/>
  <c r="E257" i="1"/>
  <c r="AL257" i="1" s="1"/>
  <c r="E258" i="1"/>
  <c r="AL258" i="1" s="1"/>
  <c r="E259" i="1"/>
  <c r="AL259" i="1" s="1"/>
  <c r="E260" i="1"/>
  <c r="AL260" i="1" s="1"/>
  <c r="E261" i="1"/>
  <c r="AL261" i="1" s="1"/>
  <c r="E262" i="1"/>
  <c r="AL262" i="1" s="1"/>
  <c r="E263" i="1"/>
  <c r="AL263" i="1" s="1"/>
  <c r="E264" i="1"/>
  <c r="AL264" i="1" s="1"/>
  <c r="E265" i="1"/>
  <c r="AL265" i="1" s="1"/>
  <c r="E266" i="1"/>
  <c r="AL266" i="1" s="1"/>
  <c r="E267" i="1"/>
  <c r="AL267" i="1" s="1"/>
  <c r="E268" i="1"/>
  <c r="AL268" i="1" s="1"/>
  <c r="E269" i="1"/>
  <c r="AL269" i="1" s="1"/>
  <c r="E270" i="1"/>
  <c r="AL270" i="1" s="1"/>
  <c r="E271" i="1"/>
  <c r="AL271" i="1" s="1"/>
  <c r="E272" i="1"/>
  <c r="AL272" i="1" s="1"/>
  <c r="E273" i="1"/>
  <c r="AL273" i="1" s="1"/>
  <c r="E274" i="1"/>
  <c r="AL274" i="1" s="1"/>
  <c r="E275" i="1"/>
  <c r="AL275" i="1" s="1"/>
  <c r="E276" i="1"/>
  <c r="AL276" i="1" s="1"/>
  <c r="E277" i="1"/>
  <c r="AL277" i="1" s="1"/>
  <c r="E278" i="1"/>
  <c r="AL278" i="1" s="1"/>
  <c r="E279" i="1"/>
  <c r="AL279" i="1" s="1"/>
  <c r="E280" i="1"/>
  <c r="AL280" i="1" s="1"/>
  <c r="E281" i="1"/>
  <c r="AL281" i="1" s="1"/>
  <c r="E282" i="1"/>
  <c r="AL282" i="1" s="1"/>
  <c r="E283" i="1"/>
  <c r="AL283" i="1" s="1"/>
  <c r="E284" i="1"/>
  <c r="AL284" i="1" s="1"/>
  <c r="E285" i="1"/>
  <c r="AL285" i="1" s="1"/>
  <c r="E286" i="1"/>
  <c r="AL286" i="1" s="1"/>
  <c r="E287" i="1"/>
  <c r="AL287" i="1" s="1"/>
  <c r="E288" i="1"/>
  <c r="AL288" i="1" s="1"/>
  <c r="E289" i="1"/>
  <c r="AL289" i="1" s="1"/>
  <c r="E290" i="1"/>
  <c r="AL290" i="1" s="1"/>
  <c r="E291" i="1"/>
  <c r="AL291" i="1" s="1"/>
  <c r="E292" i="1"/>
  <c r="AL292" i="1" s="1"/>
  <c r="E293" i="1"/>
  <c r="AL293" i="1" s="1"/>
  <c r="E294" i="1"/>
  <c r="AL294" i="1" s="1"/>
  <c r="E295" i="1"/>
  <c r="AL295" i="1" s="1"/>
  <c r="E296" i="1"/>
  <c r="AL296" i="1" s="1"/>
  <c r="E297" i="1"/>
  <c r="AL297" i="1" s="1"/>
  <c r="E298" i="1"/>
  <c r="AL298" i="1" s="1"/>
  <c r="E299" i="1"/>
  <c r="AL299" i="1" s="1"/>
  <c r="E300" i="1"/>
  <c r="AL300" i="1" s="1"/>
  <c r="E301" i="1"/>
  <c r="AL301" i="1" s="1"/>
  <c r="E302" i="1"/>
  <c r="AL302" i="1" s="1"/>
  <c r="E303" i="1"/>
  <c r="AL303" i="1" s="1"/>
  <c r="E304" i="1"/>
  <c r="AL304" i="1" s="1"/>
  <c r="E305" i="1"/>
  <c r="AL305" i="1" s="1"/>
  <c r="E306" i="1"/>
  <c r="AL306" i="1" s="1"/>
  <c r="E307" i="1"/>
  <c r="AL307" i="1" s="1"/>
  <c r="E308" i="1"/>
  <c r="AL308" i="1" s="1"/>
  <c r="E309" i="1"/>
  <c r="AL309" i="1" s="1"/>
  <c r="E310" i="1"/>
  <c r="AL310" i="1" s="1"/>
  <c r="E311" i="1"/>
  <c r="AL311" i="1" s="1"/>
  <c r="E312" i="1"/>
  <c r="AL312" i="1" s="1"/>
  <c r="E313" i="1"/>
  <c r="AL313" i="1" s="1"/>
  <c r="E314" i="1"/>
  <c r="AL314" i="1" s="1"/>
  <c r="E315" i="1"/>
  <c r="AL315" i="1" s="1"/>
  <c r="E316" i="1"/>
  <c r="AL316" i="1" s="1"/>
  <c r="E317" i="1"/>
  <c r="AL317" i="1" s="1"/>
  <c r="E318" i="1"/>
  <c r="AL318" i="1" s="1"/>
  <c r="E319" i="1"/>
  <c r="AL319" i="1" s="1"/>
  <c r="E320" i="1"/>
  <c r="AL320" i="1" s="1"/>
  <c r="E321" i="1"/>
  <c r="AL321" i="1" s="1"/>
  <c r="E322" i="1"/>
  <c r="AL322" i="1" s="1"/>
  <c r="E323" i="1"/>
  <c r="AL323" i="1" s="1"/>
  <c r="E324" i="1"/>
  <c r="AL324" i="1" s="1"/>
  <c r="E325" i="1"/>
  <c r="AL325" i="1" s="1"/>
  <c r="E326" i="1"/>
  <c r="AL326" i="1" s="1"/>
  <c r="E327" i="1"/>
  <c r="AL327" i="1" s="1"/>
  <c r="E328" i="1"/>
  <c r="AL328" i="1" s="1"/>
  <c r="E329" i="1"/>
  <c r="AL329" i="1" s="1"/>
  <c r="E330" i="1"/>
  <c r="AL330" i="1" s="1"/>
  <c r="E331" i="1"/>
  <c r="AL331" i="1" s="1"/>
  <c r="E332" i="1"/>
  <c r="AL332" i="1" s="1"/>
  <c r="E333" i="1"/>
  <c r="AL333" i="1" s="1"/>
  <c r="E334" i="1"/>
  <c r="AL334" i="1" s="1"/>
  <c r="E335" i="1"/>
  <c r="AL335" i="1" s="1"/>
  <c r="E336" i="1"/>
  <c r="AL336" i="1" s="1"/>
  <c r="E337" i="1"/>
  <c r="AL337" i="1" s="1"/>
  <c r="E338" i="1"/>
  <c r="AL338" i="1" s="1"/>
  <c r="E339" i="1"/>
  <c r="AL339" i="1" s="1"/>
  <c r="E340" i="1"/>
  <c r="AL340" i="1" s="1"/>
  <c r="E341" i="1"/>
  <c r="AL341" i="1" s="1"/>
  <c r="E342" i="1"/>
  <c r="AL342" i="1" s="1"/>
  <c r="E343" i="1"/>
  <c r="AL343" i="1" s="1"/>
  <c r="E344" i="1"/>
  <c r="AL344" i="1" s="1"/>
  <c r="E345" i="1"/>
  <c r="AL345" i="1" s="1"/>
  <c r="E346" i="1"/>
  <c r="AL346" i="1" s="1"/>
  <c r="E347" i="1"/>
  <c r="AL347" i="1" s="1"/>
  <c r="E348" i="1"/>
  <c r="AL348" i="1" s="1"/>
  <c r="E349" i="1"/>
  <c r="AL349" i="1" s="1"/>
  <c r="E350" i="1"/>
  <c r="AL350" i="1" s="1"/>
  <c r="E351" i="1"/>
  <c r="AL351" i="1" s="1"/>
  <c r="E352" i="1"/>
  <c r="AL352" i="1" s="1"/>
  <c r="E353" i="1"/>
  <c r="AL353" i="1" s="1"/>
  <c r="E354" i="1"/>
  <c r="AL354" i="1" s="1"/>
  <c r="E355" i="1"/>
  <c r="AL355" i="1" s="1"/>
  <c r="E356" i="1"/>
  <c r="AL356" i="1" s="1"/>
  <c r="E357" i="1"/>
  <c r="AL357" i="1" s="1"/>
  <c r="E358" i="1"/>
  <c r="AL358" i="1" s="1"/>
  <c r="E359" i="1"/>
  <c r="AL359" i="1" s="1"/>
  <c r="E360" i="1"/>
  <c r="AL360" i="1" s="1"/>
  <c r="E361" i="1"/>
  <c r="AL361" i="1" s="1"/>
  <c r="E362" i="1"/>
  <c r="AL362" i="1" s="1"/>
  <c r="E363" i="1"/>
  <c r="AL363" i="1" s="1"/>
  <c r="E364" i="1"/>
  <c r="AL364" i="1" s="1"/>
  <c r="E365" i="1"/>
  <c r="AL365" i="1" s="1"/>
  <c r="E366" i="1"/>
  <c r="AL366" i="1" s="1"/>
  <c r="E367" i="1"/>
  <c r="AL367" i="1" s="1"/>
  <c r="E368" i="1"/>
  <c r="AL368" i="1" s="1"/>
  <c r="E369" i="1"/>
  <c r="AL369" i="1" s="1"/>
  <c r="E370" i="1"/>
  <c r="AL370" i="1" s="1"/>
  <c r="E371" i="1"/>
  <c r="AL371" i="1" s="1"/>
  <c r="E372" i="1"/>
  <c r="AL372" i="1" s="1"/>
  <c r="E373" i="1"/>
  <c r="AL373" i="1" s="1"/>
  <c r="E374" i="1"/>
  <c r="AL374" i="1" s="1"/>
  <c r="E375" i="1"/>
  <c r="AL375" i="1" s="1"/>
  <c r="E376" i="1"/>
  <c r="AL376" i="1" s="1"/>
  <c r="E377" i="1"/>
  <c r="AL377" i="1" s="1"/>
  <c r="E378" i="1"/>
  <c r="AL378" i="1" s="1"/>
  <c r="E379" i="1"/>
  <c r="AL379" i="1" s="1"/>
  <c r="E380" i="1"/>
  <c r="AL380" i="1" s="1"/>
  <c r="E381" i="1"/>
  <c r="AL381" i="1" s="1"/>
  <c r="E382" i="1"/>
  <c r="AL382" i="1" s="1"/>
  <c r="E383" i="1"/>
  <c r="AL383" i="1" s="1"/>
  <c r="E384" i="1"/>
  <c r="AL384" i="1" s="1"/>
  <c r="E385" i="1"/>
  <c r="AL385" i="1" s="1"/>
  <c r="E386" i="1"/>
  <c r="AL386" i="1" s="1"/>
  <c r="E387" i="1"/>
  <c r="AL387" i="1" s="1"/>
  <c r="E388" i="1"/>
  <c r="AL388" i="1" s="1"/>
  <c r="E389" i="1"/>
  <c r="AL389" i="1" s="1"/>
  <c r="E390" i="1"/>
  <c r="AL390" i="1" s="1"/>
  <c r="E391" i="1"/>
  <c r="AL391" i="1" s="1"/>
  <c r="E392" i="1"/>
  <c r="AL392" i="1" s="1"/>
  <c r="E393" i="1"/>
  <c r="AL393" i="1" s="1"/>
  <c r="E394" i="1"/>
  <c r="AL394" i="1" s="1"/>
  <c r="E395" i="1"/>
  <c r="AL395" i="1" s="1"/>
  <c r="E396" i="1"/>
  <c r="AL396" i="1" s="1"/>
  <c r="E397" i="1"/>
  <c r="AL397" i="1" s="1"/>
  <c r="E398" i="1"/>
  <c r="AL398" i="1" s="1"/>
  <c r="E399" i="1"/>
  <c r="AL399" i="1" s="1"/>
  <c r="E400" i="1"/>
  <c r="AL400" i="1" s="1"/>
  <c r="E401" i="1"/>
  <c r="AL401" i="1" s="1"/>
  <c r="E402" i="1"/>
  <c r="AL402" i="1" s="1"/>
  <c r="E403" i="1"/>
  <c r="AL403" i="1" s="1"/>
  <c r="E404" i="1"/>
  <c r="AL404" i="1" s="1"/>
  <c r="E405" i="1"/>
  <c r="AL405" i="1" s="1"/>
  <c r="E406" i="1"/>
  <c r="AL406" i="1" s="1"/>
  <c r="E407" i="1"/>
  <c r="AL407" i="1" s="1"/>
  <c r="E408" i="1"/>
  <c r="AL408" i="1" s="1"/>
  <c r="E409" i="1"/>
  <c r="AL409" i="1" s="1"/>
  <c r="E410" i="1"/>
  <c r="AL410" i="1" s="1"/>
  <c r="E411" i="1"/>
  <c r="AL411" i="1" s="1"/>
  <c r="E412" i="1"/>
  <c r="AL412" i="1" s="1"/>
  <c r="E413" i="1"/>
  <c r="AL413" i="1" s="1"/>
  <c r="E414" i="1"/>
  <c r="AL414" i="1" s="1"/>
  <c r="E415" i="1"/>
  <c r="AL415" i="1" s="1"/>
  <c r="E416" i="1"/>
  <c r="AL416" i="1" s="1"/>
  <c r="E417" i="1"/>
  <c r="AL417" i="1" s="1"/>
  <c r="E418" i="1"/>
  <c r="AL418" i="1" s="1"/>
  <c r="E419" i="1"/>
  <c r="AL419" i="1" s="1"/>
  <c r="E420" i="1"/>
  <c r="AL420" i="1" s="1"/>
  <c r="E421" i="1"/>
  <c r="AL421" i="1" s="1"/>
  <c r="E422" i="1"/>
  <c r="AL422" i="1" s="1"/>
  <c r="E423" i="1"/>
  <c r="AL423" i="1" s="1"/>
  <c r="E424" i="1"/>
  <c r="AL424" i="1" s="1"/>
  <c r="E425" i="1"/>
  <c r="AL425" i="1" s="1"/>
  <c r="E426" i="1"/>
  <c r="AL426" i="1" s="1"/>
  <c r="E427" i="1"/>
  <c r="AL427" i="1" s="1"/>
  <c r="E428" i="1"/>
  <c r="AL428" i="1" s="1"/>
  <c r="E429" i="1"/>
  <c r="AL429" i="1" s="1"/>
  <c r="E430" i="1"/>
  <c r="AL430" i="1" s="1"/>
  <c r="E431" i="1"/>
  <c r="AL431" i="1" s="1"/>
  <c r="E432" i="1"/>
  <c r="AL432" i="1" s="1"/>
  <c r="E433" i="1"/>
  <c r="AL433" i="1" s="1"/>
  <c r="E434" i="1"/>
  <c r="AL434" i="1" s="1"/>
  <c r="E435" i="1"/>
  <c r="AL435" i="1" s="1"/>
  <c r="E436" i="1"/>
  <c r="AL436" i="1" s="1"/>
  <c r="E437" i="1"/>
  <c r="AL437" i="1" s="1"/>
  <c r="E438" i="1"/>
  <c r="AL438" i="1" s="1"/>
  <c r="E439" i="1"/>
  <c r="AL439" i="1" s="1"/>
  <c r="E440" i="1"/>
  <c r="AL440" i="1" s="1"/>
  <c r="E441" i="1"/>
  <c r="AL441" i="1" s="1"/>
  <c r="E442" i="1"/>
  <c r="AL442" i="1" s="1"/>
  <c r="E443" i="1"/>
  <c r="AL443" i="1" s="1"/>
  <c r="E444" i="1"/>
  <c r="AL444" i="1" s="1"/>
  <c r="E445" i="1"/>
  <c r="AL445" i="1" s="1"/>
  <c r="E446" i="1"/>
  <c r="AL446" i="1" s="1"/>
  <c r="E447" i="1"/>
  <c r="AL447" i="1" s="1"/>
  <c r="E448" i="1"/>
  <c r="AL448" i="1" s="1"/>
  <c r="E449" i="1"/>
  <c r="AL449" i="1" s="1"/>
  <c r="E450" i="1"/>
  <c r="AL450" i="1" s="1"/>
  <c r="E451" i="1"/>
  <c r="AL451" i="1" s="1"/>
  <c r="E452" i="1"/>
  <c r="AL452" i="1" s="1"/>
  <c r="E453" i="1"/>
  <c r="AL453" i="1" s="1"/>
  <c r="E454" i="1"/>
  <c r="AL454" i="1" s="1"/>
  <c r="E455" i="1"/>
  <c r="AL455" i="1" s="1"/>
  <c r="E456" i="1"/>
  <c r="AL456" i="1" s="1"/>
  <c r="E457" i="1"/>
  <c r="AL457" i="1" s="1"/>
  <c r="E458" i="1"/>
  <c r="AL458" i="1" s="1"/>
  <c r="E459" i="1"/>
  <c r="AL459" i="1" s="1"/>
  <c r="E460" i="1"/>
  <c r="AL460" i="1" s="1"/>
  <c r="E461" i="1"/>
  <c r="AL461" i="1" s="1"/>
  <c r="E462" i="1"/>
  <c r="AL462" i="1" s="1"/>
  <c r="E463" i="1"/>
  <c r="AL463" i="1" s="1"/>
  <c r="E464" i="1"/>
  <c r="AL464" i="1" s="1"/>
  <c r="E465" i="1"/>
  <c r="AL465" i="1" s="1"/>
  <c r="E466" i="1"/>
  <c r="AL466" i="1" s="1"/>
  <c r="E467" i="1"/>
  <c r="AL467" i="1" s="1"/>
  <c r="E468" i="1"/>
  <c r="AL468" i="1" s="1"/>
  <c r="E469" i="1"/>
  <c r="AL469" i="1" s="1"/>
  <c r="E470" i="1"/>
  <c r="AL470" i="1" s="1"/>
  <c r="E471" i="1"/>
  <c r="AL471" i="1" s="1"/>
  <c r="E472" i="1"/>
  <c r="AL472" i="1" s="1"/>
  <c r="E473" i="1"/>
  <c r="AL473" i="1" s="1"/>
  <c r="E474" i="1"/>
  <c r="AL474" i="1" s="1"/>
  <c r="E475" i="1"/>
  <c r="AL475" i="1" s="1"/>
  <c r="E476" i="1"/>
  <c r="AL476" i="1" s="1"/>
  <c r="E477" i="1"/>
  <c r="AL477" i="1" s="1"/>
  <c r="E478" i="1"/>
  <c r="AL478" i="1" s="1"/>
  <c r="E479" i="1"/>
  <c r="AL479" i="1" s="1"/>
  <c r="E480" i="1"/>
  <c r="AL480" i="1" s="1"/>
  <c r="E481" i="1"/>
  <c r="AL481" i="1" s="1"/>
  <c r="E482" i="1"/>
  <c r="AL482" i="1" s="1"/>
  <c r="E483" i="1"/>
  <c r="AL483" i="1" s="1"/>
  <c r="E484" i="1"/>
  <c r="AL484" i="1" s="1"/>
  <c r="E485" i="1"/>
  <c r="AL485" i="1" s="1"/>
  <c r="E486" i="1"/>
  <c r="AL486" i="1" s="1"/>
  <c r="E487" i="1"/>
  <c r="AL487" i="1" s="1"/>
  <c r="E488" i="1"/>
  <c r="AL488" i="1" s="1"/>
  <c r="E489" i="1"/>
  <c r="AL489" i="1" s="1"/>
  <c r="E490" i="1"/>
  <c r="AL490" i="1" s="1"/>
  <c r="E491" i="1"/>
  <c r="AL491" i="1" s="1"/>
  <c r="E492" i="1"/>
  <c r="AL492" i="1" s="1"/>
  <c r="E493" i="1"/>
  <c r="AL493" i="1" s="1"/>
  <c r="E494" i="1"/>
  <c r="AL494" i="1" s="1"/>
  <c r="E495" i="1"/>
  <c r="AL495" i="1" s="1"/>
  <c r="E496" i="1"/>
  <c r="AL496" i="1" s="1"/>
  <c r="E497" i="1"/>
  <c r="AL497" i="1" s="1"/>
  <c r="E498" i="1"/>
  <c r="AL498" i="1" s="1"/>
  <c r="E499" i="1"/>
  <c r="AL499" i="1" s="1"/>
  <c r="E500" i="1"/>
  <c r="AL500" i="1" s="1"/>
  <c r="E501" i="1"/>
  <c r="AL501" i="1" s="1"/>
  <c r="E502" i="1"/>
  <c r="AL502" i="1" s="1"/>
  <c r="E503" i="1"/>
  <c r="AL503" i="1" s="1"/>
  <c r="E504" i="1"/>
  <c r="AL504" i="1" s="1"/>
  <c r="E505" i="1"/>
  <c r="AL505" i="1" s="1"/>
  <c r="E506" i="1"/>
  <c r="AL506" i="1" s="1"/>
  <c r="E507" i="1"/>
  <c r="AL507" i="1" s="1"/>
  <c r="E508" i="1"/>
  <c r="AL508" i="1" s="1"/>
  <c r="E509" i="1"/>
  <c r="AL509" i="1" s="1"/>
  <c r="E510" i="1"/>
  <c r="AL510" i="1" s="1"/>
  <c r="E511" i="1"/>
  <c r="AL511" i="1" s="1"/>
  <c r="E512" i="1"/>
  <c r="AL512" i="1" s="1"/>
  <c r="E513" i="1"/>
  <c r="AL513" i="1" s="1"/>
  <c r="E514" i="1"/>
  <c r="AL514" i="1" s="1"/>
  <c r="E515" i="1"/>
  <c r="AL515" i="1" s="1"/>
  <c r="E516" i="1"/>
  <c r="AL516" i="1" s="1"/>
  <c r="E517" i="1"/>
  <c r="AL517" i="1" s="1"/>
  <c r="E518" i="1"/>
  <c r="AL518" i="1" s="1"/>
  <c r="E519" i="1"/>
  <c r="AL519" i="1" s="1"/>
  <c r="E520" i="1"/>
  <c r="AL520" i="1" s="1"/>
  <c r="E521" i="1"/>
  <c r="AL521" i="1" s="1"/>
  <c r="E522" i="1"/>
  <c r="AL522" i="1" s="1"/>
  <c r="E523" i="1"/>
  <c r="AL523" i="1" s="1"/>
  <c r="E524" i="1"/>
  <c r="AL524" i="1" s="1"/>
  <c r="E525" i="1"/>
  <c r="AL525" i="1" s="1"/>
  <c r="E526" i="1"/>
  <c r="AL526" i="1" s="1"/>
  <c r="E527" i="1"/>
  <c r="AL527" i="1" s="1"/>
  <c r="E528" i="1"/>
  <c r="AL528" i="1" s="1"/>
  <c r="E529" i="1"/>
  <c r="AL529" i="1" s="1"/>
  <c r="E530" i="1"/>
  <c r="AL530" i="1" s="1"/>
  <c r="E531" i="1"/>
  <c r="AL531" i="1" s="1"/>
  <c r="E532" i="1"/>
  <c r="AL532" i="1" s="1"/>
  <c r="E533" i="1"/>
  <c r="AL533" i="1" s="1"/>
  <c r="E534" i="1"/>
  <c r="AL534" i="1" s="1"/>
  <c r="E535" i="1"/>
  <c r="AL535" i="1" s="1"/>
  <c r="E536" i="1"/>
  <c r="AL536" i="1" s="1"/>
  <c r="E537" i="1"/>
  <c r="AL537" i="1" s="1"/>
  <c r="E538" i="1"/>
  <c r="AL538" i="1" s="1"/>
  <c r="E539" i="1"/>
  <c r="AL539" i="1" s="1"/>
  <c r="E540" i="1"/>
  <c r="AL540" i="1" s="1"/>
  <c r="E541" i="1"/>
  <c r="AL541" i="1" s="1"/>
  <c r="E542" i="1"/>
  <c r="AL542" i="1" s="1"/>
  <c r="E543" i="1"/>
  <c r="AL543" i="1" s="1"/>
  <c r="E544" i="1"/>
  <c r="AL544" i="1" s="1"/>
  <c r="E545" i="1"/>
  <c r="AL545" i="1" s="1"/>
  <c r="E546" i="1"/>
  <c r="AL546" i="1" s="1"/>
  <c r="E547" i="1"/>
  <c r="AL547" i="1" s="1"/>
  <c r="E548" i="1"/>
  <c r="AL548" i="1" s="1"/>
  <c r="E549" i="1"/>
  <c r="AL549" i="1" s="1"/>
  <c r="E550" i="1"/>
  <c r="AL550" i="1" s="1"/>
  <c r="E551" i="1"/>
  <c r="AL551" i="1" s="1"/>
  <c r="E552" i="1"/>
  <c r="AL552" i="1" s="1"/>
  <c r="E553" i="1"/>
  <c r="AL553" i="1" s="1"/>
  <c r="E554" i="1"/>
  <c r="AL554" i="1" s="1"/>
  <c r="E555" i="1"/>
  <c r="AL555" i="1" s="1"/>
  <c r="E556" i="1"/>
  <c r="AL556" i="1" s="1"/>
  <c r="E557" i="1"/>
  <c r="AL557" i="1" s="1"/>
  <c r="E558" i="1"/>
  <c r="AL558" i="1" s="1"/>
  <c r="E559" i="1"/>
  <c r="AL559" i="1" s="1"/>
  <c r="E560" i="1"/>
  <c r="AL560" i="1" s="1"/>
  <c r="E561" i="1"/>
  <c r="AL561" i="1" s="1"/>
  <c r="E562" i="1"/>
  <c r="AL562" i="1" s="1"/>
  <c r="E563" i="1"/>
  <c r="AL563" i="1" s="1"/>
  <c r="E564" i="1"/>
  <c r="AL564" i="1" s="1"/>
  <c r="E565" i="1"/>
  <c r="AL565" i="1" s="1"/>
  <c r="E566" i="1"/>
  <c r="AL566" i="1" s="1"/>
  <c r="E567" i="1"/>
  <c r="AL567" i="1" s="1"/>
  <c r="E568" i="1"/>
  <c r="AL568" i="1" s="1"/>
  <c r="E569" i="1"/>
  <c r="AL569" i="1" s="1"/>
  <c r="E570" i="1"/>
  <c r="AL570" i="1" s="1"/>
  <c r="E571" i="1"/>
  <c r="AL571" i="1" s="1"/>
  <c r="E572" i="1"/>
  <c r="AL572" i="1" s="1"/>
  <c r="E573" i="1"/>
  <c r="AL573" i="1" s="1"/>
  <c r="E574" i="1"/>
  <c r="AL574" i="1" s="1"/>
  <c r="E575" i="1"/>
  <c r="AL575" i="1" s="1"/>
  <c r="E576" i="1"/>
  <c r="AL576" i="1" s="1"/>
  <c r="E577" i="1"/>
  <c r="AL577" i="1" s="1"/>
  <c r="E578" i="1"/>
  <c r="AL578" i="1" s="1"/>
  <c r="E579" i="1"/>
  <c r="AL579" i="1" s="1"/>
  <c r="E580" i="1"/>
  <c r="AL580" i="1" s="1"/>
  <c r="E581" i="1"/>
  <c r="AL581" i="1" s="1"/>
  <c r="E582" i="1"/>
  <c r="AL582" i="1" s="1"/>
  <c r="E583" i="1"/>
  <c r="AL583" i="1" s="1"/>
  <c r="E584" i="1"/>
  <c r="AL584" i="1" s="1"/>
  <c r="E585" i="1"/>
  <c r="AL585" i="1" s="1"/>
  <c r="E586" i="1"/>
  <c r="AL586" i="1" s="1"/>
  <c r="E587" i="1"/>
  <c r="AL587" i="1" s="1"/>
  <c r="E588" i="1"/>
  <c r="AL588" i="1" s="1"/>
  <c r="E589" i="1"/>
  <c r="AL589" i="1" s="1"/>
  <c r="E590" i="1"/>
  <c r="AL590" i="1" s="1"/>
  <c r="E591" i="1"/>
  <c r="AL591" i="1" s="1"/>
  <c r="E592" i="1"/>
  <c r="AL592" i="1" s="1"/>
  <c r="E593" i="1"/>
  <c r="AL593" i="1" s="1"/>
  <c r="E594" i="1"/>
  <c r="AL594" i="1" s="1"/>
  <c r="E595" i="1"/>
  <c r="AL595" i="1" s="1"/>
  <c r="E596" i="1"/>
  <c r="AL596" i="1" s="1"/>
  <c r="E597" i="1"/>
  <c r="AL597" i="1" s="1"/>
  <c r="E598" i="1"/>
  <c r="AL598" i="1" s="1"/>
  <c r="E599" i="1"/>
  <c r="AL599" i="1" s="1"/>
  <c r="E600" i="1"/>
  <c r="AL600" i="1" s="1"/>
  <c r="E601" i="1"/>
  <c r="AL601" i="1" s="1"/>
  <c r="E602" i="1"/>
  <c r="AL602" i="1" s="1"/>
  <c r="E603" i="1"/>
  <c r="AL603" i="1" s="1"/>
  <c r="E604" i="1"/>
  <c r="AL604" i="1" s="1"/>
  <c r="E605" i="1"/>
  <c r="AL605" i="1" s="1"/>
  <c r="E606" i="1"/>
  <c r="AL606" i="1" s="1"/>
  <c r="E607" i="1"/>
  <c r="AL607" i="1" s="1"/>
  <c r="E608" i="1"/>
  <c r="AL608" i="1" s="1"/>
  <c r="E609" i="1"/>
  <c r="AL609" i="1" s="1"/>
  <c r="E610" i="1"/>
  <c r="AL610" i="1" s="1"/>
  <c r="E611" i="1"/>
  <c r="AL611" i="1" s="1"/>
  <c r="E612" i="1"/>
  <c r="AL612" i="1" s="1"/>
  <c r="E613" i="1"/>
  <c r="AL613" i="1" s="1"/>
  <c r="E614" i="1"/>
  <c r="AL614" i="1" s="1"/>
  <c r="E615" i="1"/>
  <c r="AL615" i="1" s="1"/>
  <c r="E616" i="1"/>
  <c r="AL616" i="1" s="1"/>
  <c r="E617" i="1"/>
  <c r="AL617" i="1" s="1"/>
  <c r="E618" i="1"/>
  <c r="AL618" i="1" s="1"/>
  <c r="E619" i="1"/>
  <c r="AL619" i="1" s="1"/>
  <c r="E620" i="1"/>
  <c r="AL620" i="1" s="1"/>
  <c r="E621" i="1"/>
  <c r="AL621" i="1" s="1"/>
  <c r="E622" i="1"/>
  <c r="AL622" i="1" s="1"/>
  <c r="E623" i="1"/>
  <c r="AL623" i="1" s="1"/>
  <c r="E624" i="1"/>
  <c r="AL624" i="1" s="1"/>
  <c r="E625" i="1"/>
  <c r="AL625" i="1" s="1"/>
  <c r="E626" i="1"/>
  <c r="AL626" i="1" s="1"/>
  <c r="E627" i="1"/>
  <c r="AL627" i="1" s="1"/>
  <c r="E628" i="1"/>
  <c r="AL628" i="1" s="1"/>
  <c r="E629" i="1"/>
  <c r="AL629" i="1" s="1"/>
  <c r="E630" i="1"/>
  <c r="AL630" i="1" s="1"/>
  <c r="E631" i="1"/>
  <c r="AL631" i="1" s="1"/>
  <c r="E632" i="1"/>
  <c r="AL632" i="1" s="1"/>
  <c r="E633" i="1"/>
  <c r="AL633" i="1" s="1"/>
  <c r="E634" i="1"/>
  <c r="AL634" i="1" s="1"/>
  <c r="E635" i="1"/>
  <c r="AL635" i="1" s="1"/>
  <c r="E636" i="1"/>
  <c r="AL636" i="1" s="1"/>
  <c r="E637" i="1"/>
  <c r="AL637" i="1" s="1"/>
  <c r="E638" i="1"/>
  <c r="AL638" i="1" s="1"/>
  <c r="E639" i="1"/>
  <c r="AL639" i="1" s="1"/>
  <c r="E640" i="1"/>
  <c r="AL640" i="1" s="1"/>
  <c r="E641" i="1"/>
  <c r="AL641" i="1" s="1"/>
  <c r="E642" i="1"/>
  <c r="AL642" i="1" s="1"/>
  <c r="E643" i="1"/>
  <c r="AL643" i="1" s="1"/>
  <c r="E644" i="1"/>
  <c r="AL644" i="1" s="1"/>
  <c r="E645" i="1"/>
  <c r="AL645" i="1" s="1"/>
  <c r="E646" i="1"/>
  <c r="AL646" i="1" s="1"/>
  <c r="E647" i="1"/>
  <c r="AL647" i="1" s="1"/>
  <c r="E648" i="1"/>
  <c r="AL648" i="1" s="1"/>
  <c r="E649" i="1"/>
  <c r="AL649" i="1" s="1"/>
  <c r="E650" i="1"/>
  <c r="AL650" i="1" s="1"/>
  <c r="E651" i="1"/>
  <c r="AL651" i="1" s="1"/>
  <c r="E652" i="1"/>
  <c r="AL652" i="1" s="1"/>
  <c r="E653" i="1"/>
  <c r="AL653" i="1" s="1"/>
  <c r="E654" i="1"/>
  <c r="AL654" i="1" s="1"/>
  <c r="E655" i="1"/>
  <c r="AL655" i="1" s="1"/>
  <c r="E656" i="1"/>
  <c r="AL656" i="1" s="1"/>
  <c r="E657" i="1"/>
  <c r="AL657" i="1" s="1"/>
  <c r="E658" i="1"/>
  <c r="AL658" i="1" s="1"/>
  <c r="E659" i="1"/>
  <c r="AL659" i="1" s="1"/>
  <c r="E660" i="1"/>
  <c r="AL660" i="1" s="1"/>
  <c r="E661" i="1"/>
  <c r="AL661" i="1" s="1"/>
  <c r="E662" i="1"/>
  <c r="AL662" i="1" s="1"/>
  <c r="E663" i="1"/>
  <c r="AL663" i="1" s="1"/>
  <c r="E664" i="1"/>
  <c r="AL664" i="1" s="1"/>
  <c r="E665" i="1"/>
  <c r="AL665" i="1" s="1"/>
  <c r="E666" i="1"/>
  <c r="AL666" i="1" s="1"/>
  <c r="E667" i="1"/>
  <c r="AL667" i="1" s="1"/>
  <c r="E668" i="1"/>
  <c r="AL668" i="1" s="1"/>
  <c r="E669" i="1"/>
  <c r="AL669" i="1" s="1"/>
  <c r="E670" i="1"/>
  <c r="AL670" i="1" s="1"/>
  <c r="E671" i="1"/>
  <c r="AL671" i="1" s="1"/>
  <c r="E672" i="1"/>
  <c r="AL672" i="1" s="1"/>
  <c r="E673" i="1"/>
  <c r="AL673" i="1" s="1"/>
  <c r="E674" i="1"/>
  <c r="AL674" i="1" s="1"/>
  <c r="E675" i="1"/>
  <c r="AL675" i="1" s="1"/>
  <c r="E676" i="1"/>
  <c r="AL676" i="1" s="1"/>
  <c r="E677" i="1"/>
  <c r="AL677" i="1" s="1"/>
  <c r="E678" i="1"/>
  <c r="AL678" i="1" s="1"/>
  <c r="E679" i="1"/>
  <c r="AL679" i="1" s="1"/>
  <c r="E680" i="1"/>
  <c r="AL680" i="1" s="1"/>
  <c r="E681" i="1"/>
  <c r="AL681" i="1" s="1"/>
  <c r="E682" i="1"/>
  <c r="AL682" i="1" s="1"/>
  <c r="E683" i="1"/>
  <c r="AL683" i="1" s="1"/>
  <c r="E684" i="1"/>
  <c r="AL684" i="1" s="1"/>
  <c r="E685" i="1"/>
  <c r="AL685" i="1" s="1"/>
  <c r="E686" i="1"/>
  <c r="AL686" i="1" s="1"/>
  <c r="E687" i="1"/>
  <c r="AL687" i="1" s="1"/>
  <c r="E688" i="1"/>
  <c r="AL688" i="1" s="1"/>
  <c r="E689" i="1"/>
  <c r="AL689" i="1" s="1"/>
  <c r="E690" i="1"/>
  <c r="AL690" i="1" s="1"/>
  <c r="E691" i="1"/>
  <c r="AL691" i="1" s="1"/>
  <c r="E692" i="1"/>
  <c r="AL692" i="1" s="1"/>
  <c r="E693" i="1"/>
  <c r="AL693" i="1" s="1"/>
  <c r="E694" i="1"/>
  <c r="AL694" i="1" s="1"/>
  <c r="E695" i="1"/>
  <c r="AL695" i="1" s="1"/>
  <c r="E696" i="1"/>
  <c r="AL696" i="1" s="1"/>
  <c r="E697" i="1"/>
  <c r="AL697" i="1" s="1"/>
  <c r="E698" i="1"/>
  <c r="AL698" i="1" s="1"/>
  <c r="E699" i="1"/>
  <c r="AL699" i="1" s="1"/>
  <c r="E700" i="1"/>
  <c r="AL700" i="1" s="1"/>
  <c r="E701" i="1"/>
  <c r="AL701" i="1" s="1"/>
  <c r="E702" i="1"/>
  <c r="AL702" i="1" s="1"/>
  <c r="E703" i="1"/>
  <c r="AL703" i="1" s="1"/>
  <c r="E704" i="1"/>
  <c r="AL704" i="1" s="1"/>
  <c r="E705" i="1"/>
  <c r="AL705" i="1" s="1"/>
  <c r="E706" i="1"/>
  <c r="AL706" i="1" s="1"/>
  <c r="E707" i="1"/>
  <c r="AL707" i="1" s="1"/>
  <c r="E708" i="1"/>
  <c r="AL708" i="1" s="1"/>
  <c r="E709" i="1"/>
  <c r="AL709" i="1" s="1"/>
  <c r="E710" i="1"/>
  <c r="AL710" i="1" s="1"/>
  <c r="E711" i="1"/>
  <c r="AL711" i="1" s="1"/>
  <c r="E712" i="1"/>
  <c r="AL712" i="1" s="1"/>
  <c r="E713" i="1"/>
  <c r="AL713" i="1" s="1"/>
  <c r="E714" i="1"/>
  <c r="AL714" i="1" s="1"/>
  <c r="E715" i="1"/>
  <c r="AL715" i="1" s="1"/>
  <c r="E716" i="1"/>
  <c r="AL716" i="1" s="1"/>
  <c r="E717" i="1"/>
  <c r="AL717" i="1" s="1"/>
  <c r="E718" i="1"/>
  <c r="AL718" i="1" s="1"/>
  <c r="E719" i="1"/>
  <c r="AL719" i="1" s="1"/>
  <c r="E720" i="1"/>
  <c r="AL720" i="1" s="1"/>
  <c r="E721" i="1"/>
  <c r="AL721" i="1" s="1"/>
  <c r="E722" i="1"/>
  <c r="AL722" i="1" s="1"/>
  <c r="E723" i="1"/>
  <c r="AL723" i="1" s="1"/>
  <c r="E724" i="1"/>
  <c r="AL724" i="1" s="1"/>
  <c r="E725" i="1"/>
  <c r="AL725" i="1" s="1"/>
  <c r="E726" i="1"/>
  <c r="AL726" i="1" s="1"/>
  <c r="E727" i="1"/>
  <c r="AL727" i="1" s="1"/>
  <c r="E728" i="1"/>
  <c r="AL728" i="1" s="1"/>
  <c r="E729" i="1"/>
  <c r="AL729" i="1" s="1"/>
  <c r="E730" i="1"/>
  <c r="AL730" i="1" s="1"/>
  <c r="E731" i="1"/>
  <c r="AL731" i="1" s="1"/>
  <c r="E732" i="1"/>
  <c r="AL732" i="1" s="1"/>
  <c r="E733" i="1"/>
  <c r="AL733" i="1" s="1"/>
  <c r="E734" i="1"/>
  <c r="AL734" i="1" s="1"/>
  <c r="E735" i="1"/>
  <c r="AL735" i="1" s="1"/>
  <c r="E736" i="1"/>
  <c r="AL736" i="1" s="1"/>
  <c r="E737" i="1"/>
  <c r="AL737" i="1" s="1"/>
  <c r="E738" i="1"/>
  <c r="AL738" i="1" s="1"/>
  <c r="E739" i="1"/>
  <c r="AL739" i="1" s="1"/>
  <c r="E740" i="1"/>
  <c r="AL740" i="1" s="1"/>
  <c r="E741" i="1"/>
  <c r="AL741" i="1" s="1"/>
  <c r="E742" i="1"/>
  <c r="AL742" i="1" s="1"/>
  <c r="E743" i="1"/>
  <c r="AL743" i="1" s="1"/>
  <c r="E744" i="1"/>
  <c r="AL744" i="1" s="1"/>
  <c r="E745" i="1"/>
  <c r="AL745" i="1" s="1"/>
  <c r="E746" i="1"/>
  <c r="AL746" i="1" s="1"/>
  <c r="E747" i="1"/>
  <c r="AL747" i="1" s="1"/>
  <c r="E748" i="1"/>
  <c r="AL748" i="1" s="1"/>
  <c r="E749" i="1"/>
  <c r="AL749" i="1" s="1"/>
  <c r="E750" i="1"/>
  <c r="AL750" i="1" s="1"/>
  <c r="E751" i="1"/>
  <c r="AL751" i="1" s="1"/>
  <c r="E752" i="1"/>
  <c r="AL752" i="1" s="1"/>
  <c r="E753" i="1"/>
  <c r="AL753" i="1" s="1"/>
  <c r="E754" i="1"/>
  <c r="AL754" i="1" s="1"/>
  <c r="E755" i="1"/>
  <c r="AL755" i="1" s="1"/>
  <c r="E756" i="1"/>
  <c r="AL756" i="1" s="1"/>
  <c r="E757" i="1"/>
  <c r="AL757" i="1" s="1"/>
  <c r="E758" i="1"/>
  <c r="AL758" i="1" s="1"/>
  <c r="E759" i="1"/>
  <c r="AL759" i="1" s="1"/>
  <c r="E760" i="1"/>
  <c r="AL760" i="1" s="1"/>
  <c r="E761" i="1"/>
  <c r="AL761" i="1" s="1"/>
  <c r="E762" i="1"/>
  <c r="AL762" i="1" s="1"/>
  <c r="E763" i="1"/>
  <c r="AL763" i="1" s="1"/>
  <c r="E764" i="1"/>
  <c r="AL764" i="1" s="1"/>
  <c r="E765" i="1"/>
  <c r="AL765" i="1" s="1"/>
  <c r="E766" i="1"/>
  <c r="AL766" i="1" s="1"/>
  <c r="E767" i="1"/>
  <c r="AL767" i="1" s="1"/>
  <c r="E768" i="1"/>
  <c r="AL768" i="1" s="1"/>
  <c r="E769" i="1"/>
  <c r="AL769" i="1" s="1"/>
  <c r="E770" i="1"/>
  <c r="AL770" i="1" s="1"/>
  <c r="E771" i="1"/>
  <c r="AL771" i="1" s="1"/>
  <c r="E772" i="1"/>
  <c r="AL772" i="1" s="1"/>
  <c r="E773" i="1"/>
  <c r="AL773" i="1" s="1"/>
  <c r="E774" i="1"/>
  <c r="AL774" i="1" s="1"/>
  <c r="E775" i="1"/>
  <c r="AL775" i="1" s="1"/>
  <c r="E776" i="1"/>
  <c r="AL776" i="1" s="1"/>
  <c r="E777" i="1"/>
  <c r="AL777" i="1" s="1"/>
  <c r="E778" i="1"/>
  <c r="AL778" i="1" s="1"/>
  <c r="E779" i="1"/>
  <c r="AL779" i="1" s="1"/>
  <c r="E780" i="1"/>
  <c r="AL780" i="1" s="1"/>
  <c r="E781" i="1"/>
  <c r="AL781" i="1" s="1"/>
  <c r="E782" i="1"/>
  <c r="AL782" i="1" s="1"/>
  <c r="E783" i="1"/>
  <c r="AL783" i="1" s="1"/>
  <c r="E784" i="1"/>
  <c r="AL784" i="1" s="1"/>
  <c r="E785" i="1"/>
  <c r="AL785" i="1" s="1"/>
  <c r="E786" i="1"/>
  <c r="AL786" i="1" s="1"/>
  <c r="E787" i="1"/>
  <c r="AL787" i="1" s="1"/>
  <c r="E788" i="1"/>
  <c r="AL788" i="1" s="1"/>
  <c r="E789" i="1"/>
  <c r="AL789" i="1" s="1"/>
  <c r="E790" i="1"/>
  <c r="AL790" i="1" s="1"/>
  <c r="E791" i="1"/>
  <c r="AL791" i="1" s="1"/>
  <c r="E792" i="1"/>
  <c r="AL792" i="1" s="1"/>
  <c r="E793" i="1"/>
  <c r="AL793" i="1" s="1"/>
  <c r="E794" i="1"/>
  <c r="AL794" i="1" s="1"/>
  <c r="E795" i="1"/>
  <c r="AL795" i="1" s="1"/>
  <c r="E796" i="1"/>
  <c r="AL796" i="1" s="1"/>
  <c r="E797" i="1"/>
  <c r="AL797" i="1" s="1"/>
  <c r="E798" i="1"/>
  <c r="AL798" i="1" s="1"/>
  <c r="E799" i="1"/>
  <c r="AL799" i="1" s="1"/>
  <c r="E800" i="1"/>
  <c r="AL800" i="1" s="1"/>
  <c r="E801" i="1"/>
  <c r="AL801" i="1" s="1"/>
  <c r="E802" i="1"/>
  <c r="AL802" i="1" s="1"/>
  <c r="E803" i="1"/>
  <c r="AL803" i="1" s="1"/>
  <c r="E804" i="1"/>
  <c r="AL804" i="1" s="1"/>
  <c r="E805" i="1"/>
  <c r="AL805" i="1" s="1"/>
  <c r="E806" i="1"/>
  <c r="AL806" i="1" s="1"/>
  <c r="E807" i="1"/>
  <c r="AL807" i="1" s="1"/>
  <c r="E808" i="1"/>
  <c r="AL808" i="1" s="1"/>
  <c r="E809" i="1"/>
  <c r="AL809" i="1" s="1"/>
  <c r="E810" i="1"/>
  <c r="AL810" i="1" s="1"/>
  <c r="E811" i="1"/>
  <c r="AL811" i="1" s="1"/>
  <c r="E812" i="1"/>
  <c r="AL812" i="1" s="1"/>
  <c r="E813" i="1"/>
  <c r="AL813" i="1" s="1"/>
  <c r="E814" i="1"/>
  <c r="AL814" i="1" s="1"/>
  <c r="E815" i="1"/>
  <c r="AL815" i="1" s="1"/>
  <c r="E816" i="1"/>
  <c r="AL816" i="1" s="1"/>
  <c r="E817" i="1"/>
  <c r="AL817" i="1" s="1"/>
  <c r="E818" i="1"/>
  <c r="AL818" i="1" s="1"/>
  <c r="E819" i="1"/>
  <c r="AL819" i="1" s="1"/>
  <c r="E820" i="1"/>
  <c r="AL820" i="1" s="1"/>
  <c r="E821" i="1"/>
  <c r="AL821" i="1" s="1"/>
  <c r="E822" i="1"/>
  <c r="AL822" i="1" s="1"/>
  <c r="E823" i="1"/>
  <c r="AL823" i="1" s="1"/>
  <c r="E824" i="1"/>
  <c r="AL824" i="1" s="1"/>
  <c r="E825" i="1"/>
  <c r="AL825" i="1" s="1"/>
  <c r="E826" i="1"/>
  <c r="AL826" i="1" s="1"/>
  <c r="E827" i="1"/>
  <c r="AL827" i="1" s="1"/>
  <c r="E828" i="1"/>
  <c r="AL828" i="1" s="1"/>
  <c r="E829" i="1"/>
  <c r="AL829" i="1" s="1"/>
  <c r="E830" i="1"/>
  <c r="AL830" i="1" s="1"/>
  <c r="E831" i="1"/>
  <c r="AL831" i="1" s="1"/>
  <c r="E832" i="1"/>
  <c r="AL832" i="1" s="1"/>
  <c r="E833" i="1"/>
  <c r="AL833" i="1" s="1"/>
  <c r="E834" i="1"/>
  <c r="AL834" i="1" s="1"/>
  <c r="E835" i="1"/>
  <c r="AL835" i="1" s="1"/>
  <c r="E836" i="1"/>
  <c r="AL836" i="1" s="1"/>
  <c r="E837" i="1"/>
  <c r="AL837" i="1" s="1"/>
  <c r="E838" i="1"/>
  <c r="AL838" i="1" s="1"/>
  <c r="E839" i="1"/>
  <c r="AL839" i="1" s="1"/>
  <c r="E840" i="1"/>
  <c r="AL840" i="1" s="1"/>
  <c r="E841" i="1"/>
  <c r="AL841" i="1" s="1"/>
  <c r="E842" i="1"/>
  <c r="AL842" i="1" s="1"/>
  <c r="E843" i="1"/>
  <c r="AL843" i="1" s="1"/>
  <c r="E844" i="1"/>
  <c r="AL844" i="1" s="1"/>
  <c r="E845" i="1"/>
  <c r="AL845" i="1" s="1"/>
  <c r="E846" i="1"/>
  <c r="AL846" i="1" s="1"/>
  <c r="E847" i="1"/>
  <c r="AL847" i="1" s="1"/>
  <c r="E848" i="1"/>
  <c r="AL848" i="1" s="1"/>
  <c r="E849" i="1"/>
  <c r="AL849" i="1" s="1"/>
  <c r="E850" i="1"/>
  <c r="AL850" i="1" s="1"/>
  <c r="E851" i="1"/>
  <c r="AL851" i="1" s="1"/>
  <c r="E852" i="1"/>
  <c r="AL852" i="1" s="1"/>
  <c r="E853" i="1"/>
  <c r="AL853" i="1" s="1"/>
  <c r="E854" i="1"/>
  <c r="AL854" i="1" s="1"/>
  <c r="E855" i="1"/>
  <c r="AL855" i="1" s="1"/>
  <c r="E856" i="1"/>
  <c r="AL856" i="1" s="1"/>
  <c r="E857" i="1"/>
  <c r="AL857" i="1" s="1"/>
  <c r="E858" i="1"/>
  <c r="AL858" i="1" s="1"/>
  <c r="E859" i="1"/>
  <c r="AL859" i="1" s="1"/>
  <c r="E860" i="1"/>
  <c r="AL860" i="1" s="1"/>
  <c r="E861" i="1"/>
  <c r="AL861" i="1" s="1"/>
  <c r="E862" i="1"/>
  <c r="AL862" i="1" s="1"/>
  <c r="E863" i="1"/>
  <c r="AL863" i="1" s="1"/>
  <c r="E864" i="1"/>
  <c r="AL864" i="1" s="1"/>
  <c r="E865" i="1"/>
  <c r="AL865" i="1" s="1"/>
  <c r="E866" i="1"/>
  <c r="AL866" i="1" s="1"/>
  <c r="E867" i="1"/>
  <c r="AL867" i="1" s="1"/>
  <c r="E868" i="1"/>
  <c r="AL868" i="1" s="1"/>
  <c r="E869" i="1"/>
  <c r="AL869" i="1" s="1"/>
  <c r="E870" i="1"/>
  <c r="AL870" i="1" s="1"/>
  <c r="E871" i="1"/>
  <c r="AL871" i="1" s="1"/>
  <c r="E872" i="1"/>
  <c r="AL872" i="1" s="1"/>
  <c r="E873" i="1"/>
  <c r="AL873" i="1" s="1"/>
  <c r="E874" i="1"/>
  <c r="AL874" i="1" s="1"/>
  <c r="E875" i="1"/>
  <c r="AL875" i="1" s="1"/>
  <c r="E876" i="1"/>
  <c r="AL876" i="1" s="1"/>
  <c r="E877" i="1"/>
  <c r="AL877" i="1" s="1"/>
  <c r="E878" i="1"/>
  <c r="AL878" i="1" s="1"/>
  <c r="E879" i="1"/>
  <c r="AL879" i="1" s="1"/>
  <c r="E880" i="1"/>
  <c r="AL880" i="1" s="1"/>
  <c r="E881" i="1"/>
  <c r="AL881" i="1" s="1"/>
  <c r="E882" i="1"/>
  <c r="AL882" i="1" s="1"/>
  <c r="E883" i="1"/>
  <c r="AL883" i="1" s="1"/>
  <c r="E884" i="1"/>
  <c r="AL884" i="1" s="1"/>
  <c r="E885" i="1"/>
  <c r="AL885" i="1" s="1"/>
  <c r="E886" i="1"/>
  <c r="AL886" i="1" s="1"/>
  <c r="E887" i="1"/>
  <c r="AL887" i="1" s="1"/>
  <c r="E888" i="1"/>
  <c r="AL888" i="1" s="1"/>
  <c r="E889" i="1"/>
  <c r="AL889" i="1" s="1"/>
  <c r="E890" i="1"/>
  <c r="AL890" i="1" s="1"/>
  <c r="E891" i="1"/>
  <c r="AL891" i="1" s="1"/>
  <c r="E892" i="1"/>
  <c r="AL892" i="1" s="1"/>
  <c r="E893" i="1"/>
  <c r="AL893" i="1" s="1"/>
  <c r="E894" i="1"/>
  <c r="AL894" i="1" s="1"/>
  <c r="E895" i="1"/>
  <c r="AL895" i="1" s="1"/>
  <c r="E896" i="1"/>
  <c r="AL896" i="1" s="1"/>
  <c r="E897" i="1"/>
  <c r="AL897" i="1" s="1"/>
  <c r="E898" i="1"/>
  <c r="AL898" i="1" s="1"/>
  <c r="E899" i="1"/>
  <c r="AL899" i="1" s="1"/>
  <c r="E900" i="1"/>
  <c r="AL900" i="1" s="1"/>
  <c r="E901" i="1"/>
  <c r="AL901" i="1" s="1"/>
  <c r="E902" i="1"/>
  <c r="AL902" i="1" s="1"/>
  <c r="E903" i="1"/>
  <c r="AL903" i="1" s="1"/>
  <c r="E904" i="1"/>
  <c r="AL904" i="1" s="1"/>
  <c r="E905" i="1"/>
  <c r="AL905" i="1" s="1"/>
  <c r="E906" i="1"/>
  <c r="AL906" i="1" s="1"/>
  <c r="E907" i="1"/>
  <c r="AL907" i="1" s="1"/>
  <c r="E908" i="1"/>
  <c r="AL908" i="1" s="1"/>
  <c r="E909" i="1"/>
  <c r="AL909" i="1" s="1"/>
  <c r="E910" i="1"/>
  <c r="AL910" i="1" s="1"/>
  <c r="E911" i="1"/>
  <c r="AL911" i="1" s="1"/>
  <c r="E912" i="1"/>
  <c r="AL912" i="1" s="1"/>
  <c r="E913" i="1"/>
  <c r="AL913" i="1" s="1"/>
  <c r="E914" i="1"/>
  <c r="AL914" i="1" s="1"/>
  <c r="E915" i="1"/>
  <c r="AL915" i="1" s="1"/>
  <c r="E916" i="1"/>
  <c r="AL916" i="1" s="1"/>
  <c r="E917" i="1"/>
  <c r="AL917" i="1" s="1"/>
  <c r="E918" i="1"/>
  <c r="AL918" i="1" s="1"/>
  <c r="E919" i="1"/>
  <c r="AL919" i="1" s="1"/>
  <c r="E920" i="1"/>
  <c r="AL920" i="1" s="1"/>
  <c r="E921" i="1"/>
  <c r="AL921" i="1" s="1"/>
  <c r="E922" i="1"/>
  <c r="AL922" i="1" s="1"/>
  <c r="E923" i="1"/>
  <c r="AL923" i="1" s="1"/>
  <c r="E924" i="1"/>
  <c r="AL924" i="1" s="1"/>
  <c r="E925" i="1"/>
  <c r="AL925" i="1" s="1"/>
  <c r="E926" i="1"/>
  <c r="AL926" i="1" s="1"/>
  <c r="E927" i="1"/>
  <c r="AL927" i="1" s="1"/>
  <c r="E928" i="1"/>
  <c r="AL928" i="1" s="1"/>
  <c r="E929" i="1"/>
  <c r="AL929" i="1" s="1"/>
  <c r="E930" i="1"/>
  <c r="AL930" i="1" s="1"/>
  <c r="E931" i="1"/>
  <c r="AL931" i="1" s="1"/>
  <c r="E932" i="1"/>
  <c r="AL932" i="1" s="1"/>
  <c r="E933" i="1"/>
  <c r="AL933" i="1" s="1"/>
  <c r="E934" i="1"/>
  <c r="AL934" i="1" s="1"/>
  <c r="E935" i="1"/>
  <c r="AL935" i="1" s="1"/>
  <c r="E936" i="1"/>
  <c r="AL936" i="1" s="1"/>
  <c r="E937" i="1"/>
  <c r="AL937" i="1" s="1"/>
  <c r="E938" i="1"/>
  <c r="AL938" i="1" s="1"/>
  <c r="E939" i="1"/>
  <c r="AL939" i="1" s="1"/>
  <c r="E940" i="1"/>
  <c r="AL940" i="1" s="1"/>
  <c r="E941" i="1"/>
  <c r="AL941" i="1" s="1"/>
  <c r="E942" i="1"/>
  <c r="AL942" i="1" s="1"/>
  <c r="E943" i="1"/>
  <c r="AL943" i="1" s="1"/>
  <c r="E944" i="1"/>
  <c r="AL944" i="1" s="1"/>
  <c r="E945" i="1"/>
  <c r="AL945" i="1" s="1"/>
  <c r="E946" i="1"/>
  <c r="AL946" i="1" s="1"/>
  <c r="E947" i="1"/>
  <c r="AL947" i="1" s="1"/>
  <c r="E948" i="1"/>
  <c r="AL948" i="1" s="1"/>
  <c r="E949" i="1"/>
  <c r="AL949" i="1" s="1"/>
  <c r="E950" i="1"/>
  <c r="AL950" i="1" s="1"/>
  <c r="E951" i="1"/>
  <c r="AL951" i="1" s="1"/>
  <c r="E952" i="1"/>
  <c r="AL952" i="1" s="1"/>
  <c r="E953" i="1"/>
  <c r="AL953" i="1" s="1"/>
  <c r="E954" i="1"/>
  <c r="AL954" i="1" s="1"/>
  <c r="E955" i="1"/>
  <c r="AL955" i="1" s="1"/>
  <c r="E956" i="1"/>
  <c r="AL956" i="1" s="1"/>
  <c r="E957" i="1"/>
  <c r="AL957" i="1" s="1"/>
  <c r="E958" i="1"/>
  <c r="AL958" i="1" s="1"/>
  <c r="E959" i="1"/>
  <c r="AL959" i="1" s="1"/>
  <c r="E960" i="1"/>
  <c r="AL960" i="1" s="1"/>
  <c r="E961" i="1"/>
  <c r="AL961" i="1" s="1"/>
  <c r="E962" i="1"/>
  <c r="AL962" i="1" s="1"/>
  <c r="E963" i="1"/>
  <c r="AL963" i="1" s="1"/>
  <c r="E964" i="1"/>
  <c r="AL964" i="1" s="1"/>
  <c r="E965" i="1"/>
  <c r="AL965" i="1" s="1"/>
  <c r="E966" i="1"/>
  <c r="AL966" i="1" s="1"/>
  <c r="E967" i="1"/>
  <c r="AL967" i="1" s="1"/>
  <c r="E968" i="1"/>
  <c r="AL968" i="1" s="1"/>
  <c r="E969" i="1"/>
  <c r="AL969" i="1" s="1"/>
  <c r="E970" i="1"/>
  <c r="AL970" i="1" s="1"/>
  <c r="E971" i="1"/>
  <c r="AL971" i="1" s="1"/>
  <c r="E972" i="1"/>
  <c r="AL972" i="1" s="1"/>
  <c r="E973" i="1"/>
  <c r="AL973" i="1" s="1"/>
  <c r="E974" i="1"/>
  <c r="AL974" i="1" s="1"/>
  <c r="E975" i="1"/>
  <c r="AL975" i="1" s="1"/>
  <c r="E976" i="1"/>
  <c r="AL976" i="1" s="1"/>
  <c r="E977" i="1"/>
  <c r="AL977" i="1" s="1"/>
  <c r="E978" i="1"/>
  <c r="AL978" i="1" s="1"/>
  <c r="E979" i="1"/>
  <c r="AL979" i="1" s="1"/>
  <c r="E980" i="1"/>
  <c r="AL980" i="1" s="1"/>
  <c r="E981" i="1"/>
  <c r="AL981" i="1" s="1"/>
  <c r="E982" i="1"/>
  <c r="AL982" i="1" s="1"/>
  <c r="E983" i="1"/>
  <c r="AL983" i="1" s="1"/>
  <c r="E984" i="1"/>
  <c r="AL984" i="1" s="1"/>
  <c r="E985" i="1"/>
  <c r="AL985" i="1" s="1"/>
  <c r="E986" i="1"/>
  <c r="AL986" i="1" s="1"/>
  <c r="E987" i="1"/>
  <c r="AL987" i="1" s="1"/>
  <c r="E988" i="1"/>
  <c r="AL988" i="1" s="1"/>
  <c r="E989" i="1"/>
  <c r="AL989" i="1" s="1"/>
  <c r="E990" i="1"/>
  <c r="AL990" i="1" s="1"/>
  <c r="E991" i="1"/>
  <c r="AL991" i="1" s="1"/>
  <c r="E992" i="1"/>
  <c r="AL992" i="1" s="1"/>
  <c r="E993" i="1"/>
  <c r="AL993" i="1" s="1"/>
  <c r="E994" i="1"/>
  <c r="AL994" i="1" s="1"/>
  <c r="E995" i="1"/>
  <c r="AL995" i="1" s="1"/>
  <c r="E996" i="1"/>
  <c r="AL996" i="1" s="1"/>
  <c r="E997" i="1"/>
  <c r="AL997" i="1" s="1"/>
  <c r="E998" i="1"/>
  <c r="AL998" i="1" s="1"/>
  <c r="E999" i="1"/>
  <c r="AL999" i="1" s="1"/>
  <c r="E1000" i="1"/>
  <c r="AL1000" i="1" s="1"/>
  <c r="E1001" i="1"/>
  <c r="AL1001" i="1" s="1"/>
  <c r="E1002" i="1"/>
  <c r="AL1002" i="1" s="1"/>
  <c r="E1003" i="1"/>
  <c r="AL1003" i="1" s="1"/>
  <c r="E1004" i="1"/>
  <c r="AL1004" i="1" s="1"/>
  <c r="E1005" i="1"/>
  <c r="AL1005" i="1" s="1"/>
  <c r="E1006" i="1"/>
  <c r="AL1006" i="1" s="1"/>
  <c r="E1007" i="1"/>
  <c r="AL1007" i="1" s="1"/>
  <c r="E1008" i="1"/>
  <c r="AL1008" i="1" s="1"/>
  <c r="E1009" i="1"/>
  <c r="AL1009" i="1" s="1"/>
  <c r="E1010" i="1"/>
  <c r="AL1010" i="1" s="1"/>
  <c r="E1011" i="1"/>
  <c r="AL1011" i="1" s="1"/>
  <c r="E1012" i="1"/>
  <c r="AL1012" i="1" s="1"/>
  <c r="E1013" i="1"/>
  <c r="AL1013" i="1" s="1"/>
  <c r="E1014" i="1"/>
  <c r="AL1014" i="1" s="1"/>
  <c r="E1015" i="1"/>
  <c r="AL1015" i="1" s="1"/>
  <c r="E1016" i="1"/>
  <c r="AL1016" i="1" s="1"/>
  <c r="E1017" i="1"/>
  <c r="AL1017" i="1" s="1"/>
  <c r="E1018" i="1"/>
  <c r="AL1018" i="1" s="1"/>
  <c r="E1019" i="1"/>
  <c r="AL1019" i="1" s="1"/>
  <c r="E1020" i="1"/>
  <c r="AL1020" i="1" s="1"/>
  <c r="E1021" i="1"/>
  <c r="AL1021" i="1" s="1"/>
  <c r="E1022" i="1"/>
  <c r="AL1022" i="1" s="1"/>
  <c r="E1023" i="1"/>
  <c r="AL1023" i="1" s="1"/>
  <c r="E1024" i="1"/>
  <c r="AL1024" i="1" s="1"/>
  <c r="E1025" i="1"/>
  <c r="AL1025" i="1" s="1"/>
  <c r="E1026" i="1"/>
  <c r="AL1026" i="1" s="1"/>
  <c r="E1027" i="1"/>
  <c r="AL1027" i="1" s="1"/>
  <c r="E1028" i="1"/>
  <c r="AL1028" i="1" s="1"/>
  <c r="E1029" i="1"/>
  <c r="AL1029" i="1" s="1"/>
  <c r="E1030" i="1"/>
  <c r="AL1030" i="1" s="1"/>
  <c r="E1031" i="1"/>
  <c r="AL1031" i="1" s="1"/>
  <c r="E1032" i="1"/>
  <c r="AL1032" i="1" s="1"/>
  <c r="E1033" i="1"/>
  <c r="AL1033" i="1" s="1"/>
  <c r="E1034" i="1"/>
  <c r="AL1034" i="1" s="1"/>
  <c r="E1035" i="1"/>
  <c r="AL1035" i="1" s="1"/>
  <c r="E1036" i="1"/>
  <c r="AL1036" i="1" s="1"/>
  <c r="E1037" i="1"/>
  <c r="AL1037" i="1" s="1"/>
  <c r="E1038" i="1"/>
  <c r="AL1038" i="1" s="1"/>
  <c r="E1039" i="1"/>
  <c r="AL1039" i="1" s="1"/>
  <c r="E1040" i="1"/>
  <c r="AL1040" i="1" s="1"/>
  <c r="E1041" i="1"/>
  <c r="AL1041" i="1" s="1"/>
  <c r="E1042" i="1"/>
  <c r="AL1042" i="1" s="1"/>
  <c r="E1043" i="1"/>
  <c r="AL1043" i="1" s="1"/>
  <c r="E1044" i="1"/>
  <c r="AL1044" i="1" s="1"/>
  <c r="E1045" i="1"/>
  <c r="AL1045" i="1" s="1"/>
  <c r="E1046" i="1"/>
  <c r="AL1046" i="1" s="1"/>
  <c r="E1047" i="1"/>
  <c r="AL1047" i="1" s="1"/>
  <c r="E1048" i="1"/>
  <c r="AL1048" i="1" s="1"/>
  <c r="E1049" i="1"/>
  <c r="AL1049" i="1" s="1"/>
  <c r="E1050" i="1"/>
  <c r="AL1050" i="1" s="1"/>
  <c r="E1051" i="1"/>
  <c r="AL1051" i="1" s="1"/>
  <c r="E1052" i="1"/>
  <c r="AL1052" i="1" s="1"/>
  <c r="E1053" i="1"/>
  <c r="AL1053" i="1" s="1"/>
  <c r="E1054" i="1"/>
  <c r="AL1054" i="1" s="1"/>
  <c r="E1055" i="1"/>
  <c r="AL1055" i="1" s="1"/>
  <c r="E1056" i="1"/>
  <c r="AL1056" i="1" s="1"/>
  <c r="E1057" i="1"/>
  <c r="AL1057" i="1" s="1"/>
  <c r="E1058" i="1"/>
  <c r="AL1058" i="1" s="1"/>
  <c r="E1059" i="1"/>
  <c r="AL1059" i="1" s="1"/>
  <c r="E1060" i="1"/>
  <c r="AL1060" i="1" s="1"/>
  <c r="E1061" i="1"/>
  <c r="AL1061" i="1" s="1"/>
  <c r="E1062" i="1"/>
  <c r="AL1062" i="1" s="1"/>
  <c r="E1063" i="1"/>
  <c r="AL1063" i="1" s="1"/>
  <c r="E1064" i="1"/>
  <c r="AL1064" i="1" s="1"/>
  <c r="E1065" i="1"/>
  <c r="AL1065" i="1" s="1"/>
  <c r="E1066" i="1"/>
  <c r="AL1066" i="1" s="1"/>
  <c r="E1067" i="1"/>
  <c r="AL1067" i="1" s="1"/>
  <c r="E1068" i="1"/>
  <c r="AL1068" i="1" s="1"/>
  <c r="E1069" i="1"/>
  <c r="AL1069" i="1" s="1"/>
  <c r="E1070" i="1"/>
  <c r="AL1070" i="1" s="1"/>
  <c r="E1071" i="1"/>
  <c r="AL1071" i="1" s="1"/>
  <c r="E1072" i="1"/>
  <c r="AL1072" i="1" s="1"/>
  <c r="E1073" i="1"/>
  <c r="AL1073" i="1" s="1"/>
  <c r="E1074" i="1"/>
  <c r="AL1074" i="1" s="1"/>
  <c r="E1075" i="1"/>
  <c r="AL1075" i="1" s="1"/>
  <c r="E1076" i="1"/>
  <c r="AL1076" i="1" s="1"/>
  <c r="E1077" i="1"/>
  <c r="AL1077" i="1" s="1"/>
  <c r="E1078" i="1"/>
  <c r="AL1078" i="1" s="1"/>
  <c r="E1079" i="1"/>
  <c r="AL1079" i="1" s="1"/>
  <c r="E1080" i="1"/>
  <c r="AL1080" i="1" s="1"/>
  <c r="E1081" i="1"/>
  <c r="AL1081" i="1" s="1"/>
  <c r="E1082" i="1"/>
  <c r="AL1082" i="1" s="1"/>
  <c r="E1083" i="1"/>
  <c r="AL1083" i="1" s="1"/>
  <c r="E1084" i="1"/>
  <c r="AL1084" i="1" s="1"/>
  <c r="E1085" i="1"/>
  <c r="AL1085" i="1" s="1"/>
  <c r="E1086" i="1"/>
  <c r="AL1086" i="1" s="1"/>
  <c r="E1087" i="1"/>
  <c r="AL1087" i="1" s="1"/>
  <c r="E1088" i="1"/>
  <c r="AL1088" i="1" s="1"/>
  <c r="E1089" i="1"/>
  <c r="AL1089" i="1" s="1"/>
  <c r="E1090" i="1"/>
  <c r="AL1090" i="1" s="1"/>
  <c r="E1091" i="1"/>
  <c r="AL1091" i="1" s="1"/>
  <c r="E1092" i="1"/>
  <c r="AL1092" i="1" s="1"/>
  <c r="E1093" i="1"/>
  <c r="AL1093" i="1" s="1"/>
  <c r="E1094" i="1"/>
  <c r="AL1094" i="1" s="1"/>
  <c r="E1095" i="1"/>
  <c r="AL1095" i="1" s="1"/>
  <c r="E1096" i="1"/>
  <c r="AL1096" i="1" s="1"/>
  <c r="E1097" i="1"/>
  <c r="AL1097" i="1" s="1"/>
  <c r="E1098" i="1"/>
  <c r="AL1098" i="1" s="1"/>
  <c r="E1099" i="1"/>
  <c r="AL1099" i="1" s="1"/>
  <c r="E1100" i="1"/>
  <c r="AL1100" i="1" s="1"/>
  <c r="E1101" i="1"/>
  <c r="AL1101" i="1" s="1"/>
  <c r="E1102" i="1"/>
  <c r="AL1102" i="1" s="1"/>
  <c r="E1103" i="1"/>
  <c r="AL1103" i="1" s="1"/>
  <c r="E1104" i="1"/>
  <c r="AL1104" i="1" s="1"/>
  <c r="E1105" i="1"/>
  <c r="AL1105" i="1" s="1"/>
  <c r="E1106" i="1"/>
  <c r="AL1106" i="1" s="1"/>
  <c r="E1107" i="1"/>
  <c r="AL1107" i="1" s="1"/>
  <c r="E1108" i="1"/>
  <c r="AL1108" i="1" s="1"/>
  <c r="E1109" i="1"/>
  <c r="AL1109" i="1" s="1"/>
  <c r="E1110" i="1"/>
  <c r="AL1110" i="1" s="1"/>
  <c r="E1111" i="1"/>
  <c r="AL1111" i="1" s="1"/>
  <c r="E1112" i="1"/>
  <c r="AL1112" i="1" s="1"/>
  <c r="E1113" i="1"/>
  <c r="AL1113" i="1" s="1"/>
  <c r="E1114" i="1"/>
  <c r="AL1114" i="1" s="1"/>
  <c r="E1115" i="1"/>
  <c r="AL1115" i="1" s="1"/>
  <c r="E1116" i="1"/>
  <c r="AL1116" i="1" s="1"/>
  <c r="E1117" i="1"/>
  <c r="AL1117" i="1" s="1"/>
  <c r="E1118" i="1"/>
  <c r="AL1118" i="1" s="1"/>
  <c r="E1119" i="1"/>
  <c r="AL1119" i="1" s="1"/>
  <c r="E1120" i="1"/>
  <c r="AL1120" i="1" s="1"/>
  <c r="E1121" i="1"/>
  <c r="AL1121" i="1" s="1"/>
  <c r="E1122" i="1"/>
  <c r="AL1122" i="1" s="1"/>
  <c r="E1123" i="1"/>
  <c r="AL1123" i="1" s="1"/>
  <c r="E1124" i="1"/>
  <c r="AL1124" i="1" s="1"/>
  <c r="E1125" i="1"/>
  <c r="AL1125" i="1" s="1"/>
  <c r="E1126" i="1"/>
  <c r="AL1126" i="1" s="1"/>
  <c r="E1127" i="1"/>
  <c r="AL1127" i="1" s="1"/>
  <c r="E1128" i="1"/>
  <c r="AL1128" i="1" s="1"/>
  <c r="E1129" i="1"/>
  <c r="AL1129" i="1" s="1"/>
  <c r="E1130" i="1"/>
  <c r="AL1130" i="1" s="1"/>
  <c r="E1131" i="1"/>
  <c r="AL1131" i="1" s="1"/>
  <c r="E1132" i="1"/>
  <c r="AL1132" i="1" s="1"/>
  <c r="E1133" i="1"/>
  <c r="AL1133" i="1" s="1"/>
  <c r="E1134" i="1"/>
  <c r="AL1134" i="1" s="1"/>
  <c r="E1135" i="1"/>
  <c r="AL1135" i="1" s="1"/>
  <c r="E1136" i="1"/>
  <c r="AL1136" i="1" s="1"/>
  <c r="E1137" i="1"/>
  <c r="AL1137" i="1" s="1"/>
  <c r="E1138" i="1"/>
  <c r="AL1138" i="1" s="1"/>
  <c r="E1139" i="1"/>
  <c r="AL1139" i="1" s="1"/>
  <c r="E1140" i="1"/>
  <c r="AL1140" i="1" s="1"/>
  <c r="E1141" i="1"/>
  <c r="AL1141" i="1" s="1"/>
  <c r="E1142" i="1"/>
  <c r="AL1142" i="1" s="1"/>
  <c r="E1143" i="1"/>
  <c r="AL1143" i="1" s="1"/>
  <c r="E1144" i="1"/>
  <c r="AL1144" i="1" s="1"/>
  <c r="E1145" i="1"/>
  <c r="AL1145" i="1" s="1"/>
  <c r="E1146" i="1"/>
  <c r="AL1146" i="1" s="1"/>
  <c r="E1147" i="1"/>
  <c r="AL1147" i="1" s="1"/>
  <c r="E1148" i="1"/>
  <c r="AL1148" i="1" s="1"/>
  <c r="E1149" i="1"/>
  <c r="AL1149" i="1" s="1"/>
  <c r="E1150" i="1"/>
  <c r="AL1150" i="1" s="1"/>
  <c r="E1151" i="1"/>
  <c r="AL1151" i="1" s="1"/>
  <c r="E1152" i="1"/>
  <c r="AL1152" i="1" s="1"/>
  <c r="E1153" i="1"/>
  <c r="AL1153" i="1" s="1"/>
  <c r="E1154" i="1"/>
  <c r="AL1154" i="1" s="1"/>
  <c r="E1155" i="1"/>
  <c r="AL1155" i="1" s="1"/>
  <c r="E1156" i="1"/>
  <c r="AL1156" i="1" s="1"/>
  <c r="E1157" i="1"/>
  <c r="AL1157" i="1" s="1"/>
  <c r="E1158" i="1"/>
  <c r="AL1158" i="1" s="1"/>
  <c r="E1159" i="1"/>
  <c r="AL1159" i="1" s="1"/>
  <c r="E1160" i="1"/>
  <c r="AL1160" i="1" s="1"/>
  <c r="E1161" i="1"/>
  <c r="AL1161" i="1" s="1"/>
  <c r="E1162" i="1"/>
  <c r="AL1162" i="1" s="1"/>
  <c r="E1163" i="1"/>
  <c r="AL1163" i="1" s="1"/>
  <c r="E1164" i="1"/>
  <c r="AL1164" i="1" s="1"/>
  <c r="E1165" i="1"/>
  <c r="AL1165" i="1" s="1"/>
  <c r="E1166" i="1"/>
  <c r="AL1166" i="1" s="1"/>
  <c r="E1167" i="1"/>
  <c r="AL1167" i="1" s="1"/>
  <c r="E1168" i="1"/>
  <c r="AL1168" i="1" s="1"/>
  <c r="E1169" i="1"/>
  <c r="AL1169" i="1" s="1"/>
  <c r="E1170" i="1"/>
  <c r="AL1170" i="1" s="1"/>
  <c r="E1171" i="1"/>
  <c r="AL1171" i="1" s="1"/>
  <c r="E1172" i="1"/>
  <c r="AL1172" i="1" s="1"/>
  <c r="E1173" i="1"/>
  <c r="AL1173" i="1" s="1"/>
  <c r="E1174" i="1"/>
  <c r="AL1174" i="1" s="1"/>
  <c r="E1175" i="1"/>
  <c r="AL1175" i="1" s="1"/>
  <c r="E1176" i="1"/>
  <c r="AL1176" i="1" s="1"/>
  <c r="E1177" i="1"/>
  <c r="AL1177" i="1" s="1"/>
  <c r="E1178" i="1"/>
  <c r="AL1178" i="1" s="1"/>
  <c r="E1179" i="1"/>
  <c r="AL1179" i="1" s="1"/>
  <c r="E1180" i="1"/>
  <c r="AL1180" i="1" s="1"/>
  <c r="E1181" i="1"/>
  <c r="AL1181" i="1" s="1"/>
  <c r="E1182" i="1"/>
  <c r="AL1182" i="1" s="1"/>
  <c r="E1183" i="1"/>
  <c r="AL1183" i="1" s="1"/>
  <c r="E1184" i="1"/>
  <c r="AL1184" i="1" s="1"/>
  <c r="E1185" i="1"/>
  <c r="AL1185" i="1" s="1"/>
  <c r="E1186" i="1"/>
  <c r="AL1186" i="1" s="1"/>
  <c r="E1187" i="1"/>
  <c r="AL1187" i="1" s="1"/>
  <c r="E1188" i="1"/>
  <c r="AL1188" i="1" s="1"/>
  <c r="E1189" i="1"/>
  <c r="AL1189" i="1" s="1"/>
  <c r="E1190" i="1"/>
  <c r="AL1190" i="1" s="1"/>
  <c r="E1191" i="1"/>
  <c r="AL1191" i="1" s="1"/>
  <c r="E1192" i="1"/>
  <c r="AL1192" i="1" s="1"/>
  <c r="E1193" i="1"/>
  <c r="AL1193" i="1" s="1"/>
  <c r="E1194" i="1"/>
  <c r="AL1194" i="1" s="1"/>
  <c r="E1195" i="1"/>
  <c r="AL1195" i="1" s="1"/>
  <c r="E1196" i="1"/>
  <c r="AL1196" i="1" s="1"/>
  <c r="E1197" i="1"/>
  <c r="AL1197" i="1" s="1"/>
  <c r="E1198" i="1"/>
  <c r="AL1198" i="1" s="1"/>
  <c r="E1199" i="1"/>
  <c r="AL1199" i="1" s="1"/>
  <c r="E1200" i="1"/>
  <c r="AL1200" i="1" s="1"/>
  <c r="E1201" i="1"/>
  <c r="AL1201" i="1" s="1"/>
  <c r="E1202" i="1"/>
  <c r="AL1202" i="1" s="1"/>
  <c r="E1203" i="1"/>
  <c r="AL1203" i="1" s="1"/>
  <c r="E1204" i="1"/>
  <c r="AL1204" i="1" s="1"/>
  <c r="E1205" i="1"/>
  <c r="AL1205" i="1" s="1"/>
  <c r="E1206" i="1"/>
  <c r="AL1206" i="1" s="1"/>
  <c r="E1207" i="1"/>
  <c r="AL1207" i="1" s="1"/>
  <c r="E1208" i="1"/>
  <c r="AL1208" i="1" s="1"/>
  <c r="E1209" i="1"/>
  <c r="AL1209" i="1" s="1"/>
  <c r="E1210" i="1"/>
  <c r="AL1210" i="1" s="1"/>
  <c r="E1211" i="1"/>
  <c r="AL1211" i="1" s="1"/>
  <c r="E1212" i="1"/>
  <c r="AL1212" i="1" s="1"/>
  <c r="E1213" i="1"/>
  <c r="AL1213" i="1" s="1"/>
  <c r="E1214" i="1"/>
  <c r="AL1214" i="1" s="1"/>
  <c r="E1215" i="1"/>
  <c r="AL1215" i="1" s="1"/>
  <c r="E1216" i="1"/>
  <c r="AL1216" i="1" s="1"/>
  <c r="E1217" i="1"/>
  <c r="AL1217" i="1" s="1"/>
  <c r="E1218" i="1"/>
  <c r="AL1218" i="1" s="1"/>
  <c r="E1219" i="1"/>
  <c r="AL1219" i="1" s="1"/>
  <c r="E1220" i="1"/>
  <c r="AL1220" i="1" s="1"/>
  <c r="E1221" i="1"/>
  <c r="AL1221" i="1" s="1"/>
  <c r="E1222" i="1"/>
  <c r="AL1222" i="1" s="1"/>
  <c r="E1223" i="1"/>
  <c r="AL1223" i="1" s="1"/>
  <c r="E1224" i="1"/>
  <c r="AL1224" i="1" s="1"/>
  <c r="E1225" i="1"/>
  <c r="AL1225" i="1" s="1"/>
  <c r="E1226" i="1"/>
  <c r="AL1226" i="1" s="1"/>
  <c r="E1227" i="1"/>
  <c r="AL1227" i="1" s="1"/>
  <c r="E1228" i="1"/>
  <c r="AL1228" i="1" s="1"/>
  <c r="E1229" i="1"/>
  <c r="AL1229" i="1" s="1"/>
  <c r="E1230" i="1"/>
  <c r="AL1230" i="1" s="1"/>
  <c r="E1231" i="1"/>
  <c r="AL1231" i="1" s="1"/>
  <c r="E1232" i="1"/>
  <c r="AL1232" i="1" s="1"/>
  <c r="E1233" i="1"/>
  <c r="AL1233" i="1" s="1"/>
  <c r="E1234" i="1"/>
  <c r="AL1234" i="1" s="1"/>
  <c r="E1235" i="1"/>
  <c r="AL1235" i="1" s="1"/>
  <c r="E1236" i="1"/>
  <c r="AL1236" i="1" s="1"/>
  <c r="E1237" i="1"/>
  <c r="AL1237" i="1" s="1"/>
  <c r="E1238" i="1"/>
  <c r="AL1238" i="1" s="1"/>
  <c r="E1239" i="1"/>
  <c r="AL1239" i="1" s="1"/>
  <c r="E1240" i="1"/>
  <c r="AL1240" i="1" s="1"/>
  <c r="E1241" i="1"/>
  <c r="AL1241" i="1" s="1"/>
  <c r="E1242" i="1"/>
  <c r="AL1242" i="1" s="1"/>
  <c r="E1243" i="1"/>
  <c r="AL1243" i="1" s="1"/>
  <c r="E1244" i="1"/>
  <c r="AL1244" i="1" s="1"/>
  <c r="E1245" i="1"/>
  <c r="AL1245" i="1" s="1"/>
  <c r="E1246" i="1"/>
  <c r="AL1246" i="1" s="1"/>
  <c r="E1247" i="1"/>
  <c r="AL1247" i="1" s="1"/>
  <c r="E1248" i="1"/>
  <c r="AL1248" i="1" s="1"/>
  <c r="E1249" i="1"/>
  <c r="AL1249" i="1" s="1"/>
  <c r="E1250" i="1"/>
  <c r="AL1250" i="1" s="1"/>
  <c r="E1251" i="1"/>
  <c r="AL1251" i="1" s="1"/>
  <c r="E1252" i="1"/>
  <c r="AL1252" i="1" s="1"/>
  <c r="E1253" i="1"/>
  <c r="AL1253" i="1" s="1"/>
  <c r="E1254" i="1"/>
  <c r="AL1254" i="1" s="1"/>
  <c r="E1255" i="1"/>
  <c r="AL1255" i="1" s="1"/>
  <c r="E1256" i="1"/>
  <c r="AL1256" i="1" s="1"/>
  <c r="E1257" i="1"/>
  <c r="AL1257" i="1" s="1"/>
  <c r="E1258" i="1"/>
  <c r="AL1258" i="1" s="1"/>
  <c r="E1259" i="1"/>
  <c r="AL1259" i="1" s="1"/>
  <c r="E1260" i="1"/>
  <c r="AL1260" i="1" s="1"/>
  <c r="E1261" i="1"/>
  <c r="AL1261" i="1" s="1"/>
  <c r="E1262" i="1"/>
  <c r="AL1262" i="1" s="1"/>
  <c r="E1263" i="1"/>
  <c r="AL1263" i="1" s="1"/>
  <c r="E1264" i="1"/>
  <c r="AL1264" i="1" s="1"/>
  <c r="E1265" i="1"/>
  <c r="AL1265" i="1" s="1"/>
  <c r="E1266" i="1"/>
  <c r="AL1266" i="1" s="1"/>
  <c r="E1267" i="1"/>
  <c r="AL1267" i="1" s="1"/>
  <c r="E1268" i="1"/>
  <c r="AL1268" i="1" s="1"/>
  <c r="E1269" i="1"/>
  <c r="AL1269" i="1" s="1"/>
  <c r="E1270" i="1"/>
  <c r="AL1270" i="1" s="1"/>
  <c r="E1271" i="1"/>
  <c r="AL1271" i="1" s="1"/>
  <c r="E1272" i="1"/>
  <c r="AL1272" i="1" s="1"/>
  <c r="E1273" i="1"/>
  <c r="AL1273" i="1" s="1"/>
  <c r="E1274" i="1"/>
  <c r="AL1274" i="1" s="1"/>
  <c r="E1275" i="1"/>
  <c r="AL1275" i="1" s="1"/>
  <c r="E1276" i="1"/>
  <c r="AL1276" i="1" s="1"/>
  <c r="E1277" i="1"/>
  <c r="AL1277" i="1" s="1"/>
  <c r="E1278" i="1"/>
  <c r="AL1278" i="1" s="1"/>
  <c r="E1279" i="1"/>
  <c r="AL1279" i="1" s="1"/>
  <c r="E1280" i="1"/>
  <c r="AL1280" i="1" s="1"/>
  <c r="E1281" i="1"/>
  <c r="AL1281" i="1" s="1"/>
  <c r="E1282" i="1"/>
  <c r="AL1282" i="1" s="1"/>
  <c r="E1283" i="1"/>
  <c r="AL1283" i="1" s="1"/>
  <c r="E1284" i="1"/>
  <c r="AL1284" i="1" s="1"/>
  <c r="E1285" i="1"/>
  <c r="AL1285" i="1" s="1"/>
  <c r="E1286" i="1"/>
  <c r="AL1286" i="1" s="1"/>
  <c r="E1287" i="1"/>
  <c r="AL1287" i="1" s="1"/>
  <c r="E1288" i="1"/>
  <c r="AL1288" i="1" s="1"/>
  <c r="E1289" i="1"/>
  <c r="AL1289" i="1" s="1"/>
  <c r="E1290" i="1"/>
  <c r="AL1290" i="1" s="1"/>
  <c r="E1291" i="1"/>
  <c r="AL1291" i="1" s="1"/>
  <c r="E1292" i="1"/>
  <c r="AL1292" i="1" s="1"/>
  <c r="E1293" i="1"/>
  <c r="AL1293" i="1" s="1"/>
  <c r="E1294" i="1"/>
  <c r="AL1294" i="1" s="1"/>
  <c r="E1295" i="1"/>
  <c r="AL1295" i="1" s="1"/>
  <c r="E1296" i="1"/>
  <c r="AL1296" i="1" s="1"/>
  <c r="E1297" i="1"/>
  <c r="AL1297" i="1" s="1"/>
  <c r="E1298" i="1"/>
  <c r="AL1298" i="1" s="1"/>
  <c r="E1299" i="1"/>
  <c r="AL1299" i="1" s="1"/>
  <c r="E1300" i="1"/>
  <c r="AL1300" i="1" s="1"/>
  <c r="E1301" i="1"/>
  <c r="AL1301" i="1" s="1"/>
  <c r="E1302" i="1"/>
  <c r="AL1302" i="1" s="1"/>
  <c r="E1303" i="1"/>
  <c r="AL1303" i="1" s="1"/>
  <c r="E1304" i="1"/>
  <c r="AL1304" i="1" s="1"/>
  <c r="E1305" i="1"/>
  <c r="AL1305" i="1" s="1"/>
  <c r="E1306" i="1"/>
  <c r="AL1306" i="1" s="1"/>
  <c r="E1307" i="1"/>
  <c r="AL1307" i="1" s="1"/>
  <c r="E1308" i="1"/>
  <c r="AL1308" i="1" s="1"/>
  <c r="E1309" i="1"/>
  <c r="AL1309" i="1" s="1"/>
  <c r="E1310" i="1"/>
  <c r="AL1310" i="1" s="1"/>
  <c r="E1311" i="1"/>
  <c r="AL1311" i="1" s="1"/>
  <c r="E1312" i="1"/>
  <c r="AL1312" i="1" s="1"/>
  <c r="E1313" i="1"/>
  <c r="AL1313" i="1" s="1"/>
  <c r="E1314" i="1"/>
  <c r="AL1314" i="1" s="1"/>
  <c r="E1315" i="1"/>
  <c r="AL1315" i="1" s="1"/>
  <c r="E1316" i="1"/>
  <c r="AL1316" i="1" s="1"/>
  <c r="E1317" i="1"/>
  <c r="AL1317" i="1" s="1"/>
  <c r="E1318" i="1"/>
  <c r="AL1318" i="1" s="1"/>
  <c r="E1319" i="1"/>
  <c r="AL1319" i="1" s="1"/>
  <c r="E1320" i="1"/>
  <c r="AL1320" i="1" s="1"/>
  <c r="E1321" i="1"/>
  <c r="AL1321" i="1" s="1"/>
  <c r="E1322" i="1"/>
  <c r="AL1322" i="1" s="1"/>
  <c r="E1323" i="1"/>
  <c r="AL1323" i="1" s="1"/>
  <c r="E1324" i="1"/>
  <c r="AL1324" i="1" s="1"/>
  <c r="E1325" i="1"/>
  <c r="AL1325" i="1" s="1"/>
  <c r="E1326" i="1"/>
  <c r="AL1326" i="1" s="1"/>
  <c r="E1327" i="1"/>
  <c r="AL1327" i="1" s="1"/>
  <c r="E1328" i="1"/>
  <c r="AL1328" i="1" s="1"/>
  <c r="E1329" i="1"/>
  <c r="AL1329" i="1" s="1"/>
  <c r="E1330" i="1"/>
  <c r="AL1330" i="1" s="1"/>
  <c r="E1331" i="1"/>
  <c r="AL1331" i="1" s="1"/>
  <c r="E1332" i="1"/>
  <c r="AL1332" i="1" s="1"/>
  <c r="E1333" i="1"/>
  <c r="AL1333" i="1" s="1"/>
  <c r="E1334" i="1"/>
  <c r="AL1334" i="1" s="1"/>
  <c r="E1335" i="1"/>
  <c r="AL1335" i="1" s="1"/>
  <c r="E1336" i="1"/>
  <c r="AL1336" i="1" s="1"/>
  <c r="E1337" i="1"/>
  <c r="AL1337" i="1" s="1"/>
  <c r="E1338" i="1"/>
  <c r="AL1338" i="1" s="1"/>
  <c r="E1339" i="1"/>
  <c r="AL1339" i="1" s="1"/>
  <c r="E1340" i="1"/>
  <c r="AL1340" i="1" s="1"/>
  <c r="E1341" i="1"/>
  <c r="AL1341" i="1" s="1"/>
  <c r="E1342" i="1"/>
  <c r="AL1342" i="1" s="1"/>
  <c r="E1343" i="1"/>
  <c r="AL1343" i="1" s="1"/>
  <c r="E1344" i="1"/>
  <c r="AL1344" i="1" s="1"/>
  <c r="E1345" i="1"/>
  <c r="AL1345" i="1" s="1"/>
  <c r="E1346" i="1"/>
  <c r="AL1346" i="1" s="1"/>
  <c r="E1347" i="1"/>
  <c r="AL1347" i="1" s="1"/>
  <c r="E1348" i="1"/>
  <c r="AL1348" i="1" s="1"/>
  <c r="E1349" i="1"/>
  <c r="AL1349" i="1" s="1"/>
  <c r="E1350" i="1"/>
  <c r="AL1350" i="1" s="1"/>
  <c r="E1351" i="1"/>
  <c r="AL1351" i="1" s="1"/>
  <c r="E1352" i="1"/>
  <c r="AL1352" i="1" s="1"/>
  <c r="E1353" i="1"/>
  <c r="AL1353" i="1" s="1"/>
  <c r="E1354" i="1"/>
  <c r="AL1354" i="1" s="1"/>
  <c r="E1355" i="1"/>
  <c r="AL1355" i="1" s="1"/>
  <c r="E1356" i="1"/>
  <c r="AL1356" i="1" s="1"/>
  <c r="E1357" i="1"/>
  <c r="AL1357" i="1" s="1"/>
  <c r="E1358" i="1"/>
  <c r="AL1358" i="1" s="1"/>
  <c r="E1359" i="1"/>
  <c r="AL1359" i="1" s="1"/>
  <c r="E1360" i="1"/>
  <c r="AL1360" i="1" s="1"/>
  <c r="E1361" i="1"/>
  <c r="AL1361" i="1" s="1"/>
  <c r="E1362" i="1"/>
  <c r="AL1362" i="1" s="1"/>
  <c r="E1363" i="1"/>
  <c r="AL1363" i="1" s="1"/>
  <c r="E1364" i="1"/>
  <c r="AL1364" i="1" s="1"/>
  <c r="E1365" i="1"/>
  <c r="AL1365" i="1" s="1"/>
  <c r="E1366" i="1"/>
  <c r="AL1366" i="1" s="1"/>
  <c r="E1367" i="1"/>
  <c r="AL1367" i="1" s="1"/>
  <c r="E1368" i="1"/>
  <c r="AL1368" i="1" s="1"/>
  <c r="E1369" i="1"/>
  <c r="AL1369" i="1" s="1"/>
  <c r="E1370" i="1"/>
  <c r="AL1370" i="1" s="1"/>
  <c r="E1371" i="1"/>
  <c r="AL1371" i="1" s="1"/>
  <c r="E1372" i="1"/>
  <c r="AL1372" i="1" s="1"/>
  <c r="E1373" i="1"/>
  <c r="AL1373" i="1" s="1"/>
  <c r="E1374" i="1"/>
  <c r="AL1374" i="1" s="1"/>
  <c r="E1375" i="1"/>
  <c r="AL1375" i="1" s="1"/>
  <c r="E1376" i="1"/>
  <c r="AL1376" i="1" s="1"/>
  <c r="E1377" i="1"/>
  <c r="AL1377" i="1" s="1"/>
  <c r="E1378" i="1"/>
  <c r="AL1378" i="1" s="1"/>
  <c r="E1379" i="1"/>
  <c r="AL1379" i="1" s="1"/>
  <c r="E1380" i="1"/>
  <c r="AL1380" i="1" s="1"/>
  <c r="E1381" i="1"/>
  <c r="AL1381" i="1" s="1"/>
  <c r="E1382" i="1"/>
  <c r="AL1382" i="1" s="1"/>
  <c r="E1383" i="1"/>
  <c r="AL1383" i="1" s="1"/>
  <c r="E1384" i="1"/>
  <c r="AL1384" i="1" s="1"/>
  <c r="E1385" i="1"/>
  <c r="AL1385" i="1" s="1"/>
  <c r="E1386" i="1"/>
  <c r="AL1386" i="1" s="1"/>
  <c r="E1387" i="1"/>
  <c r="AL1387" i="1" s="1"/>
  <c r="E1388" i="1"/>
  <c r="AL1388" i="1" s="1"/>
  <c r="E1389" i="1"/>
  <c r="AL1389" i="1" s="1"/>
  <c r="E1390" i="1"/>
  <c r="AL1390" i="1" s="1"/>
  <c r="E1391" i="1"/>
  <c r="AL1391" i="1" s="1"/>
  <c r="E1392" i="1"/>
  <c r="AL1392" i="1" s="1"/>
  <c r="E1393" i="1"/>
  <c r="AL1393" i="1" s="1"/>
  <c r="E1394" i="1"/>
  <c r="AL1394" i="1" s="1"/>
  <c r="E1395" i="1"/>
  <c r="AL1395" i="1" s="1"/>
  <c r="E1396" i="1"/>
  <c r="AL1396" i="1" s="1"/>
  <c r="E1397" i="1"/>
  <c r="AL1397" i="1" s="1"/>
  <c r="E1398" i="1"/>
  <c r="AL1398" i="1" s="1"/>
  <c r="E1399" i="1"/>
  <c r="AL1399" i="1" s="1"/>
  <c r="E1400" i="1"/>
  <c r="AL1400" i="1" s="1"/>
  <c r="E1401" i="1"/>
  <c r="AL1401" i="1" s="1"/>
  <c r="E1402" i="1"/>
  <c r="AL1402" i="1" s="1"/>
  <c r="E1403" i="1"/>
  <c r="AL1403" i="1" s="1"/>
  <c r="E1404" i="1"/>
  <c r="AL1404" i="1" s="1"/>
  <c r="E1405" i="1"/>
  <c r="AL1405" i="1" s="1"/>
  <c r="E1406" i="1"/>
  <c r="AL1406" i="1" s="1"/>
  <c r="E1407" i="1"/>
  <c r="AL1407" i="1" s="1"/>
  <c r="E1408" i="1"/>
  <c r="AL1408" i="1" s="1"/>
  <c r="E1409" i="1"/>
  <c r="AL1409" i="1" s="1"/>
  <c r="E1410" i="1"/>
  <c r="AL1410" i="1" s="1"/>
  <c r="E1411" i="1"/>
  <c r="AL1411" i="1" s="1"/>
  <c r="E1412" i="1"/>
  <c r="AL1412" i="1" s="1"/>
  <c r="E1413" i="1"/>
  <c r="AL1413" i="1" s="1"/>
  <c r="E1414" i="1"/>
  <c r="AL1414" i="1" s="1"/>
  <c r="E1415" i="1"/>
  <c r="AL1415" i="1" s="1"/>
  <c r="E1416" i="1"/>
  <c r="AL1416" i="1" s="1"/>
  <c r="E1417" i="1"/>
  <c r="AL1417" i="1" s="1"/>
  <c r="E1418" i="1"/>
  <c r="AL1418" i="1" s="1"/>
  <c r="E1419" i="1"/>
  <c r="AL1419" i="1" s="1"/>
  <c r="E1420" i="1"/>
  <c r="AL1420" i="1" s="1"/>
  <c r="E1421" i="1"/>
  <c r="AL1421" i="1" s="1"/>
  <c r="E1422" i="1"/>
  <c r="AL1422" i="1" s="1"/>
  <c r="E1423" i="1"/>
  <c r="AL1423" i="1" s="1"/>
  <c r="E1424" i="1"/>
  <c r="AL1424" i="1" s="1"/>
  <c r="E1425" i="1"/>
  <c r="AL1425" i="1" s="1"/>
  <c r="E1426" i="1"/>
  <c r="AL1426" i="1" s="1"/>
  <c r="E1427" i="1"/>
  <c r="AL1427" i="1" s="1"/>
  <c r="E1428" i="1"/>
  <c r="AL1428" i="1" s="1"/>
  <c r="E1429" i="1"/>
  <c r="AL1429" i="1" s="1"/>
  <c r="E1430" i="1"/>
  <c r="AL1430" i="1" s="1"/>
  <c r="E1431" i="1"/>
  <c r="AL1431" i="1" s="1"/>
  <c r="E1432" i="1"/>
  <c r="AL1432" i="1" s="1"/>
  <c r="E1433" i="1"/>
  <c r="AL1433" i="1" s="1"/>
  <c r="E1434" i="1"/>
  <c r="AL1434" i="1" s="1"/>
  <c r="E1435" i="1"/>
  <c r="AL1435" i="1" s="1"/>
  <c r="E1436" i="1"/>
  <c r="AL1436" i="1" s="1"/>
  <c r="E1437" i="1"/>
  <c r="AL1437" i="1" s="1"/>
  <c r="E1438" i="1"/>
  <c r="AL1438" i="1" s="1"/>
  <c r="E1439" i="1"/>
  <c r="AL1439" i="1" s="1"/>
  <c r="E1440" i="1"/>
  <c r="AL1440" i="1" s="1"/>
  <c r="E1441" i="1"/>
  <c r="AL1441" i="1" s="1"/>
  <c r="E1442" i="1"/>
  <c r="AL1442" i="1" s="1"/>
  <c r="E1443" i="1"/>
  <c r="AL1443" i="1" s="1"/>
  <c r="E1444" i="1"/>
  <c r="AL1444" i="1" s="1"/>
  <c r="E1445" i="1"/>
  <c r="AL1445" i="1" s="1"/>
  <c r="E1446" i="1"/>
  <c r="AL1446" i="1" s="1"/>
  <c r="E1447" i="1"/>
  <c r="AL1447" i="1" s="1"/>
  <c r="E1448" i="1"/>
  <c r="AL1448" i="1" s="1"/>
  <c r="E1449" i="1"/>
  <c r="AL1449" i="1" s="1"/>
  <c r="E1450" i="1"/>
  <c r="AL1450" i="1" s="1"/>
  <c r="E1451" i="1"/>
  <c r="AL1451" i="1" s="1"/>
  <c r="E1452" i="1"/>
  <c r="AL1452" i="1" s="1"/>
  <c r="E1453" i="1"/>
  <c r="AL1453" i="1" s="1"/>
  <c r="E1454" i="1"/>
  <c r="AL1454" i="1" s="1"/>
  <c r="E1455" i="1"/>
  <c r="AL1455" i="1" s="1"/>
  <c r="E1456" i="1"/>
  <c r="AL1456" i="1" s="1"/>
  <c r="E1457" i="1"/>
  <c r="AL1457" i="1" s="1"/>
  <c r="E1458" i="1"/>
  <c r="AL1458" i="1" s="1"/>
  <c r="E1459" i="1"/>
  <c r="AL1459" i="1" s="1"/>
  <c r="E1460" i="1"/>
  <c r="AL1460" i="1" s="1"/>
  <c r="E1461" i="1"/>
  <c r="AL1461" i="1" s="1"/>
  <c r="E1462" i="1"/>
  <c r="AL1462" i="1" s="1"/>
  <c r="E1463" i="1"/>
  <c r="AL1463" i="1" s="1"/>
  <c r="E1464" i="1"/>
  <c r="AL1464" i="1" s="1"/>
  <c r="E1465" i="1"/>
  <c r="AL1465" i="1" s="1"/>
  <c r="E1466" i="1"/>
  <c r="AL1466" i="1" s="1"/>
  <c r="E1467" i="1"/>
  <c r="AL1467" i="1" s="1"/>
  <c r="E1468" i="1"/>
  <c r="AL1468" i="1" s="1"/>
  <c r="E1469" i="1"/>
  <c r="AL1469" i="1" s="1"/>
  <c r="E1470" i="1"/>
  <c r="AL1470" i="1" s="1"/>
  <c r="E1471" i="1"/>
  <c r="AL1471" i="1" s="1"/>
  <c r="E1472" i="1"/>
  <c r="AL1472" i="1" s="1"/>
  <c r="E1473" i="1"/>
  <c r="AL1473" i="1" s="1"/>
  <c r="E1474" i="1"/>
  <c r="AL1474" i="1" s="1"/>
  <c r="E1475" i="1"/>
  <c r="AL1475" i="1" s="1"/>
  <c r="E1476" i="1"/>
  <c r="AL1476" i="1" s="1"/>
  <c r="E1477" i="1"/>
  <c r="AL1477" i="1" s="1"/>
  <c r="E1478" i="1"/>
  <c r="AL1478" i="1" s="1"/>
  <c r="E1479" i="1"/>
  <c r="AL1479" i="1" s="1"/>
  <c r="E1480" i="1"/>
  <c r="AL1480" i="1" s="1"/>
  <c r="E1481" i="1"/>
  <c r="AL1481" i="1" s="1"/>
  <c r="E1482" i="1"/>
  <c r="AL1482" i="1" s="1"/>
  <c r="E1483" i="1"/>
  <c r="AL1483" i="1" s="1"/>
  <c r="E1484" i="1"/>
  <c r="AL1484" i="1" s="1"/>
  <c r="E1485" i="1"/>
  <c r="AL1485" i="1" s="1"/>
  <c r="E1486" i="1"/>
  <c r="AL1486" i="1" s="1"/>
  <c r="E1487" i="1"/>
  <c r="AL1487" i="1" s="1"/>
  <c r="E1488" i="1"/>
  <c r="AL1488" i="1" s="1"/>
  <c r="E1489" i="1"/>
  <c r="AL1489" i="1" s="1"/>
  <c r="E1490" i="1"/>
  <c r="AL1490" i="1" s="1"/>
  <c r="E1491" i="1"/>
  <c r="AL1491" i="1" s="1"/>
  <c r="E1492" i="1"/>
  <c r="AL1492" i="1" s="1"/>
  <c r="E1493" i="1"/>
  <c r="AL1493" i="1" s="1"/>
  <c r="E1494" i="1"/>
  <c r="AL1494" i="1" s="1"/>
  <c r="E1495" i="1"/>
  <c r="AL1495" i="1" s="1"/>
  <c r="E1496" i="1"/>
  <c r="AL1496" i="1" s="1"/>
  <c r="E1497" i="1"/>
  <c r="AL1497" i="1" s="1"/>
  <c r="E1498" i="1"/>
  <c r="AL1498" i="1" s="1"/>
  <c r="E1499" i="1"/>
  <c r="AL1499" i="1" s="1"/>
  <c r="E1500" i="1"/>
  <c r="AL1500" i="1" s="1"/>
  <c r="E1501" i="1"/>
  <c r="AL1501" i="1" s="1"/>
  <c r="E1502" i="1"/>
  <c r="AL1502" i="1" s="1"/>
  <c r="E1503" i="1"/>
  <c r="AL1503" i="1" s="1"/>
  <c r="E1504" i="1"/>
  <c r="AL1504" i="1" s="1"/>
  <c r="E1505" i="1"/>
  <c r="AL1505" i="1" s="1"/>
  <c r="E1506" i="1"/>
  <c r="AL1506" i="1" s="1"/>
  <c r="E1507" i="1"/>
  <c r="AL1507" i="1" s="1"/>
  <c r="E1508" i="1"/>
  <c r="AL1508" i="1" s="1"/>
  <c r="E1509" i="1"/>
  <c r="AL1509" i="1" s="1"/>
  <c r="E1510" i="1"/>
  <c r="AL1510" i="1" s="1"/>
  <c r="E1511" i="1"/>
  <c r="AL1511" i="1" s="1"/>
  <c r="E1512" i="1"/>
  <c r="AL1512" i="1" s="1"/>
  <c r="E1513" i="1"/>
  <c r="AL1513" i="1" s="1"/>
  <c r="E1514" i="1"/>
  <c r="AL1514" i="1" s="1"/>
  <c r="E1515" i="1"/>
  <c r="AL1515" i="1" s="1"/>
  <c r="E1516" i="1"/>
  <c r="AL1516" i="1" s="1"/>
  <c r="E1517" i="1"/>
  <c r="AL1517" i="1" s="1"/>
  <c r="E1518" i="1"/>
  <c r="AL1518" i="1" s="1"/>
  <c r="E1519" i="1"/>
  <c r="AL1519" i="1" s="1"/>
  <c r="E1520" i="1"/>
  <c r="AL1520" i="1" s="1"/>
  <c r="E1521" i="1"/>
  <c r="AL1521" i="1" s="1"/>
  <c r="E1522" i="1"/>
  <c r="AL1522" i="1" s="1"/>
  <c r="E1523" i="1"/>
  <c r="AL1523" i="1" s="1"/>
  <c r="E1524" i="1"/>
  <c r="AL1524" i="1" s="1"/>
  <c r="E1525" i="1"/>
  <c r="AL1525" i="1" s="1"/>
  <c r="E1526" i="1"/>
  <c r="AL1526" i="1" s="1"/>
  <c r="E1527" i="1"/>
  <c r="AL1527" i="1" s="1"/>
  <c r="E1528" i="1"/>
  <c r="AL1528" i="1" s="1"/>
  <c r="E1529" i="1"/>
  <c r="AL1529" i="1" s="1"/>
  <c r="E1530" i="1"/>
  <c r="AL1530" i="1" s="1"/>
  <c r="E1531" i="1"/>
  <c r="AL1531" i="1" s="1"/>
  <c r="E1532" i="1"/>
  <c r="AL1532" i="1" s="1"/>
  <c r="E1533" i="1"/>
  <c r="AL1533" i="1" s="1"/>
  <c r="E1534" i="1"/>
  <c r="AL1534" i="1" s="1"/>
  <c r="E1535" i="1"/>
  <c r="AL1535" i="1" s="1"/>
  <c r="E1536" i="1"/>
  <c r="AL1536" i="1" s="1"/>
  <c r="E1537" i="1"/>
  <c r="AL1537" i="1" s="1"/>
  <c r="E1538" i="1"/>
  <c r="AL1538" i="1" s="1"/>
  <c r="E1539" i="1"/>
  <c r="AL1539" i="1" s="1"/>
  <c r="E1540" i="1"/>
  <c r="AL1540" i="1" s="1"/>
  <c r="E1541" i="1"/>
  <c r="AL1541" i="1" s="1"/>
  <c r="E1542" i="1"/>
  <c r="AL1542" i="1" s="1"/>
  <c r="E1543" i="1"/>
  <c r="AL1543" i="1" s="1"/>
  <c r="E1544" i="1"/>
  <c r="AL1544" i="1" s="1"/>
  <c r="E1545" i="1"/>
  <c r="AL1545" i="1" s="1"/>
  <c r="E1546" i="1"/>
  <c r="AL1546" i="1" s="1"/>
  <c r="E1547" i="1"/>
  <c r="AL1547" i="1" s="1"/>
  <c r="E1548" i="1"/>
  <c r="AL1548" i="1" s="1"/>
  <c r="E1549" i="1"/>
  <c r="AL1549" i="1" s="1"/>
  <c r="E1550" i="1"/>
  <c r="AL1550" i="1" s="1"/>
  <c r="E1551" i="1"/>
  <c r="AL1551" i="1" s="1"/>
  <c r="E1552" i="1"/>
  <c r="AL1552" i="1" s="1"/>
  <c r="E1553" i="1"/>
  <c r="AL1553" i="1" s="1"/>
  <c r="E1554" i="1"/>
  <c r="AL1554" i="1" s="1"/>
  <c r="E1555" i="1"/>
  <c r="AL1555" i="1" s="1"/>
  <c r="E1556" i="1"/>
  <c r="AL1556" i="1" s="1"/>
  <c r="E1557" i="1"/>
  <c r="AL1557" i="1" s="1"/>
  <c r="E1558" i="1"/>
  <c r="AL1558" i="1" s="1"/>
  <c r="E1559" i="1"/>
  <c r="AL1559" i="1" s="1"/>
  <c r="E1560" i="1"/>
  <c r="AL1560" i="1" s="1"/>
  <c r="E1561" i="1"/>
  <c r="AL1561" i="1" s="1"/>
  <c r="E1562" i="1"/>
  <c r="AL1562" i="1" s="1"/>
  <c r="E1563" i="1"/>
  <c r="AL1563" i="1" s="1"/>
  <c r="E1564" i="1"/>
  <c r="AL1564" i="1" s="1"/>
  <c r="E1565" i="1"/>
  <c r="AL1565" i="1" s="1"/>
  <c r="E1566" i="1"/>
  <c r="AL1566" i="1" s="1"/>
  <c r="E1567" i="1"/>
  <c r="AL1567" i="1" s="1"/>
  <c r="E1568" i="1"/>
  <c r="AL1568" i="1" s="1"/>
  <c r="E1569" i="1"/>
  <c r="AL1569" i="1" s="1"/>
  <c r="E1570" i="1"/>
  <c r="AL1570" i="1" s="1"/>
  <c r="E1571" i="1"/>
  <c r="AL1571" i="1" s="1"/>
  <c r="E1572" i="1"/>
  <c r="AL1572" i="1" s="1"/>
  <c r="E1573" i="1"/>
  <c r="AL1573" i="1" s="1"/>
  <c r="E1574" i="1"/>
  <c r="AL1574" i="1" s="1"/>
  <c r="E1575" i="1"/>
  <c r="AL1575" i="1" s="1"/>
  <c r="E1576" i="1"/>
  <c r="AL1576" i="1" s="1"/>
  <c r="E1577" i="1"/>
  <c r="AL1577" i="1" s="1"/>
  <c r="E1578" i="1"/>
  <c r="AL1578" i="1" s="1"/>
  <c r="E1579" i="1"/>
  <c r="AL1579" i="1" s="1"/>
  <c r="E1580" i="1"/>
  <c r="AL1580" i="1" s="1"/>
  <c r="E1581" i="1"/>
  <c r="AL1581" i="1" s="1"/>
  <c r="E1582" i="1"/>
  <c r="AL1582" i="1" s="1"/>
  <c r="E1583" i="1"/>
  <c r="AL1583" i="1" s="1"/>
  <c r="E1584" i="1"/>
  <c r="AL1584" i="1" s="1"/>
  <c r="E1585" i="1"/>
  <c r="AL1585" i="1" s="1"/>
  <c r="E1586" i="1"/>
  <c r="AL1586" i="1" s="1"/>
  <c r="E1587" i="1"/>
  <c r="AL1587" i="1" s="1"/>
  <c r="E1588" i="1"/>
  <c r="AL1588" i="1" s="1"/>
  <c r="E1589" i="1"/>
  <c r="AL1589" i="1" s="1"/>
  <c r="E1590" i="1"/>
  <c r="AL1590" i="1" s="1"/>
  <c r="E1591" i="1"/>
  <c r="AL1591" i="1" s="1"/>
  <c r="E1592" i="1"/>
  <c r="AL1592" i="1" s="1"/>
  <c r="E1593" i="1"/>
  <c r="AL1593" i="1" s="1"/>
  <c r="E1594" i="1"/>
  <c r="AL1594" i="1" s="1"/>
  <c r="E1595" i="1"/>
  <c r="AL1595" i="1" s="1"/>
  <c r="E1596" i="1"/>
  <c r="AL1596" i="1" s="1"/>
  <c r="E1597" i="1"/>
  <c r="AL1597" i="1" s="1"/>
  <c r="E1598" i="1"/>
  <c r="AL1598" i="1" s="1"/>
  <c r="E1599" i="1"/>
  <c r="AL1599" i="1" s="1"/>
  <c r="E1600" i="1"/>
  <c r="AL1600" i="1" s="1"/>
  <c r="E1601" i="1"/>
  <c r="AL1601" i="1" s="1"/>
  <c r="E1602" i="1"/>
  <c r="AL1602" i="1" s="1"/>
  <c r="E1603" i="1"/>
  <c r="AL1603" i="1" s="1"/>
  <c r="E1604" i="1"/>
  <c r="AL1604" i="1" s="1"/>
  <c r="E1605" i="1"/>
  <c r="AL1605" i="1" s="1"/>
  <c r="E1606" i="1"/>
  <c r="AL1606" i="1" s="1"/>
  <c r="E1607" i="1"/>
  <c r="AL1607" i="1" s="1"/>
  <c r="E1608" i="1"/>
  <c r="AL1608" i="1" s="1"/>
  <c r="E1609" i="1"/>
  <c r="AL1609" i="1" s="1"/>
  <c r="E1610" i="1"/>
  <c r="AL1610" i="1" s="1"/>
  <c r="E1611" i="1"/>
  <c r="AL1611" i="1" s="1"/>
  <c r="E1612" i="1"/>
  <c r="AL1612" i="1" s="1"/>
  <c r="E1613" i="1"/>
  <c r="AL1613" i="1" s="1"/>
  <c r="E1614" i="1"/>
  <c r="AL1614" i="1" s="1"/>
  <c r="E1615" i="1"/>
  <c r="AL1615" i="1" s="1"/>
  <c r="E1616" i="1"/>
  <c r="AL1616" i="1" s="1"/>
  <c r="E1617" i="1"/>
  <c r="AL1617" i="1" s="1"/>
  <c r="E1618" i="1"/>
  <c r="AL1618" i="1" s="1"/>
  <c r="E1619" i="1"/>
  <c r="AL1619" i="1" s="1"/>
  <c r="E1620" i="1"/>
  <c r="AL1620" i="1" s="1"/>
  <c r="E1621" i="1"/>
  <c r="AL1621" i="1" s="1"/>
  <c r="E1622" i="1"/>
  <c r="AL1622" i="1" s="1"/>
  <c r="E1623" i="1"/>
  <c r="AL1623" i="1" s="1"/>
  <c r="E1624" i="1"/>
  <c r="AL1624" i="1" s="1"/>
  <c r="E1625" i="1"/>
  <c r="AL1625" i="1" s="1"/>
  <c r="E1626" i="1"/>
  <c r="AL1626" i="1" s="1"/>
  <c r="E1627" i="1"/>
  <c r="AL1627" i="1" s="1"/>
  <c r="E1628" i="1"/>
  <c r="AL1628" i="1" s="1"/>
  <c r="E1629" i="1"/>
  <c r="AL1629" i="1" s="1"/>
  <c r="E1630" i="1"/>
  <c r="AL1630" i="1" s="1"/>
  <c r="E1631" i="1"/>
  <c r="AL1631" i="1" s="1"/>
  <c r="E1632" i="1"/>
  <c r="AL1632" i="1" s="1"/>
  <c r="E1633" i="1"/>
  <c r="AL1633" i="1" s="1"/>
  <c r="E1634" i="1"/>
  <c r="AL1634" i="1" s="1"/>
  <c r="E1635" i="1"/>
  <c r="AL1635" i="1" s="1"/>
  <c r="E1636" i="1"/>
  <c r="AL1636" i="1" s="1"/>
  <c r="E1637" i="1"/>
  <c r="AL1637" i="1" s="1"/>
  <c r="E1638" i="1"/>
  <c r="AL1638" i="1" s="1"/>
  <c r="E1639" i="1"/>
  <c r="AL1639" i="1" s="1"/>
  <c r="E1640" i="1"/>
  <c r="AL1640" i="1" s="1"/>
  <c r="E1641" i="1"/>
  <c r="AL1641" i="1" s="1"/>
  <c r="E1642" i="1"/>
  <c r="AL1642" i="1" s="1"/>
  <c r="E1643" i="1"/>
  <c r="AL1643" i="1" s="1"/>
  <c r="E1644" i="1"/>
  <c r="AL1644" i="1" s="1"/>
  <c r="E1645" i="1"/>
  <c r="AL1645" i="1" s="1"/>
  <c r="E1646" i="1"/>
  <c r="AL1646" i="1" s="1"/>
  <c r="E1647" i="1"/>
  <c r="AL1647" i="1" s="1"/>
  <c r="E1648" i="1"/>
  <c r="AL1648" i="1" s="1"/>
  <c r="E1649" i="1"/>
  <c r="AL1649" i="1" s="1"/>
  <c r="E1650" i="1"/>
  <c r="AL1650" i="1" s="1"/>
  <c r="E1651" i="1"/>
  <c r="AL1651" i="1" s="1"/>
  <c r="E1652" i="1"/>
  <c r="AL1652" i="1" s="1"/>
  <c r="E1653" i="1"/>
  <c r="AL1653" i="1" s="1"/>
  <c r="E1654" i="1"/>
  <c r="AL1654" i="1" s="1"/>
  <c r="E1655" i="1"/>
  <c r="AL1655" i="1" s="1"/>
  <c r="E1656" i="1"/>
  <c r="AL1656" i="1" s="1"/>
  <c r="E1657" i="1"/>
  <c r="AL1657" i="1" s="1"/>
  <c r="E1658" i="1"/>
  <c r="AL1658" i="1" s="1"/>
  <c r="E1659" i="1"/>
  <c r="AL1659" i="1" s="1"/>
  <c r="E1660" i="1"/>
  <c r="AL1660" i="1" s="1"/>
  <c r="E1661" i="1"/>
  <c r="AL1661" i="1" s="1"/>
  <c r="E1662" i="1"/>
  <c r="AL1662" i="1" s="1"/>
  <c r="E1663" i="1"/>
  <c r="AL1663" i="1" s="1"/>
  <c r="E1664" i="1"/>
  <c r="AL1664" i="1" s="1"/>
  <c r="E1665" i="1"/>
  <c r="AL1665" i="1" s="1"/>
  <c r="E1666" i="1"/>
  <c r="AL1666" i="1" s="1"/>
  <c r="E1667" i="1"/>
  <c r="AL1667" i="1" s="1"/>
  <c r="E1668" i="1"/>
  <c r="AL1668" i="1" s="1"/>
  <c r="E1669" i="1"/>
  <c r="AL1669" i="1" s="1"/>
  <c r="E1670" i="1"/>
  <c r="AL1670" i="1" s="1"/>
  <c r="E1671" i="1"/>
  <c r="AL1671" i="1" s="1"/>
  <c r="E1672" i="1"/>
  <c r="AL1672" i="1" s="1"/>
  <c r="E1673" i="1"/>
  <c r="AL1673" i="1" s="1"/>
  <c r="E1674" i="1"/>
  <c r="AL1674" i="1" s="1"/>
  <c r="E1675" i="1"/>
  <c r="AL1675" i="1" s="1"/>
  <c r="E1676" i="1"/>
  <c r="AL1676" i="1" s="1"/>
  <c r="E1677" i="1"/>
  <c r="AL1677" i="1" s="1"/>
  <c r="E1678" i="1"/>
  <c r="AL1678" i="1" s="1"/>
  <c r="E1679" i="1"/>
  <c r="AL1679" i="1" s="1"/>
  <c r="E1680" i="1"/>
  <c r="AL1680" i="1" s="1"/>
  <c r="E1681" i="1"/>
  <c r="AL1681" i="1" s="1"/>
  <c r="E1682" i="1"/>
  <c r="AL1682" i="1" s="1"/>
  <c r="E1683" i="1"/>
  <c r="AL1683" i="1" s="1"/>
  <c r="E1684" i="1"/>
  <c r="AL1684" i="1" s="1"/>
  <c r="E1685" i="1"/>
  <c r="AL1685" i="1" s="1"/>
  <c r="E1686" i="1"/>
  <c r="AL1686" i="1" s="1"/>
  <c r="E1687" i="1"/>
  <c r="AL1687" i="1" s="1"/>
  <c r="E1688" i="1"/>
  <c r="AL1688" i="1" s="1"/>
  <c r="E1689" i="1"/>
  <c r="AL1689" i="1" s="1"/>
  <c r="E1690" i="1"/>
  <c r="AL1690" i="1" s="1"/>
  <c r="E1691" i="1"/>
  <c r="AL1691" i="1" s="1"/>
  <c r="E1692" i="1"/>
  <c r="AL1692" i="1" s="1"/>
  <c r="E1693" i="1"/>
  <c r="AL1693" i="1" s="1"/>
  <c r="E1694" i="1"/>
  <c r="AL1694" i="1" s="1"/>
  <c r="E1695" i="1"/>
  <c r="AL1695" i="1" s="1"/>
  <c r="E1696" i="1"/>
  <c r="AL1696" i="1" s="1"/>
  <c r="E1697" i="1"/>
  <c r="AL1697" i="1" s="1"/>
  <c r="E1698" i="1"/>
  <c r="AL1698" i="1" s="1"/>
  <c r="E1699" i="1"/>
  <c r="AL1699" i="1" s="1"/>
  <c r="E1700" i="1"/>
  <c r="AL1700" i="1" s="1"/>
  <c r="E1701" i="1"/>
  <c r="AL1701" i="1" s="1"/>
  <c r="E1702" i="1"/>
  <c r="AL1702" i="1" s="1"/>
  <c r="E1703" i="1"/>
  <c r="AL1703" i="1" s="1"/>
  <c r="E1704" i="1"/>
  <c r="AL1704" i="1" s="1"/>
  <c r="E1705" i="1"/>
  <c r="AL1705" i="1" s="1"/>
  <c r="E1706" i="1"/>
  <c r="AL1706" i="1" s="1"/>
  <c r="E1707" i="1"/>
  <c r="AL1707" i="1" s="1"/>
  <c r="E1708" i="1"/>
  <c r="AL1708" i="1" s="1"/>
  <c r="E1709" i="1"/>
  <c r="AL1709" i="1" s="1"/>
  <c r="E1710" i="1"/>
  <c r="AL1710" i="1" s="1"/>
  <c r="E1711" i="1"/>
  <c r="AL1711" i="1" s="1"/>
  <c r="E1712" i="1"/>
  <c r="AL1712" i="1" s="1"/>
  <c r="E1713" i="1"/>
  <c r="AL1713" i="1" s="1"/>
  <c r="E1714" i="1"/>
  <c r="AL1714" i="1" s="1"/>
  <c r="E1715" i="1"/>
  <c r="AL1715" i="1" s="1"/>
  <c r="E1716" i="1"/>
  <c r="AL1716" i="1" s="1"/>
  <c r="E1717" i="1"/>
  <c r="AL1717" i="1" s="1"/>
  <c r="E1718" i="1"/>
  <c r="AL1718" i="1" s="1"/>
  <c r="E1719" i="1"/>
  <c r="AL1719" i="1" s="1"/>
  <c r="E1720" i="1"/>
  <c r="AL1720" i="1" s="1"/>
  <c r="E1721" i="1"/>
  <c r="AL1721" i="1" s="1"/>
  <c r="E1722" i="1"/>
  <c r="AL1722" i="1" s="1"/>
  <c r="E1723" i="1"/>
  <c r="AL1723" i="1" s="1"/>
  <c r="E1724" i="1"/>
  <c r="AL1724" i="1" s="1"/>
  <c r="E1725" i="1"/>
  <c r="AL1725" i="1" s="1"/>
  <c r="E1726" i="1"/>
  <c r="AL1726" i="1" s="1"/>
  <c r="E1727" i="1"/>
  <c r="AL1727" i="1" s="1"/>
  <c r="E1728" i="1"/>
  <c r="AL1728" i="1" s="1"/>
  <c r="E1729" i="1"/>
  <c r="AL1729" i="1" s="1"/>
  <c r="E1730" i="1"/>
  <c r="AL1730" i="1" s="1"/>
  <c r="E1731" i="1"/>
  <c r="AL1731" i="1" s="1"/>
  <c r="E1732" i="1"/>
  <c r="AL1732" i="1" s="1"/>
  <c r="E1733" i="1"/>
  <c r="AL1733" i="1" s="1"/>
  <c r="E1734" i="1"/>
  <c r="AL1734" i="1" s="1"/>
  <c r="E1735" i="1"/>
  <c r="AL1735" i="1" s="1"/>
  <c r="E1736" i="1"/>
  <c r="AL1736" i="1" s="1"/>
  <c r="E1737" i="1"/>
  <c r="AL1737" i="1" s="1"/>
  <c r="E1738" i="1"/>
  <c r="AL1738" i="1" s="1"/>
  <c r="E1739" i="1"/>
  <c r="AL1739" i="1" s="1"/>
  <c r="E1740" i="1"/>
  <c r="AL1740" i="1" s="1"/>
  <c r="E1741" i="1"/>
  <c r="AL1741" i="1" s="1"/>
  <c r="E1742" i="1"/>
  <c r="AL1742" i="1" s="1"/>
  <c r="E1743" i="1"/>
  <c r="AL1743" i="1" s="1"/>
  <c r="E1744" i="1"/>
  <c r="AL1744" i="1" s="1"/>
  <c r="E1745" i="1"/>
  <c r="AL1745" i="1" s="1"/>
  <c r="E1746" i="1"/>
  <c r="AL1746" i="1" s="1"/>
  <c r="E1747" i="1"/>
  <c r="AL1747" i="1" s="1"/>
  <c r="E1748" i="1"/>
  <c r="AL1748" i="1" s="1"/>
  <c r="E1749" i="1"/>
  <c r="AL1749" i="1" s="1"/>
  <c r="E1750" i="1"/>
  <c r="AL1750" i="1" s="1"/>
  <c r="E1751" i="1"/>
  <c r="AL1751" i="1" s="1"/>
  <c r="E1752" i="1"/>
  <c r="AL1752" i="1" s="1"/>
  <c r="E1753" i="1"/>
  <c r="AL1753" i="1" s="1"/>
  <c r="E1754" i="1"/>
  <c r="AL1754" i="1" s="1"/>
  <c r="E1755" i="1"/>
  <c r="AL1755" i="1" s="1"/>
  <c r="E1756" i="1"/>
  <c r="AL1756" i="1" s="1"/>
  <c r="E1757" i="1"/>
  <c r="AL1757" i="1" s="1"/>
  <c r="E1758" i="1"/>
  <c r="AL1758" i="1" s="1"/>
  <c r="E1759" i="1"/>
  <c r="AL1759" i="1" s="1"/>
  <c r="E1760" i="1"/>
  <c r="AL1760" i="1" s="1"/>
  <c r="E1761" i="1"/>
  <c r="AL1761" i="1" s="1"/>
  <c r="E1762" i="1"/>
  <c r="AL1762" i="1" s="1"/>
  <c r="E1763" i="1"/>
  <c r="AL1763" i="1" s="1"/>
  <c r="E1764" i="1"/>
  <c r="AL1764" i="1" s="1"/>
  <c r="E1765" i="1"/>
  <c r="AL1765" i="1" s="1"/>
  <c r="E1766" i="1"/>
  <c r="AL1766" i="1" s="1"/>
  <c r="E1767" i="1"/>
  <c r="AL1767" i="1" s="1"/>
  <c r="E1768" i="1"/>
  <c r="AL1768" i="1" s="1"/>
  <c r="E1769" i="1"/>
  <c r="AL1769" i="1" s="1"/>
  <c r="E1770" i="1"/>
  <c r="AL1770" i="1" s="1"/>
  <c r="E1771" i="1"/>
  <c r="AL1771" i="1" s="1"/>
  <c r="E1772" i="1"/>
  <c r="AL1772" i="1" s="1"/>
  <c r="E1773" i="1"/>
  <c r="AL1773" i="1" s="1"/>
  <c r="E1774" i="1"/>
  <c r="AL1774" i="1" s="1"/>
  <c r="E1775" i="1"/>
  <c r="AL1775" i="1" s="1"/>
  <c r="E1776" i="1"/>
  <c r="AL1776" i="1" s="1"/>
  <c r="E1777" i="1"/>
  <c r="AL1777" i="1" s="1"/>
  <c r="E1778" i="1"/>
  <c r="AL1778" i="1" s="1"/>
  <c r="E1779" i="1"/>
  <c r="AL1779" i="1" s="1"/>
  <c r="E1780" i="1"/>
  <c r="AL1780" i="1" s="1"/>
  <c r="E1781" i="1"/>
  <c r="AL1781" i="1" s="1"/>
  <c r="E1782" i="1"/>
  <c r="AL1782" i="1" s="1"/>
  <c r="E1783" i="1"/>
  <c r="AL1783" i="1" s="1"/>
  <c r="E1784" i="1"/>
  <c r="AL1784" i="1" s="1"/>
  <c r="E1785" i="1"/>
  <c r="AL1785" i="1" s="1"/>
  <c r="E1786" i="1"/>
  <c r="AL1786" i="1" s="1"/>
  <c r="E1787" i="1"/>
  <c r="AL1787" i="1" s="1"/>
  <c r="E1788" i="1"/>
  <c r="AL1788" i="1" s="1"/>
  <c r="E1789" i="1"/>
  <c r="AL1789" i="1" s="1"/>
  <c r="E1790" i="1"/>
  <c r="AL1790" i="1" s="1"/>
  <c r="E1791" i="1"/>
  <c r="AL1791" i="1" s="1"/>
  <c r="E1792" i="1"/>
  <c r="AL1792" i="1" s="1"/>
  <c r="E1793" i="1"/>
  <c r="AL1793" i="1" s="1"/>
  <c r="E1794" i="1"/>
  <c r="AL1794" i="1" s="1"/>
  <c r="E1795" i="1"/>
  <c r="AL1795" i="1" s="1"/>
  <c r="E1796" i="1"/>
  <c r="AL1796" i="1" s="1"/>
  <c r="E1797" i="1"/>
  <c r="AL1797" i="1" s="1"/>
  <c r="E1798" i="1"/>
  <c r="AL1798" i="1" s="1"/>
  <c r="E1799" i="1"/>
  <c r="AL1799" i="1" s="1"/>
  <c r="E1800" i="1"/>
  <c r="AL1800" i="1" s="1"/>
  <c r="E1801" i="1"/>
  <c r="AL1801" i="1" s="1"/>
  <c r="E1802" i="1"/>
  <c r="AL1802" i="1" s="1"/>
  <c r="E1803" i="1"/>
  <c r="AL1803" i="1" s="1"/>
  <c r="E1804" i="1"/>
  <c r="AL1804" i="1" s="1"/>
  <c r="E1805" i="1"/>
  <c r="AL1805" i="1" s="1"/>
  <c r="E1806" i="1"/>
  <c r="AL1806" i="1" s="1"/>
  <c r="E1807" i="1"/>
  <c r="AL1807" i="1" s="1"/>
  <c r="E1808" i="1"/>
  <c r="AL1808" i="1" s="1"/>
  <c r="E1809" i="1"/>
  <c r="AL1809" i="1" s="1"/>
  <c r="E1810" i="1"/>
  <c r="AL1810" i="1" s="1"/>
  <c r="E1811" i="1"/>
  <c r="AL1811" i="1" s="1"/>
  <c r="E1812" i="1"/>
  <c r="AL1812" i="1" s="1"/>
  <c r="E1813" i="1"/>
  <c r="AL1813" i="1" s="1"/>
  <c r="E1814" i="1"/>
  <c r="AL1814" i="1" s="1"/>
  <c r="E1815" i="1"/>
  <c r="AL1815" i="1" s="1"/>
  <c r="E1816" i="1"/>
  <c r="AL1816" i="1" s="1"/>
  <c r="E1817" i="1"/>
  <c r="AL1817" i="1" s="1"/>
  <c r="E1818" i="1"/>
  <c r="AL1818" i="1" s="1"/>
  <c r="E1819" i="1"/>
  <c r="AL1819" i="1" s="1"/>
  <c r="E1820" i="1"/>
  <c r="AL1820" i="1" s="1"/>
  <c r="E1821" i="1"/>
  <c r="AL1821" i="1" s="1"/>
  <c r="E1822" i="1"/>
  <c r="AL1822" i="1" s="1"/>
  <c r="E1823" i="1"/>
  <c r="AL1823" i="1" s="1"/>
  <c r="E1824" i="1"/>
  <c r="AL1824" i="1" s="1"/>
  <c r="E1825" i="1"/>
  <c r="AL1825" i="1" s="1"/>
  <c r="E1826" i="1"/>
  <c r="AL1826" i="1" s="1"/>
  <c r="E1827" i="1"/>
  <c r="AL1827" i="1" s="1"/>
  <c r="E1828" i="1"/>
  <c r="AL1828" i="1" s="1"/>
  <c r="E1829" i="1"/>
  <c r="AL1829" i="1" s="1"/>
  <c r="E1830" i="1"/>
  <c r="AL1830" i="1" s="1"/>
  <c r="E1831" i="1"/>
  <c r="AL1831" i="1" s="1"/>
  <c r="E1832" i="1"/>
  <c r="AL1832" i="1" s="1"/>
  <c r="E1833" i="1"/>
  <c r="AL1833" i="1" s="1"/>
  <c r="E1834" i="1"/>
  <c r="AL1834" i="1" s="1"/>
  <c r="E1835" i="1"/>
  <c r="AL1835" i="1" s="1"/>
  <c r="E1836" i="1"/>
  <c r="AL1836" i="1" s="1"/>
  <c r="E1837" i="1"/>
  <c r="AL1837" i="1" s="1"/>
  <c r="E1838" i="1"/>
  <c r="AL1838" i="1" s="1"/>
  <c r="E1839" i="1"/>
  <c r="AL1839" i="1" s="1"/>
  <c r="E1840" i="1"/>
  <c r="AL1840" i="1" s="1"/>
  <c r="E1841" i="1"/>
  <c r="AL1841" i="1" s="1"/>
  <c r="E1842" i="1"/>
  <c r="AL1842" i="1" s="1"/>
  <c r="E1843" i="1"/>
  <c r="AL1843" i="1" s="1"/>
  <c r="E1844" i="1"/>
  <c r="AL1844" i="1" s="1"/>
  <c r="E1845" i="1"/>
  <c r="AL1845" i="1" s="1"/>
  <c r="E1846" i="1"/>
  <c r="AL1846" i="1" s="1"/>
  <c r="E1847" i="1"/>
  <c r="AL1847" i="1" s="1"/>
  <c r="E1848" i="1"/>
  <c r="AL1848" i="1" s="1"/>
  <c r="E1849" i="1"/>
  <c r="AL1849" i="1" s="1"/>
  <c r="E1850" i="1"/>
  <c r="AL1850" i="1" s="1"/>
  <c r="E1851" i="1"/>
  <c r="AL1851" i="1" s="1"/>
  <c r="E1852" i="1"/>
  <c r="AL1852" i="1" s="1"/>
  <c r="E1853" i="1"/>
  <c r="AL1853" i="1" s="1"/>
  <c r="E1854" i="1"/>
  <c r="AL1854" i="1" s="1"/>
  <c r="E1855" i="1"/>
  <c r="AL1855" i="1" s="1"/>
  <c r="E1856" i="1"/>
  <c r="AL1856" i="1" s="1"/>
  <c r="E1857" i="1"/>
  <c r="AL1857" i="1" s="1"/>
  <c r="E1858" i="1"/>
  <c r="AL1858" i="1" s="1"/>
  <c r="E1859" i="1"/>
  <c r="AL1859" i="1" s="1"/>
  <c r="E1860" i="1"/>
  <c r="AL1860" i="1" s="1"/>
  <c r="E1861" i="1"/>
  <c r="AL1861" i="1" s="1"/>
  <c r="E1862" i="1"/>
  <c r="AL1862" i="1" s="1"/>
  <c r="E1863" i="1"/>
  <c r="AL1863" i="1" s="1"/>
  <c r="E1864" i="1"/>
  <c r="AL1864" i="1" s="1"/>
  <c r="E1865" i="1"/>
  <c r="AL1865" i="1" s="1"/>
  <c r="E1866" i="1"/>
  <c r="AL1866" i="1" s="1"/>
  <c r="E1867" i="1"/>
  <c r="AL1867" i="1" s="1"/>
  <c r="E1868" i="1"/>
  <c r="AL1868" i="1" s="1"/>
  <c r="E1869" i="1"/>
  <c r="AL1869" i="1" s="1"/>
  <c r="E1870" i="1"/>
  <c r="AL1870" i="1" s="1"/>
  <c r="E1871" i="1"/>
  <c r="AL1871" i="1" s="1"/>
  <c r="E1872" i="1"/>
  <c r="AL1872" i="1" s="1"/>
  <c r="E1873" i="1"/>
  <c r="AL1873" i="1" s="1"/>
  <c r="E1874" i="1"/>
  <c r="AL1874" i="1" s="1"/>
  <c r="E1875" i="1"/>
  <c r="AL1875" i="1" s="1"/>
  <c r="E1876" i="1"/>
  <c r="AL1876" i="1" s="1"/>
  <c r="E1877" i="1"/>
  <c r="AL1877" i="1" s="1"/>
  <c r="E1878" i="1"/>
  <c r="AL1878" i="1" s="1"/>
  <c r="E1879" i="1"/>
  <c r="AL1879" i="1" s="1"/>
  <c r="E1880" i="1"/>
  <c r="AL1880" i="1" s="1"/>
  <c r="E1881" i="1"/>
  <c r="AL1881" i="1" s="1"/>
  <c r="E1882" i="1"/>
  <c r="AL1882" i="1" s="1"/>
  <c r="E1883" i="1"/>
  <c r="AL1883" i="1" s="1"/>
  <c r="E1884" i="1"/>
  <c r="AL1884" i="1" s="1"/>
  <c r="E1885" i="1"/>
  <c r="AL1885" i="1" s="1"/>
  <c r="E1886" i="1"/>
  <c r="AL1886" i="1" s="1"/>
  <c r="E1887" i="1"/>
  <c r="AL1887" i="1" s="1"/>
  <c r="E1888" i="1"/>
  <c r="AL1888" i="1" s="1"/>
  <c r="E1889" i="1"/>
  <c r="AL1889" i="1" s="1"/>
  <c r="E1890" i="1"/>
  <c r="AL1890" i="1" s="1"/>
  <c r="E1891" i="1"/>
  <c r="AL1891" i="1" s="1"/>
  <c r="E1892" i="1"/>
  <c r="AL1892" i="1" s="1"/>
  <c r="E1893" i="1"/>
  <c r="AL1893" i="1" s="1"/>
  <c r="E1894" i="1"/>
  <c r="AL1894" i="1" s="1"/>
  <c r="E1895" i="1"/>
  <c r="AL1895" i="1" s="1"/>
  <c r="E1896" i="1"/>
  <c r="AL1896" i="1" s="1"/>
  <c r="E1897" i="1"/>
  <c r="AL1897" i="1" s="1"/>
  <c r="E1898" i="1"/>
  <c r="AL1898" i="1" s="1"/>
  <c r="E1899" i="1"/>
  <c r="AL1899" i="1" s="1"/>
  <c r="E1900" i="1"/>
  <c r="AL1900" i="1" s="1"/>
  <c r="E1901" i="1"/>
  <c r="AL1901" i="1" s="1"/>
  <c r="E1902" i="1"/>
  <c r="AL1902" i="1" s="1"/>
  <c r="E1903" i="1"/>
  <c r="AL1903" i="1" s="1"/>
  <c r="E1904" i="1"/>
  <c r="AL1904" i="1" s="1"/>
  <c r="E1905" i="1"/>
  <c r="AL1905" i="1" s="1"/>
  <c r="E1906" i="1"/>
  <c r="AL1906" i="1" s="1"/>
  <c r="E1907" i="1"/>
  <c r="AL1907" i="1" s="1"/>
  <c r="E1908" i="1"/>
  <c r="AL1908" i="1" s="1"/>
  <c r="E1909" i="1"/>
  <c r="AL1909" i="1" s="1"/>
  <c r="E1910" i="1"/>
  <c r="AL1910" i="1" s="1"/>
  <c r="E1911" i="1"/>
  <c r="AL1911" i="1" s="1"/>
  <c r="E1912" i="1"/>
  <c r="AL1912" i="1" s="1"/>
  <c r="E1913" i="1"/>
  <c r="AL1913" i="1" s="1"/>
  <c r="E1914" i="1"/>
  <c r="AL1914" i="1" s="1"/>
  <c r="E1915" i="1"/>
  <c r="AL1915" i="1" s="1"/>
  <c r="E1916" i="1"/>
  <c r="AL1916" i="1" s="1"/>
  <c r="E1917" i="1"/>
  <c r="AL1917" i="1" s="1"/>
  <c r="E1918" i="1"/>
  <c r="AL1918" i="1" s="1"/>
  <c r="E1919" i="1"/>
  <c r="AL1919" i="1" s="1"/>
  <c r="E1920" i="1"/>
  <c r="AL1920" i="1" s="1"/>
  <c r="E1921" i="1"/>
  <c r="AL1921" i="1" s="1"/>
  <c r="E1922" i="1"/>
  <c r="AL1922" i="1" s="1"/>
  <c r="E1923" i="1"/>
  <c r="AL1923" i="1" s="1"/>
  <c r="E1924" i="1"/>
  <c r="AL1924" i="1" s="1"/>
  <c r="E1925" i="1"/>
  <c r="AL1925" i="1" s="1"/>
  <c r="E1926" i="1"/>
  <c r="AL1926" i="1" s="1"/>
  <c r="E1927" i="1"/>
  <c r="AL1927" i="1" s="1"/>
  <c r="E1928" i="1"/>
  <c r="AL1928" i="1" s="1"/>
  <c r="E1929" i="1"/>
  <c r="AL1929" i="1" s="1"/>
  <c r="E1930" i="1"/>
  <c r="AL1930" i="1" s="1"/>
  <c r="E1931" i="1"/>
  <c r="AL1931" i="1" s="1"/>
  <c r="E1932" i="1"/>
  <c r="AL1932" i="1" s="1"/>
  <c r="E1933" i="1"/>
  <c r="AL1933" i="1" s="1"/>
  <c r="E1934" i="1"/>
  <c r="AL1934" i="1" s="1"/>
  <c r="E1935" i="1"/>
  <c r="AL1935" i="1" s="1"/>
  <c r="E1936" i="1"/>
  <c r="AL1936" i="1" s="1"/>
  <c r="E1937" i="1"/>
  <c r="AL1937" i="1" s="1"/>
  <c r="E1938" i="1"/>
  <c r="AL1938" i="1" s="1"/>
  <c r="E1939" i="1"/>
  <c r="AL1939" i="1" s="1"/>
  <c r="E1940" i="1"/>
  <c r="AL1940" i="1" s="1"/>
  <c r="E1941" i="1"/>
  <c r="AL1941" i="1" s="1"/>
  <c r="E1942" i="1"/>
  <c r="AL1942" i="1" s="1"/>
  <c r="E1943" i="1"/>
  <c r="AL1943" i="1" s="1"/>
  <c r="E1944" i="1"/>
  <c r="AL1944" i="1" s="1"/>
  <c r="E1945" i="1"/>
  <c r="AL1945" i="1" s="1"/>
  <c r="E1946" i="1"/>
  <c r="AL1946" i="1" s="1"/>
  <c r="E1947" i="1"/>
  <c r="AL1947" i="1" s="1"/>
  <c r="E1948" i="1"/>
  <c r="AL1948" i="1" s="1"/>
  <c r="E1949" i="1"/>
  <c r="AL1949" i="1" s="1"/>
  <c r="E1950" i="1"/>
  <c r="AL1950" i="1" s="1"/>
  <c r="E1951" i="1"/>
  <c r="AL1951" i="1" s="1"/>
  <c r="E1952" i="1"/>
  <c r="AL1952" i="1" s="1"/>
  <c r="E1953" i="1"/>
  <c r="AL1953" i="1" s="1"/>
  <c r="E1954" i="1"/>
  <c r="AL1954" i="1" s="1"/>
  <c r="E1955" i="1"/>
  <c r="AL1955" i="1" s="1"/>
  <c r="E1956" i="1"/>
  <c r="AL1956" i="1" s="1"/>
  <c r="E1957" i="1"/>
  <c r="AL1957" i="1" s="1"/>
  <c r="E1958" i="1"/>
  <c r="AL1958" i="1" s="1"/>
  <c r="E1959" i="1"/>
  <c r="AL1959" i="1" s="1"/>
  <c r="E1960" i="1"/>
  <c r="AL1960" i="1" s="1"/>
  <c r="E1961" i="1"/>
  <c r="AL1961" i="1" s="1"/>
  <c r="E1962" i="1"/>
  <c r="AL1962" i="1" s="1"/>
  <c r="E1963" i="1"/>
  <c r="AL1963" i="1" s="1"/>
  <c r="E1964" i="1"/>
  <c r="AL1964" i="1" s="1"/>
  <c r="E1965" i="1"/>
  <c r="AL1965" i="1" s="1"/>
  <c r="E1966" i="1"/>
  <c r="AL1966" i="1" s="1"/>
  <c r="E1967" i="1"/>
  <c r="AL1967" i="1" s="1"/>
  <c r="E1968" i="1"/>
  <c r="AL1968" i="1" s="1"/>
  <c r="E1969" i="1"/>
  <c r="AL1969" i="1" s="1"/>
  <c r="E1970" i="1"/>
  <c r="AL1970" i="1" s="1"/>
  <c r="E1971" i="1"/>
  <c r="AL1971" i="1" s="1"/>
  <c r="E1972" i="1"/>
  <c r="AL1972" i="1" s="1"/>
  <c r="E1973" i="1"/>
  <c r="AL1973" i="1" s="1"/>
  <c r="E1974" i="1"/>
  <c r="AL1974" i="1" s="1"/>
  <c r="E1975" i="1"/>
  <c r="AL1975" i="1" s="1"/>
  <c r="E1976" i="1"/>
  <c r="AL1976" i="1" s="1"/>
  <c r="E1977" i="1"/>
  <c r="AL1977" i="1" s="1"/>
  <c r="E1978" i="1"/>
  <c r="AL1978" i="1" s="1"/>
  <c r="E1979" i="1"/>
  <c r="AL1979" i="1" s="1"/>
  <c r="E1980" i="1"/>
  <c r="AL1980" i="1" s="1"/>
  <c r="E1981" i="1"/>
  <c r="AL1981" i="1" s="1"/>
  <c r="E1982" i="1"/>
  <c r="AL1982" i="1" s="1"/>
  <c r="E1983" i="1"/>
  <c r="AL1983" i="1" s="1"/>
  <c r="E1984" i="1"/>
  <c r="AL1984" i="1" s="1"/>
  <c r="E1985" i="1"/>
  <c r="AL1985" i="1" s="1"/>
  <c r="E1986" i="1"/>
  <c r="AL1986" i="1" s="1"/>
  <c r="E1987" i="1"/>
  <c r="AL1987" i="1" s="1"/>
  <c r="E1988" i="1"/>
  <c r="AL1988" i="1" s="1"/>
  <c r="E1989" i="1"/>
  <c r="AL1989" i="1" s="1"/>
  <c r="E1990" i="1"/>
  <c r="AL1990" i="1" s="1"/>
  <c r="E1991" i="1"/>
  <c r="AL1991" i="1" s="1"/>
  <c r="E1992" i="1"/>
  <c r="AL1992" i="1" s="1"/>
  <c r="E1993" i="1"/>
  <c r="AL1993" i="1" s="1"/>
  <c r="E1994" i="1"/>
  <c r="AL1994" i="1" s="1"/>
  <c r="E1995" i="1"/>
  <c r="AL1995" i="1" s="1"/>
  <c r="E1996" i="1"/>
  <c r="AL1996" i="1" s="1"/>
  <c r="E1997" i="1"/>
  <c r="AL1997" i="1" s="1"/>
  <c r="E1998" i="1"/>
  <c r="AL1998" i="1" s="1"/>
  <c r="E1999" i="1"/>
  <c r="AL1999" i="1" s="1"/>
  <c r="E2000" i="1"/>
  <c r="AL2000" i="1" s="1"/>
  <c r="E2001" i="1"/>
  <c r="AL2001" i="1" s="1"/>
  <c r="E2002" i="1"/>
  <c r="AL2002" i="1" s="1"/>
  <c r="E2003" i="1"/>
  <c r="AL2003" i="1" s="1"/>
  <c r="E2004" i="1"/>
  <c r="AL2004" i="1" s="1"/>
  <c r="E2005" i="1"/>
  <c r="AL2005" i="1" s="1"/>
  <c r="E2006" i="1"/>
  <c r="AL2006" i="1" s="1"/>
  <c r="E2007" i="1"/>
  <c r="AL2007" i="1" s="1"/>
  <c r="E2008" i="1"/>
  <c r="AL2008" i="1" s="1"/>
  <c r="E2009" i="1"/>
  <c r="AL2009" i="1" s="1"/>
  <c r="E2010" i="1"/>
  <c r="AL2010" i="1" s="1"/>
  <c r="E2011" i="1"/>
  <c r="AL2011" i="1" s="1"/>
  <c r="E2012" i="1"/>
  <c r="AL2012" i="1" s="1"/>
  <c r="E2013" i="1"/>
  <c r="AL2013" i="1" s="1"/>
  <c r="E2014" i="1"/>
  <c r="AL2014" i="1" s="1"/>
  <c r="E2015" i="1"/>
  <c r="AL2015" i="1" s="1"/>
  <c r="E2016" i="1"/>
  <c r="AL2016" i="1" s="1"/>
  <c r="E2017" i="1"/>
  <c r="AL2017" i="1" s="1"/>
  <c r="E2018" i="1"/>
  <c r="AL2018" i="1" s="1"/>
  <c r="E2019" i="1"/>
  <c r="AL2019" i="1" s="1"/>
  <c r="E2020" i="1"/>
  <c r="AL2020" i="1" s="1"/>
  <c r="E2021" i="1"/>
  <c r="AL2021" i="1" s="1"/>
  <c r="E2022" i="1"/>
  <c r="AL2022" i="1" s="1"/>
  <c r="E2023" i="1"/>
  <c r="AL2023" i="1" s="1"/>
  <c r="E2024" i="1"/>
  <c r="AL2024" i="1" s="1"/>
  <c r="E2025" i="1"/>
  <c r="AL2025" i="1" s="1"/>
  <c r="E2026" i="1"/>
  <c r="AL2026" i="1" s="1"/>
  <c r="E2027" i="1"/>
  <c r="AL2027" i="1" s="1"/>
  <c r="E2028" i="1"/>
  <c r="AL2028" i="1" s="1"/>
  <c r="E2029" i="1"/>
  <c r="AL2029" i="1" s="1"/>
  <c r="E2030" i="1"/>
  <c r="AL2030" i="1" s="1"/>
  <c r="E2031" i="1"/>
  <c r="AL2031" i="1" s="1"/>
  <c r="E2032" i="1"/>
  <c r="AL2032" i="1" s="1"/>
  <c r="E2033" i="1"/>
  <c r="AL2033" i="1" s="1"/>
  <c r="E2034" i="1"/>
  <c r="AL2034" i="1" s="1"/>
  <c r="E2035" i="1"/>
  <c r="AL2035" i="1" s="1"/>
  <c r="E2036" i="1"/>
  <c r="AL2036" i="1" s="1"/>
  <c r="E2037" i="1"/>
  <c r="AL2037" i="1" s="1"/>
  <c r="E2038" i="1"/>
  <c r="AL2038" i="1" s="1"/>
  <c r="E2039" i="1"/>
  <c r="AL2039" i="1" s="1"/>
  <c r="E2040" i="1"/>
  <c r="AL2040" i="1" s="1"/>
  <c r="E2041" i="1"/>
  <c r="AL2041" i="1" s="1"/>
  <c r="E2042" i="1"/>
  <c r="AL2042" i="1" s="1"/>
  <c r="E2043" i="1"/>
  <c r="AL2043" i="1" s="1"/>
  <c r="E2044" i="1"/>
  <c r="AL2044" i="1" s="1"/>
  <c r="E2045" i="1"/>
  <c r="AL2045" i="1" s="1"/>
  <c r="E2046" i="1"/>
  <c r="AL2046" i="1" s="1"/>
  <c r="E2047" i="1"/>
  <c r="AL2047" i="1" s="1"/>
  <c r="E2048" i="1"/>
  <c r="AL2048" i="1" s="1"/>
  <c r="E2049" i="1"/>
  <c r="AL2049" i="1" s="1"/>
  <c r="E2050" i="1"/>
  <c r="AL2050" i="1" s="1"/>
  <c r="E2051" i="1"/>
  <c r="AL2051" i="1" s="1"/>
  <c r="E2052" i="1"/>
  <c r="AL2052" i="1" s="1"/>
  <c r="E2053" i="1"/>
  <c r="AL2053" i="1" s="1"/>
  <c r="E2054" i="1"/>
  <c r="AL2054" i="1" s="1"/>
  <c r="E2055" i="1"/>
  <c r="AL2055" i="1" s="1"/>
  <c r="E2056" i="1"/>
  <c r="AL2056" i="1" s="1"/>
  <c r="E2057" i="1"/>
  <c r="AL2057" i="1" s="1"/>
  <c r="E2058" i="1"/>
  <c r="AL2058" i="1" s="1"/>
  <c r="E2059" i="1"/>
  <c r="AL2059" i="1" s="1"/>
  <c r="E2060" i="1"/>
  <c r="AL2060" i="1" s="1"/>
  <c r="E2061" i="1"/>
  <c r="AL2061" i="1" s="1"/>
  <c r="E2062" i="1"/>
  <c r="AL2062" i="1" s="1"/>
  <c r="E2063" i="1"/>
  <c r="AL2063" i="1" s="1"/>
  <c r="E2064" i="1"/>
  <c r="AL2064" i="1" s="1"/>
  <c r="E2065" i="1"/>
  <c r="AL2065" i="1" s="1"/>
  <c r="E2066" i="1"/>
  <c r="AL2066" i="1" s="1"/>
  <c r="E2067" i="1"/>
  <c r="AL2067" i="1" s="1"/>
  <c r="E2068" i="1"/>
  <c r="AL2068" i="1" s="1"/>
  <c r="E2069" i="1"/>
  <c r="AL2069" i="1" s="1"/>
  <c r="E2070" i="1"/>
  <c r="AL2070" i="1" s="1"/>
  <c r="E2071" i="1"/>
  <c r="AL2071" i="1" s="1"/>
  <c r="E2072" i="1"/>
  <c r="AL2072" i="1" s="1"/>
  <c r="E2073" i="1"/>
  <c r="AL2073" i="1" s="1"/>
  <c r="E2074" i="1"/>
  <c r="AL2074" i="1" s="1"/>
  <c r="E2075" i="1"/>
  <c r="AL2075" i="1" s="1"/>
  <c r="E2076" i="1"/>
  <c r="AL2076" i="1" s="1"/>
  <c r="E2077" i="1"/>
  <c r="AL2077" i="1" s="1"/>
  <c r="E2078" i="1"/>
  <c r="AL2078" i="1" s="1"/>
  <c r="E2079" i="1"/>
  <c r="AL2079" i="1" s="1"/>
  <c r="E2080" i="1"/>
  <c r="AL2080" i="1" s="1"/>
  <c r="E2081" i="1"/>
  <c r="AL2081" i="1" s="1"/>
  <c r="E2082" i="1"/>
  <c r="AL2082" i="1" s="1"/>
  <c r="E2083" i="1"/>
  <c r="AL2083" i="1" s="1"/>
  <c r="E2084" i="1"/>
  <c r="AL2084" i="1" s="1"/>
  <c r="E2085" i="1"/>
  <c r="AL2085" i="1" s="1"/>
  <c r="E2086" i="1"/>
  <c r="AL2086" i="1" s="1"/>
  <c r="E2087" i="1"/>
  <c r="AL2087" i="1" s="1"/>
  <c r="E2088" i="1"/>
  <c r="AL2088" i="1" s="1"/>
  <c r="E2089" i="1"/>
  <c r="AL2089" i="1" s="1"/>
  <c r="E2090" i="1"/>
  <c r="AL2090" i="1" s="1"/>
  <c r="E2091" i="1"/>
  <c r="AL2091" i="1" s="1"/>
  <c r="E2092" i="1"/>
  <c r="AL2092" i="1" s="1"/>
  <c r="E2093" i="1"/>
  <c r="AL2093" i="1" s="1"/>
  <c r="E2094" i="1"/>
  <c r="AL2094" i="1" s="1"/>
  <c r="E2095" i="1"/>
  <c r="AL2095" i="1" s="1"/>
  <c r="E2096" i="1"/>
  <c r="AL2096" i="1" s="1"/>
  <c r="E2097" i="1"/>
  <c r="AL2097" i="1" s="1"/>
  <c r="E2098" i="1"/>
  <c r="AL2098" i="1" s="1"/>
  <c r="E2099" i="1"/>
  <c r="AL2099" i="1" s="1"/>
  <c r="E2100" i="1"/>
  <c r="AL2100" i="1" s="1"/>
  <c r="E2101" i="1"/>
  <c r="AL2101" i="1" s="1"/>
  <c r="E2102" i="1"/>
  <c r="AL2102" i="1" s="1"/>
  <c r="E2103" i="1"/>
  <c r="AL2103" i="1" s="1"/>
  <c r="E2104" i="1"/>
  <c r="AL2104" i="1" s="1"/>
  <c r="E2105" i="1"/>
  <c r="AL2105" i="1" s="1"/>
  <c r="E2106" i="1"/>
  <c r="AL2106" i="1" s="1"/>
  <c r="E2107" i="1"/>
  <c r="AL2107" i="1" s="1"/>
  <c r="E2108" i="1"/>
  <c r="AL2108" i="1" s="1"/>
  <c r="E2109" i="1"/>
  <c r="AL2109" i="1" s="1"/>
  <c r="E2110" i="1"/>
  <c r="AL2110" i="1" s="1"/>
  <c r="E2111" i="1"/>
  <c r="AL2111" i="1" s="1"/>
  <c r="E2112" i="1"/>
  <c r="AL2112" i="1" s="1"/>
  <c r="E2113" i="1"/>
  <c r="AL2113" i="1" s="1"/>
  <c r="E2114" i="1"/>
  <c r="AL2114" i="1" s="1"/>
  <c r="E2115" i="1"/>
  <c r="AL2115" i="1" s="1"/>
  <c r="E2116" i="1"/>
  <c r="AL2116" i="1" s="1"/>
  <c r="E2117" i="1"/>
  <c r="AL2117" i="1" s="1"/>
  <c r="E2118" i="1"/>
  <c r="AL2118" i="1" s="1"/>
  <c r="E2119" i="1"/>
  <c r="AL2119" i="1" s="1"/>
  <c r="E2120" i="1"/>
  <c r="AL2120" i="1" s="1"/>
  <c r="E2121" i="1"/>
  <c r="AL2121" i="1" s="1"/>
  <c r="E2122" i="1"/>
  <c r="AL2122" i="1" s="1"/>
  <c r="E2123" i="1"/>
  <c r="AL2123" i="1" s="1"/>
  <c r="E2124" i="1"/>
  <c r="AL2124" i="1" s="1"/>
  <c r="E2125" i="1"/>
  <c r="AL2125" i="1" s="1"/>
  <c r="E2126" i="1"/>
  <c r="AL2126" i="1" s="1"/>
  <c r="E2127" i="1"/>
  <c r="AL2127" i="1" s="1"/>
  <c r="E2128" i="1"/>
  <c r="AL2128" i="1" s="1"/>
  <c r="E2129" i="1"/>
  <c r="AL2129" i="1" s="1"/>
  <c r="E2130" i="1"/>
  <c r="AL2130" i="1" s="1"/>
  <c r="E2131" i="1"/>
  <c r="AL2131" i="1" s="1"/>
  <c r="E2132" i="1"/>
  <c r="AL2132" i="1" s="1"/>
  <c r="E2133" i="1"/>
  <c r="AL2133" i="1" s="1"/>
  <c r="E2134" i="1"/>
  <c r="AL2134" i="1" s="1"/>
  <c r="E2135" i="1"/>
  <c r="AL2135" i="1" s="1"/>
  <c r="E2136" i="1"/>
  <c r="AL2136" i="1" s="1"/>
  <c r="E2137" i="1"/>
  <c r="AL2137" i="1" s="1"/>
  <c r="E2138" i="1"/>
  <c r="AL2138" i="1" s="1"/>
  <c r="E2139" i="1"/>
  <c r="AL2139" i="1" s="1"/>
  <c r="E2140" i="1"/>
  <c r="AL2140" i="1" s="1"/>
  <c r="E2141" i="1"/>
  <c r="AL2141" i="1" s="1"/>
  <c r="E2142" i="1"/>
  <c r="AL2142" i="1" s="1"/>
  <c r="E2143" i="1"/>
  <c r="AL2143" i="1" s="1"/>
  <c r="E2144" i="1"/>
  <c r="AL2144" i="1" s="1"/>
  <c r="E2145" i="1"/>
  <c r="AL2145" i="1" s="1"/>
  <c r="E2146" i="1"/>
  <c r="AL2146" i="1" s="1"/>
  <c r="E2147" i="1"/>
  <c r="AL2147" i="1" s="1"/>
  <c r="E2148" i="1"/>
  <c r="AL2148" i="1" s="1"/>
  <c r="E2149" i="1"/>
  <c r="AL2149" i="1" s="1"/>
  <c r="E2150" i="1"/>
  <c r="AL2150" i="1" s="1"/>
  <c r="E2151" i="1"/>
  <c r="AL2151" i="1" s="1"/>
  <c r="E2152" i="1"/>
  <c r="AL2152" i="1" s="1"/>
  <c r="E2153" i="1"/>
  <c r="AL2153" i="1" s="1"/>
  <c r="E2154" i="1"/>
  <c r="AL2154" i="1" s="1"/>
  <c r="E2155" i="1"/>
  <c r="AL2155" i="1" s="1"/>
  <c r="E2156" i="1"/>
  <c r="AL2156" i="1" s="1"/>
  <c r="E2157" i="1"/>
  <c r="AL2157" i="1" s="1"/>
  <c r="E2158" i="1"/>
  <c r="AL2158" i="1" s="1"/>
  <c r="E2159" i="1"/>
  <c r="AL2159" i="1" s="1"/>
  <c r="E2160" i="1"/>
  <c r="AL2160" i="1" s="1"/>
  <c r="E2161" i="1"/>
  <c r="AL2161" i="1" s="1"/>
  <c r="E2162" i="1"/>
  <c r="AL2162" i="1" s="1"/>
  <c r="E2163" i="1"/>
  <c r="AL2163" i="1" s="1"/>
  <c r="E2164" i="1"/>
  <c r="AL2164" i="1" s="1"/>
  <c r="E2165" i="1"/>
  <c r="AL2165" i="1" s="1"/>
  <c r="E2166" i="1"/>
  <c r="AL2166" i="1" s="1"/>
  <c r="E2167" i="1"/>
  <c r="AL2167" i="1" s="1"/>
  <c r="E2168" i="1"/>
  <c r="AL2168" i="1" s="1"/>
  <c r="E2169" i="1"/>
  <c r="AL2169" i="1" s="1"/>
  <c r="E2170" i="1"/>
  <c r="AL2170" i="1" s="1"/>
  <c r="E2171" i="1"/>
  <c r="AL2171" i="1" s="1"/>
  <c r="E2172" i="1"/>
  <c r="AL2172" i="1" s="1"/>
  <c r="E2173" i="1"/>
  <c r="AL2173" i="1" s="1"/>
  <c r="E2174" i="1"/>
  <c r="AL2174" i="1" s="1"/>
  <c r="E2175" i="1"/>
  <c r="AL2175" i="1" s="1"/>
  <c r="E2176" i="1"/>
  <c r="AL2176" i="1" s="1"/>
  <c r="E2177" i="1"/>
  <c r="AL2177" i="1" s="1"/>
  <c r="E2178" i="1"/>
  <c r="AL2178" i="1" s="1"/>
  <c r="E2179" i="1"/>
  <c r="AL2179" i="1" s="1"/>
  <c r="E2180" i="1"/>
  <c r="AL2180" i="1" s="1"/>
  <c r="E2181" i="1"/>
  <c r="AL2181" i="1" s="1"/>
  <c r="E2182" i="1"/>
  <c r="AL2182" i="1" s="1"/>
  <c r="E2183" i="1"/>
  <c r="AL2183" i="1" s="1"/>
  <c r="E2184" i="1"/>
  <c r="AL2184" i="1" s="1"/>
  <c r="E2185" i="1"/>
  <c r="AL2185" i="1" s="1"/>
  <c r="E2186" i="1"/>
  <c r="AL2186" i="1" s="1"/>
  <c r="E2187" i="1"/>
  <c r="AL2187" i="1" s="1"/>
  <c r="E2188" i="1"/>
  <c r="AL2188" i="1" s="1"/>
  <c r="E2189" i="1"/>
  <c r="AL2189" i="1" s="1"/>
  <c r="E2190" i="1"/>
  <c r="AL2190" i="1" s="1"/>
  <c r="E2191" i="1"/>
  <c r="AL2191" i="1" s="1"/>
  <c r="E2192" i="1"/>
  <c r="AL2192" i="1" s="1"/>
  <c r="E2193" i="1"/>
  <c r="AL2193" i="1" s="1"/>
  <c r="E2194" i="1"/>
  <c r="AL2194" i="1" s="1"/>
  <c r="E2195" i="1"/>
  <c r="AL2195" i="1" s="1"/>
  <c r="E2196" i="1"/>
  <c r="AL2196" i="1" s="1"/>
  <c r="E2197" i="1"/>
  <c r="AL2197" i="1" s="1"/>
  <c r="E2198" i="1"/>
  <c r="AL2198" i="1" s="1"/>
  <c r="E2199" i="1"/>
  <c r="AL2199" i="1" s="1"/>
  <c r="E2200" i="1"/>
  <c r="AL2200" i="1" s="1"/>
  <c r="E2201" i="1"/>
  <c r="AL2201" i="1" s="1"/>
  <c r="E2202" i="1"/>
  <c r="AL2202" i="1" s="1"/>
  <c r="E2203" i="1"/>
  <c r="AL2203" i="1" s="1"/>
  <c r="E2204" i="1"/>
  <c r="AL2204" i="1" s="1"/>
  <c r="E2205" i="1"/>
  <c r="AL2205" i="1" s="1"/>
  <c r="E2206" i="1"/>
  <c r="AL2206" i="1" s="1"/>
  <c r="E2207" i="1"/>
  <c r="AL2207" i="1" s="1"/>
  <c r="E2208" i="1"/>
  <c r="AL2208" i="1" s="1"/>
  <c r="E2209" i="1"/>
  <c r="AL2209" i="1" s="1"/>
  <c r="E2210" i="1"/>
  <c r="AL2210" i="1" s="1"/>
  <c r="E2211" i="1"/>
  <c r="AL2211" i="1" s="1"/>
  <c r="E2212" i="1"/>
  <c r="AL2212" i="1" s="1"/>
  <c r="E2213" i="1"/>
  <c r="AL2213" i="1" s="1"/>
  <c r="E2214" i="1"/>
  <c r="AL2214" i="1" s="1"/>
  <c r="E2215" i="1"/>
  <c r="AL2215" i="1" s="1"/>
  <c r="E2216" i="1"/>
  <c r="AL2216" i="1" s="1"/>
  <c r="E2217" i="1"/>
  <c r="AL2217" i="1" s="1"/>
  <c r="E2218" i="1"/>
  <c r="AL2218" i="1" s="1"/>
  <c r="E2219" i="1"/>
  <c r="AL2219" i="1" s="1"/>
  <c r="E2220" i="1"/>
  <c r="AL2220" i="1" s="1"/>
  <c r="E2221" i="1"/>
  <c r="AL2221" i="1" s="1"/>
  <c r="E2222" i="1"/>
  <c r="AL2222" i="1" s="1"/>
  <c r="E2223" i="1"/>
  <c r="AL2223" i="1" s="1"/>
  <c r="E2224" i="1"/>
  <c r="AL2224" i="1" s="1"/>
  <c r="E2225" i="1"/>
  <c r="AL2225" i="1" s="1"/>
  <c r="E2226" i="1"/>
  <c r="AL2226" i="1" s="1"/>
  <c r="E2227" i="1"/>
  <c r="AL2227" i="1" s="1"/>
  <c r="E2228" i="1"/>
  <c r="AL2228" i="1" s="1"/>
  <c r="E2229" i="1"/>
  <c r="AL2229" i="1" s="1"/>
  <c r="E2230" i="1"/>
  <c r="AL2230" i="1" s="1"/>
  <c r="E2231" i="1"/>
  <c r="AL2231" i="1" s="1"/>
  <c r="E2232" i="1"/>
  <c r="AL2232" i="1" s="1"/>
  <c r="E2233" i="1"/>
  <c r="AL2233" i="1" s="1"/>
  <c r="E2234" i="1"/>
  <c r="AL2234" i="1" s="1"/>
  <c r="E2235" i="1"/>
  <c r="AL2235" i="1" s="1"/>
  <c r="E2236" i="1"/>
  <c r="AL2236" i="1" s="1"/>
  <c r="E2237" i="1"/>
  <c r="AL2237" i="1" s="1"/>
  <c r="E2238" i="1"/>
  <c r="AL2238" i="1" s="1"/>
  <c r="E2239" i="1"/>
  <c r="AL2239" i="1" s="1"/>
  <c r="E2240" i="1"/>
  <c r="AL2240" i="1" s="1"/>
  <c r="E2241" i="1"/>
  <c r="AL2241" i="1" s="1"/>
  <c r="E2242" i="1"/>
  <c r="AL2242" i="1" s="1"/>
  <c r="E2243" i="1"/>
  <c r="AL2243" i="1" s="1"/>
  <c r="E2244" i="1"/>
  <c r="AL2244" i="1" s="1"/>
  <c r="E2245" i="1"/>
  <c r="AL2245" i="1" s="1"/>
  <c r="E2246" i="1"/>
  <c r="AL2246" i="1" s="1"/>
  <c r="E2247" i="1"/>
  <c r="AL2247" i="1" s="1"/>
  <c r="E2248" i="1"/>
  <c r="AL2248" i="1" s="1"/>
  <c r="E2249" i="1"/>
  <c r="AL2249" i="1" s="1"/>
  <c r="E2250" i="1"/>
  <c r="AL2250" i="1" s="1"/>
  <c r="E2251" i="1"/>
  <c r="AL2251" i="1" s="1"/>
  <c r="E2252" i="1"/>
  <c r="AL2252" i="1" s="1"/>
  <c r="E2253" i="1"/>
  <c r="AL2253" i="1" s="1"/>
  <c r="E2254" i="1"/>
  <c r="AL2254" i="1" s="1"/>
  <c r="E2255" i="1"/>
  <c r="AL2255" i="1" s="1"/>
  <c r="E2256" i="1"/>
  <c r="AL2256" i="1" s="1"/>
  <c r="E2257" i="1"/>
  <c r="AL2257" i="1" s="1"/>
  <c r="E2258" i="1"/>
  <c r="AL2258" i="1" s="1"/>
  <c r="E2259" i="1"/>
  <c r="AL2259" i="1" s="1"/>
  <c r="E2260" i="1"/>
  <c r="AL2260" i="1" s="1"/>
  <c r="E2261" i="1"/>
  <c r="AL2261" i="1" s="1"/>
  <c r="E2262" i="1"/>
  <c r="AL2262" i="1" s="1"/>
  <c r="E2263" i="1"/>
  <c r="AL2263" i="1" s="1"/>
  <c r="E2264" i="1"/>
  <c r="AL2264" i="1" s="1"/>
  <c r="E2265" i="1"/>
  <c r="AL2265" i="1" s="1"/>
  <c r="E2266" i="1"/>
  <c r="AL2266" i="1" s="1"/>
  <c r="E2267" i="1"/>
  <c r="AL2267" i="1" s="1"/>
  <c r="E2268" i="1"/>
  <c r="AL2268" i="1" s="1"/>
  <c r="E2269" i="1"/>
  <c r="AL2269" i="1" s="1"/>
  <c r="E2270" i="1"/>
  <c r="AL2270" i="1" s="1"/>
  <c r="E2271" i="1"/>
  <c r="AL2271" i="1" s="1"/>
  <c r="E2272" i="1"/>
  <c r="AL2272" i="1" s="1"/>
  <c r="E2273" i="1"/>
  <c r="AL2273" i="1" s="1"/>
  <c r="E2274" i="1"/>
  <c r="AL2274" i="1" s="1"/>
  <c r="E2275" i="1"/>
  <c r="AL2275" i="1" s="1"/>
  <c r="E2276" i="1"/>
  <c r="AL2276" i="1" s="1"/>
  <c r="E2277" i="1"/>
  <c r="AL2277" i="1" s="1"/>
  <c r="E2278" i="1"/>
  <c r="AL2278" i="1" s="1"/>
  <c r="E2279" i="1"/>
  <c r="AL2279" i="1" s="1"/>
  <c r="E2280" i="1"/>
  <c r="AL2280" i="1" s="1"/>
  <c r="E2281" i="1"/>
  <c r="AL2281" i="1" s="1"/>
  <c r="E2282" i="1"/>
  <c r="AL2282" i="1" s="1"/>
  <c r="E2283" i="1"/>
  <c r="AL2283" i="1" s="1"/>
  <c r="E2284" i="1"/>
  <c r="AL2284" i="1" s="1"/>
  <c r="E2285" i="1"/>
  <c r="AL2285" i="1" s="1"/>
  <c r="E2286" i="1"/>
  <c r="AL2286" i="1" s="1"/>
  <c r="E2287" i="1"/>
  <c r="AL2287" i="1" s="1"/>
  <c r="E2288" i="1"/>
  <c r="AL2288" i="1" s="1"/>
  <c r="E2289" i="1"/>
  <c r="AL2289" i="1" s="1"/>
  <c r="E2290" i="1"/>
  <c r="AL2290" i="1" s="1"/>
  <c r="E2291" i="1"/>
  <c r="AL2291" i="1" s="1"/>
  <c r="E2292" i="1"/>
  <c r="AL2292" i="1" s="1"/>
  <c r="E2293" i="1"/>
  <c r="AL2293" i="1" s="1"/>
  <c r="E2294" i="1"/>
  <c r="AL2294" i="1" s="1"/>
  <c r="E2295" i="1"/>
  <c r="AL2295" i="1" s="1"/>
  <c r="E2296" i="1"/>
  <c r="AL2296" i="1" s="1"/>
  <c r="E2297" i="1"/>
  <c r="AL2297" i="1" s="1"/>
  <c r="E2298" i="1"/>
  <c r="AL2298" i="1" s="1"/>
  <c r="E2299" i="1"/>
  <c r="AL2299" i="1" s="1"/>
  <c r="E2300" i="1"/>
  <c r="AL2300" i="1" s="1"/>
  <c r="E2301" i="1"/>
  <c r="AL2301" i="1" s="1"/>
  <c r="E2302" i="1"/>
  <c r="AL2302" i="1" s="1"/>
  <c r="E2303" i="1"/>
  <c r="AL2303" i="1" s="1"/>
  <c r="E2304" i="1"/>
  <c r="AL2304" i="1" s="1"/>
  <c r="E2305" i="1"/>
  <c r="AL2305" i="1" s="1"/>
  <c r="E2306" i="1"/>
  <c r="AL2306" i="1" s="1"/>
  <c r="E2307" i="1"/>
  <c r="AL2307" i="1" s="1"/>
  <c r="E2308" i="1"/>
  <c r="AL2308" i="1" s="1"/>
  <c r="E2309" i="1"/>
  <c r="AL2309" i="1" s="1"/>
  <c r="E2310" i="1"/>
  <c r="AL2310" i="1" s="1"/>
  <c r="E2311" i="1"/>
  <c r="AL2311" i="1" s="1"/>
  <c r="E2312" i="1"/>
  <c r="AL2312" i="1" s="1"/>
  <c r="E2313" i="1"/>
  <c r="AL2313" i="1" s="1"/>
  <c r="E2314" i="1"/>
  <c r="AL2314" i="1" s="1"/>
  <c r="E2315" i="1"/>
  <c r="AL2315" i="1" s="1"/>
  <c r="E2316" i="1"/>
  <c r="AL2316" i="1" s="1"/>
  <c r="E2317" i="1"/>
  <c r="AL2317" i="1" s="1"/>
  <c r="E2318" i="1"/>
  <c r="AL2318" i="1" s="1"/>
  <c r="E2319" i="1"/>
  <c r="AL2319" i="1" s="1"/>
  <c r="E2320" i="1"/>
  <c r="AL2320" i="1" s="1"/>
  <c r="E2321" i="1"/>
  <c r="AL2321" i="1" s="1"/>
  <c r="E2322" i="1"/>
  <c r="AL2322" i="1" s="1"/>
  <c r="E2323" i="1"/>
  <c r="AL2323" i="1" s="1"/>
  <c r="E2324" i="1"/>
  <c r="AL2324" i="1" s="1"/>
  <c r="E2325" i="1"/>
  <c r="AL2325" i="1" s="1"/>
  <c r="E2326" i="1"/>
  <c r="AL2326" i="1" s="1"/>
  <c r="E2327" i="1"/>
  <c r="AL2327" i="1" s="1"/>
  <c r="E2328" i="1"/>
  <c r="AL2328" i="1" s="1"/>
  <c r="E2329" i="1"/>
  <c r="AL2329" i="1" s="1"/>
  <c r="E2330" i="1"/>
  <c r="AL2330" i="1" s="1"/>
  <c r="E2331" i="1"/>
  <c r="AL2331" i="1" s="1"/>
  <c r="E2332" i="1"/>
  <c r="AL2332" i="1" s="1"/>
  <c r="E2333" i="1"/>
  <c r="AL2333" i="1" s="1"/>
  <c r="E2334" i="1"/>
  <c r="AL2334" i="1" s="1"/>
  <c r="E2335" i="1"/>
  <c r="AL2335" i="1" s="1"/>
  <c r="E2336" i="1"/>
  <c r="AL2336" i="1" s="1"/>
  <c r="E2337" i="1"/>
  <c r="AL2337" i="1" s="1"/>
  <c r="E2338" i="1"/>
  <c r="AL2338" i="1" s="1"/>
  <c r="E2339" i="1"/>
  <c r="AL2339" i="1" s="1"/>
  <c r="E2340" i="1"/>
  <c r="AL2340" i="1" s="1"/>
  <c r="E2341" i="1"/>
  <c r="AL2341" i="1" s="1"/>
  <c r="E2342" i="1"/>
  <c r="AL2342" i="1" s="1"/>
  <c r="E2343" i="1"/>
  <c r="AL2343" i="1" s="1"/>
  <c r="E2344" i="1"/>
  <c r="AL2344" i="1" s="1"/>
  <c r="E2345" i="1"/>
  <c r="AL2345" i="1" s="1"/>
  <c r="E2346" i="1"/>
  <c r="AL2346" i="1" s="1"/>
  <c r="E2347" i="1"/>
  <c r="AL2347" i="1" s="1"/>
  <c r="E2348" i="1"/>
  <c r="AL2348" i="1" s="1"/>
  <c r="E2349" i="1"/>
  <c r="AL2349" i="1" s="1"/>
  <c r="E2350" i="1"/>
  <c r="AL2350" i="1" s="1"/>
  <c r="E2351" i="1"/>
  <c r="AL2351" i="1" s="1"/>
  <c r="E2352" i="1"/>
  <c r="AL2352" i="1" s="1"/>
  <c r="E2353" i="1"/>
  <c r="AL2353" i="1" s="1"/>
  <c r="E2354" i="1"/>
  <c r="AL2354" i="1" s="1"/>
  <c r="E2355" i="1"/>
  <c r="AL2355" i="1" s="1"/>
  <c r="E2356" i="1"/>
  <c r="AL2356" i="1" s="1"/>
  <c r="E2357" i="1"/>
  <c r="AL2357" i="1" s="1"/>
  <c r="E2358" i="1"/>
  <c r="AL2358" i="1" s="1"/>
  <c r="E2359" i="1"/>
  <c r="AL2359" i="1" s="1"/>
  <c r="E2360" i="1"/>
  <c r="AL2360" i="1" s="1"/>
  <c r="E2361" i="1"/>
  <c r="AL2361" i="1" s="1"/>
  <c r="E2362" i="1"/>
  <c r="AL2362" i="1" s="1"/>
  <c r="E2363" i="1"/>
  <c r="AL2363" i="1" s="1"/>
  <c r="E2364" i="1"/>
  <c r="AL2364" i="1" s="1"/>
  <c r="E2365" i="1"/>
  <c r="AL2365" i="1" s="1"/>
  <c r="E2366" i="1"/>
  <c r="AL2366" i="1" s="1"/>
  <c r="E2367" i="1"/>
  <c r="AL2367" i="1" s="1"/>
  <c r="E2368" i="1"/>
  <c r="AL2368" i="1" s="1"/>
  <c r="E2369" i="1"/>
  <c r="AL2369" i="1" s="1"/>
  <c r="E2370" i="1"/>
  <c r="AL2370" i="1" s="1"/>
  <c r="E2371" i="1"/>
  <c r="AL2371" i="1" s="1"/>
  <c r="E2372" i="1"/>
  <c r="AL2372" i="1" s="1"/>
  <c r="E2373" i="1"/>
  <c r="AL2373" i="1" s="1"/>
  <c r="E2374" i="1"/>
  <c r="AL2374" i="1" s="1"/>
  <c r="E2375" i="1"/>
  <c r="AL2375" i="1" s="1"/>
  <c r="E2376" i="1"/>
  <c r="AL2376" i="1" s="1"/>
  <c r="E2377" i="1"/>
  <c r="AL2377" i="1" s="1"/>
  <c r="E2378" i="1"/>
  <c r="AL2378" i="1" s="1"/>
  <c r="E2379" i="1"/>
  <c r="AL2379" i="1" s="1"/>
  <c r="E2380" i="1"/>
  <c r="AL2380" i="1" s="1"/>
  <c r="E2381" i="1"/>
  <c r="AL2381" i="1" s="1"/>
  <c r="E2382" i="1"/>
  <c r="AL2382" i="1" s="1"/>
  <c r="E2383" i="1"/>
  <c r="AL2383" i="1" s="1"/>
  <c r="E2384" i="1"/>
  <c r="AL2384" i="1" s="1"/>
  <c r="E2385" i="1"/>
  <c r="AL2385" i="1" s="1"/>
  <c r="E2386" i="1"/>
  <c r="AL2386" i="1" s="1"/>
  <c r="E2387" i="1"/>
  <c r="AL2387" i="1" s="1"/>
  <c r="E2388" i="1"/>
  <c r="AL2388" i="1" s="1"/>
  <c r="E2389" i="1"/>
  <c r="AL2389" i="1" s="1"/>
  <c r="E2390" i="1"/>
  <c r="AL2390" i="1" s="1"/>
  <c r="E2391" i="1"/>
  <c r="AL2391" i="1" s="1"/>
  <c r="E2392" i="1"/>
  <c r="AL2392" i="1" s="1"/>
  <c r="E2393" i="1"/>
  <c r="AL2393" i="1" s="1"/>
  <c r="E2394" i="1"/>
  <c r="AL2394" i="1" s="1"/>
  <c r="E2395" i="1"/>
  <c r="AL2395" i="1" s="1"/>
  <c r="E2396" i="1"/>
  <c r="AL2396" i="1" s="1"/>
  <c r="E2397" i="1"/>
  <c r="AL2397" i="1" s="1"/>
  <c r="E2398" i="1"/>
  <c r="AL2398" i="1" s="1"/>
  <c r="E2399" i="1"/>
  <c r="AL2399" i="1" s="1"/>
  <c r="E2400" i="1"/>
  <c r="AL2400" i="1" s="1"/>
  <c r="E2401" i="1"/>
  <c r="AL2401" i="1" s="1"/>
  <c r="E2402" i="1"/>
  <c r="AL2402" i="1" s="1"/>
  <c r="E2403" i="1"/>
  <c r="AL2403" i="1" s="1"/>
  <c r="E2404" i="1"/>
  <c r="AL2404" i="1" s="1"/>
  <c r="E2405" i="1"/>
  <c r="AL2405" i="1" s="1"/>
  <c r="E2406" i="1"/>
  <c r="AL2406" i="1" s="1"/>
  <c r="E2407" i="1"/>
  <c r="AL2407" i="1" s="1"/>
  <c r="E2408" i="1"/>
  <c r="AL2408" i="1" s="1"/>
  <c r="E2409" i="1"/>
  <c r="AL2409" i="1" s="1"/>
  <c r="E2410" i="1"/>
  <c r="AL2410" i="1" s="1"/>
  <c r="E2411" i="1"/>
  <c r="AL2411" i="1" s="1"/>
  <c r="E2412" i="1"/>
  <c r="AL2412" i="1" s="1"/>
  <c r="E2413" i="1"/>
  <c r="AL2413" i="1" s="1"/>
  <c r="E2414" i="1"/>
  <c r="AL2414" i="1" s="1"/>
  <c r="E2415" i="1"/>
  <c r="AL2415" i="1" s="1"/>
  <c r="E2416" i="1"/>
  <c r="AL2416" i="1" s="1"/>
  <c r="E2417" i="1"/>
  <c r="AL2417" i="1" s="1"/>
  <c r="E2418" i="1"/>
  <c r="AL2418" i="1" s="1"/>
  <c r="E2419" i="1"/>
  <c r="AL2419" i="1" s="1"/>
  <c r="E2420" i="1"/>
  <c r="AL2420" i="1" s="1"/>
  <c r="E2421" i="1"/>
  <c r="AL2421" i="1" s="1"/>
  <c r="E2422" i="1"/>
  <c r="AL2422" i="1" s="1"/>
  <c r="E2423" i="1"/>
  <c r="AL2423" i="1" s="1"/>
  <c r="E2424" i="1"/>
  <c r="AL2424" i="1" s="1"/>
  <c r="E2425" i="1"/>
  <c r="AL2425" i="1" s="1"/>
  <c r="E2426" i="1"/>
  <c r="AL2426" i="1" s="1"/>
  <c r="E2427" i="1"/>
  <c r="AL2427" i="1" s="1"/>
  <c r="E2428" i="1"/>
  <c r="AL2428" i="1" s="1"/>
  <c r="E2429" i="1"/>
  <c r="AL2429" i="1" s="1"/>
  <c r="E2430" i="1"/>
  <c r="AL2430" i="1" s="1"/>
  <c r="E2431" i="1"/>
  <c r="AL2431" i="1" s="1"/>
  <c r="E2432" i="1"/>
  <c r="AL2432" i="1" s="1"/>
  <c r="E2433" i="1"/>
  <c r="AL2433" i="1" s="1"/>
  <c r="E2434" i="1"/>
  <c r="AL2434" i="1" s="1"/>
  <c r="E2435" i="1"/>
  <c r="AL2435" i="1" s="1"/>
  <c r="E2436" i="1"/>
  <c r="AL2436" i="1" s="1"/>
  <c r="E2437" i="1"/>
  <c r="AL2437" i="1" s="1"/>
  <c r="E2438" i="1"/>
  <c r="AL2438" i="1" s="1"/>
  <c r="E2439" i="1"/>
  <c r="AL2439" i="1" s="1"/>
  <c r="E2440" i="1"/>
  <c r="AL2440" i="1" s="1"/>
  <c r="E2441" i="1"/>
  <c r="AL2441" i="1" s="1"/>
  <c r="E2442" i="1"/>
  <c r="AL2442" i="1" s="1"/>
  <c r="E2443" i="1"/>
  <c r="AL2443" i="1" s="1"/>
  <c r="E2444" i="1"/>
  <c r="AL2444" i="1" s="1"/>
  <c r="E2445" i="1"/>
  <c r="AL2445" i="1" s="1"/>
  <c r="E2446" i="1"/>
  <c r="AL2446" i="1" s="1"/>
  <c r="E2447" i="1"/>
  <c r="AL2447" i="1" s="1"/>
  <c r="E2448" i="1"/>
  <c r="AL2448" i="1" s="1"/>
  <c r="E2449" i="1"/>
  <c r="AL2449" i="1" s="1"/>
  <c r="E2450" i="1"/>
  <c r="AL2450" i="1" s="1"/>
  <c r="E2451" i="1"/>
  <c r="AL2451" i="1" s="1"/>
  <c r="E2452" i="1"/>
  <c r="AL2452" i="1" s="1"/>
  <c r="E2453" i="1"/>
  <c r="AL2453" i="1" s="1"/>
  <c r="E2454" i="1"/>
  <c r="AL2454" i="1" s="1"/>
  <c r="E2455" i="1"/>
  <c r="AL2455" i="1" s="1"/>
  <c r="E2456" i="1"/>
  <c r="AL2456" i="1" s="1"/>
  <c r="E2457" i="1"/>
  <c r="AL2457" i="1" s="1"/>
  <c r="E2458" i="1"/>
  <c r="AL2458" i="1" s="1"/>
  <c r="E2459" i="1"/>
  <c r="AL2459" i="1" s="1"/>
  <c r="E2460" i="1"/>
  <c r="AL2460" i="1" s="1"/>
  <c r="E2461" i="1"/>
  <c r="AL2461" i="1" s="1"/>
  <c r="E2462" i="1"/>
  <c r="AL2462" i="1" s="1"/>
  <c r="E2463" i="1"/>
  <c r="AL2463" i="1" s="1"/>
  <c r="E2464" i="1"/>
  <c r="AL2464" i="1" s="1"/>
  <c r="E2465" i="1"/>
  <c r="AL2465" i="1" s="1"/>
  <c r="E2466" i="1"/>
  <c r="AL2466" i="1" s="1"/>
  <c r="E2467" i="1"/>
  <c r="AL2467" i="1" s="1"/>
  <c r="E2468" i="1"/>
  <c r="AL2468" i="1" s="1"/>
  <c r="E2469" i="1"/>
  <c r="AL2469" i="1" s="1"/>
  <c r="E2470" i="1"/>
  <c r="AL2470" i="1" s="1"/>
  <c r="E2471" i="1"/>
  <c r="AL2471" i="1" s="1"/>
  <c r="E2472" i="1"/>
  <c r="AL2472" i="1" s="1"/>
  <c r="E2473" i="1"/>
  <c r="AL2473" i="1" s="1"/>
  <c r="E2474" i="1"/>
  <c r="AL2474" i="1" s="1"/>
  <c r="E2475" i="1"/>
  <c r="AL2475" i="1" s="1"/>
  <c r="E2476" i="1"/>
  <c r="AL2476" i="1" s="1"/>
  <c r="E2477" i="1"/>
  <c r="AL2477" i="1" s="1"/>
  <c r="E2478" i="1"/>
  <c r="AL2478" i="1" s="1"/>
  <c r="E2479" i="1"/>
  <c r="AL2479" i="1" s="1"/>
  <c r="E2480" i="1"/>
  <c r="AL2480" i="1" s="1"/>
  <c r="E2481" i="1"/>
  <c r="AL2481" i="1" s="1"/>
  <c r="E2482" i="1"/>
  <c r="AL2482" i="1" s="1"/>
  <c r="E2483" i="1"/>
  <c r="AL2483" i="1" s="1"/>
  <c r="E2484" i="1"/>
  <c r="AL2484" i="1" s="1"/>
  <c r="E2485" i="1"/>
  <c r="AL2485" i="1" s="1"/>
  <c r="E2486" i="1"/>
  <c r="AL2486" i="1" s="1"/>
  <c r="E2487" i="1"/>
  <c r="AL2487" i="1" s="1"/>
  <c r="E2488" i="1"/>
  <c r="AL2488" i="1" s="1"/>
  <c r="E2489" i="1"/>
  <c r="AL2489" i="1" s="1"/>
  <c r="E2490" i="1"/>
  <c r="AL2490" i="1" s="1"/>
  <c r="E2491" i="1"/>
  <c r="AL2491" i="1" s="1"/>
  <c r="E2492" i="1"/>
  <c r="AL2492" i="1" s="1"/>
  <c r="E2493" i="1"/>
  <c r="AL2493" i="1" s="1"/>
  <c r="E2494" i="1"/>
  <c r="AL2494" i="1" s="1"/>
  <c r="E2495" i="1"/>
  <c r="AL2495" i="1" s="1"/>
  <c r="E2496" i="1"/>
  <c r="AL2496" i="1" s="1"/>
  <c r="E2497" i="1"/>
  <c r="AL2497" i="1" s="1"/>
  <c r="E2498" i="1"/>
  <c r="AL2498" i="1" s="1"/>
  <c r="E2499" i="1"/>
  <c r="AL2499" i="1" s="1"/>
  <c r="E2500" i="1"/>
  <c r="AL2500" i="1" s="1"/>
  <c r="E2501" i="1"/>
  <c r="AL2501" i="1" s="1"/>
  <c r="E2502" i="1"/>
  <c r="AL2502" i="1" s="1"/>
  <c r="E2503" i="1"/>
  <c r="AL2503" i="1" s="1"/>
  <c r="E2504" i="1"/>
  <c r="AL2504" i="1" s="1"/>
  <c r="E2505" i="1"/>
  <c r="AL2505" i="1" s="1"/>
  <c r="E2506" i="1"/>
  <c r="AL2506" i="1" s="1"/>
  <c r="E2507" i="1"/>
  <c r="AL2507" i="1" s="1"/>
  <c r="E2508" i="1"/>
  <c r="AL2508" i="1" s="1"/>
  <c r="E2509" i="1"/>
  <c r="AL2509" i="1" s="1"/>
  <c r="E2510" i="1"/>
  <c r="AL2510" i="1" s="1"/>
  <c r="E2511" i="1"/>
  <c r="AL2511" i="1" s="1"/>
  <c r="E2512" i="1"/>
  <c r="AL2512" i="1" s="1"/>
  <c r="E2513" i="1"/>
  <c r="AL2513" i="1" s="1"/>
  <c r="E2514" i="1"/>
  <c r="AL2514" i="1" s="1"/>
  <c r="E2515" i="1"/>
  <c r="AL2515" i="1" s="1"/>
  <c r="E2516" i="1"/>
  <c r="AL2516" i="1" s="1"/>
  <c r="E2517" i="1"/>
  <c r="AL2517" i="1" s="1"/>
  <c r="E2518" i="1"/>
  <c r="AL2518" i="1" s="1"/>
  <c r="E2519" i="1"/>
  <c r="AL2519" i="1" s="1"/>
  <c r="E2520" i="1"/>
  <c r="AL2520" i="1" s="1"/>
  <c r="E2521" i="1"/>
  <c r="AL2521" i="1" s="1"/>
  <c r="E7" i="1"/>
  <c r="AL7" i="1" s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C10" i="39" l="1"/>
  <c r="E8" i="39"/>
  <c r="E10" i="39" s="1"/>
  <c r="F8" i="39"/>
  <c r="F10" i="39" s="1"/>
  <c r="G8" i="39"/>
  <c r="G10" i="39" s="1"/>
  <c r="D8" i="39"/>
  <c r="D10" i="39" s="1"/>
  <c r="AN28" i="1"/>
  <c r="AM28" i="1"/>
  <c r="AK28" i="1"/>
  <c r="AN24" i="1"/>
  <c r="AK24" i="1"/>
  <c r="AM24" i="1"/>
  <c r="AN20" i="1"/>
  <c r="AK20" i="1"/>
  <c r="AM20" i="1"/>
  <c r="AN16" i="1"/>
  <c r="AM16" i="1"/>
  <c r="AK16" i="1"/>
  <c r="AN12" i="1"/>
  <c r="AK12" i="1"/>
  <c r="AM12" i="1"/>
  <c r="AN8" i="1"/>
  <c r="AK8" i="1"/>
  <c r="AM8" i="1"/>
  <c r="P8" i="37"/>
  <c r="G23" i="17"/>
  <c r="G24" i="17" s="1"/>
  <c r="K23" i="17"/>
  <c r="K24" i="17" s="1"/>
  <c r="K26" i="17" s="1"/>
  <c r="D23" i="17"/>
  <c r="D24" i="17" s="1"/>
  <c r="I23" i="17"/>
  <c r="I24" i="17" s="1"/>
  <c r="L23" i="17"/>
  <c r="L24" i="17" s="1"/>
  <c r="L26" i="17" s="1"/>
  <c r="E23" i="17"/>
  <c r="M23" i="17"/>
  <c r="M24" i="17" s="1"/>
  <c r="M26" i="17" s="1"/>
  <c r="F23" i="17"/>
  <c r="F24" i="17" s="1"/>
  <c r="C23" i="17"/>
  <c r="C24" i="17" s="1"/>
  <c r="N23" i="17"/>
  <c r="N24" i="17" s="1"/>
  <c r="N26" i="17" s="1"/>
  <c r="H23" i="17"/>
  <c r="J23" i="17"/>
  <c r="J8" i="16"/>
  <c r="AK27" i="1"/>
  <c r="AN27" i="1"/>
  <c r="AM27" i="1"/>
  <c r="AK15" i="1"/>
  <c r="AN15" i="1"/>
  <c r="AM15" i="1"/>
  <c r="CE649" i="4"/>
  <c r="CG648" i="4"/>
  <c r="CH648" i="4" s="1"/>
  <c r="M11" i="2"/>
  <c r="M12" i="2"/>
  <c r="AK23" i="1"/>
  <c r="AN23" i="1"/>
  <c r="AM23" i="1"/>
  <c r="AK11" i="1"/>
  <c r="AM11" i="1"/>
  <c r="AN11" i="1"/>
  <c r="AK26" i="1"/>
  <c r="AM26" i="1"/>
  <c r="AN26" i="1"/>
  <c r="AM22" i="1"/>
  <c r="AN22" i="1"/>
  <c r="AK22" i="1"/>
  <c r="AM18" i="1"/>
  <c r="AN18" i="1"/>
  <c r="AK18" i="1"/>
  <c r="AM14" i="1"/>
  <c r="AN14" i="1"/>
  <c r="AK14" i="1"/>
  <c r="AM10" i="1"/>
  <c r="AN10" i="1"/>
  <c r="AK10" i="1"/>
  <c r="M6" i="1"/>
  <c r="AK7" i="1"/>
  <c r="AN7" i="1"/>
  <c r="AM7" i="1"/>
  <c r="M5" i="2"/>
  <c r="M6" i="2"/>
  <c r="N6" i="2"/>
  <c r="N5" i="2"/>
  <c r="AK19" i="1"/>
  <c r="AM19" i="1"/>
  <c r="AN19" i="1"/>
  <c r="AM29" i="1"/>
  <c r="AN29" i="1"/>
  <c r="AK29" i="1"/>
  <c r="AM25" i="1"/>
  <c r="AN25" i="1"/>
  <c r="AK25" i="1"/>
  <c r="AM21" i="1"/>
  <c r="AN21" i="1"/>
  <c r="AK21" i="1"/>
  <c r="AM17" i="1"/>
  <c r="AN17" i="1"/>
  <c r="AK17" i="1"/>
  <c r="AM13" i="1"/>
  <c r="AN13" i="1"/>
  <c r="AK13" i="1"/>
  <c r="AM9" i="1"/>
  <c r="AN9" i="1"/>
  <c r="AK9" i="1"/>
  <c r="P235" i="6"/>
  <c r="O235" i="6"/>
  <c r="M236" i="6"/>
  <c r="P5" i="2"/>
  <c r="C4" i="13" s="1"/>
  <c r="Q8" i="2"/>
  <c r="Q9" i="2"/>
  <c r="P8" i="2"/>
  <c r="P9" i="2"/>
  <c r="Q6" i="2"/>
  <c r="Q7" i="2"/>
  <c r="Q5" i="2"/>
  <c r="P6" i="2"/>
  <c r="P7" i="2"/>
  <c r="AL370" i="6"/>
  <c r="AZ289" i="4"/>
  <c r="BC288" i="4"/>
  <c r="BE288" i="4" s="1"/>
  <c r="BA350" i="4"/>
  <c r="BD349" i="4"/>
  <c r="BF349" i="4" s="1"/>
  <c r="AA210" i="7"/>
  <c r="AB210" i="7" s="1"/>
  <c r="Z211" i="7"/>
  <c r="AA211" i="7" s="1"/>
  <c r="AC208" i="7"/>
  <c r="AC209" i="7" s="1"/>
  <c r="M23" i="2"/>
  <c r="AN8" i="2"/>
  <c r="AN12" i="2"/>
  <c r="AN16" i="2"/>
  <c r="AN20" i="2"/>
  <c r="AN24" i="2"/>
  <c r="AN28" i="2"/>
  <c r="AN32" i="2"/>
  <c r="AN36" i="2"/>
  <c r="AN40" i="2"/>
  <c r="AN44" i="2"/>
  <c r="AN48" i="2"/>
  <c r="AN52" i="2"/>
  <c r="AN56" i="2"/>
  <c r="AN60" i="2"/>
  <c r="AN5" i="2"/>
  <c r="AN9" i="2"/>
  <c r="AN13" i="2"/>
  <c r="AN17" i="2"/>
  <c r="AN21" i="2"/>
  <c r="AN25" i="2"/>
  <c r="AN29" i="2"/>
  <c r="AN33" i="2"/>
  <c r="AN37" i="2"/>
  <c r="AN41" i="2"/>
  <c r="AN45" i="2"/>
  <c r="AN49" i="2"/>
  <c r="AN53" i="2"/>
  <c r="AN57" i="2"/>
  <c r="AN4" i="2"/>
  <c r="AN6" i="2"/>
  <c r="AN10" i="2"/>
  <c r="AN14" i="2"/>
  <c r="AN18" i="2"/>
  <c r="AN22" i="2"/>
  <c r="AN26" i="2"/>
  <c r="AN30" i="2"/>
  <c r="AN34" i="2"/>
  <c r="AN38" i="2"/>
  <c r="AN42" i="2"/>
  <c r="AN46" i="2"/>
  <c r="AN50" i="2"/>
  <c r="AN54" i="2"/>
  <c r="AN58" i="2"/>
  <c r="AN7" i="2"/>
  <c r="AN11" i="2"/>
  <c r="AN15" i="2"/>
  <c r="AN19" i="2"/>
  <c r="AN23" i="2"/>
  <c r="AN27" i="2"/>
  <c r="AN31" i="2"/>
  <c r="AN35" i="2"/>
  <c r="AN39" i="2"/>
  <c r="AN43" i="2"/>
  <c r="AN47" i="2"/>
  <c r="AN51" i="2"/>
  <c r="AN55" i="2"/>
  <c r="AN59" i="2"/>
  <c r="AM7" i="2"/>
  <c r="AM11" i="2"/>
  <c r="AM15" i="2"/>
  <c r="AM19" i="2"/>
  <c r="AM23" i="2"/>
  <c r="AM27" i="2"/>
  <c r="AM31" i="2"/>
  <c r="AM35" i="2"/>
  <c r="AM39" i="2"/>
  <c r="AM43" i="2"/>
  <c r="AM47" i="2"/>
  <c r="AM51" i="2"/>
  <c r="AM55" i="2"/>
  <c r="AM59" i="2"/>
  <c r="AM8" i="2"/>
  <c r="AM12" i="2"/>
  <c r="AM16" i="2"/>
  <c r="AM20" i="2"/>
  <c r="AM24" i="2"/>
  <c r="AM28" i="2"/>
  <c r="AM32" i="2"/>
  <c r="AM36" i="2"/>
  <c r="AM40" i="2"/>
  <c r="AM44" i="2"/>
  <c r="AM48" i="2"/>
  <c r="AM52" i="2"/>
  <c r="AM56" i="2"/>
  <c r="AM60" i="2"/>
  <c r="AM5" i="2"/>
  <c r="AM9" i="2"/>
  <c r="AM13" i="2"/>
  <c r="AM17" i="2"/>
  <c r="AM21" i="2"/>
  <c r="AM25" i="2"/>
  <c r="AM29" i="2"/>
  <c r="AM33" i="2"/>
  <c r="AM37" i="2"/>
  <c r="AM41" i="2"/>
  <c r="AM45" i="2"/>
  <c r="AM49" i="2"/>
  <c r="AM53" i="2"/>
  <c r="AM57" i="2"/>
  <c r="AM4" i="2"/>
  <c r="AM6" i="2"/>
  <c r="AM10" i="2"/>
  <c r="AM14" i="2"/>
  <c r="AM18" i="2"/>
  <c r="AM22" i="2"/>
  <c r="AM26" i="2"/>
  <c r="AM30" i="2"/>
  <c r="AM34" i="2"/>
  <c r="AM38" i="2"/>
  <c r="AM42" i="2"/>
  <c r="AM46" i="2"/>
  <c r="AM50" i="2"/>
  <c r="AM54" i="2"/>
  <c r="AM58" i="2"/>
  <c r="AK371" i="6"/>
  <c r="AJ372" i="6"/>
  <c r="AX8" i="1"/>
  <c r="AX7" i="1"/>
  <c r="AX9" i="1"/>
  <c r="K16" i="1"/>
  <c r="K15" i="1" s="1"/>
  <c r="AX6" i="1"/>
  <c r="AN2515" i="1"/>
  <c r="AM2515" i="1"/>
  <c r="AK2515" i="1"/>
  <c r="AN2495" i="1"/>
  <c r="AM2495" i="1"/>
  <c r="AK2495" i="1"/>
  <c r="AN2483" i="1"/>
  <c r="AM2483" i="1"/>
  <c r="AK2483" i="1"/>
  <c r="AN2479" i="1"/>
  <c r="AM2479" i="1"/>
  <c r="AK2479" i="1"/>
  <c r="AN2467" i="1"/>
  <c r="AM2467" i="1"/>
  <c r="AK2467" i="1"/>
  <c r="AN2455" i="1"/>
  <c r="AM2455" i="1"/>
  <c r="AK2455" i="1"/>
  <c r="AN2447" i="1"/>
  <c r="AM2447" i="1"/>
  <c r="AK2447" i="1"/>
  <c r="AN2431" i="1"/>
  <c r="AM2431" i="1"/>
  <c r="AK2431" i="1"/>
  <c r="AN2419" i="1"/>
  <c r="AM2419" i="1"/>
  <c r="AK2419" i="1"/>
  <c r="AN2407" i="1"/>
  <c r="AM2407" i="1"/>
  <c r="AK2407" i="1"/>
  <c r="AN2391" i="1"/>
  <c r="AM2391" i="1"/>
  <c r="AK2391" i="1"/>
  <c r="AN2375" i="1"/>
  <c r="AM2375" i="1"/>
  <c r="AK2375" i="1"/>
  <c r="AN2359" i="1"/>
  <c r="AM2359" i="1"/>
  <c r="AK2359" i="1"/>
  <c r="AN2339" i="1"/>
  <c r="AM2339" i="1"/>
  <c r="AK2339" i="1"/>
  <c r="AN2319" i="1"/>
  <c r="AM2319" i="1"/>
  <c r="AK2319" i="1"/>
  <c r="AN2303" i="1"/>
  <c r="AM2303" i="1"/>
  <c r="AK2303" i="1"/>
  <c r="AN2287" i="1"/>
  <c r="AM2287" i="1"/>
  <c r="AK2287" i="1"/>
  <c r="AN2271" i="1"/>
  <c r="AM2271" i="1"/>
  <c r="AK2271" i="1"/>
  <c r="AN2251" i="1"/>
  <c r="AM2251" i="1"/>
  <c r="AK2251" i="1"/>
  <c r="AN2239" i="1"/>
  <c r="AM2239" i="1"/>
  <c r="AK2239" i="1"/>
  <c r="AN2223" i="1"/>
  <c r="AM2223" i="1"/>
  <c r="AK2223" i="1"/>
  <c r="AN2207" i="1"/>
  <c r="AM2207" i="1"/>
  <c r="AK2207" i="1"/>
  <c r="AN2199" i="1"/>
  <c r="AM2199" i="1"/>
  <c r="AK2199" i="1"/>
  <c r="AN2179" i="1"/>
  <c r="AM2179" i="1"/>
  <c r="AK2179" i="1"/>
  <c r="AN2163" i="1"/>
  <c r="AM2163" i="1"/>
  <c r="AK2163" i="1"/>
  <c r="AN2147" i="1"/>
  <c r="AM2147" i="1"/>
  <c r="AK2147" i="1"/>
  <c r="AN2131" i="1"/>
  <c r="AM2131" i="1"/>
  <c r="AK2131" i="1"/>
  <c r="AN2115" i="1"/>
  <c r="AM2115" i="1"/>
  <c r="AK2115" i="1"/>
  <c r="AN2099" i="1"/>
  <c r="AM2099" i="1"/>
  <c r="AK2099" i="1"/>
  <c r="AN2083" i="1"/>
  <c r="AM2083" i="1"/>
  <c r="AK2083" i="1"/>
  <c r="AN2063" i="1"/>
  <c r="AM2063" i="1"/>
  <c r="AK2063" i="1"/>
  <c r="AN2047" i="1"/>
  <c r="AM2047" i="1"/>
  <c r="AK2047" i="1"/>
  <c r="AN2031" i="1"/>
  <c r="AM2031" i="1"/>
  <c r="AK2031" i="1"/>
  <c r="AN2015" i="1"/>
  <c r="AM2015" i="1"/>
  <c r="AK2015" i="1"/>
  <c r="AN1999" i="1"/>
  <c r="AM1999" i="1"/>
  <c r="AK1999" i="1"/>
  <c r="AN1983" i="1"/>
  <c r="AM1983" i="1"/>
  <c r="AK1983" i="1"/>
  <c r="AN1963" i="1"/>
  <c r="AM1963" i="1"/>
  <c r="AK1963" i="1"/>
  <c r="AN1947" i="1"/>
  <c r="AM1947" i="1"/>
  <c r="AK1947" i="1"/>
  <c r="AN1931" i="1"/>
  <c r="AM1931" i="1"/>
  <c r="AK1931" i="1"/>
  <c r="AN1915" i="1"/>
  <c r="AM1915" i="1"/>
  <c r="AK1915" i="1"/>
  <c r="AN1899" i="1"/>
  <c r="AM1899" i="1"/>
  <c r="AK1899" i="1"/>
  <c r="AN1883" i="1"/>
  <c r="AM1883" i="1"/>
  <c r="AK1883" i="1"/>
  <c r="AN1867" i="1"/>
  <c r="AM1867" i="1"/>
  <c r="AK1867" i="1"/>
  <c r="AN1851" i="1"/>
  <c r="AM1851" i="1"/>
  <c r="AK1851" i="1"/>
  <c r="AN1835" i="1"/>
  <c r="AM1835" i="1"/>
  <c r="AK1835" i="1"/>
  <c r="AN1815" i="1"/>
  <c r="AM1815" i="1"/>
  <c r="AK1815" i="1"/>
  <c r="AN1795" i="1"/>
  <c r="AM1795" i="1"/>
  <c r="AK1795" i="1"/>
  <c r="AN1779" i="1"/>
  <c r="AM1779" i="1"/>
  <c r="AK1779" i="1"/>
  <c r="AN1763" i="1"/>
  <c r="AM1763" i="1"/>
  <c r="AK1763" i="1"/>
  <c r="AN1743" i="1"/>
  <c r="AM1743" i="1"/>
  <c r="AK1743" i="1"/>
  <c r="AN1727" i="1"/>
  <c r="AM1727" i="1"/>
  <c r="AK1727" i="1"/>
  <c r="AN1711" i="1"/>
  <c r="AM1711" i="1"/>
  <c r="AK1711" i="1"/>
  <c r="AN1695" i="1"/>
  <c r="AM1695" i="1"/>
  <c r="AK1695" i="1"/>
  <c r="AN1679" i="1"/>
  <c r="AM1679" i="1"/>
  <c r="AK1679" i="1"/>
  <c r="AN1663" i="1"/>
  <c r="AM1663" i="1"/>
  <c r="AK1663" i="1"/>
  <c r="AN1647" i="1"/>
  <c r="AM1647" i="1"/>
  <c r="AK1647" i="1"/>
  <c r="AN1631" i="1"/>
  <c r="AM1631" i="1"/>
  <c r="AK1631" i="1"/>
  <c r="AN1615" i="1"/>
  <c r="AM1615" i="1"/>
  <c r="AK1615" i="1"/>
  <c r="AN1599" i="1"/>
  <c r="AM1599" i="1"/>
  <c r="AK1599" i="1"/>
  <c r="AN1583" i="1"/>
  <c r="AM1583" i="1"/>
  <c r="AK1583" i="1"/>
  <c r="AN1563" i="1"/>
  <c r="AM1563" i="1"/>
  <c r="AK1563" i="1"/>
  <c r="AN1543" i="1"/>
  <c r="AM1543" i="1"/>
  <c r="AK1543" i="1"/>
  <c r="AN1511" i="1"/>
  <c r="AM1511" i="1"/>
  <c r="AK1511" i="1"/>
  <c r="AN1495" i="1"/>
  <c r="AM1495" i="1"/>
  <c r="AK1495" i="1"/>
  <c r="AN1479" i="1"/>
  <c r="AM1479" i="1"/>
  <c r="AK1479" i="1"/>
  <c r="AN1463" i="1"/>
  <c r="AM1463" i="1"/>
  <c r="AK1463" i="1"/>
  <c r="AN1443" i="1"/>
  <c r="AM1443" i="1"/>
  <c r="AK1443" i="1"/>
  <c r="AN1427" i="1"/>
  <c r="AM1427" i="1"/>
  <c r="AK1427" i="1"/>
  <c r="AN1411" i="1"/>
  <c r="AM1411" i="1"/>
  <c r="AK1411" i="1"/>
  <c r="AN1395" i="1"/>
  <c r="AM1395" i="1"/>
  <c r="AK1395" i="1"/>
  <c r="AN1379" i="1"/>
  <c r="AM1379" i="1"/>
  <c r="AK1379" i="1"/>
  <c r="AN1359" i="1"/>
  <c r="AM1359" i="1"/>
  <c r="AK1359" i="1"/>
  <c r="AN1343" i="1"/>
  <c r="AM1343" i="1"/>
  <c r="AK1343" i="1"/>
  <c r="AN1331" i="1"/>
  <c r="AM1331" i="1"/>
  <c r="AK1331" i="1"/>
  <c r="AN1315" i="1"/>
  <c r="AM1315" i="1"/>
  <c r="AK1315" i="1"/>
  <c r="AN1295" i="1"/>
  <c r="AM1295" i="1"/>
  <c r="AK1295" i="1"/>
  <c r="AN1275" i="1"/>
  <c r="AM1275" i="1"/>
  <c r="AK1275" i="1"/>
  <c r="AN1259" i="1"/>
  <c r="AM1259" i="1"/>
  <c r="AK1259" i="1"/>
  <c r="AN1243" i="1"/>
  <c r="AM1243" i="1"/>
  <c r="AK1243" i="1"/>
  <c r="AN1227" i="1"/>
  <c r="AM1227" i="1"/>
  <c r="AK1227" i="1"/>
  <c r="AN1211" i="1"/>
  <c r="AM1211" i="1"/>
  <c r="AK1211" i="1"/>
  <c r="AN1195" i="1"/>
  <c r="AM1195" i="1"/>
  <c r="AK1195" i="1"/>
  <c r="AN1179" i="1"/>
  <c r="AM1179" i="1"/>
  <c r="AK1179" i="1"/>
  <c r="AN1163" i="1"/>
  <c r="AM1163" i="1"/>
  <c r="AK1163" i="1"/>
  <c r="AN1151" i="1"/>
  <c r="AM1151" i="1"/>
  <c r="AK1151" i="1"/>
  <c r="AN1135" i="1"/>
  <c r="AM1135" i="1"/>
  <c r="AK1135" i="1"/>
  <c r="AN1127" i="1"/>
  <c r="AM1127" i="1"/>
  <c r="AK1127" i="1"/>
  <c r="AN1111" i="1"/>
  <c r="AM1111" i="1"/>
  <c r="AK1111" i="1"/>
  <c r="AN1095" i="1"/>
  <c r="AM1095" i="1"/>
  <c r="AK1095" i="1"/>
  <c r="AN1079" i="1"/>
  <c r="AM1079" i="1"/>
  <c r="AK1079" i="1"/>
  <c r="AN1059" i="1"/>
  <c r="AM1059" i="1"/>
  <c r="AK1059" i="1"/>
  <c r="AN1047" i="1"/>
  <c r="AM1047" i="1"/>
  <c r="AK1047" i="1"/>
  <c r="AN1031" i="1"/>
  <c r="AM1031" i="1"/>
  <c r="AK1031" i="1"/>
  <c r="AN1015" i="1"/>
  <c r="AM1015" i="1"/>
  <c r="AK1015" i="1"/>
  <c r="AN995" i="1"/>
  <c r="AM995" i="1"/>
  <c r="AK995" i="1"/>
  <c r="AN979" i="1"/>
  <c r="AM979" i="1"/>
  <c r="AK979" i="1"/>
  <c r="AN967" i="1"/>
  <c r="AM967" i="1"/>
  <c r="AK967" i="1"/>
  <c r="AN951" i="1"/>
  <c r="AM951" i="1"/>
  <c r="AK951" i="1"/>
  <c r="AN935" i="1"/>
  <c r="AM935" i="1"/>
  <c r="AK935" i="1"/>
  <c r="AN919" i="1"/>
  <c r="AM919" i="1"/>
  <c r="AK919" i="1"/>
  <c r="AN903" i="1"/>
  <c r="AM903" i="1"/>
  <c r="AK903" i="1"/>
  <c r="AN883" i="1"/>
  <c r="AM883" i="1"/>
  <c r="AK883" i="1"/>
  <c r="AN871" i="1"/>
  <c r="AM871" i="1"/>
  <c r="AK871" i="1"/>
  <c r="AN855" i="1"/>
  <c r="AM855" i="1"/>
  <c r="AK855" i="1"/>
  <c r="AN839" i="1"/>
  <c r="AM839" i="1"/>
  <c r="AK839" i="1"/>
  <c r="AN819" i="1"/>
  <c r="AM819" i="1"/>
  <c r="AK819" i="1"/>
  <c r="AN803" i="1"/>
  <c r="AM803" i="1"/>
  <c r="AK803" i="1"/>
  <c r="AN759" i="1"/>
  <c r="AM759" i="1"/>
  <c r="AK759" i="1"/>
  <c r="AN623" i="1"/>
  <c r="AM623" i="1"/>
  <c r="AK623" i="1"/>
  <c r="AN607" i="1"/>
  <c r="AM607" i="1"/>
  <c r="AK607" i="1"/>
  <c r="AN591" i="1"/>
  <c r="AM591" i="1"/>
  <c r="AK591" i="1"/>
  <c r="AN575" i="1"/>
  <c r="AM575" i="1"/>
  <c r="AK575" i="1"/>
  <c r="AN551" i="1"/>
  <c r="AM551" i="1"/>
  <c r="AK551" i="1"/>
  <c r="AN535" i="1"/>
  <c r="AM535" i="1"/>
  <c r="AK535" i="1"/>
  <c r="AN519" i="1"/>
  <c r="AM519" i="1"/>
  <c r="AK519" i="1"/>
  <c r="AN503" i="1"/>
  <c r="AM503" i="1"/>
  <c r="AK503" i="1"/>
  <c r="AN487" i="1"/>
  <c r="AM487" i="1"/>
  <c r="AK487" i="1"/>
  <c r="AN471" i="1"/>
  <c r="AM471" i="1"/>
  <c r="AK471" i="1"/>
  <c r="AN451" i="1"/>
  <c r="AM451" i="1"/>
  <c r="AK451" i="1"/>
  <c r="AN431" i="1"/>
  <c r="AM431" i="1"/>
  <c r="AK431" i="1"/>
  <c r="AN415" i="1"/>
  <c r="AM415" i="1"/>
  <c r="AK415" i="1"/>
  <c r="AN399" i="1"/>
  <c r="AM399" i="1"/>
  <c r="AK399" i="1"/>
  <c r="AN383" i="1"/>
  <c r="AM383" i="1"/>
  <c r="AK383" i="1"/>
  <c r="AN367" i="1"/>
  <c r="AM367" i="1"/>
  <c r="AK367" i="1"/>
  <c r="AN351" i="1"/>
  <c r="AM351" i="1"/>
  <c r="AK351" i="1"/>
  <c r="AN331" i="1"/>
  <c r="AM331" i="1"/>
  <c r="AK331" i="1"/>
  <c r="AN307" i="1"/>
  <c r="AM307" i="1"/>
  <c r="AK307" i="1"/>
  <c r="AN247" i="1"/>
  <c r="AM247" i="1"/>
  <c r="AK247" i="1"/>
  <c r="K11" i="1"/>
  <c r="AN2399" i="1"/>
  <c r="AM2399" i="1"/>
  <c r="AK2399" i="1"/>
  <c r="AN2379" i="1"/>
  <c r="AM2379" i="1"/>
  <c r="AK2379" i="1"/>
  <c r="AN2363" i="1"/>
  <c r="AM2363" i="1"/>
  <c r="AK2363" i="1"/>
  <c r="AN2351" i="1"/>
  <c r="AM2351" i="1"/>
  <c r="AK2351" i="1"/>
  <c r="AN2335" i="1"/>
  <c r="AM2335" i="1"/>
  <c r="AK2335" i="1"/>
  <c r="AN2323" i="1"/>
  <c r="AM2323" i="1"/>
  <c r="AK2323" i="1"/>
  <c r="AN2307" i="1"/>
  <c r="AM2307" i="1"/>
  <c r="AK2307" i="1"/>
  <c r="AN2295" i="1"/>
  <c r="AM2295" i="1"/>
  <c r="AK2295" i="1"/>
  <c r="AN2279" i="1"/>
  <c r="AM2279" i="1"/>
  <c r="AK2279" i="1"/>
  <c r="AN2263" i="1"/>
  <c r="AM2263" i="1"/>
  <c r="AK2263" i="1"/>
  <c r="AN2247" i="1"/>
  <c r="AM2247" i="1"/>
  <c r="AK2247" i="1"/>
  <c r="AN2227" i="1"/>
  <c r="AM2227" i="1"/>
  <c r="AK2227" i="1"/>
  <c r="AN2211" i="1"/>
  <c r="AM2211" i="1"/>
  <c r="AK2211" i="1"/>
  <c r="AN2195" i="1"/>
  <c r="AM2195" i="1"/>
  <c r="AK2195" i="1"/>
  <c r="AN2183" i="1"/>
  <c r="AM2183" i="1"/>
  <c r="AK2183" i="1"/>
  <c r="AN2171" i="1"/>
  <c r="AM2171" i="1"/>
  <c r="AK2171" i="1"/>
  <c r="AN2155" i="1"/>
  <c r="AM2155" i="1"/>
  <c r="AK2155" i="1"/>
  <c r="AN2139" i="1"/>
  <c r="AM2139" i="1"/>
  <c r="AK2139" i="1"/>
  <c r="AN2123" i="1"/>
  <c r="AM2123" i="1"/>
  <c r="AK2123" i="1"/>
  <c r="AN2107" i="1"/>
  <c r="AM2107" i="1"/>
  <c r="AK2107" i="1"/>
  <c r="AN2091" i="1"/>
  <c r="AM2091" i="1"/>
  <c r="AK2091" i="1"/>
  <c r="AN2075" i="1"/>
  <c r="AM2075" i="1"/>
  <c r="AK2075" i="1"/>
  <c r="AN2055" i="1"/>
  <c r="AM2055" i="1"/>
  <c r="AK2055" i="1"/>
  <c r="AN2039" i="1"/>
  <c r="AM2039" i="1"/>
  <c r="AK2039" i="1"/>
  <c r="AN2027" i="1"/>
  <c r="AM2027" i="1"/>
  <c r="AK2027" i="1"/>
  <c r="AN2011" i="1"/>
  <c r="AM2011" i="1"/>
  <c r="AK2011" i="1"/>
  <c r="AN1995" i="1"/>
  <c r="AM1995" i="1"/>
  <c r="AK1995" i="1"/>
  <c r="AN1979" i="1"/>
  <c r="AM1979" i="1"/>
  <c r="AK1979" i="1"/>
  <c r="AN1967" i="1"/>
  <c r="AM1967" i="1"/>
  <c r="AK1967" i="1"/>
  <c r="AN1951" i="1"/>
  <c r="AM1951" i="1"/>
  <c r="AK1951" i="1"/>
  <c r="AN1935" i="1"/>
  <c r="AM1935" i="1"/>
  <c r="AK1935" i="1"/>
  <c r="AN1919" i="1"/>
  <c r="AM1919" i="1"/>
  <c r="AK1919" i="1"/>
  <c r="AN1903" i="1"/>
  <c r="AM1903" i="1"/>
  <c r="AK1903" i="1"/>
  <c r="AN1887" i="1"/>
  <c r="AM1887" i="1"/>
  <c r="AK1887" i="1"/>
  <c r="AN1871" i="1"/>
  <c r="AM1871" i="1"/>
  <c r="AK1871" i="1"/>
  <c r="AN1859" i="1"/>
  <c r="AM1859" i="1"/>
  <c r="AK1859" i="1"/>
  <c r="AN1843" i="1"/>
  <c r="AM1843" i="1"/>
  <c r="AK1843" i="1"/>
  <c r="AN1827" i="1"/>
  <c r="AM1827" i="1"/>
  <c r="AK1827" i="1"/>
  <c r="AN1811" i="1"/>
  <c r="AM1811" i="1"/>
  <c r="AK1811" i="1"/>
  <c r="AN1799" i="1"/>
  <c r="AM1799" i="1"/>
  <c r="AK1799" i="1"/>
  <c r="AN1783" i="1"/>
  <c r="AM1783" i="1"/>
  <c r="AK1783" i="1"/>
  <c r="AN1767" i="1"/>
  <c r="AM1767" i="1"/>
  <c r="AK1767" i="1"/>
  <c r="AN1751" i="1"/>
  <c r="AM1751" i="1"/>
  <c r="AK1751" i="1"/>
  <c r="AN1735" i="1"/>
  <c r="AM1735" i="1"/>
  <c r="AK1735" i="1"/>
  <c r="AN1715" i="1"/>
  <c r="AM1715" i="1"/>
  <c r="AK1715" i="1"/>
  <c r="AN1699" i="1"/>
  <c r="AM1699" i="1"/>
  <c r="AK1699" i="1"/>
  <c r="AN1683" i="1"/>
  <c r="AM1683" i="1"/>
  <c r="AK1683" i="1"/>
  <c r="AN1671" i="1"/>
  <c r="AM1671" i="1"/>
  <c r="AK1671" i="1"/>
  <c r="AN1655" i="1"/>
  <c r="AM1655" i="1"/>
  <c r="AK1655" i="1"/>
  <c r="AN1639" i="1"/>
  <c r="AM1639" i="1"/>
  <c r="AK1639" i="1"/>
  <c r="AN1623" i="1"/>
  <c r="AM1623" i="1"/>
  <c r="AK1623" i="1"/>
  <c r="AN1607" i="1"/>
  <c r="AM1607" i="1"/>
  <c r="AK1607" i="1"/>
  <c r="AN1591" i="1"/>
  <c r="AM1591" i="1"/>
  <c r="AK1591" i="1"/>
  <c r="AN1575" i="1"/>
  <c r="AM1575" i="1"/>
  <c r="AK1575" i="1"/>
  <c r="AN1559" i="1"/>
  <c r="AM1559" i="1"/>
  <c r="AK1559" i="1"/>
  <c r="AN1547" i="1"/>
  <c r="AM1547" i="1"/>
  <c r="AK1547" i="1"/>
  <c r="AN1531" i="1"/>
  <c r="AM1531" i="1"/>
  <c r="AK1531" i="1"/>
  <c r="AN1519" i="1"/>
  <c r="AM1519" i="1"/>
  <c r="AK1519" i="1"/>
  <c r="AN1503" i="1"/>
  <c r="AM1503" i="1"/>
  <c r="AK1503" i="1"/>
  <c r="AN1487" i="1"/>
  <c r="AM1487" i="1"/>
  <c r="AK1487" i="1"/>
  <c r="AN1471" i="1"/>
  <c r="AM1471" i="1"/>
  <c r="AK1471" i="1"/>
  <c r="AN1455" i="1"/>
  <c r="AM1455" i="1"/>
  <c r="AK1455" i="1"/>
  <c r="AN1439" i="1"/>
  <c r="AM1439" i="1"/>
  <c r="AK1439" i="1"/>
  <c r="AN1423" i="1"/>
  <c r="AM1423" i="1"/>
  <c r="AK1423" i="1"/>
  <c r="AN1407" i="1"/>
  <c r="AM1407" i="1"/>
  <c r="AK1407" i="1"/>
  <c r="AN1391" i="1"/>
  <c r="AM1391" i="1"/>
  <c r="AK1391" i="1"/>
  <c r="AN1371" i="1"/>
  <c r="AM1371" i="1"/>
  <c r="AK1371" i="1"/>
  <c r="AN1355" i="1"/>
  <c r="AM1355" i="1"/>
  <c r="AK1355" i="1"/>
  <c r="AN1339" i="1"/>
  <c r="AM1339" i="1"/>
  <c r="AK1339" i="1"/>
  <c r="AN1323" i="1"/>
  <c r="AM1323" i="1"/>
  <c r="AK1323" i="1"/>
  <c r="AN1307" i="1"/>
  <c r="AM1307" i="1"/>
  <c r="AK1307" i="1"/>
  <c r="AN1291" i="1"/>
  <c r="AM1291" i="1"/>
  <c r="AK1291" i="1"/>
  <c r="AN1279" i="1"/>
  <c r="AM1279" i="1"/>
  <c r="AK1279" i="1"/>
  <c r="AN1263" i="1"/>
  <c r="AM1263" i="1"/>
  <c r="AK1263" i="1"/>
  <c r="AN1247" i="1"/>
  <c r="AM1247" i="1"/>
  <c r="AK1247" i="1"/>
  <c r="AN1231" i="1"/>
  <c r="AM1231" i="1"/>
  <c r="AK1231" i="1"/>
  <c r="AN1215" i="1"/>
  <c r="AM1215" i="1"/>
  <c r="AK1215" i="1"/>
  <c r="AN1199" i="1"/>
  <c r="AM1199" i="1"/>
  <c r="AK1199" i="1"/>
  <c r="AN1183" i="1"/>
  <c r="AM1183" i="1"/>
  <c r="AK1183" i="1"/>
  <c r="AN1167" i="1"/>
  <c r="AM1167" i="1"/>
  <c r="AK1167" i="1"/>
  <c r="AN1147" i="1"/>
  <c r="AM1147" i="1"/>
  <c r="AK1147" i="1"/>
  <c r="AN1131" i="1"/>
  <c r="AM1131" i="1"/>
  <c r="AK1131" i="1"/>
  <c r="AN1115" i="1"/>
  <c r="AM1115" i="1"/>
  <c r="AK1115" i="1"/>
  <c r="AN1099" i="1"/>
  <c r="AM1099" i="1"/>
  <c r="AK1099" i="1"/>
  <c r="AN1083" i="1"/>
  <c r="AM1083" i="1"/>
  <c r="AK1083" i="1"/>
  <c r="AN1067" i="1"/>
  <c r="AM1067" i="1"/>
  <c r="AK1067" i="1"/>
  <c r="AN1051" i="1"/>
  <c r="AM1051" i="1"/>
  <c r="AK1051" i="1"/>
  <c r="AN1035" i="1"/>
  <c r="AM1035" i="1"/>
  <c r="AK1035" i="1"/>
  <c r="AN1019" i="1"/>
  <c r="AM1019" i="1"/>
  <c r="AK1019" i="1"/>
  <c r="AN1007" i="1"/>
  <c r="AM1007" i="1"/>
  <c r="AK1007" i="1"/>
  <c r="AN991" i="1"/>
  <c r="AM991" i="1"/>
  <c r="AK991" i="1"/>
  <c r="AN975" i="1"/>
  <c r="AM975" i="1"/>
  <c r="AK975" i="1"/>
  <c r="AN959" i="1"/>
  <c r="AM959" i="1"/>
  <c r="AK959" i="1"/>
  <c r="AN939" i="1"/>
  <c r="AM939" i="1"/>
  <c r="AK939" i="1"/>
  <c r="AN923" i="1"/>
  <c r="AM923" i="1"/>
  <c r="AK923" i="1"/>
  <c r="AN907" i="1"/>
  <c r="AM907" i="1"/>
  <c r="AK907" i="1"/>
  <c r="AN895" i="1"/>
  <c r="AM895" i="1"/>
  <c r="AK895" i="1"/>
  <c r="AN879" i="1"/>
  <c r="AM879" i="1"/>
  <c r="AK879" i="1"/>
  <c r="AN863" i="1"/>
  <c r="AM863" i="1"/>
  <c r="AK863" i="1"/>
  <c r="AN843" i="1"/>
  <c r="AM843" i="1"/>
  <c r="AK843" i="1"/>
  <c r="AN827" i="1"/>
  <c r="AM827" i="1"/>
  <c r="AK827" i="1"/>
  <c r="AN811" i="1"/>
  <c r="AM811" i="1"/>
  <c r="AK811" i="1"/>
  <c r="AN795" i="1"/>
  <c r="AM795" i="1"/>
  <c r="AK795" i="1"/>
  <c r="AN783" i="1"/>
  <c r="AM783" i="1"/>
  <c r="AK783" i="1"/>
  <c r="AN771" i="1"/>
  <c r="AM771" i="1"/>
  <c r="AK771" i="1"/>
  <c r="AN755" i="1"/>
  <c r="AM755" i="1"/>
  <c r="AK755" i="1"/>
  <c r="AN743" i="1"/>
  <c r="AM743" i="1"/>
  <c r="AK743" i="1"/>
  <c r="AN735" i="1"/>
  <c r="AM735" i="1"/>
  <c r="AK735" i="1"/>
  <c r="AN723" i="1"/>
  <c r="AM723" i="1"/>
  <c r="AK723" i="1"/>
  <c r="AN715" i="1"/>
  <c r="AM715" i="1"/>
  <c r="AK715" i="1"/>
  <c r="AN703" i="1"/>
  <c r="AM703" i="1"/>
  <c r="AK703" i="1"/>
  <c r="AN691" i="1"/>
  <c r="AM691" i="1"/>
  <c r="AK691" i="1"/>
  <c r="AN687" i="1"/>
  <c r="AM687" i="1"/>
  <c r="AK687" i="1"/>
  <c r="AN675" i="1"/>
  <c r="AM675" i="1"/>
  <c r="AK675" i="1"/>
  <c r="AN667" i="1"/>
  <c r="AM667" i="1"/>
  <c r="AK667" i="1"/>
  <c r="AN655" i="1"/>
  <c r="AM655" i="1"/>
  <c r="AK655" i="1"/>
  <c r="AN643" i="1"/>
  <c r="AM643" i="1"/>
  <c r="AK643" i="1"/>
  <c r="AN631" i="1"/>
  <c r="AM631" i="1"/>
  <c r="AK631" i="1"/>
  <c r="AN615" i="1"/>
  <c r="AM615" i="1"/>
  <c r="AK615" i="1"/>
  <c r="AN595" i="1"/>
  <c r="AM595" i="1"/>
  <c r="AK595" i="1"/>
  <c r="AN579" i="1"/>
  <c r="AM579" i="1"/>
  <c r="AK579" i="1"/>
  <c r="AN567" i="1"/>
  <c r="AM567" i="1"/>
  <c r="AK567" i="1"/>
  <c r="AN559" i="1"/>
  <c r="AM559" i="1"/>
  <c r="AK559" i="1"/>
  <c r="AN547" i="1"/>
  <c r="AM547" i="1"/>
  <c r="AK547" i="1"/>
  <c r="AN527" i="1"/>
  <c r="AM527" i="1"/>
  <c r="AK527" i="1"/>
  <c r="AN507" i="1"/>
  <c r="AM507" i="1"/>
  <c r="AK507" i="1"/>
  <c r="AN491" i="1"/>
  <c r="AM491" i="1"/>
  <c r="AK491" i="1"/>
  <c r="AN479" i="1"/>
  <c r="AM479" i="1"/>
  <c r="AK479" i="1"/>
  <c r="AN463" i="1"/>
  <c r="AM463" i="1"/>
  <c r="AK463" i="1"/>
  <c r="AN447" i="1"/>
  <c r="AM447" i="1"/>
  <c r="AK447" i="1"/>
  <c r="AN435" i="1"/>
  <c r="AM435" i="1"/>
  <c r="AK435" i="1"/>
  <c r="AN419" i="1"/>
  <c r="AM419" i="1"/>
  <c r="AK419" i="1"/>
  <c r="AN403" i="1"/>
  <c r="AM403" i="1"/>
  <c r="AK403" i="1"/>
  <c r="AN391" i="1"/>
  <c r="AM391" i="1"/>
  <c r="AK391" i="1"/>
  <c r="AN375" i="1"/>
  <c r="AM375" i="1"/>
  <c r="AK375" i="1"/>
  <c r="AN359" i="1"/>
  <c r="AM359" i="1"/>
  <c r="AK359" i="1"/>
  <c r="AN343" i="1"/>
  <c r="AM343" i="1"/>
  <c r="AK343" i="1"/>
  <c r="AN327" i="1"/>
  <c r="AM327" i="1"/>
  <c r="AK327" i="1"/>
  <c r="AN311" i="1"/>
  <c r="AM311" i="1"/>
  <c r="AK311" i="1"/>
  <c r="AN295" i="1"/>
  <c r="AM295" i="1"/>
  <c r="AK295" i="1"/>
  <c r="AN283" i="1"/>
  <c r="AM283" i="1"/>
  <c r="AK283" i="1"/>
  <c r="AN275" i="1"/>
  <c r="AM275" i="1"/>
  <c r="AK275" i="1"/>
  <c r="AN263" i="1"/>
  <c r="AM263" i="1"/>
  <c r="AK263" i="1"/>
  <c r="AN259" i="1"/>
  <c r="AM259" i="1"/>
  <c r="AK259" i="1"/>
  <c r="AN239" i="1"/>
  <c r="AM239" i="1"/>
  <c r="AK239" i="1"/>
  <c r="AN231" i="1"/>
  <c r="AM231" i="1"/>
  <c r="AK231" i="1"/>
  <c r="AN219" i="1"/>
  <c r="AM219" i="1"/>
  <c r="AK219" i="1"/>
  <c r="AN207" i="1"/>
  <c r="AM207" i="1"/>
  <c r="AK207" i="1"/>
  <c r="AN195" i="1"/>
  <c r="AM195" i="1"/>
  <c r="AK195" i="1"/>
  <c r="AN183" i="1"/>
  <c r="AM183" i="1"/>
  <c r="AK183" i="1"/>
  <c r="AN171" i="1"/>
  <c r="AM171" i="1"/>
  <c r="AK171" i="1"/>
  <c r="AN155" i="1"/>
  <c r="AM155" i="1"/>
  <c r="AK155" i="1"/>
  <c r="AN143" i="1"/>
  <c r="AM143" i="1"/>
  <c r="AK143" i="1"/>
  <c r="AN131" i="1"/>
  <c r="AM131" i="1"/>
  <c r="AK131" i="1"/>
  <c r="AN123" i="1"/>
  <c r="AM123" i="1"/>
  <c r="AK123" i="1"/>
  <c r="AN111" i="1"/>
  <c r="AM111" i="1"/>
  <c r="AK111" i="1"/>
  <c r="AN99" i="1"/>
  <c r="AM99" i="1"/>
  <c r="AK99" i="1"/>
  <c r="AN87" i="1"/>
  <c r="AM87" i="1"/>
  <c r="AK87" i="1"/>
  <c r="AN75" i="1"/>
  <c r="AM75" i="1"/>
  <c r="AK75" i="1"/>
  <c r="AN63" i="1"/>
  <c r="AM63" i="1"/>
  <c r="AK63" i="1"/>
  <c r="AN55" i="1"/>
  <c r="AM55" i="1"/>
  <c r="AK55" i="1"/>
  <c r="AN43" i="1"/>
  <c r="AM43" i="1"/>
  <c r="AK43" i="1"/>
  <c r="AN31" i="1"/>
  <c r="AM31" i="1"/>
  <c r="AK31" i="1"/>
  <c r="AN2518" i="1"/>
  <c r="AM2518" i="1"/>
  <c r="AK2518" i="1"/>
  <c r="AN2514" i="1"/>
  <c r="AM2514" i="1"/>
  <c r="AK2514" i="1"/>
  <c r="AN2510" i="1"/>
  <c r="AM2510" i="1"/>
  <c r="AK2510" i="1"/>
  <c r="AN2506" i="1"/>
  <c r="AM2506" i="1"/>
  <c r="AK2506" i="1"/>
  <c r="AN2502" i="1"/>
  <c r="AM2502" i="1"/>
  <c r="AK2502" i="1"/>
  <c r="AN2498" i="1"/>
  <c r="AM2498" i="1"/>
  <c r="AK2498" i="1"/>
  <c r="AN2494" i="1"/>
  <c r="AM2494" i="1"/>
  <c r="AK2494" i="1"/>
  <c r="AN2490" i="1"/>
  <c r="AM2490" i="1"/>
  <c r="AK2490" i="1"/>
  <c r="AN2486" i="1"/>
  <c r="AM2486" i="1"/>
  <c r="AK2486" i="1"/>
  <c r="AN2482" i="1"/>
  <c r="AM2482" i="1"/>
  <c r="AK2482" i="1"/>
  <c r="AN2478" i="1"/>
  <c r="AM2478" i="1"/>
  <c r="AK2478" i="1"/>
  <c r="AN2474" i="1"/>
  <c r="AM2474" i="1"/>
  <c r="AK2474" i="1"/>
  <c r="AN2470" i="1"/>
  <c r="AM2470" i="1"/>
  <c r="AK2470" i="1"/>
  <c r="AN2466" i="1"/>
  <c r="AM2466" i="1"/>
  <c r="AK2466" i="1"/>
  <c r="AN2462" i="1"/>
  <c r="AM2462" i="1"/>
  <c r="AK2462" i="1"/>
  <c r="AN2458" i="1"/>
  <c r="AM2458" i="1"/>
  <c r="AK2458" i="1"/>
  <c r="AN2454" i="1"/>
  <c r="AM2454" i="1"/>
  <c r="AK2454" i="1"/>
  <c r="AN2450" i="1"/>
  <c r="AM2450" i="1"/>
  <c r="AK2450" i="1"/>
  <c r="AN2446" i="1"/>
  <c r="AM2446" i="1"/>
  <c r="AK2446" i="1"/>
  <c r="AN2442" i="1"/>
  <c r="AM2442" i="1"/>
  <c r="AK2442" i="1"/>
  <c r="AN2438" i="1"/>
  <c r="AM2438" i="1"/>
  <c r="AK2438" i="1"/>
  <c r="AN2434" i="1"/>
  <c r="AM2434" i="1"/>
  <c r="AK2434" i="1"/>
  <c r="AN2430" i="1"/>
  <c r="AM2430" i="1"/>
  <c r="AK2430" i="1"/>
  <c r="AN2426" i="1"/>
  <c r="AM2426" i="1"/>
  <c r="AK2426" i="1"/>
  <c r="AN2422" i="1"/>
  <c r="AM2422" i="1"/>
  <c r="AK2422" i="1"/>
  <c r="AN2418" i="1"/>
  <c r="AM2418" i="1"/>
  <c r="AK2418" i="1"/>
  <c r="AN2414" i="1"/>
  <c r="AM2414" i="1"/>
  <c r="AK2414" i="1"/>
  <c r="AN2410" i="1"/>
  <c r="AM2410" i="1"/>
  <c r="AK2410" i="1"/>
  <c r="AN2406" i="1"/>
  <c r="AM2406" i="1"/>
  <c r="AK2406" i="1"/>
  <c r="AN2402" i="1"/>
  <c r="AM2402" i="1"/>
  <c r="AK2402" i="1"/>
  <c r="AN2398" i="1"/>
  <c r="AM2398" i="1"/>
  <c r="AK2398" i="1"/>
  <c r="AN2394" i="1"/>
  <c r="AM2394" i="1"/>
  <c r="AK2394" i="1"/>
  <c r="AN2390" i="1"/>
  <c r="AM2390" i="1"/>
  <c r="AK2390" i="1"/>
  <c r="AN2386" i="1"/>
  <c r="AM2386" i="1"/>
  <c r="AK2386" i="1"/>
  <c r="AN2382" i="1"/>
  <c r="AM2382" i="1"/>
  <c r="AK2382" i="1"/>
  <c r="AN2378" i="1"/>
  <c r="AM2378" i="1"/>
  <c r="AK2378" i="1"/>
  <c r="AN2374" i="1"/>
  <c r="AM2374" i="1"/>
  <c r="AK2374" i="1"/>
  <c r="AN2370" i="1"/>
  <c r="AM2370" i="1"/>
  <c r="AK2370" i="1"/>
  <c r="AN2366" i="1"/>
  <c r="AM2366" i="1"/>
  <c r="AK2366" i="1"/>
  <c r="AN2362" i="1"/>
  <c r="AM2362" i="1"/>
  <c r="AK2362" i="1"/>
  <c r="AN2358" i="1"/>
  <c r="AM2358" i="1"/>
  <c r="AK2358" i="1"/>
  <c r="AN2354" i="1"/>
  <c r="AM2354" i="1"/>
  <c r="AK2354" i="1"/>
  <c r="AN2350" i="1"/>
  <c r="AM2350" i="1"/>
  <c r="AK2350" i="1"/>
  <c r="AN2346" i="1"/>
  <c r="AM2346" i="1"/>
  <c r="AK2346" i="1"/>
  <c r="AN2342" i="1"/>
  <c r="AM2342" i="1"/>
  <c r="AK2342" i="1"/>
  <c r="AN2338" i="1"/>
  <c r="AM2338" i="1"/>
  <c r="AK2338" i="1"/>
  <c r="AN2334" i="1"/>
  <c r="AM2334" i="1"/>
  <c r="AK2334" i="1"/>
  <c r="AN2330" i="1"/>
  <c r="AM2330" i="1"/>
  <c r="AK2330" i="1"/>
  <c r="AN2326" i="1"/>
  <c r="AM2326" i="1"/>
  <c r="AK2326" i="1"/>
  <c r="AN2322" i="1"/>
  <c r="AM2322" i="1"/>
  <c r="AK2322" i="1"/>
  <c r="AN2318" i="1"/>
  <c r="AM2318" i="1"/>
  <c r="AK2318" i="1"/>
  <c r="AN2314" i="1"/>
  <c r="AM2314" i="1"/>
  <c r="AK2314" i="1"/>
  <c r="AN2310" i="1"/>
  <c r="AM2310" i="1"/>
  <c r="AK2310" i="1"/>
  <c r="AN2306" i="1"/>
  <c r="AM2306" i="1"/>
  <c r="AK2306" i="1"/>
  <c r="AN2302" i="1"/>
  <c r="AM2302" i="1"/>
  <c r="AK2302" i="1"/>
  <c r="AN2298" i="1"/>
  <c r="AM2298" i="1"/>
  <c r="AK2298" i="1"/>
  <c r="AN2294" i="1"/>
  <c r="AM2294" i="1"/>
  <c r="AK2294" i="1"/>
  <c r="AN2290" i="1"/>
  <c r="AM2290" i="1"/>
  <c r="AK2290" i="1"/>
  <c r="AN2286" i="1"/>
  <c r="AM2286" i="1"/>
  <c r="AK2286" i="1"/>
  <c r="AN2282" i="1"/>
  <c r="AM2282" i="1"/>
  <c r="AK2282" i="1"/>
  <c r="AN2278" i="1"/>
  <c r="AM2278" i="1"/>
  <c r="AK2278" i="1"/>
  <c r="AN2274" i="1"/>
  <c r="AM2274" i="1"/>
  <c r="AK2274" i="1"/>
  <c r="AN2270" i="1"/>
  <c r="AM2270" i="1"/>
  <c r="AK2270" i="1"/>
  <c r="AN2266" i="1"/>
  <c r="AM2266" i="1"/>
  <c r="AK2266" i="1"/>
  <c r="AN2262" i="1"/>
  <c r="AM2262" i="1"/>
  <c r="AK2262" i="1"/>
  <c r="AN2258" i="1"/>
  <c r="AM2258" i="1"/>
  <c r="AK2258" i="1"/>
  <c r="AN2254" i="1"/>
  <c r="AM2254" i="1"/>
  <c r="AK2254" i="1"/>
  <c r="AN2250" i="1"/>
  <c r="AM2250" i="1"/>
  <c r="AK2250" i="1"/>
  <c r="AN2246" i="1"/>
  <c r="AM2246" i="1"/>
  <c r="AK2246" i="1"/>
  <c r="AN2242" i="1"/>
  <c r="AM2242" i="1"/>
  <c r="AK2242" i="1"/>
  <c r="AN2238" i="1"/>
  <c r="AM2238" i="1"/>
  <c r="AK2238" i="1"/>
  <c r="AN2234" i="1"/>
  <c r="AM2234" i="1"/>
  <c r="AK2234" i="1"/>
  <c r="AN2230" i="1"/>
  <c r="AM2230" i="1"/>
  <c r="AK2230" i="1"/>
  <c r="AN2226" i="1"/>
  <c r="AM2226" i="1"/>
  <c r="AK2226" i="1"/>
  <c r="AN2222" i="1"/>
  <c r="AM2222" i="1"/>
  <c r="AK2222" i="1"/>
  <c r="AN2218" i="1"/>
  <c r="AM2218" i="1"/>
  <c r="AK2218" i="1"/>
  <c r="AN2214" i="1"/>
  <c r="AM2214" i="1"/>
  <c r="AK2214" i="1"/>
  <c r="AN2210" i="1"/>
  <c r="AM2210" i="1"/>
  <c r="AK2210" i="1"/>
  <c r="AN2206" i="1"/>
  <c r="AM2206" i="1"/>
  <c r="AK2206" i="1"/>
  <c r="AN2202" i="1"/>
  <c r="AM2202" i="1"/>
  <c r="AK2202" i="1"/>
  <c r="AN2198" i="1"/>
  <c r="AM2198" i="1"/>
  <c r="AK2198" i="1"/>
  <c r="AN2194" i="1"/>
  <c r="AM2194" i="1"/>
  <c r="AK2194" i="1"/>
  <c r="AN2190" i="1"/>
  <c r="AM2190" i="1"/>
  <c r="AK2190" i="1"/>
  <c r="AN2186" i="1"/>
  <c r="AM2186" i="1"/>
  <c r="AK2186" i="1"/>
  <c r="AN2182" i="1"/>
  <c r="AM2182" i="1"/>
  <c r="AK2182" i="1"/>
  <c r="AN2178" i="1"/>
  <c r="AM2178" i="1"/>
  <c r="AK2178" i="1"/>
  <c r="AN2174" i="1"/>
  <c r="AM2174" i="1"/>
  <c r="AK2174" i="1"/>
  <c r="AN2170" i="1"/>
  <c r="AM2170" i="1"/>
  <c r="AK2170" i="1"/>
  <c r="AN2166" i="1"/>
  <c r="AM2166" i="1"/>
  <c r="AK2166" i="1"/>
  <c r="AN2162" i="1"/>
  <c r="AM2162" i="1"/>
  <c r="AK2162" i="1"/>
  <c r="AN2158" i="1"/>
  <c r="AM2158" i="1"/>
  <c r="AK2158" i="1"/>
  <c r="AN2154" i="1"/>
  <c r="AM2154" i="1"/>
  <c r="AK2154" i="1"/>
  <c r="AN2150" i="1"/>
  <c r="AM2150" i="1"/>
  <c r="AK2150" i="1"/>
  <c r="AN2146" i="1"/>
  <c r="AM2146" i="1"/>
  <c r="AK2146" i="1"/>
  <c r="AN2142" i="1"/>
  <c r="AM2142" i="1"/>
  <c r="AK2142" i="1"/>
  <c r="AN2138" i="1"/>
  <c r="AM2138" i="1"/>
  <c r="AK2138" i="1"/>
  <c r="AN2134" i="1"/>
  <c r="AM2134" i="1"/>
  <c r="AK2134" i="1"/>
  <c r="AN2130" i="1"/>
  <c r="AM2130" i="1"/>
  <c r="AK2130" i="1"/>
  <c r="AN2126" i="1"/>
  <c r="AM2126" i="1"/>
  <c r="AK2126" i="1"/>
  <c r="AN2122" i="1"/>
  <c r="AM2122" i="1"/>
  <c r="AK2122" i="1"/>
  <c r="AN2118" i="1"/>
  <c r="AM2118" i="1"/>
  <c r="AK2118" i="1"/>
  <c r="AN2114" i="1"/>
  <c r="AM2114" i="1"/>
  <c r="AK2114" i="1"/>
  <c r="AN2110" i="1"/>
  <c r="AM2110" i="1"/>
  <c r="AK2110" i="1"/>
  <c r="AN2106" i="1"/>
  <c r="AM2106" i="1"/>
  <c r="AK2106" i="1"/>
  <c r="AN2102" i="1"/>
  <c r="AM2102" i="1"/>
  <c r="AK2102" i="1"/>
  <c r="AN2098" i="1"/>
  <c r="AM2098" i="1"/>
  <c r="AK2098" i="1"/>
  <c r="AN2094" i="1"/>
  <c r="AM2094" i="1"/>
  <c r="AK2094" i="1"/>
  <c r="AN2090" i="1"/>
  <c r="AM2090" i="1"/>
  <c r="AK2090" i="1"/>
  <c r="AN2086" i="1"/>
  <c r="AM2086" i="1"/>
  <c r="AK2086" i="1"/>
  <c r="AN2082" i="1"/>
  <c r="AM2082" i="1"/>
  <c r="AK2082" i="1"/>
  <c r="AN2078" i="1"/>
  <c r="AM2078" i="1"/>
  <c r="AK2078" i="1"/>
  <c r="AN2074" i="1"/>
  <c r="AM2074" i="1"/>
  <c r="AK2074" i="1"/>
  <c r="AN2070" i="1"/>
  <c r="AM2070" i="1"/>
  <c r="AK2070" i="1"/>
  <c r="AN2066" i="1"/>
  <c r="AM2066" i="1"/>
  <c r="AK2066" i="1"/>
  <c r="AN2062" i="1"/>
  <c r="AM2062" i="1"/>
  <c r="AK2062" i="1"/>
  <c r="AN2058" i="1"/>
  <c r="AM2058" i="1"/>
  <c r="AK2058" i="1"/>
  <c r="AN2054" i="1"/>
  <c r="AM2054" i="1"/>
  <c r="AK2054" i="1"/>
  <c r="AN2050" i="1"/>
  <c r="AM2050" i="1"/>
  <c r="AK2050" i="1"/>
  <c r="AN2046" i="1"/>
  <c r="AM2046" i="1"/>
  <c r="AK2046" i="1"/>
  <c r="AN2042" i="1"/>
  <c r="AM2042" i="1"/>
  <c r="AK2042" i="1"/>
  <c r="AN2038" i="1"/>
  <c r="AM2038" i="1"/>
  <c r="AK2038" i="1"/>
  <c r="AN2034" i="1"/>
  <c r="AM2034" i="1"/>
  <c r="AK2034" i="1"/>
  <c r="AN2030" i="1"/>
  <c r="AM2030" i="1"/>
  <c r="AK2030" i="1"/>
  <c r="AN2026" i="1"/>
  <c r="AM2026" i="1"/>
  <c r="AK2026" i="1"/>
  <c r="AN2022" i="1"/>
  <c r="AM2022" i="1"/>
  <c r="AK2022" i="1"/>
  <c r="AN2018" i="1"/>
  <c r="AM2018" i="1"/>
  <c r="AK2018" i="1"/>
  <c r="AN2014" i="1"/>
  <c r="AM2014" i="1"/>
  <c r="AK2014" i="1"/>
  <c r="AN2010" i="1"/>
  <c r="AM2010" i="1"/>
  <c r="AK2010" i="1"/>
  <c r="AN2006" i="1"/>
  <c r="AM2006" i="1"/>
  <c r="AK2006" i="1"/>
  <c r="AN2002" i="1"/>
  <c r="AM2002" i="1"/>
  <c r="AK2002" i="1"/>
  <c r="AN1998" i="1"/>
  <c r="AM1998" i="1"/>
  <c r="AK1998" i="1"/>
  <c r="AN1994" i="1"/>
  <c r="AM1994" i="1"/>
  <c r="AK1994" i="1"/>
  <c r="AN1990" i="1"/>
  <c r="AM1990" i="1"/>
  <c r="AK1990" i="1"/>
  <c r="AN1986" i="1"/>
  <c r="AM1986" i="1"/>
  <c r="AK1986" i="1"/>
  <c r="AN1982" i="1"/>
  <c r="AM1982" i="1"/>
  <c r="AK1982" i="1"/>
  <c r="AN1978" i="1"/>
  <c r="AM1978" i="1"/>
  <c r="AK1978" i="1"/>
  <c r="AN1974" i="1"/>
  <c r="AM1974" i="1"/>
  <c r="AK1974" i="1"/>
  <c r="AN1970" i="1"/>
  <c r="AM1970" i="1"/>
  <c r="AK1970" i="1"/>
  <c r="AN1966" i="1"/>
  <c r="AM1966" i="1"/>
  <c r="AK1966" i="1"/>
  <c r="AN1962" i="1"/>
  <c r="AM1962" i="1"/>
  <c r="AK1962" i="1"/>
  <c r="AN1958" i="1"/>
  <c r="AM1958" i="1"/>
  <c r="AK1958" i="1"/>
  <c r="AN1954" i="1"/>
  <c r="AM1954" i="1"/>
  <c r="AK1954" i="1"/>
  <c r="AN1950" i="1"/>
  <c r="AM1950" i="1"/>
  <c r="AK1950" i="1"/>
  <c r="AN1946" i="1"/>
  <c r="AM1946" i="1"/>
  <c r="AK1946" i="1"/>
  <c r="AN1942" i="1"/>
  <c r="AM1942" i="1"/>
  <c r="AK1942" i="1"/>
  <c r="AN1938" i="1"/>
  <c r="AM1938" i="1"/>
  <c r="AK1938" i="1"/>
  <c r="AN1934" i="1"/>
  <c r="AM1934" i="1"/>
  <c r="AK1934" i="1"/>
  <c r="AN1930" i="1"/>
  <c r="AM1930" i="1"/>
  <c r="AK1930" i="1"/>
  <c r="AN1926" i="1"/>
  <c r="AM1926" i="1"/>
  <c r="AK1926" i="1"/>
  <c r="AN1922" i="1"/>
  <c r="AM1922" i="1"/>
  <c r="AK1922" i="1"/>
  <c r="AN1918" i="1"/>
  <c r="AM1918" i="1"/>
  <c r="AK1918" i="1"/>
  <c r="AN1914" i="1"/>
  <c r="AM1914" i="1"/>
  <c r="AK1914" i="1"/>
  <c r="AN1910" i="1"/>
  <c r="AM1910" i="1"/>
  <c r="AK1910" i="1"/>
  <c r="AN1906" i="1"/>
  <c r="AM1906" i="1"/>
  <c r="AK1906" i="1"/>
  <c r="AN1902" i="1"/>
  <c r="AM1902" i="1"/>
  <c r="AK1902" i="1"/>
  <c r="AN1898" i="1"/>
  <c r="AM1898" i="1"/>
  <c r="AK1898" i="1"/>
  <c r="AN1894" i="1"/>
  <c r="AM1894" i="1"/>
  <c r="AK1894" i="1"/>
  <c r="AN1890" i="1"/>
  <c r="AM1890" i="1"/>
  <c r="AK1890" i="1"/>
  <c r="AN1886" i="1"/>
  <c r="AM1886" i="1"/>
  <c r="AK1886" i="1"/>
  <c r="AN1882" i="1"/>
  <c r="AM1882" i="1"/>
  <c r="AK1882" i="1"/>
  <c r="AN1878" i="1"/>
  <c r="AM1878" i="1"/>
  <c r="AK1878" i="1"/>
  <c r="AN1874" i="1"/>
  <c r="AM1874" i="1"/>
  <c r="AK1874" i="1"/>
  <c r="AN1870" i="1"/>
  <c r="AM1870" i="1"/>
  <c r="AK1870" i="1"/>
  <c r="AN1866" i="1"/>
  <c r="AM1866" i="1"/>
  <c r="AK1866" i="1"/>
  <c r="AN1862" i="1"/>
  <c r="AM1862" i="1"/>
  <c r="AK1862" i="1"/>
  <c r="AN1858" i="1"/>
  <c r="AM1858" i="1"/>
  <c r="AK1858" i="1"/>
  <c r="AN1854" i="1"/>
  <c r="AM1854" i="1"/>
  <c r="AK1854" i="1"/>
  <c r="AN1850" i="1"/>
  <c r="AM1850" i="1"/>
  <c r="AK1850" i="1"/>
  <c r="AN1846" i="1"/>
  <c r="AM1846" i="1"/>
  <c r="AK1846" i="1"/>
  <c r="AN1842" i="1"/>
  <c r="AM1842" i="1"/>
  <c r="AK1842" i="1"/>
  <c r="AN1838" i="1"/>
  <c r="AM1838" i="1"/>
  <c r="AK1838" i="1"/>
  <c r="AN1834" i="1"/>
  <c r="AM1834" i="1"/>
  <c r="AK1834" i="1"/>
  <c r="AN1830" i="1"/>
  <c r="AM1830" i="1"/>
  <c r="AK1830" i="1"/>
  <c r="AN1826" i="1"/>
  <c r="AM1826" i="1"/>
  <c r="AK1826" i="1"/>
  <c r="AN1822" i="1"/>
  <c r="AM1822" i="1"/>
  <c r="AK1822" i="1"/>
  <c r="AN1818" i="1"/>
  <c r="AM1818" i="1"/>
  <c r="AK1818" i="1"/>
  <c r="AN1814" i="1"/>
  <c r="AM1814" i="1"/>
  <c r="AK1814" i="1"/>
  <c r="AN1810" i="1"/>
  <c r="AM1810" i="1"/>
  <c r="AK1810" i="1"/>
  <c r="AN1806" i="1"/>
  <c r="AM1806" i="1"/>
  <c r="AK1806" i="1"/>
  <c r="AN1802" i="1"/>
  <c r="AM1802" i="1"/>
  <c r="AK1802" i="1"/>
  <c r="AN1798" i="1"/>
  <c r="AM1798" i="1"/>
  <c r="AK1798" i="1"/>
  <c r="AN1794" i="1"/>
  <c r="AM1794" i="1"/>
  <c r="AK1794" i="1"/>
  <c r="AN1790" i="1"/>
  <c r="AM1790" i="1"/>
  <c r="AK1790" i="1"/>
  <c r="AN1786" i="1"/>
  <c r="AM1786" i="1"/>
  <c r="AK1786" i="1"/>
  <c r="AN1782" i="1"/>
  <c r="AM1782" i="1"/>
  <c r="AK1782" i="1"/>
  <c r="AN1778" i="1"/>
  <c r="AM1778" i="1"/>
  <c r="AK1778" i="1"/>
  <c r="AN1774" i="1"/>
  <c r="AM1774" i="1"/>
  <c r="AK1774" i="1"/>
  <c r="AN1770" i="1"/>
  <c r="AM1770" i="1"/>
  <c r="AK1770" i="1"/>
  <c r="AN1766" i="1"/>
  <c r="AM1766" i="1"/>
  <c r="AK1766" i="1"/>
  <c r="AN1762" i="1"/>
  <c r="AM1762" i="1"/>
  <c r="AK1762" i="1"/>
  <c r="AN1758" i="1"/>
  <c r="AM1758" i="1"/>
  <c r="AK1758" i="1"/>
  <c r="AN1754" i="1"/>
  <c r="AM1754" i="1"/>
  <c r="AK1754" i="1"/>
  <c r="AN1750" i="1"/>
  <c r="AM1750" i="1"/>
  <c r="AK1750" i="1"/>
  <c r="AN1746" i="1"/>
  <c r="AM1746" i="1"/>
  <c r="AK1746" i="1"/>
  <c r="AN1742" i="1"/>
  <c r="AM1742" i="1"/>
  <c r="AK1742" i="1"/>
  <c r="AN1738" i="1"/>
  <c r="AM1738" i="1"/>
  <c r="AK1738" i="1"/>
  <c r="AN1734" i="1"/>
  <c r="AM1734" i="1"/>
  <c r="AK1734" i="1"/>
  <c r="AN1730" i="1"/>
  <c r="AM1730" i="1"/>
  <c r="AK1730" i="1"/>
  <c r="AN1726" i="1"/>
  <c r="AM1726" i="1"/>
  <c r="AK1726" i="1"/>
  <c r="AN1722" i="1"/>
  <c r="AM1722" i="1"/>
  <c r="AK1722" i="1"/>
  <c r="AN1718" i="1"/>
  <c r="AM1718" i="1"/>
  <c r="AK1718" i="1"/>
  <c r="AN1714" i="1"/>
  <c r="AM1714" i="1"/>
  <c r="AK1714" i="1"/>
  <c r="AN1710" i="1"/>
  <c r="AM1710" i="1"/>
  <c r="AK1710" i="1"/>
  <c r="AN1706" i="1"/>
  <c r="AM1706" i="1"/>
  <c r="AK1706" i="1"/>
  <c r="AN1702" i="1"/>
  <c r="AM1702" i="1"/>
  <c r="AK1702" i="1"/>
  <c r="AN1698" i="1"/>
  <c r="AM1698" i="1"/>
  <c r="AK1698" i="1"/>
  <c r="AN1694" i="1"/>
  <c r="AM1694" i="1"/>
  <c r="AK1694" i="1"/>
  <c r="AN1690" i="1"/>
  <c r="AM1690" i="1"/>
  <c r="AK1690" i="1"/>
  <c r="AN1686" i="1"/>
  <c r="AM1686" i="1"/>
  <c r="AK1686" i="1"/>
  <c r="AN1682" i="1"/>
  <c r="AM1682" i="1"/>
  <c r="AK1682" i="1"/>
  <c r="AN1678" i="1"/>
  <c r="AM1678" i="1"/>
  <c r="AK1678" i="1"/>
  <c r="AN1674" i="1"/>
  <c r="AM1674" i="1"/>
  <c r="AK1674" i="1"/>
  <c r="AN1670" i="1"/>
  <c r="AM1670" i="1"/>
  <c r="AK1670" i="1"/>
  <c r="AN1666" i="1"/>
  <c r="AM1666" i="1"/>
  <c r="AK1666" i="1"/>
  <c r="AN1662" i="1"/>
  <c r="AM1662" i="1"/>
  <c r="AK1662" i="1"/>
  <c r="AN1658" i="1"/>
  <c r="AM1658" i="1"/>
  <c r="AK1658" i="1"/>
  <c r="AN1654" i="1"/>
  <c r="AM1654" i="1"/>
  <c r="AK1654" i="1"/>
  <c r="AN1650" i="1"/>
  <c r="AM1650" i="1"/>
  <c r="AK1650" i="1"/>
  <c r="AN1646" i="1"/>
  <c r="AM1646" i="1"/>
  <c r="AK1646" i="1"/>
  <c r="AN1642" i="1"/>
  <c r="AM1642" i="1"/>
  <c r="AK1642" i="1"/>
  <c r="AN1638" i="1"/>
  <c r="AM1638" i="1"/>
  <c r="AK1638" i="1"/>
  <c r="AN1634" i="1"/>
  <c r="AM1634" i="1"/>
  <c r="AK1634" i="1"/>
  <c r="AN1630" i="1"/>
  <c r="AM1630" i="1"/>
  <c r="AK1630" i="1"/>
  <c r="AN1626" i="1"/>
  <c r="AM1626" i="1"/>
  <c r="AK1626" i="1"/>
  <c r="AN1622" i="1"/>
  <c r="AM1622" i="1"/>
  <c r="AK1622" i="1"/>
  <c r="AN1618" i="1"/>
  <c r="AM1618" i="1"/>
  <c r="AK1618" i="1"/>
  <c r="AN1614" i="1"/>
  <c r="AM1614" i="1"/>
  <c r="AK1614" i="1"/>
  <c r="AN1610" i="1"/>
  <c r="AM1610" i="1"/>
  <c r="AK1610" i="1"/>
  <c r="AN1606" i="1"/>
  <c r="AM1606" i="1"/>
  <c r="AK1606" i="1"/>
  <c r="AN1602" i="1"/>
  <c r="AM1602" i="1"/>
  <c r="AK1602" i="1"/>
  <c r="AN1598" i="1"/>
  <c r="AM1598" i="1"/>
  <c r="AK1598" i="1"/>
  <c r="AN1594" i="1"/>
  <c r="AM1594" i="1"/>
  <c r="AK1594" i="1"/>
  <c r="AN1590" i="1"/>
  <c r="AM1590" i="1"/>
  <c r="AK1590" i="1"/>
  <c r="AN1586" i="1"/>
  <c r="AM1586" i="1"/>
  <c r="AK1586" i="1"/>
  <c r="AN1582" i="1"/>
  <c r="AM1582" i="1"/>
  <c r="AK1582" i="1"/>
  <c r="AN1578" i="1"/>
  <c r="AM1578" i="1"/>
  <c r="AK1578" i="1"/>
  <c r="AN1574" i="1"/>
  <c r="AM1574" i="1"/>
  <c r="AK1574" i="1"/>
  <c r="AN1570" i="1"/>
  <c r="AM1570" i="1"/>
  <c r="AK1570" i="1"/>
  <c r="AN1566" i="1"/>
  <c r="AM1566" i="1"/>
  <c r="AK1566" i="1"/>
  <c r="AN1562" i="1"/>
  <c r="AM1562" i="1"/>
  <c r="AK1562" i="1"/>
  <c r="AN1558" i="1"/>
  <c r="AM1558" i="1"/>
  <c r="AK1558" i="1"/>
  <c r="AN1554" i="1"/>
  <c r="AM1554" i="1"/>
  <c r="AK1554" i="1"/>
  <c r="AN1550" i="1"/>
  <c r="AM1550" i="1"/>
  <c r="AK1550" i="1"/>
  <c r="AN1546" i="1"/>
  <c r="AM1546" i="1"/>
  <c r="AK1546" i="1"/>
  <c r="AN1542" i="1"/>
  <c r="AM1542" i="1"/>
  <c r="AK1542" i="1"/>
  <c r="AN1538" i="1"/>
  <c r="AM1538" i="1"/>
  <c r="AK1538" i="1"/>
  <c r="AN1534" i="1"/>
  <c r="AM1534" i="1"/>
  <c r="AK1534" i="1"/>
  <c r="AN1530" i="1"/>
  <c r="AM1530" i="1"/>
  <c r="AK1530" i="1"/>
  <c r="AN1526" i="1"/>
  <c r="AM1526" i="1"/>
  <c r="AK1526" i="1"/>
  <c r="AN1522" i="1"/>
  <c r="AM1522" i="1"/>
  <c r="AK1522" i="1"/>
  <c r="AN1518" i="1"/>
  <c r="AM1518" i="1"/>
  <c r="AK1518" i="1"/>
  <c r="AN1514" i="1"/>
  <c r="AM1514" i="1"/>
  <c r="AK1514" i="1"/>
  <c r="AN1510" i="1"/>
  <c r="AM1510" i="1"/>
  <c r="AK1510" i="1"/>
  <c r="AN1506" i="1"/>
  <c r="AM1506" i="1"/>
  <c r="AK1506" i="1"/>
  <c r="AN1502" i="1"/>
  <c r="AM1502" i="1"/>
  <c r="AK1502" i="1"/>
  <c r="AN1498" i="1"/>
  <c r="AM1498" i="1"/>
  <c r="AK1498" i="1"/>
  <c r="AN1494" i="1"/>
  <c r="AM1494" i="1"/>
  <c r="AK1494" i="1"/>
  <c r="AN1490" i="1"/>
  <c r="AM1490" i="1"/>
  <c r="AK1490" i="1"/>
  <c r="AN1486" i="1"/>
  <c r="AM1486" i="1"/>
  <c r="AK1486" i="1"/>
  <c r="AN1482" i="1"/>
  <c r="AM1482" i="1"/>
  <c r="AK1482" i="1"/>
  <c r="AN1478" i="1"/>
  <c r="AM1478" i="1"/>
  <c r="AK1478" i="1"/>
  <c r="AN1474" i="1"/>
  <c r="AM1474" i="1"/>
  <c r="AK1474" i="1"/>
  <c r="AN1470" i="1"/>
  <c r="AM1470" i="1"/>
  <c r="AK1470" i="1"/>
  <c r="AN1466" i="1"/>
  <c r="AM1466" i="1"/>
  <c r="AK1466" i="1"/>
  <c r="AN1462" i="1"/>
  <c r="AM1462" i="1"/>
  <c r="AK1462" i="1"/>
  <c r="AN1458" i="1"/>
  <c r="AM1458" i="1"/>
  <c r="AK1458" i="1"/>
  <c r="AN1454" i="1"/>
  <c r="AM1454" i="1"/>
  <c r="AK1454" i="1"/>
  <c r="AN1450" i="1"/>
  <c r="AM1450" i="1"/>
  <c r="AK1450" i="1"/>
  <c r="AN1446" i="1"/>
  <c r="AM1446" i="1"/>
  <c r="AK1446" i="1"/>
  <c r="AN1442" i="1"/>
  <c r="AM1442" i="1"/>
  <c r="AK1442" i="1"/>
  <c r="AN1438" i="1"/>
  <c r="AM1438" i="1"/>
  <c r="AK1438" i="1"/>
  <c r="AN1434" i="1"/>
  <c r="AM1434" i="1"/>
  <c r="AK1434" i="1"/>
  <c r="AN1430" i="1"/>
  <c r="AM1430" i="1"/>
  <c r="AK1430" i="1"/>
  <c r="AN1426" i="1"/>
  <c r="AM1426" i="1"/>
  <c r="AK1426" i="1"/>
  <c r="AN1422" i="1"/>
  <c r="AM1422" i="1"/>
  <c r="AK1422" i="1"/>
  <c r="AN1418" i="1"/>
  <c r="AM1418" i="1"/>
  <c r="AK1418" i="1"/>
  <c r="AN1414" i="1"/>
  <c r="AM1414" i="1"/>
  <c r="AK1414" i="1"/>
  <c r="AN1410" i="1"/>
  <c r="AM1410" i="1"/>
  <c r="AK1410" i="1"/>
  <c r="AN1406" i="1"/>
  <c r="AM1406" i="1"/>
  <c r="AK1406" i="1"/>
  <c r="AN1402" i="1"/>
  <c r="AM1402" i="1"/>
  <c r="AK1402" i="1"/>
  <c r="AN1398" i="1"/>
  <c r="AM1398" i="1"/>
  <c r="AK1398" i="1"/>
  <c r="AN1394" i="1"/>
  <c r="AM1394" i="1"/>
  <c r="AK1394" i="1"/>
  <c r="AN1390" i="1"/>
  <c r="AM1390" i="1"/>
  <c r="AK1390" i="1"/>
  <c r="AN1386" i="1"/>
  <c r="AM1386" i="1"/>
  <c r="AK1386" i="1"/>
  <c r="AN1382" i="1"/>
  <c r="AM1382" i="1"/>
  <c r="AK1382" i="1"/>
  <c r="AN1378" i="1"/>
  <c r="AM1378" i="1"/>
  <c r="AK1378" i="1"/>
  <c r="AN1374" i="1"/>
  <c r="AM1374" i="1"/>
  <c r="AK1374" i="1"/>
  <c r="AN1370" i="1"/>
  <c r="AM1370" i="1"/>
  <c r="AK1370" i="1"/>
  <c r="AN1366" i="1"/>
  <c r="AM1366" i="1"/>
  <c r="AK1366" i="1"/>
  <c r="AN1362" i="1"/>
  <c r="AM1362" i="1"/>
  <c r="AK1362" i="1"/>
  <c r="AN1358" i="1"/>
  <c r="AM1358" i="1"/>
  <c r="AK1358" i="1"/>
  <c r="AN1354" i="1"/>
  <c r="AM1354" i="1"/>
  <c r="AK1354" i="1"/>
  <c r="AN1350" i="1"/>
  <c r="AM1350" i="1"/>
  <c r="AK1350" i="1"/>
  <c r="AN1346" i="1"/>
  <c r="AM1346" i="1"/>
  <c r="AK1346" i="1"/>
  <c r="AN1342" i="1"/>
  <c r="AM1342" i="1"/>
  <c r="AK1342" i="1"/>
  <c r="AN1338" i="1"/>
  <c r="AM1338" i="1"/>
  <c r="AK1338" i="1"/>
  <c r="AN1334" i="1"/>
  <c r="AM1334" i="1"/>
  <c r="AK1334" i="1"/>
  <c r="AN1330" i="1"/>
  <c r="AM1330" i="1"/>
  <c r="AK1330" i="1"/>
  <c r="AN1326" i="1"/>
  <c r="AM1326" i="1"/>
  <c r="AK1326" i="1"/>
  <c r="AN1322" i="1"/>
  <c r="AM1322" i="1"/>
  <c r="AK1322" i="1"/>
  <c r="AN1318" i="1"/>
  <c r="AM1318" i="1"/>
  <c r="AK1318" i="1"/>
  <c r="AN1314" i="1"/>
  <c r="AM1314" i="1"/>
  <c r="AK1314" i="1"/>
  <c r="AN1310" i="1"/>
  <c r="AM1310" i="1"/>
  <c r="AK1310" i="1"/>
  <c r="AN1306" i="1"/>
  <c r="AM1306" i="1"/>
  <c r="AK1306" i="1"/>
  <c r="AN1302" i="1"/>
  <c r="AM1302" i="1"/>
  <c r="AK1302" i="1"/>
  <c r="AN1298" i="1"/>
  <c r="AM1298" i="1"/>
  <c r="AK1298" i="1"/>
  <c r="AN1294" i="1"/>
  <c r="AM1294" i="1"/>
  <c r="AK1294" i="1"/>
  <c r="AN1290" i="1"/>
  <c r="AM1290" i="1"/>
  <c r="AK1290" i="1"/>
  <c r="AN1286" i="1"/>
  <c r="AM1286" i="1"/>
  <c r="AK1286" i="1"/>
  <c r="AN1282" i="1"/>
  <c r="AM1282" i="1"/>
  <c r="AK1282" i="1"/>
  <c r="AN1278" i="1"/>
  <c r="AM1278" i="1"/>
  <c r="AK1278" i="1"/>
  <c r="AN1274" i="1"/>
  <c r="AM1274" i="1"/>
  <c r="AK1274" i="1"/>
  <c r="AN1270" i="1"/>
  <c r="AM1270" i="1"/>
  <c r="AK1270" i="1"/>
  <c r="AN1266" i="1"/>
  <c r="AM1266" i="1"/>
  <c r="AK1266" i="1"/>
  <c r="AN1262" i="1"/>
  <c r="AM1262" i="1"/>
  <c r="AK1262" i="1"/>
  <c r="AN1258" i="1"/>
  <c r="AM1258" i="1"/>
  <c r="AK1258" i="1"/>
  <c r="AN1254" i="1"/>
  <c r="AM1254" i="1"/>
  <c r="AK1254" i="1"/>
  <c r="AN1250" i="1"/>
  <c r="AM1250" i="1"/>
  <c r="AK1250" i="1"/>
  <c r="AN1246" i="1"/>
  <c r="AM1246" i="1"/>
  <c r="AK1246" i="1"/>
  <c r="AN1242" i="1"/>
  <c r="AM1242" i="1"/>
  <c r="AK1242" i="1"/>
  <c r="AN1238" i="1"/>
  <c r="AM1238" i="1"/>
  <c r="AK1238" i="1"/>
  <c r="AN1234" i="1"/>
  <c r="AM1234" i="1"/>
  <c r="AK1234" i="1"/>
  <c r="AN1230" i="1"/>
  <c r="AM1230" i="1"/>
  <c r="AK1230" i="1"/>
  <c r="AN1226" i="1"/>
  <c r="AM1226" i="1"/>
  <c r="AK1226" i="1"/>
  <c r="AN1222" i="1"/>
  <c r="AM1222" i="1"/>
  <c r="AK1222" i="1"/>
  <c r="AN1218" i="1"/>
  <c r="AM1218" i="1"/>
  <c r="AK1218" i="1"/>
  <c r="AN1214" i="1"/>
  <c r="AM1214" i="1"/>
  <c r="AK1214" i="1"/>
  <c r="AN1210" i="1"/>
  <c r="AM1210" i="1"/>
  <c r="AK1210" i="1"/>
  <c r="AN1206" i="1"/>
  <c r="AM1206" i="1"/>
  <c r="AK1206" i="1"/>
  <c r="AN1202" i="1"/>
  <c r="AM1202" i="1"/>
  <c r="AK1202" i="1"/>
  <c r="AN1198" i="1"/>
  <c r="AM1198" i="1"/>
  <c r="AK1198" i="1"/>
  <c r="AN1194" i="1"/>
  <c r="AM1194" i="1"/>
  <c r="AK1194" i="1"/>
  <c r="AN1190" i="1"/>
  <c r="AM1190" i="1"/>
  <c r="AK1190" i="1"/>
  <c r="AN1186" i="1"/>
  <c r="AM1186" i="1"/>
  <c r="AK1186" i="1"/>
  <c r="AN1182" i="1"/>
  <c r="AM1182" i="1"/>
  <c r="AK1182" i="1"/>
  <c r="AN1178" i="1"/>
  <c r="AM1178" i="1"/>
  <c r="AK1178" i="1"/>
  <c r="AN1174" i="1"/>
  <c r="AM1174" i="1"/>
  <c r="AK1174" i="1"/>
  <c r="AN1170" i="1"/>
  <c r="AM1170" i="1"/>
  <c r="AK1170" i="1"/>
  <c r="AN1166" i="1"/>
  <c r="AM1166" i="1"/>
  <c r="AK1166" i="1"/>
  <c r="AN1162" i="1"/>
  <c r="AM1162" i="1"/>
  <c r="AK1162" i="1"/>
  <c r="AN1158" i="1"/>
  <c r="AM1158" i="1"/>
  <c r="AK1158" i="1"/>
  <c r="AN1154" i="1"/>
  <c r="AM1154" i="1"/>
  <c r="AK1154" i="1"/>
  <c r="AN1150" i="1"/>
  <c r="AM1150" i="1"/>
  <c r="AK1150" i="1"/>
  <c r="AN1146" i="1"/>
  <c r="AM1146" i="1"/>
  <c r="AK1146" i="1"/>
  <c r="AN1142" i="1"/>
  <c r="AM1142" i="1"/>
  <c r="AK1142" i="1"/>
  <c r="AN1138" i="1"/>
  <c r="AM1138" i="1"/>
  <c r="AK1138" i="1"/>
  <c r="AN1134" i="1"/>
  <c r="AM1134" i="1"/>
  <c r="AK1134" i="1"/>
  <c r="AN1130" i="1"/>
  <c r="AM1130" i="1"/>
  <c r="AK1130" i="1"/>
  <c r="AN1126" i="1"/>
  <c r="AM1126" i="1"/>
  <c r="AK1126" i="1"/>
  <c r="AN1122" i="1"/>
  <c r="AM1122" i="1"/>
  <c r="AK1122" i="1"/>
  <c r="AN1118" i="1"/>
  <c r="AM1118" i="1"/>
  <c r="AK1118" i="1"/>
  <c r="AN1114" i="1"/>
  <c r="AM1114" i="1"/>
  <c r="AK1114" i="1"/>
  <c r="AN1110" i="1"/>
  <c r="AM1110" i="1"/>
  <c r="AK1110" i="1"/>
  <c r="AN1106" i="1"/>
  <c r="AM1106" i="1"/>
  <c r="AK1106" i="1"/>
  <c r="AN1102" i="1"/>
  <c r="AM1102" i="1"/>
  <c r="AK1102" i="1"/>
  <c r="AN1098" i="1"/>
  <c r="AM1098" i="1"/>
  <c r="AK1098" i="1"/>
  <c r="AN1094" i="1"/>
  <c r="AM1094" i="1"/>
  <c r="AK1094" i="1"/>
  <c r="AN1090" i="1"/>
  <c r="AM1090" i="1"/>
  <c r="AK1090" i="1"/>
  <c r="AN1086" i="1"/>
  <c r="AM1086" i="1"/>
  <c r="AK1086" i="1"/>
  <c r="AN1082" i="1"/>
  <c r="AM1082" i="1"/>
  <c r="AK1082" i="1"/>
  <c r="AN1078" i="1"/>
  <c r="AM1078" i="1"/>
  <c r="AK1078" i="1"/>
  <c r="AN1074" i="1"/>
  <c r="AM1074" i="1"/>
  <c r="AK1074" i="1"/>
  <c r="AN1070" i="1"/>
  <c r="AM1070" i="1"/>
  <c r="AK1070" i="1"/>
  <c r="AN1066" i="1"/>
  <c r="AM1066" i="1"/>
  <c r="AK1066" i="1"/>
  <c r="AN1062" i="1"/>
  <c r="AM1062" i="1"/>
  <c r="AK1062" i="1"/>
  <c r="AN1058" i="1"/>
  <c r="AM1058" i="1"/>
  <c r="AK1058" i="1"/>
  <c r="AN1054" i="1"/>
  <c r="AM1054" i="1"/>
  <c r="AK1054" i="1"/>
  <c r="AN1050" i="1"/>
  <c r="AM1050" i="1"/>
  <c r="AK1050" i="1"/>
  <c r="AN1046" i="1"/>
  <c r="AM1046" i="1"/>
  <c r="AK1046" i="1"/>
  <c r="AN1042" i="1"/>
  <c r="AM1042" i="1"/>
  <c r="AK1042" i="1"/>
  <c r="AN1038" i="1"/>
  <c r="AM1038" i="1"/>
  <c r="AK1038" i="1"/>
  <c r="AN1034" i="1"/>
  <c r="AM1034" i="1"/>
  <c r="AK1034" i="1"/>
  <c r="AN1030" i="1"/>
  <c r="AM1030" i="1"/>
  <c r="AK1030" i="1"/>
  <c r="AN1026" i="1"/>
  <c r="AM1026" i="1"/>
  <c r="AK1026" i="1"/>
  <c r="AN1022" i="1"/>
  <c r="AM1022" i="1"/>
  <c r="AK1022" i="1"/>
  <c r="AN1018" i="1"/>
  <c r="AM1018" i="1"/>
  <c r="AK1018" i="1"/>
  <c r="AN1014" i="1"/>
  <c r="AM1014" i="1"/>
  <c r="AK1014" i="1"/>
  <c r="AN1010" i="1"/>
  <c r="AM1010" i="1"/>
  <c r="AK1010" i="1"/>
  <c r="AN1006" i="1"/>
  <c r="AM1006" i="1"/>
  <c r="AK1006" i="1"/>
  <c r="AN1002" i="1"/>
  <c r="AM1002" i="1"/>
  <c r="AK1002" i="1"/>
  <c r="AN998" i="1"/>
  <c r="AM998" i="1"/>
  <c r="AK998" i="1"/>
  <c r="AN994" i="1"/>
  <c r="AM994" i="1"/>
  <c r="AK994" i="1"/>
  <c r="AN990" i="1"/>
  <c r="AM990" i="1"/>
  <c r="AK990" i="1"/>
  <c r="AN986" i="1"/>
  <c r="AM986" i="1"/>
  <c r="AK986" i="1"/>
  <c r="AN982" i="1"/>
  <c r="AM982" i="1"/>
  <c r="AK982" i="1"/>
  <c r="AN978" i="1"/>
  <c r="AM978" i="1"/>
  <c r="AK978" i="1"/>
  <c r="AN974" i="1"/>
  <c r="AM974" i="1"/>
  <c r="AK974" i="1"/>
  <c r="AN970" i="1"/>
  <c r="AM970" i="1"/>
  <c r="AK970" i="1"/>
  <c r="AN966" i="1"/>
  <c r="AM966" i="1"/>
  <c r="AK966" i="1"/>
  <c r="AN962" i="1"/>
  <c r="AM962" i="1"/>
  <c r="AK962" i="1"/>
  <c r="AN958" i="1"/>
  <c r="AM958" i="1"/>
  <c r="AK958" i="1"/>
  <c r="AN954" i="1"/>
  <c r="AM954" i="1"/>
  <c r="AK954" i="1"/>
  <c r="AN950" i="1"/>
  <c r="AM950" i="1"/>
  <c r="AK950" i="1"/>
  <c r="AN946" i="1"/>
  <c r="AM946" i="1"/>
  <c r="AK946" i="1"/>
  <c r="AN942" i="1"/>
  <c r="AM942" i="1"/>
  <c r="AK942" i="1"/>
  <c r="AN938" i="1"/>
  <c r="AM938" i="1"/>
  <c r="AK938" i="1"/>
  <c r="AN934" i="1"/>
  <c r="AM934" i="1"/>
  <c r="AK934" i="1"/>
  <c r="AN930" i="1"/>
  <c r="AM930" i="1"/>
  <c r="AK930" i="1"/>
  <c r="AN926" i="1"/>
  <c r="AM926" i="1"/>
  <c r="AK926" i="1"/>
  <c r="AN922" i="1"/>
  <c r="AM922" i="1"/>
  <c r="AK922" i="1"/>
  <c r="AN918" i="1"/>
  <c r="AM918" i="1"/>
  <c r="AK918" i="1"/>
  <c r="AN914" i="1"/>
  <c r="AM914" i="1"/>
  <c r="AK914" i="1"/>
  <c r="AN910" i="1"/>
  <c r="AM910" i="1"/>
  <c r="AK910" i="1"/>
  <c r="AN906" i="1"/>
  <c r="AM906" i="1"/>
  <c r="AK906" i="1"/>
  <c r="AN902" i="1"/>
  <c r="AM902" i="1"/>
  <c r="AK902" i="1"/>
  <c r="AN898" i="1"/>
  <c r="AM898" i="1"/>
  <c r="AK898" i="1"/>
  <c r="AN894" i="1"/>
  <c r="AM894" i="1"/>
  <c r="AK894" i="1"/>
  <c r="AN890" i="1"/>
  <c r="AM890" i="1"/>
  <c r="AK890" i="1"/>
  <c r="AN886" i="1"/>
  <c r="AM886" i="1"/>
  <c r="AK886" i="1"/>
  <c r="AN882" i="1"/>
  <c r="AM882" i="1"/>
  <c r="AK882" i="1"/>
  <c r="AN878" i="1"/>
  <c r="AM878" i="1"/>
  <c r="AK878" i="1"/>
  <c r="AN874" i="1"/>
  <c r="AM874" i="1"/>
  <c r="AK874" i="1"/>
  <c r="AN870" i="1"/>
  <c r="AM870" i="1"/>
  <c r="AK870" i="1"/>
  <c r="AN866" i="1"/>
  <c r="AM866" i="1"/>
  <c r="AK866" i="1"/>
  <c r="AN862" i="1"/>
  <c r="AM862" i="1"/>
  <c r="AK862" i="1"/>
  <c r="AN858" i="1"/>
  <c r="AM858" i="1"/>
  <c r="AK858" i="1"/>
  <c r="AN854" i="1"/>
  <c r="AM854" i="1"/>
  <c r="AK854" i="1"/>
  <c r="AN850" i="1"/>
  <c r="AM850" i="1"/>
  <c r="AK850" i="1"/>
  <c r="AN846" i="1"/>
  <c r="AM846" i="1"/>
  <c r="AK846" i="1"/>
  <c r="AN842" i="1"/>
  <c r="AM842" i="1"/>
  <c r="AK842" i="1"/>
  <c r="AN838" i="1"/>
  <c r="AM838" i="1"/>
  <c r="AK838" i="1"/>
  <c r="AN834" i="1"/>
  <c r="AM834" i="1"/>
  <c r="AK834" i="1"/>
  <c r="AN830" i="1"/>
  <c r="AM830" i="1"/>
  <c r="AK830" i="1"/>
  <c r="AN826" i="1"/>
  <c r="AM826" i="1"/>
  <c r="AK826" i="1"/>
  <c r="AN822" i="1"/>
  <c r="AM822" i="1"/>
  <c r="AK822" i="1"/>
  <c r="AN818" i="1"/>
  <c r="AM818" i="1"/>
  <c r="AK818" i="1"/>
  <c r="AN814" i="1"/>
  <c r="AM814" i="1"/>
  <c r="AK814" i="1"/>
  <c r="AN810" i="1"/>
  <c r="AM810" i="1"/>
  <c r="AK810" i="1"/>
  <c r="AN806" i="1"/>
  <c r="AM806" i="1"/>
  <c r="AK806" i="1"/>
  <c r="AN802" i="1"/>
  <c r="AM802" i="1"/>
  <c r="AK802" i="1"/>
  <c r="AN798" i="1"/>
  <c r="AM798" i="1"/>
  <c r="AK798" i="1"/>
  <c r="AN794" i="1"/>
  <c r="AM794" i="1"/>
  <c r="AK794" i="1"/>
  <c r="AN790" i="1"/>
  <c r="AM790" i="1"/>
  <c r="AK790" i="1"/>
  <c r="AN786" i="1"/>
  <c r="AM786" i="1"/>
  <c r="AK786" i="1"/>
  <c r="AN782" i="1"/>
  <c r="AM782" i="1"/>
  <c r="AK782" i="1"/>
  <c r="AN778" i="1"/>
  <c r="AM778" i="1"/>
  <c r="AK778" i="1"/>
  <c r="AN774" i="1"/>
  <c r="AM774" i="1"/>
  <c r="AK774" i="1"/>
  <c r="AN770" i="1"/>
  <c r="AM770" i="1"/>
  <c r="AK770" i="1"/>
  <c r="AN766" i="1"/>
  <c r="AM766" i="1"/>
  <c r="AK766" i="1"/>
  <c r="AN762" i="1"/>
  <c r="AM762" i="1"/>
  <c r="AK762" i="1"/>
  <c r="AN758" i="1"/>
  <c r="AM758" i="1"/>
  <c r="AK758" i="1"/>
  <c r="AN754" i="1"/>
  <c r="AM754" i="1"/>
  <c r="AK754" i="1"/>
  <c r="AN750" i="1"/>
  <c r="AM750" i="1"/>
  <c r="AK750" i="1"/>
  <c r="AN746" i="1"/>
  <c r="AM746" i="1"/>
  <c r="AK746" i="1"/>
  <c r="AN742" i="1"/>
  <c r="AM742" i="1"/>
  <c r="AK742" i="1"/>
  <c r="AN738" i="1"/>
  <c r="AM738" i="1"/>
  <c r="AK738" i="1"/>
  <c r="AN734" i="1"/>
  <c r="AM734" i="1"/>
  <c r="AK734" i="1"/>
  <c r="AN730" i="1"/>
  <c r="AM730" i="1"/>
  <c r="AK730" i="1"/>
  <c r="AN726" i="1"/>
  <c r="AM726" i="1"/>
  <c r="AK726" i="1"/>
  <c r="AN722" i="1"/>
  <c r="AM722" i="1"/>
  <c r="AK722" i="1"/>
  <c r="AN718" i="1"/>
  <c r="AM718" i="1"/>
  <c r="AK718" i="1"/>
  <c r="AN714" i="1"/>
  <c r="AM714" i="1"/>
  <c r="AK714" i="1"/>
  <c r="AN710" i="1"/>
  <c r="AM710" i="1"/>
  <c r="AK710" i="1"/>
  <c r="AN706" i="1"/>
  <c r="AM706" i="1"/>
  <c r="AK706" i="1"/>
  <c r="AN702" i="1"/>
  <c r="AM702" i="1"/>
  <c r="AK702" i="1"/>
  <c r="AN698" i="1"/>
  <c r="AM698" i="1"/>
  <c r="AK698" i="1"/>
  <c r="AN694" i="1"/>
  <c r="AM694" i="1"/>
  <c r="AK694" i="1"/>
  <c r="AN690" i="1"/>
  <c r="AM690" i="1"/>
  <c r="AK690" i="1"/>
  <c r="AN686" i="1"/>
  <c r="AM686" i="1"/>
  <c r="AK686" i="1"/>
  <c r="AN682" i="1"/>
  <c r="AM682" i="1"/>
  <c r="AK682" i="1"/>
  <c r="AN678" i="1"/>
  <c r="AM678" i="1"/>
  <c r="AK678" i="1"/>
  <c r="AN674" i="1"/>
  <c r="AM674" i="1"/>
  <c r="AK674" i="1"/>
  <c r="AN670" i="1"/>
  <c r="AM670" i="1"/>
  <c r="AK670" i="1"/>
  <c r="AN666" i="1"/>
  <c r="AM666" i="1"/>
  <c r="AK666" i="1"/>
  <c r="AN662" i="1"/>
  <c r="AM662" i="1"/>
  <c r="AK662" i="1"/>
  <c r="AN658" i="1"/>
  <c r="AM658" i="1"/>
  <c r="AK658" i="1"/>
  <c r="AN654" i="1"/>
  <c r="AM654" i="1"/>
  <c r="AK654" i="1"/>
  <c r="AN650" i="1"/>
  <c r="AM650" i="1"/>
  <c r="AK650" i="1"/>
  <c r="AN646" i="1"/>
  <c r="AM646" i="1"/>
  <c r="AK646" i="1"/>
  <c r="AN642" i="1"/>
  <c r="AM642" i="1"/>
  <c r="AK642" i="1"/>
  <c r="AN638" i="1"/>
  <c r="AM638" i="1"/>
  <c r="AK638" i="1"/>
  <c r="AN634" i="1"/>
  <c r="AM634" i="1"/>
  <c r="AK634" i="1"/>
  <c r="AN630" i="1"/>
  <c r="AM630" i="1"/>
  <c r="AK630" i="1"/>
  <c r="AN626" i="1"/>
  <c r="AM626" i="1"/>
  <c r="AK626" i="1"/>
  <c r="AN622" i="1"/>
  <c r="AM622" i="1"/>
  <c r="AK622" i="1"/>
  <c r="AN618" i="1"/>
  <c r="AM618" i="1"/>
  <c r="AK618" i="1"/>
  <c r="AN614" i="1"/>
  <c r="AM614" i="1"/>
  <c r="AK614" i="1"/>
  <c r="AN610" i="1"/>
  <c r="AM610" i="1"/>
  <c r="AK610" i="1"/>
  <c r="AN606" i="1"/>
  <c r="AM606" i="1"/>
  <c r="AK606" i="1"/>
  <c r="AN602" i="1"/>
  <c r="AM602" i="1"/>
  <c r="AK602" i="1"/>
  <c r="AN598" i="1"/>
  <c r="AM598" i="1"/>
  <c r="AK598" i="1"/>
  <c r="AN594" i="1"/>
  <c r="AM594" i="1"/>
  <c r="AK594" i="1"/>
  <c r="AN590" i="1"/>
  <c r="AM590" i="1"/>
  <c r="AK590" i="1"/>
  <c r="AN586" i="1"/>
  <c r="AM586" i="1"/>
  <c r="AK586" i="1"/>
  <c r="AN582" i="1"/>
  <c r="AM582" i="1"/>
  <c r="AK582" i="1"/>
  <c r="AN578" i="1"/>
  <c r="AM578" i="1"/>
  <c r="AK578" i="1"/>
  <c r="AN574" i="1"/>
  <c r="AM574" i="1"/>
  <c r="AK574" i="1"/>
  <c r="AN570" i="1"/>
  <c r="AM570" i="1"/>
  <c r="AK570" i="1"/>
  <c r="AN566" i="1"/>
  <c r="AM566" i="1"/>
  <c r="AK566" i="1"/>
  <c r="AN562" i="1"/>
  <c r="AM562" i="1"/>
  <c r="AK562" i="1"/>
  <c r="AN558" i="1"/>
  <c r="AM558" i="1"/>
  <c r="AK558" i="1"/>
  <c r="AN554" i="1"/>
  <c r="AM554" i="1"/>
  <c r="AK554" i="1"/>
  <c r="AN550" i="1"/>
  <c r="AM550" i="1"/>
  <c r="AK550" i="1"/>
  <c r="AN546" i="1"/>
  <c r="AM546" i="1"/>
  <c r="AK546" i="1"/>
  <c r="AN542" i="1"/>
  <c r="AM542" i="1"/>
  <c r="AK542" i="1"/>
  <c r="AN538" i="1"/>
  <c r="AM538" i="1"/>
  <c r="AK538" i="1"/>
  <c r="AN534" i="1"/>
  <c r="AM534" i="1"/>
  <c r="AK534" i="1"/>
  <c r="AN530" i="1"/>
  <c r="AM530" i="1"/>
  <c r="AK530" i="1"/>
  <c r="AN526" i="1"/>
  <c r="AM526" i="1"/>
  <c r="AK526" i="1"/>
  <c r="AN522" i="1"/>
  <c r="AM522" i="1"/>
  <c r="AK522" i="1"/>
  <c r="AN518" i="1"/>
  <c r="AM518" i="1"/>
  <c r="AK518" i="1"/>
  <c r="AN514" i="1"/>
  <c r="AM514" i="1"/>
  <c r="AK514" i="1"/>
  <c r="AN510" i="1"/>
  <c r="AM510" i="1"/>
  <c r="AK510" i="1"/>
  <c r="AN506" i="1"/>
  <c r="AM506" i="1"/>
  <c r="AK506" i="1"/>
  <c r="AN502" i="1"/>
  <c r="AM502" i="1"/>
  <c r="AK502" i="1"/>
  <c r="AN498" i="1"/>
  <c r="AM498" i="1"/>
  <c r="AK498" i="1"/>
  <c r="AN494" i="1"/>
  <c r="AM494" i="1"/>
  <c r="AK494" i="1"/>
  <c r="AN490" i="1"/>
  <c r="AM490" i="1"/>
  <c r="AK490" i="1"/>
  <c r="AN486" i="1"/>
  <c r="AM486" i="1"/>
  <c r="AK486" i="1"/>
  <c r="AN482" i="1"/>
  <c r="AM482" i="1"/>
  <c r="AK482" i="1"/>
  <c r="AN478" i="1"/>
  <c r="AM478" i="1"/>
  <c r="AK478" i="1"/>
  <c r="AN474" i="1"/>
  <c r="AM474" i="1"/>
  <c r="AK474" i="1"/>
  <c r="AN470" i="1"/>
  <c r="AM470" i="1"/>
  <c r="AK470" i="1"/>
  <c r="AN466" i="1"/>
  <c r="AM466" i="1"/>
  <c r="AK466" i="1"/>
  <c r="AN462" i="1"/>
  <c r="AM462" i="1"/>
  <c r="AK462" i="1"/>
  <c r="AN458" i="1"/>
  <c r="AM458" i="1"/>
  <c r="AK458" i="1"/>
  <c r="AN454" i="1"/>
  <c r="AM454" i="1"/>
  <c r="AK454" i="1"/>
  <c r="AN450" i="1"/>
  <c r="AM450" i="1"/>
  <c r="AK450" i="1"/>
  <c r="AN446" i="1"/>
  <c r="AM446" i="1"/>
  <c r="AK446" i="1"/>
  <c r="AN442" i="1"/>
  <c r="AM442" i="1"/>
  <c r="AK442" i="1"/>
  <c r="AN438" i="1"/>
  <c r="AM438" i="1"/>
  <c r="AK438" i="1"/>
  <c r="AN434" i="1"/>
  <c r="AM434" i="1"/>
  <c r="AK434" i="1"/>
  <c r="AN430" i="1"/>
  <c r="AM430" i="1"/>
  <c r="AK430" i="1"/>
  <c r="AN426" i="1"/>
  <c r="AM426" i="1"/>
  <c r="AK426" i="1"/>
  <c r="AN422" i="1"/>
  <c r="AM422" i="1"/>
  <c r="AK422" i="1"/>
  <c r="AN418" i="1"/>
  <c r="AM418" i="1"/>
  <c r="AK418" i="1"/>
  <c r="AN414" i="1"/>
  <c r="AM414" i="1"/>
  <c r="AK414" i="1"/>
  <c r="AN410" i="1"/>
  <c r="AM410" i="1"/>
  <c r="AK410" i="1"/>
  <c r="AN406" i="1"/>
  <c r="AM406" i="1"/>
  <c r="AK406" i="1"/>
  <c r="AN402" i="1"/>
  <c r="AM402" i="1"/>
  <c r="AK402" i="1"/>
  <c r="AN398" i="1"/>
  <c r="AM398" i="1"/>
  <c r="AK398" i="1"/>
  <c r="AN394" i="1"/>
  <c r="AM394" i="1"/>
  <c r="AK394" i="1"/>
  <c r="AN390" i="1"/>
  <c r="AM390" i="1"/>
  <c r="AK390" i="1"/>
  <c r="AN386" i="1"/>
  <c r="AM386" i="1"/>
  <c r="AK386" i="1"/>
  <c r="AN382" i="1"/>
  <c r="AM382" i="1"/>
  <c r="AK382" i="1"/>
  <c r="AN378" i="1"/>
  <c r="AM378" i="1"/>
  <c r="AK378" i="1"/>
  <c r="AN374" i="1"/>
  <c r="AM374" i="1"/>
  <c r="AK374" i="1"/>
  <c r="AN370" i="1"/>
  <c r="AM370" i="1"/>
  <c r="AK370" i="1"/>
  <c r="AN366" i="1"/>
  <c r="AM366" i="1"/>
  <c r="AK366" i="1"/>
  <c r="AN362" i="1"/>
  <c r="AM362" i="1"/>
  <c r="AK362" i="1"/>
  <c r="AN358" i="1"/>
  <c r="AM358" i="1"/>
  <c r="AK358" i="1"/>
  <c r="AN354" i="1"/>
  <c r="AM354" i="1"/>
  <c r="AK354" i="1"/>
  <c r="AN350" i="1"/>
  <c r="AM350" i="1"/>
  <c r="AK350" i="1"/>
  <c r="AN346" i="1"/>
  <c r="AM346" i="1"/>
  <c r="AK346" i="1"/>
  <c r="AN342" i="1"/>
  <c r="AM342" i="1"/>
  <c r="AK342" i="1"/>
  <c r="AN338" i="1"/>
  <c r="AM338" i="1"/>
  <c r="AK338" i="1"/>
  <c r="AN334" i="1"/>
  <c r="AM334" i="1"/>
  <c r="AK334" i="1"/>
  <c r="AN330" i="1"/>
  <c r="AM330" i="1"/>
  <c r="AK330" i="1"/>
  <c r="AN326" i="1"/>
  <c r="AM326" i="1"/>
  <c r="AK326" i="1"/>
  <c r="AN322" i="1"/>
  <c r="AM322" i="1"/>
  <c r="AK322" i="1"/>
  <c r="AN318" i="1"/>
  <c r="AM318" i="1"/>
  <c r="AK318" i="1"/>
  <c r="AN314" i="1"/>
  <c r="AM314" i="1"/>
  <c r="AK314" i="1"/>
  <c r="AN310" i="1"/>
  <c r="AM310" i="1"/>
  <c r="AK310" i="1"/>
  <c r="AN306" i="1"/>
  <c r="AM306" i="1"/>
  <c r="AK306" i="1"/>
  <c r="AN302" i="1"/>
  <c r="AM302" i="1"/>
  <c r="AK302" i="1"/>
  <c r="AN298" i="1"/>
  <c r="AM298" i="1"/>
  <c r="AK298" i="1"/>
  <c r="AN294" i="1"/>
  <c r="AM294" i="1"/>
  <c r="AK294" i="1"/>
  <c r="AN290" i="1"/>
  <c r="AM290" i="1"/>
  <c r="AK290" i="1"/>
  <c r="AN286" i="1"/>
  <c r="AM286" i="1"/>
  <c r="AK286" i="1"/>
  <c r="AN282" i="1"/>
  <c r="AM282" i="1"/>
  <c r="AK282" i="1"/>
  <c r="AN278" i="1"/>
  <c r="AM278" i="1"/>
  <c r="AK278" i="1"/>
  <c r="AN274" i="1"/>
  <c r="AM274" i="1"/>
  <c r="AK274" i="1"/>
  <c r="AN270" i="1"/>
  <c r="AM270" i="1"/>
  <c r="AK270" i="1"/>
  <c r="AN266" i="1"/>
  <c r="AM266" i="1"/>
  <c r="AK266" i="1"/>
  <c r="AN262" i="1"/>
  <c r="AM262" i="1"/>
  <c r="AK262" i="1"/>
  <c r="AN258" i="1"/>
  <c r="AM258" i="1"/>
  <c r="AK258" i="1"/>
  <c r="AN254" i="1"/>
  <c r="AM254" i="1"/>
  <c r="AK254" i="1"/>
  <c r="AN250" i="1"/>
  <c r="AM250" i="1"/>
  <c r="AK250" i="1"/>
  <c r="AN246" i="1"/>
  <c r="AM246" i="1"/>
  <c r="AK246" i="1"/>
  <c r="AN242" i="1"/>
  <c r="AM242" i="1"/>
  <c r="AK242" i="1"/>
  <c r="AN238" i="1"/>
  <c r="AM238" i="1"/>
  <c r="AK238" i="1"/>
  <c r="AN234" i="1"/>
  <c r="AM234" i="1"/>
  <c r="AK234" i="1"/>
  <c r="AN230" i="1"/>
  <c r="AM230" i="1"/>
  <c r="AK230" i="1"/>
  <c r="AN226" i="1"/>
  <c r="AM226" i="1"/>
  <c r="AK226" i="1"/>
  <c r="AN222" i="1"/>
  <c r="AM222" i="1"/>
  <c r="AK222" i="1"/>
  <c r="AN218" i="1"/>
  <c r="AM218" i="1"/>
  <c r="AK218" i="1"/>
  <c r="AN214" i="1"/>
  <c r="AM214" i="1"/>
  <c r="AK214" i="1"/>
  <c r="AN210" i="1"/>
  <c r="AM210" i="1"/>
  <c r="AK210" i="1"/>
  <c r="AN206" i="1"/>
  <c r="AM206" i="1"/>
  <c r="AK206" i="1"/>
  <c r="AN202" i="1"/>
  <c r="AM202" i="1"/>
  <c r="AK202" i="1"/>
  <c r="AN198" i="1"/>
  <c r="AM198" i="1"/>
  <c r="AK198" i="1"/>
  <c r="AN194" i="1"/>
  <c r="AM194" i="1"/>
  <c r="AK194" i="1"/>
  <c r="AN190" i="1"/>
  <c r="AM190" i="1"/>
  <c r="AK190" i="1"/>
  <c r="AN186" i="1"/>
  <c r="AM186" i="1"/>
  <c r="AK186" i="1"/>
  <c r="AN182" i="1"/>
  <c r="AM182" i="1"/>
  <c r="AK182" i="1"/>
  <c r="AN178" i="1"/>
  <c r="AM178" i="1"/>
  <c r="AK178" i="1"/>
  <c r="AN174" i="1"/>
  <c r="AM174" i="1"/>
  <c r="AK174" i="1"/>
  <c r="AN170" i="1"/>
  <c r="AM170" i="1"/>
  <c r="AK170" i="1"/>
  <c r="AN166" i="1"/>
  <c r="AM166" i="1"/>
  <c r="AK166" i="1"/>
  <c r="AN162" i="1"/>
  <c r="AM162" i="1"/>
  <c r="AK162" i="1"/>
  <c r="AN158" i="1"/>
  <c r="AM158" i="1"/>
  <c r="AK158" i="1"/>
  <c r="AN154" i="1"/>
  <c r="AM154" i="1"/>
  <c r="AK154" i="1"/>
  <c r="AN150" i="1"/>
  <c r="AM150" i="1"/>
  <c r="AK150" i="1"/>
  <c r="AN146" i="1"/>
  <c r="AM146" i="1"/>
  <c r="AK146" i="1"/>
  <c r="AN142" i="1"/>
  <c r="AM142" i="1"/>
  <c r="AK142" i="1"/>
  <c r="AN138" i="1"/>
  <c r="AM138" i="1"/>
  <c r="AK138" i="1"/>
  <c r="AN134" i="1"/>
  <c r="AM134" i="1"/>
  <c r="AK134" i="1"/>
  <c r="AN130" i="1"/>
  <c r="AM130" i="1"/>
  <c r="AK130" i="1"/>
  <c r="AN126" i="1"/>
  <c r="AM126" i="1"/>
  <c r="AK126" i="1"/>
  <c r="AN122" i="1"/>
  <c r="AM122" i="1"/>
  <c r="AK122" i="1"/>
  <c r="AN118" i="1"/>
  <c r="AM118" i="1"/>
  <c r="AK118" i="1"/>
  <c r="AN114" i="1"/>
  <c r="AM114" i="1"/>
  <c r="AK114" i="1"/>
  <c r="AN110" i="1"/>
  <c r="AM110" i="1"/>
  <c r="AK110" i="1"/>
  <c r="AN106" i="1"/>
  <c r="AM106" i="1"/>
  <c r="AK106" i="1"/>
  <c r="AN102" i="1"/>
  <c r="AM102" i="1"/>
  <c r="AK102" i="1"/>
  <c r="AN98" i="1"/>
  <c r="AM98" i="1"/>
  <c r="AK98" i="1"/>
  <c r="AN94" i="1"/>
  <c r="AM94" i="1"/>
  <c r="AK94" i="1"/>
  <c r="AN90" i="1"/>
  <c r="AM90" i="1"/>
  <c r="AK90" i="1"/>
  <c r="AN86" i="1"/>
  <c r="AM86" i="1"/>
  <c r="AK86" i="1"/>
  <c r="AN82" i="1"/>
  <c r="AM82" i="1"/>
  <c r="AK82" i="1"/>
  <c r="AN78" i="1"/>
  <c r="AM78" i="1"/>
  <c r="AK78" i="1"/>
  <c r="AN74" i="1"/>
  <c r="AM74" i="1"/>
  <c r="AK74" i="1"/>
  <c r="AN70" i="1"/>
  <c r="AM70" i="1"/>
  <c r="AK70" i="1"/>
  <c r="AN66" i="1"/>
  <c r="AM66" i="1"/>
  <c r="AK66" i="1"/>
  <c r="AN62" i="1"/>
  <c r="AM62" i="1"/>
  <c r="AK62" i="1"/>
  <c r="AN58" i="1"/>
  <c r="AM58" i="1"/>
  <c r="AK58" i="1"/>
  <c r="AN54" i="1"/>
  <c r="AM54" i="1"/>
  <c r="AK54" i="1"/>
  <c r="AN50" i="1"/>
  <c r="AM50" i="1"/>
  <c r="AK50" i="1"/>
  <c r="AN46" i="1"/>
  <c r="AM46" i="1"/>
  <c r="AK46" i="1"/>
  <c r="AN42" i="1"/>
  <c r="AM42" i="1"/>
  <c r="AK42" i="1"/>
  <c r="AN38" i="1"/>
  <c r="AM38" i="1"/>
  <c r="AK38" i="1"/>
  <c r="AN34" i="1"/>
  <c r="AM34" i="1"/>
  <c r="AK34" i="1"/>
  <c r="AN30" i="1"/>
  <c r="AM30" i="1"/>
  <c r="AK30" i="1"/>
  <c r="AT6" i="1"/>
  <c r="K6" i="1"/>
  <c r="K12" i="1"/>
  <c r="K8" i="1"/>
  <c r="AN2519" i="1"/>
  <c r="AM2519" i="1"/>
  <c r="AK2519" i="1"/>
  <c r="AN2503" i="1"/>
  <c r="AM2503" i="1"/>
  <c r="AK2503" i="1"/>
  <c r="AN2491" i="1"/>
  <c r="AM2491" i="1"/>
  <c r="AK2491" i="1"/>
  <c r="AN2471" i="1"/>
  <c r="AM2471" i="1"/>
  <c r="AK2471" i="1"/>
  <c r="AN2459" i="1"/>
  <c r="AM2459" i="1"/>
  <c r="AK2459" i="1"/>
  <c r="AN2439" i="1"/>
  <c r="AM2439" i="1"/>
  <c r="AK2439" i="1"/>
  <c r="AN2427" i="1"/>
  <c r="AM2427" i="1"/>
  <c r="AK2427" i="1"/>
  <c r="AN2415" i="1"/>
  <c r="AM2415" i="1"/>
  <c r="AK2415" i="1"/>
  <c r="AN2403" i="1"/>
  <c r="AM2403" i="1"/>
  <c r="AK2403" i="1"/>
  <c r="AN2387" i="1"/>
  <c r="AM2387" i="1"/>
  <c r="AK2387" i="1"/>
  <c r="AN2371" i="1"/>
  <c r="AM2371" i="1"/>
  <c r="AK2371" i="1"/>
  <c r="AN2355" i="1"/>
  <c r="AM2355" i="1"/>
  <c r="AK2355" i="1"/>
  <c r="AN2343" i="1"/>
  <c r="AM2343" i="1"/>
  <c r="AK2343" i="1"/>
  <c r="AN2327" i="1"/>
  <c r="AM2327" i="1"/>
  <c r="AK2327" i="1"/>
  <c r="AN2311" i="1"/>
  <c r="AM2311" i="1"/>
  <c r="AK2311" i="1"/>
  <c r="AN2291" i="1"/>
  <c r="AM2291" i="1"/>
  <c r="AK2291" i="1"/>
  <c r="AN2275" i="1"/>
  <c r="AM2275" i="1"/>
  <c r="AK2275" i="1"/>
  <c r="AN2259" i="1"/>
  <c r="AM2259" i="1"/>
  <c r="AK2259" i="1"/>
  <c r="AN2243" i="1"/>
  <c r="AM2243" i="1"/>
  <c r="AK2243" i="1"/>
  <c r="AN2231" i="1"/>
  <c r="AM2231" i="1"/>
  <c r="AK2231" i="1"/>
  <c r="AN2215" i="1"/>
  <c r="AM2215" i="1"/>
  <c r="AK2215" i="1"/>
  <c r="AN2187" i="1"/>
  <c r="AM2187" i="1"/>
  <c r="AK2187" i="1"/>
  <c r="AN2167" i="1"/>
  <c r="AM2167" i="1"/>
  <c r="AK2167" i="1"/>
  <c r="AN2151" i="1"/>
  <c r="AM2151" i="1"/>
  <c r="AK2151" i="1"/>
  <c r="AN2135" i="1"/>
  <c r="AM2135" i="1"/>
  <c r="AK2135" i="1"/>
  <c r="AN2119" i="1"/>
  <c r="AM2119" i="1"/>
  <c r="AK2119" i="1"/>
  <c r="AN2103" i="1"/>
  <c r="AM2103" i="1"/>
  <c r="AK2103" i="1"/>
  <c r="AN2087" i="1"/>
  <c r="AM2087" i="1"/>
  <c r="AK2087" i="1"/>
  <c r="AN2071" i="1"/>
  <c r="AM2071" i="1"/>
  <c r="AK2071" i="1"/>
  <c r="AN2059" i="1"/>
  <c r="AM2059" i="1"/>
  <c r="AK2059" i="1"/>
  <c r="AN2043" i="1"/>
  <c r="AM2043" i="1"/>
  <c r="AK2043" i="1"/>
  <c r="AN2023" i="1"/>
  <c r="AM2023" i="1"/>
  <c r="AK2023" i="1"/>
  <c r="AN2003" i="1"/>
  <c r="AM2003" i="1"/>
  <c r="AK2003" i="1"/>
  <c r="AN1987" i="1"/>
  <c r="AM1987" i="1"/>
  <c r="AK1987" i="1"/>
  <c r="AN1971" i="1"/>
  <c r="AM1971" i="1"/>
  <c r="AK1971" i="1"/>
  <c r="AN1955" i="1"/>
  <c r="AM1955" i="1"/>
  <c r="AK1955" i="1"/>
  <c r="AN1939" i="1"/>
  <c r="AM1939" i="1"/>
  <c r="AK1939" i="1"/>
  <c r="AN1923" i="1"/>
  <c r="AM1923" i="1"/>
  <c r="AK1923" i="1"/>
  <c r="AN1907" i="1"/>
  <c r="AM1907" i="1"/>
  <c r="AK1907" i="1"/>
  <c r="AN1891" i="1"/>
  <c r="AM1891" i="1"/>
  <c r="AK1891" i="1"/>
  <c r="AN1875" i="1"/>
  <c r="AM1875" i="1"/>
  <c r="AK1875" i="1"/>
  <c r="AN1855" i="1"/>
  <c r="AM1855" i="1"/>
  <c r="AK1855" i="1"/>
  <c r="AN1839" i="1"/>
  <c r="AM1839" i="1"/>
  <c r="AK1839" i="1"/>
  <c r="AN1823" i="1"/>
  <c r="AM1823" i="1"/>
  <c r="AK1823" i="1"/>
  <c r="AN1807" i="1"/>
  <c r="AM1807" i="1"/>
  <c r="AK1807" i="1"/>
  <c r="AN1791" i="1"/>
  <c r="AM1791" i="1"/>
  <c r="AK1791" i="1"/>
  <c r="AN1775" i="1"/>
  <c r="AM1775" i="1"/>
  <c r="AK1775" i="1"/>
  <c r="AN1759" i="1"/>
  <c r="AM1759" i="1"/>
  <c r="AK1759" i="1"/>
  <c r="AN1747" i="1"/>
  <c r="AM1747" i="1"/>
  <c r="AK1747" i="1"/>
  <c r="AN1731" i="1"/>
  <c r="AM1731" i="1"/>
  <c r="AK1731" i="1"/>
  <c r="AN1719" i="1"/>
  <c r="AM1719" i="1"/>
  <c r="AK1719" i="1"/>
  <c r="AN1703" i="1"/>
  <c r="AM1703" i="1"/>
  <c r="AK1703" i="1"/>
  <c r="AN1687" i="1"/>
  <c r="AM1687" i="1"/>
  <c r="AK1687" i="1"/>
  <c r="AN1667" i="1"/>
  <c r="AM1667" i="1"/>
  <c r="AK1667" i="1"/>
  <c r="AN1651" i="1"/>
  <c r="AM1651" i="1"/>
  <c r="AK1651" i="1"/>
  <c r="AN1635" i="1"/>
  <c r="AM1635" i="1"/>
  <c r="AK1635" i="1"/>
  <c r="AN1619" i="1"/>
  <c r="AM1619" i="1"/>
  <c r="AK1619" i="1"/>
  <c r="AN1603" i="1"/>
  <c r="AM1603" i="1"/>
  <c r="AK1603" i="1"/>
  <c r="AN1587" i="1"/>
  <c r="AM1587" i="1"/>
  <c r="AK1587" i="1"/>
  <c r="AN1571" i="1"/>
  <c r="AM1571" i="1"/>
  <c r="AK1571" i="1"/>
  <c r="AN1555" i="1"/>
  <c r="AM1555" i="1"/>
  <c r="AK1555" i="1"/>
  <c r="AN1539" i="1"/>
  <c r="AM1539" i="1"/>
  <c r="AK1539" i="1"/>
  <c r="AN1527" i="1"/>
  <c r="AM1527" i="1"/>
  <c r="AK1527" i="1"/>
  <c r="AN1515" i="1"/>
  <c r="AM1515" i="1"/>
  <c r="AK1515" i="1"/>
  <c r="AN1499" i="1"/>
  <c r="AM1499" i="1"/>
  <c r="AK1499" i="1"/>
  <c r="AN1483" i="1"/>
  <c r="AM1483" i="1"/>
  <c r="AK1483" i="1"/>
  <c r="AN1467" i="1"/>
  <c r="AM1467" i="1"/>
  <c r="AK1467" i="1"/>
  <c r="AN1451" i="1"/>
  <c r="AM1451" i="1"/>
  <c r="AK1451" i="1"/>
  <c r="AN1435" i="1"/>
  <c r="AM1435" i="1"/>
  <c r="AK1435" i="1"/>
  <c r="AN1419" i="1"/>
  <c r="AM1419" i="1"/>
  <c r="AK1419" i="1"/>
  <c r="AN1403" i="1"/>
  <c r="AM1403" i="1"/>
  <c r="AK1403" i="1"/>
  <c r="AN1387" i="1"/>
  <c r="AM1387" i="1"/>
  <c r="AK1387" i="1"/>
  <c r="AN1375" i="1"/>
  <c r="AM1375" i="1"/>
  <c r="AK1375" i="1"/>
  <c r="AN1363" i="1"/>
  <c r="AM1363" i="1"/>
  <c r="AK1363" i="1"/>
  <c r="AN1347" i="1"/>
  <c r="AM1347" i="1"/>
  <c r="AK1347" i="1"/>
  <c r="AN1327" i="1"/>
  <c r="AM1327" i="1"/>
  <c r="AK1327" i="1"/>
  <c r="AN1311" i="1"/>
  <c r="AM1311" i="1"/>
  <c r="AK1311" i="1"/>
  <c r="AN1299" i="1"/>
  <c r="AM1299" i="1"/>
  <c r="AK1299" i="1"/>
  <c r="AN1283" i="1"/>
  <c r="AM1283" i="1"/>
  <c r="AK1283" i="1"/>
  <c r="AN1267" i="1"/>
  <c r="AM1267" i="1"/>
  <c r="AK1267" i="1"/>
  <c r="AN1251" i="1"/>
  <c r="AM1251" i="1"/>
  <c r="AK1251" i="1"/>
  <c r="AN1235" i="1"/>
  <c r="AM1235" i="1"/>
  <c r="AK1235" i="1"/>
  <c r="AN1219" i="1"/>
  <c r="AM1219" i="1"/>
  <c r="AK1219" i="1"/>
  <c r="AN1203" i="1"/>
  <c r="AM1203" i="1"/>
  <c r="AK1203" i="1"/>
  <c r="AN1187" i="1"/>
  <c r="AM1187" i="1"/>
  <c r="AK1187" i="1"/>
  <c r="AN1171" i="1"/>
  <c r="AM1171" i="1"/>
  <c r="AK1171" i="1"/>
  <c r="AN1155" i="1"/>
  <c r="AM1155" i="1"/>
  <c r="AK1155" i="1"/>
  <c r="AN1139" i="1"/>
  <c r="AM1139" i="1"/>
  <c r="AK1139" i="1"/>
  <c r="AN1119" i="1"/>
  <c r="AM1119" i="1"/>
  <c r="AK1119" i="1"/>
  <c r="AN1103" i="1"/>
  <c r="AM1103" i="1"/>
  <c r="AK1103" i="1"/>
  <c r="AN1087" i="1"/>
  <c r="AM1087" i="1"/>
  <c r="AK1087" i="1"/>
  <c r="AN1071" i="1"/>
  <c r="AM1071" i="1"/>
  <c r="AK1071" i="1"/>
  <c r="AN1055" i="1"/>
  <c r="AM1055" i="1"/>
  <c r="AK1055" i="1"/>
  <c r="AN1039" i="1"/>
  <c r="AM1039" i="1"/>
  <c r="AK1039" i="1"/>
  <c r="AN1023" i="1"/>
  <c r="AM1023" i="1"/>
  <c r="AK1023" i="1"/>
  <c r="AN1003" i="1"/>
  <c r="AM1003" i="1"/>
  <c r="AK1003" i="1"/>
  <c r="AN987" i="1"/>
  <c r="AM987" i="1"/>
  <c r="AK987" i="1"/>
  <c r="AN971" i="1"/>
  <c r="AM971" i="1"/>
  <c r="AK971" i="1"/>
  <c r="AN955" i="1"/>
  <c r="AM955" i="1"/>
  <c r="AK955" i="1"/>
  <c r="AN943" i="1"/>
  <c r="AM943" i="1"/>
  <c r="AK943" i="1"/>
  <c r="AN927" i="1"/>
  <c r="AM927" i="1"/>
  <c r="AK927" i="1"/>
  <c r="AN911" i="1"/>
  <c r="AM911" i="1"/>
  <c r="AK911" i="1"/>
  <c r="AN891" i="1"/>
  <c r="AM891" i="1"/>
  <c r="AK891" i="1"/>
  <c r="AN875" i="1"/>
  <c r="AM875" i="1"/>
  <c r="AK875" i="1"/>
  <c r="AN859" i="1"/>
  <c r="AM859" i="1"/>
  <c r="AK859" i="1"/>
  <c r="AN847" i="1"/>
  <c r="AM847" i="1"/>
  <c r="AK847" i="1"/>
  <c r="AN831" i="1"/>
  <c r="AM831" i="1"/>
  <c r="AK831" i="1"/>
  <c r="AN815" i="1"/>
  <c r="AM815" i="1"/>
  <c r="AK815" i="1"/>
  <c r="AN799" i="1"/>
  <c r="AM799" i="1"/>
  <c r="AK799" i="1"/>
  <c r="AN787" i="1"/>
  <c r="AM787" i="1"/>
  <c r="AK787" i="1"/>
  <c r="AN775" i="1"/>
  <c r="AM775" i="1"/>
  <c r="AK775" i="1"/>
  <c r="AN763" i="1"/>
  <c r="AM763" i="1"/>
  <c r="AK763" i="1"/>
  <c r="AN751" i="1"/>
  <c r="AM751" i="1"/>
  <c r="AK751" i="1"/>
  <c r="AN739" i="1"/>
  <c r="AM739" i="1"/>
  <c r="AK739" i="1"/>
  <c r="AN727" i="1"/>
  <c r="AM727" i="1"/>
  <c r="AK727" i="1"/>
  <c r="AN719" i="1"/>
  <c r="AM719" i="1"/>
  <c r="AK719" i="1"/>
  <c r="AN707" i="1"/>
  <c r="AM707" i="1"/>
  <c r="AK707" i="1"/>
  <c r="AN695" i="1"/>
  <c r="AM695" i="1"/>
  <c r="AK695" i="1"/>
  <c r="AN683" i="1"/>
  <c r="AM683" i="1"/>
  <c r="AK683" i="1"/>
  <c r="AN671" i="1"/>
  <c r="AM671" i="1"/>
  <c r="AK671" i="1"/>
  <c r="AN659" i="1"/>
  <c r="AM659" i="1"/>
  <c r="AK659" i="1"/>
  <c r="AN651" i="1"/>
  <c r="AM651" i="1"/>
  <c r="AK651" i="1"/>
  <c r="AN639" i="1"/>
  <c r="AM639" i="1"/>
  <c r="AK639" i="1"/>
  <c r="AN627" i="1"/>
  <c r="AM627" i="1"/>
  <c r="AK627" i="1"/>
  <c r="AN611" i="1"/>
  <c r="AM611" i="1"/>
  <c r="AK611" i="1"/>
  <c r="AN599" i="1"/>
  <c r="AM599" i="1"/>
  <c r="AK599" i="1"/>
  <c r="AN583" i="1"/>
  <c r="AM583" i="1"/>
  <c r="AK583" i="1"/>
  <c r="AN571" i="1"/>
  <c r="AM571" i="1"/>
  <c r="AK571" i="1"/>
  <c r="AN555" i="1"/>
  <c r="AM555" i="1"/>
  <c r="AK555" i="1"/>
  <c r="AN539" i="1"/>
  <c r="AM539" i="1"/>
  <c r="AK539" i="1"/>
  <c r="AN523" i="1"/>
  <c r="AM523" i="1"/>
  <c r="AK523" i="1"/>
  <c r="AN511" i="1"/>
  <c r="AM511" i="1"/>
  <c r="AK511" i="1"/>
  <c r="AN495" i="1"/>
  <c r="AM495" i="1"/>
  <c r="AK495" i="1"/>
  <c r="AN475" i="1"/>
  <c r="AM475" i="1"/>
  <c r="AK475" i="1"/>
  <c r="AN459" i="1"/>
  <c r="AM459" i="1"/>
  <c r="AK459" i="1"/>
  <c r="AN443" i="1"/>
  <c r="AM443" i="1"/>
  <c r="AK443" i="1"/>
  <c r="AN427" i="1"/>
  <c r="AM427" i="1"/>
  <c r="AK427" i="1"/>
  <c r="AN411" i="1"/>
  <c r="AM411" i="1"/>
  <c r="AK411" i="1"/>
  <c r="AN395" i="1"/>
  <c r="AM395" i="1"/>
  <c r="AK395" i="1"/>
  <c r="AN371" i="1"/>
  <c r="AM371" i="1"/>
  <c r="AK371" i="1"/>
  <c r="AN355" i="1"/>
  <c r="AM355" i="1"/>
  <c r="AK355" i="1"/>
  <c r="AN339" i="1"/>
  <c r="AM339" i="1"/>
  <c r="AK339" i="1"/>
  <c r="AN323" i="1"/>
  <c r="AM323" i="1"/>
  <c r="AK323" i="1"/>
  <c r="AN315" i="1"/>
  <c r="AM315" i="1"/>
  <c r="AK315" i="1"/>
  <c r="AN299" i="1"/>
  <c r="AM299" i="1"/>
  <c r="AK299" i="1"/>
  <c r="AN287" i="1"/>
  <c r="AM287" i="1"/>
  <c r="AK287" i="1"/>
  <c r="AN279" i="1"/>
  <c r="AM279" i="1"/>
  <c r="AK279" i="1"/>
  <c r="AN267" i="1"/>
  <c r="AM267" i="1"/>
  <c r="AK267" i="1"/>
  <c r="AN251" i="1"/>
  <c r="AM251" i="1"/>
  <c r="AK251" i="1"/>
  <c r="AN235" i="1"/>
  <c r="AM235" i="1"/>
  <c r="AK235" i="1"/>
  <c r="AN223" i="1"/>
  <c r="AM223" i="1"/>
  <c r="AK223" i="1"/>
  <c r="AN215" i="1"/>
  <c r="AM215" i="1"/>
  <c r="AK215" i="1"/>
  <c r="AN203" i="1"/>
  <c r="AM203" i="1"/>
  <c r="AK203" i="1"/>
  <c r="AN191" i="1"/>
  <c r="AM191" i="1"/>
  <c r="AK191" i="1"/>
  <c r="AN179" i="1"/>
  <c r="AM179" i="1"/>
  <c r="AK179" i="1"/>
  <c r="AN167" i="1"/>
  <c r="AM167" i="1"/>
  <c r="AK167" i="1"/>
  <c r="AN159" i="1"/>
  <c r="AM159" i="1"/>
  <c r="AK159" i="1"/>
  <c r="AN147" i="1"/>
  <c r="AM147" i="1"/>
  <c r="AK147" i="1"/>
  <c r="AN135" i="1"/>
  <c r="AM135" i="1"/>
  <c r="AK135" i="1"/>
  <c r="AN127" i="1"/>
  <c r="AM127" i="1"/>
  <c r="AK127" i="1"/>
  <c r="AN115" i="1"/>
  <c r="AM115" i="1"/>
  <c r="AK115" i="1"/>
  <c r="AN103" i="1"/>
  <c r="AM103" i="1"/>
  <c r="AK103" i="1"/>
  <c r="AN91" i="1"/>
  <c r="AM91" i="1"/>
  <c r="AK91" i="1"/>
  <c r="AN79" i="1"/>
  <c r="AM79" i="1"/>
  <c r="AK79" i="1"/>
  <c r="AN67" i="1"/>
  <c r="AM67" i="1"/>
  <c r="AK67" i="1"/>
  <c r="AN51" i="1"/>
  <c r="AM51" i="1"/>
  <c r="AK51" i="1"/>
  <c r="AN39" i="1"/>
  <c r="AM39" i="1"/>
  <c r="AK39" i="1"/>
  <c r="AN35" i="1"/>
  <c r="AM35" i="1"/>
  <c r="AK35" i="1"/>
  <c r="AM2521" i="1"/>
  <c r="AK2521" i="1"/>
  <c r="AN2517" i="1"/>
  <c r="AM2517" i="1"/>
  <c r="AK2517" i="1"/>
  <c r="AN2513" i="1"/>
  <c r="AM2513" i="1"/>
  <c r="AK2513" i="1"/>
  <c r="AN2509" i="1"/>
  <c r="AM2509" i="1"/>
  <c r="AK2509" i="1"/>
  <c r="AN2505" i="1"/>
  <c r="AM2505" i="1"/>
  <c r="AK2505" i="1"/>
  <c r="AN2501" i="1"/>
  <c r="AM2501" i="1"/>
  <c r="AK2501" i="1"/>
  <c r="AN2497" i="1"/>
  <c r="AM2497" i="1"/>
  <c r="AK2497" i="1"/>
  <c r="AN2493" i="1"/>
  <c r="AM2493" i="1"/>
  <c r="AK2493" i="1"/>
  <c r="AN2489" i="1"/>
  <c r="AM2489" i="1"/>
  <c r="AK2489" i="1"/>
  <c r="AN2485" i="1"/>
  <c r="AM2485" i="1"/>
  <c r="AK2485" i="1"/>
  <c r="AN2481" i="1"/>
  <c r="AM2481" i="1"/>
  <c r="AK2481" i="1"/>
  <c r="AN2477" i="1"/>
  <c r="AM2477" i="1"/>
  <c r="AK2477" i="1"/>
  <c r="AN2473" i="1"/>
  <c r="AM2473" i="1"/>
  <c r="AK2473" i="1"/>
  <c r="AN2469" i="1"/>
  <c r="AM2469" i="1"/>
  <c r="AK2469" i="1"/>
  <c r="AN2465" i="1"/>
  <c r="AM2465" i="1"/>
  <c r="AK2465" i="1"/>
  <c r="AN2461" i="1"/>
  <c r="AM2461" i="1"/>
  <c r="AK2461" i="1"/>
  <c r="AN2457" i="1"/>
  <c r="AM2457" i="1"/>
  <c r="AK2457" i="1"/>
  <c r="AN2453" i="1"/>
  <c r="AM2453" i="1"/>
  <c r="AK2453" i="1"/>
  <c r="AN2449" i="1"/>
  <c r="AM2449" i="1"/>
  <c r="AK2449" i="1"/>
  <c r="AN2445" i="1"/>
  <c r="AM2445" i="1"/>
  <c r="AK2445" i="1"/>
  <c r="AN2441" i="1"/>
  <c r="AM2441" i="1"/>
  <c r="AK2441" i="1"/>
  <c r="AN2437" i="1"/>
  <c r="AM2437" i="1"/>
  <c r="AK2437" i="1"/>
  <c r="AN2433" i="1"/>
  <c r="AM2433" i="1"/>
  <c r="AK2433" i="1"/>
  <c r="AN2429" i="1"/>
  <c r="AM2429" i="1"/>
  <c r="AK2429" i="1"/>
  <c r="AN2425" i="1"/>
  <c r="AM2425" i="1"/>
  <c r="AK2425" i="1"/>
  <c r="AN2421" i="1"/>
  <c r="AM2421" i="1"/>
  <c r="AK2421" i="1"/>
  <c r="AN2417" i="1"/>
  <c r="AM2417" i="1"/>
  <c r="AK2417" i="1"/>
  <c r="AN2413" i="1"/>
  <c r="AM2413" i="1"/>
  <c r="AK2413" i="1"/>
  <c r="AN2409" i="1"/>
  <c r="AM2409" i="1"/>
  <c r="AK2409" i="1"/>
  <c r="AN2405" i="1"/>
  <c r="AM2405" i="1"/>
  <c r="AK2405" i="1"/>
  <c r="AN2401" i="1"/>
  <c r="AM2401" i="1"/>
  <c r="AK2401" i="1"/>
  <c r="AN2397" i="1"/>
  <c r="AM2397" i="1"/>
  <c r="AK2397" i="1"/>
  <c r="AN2393" i="1"/>
  <c r="AM2393" i="1"/>
  <c r="AK2393" i="1"/>
  <c r="AN2389" i="1"/>
  <c r="AM2389" i="1"/>
  <c r="AK2389" i="1"/>
  <c r="AN2385" i="1"/>
  <c r="AM2385" i="1"/>
  <c r="AK2385" i="1"/>
  <c r="AN2381" i="1"/>
  <c r="AM2381" i="1"/>
  <c r="AK2381" i="1"/>
  <c r="AN2377" i="1"/>
  <c r="AM2377" i="1"/>
  <c r="AK2377" i="1"/>
  <c r="AN2373" i="1"/>
  <c r="AM2373" i="1"/>
  <c r="AK2373" i="1"/>
  <c r="AN2369" i="1"/>
  <c r="AM2369" i="1"/>
  <c r="AK2369" i="1"/>
  <c r="AN2365" i="1"/>
  <c r="AM2365" i="1"/>
  <c r="AK2365" i="1"/>
  <c r="AN2361" i="1"/>
  <c r="AM2361" i="1"/>
  <c r="AK2361" i="1"/>
  <c r="AN2357" i="1"/>
  <c r="AM2357" i="1"/>
  <c r="AK2357" i="1"/>
  <c r="AN2353" i="1"/>
  <c r="AM2353" i="1"/>
  <c r="AK2353" i="1"/>
  <c r="AN2349" i="1"/>
  <c r="AM2349" i="1"/>
  <c r="AK2349" i="1"/>
  <c r="AN2345" i="1"/>
  <c r="AM2345" i="1"/>
  <c r="AK2345" i="1"/>
  <c r="AN2341" i="1"/>
  <c r="AM2341" i="1"/>
  <c r="AK2341" i="1"/>
  <c r="AN2337" i="1"/>
  <c r="AM2337" i="1"/>
  <c r="AK2337" i="1"/>
  <c r="AN2333" i="1"/>
  <c r="AM2333" i="1"/>
  <c r="AK2333" i="1"/>
  <c r="AN2329" i="1"/>
  <c r="AM2329" i="1"/>
  <c r="AK2329" i="1"/>
  <c r="AN2325" i="1"/>
  <c r="AM2325" i="1"/>
  <c r="AK2325" i="1"/>
  <c r="AN2321" i="1"/>
  <c r="AM2321" i="1"/>
  <c r="AK2321" i="1"/>
  <c r="AN2317" i="1"/>
  <c r="AM2317" i="1"/>
  <c r="AK2317" i="1"/>
  <c r="AN2313" i="1"/>
  <c r="AM2313" i="1"/>
  <c r="AK2313" i="1"/>
  <c r="AN2309" i="1"/>
  <c r="AM2309" i="1"/>
  <c r="AK2309" i="1"/>
  <c r="AN2305" i="1"/>
  <c r="AM2305" i="1"/>
  <c r="AK2305" i="1"/>
  <c r="AN2301" i="1"/>
  <c r="AM2301" i="1"/>
  <c r="AK2301" i="1"/>
  <c r="AN2297" i="1"/>
  <c r="AM2297" i="1"/>
  <c r="AK2297" i="1"/>
  <c r="AN2293" i="1"/>
  <c r="AM2293" i="1"/>
  <c r="AK2293" i="1"/>
  <c r="AN2289" i="1"/>
  <c r="AM2289" i="1"/>
  <c r="AK2289" i="1"/>
  <c r="AN2285" i="1"/>
  <c r="AM2285" i="1"/>
  <c r="AK2285" i="1"/>
  <c r="AN2281" i="1"/>
  <c r="AM2281" i="1"/>
  <c r="AK2281" i="1"/>
  <c r="AN2277" i="1"/>
  <c r="AM2277" i="1"/>
  <c r="AK2277" i="1"/>
  <c r="AN2273" i="1"/>
  <c r="AM2273" i="1"/>
  <c r="AK2273" i="1"/>
  <c r="AN2269" i="1"/>
  <c r="AM2269" i="1"/>
  <c r="AK2269" i="1"/>
  <c r="AN2265" i="1"/>
  <c r="AM2265" i="1"/>
  <c r="AK2265" i="1"/>
  <c r="AN2261" i="1"/>
  <c r="AM2261" i="1"/>
  <c r="AK2261" i="1"/>
  <c r="AN2257" i="1"/>
  <c r="AM2257" i="1"/>
  <c r="AK2257" i="1"/>
  <c r="AN2253" i="1"/>
  <c r="AM2253" i="1"/>
  <c r="AK2253" i="1"/>
  <c r="AN2249" i="1"/>
  <c r="AM2249" i="1"/>
  <c r="AK2249" i="1"/>
  <c r="AN2245" i="1"/>
  <c r="AM2245" i="1"/>
  <c r="AK2245" i="1"/>
  <c r="AN2241" i="1"/>
  <c r="AM2241" i="1"/>
  <c r="AK2241" i="1"/>
  <c r="AN2237" i="1"/>
  <c r="AM2237" i="1"/>
  <c r="AK2237" i="1"/>
  <c r="AN2233" i="1"/>
  <c r="AM2233" i="1"/>
  <c r="AK2233" i="1"/>
  <c r="AN2229" i="1"/>
  <c r="AM2229" i="1"/>
  <c r="AK2229" i="1"/>
  <c r="AN2225" i="1"/>
  <c r="AM2225" i="1"/>
  <c r="AK2225" i="1"/>
  <c r="AN2221" i="1"/>
  <c r="AM2221" i="1"/>
  <c r="AK2221" i="1"/>
  <c r="AN2217" i="1"/>
  <c r="AM2217" i="1"/>
  <c r="AK2217" i="1"/>
  <c r="AN2213" i="1"/>
  <c r="AM2213" i="1"/>
  <c r="AK2213" i="1"/>
  <c r="AN2209" i="1"/>
  <c r="AM2209" i="1"/>
  <c r="AK2209" i="1"/>
  <c r="AN2205" i="1"/>
  <c r="AM2205" i="1"/>
  <c r="AK2205" i="1"/>
  <c r="AN2201" i="1"/>
  <c r="AM2201" i="1"/>
  <c r="AK2201" i="1"/>
  <c r="AN2197" i="1"/>
  <c r="AM2197" i="1"/>
  <c r="AK2197" i="1"/>
  <c r="AN2193" i="1"/>
  <c r="AM2193" i="1"/>
  <c r="AK2193" i="1"/>
  <c r="AN2189" i="1"/>
  <c r="AM2189" i="1"/>
  <c r="AK2189" i="1"/>
  <c r="AN2185" i="1"/>
  <c r="AM2185" i="1"/>
  <c r="AK2185" i="1"/>
  <c r="AN2181" i="1"/>
  <c r="AM2181" i="1"/>
  <c r="AK2181" i="1"/>
  <c r="AN2177" i="1"/>
  <c r="AM2177" i="1"/>
  <c r="AK2177" i="1"/>
  <c r="AN2173" i="1"/>
  <c r="AM2173" i="1"/>
  <c r="AK2173" i="1"/>
  <c r="AN2169" i="1"/>
  <c r="AM2169" i="1"/>
  <c r="AK2169" i="1"/>
  <c r="AN2165" i="1"/>
  <c r="AM2165" i="1"/>
  <c r="AK2165" i="1"/>
  <c r="AN2161" i="1"/>
  <c r="AM2161" i="1"/>
  <c r="AK2161" i="1"/>
  <c r="AN2157" i="1"/>
  <c r="AM2157" i="1"/>
  <c r="AK2157" i="1"/>
  <c r="AN2153" i="1"/>
  <c r="AM2153" i="1"/>
  <c r="AK2153" i="1"/>
  <c r="AN2149" i="1"/>
  <c r="AM2149" i="1"/>
  <c r="AK2149" i="1"/>
  <c r="AN2145" i="1"/>
  <c r="AM2145" i="1"/>
  <c r="AK2145" i="1"/>
  <c r="AN2141" i="1"/>
  <c r="AM2141" i="1"/>
  <c r="AK2141" i="1"/>
  <c r="AN2137" i="1"/>
  <c r="AM2137" i="1"/>
  <c r="AK2137" i="1"/>
  <c r="AN2133" i="1"/>
  <c r="AM2133" i="1"/>
  <c r="AK2133" i="1"/>
  <c r="AN2129" i="1"/>
  <c r="AM2129" i="1"/>
  <c r="AK2129" i="1"/>
  <c r="AN2125" i="1"/>
  <c r="AM2125" i="1"/>
  <c r="AK2125" i="1"/>
  <c r="AN2121" i="1"/>
  <c r="AM2121" i="1"/>
  <c r="AK2121" i="1"/>
  <c r="AN2117" i="1"/>
  <c r="AM2117" i="1"/>
  <c r="AK2117" i="1"/>
  <c r="AN2113" i="1"/>
  <c r="AM2113" i="1"/>
  <c r="AK2113" i="1"/>
  <c r="AN2109" i="1"/>
  <c r="AM2109" i="1"/>
  <c r="AK2109" i="1"/>
  <c r="AN2105" i="1"/>
  <c r="AM2105" i="1"/>
  <c r="AK2105" i="1"/>
  <c r="AN2101" i="1"/>
  <c r="AM2101" i="1"/>
  <c r="AK2101" i="1"/>
  <c r="AN2097" i="1"/>
  <c r="AM2097" i="1"/>
  <c r="AK2097" i="1"/>
  <c r="AN2093" i="1"/>
  <c r="AM2093" i="1"/>
  <c r="AK2093" i="1"/>
  <c r="AN2089" i="1"/>
  <c r="AM2089" i="1"/>
  <c r="AK2089" i="1"/>
  <c r="AN2085" i="1"/>
  <c r="AM2085" i="1"/>
  <c r="AK2085" i="1"/>
  <c r="AN2081" i="1"/>
  <c r="AM2081" i="1"/>
  <c r="AK2081" i="1"/>
  <c r="AN2077" i="1"/>
  <c r="AM2077" i="1"/>
  <c r="AK2077" i="1"/>
  <c r="AN2073" i="1"/>
  <c r="AM2073" i="1"/>
  <c r="AK2073" i="1"/>
  <c r="AN2069" i="1"/>
  <c r="AM2069" i="1"/>
  <c r="AK2069" i="1"/>
  <c r="AN2065" i="1"/>
  <c r="AM2065" i="1"/>
  <c r="AK2065" i="1"/>
  <c r="AN2061" i="1"/>
  <c r="AM2061" i="1"/>
  <c r="AK2061" i="1"/>
  <c r="AN2057" i="1"/>
  <c r="AM2057" i="1"/>
  <c r="AK2057" i="1"/>
  <c r="AN2053" i="1"/>
  <c r="AM2053" i="1"/>
  <c r="AK2053" i="1"/>
  <c r="AN2049" i="1"/>
  <c r="AM2049" i="1"/>
  <c r="AK2049" i="1"/>
  <c r="AN2045" i="1"/>
  <c r="AM2045" i="1"/>
  <c r="AK2045" i="1"/>
  <c r="AN2041" i="1"/>
  <c r="AM2041" i="1"/>
  <c r="AK2041" i="1"/>
  <c r="AN2037" i="1"/>
  <c r="AM2037" i="1"/>
  <c r="AK2037" i="1"/>
  <c r="AN2033" i="1"/>
  <c r="AM2033" i="1"/>
  <c r="AK2033" i="1"/>
  <c r="AN2029" i="1"/>
  <c r="AM2029" i="1"/>
  <c r="AK2029" i="1"/>
  <c r="AN2025" i="1"/>
  <c r="AM2025" i="1"/>
  <c r="AK2025" i="1"/>
  <c r="AN2021" i="1"/>
  <c r="AM2021" i="1"/>
  <c r="AK2021" i="1"/>
  <c r="AN2017" i="1"/>
  <c r="AM2017" i="1"/>
  <c r="AK2017" i="1"/>
  <c r="AN2013" i="1"/>
  <c r="AM2013" i="1"/>
  <c r="AK2013" i="1"/>
  <c r="AN2009" i="1"/>
  <c r="AM2009" i="1"/>
  <c r="AK2009" i="1"/>
  <c r="AN2005" i="1"/>
  <c r="AM2005" i="1"/>
  <c r="AK2005" i="1"/>
  <c r="AN2001" i="1"/>
  <c r="AM2001" i="1"/>
  <c r="AK2001" i="1"/>
  <c r="AN1997" i="1"/>
  <c r="AM1997" i="1"/>
  <c r="AK1997" i="1"/>
  <c r="AN1993" i="1"/>
  <c r="AM1993" i="1"/>
  <c r="AK1993" i="1"/>
  <c r="AN1989" i="1"/>
  <c r="AM1989" i="1"/>
  <c r="AK1989" i="1"/>
  <c r="AN1985" i="1"/>
  <c r="AM1985" i="1"/>
  <c r="AK1985" i="1"/>
  <c r="AN1981" i="1"/>
  <c r="AM1981" i="1"/>
  <c r="AK1981" i="1"/>
  <c r="AN1977" i="1"/>
  <c r="AM1977" i="1"/>
  <c r="AK1977" i="1"/>
  <c r="AN1973" i="1"/>
  <c r="AM1973" i="1"/>
  <c r="AK1973" i="1"/>
  <c r="AN1969" i="1"/>
  <c r="AM1969" i="1"/>
  <c r="AK1969" i="1"/>
  <c r="AN1965" i="1"/>
  <c r="AM1965" i="1"/>
  <c r="AK1965" i="1"/>
  <c r="AN1961" i="1"/>
  <c r="AM1961" i="1"/>
  <c r="AK1961" i="1"/>
  <c r="AN1957" i="1"/>
  <c r="AM1957" i="1"/>
  <c r="AK1957" i="1"/>
  <c r="AN1953" i="1"/>
  <c r="AM1953" i="1"/>
  <c r="AK1953" i="1"/>
  <c r="AN1949" i="1"/>
  <c r="AM1949" i="1"/>
  <c r="AK1949" i="1"/>
  <c r="AN1945" i="1"/>
  <c r="AM1945" i="1"/>
  <c r="AK1945" i="1"/>
  <c r="AN1941" i="1"/>
  <c r="AM1941" i="1"/>
  <c r="AK1941" i="1"/>
  <c r="AN1937" i="1"/>
  <c r="AM1937" i="1"/>
  <c r="AK1937" i="1"/>
  <c r="AN1933" i="1"/>
  <c r="AM1933" i="1"/>
  <c r="AK1933" i="1"/>
  <c r="AN1929" i="1"/>
  <c r="AM1929" i="1"/>
  <c r="AK1929" i="1"/>
  <c r="AN1925" i="1"/>
  <c r="AM1925" i="1"/>
  <c r="AK1925" i="1"/>
  <c r="AN1921" i="1"/>
  <c r="AM1921" i="1"/>
  <c r="AK1921" i="1"/>
  <c r="AN1917" i="1"/>
  <c r="AM1917" i="1"/>
  <c r="AK1917" i="1"/>
  <c r="AN1913" i="1"/>
  <c r="AM1913" i="1"/>
  <c r="AK1913" i="1"/>
  <c r="AN1909" i="1"/>
  <c r="AM1909" i="1"/>
  <c r="AK1909" i="1"/>
  <c r="AN1905" i="1"/>
  <c r="AM1905" i="1"/>
  <c r="AK1905" i="1"/>
  <c r="AN1901" i="1"/>
  <c r="AM1901" i="1"/>
  <c r="AK1901" i="1"/>
  <c r="AN1897" i="1"/>
  <c r="AM1897" i="1"/>
  <c r="AK1897" i="1"/>
  <c r="AN1893" i="1"/>
  <c r="AM1893" i="1"/>
  <c r="AK1893" i="1"/>
  <c r="AN1889" i="1"/>
  <c r="AM1889" i="1"/>
  <c r="AK1889" i="1"/>
  <c r="AN1885" i="1"/>
  <c r="AM1885" i="1"/>
  <c r="AK1885" i="1"/>
  <c r="AN1881" i="1"/>
  <c r="AM1881" i="1"/>
  <c r="AK1881" i="1"/>
  <c r="AN1877" i="1"/>
  <c r="AM1877" i="1"/>
  <c r="AK1877" i="1"/>
  <c r="AN1873" i="1"/>
  <c r="AM1873" i="1"/>
  <c r="AK1873" i="1"/>
  <c r="AN1869" i="1"/>
  <c r="AM1869" i="1"/>
  <c r="AK1869" i="1"/>
  <c r="AN1865" i="1"/>
  <c r="AM1865" i="1"/>
  <c r="AK1865" i="1"/>
  <c r="AN1861" i="1"/>
  <c r="AM1861" i="1"/>
  <c r="AK1861" i="1"/>
  <c r="AN1857" i="1"/>
  <c r="AM1857" i="1"/>
  <c r="AK1857" i="1"/>
  <c r="AN1853" i="1"/>
  <c r="AM1853" i="1"/>
  <c r="AK1853" i="1"/>
  <c r="AN1849" i="1"/>
  <c r="AM1849" i="1"/>
  <c r="AK1849" i="1"/>
  <c r="AN1845" i="1"/>
  <c r="AM1845" i="1"/>
  <c r="AK1845" i="1"/>
  <c r="AN1841" i="1"/>
  <c r="AM1841" i="1"/>
  <c r="AK1841" i="1"/>
  <c r="AN1837" i="1"/>
  <c r="AM1837" i="1"/>
  <c r="AK1837" i="1"/>
  <c r="AN1833" i="1"/>
  <c r="AM1833" i="1"/>
  <c r="AK1833" i="1"/>
  <c r="AN1829" i="1"/>
  <c r="AM1829" i="1"/>
  <c r="AK1829" i="1"/>
  <c r="AN1825" i="1"/>
  <c r="AM1825" i="1"/>
  <c r="AK1825" i="1"/>
  <c r="AN1821" i="1"/>
  <c r="AM1821" i="1"/>
  <c r="AK1821" i="1"/>
  <c r="AN1817" i="1"/>
  <c r="AM1817" i="1"/>
  <c r="AK1817" i="1"/>
  <c r="AN1813" i="1"/>
  <c r="AM1813" i="1"/>
  <c r="AK1813" i="1"/>
  <c r="AN1809" i="1"/>
  <c r="AM1809" i="1"/>
  <c r="AK1809" i="1"/>
  <c r="AN1805" i="1"/>
  <c r="AM1805" i="1"/>
  <c r="AK1805" i="1"/>
  <c r="AN1801" i="1"/>
  <c r="AM1801" i="1"/>
  <c r="AK1801" i="1"/>
  <c r="AN1797" i="1"/>
  <c r="AM1797" i="1"/>
  <c r="AK1797" i="1"/>
  <c r="AN1793" i="1"/>
  <c r="AM1793" i="1"/>
  <c r="AK1793" i="1"/>
  <c r="AN1789" i="1"/>
  <c r="AM1789" i="1"/>
  <c r="AK1789" i="1"/>
  <c r="AN1785" i="1"/>
  <c r="AM1785" i="1"/>
  <c r="AK1785" i="1"/>
  <c r="AN1781" i="1"/>
  <c r="AM1781" i="1"/>
  <c r="AK1781" i="1"/>
  <c r="AN1777" i="1"/>
  <c r="AM1777" i="1"/>
  <c r="AK1777" i="1"/>
  <c r="AN1773" i="1"/>
  <c r="AM1773" i="1"/>
  <c r="AK1773" i="1"/>
  <c r="AN1769" i="1"/>
  <c r="AM1769" i="1"/>
  <c r="AK1769" i="1"/>
  <c r="AN1765" i="1"/>
  <c r="AM1765" i="1"/>
  <c r="AK1765" i="1"/>
  <c r="AN1761" i="1"/>
  <c r="AM1761" i="1"/>
  <c r="AK1761" i="1"/>
  <c r="AN1757" i="1"/>
  <c r="AM1757" i="1"/>
  <c r="AK1757" i="1"/>
  <c r="AN1753" i="1"/>
  <c r="AM1753" i="1"/>
  <c r="AK1753" i="1"/>
  <c r="AN1749" i="1"/>
  <c r="AM1749" i="1"/>
  <c r="AK1749" i="1"/>
  <c r="AN1745" i="1"/>
  <c r="AM1745" i="1"/>
  <c r="AK1745" i="1"/>
  <c r="AN1741" i="1"/>
  <c r="AM1741" i="1"/>
  <c r="AK1741" i="1"/>
  <c r="AN1737" i="1"/>
  <c r="AM1737" i="1"/>
  <c r="AK1737" i="1"/>
  <c r="AN1733" i="1"/>
  <c r="AM1733" i="1"/>
  <c r="AK1733" i="1"/>
  <c r="AN1729" i="1"/>
  <c r="AM1729" i="1"/>
  <c r="AK1729" i="1"/>
  <c r="AN1725" i="1"/>
  <c r="AM1725" i="1"/>
  <c r="AK1725" i="1"/>
  <c r="AN1721" i="1"/>
  <c r="AM1721" i="1"/>
  <c r="AK1721" i="1"/>
  <c r="AN1717" i="1"/>
  <c r="AM1717" i="1"/>
  <c r="AK1717" i="1"/>
  <c r="AN1713" i="1"/>
  <c r="AM1713" i="1"/>
  <c r="AK1713" i="1"/>
  <c r="AN1709" i="1"/>
  <c r="AM1709" i="1"/>
  <c r="AK1709" i="1"/>
  <c r="AN1705" i="1"/>
  <c r="AM1705" i="1"/>
  <c r="AK1705" i="1"/>
  <c r="AN1701" i="1"/>
  <c r="AM1701" i="1"/>
  <c r="AK1701" i="1"/>
  <c r="AN1697" i="1"/>
  <c r="AM1697" i="1"/>
  <c r="AK1697" i="1"/>
  <c r="AN1693" i="1"/>
  <c r="AM1693" i="1"/>
  <c r="AK1693" i="1"/>
  <c r="AN1689" i="1"/>
  <c r="AM1689" i="1"/>
  <c r="AK1689" i="1"/>
  <c r="AN1685" i="1"/>
  <c r="AM1685" i="1"/>
  <c r="AK1685" i="1"/>
  <c r="AN1681" i="1"/>
  <c r="AM1681" i="1"/>
  <c r="AK1681" i="1"/>
  <c r="AN1677" i="1"/>
  <c r="AM1677" i="1"/>
  <c r="AK1677" i="1"/>
  <c r="AN1673" i="1"/>
  <c r="AM1673" i="1"/>
  <c r="AK1673" i="1"/>
  <c r="AN1669" i="1"/>
  <c r="AM1669" i="1"/>
  <c r="AK1669" i="1"/>
  <c r="AN1665" i="1"/>
  <c r="AM1665" i="1"/>
  <c r="AK1665" i="1"/>
  <c r="AN1661" i="1"/>
  <c r="AM1661" i="1"/>
  <c r="AK1661" i="1"/>
  <c r="AN1657" i="1"/>
  <c r="AM1657" i="1"/>
  <c r="AK1657" i="1"/>
  <c r="AN1653" i="1"/>
  <c r="AM1653" i="1"/>
  <c r="AK1653" i="1"/>
  <c r="AN1649" i="1"/>
  <c r="AM1649" i="1"/>
  <c r="AK1649" i="1"/>
  <c r="AN1645" i="1"/>
  <c r="AM1645" i="1"/>
  <c r="AK1645" i="1"/>
  <c r="AN1641" i="1"/>
  <c r="AM1641" i="1"/>
  <c r="AK1641" i="1"/>
  <c r="AN1637" i="1"/>
  <c r="AM1637" i="1"/>
  <c r="AK1637" i="1"/>
  <c r="AN1633" i="1"/>
  <c r="AM1633" i="1"/>
  <c r="AK1633" i="1"/>
  <c r="AN1629" i="1"/>
  <c r="AM1629" i="1"/>
  <c r="AK1629" i="1"/>
  <c r="AN1625" i="1"/>
  <c r="AM1625" i="1"/>
  <c r="AK1625" i="1"/>
  <c r="AN1621" i="1"/>
  <c r="AM1621" i="1"/>
  <c r="AK1621" i="1"/>
  <c r="AN1617" i="1"/>
  <c r="AM1617" i="1"/>
  <c r="AK1617" i="1"/>
  <c r="AN1613" i="1"/>
  <c r="AM1613" i="1"/>
  <c r="AK1613" i="1"/>
  <c r="AN1609" i="1"/>
  <c r="AM1609" i="1"/>
  <c r="AK1609" i="1"/>
  <c r="AN1605" i="1"/>
  <c r="AM1605" i="1"/>
  <c r="AK1605" i="1"/>
  <c r="AN1601" i="1"/>
  <c r="AM1601" i="1"/>
  <c r="AK1601" i="1"/>
  <c r="AN1597" i="1"/>
  <c r="AM1597" i="1"/>
  <c r="AK1597" i="1"/>
  <c r="AN1593" i="1"/>
  <c r="AM1593" i="1"/>
  <c r="AK1593" i="1"/>
  <c r="AN1589" i="1"/>
  <c r="AM1589" i="1"/>
  <c r="AK1589" i="1"/>
  <c r="AN1585" i="1"/>
  <c r="AM1585" i="1"/>
  <c r="AK1585" i="1"/>
  <c r="AN1581" i="1"/>
  <c r="AM1581" i="1"/>
  <c r="AK1581" i="1"/>
  <c r="AN1577" i="1"/>
  <c r="AM1577" i="1"/>
  <c r="AK1577" i="1"/>
  <c r="AN1573" i="1"/>
  <c r="AM1573" i="1"/>
  <c r="AK1573" i="1"/>
  <c r="AN1569" i="1"/>
  <c r="AM1569" i="1"/>
  <c r="AK1569" i="1"/>
  <c r="AN1565" i="1"/>
  <c r="AM1565" i="1"/>
  <c r="AK1565" i="1"/>
  <c r="AN1561" i="1"/>
  <c r="AM1561" i="1"/>
  <c r="AK1561" i="1"/>
  <c r="AN1557" i="1"/>
  <c r="AM1557" i="1"/>
  <c r="AK1557" i="1"/>
  <c r="AN1553" i="1"/>
  <c r="AM1553" i="1"/>
  <c r="AK1553" i="1"/>
  <c r="AN1549" i="1"/>
  <c r="AM1549" i="1"/>
  <c r="AK1549" i="1"/>
  <c r="AN1545" i="1"/>
  <c r="AM1545" i="1"/>
  <c r="AK1545" i="1"/>
  <c r="AN1541" i="1"/>
  <c r="AM1541" i="1"/>
  <c r="AK1541" i="1"/>
  <c r="AN1537" i="1"/>
  <c r="AM1537" i="1"/>
  <c r="AK1537" i="1"/>
  <c r="AN1533" i="1"/>
  <c r="AM1533" i="1"/>
  <c r="AK1533" i="1"/>
  <c r="AN1529" i="1"/>
  <c r="AM1529" i="1"/>
  <c r="AK1529" i="1"/>
  <c r="AN1525" i="1"/>
  <c r="AM1525" i="1"/>
  <c r="AK1525" i="1"/>
  <c r="AN1521" i="1"/>
  <c r="AM1521" i="1"/>
  <c r="AK1521" i="1"/>
  <c r="AN1517" i="1"/>
  <c r="AM1517" i="1"/>
  <c r="AK1517" i="1"/>
  <c r="AN1513" i="1"/>
  <c r="AM1513" i="1"/>
  <c r="AK1513" i="1"/>
  <c r="AN1509" i="1"/>
  <c r="AM1509" i="1"/>
  <c r="AK1509" i="1"/>
  <c r="AN1505" i="1"/>
  <c r="AM1505" i="1"/>
  <c r="AK1505" i="1"/>
  <c r="AN1501" i="1"/>
  <c r="AM1501" i="1"/>
  <c r="AK1501" i="1"/>
  <c r="AN1497" i="1"/>
  <c r="AM1497" i="1"/>
  <c r="AK1497" i="1"/>
  <c r="AN1493" i="1"/>
  <c r="AM1493" i="1"/>
  <c r="AK1493" i="1"/>
  <c r="AN1489" i="1"/>
  <c r="AM1489" i="1"/>
  <c r="AK1489" i="1"/>
  <c r="AN1485" i="1"/>
  <c r="AM1485" i="1"/>
  <c r="AK1485" i="1"/>
  <c r="AN1481" i="1"/>
  <c r="AM1481" i="1"/>
  <c r="AK1481" i="1"/>
  <c r="AN1477" i="1"/>
  <c r="AM1477" i="1"/>
  <c r="AK1477" i="1"/>
  <c r="AN1473" i="1"/>
  <c r="AM1473" i="1"/>
  <c r="AK1473" i="1"/>
  <c r="AN1469" i="1"/>
  <c r="AM1469" i="1"/>
  <c r="AK1469" i="1"/>
  <c r="AN1465" i="1"/>
  <c r="AM1465" i="1"/>
  <c r="AK1465" i="1"/>
  <c r="AN1461" i="1"/>
  <c r="AM1461" i="1"/>
  <c r="AK1461" i="1"/>
  <c r="AN1457" i="1"/>
  <c r="AM1457" i="1"/>
  <c r="AK1457" i="1"/>
  <c r="AN1453" i="1"/>
  <c r="AM1453" i="1"/>
  <c r="AK1453" i="1"/>
  <c r="AN1449" i="1"/>
  <c r="AM1449" i="1"/>
  <c r="AK1449" i="1"/>
  <c r="AN1445" i="1"/>
  <c r="AM1445" i="1"/>
  <c r="AK1445" i="1"/>
  <c r="AN1441" i="1"/>
  <c r="AM1441" i="1"/>
  <c r="AK1441" i="1"/>
  <c r="AN1437" i="1"/>
  <c r="AM1437" i="1"/>
  <c r="AK1437" i="1"/>
  <c r="AN1433" i="1"/>
  <c r="AM1433" i="1"/>
  <c r="AK1433" i="1"/>
  <c r="AN1429" i="1"/>
  <c r="AM1429" i="1"/>
  <c r="AK1429" i="1"/>
  <c r="AN1425" i="1"/>
  <c r="AM1425" i="1"/>
  <c r="AK1425" i="1"/>
  <c r="AN1421" i="1"/>
  <c r="AM1421" i="1"/>
  <c r="AK1421" i="1"/>
  <c r="AN1417" i="1"/>
  <c r="AM1417" i="1"/>
  <c r="AK1417" i="1"/>
  <c r="AN1413" i="1"/>
  <c r="AM1413" i="1"/>
  <c r="AK1413" i="1"/>
  <c r="AN1409" i="1"/>
  <c r="AM1409" i="1"/>
  <c r="AK1409" i="1"/>
  <c r="AN1405" i="1"/>
  <c r="AM1405" i="1"/>
  <c r="AK1405" i="1"/>
  <c r="AN1401" i="1"/>
  <c r="AM1401" i="1"/>
  <c r="AK1401" i="1"/>
  <c r="AN1397" i="1"/>
  <c r="AM1397" i="1"/>
  <c r="AK1397" i="1"/>
  <c r="AN1393" i="1"/>
  <c r="AM1393" i="1"/>
  <c r="AK1393" i="1"/>
  <c r="AN1389" i="1"/>
  <c r="AM1389" i="1"/>
  <c r="AK1389" i="1"/>
  <c r="AN1385" i="1"/>
  <c r="AM1385" i="1"/>
  <c r="AK1385" i="1"/>
  <c r="AN1381" i="1"/>
  <c r="AM1381" i="1"/>
  <c r="AK1381" i="1"/>
  <c r="AN1377" i="1"/>
  <c r="AM1377" i="1"/>
  <c r="AK1377" i="1"/>
  <c r="AN1373" i="1"/>
  <c r="AM1373" i="1"/>
  <c r="AK1373" i="1"/>
  <c r="AN1369" i="1"/>
  <c r="AM1369" i="1"/>
  <c r="AK1369" i="1"/>
  <c r="AN1365" i="1"/>
  <c r="AM1365" i="1"/>
  <c r="AK1365" i="1"/>
  <c r="AN1361" i="1"/>
  <c r="AM1361" i="1"/>
  <c r="AK1361" i="1"/>
  <c r="AN1357" i="1"/>
  <c r="AM1357" i="1"/>
  <c r="AK1357" i="1"/>
  <c r="AN1353" i="1"/>
  <c r="AM1353" i="1"/>
  <c r="AK1353" i="1"/>
  <c r="AN1349" i="1"/>
  <c r="AM1349" i="1"/>
  <c r="AK1349" i="1"/>
  <c r="AN1345" i="1"/>
  <c r="AM1345" i="1"/>
  <c r="AK1345" i="1"/>
  <c r="AN1341" i="1"/>
  <c r="AM1341" i="1"/>
  <c r="AK1341" i="1"/>
  <c r="AN1337" i="1"/>
  <c r="AM1337" i="1"/>
  <c r="AK1337" i="1"/>
  <c r="AN1333" i="1"/>
  <c r="AM1333" i="1"/>
  <c r="AK1333" i="1"/>
  <c r="AN1329" i="1"/>
  <c r="AM1329" i="1"/>
  <c r="AK1329" i="1"/>
  <c r="AN1325" i="1"/>
  <c r="AM1325" i="1"/>
  <c r="AK1325" i="1"/>
  <c r="AN1321" i="1"/>
  <c r="AM1321" i="1"/>
  <c r="AK1321" i="1"/>
  <c r="AN1317" i="1"/>
  <c r="AM1317" i="1"/>
  <c r="AK1317" i="1"/>
  <c r="AN1313" i="1"/>
  <c r="AM1313" i="1"/>
  <c r="AK1313" i="1"/>
  <c r="AN1309" i="1"/>
  <c r="AM1309" i="1"/>
  <c r="AK1309" i="1"/>
  <c r="AN1305" i="1"/>
  <c r="AM1305" i="1"/>
  <c r="AK1305" i="1"/>
  <c r="AN1301" i="1"/>
  <c r="AM1301" i="1"/>
  <c r="AK1301" i="1"/>
  <c r="AN1297" i="1"/>
  <c r="AM1297" i="1"/>
  <c r="AK1297" i="1"/>
  <c r="AN1293" i="1"/>
  <c r="AM1293" i="1"/>
  <c r="AK1293" i="1"/>
  <c r="AN1289" i="1"/>
  <c r="AM1289" i="1"/>
  <c r="AK1289" i="1"/>
  <c r="AN1285" i="1"/>
  <c r="AM1285" i="1"/>
  <c r="AK1285" i="1"/>
  <c r="AN1281" i="1"/>
  <c r="AM1281" i="1"/>
  <c r="AK1281" i="1"/>
  <c r="AN1277" i="1"/>
  <c r="AM1277" i="1"/>
  <c r="AK1277" i="1"/>
  <c r="AN1273" i="1"/>
  <c r="AM1273" i="1"/>
  <c r="AK1273" i="1"/>
  <c r="AN1269" i="1"/>
  <c r="AM1269" i="1"/>
  <c r="AK1269" i="1"/>
  <c r="AN1265" i="1"/>
  <c r="AM1265" i="1"/>
  <c r="AK1265" i="1"/>
  <c r="AN1261" i="1"/>
  <c r="AM1261" i="1"/>
  <c r="AK1261" i="1"/>
  <c r="AN1257" i="1"/>
  <c r="AM1257" i="1"/>
  <c r="AK1257" i="1"/>
  <c r="AN1253" i="1"/>
  <c r="AM1253" i="1"/>
  <c r="AK1253" i="1"/>
  <c r="AN1249" i="1"/>
  <c r="AM1249" i="1"/>
  <c r="AK1249" i="1"/>
  <c r="AN1245" i="1"/>
  <c r="AM1245" i="1"/>
  <c r="AK1245" i="1"/>
  <c r="AN1241" i="1"/>
  <c r="AM1241" i="1"/>
  <c r="AK1241" i="1"/>
  <c r="AN1237" i="1"/>
  <c r="AM1237" i="1"/>
  <c r="AK1237" i="1"/>
  <c r="AN1233" i="1"/>
  <c r="AM1233" i="1"/>
  <c r="AK1233" i="1"/>
  <c r="AN1229" i="1"/>
  <c r="AM1229" i="1"/>
  <c r="AK1229" i="1"/>
  <c r="AN1225" i="1"/>
  <c r="AM1225" i="1"/>
  <c r="AK1225" i="1"/>
  <c r="AN1221" i="1"/>
  <c r="AM1221" i="1"/>
  <c r="AK1221" i="1"/>
  <c r="AN1217" i="1"/>
  <c r="AM1217" i="1"/>
  <c r="AK1217" i="1"/>
  <c r="AN1213" i="1"/>
  <c r="AM1213" i="1"/>
  <c r="AK1213" i="1"/>
  <c r="AN1209" i="1"/>
  <c r="AM1209" i="1"/>
  <c r="AK1209" i="1"/>
  <c r="AN1205" i="1"/>
  <c r="AM1205" i="1"/>
  <c r="AK1205" i="1"/>
  <c r="AN1201" i="1"/>
  <c r="AM1201" i="1"/>
  <c r="AK1201" i="1"/>
  <c r="AN1197" i="1"/>
  <c r="AM1197" i="1"/>
  <c r="AK1197" i="1"/>
  <c r="AN1193" i="1"/>
  <c r="AM1193" i="1"/>
  <c r="AK1193" i="1"/>
  <c r="AN1189" i="1"/>
  <c r="AM1189" i="1"/>
  <c r="AK1189" i="1"/>
  <c r="AN1185" i="1"/>
  <c r="AM1185" i="1"/>
  <c r="AK1185" i="1"/>
  <c r="AN1181" i="1"/>
  <c r="AM1181" i="1"/>
  <c r="AK1181" i="1"/>
  <c r="AN1177" i="1"/>
  <c r="AM1177" i="1"/>
  <c r="AK1177" i="1"/>
  <c r="AN1173" i="1"/>
  <c r="AM1173" i="1"/>
  <c r="AK1173" i="1"/>
  <c r="AN1169" i="1"/>
  <c r="AM1169" i="1"/>
  <c r="AK1169" i="1"/>
  <c r="AN1165" i="1"/>
  <c r="AM1165" i="1"/>
  <c r="AK1165" i="1"/>
  <c r="AN1161" i="1"/>
  <c r="AM1161" i="1"/>
  <c r="AK1161" i="1"/>
  <c r="AN1157" i="1"/>
  <c r="AM1157" i="1"/>
  <c r="AK1157" i="1"/>
  <c r="AN1153" i="1"/>
  <c r="AM1153" i="1"/>
  <c r="AK1153" i="1"/>
  <c r="AN1149" i="1"/>
  <c r="AM1149" i="1"/>
  <c r="AK1149" i="1"/>
  <c r="AN1145" i="1"/>
  <c r="AM1145" i="1"/>
  <c r="AK1145" i="1"/>
  <c r="AN1141" i="1"/>
  <c r="AM1141" i="1"/>
  <c r="AK1141" i="1"/>
  <c r="AN1137" i="1"/>
  <c r="AM1137" i="1"/>
  <c r="AK1137" i="1"/>
  <c r="AN1133" i="1"/>
  <c r="AM1133" i="1"/>
  <c r="AK1133" i="1"/>
  <c r="AN1129" i="1"/>
  <c r="AM1129" i="1"/>
  <c r="AK1129" i="1"/>
  <c r="AN1125" i="1"/>
  <c r="AM1125" i="1"/>
  <c r="AK1125" i="1"/>
  <c r="AN1121" i="1"/>
  <c r="AM1121" i="1"/>
  <c r="AK1121" i="1"/>
  <c r="AN1117" i="1"/>
  <c r="AM1117" i="1"/>
  <c r="AK1117" i="1"/>
  <c r="AN1113" i="1"/>
  <c r="AM1113" i="1"/>
  <c r="AK1113" i="1"/>
  <c r="AN1109" i="1"/>
  <c r="AM1109" i="1"/>
  <c r="AK1109" i="1"/>
  <c r="AN1105" i="1"/>
  <c r="AM1105" i="1"/>
  <c r="AK1105" i="1"/>
  <c r="AN1101" i="1"/>
  <c r="AM1101" i="1"/>
  <c r="AK1101" i="1"/>
  <c r="AN1097" i="1"/>
  <c r="AM1097" i="1"/>
  <c r="AK1097" i="1"/>
  <c r="AN1093" i="1"/>
  <c r="AM1093" i="1"/>
  <c r="AK1093" i="1"/>
  <c r="AN1089" i="1"/>
  <c r="AM1089" i="1"/>
  <c r="AK1089" i="1"/>
  <c r="AN1085" i="1"/>
  <c r="AM1085" i="1"/>
  <c r="AK1085" i="1"/>
  <c r="AN1081" i="1"/>
  <c r="AM1081" i="1"/>
  <c r="AK1081" i="1"/>
  <c r="AN1077" i="1"/>
  <c r="AM1077" i="1"/>
  <c r="AK1077" i="1"/>
  <c r="AN1073" i="1"/>
  <c r="AM1073" i="1"/>
  <c r="AK1073" i="1"/>
  <c r="AN1069" i="1"/>
  <c r="AM1069" i="1"/>
  <c r="AK1069" i="1"/>
  <c r="AN1065" i="1"/>
  <c r="AM1065" i="1"/>
  <c r="AK1065" i="1"/>
  <c r="AN1061" i="1"/>
  <c r="AM1061" i="1"/>
  <c r="AK1061" i="1"/>
  <c r="AN1057" i="1"/>
  <c r="AM1057" i="1"/>
  <c r="AK1057" i="1"/>
  <c r="AN1053" i="1"/>
  <c r="AM1053" i="1"/>
  <c r="AK1053" i="1"/>
  <c r="AN1049" i="1"/>
  <c r="AM1049" i="1"/>
  <c r="AK1049" i="1"/>
  <c r="AN1045" i="1"/>
  <c r="AM1045" i="1"/>
  <c r="AK1045" i="1"/>
  <c r="AN1041" i="1"/>
  <c r="AM1041" i="1"/>
  <c r="AK1041" i="1"/>
  <c r="AN1037" i="1"/>
  <c r="AM1037" i="1"/>
  <c r="AK1037" i="1"/>
  <c r="AN1033" i="1"/>
  <c r="AM1033" i="1"/>
  <c r="AK1033" i="1"/>
  <c r="AN1029" i="1"/>
  <c r="AM1029" i="1"/>
  <c r="AK1029" i="1"/>
  <c r="AN1025" i="1"/>
  <c r="AM1025" i="1"/>
  <c r="AK1025" i="1"/>
  <c r="AN1021" i="1"/>
  <c r="AM1021" i="1"/>
  <c r="AK1021" i="1"/>
  <c r="AN1017" i="1"/>
  <c r="AM1017" i="1"/>
  <c r="AK1017" i="1"/>
  <c r="AN1013" i="1"/>
  <c r="AM1013" i="1"/>
  <c r="AK1013" i="1"/>
  <c r="AN1009" i="1"/>
  <c r="AM1009" i="1"/>
  <c r="AK1009" i="1"/>
  <c r="AN1005" i="1"/>
  <c r="AM1005" i="1"/>
  <c r="AK1005" i="1"/>
  <c r="AN1001" i="1"/>
  <c r="AM1001" i="1"/>
  <c r="AK1001" i="1"/>
  <c r="AN997" i="1"/>
  <c r="AM997" i="1"/>
  <c r="AK997" i="1"/>
  <c r="AN993" i="1"/>
  <c r="AM993" i="1"/>
  <c r="AK993" i="1"/>
  <c r="AN989" i="1"/>
  <c r="AM989" i="1"/>
  <c r="AK989" i="1"/>
  <c r="AN985" i="1"/>
  <c r="AM985" i="1"/>
  <c r="AK985" i="1"/>
  <c r="AN981" i="1"/>
  <c r="AM981" i="1"/>
  <c r="AK981" i="1"/>
  <c r="AN977" i="1"/>
  <c r="AM977" i="1"/>
  <c r="AK977" i="1"/>
  <c r="AN973" i="1"/>
  <c r="AM973" i="1"/>
  <c r="AK973" i="1"/>
  <c r="AN969" i="1"/>
  <c r="AM969" i="1"/>
  <c r="AK969" i="1"/>
  <c r="AN965" i="1"/>
  <c r="AM965" i="1"/>
  <c r="AK965" i="1"/>
  <c r="AN961" i="1"/>
  <c r="AM961" i="1"/>
  <c r="AK961" i="1"/>
  <c r="AN957" i="1"/>
  <c r="AM957" i="1"/>
  <c r="AK957" i="1"/>
  <c r="AN953" i="1"/>
  <c r="AM953" i="1"/>
  <c r="AK953" i="1"/>
  <c r="AN949" i="1"/>
  <c r="AM949" i="1"/>
  <c r="AK949" i="1"/>
  <c r="AN945" i="1"/>
  <c r="AM945" i="1"/>
  <c r="AK945" i="1"/>
  <c r="AN941" i="1"/>
  <c r="AM941" i="1"/>
  <c r="AK941" i="1"/>
  <c r="AN937" i="1"/>
  <c r="AM937" i="1"/>
  <c r="AK937" i="1"/>
  <c r="AN933" i="1"/>
  <c r="AM933" i="1"/>
  <c r="AK933" i="1"/>
  <c r="AN929" i="1"/>
  <c r="AM929" i="1"/>
  <c r="AK929" i="1"/>
  <c r="AN925" i="1"/>
  <c r="AM925" i="1"/>
  <c r="AK925" i="1"/>
  <c r="AN921" i="1"/>
  <c r="AM921" i="1"/>
  <c r="AK921" i="1"/>
  <c r="AN917" i="1"/>
  <c r="AM917" i="1"/>
  <c r="AK917" i="1"/>
  <c r="AN913" i="1"/>
  <c r="AM913" i="1"/>
  <c r="AK913" i="1"/>
  <c r="AN909" i="1"/>
  <c r="AM909" i="1"/>
  <c r="AK909" i="1"/>
  <c r="AN905" i="1"/>
  <c r="AM905" i="1"/>
  <c r="AK905" i="1"/>
  <c r="AN901" i="1"/>
  <c r="AM901" i="1"/>
  <c r="AK901" i="1"/>
  <c r="AN897" i="1"/>
  <c r="AM897" i="1"/>
  <c r="AK897" i="1"/>
  <c r="AN893" i="1"/>
  <c r="AM893" i="1"/>
  <c r="AK893" i="1"/>
  <c r="AN889" i="1"/>
  <c r="AM889" i="1"/>
  <c r="AK889" i="1"/>
  <c r="AN885" i="1"/>
  <c r="AM885" i="1"/>
  <c r="AK885" i="1"/>
  <c r="AN881" i="1"/>
  <c r="AM881" i="1"/>
  <c r="AK881" i="1"/>
  <c r="AN877" i="1"/>
  <c r="AM877" i="1"/>
  <c r="AK877" i="1"/>
  <c r="AN873" i="1"/>
  <c r="AM873" i="1"/>
  <c r="AK873" i="1"/>
  <c r="AN869" i="1"/>
  <c r="AM869" i="1"/>
  <c r="AK869" i="1"/>
  <c r="AN865" i="1"/>
  <c r="AM865" i="1"/>
  <c r="AK865" i="1"/>
  <c r="AN861" i="1"/>
  <c r="AM861" i="1"/>
  <c r="AK861" i="1"/>
  <c r="AN857" i="1"/>
  <c r="AM857" i="1"/>
  <c r="AK857" i="1"/>
  <c r="AN853" i="1"/>
  <c r="AM853" i="1"/>
  <c r="AK853" i="1"/>
  <c r="AN849" i="1"/>
  <c r="AM849" i="1"/>
  <c r="AK849" i="1"/>
  <c r="AN845" i="1"/>
  <c r="AM845" i="1"/>
  <c r="AK845" i="1"/>
  <c r="AN841" i="1"/>
  <c r="AM841" i="1"/>
  <c r="AK841" i="1"/>
  <c r="AN837" i="1"/>
  <c r="AM837" i="1"/>
  <c r="AK837" i="1"/>
  <c r="AN833" i="1"/>
  <c r="AM833" i="1"/>
  <c r="AK833" i="1"/>
  <c r="AN829" i="1"/>
  <c r="AM829" i="1"/>
  <c r="AK829" i="1"/>
  <c r="AN825" i="1"/>
  <c r="AM825" i="1"/>
  <c r="AK825" i="1"/>
  <c r="AN821" i="1"/>
  <c r="AM821" i="1"/>
  <c r="AK821" i="1"/>
  <c r="AN817" i="1"/>
  <c r="AM817" i="1"/>
  <c r="AK817" i="1"/>
  <c r="AN813" i="1"/>
  <c r="AM813" i="1"/>
  <c r="AK813" i="1"/>
  <c r="AN809" i="1"/>
  <c r="AM809" i="1"/>
  <c r="AK809" i="1"/>
  <c r="AN805" i="1"/>
  <c r="AM805" i="1"/>
  <c r="AK805" i="1"/>
  <c r="AN801" i="1"/>
  <c r="AM801" i="1"/>
  <c r="AK801" i="1"/>
  <c r="AN797" i="1"/>
  <c r="AM797" i="1"/>
  <c r="AK797" i="1"/>
  <c r="AN793" i="1"/>
  <c r="AM793" i="1"/>
  <c r="AK793" i="1"/>
  <c r="AN789" i="1"/>
  <c r="AM789" i="1"/>
  <c r="AK789" i="1"/>
  <c r="AN785" i="1"/>
  <c r="AM785" i="1"/>
  <c r="AK785" i="1"/>
  <c r="AN781" i="1"/>
  <c r="AM781" i="1"/>
  <c r="AK781" i="1"/>
  <c r="AN777" i="1"/>
  <c r="AM777" i="1"/>
  <c r="AK777" i="1"/>
  <c r="AN773" i="1"/>
  <c r="AM773" i="1"/>
  <c r="AK773" i="1"/>
  <c r="AN769" i="1"/>
  <c r="AM769" i="1"/>
  <c r="AK769" i="1"/>
  <c r="AN765" i="1"/>
  <c r="AM765" i="1"/>
  <c r="AK765" i="1"/>
  <c r="AN761" i="1"/>
  <c r="AM761" i="1"/>
  <c r="AK761" i="1"/>
  <c r="AN757" i="1"/>
  <c r="AM757" i="1"/>
  <c r="AK757" i="1"/>
  <c r="AN753" i="1"/>
  <c r="AM753" i="1"/>
  <c r="AK753" i="1"/>
  <c r="AN749" i="1"/>
  <c r="AM749" i="1"/>
  <c r="AK749" i="1"/>
  <c r="AN745" i="1"/>
  <c r="AM745" i="1"/>
  <c r="AK745" i="1"/>
  <c r="AN741" i="1"/>
  <c r="AM741" i="1"/>
  <c r="AK741" i="1"/>
  <c r="AN737" i="1"/>
  <c r="AM737" i="1"/>
  <c r="AK737" i="1"/>
  <c r="AN733" i="1"/>
  <c r="AM733" i="1"/>
  <c r="AK733" i="1"/>
  <c r="AN729" i="1"/>
  <c r="AM729" i="1"/>
  <c r="AK729" i="1"/>
  <c r="AN725" i="1"/>
  <c r="AM725" i="1"/>
  <c r="AK725" i="1"/>
  <c r="AN721" i="1"/>
  <c r="AM721" i="1"/>
  <c r="AK721" i="1"/>
  <c r="AN717" i="1"/>
  <c r="AM717" i="1"/>
  <c r="AK717" i="1"/>
  <c r="AN713" i="1"/>
  <c r="AM713" i="1"/>
  <c r="AK713" i="1"/>
  <c r="AN709" i="1"/>
  <c r="AM709" i="1"/>
  <c r="AK709" i="1"/>
  <c r="AN705" i="1"/>
  <c r="AM705" i="1"/>
  <c r="AK705" i="1"/>
  <c r="AN701" i="1"/>
  <c r="AM701" i="1"/>
  <c r="AK701" i="1"/>
  <c r="AN697" i="1"/>
  <c r="AM697" i="1"/>
  <c r="AK697" i="1"/>
  <c r="AN693" i="1"/>
  <c r="AM693" i="1"/>
  <c r="AK693" i="1"/>
  <c r="AN689" i="1"/>
  <c r="AM689" i="1"/>
  <c r="AK689" i="1"/>
  <c r="AN685" i="1"/>
  <c r="AM685" i="1"/>
  <c r="AK685" i="1"/>
  <c r="AN681" i="1"/>
  <c r="AM681" i="1"/>
  <c r="AK681" i="1"/>
  <c r="AN677" i="1"/>
  <c r="AM677" i="1"/>
  <c r="AK677" i="1"/>
  <c r="AN673" i="1"/>
  <c r="AM673" i="1"/>
  <c r="AK673" i="1"/>
  <c r="AN669" i="1"/>
  <c r="AM669" i="1"/>
  <c r="AK669" i="1"/>
  <c r="AN665" i="1"/>
  <c r="AM665" i="1"/>
  <c r="AK665" i="1"/>
  <c r="AN661" i="1"/>
  <c r="AM661" i="1"/>
  <c r="AK661" i="1"/>
  <c r="AN657" i="1"/>
  <c r="AM657" i="1"/>
  <c r="AK657" i="1"/>
  <c r="AN653" i="1"/>
  <c r="AM653" i="1"/>
  <c r="AK653" i="1"/>
  <c r="AN649" i="1"/>
  <c r="AM649" i="1"/>
  <c r="AK649" i="1"/>
  <c r="AN645" i="1"/>
  <c r="AM645" i="1"/>
  <c r="AK645" i="1"/>
  <c r="AN641" i="1"/>
  <c r="AM641" i="1"/>
  <c r="AK641" i="1"/>
  <c r="AN637" i="1"/>
  <c r="AM637" i="1"/>
  <c r="AK637" i="1"/>
  <c r="AN633" i="1"/>
  <c r="AM633" i="1"/>
  <c r="AK633" i="1"/>
  <c r="AN629" i="1"/>
  <c r="AM629" i="1"/>
  <c r="AK629" i="1"/>
  <c r="AN625" i="1"/>
  <c r="AM625" i="1"/>
  <c r="AK625" i="1"/>
  <c r="AN621" i="1"/>
  <c r="AM621" i="1"/>
  <c r="AK621" i="1"/>
  <c r="AN617" i="1"/>
  <c r="AM617" i="1"/>
  <c r="AK617" i="1"/>
  <c r="AN613" i="1"/>
  <c r="AM613" i="1"/>
  <c r="AK613" i="1"/>
  <c r="AN609" i="1"/>
  <c r="AM609" i="1"/>
  <c r="AK609" i="1"/>
  <c r="AN605" i="1"/>
  <c r="AM605" i="1"/>
  <c r="AK605" i="1"/>
  <c r="AN601" i="1"/>
  <c r="AM601" i="1"/>
  <c r="AK601" i="1"/>
  <c r="AN597" i="1"/>
  <c r="AM597" i="1"/>
  <c r="AK597" i="1"/>
  <c r="AN593" i="1"/>
  <c r="AM593" i="1"/>
  <c r="AK593" i="1"/>
  <c r="AN589" i="1"/>
  <c r="AM589" i="1"/>
  <c r="AK589" i="1"/>
  <c r="AN585" i="1"/>
  <c r="AM585" i="1"/>
  <c r="AK585" i="1"/>
  <c r="AN581" i="1"/>
  <c r="AM581" i="1"/>
  <c r="AK581" i="1"/>
  <c r="AN577" i="1"/>
  <c r="AM577" i="1"/>
  <c r="AK577" i="1"/>
  <c r="AN573" i="1"/>
  <c r="AM573" i="1"/>
  <c r="AK573" i="1"/>
  <c r="AN569" i="1"/>
  <c r="AM569" i="1"/>
  <c r="AK569" i="1"/>
  <c r="AN565" i="1"/>
  <c r="AM565" i="1"/>
  <c r="AK565" i="1"/>
  <c r="AN561" i="1"/>
  <c r="AM561" i="1"/>
  <c r="AK561" i="1"/>
  <c r="AN557" i="1"/>
  <c r="AM557" i="1"/>
  <c r="AK557" i="1"/>
  <c r="AN553" i="1"/>
  <c r="AM553" i="1"/>
  <c r="AK553" i="1"/>
  <c r="AN549" i="1"/>
  <c r="AM549" i="1"/>
  <c r="AK549" i="1"/>
  <c r="AN545" i="1"/>
  <c r="AM545" i="1"/>
  <c r="AK545" i="1"/>
  <c r="AN541" i="1"/>
  <c r="AM541" i="1"/>
  <c r="AK541" i="1"/>
  <c r="AN537" i="1"/>
  <c r="AM537" i="1"/>
  <c r="AK537" i="1"/>
  <c r="AN533" i="1"/>
  <c r="AM533" i="1"/>
  <c r="AK533" i="1"/>
  <c r="AN529" i="1"/>
  <c r="AM529" i="1"/>
  <c r="AK529" i="1"/>
  <c r="AN525" i="1"/>
  <c r="AM525" i="1"/>
  <c r="AK525" i="1"/>
  <c r="AN521" i="1"/>
  <c r="AM521" i="1"/>
  <c r="AK521" i="1"/>
  <c r="AN517" i="1"/>
  <c r="AM517" i="1"/>
  <c r="AK517" i="1"/>
  <c r="AN513" i="1"/>
  <c r="AM513" i="1"/>
  <c r="AK513" i="1"/>
  <c r="AN509" i="1"/>
  <c r="AM509" i="1"/>
  <c r="AK509" i="1"/>
  <c r="AN505" i="1"/>
  <c r="AM505" i="1"/>
  <c r="AK505" i="1"/>
  <c r="AN501" i="1"/>
  <c r="AM501" i="1"/>
  <c r="AK501" i="1"/>
  <c r="AN497" i="1"/>
  <c r="AM497" i="1"/>
  <c r="AK497" i="1"/>
  <c r="AN493" i="1"/>
  <c r="AM493" i="1"/>
  <c r="AK493" i="1"/>
  <c r="AN489" i="1"/>
  <c r="AM489" i="1"/>
  <c r="AK489" i="1"/>
  <c r="AN485" i="1"/>
  <c r="AM485" i="1"/>
  <c r="AK485" i="1"/>
  <c r="AN481" i="1"/>
  <c r="AM481" i="1"/>
  <c r="AK481" i="1"/>
  <c r="AN477" i="1"/>
  <c r="AM477" i="1"/>
  <c r="AK477" i="1"/>
  <c r="AN473" i="1"/>
  <c r="AM473" i="1"/>
  <c r="AK473" i="1"/>
  <c r="AN469" i="1"/>
  <c r="AM469" i="1"/>
  <c r="AK469" i="1"/>
  <c r="AN465" i="1"/>
  <c r="AM465" i="1"/>
  <c r="AK465" i="1"/>
  <c r="AN461" i="1"/>
  <c r="AM461" i="1"/>
  <c r="AK461" i="1"/>
  <c r="AN457" i="1"/>
  <c r="AM457" i="1"/>
  <c r="AK457" i="1"/>
  <c r="AN453" i="1"/>
  <c r="AM453" i="1"/>
  <c r="AK453" i="1"/>
  <c r="AN449" i="1"/>
  <c r="AM449" i="1"/>
  <c r="AK449" i="1"/>
  <c r="AN445" i="1"/>
  <c r="AM445" i="1"/>
  <c r="AK445" i="1"/>
  <c r="AN441" i="1"/>
  <c r="AM441" i="1"/>
  <c r="AK441" i="1"/>
  <c r="AN437" i="1"/>
  <c r="AM437" i="1"/>
  <c r="AK437" i="1"/>
  <c r="AN433" i="1"/>
  <c r="AM433" i="1"/>
  <c r="AK433" i="1"/>
  <c r="AN429" i="1"/>
  <c r="AM429" i="1"/>
  <c r="AK429" i="1"/>
  <c r="AN425" i="1"/>
  <c r="AM425" i="1"/>
  <c r="AK425" i="1"/>
  <c r="AN421" i="1"/>
  <c r="AM421" i="1"/>
  <c r="AK421" i="1"/>
  <c r="AN417" i="1"/>
  <c r="AM417" i="1"/>
  <c r="AK417" i="1"/>
  <c r="AN413" i="1"/>
  <c r="AM413" i="1"/>
  <c r="AK413" i="1"/>
  <c r="AN409" i="1"/>
  <c r="AM409" i="1"/>
  <c r="AK409" i="1"/>
  <c r="AN405" i="1"/>
  <c r="AM405" i="1"/>
  <c r="AK405" i="1"/>
  <c r="AN401" i="1"/>
  <c r="AM401" i="1"/>
  <c r="AK401" i="1"/>
  <c r="AN397" i="1"/>
  <c r="AM397" i="1"/>
  <c r="AK397" i="1"/>
  <c r="AN393" i="1"/>
  <c r="AM393" i="1"/>
  <c r="AK393" i="1"/>
  <c r="AN389" i="1"/>
  <c r="AM389" i="1"/>
  <c r="AK389" i="1"/>
  <c r="AN385" i="1"/>
  <c r="AM385" i="1"/>
  <c r="AK385" i="1"/>
  <c r="AN381" i="1"/>
  <c r="AM381" i="1"/>
  <c r="AK381" i="1"/>
  <c r="AN377" i="1"/>
  <c r="AM377" i="1"/>
  <c r="AK377" i="1"/>
  <c r="AN373" i="1"/>
  <c r="AM373" i="1"/>
  <c r="AK373" i="1"/>
  <c r="AN369" i="1"/>
  <c r="AM369" i="1"/>
  <c r="AK369" i="1"/>
  <c r="AN365" i="1"/>
  <c r="AM365" i="1"/>
  <c r="AK365" i="1"/>
  <c r="AN361" i="1"/>
  <c r="AM361" i="1"/>
  <c r="AK361" i="1"/>
  <c r="AN357" i="1"/>
  <c r="AM357" i="1"/>
  <c r="AK357" i="1"/>
  <c r="AN353" i="1"/>
  <c r="AM353" i="1"/>
  <c r="AK353" i="1"/>
  <c r="AN349" i="1"/>
  <c r="AM349" i="1"/>
  <c r="AK349" i="1"/>
  <c r="AN345" i="1"/>
  <c r="AM345" i="1"/>
  <c r="AK345" i="1"/>
  <c r="AN341" i="1"/>
  <c r="AM341" i="1"/>
  <c r="AK341" i="1"/>
  <c r="AN337" i="1"/>
  <c r="AM337" i="1"/>
  <c r="AK337" i="1"/>
  <c r="AN333" i="1"/>
  <c r="AM333" i="1"/>
  <c r="AK333" i="1"/>
  <c r="AN329" i="1"/>
  <c r="AM329" i="1"/>
  <c r="AK329" i="1"/>
  <c r="AN325" i="1"/>
  <c r="AM325" i="1"/>
  <c r="AK325" i="1"/>
  <c r="AN321" i="1"/>
  <c r="AM321" i="1"/>
  <c r="AK321" i="1"/>
  <c r="AN317" i="1"/>
  <c r="AM317" i="1"/>
  <c r="AK317" i="1"/>
  <c r="AN313" i="1"/>
  <c r="AM313" i="1"/>
  <c r="AK313" i="1"/>
  <c r="AN309" i="1"/>
  <c r="AM309" i="1"/>
  <c r="AK309" i="1"/>
  <c r="AN305" i="1"/>
  <c r="AM305" i="1"/>
  <c r="AK305" i="1"/>
  <c r="AN301" i="1"/>
  <c r="AM301" i="1"/>
  <c r="AK301" i="1"/>
  <c r="AN297" i="1"/>
  <c r="AM297" i="1"/>
  <c r="AK297" i="1"/>
  <c r="AN293" i="1"/>
  <c r="AM293" i="1"/>
  <c r="AK293" i="1"/>
  <c r="AN289" i="1"/>
  <c r="AM289" i="1"/>
  <c r="AK289" i="1"/>
  <c r="AN285" i="1"/>
  <c r="AM285" i="1"/>
  <c r="AK285" i="1"/>
  <c r="AN281" i="1"/>
  <c r="AM281" i="1"/>
  <c r="AK281" i="1"/>
  <c r="AN277" i="1"/>
  <c r="AM277" i="1"/>
  <c r="AK277" i="1"/>
  <c r="AN273" i="1"/>
  <c r="AM273" i="1"/>
  <c r="AK273" i="1"/>
  <c r="AN269" i="1"/>
  <c r="AM269" i="1"/>
  <c r="AK269" i="1"/>
  <c r="AN265" i="1"/>
  <c r="AM265" i="1"/>
  <c r="AK265" i="1"/>
  <c r="AN261" i="1"/>
  <c r="AM261" i="1"/>
  <c r="AK261" i="1"/>
  <c r="AN257" i="1"/>
  <c r="AM257" i="1"/>
  <c r="AK257" i="1"/>
  <c r="AN253" i="1"/>
  <c r="AM253" i="1"/>
  <c r="AK253" i="1"/>
  <c r="AN249" i="1"/>
  <c r="AM249" i="1"/>
  <c r="AK249" i="1"/>
  <c r="AN245" i="1"/>
  <c r="AM245" i="1"/>
  <c r="AK245" i="1"/>
  <c r="AN241" i="1"/>
  <c r="AM241" i="1"/>
  <c r="AK241" i="1"/>
  <c r="AN237" i="1"/>
  <c r="AM237" i="1"/>
  <c r="AK237" i="1"/>
  <c r="AN233" i="1"/>
  <c r="AM233" i="1"/>
  <c r="AK233" i="1"/>
  <c r="AN229" i="1"/>
  <c r="AM229" i="1"/>
  <c r="AK229" i="1"/>
  <c r="AN225" i="1"/>
  <c r="AM225" i="1"/>
  <c r="AK225" i="1"/>
  <c r="AN221" i="1"/>
  <c r="AM221" i="1"/>
  <c r="AK221" i="1"/>
  <c r="AN217" i="1"/>
  <c r="AM217" i="1"/>
  <c r="AK217" i="1"/>
  <c r="AN213" i="1"/>
  <c r="AM213" i="1"/>
  <c r="AK213" i="1"/>
  <c r="AN209" i="1"/>
  <c r="AM209" i="1"/>
  <c r="AK209" i="1"/>
  <c r="AN205" i="1"/>
  <c r="AM205" i="1"/>
  <c r="AK205" i="1"/>
  <c r="AN201" i="1"/>
  <c r="AM201" i="1"/>
  <c r="AK201" i="1"/>
  <c r="AN197" i="1"/>
  <c r="AM197" i="1"/>
  <c r="AK197" i="1"/>
  <c r="AN193" i="1"/>
  <c r="AM193" i="1"/>
  <c r="AK193" i="1"/>
  <c r="AN189" i="1"/>
  <c r="AM189" i="1"/>
  <c r="AK189" i="1"/>
  <c r="AN185" i="1"/>
  <c r="AM185" i="1"/>
  <c r="AK185" i="1"/>
  <c r="AN181" i="1"/>
  <c r="AM181" i="1"/>
  <c r="AK181" i="1"/>
  <c r="AN177" i="1"/>
  <c r="AM177" i="1"/>
  <c r="AK177" i="1"/>
  <c r="AN173" i="1"/>
  <c r="AM173" i="1"/>
  <c r="AK173" i="1"/>
  <c r="AN169" i="1"/>
  <c r="AM169" i="1"/>
  <c r="AK169" i="1"/>
  <c r="AN165" i="1"/>
  <c r="AM165" i="1"/>
  <c r="AK165" i="1"/>
  <c r="AN161" i="1"/>
  <c r="AM161" i="1"/>
  <c r="AK161" i="1"/>
  <c r="AN157" i="1"/>
  <c r="AM157" i="1"/>
  <c r="AK157" i="1"/>
  <c r="AN153" i="1"/>
  <c r="AM153" i="1"/>
  <c r="AK153" i="1"/>
  <c r="AN149" i="1"/>
  <c r="AM149" i="1"/>
  <c r="AK149" i="1"/>
  <c r="AN145" i="1"/>
  <c r="AM145" i="1"/>
  <c r="AK145" i="1"/>
  <c r="AN141" i="1"/>
  <c r="AM141" i="1"/>
  <c r="AK141" i="1"/>
  <c r="AN137" i="1"/>
  <c r="AM137" i="1"/>
  <c r="AK137" i="1"/>
  <c r="AN133" i="1"/>
  <c r="AM133" i="1"/>
  <c r="AK133" i="1"/>
  <c r="AN129" i="1"/>
  <c r="AM129" i="1"/>
  <c r="AK129" i="1"/>
  <c r="AN125" i="1"/>
  <c r="AM125" i="1"/>
  <c r="AK125" i="1"/>
  <c r="AN121" i="1"/>
  <c r="AM121" i="1"/>
  <c r="AK121" i="1"/>
  <c r="AN117" i="1"/>
  <c r="AM117" i="1"/>
  <c r="AK117" i="1"/>
  <c r="AN113" i="1"/>
  <c r="AM113" i="1"/>
  <c r="AK113" i="1"/>
  <c r="AN109" i="1"/>
  <c r="AM109" i="1"/>
  <c r="AK109" i="1"/>
  <c r="AN105" i="1"/>
  <c r="AM105" i="1"/>
  <c r="AK105" i="1"/>
  <c r="AN101" i="1"/>
  <c r="AM101" i="1"/>
  <c r="AK101" i="1"/>
  <c r="AN97" i="1"/>
  <c r="AM97" i="1"/>
  <c r="AK97" i="1"/>
  <c r="AN93" i="1"/>
  <c r="AM93" i="1"/>
  <c r="AK93" i="1"/>
  <c r="AN89" i="1"/>
  <c r="AM89" i="1"/>
  <c r="AK89" i="1"/>
  <c r="AN85" i="1"/>
  <c r="AM85" i="1"/>
  <c r="AK85" i="1"/>
  <c r="AN81" i="1"/>
  <c r="AM81" i="1"/>
  <c r="AK81" i="1"/>
  <c r="AN77" i="1"/>
  <c r="AM77" i="1"/>
  <c r="AK77" i="1"/>
  <c r="AN73" i="1"/>
  <c r="AM73" i="1"/>
  <c r="AK73" i="1"/>
  <c r="AN69" i="1"/>
  <c r="AM69" i="1"/>
  <c r="AK69" i="1"/>
  <c r="AN65" i="1"/>
  <c r="AM65" i="1"/>
  <c r="AK65" i="1"/>
  <c r="AN61" i="1"/>
  <c r="AM61" i="1"/>
  <c r="AK61" i="1"/>
  <c r="AN57" i="1"/>
  <c r="AM57" i="1"/>
  <c r="AK57" i="1"/>
  <c r="AN53" i="1"/>
  <c r="AM53" i="1"/>
  <c r="AK53" i="1"/>
  <c r="AN49" i="1"/>
  <c r="AM49" i="1"/>
  <c r="AK49" i="1"/>
  <c r="AN45" i="1"/>
  <c r="AM45" i="1"/>
  <c r="AK45" i="1"/>
  <c r="AN41" i="1"/>
  <c r="AM41" i="1"/>
  <c r="AK41" i="1"/>
  <c r="AN37" i="1"/>
  <c r="AM37" i="1"/>
  <c r="AK37" i="1"/>
  <c r="AN33" i="1"/>
  <c r="AM33" i="1"/>
  <c r="AK33" i="1"/>
  <c r="K9" i="1"/>
  <c r="AN2511" i="1"/>
  <c r="AM2511" i="1"/>
  <c r="AK2511" i="1"/>
  <c r="AN2507" i="1"/>
  <c r="AM2507" i="1"/>
  <c r="AK2507" i="1"/>
  <c r="AN2499" i="1"/>
  <c r="AM2499" i="1"/>
  <c r="AK2499" i="1"/>
  <c r="AN2487" i="1"/>
  <c r="AM2487" i="1"/>
  <c r="AK2487" i="1"/>
  <c r="AN2475" i="1"/>
  <c r="AM2475" i="1"/>
  <c r="AK2475" i="1"/>
  <c r="AN2463" i="1"/>
  <c r="AM2463" i="1"/>
  <c r="AK2463" i="1"/>
  <c r="AN2451" i="1"/>
  <c r="AM2451" i="1"/>
  <c r="AK2451" i="1"/>
  <c r="AN2443" i="1"/>
  <c r="AM2443" i="1"/>
  <c r="AK2443" i="1"/>
  <c r="AN2435" i="1"/>
  <c r="AM2435" i="1"/>
  <c r="AK2435" i="1"/>
  <c r="AN2423" i="1"/>
  <c r="AM2423" i="1"/>
  <c r="AK2423" i="1"/>
  <c r="AN2411" i="1"/>
  <c r="AM2411" i="1"/>
  <c r="AK2411" i="1"/>
  <c r="AN2395" i="1"/>
  <c r="AM2395" i="1"/>
  <c r="AK2395" i="1"/>
  <c r="AN2383" i="1"/>
  <c r="AM2383" i="1"/>
  <c r="AK2383" i="1"/>
  <c r="AN2367" i="1"/>
  <c r="AM2367" i="1"/>
  <c r="AK2367" i="1"/>
  <c r="AN2347" i="1"/>
  <c r="AM2347" i="1"/>
  <c r="AK2347" i="1"/>
  <c r="AN2331" i="1"/>
  <c r="AM2331" i="1"/>
  <c r="AK2331" i="1"/>
  <c r="AN2315" i="1"/>
  <c r="AM2315" i="1"/>
  <c r="AK2315" i="1"/>
  <c r="AN2299" i="1"/>
  <c r="AM2299" i="1"/>
  <c r="AK2299" i="1"/>
  <c r="AN2283" i="1"/>
  <c r="AM2283" i="1"/>
  <c r="AK2283" i="1"/>
  <c r="AN2267" i="1"/>
  <c r="AM2267" i="1"/>
  <c r="AK2267" i="1"/>
  <c r="AN2255" i="1"/>
  <c r="AM2255" i="1"/>
  <c r="AK2255" i="1"/>
  <c r="AN2235" i="1"/>
  <c r="AM2235" i="1"/>
  <c r="AK2235" i="1"/>
  <c r="AN2219" i="1"/>
  <c r="AM2219" i="1"/>
  <c r="AK2219" i="1"/>
  <c r="AN2203" i="1"/>
  <c r="AM2203" i="1"/>
  <c r="AK2203" i="1"/>
  <c r="AN2191" i="1"/>
  <c r="AM2191" i="1"/>
  <c r="AK2191" i="1"/>
  <c r="AN2175" i="1"/>
  <c r="AM2175" i="1"/>
  <c r="AK2175" i="1"/>
  <c r="AN2159" i="1"/>
  <c r="AM2159" i="1"/>
  <c r="AK2159" i="1"/>
  <c r="AN2143" i="1"/>
  <c r="AM2143" i="1"/>
  <c r="AK2143" i="1"/>
  <c r="AN2127" i="1"/>
  <c r="AM2127" i="1"/>
  <c r="AK2127" i="1"/>
  <c r="AN2111" i="1"/>
  <c r="AM2111" i="1"/>
  <c r="AK2111" i="1"/>
  <c r="AN2095" i="1"/>
  <c r="AM2095" i="1"/>
  <c r="AK2095" i="1"/>
  <c r="AN2079" i="1"/>
  <c r="AM2079" i="1"/>
  <c r="AK2079" i="1"/>
  <c r="AN2067" i="1"/>
  <c r="AM2067" i="1"/>
  <c r="AK2067" i="1"/>
  <c r="AN2051" i="1"/>
  <c r="AM2051" i="1"/>
  <c r="AK2051" i="1"/>
  <c r="AN2035" i="1"/>
  <c r="AM2035" i="1"/>
  <c r="AK2035" i="1"/>
  <c r="AN2019" i="1"/>
  <c r="AM2019" i="1"/>
  <c r="AK2019" i="1"/>
  <c r="AN2007" i="1"/>
  <c r="AM2007" i="1"/>
  <c r="AK2007" i="1"/>
  <c r="AN1991" i="1"/>
  <c r="AM1991" i="1"/>
  <c r="AK1991" i="1"/>
  <c r="AN1975" i="1"/>
  <c r="AM1975" i="1"/>
  <c r="AK1975" i="1"/>
  <c r="AN1959" i="1"/>
  <c r="AM1959" i="1"/>
  <c r="AK1959" i="1"/>
  <c r="AN1943" i="1"/>
  <c r="AM1943" i="1"/>
  <c r="AK1943" i="1"/>
  <c r="AN1927" i="1"/>
  <c r="AM1927" i="1"/>
  <c r="AK1927" i="1"/>
  <c r="AN1911" i="1"/>
  <c r="AM1911" i="1"/>
  <c r="AK1911" i="1"/>
  <c r="AN1895" i="1"/>
  <c r="AM1895" i="1"/>
  <c r="AK1895" i="1"/>
  <c r="AN1879" i="1"/>
  <c r="AM1879" i="1"/>
  <c r="AK1879" i="1"/>
  <c r="AN1863" i="1"/>
  <c r="AM1863" i="1"/>
  <c r="AK1863" i="1"/>
  <c r="AN1847" i="1"/>
  <c r="AM1847" i="1"/>
  <c r="AK1847" i="1"/>
  <c r="AN1831" i="1"/>
  <c r="AM1831" i="1"/>
  <c r="AK1831" i="1"/>
  <c r="AN1819" i="1"/>
  <c r="AM1819" i="1"/>
  <c r="AK1819" i="1"/>
  <c r="AN1803" i="1"/>
  <c r="AM1803" i="1"/>
  <c r="AK1803" i="1"/>
  <c r="AN1787" i="1"/>
  <c r="AM1787" i="1"/>
  <c r="AK1787" i="1"/>
  <c r="AN1771" i="1"/>
  <c r="AM1771" i="1"/>
  <c r="AK1771" i="1"/>
  <c r="AN1755" i="1"/>
  <c r="AM1755" i="1"/>
  <c r="AK1755" i="1"/>
  <c r="AN1739" i="1"/>
  <c r="AM1739" i="1"/>
  <c r="AK1739" i="1"/>
  <c r="AN1723" i="1"/>
  <c r="AM1723" i="1"/>
  <c r="AK1723" i="1"/>
  <c r="AN1707" i="1"/>
  <c r="AM1707" i="1"/>
  <c r="AK1707" i="1"/>
  <c r="AN1691" i="1"/>
  <c r="AM1691" i="1"/>
  <c r="AK1691" i="1"/>
  <c r="AN1675" i="1"/>
  <c r="AM1675" i="1"/>
  <c r="AK1675" i="1"/>
  <c r="AN1659" i="1"/>
  <c r="AM1659" i="1"/>
  <c r="AK1659" i="1"/>
  <c r="AN1643" i="1"/>
  <c r="AM1643" i="1"/>
  <c r="AK1643" i="1"/>
  <c r="AN1627" i="1"/>
  <c r="AM1627" i="1"/>
  <c r="AK1627" i="1"/>
  <c r="AN1611" i="1"/>
  <c r="AM1611" i="1"/>
  <c r="AK1611" i="1"/>
  <c r="AN1595" i="1"/>
  <c r="AM1595" i="1"/>
  <c r="AK1595" i="1"/>
  <c r="AN1579" i="1"/>
  <c r="AM1579" i="1"/>
  <c r="AK1579" i="1"/>
  <c r="AN1567" i="1"/>
  <c r="AM1567" i="1"/>
  <c r="AK1567" i="1"/>
  <c r="AN1551" i="1"/>
  <c r="AM1551" i="1"/>
  <c r="AK1551" i="1"/>
  <c r="AN1535" i="1"/>
  <c r="AM1535" i="1"/>
  <c r="AK1535" i="1"/>
  <c r="AN1523" i="1"/>
  <c r="AM1523" i="1"/>
  <c r="AK1523" i="1"/>
  <c r="AN1507" i="1"/>
  <c r="AM1507" i="1"/>
  <c r="AK1507" i="1"/>
  <c r="AN1491" i="1"/>
  <c r="AM1491" i="1"/>
  <c r="AK1491" i="1"/>
  <c r="AN1475" i="1"/>
  <c r="AM1475" i="1"/>
  <c r="AK1475" i="1"/>
  <c r="AN1459" i="1"/>
  <c r="AM1459" i="1"/>
  <c r="AK1459" i="1"/>
  <c r="AN1447" i="1"/>
  <c r="AM1447" i="1"/>
  <c r="AK1447" i="1"/>
  <c r="AN1431" i="1"/>
  <c r="AM1431" i="1"/>
  <c r="AK1431" i="1"/>
  <c r="AN1415" i="1"/>
  <c r="AM1415" i="1"/>
  <c r="AK1415" i="1"/>
  <c r="AN1399" i="1"/>
  <c r="AM1399" i="1"/>
  <c r="AK1399" i="1"/>
  <c r="AN1383" i="1"/>
  <c r="AM1383" i="1"/>
  <c r="AK1383" i="1"/>
  <c r="AN1367" i="1"/>
  <c r="AM1367" i="1"/>
  <c r="AK1367" i="1"/>
  <c r="AN1351" i="1"/>
  <c r="AM1351" i="1"/>
  <c r="AK1351" i="1"/>
  <c r="AN1335" i="1"/>
  <c r="AM1335" i="1"/>
  <c r="AK1335" i="1"/>
  <c r="AN1319" i="1"/>
  <c r="AM1319" i="1"/>
  <c r="AK1319" i="1"/>
  <c r="AN1303" i="1"/>
  <c r="AM1303" i="1"/>
  <c r="AK1303" i="1"/>
  <c r="AN1287" i="1"/>
  <c r="AM1287" i="1"/>
  <c r="AK1287" i="1"/>
  <c r="AN1271" i="1"/>
  <c r="AM1271" i="1"/>
  <c r="AK1271" i="1"/>
  <c r="AN1255" i="1"/>
  <c r="AM1255" i="1"/>
  <c r="AK1255" i="1"/>
  <c r="AN1239" i="1"/>
  <c r="AM1239" i="1"/>
  <c r="AK1239" i="1"/>
  <c r="AN1223" i="1"/>
  <c r="AM1223" i="1"/>
  <c r="AK1223" i="1"/>
  <c r="AN1207" i="1"/>
  <c r="AM1207" i="1"/>
  <c r="AK1207" i="1"/>
  <c r="AN1191" i="1"/>
  <c r="AM1191" i="1"/>
  <c r="AK1191" i="1"/>
  <c r="AN1175" i="1"/>
  <c r="AM1175" i="1"/>
  <c r="AK1175" i="1"/>
  <c r="AN1159" i="1"/>
  <c r="AM1159" i="1"/>
  <c r="AK1159" i="1"/>
  <c r="AN1143" i="1"/>
  <c r="AM1143" i="1"/>
  <c r="AK1143" i="1"/>
  <c r="AN1123" i="1"/>
  <c r="AM1123" i="1"/>
  <c r="AK1123" i="1"/>
  <c r="AN1107" i="1"/>
  <c r="AM1107" i="1"/>
  <c r="AK1107" i="1"/>
  <c r="AN1091" i="1"/>
  <c r="AM1091" i="1"/>
  <c r="AK1091" i="1"/>
  <c r="AN1075" i="1"/>
  <c r="AM1075" i="1"/>
  <c r="AK1075" i="1"/>
  <c r="AN1063" i="1"/>
  <c r="AM1063" i="1"/>
  <c r="AK1063" i="1"/>
  <c r="AN1043" i="1"/>
  <c r="AM1043" i="1"/>
  <c r="AK1043" i="1"/>
  <c r="AN1027" i="1"/>
  <c r="AM1027" i="1"/>
  <c r="AK1027" i="1"/>
  <c r="AN1011" i="1"/>
  <c r="AM1011" i="1"/>
  <c r="AK1011" i="1"/>
  <c r="AN999" i="1"/>
  <c r="AM999" i="1"/>
  <c r="AK999" i="1"/>
  <c r="AN983" i="1"/>
  <c r="AM983" i="1"/>
  <c r="AK983" i="1"/>
  <c r="AN963" i="1"/>
  <c r="AM963" i="1"/>
  <c r="AK963" i="1"/>
  <c r="AN947" i="1"/>
  <c r="AM947" i="1"/>
  <c r="AK947" i="1"/>
  <c r="AN931" i="1"/>
  <c r="AM931" i="1"/>
  <c r="AK931" i="1"/>
  <c r="AN915" i="1"/>
  <c r="AM915" i="1"/>
  <c r="AK915" i="1"/>
  <c r="AN899" i="1"/>
  <c r="AM899" i="1"/>
  <c r="AK899" i="1"/>
  <c r="AN887" i="1"/>
  <c r="AM887" i="1"/>
  <c r="AK887" i="1"/>
  <c r="AN867" i="1"/>
  <c r="AM867" i="1"/>
  <c r="AK867" i="1"/>
  <c r="AN851" i="1"/>
  <c r="AM851" i="1"/>
  <c r="AK851" i="1"/>
  <c r="AN835" i="1"/>
  <c r="AM835" i="1"/>
  <c r="AK835" i="1"/>
  <c r="AN823" i="1"/>
  <c r="AM823" i="1"/>
  <c r="AK823" i="1"/>
  <c r="AN807" i="1"/>
  <c r="AM807" i="1"/>
  <c r="AK807" i="1"/>
  <c r="AN791" i="1"/>
  <c r="AM791" i="1"/>
  <c r="AK791" i="1"/>
  <c r="AN779" i="1"/>
  <c r="AM779" i="1"/>
  <c r="AK779" i="1"/>
  <c r="AN767" i="1"/>
  <c r="AM767" i="1"/>
  <c r="AK767" i="1"/>
  <c r="AN747" i="1"/>
  <c r="AM747" i="1"/>
  <c r="AK747" i="1"/>
  <c r="AN731" i="1"/>
  <c r="AM731" i="1"/>
  <c r="AK731" i="1"/>
  <c r="AN711" i="1"/>
  <c r="AM711" i="1"/>
  <c r="AK711" i="1"/>
  <c r="AN699" i="1"/>
  <c r="AM699" i="1"/>
  <c r="AK699" i="1"/>
  <c r="AN679" i="1"/>
  <c r="AM679" i="1"/>
  <c r="AK679" i="1"/>
  <c r="AN663" i="1"/>
  <c r="AM663" i="1"/>
  <c r="AK663" i="1"/>
  <c r="AN647" i="1"/>
  <c r="AM647" i="1"/>
  <c r="AK647" i="1"/>
  <c r="AN635" i="1"/>
  <c r="AM635" i="1"/>
  <c r="AK635" i="1"/>
  <c r="AN619" i="1"/>
  <c r="AM619" i="1"/>
  <c r="AK619" i="1"/>
  <c r="AN603" i="1"/>
  <c r="AM603" i="1"/>
  <c r="AK603" i="1"/>
  <c r="AN587" i="1"/>
  <c r="AM587" i="1"/>
  <c r="AK587" i="1"/>
  <c r="AN563" i="1"/>
  <c r="AM563" i="1"/>
  <c r="AK563" i="1"/>
  <c r="AN543" i="1"/>
  <c r="AM543" i="1"/>
  <c r="AK543" i="1"/>
  <c r="AN531" i="1"/>
  <c r="AM531" i="1"/>
  <c r="AK531" i="1"/>
  <c r="AN515" i="1"/>
  <c r="AM515" i="1"/>
  <c r="AK515" i="1"/>
  <c r="AN499" i="1"/>
  <c r="AM499" i="1"/>
  <c r="AK499" i="1"/>
  <c r="AN483" i="1"/>
  <c r="AM483" i="1"/>
  <c r="AK483" i="1"/>
  <c r="AN467" i="1"/>
  <c r="AM467" i="1"/>
  <c r="AK467" i="1"/>
  <c r="AN455" i="1"/>
  <c r="AM455" i="1"/>
  <c r="AK455" i="1"/>
  <c r="AN439" i="1"/>
  <c r="AM439" i="1"/>
  <c r="AK439" i="1"/>
  <c r="AN423" i="1"/>
  <c r="AM423" i="1"/>
  <c r="AK423" i="1"/>
  <c r="AN407" i="1"/>
  <c r="AM407" i="1"/>
  <c r="AK407" i="1"/>
  <c r="AN387" i="1"/>
  <c r="AM387" i="1"/>
  <c r="AK387" i="1"/>
  <c r="AN379" i="1"/>
  <c r="AM379" i="1"/>
  <c r="AK379" i="1"/>
  <c r="AN363" i="1"/>
  <c r="AM363" i="1"/>
  <c r="AK363" i="1"/>
  <c r="AN347" i="1"/>
  <c r="AM347" i="1"/>
  <c r="AK347" i="1"/>
  <c r="AN335" i="1"/>
  <c r="AM335" i="1"/>
  <c r="AK335" i="1"/>
  <c r="AN319" i="1"/>
  <c r="AM319" i="1"/>
  <c r="AK319" i="1"/>
  <c r="AN303" i="1"/>
  <c r="AM303" i="1"/>
  <c r="AK303" i="1"/>
  <c r="AN291" i="1"/>
  <c r="AM291" i="1"/>
  <c r="AK291" i="1"/>
  <c r="AN271" i="1"/>
  <c r="AM271" i="1"/>
  <c r="AK271" i="1"/>
  <c r="AN255" i="1"/>
  <c r="AM255" i="1"/>
  <c r="AK255" i="1"/>
  <c r="AN243" i="1"/>
  <c r="AM243" i="1"/>
  <c r="AK243" i="1"/>
  <c r="AN227" i="1"/>
  <c r="AM227" i="1"/>
  <c r="AK227" i="1"/>
  <c r="AN211" i="1"/>
  <c r="AM211" i="1"/>
  <c r="AK211" i="1"/>
  <c r="AN199" i="1"/>
  <c r="AM199" i="1"/>
  <c r="AK199" i="1"/>
  <c r="AN187" i="1"/>
  <c r="AM187" i="1"/>
  <c r="AK187" i="1"/>
  <c r="AN175" i="1"/>
  <c r="AM175" i="1"/>
  <c r="AK175" i="1"/>
  <c r="AN163" i="1"/>
  <c r="AM163" i="1"/>
  <c r="AK163" i="1"/>
  <c r="AN151" i="1"/>
  <c r="AM151" i="1"/>
  <c r="AK151" i="1"/>
  <c r="AN139" i="1"/>
  <c r="AM139" i="1"/>
  <c r="AK139" i="1"/>
  <c r="AN119" i="1"/>
  <c r="AM119" i="1"/>
  <c r="AK119" i="1"/>
  <c r="AN107" i="1"/>
  <c r="AM107" i="1"/>
  <c r="AK107" i="1"/>
  <c r="AN95" i="1"/>
  <c r="AM95" i="1"/>
  <c r="AK95" i="1"/>
  <c r="AN83" i="1"/>
  <c r="AM83" i="1"/>
  <c r="AK83" i="1"/>
  <c r="AN71" i="1"/>
  <c r="AM71" i="1"/>
  <c r="AK71" i="1"/>
  <c r="AN59" i="1"/>
  <c r="AM59" i="1"/>
  <c r="AK59" i="1"/>
  <c r="AN47" i="1"/>
  <c r="AM47" i="1"/>
  <c r="AK47" i="1"/>
  <c r="AN2520" i="1"/>
  <c r="AM2520" i="1"/>
  <c r="AK2520" i="1"/>
  <c r="AN2516" i="1"/>
  <c r="AM2516" i="1"/>
  <c r="AK2516" i="1"/>
  <c r="AN2512" i="1"/>
  <c r="AM2512" i="1"/>
  <c r="AK2512" i="1"/>
  <c r="AN2508" i="1"/>
  <c r="AM2508" i="1"/>
  <c r="AK2508" i="1"/>
  <c r="AN2504" i="1"/>
  <c r="AM2504" i="1"/>
  <c r="AK2504" i="1"/>
  <c r="AN2500" i="1"/>
  <c r="AM2500" i="1"/>
  <c r="AK2500" i="1"/>
  <c r="AN2496" i="1"/>
  <c r="AM2496" i="1"/>
  <c r="AK2496" i="1"/>
  <c r="AN2492" i="1"/>
  <c r="AM2492" i="1"/>
  <c r="AK2492" i="1"/>
  <c r="AN2488" i="1"/>
  <c r="AM2488" i="1"/>
  <c r="AK2488" i="1"/>
  <c r="AN2484" i="1"/>
  <c r="AM2484" i="1"/>
  <c r="AK2484" i="1"/>
  <c r="AN2480" i="1"/>
  <c r="AM2480" i="1"/>
  <c r="AK2480" i="1"/>
  <c r="AN2476" i="1"/>
  <c r="AM2476" i="1"/>
  <c r="AK2476" i="1"/>
  <c r="AN2472" i="1"/>
  <c r="AM2472" i="1"/>
  <c r="AK2472" i="1"/>
  <c r="AN2468" i="1"/>
  <c r="AM2468" i="1"/>
  <c r="AK2468" i="1"/>
  <c r="AN2464" i="1"/>
  <c r="AM2464" i="1"/>
  <c r="AK2464" i="1"/>
  <c r="AN2460" i="1"/>
  <c r="AM2460" i="1"/>
  <c r="AK2460" i="1"/>
  <c r="AN2456" i="1"/>
  <c r="AM2456" i="1"/>
  <c r="AK2456" i="1"/>
  <c r="AN2452" i="1"/>
  <c r="AM2452" i="1"/>
  <c r="AK2452" i="1"/>
  <c r="AN2448" i="1"/>
  <c r="AM2448" i="1"/>
  <c r="AK2448" i="1"/>
  <c r="AN2444" i="1"/>
  <c r="AM2444" i="1"/>
  <c r="AK2444" i="1"/>
  <c r="AN2440" i="1"/>
  <c r="AM2440" i="1"/>
  <c r="AK2440" i="1"/>
  <c r="AN2436" i="1"/>
  <c r="AM2436" i="1"/>
  <c r="AK2436" i="1"/>
  <c r="AN2432" i="1"/>
  <c r="AM2432" i="1"/>
  <c r="AK2432" i="1"/>
  <c r="AN2428" i="1"/>
  <c r="AM2428" i="1"/>
  <c r="AK2428" i="1"/>
  <c r="AN2424" i="1"/>
  <c r="AM2424" i="1"/>
  <c r="AK2424" i="1"/>
  <c r="AN2420" i="1"/>
  <c r="AM2420" i="1"/>
  <c r="AK2420" i="1"/>
  <c r="AN2416" i="1"/>
  <c r="AM2416" i="1"/>
  <c r="AK2416" i="1"/>
  <c r="AN2412" i="1"/>
  <c r="AM2412" i="1"/>
  <c r="AK2412" i="1"/>
  <c r="AN2408" i="1"/>
  <c r="AM2408" i="1"/>
  <c r="AK2408" i="1"/>
  <c r="AN2404" i="1"/>
  <c r="AM2404" i="1"/>
  <c r="AK2404" i="1"/>
  <c r="AN2400" i="1"/>
  <c r="AM2400" i="1"/>
  <c r="AK2400" i="1"/>
  <c r="AN2396" i="1"/>
  <c r="AM2396" i="1"/>
  <c r="AK2396" i="1"/>
  <c r="AN2392" i="1"/>
  <c r="AM2392" i="1"/>
  <c r="AK2392" i="1"/>
  <c r="AN2388" i="1"/>
  <c r="AM2388" i="1"/>
  <c r="AK2388" i="1"/>
  <c r="AN2384" i="1"/>
  <c r="AM2384" i="1"/>
  <c r="AK2384" i="1"/>
  <c r="AN2380" i="1"/>
  <c r="AM2380" i="1"/>
  <c r="AK2380" i="1"/>
  <c r="AN2376" i="1"/>
  <c r="AM2376" i="1"/>
  <c r="AK2376" i="1"/>
  <c r="AN2372" i="1"/>
  <c r="AM2372" i="1"/>
  <c r="AK2372" i="1"/>
  <c r="AN2368" i="1"/>
  <c r="AM2368" i="1"/>
  <c r="AK2368" i="1"/>
  <c r="AN2364" i="1"/>
  <c r="AM2364" i="1"/>
  <c r="AK2364" i="1"/>
  <c r="AN2360" i="1"/>
  <c r="AM2360" i="1"/>
  <c r="AK2360" i="1"/>
  <c r="AN2356" i="1"/>
  <c r="AM2356" i="1"/>
  <c r="AK2356" i="1"/>
  <c r="AN2352" i="1"/>
  <c r="AM2352" i="1"/>
  <c r="AK2352" i="1"/>
  <c r="AN2348" i="1"/>
  <c r="AM2348" i="1"/>
  <c r="AK2348" i="1"/>
  <c r="AN2344" i="1"/>
  <c r="AM2344" i="1"/>
  <c r="AK2344" i="1"/>
  <c r="AN2340" i="1"/>
  <c r="AM2340" i="1"/>
  <c r="AK2340" i="1"/>
  <c r="AN2336" i="1"/>
  <c r="AM2336" i="1"/>
  <c r="AK2336" i="1"/>
  <c r="AN2332" i="1"/>
  <c r="AM2332" i="1"/>
  <c r="AK2332" i="1"/>
  <c r="AN2328" i="1"/>
  <c r="AM2328" i="1"/>
  <c r="AK2328" i="1"/>
  <c r="AN2324" i="1"/>
  <c r="AM2324" i="1"/>
  <c r="AK2324" i="1"/>
  <c r="AN2320" i="1"/>
  <c r="AM2320" i="1"/>
  <c r="AK2320" i="1"/>
  <c r="AN2316" i="1"/>
  <c r="AM2316" i="1"/>
  <c r="AK2316" i="1"/>
  <c r="AN2312" i="1"/>
  <c r="AM2312" i="1"/>
  <c r="AK2312" i="1"/>
  <c r="AN2308" i="1"/>
  <c r="AM2308" i="1"/>
  <c r="AK2308" i="1"/>
  <c r="AN2304" i="1"/>
  <c r="AM2304" i="1"/>
  <c r="AK2304" i="1"/>
  <c r="AN2300" i="1"/>
  <c r="AM2300" i="1"/>
  <c r="AK2300" i="1"/>
  <c r="AN2296" i="1"/>
  <c r="AM2296" i="1"/>
  <c r="AK2296" i="1"/>
  <c r="AN2292" i="1"/>
  <c r="AM2292" i="1"/>
  <c r="AK2292" i="1"/>
  <c r="AN2288" i="1"/>
  <c r="AM2288" i="1"/>
  <c r="AK2288" i="1"/>
  <c r="AN2284" i="1"/>
  <c r="AM2284" i="1"/>
  <c r="AK2284" i="1"/>
  <c r="AN2280" i="1"/>
  <c r="AM2280" i="1"/>
  <c r="AK2280" i="1"/>
  <c r="AN2276" i="1"/>
  <c r="AM2276" i="1"/>
  <c r="AK2276" i="1"/>
  <c r="AN2272" i="1"/>
  <c r="AM2272" i="1"/>
  <c r="AK2272" i="1"/>
  <c r="AN2268" i="1"/>
  <c r="AM2268" i="1"/>
  <c r="AK2268" i="1"/>
  <c r="AN2264" i="1"/>
  <c r="AM2264" i="1"/>
  <c r="AK2264" i="1"/>
  <c r="AN2260" i="1"/>
  <c r="AM2260" i="1"/>
  <c r="AK2260" i="1"/>
  <c r="AN2256" i="1"/>
  <c r="AM2256" i="1"/>
  <c r="AK2256" i="1"/>
  <c r="AN2252" i="1"/>
  <c r="AM2252" i="1"/>
  <c r="AK2252" i="1"/>
  <c r="AN2248" i="1"/>
  <c r="AM2248" i="1"/>
  <c r="AK2248" i="1"/>
  <c r="AN2244" i="1"/>
  <c r="AM2244" i="1"/>
  <c r="AK2244" i="1"/>
  <c r="AN2240" i="1"/>
  <c r="AM2240" i="1"/>
  <c r="AK2240" i="1"/>
  <c r="AN2236" i="1"/>
  <c r="AM2236" i="1"/>
  <c r="AK2236" i="1"/>
  <c r="AN2232" i="1"/>
  <c r="AM2232" i="1"/>
  <c r="AK2232" i="1"/>
  <c r="AN2228" i="1"/>
  <c r="AM2228" i="1"/>
  <c r="AK2228" i="1"/>
  <c r="AN2224" i="1"/>
  <c r="AM2224" i="1"/>
  <c r="AK2224" i="1"/>
  <c r="AN2220" i="1"/>
  <c r="AM2220" i="1"/>
  <c r="AK2220" i="1"/>
  <c r="AN2216" i="1"/>
  <c r="AM2216" i="1"/>
  <c r="AK2216" i="1"/>
  <c r="AN2212" i="1"/>
  <c r="AM2212" i="1"/>
  <c r="AK2212" i="1"/>
  <c r="AN2208" i="1"/>
  <c r="AM2208" i="1"/>
  <c r="AK2208" i="1"/>
  <c r="AN2204" i="1"/>
  <c r="AM2204" i="1"/>
  <c r="AK2204" i="1"/>
  <c r="AN2200" i="1"/>
  <c r="AM2200" i="1"/>
  <c r="AK2200" i="1"/>
  <c r="AN2196" i="1"/>
  <c r="AM2196" i="1"/>
  <c r="AK2196" i="1"/>
  <c r="AN2192" i="1"/>
  <c r="AM2192" i="1"/>
  <c r="AK2192" i="1"/>
  <c r="AN2188" i="1"/>
  <c r="AM2188" i="1"/>
  <c r="AK2188" i="1"/>
  <c r="AN2184" i="1"/>
  <c r="AM2184" i="1"/>
  <c r="AK2184" i="1"/>
  <c r="AN2180" i="1"/>
  <c r="AM2180" i="1"/>
  <c r="AK2180" i="1"/>
  <c r="AN2176" i="1"/>
  <c r="AM2176" i="1"/>
  <c r="AK2176" i="1"/>
  <c r="AN2172" i="1"/>
  <c r="AM2172" i="1"/>
  <c r="AK2172" i="1"/>
  <c r="AN2168" i="1"/>
  <c r="AM2168" i="1"/>
  <c r="AK2168" i="1"/>
  <c r="AN2164" i="1"/>
  <c r="AM2164" i="1"/>
  <c r="AK2164" i="1"/>
  <c r="AN2160" i="1"/>
  <c r="AM2160" i="1"/>
  <c r="AK2160" i="1"/>
  <c r="AN2156" i="1"/>
  <c r="AM2156" i="1"/>
  <c r="AK2156" i="1"/>
  <c r="AN2152" i="1"/>
  <c r="AM2152" i="1"/>
  <c r="AK2152" i="1"/>
  <c r="AN2148" i="1"/>
  <c r="AM2148" i="1"/>
  <c r="AK2148" i="1"/>
  <c r="AN2144" i="1"/>
  <c r="AM2144" i="1"/>
  <c r="AK2144" i="1"/>
  <c r="AN2140" i="1"/>
  <c r="AM2140" i="1"/>
  <c r="AK2140" i="1"/>
  <c r="AN2136" i="1"/>
  <c r="AM2136" i="1"/>
  <c r="AK2136" i="1"/>
  <c r="AN2132" i="1"/>
  <c r="AM2132" i="1"/>
  <c r="AK2132" i="1"/>
  <c r="AN2128" i="1"/>
  <c r="AM2128" i="1"/>
  <c r="AK2128" i="1"/>
  <c r="AN2124" i="1"/>
  <c r="AM2124" i="1"/>
  <c r="AK2124" i="1"/>
  <c r="AN2120" i="1"/>
  <c r="AM2120" i="1"/>
  <c r="AK2120" i="1"/>
  <c r="AN2116" i="1"/>
  <c r="AM2116" i="1"/>
  <c r="AK2116" i="1"/>
  <c r="AN2112" i="1"/>
  <c r="AM2112" i="1"/>
  <c r="AK2112" i="1"/>
  <c r="AN2108" i="1"/>
  <c r="AM2108" i="1"/>
  <c r="AK2108" i="1"/>
  <c r="AN2104" i="1"/>
  <c r="AM2104" i="1"/>
  <c r="AK2104" i="1"/>
  <c r="AN2100" i="1"/>
  <c r="AM2100" i="1"/>
  <c r="AK2100" i="1"/>
  <c r="AN2096" i="1"/>
  <c r="AM2096" i="1"/>
  <c r="AK2096" i="1"/>
  <c r="AN2092" i="1"/>
  <c r="AM2092" i="1"/>
  <c r="AK2092" i="1"/>
  <c r="AN2088" i="1"/>
  <c r="AM2088" i="1"/>
  <c r="AK2088" i="1"/>
  <c r="AN2084" i="1"/>
  <c r="AM2084" i="1"/>
  <c r="AK2084" i="1"/>
  <c r="AN2080" i="1"/>
  <c r="AM2080" i="1"/>
  <c r="AK2080" i="1"/>
  <c r="AN2076" i="1"/>
  <c r="AM2076" i="1"/>
  <c r="AK2076" i="1"/>
  <c r="AN2072" i="1"/>
  <c r="AM2072" i="1"/>
  <c r="AK2072" i="1"/>
  <c r="AN2068" i="1"/>
  <c r="AM2068" i="1"/>
  <c r="AK2068" i="1"/>
  <c r="AN2064" i="1"/>
  <c r="AM2064" i="1"/>
  <c r="AK2064" i="1"/>
  <c r="AN2060" i="1"/>
  <c r="AM2060" i="1"/>
  <c r="AK2060" i="1"/>
  <c r="AN2056" i="1"/>
  <c r="AM2056" i="1"/>
  <c r="AK2056" i="1"/>
  <c r="AN2052" i="1"/>
  <c r="AM2052" i="1"/>
  <c r="AK2052" i="1"/>
  <c r="AN2048" i="1"/>
  <c r="AM2048" i="1"/>
  <c r="AK2048" i="1"/>
  <c r="AN2044" i="1"/>
  <c r="AM2044" i="1"/>
  <c r="AK2044" i="1"/>
  <c r="AN2040" i="1"/>
  <c r="AM2040" i="1"/>
  <c r="AK2040" i="1"/>
  <c r="AN2036" i="1"/>
  <c r="AM2036" i="1"/>
  <c r="AK2036" i="1"/>
  <c r="AN2032" i="1"/>
  <c r="AM2032" i="1"/>
  <c r="AK2032" i="1"/>
  <c r="AN2028" i="1"/>
  <c r="AM2028" i="1"/>
  <c r="AK2028" i="1"/>
  <c r="AN2024" i="1"/>
  <c r="AM2024" i="1"/>
  <c r="AK2024" i="1"/>
  <c r="AN2020" i="1"/>
  <c r="AM2020" i="1"/>
  <c r="AK2020" i="1"/>
  <c r="AN2016" i="1"/>
  <c r="AM2016" i="1"/>
  <c r="AK2016" i="1"/>
  <c r="AN2012" i="1"/>
  <c r="AM2012" i="1"/>
  <c r="AK2012" i="1"/>
  <c r="AN2008" i="1"/>
  <c r="AM2008" i="1"/>
  <c r="AK2008" i="1"/>
  <c r="AN2004" i="1"/>
  <c r="AM2004" i="1"/>
  <c r="AK2004" i="1"/>
  <c r="AN2000" i="1"/>
  <c r="AM2000" i="1"/>
  <c r="AK2000" i="1"/>
  <c r="AN1996" i="1"/>
  <c r="AM1996" i="1"/>
  <c r="AK1996" i="1"/>
  <c r="AN1992" i="1"/>
  <c r="AM1992" i="1"/>
  <c r="AK1992" i="1"/>
  <c r="AN1988" i="1"/>
  <c r="AM1988" i="1"/>
  <c r="AK1988" i="1"/>
  <c r="AN1984" i="1"/>
  <c r="AM1984" i="1"/>
  <c r="AK1984" i="1"/>
  <c r="AN1980" i="1"/>
  <c r="AM1980" i="1"/>
  <c r="AK1980" i="1"/>
  <c r="AN1976" i="1"/>
  <c r="AM1976" i="1"/>
  <c r="AK1976" i="1"/>
  <c r="AN1972" i="1"/>
  <c r="AM1972" i="1"/>
  <c r="AK1972" i="1"/>
  <c r="AN1968" i="1"/>
  <c r="AM1968" i="1"/>
  <c r="AK1968" i="1"/>
  <c r="AN1964" i="1"/>
  <c r="AM1964" i="1"/>
  <c r="AK1964" i="1"/>
  <c r="AN1960" i="1"/>
  <c r="AM1960" i="1"/>
  <c r="AK1960" i="1"/>
  <c r="AN1956" i="1"/>
  <c r="AM1956" i="1"/>
  <c r="AK1956" i="1"/>
  <c r="AN1952" i="1"/>
  <c r="AM1952" i="1"/>
  <c r="AK1952" i="1"/>
  <c r="AN1948" i="1"/>
  <c r="AM1948" i="1"/>
  <c r="AK1948" i="1"/>
  <c r="AN1944" i="1"/>
  <c r="AM1944" i="1"/>
  <c r="AK1944" i="1"/>
  <c r="AN1940" i="1"/>
  <c r="AM1940" i="1"/>
  <c r="AK1940" i="1"/>
  <c r="AN1936" i="1"/>
  <c r="AM1936" i="1"/>
  <c r="AK1936" i="1"/>
  <c r="AN1932" i="1"/>
  <c r="AM1932" i="1"/>
  <c r="AK1932" i="1"/>
  <c r="AN1928" i="1"/>
  <c r="AM1928" i="1"/>
  <c r="AK1928" i="1"/>
  <c r="AN1924" i="1"/>
  <c r="AM1924" i="1"/>
  <c r="AK1924" i="1"/>
  <c r="AN1920" i="1"/>
  <c r="AM1920" i="1"/>
  <c r="AK1920" i="1"/>
  <c r="AN1916" i="1"/>
  <c r="AM1916" i="1"/>
  <c r="AK1916" i="1"/>
  <c r="AN1912" i="1"/>
  <c r="AM1912" i="1"/>
  <c r="AK1912" i="1"/>
  <c r="AN1908" i="1"/>
  <c r="AM1908" i="1"/>
  <c r="AK1908" i="1"/>
  <c r="AN1904" i="1"/>
  <c r="AM1904" i="1"/>
  <c r="AK1904" i="1"/>
  <c r="AN1900" i="1"/>
  <c r="AM1900" i="1"/>
  <c r="AK1900" i="1"/>
  <c r="AN1896" i="1"/>
  <c r="AM1896" i="1"/>
  <c r="AK1896" i="1"/>
  <c r="AN1892" i="1"/>
  <c r="AM1892" i="1"/>
  <c r="AK1892" i="1"/>
  <c r="AN1888" i="1"/>
  <c r="AM1888" i="1"/>
  <c r="AK1888" i="1"/>
  <c r="AN1884" i="1"/>
  <c r="AM1884" i="1"/>
  <c r="AK1884" i="1"/>
  <c r="AN1880" i="1"/>
  <c r="AM1880" i="1"/>
  <c r="AK1880" i="1"/>
  <c r="AN1876" i="1"/>
  <c r="AM1876" i="1"/>
  <c r="AK1876" i="1"/>
  <c r="AN1872" i="1"/>
  <c r="AM1872" i="1"/>
  <c r="AK1872" i="1"/>
  <c r="AN1868" i="1"/>
  <c r="AM1868" i="1"/>
  <c r="AK1868" i="1"/>
  <c r="AN1864" i="1"/>
  <c r="AM1864" i="1"/>
  <c r="AK1864" i="1"/>
  <c r="AN1860" i="1"/>
  <c r="AM1860" i="1"/>
  <c r="AK1860" i="1"/>
  <c r="AN1856" i="1"/>
  <c r="AM1856" i="1"/>
  <c r="AK1856" i="1"/>
  <c r="AN1852" i="1"/>
  <c r="AM1852" i="1"/>
  <c r="AK1852" i="1"/>
  <c r="AN1848" i="1"/>
  <c r="AM1848" i="1"/>
  <c r="AK1848" i="1"/>
  <c r="AN1844" i="1"/>
  <c r="AM1844" i="1"/>
  <c r="AK1844" i="1"/>
  <c r="AN1840" i="1"/>
  <c r="AM1840" i="1"/>
  <c r="AK1840" i="1"/>
  <c r="AN1836" i="1"/>
  <c r="AM1836" i="1"/>
  <c r="AK1836" i="1"/>
  <c r="AN1832" i="1"/>
  <c r="AM1832" i="1"/>
  <c r="AK1832" i="1"/>
  <c r="AN1828" i="1"/>
  <c r="AM1828" i="1"/>
  <c r="AK1828" i="1"/>
  <c r="AN1824" i="1"/>
  <c r="AM1824" i="1"/>
  <c r="AK1824" i="1"/>
  <c r="AN1820" i="1"/>
  <c r="AM1820" i="1"/>
  <c r="AK1820" i="1"/>
  <c r="AN1816" i="1"/>
  <c r="AM1816" i="1"/>
  <c r="AK1816" i="1"/>
  <c r="AN1812" i="1"/>
  <c r="AM1812" i="1"/>
  <c r="AK1812" i="1"/>
  <c r="AN1808" i="1"/>
  <c r="AM1808" i="1"/>
  <c r="AK1808" i="1"/>
  <c r="AN1804" i="1"/>
  <c r="AM1804" i="1"/>
  <c r="AK1804" i="1"/>
  <c r="AN1800" i="1"/>
  <c r="AM1800" i="1"/>
  <c r="AK1800" i="1"/>
  <c r="AN1796" i="1"/>
  <c r="AM1796" i="1"/>
  <c r="AK1796" i="1"/>
  <c r="AN1792" i="1"/>
  <c r="AM1792" i="1"/>
  <c r="AK1792" i="1"/>
  <c r="AN1788" i="1"/>
  <c r="AM1788" i="1"/>
  <c r="AK1788" i="1"/>
  <c r="AN1784" i="1"/>
  <c r="AM1784" i="1"/>
  <c r="AK1784" i="1"/>
  <c r="AN1780" i="1"/>
  <c r="AM1780" i="1"/>
  <c r="AK1780" i="1"/>
  <c r="AN1776" i="1"/>
  <c r="AM1776" i="1"/>
  <c r="AK1776" i="1"/>
  <c r="AN1772" i="1"/>
  <c r="AM1772" i="1"/>
  <c r="AK1772" i="1"/>
  <c r="AN1768" i="1"/>
  <c r="AM1768" i="1"/>
  <c r="AK1768" i="1"/>
  <c r="AN1764" i="1"/>
  <c r="AM1764" i="1"/>
  <c r="AK1764" i="1"/>
  <c r="AN1760" i="1"/>
  <c r="AM1760" i="1"/>
  <c r="AK1760" i="1"/>
  <c r="AN1756" i="1"/>
  <c r="AM1756" i="1"/>
  <c r="AK1756" i="1"/>
  <c r="AN1752" i="1"/>
  <c r="AM1752" i="1"/>
  <c r="AK1752" i="1"/>
  <c r="AN1748" i="1"/>
  <c r="AM1748" i="1"/>
  <c r="AK1748" i="1"/>
  <c r="AN1744" i="1"/>
  <c r="AM1744" i="1"/>
  <c r="AK1744" i="1"/>
  <c r="AN1740" i="1"/>
  <c r="AM1740" i="1"/>
  <c r="AK1740" i="1"/>
  <c r="AN1736" i="1"/>
  <c r="AM1736" i="1"/>
  <c r="AK1736" i="1"/>
  <c r="AN1732" i="1"/>
  <c r="AM1732" i="1"/>
  <c r="AK1732" i="1"/>
  <c r="AN1728" i="1"/>
  <c r="AM1728" i="1"/>
  <c r="AK1728" i="1"/>
  <c r="AN1724" i="1"/>
  <c r="AM1724" i="1"/>
  <c r="AK1724" i="1"/>
  <c r="AN1720" i="1"/>
  <c r="AM1720" i="1"/>
  <c r="AK1720" i="1"/>
  <c r="AN1716" i="1"/>
  <c r="AM1716" i="1"/>
  <c r="AK1716" i="1"/>
  <c r="AN1712" i="1"/>
  <c r="AM1712" i="1"/>
  <c r="AK1712" i="1"/>
  <c r="AN1708" i="1"/>
  <c r="AM1708" i="1"/>
  <c r="AK1708" i="1"/>
  <c r="AN1704" i="1"/>
  <c r="AM1704" i="1"/>
  <c r="AK1704" i="1"/>
  <c r="AN1700" i="1"/>
  <c r="AM1700" i="1"/>
  <c r="AK1700" i="1"/>
  <c r="AN1696" i="1"/>
  <c r="AM1696" i="1"/>
  <c r="AK1696" i="1"/>
  <c r="AN1692" i="1"/>
  <c r="AM1692" i="1"/>
  <c r="AK1692" i="1"/>
  <c r="AN1688" i="1"/>
  <c r="AM1688" i="1"/>
  <c r="AK1688" i="1"/>
  <c r="AN1684" i="1"/>
  <c r="AM1684" i="1"/>
  <c r="AK1684" i="1"/>
  <c r="AN1680" i="1"/>
  <c r="AM1680" i="1"/>
  <c r="AK1680" i="1"/>
  <c r="AN1676" i="1"/>
  <c r="AM1676" i="1"/>
  <c r="AK1676" i="1"/>
  <c r="AN1672" i="1"/>
  <c r="AM1672" i="1"/>
  <c r="AK1672" i="1"/>
  <c r="AN1668" i="1"/>
  <c r="AM1668" i="1"/>
  <c r="AK1668" i="1"/>
  <c r="AN1664" i="1"/>
  <c r="AM1664" i="1"/>
  <c r="AK1664" i="1"/>
  <c r="AN1660" i="1"/>
  <c r="AM1660" i="1"/>
  <c r="AK1660" i="1"/>
  <c r="AN1656" i="1"/>
  <c r="AM1656" i="1"/>
  <c r="AK1656" i="1"/>
  <c r="AN1652" i="1"/>
  <c r="AM1652" i="1"/>
  <c r="AK1652" i="1"/>
  <c r="AN1648" i="1"/>
  <c r="AM1648" i="1"/>
  <c r="AK1648" i="1"/>
  <c r="AN1644" i="1"/>
  <c r="AM1644" i="1"/>
  <c r="AK1644" i="1"/>
  <c r="AN1640" i="1"/>
  <c r="AM1640" i="1"/>
  <c r="AK1640" i="1"/>
  <c r="AN1636" i="1"/>
  <c r="AM1636" i="1"/>
  <c r="AK1636" i="1"/>
  <c r="AN1632" i="1"/>
  <c r="AM1632" i="1"/>
  <c r="AK1632" i="1"/>
  <c r="AN1628" i="1"/>
  <c r="AM1628" i="1"/>
  <c r="AK1628" i="1"/>
  <c r="AN1624" i="1"/>
  <c r="AM1624" i="1"/>
  <c r="AK1624" i="1"/>
  <c r="AN1620" i="1"/>
  <c r="AM1620" i="1"/>
  <c r="AK1620" i="1"/>
  <c r="AN1616" i="1"/>
  <c r="AM1616" i="1"/>
  <c r="AK1616" i="1"/>
  <c r="AN1612" i="1"/>
  <c r="AM1612" i="1"/>
  <c r="AK1612" i="1"/>
  <c r="AN1608" i="1"/>
  <c r="AM1608" i="1"/>
  <c r="AK1608" i="1"/>
  <c r="AN1604" i="1"/>
  <c r="AM1604" i="1"/>
  <c r="AK1604" i="1"/>
  <c r="AN1600" i="1"/>
  <c r="AM1600" i="1"/>
  <c r="AK1600" i="1"/>
  <c r="AN1596" i="1"/>
  <c r="AM1596" i="1"/>
  <c r="AK1596" i="1"/>
  <c r="AN1592" i="1"/>
  <c r="AM1592" i="1"/>
  <c r="AK1592" i="1"/>
  <c r="AN1588" i="1"/>
  <c r="AM1588" i="1"/>
  <c r="AK1588" i="1"/>
  <c r="AN1584" i="1"/>
  <c r="AM1584" i="1"/>
  <c r="AK1584" i="1"/>
  <c r="AN1580" i="1"/>
  <c r="AM1580" i="1"/>
  <c r="AK1580" i="1"/>
  <c r="AN1576" i="1"/>
  <c r="AM1576" i="1"/>
  <c r="AK1576" i="1"/>
  <c r="AN1572" i="1"/>
  <c r="AM1572" i="1"/>
  <c r="AK1572" i="1"/>
  <c r="AN1568" i="1"/>
  <c r="AM1568" i="1"/>
  <c r="AK1568" i="1"/>
  <c r="AN1564" i="1"/>
  <c r="AM1564" i="1"/>
  <c r="AK1564" i="1"/>
  <c r="AN1560" i="1"/>
  <c r="AM1560" i="1"/>
  <c r="AK1560" i="1"/>
  <c r="AN1556" i="1"/>
  <c r="AM1556" i="1"/>
  <c r="AK1556" i="1"/>
  <c r="AN1552" i="1"/>
  <c r="AM1552" i="1"/>
  <c r="AK1552" i="1"/>
  <c r="AN1548" i="1"/>
  <c r="AM1548" i="1"/>
  <c r="AK1548" i="1"/>
  <c r="AN1544" i="1"/>
  <c r="AM1544" i="1"/>
  <c r="AK1544" i="1"/>
  <c r="AN1540" i="1"/>
  <c r="AM1540" i="1"/>
  <c r="AK1540" i="1"/>
  <c r="AN1536" i="1"/>
  <c r="AM1536" i="1"/>
  <c r="AK1536" i="1"/>
  <c r="AN1532" i="1"/>
  <c r="AM1532" i="1"/>
  <c r="AK1532" i="1"/>
  <c r="AN1528" i="1"/>
  <c r="AM1528" i="1"/>
  <c r="AK1528" i="1"/>
  <c r="AN1524" i="1"/>
  <c r="AM1524" i="1"/>
  <c r="AK1524" i="1"/>
  <c r="AN1520" i="1"/>
  <c r="AM1520" i="1"/>
  <c r="AK1520" i="1"/>
  <c r="AN1516" i="1"/>
  <c r="AM1516" i="1"/>
  <c r="AK1516" i="1"/>
  <c r="AN1512" i="1"/>
  <c r="AM1512" i="1"/>
  <c r="AK1512" i="1"/>
  <c r="AN1508" i="1"/>
  <c r="AM1508" i="1"/>
  <c r="AK1508" i="1"/>
  <c r="AN1504" i="1"/>
  <c r="AM1504" i="1"/>
  <c r="AK1504" i="1"/>
  <c r="AN1500" i="1"/>
  <c r="AM1500" i="1"/>
  <c r="AK1500" i="1"/>
  <c r="AN1496" i="1"/>
  <c r="AM1496" i="1"/>
  <c r="AK1496" i="1"/>
  <c r="AN1492" i="1"/>
  <c r="AM1492" i="1"/>
  <c r="AK1492" i="1"/>
  <c r="AN1488" i="1"/>
  <c r="AM1488" i="1"/>
  <c r="AK1488" i="1"/>
  <c r="AN1484" i="1"/>
  <c r="AM1484" i="1"/>
  <c r="AK1484" i="1"/>
  <c r="AN1480" i="1"/>
  <c r="AM1480" i="1"/>
  <c r="AK1480" i="1"/>
  <c r="AN1476" i="1"/>
  <c r="AM1476" i="1"/>
  <c r="AK1476" i="1"/>
  <c r="AN1472" i="1"/>
  <c r="AM1472" i="1"/>
  <c r="AK1472" i="1"/>
  <c r="AN1468" i="1"/>
  <c r="AM1468" i="1"/>
  <c r="AK1468" i="1"/>
  <c r="AN1464" i="1"/>
  <c r="AM1464" i="1"/>
  <c r="AK1464" i="1"/>
  <c r="AN1460" i="1"/>
  <c r="AM1460" i="1"/>
  <c r="AK1460" i="1"/>
  <c r="AN1456" i="1"/>
  <c r="AM1456" i="1"/>
  <c r="AK1456" i="1"/>
  <c r="AN1452" i="1"/>
  <c r="AM1452" i="1"/>
  <c r="AK1452" i="1"/>
  <c r="AN1448" i="1"/>
  <c r="AM1448" i="1"/>
  <c r="AK1448" i="1"/>
  <c r="AN1444" i="1"/>
  <c r="AM1444" i="1"/>
  <c r="AK1444" i="1"/>
  <c r="AN1440" i="1"/>
  <c r="AM1440" i="1"/>
  <c r="AK1440" i="1"/>
  <c r="AN1436" i="1"/>
  <c r="AM1436" i="1"/>
  <c r="AK1436" i="1"/>
  <c r="AN1432" i="1"/>
  <c r="AM1432" i="1"/>
  <c r="AK1432" i="1"/>
  <c r="AN1428" i="1"/>
  <c r="AM1428" i="1"/>
  <c r="AK1428" i="1"/>
  <c r="AN1424" i="1"/>
  <c r="AM1424" i="1"/>
  <c r="AK1424" i="1"/>
  <c r="AN1420" i="1"/>
  <c r="AM1420" i="1"/>
  <c r="AK1420" i="1"/>
  <c r="AN1416" i="1"/>
  <c r="AM1416" i="1"/>
  <c r="AK1416" i="1"/>
  <c r="AN1412" i="1"/>
  <c r="AM1412" i="1"/>
  <c r="AK1412" i="1"/>
  <c r="AN1408" i="1"/>
  <c r="AM1408" i="1"/>
  <c r="AK1408" i="1"/>
  <c r="AN1404" i="1"/>
  <c r="AM1404" i="1"/>
  <c r="AK1404" i="1"/>
  <c r="AN1400" i="1"/>
  <c r="AM1400" i="1"/>
  <c r="AK1400" i="1"/>
  <c r="AN1396" i="1"/>
  <c r="AM1396" i="1"/>
  <c r="AK1396" i="1"/>
  <c r="AN1392" i="1"/>
  <c r="AM1392" i="1"/>
  <c r="AK1392" i="1"/>
  <c r="AN1388" i="1"/>
  <c r="AM1388" i="1"/>
  <c r="AK1388" i="1"/>
  <c r="AN1384" i="1"/>
  <c r="AM1384" i="1"/>
  <c r="AK1384" i="1"/>
  <c r="AN1380" i="1"/>
  <c r="AM1380" i="1"/>
  <c r="AK1380" i="1"/>
  <c r="AN1376" i="1"/>
  <c r="AM1376" i="1"/>
  <c r="AK1376" i="1"/>
  <c r="AN1372" i="1"/>
  <c r="AM1372" i="1"/>
  <c r="AK1372" i="1"/>
  <c r="AN1368" i="1"/>
  <c r="AM1368" i="1"/>
  <c r="AK1368" i="1"/>
  <c r="AN1364" i="1"/>
  <c r="AM1364" i="1"/>
  <c r="AK1364" i="1"/>
  <c r="AN1360" i="1"/>
  <c r="AM1360" i="1"/>
  <c r="AK1360" i="1"/>
  <c r="AN1356" i="1"/>
  <c r="AM1356" i="1"/>
  <c r="AK1356" i="1"/>
  <c r="AN1352" i="1"/>
  <c r="AM1352" i="1"/>
  <c r="AK1352" i="1"/>
  <c r="AN1348" i="1"/>
  <c r="AM1348" i="1"/>
  <c r="AK1348" i="1"/>
  <c r="AN1344" i="1"/>
  <c r="AM1344" i="1"/>
  <c r="AK1344" i="1"/>
  <c r="AN1340" i="1"/>
  <c r="AM1340" i="1"/>
  <c r="AK1340" i="1"/>
  <c r="AN1336" i="1"/>
  <c r="AM1336" i="1"/>
  <c r="AK1336" i="1"/>
  <c r="AN1332" i="1"/>
  <c r="AM1332" i="1"/>
  <c r="AK1332" i="1"/>
  <c r="AN1328" i="1"/>
  <c r="AM1328" i="1"/>
  <c r="AK1328" i="1"/>
  <c r="AN1324" i="1"/>
  <c r="AM1324" i="1"/>
  <c r="AK1324" i="1"/>
  <c r="AN1320" i="1"/>
  <c r="AM1320" i="1"/>
  <c r="AK1320" i="1"/>
  <c r="AN1316" i="1"/>
  <c r="AM1316" i="1"/>
  <c r="AK1316" i="1"/>
  <c r="AN1312" i="1"/>
  <c r="AM1312" i="1"/>
  <c r="AK1312" i="1"/>
  <c r="AN1308" i="1"/>
  <c r="AM1308" i="1"/>
  <c r="AK1308" i="1"/>
  <c r="AN1304" i="1"/>
  <c r="AM1304" i="1"/>
  <c r="AK1304" i="1"/>
  <c r="AN1300" i="1"/>
  <c r="AM1300" i="1"/>
  <c r="AK1300" i="1"/>
  <c r="AN1296" i="1"/>
  <c r="AM1296" i="1"/>
  <c r="AK1296" i="1"/>
  <c r="AN1292" i="1"/>
  <c r="AM1292" i="1"/>
  <c r="AK1292" i="1"/>
  <c r="AN1288" i="1"/>
  <c r="AM1288" i="1"/>
  <c r="AK1288" i="1"/>
  <c r="AN1284" i="1"/>
  <c r="AM1284" i="1"/>
  <c r="AK1284" i="1"/>
  <c r="AN1280" i="1"/>
  <c r="AM1280" i="1"/>
  <c r="AK1280" i="1"/>
  <c r="AN1276" i="1"/>
  <c r="AM1276" i="1"/>
  <c r="AK1276" i="1"/>
  <c r="AN1272" i="1"/>
  <c r="AM1272" i="1"/>
  <c r="AK1272" i="1"/>
  <c r="AN1268" i="1"/>
  <c r="AM1268" i="1"/>
  <c r="AK1268" i="1"/>
  <c r="AN1264" i="1"/>
  <c r="AM1264" i="1"/>
  <c r="AK1264" i="1"/>
  <c r="AN1260" i="1"/>
  <c r="AM1260" i="1"/>
  <c r="AK1260" i="1"/>
  <c r="AN1256" i="1"/>
  <c r="AM1256" i="1"/>
  <c r="AK1256" i="1"/>
  <c r="AN1252" i="1"/>
  <c r="AM1252" i="1"/>
  <c r="AK1252" i="1"/>
  <c r="AN1248" i="1"/>
  <c r="AM1248" i="1"/>
  <c r="AK1248" i="1"/>
  <c r="AN1244" i="1"/>
  <c r="AM1244" i="1"/>
  <c r="AK1244" i="1"/>
  <c r="AN1240" i="1"/>
  <c r="AM1240" i="1"/>
  <c r="AK1240" i="1"/>
  <c r="AN1236" i="1"/>
  <c r="AM1236" i="1"/>
  <c r="AK1236" i="1"/>
  <c r="AN1232" i="1"/>
  <c r="AM1232" i="1"/>
  <c r="AK1232" i="1"/>
  <c r="AN1228" i="1"/>
  <c r="AM1228" i="1"/>
  <c r="AK1228" i="1"/>
  <c r="AN1224" i="1"/>
  <c r="AM1224" i="1"/>
  <c r="AK1224" i="1"/>
  <c r="AN1220" i="1"/>
  <c r="AM1220" i="1"/>
  <c r="AK1220" i="1"/>
  <c r="AN1216" i="1"/>
  <c r="AM1216" i="1"/>
  <c r="AK1216" i="1"/>
  <c r="AN1212" i="1"/>
  <c r="AM1212" i="1"/>
  <c r="AK1212" i="1"/>
  <c r="AN1208" i="1"/>
  <c r="AM1208" i="1"/>
  <c r="AK1208" i="1"/>
  <c r="AN1204" i="1"/>
  <c r="AM1204" i="1"/>
  <c r="AK1204" i="1"/>
  <c r="AN1200" i="1"/>
  <c r="AM1200" i="1"/>
  <c r="AK1200" i="1"/>
  <c r="AN1196" i="1"/>
  <c r="AM1196" i="1"/>
  <c r="AK1196" i="1"/>
  <c r="AN1192" i="1"/>
  <c r="AM1192" i="1"/>
  <c r="AK1192" i="1"/>
  <c r="AN1188" i="1"/>
  <c r="AM1188" i="1"/>
  <c r="AK1188" i="1"/>
  <c r="AN1184" i="1"/>
  <c r="AM1184" i="1"/>
  <c r="AK1184" i="1"/>
  <c r="AN1180" i="1"/>
  <c r="AM1180" i="1"/>
  <c r="AK1180" i="1"/>
  <c r="AN1176" i="1"/>
  <c r="AM1176" i="1"/>
  <c r="AK1176" i="1"/>
  <c r="AN1172" i="1"/>
  <c r="AM1172" i="1"/>
  <c r="AK1172" i="1"/>
  <c r="AN1168" i="1"/>
  <c r="AM1168" i="1"/>
  <c r="AK1168" i="1"/>
  <c r="AN1164" i="1"/>
  <c r="AM1164" i="1"/>
  <c r="AK1164" i="1"/>
  <c r="AN1160" i="1"/>
  <c r="AM1160" i="1"/>
  <c r="AK1160" i="1"/>
  <c r="AN1156" i="1"/>
  <c r="AM1156" i="1"/>
  <c r="AK1156" i="1"/>
  <c r="AN1152" i="1"/>
  <c r="AM1152" i="1"/>
  <c r="AK1152" i="1"/>
  <c r="AN1148" i="1"/>
  <c r="AM1148" i="1"/>
  <c r="AK1148" i="1"/>
  <c r="AN1144" i="1"/>
  <c r="AM1144" i="1"/>
  <c r="AK1144" i="1"/>
  <c r="AN1140" i="1"/>
  <c r="AM1140" i="1"/>
  <c r="AK1140" i="1"/>
  <c r="AN1136" i="1"/>
  <c r="AM1136" i="1"/>
  <c r="AK1136" i="1"/>
  <c r="AN1132" i="1"/>
  <c r="AM1132" i="1"/>
  <c r="AK1132" i="1"/>
  <c r="AN1128" i="1"/>
  <c r="AM1128" i="1"/>
  <c r="AK1128" i="1"/>
  <c r="AN1124" i="1"/>
  <c r="AM1124" i="1"/>
  <c r="AK1124" i="1"/>
  <c r="AN1120" i="1"/>
  <c r="AM1120" i="1"/>
  <c r="AK1120" i="1"/>
  <c r="AN1116" i="1"/>
  <c r="AM1116" i="1"/>
  <c r="AK1116" i="1"/>
  <c r="AN1112" i="1"/>
  <c r="AM1112" i="1"/>
  <c r="AK1112" i="1"/>
  <c r="AN1108" i="1"/>
  <c r="AM1108" i="1"/>
  <c r="AK1108" i="1"/>
  <c r="AN1104" i="1"/>
  <c r="AM1104" i="1"/>
  <c r="AK1104" i="1"/>
  <c r="AN1100" i="1"/>
  <c r="AM1100" i="1"/>
  <c r="AK1100" i="1"/>
  <c r="AN1096" i="1"/>
  <c r="AM1096" i="1"/>
  <c r="AK1096" i="1"/>
  <c r="AN1092" i="1"/>
  <c r="AM1092" i="1"/>
  <c r="AK1092" i="1"/>
  <c r="AN1088" i="1"/>
  <c r="AM1088" i="1"/>
  <c r="AK1088" i="1"/>
  <c r="AN1084" i="1"/>
  <c r="AM1084" i="1"/>
  <c r="AK1084" i="1"/>
  <c r="AN1080" i="1"/>
  <c r="AM1080" i="1"/>
  <c r="AK1080" i="1"/>
  <c r="AN1076" i="1"/>
  <c r="AM1076" i="1"/>
  <c r="AK1076" i="1"/>
  <c r="AN1072" i="1"/>
  <c r="AM1072" i="1"/>
  <c r="AK1072" i="1"/>
  <c r="AN1068" i="1"/>
  <c r="AM1068" i="1"/>
  <c r="AK1068" i="1"/>
  <c r="AN1064" i="1"/>
  <c r="AM1064" i="1"/>
  <c r="AK1064" i="1"/>
  <c r="AN1060" i="1"/>
  <c r="AM1060" i="1"/>
  <c r="AK1060" i="1"/>
  <c r="AN1056" i="1"/>
  <c r="AM1056" i="1"/>
  <c r="AK1056" i="1"/>
  <c r="AN1052" i="1"/>
  <c r="AM1052" i="1"/>
  <c r="AK1052" i="1"/>
  <c r="AN1048" i="1"/>
  <c r="AM1048" i="1"/>
  <c r="AK1048" i="1"/>
  <c r="AN1044" i="1"/>
  <c r="AM1044" i="1"/>
  <c r="AK1044" i="1"/>
  <c r="AN1040" i="1"/>
  <c r="AM1040" i="1"/>
  <c r="AK1040" i="1"/>
  <c r="AN1036" i="1"/>
  <c r="AM1036" i="1"/>
  <c r="AK1036" i="1"/>
  <c r="AN1032" i="1"/>
  <c r="AM1032" i="1"/>
  <c r="AK1032" i="1"/>
  <c r="AN1028" i="1"/>
  <c r="AM1028" i="1"/>
  <c r="AK1028" i="1"/>
  <c r="AN1024" i="1"/>
  <c r="AM1024" i="1"/>
  <c r="AK1024" i="1"/>
  <c r="AN1020" i="1"/>
  <c r="AM1020" i="1"/>
  <c r="AK1020" i="1"/>
  <c r="AN1016" i="1"/>
  <c r="AM1016" i="1"/>
  <c r="AK1016" i="1"/>
  <c r="AN1012" i="1"/>
  <c r="AM1012" i="1"/>
  <c r="AK1012" i="1"/>
  <c r="AN1008" i="1"/>
  <c r="AM1008" i="1"/>
  <c r="AK1008" i="1"/>
  <c r="AN1004" i="1"/>
  <c r="AM1004" i="1"/>
  <c r="AK1004" i="1"/>
  <c r="AN1000" i="1"/>
  <c r="AM1000" i="1"/>
  <c r="AK1000" i="1"/>
  <c r="AN996" i="1"/>
  <c r="AM996" i="1"/>
  <c r="AK996" i="1"/>
  <c r="AN992" i="1"/>
  <c r="AM992" i="1"/>
  <c r="AK992" i="1"/>
  <c r="AN988" i="1"/>
  <c r="AM988" i="1"/>
  <c r="AK988" i="1"/>
  <c r="AN984" i="1"/>
  <c r="AM984" i="1"/>
  <c r="AK984" i="1"/>
  <c r="AN980" i="1"/>
  <c r="AM980" i="1"/>
  <c r="AK980" i="1"/>
  <c r="AN976" i="1"/>
  <c r="AM976" i="1"/>
  <c r="AK976" i="1"/>
  <c r="AN972" i="1"/>
  <c r="AM972" i="1"/>
  <c r="AK972" i="1"/>
  <c r="AN968" i="1"/>
  <c r="AM968" i="1"/>
  <c r="AK968" i="1"/>
  <c r="AN964" i="1"/>
  <c r="AM964" i="1"/>
  <c r="AK964" i="1"/>
  <c r="AN960" i="1"/>
  <c r="AM960" i="1"/>
  <c r="AK960" i="1"/>
  <c r="AN956" i="1"/>
  <c r="AM956" i="1"/>
  <c r="AK956" i="1"/>
  <c r="AN952" i="1"/>
  <c r="AM952" i="1"/>
  <c r="AK952" i="1"/>
  <c r="AN948" i="1"/>
  <c r="AM948" i="1"/>
  <c r="AK948" i="1"/>
  <c r="AN944" i="1"/>
  <c r="AM944" i="1"/>
  <c r="AK944" i="1"/>
  <c r="AN940" i="1"/>
  <c r="AM940" i="1"/>
  <c r="AK940" i="1"/>
  <c r="AN936" i="1"/>
  <c r="AM936" i="1"/>
  <c r="AK936" i="1"/>
  <c r="AN932" i="1"/>
  <c r="AM932" i="1"/>
  <c r="AK932" i="1"/>
  <c r="AN928" i="1"/>
  <c r="AM928" i="1"/>
  <c r="AK928" i="1"/>
  <c r="AN924" i="1"/>
  <c r="AM924" i="1"/>
  <c r="AK924" i="1"/>
  <c r="AN920" i="1"/>
  <c r="AM920" i="1"/>
  <c r="AK920" i="1"/>
  <c r="AN916" i="1"/>
  <c r="AM916" i="1"/>
  <c r="AK916" i="1"/>
  <c r="AN912" i="1"/>
  <c r="AM912" i="1"/>
  <c r="AK912" i="1"/>
  <c r="AN908" i="1"/>
  <c r="AM908" i="1"/>
  <c r="AK908" i="1"/>
  <c r="AN904" i="1"/>
  <c r="AM904" i="1"/>
  <c r="AK904" i="1"/>
  <c r="AN900" i="1"/>
  <c r="AM900" i="1"/>
  <c r="AK900" i="1"/>
  <c r="AN896" i="1"/>
  <c r="AM896" i="1"/>
  <c r="AK896" i="1"/>
  <c r="AN892" i="1"/>
  <c r="AM892" i="1"/>
  <c r="AK892" i="1"/>
  <c r="AN888" i="1"/>
  <c r="AM888" i="1"/>
  <c r="AK888" i="1"/>
  <c r="AN884" i="1"/>
  <c r="AM884" i="1"/>
  <c r="AK884" i="1"/>
  <c r="AN880" i="1"/>
  <c r="AM880" i="1"/>
  <c r="AK880" i="1"/>
  <c r="AN876" i="1"/>
  <c r="AM876" i="1"/>
  <c r="AK876" i="1"/>
  <c r="AN872" i="1"/>
  <c r="AM872" i="1"/>
  <c r="AK872" i="1"/>
  <c r="AN868" i="1"/>
  <c r="AM868" i="1"/>
  <c r="AK868" i="1"/>
  <c r="AN864" i="1"/>
  <c r="AM864" i="1"/>
  <c r="AK864" i="1"/>
  <c r="AN860" i="1"/>
  <c r="AM860" i="1"/>
  <c r="AK860" i="1"/>
  <c r="AN856" i="1"/>
  <c r="AM856" i="1"/>
  <c r="AK856" i="1"/>
  <c r="AN852" i="1"/>
  <c r="AM852" i="1"/>
  <c r="AK852" i="1"/>
  <c r="AN848" i="1"/>
  <c r="AM848" i="1"/>
  <c r="AK848" i="1"/>
  <c r="AN844" i="1"/>
  <c r="AM844" i="1"/>
  <c r="AK844" i="1"/>
  <c r="AN840" i="1"/>
  <c r="AM840" i="1"/>
  <c r="AK840" i="1"/>
  <c r="AN836" i="1"/>
  <c r="AM836" i="1"/>
  <c r="AK836" i="1"/>
  <c r="AN832" i="1"/>
  <c r="AM832" i="1"/>
  <c r="AK832" i="1"/>
  <c r="AN828" i="1"/>
  <c r="AM828" i="1"/>
  <c r="AK828" i="1"/>
  <c r="AN824" i="1"/>
  <c r="AM824" i="1"/>
  <c r="AK824" i="1"/>
  <c r="AN820" i="1"/>
  <c r="AM820" i="1"/>
  <c r="AK820" i="1"/>
  <c r="AN816" i="1"/>
  <c r="AM816" i="1"/>
  <c r="AK816" i="1"/>
  <c r="AN812" i="1"/>
  <c r="AM812" i="1"/>
  <c r="AK812" i="1"/>
  <c r="AN808" i="1"/>
  <c r="AM808" i="1"/>
  <c r="AK808" i="1"/>
  <c r="AN804" i="1"/>
  <c r="AM804" i="1"/>
  <c r="AK804" i="1"/>
  <c r="AN800" i="1"/>
  <c r="AM800" i="1"/>
  <c r="AK800" i="1"/>
  <c r="AN796" i="1"/>
  <c r="AM796" i="1"/>
  <c r="AK796" i="1"/>
  <c r="AN792" i="1"/>
  <c r="AM792" i="1"/>
  <c r="AK792" i="1"/>
  <c r="AN788" i="1"/>
  <c r="AM788" i="1"/>
  <c r="AK788" i="1"/>
  <c r="AN784" i="1"/>
  <c r="AM784" i="1"/>
  <c r="AK784" i="1"/>
  <c r="AN780" i="1"/>
  <c r="AM780" i="1"/>
  <c r="AK780" i="1"/>
  <c r="AN776" i="1"/>
  <c r="AM776" i="1"/>
  <c r="AK776" i="1"/>
  <c r="AN772" i="1"/>
  <c r="AM772" i="1"/>
  <c r="AK772" i="1"/>
  <c r="AN768" i="1"/>
  <c r="AM768" i="1"/>
  <c r="AK768" i="1"/>
  <c r="AN764" i="1"/>
  <c r="AM764" i="1"/>
  <c r="AK764" i="1"/>
  <c r="AN760" i="1"/>
  <c r="AM760" i="1"/>
  <c r="AK760" i="1"/>
  <c r="AN756" i="1"/>
  <c r="AM756" i="1"/>
  <c r="AK756" i="1"/>
  <c r="AN752" i="1"/>
  <c r="AM752" i="1"/>
  <c r="AK752" i="1"/>
  <c r="AN748" i="1"/>
  <c r="AM748" i="1"/>
  <c r="AK748" i="1"/>
  <c r="AN744" i="1"/>
  <c r="AM744" i="1"/>
  <c r="AK744" i="1"/>
  <c r="AN740" i="1"/>
  <c r="AM740" i="1"/>
  <c r="AK740" i="1"/>
  <c r="AN736" i="1"/>
  <c r="AM736" i="1"/>
  <c r="AK736" i="1"/>
  <c r="AN732" i="1"/>
  <c r="AM732" i="1"/>
  <c r="AK732" i="1"/>
  <c r="AN728" i="1"/>
  <c r="AM728" i="1"/>
  <c r="AK728" i="1"/>
  <c r="AN724" i="1"/>
  <c r="AM724" i="1"/>
  <c r="AK724" i="1"/>
  <c r="AN720" i="1"/>
  <c r="AM720" i="1"/>
  <c r="AK720" i="1"/>
  <c r="AN716" i="1"/>
  <c r="AM716" i="1"/>
  <c r="AK716" i="1"/>
  <c r="AN712" i="1"/>
  <c r="AM712" i="1"/>
  <c r="AK712" i="1"/>
  <c r="AN708" i="1"/>
  <c r="AM708" i="1"/>
  <c r="AK708" i="1"/>
  <c r="AN704" i="1"/>
  <c r="AM704" i="1"/>
  <c r="AK704" i="1"/>
  <c r="AN700" i="1"/>
  <c r="AM700" i="1"/>
  <c r="AK700" i="1"/>
  <c r="AN696" i="1"/>
  <c r="AM696" i="1"/>
  <c r="AK696" i="1"/>
  <c r="AN692" i="1"/>
  <c r="AM692" i="1"/>
  <c r="AK692" i="1"/>
  <c r="AN688" i="1"/>
  <c r="AM688" i="1"/>
  <c r="AK688" i="1"/>
  <c r="AN684" i="1"/>
  <c r="AM684" i="1"/>
  <c r="AK684" i="1"/>
  <c r="AN680" i="1"/>
  <c r="AM680" i="1"/>
  <c r="AK680" i="1"/>
  <c r="AN676" i="1"/>
  <c r="AM676" i="1"/>
  <c r="AK676" i="1"/>
  <c r="AN672" i="1"/>
  <c r="AM672" i="1"/>
  <c r="AK672" i="1"/>
  <c r="AN668" i="1"/>
  <c r="AM668" i="1"/>
  <c r="AK668" i="1"/>
  <c r="AN664" i="1"/>
  <c r="AM664" i="1"/>
  <c r="AK664" i="1"/>
  <c r="AN660" i="1"/>
  <c r="AM660" i="1"/>
  <c r="AK660" i="1"/>
  <c r="AN656" i="1"/>
  <c r="AM656" i="1"/>
  <c r="AK656" i="1"/>
  <c r="AN652" i="1"/>
  <c r="AM652" i="1"/>
  <c r="AK652" i="1"/>
  <c r="AN648" i="1"/>
  <c r="AM648" i="1"/>
  <c r="AK648" i="1"/>
  <c r="AN644" i="1"/>
  <c r="AM644" i="1"/>
  <c r="AK644" i="1"/>
  <c r="AN640" i="1"/>
  <c r="AM640" i="1"/>
  <c r="AK640" i="1"/>
  <c r="AN636" i="1"/>
  <c r="AM636" i="1"/>
  <c r="AK636" i="1"/>
  <c r="AN632" i="1"/>
  <c r="AM632" i="1"/>
  <c r="AK632" i="1"/>
  <c r="AN628" i="1"/>
  <c r="AM628" i="1"/>
  <c r="AK628" i="1"/>
  <c r="AN624" i="1"/>
  <c r="AM624" i="1"/>
  <c r="AK624" i="1"/>
  <c r="AN620" i="1"/>
  <c r="AM620" i="1"/>
  <c r="AK620" i="1"/>
  <c r="AN616" i="1"/>
  <c r="AM616" i="1"/>
  <c r="AK616" i="1"/>
  <c r="AN612" i="1"/>
  <c r="AM612" i="1"/>
  <c r="AK612" i="1"/>
  <c r="AN608" i="1"/>
  <c r="AM608" i="1"/>
  <c r="AK608" i="1"/>
  <c r="AN604" i="1"/>
  <c r="AM604" i="1"/>
  <c r="AK604" i="1"/>
  <c r="AN600" i="1"/>
  <c r="AM600" i="1"/>
  <c r="AK600" i="1"/>
  <c r="AN596" i="1"/>
  <c r="AM596" i="1"/>
  <c r="AK596" i="1"/>
  <c r="AN592" i="1"/>
  <c r="AM592" i="1"/>
  <c r="AK592" i="1"/>
  <c r="AN588" i="1"/>
  <c r="AM588" i="1"/>
  <c r="AK588" i="1"/>
  <c r="AN584" i="1"/>
  <c r="AM584" i="1"/>
  <c r="AK584" i="1"/>
  <c r="AN580" i="1"/>
  <c r="AM580" i="1"/>
  <c r="AK580" i="1"/>
  <c r="AN576" i="1"/>
  <c r="AM576" i="1"/>
  <c r="AK576" i="1"/>
  <c r="AN572" i="1"/>
  <c r="AM572" i="1"/>
  <c r="AK572" i="1"/>
  <c r="AN568" i="1"/>
  <c r="AM568" i="1"/>
  <c r="AK568" i="1"/>
  <c r="AN564" i="1"/>
  <c r="AM564" i="1"/>
  <c r="AK564" i="1"/>
  <c r="AN560" i="1"/>
  <c r="AM560" i="1"/>
  <c r="AK560" i="1"/>
  <c r="AN556" i="1"/>
  <c r="AM556" i="1"/>
  <c r="AK556" i="1"/>
  <c r="AN552" i="1"/>
  <c r="AM552" i="1"/>
  <c r="AK552" i="1"/>
  <c r="AN548" i="1"/>
  <c r="AM548" i="1"/>
  <c r="AK548" i="1"/>
  <c r="AN544" i="1"/>
  <c r="AM544" i="1"/>
  <c r="AK544" i="1"/>
  <c r="AN540" i="1"/>
  <c r="AM540" i="1"/>
  <c r="AK540" i="1"/>
  <c r="AN536" i="1"/>
  <c r="AM536" i="1"/>
  <c r="AK536" i="1"/>
  <c r="AN532" i="1"/>
  <c r="AM532" i="1"/>
  <c r="AK532" i="1"/>
  <c r="AN528" i="1"/>
  <c r="AM528" i="1"/>
  <c r="AK528" i="1"/>
  <c r="AN524" i="1"/>
  <c r="AM524" i="1"/>
  <c r="AK524" i="1"/>
  <c r="AN520" i="1"/>
  <c r="AM520" i="1"/>
  <c r="AK520" i="1"/>
  <c r="AN516" i="1"/>
  <c r="AM516" i="1"/>
  <c r="AK516" i="1"/>
  <c r="AN512" i="1"/>
  <c r="AM512" i="1"/>
  <c r="AK512" i="1"/>
  <c r="AN508" i="1"/>
  <c r="AM508" i="1"/>
  <c r="AK508" i="1"/>
  <c r="AN504" i="1"/>
  <c r="AM504" i="1"/>
  <c r="AK504" i="1"/>
  <c r="AN500" i="1"/>
  <c r="AM500" i="1"/>
  <c r="AK500" i="1"/>
  <c r="AN496" i="1"/>
  <c r="AM496" i="1"/>
  <c r="AK496" i="1"/>
  <c r="AN492" i="1"/>
  <c r="AM492" i="1"/>
  <c r="AK492" i="1"/>
  <c r="AN488" i="1"/>
  <c r="AM488" i="1"/>
  <c r="AK488" i="1"/>
  <c r="AN484" i="1"/>
  <c r="AM484" i="1"/>
  <c r="AK484" i="1"/>
  <c r="AN480" i="1"/>
  <c r="AM480" i="1"/>
  <c r="AK480" i="1"/>
  <c r="AN476" i="1"/>
  <c r="AM476" i="1"/>
  <c r="AK476" i="1"/>
  <c r="AN472" i="1"/>
  <c r="AM472" i="1"/>
  <c r="AK472" i="1"/>
  <c r="AN468" i="1"/>
  <c r="AM468" i="1"/>
  <c r="AK468" i="1"/>
  <c r="AN464" i="1"/>
  <c r="AM464" i="1"/>
  <c r="AK464" i="1"/>
  <c r="AN460" i="1"/>
  <c r="AM460" i="1"/>
  <c r="AK460" i="1"/>
  <c r="AN456" i="1"/>
  <c r="AM456" i="1"/>
  <c r="AK456" i="1"/>
  <c r="AN452" i="1"/>
  <c r="AM452" i="1"/>
  <c r="AK452" i="1"/>
  <c r="AN448" i="1"/>
  <c r="AM448" i="1"/>
  <c r="AK448" i="1"/>
  <c r="AN444" i="1"/>
  <c r="AM444" i="1"/>
  <c r="AK444" i="1"/>
  <c r="AN440" i="1"/>
  <c r="AM440" i="1"/>
  <c r="AK440" i="1"/>
  <c r="AN436" i="1"/>
  <c r="AM436" i="1"/>
  <c r="AK436" i="1"/>
  <c r="AN432" i="1"/>
  <c r="AM432" i="1"/>
  <c r="AK432" i="1"/>
  <c r="AN428" i="1"/>
  <c r="AM428" i="1"/>
  <c r="AK428" i="1"/>
  <c r="AN424" i="1"/>
  <c r="AM424" i="1"/>
  <c r="AK424" i="1"/>
  <c r="AN420" i="1"/>
  <c r="AM420" i="1"/>
  <c r="AK420" i="1"/>
  <c r="AN416" i="1"/>
  <c r="AM416" i="1"/>
  <c r="AK416" i="1"/>
  <c r="AN412" i="1"/>
  <c r="AM412" i="1"/>
  <c r="AK412" i="1"/>
  <c r="AN408" i="1"/>
  <c r="AM408" i="1"/>
  <c r="AK408" i="1"/>
  <c r="AN404" i="1"/>
  <c r="AM404" i="1"/>
  <c r="AK404" i="1"/>
  <c r="AN400" i="1"/>
  <c r="AM400" i="1"/>
  <c r="AK400" i="1"/>
  <c r="AN396" i="1"/>
  <c r="AM396" i="1"/>
  <c r="AK396" i="1"/>
  <c r="AN392" i="1"/>
  <c r="AM392" i="1"/>
  <c r="AK392" i="1"/>
  <c r="AN388" i="1"/>
  <c r="AM388" i="1"/>
  <c r="AK388" i="1"/>
  <c r="AN384" i="1"/>
  <c r="AM384" i="1"/>
  <c r="AK384" i="1"/>
  <c r="AN380" i="1"/>
  <c r="AM380" i="1"/>
  <c r="AK380" i="1"/>
  <c r="AN376" i="1"/>
  <c r="AM376" i="1"/>
  <c r="AK376" i="1"/>
  <c r="AN372" i="1"/>
  <c r="AM372" i="1"/>
  <c r="AK372" i="1"/>
  <c r="AN368" i="1"/>
  <c r="AM368" i="1"/>
  <c r="AK368" i="1"/>
  <c r="AN364" i="1"/>
  <c r="AM364" i="1"/>
  <c r="AK364" i="1"/>
  <c r="AN360" i="1"/>
  <c r="AM360" i="1"/>
  <c r="AK360" i="1"/>
  <c r="AN356" i="1"/>
  <c r="AM356" i="1"/>
  <c r="AK356" i="1"/>
  <c r="AN352" i="1"/>
  <c r="AM352" i="1"/>
  <c r="AK352" i="1"/>
  <c r="AN348" i="1"/>
  <c r="AM348" i="1"/>
  <c r="AK348" i="1"/>
  <c r="AN344" i="1"/>
  <c r="AM344" i="1"/>
  <c r="AK344" i="1"/>
  <c r="AN340" i="1"/>
  <c r="AM340" i="1"/>
  <c r="AK340" i="1"/>
  <c r="AN336" i="1"/>
  <c r="AM336" i="1"/>
  <c r="AK336" i="1"/>
  <c r="AN332" i="1"/>
  <c r="AM332" i="1"/>
  <c r="AK332" i="1"/>
  <c r="AN328" i="1"/>
  <c r="AM328" i="1"/>
  <c r="AK328" i="1"/>
  <c r="AN324" i="1"/>
  <c r="AM324" i="1"/>
  <c r="AK324" i="1"/>
  <c r="AN320" i="1"/>
  <c r="AM320" i="1"/>
  <c r="AK320" i="1"/>
  <c r="AN316" i="1"/>
  <c r="AM316" i="1"/>
  <c r="AK316" i="1"/>
  <c r="AN312" i="1"/>
  <c r="AM312" i="1"/>
  <c r="AK312" i="1"/>
  <c r="AN308" i="1"/>
  <c r="AM308" i="1"/>
  <c r="AK308" i="1"/>
  <c r="AN304" i="1"/>
  <c r="AM304" i="1"/>
  <c r="AK304" i="1"/>
  <c r="AN300" i="1"/>
  <c r="AM300" i="1"/>
  <c r="AK300" i="1"/>
  <c r="AN296" i="1"/>
  <c r="AM296" i="1"/>
  <c r="AK296" i="1"/>
  <c r="AN292" i="1"/>
  <c r="AM292" i="1"/>
  <c r="AK292" i="1"/>
  <c r="AN288" i="1"/>
  <c r="AM288" i="1"/>
  <c r="AK288" i="1"/>
  <c r="AN284" i="1"/>
  <c r="AM284" i="1"/>
  <c r="AK284" i="1"/>
  <c r="AN280" i="1"/>
  <c r="AM280" i="1"/>
  <c r="AK280" i="1"/>
  <c r="AN276" i="1"/>
  <c r="AM276" i="1"/>
  <c r="AK276" i="1"/>
  <c r="AN272" i="1"/>
  <c r="AM272" i="1"/>
  <c r="AK272" i="1"/>
  <c r="AN268" i="1"/>
  <c r="AM268" i="1"/>
  <c r="AK268" i="1"/>
  <c r="AN264" i="1"/>
  <c r="AM264" i="1"/>
  <c r="AK264" i="1"/>
  <c r="AN260" i="1"/>
  <c r="AM260" i="1"/>
  <c r="AK260" i="1"/>
  <c r="AN256" i="1"/>
  <c r="AM256" i="1"/>
  <c r="AK256" i="1"/>
  <c r="AN252" i="1"/>
  <c r="AM252" i="1"/>
  <c r="AK252" i="1"/>
  <c r="AN248" i="1"/>
  <c r="AM248" i="1"/>
  <c r="AK248" i="1"/>
  <c r="AN244" i="1"/>
  <c r="AM244" i="1"/>
  <c r="AK244" i="1"/>
  <c r="AN240" i="1"/>
  <c r="AM240" i="1"/>
  <c r="AK240" i="1"/>
  <c r="AN236" i="1"/>
  <c r="AM236" i="1"/>
  <c r="AK236" i="1"/>
  <c r="AN232" i="1"/>
  <c r="AM232" i="1"/>
  <c r="AK232" i="1"/>
  <c r="AN228" i="1"/>
  <c r="AM228" i="1"/>
  <c r="AK228" i="1"/>
  <c r="AN224" i="1"/>
  <c r="AM224" i="1"/>
  <c r="AK224" i="1"/>
  <c r="AN220" i="1"/>
  <c r="AM220" i="1"/>
  <c r="AK220" i="1"/>
  <c r="AN216" i="1"/>
  <c r="AM216" i="1"/>
  <c r="AK216" i="1"/>
  <c r="AN212" i="1"/>
  <c r="AM212" i="1"/>
  <c r="AK212" i="1"/>
  <c r="AN208" i="1"/>
  <c r="AM208" i="1"/>
  <c r="AK208" i="1"/>
  <c r="AN204" i="1"/>
  <c r="AM204" i="1"/>
  <c r="AK204" i="1"/>
  <c r="AN200" i="1"/>
  <c r="AM200" i="1"/>
  <c r="AK200" i="1"/>
  <c r="AN196" i="1"/>
  <c r="AM196" i="1"/>
  <c r="AK196" i="1"/>
  <c r="AN192" i="1"/>
  <c r="AM192" i="1"/>
  <c r="AK192" i="1"/>
  <c r="AN188" i="1"/>
  <c r="AM188" i="1"/>
  <c r="AK188" i="1"/>
  <c r="AN184" i="1"/>
  <c r="AM184" i="1"/>
  <c r="AK184" i="1"/>
  <c r="AN180" i="1"/>
  <c r="AM180" i="1"/>
  <c r="AK180" i="1"/>
  <c r="AN176" i="1"/>
  <c r="AM176" i="1"/>
  <c r="AK176" i="1"/>
  <c r="AN172" i="1"/>
  <c r="AM172" i="1"/>
  <c r="AK172" i="1"/>
  <c r="AN168" i="1"/>
  <c r="AM168" i="1"/>
  <c r="AK168" i="1"/>
  <c r="AN164" i="1"/>
  <c r="AM164" i="1"/>
  <c r="AK164" i="1"/>
  <c r="AN160" i="1"/>
  <c r="AM160" i="1"/>
  <c r="AK160" i="1"/>
  <c r="AN156" i="1"/>
  <c r="AM156" i="1"/>
  <c r="AK156" i="1"/>
  <c r="AN152" i="1"/>
  <c r="AM152" i="1"/>
  <c r="AK152" i="1"/>
  <c r="AN148" i="1"/>
  <c r="AM148" i="1"/>
  <c r="AK148" i="1"/>
  <c r="AN144" i="1"/>
  <c r="AM144" i="1"/>
  <c r="AK144" i="1"/>
  <c r="AN140" i="1"/>
  <c r="AM140" i="1"/>
  <c r="AK140" i="1"/>
  <c r="AN136" i="1"/>
  <c r="AM136" i="1"/>
  <c r="AK136" i="1"/>
  <c r="AN132" i="1"/>
  <c r="AM132" i="1"/>
  <c r="AK132" i="1"/>
  <c r="AN128" i="1"/>
  <c r="AM128" i="1"/>
  <c r="AK128" i="1"/>
  <c r="AN124" i="1"/>
  <c r="AM124" i="1"/>
  <c r="AK124" i="1"/>
  <c r="AN120" i="1"/>
  <c r="AM120" i="1"/>
  <c r="AK120" i="1"/>
  <c r="AN116" i="1"/>
  <c r="AM116" i="1"/>
  <c r="AK116" i="1"/>
  <c r="AN112" i="1"/>
  <c r="AM112" i="1"/>
  <c r="AK112" i="1"/>
  <c r="AN108" i="1"/>
  <c r="AM108" i="1"/>
  <c r="AK108" i="1"/>
  <c r="AN104" i="1"/>
  <c r="AM104" i="1"/>
  <c r="AK104" i="1"/>
  <c r="AN100" i="1"/>
  <c r="AM100" i="1"/>
  <c r="AK100" i="1"/>
  <c r="AN96" i="1"/>
  <c r="AM96" i="1"/>
  <c r="AK96" i="1"/>
  <c r="AN92" i="1"/>
  <c r="AM92" i="1"/>
  <c r="AK92" i="1"/>
  <c r="AN88" i="1"/>
  <c r="AM88" i="1"/>
  <c r="AK88" i="1"/>
  <c r="AN84" i="1"/>
  <c r="AM84" i="1"/>
  <c r="AK84" i="1"/>
  <c r="AN80" i="1"/>
  <c r="AM80" i="1"/>
  <c r="AK80" i="1"/>
  <c r="AN76" i="1"/>
  <c r="AM76" i="1"/>
  <c r="AK76" i="1"/>
  <c r="AN72" i="1"/>
  <c r="AM72" i="1"/>
  <c r="AK72" i="1"/>
  <c r="AN68" i="1"/>
  <c r="AM68" i="1"/>
  <c r="AK68" i="1"/>
  <c r="AN64" i="1"/>
  <c r="AM64" i="1"/>
  <c r="AK64" i="1"/>
  <c r="AN60" i="1"/>
  <c r="AM60" i="1"/>
  <c r="AK60" i="1"/>
  <c r="AN56" i="1"/>
  <c r="AM56" i="1"/>
  <c r="AK56" i="1"/>
  <c r="AN52" i="1"/>
  <c r="AM52" i="1"/>
  <c r="AK52" i="1"/>
  <c r="AN48" i="1"/>
  <c r="AM48" i="1"/>
  <c r="AK48" i="1"/>
  <c r="AN44" i="1"/>
  <c r="AM44" i="1"/>
  <c r="AK44" i="1"/>
  <c r="AN40" i="1"/>
  <c r="AM40" i="1"/>
  <c r="AK40" i="1"/>
  <c r="AN36" i="1"/>
  <c r="AM36" i="1"/>
  <c r="AK36" i="1"/>
  <c r="AN32" i="1"/>
  <c r="AM32" i="1"/>
  <c r="AK32" i="1"/>
  <c r="K10" i="1"/>
  <c r="K14" i="1"/>
  <c r="O236" i="6" l="1"/>
  <c r="P236" i="6"/>
  <c r="M237" i="6"/>
  <c r="AQ6" i="1"/>
  <c r="K8" i="16"/>
  <c r="J10" i="16"/>
  <c r="E26" i="17"/>
  <c r="E25" i="17"/>
  <c r="E28" i="17" s="1"/>
  <c r="CE650" i="4"/>
  <c r="CG649" i="4"/>
  <c r="CH649" i="4" s="1"/>
  <c r="P10" i="37"/>
  <c r="R8" i="37"/>
  <c r="R10" i="37" s="1"/>
  <c r="S8" i="37"/>
  <c r="S10" i="37" s="1"/>
  <c r="Q8" i="37"/>
  <c r="Q10" i="37" s="1"/>
  <c r="T8" i="37"/>
  <c r="T10" i="37" s="1"/>
  <c r="J25" i="17"/>
  <c r="J28" i="17" s="1"/>
  <c r="J26" i="17"/>
  <c r="F26" i="17"/>
  <c r="F25" i="17"/>
  <c r="F28" i="17" s="1"/>
  <c r="I25" i="17"/>
  <c r="I28" i="17" s="1"/>
  <c r="I26" i="17"/>
  <c r="G26" i="17"/>
  <c r="J3" i="13"/>
  <c r="J5" i="13"/>
  <c r="J9" i="13"/>
  <c r="J8" i="13"/>
  <c r="J4" i="13"/>
  <c r="J6" i="13"/>
  <c r="J10" i="13"/>
  <c r="J7" i="13"/>
  <c r="J11" i="13"/>
  <c r="M7" i="1"/>
  <c r="H25" i="17"/>
  <c r="H28" i="17" s="1"/>
  <c r="H29" i="17" s="1"/>
  <c r="H26" i="17"/>
  <c r="D26" i="17"/>
  <c r="AL371" i="6"/>
  <c r="BA351" i="4"/>
  <c r="BD350" i="4"/>
  <c r="BF350" i="4" s="1"/>
  <c r="AZ290" i="4"/>
  <c r="BE289" i="4"/>
  <c r="BC289" i="4"/>
  <c r="AC210" i="7"/>
  <c r="AD210" i="7" s="1"/>
  <c r="Z212" i="7"/>
  <c r="AB211" i="7"/>
  <c r="AD208" i="7"/>
  <c r="AE208" i="7" s="1"/>
  <c r="AD209" i="7"/>
  <c r="M8" i="2" a="1"/>
  <c r="AK372" i="6"/>
  <c r="AJ373" i="6"/>
  <c r="V6" i="1"/>
  <c r="U6" i="1"/>
  <c r="K13" i="1"/>
  <c r="AT9" i="1"/>
  <c r="AR8" i="1"/>
  <c r="AR6" i="1"/>
  <c r="AR7" i="1"/>
  <c r="AQ8" i="1"/>
  <c r="AR9" i="1"/>
  <c r="AQ9" i="1"/>
  <c r="AQ7" i="1"/>
  <c r="E29" i="17" l="1"/>
  <c r="F29" i="17"/>
  <c r="AE209" i="7"/>
  <c r="D29" i="17"/>
  <c r="D36" i="17" s="1"/>
  <c r="L10" i="13"/>
  <c r="L9" i="13"/>
  <c r="I29" i="17"/>
  <c r="J29" i="17"/>
  <c r="L6" i="13"/>
  <c r="L5" i="13"/>
  <c r="P237" i="6"/>
  <c r="M238" i="6"/>
  <c r="O237" i="6"/>
  <c r="L11" i="13"/>
  <c r="L4" i="13"/>
  <c r="L3" i="13"/>
  <c r="AC211" i="7"/>
  <c r="AD211" i="7" s="1"/>
  <c r="AE211" i="7" s="1"/>
  <c r="L7" i="13"/>
  <c r="L8" i="13"/>
  <c r="G29" i="17"/>
  <c r="CE651" i="4"/>
  <c r="CG650" i="4"/>
  <c r="CH650" i="4" s="1"/>
  <c r="L8" i="16"/>
  <c r="K10" i="16"/>
  <c r="K15" i="16" s="1"/>
  <c r="AL372" i="6"/>
  <c r="AZ291" i="4"/>
  <c r="BC290" i="4"/>
  <c r="BE290" i="4" s="1"/>
  <c r="BA352" i="4"/>
  <c r="BD351" i="4"/>
  <c r="BF351" i="4" s="1"/>
  <c r="AE210" i="7"/>
  <c r="Z213" i="7"/>
  <c r="AA212" i="7"/>
  <c r="AA213" i="7" s="1"/>
  <c r="M9" i="2"/>
  <c r="N8" i="2"/>
  <c r="M8" i="2"/>
  <c r="N9" i="2"/>
  <c r="AK373" i="6"/>
  <c r="AJ374" i="6"/>
  <c r="V7" i="1"/>
  <c r="U7" i="1"/>
  <c r="M8" i="1"/>
  <c r="E36" i="17" l="1"/>
  <c r="F36" i="17" s="1"/>
  <c r="G36" i="17" s="1"/>
  <c r="H36" i="17" s="1"/>
  <c r="I36" i="17" s="1"/>
  <c r="J36" i="17" s="1"/>
  <c r="CE652" i="4"/>
  <c r="CG651" i="4"/>
  <c r="CH651" i="4" s="1"/>
  <c r="M8" i="16"/>
  <c r="L10" i="16"/>
  <c r="L15" i="16" s="1"/>
  <c r="O238" i="6"/>
  <c r="P238" i="6"/>
  <c r="M239" i="6"/>
  <c r="AL373" i="6"/>
  <c r="BA353" i="4"/>
  <c r="BD352" i="4"/>
  <c r="BF352" i="4" s="1"/>
  <c r="AZ292" i="4"/>
  <c r="BE291" i="4"/>
  <c r="BC291" i="4"/>
  <c r="AB212" i="7"/>
  <c r="Z214" i="7"/>
  <c r="AB213" i="7"/>
  <c r="M14" i="2" a="1"/>
  <c r="AK374" i="6"/>
  <c r="AJ375" i="6"/>
  <c r="M9" i="1"/>
  <c r="U9" i="1" s="1"/>
  <c r="V8" i="1"/>
  <c r="U8" i="1"/>
  <c r="O239" i="6" l="1"/>
  <c r="P239" i="6"/>
  <c r="M240" i="6"/>
  <c r="CE653" i="4"/>
  <c r="CG652" i="4"/>
  <c r="CH652" i="4" s="1"/>
  <c r="N8" i="16"/>
  <c r="M10" i="16"/>
  <c r="M15" i="16" s="1"/>
  <c r="AL374" i="6"/>
  <c r="AZ293" i="4"/>
  <c r="BC292" i="4"/>
  <c r="BE292" i="4" s="1"/>
  <c r="BA354" i="4"/>
  <c r="BD353" i="4"/>
  <c r="BF353" i="4" s="1"/>
  <c r="Z215" i="7"/>
  <c r="AA214" i="7"/>
  <c r="AC212" i="7"/>
  <c r="AC213" i="7" s="1"/>
  <c r="M14" i="2"/>
  <c r="M15" i="2"/>
  <c r="R3" i="3" s="1"/>
  <c r="V6" i="3" s="1"/>
  <c r="AK375" i="6"/>
  <c r="AJ376" i="6"/>
  <c r="V9" i="1"/>
  <c r="M10" i="1"/>
  <c r="M11" i="1" s="1"/>
  <c r="CE654" i="4" l="1"/>
  <c r="CG653" i="4"/>
  <c r="CH653" i="4" s="1"/>
  <c r="O8" i="16"/>
  <c r="N10" i="16"/>
  <c r="N15" i="16" s="1"/>
  <c r="P240" i="6"/>
  <c r="O240" i="6"/>
  <c r="M241" i="6"/>
  <c r="AL375" i="6"/>
  <c r="BA355" i="4"/>
  <c r="BD354" i="4"/>
  <c r="BF354" i="4" s="1"/>
  <c r="AZ294" i="4"/>
  <c r="BC293" i="4"/>
  <c r="BE293" i="4" s="1"/>
  <c r="AA215" i="7"/>
  <c r="AB215" i="7" s="1"/>
  <c r="AB214" i="7"/>
  <c r="AC214" i="7" s="1"/>
  <c r="Z216" i="7"/>
  <c r="AD212" i="7"/>
  <c r="AE212" i="7" s="1"/>
  <c r="AD213" i="7"/>
  <c r="AE213" i="7" s="1"/>
  <c r="AK376" i="6"/>
  <c r="AJ377" i="6"/>
  <c r="V10" i="1"/>
  <c r="U10" i="1"/>
  <c r="CE655" i="4" l="1"/>
  <c r="CG654" i="4"/>
  <c r="CH654" i="4" s="1"/>
  <c r="O241" i="6"/>
  <c r="P241" i="6"/>
  <c r="M242" i="6"/>
  <c r="P8" i="16"/>
  <c r="O10" i="16"/>
  <c r="O15" i="16" s="1"/>
  <c r="AL376" i="6"/>
  <c r="AZ295" i="4"/>
  <c r="BC294" i="4"/>
  <c r="BE294" i="4" s="1"/>
  <c r="BA356" i="4"/>
  <c r="BD355" i="4"/>
  <c r="BF355" i="4" s="1"/>
  <c r="AC215" i="7"/>
  <c r="AD215" i="7" s="1"/>
  <c r="Z217" i="7"/>
  <c r="AD214" i="7"/>
  <c r="AE214" i="7" s="1"/>
  <c r="AA216" i="7"/>
  <c r="AK377" i="6"/>
  <c r="AJ378" i="6"/>
  <c r="V11" i="1"/>
  <c r="U11" i="1"/>
  <c r="M12" i="1"/>
  <c r="AE215" i="7" l="1"/>
  <c r="CE656" i="4"/>
  <c r="CG655" i="4"/>
  <c r="CH655" i="4" s="1"/>
  <c r="R8" i="16"/>
  <c r="P10" i="16"/>
  <c r="P15" i="16" s="1"/>
  <c r="O242" i="6"/>
  <c r="P242" i="6"/>
  <c r="M243" i="6"/>
  <c r="AL377" i="6"/>
  <c r="BA357" i="4"/>
  <c r="BD356" i="4"/>
  <c r="BF356" i="4" s="1"/>
  <c r="AZ296" i="4"/>
  <c r="BE295" i="4"/>
  <c r="BC295" i="4"/>
  <c r="AA217" i="7"/>
  <c r="AB217" i="7" s="1"/>
  <c r="AB216" i="7"/>
  <c r="Z218" i="7"/>
  <c r="AK378" i="6"/>
  <c r="AJ379" i="6"/>
  <c r="V12" i="1"/>
  <c r="U12" i="1"/>
  <c r="M13" i="1"/>
  <c r="U13" i="1" s="1"/>
  <c r="J22" i="16" l="1"/>
  <c r="R15" i="16"/>
  <c r="O243" i="6"/>
  <c r="P243" i="6"/>
  <c r="M244" i="6"/>
  <c r="N34" i="16"/>
  <c r="R10" i="16"/>
  <c r="CE657" i="4"/>
  <c r="CG656" i="4"/>
  <c r="CH656" i="4" s="1"/>
  <c r="AL378" i="6"/>
  <c r="AZ297" i="4"/>
  <c r="BC296" i="4"/>
  <c r="BE296" i="4" s="1"/>
  <c r="BA358" i="4"/>
  <c r="BD357" i="4"/>
  <c r="BF357" i="4" s="1"/>
  <c r="Z219" i="7"/>
  <c r="AC216" i="7"/>
  <c r="AC217" i="7" s="1"/>
  <c r="AD217" i="7" s="1"/>
  <c r="AA218" i="7"/>
  <c r="AK379" i="6"/>
  <c r="AJ380" i="6"/>
  <c r="V13" i="1"/>
  <c r="M14" i="1"/>
  <c r="N35" i="16" l="1"/>
  <c r="N36" i="16" s="1"/>
  <c r="N33" i="16"/>
  <c r="N32" i="16" s="1"/>
  <c r="S15" i="16"/>
  <c r="CE658" i="4"/>
  <c r="CG657" i="4"/>
  <c r="CH657" i="4" s="1"/>
  <c r="O244" i="6"/>
  <c r="P244" i="6"/>
  <c r="M245" i="6"/>
  <c r="AL379" i="6"/>
  <c r="BA359" i="4"/>
  <c r="BD358" i="4"/>
  <c r="BF358" i="4" s="1"/>
  <c r="AZ298" i="4"/>
  <c r="BC297" i="4"/>
  <c r="BE297" i="4" s="1"/>
  <c r="AD216" i="7"/>
  <c r="AE216" i="7" s="1"/>
  <c r="AA219" i="7"/>
  <c r="AB219" i="7" s="1"/>
  <c r="AB218" i="7"/>
  <c r="AC218" i="7" s="1"/>
  <c r="Z220" i="7"/>
  <c r="AK380" i="6"/>
  <c r="AJ381" i="6"/>
  <c r="V14" i="1"/>
  <c r="U14" i="1"/>
  <c r="M15" i="1"/>
  <c r="AE217" i="7" l="1"/>
  <c r="CE659" i="4"/>
  <c r="CG658" i="4"/>
  <c r="CH658" i="4" s="1"/>
  <c r="T15" i="16"/>
  <c r="J24" i="16" s="1"/>
  <c r="J26" i="16" s="1"/>
  <c r="J23" i="16"/>
  <c r="O245" i="6"/>
  <c r="P245" i="6"/>
  <c r="M246" i="6"/>
  <c r="AL380" i="6"/>
  <c r="AZ299" i="4"/>
  <c r="BC298" i="4"/>
  <c r="BE298" i="4" s="1"/>
  <c r="BD359" i="4"/>
  <c r="BF359" i="4" s="1"/>
  <c r="BA360" i="4"/>
  <c r="AC219" i="7"/>
  <c r="AD219" i="7" s="1"/>
  <c r="Z221" i="7"/>
  <c r="AD218" i="7"/>
  <c r="AE218" i="7" s="1"/>
  <c r="AA220" i="7"/>
  <c r="AK381" i="6"/>
  <c r="AJ382" i="6"/>
  <c r="V15" i="1"/>
  <c r="U15" i="1"/>
  <c r="M16" i="1"/>
  <c r="U16" i="1" s="1"/>
  <c r="O246" i="6" l="1"/>
  <c r="P246" i="6"/>
  <c r="M247" i="6"/>
  <c r="N22" i="16"/>
  <c r="J28" i="16"/>
  <c r="N31" i="16" s="1"/>
  <c r="AE219" i="7"/>
  <c r="CE660" i="4"/>
  <c r="CG659" i="4"/>
  <c r="CH659" i="4" s="1"/>
  <c r="AL381" i="6"/>
  <c r="BA361" i="4"/>
  <c r="BD360" i="4"/>
  <c r="BF360" i="4" s="1"/>
  <c r="AZ300" i="4"/>
  <c r="BC299" i="4"/>
  <c r="BE299" i="4" s="1"/>
  <c r="AA221" i="7"/>
  <c r="AB221" i="7" s="1"/>
  <c r="AB220" i="7"/>
  <c r="Z222" i="7"/>
  <c r="AK382" i="6"/>
  <c r="AJ383" i="6"/>
  <c r="V16" i="1"/>
  <c r="M17" i="1"/>
  <c r="CE661" i="4" l="1"/>
  <c r="CG660" i="4"/>
  <c r="CH660" i="4" s="1"/>
  <c r="M248" i="6"/>
  <c r="O247" i="6"/>
  <c r="P247" i="6"/>
  <c r="AL382" i="6"/>
  <c r="AZ301" i="4"/>
  <c r="BC300" i="4"/>
  <c r="BE300" i="4" s="1"/>
  <c r="BD361" i="4"/>
  <c r="BF361" i="4" s="1"/>
  <c r="BA362" i="4"/>
  <c r="Z223" i="7"/>
  <c r="AC220" i="7"/>
  <c r="AC221" i="7" s="1"/>
  <c r="AA222" i="7"/>
  <c r="AK383" i="6"/>
  <c r="AJ384" i="6"/>
  <c r="V17" i="1"/>
  <c r="U17" i="1"/>
  <c r="M18" i="1"/>
  <c r="P248" i="6" l="1"/>
  <c r="O248" i="6"/>
  <c r="M249" i="6"/>
  <c r="CE662" i="4"/>
  <c r="CG661" i="4"/>
  <c r="CH661" i="4" s="1"/>
  <c r="AL383" i="6"/>
  <c r="BA363" i="4"/>
  <c r="BD362" i="4"/>
  <c r="BF362" i="4" s="1"/>
  <c r="AZ302" i="4"/>
  <c r="BC301" i="4"/>
  <c r="BE301" i="4" s="1"/>
  <c r="AA223" i="7"/>
  <c r="AB223" i="7" s="1"/>
  <c r="AD220" i="7"/>
  <c r="AE220" i="7" s="1"/>
  <c r="AB222" i="7"/>
  <c r="AC222" i="7" s="1"/>
  <c r="Z224" i="7"/>
  <c r="AD221" i="7"/>
  <c r="AE221" i="7" s="1"/>
  <c r="AK384" i="6"/>
  <c r="AJ385" i="6"/>
  <c r="V18" i="1"/>
  <c r="U18" i="1"/>
  <c r="M19" i="1"/>
  <c r="CE663" i="4" l="1"/>
  <c r="CG662" i="4"/>
  <c r="CH662" i="4" s="1"/>
  <c r="O249" i="6"/>
  <c r="P249" i="6"/>
  <c r="M250" i="6"/>
  <c r="AL384" i="6"/>
  <c r="AZ303" i="4"/>
  <c r="BC302" i="4"/>
  <c r="BE302" i="4" s="1"/>
  <c r="BA364" i="4"/>
  <c r="BD363" i="4"/>
  <c r="BF363" i="4" s="1"/>
  <c r="AA224" i="7"/>
  <c r="AB224" i="7" s="1"/>
  <c r="Z225" i="7"/>
  <c r="AC223" i="7"/>
  <c r="AD223" i="7" s="1"/>
  <c r="AD222" i="7"/>
  <c r="AE222" i="7" s="1"/>
  <c r="AK385" i="6"/>
  <c r="AJ386" i="6"/>
  <c r="V19" i="1"/>
  <c r="U19" i="1"/>
  <c r="M20" i="1"/>
  <c r="AE223" i="7" l="1"/>
  <c r="O250" i="6"/>
  <c r="P250" i="6"/>
  <c r="M251" i="6"/>
  <c r="CE664" i="4"/>
  <c r="CG663" i="4"/>
  <c r="CH663" i="4" s="1"/>
  <c r="AL385" i="6"/>
  <c r="BA365" i="4"/>
  <c r="BD364" i="4"/>
  <c r="BF364" i="4" s="1"/>
  <c r="AZ304" i="4"/>
  <c r="BC303" i="4"/>
  <c r="BE303" i="4" s="1"/>
  <c r="Z226" i="7"/>
  <c r="AC224" i="7"/>
  <c r="AA225" i="7"/>
  <c r="AB225" i="7" s="1"/>
  <c r="AK386" i="6"/>
  <c r="AJ387" i="6"/>
  <c r="V20" i="1"/>
  <c r="U20" i="1"/>
  <c r="M21" i="1"/>
  <c r="CE665" i="4" l="1"/>
  <c r="CG664" i="4"/>
  <c r="CH664" i="4" s="1"/>
  <c r="O251" i="6"/>
  <c r="P251" i="6"/>
  <c r="M252" i="6"/>
  <c r="AL386" i="6"/>
  <c r="BD365" i="4"/>
  <c r="BF365" i="4" s="1"/>
  <c r="BA366" i="4"/>
  <c r="AZ305" i="4"/>
  <c r="BC304" i="4"/>
  <c r="BE304" i="4" s="1"/>
  <c r="AC225" i="7"/>
  <c r="Z227" i="7"/>
  <c r="AA226" i="7"/>
  <c r="AD224" i="7"/>
  <c r="AE224" i="7" s="1"/>
  <c r="AK387" i="6"/>
  <c r="AJ388" i="6"/>
  <c r="V21" i="1"/>
  <c r="U21" i="1"/>
  <c r="M22" i="1"/>
  <c r="O252" i="6" l="1"/>
  <c r="P252" i="6"/>
  <c r="M253" i="6"/>
  <c r="AA227" i="7"/>
  <c r="AB227" i="7" s="1"/>
  <c r="CE666" i="4"/>
  <c r="CG665" i="4"/>
  <c r="CH665" i="4" s="1"/>
  <c r="AL387" i="6"/>
  <c r="AZ306" i="4"/>
  <c r="BC305" i="4"/>
  <c r="BE305" i="4" s="1"/>
  <c r="BA367" i="4"/>
  <c r="BD366" i="4"/>
  <c r="BF366" i="4" s="1"/>
  <c r="AD225" i="7"/>
  <c r="AE225" i="7" s="1"/>
  <c r="AB226" i="7"/>
  <c r="Z228" i="7"/>
  <c r="AK388" i="6"/>
  <c r="AJ389" i="6"/>
  <c r="V22" i="1"/>
  <c r="U22" i="1"/>
  <c r="M23" i="1"/>
  <c r="AA228" i="7" l="1"/>
  <c r="O253" i="6"/>
  <c r="P253" i="6"/>
  <c r="M254" i="6"/>
  <c r="CE667" i="4"/>
  <c r="CG666" i="4"/>
  <c r="CH666" i="4" s="1"/>
  <c r="AL388" i="6"/>
  <c r="BD367" i="4"/>
  <c r="BF367" i="4" s="1"/>
  <c r="BA368" i="4"/>
  <c r="AZ307" i="4"/>
  <c r="BC306" i="4"/>
  <c r="BE306" i="4" s="1"/>
  <c r="Z229" i="7"/>
  <c r="AA229" i="7" s="1"/>
  <c r="AB228" i="7"/>
  <c r="AC226" i="7"/>
  <c r="AC227" i="7" s="1"/>
  <c r="AK389" i="6"/>
  <c r="AJ390" i="6"/>
  <c r="V23" i="1"/>
  <c r="U23" i="1"/>
  <c r="M24" i="1"/>
  <c r="CE668" i="4" l="1"/>
  <c r="CG667" i="4"/>
  <c r="CH667" i="4" s="1"/>
  <c r="O254" i="6"/>
  <c r="P254" i="6"/>
  <c r="M255" i="6"/>
  <c r="AC228" i="7"/>
  <c r="AL389" i="6"/>
  <c r="AZ308" i="4"/>
  <c r="BC307" i="4"/>
  <c r="BE307" i="4" s="1"/>
  <c r="BD368" i="4"/>
  <c r="BF368" i="4" s="1"/>
  <c r="BA369" i="4"/>
  <c r="AD228" i="7"/>
  <c r="AD226" i="7"/>
  <c r="AE226" i="7" s="1"/>
  <c r="Z230" i="7"/>
  <c r="AA230" i="7" s="1"/>
  <c r="AB229" i="7"/>
  <c r="AD227" i="7"/>
  <c r="AE227" i="7" s="1"/>
  <c r="AK390" i="6"/>
  <c r="AJ391" i="6"/>
  <c r="V24" i="1"/>
  <c r="U24" i="1"/>
  <c r="M25" i="1"/>
  <c r="O255" i="6" l="1"/>
  <c r="P255" i="6"/>
  <c r="M256" i="6"/>
  <c r="CE669" i="4"/>
  <c r="CG668" i="4"/>
  <c r="CH668" i="4" s="1"/>
  <c r="AL390" i="6"/>
  <c r="BA370" i="4"/>
  <c r="BD369" i="4"/>
  <c r="BF369" i="4" s="1"/>
  <c r="AZ309" i="4"/>
  <c r="BC308" i="4"/>
  <c r="BE308" i="4" s="1"/>
  <c r="AE228" i="7"/>
  <c r="Z231" i="7"/>
  <c r="AB230" i="7"/>
  <c r="AC229" i="7"/>
  <c r="AD229" i="7" s="1"/>
  <c r="AE229" i="7" s="1"/>
  <c r="AK391" i="6"/>
  <c r="AJ392" i="6"/>
  <c r="V25" i="1"/>
  <c r="U25" i="1"/>
  <c r="M26" i="1"/>
  <c r="N6" i="1" s="1" a="1"/>
  <c r="CE670" i="4" l="1"/>
  <c r="CG669" i="4"/>
  <c r="CH669" i="4" s="1"/>
  <c r="P256" i="6"/>
  <c r="O256" i="6"/>
  <c r="M257" i="6"/>
  <c r="AL391" i="6"/>
  <c r="AZ310" i="4"/>
  <c r="BC309" i="4"/>
  <c r="BE309" i="4" s="1"/>
  <c r="BA371" i="4"/>
  <c r="BD370" i="4"/>
  <c r="BF370" i="4" s="1"/>
  <c r="Z232" i="7"/>
  <c r="AC230" i="7"/>
  <c r="AA231" i="7"/>
  <c r="AK392" i="6"/>
  <c r="AJ393" i="6"/>
  <c r="N6" i="1"/>
  <c r="N25" i="1"/>
  <c r="O25" i="1" s="1"/>
  <c r="N16" i="1"/>
  <c r="O16" i="1" s="1"/>
  <c r="N13" i="1"/>
  <c r="O13" i="1" s="1"/>
  <c r="N19" i="1"/>
  <c r="O19" i="1" s="1"/>
  <c r="N22" i="1"/>
  <c r="O22" i="1" s="1"/>
  <c r="N17" i="1"/>
  <c r="O17" i="1" s="1"/>
  <c r="N8" i="1"/>
  <c r="O8" i="1" s="1"/>
  <c r="N20" i="1"/>
  <c r="O20" i="1" s="1"/>
  <c r="N15" i="1"/>
  <c r="O15" i="1" s="1"/>
  <c r="N18" i="1"/>
  <c r="O18" i="1" s="1"/>
  <c r="N9" i="1"/>
  <c r="O9" i="1" s="1"/>
  <c r="N7" i="1"/>
  <c r="O7" i="1" s="1"/>
  <c r="N12" i="1"/>
  <c r="O12" i="1" s="1"/>
  <c r="N11" i="1"/>
  <c r="O11" i="1" s="1"/>
  <c r="N14" i="1"/>
  <c r="O14" i="1" s="1"/>
  <c r="N24" i="1"/>
  <c r="O24" i="1" s="1"/>
  <c r="N21" i="1"/>
  <c r="O21" i="1" s="1"/>
  <c r="N23" i="1"/>
  <c r="O23" i="1" s="1"/>
  <c r="N26" i="1"/>
  <c r="O26" i="1" s="1"/>
  <c r="N10" i="1"/>
  <c r="O10" i="1" s="1"/>
  <c r="V26" i="1"/>
  <c r="U26" i="1"/>
  <c r="O257" i="6" l="1"/>
  <c r="M258" i="6"/>
  <c r="P257" i="6"/>
  <c r="AA232" i="7"/>
  <c r="AB232" i="7" s="1"/>
  <c r="CE671" i="4"/>
  <c r="CG670" i="4"/>
  <c r="CH670" i="4" s="1"/>
  <c r="AL392" i="6"/>
  <c r="BA372" i="4"/>
  <c r="BD371" i="4"/>
  <c r="BF371" i="4" s="1"/>
  <c r="AZ311" i="4"/>
  <c r="BC310" i="4"/>
  <c r="BE310" i="4" s="1"/>
  <c r="AB231" i="7"/>
  <c r="AC231" i="7" s="1"/>
  <c r="AD230" i="7"/>
  <c r="AE230" i="7" s="1"/>
  <c r="Z233" i="7"/>
  <c r="AA233" i="7" s="1"/>
  <c r="AK393" i="6"/>
  <c r="AJ394" i="6"/>
  <c r="P6" i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O6" i="1"/>
  <c r="AD231" i="7" l="1"/>
  <c r="AE231" i="7" s="1"/>
  <c r="Q6" i="1"/>
  <c r="O258" i="6"/>
  <c r="P258" i="6"/>
  <c r="M259" i="6"/>
  <c r="CE672" i="4"/>
  <c r="CG671" i="4"/>
  <c r="CH671" i="4" s="1"/>
  <c r="AL393" i="6"/>
  <c r="AZ312" i="4"/>
  <c r="BC311" i="4"/>
  <c r="BE311" i="4" s="1"/>
  <c r="BA373" i="4"/>
  <c r="BD372" i="4"/>
  <c r="BF372" i="4" s="1"/>
  <c r="Z234" i="7"/>
  <c r="AB233" i="7"/>
  <c r="AC232" i="7"/>
  <c r="AD232" i="7" s="1"/>
  <c r="AE232" i="7" s="1"/>
  <c r="AK394" i="6"/>
  <c r="AJ395" i="6"/>
  <c r="Q7" i="1"/>
  <c r="CE673" i="4" l="1"/>
  <c r="CG672" i="4"/>
  <c r="CH672" i="4" s="1"/>
  <c r="O259" i="6"/>
  <c r="P259" i="6"/>
  <c r="M260" i="6"/>
  <c r="AL394" i="6"/>
  <c r="AZ313" i="4"/>
  <c r="BC312" i="4"/>
  <c r="BE312" i="4" s="1"/>
  <c r="BA374" i="4"/>
  <c r="BD373" i="4"/>
  <c r="BF373" i="4" s="1"/>
  <c r="Z235" i="7"/>
  <c r="AC233" i="7"/>
  <c r="AD233" i="7" s="1"/>
  <c r="AE233" i="7" s="1"/>
  <c r="AA234" i="7"/>
  <c r="AK395" i="6"/>
  <c r="AJ396" i="6"/>
  <c r="Q8" i="1"/>
  <c r="M261" i="6" l="1"/>
  <c r="O260" i="6"/>
  <c r="P260" i="6"/>
  <c r="CE674" i="4"/>
  <c r="CG673" i="4"/>
  <c r="CH673" i="4" s="1"/>
  <c r="AL395" i="6"/>
  <c r="BA375" i="4"/>
  <c r="BD374" i="4"/>
  <c r="BF374" i="4" s="1"/>
  <c r="AZ314" i="4"/>
  <c r="BC313" i="4"/>
  <c r="BE313" i="4" s="1"/>
  <c r="AA235" i="7"/>
  <c r="Z236" i="7"/>
  <c r="AB234" i="7"/>
  <c r="AK396" i="6"/>
  <c r="AJ397" i="6"/>
  <c r="Q9" i="1"/>
  <c r="CE675" i="4" l="1"/>
  <c r="CG674" i="4"/>
  <c r="CH674" i="4" s="1"/>
  <c r="O261" i="6"/>
  <c r="P261" i="6"/>
  <c r="M262" i="6"/>
  <c r="AL396" i="6"/>
  <c r="BA376" i="4"/>
  <c r="BD375" i="4"/>
  <c r="BF375" i="4" s="1"/>
  <c r="AZ315" i="4"/>
  <c r="BC314" i="4"/>
  <c r="BE314" i="4" s="1"/>
  <c r="Z237" i="7"/>
  <c r="AA236" i="7"/>
  <c r="AA237" i="7" s="1"/>
  <c r="AC234" i="7"/>
  <c r="AB235" i="7"/>
  <c r="AK397" i="6"/>
  <c r="AJ398" i="6"/>
  <c r="Q10" i="1"/>
  <c r="O262" i="6" l="1"/>
  <c r="P262" i="6"/>
  <c r="M263" i="6"/>
  <c r="CE676" i="4"/>
  <c r="CG675" i="4"/>
  <c r="CH675" i="4" s="1"/>
  <c r="AL397" i="6"/>
  <c r="BA377" i="4"/>
  <c r="BD376" i="4"/>
  <c r="BF376" i="4" s="1"/>
  <c r="AZ316" i="4"/>
  <c r="BC315" i="4"/>
  <c r="BE315" i="4" s="1"/>
  <c r="AC235" i="7"/>
  <c r="AD235" i="7" s="1"/>
  <c r="AD234" i="7"/>
  <c r="AE234" i="7" s="1"/>
  <c r="AB236" i="7"/>
  <c r="Z238" i="7"/>
  <c r="AB237" i="7"/>
  <c r="AK398" i="6"/>
  <c r="AJ399" i="6"/>
  <c r="Q11" i="1"/>
  <c r="AE235" i="7" l="1"/>
  <c r="CE677" i="4"/>
  <c r="CG676" i="4"/>
  <c r="CH676" i="4" s="1"/>
  <c r="O263" i="6"/>
  <c r="P263" i="6"/>
  <c r="M264" i="6"/>
  <c r="AL398" i="6"/>
  <c r="BD377" i="4"/>
  <c r="BF377" i="4" s="1"/>
  <c r="BA378" i="4"/>
  <c r="AZ317" i="4"/>
  <c r="BC316" i="4"/>
  <c r="BE316" i="4" s="1"/>
  <c r="Z239" i="7"/>
  <c r="AA238" i="7"/>
  <c r="AC236" i="7"/>
  <c r="AC237" i="7" s="1"/>
  <c r="AK399" i="6"/>
  <c r="AK400" i="6"/>
  <c r="Q12" i="1"/>
  <c r="AA239" i="7" l="1"/>
  <c r="P264" i="6"/>
  <c r="O264" i="6"/>
  <c r="M265" i="6"/>
  <c r="CE678" i="4"/>
  <c r="CG677" i="4"/>
  <c r="CH677" i="4" s="1"/>
  <c r="AL399" i="6"/>
  <c r="AL400" i="6" s="1"/>
  <c r="AL401" i="6" s="1"/>
  <c r="AL402" i="6" s="1"/>
  <c r="AL403" i="6" s="1"/>
  <c r="AL404" i="6" s="1"/>
  <c r="AL405" i="6" s="1"/>
  <c r="AL406" i="6" s="1"/>
  <c r="AL407" i="6" s="1"/>
  <c r="AL408" i="6" s="1"/>
  <c r="AL409" i="6" s="1"/>
  <c r="AL410" i="6" s="1"/>
  <c r="AL411" i="6" s="1"/>
  <c r="AL412" i="6" s="1"/>
  <c r="AL413" i="6" s="1"/>
  <c r="AL414" i="6" s="1"/>
  <c r="AL415" i="6" s="1"/>
  <c r="AL416" i="6" s="1"/>
  <c r="AL417" i="6" s="1"/>
  <c r="AL418" i="6" s="1"/>
  <c r="AL419" i="6" s="1"/>
  <c r="AL420" i="6" s="1"/>
  <c r="AL421" i="6" s="1"/>
  <c r="AL422" i="6" s="1"/>
  <c r="AL423" i="6" s="1"/>
  <c r="AL424" i="6" s="1"/>
  <c r="AL425" i="6" s="1"/>
  <c r="AL426" i="6" s="1"/>
  <c r="AL427" i="6" s="1"/>
  <c r="AL428" i="6" s="1"/>
  <c r="AL429" i="6" s="1"/>
  <c r="AL430" i="6" s="1"/>
  <c r="AL431" i="6" s="1"/>
  <c r="AL432" i="6" s="1"/>
  <c r="AL433" i="6" s="1"/>
  <c r="AL434" i="6" s="1"/>
  <c r="AL435" i="6" s="1"/>
  <c r="AL436" i="6" s="1"/>
  <c r="AL437" i="6" s="1"/>
  <c r="AL438" i="6" s="1"/>
  <c r="AL439" i="6" s="1"/>
  <c r="AL440" i="6" s="1"/>
  <c r="AL441" i="6" s="1"/>
  <c r="AL442" i="6" s="1"/>
  <c r="AL443" i="6" s="1"/>
  <c r="AL444" i="6" s="1"/>
  <c r="AL445" i="6" s="1"/>
  <c r="AL446" i="6" s="1"/>
  <c r="AL447" i="6" s="1"/>
  <c r="AL448" i="6" s="1"/>
  <c r="AL449" i="6" s="1"/>
  <c r="AL450" i="6" s="1"/>
  <c r="AL451" i="6" s="1"/>
  <c r="AL452" i="6" s="1"/>
  <c r="AL453" i="6" s="1"/>
  <c r="AL454" i="6" s="1"/>
  <c r="AL455" i="6" s="1"/>
  <c r="AL456" i="6" s="1"/>
  <c r="AL457" i="6" s="1"/>
  <c r="AL458" i="6" s="1"/>
  <c r="AL459" i="6" s="1"/>
  <c r="AL460" i="6" s="1"/>
  <c r="AL461" i="6" s="1"/>
  <c r="AL462" i="6" s="1"/>
  <c r="AL463" i="6" s="1"/>
  <c r="AL464" i="6" s="1"/>
  <c r="AL465" i="6" s="1"/>
  <c r="AL466" i="6" s="1"/>
  <c r="AL467" i="6" s="1"/>
  <c r="AL468" i="6" s="1"/>
  <c r="AL469" i="6" s="1"/>
  <c r="AL470" i="6" s="1"/>
  <c r="AL471" i="6" s="1"/>
  <c r="AL472" i="6" s="1"/>
  <c r="AL473" i="6" s="1"/>
  <c r="AL474" i="6" s="1"/>
  <c r="AL475" i="6" s="1"/>
  <c r="AL476" i="6" s="1"/>
  <c r="AL477" i="6" s="1"/>
  <c r="AL478" i="6" s="1"/>
  <c r="AL479" i="6" s="1"/>
  <c r="AL480" i="6" s="1"/>
  <c r="AL481" i="6" s="1"/>
  <c r="AL482" i="6" s="1"/>
  <c r="AL483" i="6" s="1"/>
  <c r="AL484" i="6" s="1"/>
  <c r="AL485" i="6" s="1"/>
  <c r="AL486" i="6" s="1"/>
  <c r="AL487" i="6" s="1"/>
  <c r="AL488" i="6" s="1"/>
  <c r="AL489" i="6" s="1"/>
  <c r="AL490" i="6" s="1"/>
  <c r="AL491" i="6" s="1"/>
  <c r="AL492" i="6" s="1"/>
  <c r="AL493" i="6" s="1"/>
  <c r="AL494" i="6" s="1"/>
  <c r="AL495" i="6" s="1"/>
  <c r="AL496" i="6" s="1"/>
  <c r="AL497" i="6" s="1"/>
  <c r="AL498" i="6" s="1"/>
  <c r="AL499" i="6" s="1"/>
  <c r="AL500" i="6" s="1"/>
  <c r="AL501" i="6" s="1"/>
  <c r="AL502" i="6" s="1"/>
  <c r="AL503" i="6" s="1"/>
  <c r="AL504" i="6" s="1"/>
  <c r="AZ318" i="4"/>
  <c r="BC317" i="4"/>
  <c r="BE317" i="4" s="1"/>
  <c r="BA379" i="4"/>
  <c r="BD378" i="4"/>
  <c r="BF378" i="4" s="1"/>
  <c r="AB238" i="7"/>
  <c r="Z240" i="7"/>
  <c r="AB239" i="7"/>
  <c r="AD236" i="7"/>
  <c r="AE236" i="7" s="1"/>
  <c r="AD237" i="7"/>
  <c r="AO3" i="6"/>
  <c r="AO4" i="6"/>
  <c r="AO5" i="6"/>
  <c r="Q13" i="1"/>
  <c r="M266" i="6" l="1"/>
  <c r="O265" i="6"/>
  <c r="P265" i="6"/>
  <c r="CE679" i="4"/>
  <c r="CG678" i="4"/>
  <c r="CH678" i="4" s="1"/>
  <c r="BA380" i="4"/>
  <c r="BD379" i="4"/>
  <c r="BF379" i="4" s="1"/>
  <c r="AZ319" i="4"/>
  <c r="BC318" i="4"/>
  <c r="BE318" i="4" s="1"/>
  <c r="AE237" i="7"/>
  <c r="Z241" i="7"/>
  <c r="AA240" i="7"/>
  <c r="AB240" i="7" s="1"/>
  <c r="AC238" i="7"/>
  <c r="AC239" i="7" s="1"/>
  <c r="Q14" i="1"/>
  <c r="CE680" i="4" l="1"/>
  <c r="CG679" i="4"/>
  <c r="CH679" i="4" s="1"/>
  <c r="M267" i="6"/>
  <c r="O266" i="6"/>
  <c r="P266" i="6"/>
  <c r="BA381" i="4"/>
  <c r="BD380" i="4"/>
  <c r="BF380" i="4" s="1"/>
  <c r="AZ320" i="4"/>
  <c r="BC319" i="4"/>
  <c r="BE319" i="4" s="1"/>
  <c r="AC240" i="7"/>
  <c r="AD240" i="7" s="1"/>
  <c r="Z242" i="7"/>
  <c r="AD239" i="7"/>
  <c r="AA241" i="7"/>
  <c r="AD238" i="7"/>
  <c r="AE238" i="7" s="1"/>
  <c r="Q15" i="1"/>
  <c r="AE240" i="7" l="1"/>
  <c r="P267" i="6"/>
  <c r="O267" i="6"/>
  <c r="M268" i="6"/>
  <c r="CE681" i="4"/>
  <c r="CG680" i="4"/>
  <c r="CH680" i="4" s="1"/>
  <c r="BD381" i="4"/>
  <c r="BF381" i="4" s="1"/>
  <c r="BA382" i="4"/>
  <c r="AZ321" i="4"/>
  <c r="BC320" i="4"/>
  <c r="BE320" i="4" s="1"/>
  <c r="AE239" i="7"/>
  <c r="AA242" i="7"/>
  <c r="AB242" i="7" s="1"/>
  <c r="AB241" i="7"/>
  <c r="Z243" i="7"/>
  <c r="Q16" i="1"/>
  <c r="CE682" i="4" l="1"/>
  <c r="CG681" i="4"/>
  <c r="CH681" i="4" s="1"/>
  <c r="P268" i="6"/>
  <c r="M269" i="6"/>
  <c r="O268" i="6"/>
  <c r="BA383" i="4"/>
  <c r="BD382" i="4"/>
  <c r="BF382" i="4" s="1"/>
  <c r="AZ322" i="4"/>
  <c r="BC321" i="4"/>
  <c r="BE321" i="4" s="1"/>
  <c r="Z244" i="7"/>
  <c r="AA243" i="7"/>
  <c r="AC241" i="7"/>
  <c r="AC242" i="7" s="1"/>
  <c r="Q17" i="1"/>
  <c r="P269" i="6" l="1"/>
  <c r="M270" i="6"/>
  <c r="O269" i="6"/>
  <c r="CE683" i="4"/>
  <c r="CG682" i="4"/>
  <c r="CH682" i="4" s="1"/>
  <c r="BA384" i="4"/>
  <c r="BD383" i="4"/>
  <c r="BF383" i="4" s="1"/>
  <c r="AZ323" i="4"/>
  <c r="BC322" i="4"/>
  <c r="BE322" i="4" s="1"/>
  <c r="AA244" i="7"/>
  <c r="AD242" i="7"/>
  <c r="AE242" i="7" s="1"/>
  <c r="AB243" i="7"/>
  <c r="AD241" i="7"/>
  <c r="AE241" i="7" s="1"/>
  <c r="Z245" i="7"/>
  <c r="AB244" i="7"/>
  <c r="Q18" i="1"/>
  <c r="CE684" i="4" l="1"/>
  <c r="CG683" i="4"/>
  <c r="CH683" i="4" s="1"/>
  <c r="P270" i="6"/>
  <c r="O270" i="6"/>
  <c r="M271" i="6"/>
  <c r="BA385" i="4"/>
  <c r="BD384" i="4"/>
  <c r="BF384" i="4" s="1"/>
  <c r="AZ324" i="4"/>
  <c r="BC323" i="4"/>
  <c r="BE323" i="4" s="1"/>
  <c r="Z246" i="7"/>
  <c r="AA245" i="7"/>
  <c r="AC243" i="7"/>
  <c r="AC244" i="7" s="1"/>
  <c r="Q19" i="1"/>
  <c r="P271" i="6" l="1"/>
  <c r="M272" i="6"/>
  <c r="O271" i="6"/>
  <c r="CE685" i="4"/>
  <c r="CG684" i="4"/>
  <c r="CH684" i="4" s="1"/>
  <c r="BA386" i="4"/>
  <c r="BD385" i="4"/>
  <c r="BF385" i="4" s="1"/>
  <c r="AZ325" i="4"/>
  <c r="BC324" i="4"/>
  <c r="BE324" i="4" s="1"/>
  <c r="AA246" i="7"/>
  <c r="AB246" i="7" s="1"/>
  <c r="AD244" i="7"/>
  <c r="AE244" i="7" s="1"/>
  <c r="AD243" i="7"/>
  <c r="AE243" i="7" s="1"/>
  <c r="AB245" i="7"/>
  <c r="AC245" i="7" s="1"/>
  <c r="Z247" i="7"/>
  <c r="Q20" i="1"/>
  <c r="CE686" i="4" l="1"/>
  <c r="CG685" i="4"/>
  <c r="CH685" i="4" s="1"/>
  <c r="O272" i="6"/>
  <c r="M273" i="6"/>
  <c r="P272" i="6"/>
  <c r="BA387" i="4"/>
  <c r="BD386" i="4"/>
  <c r="BF386" i="4" s="1"/>
  <c r="AZ326" i="4"/>
  <c r="BC325" i="4"/>
  <c r="BE325" i="4" s="1"/>
  <c r="AA247" i="7"/>
  <c r="AB247" i="7" s="1"/>
  <c r="AC246" i="7"/>
  <c r="AD245" i="7"/>
  <c r="AE245" i="7" s="1"/>
  <c r="Z248" i="7"/>
  <c r="Q21" i="1"/>
  <c r="AA248" i="7" l="1"/>
  <c r="P273" i="6"/>
  <c r="M274" i="6"/>
  <c r="O273" i="6"/>
  <c r="CE687" i="4"/>
  <c r="CG686" i="4"/>
  <c r="CH686" i="4" s="1"/>
  <c r="BA388" i="4"/>
  <c r="BD387" i="4"/>
  <c r="BF387" i="4" s="1"/>
  <c r="AZ327" i="4"/>
  <c r="BC326" i="4"/>
  <c r="BE326" i="4" s="1"/>
  <c r="AC247" i="7"/>
  <c r="AD247" i="7" s="1"/>
  <c r="AE247" i="7" s="1"/>
  <c r="AD246" i="7"/>
  <c r="AE246" i="7" s="1"/>
  <c r="Z249" i="7"/>
  <c r="AB248" i="7"/>
  <c r="Q22" i="1"/>
  <c r="CE688" i="4" l="1"/>
  <c r="CG687" i="4"/>
  <c r="CH687" i="4" s="1"/>
  <c r="P274" i="6"/>
  <c r="M275" i="6"/>
  <c r="O274" i="6"/>
  <c r="AZ328" i="4"/>
  <c r="BC327" i="4"/>
  <c r="BE327" i="4" s="1"/>
  <c r="BA389" i="4"/>
  <c r="BD388" i="4"/>
  <c r="BF388" i="4" s="1"/>
  <c r="AC248" i="7"/>
  <c r="Z250" i="7"/>
  <c r="AA249" i="7"/>
  <c r="Q23" i="1"/>
  <c r="AA250" i="7" l="1"/>
  <c r="P275" i="6"/>
  <c r="M276" i="6"/>
  <c r="O275" i="6"/>
  <c r="CE689" i="4"/>
  <c r="CG688" i="4"/>
  <c r="CH688" i="4" s="1"/>
  <c r="BA390" i="4"/>
  <c r="BD389" i="4"/>
  <c r="BF389" i="4" s="1"/>
  <c r="AZ329" i="4"/>
  <c r="BC328" i="4"/>
  <c r="BE328" i="4" s="1"/>
  <c r="AB249" i="7"/>
  <c r="AC249" i="7" s="1"/>
  <c r="AD248" i="7"/>
  <c r="AE248" i="7" s="1"/>
  <c r="Z251" i="7"/>
  <c r="AB250" i="7"/>
  <c r="Q24" i="1"/>
  <c r="O276" i="6" l="1"/>
  <c r="P276" i="6"/>
  <c r="M277" i="6"/>
  <c r="CE690" i="4"/>
  <c r="CG689" i="4"/>
  <c r="CH689" i="4" s="1"/>
  <c r="AZ330" i="4"/>
  <c r="BC329" i="4"/>
  <c r="BE329" i="4" s="1"/>
  <c r="BA391" i="4"/>
  <c r="BD390" i="4"/>
  <c r="BF390" i="4" s="1"/>
  <c r="AC250" i="7"/>
  <c r="AD250" i="7" s="1"/>
  <c r="AE250" i="7" s="1"/>
  <c r="AD249" i="7"/>
  <c r="AE249" i="7" s="1"/>
  <c r="Z252" i="7"/>
  <c r="AA251" i="7"/>
  <c r="Q25" i="1"/>
  <c r="CE691" i="4" l="1"/>
  <c r="CG690" i="4"/>
  <c r="CH690" i="4" s="1"/>
  <c r="P277" i="6"/>
  <c r="O277" i="6"/>
  <c r="M278" i="6"/>
  <c r="BA392" i="4"/>
  <c r="BD391" i="4"/>
  <c r="BF391" i="4" s="1"/>
  <c r="AZ331" i="4"/>
  <c r="BC330" i="4"/>
  <c r="BE330" i="4" s="1"/>
  <c r="Z253" i="7"/>
  <c r="AA252" i="7"/>
  <c r="AB251" i="7"/>
  <c r="Q26" i="1"/>
  <c r="AA253" i="7" l="1"/>
  <c r="P278" i="6"/>
  <c r="M279" i="6"/>
  <c r="O278" i="6"/>
  <c r="CE692" i="4"/>
  <c r="CG691" i="4"/>
  <c r="CH691" i="4" s="1"/>
  <c r="AZ332" i="4"/>
  <c r="BC331" i="4"/>
  <c r="BE331" i="4" s="1"/>
  <c r="BA393" i="4"/>
  <c r="BD392" i="4"/>
  <c r="BF392" i="4" s="1"/>
  <c r="AB252" i="7"/>
  <c r="AC251" i="7"/>
  <c r="Z254" i="7"/>
  <c r="AB253" i="7"/>
  <c r="AO7" i="6"/>
  <c r="AO8" i="6"/>
  <c r="AC252" i="7" l="1"/>
  <c r="AC253" i="7" s="1"/>
  <c r="AD253" i="7" s="1"/>
  <c r="P279" i="6"/>
  <c r="O279" i="6"/>
  <c r="M280" i="6"/>
  <c r="CE693" i="4"/>
  <c r="CG692" i="4"/>
  <c r="CH692" i="4" s="1"/>
  <c r="BA394" i="4"/>
  <c r="BD393" i="4"/>
  <c r="BF393" i="4" s="1"/>
  <c r="AZ333" i="4"/>
  <c r="BC332" i="4"/>
  <c r="BE332" i="4" s="1"/>
  <c r="AD251" i="7"/>
  <c r="AE251" i="7" s="1"/>
  <c r="AD252" i="7"/>
  <c r="AE252" i="7" s="1"/>
  <c r="Z255" i="7"/>
  <c r="AA254" i="7"/>
  <c r="AA255" i="7" l="1"/>
  <c r="P280" i="6"/>
  <c r="M281" i="6"/>
  <c r="O280" i="6"/>
  <c r="CE694" i="4"/>
  <c r="CG693" i="4"/>
  <c r="CH693" i="4" s="1"/>
  <c r="AZ334" i="4"/>
  <c r="BC333" i="4"/>
  <c r="BE333" i="4" s="1"/>
  <c r="BA395" i="4"/>
  <c r="BD394" i="4"/>
  <c r="BF394" i="4" s="1"/>
  <c r="AE253" i="7"/>
  <c r="AB254" i="7"/>
  <c r="Z256" i="7"/>
  <c r="AB255" i="7"/>
  <c r="CE695" i="4" l="1"/>
  <c r="CG694" i="4"/>
  <c r="CH694" i="4" s="1"/>
  <c r="O281" i="6"/>
  <c r="M282" i="6"/>
  <c r="P281" i="6"/>
  <c r="AZ335" i="4"/>
  <c r="BC334" i="4"/>
  <c r="BE334" i="4" s="1"/>
  <c r="BA396" i="4"/>
  <c r="BD395" i="4"/>
  <c r="BF395" i="4" s="1"/>
  <c r="Z257" i="7"/>
  <c r="AC254" i="7"/>
  <c r="AC255" i="7" s="1"/>
  <c r="AA256" i="7"/>
  <c r="AA257" i="7" l="1"/>
  <c r="M283" i="6"/>
  <c r="O282" i="6"/>
  <c r="P282" i="6"/>
  <c r="CE696" i="4"/>
  <c r="CG695" i="4"/>
  <c r="CH695" i="4" s="1"/>
  <c r="AZ336" i="4"/>
  <c r="BC335" i="4"/>
  <c r="BE335" i="4" s="1"/>
  <c r="BA397" i="4"/>
  <c r="BD396" i="4"/>
  <c r="BF396" i="4" s="1"/>
  <c r="AD254" i="7"/>
  <c r="AE254" i="7" s="1"/>
  <c r="AB256" i="7"/>
  <c r="AC256" i="7" s="1"/>
  <c r="Z258" i="7"/>
  <c r="AB257" i="7"/>
  <c r="AA258" i="7"/>
  <c r="AD255" i="7"/>
  <c r="AE255" i="7" s="1"/>
  <c r="O283" i="6" l="1"/>
  <c r="M284" i="6"/>
  <c r="P283" i="6"/>
  <c r="CE697" i="4"/>
  <c r="CG696" i="4"/>
  <c r="CH696" i="4" s="1"/>
  <c r="AZ337" i="4"/>
  <c r="BC336" i="4"/>
  <c r="BE336" i="4" s="1"/>
  <c r="BA398" i="4"/>
  <c r="BD397" i="4"/>
  <c r="BF397" i="4" s="1"/>
  <c r="Z259" i="7"/>
  <c r="AB258" i="7"/>
  <c r="AC257" i="7"/>
  <c r="AD256" i="7"/>
  <c r="AE256" i="7" s="1"/>
  <c r="CE698" i="4" l="1"/>
  <c r="CG697" i="4"/>
  <c r="CH697" i="4" s="1"/>
  <c r="P284" i="6"/>
  <c r="M285" i="6"/>
  <c r="O284" i="6"/>
  <c r="AZ338" i="4"/>
  <c r="BC337" i="4"/>
  <c r="BE337" i="4" s="1"/>
  <c r="BA399" i="4"/>
  <c r="BD398" i="4"/>
  <c r="BF398" i="4" s="1"/>
  <c r="AC258" i="7"/>
  <c r="AD258" i="7" s="1"/>
  <c r="AD257" i="7"/>
  <c r="AE257" i="7" s="1"/>
  <c r="Z260" i="7"/>
  <c r="AA259" i="7"/>
  <c r="AE258" i="7" l="1"/>
  <c r="M286" i="6"/>
  <c r="P285" i="6"/>
  <c r="O285" i="6"/>
  <c r="CE699" i="4"/>
  <c r="CG698" i="4"/>
  <c r="CH698" i="4" s="1"/>
  <c r="AZ339" i="4"/>
  <c r="BC338" i="4"/>
  <c r="BE338" i="4" s="1"/>
  <c r="BA400" i="4"/>
  <c r="BD399" i="4"/>
  <c r="BF399" i="4" s="1"/>
  <c r="AA260" i="7"/>
  <c r="AB260" i="7" s="1"/>
  <c r="AB259" i="7"/>
  <c r="Z261" i="7"/>
  <c r="CE700" i="4" l="1"/>
  <c r="CG699" i="4"/>
  <c r="CH699" i="4" s="1"/>
  <c r="P286" i="6"/>
  <c r="M287" i="6"/>
  <c r="O286" i="6"/>
  <c r="AZ340" i="4"/>
  <c r="BC339" i="4"/>
  <c r="BE339" i="4" s="1"/>
  <c r="BA401" i="4"/>
  <c r="BD400" i="4"/>
  <c r="BF400" i="4" s="1"/>
  <c r="Z262" i="7"/>
  <c r="AA261" i="7"/>
  <c r="AA262" i="7" s="1"/>
  <c r="AC259" i="7"/>
  <c r="AC260" i="7" s="1"/>
  <c r="M288" i="6" l="1"/>
  <c r="P287" i="6"/>
  <c r="O287" i="6"/>
  <c r="CE701" i="4"/>
  <c r="CG700" i="4"/>
  <c r="CH700" i="4" s="1"/>
  <c r="AZ341" i="4"/>
  <c r="BC340" i="4"/>
  <c r="BE340" i="4" s="1"/>
  <c r="BA402" i="4"/>
  <c r="BD401" i="4"/>
  <c r="BF401" i="4" s="1"/>
  <c r="AB261" i="7"/>
  <c r="AC261" i="7" s="1"/>
  <c r="Z263" i="7"/>
  <c r="AB262" i="7"/>
  <c r="AD259" i="7"/>
  <c r="AE259" i="7" s="1"/>
  <c r="AD260" i="7"/>
  <c r="AE260" i="7" l="1"/>
  <c r="CE702" i="4"/>
  <c r="CG701" i="4"/>
  <c r="CH701" i="4" s="1"/>
  <c r="P288" i="6"/>
  <c r="M289" i="6"/>
  <c r="O288" i="6"/>
  <c r="BA403" i="4"/>
  <c r="BD402" i="4"/>
  <c r="BF402" i="4" s="1"/>
  <c r="AZ342" i="4"/>
  <c r="BC341" i="4"/>
  <c r="BE341" i="4" s="1"/>
  <c r="AC262" i="7"/>
  <c r="AD262" i="7" s="1"/>
  <c r="AE262" i="7" s="1"/>
  <c r="Z264" i="7"/>
  <c r="AD261" i="7"/>
  <c r="AE261" i="7" s="1"/>
  <c r="AA263" i="7"/>
  <c r="P289" i="6" l="1"/>
  <c r="O289" i="6"/>
  <c r="M290" i="6"/>
  <c r="CE703" i="4"/>
  <c r="CG702" i="4"/>
  <c r="CH702" i="4" s="1"/>
  <c r="AZ343" i="4"/>
  <c r="BC342" i="4"/>
  <c r="BE342" i="4" s="1"/>
  <c r="BA404" i="4"/>
  <c r="BD403" i="4"/>
  <c r="BF403" i="4" s="1"/>
  <c r="AA264" i="7"/>
  <c r="AB264" i="7" s="1"/>
  <c r="AB263" i="7"/>
  <c r="Z265" i="7"/>
  <c r="CE704" i="4" l="1"/>
  <c r="CG703" i="4"/>
  <c r="CH703" i="4" s="1"/>
  <c r="O290" i="6"/>
  <c r="P290" i="6"/>
  <c r="M291" i="6"/>
  <c r="BA405" i="4"/>
  <c r="BD404" i="4"/>
  <c r="BF404" i="4" s="1"/>
  <c r="AZ344" i="4"/>
  <c r="BC343" i="4"/>
  <c r="BE343" i="4" s="1"/>
  <c r="Z266" i="7"/>
  <c r="AC263" i="7"/>
  <c r="AC264" i="7" s="1"/>
  <c r="AA265" i="7"/>
  <c r="M292" i="6" l="1"/>
  <c r="O291" i="6"/>
  <c r="P291" i="6"/>
  <c r="CE705" i="4"/>
  <c r="CG704" i="4"/>
  <c r="CH704" i="4" s="1"/>
  <c r="AZ345" i="4"/>
  <c r="BC344" i="4"/>
  <c r="BE344" i="4" s="1"/>
  <c r="BA406" i="4"/>
  <c r="BD405" i="4"/>
  <c r="BF405" i="4" s="1"/>
  <c r="AA266" i="7"/>
  <c r="AD263" i="7"/>
  <c r="AE263" i="7" s="1"/>
  <c r="AB265" i="7"/>
  <c r="AC265" i="7" s="1"/>
  <c r="Z267" i="7"/>
  <c r="AB266" i="7"/>
  <c r="AD264" i="7"/>
  <c r="AE264" i="7" s="1"/>
  <c r="CE706" i="4" l="1"/>
  <c r="CG705" i="4"/>
  <c r="CH705" i="4" s="1"/>
  <c r="M293" i="6"/>
  <c r="O292" i="6"/>
  <c r="P292" i="6"/>
  <c r="BA407" i="4"/>
  <c r="BD406" i="4"/>
  <c r="BF406" i="4" s="1"/>
  <c r="AZ346" i="4"/>
  <c r="BC345" i="4"/>
  <c r="BE345" i="4" s="1"/>
  <c r="AA267" i="7"/>
  <c r="AB267" i="7" s="1"/>
  <c r="Z268" i="7"/>
  <c r="AC266" i="7"/>
  <c r="AD266" i="7" s="1"/>
  <c r="AD265" i="7"/>
  <c r="AE265" i="7" s="1"/>
  <c r="M294" i="6" l="1"/>
  <c r="O293" i="6"/>
  <c r="P293" i="6"/>
  <c r="CE707" i="4"/>
  <c r="CG706" i="4"/>
  <c r="CH706" i="4" s="1"/>
  <c r="AZ347" i="4"/>
  <c r="BC346" i="4"/>
  <c r="BE346" i="4" s="1"/>
  <c r="BA408" i="4"/>
  <c r="BD407" i="4"/>
  <c r="BF407" i="4" s="1"/>
  <c r="AE266" i="7"/>
  <c r="Z269" i="7"/>
  <c r="AC267" i="7"/>
  <c r="AA268" i="7"/>
  <c r="AB268" i="7" s="1"/>
  <c r="CE708" i="4" l="1"/>
  <c r="CG707" i="4"/>
  <c r="CH707" i="4" s="1"/>
  <c r="M295" i="6"/>
  <c r="O294" i="6"/>
  <c r="P294" i="6"/>
  <c r="BA409" i="4"/>
  <c r="BD408" i="4"/>
  <c r="BF408" i="4" s="1"/>
  <c r="AZ348" i="4"/>
  <c r="BC347" i="4"/>
  <c r="BE347" i="4" s="1"/>
  <c r="AC268" i="7"/>
  <c r="Z270" i="7"/>
  <c r="AA269" i="7"/>
  <c r="AD267" i="7"/>
  <c r="AE267" i="7" s="1"/>
  <c r="AA270" i="7" l="1"/>
  <c r="O295" i="6"/>
  <c r="M296" i="6"/>
  <c r="P295" i="6"/>
  <c r="CE709" i="4"/>
  <c r="CG708" i="4"/>
  <c r="CH708" i="4" s="1"/>
  <c r="AZ349" i="4"/>
  <c r="BC348" i="4"/>
  <c r="BE348" i="4" s="1"/>
  <c r="BA410" i="4"/>
  <c r="BD409" i="4"/>
  <c r="BF409" i="4" s="1"/>
  <c r="AB269" i="7"/>
  <c r="AC269" i="7" s="1"/>
  <c r="AD268" i="7"/>
  <c r="AE268" i="7" s="1"/>
  <c r="Z271" i="7"/>
  <c r="AB270" i="7"/>
  <c r="M297" i="6" l="1"/>
  <c r="O296" i="6"/>
  <c r="P296" i="6"/>
  <c r="CE710" i="4"/>
  <c r="CG709" i="4"/>
  <c r="CH709" i="4" s="1"/>
  <c r="BA411" i="4"/>
  <c r="BD410" i="4"/>
  <c r="BF410" i="4" s="1"/>
  <c r="AZ350" i="4"/>
  <c r="BC349" i="4"/>
  <c r="BE349" i="4" s="1"/>
  <c r="AC270" i="7"/>
  <c r="AD270" i="7" s="1"/>
  <c r="AD269" i="7"/>
  <c r="AE269" i="7" s="1"/>
  <c r="Z272" i="7"/>
  <c r="AA271" i="7"/>
  <c r="CE711" i="4" l="1"/>
  <c r="CG710" i="4"/>
  <c r="CH710" i="4" s="1"/>
  <c r="M298" i="6"/>
  <c r="P297" i="6"/>
  <c r="O297" i="6"/>
  <c r="AZ351" i="4"/>
  <c r="BC350" i="4"/>
  <c r="BE350" i="4" s="1"/>
  <c r="BA412" i="4"/>
  <c r="BD411" i="4"/>
  <c r="BF411" i="4" s="1"/>
  <c r="AE270" i="7"/>
  <c r="Z273" i="7"/>
  <c r="AA272" i="7"/>
  <c r="AB271" i="7"/>
  <c r="O298" i="6" l="1"/>
  <c r="P298" i="6"/>
  <c r="M299" i="6"/>
  <c r="CE712" i="4"/>
  <c r="CG711" i="4"/>
  <c r="CH711" i="4" s="1"/>
  <c r="BA413" i="4"/>
  <c r="BD412" i="4"/>
  <c r="BF412" i="4" s="1"/>
  <c r="AZ352" i="4"/>
  <c r="BC351" i="4"/>
  <c r="BE351" i="4" s="1"/>
  <c r="AA273" i="7"/>
  <c r="AC271" i="7"/>
  <c r="AB272" i="7"/>
  <c r="Z274" i="7"/>
  <c r="AB273" i="7"/>
  <c r="CE713" i="4" l="1"/>
  <c r="CG712" i="4"/>
  <c r="CH712" i="4" s="1"/>
  <c r="P299" i="6"/>
  <c r="O299" i="6"/>
  <c r="M300" i="6"/>
  <c r="AZ353" i="4"/>
  <c r="BC352" i="4"/>
  <c r="BE352" i="4" s="1"/>
  <c r="BA414" i="4"/>
  <c r="BD413" i="4"/>
  <c r="BF413" i="4" s="1"/>
  <c r="AC272" i="7"/>
  <c r="AC273" i="7" s="1"/>
  <c r="AD273" i="7" s="1"/>
  <c r="AD271" i="7"/>
  <c r="AE271" i="7" s="1"/>
  <c r="Z275" i="7"/>
  <c r="AA274" i="7"/>
  <c r="AA275" i="7" l="1"/>
  <c r="AD272" i="7"/>
  <c r="O300" i="6"/>
  <c r="P300" i="6"/>
  <c r="M301" i="6"/>
  <c r="CE714" i="4"/>
  <c r="CG713" i="4"/>
  <c r="CH713" i="4" s="1"/>
  <c r="BA415" i="4"/>
  <c r="BD414" i="4"/>
  <c r="BF414" i="4" s="1"/>
  <c r="AZ354" i="4"/>
  <c r="BC353" i="4"/>
  <c r="BE353" i="4" s="1"/>
  <c r="AE273" i="7"/>
  <c r="AB274" i="7"/>
  <c r="AC274" i="7" s="1"/>
  <c r="Z276" i="7"/>
  <c r="AA276" i="7" s="1"/>
  <c r="AB275" i="7"/>
  <c r="AE272" i="7"/>
  <c r="CE715" i="4" l="1"/>
  <c r="CG714" i="4"/>
  <c r="CH714" i="4" s="1"/>
  <c r="P301" i="6"/>
  <c r="O301" i="6"/>
  <c r="M302" i="6"/>
  <c r="AZ355" i="4"/>
  <c r="BC354" i="4"/>
  <c r="BE354" i="4" s="1"/>
  <c r="BA416" i="4"/>
  <c r="BD415" i="4"/>
  <c r="BF415" i="4" s="1"/>
  <c r="AD274" i="7"/>
  <c r="AE274" i="7" s="1"/>
  <c r="AC275" i="7"/>
  <c r="AD275" i="7" s="1"/>
  <c r="AE275" i="7" s="1"/>
  <c r="Z277" i="7"/>
  <c r="AA277" i="7" s="1"/>
  <c r="AB276" i="7"/>
  <c r="O302" i="6" l="1"/>
  <c r="P302" i="6"/>
  <c r="M303" i="6"/>
  <c r="CE716" i="4"/>
  <c r="CG715" i="4"/>
  <c r="CH715" i="4" s="1"/>
  <c r="BD416" i="4"/>
  <c r="BF416" i="4" s="1"/>
  <c r="BA417" i="4"/>
  <c r="AZ356" i="4"/>
  <c r="BC355" i="4"/>
  <c r="BE355" i="4" s="1"/>
  <c r="Z278" i="7"/>
  <c r="AA278" i="7" s="1"/>
  <c r="AB277" i="7"/>
  <c r="AC276" i="7"/>
  <c r="CE717" i="4" l="1"/>
  <c r="CG716" i="4"/>
  <c r="CH716" i="4" s="1"/>
  <c r="M304" i="6"/>
  <c r="P303" i="6"/>
  <c r="O303" i="6"/>
  <c r="AZ357" i="4"/>
  <c r="BC356" i="4"/>
  <c r="BE356" i="4" s="1"/>
  <c r="BA418" i="4"/>
  <c r="BD417" i="4"/>
  <c r="BF417" i="4" s="1"/>
  <c r="Z279" i="7"/>
  <c r="AB278" i="7"/>
  <c r="AC277" i="7"/>
  <c r="AD276" i="7"/>
  <c r="AE276" i="7" s="1"/>
  <c r="AC278" i="7" l="1"/>
  <c r="O304" i="6"/>
  <c r="P304" i="6"/>
  <c r="M305" i="6"/>
  <c r="CE718" i="4"/>
  <c r="CG717" i="4"/>
  <c r="CH717" i="4" s="1"/>
  <c r="BA419" i="4"/>
  <c r="BD418" i="4"/>
  <c r="BF418" i="4" s="1"/>
  <c r="AZ358" i="4"/>
  <c r="BC357" i="4"/>
  <c r="BE357" i="4" s="1"/>
  <c r="AD278" i="7"/>
  <c r="Z280" i="7"/>
  <c r="AD277" i="7"/>
  <c r="AE277" i="7" s="1"/>
  <c r="AA279" i="7"/>
  <c r="AA280" i="7" l="1"/>
  <c r="M306" i="6"/>
  <c r="P305" i="6"/>
  <c r="O305" i="6"/>
  <c r="CE719" i="4"/>
  <c r="CG718" i="4"/>
  <c r="CH718" i="4" s="1"/>
  <c r="AZ359" i="4"/>
  <c r="BC358" i="4"/>
  <c r="BE358" i="4" s="1"/>
  <c r="BD419" i="4"/>
  <c r="BF419" i="4" s="1"/>
  <c r="BA420" i="4"/>
  <c r="AE278" i="7"/>
  <c r="AB279" i="7"/>
  <c r="Z281" i="7"/>
  <c r="AA281" i="7" s="1"/>
  <c r="AB280" i="7"/>
  <c r="CE720" i="4" l="1"/>
  <c r="CG719" i="4"/>
  <c r="CH719" i="4" s="1"/>
  <c r="O306" i="6"/>
  <c r="P306" i="6"/>
  <c r="M307" i="6"/>
  <c r="BD420" i="4"/>
  <c r="BF420" i="4" s="1"/>
  <c r="BA421" i="4"/>
  <c r="AZ360" i="4"/>
  <c r="BC359" i="4"/>
  <c r="BE359" i="4" s="1"/>
  <c r="Z282" i="7"/>
  <c r="AA282" i="7" s="1"/>
  <c r="AB281" i="7"/>
  <c r="AC279" i="7"/>
  <c r="AC280" i="7" s="1"/>
  <c r="AC281" i="7" l="1"/>
  <c r="P307" i="6"/>
  <c r="O307" i="6"/>
  <c r="M308" i="6"/>
  <c r="CE721" i="4"/>
  <c r="CG720" i="4"/>
  <c r="CH720" i="4" s="1"/>
  <c r="AZ361" i="4"/>
  <c r="BC360" i="4"/>
  <c r="BE360" i="4" s="1"/>
  <c r="BA422" i="4"/>
  <c r="BD421" i="4"/>
  <c r="BF421" i="4" s="1"/>
  <c r="AD280" i="7"/>
  <c r="AD279" i="7"/>
  <c r="AE279" i="7" s="1"/>
  <c r="AD281" i="7"/>
  <c r="Z283" i="7"/>
  <c r="AB282" i="7"/>
  <c r="AE280" i="7" l="1"/>
  <c r="AE281" i="7"/>
  <c r="M309" i="6"/>
  <c r="P308" i="6"/>
  <c r="O308" i="6"/>
  <c r="CE722" i="4"/>
  <c r="CG721" i="4"/>
  <c r="CH721" i="4" s="1"/>
  <c r="BA423" i="4"/>
  <c r="BD422" i="4"/>
  <c r="BF422" i="4" s="1"/>
  <c r="AZ362" i="4"/>
  <c r="BC361" i="4"/>
  <c r="BE361" i="4" s="1"/>
  <c r="Z284" i="7"/>
  <c r="AA283" i="7"/>
  <c r="AB283" i="7" s="1"/>
  <c r="AC282" i="7"/>
  <c r="CE723" i="4" l="1"/>
  <c r="CG722" i="4"/>
  <c r="CH722" i="4" s="1"/>
  <c r="P309" i="6"/>
  <c r="O309" i="6"/>
  <c r="M310" i="6"/>
  <c r="AZ363" i="4"/>
  <c r="BC362" i="4"/>
  <c r="BE362" i="4" s="1"/>
  <c r="BA424" i="4"/>
  <c r="BD423" i="4"/>
  <c r="BF423" i="4" s="1"/>
  <c r="AC283" i="7"/>
  <c r="AD283" i="7" s="1"/>
  <c r="AD282" i="7"/>
  <c r="AE282" i="7" s="1"/>
  <c r="AA284" i="7"/>
  <c r="Z285" i="7"/>
  <c r="O310" i="6" l="1"/>
  <c r="P310" i="6"/>
  <c r="M311" i="6"/>
  <c r="CE724" i="4"/>
  <c r="CG723" i="4"/>
  <c r="CH723" i="4" s="1"/>
  <c r="BA425" i="4"/>
  <c r="BD424" i="4"/>
  <c r="BF424" i="4" s="1"/>
  <c r="AZ364" i="4"/>
  <c r="BC363" i="4"/>
  <c r="BE363" i="4" s="1"/>
  <c r="AE283" i="7"/>
  <c r="Z286" i="7"/>
  <c r="AA285" i="7"/>
  <c r="AB284" i="7"/>
  <c r="CE725" i="4" l="1"/>
  <c r="CG724" i="4"/>
  <c r="CH724" i="4" s="1"/>
  <c r="P311" i="6"/>
  <c r="O311" i="6"/>
  <c r="M312" i="6"/>
  <c r="AZ365" i="4"/>
  <c r="BC364" i="4"/>
  <c r="BE364" i="4" s="1"/>
  <c r="BA426" i="4"/>
  <c r="BD425" i="4"/>
  <c r="BF425" i="4" s="1"/>
  <c r="AA286" i="7"/>
  <c r="AC284" i="7"/>
  <c r="AB285" i="7"/>
  <c r="Z287" i="7"/>
  <c r="AB286" i="7"/>
  <c r="O312" i="6" l="1"/>
  <c r="P312" i="6"/>
  <c r="M313" i="6"/>
  <c r="CE726" i="4"/>
  <c r="CG725" i="4"/>
  <c r="CH725" i="4" s="1"/>
  <c r="BA427" i="4"/>
  <c r="BD426" i="4"/>
  <c r="BF426" i="4" s="1"/>
  <c r="AZ366" i="4"/>
  <c r="BC365" i="4"/>
  <c r="BE365" i="4" s="1"/>
  <c r="AC285" i="7"/>
  <c r="AC286" i="7" s="1"/>
  <c r="AD286" i="7" s="1"/>
  <c r="AD284" i="7"/>
  <c r="AE284" i="7" s="1"/>
  <c r="Z288" i="7"/>
  <c r="AA287" i="7"/>
  <c r="AB287" i="7" s="1"/>
  <c r="AD285" i="7" l="1"/>
  <c r="CE727" i="4"/>
  <c r="CG726" i="4"/>
  <c r="CH726" i="4" s="1"/>
  <c r="P313" i="6"/>
  <c r="O313" i="6"/>
  <c r="M314" i="6"/>
  <c r="AZ367" i="4"/>
  <c r="BC366" i="4"/>
  <c r="BE366" i="4" s="1"/>
  <c r="BA428" i="4"/>
  <c r="BD427" i="4"/>
  <c r="BF427" i="4" s="1"/>
  <c r="AE286" i="7"/>
  <c r="AE285" i="7"/>
  <c r="Z289" i="7"/>
  <c r="AA288" i="7"/>
  <c r="AA289" i="7" s="1"/>
  <c r="AC287" i="7"/>
  <c r="O314" i="6" l="1"/>
  <c r="P314" i="6"/>
  <c r="M315" i="6"/>
  <c r="CE728" i="4"/>
  <c r="CG727" i="4"/>
  <c r="CH727" i="4" s="1"/>
  <c r="BA429" i="4"/>
  <c r="BD428" i="4"/>
  <c r="BF428" i="4" s="1"/>
  <c r="AZ368" i="4"/>
  <c r="BC367" i="4"/>
  <c r="BE367" i="4" s="1"/>
  <c r="AB288" i="7"/>
  <c r="Z290" i="7"/>
  <c r="AA290" i="7" s="1"/>
  <c r="AB289" i="7"/>
  <c r="AC288" i="7"/>
  <c r="AD287" i="7"/>
  <c r="AE287" i="7" s="1"/>
  <c r="CE729" i="4" l="1"/>
  <c r="CG728" i="4"/>
  <c r="CH728" i="4" s="1"/>
  <c r="M316" i="6"/>
  <c r="P315" i="6"/>
  <c r="O315" i="6"/>
  <c r="AZ369" i="4"/>
  <c r="BC368" i="4"/>
  <c r="BE368" i="4" s="1"/>
  <c r="BA430" i="4"/>
  <c r="BD429" i="4"/>
  <c r="BF429" i="4" s="1"/>
  <c r="Z291" i="7"/>
  <c r="AB290" i="7"/>
  <c r="AC289" i="7"/>
  <c r="AD289" i="7" s="1"/>
  <c r="AD288" i="7"/>
  <c r="AE288" i="7" s="1"/>
  <c r="P316" i="6" l="1"/>
  <c r="M317" i="6"/>
  <c r="O316" i="6"/>
  <c r="CE730" i="4"/>
  <c r="CG729" i="4"/>
  <c r="CH729" i="4" s="1"/>
  <c r="BA431" i="4"/>
  <c r="BD430" i="4"/>
  <c r="BF430" i="4" s="1"/>
  <c r="AZ370" i="4"/>
  <c r="BC369" i="4"/>
  <c r="BE369" i="4" s="1"/>
  <c r="AE289" i="7"/>
  <c r="Z292" i="7"/>
  <c r="AC290" i="7"/>
  <c r="AA291" i="7"/>
  <c r="AB291" i="7" s="1"/>
  <c r="CE731" i="4" l="1"/>
  <c r="CG730" i="4"/>
  <c r="CH730" i="4" s="1"/>
  <c r="O317" i="6"/>
  <c r="M318" i="6"/>
  <c r="P317" i="6"/>
  <c r="AZ371" i="4"/>
  <c r="BC370" i="4"/>
  <c r="BE370" i="4" s="1"/>
  <c r="BA432" i="4"/>
  <c r="BD431" i="4"/>
  <c r="BF431" i="4" s="1"/>
  <c r="AC291" i="7"/>
  <c r="Z293" i="7"/>
  <c r="AA292" i="7"/>
  <c r="AB292" i="7" s="1"/>
  <c r="AD290" i="7"/>
  <c r="AE290" i="7" s="1"/>
  <c r="P318" i="6" l="1"/>
  <c r="M319" i="6"/>
  <c r="O318" i="6"/>
  <c r="CE732" i="4"/>
  <c r="CG731" i="4"/>
  <c r="CH731" i="4" s="1"/>
  <c r="BD432" i="4"/>
  <c r="BF432" i="4" s="1"/>
  <c r="BA433" i="4"/>
  <c r="AZ372" i="4"/>
  <c r="BC371" i="4"/>
  <c r="BE371" i="4" s="1"/>
  <c r="Z294" i="7"/>
  <c r="AC292" i="7"/>
  <c r="AA293" i="7"/>
  <c r="AD291" i="7"/>
  <c r="AE291" i="7" s="1"/>
  <c r="AA294" i="7" l="1"/>
  <c r="AB294" i="7" s="1"/>
  <c r="CE733" i="4"/>
  <c r="CG732" i="4"/>
  <c r="CH732" i="4" s="1"/>
  <c r="O319" i="6"/>
  <c r="M320" i="6"/>
  <c r="P319" i="6"/>
  <c r="AZ373" i="4"/>
  <c r="BC372" i="4"/>
  <c r="BE372" i="4" s="1"/>
  <c r="BA434" i="4"/>
  <c r="BD433" i="4"/>
  <c r="BF433" i="4" s="1"/>
  <c r="AB293" i="7"/>
  <c r="AC293" i="7" s="1"/>
  <c r="AD292" i="7"/>
  <c r="AE292" i="7" s="1"/>
  <c r="Z295" i="7"/>
  <c r="AA295" i="7" s="1"/>
  <c r="P320" i="6" l="1"/>
  <c r="M321" i="6"/>
  <c r="O320" i="6"/>
  <c r="CE734" i="4"/>
  <c r="CG733" i="4"/>
  <c r="CH733" i="4" s="1"/>
  <c r="BA435" i="4"/>
  <c r="BD434" i="4"/>
  <c r="BF434" i="4" s="1"/>
  <c r="AZ374" i="4"/>
  <c r="BC373" i="4"/>
  <c r="BE373" i="4" s="1"/>
  <c r="AC294" i="7"/>
  <c r="AD294" i="7" s="1"/>
  <c r="Z296" i="7"/>
  <c r="AB295" i="7"/>
  <c r="AC295" i="7" s="1"/>
  <c r="AD293" i="7"/>
  <c r="AE293" i="7" s="1"/>
  <c r="CE735" i="4" l="1"/>
  <c r="CG734" i="4"/>
  <c r="CH734" i="4" s="1"/>
  <c r="O321" i="6"/>
  <c r="M322" i="6"/>
  <c r="P321" i="6"/>
  <c r="AZ375" i="4"/>
  <c r="BC374" i="4"/>
  <c r="BE374" i="4" s="1"/>
  <c r="BA436" i="4"/>
  <c r="BD435" i="4"/>
  <c r="BF435" i="4" s="1"/>
  <c r="AE294" i="7"/>
  <c r="Z297" i="7"/>
  <c r="AD295" i="7"/>
  <c r="AE295" i="7" s="1"/>
  <c r="AA296" i="7"/>
  <c r="AA297" i="7" l="1"/>
  <c r="P322" i="6"/>
  <c r="M323" i="6"/>
  <c r="O322" i="6"/>
  <c r="CE736" i="4"/>
  <c r="CG735" i="4"/>
  <c r="CH735" i="4" s="1"/>
  <c r="BD436" i="4"/>
  <c r="BF436" i="4" s="1"/>
  <c r="BA437" i="4"/>
  <c r="AZ376" i="4"/>
  <c r="BC375" i="4"/>
  <c r="BE375" i="4" s="1"/>
  <c r="AB296" i="7"/>
  <c r="Z298" i="7"/>
  <c r="AB297" i="7"/>
  <c r="O323" i="6" l="1"/>
  <c r="M324" i="6"/>
  <c r="P323" i="6"/>
  <c r="CE737" i="4"/>
  <c r="CG736" i="4"/>
  <c r="CH736" i="4" s="1"/>
  <c r="AZ377" i="4"/>
  <c r="BC376" i="4"/>
  <c r="BE376" i="4" s="1"/>
  <c r="BA438" i="4"/>
  <c r="BD437" i="4"/>
  <c r="BF437" i="4" s="1"/>
  <c r="Z299" i="7"/>
  <c r="AC296" i="7"/>
  <c r="AC297" i="7" s="1"/>
  <c r="AA298" i="7"/>
  <c r="AA299" i="7" l="1"/>
  <c r="AB299" i="7" s="1"/>
  <c r="CE738" i="4"/>
  <c r="CG737" i="4"/>
  <c r="CH737" i="4" s="1"/>
  <c r="P324" i="6"/>
  <c r="M325" i="6"/>
  <c r="O324" i="6"/>
  <c r="BA439" i="4"/>
  <c r="BD438" i="4"/>
  <c r="BF438" i="4" s="1"/>
  <c r="AZ378" i="4"/>
  <c r="BC377" i="4"/>
  <c r="BE377" i="4" s="1"/>
  <c r="AD296" i="7"/>
  <c r="AE296" i="7" s="1"/>
  <c r="AB298" i="7"/>
  <c r="Z300" i="7"/>
  <c r="AA300" i="7" s="1"/>
  <c r="AC298" i="7"/>
  <c r="AD297" i="7"/>
  <c r="M326" i="6" l="1"/>
  <c r="P325" i="6"/>
  <c r="O325" i="6"/>
  <c r="CE739" i="4"/>
  <c r="CG738" i="4"/>
  <c r="CH738" i="4" s="1"/>
  <c r="AE297" i="7"/>
  <c r="AZ379" i="4"/>
  <c r="BC378" i="4"/>
  <c r="BE378" i="4" s="1"/>
  <c r="BA440" i="4"/>
  <c r="BD439" i="4"/>
  <c r="BF439" i="4" s="1"/>
  <c r="Z301" i="7"/>
  <c r="AA301" i="7" s="1"/>
  <c r="AB300" i="7"/>
  <c r="AC299" i="7"/>
  <c r="AD298" i="7"/>
  <c r="AE298" i="7" s="1"/>
  <c r="CE740" i="4" l="1"/>
  <c r="CG739" i="4"/>
  <c r="CH739" i="4" s="1"/>
  <c r="AC300" i="7"/>
  <c r="O326" i="6"/>
  <c r="P326" i="6"/>
  <c r="M327" i="6"/>
  <c r="BD440" i="4"/>
  <c r="BF440" i="4" s="1"/>
  <c r="BA441" i="4"/>
  <c r="AZ380" i="4"/>
  <c r="BC379" i="4"/>
  <c r="BE379" i="4" s="1"/>
  <c r="AD300" i="7"/>
  <c r="AD299" i="7"/>
  <c r="AE299" i="7" s="1"/>
  <c r="Z302" i="7"/>
  <c r="AA302" i="7" s="1"/>
  <c r="AB301" i="7"/>
  <c r="O327" i="6" l="1"/>
  <c r="M328" i="6"/>
  <c r="P327" i="6"/>
  <c r="CE741" i="4"/>
  <c r="CG740" i="4"/>
  <c r="CH740" i="4" s="1"/>
  <c r="AZ381" i="4"/>
  <c r="BC380" i="4"/>
  <c r="BE380" i="4" s="1"/>
  <c r="BA442" i="4"/>
  <c r="BD441" i="4"/>
  <c r="BF441" i="4" s="1"/>
  <c r="AE300" i="7"/>
  <c r="Z303" i="7"/>
  <c r="AA303" i="7" s="1"/>
  <c r="AB302" i="7"/>
  <c r="AC301" i="7"/>
  <c r="AC302" i="7" s="1"/>
  <c r="CE742" i="4" l="1"/>
  <c r="CG741" i="4"/>
  <c r="CH741" i="4" s="1"/>
  <c r="P328" i="6"/>
  <c r="O328" i="6"/>
  <c r="M329" i="6"/>
  <c r="BA443" i="4"/>
  <c r="BD442" i="4"/>
  <c r="BF442" i="4" s="1"/>
  <c r="AZ382" i="4"/>
  <c r="BC381" i="4"/>
  <c r="BE381" i="4" s="1"/>
  <c r="AD302" i="7"/>
  <c r="AD301" i="7"/>
  <c r="AE301" i="7" s="1"/>
  <c r="Z304" i="7"/>
  <c r="AB303" i="7"/>
  <c r="AC303" i="7" s="1"/>
  <c r="P329" i="6" l="1"/>
  <c r="O329" i="6"/>
  <c r="M330" i="6"/>
  <c r="CE743" i="4"/>
  <c r="CG742" i="4"/>
  <c r="CH742" i="4" s="1"/>
  <c r="AZ383" i="4"/>
  <c r="BC382" i="4"/>
  <c r="BE382" i="4" s="1"/>
  <c r="BA444" i="4"/>
  <c r="BD443" i="4"/>
  <c r="BF443" i="4" s="1"/>
  <c r="AE302" i="7"/>
  <c r="Z305" i="7"/>
  <c r="AA304" i="7"/>
  <c r="AD303" i="7"/>
  <c r="AE303" i="7" s="1"/>
  <c r="CE744" i="4" l="1"/>
  <c r="CG743" i="4"/>
  <c r="CH743" i="4" s="1"/>
  <c r="O330" i="6"/>
  <c r="P330" i="6"/>
  <c r="M331" i="6"/>
  <c r="BD444" i="4"/>
  <c r="BF444" i="4" s="1"/>
  <c r="BA445" i="4"/>
  <c r="AZ384" i="4"/>
  <c r="BC383" i="4"/>
  <c r="BE383" i="4" s="1"/>
  <c r="Z306" i="7"/>
  <c r="AA305" i="7"/>
  <c r="AB304" i="7"/>
  <c r="AA306" i="7" l="1"/>
  <c r="O331" i="6"/>
  <c r="M332" i="6"/>
  <c r="P331" i="6"/>
  <c r="CE745" i="4"/>
  <c r="CG744" i="4"/>
  <c r="CH744" i="4" s="1"/>
  <c r="AZ385" i="4"/>
  <c r="BC384" i="4"/>
  <c r="BE384" i="4" s="1"/>
  <c r="BA446" i="4"/>
  <c r="BD445" i="4"/>
  <c r="BF445" i="4" s="1"/>
  <c r="AC304" i="7"/>
  <c r="AB305" i="7"/>
  <c r="Z307" i="7"/>
  <c r="AB306" i="7"/>
  <c r="P332" i="6" l="1"/>
  <c r="M333" i="6"/>
  <c r="O332" i="6"/>
  <c r="CE746" i="4"/>
  <c r="CG745" i="4"/>
  <c r="CH745" i="4" s="1"/>
  <c r="BA447" i="4"/>
  <c r="BD446" i="4"/>
  <c r="BF446" i="4" s="1"/>
  <c r="AZ386" i="4"/>
  <c r="BC385" i="4"/>
  <c r="BE385" i="4" s="1"/>
  <c r="AC305" i="7"/>
  <c r="AC306" i="7" s="1"/>
  <c r="AD306" i="7" s="1"/>
  <c r="AD304" i="7"/>
  <c r="AE304" i="7" s="1"/>
  <c r="Z308" i="7"/>
  <c r="AD305" i="7"/>
  <c r="AE305" i="7" s="1"/>
  <c r="AA307" i="7"/>
  <c r="CE747" i="4" l="1"/>
  <c r="CG746" i="4"/>
  <c r="CH746" i="4" s="1"/>
  <c r="P333" i="6"/>
  <c r="O333" i="6"/>
  <c r="M334" i="6"/>
  <c r="AZ387" i="4"/>
  <c r="BC386" i="4"/>
  <c r="BE386" i="4" s="1"/>
  <c r="BA448" i="4"/>
  <c r="BD447" i="4"/>
  <c r="BF447" i="4" s="1"/>
  <c r="AA308" i="7"/>
  <c r="AB308" i="7" s="1"/>
  <c r="AB307" i="7"/>
  <c r="Z309" i="7"/>
  <c r="AE306" i="7"/>
  <c r="P334" i="6" l="1"/>
  <c r="M335" i="6"/>
  <c r="O334" i="6"/>
  <c r="CE748" i="4"/>
  <c r="CG747" i="4"/>
  <c r="CH747" i="4" s="1"/>
  <c r="BA449" i="4"/>
  <c r="BD448" i="4"/>
  <c r="BF448" i="4" s="1"/>
  <c r="AZ388" i="4"/>
  <c r="BE387" i="4"/>
  <c r="BC387" i="4"/>
  <c r="AA309" i="7"/>
  <c r="AB309" i="7" s="1"/>
  <c r="Z310" i="7"/>
  <c r="AC307" i="7"/>
  <c r="AC308" i="7" s="1"/>
  <c r="CE749" i="4" l="1"/>
  <c r="CG748" i="4"/>
  <c r="CH748" i="4" s="1"/>
  <c r="O335" i="6"/>
  <c r="M336" i="6"/>
  <c r="P335" i="6"/>
  <c r="AZ389" i="4"/>
  <c r="BC388" i="4"/>
  <c r="BE388" i="4" s="1"/>
  <c r="BA450" i="4"/>
  <c r="BD449" i="4"/>
  <c r="BF449" i="4" s="1"/>
  <c r="AC309" i="7"/>
  <c r="AD309" i="7" s="1"/>
  <c r="Z311" i="7"/>
  <c r="AD308" i="7"/>
  <c r="AE308" i="7" s="1"/>
  <c r="AD307" i="7"/>
  <c r="AE307" i="7" s="1"/>
  <c r="AA310" i="7"/>
  <c r="P336" i="6" l="1"/>
  <c r="M337" i="6"/>
  <c r="O336" i="6"/>
  <c r="CE750" i="4"/>
  <c r="CG749" i="4"/>
  <c r="CH749" i="4" s="1"/>
  <c r="BA451" i="4"/>
  <c r="BD450" i="4"/>
  <c r="BF450" i="4" s="1"/>
  <c r="AZ390" i="4"/>
  <c r="BC389" i="4"/>
  <c r="BE389" i="4" s="1"/>
  <c r="AA311" i="7"/>
  <c r="AB311" i="7" s="1"/>
  <c r="AB310" i="7"/>
  <c r="Z312" i="7"/>
  <c r="AE309" i="7"/>
  <c r="CE751" i="4" l="1"/>
  <c r="CG750" i="4"/>
  <c r="CH750" i="4" s="1"/>
  <c r="O337" i="6"/>
  <c r="M338" i="6"/>
  <c r="P337" i="6"/>
  <c r="AZ391" i="4"/>
  <c r="BC390" i="4"/>
  <c r="BE390" i="4" s="1"/>
  <c r="BA452" i="4"/>
  <c r="BD451" i="4"/>
  <c r="BF451" i="4" s="1"/>
  <c r="Z313" i="7"/>
  <c r="AC310" i="7"/>
  <c r="AC311" i="7" s="1"/>
  <c r="AA312" i="7"/>
  <c r="AA313" i="7" l="1"/>
  <c r="P338" i="6"/>
  <c r="M339" i="6"/>
  <c r="O338" i="6"/>
  <c r="CE752" i="4"/>
  <c r="CG751" i="4"/>
  <c r="CH751" i="4" s="1"/>
  <c r="BD452" i="4"/>
  <c r="BF452" i="4" s="1"/>
  <c r="BA453" i="4"/>
  <c r="AZ392" i="4"/>
  <c r="BC391" i="4"/>
  <c r="BE391" i="4" s="1"/>
  <c r="AD310" i="7"/>
  <c r="AE310" i="7" s="1"/>
  <c r="AB312" i="7"/>
  <c r="AC312" i="7" s="1"/>
  <c r="Z314" i="7"/>
  <c r="AB313" i="7"/>
  <c r="AD311" i="7"/>
  <c r="AE311" i="7" s="1"/>
  <c r="CE753" i="4" l="1"/>
  <c r="CG752" i="4"/>
  <c r="CH752" i="4" s="1"/>
  <c r="O339" i="6"/>
  <c r="P339" i="6"/>
  <c r="M340" i="6"/>
  <c r="AZ393" i="4"/>
  <c r="BC392" i="4"/>
  <c r="BE392" i="4" s="1"/>
  <c r="BA454" i="4"/>
  <c r="BD453" i="4"/>
  <c r="BF453" i="4" s="1"/>
  <c r="Z315" i="7"/>
  <c r="AA314" i="7"/>
  <c r="AC313" i="7"/>
  <c r="AD312" i="7"/>
  <c r="AE312" i="7" s="1"/>
  <c r="P340" i="6" l="1"/>
  <c r="M341" i="6"/>
  <c r="O340" i="6"/>
  <c r="CE754" i="4"/>
  <c r="CG753" i="4"/>
  <c r="CH753" i="4" s="1"/>
  <c r="BA455" i="4"/>
  <c r="BD454" i="4"/>
  <c r="BF454" i="4" s="1"/>
  <c r="AZ394" i="4"/>
  <c r="BC393" i="4"/>
  <c r="BE393" i="4" s="1"/>
  <c r="AA315" i="7"/>
  <c r="AB315" i="7" s="1"/>
  <c r="AB314" i="7"/>
  <c r="AC314" i="7" s="1"/>
  <c r="Z316" i="7"/>
  <c r="AD313" i="7"/>
  <c r="AE313" i="7" s="1"/>
  <c r="CE755" i="4" l="1"/>
  <c r="CG754" i="4"/>
  <c r="CH754" i="4" s="1"/>
  <c r="O341" i="6"/>
  <c r="M342" i="6"/>
  <c r="P341" i="6"/>
  <c r="AZ395" i="4"/>
  <c r="BC394" i="4"/>
  <c r="BE394" i="4" s="1"/>
  <c r="BA456" i="4"/>
  <c r="BD455" i="4"/>
  <c r="BF455" i="4" s="1"/>
  <c r="AA316" i="7"/>
  <c r="AC315" i="7"/>
  <c r="AD315" i="7" s="1"/>
  <c r="AE315" i="7" s="1"/>
  <c r="AD314" i="7"/>
  <c r="AE314" i="7" s="1"/>
  <c r="Z317" i="7"/>
  <c r="AB316" i="7"/>
  <c r="AC316" i="7" s="1"/>
  <c r="P342" i="6" l="1"/>
  <c r="M343" i="6"/>
  <c r="O342" i="6"/>
  <c r="CE756" i="4"/>
  <c r="CG755" i="4"/>
  <c r="CH755" i="4" s="1"/>
  <c r="BA457" i="4"/>
  <c r="BD456" i="4"/>
  <c r="BF456" i="4" s="1"/>
  <c r="AZ396" i="4"/>
  <c r="BC395" i="4"/>
  <c r="BE395" i="4" s="1"/>
  <c r="AD316" i="7"/>
  <c r="AE316" i="7" s="1"/>
  <c r="Z318" i="7"/>
  <c r="AA317" i="7"/>
  <c r="AB317" i="7" s="1"/>
  <c r="CE757" i="4" l="1"/>
  <c r="CG756" i="4"/>
  <c r="CH756" i="4" s="1"/>
  <c r="O343" i="6"/>
  <c r="M344" i="6"/>
  <c r="P343" i="6"/>
  <c r="AZ397" i="4"/>
  <c r="BC396" i="4"/>
  <c r="BE396" i="4" s="1"/>
  <c r="BA458" i="4"/>
  <c r="BD457" i="4"/>
  <c r="BF457" i="4" s="1"/>
  <c r="Z319" i="7"/>
  <c r="AA318" i="7"/>
  <c r="AC317" i="7"/>
  <c r="P344" i="6" l="1"/>
  <c r="M345" i="6"/>
  <c r="O344" i="6"/>
  <c r="CE758" i="4"/>
  <c r="CG757" i="4"/>
  <c r="CH757" i="4" s="1"/>
  <c r="BA459" i="4"/>
  <c r="BD458" i="4"/>
  <c r="BF458" i="4" s="1"/>
  <c r="AZ398" i="4"/>
  <c r="BC397" i="4"/>
  <c r="BE397" i="4" s="1"/>
  <c r="AA319" i="7"/>
  <c r="AB318" i="7"/>
  <c r="Z320" i="7"/>
  <c r="AD317" i="7"/>
  <c r="AE317" i="7" s="1"/>
  <c r="CE759" i="4" l="1"/>
  <c r="CG758" i="4"/>
  <c r="CH758" i="4" s="1"/>
  <c r="O345" i="6"/>
  <c r="M346" i="6"/>
  <c r="P345" i="6"/>
  <c r="AZ399" i="4"/>
  <c r="BC398" i="4"/>
  <c r="BE398" i="4" s="1"/>
  <c r="BA460" i="4"/>
  <c r="BD459" i="4"/>
  <c r="BF459" i="4" s="1"/>
  <c r="AA320" i="7"/>
  <c r="AC318" i="7"/>
  <c r="AB319" i="7"/>
  <c r="Z321" i="7"/>
  <c r="AB320" i="7"/>
  <c r="AA321" i="7" l="1"/>
  <c r="O346" i="6"/>
  <c r="P346" i="6"/>
  <c r="M347" i="6"/>
  <c r="CE760" i="4"/>
  <c r="CG759" i="4"/>
  <c r="CH759" i="4" s="1"/>
  <c r="BD460" i="4"/>
  <c r="BF460" i="4" s="1"/>
  <c r="BA461" i="4"/>
  <c r="AZ400" i="4"/>
  <c r="BC399" i="4"/>
  <c r="BE399" i="4" s="1"/>
  <c r="AC319" i="7"/>
  <c r="AC320" i="7" s="1"/>
  <c r="AD320" i="7" s="1"/>
  <c r="Z322" i="7"/>
  <c r="AB321" i="7"/>
  <c r="AD318" i="7"/>
  <c r="AE318" i="7" s="1"/>
  <c r="AA322" i="7" l="1"/>
  <c r="AB322" i="7" s="1"/>
  <c r="CE761" i="4"/>
  <c r="CG760" i="4"/>
  <c r="CH760" i="4" s="1"/>
  <c r="O347" i="6"/>
  <c r="M348" i="6"/>
  <c r="P347" i="6"/>
  <c r="AZ401" i="4"/>
  <c r="BC400" i="4"/>
  <c r="BE400" i="4" s="1"/>
  <c r="BD461" i="4"/>
  <c r="BF461" i="4" s="1"/>
  <c r="BA462" i="4"/>
  <c r="AD319" i="7"/>
  <c r="AE319" i="7" s="1"/>
  <c r="AC321" i="7"/>
  <c r="Z323" i="7"/>
  <c r="P348" i="6" l="1"/>
  <c r="M349" i="6"/>
  <c r="O348" i="6"/>
  <c r="CE762" i="4"/>
  <c r="CG761" i="4"/>
  <c r="CH761" i="4" s="1"/>
  <c r="BD462" i="4"/>
  <c r="BF462" i="4" s="1"/>
  <c r="BA463" i="4"/>
  <c r="AZ402" i="4"/>
  <c r="BC401" i="4"/>
  <c r="BE401" i="4" s="1"/>
  <c r="AC322" i="7"/>
  <c r="AD322" i="7" s="1"/>
  <c r="AE320" i="7"/>
  <c r="AD321" i="7"/>
  <c r="AE321" i="7" s="1"/>
  <c r="Z324" i="7"/>
  <c r="AA323" i="7"/>
  <c r="AB323" i="7" s="1"/>
  <c r="CE763" i="4" l="1"/>
  <c r="CG762" i="4"/>
  <c r="CH762" i="4" s="1"/>
  <c r="O349" i="6"/>
  <c r="M350" i="6"/>
  <c r="P349" i="6"/>
  <c r="AZ403" i="4"/>
  <c r="BC402" i="4"/>
  <c r="BE402" i="4" s="1"/>
  <c r="BD463" i="4"/>
  <c r="BF463" i="4" s="1"/>
  <c r="BA464" i="4"/>
  <c r="AE322" i="7"/>
  <c r="Z325" i="7"/>
  <c r="AA324" i="7"/>
  <c r="AC323" i="7"/>
  <c r="P350" i="6" l="1"/>
  <c r="M351" i="6"/>
  <c r="O350" i="6"/>
  <c r="CE764" i="4"/>
  <c r="CG763" i="4"/>
  <c r="CH763" i="4" s="1"/>
  <c r="BD464" i="4"/>
  <c r="BF464" i="4" s="1"/>
  <c r="BA465" i="4"/>
  <c r="AZ404" i="4"/>
  <c r="BC403" i="4"/>
  <c r="BE403" i="4" s="1"/>
  <c r="AD323" i="7"/>
  <c r="AE323" i="7" s="1"/>
  <c r="Z326" i="7"/>
  <c r="AA325" i="7"/>
  <c r="AB325" i="7" s="1"/>
  <c r="AB324" i="7"/>
  <c r="CE765" i="4" l="1"/>
  <c r="CG764" i="4"/>
  <c r="CH764" i="4" s="1"/>
  <c r="M352" i="6"/>
  <c r="P351" i="6"/>
  <c r="O351" i="6"/>
  <c r="AZ405" i="4"/>
  <c r="BC404" i="4"/>
  <c r="BE404" i="4" s="1"/>
  <c r="BD465" i="4"/>
  <c r="BF465" i="4" s="1"/>
  <c r="BA466" i="4"/>
  <c r="Z327" i="7"/>
  <c r="AA326" i="7"/>
  <c r="AB326" i="7" s="1"/>
  <c r="AC324" i="7"/>
  <c r="AC325" i="7" s="1"/>
  <c r="P352" i="6" l="1"/>
  <c r="M353" i="6"/>
  <c r="O352" i="6"/>
  <c r="CE766" i="4"/>
  <c r="CG765" i="4"/>
  <c r="CH765" i="4" s="1"/>
  <c r="BD466" i="4"/>
  <c r="BF466" i="4" s="1"/>
  <c r="BA467" i="4"/>
  <c r="AZ406" i="4"/>
  <c r="BC405" i="4"/>
  <c r="BE405" i="4" s="1"/>
  <c r="AD324" i="7"/>
  <c r="AE324" i="7" s="1"/>
  <c r="AC326" i="7"/>
  <c r="Z328" i="7"/>
  <c r="AA327" i="7"/>
  <c r="AD325" i="7"/>
  <c r="AE325" i="7" s="1"/>
  <c r="CE767" i="4" l="1"/>
  <c r="CG766" i="4"/>
  <c r="CH766" i="4" s="1"/>
  <c r="O353" i="6"/>
  <c r="M354" i="6"/>
  <c r="P353" i="6"/>
  <c r="AZ407" i="4"/>
  <c r="BC406" i="4"/>
  <c r="BE406" i="4" s="1"/>
  <c r="BD467" i="4"/>
  <c r="BF467" i="4" s="1"/>
  <c r="BA468" i="4"/>
  <c r="Z329" i="7"/>
  <c r="AA328" i="7"/>
  <c r="AB327" i="7"/>
  <c r="AC327" i="7" s="1"/>
  <c r="AD326" i="7"/>
  <c r="AE326" i="7" s="1"/>
  <c r="AA329" i="7" l="1"/>
  <c r="P354" i="6"/>
  <c r="M355" i="6"/>
  <c r="O354" i="6"/>
  <c r="CE768" i="4"/>
  <c r="CG767" i="4"/>
  <c r="CH767" i="4" s="1"/>
  <c r="BA469" i="4"/>
  <c r="BD468" i="4"/>
  <c r="BF468" i="4" s="1"/>
  <c r="AZ408" i="4"/>
  <c r="BC407" i="4"/>
  <c r="BE407" i="4" s="1"/>
  <c r="AB328" i="7"/>
  <c r="AC328" i="7" s="1"/>
  <c r="AC329" i="7" s="1"/>
  <c r="AD327" i="7"/>
  <c r="AE327" i="7" s="1"/>
  <c r="Z330" i="7"/>
  <c r="AB329" i="7"/>
  <c r="CE769" i="4" l="1"/>
  <c r="CG768" i="4"/>
  <c r="CH768" i="4" s="1"/>
  <c r="P355" i="6"/>
  <c r="O355" i="6"/>
  <c r="M356" i="6"/>
  <c r="AZ409" i="4"/>
  <c r="BC408" i="4"/>
  <c r="BE408" i="4" s="1"/>
  <c r="BA470" i="4"/>
  <c r="BD469" i="4"/>
  <c r="BF469" i="4" s="1"/>
  <c r="AD329" i="7"/>
  <c r="AE329" i="7" s="1"/>
  <c r="AD328" i="7"/>
  <c r="AE328" i="7" s="1"/>
  <c r="Z331" i="7"/>
  <c r="AA330" i="7"/>
  <c r="O356" i="6" l="1"/>
  <c r="M357" i="6"/>
  <c r="P356" i="6"/>
  <c r="CE770" i="4"/>
  <c r="CG769" i="4"/>
  <c r="CH769" i="4" s="1"/>
  <c r="BD470" i="4"/>
  <c r="BF470" i="4" s="1"/>
  <c r="BA471" i="4"/>
  <c r="AZ410" i="4"/>
  <c r="BC409" i="4"/>
  <c r="BE409" i="4" s="1"/>
  <c r="Z332" i="7"/>
  <c r="AA331" i="7"/>
  <c r="AB330" i="7"/>
  <c r="CE771" i="4" l="1"/>
  <c r="CG770" i="4"/>
  <c r="CH770" i="4" s="1"/>
  <c r="O357" i="6"/>
  <c r="M358" i="6"/>
  <c r="P357" i="6"/>
  <c r="AZ411" i="4"/>
  <c r="BC410" i="4"/>
  <c r="BE410" i="4" s="1"/>
  <c r="BA472" i="4"/>
  <c r="BD471" i="4"/>
  <c r="BF471" i="4" s="1"/>
  <c r="AA332" i="7"/>
  <c r="AC330" i="7"/>
  <c r="AB331" i="7"/>
  <c r="Z333" i="7"/>
  <c r="AB332" i="7"/>
  <c r="P358" i="6" l="1"/>
  <c r="O358" i="6"/>
  <c r="M359" i="6"/>
  <c r="CE772" i="4"/>
  <c r="CG771" i="4"/>
  <c r="CH771" i="4" s="1"/>
  <c r="BA473" i="4"/>
  <c r="BD472" i="4"/>
  <c r="BF472" i="4" s="1"/>
  <c r="AZ412" i="4"/>
  <c r="BC411" i="4"/>
  <c r="BE411" i="4" s="1"/>
  <c r="AC331" i="7"/>
  <c r="AC332" i="7" s="1"/>
  <c r="AD332" i="7" s="1"/>
  <c r="AD330" i="7"/>
  <c r="AE330" i="7" s="1"/>
  <c r="Z334" i="7"/>
  <c r="AA333" i="7"/>
  <c r="CE773" i="4" l="1"/>
  <c r="CG772" i="4"/>
  <c r="CH772" i="4" s="1"/>
  <c r="P359" i="6"/>
  <c r="M360" i="6"/>
  <c r="O359" i="6"/>
  <c r="AZ413" i="4"/>
  <c r="BC412" i="4"/>
  <c r="BE412" i="4" s="1"/>
  <c r="BA474" i="4"/>
  <c r="BD473" i="4"/>
  <c r="BF473" i="4" s="1"/>
  <c r="AA334" i="7"/>
  <c r="AB334" i="7" s="1"/>
  <c r="AB333" i="7"/>
  <c r="Z335" i="7"/>
  <c r="AD331" i="7"/>
  <c r="AE331" i="7" s="1"/>
  <c r="O360" i="6" l="1"/>
  <c r="M361" i="6"/>
  <c r="P360" i="6"/>
  <c r="CE774" i="4"/>
  <c r="CG773" i="4"/>
  <c r="CH773" i="4" s="1"/>
  <c r="BA475" i="4"/>
  <c r="BD474" i="4"/>
  <c r="BF474" i="4" s="1"/>
  <c r="AZ414" i="4"/>
  <c r="BC413" i="4"/>
  <c r="BE413" i="4" s="1"/>
  <c r="AA335" i="7"/>
  <c r="AB335" i="7" s="1"/>
  <c r="AC333" i="7"/>
  <c r="AC334" i="7" s="1"/>
  <c r="Z336" i="7"/>
  <c r="AE332" i="7"/>
  <c r="CE775" i="4" l="1"/>
  <c r="CG774" i="4"/>
  <c r="CH774" i="4" s="1"/>
  <c r="P361" i="6"/>
  <c r="M362" i="6"/>
  <c r="O361" i="6"/>
  <c r="AZ415" i="4"/>
  <c r="BC414" i="4"/>
  <c r="BE414" i="4" s="1"/>
  <c r="BD475" i="4"/>
  <c r="BF475" i="4" s="1"/>
  <c r="BA476" i="4"/>
  <c r="AC335" i="7"/>
  <c r="AD335" i="7" s="1"/>
  <c r="AE335" i="7" s="1"/>
  <c r="AD334" i="7"/>
  <c r="AD333" i="7"/>
  <c r="AE333" i="7" s="1"/>
  <c r="Z337" i="7"/>
  <c r="AA336" i="7"/>
  <c r="O362" i="6" l="1"/>
  <c r="M363" i="6"/>
  <c r="P362" i="6"/>
  <c r="CE776" i="4"/>
  <c r="CG775" i="4"/>
  <c r="CH775" i="4" s="1"/>
  <c r="BD476" i="4"/>
  <c r="BF476" i="4" s="1"/>
  <c r="BA477" i="4"/>
  <c r="AZ416" i="4"/>
  <c r="BC415" i="4"/>
  <c r="BE415" i="4" s="1"/>
  <c r="AA337" i="7"/>
  <c r="AB337" i="7" s="1"/>
  <c r="AB336" i="7"/>
  <c r="Z338" i="7"/>
  <c r="AE334" i="7"/>
  <c r="CE777" i="4" l="1"/>
  <c r="CG776" i="4"/>
  <c r="CH776" i="4" s="1"/>
  <c r="P363" i="6"/>
  <c r="M364" i="6"/>
  <c r="O363" i="6"/>
  <c r="AZ417" i="4"/>
  <c r="BC416" i="4"/>
  <c r="BE416" i="4" s="1"/>
  <c r="BA478" i="4"/>
  <c r="BD477" i="4"/>
  <c r="BF477" i="4" s="1"/>
  <c r="Z339" i="7"/>
  <c r="AC336" i="7"/>
  <c r="AC337" i="7" s="1"/>
  <c r="AA338" i="7"/>
  <c r="AA339" i="7" l="1"/>
  <c r="P364" i="6"/>
  <c r="O364" i="6"/>
  <c r="M365" i="6"/>
  <c r="CE778" i="4"/>
  <c r="CG777" i="4"/>
  <c r="CH777" i="4" s="1"/>
  <c r="BD478" i="4"/>
  <c r="BF478" i="4" s="1"/>
  <c r="BA479" i="4"/>
  <c r="AZ418" i="4"/>
  <c r="BC417" i="4"/>
  <c r="BE417" i="4" s="1"/>
  <c r="AD336" i="7"/>
  <c r="AE336" i="7" s="1"/>
  <c r="AB338" i="7"/>
  <c r="Z340" i="7"/>
  <c r="AA340" i="7" s="1"/>
  <c r="AB339" i="7"/>
  <c r="AD337" i="7"/>
  <c r="AE337" i="7" s="1"/>
  <c r="O365" i="6" l="1"/>
  <c r="M366" i="6"/>
  <c r="P365" i="6"/>
  <c r="CE779" i="4"/>
  <c r="CG778" i="4"/>
  <c r="CH778" i="4" s="1"/>
  <c r="AZ419" i="4"/>
  <c r="BC418" i="4"/>
  <c r="BE418" i="4" s="1"/>
  <c r="BD479" i="4"/>
  <c r="BF479" i="4" s="1"/>
  <c r="BA480" i="4"/>
  <c r="Z341" i="7"/>
  <c r="AB340" i="7"/>
  <c r="AC338" i="7"/>
  <c r="AC339" i="7" s="1"/>
  <c r="CE780" i="4" l="1"/>
  <c r="CG779" i="4"/>
  <c r="CH779" i="4" s="1"/>
  <c r="O366" i="6"/>
  <c r="M367" i="6"/>
  <c r="P366" i="6"/>
  <c r="BD480" i="4"/>
  <c r="BF480" i="4" s="1"/>
  <c r="BA481" i="4"/>
  <c r="AZ420" i="4"/>
  <c r="BC419" i="4"/>
  <c r="BE419" i="4" s="1"/>
  <c r="AC340" i="7"/>
  <c r="AD340" i="7" s="1"/>
  <c r="Z342" i="7"/>
  <c r="AD339" i="7"/>
  <c r="AA341" i="7"/>
  <c r="AD338" i="7"/>
  <c r="AE338" i="7" s="1"/>
  <c r="AA342" i="7" l="1"/>
  <c r="O367" i="6"/>
  <c r="M368" i="6"/>
  <c r="P367" i="6"/>
  <c r="CE781" i="4"/>
  <c r="CG780" i="4"/>
  <c r="CH780" i="4" s="1"/>
  <c r="AZ421" i="4"/>
  <c r="BC420" i="4"/>
  <c r="BE420" i="4" s="1"/>
  <c r="BD481" i="4"/>
  <c r="BF481" i="4" s="1"/>
  <c r="BA482" i="4"/>
  <c r="AE340" i="7"/>
  <c r="Z343" i="7"/>
  <c r="AB342" i="7"/>
  <c r="AE339" i="7"/>
  <c r="AB341" i="7"/>
  <c r="AA343" i="7"/>
  <c r="O368" i="6" l="1"/>
  <c r="M369" i="6"/>
  <c r="P368" i="6"/>
  <c r="CE782" i="4"/>
  <c r="CG781" i="4"/>
  <c r="CH781" i="4" s="1"/>
  <c r="BA483" i="4"/>
  <c r="BD482" i="4"/>
  <c r="BF482" i="4" s="1"/>
  <c r="AZ422" i="4"/>
  <c r="BC421" i="4"/>
  <c r="BE421" i="4" s="1"/>
  <c r="AC341" i="7"/>
  <c r="AC342" i="7" s="1"/>
  <c r="Z344" i="7"/>
  <c r="AA344" i="7" s="1"/>
  <c r="AB343" i="7"/>
  <c r="CE783" i="4" l="1"/>
  <c r="CG782" i="4"/>
  <c r="CH782" i="4" s="1"/>
  <c r="M370" i="6"/>
  <c r="O369" i="6"/>
  <c r="P369" i="6"/>
  <c r="AZ423" i="4"/>
  <c r="BC422" i="4"/>
  <c r="BE422" i="4" s="1"/>
  <c r="BA484" i="4"/>
  <c r="BD483" i="4"/>
  <c r="BF483" i="4" s="1"/>
  <c r="AC343" i="7"/>
  <c r="AD343" i="7" s="1"/>
  <c r="AE343" i="7" s="1"/>
  <c r="AD342" i="7"/>
  <c r="Z345" i="7"/>
  <c r="AB344" i="7"/>
  <c r="AC344" i="7" s="1"/>
  <c r="AD341" i="7"/>
  <c r="AE341" i="7" s="1"/>
  <c r="P370" i="6" l="1"/>
  <c r="O370" i="6"/>
  <c r="M371" i="6"/>
  <c r="CE784" i="4"/>
  <c r="CG783" i="4"/>
  <c r="CH783" i="4" s="1"/>
  <c r="BA485" i="4"/>
  <c r="BD484" i="4"/>
  <c r="BF484" i="4" s="1"/>
  <c r="AZ424" i="4"/>
  <c r="BC423" i="4"/>
  <c r="BE423" i="4" s="1"/>
  <c r="AE342" i="7"/>
  <c r="AD344" i="7"/>
  <c r="AE344" i="7" s="1"/>
  <c r="Z346" i="7"/>
  <c r="AA345" i="7"/>
  <c r="CE785" i="4" l="1"/>
  <c r="CG784" i="4"/>
  <c r="CH784" i="4" s="1"/>
  <c r="P371" i="6"/>
  <c r="M372" i="6"/>
  <c r="O371" i="6"/>
  <c r="AZ425" i="4"/>
  <c r="BC424" i="4"/>
  <c r="BE424" i="4" s="1"/>
  <c r="BA486" i="4"/>
  <c r="BD485" i="4"/>
  <c r="BF485" i="4" s="1"/>
  <c r="AA346" i="7"/>
  <c r="AB346" i="7" s="1"/>
  <c r="AB345" i="7"/>
  <c r="Z347" i="7"/>
  <c r="O372" i="6" l="1"/>
  <c r="M373" i="6"/>
  <c r="P372" i="6"/>
  <c r="CE786" i="4"/>
  <c r="CG785" i="4"/>
  <c r="CH785" i="4" s="1"/>
  <c r="BA487" i="4"/>
  <c r="BD486" i="4"/>
  <c r="BF486" i="4" s="1"/>
  <c r="AZ426" i="4"/>
  <c r="BC425" i="4"/>
  <c r="BE425" i="4" s="1"/>
  <c r="Z348" i="7"/>
  <c r="AC345" i="7"/>
  <c r="AC346" i="7" s="1"/>
  <c r="AA347" i="7"/>
  <c r="CE787" i="4" l="1"/>
  <c r="CG786" i="4"/>
  <c r="CH786" i="4" s="1"/>
  <c r="P373" i="6"/>
  <c r="O373" i="6"/>
  <c r="M374" i="6"/>
  <c r="AA348" i="7"/>
  <c r="AB348" i="7" s="1"/>
  <c r="AZ427" i="4"/>
  <c r="BC426" i="4"/>
  <c r="BE426" i="4" s="1"/>
  <c r="BA488" i="4"/>
  <c r="BD487" i="4"/>
  <c r="BF487" i="4" s="1"/>
  <c r="Z349" i="7"/>
  <c r="AA349" i="7" s="1"/>
  <c r="AD346" i="7"/>
  <c r="AD345" i="7"/>
  <c r="AE345" i="7" s="1"/>
  <c r="AB347" i="7"/>
  <c r="AC347" i="7" s="1"/>
  <c r="O374" i="6" l="1"/>
  <c r="M375" i="6"/>
  <c r="P374" i="6"/>
  <c r="CE788" i="4"/>
  <c r="CG787" i="4"/>
  <c r="CH787" i="4" s="1"/>
  <c r="BA489" i="4"/>
  <c r="BD488" i="4"/>
  <c r="BF488" i="4" s="1"/>
  <c r="AZ428" i="4"/>
  <c r="BC427" i="4"/>
  <c r="BE427" i="4" s="1"/>
  <c r="AC348" i="7"/>
  <c r="AD348" i="7" s="1"/>
  <c r="AE346" i="7"/>
  <c r="AD347" i="7"/>
  <c r="AE347" i="7" s="1"/>
  <c r="Z350" i="7"/>
  <c r="AB349" i="7"/>
  <c r="CE789" i="4" l="1"/>
  <c r="CG788" i="4"/>
  <c r="CH788" i="4" s="1"/>
  <c r="O375" i="6"/>
  <c r="P375" i="6"/>
  <c r="M376" i="6"/>
  <c r="AZ429" i="4"/>
  <c r="BC428" i="4"/>
  <c r="BE428" i="4" s="1"/>
  <c r="BA490" i="4"/>
  <c r="BD489" i="4"/>
  <c r="BF489" i="4" s="1"/>
  <c r="AE348" i="7"/>
  <c r="AC349" i="7"/>
  <c r="Z351" i="7"/>
  <c r="AA350" i="7"/>
  <c r="AA351" i="7" s="1"/>
  <c r="P376" i="6" l="1"/>
  <c r="O376" i="6"/>
  <c r="M377" i="6"/>
  <c r="CE790" i="4"/>
  <c r="CG789" i="4"/>
  <c r="CH789" i="4" s="1"/>
  <c r="BA491" i="4"/>
  <c r="BD490" i="4"/>
  <c r="BF490" i="4" s="1"/>
  <c r="AZ430" i="4"/>
  <c r="BC429" i="4"/>
  <c r="BE429" i="4" s="1"/>
  <c r="AB350" i="7"/>
  <c r="AC350" i="7" s="1"/>
  <c r="AD349" i="7"/>
  <c r="AE349" i="7" s="1"/>
  <c r="Z352" i="7"/>
  <c r="AB351" i="7"/>
  <c r="CE791" i="4" l="1"/>
  <c r="CG790" i="4"/>
  <c r="CH790" i="4" s="1"/>
  <c r="O377" i="6"/>
  <c r="P377" i="6"/>
  <c r="M378" i="6"/>
  <c r="AZ431" i="4"/>
  <c r="BC430" i="4"/>
  <c r="BE430" i="4" s="1"/>
  <c r="BA492" i="4"/>
  <c r="BD491" i="4"/>
  <c r="BF491" i="4" s="1"/>
  <c r="AC351" i="7"/>
  <c r="AD351" i="7" s="1"/>
  <c r="AE351" i="7" s="1"/>
  <c r="Z353" i="7"/>
  <c r="AD350" i="7"/>
  <c r="AE350" i="7" s="1"/>
  <c r="AA352" i="7"/>
  <c r="O378" i="6" l="1"/>
  <c r="M379" i="6"/>
  <c r="P378" i="6"/>
  <c r="CE792" i="4"/>
  <c r="CG791" i="4"/>
  <c r="CH791" i="4" s="1"/>
  <c r="BA493" i="4"/>
  <c r="BD492" i="4"/>
  <c r="BF492" i="4" s="1"/>
  <c r="AZ432" i="4"/>
  <c r="BC431" i="4"/>
  <c r="BE431" i="4" s="1"/>
  <c r="AA353" i="7"/>
  <c r="AB353" i="7" s="1"/>
  <c r="AB352" i="7"/>
  <c r="Z354" i="7"/>
  <c r="CE793" i="4" l="1"/>
  <c r="CG792" i="4"/>
  <c r="CH792" i="4" s="1"/>
  <c r="P379" i="6"/>
  <c r="M380" i="6"/>
  <c r="O379" i="6"/>
  <c r="AZ433" i="4"/>
  <c r="BC432" i="4"/>
  <c r="BE432" i="4" s="1"/>
  <c r="BA494" i="4"/>
  <c r="BD493" i="4"/>
  <c r="BF493" i="4" s="1"/>
  <c r="Z355" i="7"/>
  <c r="AA354" i="7"/>
  <c r="AC352" i="7"/>
  <c r="AC353" i="7" s="1"/>
  <c r="O380" i="6" l="1"/>
  <c r="M381" i="6"/>
  <c r="P380" i="6"/>
  <c r="CE794" i="4"/>
  <c r="CG793" i="4"/>
  <c r="CH793" i="4" s="1"/>
  <c r="BA495" i="4"/>
  <c r="BD494" i="4"/>
  <c r="BF494" i="4" s="1"/>
  <c r="AZ434" i="4"/>
  <c r="BC433" i="4"/>
  <c r="BE433" i="4" s="1"/>
  <c r="AD352" i="7"/>
  <c r="AE352" i="7" s="1"/>
  <c r="AD353" i="7"/>
  <c r="AE353" i="7" s="1"/>
  <c r="Z356" i="7"/>
  <c r="AA355" i="7"/>
  <c r="AB354" i="7"/>
  <c r="CE795" i="4" l="1"/>
  <c r="CG794" i="4"/>
  <c r="CH794" i="4" s="1"/>
  <c r="O381" i="6"/>
  <c r="M382" i="6"/>
  <c r="P381" i="6"/>
  <c r="AZ435" i="4"/>
  <c r="BC434" i="4"/>
  <c r="BE434" i="4" s="1"/>
  <c r="BA496" i="4"/>
  <c r="BD495" i="4"/>
  <c r="BF495" i="4" s="1"/>
  <c r="Z357" i="7"/>
  <c r="AA356" i="7"/>
  <c r="AB355" i="7"/>
  <c r="AC354" i="7"/>
  <c r="AC355" i="7" l="1"/>
  <c r="P382" i="6"/>
  <c r="O382" i="6"/>
  <c r="M383" i="6"/>
  <c r="CE796" i="4"/>
  <c r="CG795" i="4"/>
  <c r="CH795" i="4" s="1"/>
  <c r="BA497" i="4"/>
  <c r="BD496" i="4"/>
  <c r="BF496" i="4" s="1"/>
  <c r="AZ436" i="4"/>
  <c r="BC435" i="4"/>
  <c r="BE435" i="4" s="1"/>
  <c r="AD354" i="7"/>
  <c r="AE354" i="7" s="1"/>
  <c r="AA357" i="7"/>
  <c r="AB356" i="7"/>
  <c r="AD355" i="7"/>
  <c r="AE355" i="7" s="1"/>
  <c r="Z358" i="7"/>
  <c r="AB357" i="7"/>
  <c r="CE797" i="4" l="1"/>
  <c r="CG796" i="4"/>
  <c r="CH796" i="4" s="1"/>
  <c r="O383" i="6"/>
  <c r="M384" i="6"/>
  <c r="P383" i="6"/>
  <c r="AZ437" i="4"/>
  <c r="BC436" i="4"/>
  <c r="BE436" i="4" s="1"/>
  <c r="BA498" i="4"/>
  <c r="BD497" i="4"/>
  <c r="BF497" i="4" s="1"/>
  <c r="AC356" i="7"/>
  <c r="AC357" i="7" s="1"/>
  <c r="Z359" i="7"/>
  <c r="AA358" i="7"/>
  <c r="O384" i="6" l="1"/>
  <c r="M385" i="6"/>
  <c r="P384" i="6"/>
  <c r="CE798" i="4"/>
  <c r="CG797" i="4"/>
  <c r="CH797" i="4" s="1"/>
  <c r="BA499" i="4"/>
  <c r="BD498" i="4"/>
  <c r="BF498" i="4" s="1"/>
  <c r="AZ438" i="4"/>
  <c r="BC437" i="4"/>
  <c r="BE437" i="4" s="1"/>
  <c r="Z360" i="7"/>
  <c r="AA359" i="7"/>
  <c r="AD357" i="7"/>
  <c r="AB358" i="7"/>
  <c r="AD356" i="7"/>
  <c r="AE356" i="7" s="1"/>
  <c r="AA360" i="7" l="1"/>
  <c r="CE799" i="4"/>
  <c r="CG798" i="4"/>
  <c r="CH798" i="4" s="1"/>
  <c r="M386" i="6"/>
  <c r="O385" i="6"/>
  <c r="P385" i="6"/>
  <c r="AZ439" i="4"/>
  <c r="BC438" i="4"/>
  <c r="BE438" i="4" s="1"/>
  <c r="BA500" i="4"/>
  <c r="BD499" i="4"/>
  <c r="BF499" i="4" s="1"/>
  <c r="AE357" i="7"/>
  <c r="AB359" i="7"/>
  <c r="Z361" i="7"/>
  <c r="AA361" i="7" s="1"/>
  <c r="AB360" i="7"/>
  <c r="AC358" i="7"/>
  <c r="AC359" i="7" l="1"/>
  <c r="AC360" i="7" s="1"/>
  <c r="CE800" i="4"/>
  <c r="CG799" i="4"/>
  <c r="CH799" i="4" s="1"/>
  <c r="O386" i="6"/>
  <c r="M387" i="6"/>
  <c r="P386" i="6"/>
  <c r="BA501" i="4"/>
  <c r="BD500" i="4"/>
  <c r="BF500" i="4" s="1"/>
  <c r="AZ440" i="4"/>
  <c r="BC439" i="4"/>
  <c r="BE439" i="4" s="1"/>
  <c r="AD359" i="7"/>
  <c r="Z362" i="7"/>
  <c r="AB361" i="7"/>
  <c r="AD360" i="7"/>
  <c r="AD358" i="7"/>
  <c r="AE358" i="7" s="1"/>
  <c r="P387" i="6" l="1"/>
  <c r="M388" i="6"/>
  <c r="O387" i="6"/>
  <c r="CE801" i="4"/>
  <c r="CG800" i="4"/>
  <c r="CH800" i="4" s="1"/>
  <c r="AZ441" i="4"/>
  <c r="BC440" i="4"/>
  <c r="BE440" i="4" s="1"/>
  <c r="BD501" i="4"/>
  <c r="BF501" i="4" s="1"/>
  <c r="BA502" i="4"/>
  <c r="AE359" i="7"/>
  <c r="AE360" i="7"/>
  <c r="Z363" i="7"/>
  <c r="AC361" i="7"/>
  <c r="AD361" i="7" s="1"/>
  <c r="AE361" i="7" s="1"/>
  <c r="AA362" i="7"/>
  <c r="CE802" i="4" l="1"/>
  <c r="CG801" i="4"/>
  <c r="CH801" i="4" s="1"/>
  <c r="O388" i="6"/>
  <c r="M389" i="6"/>
  <c r="P388" i="6"/>
  <c r="BA503" i="4"/>
  <c r="BD502" i="4"/>
  <c r="BF502" i="4" s="1"/>
  <c r="AZ442" i="4"/>
  <c r="BC441" i="4"/>
  <c r="BE441" i="4" s="1"/>
  <c r="AA363" i="7"/>
  <c r="AB363" i="7" s="1"/>
  <c r="Z364" i="7"/>
  <c r="AB362" i="7"/>
  <c r="AC362" i="7" s="1"/>
  <c r="O389" i="6" l="1"/>
  <c r="M390" i="6"/>
  <c r="P389" i="6"/>
  <c r="CE803" i="4"/>
  <c r="CG802" i="4"/>
  <c r="CH802" i="4" s="1"/>
  <c r="AZ443" i="4"/>
  <c r="BC442" i="4"/>
  <c r="BE442" i="4" s="1"/>
  <c r="BA504" i="4"/>
  <c r="BD504" i="4" s="1"/>
  <c r="BF504" i="4" s="1"/>
  <c r="BD503" i="4"/>
  <c r="BF503" i="4" s="1"/>
  <c r="AC363" i="7"/>
  <c r="AD363" i="7" s="1"/>
  <c r="Z365" i="7"/>
  <c r="AD362" i="7"/>
  <c r="AE362" i="7" s="1"/>
  <c r="AA364" i="7"/>
  <c r="CE804" i="4" l="1"/>
  <c r="CG803" i="4"/>
  <c r="CH803" i="4" s="1"/>
  <c r="O390" i="6"/>
  <c r="M391" i="6"/>
  <c r="P390" i="6"/>
  <c r="AZ444" i="4"/>
  <c r="BC443" i="4"/>
  <c r="BE443" i="4" s="1"/>
  <c r="AE363" i="7"/>
  <c r="AA365" i="7"/>
  <c r="AB364" i="7"/>
  <c r="Z366" i="7"/>
  <c r="AB365" i="7"/>
  <c r="P391" i="6" l="1"/>
  <c r="M392" i="6"/>
  <c r="O391" i="6"/>
  <c r="CE805" i="4"/>
  <c r="CG804" i="4"/>
  <c r="CH804" i="4" s="1"/>
  <c r="AZ445" i="4"/>
  <c r="BC444" i="4"/>
  <c r="BE444" i="4" s="1"/>
  <c r="Z367" i="7"/>
  <c r="AA366" i="7"/>
  <c r="AC364" i="7"/>
  <c r="AC365" i="7" s="1"/>
  <c r="CE806" i="4" l="1"/>
  <c r="CG805" i="4"/>
  <c r="CH805" i="4" s="1"/>
  <c r="O392" i="6"/>
  <c r="M393" i="6"/>
  <c r="P392" i="6"/>
  <c r="AZ446" i="4"/>
  <c r="BC445" i="4"/>
  <c r="BE445" i="4" s="1"/>
  <c r="AA367" i="7"/>
  <c r="AB366" i="7"/>
  <c r="AC366" i="7" s="1"/>
  <c r="Z368" i="7"/>
  <c r="AB367" i="7"/>
  <c r="AD364" i="7"/>
  <c r="AE364" i="7" s="1"/>
  <c r="AD365" i="7"/>
  <c r="AE365" i="7" s="1"/>
  <c r="P393" i="6" l="1"/>
  <c r="M394" i="6"/>
  <c r="O393" i="6"/>
  <c r="CE807" i="4"/>
  <c r="CG806" i="4"/>
  <c r="CH806" i="4" s="1"/>
  <c r="AZ447" i="4"/>
  <c r="BC446" i="4"/>
  <c r="BE446" i="4" s="1"/>
  <c r="AC367" i="7"/>
  <c r="Z369" i="7"/>
  <c r="AD366" i="7"/>
  <c r="AE366" i="7" s="1"/>
  <c r="AD367" i="7"/>
  <c r="AE367" i="7" s="1"/>
  <c r="AA368" i="7"/>
  <c r="CE808" i="4" l="1"/>
  <c r="CG807" i="4"/>
  <c r="CH807" i="4" s="1"/>
  <c r="O394" i="6"/>
  <c r="M395" i="6"/>
  <c r="P394" i="6"/>
  <c r="AZ448" i="4"/>
  <c r="BC447" i="4"/>
  <c r="BE447" i="4" s="1"/>
  <c r="AA369" i="7"/>
  <c r="AB369" i="7" s="1"/>
  <c r="AB368" i="7"/>
  <c r="Z370" i="7"/>
  <c r="P395" i="6" l="1"/>
  <c r="M396" i="6"/>
  <c r="O395" i="6"/>
  <c r="CE809" i="4"/>
  <c r="CG808" i="4"/>
  <c r="CH808" i="4" s="1"/>
  <c r="AZ449" i="4"/>
  <c r="BC448" i="4"/>
  <c r="BE448" i="4" s="1"/>
  <c r="Z371" i="7"/>
  <c r="AC368" i="7"/>
  <c r="AC369" i="7" s="1"/>
  <c r="AA370" i="7"/>
  <c r="AA371" i="7" l="1"/>
  <c r="CE810" i="4"/>
  <c r="CG809" i="4"/>
  <c r="CH809" i="4" s="1"/>
  <c r="O396" i="6"/>
  <c r="M397" i="6"/>
  <c r="P396" i="6"/>
  <c r="AZ450" i="4"/>
  <c r="BC449" i="4"/>
  <c r="BE449" i="4" s="1"/>
  <c r="AD368" i="7"/>
  <c r="AE368" i="7" s="1"/>
  <c r="AB370" i="7"/>
  <c r="Z372" i="7"/>
  <c r="AA372" i="7" s="1"/>
  <c r="AB371" i="7"/>
  <c r="AC370" i="7"/>
  <c r="AD369" i="7"/>
  <c r="AE369" i="7" s="1"/>
  <c r="O397" i="6" l="1"/>
  <c r="M398" i="6"/>
  <c r="P397" i="6"/>
  <c r="CE811" i="4"/>
  <c r="CG810" i="4"/>
  <c r="CH810" i="4" s="1"/>
  <c r="AZ451" i="4"/>
  <c r="BC450" i="4"/>
  <c r="BE450" i="4" s="1"/>
  <c r="Z373" i="7"/>
  <c r="AB372" i="7"/>
  <c r="AC371" i="7"/>
  <c r="AD371" i="7" s="1"/>
  <c r="AE371" i="7" s="1"/>
  <c r="AD370" i="7"/>
  <c r="AE370" i="7" s="1"/>
  <c r="CE812" i="4" l="1"/>
  <c r="CG811" i="4"/>
  <c r="CH811" i="4" s="1"/>
  <c r="O398" i="6"/>
  <c r="M399" i="6"/>
  <c r="P398" i="6"/>
  <c r="AZ452" i="4"/>
  <c r="BC451" i="4"/>
  <c r="BE451" i="4" s="1"/>
  <c r="Z374" i="7"/>
  <c r="AC372" i="7"/>
  <c r="AA373" i="7"/>
  <c r="AB373" i="7" s="1"/>
  <c r="O399" i="6" l="1"/>
  <c r="M400" i="6"/>
  <c r="P399" i="6"/>
  <c r="CE813" i="4"/>
  <c r="CG812" i="4"/>
  <c r="CH812" i="4" s="1"/>
  <c r="AZ453" i="4"/>
  <c r="BC452" i="4"/>
  <c r="BE452" i="4" s="1"/>
  <c r="AC373" i="7"/>
  <c r="AD373" i="7" s="1"/>
  <c r="Z375" i="7"/>
  <c r="AA374" i="7"/>
  <c r="AD372" i="7"/>
  <c r="AE372" i="7" s="1"/>
  <c r="AA375" i="7" l="1"/>
  <c r="CE814" i="4"/>
  <c r="CG813" i="4"/>
  <c r="CH813" i="4" s="1"/>
  <c r="O400" i="6"/>
  <c r="M401" i="6"/>
  <c r="P400" i="6"/>
  <c r="AZ454" i="4"/>
  <c r="BC453" i="4"/>
  <c r="BE453" i="4" s="1"/>
  <c r="AB374" i="7"/>
  <c r="AC374" i="7" s="1"/>
  <c r="Z376" i="7"/>
  <c r="AB375" i="7"/>
  <c r="AD374" i="7"/>
  <c r="AE374" i="7" s="1"/>
  <c r="AE373" i="7"/>
  <c r="M402" i="6" l="1"/>
  <c r="O401" i="6"/>
  <c r="P401" i="6"/>
  <c r="CE815" i="4"/>
  <c r="CG814" i="4"/>
  <c r="CH814" i="4" s="1"/>
  <c r="AZ455" i="4"/>
  <c r="BC454" i="4"/>
  <c r="BE454" i="4" s="1"/>
  <c r="Z377" i="7"/>
  <c r="AA376" i="7"/>
  <c r="AC375" i="7"/>
  <c r="CE816" i="4" l="1"/>
  <c r="CG815" i="4"/>
  <c r="CH815" i="4" s="1"/>
  <c r="O402" i="6"/>
  <c r="M403" i="6"/>
  <c r="P402" i="6"/>
  <c r="AZ456" i="4"/>
  <c r="BC455" i="4"/>
  <c r="BE455" i="4" s="1"/>
  <c r="AA377" i="7"/>
  <c r="AB376" i="7"/>
  <c r="Z378" i="7"/>
  <c r="AD375" i="7"/>
  <c r="AE375" i="7" s="1"/>
  <c r="P403" i="6" l="1"/>
  <c r="M404" i="6"/>
  <c r="O403" i="6"/>
  <c r="CE817" i="4"/>
  <c r="CG816" i="4"/>
  <c r="CH816" i="4" s="1"/>
  <c r="AZ457" i="4"/>
  <c r="BC456" i="4"/>
  <c r="BE456" i="4" s="1"/>
  <c r="AA378" i="7"/>
  <c r="AC376" i="7"/>
  <c r="AB377" i="7"/>
  <c r="Z379" i="7"/>
  <c r="AA379" i="7" s="1"/>
  <c r="AB378" i="7"/>
  <c r="CE818" i="4" l="1"/>
  <c r="CG817" i="4"/>
  <c r="CH817" i="4" s="1"/>
  <c r="O404" i="6"/>
  <c r="M405" i="6"/>
  <c r="P404" i="6"/>
  <c r="AZ458" i="4"/>
  <c r="BC457" i="4"/>
  <c r="BE457" i="4" s="1"/>
  <c r="AC377" i="7"/>
  <c r="AC378" i="7" s="1"/>
  <c r="AD378" i="7" s="1"/>
  <c r="Z380" i="7"/>
  <c r="AA380" i="7" s="1"/>
  <c r="AB379" i="7"/>
  <c r="AD376" i="7"/>
  <c r="AE376" i="7" s="1"/>
  <c r="O405" i="6" l="1"/>
  <c r="M406" i="6"/>
  <c r="P405" i="6"/>
  <c r="CE819" i="4"/>
  <c r="CG818" i="4"/>
  <c r="CH818" i="4" s="1"/>
  <c r="AZ459" i="4"/>
  <c r="BC458" i="4"/>
  <c r="BE458" i="4" s="1"/>
  <c r="AD377" i="7"/>
  <c r="AE377" i="7" s="1"/>
  <c r="AC379" i="7"/>
  <c r="Z381" i="7"/>
  <c r="AB380" i="7"/>
  <c r="CE820" i="4" l="1"/>
  <c r="CG819" i="4"/>
  <c r="CH819" i="4" s="1"/>
  <c r="O406" i="6"/>
  <c r="M407" i="6"/>
  <c r="P406" i="6"/>
  <c r="AZ460" i="4"/>
  <c r="BC459" i="4"/>
  <c r="BE459" i="4" s="1"/>
  <c r="AE378" i="7"/>
  <c r="AC380" i="7"/>
  <c r="AD380" i="7" s="1"/>
  <c r="AE380" i="7" s="1"/>
  <c r="Z382" i="7"/>
  <c r="AD379" i="7"/>
  <c r="AE379" i="7" s="1"/>
  <c r="AA381" i="7"/>
  <c r="P407" i="6" l="1"/>
  <c r="M408" i="6"/>
  <c r="O407" i="6"/>
  <c r="CE821" i="4"/>
  <c r="CG820" i="4"/>
  <c r="CH820" i="4" s="1"/>
  <c r="AZ461" i="4"/>
  <c r="BC460" i="4"/>
  <c r="BE460" i="4" s="1"/>
  <c r="AA382" i="7"/>
  <c r="AB382" i="7" s="1"/>
  <c r="Z383" i="7"/>
  <c r="AB381" i="7"/>
  <c r="CE822" i="4" l="1"/>
  <c r="CG821" i="4"/>
  <c r="CH821" i="4" s="1"/>
  <c r="O408" i="6"/>
  <c r="P408" i="6"/>
  <c r="M409" i="6"/>
  <c r="AA383" i="7"/>
  <c r="AB383" i="7" s="1"/>
  <c r="AZ462" i="4"/>
  <c r="BC461" i="4"/>
  <c r="BE461" i="4" s="1"/>
  <c r="AC381" i="7"/>
  <c r="AC382" i="7" s="1"/>
  <c r="AD382" i="7" s="1"/>
  <c r="Z384" i="7"/>
  <c r="M410" i="6" l="1"/>
  <c r="O409" i="6"/>
  <c r="P409" i="6"/>
  <c r="CE823" i="4"/>
  <c r="CG822" i="4"/>
  <c r="CH822" i="4" s="1"/>
  <c r="AZ463" i="4"/>
  <c r="BC462" i="4"/>
  <c r="BE462" i="4" s="1"/>
  <c r="AD381" i="7"/>
  <c r="AE381" i="7" s="1"/>
  <c r="Z385" i="7"/>
  <c r="AA384" i="7"/>
  <c r="AC383" i="7"/>
  <c r="AA385" i="7" l="1"/>
  <c r="CE824" i="4"/>
  <c r="CG823" i="4"/>
  <c r="CH823" i="4" s="1"/>
  <c r="O410" i="6"/>
  <c r="M411" i="6"/>
  <c r="P410" i="6"/>
  <c r="AZ464" i="4"/>
  <c r="BC463" i="4"/>
  <c r="BE463" i="4" s="1"/>
  <c r="AE382" i="7"/>
  <c r="AB384" i="7"/>
  <c r="Z386" i="7"/>
  <c r="AA386" i="7" s="1"/>
  <c r="AB385" i="7"/>
  <c r="AD383" i="7"/>
  <c r="AE383" i="7" s="1"/>
  <c r="P411" i="6" l="1"/>
  <c r="M412" i="6"/>
  <c r="O411" i="6"/>
  <c r="CE825" i="4"/>
  <c r="CG824" i="4"/>
  <c r="CH824" i="4" s="1"/>
  <c r="AZ465" i="4"/>
  <c r="BC464" i="4"/>
  <c r="BE464" i="4" s="1"/>
  <c r="AC384" i="7"/>
  <c r="AC385" i="7" s="1"/>
  <c r="AD385" i="7" s="1"/>
  <c r="Z387" i="7"/>
  <c r="AA387" i="7" s="1"/>
  <c r="AB386" i="7"/>
  <c r="CE826" i="4" l="1"/>
  <c r="CG825" i="4"/>
  <c r="CH825" i="4" s="1"/>
  <c r="O412" i="6"/>
  <c r="M413" i="6"/>
  <c r="P412" i="6"/>
  <c r="AZ466" i="4"/>
  <c r="BC465" i="4"/>
  <c r="BE465" i="4" s="1"/>
  <c r="AC386" i="7"/>
  <c r="AD386" i="7" s="1"/>
  <c r="AE386" i="7" s="1"/>
  <c r="Z388" i="7"/>
  <c r="AA388" i="7" s="1"/>
  <c r="AB387" i="7"/>
  <c r="AD384" i="7"/>
  <c r="AE384" i="7" s="1"/>
  <c r="O413" i="6" l="1"/>
  <c r="M414" i="6"/>
  <c r="P413" i="6"/>
  <c r="CE827" i="4"/>
  <c r="CG826" i="4"/>
  <c r="CH826" i="4" s="1"/>
  <c r="AZ467" i="4"/>
  <c r="BC466" i="4"/>
  <c r="BE466" i="4" s="1"/>
  <c r="AC387" i="7"/>
  <c r="AD387" i="7" s="1"/>
  <c r="AE387" i="7" s="1"/>
  <c r="Z389" i="7"/>
  <c r="AA389" i="7" s="1"/>
  <c r="AB388" i="7"/>
  <c r="AE385" i="7"/>
  <c r="CE828" i="4" l="1"/>
  <c r="CG827" i="4"/>
  <c r="CH827" i="4" s="1"/>
  <c r="O414" i="6"/>
  <c r="P414" i="6"/>
  <c r="M415" i="6"/>
  <c r="AZ468" i="4"/>
  <c r="BC467" i="4"/>
  <c r="BE467" i="4" s="1"/>
  <c r="Z390" i="7"/>
  <c r="AA390" i="7" s="1"/>
  <c r="AB389" i="7"/>
  <c r="AC388" i="7"/>
  <c r="P415" i="6" l="1"/>
  <c r="O415" i="6"/>
  <c r="M416" i="6"/>
  <c r="CE829" i="4"/>
  <c r="CG828" i="4"/>
  <c r="CH828" i="4" s="1"/>
  <c r="AZ469" i="4"/>
  <c r="BC468" i="4"/>
  <c r="BE468" i="4" s="1"/>
  <c r="Z391" i="7"/>
  <c r="AA391" i="7" s="1"/>
  <c r="AB390" i="7"/>
  <c r="AC389" i="7"/>
  <c r="AD389" i="7" s="1"/>
  <c r="AE389" i="7" s="1"/>
  <c r="AD388" i="7"/>
  <c r="AE388" i="7" s="1"/>
  <c r="CE830" i="4" l="1"/>
  <c r="CG829" i="4"/>
  <c r="CH829" i="4" s="1"/>
  <c r="O416" i="6"/>
  <c r="M417" i="6"/>
  <c r="P416" i="6"/>
  <c r="AZ470" i="4"/>
  <c r="BC469" i="4"/>
  <c r="BE469" i="4" s="1"/>
  <c r="AC390" i="7"/>
  <c r="AD390" i="7" s="1"/>
  <c r="AE390" i="7" s="1"/>
  <c r="Z392" i="7"/>
  <c r="AB391" i="7"/>
  <c r="P417" i="6" l="1"/>
  <c r="M418" i="6"/>
  <c r="O417" i="6"/>
  <c r="CE831" i="4"/>
  <c r="CG830" i="4"/>
  <c r="CH830" i="4" s="1"/>
  <c r="AZ471" i="4"/>
  <c r="BC470" i="4"/>
  <c r="BE470" i="4" s="1"/>
  <c r="Z393" i="7"/>
  <c r="AA392" i="7"/>
  <c r="AC391" i="7"/>
  <c r="AD391" i="7" s="1"/>
  <c r="AE391" i="7" s="1"/>
  <c r="CE832" i="4" l="1"/>
  <c r="CG831" i="4"/>
  <c r="CH831" i="4" s="1"/>
  <c r="P418" i="6"/>
  <c r="O418" i="6"/>
  <c r="M419" i="6"/>
  <c r="AA393" i="7"/>
  <c r="AZ472" i="4"/>
  <c r="BC471" i="4"/>
  <c r="BE471" i="4" s="1"/>
  <c r="AB392" i="7"/>
  <c r="AC392" i="7"/>
  <c r="Z394" i="7"/>
  <c r="AB393" i="7"/>
  <c r="P419" i="6" l="1"/>
  <c r="M420" i="6"/>
  <c r="O419" i="6"/>
  <c r="CE833" i="4"/>
  <c r="CG832" i="4"/>
  <c r="CH832" i="4" s="1"/>
  <c r="AZ473" i="4"/>
  <c r="BC472" i="4"/>
  <c r="BE472" i="4" s="1"/>
  <c r="AC393" i="7"/>
  <c r="AD393" i="7" s="1"/>
  <c r="Z395" i="7"/>
  <c r="AD392" i="7"/>
  <c r="AE392" i="7" s="1"/>
  <c r="AA394" i="7"/>
  <c r="CE834" i="4" l="1"/>
  <c r="CG833" i="4"/>
  <c r="CH833" i="4" s="1"/>
  <c r="O420" i="6"/>
  <c r="M421" i="6"/>
  <c r="P420" i="6"/>
  <c r="AZ474" i="4"/>
  <c r="BC473" i="4"/>
  <c r="BE473" i="4" s="1"/>
  <c r="AE393" i="7"/>
  <c r="AA395" i="7"/>
  <c r="AB395" i="7" s="1"/>
  <c r="AB394" i="7"/>
  <c r="Z396" i="7"/>
  <c r="O421" i="6" l="1"/>
  <c r="M422" i="6"/>
  <c r="P421" i="6"/>
  <c r="CE835" i="4"/>
  <c r="CG834" i="4"/>
  <c r="CH834" i="4" s="1"/>
  <c r="AZ475" i="4"/>
  <c r="BC474" i="4"/>
  <c r="BE474" i="4" s="1"/>
  <c r="AA396" i="7"/>
  <c r="AB396" i="7" s="1"/>
  <c r="Z397" i="7"/>
  <c r="AC394" i="7"/>
  <c r="AC395" i="7" s="1"/>
  <c r="AC396" i="7" l="1"/>
  <c r="CE836" i="4"/>
  <c r="CG835" i="4"/>
  <c r="CH835" i="4" s="1"/>
  <c r="O422" i="6"/>
  <c r="M423" i="6"/>
  <c r="P422" i="6"/>
  <c r="AA397" i="7"/>
  <c r="AB397" i="7" s="1"/>
  <c r="AZ476" i="4"/>
  <c r="BC475" i="4"/>
  <c r="BE475" i="4" s="1"/>
  <c r="AD395" i="7"/>
  <c r="AD394" i="7"/>
  <c r="AE394" i="7" s="1"/>
  <c r="AD396" i="7"/>
  <c r="AE396" i="7" s="1"/>
  <c r="Z398" i="7"/>
  <c r="P423" i="6" l="1"/>
  <c r="M424" i="6"/>
  <c r="O423" i="6"/>
  <c r="CE837" i="4"/>
  <c r="CG836" i="4"/>
  <c r="CH836" i="4" s="1"/>
  <c r="AZ477" i="4"/>
  <c r="BC476" i="4"/>
  <c r="BE476" i="4" s="1"/>
  <c r="AE395" i="7"/>
  <c r="Z399" i="7"/>
  <c r="AA398" i="7"/>
  <c r="AC397" i="7"/>
  <c r="AD397" i="7" s="1"/>
  <c r="AE397" i="7" s="1"/>
  <c r="CE838" i="4" l="1"/>
  <c r="CG837" i="4"/>
  <c r="CH837" i="4" s="1"/>
  <c r="P424" i="6"/>
  <c r="O424" i="6"/>
  <c r="M425" i="6"/>
  <c r="AZ478" i="4"/>
  <c r="BC477" i="4"/>
  <c r="BE477" i="4" s="1"/>
  <c r="Z400" i="7"/>
  <c r="AA399" i="7"/>
  <c r="AB398" i="7"/>
  <c r="AC398" i="7" s="1"/>
  <c r="P425" i="6" l="1"/>
  <c r="M426" i="6"/>
  <c r="O425" i="6"/>
  <c r="AA400" i="7"/>
  <c r="CE839" i="4"/>
  <c r="CG838" i="4"/>
  <c r="CH838" i="4" s="1"/>
  <c r="AZ479" i="4"/>
  <c r="BC478" i="4"/>
  <c r="BE478" i="4" s="1"/>
  <c r="AB399" i="7"/>
  <c r="AC399" i="7" s="1"/>
  <c r="AD398" i="7"/>
  <c r="AE398" i="7" s="1"/>
  <c r="Z401" i="7"/>
  <c r="AB400" i="7"/>
  <c r="O426" i="6" l="1"/>
  <c r="P426" i="6"/>
  <c r="M427" i="6"/>
  <c r="CE840" i="4"/>
  <c r="CG839" i="4"/>
  <c r="CH839" i="4" s="1"/>
  <c r="AZ480" i="4"/>
  <c r="BC479" i="4"/>
  <c r="BE479" i="4" s="1"/>
  <c r="AC400" i="7"/>
  <c r="AD400" i="7" s="1"/>
  <c r="AD399" i="7"/>
  <c r="AE399" i="7" s="1"/>
  <c r="Z402" i="7"/>
  <c r="AA401" i="7"/>
  <c r="CE841" i="4" l="1"/>
  <c r="CG840" i="4"/>
  <c r="CH840" i="4" s="1"/>
  <c r="P427" i="6"/>
  <c r="M428" i="6"/>
  <c r="O427" i="6"/>
  <c r="AZ481" i="4"/>
  <c r="BC480" i="4"/>
  <c r="BE480" i="4" s="1"/>
  <c r="AE400" i="7"/>
  <c r="Z403" i="7"/>
  <c r="AA402" i="7"/>
  <c r="AA403" i="7" s="1"/>
  <c r="AB401" i="7"/>
  <c r="O428" i="6" l="1"/>
  <c r="M429" i="6"/>
  <c r="P428" i="6"/>
  <c r="CE842" i="4"/>
  <c r="CG841" i="4"/>
  <c r="CH841" i="4" s="1"/>
  <c r="AZ482" i="4"/>
  <c r="BC481" i="4"/>
  <c r="BE481" i="4" s="1"/>
  <c r="AC401" i="7"/>
  <c r="AB402" i="7"/>
  <c r="Z404" i="7"/>
  <c r="AB403" i="7"/>
  <c r="CE843" i="4" l="1"/>
  <c r="CG842" i="4"/>
  <c r="CH842" i="4" s="1"/>
  <c r="O429" i="6"/>
  <c r="P429" i="6"/>
  <c r="M430" i="6"/>
  <c r="AZ483" i="4"/>
  <c r="BC482" i="4"/>
  <c r="BE482" i="4" s="1"/>
  <c r="AC402" i="7"/>
  <c r="AC403" i="7" s="1"/>
  <c r="AD401" i="7"/>
  <c r="AE401" i="7" s="1"/>
  <c r="Z405" i="7"/>
  <c r="AA404" i="7"/>
  <c r="AA405" i="7" l="1"/>
  <c r="O430" i="6"/>
  <c r="M431" i="6"/>
  <c r="P430" i="6"/>
  <c r="CE844" i="4"/>
  <c r="CG843" i="4"/>
  <c r="CH843" i="4" s="1"/>
  <c r="AZ484" i="4"/>
  <c r="BC483" i="4"/>
  <c r="BE483" i="4" s="1"/>
  <c r="AD402" i="7"/>
  <c r="AE402" i="7" s="1"/>
  <c r="AB404" i="7"/>
  <c r="Z406" i="7"/>
  <c r="AA406" i="7" s="1"/>
  <c r="AB405" i="7"/>
  <c r="AD403" i="7"/>
  <c r="AE403" i="7" s="1"/>
  <c r="CE845" i="4" l="1"/>
  <c r="CG844" i="4"/>
  <c r="CH844" i="4" s="1"/>
  <c r="O431" i="6"/>
  <c r="M432" i="6"/>
  <c r="P431" i="6"/>
  <c r="AZ485" i="4"/>
  <c r="BC484" i="4"/>
  <c r="BE484" i="4" s="1"/>
  <c r="Z407" i="7"/>
  <c r="AB406" i="7"/>
  <c r="AC404" i="7"/>
  <c r="AC405" i="7" s="1"/>
  <c r="AC406" i="7" s="1"/>
  <c r="O432" i="6" l="1"/>
  <c r="M433" i="6"/>
  <c r="P432" i="6"/>
  <c r="CE846" i="4"/>
  <c r="CG845" i="4"/>
  <c r="CH845" i="4" s="1"/>
  <c r="AZ486" i="4"/>
  <c r="BC485" i="4"/>
  <c r="BE485" i="4" s="1"/>
  <c r="Z408" i="7"/>
  <c r="AD405" i="7"/>
  <c r="AD404" i="7"/>
  <c r="AE404" i="7" s="1"/>
  <c r="AD406" i="7"/>
  <c r="AE406" i="7" s="1"/>
  <c r="AA407" i="7"/>
  <c r="AA408" i="7" s="1"/>
  <c r="CE847" i="4" l="1"/>
  <c r="CG846" i="4"/>
  <c r="CH846" i="4" s="1"/>
  <c r="M434" i="6"/>
  <c r="O433" i="6"/>
  <c r="P433" i="6"/>
  <c r="AE405" i="7"/>
  <c r="AZ487" i="4"/>
  <c r="BC486" i="4"/>
  <c r="BE486" i="4" s="1"/>
  <c r="AB407" i="7"/>
  <c r="Z409" i="7"/>
  <c r="AB408" i="7"/>
  <c r="M435" i="6" l="1"/>
  <c r="P434" i="6"/>
  <c r="O434" i="6"/>
  <c r="CE848" i="4"/>
  <c r="CG847" i="4"/>
  <c r="CH847" i="4" s="1"/>
  <c r="AZ488" i="4"/>
  <c r="BC487" i="4"/>
  <c r="BE487" i="4" s="1"/>
  <c r="Z410" i="7"/>
  <c r="AC407" i="7"/>
  <c r="AC408" i="7" s="1"/>
  <c r="AA409" i="7"/>
  <c r="AA410" i="7" l="1"/>
  <c r="CE849" i="4"/>
  <c r="CG848" i="4"/>
  <c r="CH848" i="4" s="1"/>
  <c r="P435" i="6"/>
  <c r="M436" i="6"/>
  <c r="O435" i="6"/>
  <c r="AZ489" i="4"/>
  <c r="BC488" i="4"/>
  <c r="BE488" i="4" s="1"/>
  <c r="AB409" i="7"/>
  <c r="AD407" i="7"/>
  <c r="AE407" i="7" s="1"/>
  <c r="Z411" i="7"/>
  <c r="AB410" i="7"/>
  <c r="AC409" i="7"/>
  <c r="AD408" i="7"/>
  <c r="AE408" i="7" s="1"/>
  <c r="P436" i="6" l="1"/>
  <c r="M437" i="6"/>
  <c r="O436" i="6"/>
  <c r="CE850" i="4"/>
  <c r="CG849" i="4"/>
  <c r="CH849" i="4" s="1"/>
  <c r="AZ490" i="4"/>
  <c r="BC489" i="4"/>
  <c r="BE489" i="4" s="1"/>
  <c r="AC410" i="7"/>
  <c r="Z412" i="7"/>
  <c r="AA411" i="7"/>
  <c r="AD409" i="7"/>
  <c r="AE409" i="7" s="1"/>
  <c r="AD410" i="7"/>
  <c r="AE410" i="7" s="1"/>
  <c r="AA412" i="7" l="1"/>
  <c r="P437" i="6"/>
  <c r="O437" i="6"/>
  <c r="M438" i="6"/>
  <c r="CE851" i="4"/>
  <c r="CG850" i="4"/>
  <c r="CH850" i="4" s="1"/>
  <c r="AZ491" i="4"/>
  <c r="BC490" i="4"/>
  <c r="BE490" i="4" s="1"/>
  <c r="AB411" i="7"/>
  <c r="Z413" i="7"/>
  <c r="AB412" i="7"/>
  <c r="O438" i="6" l="1"/>
  <c r="M439" i="6"/>
  <c r="P438" i="6"/>
  <c r="CE852" i="4"/>
  <c r="CG851" i="4"/>
  <c r="CH851" i="4" s="1"/>
  <c r="AZ492" i="4"/>
  <c r="BC491" i="4"/>
  <c r="BE491" i="4" s="1"/>
  <c r="Z414" i="7"/>
  <c r="AC411" i="7"/>
  <c r="AC412" i="7" s="1"/>
  <c r="AA413" i="7"/>
  <c r="CE853" i="4" l="1"/>
  <c r="CG852" i="4"/>
  <c r="CH852" i="4" s="1"/>
  <c r="P439" i="6"/>
  <c r="M440" i="6"/>
  <c r="O439" i="6"/>
  <c r="AA414" i="7"/>
  <c r="AB414" i="7" s="1"/>
  <c r="AZ493" i="4"/>
  <c r="BC492" i="4"/>
  <c r="BE492" i="4" s="1"/>
  <c r="Z415" i="7"/>
  <c r="AD412" i="7"/>
  <c r="AD411" i="7"/>
  <c r="AE411" i="7" s="1"/>
  <c r="AB413" i="7"/>
  <c r="AC413" i="7" s="1"/>
  <c r="AA415" i="7" l="1"/>
  <c r="AE412" i="7"/>
  <c r="AC414" i="7"/>
  <c r="O440" i="6"/>
  <c r="M441" i="6"/>
  <c r="P440" i="6"/>
  <c r="CE854" i="4"/>
  <c r="CG853" i="4"/>
  <c r="CH853" i="4" s="1"/>
  <c r="AZ494" i="4"/>
  <c r="BC493" i="4"/>
  <c r="BE493" i="4" s="1"/>
  <c r="Z416" i="7"/>
  <c r="AB415" i="7"/>
  <c r="AD413" i="7"/>
  <c r="AE413" i="7" s="1"/>
  <c r="AD414" i="7"/>
  <c r="AE414" i="7" s="1"/>
  <c r="P441" i="6" l="1"/>
  <c r="M442" i="6"/>
  <c r="O441" i="6"/>
  <c r="CE855" i="4"/>
  <c r="CG854" i="4"/>
  <c r="CH854" i="4" s="1"/>
  <c r="AZ495" i="4"/>
  <c r="BC494" i="4"/>
  <c r="BE494" i="4" s="1"/>
  <c r="Z417" i="7"/>
  <c r="AA416" i="7"/>
  <c r="AC415" i="7"/>
  <c r="O442" i="6" l="1"/>
  <c r="M443" i="6"/>
  <c r="P442" i="6"/>
  <c r="CE856" i="4"/>
  <c r="CG855" i="4"/>
  <c r="CH855" i="4" s="1"/>
  <c r="AA417" i="7"/>
  <c r="AZ496" i="4"/>
  <c r="BC495" i="4"/>
  <c r="BE495" i="4" s="1"/>
  <c r="AB416" i="7"/>
  <c r="Z418" i="7"/>
  <c r="AB417" i="7"/>
  <c r="AD415" i="7"/>
  <c r="AE415" i="7" s="1"/>
  <c r="P443" i="6" l="1"/>
  <c r="O443" i="6"/>
  <c r="M444" i="6"/>
  <c r="CE857" i="4"/>
  <c r="CG856" i="4"/>
  <c r="CH856" i="4" s="1"/>
  <c r="AZ497" i="4"/>
  <c r="BC496" i="4"/>
  <c r="BE496" i="4" s="1"/>
  <c r="Z419" i="7"/>
  <c r="AC416" i="7"/>
  <c r="AC417" i="7" s="1"/>
  <c r="AA418" i="7"/>
  <c r="O444" i="6" l="1"/>
  <c r="M445" i="6"/>
  <c r="P444" i="6"/>
  <c r="CE858" i="4"/>
  <c r="CG857" i="4"/>
  <c r="CH857" i="4" s="1"/>
  <c r="AZ498" i="4"/>
  <c r="BC497" i="4"/>
  <c r="BE497" i="4" s="1"/>
  <c r="AD416" i="7"/>
  <c r="AE416" i="7" s="1"/>
  <c r="AA419" i="7"/>
  <c r="AB419" i="7" s="1"/>
  <c r="AB418" i="7"/>
  <c r="AC418" i="7" s="1"/>
  <c r="Z420" i="7"/>
  <c r="AD417" i="7"/>
  <c r="AA420" i="7" l="1"/>
  <c r="CE859" i="4"/>
  <c r="CG858" i="4"/>
  <c r="CH858" i="4" s="1"/>
  <c r="O445" i="6"/>
  <c r="M446" i="6"/>
  <c r="P445" i="6"/>
  <c r="AE417" i="7"/>
  <c r="AZ499" i="4"/>
  <c r="BC498" i="4"/>
  <c r="BE498" i="4" s="1"/>
  <c r="Z421" i="7"/>
  <c r="AA421" i="7" s="1"/>
  <c r="AB420" i="7"/>
  <c r="AC419" i="7"/>
  <c r="AD418" i="7"/>
  <c r="AE418" i="7" s="1"/>
  <c r="AC420" i="7" l="1"/>
  <c r="O446" i="6"/>
  <c r="M447" i="6"/>
  <c r="P446" i="6"/>
  <c r="CE860" i="4"/>
  <c r="CG859" i="4"/>
  <c r="CH859" i="4" s="1"/>
  <c r="AZ500" i="4"/>
  <c r="BC499" i="4"/>
  <c r="BE499" i="4" s="1"/>
  <c r="AD420" i="7"/>
  <c r="AD419" i="7"/>
  <c r="AE419" i="7" s="1"/>
  <c r="Z422" i="7"/>
  <c r="AA422" i="7" s="1"/>
  <c r="AB421" i="7"/>
  <c r="AE420" i="7" l="1"/>
  <c r="CE861" i="4"/>
  <c r="CG860" i="4"/>
  <c r="CH860" i="4" s="1"/>
  <c r="O447" i="6"/>
  <c r="M448" i="6"/>
  <c r="P447" i="6"/>
  <c r="AZ501" i="4"/>
  <c r="BC500" i="4"/>
  <c r="BE500" i="4" s="1"/>
  <c r="Z423" i="7"/>
  <c r="AA423" i="7" s="1"/>
  <c r="AB422" i="7"/>
  <c r="AC421" i="7"/>
  <c r="AC422" i="7" s="1"/>
  <c r="O448" i="6" l="1"/>
  <c r="M449" i="6"/>
  <c r="P448" i="6"/>
  <c r="CE862" i="4"/>
  <c r="CG861" i="4"/>
  <c r="CH861" i="4" s="1"/>
  <c r="AZ502" i="4"/>
  <c r="BC501" i="4"/>
  <c r="BE501" i="4" s="1"/>
  <c r="AD422" i="7"/>
  <c r="AD421" i="7"/>
  <c r="AE421" i="7" s="1"/>
  <c r="Z424" i="7"/>
  <c r="AA424" i="7" s="1"/>
  <c r="AB423" i="7"/>
  <c r="CE863" i="4" l="1"/>
  <c r="CG862" i="4"/>
  <c r="CH862" i="4" s="1"/>
  <c r="P449" i="6"/>
  <c r="M450" i="6"/>
  <c r="O449" i="6"/>
  <c r="AZ503" i="4"/>
  <c r="BC502" i="4"/>
  <c r="BE502" i="4" s="1"/>
  <c r="AE422" i="7"/>
  <c r="Z425" i="7"/>
  <c r="AA425" i="7" s="1"/>
  <c r="AB424" i="7"/>
  <c r="AC423" i="7"/>
  <c r="AC424" i="7" s="1"/>
  <c r="O450" i="6" l="1"/>
  <c r="M451" i="6"/>
  <c r="P450" i="6"/>
  <c r="CE864" i="4"/>
  <c r="CG863" i="4"/>
  <c r="CH863" i="4" s="1"/>
  <c r="AZ504" i="4"/>
  <c r="BC503" i="4"/>
  <c r="BE503" i="4" s="1"/>
  <c r="AD423" i="7"/>
  <c r="AE423" i="7" s="1"/>
  <c r="AD424" i="7"/>
  <c r="Z426" i="7"/>
  <c r="AB425" i="7"/>
  <c r="AC425" i="7" s="1"/>
  <c r="CE865" i="4" l="1"/>
  <c r="CG864" i="4"/>
  <c r="CH864" i="4" s="1"/>
  <c r="M452" i="6"/>
  <c r="O451" i="6"/>
  <c r="P451" i="6"/>
  <c r="AE424" i="7"/>
  <c r="BC504" i="4"/>
  <c r="BE504" i="4" s="1"/>
  <c r="Z427" i="7"/>
  <c r="AD425" i="7"/>
  <c r="AE425" i="7" s="1"/>
  <c r="AA426" i="7"/>
  <c r="AA427" i="7" s="1"/>
  <c r="O452" i="6" l="1"/>
  <c r="M453" i="6"/>
  <c r="P452" i="6"/>
  <c r="CE866" i="4"/>
  <c r="CG865" i="4"/>
  <c r="CH865" i="4" s="1"/>
  <c r="AB426" i="7"/>
  <c r="Z428" i="7"/>
  <c r="AB427" i="7"/>
  <c r="CE867" i="4" l="1"/>
  <c r="CG866" i="4"/>
  <c r="CH866" i="4" s="1"/>
  <c r="O453" i="6"/>
  <c r="M454" i="6"/>
  <c r="P453" i="6"/>
  <c r="Z429" i="7"/>
  <c r="AA428" i="7"/>
  <c r="AC426" i="7"/>
  <c r="AC427" i="7" s="1"/>
  <c r="O454" i="6" l="1"/>
  <c r="M455" i="6"/>
  <c r="P454" i="6"/>
  <c r="CE868" i="4"/>
  <c r="CG867" i="4"/>
  <c r="CH867" i="4" s="1"/>
  <c r="AA429" i="7"/>
  <c r="AB429" i="7" s="1"/>
  <c r="AD427" i="7"/>
  <c r="AB428" i="7"/>
  <c r="AD426" i="7"/>
  <c r="AE426" i="7" s="1"/>
  <c r="Z430" i="7"/>
  <c r="CE869" i="4" l="1"/>
  <c r="CG868" i="4"/>
  <c r="CH868" i="4" s="1"/>
  <c r="O455" i="6"/>
  <c r="M456" i="6"/>
  <c r="P455" i="6"/>
  <c r="AE427" i="7"/>
  <c r="AC428" i="7"/>
  <c r="AC429" i="7" s="1"/>
  <c r="AD429" i="7" s="1"/>
  <c r="Z431" i="7"/>
  <c r="AA430" i="7"/>
  <c r="O456" i="6" l="1"/>
  <c r="M457" i="6"/>
  <c r="P456" i="6"/>
  <c r="CE870" i="4"/>
  <c r="CG869" i="4"/>
  <c r="CH869" i="4" s="1"/>
  <c r="Z432" i="7"/>
  <c r="AA431" i="7"/>
  <c r="AB430" i="7"/>
  <c r="AD428" i="7"/>
  <c r="AE428" i="7" s="1"/>
  <c r="CE871" i="4" l="1"/>
  <c r="CG870" i="4"/>
  <c r="CH870" i="4" s="1"/>
  <c r="P457" i="6"/>
  <c r="M458" i="6"/>
  <c r="O457" i="6"/>
  <c r="AE429" i="7"/>
  <c r="AA432" i="7"/>
  <c r="AB432" i="7" s="1"/>
  <c r="AB431" i="7"/>
  <c r="Z433" i="7"/>
  <c r="AC430" i="7"/>
  <c r="O458" i="6" l="1"/>
  <c r="M459" i="6"/>
  <c r="P458" i="6"/>
  <c r="CE872" i="4"/>
  <c r="CG871" i="4"/>
  <c r="CH871" i="4" s="1"/>
  <c r="AC431" i="7"/>
  <c r="AC432" i="7" s="1"/>
  <c r="AD432" i="7" s="1"/>
  <c r="Z434" i="7"/>
  <c r="AD430" i="7"/>
  <c r="AE430" i="7" s="1"/>
  <c r="AA433" i="7"/>
  <c r="CE873" i="4" l="1"/>
  <c r="CG872" i="4"/>
  <c r="CH872" i="4" s="1"/>
  <c r="O459" i="6"/>
  <c r="P459" i="6"/>
  <c r="M460" i="6"/>
  <c r="AD431" i="7"/>
  <c r="AE431" i="7" s="1"/>
  <c r="AA434" i="7"/>
  <c r="AB434" i="7" s="1"/>
  <c r="AB433" i="7"/>
  <c r="Z435" i="7"/>
  <c r="AE432" i="7"/>
  <c r="O460" i="6" l="1"/>
  <c r="M461" i="6"/>
  <c r="P460" i="6"/>
  <c r="CE874" i="4"/>
  <c r="CG873" i="4"/>
  <c r="CH873" i="4" s="1"/>
  <c r="Z436" i="7"/>
  <c r="AC433" i="7"/>
  <c r="AC434" i="7" s="1"/>
  <c r="AA435" i="7"/>
  <c r="CE875" i="4" l="1"/>
  <c r="CG874" i="4"/>
  <c r="CH874" i="4" s="1"/>
  <c r="O461" i="6"/>
  <c r="M462" i="6"/>
  <c r="P461" i="6"/>
  <c r="AA436" i="7"/>
  <c r="AB436" i="7" s="1"/>
  <c r="AD433" i="7"/>
  <c r="AE433" i="7" s="1"/>
  <c r="AB435" i="7"/>
  <c r="AC435" i="7" s="1"/>
  <c r="Z437" i="7"/>
  <c r="AD434" i="7"/>
  <c r="AE434" i="7" s="1"/>
  <c r="AA437" i="7" l="1"/>
  <c r="O462" i="6"/>
  <c r="M463" i="6"/>
  <c r="P462" i="6"/>
  <c r="CE876" i="4"/>
  <c r="CG875" i="4"/>
  <c r="CH875" i="4" s="1"/>
  <c r="Z438" i="7"/>
  <c r="AB437" i="7"/>
  <c r="AC436" i="7"/>
  <c r="AD436" i="7" s="1"/>
  <c r="AE436" i="7" s="1"/>
  <c r="AD435" i="7"/>
  <c r="AE435" i="7" s="1"/>
  <c r="O463" i="6" l="1"/>
  <c r="M464" i="6"/>
  <c r="P463" i="6"/>
  <c r="CE877" i="4"/>
  <c r="CG876" i="4"/>
  <c r="CH876" i="4" s="1"/>
  <c r="Z439" i="7"/>
  <c r="AC437" i="7"/>
  <c r="AA438" i="7"/>
  <c r="AB438" i="7" s="1"/>
  <c r="CE878" i="4" l="1"/>
  <c r="CG877" i="4"/>
  <c r="CH877" i="4" s="1"/>
  <c r="O464" i="6"/>
  <c r="M465" i="6"/>
  <c r="P464" i="6"/>
  <c r="AC438" i="7"/>
  <c r="Z440" i="7"/>
  <c r="AA439" i="7"/>
  <c r="AB439" i="7" s="1"/>
  <c r="AD437" i="7"/>
  <c r="AE437" i="7" s="1"/>
  <c r="P465" i="6" l="1"/>
  <c r="M466" i="6"/>
  <c r="O465" i="6"/>
  <c r="CE879" i="4"/>
  <c r="CG878" i="4"/>
  <c r="CH878" i="4" s="1"/>
  <c r="Z441" i="7"/>
  <c r="AC439" i="7"/>
  <c r="AA440" i="7"/>
  <c r="AB440" i="7" s="1"/>
  <c r="AD438" i="7"/>
  <c r="AE438" i="7" s="1"/>
  <c r="CE880" i="4" l="1"/>
  <c r="CG879" i="4"/>
  <c r="CH879" i="4" s="1"/>
  <c r="O466" i="6"/>
  <c r="M467" i="6"/>
  <c r="P466" i="6"/>
  <c r="AC440" i="7"/>
  <c r="Z442" i="7"/>
  <c r="AA441" i="7"/>
  <c r="AB441" i="7" s="1"/>
  <c r="AD439" i="7"/>
  <c r="AE439" i="7" s="1"/>
  <c r="P467" i="6" l="1"/>
  <c r="M468" i="6"/>
  <c r="O467" i="6"/>
  <c r="CE881" i="4"/>
  <c r="CG880" i="4"/>
  <c r="CH880" i="4" s="1"/>
  <c r="Z443" i="7"/>
  <c r="AC441" i="7"/>
  <c r="AD441" i="7" s="1"/>
  <c r="AE441" i="7" s="1"/>
  <c r="AA442" i="7"/>
  <c r="AD440" i="7"/>
  <c r="AE440" i="7" s="1"/>
  <c r="CE882" i="4" l="1"/>
  <c r="CG881" i="4"/>
  <c r="CH881" i="4" s="1"/>
  <c r="AA443" i="7"/>
  <c r="AB443" i="7" s="1"/>
  <c r="O468" i="6"/>
  <c r="M469" i="6"/>
  <c r="P468" i="6"/>
  <c r="AB442" i="7"/>
  <c r="Z444" i="7"/>
  <c r="P469" i="6" l="1"/>
  <c r="O469" i="6"/>
  <c r="M470" i="6"/>
  <c r="CE883" i="4"/>
  <c r="CG882" i="4"/>
  <c r="CH882" i="4" s="1"/>
  <c r="Z445" i="7"/>
  <c r="AA444" i="7"/>
  <c r="AA445" i="7" s="1"/>
  <c r="AC442" i="7"/>
  <c r="AC443" i="7" s="1"/>
  <c r="O470" i="6" l="1"/>
  <c r="M471" i="6"/>
  <c r="P470" i="6"/>
  <c r="CE884" i="4"/>
  <c r="CG883" i="4"/>
  <c r="CH883" i="4" s="1"/>
  <c r="AD442" i="7"/>
  <c r="AE442" i="7" s="1"/>
  <c r="AB444" i="7"/>
  <c r="AD443" i="7"/>
  <c r="Z446" i="7"/>
  <c r="AB445" i="7"/>
  <c r="P471" i="6" l="1"/>
  <c r="M472" i="6"/>
  <c r="O471" i="6"/>
  <c r="CE885" i="4"/>
  <c r="CG884" i="4"/>
  <c r="CH884" i="4" s="1"/>
  <c r="AE443" i="7"/>
  <c r="Z447" i="7"/>
  <c r="AC444" i="7"/>
  <c r="AC445" i="7" s="1"/>
  <c r="AA446" i="7"/>
  <c r="CE886" i="4" l="1"/>
  <c r="CG885" i="4"/>
  <c r="CH885" i="4" s="1"/>
  <c r="AA447" i="7"/>
  <c r="AB447" i="7" s="1"/>
  <c r="M473" i="6"/>
  <c r="P472" i="6"/>
  <c r="O472" i="6"/>
  <c r="Z448" i="7"/>
  <c r="AD445" i="7"/>
  <c r="AD444" i="7"/>
  <c r="AE444" i="7" s="1"/>
  <c r="AB446" i="7"/>
  <c r="AE445" i="7" l="1"/>
  <c r="O473" i="6"/>
  <c r="P473" i="6"/>
  <c r="M474" i="6"/>
  <c r="CE887" i="4"/>
  <c r="CG886" i="4"/>
  <c r="CH886" i="4" s="1"/>
  <c r="Z449" i="7"/>
  <c r="AC446" i="7"/>
  <c r="AC447" i="7" s="1"/>
  <c r="AD447" i="7" s="1"/>
  <c r="AA448" i="7"/>
  <c r="O474" i="6" l="1"/>
  <c r="M475" i="6"/>
  <c r="P474" i="6"/>
  <c r="AA449" i="7"/>
  <c r="AB449" i="7" s="1"/>
  <c r="CE888" i="4"/>
  <c r="CG887" i="4"/>
  <c r="CH887" i="4" s="1"/>
  <c r="AD446" i="7"/>
  <c r="AE446" i="7" s="1"/>
  <c r="AB448" i="7"/>
  <c r="Z450" i="7"/>
  <c r="P475" i="6" l="1"/>
  <c r="M476" i="6"/>
  <c r="O475" i="6"/>
  <c r="CE889" i="4"/>
  <c r="CG888" i="4"/>
  <c r="CH888" i="4" s="1"/>
  <c r="Z451" i="7"/>
  <c r="AA450" i="7"/>
  <c r="AA451" i="7" s="1"/>
  <c r="AC448" i="7"/>
  <c r="AC449" i="7" s="1"/>
  <c r="AE447" i="7"/>
  <c r="CE890" i="4" l="1"/>
  <c r="CG889" i="4"/>
  <c r="CH889" i="4" s="1"/>
  <c r="P476" i="6"/>
  <c r="O476" i="6"/>
  <c r="M477" i="6"/>
  <c r="AB450" i="7"/>
  <c r="Z452" i="7"/>
  <c r="AB451" i="7"/>
  <c r="AD448" i="7"/>
  <c r="AE448" i="7" s="1"/>
  <c r="AD449" i="7"/>
  <c r="AE449" i="7" s="1"/>
  <c r="O477" i="6" l="1"/>
  <c r="M478" i="6"/>
  <c r="P477" i="6"/>
  <c r="CE891" i="4"/>
  <c r="CG890" i="4"/>
  <c r="CH890" i="4" s="1"/>
  <c r="Z453" i="7"/>
  <c r="AA452" i="7"/>
  <c r="AB452" i="7" s="1"/>
  <c r="AC450" i="7"/>
  <c r="AC451" i="7" s="1"/>
  <c r="CE892" i="4" l="1"/>
  <c r="CG891" i="4"/>
  <c r="CH891" i="4" s="1"/>
  <c r="O478" i="6"/>
  <c r="M479" i="6"/>
  <c r="P478" i="6"/>
  <c r="AC452" i="7"/>
  <c r="AD452" i="7" s="1"/>
  <c r="Z454" i="7"/>
  <c r="AD451" i="7"/>
  <c r="AA453" i="7"/>
  <c r="AD450" i="7"/>
  <c r="AE450" i="7" s="1"/>
  <c r="O479" i="6" l="1"/>
  <c r="M480" i="6"/>
  <c r="P479" i="6"/>
  <c r="CE893" i="4"/>
  <c r="CG892" i="4"/>
  <c r="CH892" i="4" s="1"/>
  <c r="AE451" i="7"/>
  <c r="AA454" i="7"/>
  <c r="AB454" i="7" s="1"/>
  <c r="AE452" i="7"/>
  <c r="AB453" i="7"/>
  <c r="Z455" i="7"/>
  <c r="CE894" i="4" l="1"/>
  <c r="CG893" i="4"/>
  <c r="CH893" i="4" s="1"/>
  <c r="O480" i="6"/>
  <c r="M481" i="6"/>
  <c r="P480" i="6"/>
  <c r="AA455" i="7"/>
  <c r="AB455" i="7" s="1"/>
  <c r="AC453" i="7"/>
  <c r="AC454" i="7" s="1"/>
  <c r="AD454" i="7" s="1"/>
  <c r="Z456" i="7"/>
  <c r="AA456" i="7" l="1"/>
  <c r="P481" i="6"/>
  <c r="M482" i="6"/>
  <c r="O481" i="6"/>
  <c r="CE895" i="4"/>
  <c r="CG894" i="4"/>
  <c r="CH894" i="4" s="1"/>
  <c r="AC455" i="7"/>
  <c r="AD455" i="7" s="1"/>
  <c r="AE455" i="7" s="1"/>
  <c r="AE454" i="7"/>
  <c r="Z457" i="7"/>
  <c r="AB456" i="7"/>
  <c r="AD453" i="7"/>
  <c r="AE453" i="7" s="1"/>
  <c r="O482" i="6" l="1"/>
  <c r="M483" i="6"/>
  <c r="P482" i="6"/>
  <c r="AC456" i="7"/>
  <c r="AD456" i="7" s="1"/>
  <c r="AE456" i="7" s="1"/>
  <c r="CE896" i="4"/>
  <c r="CG895" i="4"/>
  <c r="CH895" i="4" s="1"/>
  <c r="Z458" i="7"/>
  <c r="AA457" i="7"/>
  <c r="AA458" i="7" l="1"/>
  <c r="P483" i="6"/>
  <c r="M484" i="6"/>
  <c r="O483" i="6"/>
  <c r="CE897" i="4"/>
  <c r="CG896" i="4"/>
  <c r="CH896" i="4" s="1"/>
  <c r="AB457" i="7"/>
  <c r="Z459" i="7"/>
  <c r="AB458" i="7"/>
  <c r="CE898" i="4" l="1"/>
  <c r="CG897" i="4"/>
  <c r="CH897" i="4" s="1"/>
  <c r="P484" i="6"/>
  <c r="O484" i="6"/>
  <c r="M485" i="6"/>
  <c r="Z460" i="7"/>
  <c r="AC457" i="7"/>
  <c r="AC458" i="7" s="1"/>
  <c r="AA459" i="7"/>
  <c r="O485" i="6" l="1"/>
  <c r="M486" i="6"/>
  <c r="P485" i="6"/>
  <c r="AA460" i="7"/>
  <c r="AB460" i="7" s="1"/>
  <c r="CE899" i="4"/>
  <c r="CG898" i="4"/>
  <c r="CH898" i="4" s="1"/>
  <c r="Z461" i="7"/>
  <c r="AA461" i="7" s="1"/>
  <c r="AD458" i="7"/>
  <c r="AE458" i="7" s="1"/>
  <c r="AD457" i="7"/>
  <c r="AE457" i="7" s="1"/>
  <c r="AB459" i="7"/>
  <c r="AC459" i="7" s="1"/>
  <c r="AC460" i="7" l="1"/>
  <c r="O486" i="6"/>
  <c r="M487" i="6"/>
  <c r="P486" i="6"/>
  <c r="CE900" i="4"/>
  <c r="CG899" i="4"/>
  <c r="CH899" i="4" s="1"/>
  <c r="AD460" i="7"/>
  <c r="AE460" i="7" s="1"/>
  <c r="AD459" i="7"/>
  <c r="AE459" i="7" s="1"/>
  <c r="Z462" i="7"/>
  <c r="AB461" i="7"/>
  <c r="P487" i="6" l="1"/>
  <c r="O487" i="6"/>
  <c r="M488" i="6"/>
  <c r="CE901" i="4"/>
  <c r="CG900" i="4"/>
  <c r="CH900" i="4" s="1"/>
  <c r="AC461" i="7"/>
  <c r="Z463" i="7"/>
  <c r="AA462" i="7"/>
  <c r="CE902" i="4" l="1"/>
  <c r="CG901" i="4"/>
  <c r="CH901" i="4" s="1"/>
  <c r="O488" i="6"/>
  <c r="P488" i="6"/>
  <c r="M489" i="6"/>
  <c r="AA463" i="7"/>
  <c r="AB463" i="7" s="1"/>
  <c r="AB462" i="7"/>
  <c r="AD461" i="7"/>
  <c r="AE461" i="7" s="1"/>
  <c r="Z464" i="7"/>
  <c r="P489" i="6" l="1"/>
  <c r="O489" i="6"/>
  <c r="M490" i="6"/>
  <c r="CE903" i="4"/>
  <c r="CG902" i="4"/>
  <c r="CH902" i="4" s="1"/>
  <c r="Z465" i="7"/>
  <c r="AA464" i="7"/>
  <c r="AB464" i="7" s="1"/>
  <c r="AC462" i="7"/>
  <c r="AC463" i="7" s="1"/>
  <c r="CE904" i="4" l="1"/>
  <c r="CG903" i="4"/>
  <c r="CH903" i="4" s="1"/>
  <c r="P490" i="6"/>
  <c r="M491" i="6"/>
  <c r="O490" i="6"/>
  <c r="AC464" i="7"/>
  <c r="AD464" i="7" s="1"/>
  <c r="AD462" i="7"/>
  <c r="AE462" i="7" s="1"/>
  <c r="Z466" i="7"/>
  <c r="AA465" i="7"/>
  <c r="AD463" i="7"/>
  <c r="M492" i="6" l="1"/>
  <c r="O491" i="6"/>
  <c r="P491" i="6"/>
  <c r="CE905" i="4"/>
  <c r="CG904" i="4"/>
  <c r="CH904" i="4" s="1"/>
  <c r="AE463" i="7"/>
  <c r="AA466" i="7"/>
  <c r="AB466" i="7" s="1"/>
  <c r="AE464" i="7"/>
  <c r="Z467" i="7"/>
  <c r="AB465" i="7"/>
  <c r="CE906" i="4" l="1"/>
  <c r="CG905" i="4"/>
  <c r="CH905" i="4" s="1"/>
  <c r="O492" i="6"/>
  <c r="M493" i="6"/>
  <c r="P492" i="6"/>
  <c r="AA467" i="7"/>
  <c r="AB467" i="7" s="1"/>
  <c r="AC465" i="7"/>
  <c r="AC466" i="7" s="1"/>
  <c r="Z468" i="7"/>
  <c r="P493" i="6" l="1"/>
  <c r="O493" i="6"/>
  <c r="M494" i="6"/>
  <c r="CE907" i="4"/>
  <c r="CG906" i="4"/>
  <c r="CH906" i="4" s="1"/>
  <c r="AC467" i="7"/>
  <c r="AD467" i="7" s="1"/>
  <c r="AD466" i="7"/>
  <c r="AE466" i="7" s="1"/>
  <c r="AD465" i="7"/>
  <c r="AE465" i="7" s="1"/>
  <c r="Z469" i="7"/>
  <c r="AA468" i="7"/>
  <c r="AB468" i="7" s="1"/>
  <c r="CE908" i="4" l="1"/>
  <c r="CG907" i="4"/>
  <c r="CH907" i="4" s="1"/>
  <c r="O494" i="6"/>
  <c r="P494" i="6"/>
  <c r="M495" i="6"/>
  <c r="AC468" i="7"/>
  <c r="AD468" i="7" s="1"/>
  <c r="AE468" i="7" s="1"/>
  <c r="AE467" i="7"/>
  <c r="AA469" i="7"/>
  <c r="Z470" i="7"/>
  <c r="O495" i="6" l="1"/>
  <c r="M496" i="6"/>
  <c r="P495" i="6"/>
  <c r="CE909" i="4"/>
  <c r="CG908" i="4"/>
  <c r="CH908" i="4" s="1"/>
  <c r="AA470" i="7"/>
  <c r="AB470" i="7" s="1"/>
  <c r="Z471" i="7"/>
  <c r="AB469" i="7"/>
  <c r="CE910" i="4" l="1"/>
  <c r="CG909" i="4"/>
  <c r="CH909" i="4" s="1"/>
  <c r="P496" i="6"/>
  <c r="M497" i="6"/>
  <c r="O496" i="6"/>
  <c r="AC469" i="7"/>
  <c r="AC470" i="7" s="1"/>
  <c r="AD470" i="7" s="1"/>
  <c r="Z472" i="7"/>
  <c r="AA471" i="7"/>
  <c r="M498" i="6" l="1"/>
  <c r="O497" i="6"/>
  <c r="P497" i="6"/>
  <c r="CE911" i="4"/>
  <c r="CG910" i="4"/>
  <c r="CH910" i="4" s="1"/>
  <c r="Z473" i="7"/>
  <c r="AA472" i="7"/>
  <c r="AB471" i="7"/>
  <c r="AC471" i="7" s="1"/>
  <c r="AD469" i="7"/>
  <c r="AE469" i="7" s="1"/>
  <c r="AA473" i="7" l="1"/>
  <c r="CE912" i="4"/>
  <c r="CG911" i="4"/>
  <c r="CH911" i="4" s="1"/>
  <c r="O498" i="6"/>
  <c r="M499" i="6"/>
  <c r="P498" i="6"/>
  <c r="AE470" i="7"/>
  <c r="AB472" i="7"/>
  <c r="AC472" i="7" s="1"/>
  <c r="AC473" i="7" s="1"/>
  <c r="AD471" i="7"/>
  <c r="AE471" i="7" s="1"/>
  <c r="Z474" i="7"/>
  <c r="AB473" i="7"/>
  <c r="P499" i="6" l="1"/>
  <c r="M500" i="6"/>
  <c r="O499" i="6"/>
  <c r="CE913" i="4"/>
  <c r="CG912" i="4"/>
  <c r="CH912" i="4" s="1"/>
  <c r="AD473" i="7"/>
  <c r="AD472" i="7"/>
  <c r="AE472" i="7" s="1"/>
  <c r="Z475" i="7"/>
  <c r="AA474" i="7"/>
  <c r="CE914" i="4" l="1"/>
  <c r="CG913" i="4"/>
  <c r="CH913" i="4" s="1"/>
  <c r="O500" i="6"/>
  <c r="M501" i="6"/>
  <c r="P500" i="6"/>
  <c r="AE473" i="7"/>
  <c r="Z476" i="7"/>
  <c r="AA475" i="7"/>
  <c r="AB474" i="7"/>
  <c r="AA476" i="7" l="1"/>
  <c r="O501" i="6"/>
  <c r="P501" i="6"/>
  <c r="M502" i="6"/>
  <c r="CE915" i="4"/>
  <c r="CG914" i="4"/>
  <c r="CH914" i="4" s="1"/>
  <c r="AC474" i="7"/>
  <c r="AB475" i="7"/>
  <c r="Z477" i="7"/>
  <c r="AB476" i="7"/>
  <c r="P502" i="6" l="1"/>
  <c r="M503" i="6"/>
  <c r="O502" i="6"/>
  <c r="CE916" i="4"/>
  <c r="CG915" i="4"/>
  <c r="CH915" i="4" s="1"/>
  <c r="AC475" i="7"/>
  <c r="AC476" i="7" s="1"/>
  <c r="AD476" i="7" s="1"/>
  <c r="AD474" i="7"/>
  <c r="AE474" i="7" s="1"/>
  <c r="Z478" i="7"/>
  <c r="AA477" i="7"/>
  <c r="AA478" i="7" s="1"/>
  <c r="CE917" i="4" l="1"/>
  <c r="CG916" i="4"/>
  <c r="CH916" i="4" s="1"/>
  <c r="O503" i="6"/>
  <c r="M504" i="6"/>
  <c r="P503" i="6"/>
  <c r="AB477" i="7"/>
  <c r="AC477" i="7" s="1"/>
  <c r="Z479" i="7"/>
  <c r="AB478" i="7"/>
  <c r="AD475" i="7"/>
  <c r="AE475" i="7" s="1"/>
  <c r="O504" i="6" l="1"/>
  <c r="P504" i="6"/>
  <c r="CE918" i="4"/>
  <c r="CG917" i="4"/>
  <c r="CH917" i="4" s="1"/>
  <c r="AC478" i="7"/>
  <c r="Z480" i="7"/>
  <c r="AD477" i="7"/>
  <c r="AE477" i="7" s="1"/>
  <c r="AD478" i="7"/>
  <c r="AE478" i="7" s="1"/>
  <c r="AA479" i="7"/>
  <c r="AE476" i="7"/>
  <c r="CE919" i="4" l="1"/>
  <c r="CG918" i="4"/>
  <c r="CH918" i="4" s="1"/>
  <c r="AA480" i="7"/>
  <c r="AB480" i="7" s="1"/>
  <c r="AB479" i="7"/>
  <c r="Z481" i="7"/>
  <c r="CE920" i="4" l="1"/>
  <c r="CG919" i="4"/>
  <c r="CH919" i="4" s="1"/>
  <c r="Z482" i="7"/>
  <c r="AC479" i="7"/>
  <c r="AC480" i="7" s="1"/>
  <c r="AA481" i="7"/>
  <c r="AA482" i="7" l="1"/>
  <c r="CE921" i="4"/>
  <c r="CG920" i="4"/>
  <c r="CH920" i="4" s="1"/>
  <c r="AD479" i="7"/>
  <c r="AE479" i="7" s="1"/>
  <c r="AB481" i="7"/>
  <c r="AC481" i="7" s="1"/>
  <c r="Z483" i="7"/>
  <c r="AA483" i="7" s="1"/>
  <c r="AB482" i="7"/>
  <c r="AD480" i="7"/>
  <c r="AE480" i="7" s="1"/>
  <c r="CE922" i="4" l="1"/>
  <c r="CG921" i="4"/>
  <c r="CH921" i="4" s="1"/>
  <c r="Z484" i="7"/>
  <c r="AA484" i="7" s="1"/>
  <c r="AB483" i="7"/>
  <c r="AC482" i="7"/>
  <c r="AD482" i="7" s="1"/>
  <c r="AE482" i="7" s="1"/>
  <c r="AD481" i="7"/>
  <c r="AE481" i="7" s="1"/>
  <c r="CE923" i="4" l="1"/>
  <c r="CG922" i="4"/>
  <c r="CH922" i="4" s="1"/>
  <c r="AC483" i="7"/>
  <c r="AD483" i="7" s="1"/>
  <c r="AE483" i="7" s="1"/>
  <c r="Z485" i="7"/>
  <c r="AB484" i="7"/>
  <c r="AC484" i="7" l="1"/>
  <c r="CE924" i="4"/>
  <c r="CG923" i="4"/>
  <c r="CH923" i="4" s="1"/>
  <c r="Z486" i="7"/>
  <c r="AD484" i="7"/>
  <c r="AE484" i="7" s="1"/>
  <c r="AA485" i="7"/>
  <c r="AB485" i="7" s="1"/>
  <c r="CE925" i="4" l="1"/>
  <c r="CG924" i="4"/>
  <c r="CH924" i="4" s="1"/>
  <c r="AC485" i="7"/>
  <c r="Z487" i="7"/>
  <c r="AA486" i="7"/>
  <c r="AA487" i="7" l="1"/>
  <c r="CE926" i="4"/>
  <c r="CG925" i="4"/>
  <c r="CH925" i="4" s="1"/>
  <c r="AD485" i="7"/>
  <c r="AE485" i="7" s="1"/>
  <c r="AB486" i="7"/>
  <c r="AC486" i="7" s="1"/>
  <c r="Z488" i="7"/>
  <c r="AA488" i="7" s="1"/>
  <c r="AB487" i="7"/>
  <c r="CE927" i="4" l="1"/>
  <c r="CG926" i="4"/>
  <c r="CH926" i="4" s="1"/>
  <c r="Z489" i="7"/>
  <c r="AB488" i="7"/>
  <c r="AD486" i="7"/>
  <c r="AE486" i="7" s="1"/>
  <c r="AC487" i="7"/>
  <c r="AC488" i="7" s="1"/>
  <c r="CE928" i="4" l="1"/>
  <c r="CG927" i="4"/>
  <c r="CH927" i="4" s="1"/>
  <c r="AD488" i="7"/>
  <c r="AE488" i="7" s="1"/>
  <c r="Z490" i="7"/>
  <c r="AD487" i="7"/>
  <c r="AE487" i="7" s="1"/>
  <c r="AA489" i="7"/>
  <c r="AA490" i="7" s="1"/>
  <c r="CE929" i="4" l="1"/>
  <c r="CG928" i="4"/>
  <c r="CH928" i="4" s="1"/>
  <c r="AB489" i="7"/>
  <c r="Z491" i="7"/>
  <c r="AA491" i="7" s="1"/>
  <c r="AB490" i="7"/>
  <c r="CE930" i="4" l="1"/>
  <c r="CG929" i="4"/>
  <c r="CH929" i="4" s="1"/>
  <c r="Z492" i="7"/>
  <c r="AB491" i="7"/>
  <c r="AC489" i="7"/>
  <c r="AC490" i="7" s="1"/>
  <c r="CE931" i="4" l="1"/>
  <c r="CG930" i="4"/>
  <c r="CH930" i="4" s="1"/>
  <c r="AC491" i="7"/>
  <c r="AD491" i="7" s="1"/>
  <c r="AE491" i="7" s="1"/>
  <c r="Z493" i="7"/>
  <c r="AD490" i="7"/>
  <c r="AE490" i="7" s="1"/>
  <c r="AD489" i="7"/>
  <c r="AE489" i="7" s="1"/>
  <c r="AA492" i="7"/>
  <c r="AA493" i="7" s="1"/>
  <c r="CE932" i="4" l="1"/>
  <c r="CG931" i="4"/>
  <c r="CH931" i="4" s="1"/>
  <c r="AB492" i="7"/>
  <c r="Z494" i="7"/>
  <c r="AB493" i="7"/>
  <c r="CE933" i="4" l="1"/>
  <c r="CG932" i="4"/>
  <c r="CH932" i="4" s="1"/>
  <c r="Z495" i="7"/>
  <c r="AA494" i="7"/>
  <c r="AC492" i="7"/>
  <c r="AC493" i="7" s="1"/>
  <c r="AD493" i="7" s="1"/>
  <c r="AA495" i="7" l="1"/>
  <c r="CE934" i="4"/>
  <c r="CG933" i="4"/>
  <c r="CH933" i="4" s="1"/>
  <c r="AB494" i="7"/>
  <c r="AD492" i="7"/>
  <c r="AE492" i="7" s="1"/>
  <c r="Z496" i="7"/>
  <c r="AB495" i="7"/>
  <c r="CE935" i="4" l="1"/>
  <c r="CG934" i="4"/>
  <c r="CH934" i="4" s="1"/>
  <c r="AC494" i="7"/>
  <c r="AC495" i="7" s="1"/>
  <c r="Z497" i="7"/>
  <c r="AA496" i="7"/>
  <c r="AE493" i="7"/>
  <c r="CE936" i="4" l="1"/>
  <c r="CG935" i="4"/>
  <c r="CH935" i="4" s="1"/>
  <c r="Z498" i="7"/>
  <c r="AA497" i="7"/>
  <c r="AD494" i="7"/>
  <c r="AE494" i="7" s="1"/>
  <c r="AB496" i="7"/>
  <c r="AD495" i="7"/>
  <c r="AE495" i="7" s="1"/>
  <c r="AA498" i="7" l="1"/>
  <c r="CE937" i="4"/>
  <c r="CG936" i="4"/>
  <c r="CH936" i="4" s="1"/>
  <c r="AB497" i="7"/>
  <c r="Z499" i="7"/>
  <c r="AB498" i="7"/>
  <c r="AC496" i="7"/>
  <c r="CE938" i="4" l="1"/>
  <c r="CG937" i="4"/>
  <c r="CH937" i="4" s="1"/>
  <c r="AC497" i="7"/>
  <c r="AC498" i="7" s="1"/>
  <c r="Z500" i="7"/>
  <c r="AD496" i="7"/>
  <c r="AE496" i="7" s="1"/>
  <c r="AA499" i="7"/>
  <c r="AA500" i="7" s="1"/>
  <c r="AD498" i="7"/>
  <c r="CE939" i="4" l="1"/>
  <c r="CG938" i="4"/>
  <c r="CH938" i="4" s="1"/>
  <c r="AE498" i="7"/>
  <c r="AD497" i="7"/>
  <c r="AE497" i="7" s="1"/>
  <c r="AB499" i="7"/>
  <c r="Z501" i="7"/>
  <c r="AA501" i="7" s="1"/>
  <c r="AB500" i="7"/>
  <c r="CE940" i="4" l="1"/>
  <c r="CG939" i="4"/>
  <c r="CH939" i="4" s="1"/>
  <c r="Z502" i="7"/>
  <c r="AA502" i="7" s="1"/>
  <c r="AB501" i="7"/>
  <c r="AC499" i="7"/>
  <c r="AC500" i="7" s="1"/>
  <c r="AC501" i="7" l="1"/>
  <c r="CE941" i="4"/>
  <c r="CG940" i="4"/>
  <c r="CH940" i="4" s="1"/>
  <c r="AD499" i="7"/>
  <c r="AE499" i="7" s="1"/>
  <c r="AD501" i="7"/>
  <c r="AD500" i="7"/>
  <c r="AE500" i="7" s="1"/>
  <c r="Z503" i="7"/>
  <c r="AB502" i="7"/>
  <c r="CE942" i="4" l="1"/>
  <c r="CG941" i="4"/>
  <c r="CH941" i="4" s="1"/>
  <c r="AE501" i="7"/>
  <c r="Z504" i="7"/>
  <c r="AA503" i="7"/>
  <c r="AC502" i="7"/>
  <c r="CE943" i="4" l="1"/>
  <c r="CG942" i="4"/>
  <c r="CH942" i="4" s="1"/>
  <c r="AD502" i="7"/>
  <c r="AE502" i="7" s="1"/>
  <c r="AA504" i="7"/>
  <c r="AB504" i="7" s="1"/>
  <c r="AB503" i="7"/>
  <c r="CE944" i="4" l="1"/>
  <c r="CG943" i="4"/>
  <c r="CH943" i="4" s="1"/>
  <c r="AC503" i="7"/>
  <c r="AC504" i="7" s="1"/>
  <c r="CE945" i="4" l="1"/>
  <c r="CG944" i="4"/>
  <c r="CH944" i="4" s="1"/>
  <c r="AD504" i="7"/>
  <c r="AE504" i="7" s="1"/>
  <c r="AD503" i="7"/>
  <c r="AE503" i="7" s="1"/>
  <c r="CE946" i="4" l="1"/>
  <c r="CG945" i="4"/>
  <c r="CH945" i="4" s="1"/>
  <c r="I16" i="17"/>
  <c r="CE947" i="4" l="1"/>
  <c r="CG946" i="4"/>
  <c r="CH946" i="4" s="1"/>
  <c r="K25" i="17"/>
  <c r="J12" i="17"/>
  <c r="CE948" i="4" l="1"/>
  <c r="CG947" i="4"/>
  <c r="CH947" i="4" s="1"/>
  <c r="K28" i="17"/>
  <c r="K29" i="17" s="1"/>
  <c r="K36" i="17" s="1"/>
  <c r="J16" i="17"/>
  <c r="CE949" i="4" l="1"/>
  <c r="CG948" i="4"/>
  <c r="CH948" i="4" s="1"/>
  <c r="K12" i="17"/>
  <c r="K13" i="17"/>
  <c r="K15" i="17" s="1"/>
  <c r="L25" i="17" l="1"/>
  <c r="L11" i="17"/>
  <c r="CE950" i="4"/>
  <c r="CG949" i="4"/>
  <c r="CH949" i="4" s="1"/>
  <c r="K16" i="17"/>
  <c r="L28" i="17"/>
  <c r="L29" i="17" s="1"/>
  <c r="L36" i="17" s="1"/>
  <c r="CE951" i="4" l="1"/>
  <c r="CG950" i="4"/>
  <c r="CH950" i="4" s="1"/>
  <c r="L12" i="17"/>
  <c r="L13" i="17"/>
  <c r="L15" i="17" s="1"/>
  <c r="M25" i="17" l="1"/>
  <c r="CE952" i="4"/>
  <c r="CG951" i="4"/>
  <c r="CH951" i="4" s="1"/>
  <c r="L16" i="17"/>
  <c r="M11" i="17"/>
  <c r="M28" i="17" s="1"/>
  <c r="M29" i="17" s="1"/>
  <c r="M36" i="17" s="1"/>
  <c r="CE953" i="4" l="1"/>
  <c r="CG952" i="4"/>
  <c r="CH952" i="4" s="1"/>
  <c r="M12" i="17"/>
  <c r="M13" i="17"/>
  <c r="M15" i="17" l="1"/>
  <c r="N25" i="17" s="1"/>
  <c r="CE954" i="4"/>
  <c r="CG953" i="4"/>
  <c r="CH953" i="4" s="1"/>
  <c r="M16" i="17" l="1"/>
  <c r="N11" i="17"/>
  <c r="N12" i="17" s="1"/>
  <c r="N28" i="17"/>
  <c r="O28" i="17" s="1"/>
  <c r="O32" i="17" s="1"/>
  <c r="P32" i="17" s="1"/>
  <c r="N37" i="17" s="1"/>
  <c r="CE955" i="4"/>
  <c r="CG954" i="4"/>
  <c r="CH954" i="4" s="1"/>
  <c r="N13" i="17"/>
  <c r="N15" i="17" s="1"/>
  <c r="N29" i="17" l="1"/>
  <c r="N36" i="17" s="1"/>
  <c r="C40" i="17" s="1"/>
  <c r="O36" i="17" s="1"/>
  <c r="AF4" i="17" s="1"/>
  <c r="CE956" i="4"/>
  <c r="CG955" i="4"/>
  <c r="CH955" i="4" s="1"/>
  <c r="N16" i="17"/>
  <c r="AF3" i="17" l="1"/>
  <c r="O38" i="17"/>
  <c r="AF6" i="17" s="1"/>
  <c r="O37" i="17"/>
  <c r="AF5" i="17" s="1"/>
  <c r="CE957" i="4"/>
  <c r="CG956" i="4"/>
  <c r="CH956" i="4" s="1"/>
  <c r="CE958" i="4" l="1"/>
  <c r="CG957" i="4"/>
  <c r="CH957" i="4" s="1"/>
  <c r="CE959" i="4" l="1"/>
  <c r="CG958" i="4"/>
  <c r="CH958" i="4" s="1"/>
  <c r="CE960" i="4" l="1"/>
  <c r="CG959" i="4"/>
  <c r="CH959" i="4" s="1"/>
  <c r="CE961" i="4" l="1"/>
  <c r="CG960" i="4"/>
  <c r="CH960" i="4" s="1"/>
  <c r="CE962" i="4" l="1"/>
  <c r="CG961" i="4"/>
  <c r="CH961" i="4" s="1"/>
  <c r="CE963" i="4" l="1"/>
  <c r="CG962" i="4"/>
  <c r="CH962" i="4" s="1"/>
  <c r="CE964" i="4" l="1"/>
  <c r="CG963" i="4"/>
  <c r="CH963" i="4" s="1"/>
  <c r="CE965" i="4" l="1"/>
  <c r="CG964" i="4"/>
  <c r="CH964" i="4" s="1"/>
  <c r="CE966" i="4" l="1"/>
  <c r="CG965" i="4"/>
  <c r="CH965" i="4" s="1"/>
  <c r="CE967" i="4" l="1"/>
  <c r="CG966" i="4"/>
  <c r="CH966" i="4" s="1"/>
  <c r="CE968" i="4" l="1"/>
  <c r="CG967" i="4"/>
  <c r="CH967" i="4" s="1"/>
  <c r="CE969" i="4" l="1"/>
  <c r="CG968" i="4"/>
  <c r="CH968" i="4" s="1"/>
  <c r="CE970" i="4" l="1"/>
  <c r="CG969" i="4"/>
  <c r="CH969" i="4" s="1"/>
  <c r="CE971" i="4" l="1"/>
  <c r="CG970" i="4"/>
  <c r="CH970" i="4" s="1"/>
  <c r="CE972" i="4" l="1"/>
  <c r="CG971" i="4"/>
  <c r="CH971" i="4" s="1"/>
  <c r="CE973" i="4" l="1"/>
  <c r="CG972" i="4"/>
  <c r="CH972" i="4" s="1"/>
  <c r="CE974" i="4" l="1"/>
  <c r="CG973" i="4"/>
  <c r="CH973" i="4" s="1"/>
  <c r="CE975" i="4" l="1"/>
  <c r="CG974" i="4"/>
  <c r="CH974" i="4" s="1"/>
  <c r="CE976" i="4" l="1"/>
  <c r="CG975" i="4"/>
  <c r="CH975" i="4" s="1"/>
  <c r="CE977" i="4" l="1"/>
  <c r="CG976" i="4"/>
  <c r="CH976" i="4" s="1"/>
  <c r="CE978" i="4" l="1"/>
  <c r="CG977" i="4"/>
  <c r="CH977" i="4" s="1"/>
  <c r="CE979" i="4" l="1"/>
  <c r="CG978" i="4"/>
  <c r="CH978" i="4" s="1"/>
  <c r="CE980" i="4" l="1"/>
  <c r="CG979" i="4"/>
  <c r="CH979" i="4" s="1"/>
  <c r="CE981" i="4" l="1"/>
  <c r="CG980" i="4"/>
  <c r="CH980" i="4" s="1"/>
  <c r="CE982" i="4" l="1"/>
  <c r="CG981" i="4"/>
  <c r="CH981" i="4" s="1"/>
  <c r="CE983" i="4" l="1"/>
  <c r="CG982" i="4"/>
  <c r="CH982" i="4" s="1"/>
  <c r="CE984" i="4" l="1"/>
  <c r="CG983" i="4"/>
  <c r="CH983" i="4" s="1"/>
  <c r="CE985" i="4" l="1"/>
  <c r="CG984" i="4"/>
  <c r="CH984" i="4" s="1"/>
  <c r="CE986" i="4" l="1"/>
  <c r="CG985" i="4"/>
  <c r="CH985" i="4" s="1"/>
  <c r="CE987" i="4" l="1"/>
  <c r="CG986" i="4"/>
  <c r="CH986" i="4" s="1"/>
  <c r="CE988" i="4" l="1"/>
  <c r="CG987" i="4"/>
  <c r="CH987" i="4" s="1"/>
  <c r="CE989" i="4" l="1"/>
  <c r="CG988" i="4"/>
  <c r="CH988" i="4" s="1"/>
  <c r="CE990" i="4" l="1"/>
  <c r="CG989" i="4"/>
  <c r="CH989" i="4" s="1"/>
  <c r="CE991" i="4" l="1"/>
  <c r="CG990" i="4"/>
  <c r="CH990" i="4" s="1"/>
  <c r="CE992" i="4" l="1"/>
  <c r="CG991" i="4"/>
  <c r="CH991" i="4" s="1"/>
  <c r="CE993" i="4" l="1"/>
  <c r="CG992" i="4"/>
  <c r="CH992" i="4" s="1"/>
  <c r="CE994" i="4" l="1"/>
  <c r="CG993" i="4"/>
  <c r="CH993" i="4" s="1"/>
  <c r="CE995" i="4" l="1"/>
  <c r="CG994" i="4"/>
  <c r="CH994" i="4" s="1"/>
  <c r="CE996" i="4" l="1"/>
  <c r="CG995" i="4"/>
  <c r="CH995" i="4" s="1"/>
  <c r="CE997" i="4" l="1"/>
  <c r="CG996" i="4"/>
  <c r="CH996" i="4" s="1"/>
  <c r="CE998" i="4" l="1"/>
  <c r="CG997" i="4"/>
  <c r="CH997" i="4" s="1"/>
  <c r="CE999" i="4" l="1"/>
  <c r="CG998" i="4"/>
  <c r="CH998" i="4" s="1"/>
  <c r="CE1000" i="4" l="1"/>
  <c r="CG999" i="4"/>
  <c r="CH999" i="4" s="1"/>
  <c r="CE1001" i="4" l="1"/>
  <c r="CG1000" i="4"/>
  <c r="CH1000" i="4" s="1"/>
  <c r="CE1002" i="4" l="1"/>
  <c r="CG1001" i="4"/>
  <c r="CH1001" i="4" s="1"/>
  <c r="CE1003" i="4" l="1"/>
  <c r="CG1002" i="4"/>
  <c r="CH1002" i="4" s="1"/>
  <c r="CE1004" i="4" l="1"/>
  <c r="CG1003" i="4"/>
  <c r="CH1003" i="4" s="1"/>
  <c r="CE1005" i="4" l="1"/>
  <c r="CG1004" i="4"/>
  <c r="CH1004" i="4" s="1"/>
  <c r="CE1006" i="4" l="1"/>
  <c r="CG1005" i="4"/>
  <c r="CH1005" i="4" s="1"/>
  <c r="CE1007" i="4" l="1"/>
  <c r="CG1006" i="4"/>
  <c r="CH1006" i="4" s="1"/>
  <c r="CE1008" i="4" l="1"/>
  <c r="CG1007" i="4"/>
  <c r="CH1007" i="4" s="1"/>
  <c r="CE1009" i="4" l="1"/>
  <c r="CG1008" i="4"/>
  <c r="CH1008" i="4" s="1"/>
  <c r="CE1010" i="4" l="1"/>
  <c r="CG1009" i="4"/>
  <c r="CH1009" i="4" s="1"/>
  <c r="CE1011" i="4" l="1"/>
  <c r="CG1010" i="4"/>
  <c r="CH1010" i="4" s="1"/>
  <c r="CE1012" i="4" l="1"/>
  <c r="CG1011" i="4"/>
  <c r="CH1011" i="4" s="1"/>
  <c r="CE1013" i="4" l="1"/>
  <c r="CG1012" i="4"/>
  <c r="CH1012" i="4" s="1"/>
  <c r="CE1014" i="4" l="1"/>
  <c r="CG1013" i="4"/>
  <c r="CH1013" i="4" s="1"/>
  <c r="CE1015" i="4" l="1"/>
  <c r="CG1014" i="4"/>
  <c r="CH1014" i="4" s="1"/>
  <c r="CE1016" i="4" l="1"/>
  <c r="CG1015" i="4"/>
  <c r="CH1015" i="4" s="1"/>
  <c r="CE1017" i="4" l="1"/>
  <c r="CG1016" i="4"/>
  <c r="CH1016" i="4" s="1"/>
  <c r="CE1018" i="4" l="1"/>
  <c r="CG1017" i="4"/>
  <c r="CH1017" i="4" s="1"/>
  <c r="CE1019" i="4" l="1"/>
  <c r="CG1018" i="4"/>
  <c r="CH1018" i="4" s="1"/>
  <c r="CE1020" i="4" l="1"/>
  <c r="CG1019" i="4"/>
  <c r="CH1019" i="4" s="1"/>
  <c r="CE1021" i="4" l="1"/>
  <c r="CG1020" i="4"/>
  <c r="CH1020" i="4" s="1"/>
  <c r="CE1022" i="4" l="1"/>
  <c r="CG1021" i="4"/>
  <c r="CH1021" i="4" s="1"/>
  <c r="CE1023" i="4" l="1"/>
  <c r="CG1022" i="4"/>
  <c r="CH1022" i="4" s="1"/>
  <c r="CE1024" i="4" l="1"/>
  <c r="CG1023" i="4"/>
  <c r="CH1023" i="4" s="1"/>
  <c r="CE1025" i="4" l="1"/>
  <c r="CG1024" i="4"/>
  <c r="CH1024" i="4" s="1"/>
  <c r="CE1026" i="4" l="1"/>
  <c r="CG1025" i="4"/>
  <c r="CH1025" i="4" s="1"/>
  <c r="CE1027" i="4" l="1"/>
  <c r="CG1026" i="4"/>
  <c r="CH1026" i="4" s="1"/>
  <c r="CE1028" i="4" l="1"/>
  <c r="CG1027" i="4"/>
  <c r="CH1027" i="4" s="1"/>
  <c r="CE1029" i="4" l="1"/>
  <c r="CG1028" i="4"/>
  <c r="CH1028" i="4" s="1"/>
  <c r="CE1030" i="4" l="1"/>
  <c r="CG1029" i="4"/>
  <c r="CH1029" i="4" s="1"/>
  <c r="CE1031" i="4" l="1"/>
  <c r="CG1030" i="4"/>
  <c r="CH1030" i="4" s="1"/>
  <c r="CE1032" i="4" l="1"/>
  <c r="CG1031" i="4"/>
  <c r="CH1031" i="4" s="1"/>
  <c r="CE1033" i="4" l="1"/>
  <c r="CG1032" i="4"/>
  <c r="CH1032" i="4" s="1"/>
  <c r="CE1034" i="4" l="1"/>
  <c r="CG1033" i="4"/>
  <c r="CH1033" i="4" s="1"/>
  <c r="CE1035" i="4" l="1"/>
  <c r="CG1034" i="4"/>
  <c r="CH1034" i="4" s="1"/>
  <c r="CE1036" i="4" l="1"/>
  <c r="CG1035" i="4"/>
  <c r="CH1035" i="4" s="1"/>
  <c r="CE1037" i="4" l="1"/>
  <c r="CG1036" i="4"/>
  <c r="CH1036" i="4" s="1"/>
  <c r="CE1038" i="4" l="1"/>
  <c r="CG1037" i="4"/>
  <c r="CH1037" i="4" s="1"/>
  <c r="CE1039" i="4" l="1"/>
  <c r="CG1038" i="4"/>
  <c r="CH1038" i="4" s="1"/>
  <c r="CE1040" i="4" l="1"/>
  <c r="CG1039" i="4"/>
  <c r="CH1039" i="4" s="1"/>
  <c r="CE1041" i="4" l="1"/>
  <c r="CG1040" i="4"/>
  <c r="CH1040" i="4" s="1"/>
  <c r="CE1042" i="4" l="1"/>
  <c r="CG1041" i="4"/>
  <c r="CH1041" i="4" s="1"/>
  <c r="CE1043" i="4" l="1"/>
  <c r="CG1042" i="4"/>
  <c r="CH1042" i="4" s="1"/>
  <c r="CE1044" i="4" l="1"/>
  <c r="CG1043" i="4"/>
  <c r="CH1043" i="4" s="1"/>
  <c r="CE1045" i="4" l="1"/>
  <c r="CG1044" i="4"/>
  <c r="CH1044" i="4" s="1"/>
  <c r="CE1046" i="4" l="1"/>
  <c r="CG1045" i="4"/>
  <c r="CH1045" i="4" s="1"/>
  <c r="CE1047" i="4" l="1"/>
  <c r="CG1046" i="4"/>
  <c r="CH1046" i="4" s="1"/>
  <c r="CE1048" i="4" l="1"/>
  <c r="CG1047" i="4"/>
  <c r="CH1047" i="4" s="1"/>
  <c r="CE1049" i="4" l="1"/>
  <c r="CG1048" i="4"/>
  <c r="CH1048" i="4" s="1"/>
  <c r="CE1050" i="4" l="1"/>
  <c r="CG1049" i="4"/>
  <c r="CH1049" i="4" s="1"/>
  <c r="CE1051" i="4" l="1"/>
  <c r="CG1050" i="4"/>
  <c r="CH1050" i="4" s="1"/>
  <c r="CE1052" i="4" l="1"/>
  <c r="CG1051" i="4"/>
  <c r="CH1051" i="4" s="1"/>
  <c r="CE1053" i="4" l="1"/>
  <c r="CG1052" i="4"/>
  <c r="CH1052" i="4" s="1"/>
  <c r="CE1054" i="4" l="1"/>
  <c r="CG1053" i="4"/>
  <c r="CH1053" i="4" s="1"/>
  <c r="CE1055" i="4" l="1"/>
  <c r="CG1054" i="4"/>
  <c r="CH1054" i="4" s="1"/>
  <c r="CE1056" i="4" l="1"/>
  <c r="CG1055" i="4"/>
  <c r="CH1055" i="4" s="1"/>
  <c r="CE1057" i="4" l="1"/>
  <c r="CG1056" i="4"/>
  <c r="CH1056" i="4" s="1"/>
  <c r="CE1058" i="4" l="1"/>
  <c r="CG1057" i="4"/>
  <c r="CH1057" i="4" s="1"/>
  <c r="CE1059" i="4" l="1"/>
  <c r="CG1058" i="4"/>
  <c r="CH1058" i="4" s="1"/>
  <c r="CE1060" i="4" l="1"/>
  <c r="CG1059" i="4"/>
  <c r="CH1059" i="4" s="1"/>
  <c r="CE1061" i="4" l="1"/>
  <c r="CG1060" i="4"/>
  <c r="CH1060" i="4" s="1"/>
  <c r="CE1062" i="4" l="1"/>
  <c r="CG1061" i="4"/>
  <c r="CH1061" i="4" s="1"/>
  <c r="CE1063" i="4" l="1"/>
  <c r="CG1062" i="4"/>
  <c r="CH1062" i="4" s="1"/>
  <c r="CE1064" i="4" l="1"/>
  <c r="CG1063" i="4"/>
  <c r="CH1063" i="4" s="1"/>
  <c r="CE1065" i="4" l="1"/>
  <c r="CG1064" i="4"/>
  <c r="CH1064" i="4" s="1"/>
  <c r="CE1066" i="4" l="1"/>
  <c r="CG1065" i="4"/>
  <c r="CH1065" i="4" s="1"/>
  <c r="CE1067" i="4" l="1"/>
  <c r="CG1066" i="4"/>
  <c r="CH1066" i="4" s="1"/>
  <c r="CE1068" i="4" l="1"/>
  <c r="CG1067" i="4"/>
  <c r="CH1067" i="4" s="1"/>
  <c r="CE1069" i="4" l="1"/>
  <c r="CG1068" i="4"/>
  <c r="CH1068" i="4" s="1"/>
  <c r="CE1070" i="4" l="1"/>
  <c r="CG1069" i="4"/>
  <c r="CH1069" i="4" s="1"/>
  <c r="CE1071" i="4" l="1"/>
  <c r="CG1070" i="4"/>
  <c r="CH1070" i="4" s="1"/>
  <c r="CE1072" i="4" l="1"/>
  <c r="CG1071" i="4"/>
  <c r="CH1071" i="4" s="1"/>
  <c r="CE1073" i="4" l="1"/>
  <c r="CG1072" i="4"/>
  <c r="CH1072" i="4" s="1"/>
  <c r="CE1074" i="4" l="1"/>
  <c r="CG1073" i="4"/>
  <c r="CH1073" i="4" s="1"/>
  <c r="CE1075" i="4" l="1"/>
  <c r="CG1074" i="4"/>
  <c r="CH1074" i="4" s="1"/>
  <c r="CE1076" i="4" l="1"/>
  <c r="CG1075" i="4"/>
  <c r="CH1075" i="4" s="1"/>
  <c r="CE1077" i="4" l="1"/>
  <c r="CG1076" i="4"/>
  <c r="CH1076" i="4" s="1"/>
  <c r="CE1078" i="4" l="1"/>
  <c r="CG1077" i="4"/>
  <c r="CH1077" i="4" s="1"/>
  <c r="CE1079" i="4" l="1"/>
  <c r="CG1078" i="4"/>
  <c r="CH1078" i="4" s="1"/>
  <c r="CE1080" i="4" l="1"/>
  <c r="CG1079" i="4"/>
  <c r="CH1079" i="4" s="1"/>
  <c r="CE1081" i="4" l="1"/>
  <c r="CG1080" i="4"/>
  <c r="CH1080" i="4" s="1"/>
  <c r="CE1082" i="4" l="1"/>
  <c r="CG1081" i="4"/>
  <c r="CH1081" i="4" s="1"/>
  <c r="CE1083" i="4" l="1"/>
  <c r="CG1082" i="4"/>
  <c r="CH1082" i="4" s="1"/>
  <c r="CE1084" i="4" l="1"/>
  <c r="CG1083" i="4"/>
  <c r="CH1083" i="4" s="1"/>
  <c r="CE1085" i="4" l="1"/>
  <c r="CG1084" i="4"/>
  <c r="CH1084" i="4" s="1"/>
  <c r="CE1086" i="4" l="1"/>
  <c r="CG1085" i="4"/>
  <c r="CH1085" i="4" s="1"/>
  <c r="CE1087" i="4" l="1"/>
  <c r="CG1086" i="4"/>
  <c r="CH1086" i="4" s="1"/>
  <c r="CE1088" i="4" l="1"/>
  <c r="CG1087" i="4"/>
  <c r="CH1087" i="4" s="1"/>
  <c r="CE1089" i="4" l="1"/>
  <c r="CG1088" i="4"/>
  <c r="CH1088" i="4" s="1"/>
  <c r="CE1090" i="4" l="1"/>
  <c r="CG1089" i="4"/>
  <c r="CH1089" i="4" s="1"/>
  <c r="CE1091" i="4" l="1"/>
  <c r="CG1090" i="4"/>
  <c r="CH1090" i="4" s="1"/>
  <c r="CE1092" i="4" l="1"/>
  <c r="CG1091" i="4"/>
  <c r="CH1091" i="4" s="1"/>
  <c r="CE1093" i="4" l="1"/>
  <c r="CG1092" i="4"/>
  <c r="CH1092" i="4" s="1"/>
  <c r="CE1094" i="4" l="1"/>
  <c r="CG1093" i="4"/>
  <c r="CH1093" i="4" s="1"/>
  <c r="CE1095" i="4" l="1"/>
  <c r="CG1094" i="4"/>
  <c r="CH1094" i="4" s="1"/>
  <c r="CE1096" i="4" l="1"/>
  <c r="CG1095" i="4"/>
  <c r="CH1095" i="4" s="1"/>
  <c r="CE1097" i="4" l="1"/>
  <c r="CG1096" i="4"/>
  <c r="CH1096" i="4" s="1"/>
  <c r="CE1098" i="4" l="1"/>
  <c r="CG1097" i="4"/>
  <c r="CH1097" i="4" s="1"/>
  <c r="CE1099" i="4" l="1"/>
  <c r="CG1098" i="4"/>
  <c r="CH1098" i="4" s="1"/>
  <c r="CE1100" i="4" l="1"/>
  <c r="CG1099" i="4"/>
  <c r="CH1099" i="4" s="1"/>
  <c r="CE1101" i="4" l="1"/>
  <c r="CG1100" i="4"/>
  <c r="CH1100" i="4" s="1"/>
  <c r="CE1102" i="4" l="1"/>
  <c r="CG1101" i="4"/>
  <c r="CH1101" i="4" s="1"/>
  <c r="CE1103" i="4" l="1"/>
  <c r="CG1102" i="4"/>
  <c r="CH1102" i="4" s="1"/>
  <c r="CE1104" i="4" l="1"/>
  <c r="CG1103" i="4"/>
  <c r="CH1103" i="4" s="1"/>
  <c r="CE1105" i="4" l="1"/>
  <c r="CG1104" i="4"/>
  <c r="CH1104" i="4" s="1"/>
  <c r="CE1106" i="4" l="1"/>
  <c r="CG1105" i="4"/>
  <c r="CH1105" i="4" s="1"/>
  <c r="CE1107" i="4" l="1"/>
  <c r="CG1106" i="4"/>
  <c r="CH1106" i="4" s="1"/>
  <c r="CE1108" i="4" l="1"/>
  <c r="CG1107" i="4"/>
  <c r="CH1107" i="4" s="1"/>
  <c r="CE1109" i="4" l="1"/>
  <c r="CG1108" i="4"/>
  <c r="CH1108" i="4" s="1"/>
  <c r="CE1110" i="4" l="1"/>
  <c r="CG1109" i="4"/>
  <c r="CH1109" i="4" s="1"/>
  <c r="CE1111" i="4" l="1"/>
  <c r="CG1110" i="4"/>
  <c r="CH1110" i="4" s="1"/>
  <c r="CE1112" i="4" l="1"/>
  <c r="CG1111" i="4"/>
  <c r="CH1111" i="4" s="1"/>
  <c r="CE1113" i="4" l="1"/>
  <c r="CG1112" i="4"/>
  <c r="CH1112" i="4" s="1"/>
  <c r="CE1114" i="4" l="1"/>
  <c r="CG1113" i="4"/>
  <c r="CH1113" i="4" s="1"/>
  <c r="CE1115" i="4" l="1"/>
  <c r="CG1114" i="4"/>
  <c r="CH1114" i="4" s="1"/>
  <c r="CE1116" i="4" l="1"/>
  <c r="CG1115" i="4"/>
  <c r="CH1115" i="4" s="1"/>
  <c r="CE1117" i="4" l="1"/>
  <c r="CG1116" i="4"/>
  <c r="CH1116" i="4" s="1"/>
  <c r="CE1118" i="4" l="1"/>
  <c r="CG1117" i="4"/>
  <c r="CH1117" i="4" s="1"/>
  <c r="CE1119" i="4" l="1"/>
  <c r="CG1118" i="4"/>
  <c r="CH1118" i="4" s="1"/>
  <c r="CE1120" i="4" l="1"/>
  <c r="CG1119" i="4"/>
  <c r="CH1119" i="4" s="1"/>
  <c r="CE1121" i="4" l="1"/>
  <c r="CG1120" i="4"/>
  <c r="CH1120" i="4" s="1"/>
  <c r="CE1122" i="4" l="1"/>
  <c r="CG1121" i="4"/>
  <c r="CH1121" i="4" s="1"/>
  <c r="CE1123" i="4" l="1"/>
  <c r="CG1122" i="4"/>
  <c r="CH1122" i="4" s="1"/>
  <c r="CE1124" i="4" l="1"/>
  <c r="CG1123" i="4"/>
  <c r="CH1123" i="4" s="1"/>
  <c r="CE1125" i="4" l="1"/>
  <c r="CG1124" i="4"/>
  <c r="CH1124" i="4" s="1"/>
  <c r="CE1126" i="4" l="1"/>
  <c r="CG1125" i="4"/>
  <c r="CH1125" i="4" s="1"/>
  <c r="CE1127" i="4" l="1"/>
  <c r="CG1126" i="4"/>
  <c r="CH1126" i="4" s="1"/>
  <c r="CE1128" i="4" l="1"/>
  <c r="CG1127" i="4"/>
  <c r="CH1127" i="4" s="1"/>
  <c r="CE1129" i="4" l="1"/>
  <c r="CG1128" i="4"/>
  <c r="CH1128" i="4" s="1"/>
  <c r="CE1130" i="4" l="1"/>
  <c r="CG1129" i="4"/>
  <c r="CH1129" i="4" s="1"/>
  <c r="CE1131" i="4" l="1"/>
  <c r="CG1130" i="4"/>
  <c r="CH1130" i="4" s="1"/>
  <c r="CE1132" i="4" l="1"/>
  <c r="CG1131" i="4"/>
  <c r="CH1131" i="4" s="1"/>
  <c r="CE1133" i="4" l="1"/>
  <c r="CG1132" i="4"/>
  <c r="CH1132" i="4" s="1"/>
  <c r="CE1134" i="4" l="1"/>
  <c r="CG1133" i="4"/>
  <c r="CH1133" i="4" s="1"/>
  <c r="CE1135" i="4" l="1"/>
  <c r="CG1134" i="4"/>
  <c r="CH1134" i="4" s="1"/>
  <c r="CE1136" i="4" l="1"/>
  <c r="CG1135" i="4"/>
  <c r="CH1135" i="4" s="1"/>
  <c r="CE1137" i="4" l="1"/>
  <c r="CG1136" i="4"/>
  <c r="CH1136" i="4" s="1"/>
  <c r="CE1138" i="4" l="1"/>
  <c r="CG1137" i="4"/>
  <c r="CH1137" i="4" s="1"/>
  <c r="CE1139" i="4" l="1"/>
  <c r="CG1138" i="4"/>
  <c r="CH1138" i="4" s="1"/>
  <c r="CE1140" i="4" l="1"/>
  <c r="CG1139" i="4"/>
  <c r="CH1139" i="4" s="1"/>
  <c r="CE1141" i="4" l="1"/>
  <c r="CG1140" i="4"/>
  <c r="CH1140" i="4" s="1"/>
  <c r="CE1142" i="4" l="1"/>
  <c r="CG1141" i="4"/>
  <c r="CH1141" i="4" s="1"/>
  <c r="CE1143" i="4" l="1"/>
  <c r="CG1142" i="4"/>
  <c r="CH1142" i="4" s="1"/>
  <c r="CE1144" i="4" l="1"/>
  <c r="CG1143" i="4"/>
  <c r="CH1143" i="4" s="1"/>
  <c r="CE1145" i="4" l="1"/>
  <c r="CG1144" i="4"/>
  <c r="CH1144" i="4" s="1"/>
  <c r="CE1146" i="4" l="1"/>
  <c r="CG1145" i="4"/>
  <c r="CH1145" i="4" s="1"/>
  <c r="CE1147" i="4" l="1"/>
  <c r="CG1146" i="4"/>
  <c r="CH1146" i="4" s="1"/>
  <c r="CE1148" i="4" l="1"/>
  <c r="CG1147" i="4"/>
  <c r="CH1147" i="4" s="1"/>
  <c r="CE1149" i="4" l="1"/>
  <c r="CG1148" i="4"/>
  <c r="CH1148" i="4" s="1"/>
  <c r="CE1150" i="4" l="1"/>
  <c r="CG1149" i="4"/>
  <c r="CH1149" i="4" s="1"/>
  <c r="CE1151" i="4" l="1"/>
  <c r="CG1150" i="4"/>
  <c r="CH1150" i="4" s="1"/>
  <c r="CE1152" i="4" l="1"/>
  <c r="CG1151" i="4"/>
  <c r="CH1151" i="4" s="1"/>
  <c r="CE1153" i="4" l="1"/>
  <c r="CG1152" i="4"/>
  <c r="CH1152" i="4" s="1"/>
  <c r="CE1154" i="4" l="1"/>
  <c r="CG1153" i="4"/>
  <c r="CH1153" i="4" s="1"/>
  <c r="CE1155" i="4" l="1"/>
  <c r="CG1154" i="4"/>
  <c r="CH1154" i="4" s="1"/>
  <c r="CE1156" i="4" l="1"/>
  <c r="CG1155" i="4"/>
  <c r="CH1155" i="4" s="1"/>
  <c r="CE1157" i="4" l="1"/>
  <c r="CG1156" i="4"/>
  <c r="CH1156" i="4" s="1"/>
  <c r="CE1158" i="4" l="1"/>
  <c r="CG1157" i="4"/>
  <c r="CH1157" i="4" s="1"/>
  <c r="CE1159" i="4" l="1"/>
  <c r="CG1158" i="4"/>
  <c r="CH1158" i="4" s="1"/>
  <c r="CE1160" i="4" l="1"/>
  <c r="CG1159" i="4"/>
  <c r="CH1159" i="4" s="1"/>
  <c r="CE1161" i="4" l="1"/>
  <c r="CG1160" i="4"/>
  <c r="CH1160" i="4" s="1"/>
  <c r="CE1162" i="4" l="1"/>
  <c r="CG1161" i="4"/>
  <c r="CH1161" i="4" s="1"/>
  <c r="CE1163" i="4" l="1"/>
  <c r="CG1162" i="4"/>
  <c r="CH1162" i="4" s="1"/>
  <c r="CE1164" i="4" l="1"/>
  <c r="CG1163" i="4"/>
  <c r="CH1163" i="4" s="1"/>
  <c r="CE1165" i="4" l="1"/>
  <c r="CG1164" i="4"/>
  <c r="CH1164" i="4" s="1"/>
  <c r="CE1166" i="4" l="1"/>
  <c r="CG1165" i="4"/>
  <c r="CH1165" i="4" s="1"/>
  <c r="CE1167" i="4" l="1"/>
  <c r="CG1166" i="4"/>
  <c r="CH1166" i="4" s="1"/>
  <c r="CE1168" i="4" l="1"/>
  <c r="CG1167" i="4"/>
  <c r="CH1167" i="4" s="1"/>
  <c r="CE1169" i="4" l="1"/>
  <c r="CG1168" i="4"/>
  <c r="CH1168" i="4" s="1"/>
  <c r="CE1170" i="4" l="1"/>
  <c r="CG1169" i="4"/>
  <c r="CH1169" i="4" s="1"/>
  <c r="CE1171" i="4" l="1"/>
  <c r="CG1170" i="4"/>
  <c r="CH1170" i="4" s="1"/>
  <c r="CE1172" i="4" l="1"/>
  <c r="CG1171" i="4"/>
  <c r="CH1171" i="4" s="1"/>
  <c r="CE1173" i="4" l="1"/>
  <c r="CG1172" i="4"/>
  <c r="CH1172" i="4" s="1"/>
  <c r="CE1174" i="4" l="1"/>
  <c r="CG1173" i="4"/>
  <c r="CH1173" i="4" s="1"/>
  <c r="CE1175" i="4" l="1"/>
  <c r="CG1174" i="4"/>
  <c r="CH1174" i="4" s="1"/>
  <c r="CE1176" i="4" l="1"/>
  <c r="CG1175" i="4"/>
  <c r="CH1175" i="4" s="1"/>
  <c r="CE1177" i="4" l="1"/>
  <c r="CG1176" i="4"/>
  <c r="CH1176" i="4" s="1"/>
  <c r="CE1178" i="4" l="1"/>
  <c r="CG1177" i="4"/>
  <c r="CH1177" i="4" s="1"/>
  <c r="CE1179" i="4" l="1"/>
  <c r="CG1178" i="4"/>
  <c r="CH1178" i="4" s="1"/>
  <c r="CE1180" i="4" l="1"/>
  <c r="CG1179" i="4"/>
  <c r="CH1179" i="4" s="1"/>
  <c r="CE1181" i="4" l="1"/>
  <c r="CG1180" i="4"/>
  <c r="CH1180" i="4" s="1"/>
  <c r="CE1182" i="4" l="1"/>
  <c r="CG1181" i="4"/>
  <c r="CH1181" i="4" s="1"/>
  <c r="CE1183" i="4" l="1"/>
  <c r="CG1182" i="4"/>
  <c r="CH1182" i="4" s="1"/>
  <c r="CE1184" i="4" l="1"/>
  <c r="CG1183" i="4"/>
  <c r="CH1183" i="4" s="1"/>
  <c r="CE1185" i="4" l="1"/>
  <c r="CG1184" i="4"/>
  <c r="CH1184" i="4" s="1"/>
  <c r="CE1186" i="4" l="1"/>
  <c r="CG1185" i="4"/>
  <c r="CH1185" i="4" s="1"/>
  <c r="CE1187" i="4" l="1"/>
  <c r="CG1186" i="4"/>
  <c r="CH1186" i="4" s="1"/>
  <c r="CE1188" i="4" l="1"/>
  <c r="CG1187" i="4"/>
  <c r="CH1187" i="4" s="1"/>
  <c r="CE1189" i="4" l="1"/>
  <c r="CG1188" i="4"/>
  <c r="CH1188" i="4" s="1"/>
  <c r="CE1190" i="4" l="1"/>
  <c r="CG1189" i="4"/>
  <c r="CH1189" i="4" s="1"/>
  <c r="CE1191" i="4" l="1"/>
  <c r="CG1190" i="4"/>
  <c r="CH1190" i="4" s="1"/>
  <c r="CE1192" i="4" l="1"/>
  <c r="CG1191" i="4"/>
  <c r="CH1191" i="4" s="1"/>
  <c r="CE1193" i="4" l="1"/>
  <c r="CG1192" i="4"/>
  <c r="CH1192" i="4" s="1"/>
  <c r="CE1194" i="4" l="1"/>
  <c r="CG1193" i="4"/>
  <c r="CH1193" i="4" s="1"/>
  <c r="CE1195" i="4" l="1"/>
  <c r="CG1194" i="4"/>
  <c r="CH1194" i="4" s="1"/>
  <c r="CE1196" i="4" l="1"/>
  <c r="CG1195" i="4"/>
  <c r="CH1195" i="4" s="1"/>
  <c r="CE1197" i="4" l="1"/>
  <c r="CG1196" i="4"/>
  <c r="CH1196" i="4" s="1"/>
  <c r="CE1198" i="4" l="1"/>
  <c r="CG1197" i="4"/>
  <c r="CH1197" i="4" s="1"/>
  <c r="CE1199" i="4" l="1"/>
  <c r="CG1198" i="4"/>
  <c r="CH1198" i="4" s="1"/>
  <c r="CE1200" i="4" l="1"/>
  <c r="CG1199" i="4"/>
  <c r="CH1199" i="4" s="1"/>
  <c r="CE1201" i="4" l="1"/>
  <c r="CG1200" i="4"/>
  <c r="CH1200" i="4" s="1"/>
  <c r="CE1202" i="4" l="1"/>
  <c r="CG1201" i="4"/>
  <c r="CH1201" i="4" s="1"/>
  <c r="CE1203" i="4" l="1"/>
  <c r="CG1202" i="4"/>
  <c r="CH1202" i="4" s="1"/>
  <c r="CE1204" i="4" l="1"/>
  <c r="CG1203" i="4"/>
  <c r="CH1203" i="4" s="1"/>
  <c r="CE1205" i="4" l="1"/>
  <c r="CG1204" i="4"/>
  <c r="CH1204" i="4" s="1"/>
  <c r="CE1206" i="4" l="1"/>
  <c r="CG1205" i="4"/>
  <c r="CH1205" i="4" s="1"/>
  <c r="CE1207" i="4" l="1"/>
  <c r="CG1206" i="4"/>
  <c r="CH1206" i="4" s="1"/>
  <c r="CE1208" i="4" l="1"/>
  <c r="CG1207" i="4"/>
  <c r="CH1207" i="4" s="1"/>
  <c r="CE1209" i="4" l="1"/>
  <c r="CG1208" i="4"/>
  <c r="CH1208" i="4" s="1"/>
  <c r="CE1210" i="4" l="1"/>
  <c r="CG1209" i="4"/>
  <c r="CH1209" i="4" s="1"/>
  <c r="CE1211" i="4" l="1"/>
  <c r="CG1210" i="4"/>
  <c r="CH1210" i="4" s="1"/>
  <c r="CE1212" i="4" l="1"/>
  <c r="CG1211" i="4"/>
  <c r="CH1211" i="4" s="1"/>
  <c r="CE1213" i="4" l="1"/>
  <c r="CG1212" i="4"/>
  <c r="CH1212" i="4" s="1"/>
  <c r="CE1214" i="4" l="1"/>
  <c r="CG1213" i="4"/>
  <c r="CH1213" i="4" s="1"/>
  <c r="CE1215" i="4" l="1"/>
  <c r="CG1214" i="4"/>
  <c r="CH1214" i="4" s="1"/>
  <c r="CE1216" i="4" l="1"/>
  <c r="CG1215" i="4"/>
  <c r="CH1215" i="4" s="1"/>
  <c r="CE1217" i="4" l="1"/>
  <c r="CG1216" i="4"/>
  <c r="CH1216" i="4" s="1"/>
  <c r="CE1218" i="4" l="1"/>
  <c r="CG1217" i="4"/>
  <c r="CH1217" i="4" s="1"/>
  <c r="CE1219" i="4" l="1"/>
  <c r="CG1218" i="4"/>
  <c r="CH1218" i="4" s="1"/>
  <c r="CE1220" i="4" l="1"/>
  <c r="CG1219" i="4"/>
  <c r="CH1219" i="4" s="1"/>
  <c r="CE1221" i="4" l="1"/>
  <c r="CG1220" i="4"/>
  <c r="CH1220" i="4" s="1"/>
  <c r="CE1222" i="4" l="1"/>
  <c r="CG1221" i="4"/>
  <c r="CH1221" i="4" s="1"/>
  <c r="CE1223" i="4" l="1"/>
  <c r="CG1222" i="4"/>
  <c r="CH1222" i="4" s="1"/>
  <c r="CE1224" i="4" l="1"/>
  <c r="CG1223" i="4"/>
  <c r="CH1223" i="4" s="1"/>
  <c r="CE1225" i="4" l="1"/>
  <c r="CG1224" i="4"/>
  <c r="CH1224" i="4" s="1"/>
  <c r="CE1226" i="4" l="1"/>
  <c r="CG1225" i="4"/>
  <c r="CH1225" i="4" s="1"/>
  <c r="CE1227" i="4" l="1"/>
  <c r="CG1226" i="4"/>
  <c r="CH1226" i="4" s="1"/>
  <c r="CE1228" i="4" l="1"/>
  <c r="CG1227" i="4"/>
  <c r="CH1227" i="4" s="1"/>
  <c r="CE1229" i="4" l="1"/>
  <c r="CG1228" i="4"/>
  <c r="CH1228" i="4" s="1"/>
  <c r="CE1230" i="4" l="1"/>
  <c r="CG1229" i="4"/>
  <c r="CH1229" i="4" s="1"/>
  <c r="CE1231" i="4" l="1"/>
  <c r="CG1230" i="4"/>
  <c r="CH1230" i="4" s="1"/>
  <c r="CE1232" i="4" l="1"/>
  <c r="CG1231" i="4"/>
  <c r="CH1231" i="4" s="1"/>
  <c r="CE1233" i="4" l="1"/>
  <c r="CG1232" i="4"/>
  <c r="CH1232" i="4" s="1"/>
  <c r="CE1234" i="4" l="1"/>
  <c r="CG1233" i="4"/>
  <c r="CH1233" i="4" s="1"/>
  <c r="CE1235" i="4" l="1"/>
  <c r="CG1234" i="4"/>
  <c r="CH1234" i="4" s="1"/>
  <c r="CE1236" i="4" l="1"/>
  <c r="CG1235" i="4"/>
  <c r="CH1235" i="4" s="1"/>
  <c r="CE1237" i="4" l="1"/>
  <c r="CG1236" i="4"/>
  <c r="CH1236" i="4" s="1"/>
  <c r="CE1238" i="4" l="1"/>
  <c r="CG1237" i="4"/>
  <c r="CH1237" i="4" s="1"/>
  <c r="CE1239" i="4" l="1"/>
  <c r="CG1238" i="4"/>
  <c r="CH1238" i="4" s="1"/>
  <c r="CE1240" i="4" l="1"/>
  <c r="CG1239" i="4"/>
  <c r="CH1239" i="4" s="1"/>
  <c r="CE1241" i="4" l="1"/>
  <c r="CG1240" i="4"/>
  <c r="CH1240" i="4" s="1"/>
  <c r="CE1242" i="4" l="1"/>
  <c r="CG1241" i="4"/>
  <c r="CH1241" i="4" s="1"/>
  <c r="CE1243" i="4" l="1"/>
  <c r="CG1242" i="4"/>
  <c r="CH1242" i="4" s="1"/>
  <c r="CE1244" i="4" l="1"/>
  <c r="CG1243" i="4"/>
  <c r="CH1243" i="4" s="1"/>
  <c r="CE1245" i="4" l="1"/>
  <c r="CG1244" i="4"/>
  <c r="CH1244" i="4" s="1"/>
  <c r="CE1246" i="4" l="1"/>
  <c r="CG1245" i="4"/>
  <c r="CH1245" i="4" s="1"/>
  <c r="CE1247" i="4" l="1"/>
  <c r="CG1246" i="4"/>
  <c r="CH1246" i="4" s="1"/>
  <c r="CE1248" i="4" l="1"/>
  <c r="CG1247" i="4"/>
  <c r="CH1247" i="4" s="1"/>
  <c r="CE1249" i="4" l="1"/>
  <c r="CG1248" i="4"/>
  <c r="CH1248" i="4" s="1"/>
  <c r="CE1250" i="4" l="1"/>
  <c r="CG1249" i="4"/>
  <c r="CH1249" i="4" s="1"/>
  <c r="CE1251" i="4" l="1"/>
  <c r="CG1250" i="4"/>
  <c r="CH1250" i="4" s="1"/>
  <c r="CE1252" i="4" l="1"/>
  <c r="CG1251" i="4"/>
  <c r="CH1251" i="4" s="1"/>
  <c r="CE1253" i="4" l="1"/>
  <c r="CG1252" i="4"/>
  <c r="CH1252" i="4" s="1"/>
  <c r="CE1254" i="4" l="1"/>
  <c r="CG1253" i="4"/>
  <c r="CH1253" i="4" s="1"/>
  <c r="CE1255" i="4" l="1"/>
  <c r="CG1254" i="4"/>
  <c r="CH1254" i="4" s="1"/>
  <c r="CE1256" i="4" l="1"/>
  <c r="CG1255" i="4"/>
  <c r="CH1255" i="4" s="1"/>
  <c r="CE1257" i="4" l="1"/>
  <c r="CG1256" i="4"/>
  <c r="CH1256" i="4" s="1"/>
  <c r="CE1258" i="4" l="1"/>
  <c r="CG1257" i="4"/>
  <c r="CH1257" i="4" s="1"/>
  <c r="CE1259" i="4" l="1"/>
  <c r="CG1258" i="4"/>
  <c r="CH1258" i="4" s="1"/>
  <c r="CE1260" i="4" l="1"/>
  <c r="CG1259" i="4"/>
  <c r="CH1259" i="4" s="1"/>
  <c r="CE1261" i="4" l="1"/>
  <c r="CG1260" i="4"/>
  <c r="CH1260" i="4" s="1"/>
  <c r="CE1262" i="4" l="1"/>
  <c r="CG1261" i="4"/>
  <c r="CH1261" i="4" s="1"/>
  <c r="CE1263" i="4" l="1"/>
  <c r="CG1262" i="4"/>
  <c r="CH1262" i="4" s="1"/>
  <c r="CE1264" i="4" l="1"/>
  <c r="CG1263" i="4"/>
  <c r="CH1263" i="4" s="1"/>
  <c r="CE1265" i="4" l="1"/>
  <c r="CG1264" i="4"/>
  <c r="CH1264" i="4" s="1"/>
  <c r="CE1266" i="4" l="1"/>
  <c r="CG1265" i="4"/>
  <c r="CH1265" i="4" s="1"/>
  <c r="CE1267" i="4" l="1"/>
  <c r="CG1266" i="4"/>
  <c r="CH1266" i="4" s="1"/>
  <c r="CE1268" i="4" l="1"/>
  <c r="CG1267" i="4"/>
  <c r="CH1267" i="4" s="1"/>
  <c r="CE1269" i="4" l="1"/>
  <c r="CG1268" i="4"/>
  <c r="CH1268" i="4" s="1"/>
  <c r="CE1270" i="4" l="1"/>
  <c r="CG1269" i="4"/>
  <c r="CH1269" i="4" s="1"/>
  <c r="CE1271" i="4" l="1"/>
  <c r="CG1270" i="4"/>
  <c r="CH1270" i="4" s="1"/>
  <c r="CE1272" i="4" l="1"/>
  <c r="CG1271" i="4"/>
  <c r="CH1271" i="4" s="1"/>
  <c r="CE1273" i="4" l="1"/>
  <c r="CG1272" i="4"/>
  <c r="CH1272" i="4" s="1"/>
  <c r="CE1274" i="4" l="1"/>
  <c r="CG1273" i="4"/>
  <c r="CH1273" i="4" s="1"/>
  <c r="CE1275" i="4" l="1"/>
  <c r="CG1274" i="4"/>
  <c r="CH1274" i="4" s="1"/>
  <c r="CE1276" i="4" l="1"/>
  <c r="CG1275" i="4"/>
  <c r="CH1275" i="4" s="1"/>
  <c r="CE1277" i="4" l="1"/>
  <c r="CG1276" i="4"/>
  <c r="CH1276" i="4" s="1"/>
  <c r="CE1278" i="4" l="1"/>
  <c r="CG1277" i="4"/>
  <c r="CH1277" i="4" s="1"/>
  <c r="CE1279" i="4" l="1"/>
  <c r="CG1278" i="4"/>
  <c r="CH1278" i="4" s="1"/>
  <c r="CE1280" i="4" l="1"/>
  <c r="CG1279" i="4"/>
  <c r="CH1279" i="4" s="1"/>
  <c r="CE1281" i="4" l="1"/>
  <c r="CG1280" i="4"/>
  <c r="CH1280" i="4" s="1"/>
  <c r="CE1282" i="4" l="1"/>
  <c r="CG1281" i="4"/>
  <c r="CH1281" i="4" s="1"/>
  <c r="CE1283" i="4" l="1"/>
  <c r="CG1282" i="4"/>
  <c r="CH1282" i="4" s="1"/>
  <c r="CE1284" i="4" l="1"/>
  <c r="CG1283" i="4"/>
  <c r="CH1283" i="4" s="1"/>
  <c r="CE1285" i="4" l="1"/>
  <c r="CG1284" i="4"/>
  <c r="CH1284" i="4" s="1"/>
  <c r="CE1286" i="4" l="1"/>
  <c r="CG1285" i="4"/>
  <c r="CH1285" i="4" s="1"/>
  <c r="CE1287" i="4" l="1"/>
  <c r="CG1286" i="4"/>
  <c r="CH1286" i="4" s="1"/>
  <c r="CE1288" i="4" l="1"/>
  <c r="CG1287" i="4"/>
  <c r="CH1287" i="4" s="1"/>
  <c r="CE1289" i="4" l="1"/>
  <c r="CG1288" i="4"/>
  <c r="CH1288" i="4" s="1"/>
  <c r="CE1290" i="4" l="1"/>
  <c r="CG1289" i="4"/>
  <c r="CH1289" i="4" s="1"/>
  <c r="CE1291" i="4" l="1"/>
  <c r="CG1290" i="4"/>
  <c r="CH1290" i="4" s="1"/>
  <c r="CE1292" i="4" l="1"/>
  <c r="CG1291" i="4"/>
  <c r="CH1291" i="4" s="1"/>
  <c r="CE1293" i="4" l="1"/>
  <c r="CG1292" i="4"/>
  <c r="CH1292" i="4" s="1"/>
  <c r="CE1294" i="4" l="1"/>
  <c r="CG1293" i="4"/>
  <c r="CH1293" i="4" s="1"/>
  <c r="CE1295" i="4" l="1"/>
  <c r="CG1294" i="4"/>
  <c r="CH1294" i="4" s="1"/>
  <c r="CE1296" i="4" l="1"/>
  <c r="CG1295" i="4"/>
  <c r="CH1295" i="4" s="1"/>
  <c r="CE1297" i="4" l="1"/>
  <c r="CG1296" i="4"/>
  <c r="CH1296" i="4" s="1"/>
  <c r="CE1298" i="4" l="1"/>
  <c r="CG1297" i="4"/>
  <c r="CH1297" i="4" s="1"/>
  <c r="CE1299" i="4" l="1"/>
  <c r="CG1298" i="4"/>
  <c r="CH1298" i="4" s="1"/>
  <c r="CE1300" i="4" l="1"/>
  <c r="CG1299" i="4"/>
  <c r="CH1299" i="4" s="1"/>
  <c r="CE1301" i="4" l="1"/>
  <c r="CG1300" i="4"/>
  <c r="CH1300" i="4" s="1"/>
  <c r="CE1302" i="4" l="1"/>
  <c r="CG1301" i="4"/>
  <c r="CH1301" i="4" s="1"/>
  <c r="CE1303" i="4" l="1"/>
  <c r="CG1302" i="4"/>
  <c r="CH1302" i="4" s="1"/>
  <c r="CE1304" i="4" l="1"/>
  <c r="CG1303" i="4"/>
  <c r="CH1303" i="4" s="1"/>
  <c r="CE1305" i="4" l="1"/>
  <c r="CG1304" i="4"/>
  <c r="CH1304" i="4" s="1"/>
  <c r="CE1306" i="4" l="1"/>
  <c r="CG1305" i="4"/>
  <c r="CH1305" i="4" s="1"/>
  <c r="CE1307" i="4" l="1"/>
  <c r="CG1306" i="4"/>
  <c r="CH1306" i="4" s="1"/>
  <c r="CE1308" i="4" l="1"/>
  <c r="CG1307" i="4"/>
  <c r="CH1307" i="4" s="1"/>
  <c r="CE1309" i="4" l="1"/>
  <c r="CG1308" i="4"/>
  <c r="CH1308" i="4" s="1"/>
  <c r="CE1310" i="4" l="1"/>
  <c r="CG1309" i="4"/>
  <c r="CH1309" i="4" s="1"/>
  <c r="CE1311" i="4" l="1"/>
  <c r="CG1310" i="4"/>
  <c r="CH1310" i="4" s="1"/>
  <c r="CE1312" i="4" l="1"/>
  <c r="CG1311" i="4"/>
  <c r="CH1311" i="4" s="1"/>
  <c r="CE1313" i="4" l="1"/>
  <c r="CG1312" i="4"/>
  <c r="CH1312" i="4" s="1"/>
  <c r="CE1314" i="4" l="1"/>
  <c r="CG1313" i="4"/>
  <c r="CH1313" i="4" s="1"/>
  <c r="CE1315" i="4" l="1"/>
  <c r="CG1314" i="4"/>
  <c r="CH1314" i="4" s="1"/>
  <c r="CE1316" i="4" l="1"/>
  <c r="CG1315" i="4"/>
  <c r="CH1315" i="4" s="1"/>
  <c r="CE1317" i="4" l="1"/>
  <c r="CG1316" i="4"/>
  <c r="CH1316" i="4" s="1"/>
  <c r="CE1318" i="4" l="1"/>
  <c r="CG1317" i="4"/>
  <c r="CH1317" i="4" s="1"/>
  <c r="CE1319" i="4" l="1"/>
  <c r="CG1318" i="4"/>
  <c r="CH1318" i="4" s="1"/>
  <c r="CE1320" i="4" l="1"/>
  <c r="CG1319" i="4"/>
  <c r="CH1319" i="4" s="1"/>
  <c r="CE1321" i="4" l="1"/>
  <c r="CG1320" i="4"/>
  <c r="CH1320" i="4" s="1"/>
  <c r="CE1322" i="4" l="1"/>
  <c r="CG1321" i="4"/>
  <c r="CH1321" i="4" s="1"/>
  <c r="CE1323" i="4" l="1"/>
  <c r="CG1322" i="4"/>
  <c r="CH1322" i="4" s="1"/>
  <c r="CE1324" i="4" l="1"/>
  <c r="CG1323" i="4"/>
  <c r="CH1323" i="4" s="1"/>
  <c r="CE1325" i="4" l="1"/>
  <c r="CG1324" i="4"/>
  <c r="CH1324" i="4" s="1"/>
  <c r="CE1326" i="4" l="1"/>
  <c r="CG1325" i="4"/>
  <c r="CH1325" i="4" s="1"/>
  <c r="CE1327" i="4" l="1"/>
  <c r="CG1326" i="4"/>
  <c r="CH1326" i="4" s="1"/>
  <c r="CE1328" i="4" l="1"/>
  <c r="CG1327" i="4"/>
  <c r="CH1327" i="4" s="1"/>
  <c r="CE1329" i="4" l="1"/>
  <c r="CG1328" i="4"/>
  <c r="CH1328" i="4" s="1"/>
  <c r="CE1330" i="4" l="1"/>
  <c r="CG1329" i="4"/>
  <c r="CH1329" i="4" s="1"/>
  <c r="CE1331" i="4" l="1"/>
  <c r="CG1330" i="4"/>
  <c r="CH1330" i="4" s="1"/>
  <c r="CE1332" i="4" l="1"/>
  <c r="CG1331" i="4"/>
  <c r="CH1331" i="4" s="1"/>
  <c r="CE1333" i="4" l="1"/>
  <c r="CG1332" i="4"/>
  <c r="CH1332" i="4" s="1"/>
  <c r="CE1334" i="4" l="1"/>
  <c r="CG1333" i="4"/>
  <c r="CH1333" i="4" s="1"/>
  <c r="CE1335" i="4" l="1"/>
  <c r="CG1334" i="4"/>
  <c r="CH1334" i="4" s="1"/>
  <c r="CE1336" i="4" l="1"/>
  <c r="CG1335" i="4"/>
  <c r="CH1335" i="4" s="1"/>
  <c r="CE1337" i="4" l="1"/>
  <c r="CG1336" i="4"/>
  <c r="CH1336" i="4" s="1"/>
  <c r="CE1338" i="4" l="1"/>
  <c r="CG1337" i="4"/>
  <c r="CH1337" i="4" s="1"/>
  <c r="CE1339" i="4" l="1"/>
  <c r="CG1338" i="4"/>
  <c r="CH1338" i="4" s="1"/>
  <c r="CE1340" i="4" l="1"/>
  <c r="CG1339" i="4"/>
  <c r="CH1339" i="4" s="1"/>
  <c r="CE1341" i="4" l="1"/>
  <c r="CG1340" i="4"/>
  <c r="CH1340" i="4" s="1"/>
  <c r="CE1342" i="4" l="1"/>
  <c r="CG1341" i="4"/>
  <c r="CH1341" i="4" s="1"/>
  <c r="CE1343" i="4" l="1"/>
  <c r="CG1342" i="4"/>
  <c r="CH1342" i="4" s="1"/>
  <c r="CE1344" i="4" l="1"/>
  <c r="CG1343" i="4"/>
  <c r="CH1343" i="4" s="1"/>
  <c r="CE1345" i="4" l="1"/>
  <c r="CG1344" i="4"/>
  <c r="CH1344" i="4" s="1"/>
  <c r="CE1346" i="4" l="1"/>
  <c r="CG1345" i="4"/>
  <c r="CH1345" i="4" s="1"/>
  <c r="CE1347" i="4" l="1"/>
  <c r="CG1346" i="4"/>
  <c r="CH1346" i="4" s="1"/>
  <c r="CE1348" i="4" l="1"/>
  <c r="CG1347" i="4"/>
  <c r="CH1347" i="4" s="1"/>
  <c r="CE1349" i="4" l="1"/>
  <c r="CG1348" i="4"/>
  <c r="CH1348" i="4" s="1"/>
  <c r="CE1350" i="4" l="1"/>
  <c r="CG1349" i="4"/>
  <c r="CH1349" i="4" s="1"/>
  <c r="CE1351" i="4" l="1"/>
  <c r="CG1350" i="4"/>
  <c r="CH1350" i="4" s="1"/>
  <c r="CE1352" i="4" l="1"/>
  <c r="CG1351" i="4"/>
  <c r="CH1351" i="4" s="1"/>
  <c r="CE1353" i="4" l="1"/>
  <c r="CG1352" i="4"/>
  <c r="CH1352" i="4" s="1"/>
  <c r="CE1354" i="4" l="1"/>
  <c r="CG1353" i="4"/>
  <c r="CH1353" i="4" s="1"/>
  <c r="CE1355" i="4" l="1"/>
  <c r="CG1354" i="4"/>
  <c r="CH1354" i="4" s="1"/>
  <c r="CE1356" i="4" l="1"/>
  <c r="CG1355" i="4"/>
  <c r="CH1355" i="4" s="1"/>
  <c r="CE1357" i="4" l="1"/>
  <c r="CG1356" i="4"/>
  <c r="CH1356" i="4" s="1"/>
  <c r="CE1358" i="4" l="1"/>
  <c r="CG1357" i="4"/>
  <c r="CH1357" i="4" s="1"/>
  <c r="CE1359" i="4" l="1"/>
  <c r="CG1358" i="4"/>
  <c r="CH1358" i="4" s="1"/>
  <c r="CE1360" i="4" l="1"/>
  <c r="CG1359" i="4"/>
  <c r="CH1359" i="4" s="1"/>
  <c r="CE1361" i="4" l="1"/>
  <c r="CG1360" i="4"/>
  <c r="CH1360" i="4" s="1"/>
  <c r="CE1362" i="4" l="1"/>
  <c r="CG1361" i="4"/>
  <c r="CH1361" i="4" s="1"/>
  <c r="CE1363" i="4" l="1"/>
  <c r="CG1362" i="4"/>
  <c r="CH1362" i="4" s="1"/>
  <c r="CE1364" i="4" l="1"/>
  <c r="CG1363" i="4"/>
  <c r="CH1363" i="4" s="1"/>
  <c r="CE1365" i="4" l="1"/>
  <c r="CG1364" i="4"/>
  <c r="CH1364" i="4" s="1"/>
  <c r="CE1366" i="4" l="1"/>
  <c r="CG1365" i="4"/>
  <c r="CH1365" i="4" s="1"/>
  <c r="CE1367" i="4" l="1"/>
  <c r="CG1366" i="4"/>
  <c r="CH1366" i="4" s="1"/>
  <c r="CE1368" i="4" l="1"/>
  <c r="CG1367" i="4"/>
  <c r="CH1367" i="4" s="1"/>
  <c r="CE1369" i="4" l="1"/>
  <c r="CG1368" i="4"/>
  <c r="CH1368" i="4" s="1"/>
  <c r="CE1370" i="4" l="1"/>
  <c r="CG1369" i="4"/>
  <c r="CH1369" i="4" s="1"/>
  <c r="CE1371" i="4" l="1"/>
  <c r="CG1370" i="4"/>
  <c r="CH1370" i="4" s="1"/>
  <c r="CE1372" i="4" l="1"/>
  <c r="CG1371" i="4"/>
  <c r="CH1371" i="4" s="1"/>
  <c r="CE1373" i="4" l="1"/>
  <c r="CG1372" i="4"/>
  <c r="CH1372" i="4" s="1"/>
  <c r="CE1374" i="4" l="1"/>
  <c r="CG1373" i="4"/>
  <c r="CH1373" i="4" s="1"/>
  <c r="CE1375" i="4" l="1"/>
  <c r="CG1374" i="4"/>
  <c r="CH1374" i="4" s="1"/>
  <c r="CE1376" i="4" l="1"/>
  <c r="CG1375" i="4"/>
  <c r="CH1375" i="4" s="1"/>
  <c r="CE1377" i="4" l="1"/>
  <c r="CG1376" i="4"/>
  <c r="CH1376" i="4" s="1"/>
  <c r="CE1378" i="4" l="1"/>
  <c r="CG1377" i="4"/>
  <c r="CH1377" i="4" s="1"/>
  <c r="CE1379" i="4" l="1"/>
  <c r="CG1378" i="4"/>
  <c r="CH1378" i="4" s="1"/>
  <c r="CE1380" i="4" l="1"/>
  <c r="CG1379" i="4"/>
  <c r="CH1379" i="4" s="1"/>
  <c r="CE1381" i="4" l="1"/>
  <c r="CG1380" i="4"/>
  <c r="CH1380" i="4" s="1"/>
  <c r="CE1382" i="4" l="1"/>
  <c r="CG1381" i="4"/>
  <c r="CH1381" i="4" s="1"/>
  <c r="CE1383" i="4" l="1"/>
  <c r="CG1382" i="4"/>
  <c r="CH1382" i="4" s="1"/>
  <c r="CE1384" i="4" l="1"/>
  <c r="CG1383" i="4"/>
  <c r="CH1383" i="4" s="1"/>
  <c r="CE1385" i="4" l="1"/>
  <c r="CG1384" i="4"/>
  <c r="CH1384" i="4" s="1"/>
  <c r="CE1386" i="4" l="1"/>
  <c r="CG1385" i="4"/>
  <c r="CH1385" i="4" s="1"/>
  <c r="CE1387" i="4" l="1"/>
  <c r="CG1386" i="4"/>
  <c r="CH1386" i="4" s="1"/>
  <c r="CE1388" i="4" l="1"/>
  <c r="CG1387" i="4"/>
  <c r="CH1387" i="4" s="1"/>
  <c r="CE1389" i="4" l="1"/>
  <c r="CG1388" i="4"/>
  <c r="CH1388" i="4" s="1"/>
  <c r="CE1390" i="4" l="1"/>
  <c r="CG1389" i="4"/>
  <c r="CH1389" i="4" s="1"/>
  <c r="CE1391" i="4" l="1"/>
  <c r="CG1390" i="4"/>
  <c r="CH1390" i="4" s="1"/>
  <c r="CE1392" i="4" l="1"/>
  <c r="CG1391" i="4"/>
  <c r="CH1391" i="4" s="1"/>
  <c r="CE1393" i="4" l="1"/>
  <c r="CG1392" i="4"/>
  <c r="CH1392" i="4" s="1"/>
  <c r="CE1394" i="4" l="1"/>
  <c r="CG1393" i="4"/>
  <c r="CH1393" i="4" s="1"/>
  <c r="CE1395" i="4" l="1"/>
  <c r="CG1394" i="4"/>
  <c r="CH1394" i="4" s="1"/>
  <c r="CE1396" i="4" l="1"/>
  <c r="CG1395" i="4"/>
  <c r="CH1395" i="4" s="1"/>
  <c r="CE1397" i="4" l="1"/>
  <c r="CG1396" i="4"/>
  <c r="CH1396" i="4" s="1"/>
  <c r="CE1398" i="4" l="1"/>
  <c r="CG1397" i="4"/>
  <c r="CH1397" i="4" s="1"/>
  <c r="CE1399" i="4" l="1"/>
  <c r="CG1398" i="4"/>
  <c r="CH1398" i="4" s="1"/>
  <c r="CE1400" i="4" l="1"/>
  <c r="CG1399" i="4"/>
  <c r="CH1399" i="4" s="1"/>
  <c r="CE1401" i="4" l="1"/>
  <c r="CG1400" i="4"/>
  <c r="CH1400" i="4" s="1"/>
  <c r="CE1402" i="4" l="1"/>
  <c r="CG1401" i="4"/>
  <c r="CH1401" i="4" s="1"/>
  <c r="CE1403" i="4" l="1"/>
  <c r="CG1402" i="4"/>
  <c r="CH1402" i="4" s="1"/>
  <c r="CE1404" i="4" l="1"/>
  <c r="CG1403" i="4"/>
  <c r="CH1403" i="4" s="1"/>
  <c r="CE1405" i="4" l="1"/>
  <c r="CG1404" i="4"/>
  <c r="CH1404" i="4" s="1"/>
  <c r="CE1406" i="4" l="1"/>
  <c r="CG1405" i="4"/>
  <c r="CH1405" i="4" s="1"/>
  <c r="CE1407" i="4" l="1"/>
  <c r="CG1406" i="4"/>
  <c r="CH1406" i="4" s="1"/>
  <c r="CE1408" i="4" l="1"/>
  <c r="CG1407" i="4"/>
  <c r="CH1407" i="4" s="1"/>
  <c r="CE1409" i="4" l="1"/>
  <c r="CG1408" i="4"/>
  <c r="CH1408" i="4" s="1"/>
  <c r="CE1410" i="4" l="1"/>
  <c r="CG1409" i="4"/>
  <c r="CH1409" i="4" s="1"/>
  <c r="CE1411" i="4" l="1"/>
  <c r="CG1410" i="4"/>
  <c r="CH1410" i="4" s="1"/>
  <c r="CE1412" i="4" l="1"/>
  <c r="CG1411" i="4"/>
  <c r="CH1411" i="4" s="1"/>
  <c r="CE1413" i="4" l="1"/>
  <c r="CG1412" i="4"/>
  <c r="CH1412" i="4" s="1"/>
  <c r="CE1414" i="4" l="1"/>
  <c r="CG1413" i="4"/>
  <c r="CH1413" i="4" s="1"/>
  <c r="CE1415" i="4" l="1"/>
  <c r="CG1414" i="4"/>
  <c r="CH1414" i="4" s="1"/>
  <c r="CE1416" i="4" l="1"/>
  <c r="CG1415" i="4"/>
  <c r="CH1415" i="4" s="1"/>
  <c r="CE1417" i="4" l="1"/>
  <c r="CG1416" i="4"/>
  <c r="CH1416" i="4" s="1"/>
  <c r="CE1418" i="4" l="1"/>
  <c r="CG1417" i="4"/>
  <c r="CH1417" i="4" s="1"/>
  <c r="CE1419" i="4" l="1"/>
  <c r="CG1418" i="4"/>
  <c r="CH1418" i="4" s="1"/>
  <c r="CE1420" i="4" l="1"/>
  <c r="CG1419" i="4"/>
  <c r="CH1419" i="4" s="1"/>
  <c r="CE1421" i="4" l="1"/>
  <c r="CG1420" i="4"/>
  <c r="CH1420" i="4" s="1"/>
  <c r="CE1422" i="4" l="1"/>
  <c r="CG1421" i="4"/>
  <c r="CH1421" i="4" s="1"/>
  <c r="CE1423" i="4" l="1"/>
  <c r="CG1422" i="4"/>
  <c r="CH1422" i="4" s="1"/>
  <c r="CE1424" i="4" l="1"/>
  <c r="CG1423" i="4"/>
  <c r="CH1423" i="4" s="1"/>
  <c r="CE1425" i="4" l="1"/>
  <c r="CG1424" i="4"/>
  <c r="CH1424" i="4" s="1"/>
  <c r="CE1426" i="4" l="1"/>
  <c r="CG1425" i="4"/>
  <c r="CH1425" i="4" s="1"/>
  <c r="CE1427" i="4" l="1"/>
  <c r="CG1426" i="4"/>
  <c r="CH1426" i="4" s="1"/>
  <c r="CE1428" i="4" l="1"/>
  <c r="CG1427" i="4"/>
  <c r="CH1427" i="4" s="1"/>
  <c r="CE1429" i="4" l="1"/>
  <c r="CG1428" i="4"/>
  <c r="CH1428" i="4" s="1"/>
  <c r="CE1430" i="4" l="1"/>
  <c r="CG1429" i="4"/>
  <c r="CH1429" i="4" s="1"/>
  <c r="CE1431" i="4" l="1"/>
  <c r="CG1430" i="4"/>
  <c r="CH1430" i="4" s="1"/>
  <c r="CE1432" i="4" l="1"/>
  <c r="CG1431" i="4"/>
  <c r="CH1431" i="4" s="1"/>
  <c r="CE1433" i="4" l="1"/>
  <c r="CG1432" i="4"/>
  <c r="CH1432" i="4" s="1"/>
  <c r="CE1434" i="4" l="1"/>
  <c r="CG1433" i="4"/>
  <c r="CH1433" i="4" s="1"/>
  <c r="CE1435" i="4" l="1"/>
  <c r="CG1434" i="4"/>
  <c r="CH1434" i="4" s="1"/>
  <c r="CE1436" i="4" l="1"/>
  <c r="CG1435" i="4"/>
  <c r="CH1435" i="4" s="1"/>
  <c r="CE1437" i="4" l="1"/>
  <c r="CG1436" i="4"/>
  <c r="CH1436" i="4" s="1"/>
  <c r="CE1438" i="4" l="1"/>
  <c r="CG1437" i="4"/>
  <c r="CH1437" i="4" s="1"/>
  <c r="CE1439" i="4" l="1"/>
  <c r="CG1438" i="4"/>
  <c r="CH1438" i="4" s="1"/>
  <c r="CE1440" i="4" l="1"/>
  <c r="CG1439" i="4"/>
  <c r="CH1439" i="4" s="1"/>
  <c r="CE1441" i="4" l="1"/>
  <c r="CG1440" i="4"/>
  <c r="CH1440" i="4" s="1"/>
  <c r="CE1442" i="4" l="1"/>
  <c r="CG1441" i="4"/>
  <c r="CH1441" i="4" s="1"/>
  <c r="CE1443" i="4" l="1"/>
  <c r="CG1442" i="4"/>
  <c r="CH1442" i="4" s="1"/>
  <c r="CE1444" i="4" l="1"/>
  <c r="CG1443" i="4"/>
  <c r="CH1443" i="4" s="1"/>
  <c r="CE1445" i="4" l="1"/>
  <c r="CG1444" i="4"/>
  <c r="CH1444" i="4" s="1"/>
  <c r="CE1446" i="4" l="1"/>
  <c r="CG1445" i="4"/>
  <c r="CH1445" i="4" s="1"/>
  <c r="CE1447" i="4" l="1"/>
  <c r="CG1446" i="4"/>
  <c r="CH1446" i="4" s="1"/>
  <c r="CE1448" i="4" l="1"/>
  <c r="CG1447" i="4"/>
  <c r="CH1447" i="4" s="1"/>
  <c r="CE1449" i="4" l="1"/>
  <c r="CG1448" i="4"/>
  <c r="CH1448" i="4" s="1"/>
  <c r="CE1450" i="4" l="1"/>
  <c r="CG1449" i="4"/>
  <c r="CH1449" i="4" s="1"/>
  <c r="CE1451" i="4" l="1"/>
  <c r="CG1450" i="4"/>
  <c r="CH1450" i="4" s="1"/>
  <c r="CE1452" i="4" l="1"/>
  <c r="CG1451" i="4"/>
  <c r="CH1451" i="4" s="1"/>
  <c r="CE1453" i="4" l="1"/>
  <c r="CG1452" i="4"/>
  <c r="CH1452" i="4" s="1"/>
  <c r="CE1454" i="4" l="1"/>
  <c r="CG1453" i="4"/>
  <c r="CH1453" i="4" s="1"/>
  <c r="CE1455" i="4" l="1"/>
  <c r="CG1454" i="4"/>
  <c r="CH1454" i="4" s="1"/>
  <c r="CE1456" i="4" l="1"/>
  <c r="CG1455" i="4"/>
  <c r="CH1455" i="4" s="1"/>
  <c r="CE1457" i="4" l="1"/>
  <c r="CG1456" i="4"/>
  <c r="CH1456" i="4" s="1"/>
  <c r="CE1458" i="4" l="1"/>
  <c r="CG1457" i="4"/>
  <c r="CH1457" i="4" s="1"/>
  <c r="CE1459" i="4" l="1"/>
  <c r="CG1458" i="4"/>
  <c r="CH1458" i="4" s="1"/>
  <c r="CE1460" i="4" l="1"/>
  <c r="CG1459" i="4"/>
  <c r="CH1459" i="4" s="1"/>
  <c r="CE1461" i="4" l="1"/>
  <c r="CG1460" i="4"/>
  <c r="CH1460" i="4" s="1"/>
  <c r="CE1462" i="4" l="1"/>
  <c r="CG1461" i="4"/>
  <c r="CH1461" i="4" s="1"/>
  <c r="CE1463" i="4" l="1"/>
  <c r="CG1462" i="4"/>
  <c r="CH1462" i="4" s="1"/>
  <c r="CE1464" i="4" l="1"/>
  <c r="CG1463" i="4"/>
  <c r="CH1463" i="4" s="1"/>
  <c r="CE1465" i="4" l="1"/>
  <c r="CG1464" i="4"/>
  <c r="CH1464" i="4" s="1"/>
  <c r="CE1466" i="4" l="1"/>
  <c r="CG1465" i="4"/>
  <c r="CH1465" i="4" s="1"/>
  <c r="CE1467" i="4" l="1"/>
  <c r="CG1466" i="4"/>
  <c r="CH1466" i="4" s="1"/>
  <c r="CE1468" i="4" l="1"/>
  <c r="CG1467" i="4"/>
  <c r="CH1467" i="4" s="1"/>
  <c r="CE1469" i="4" l="1"/>
  <c r="CG1468" i="4"/>
  <c r="CH1468" i="4" s="1"/>
  <c r="CE1470" i="4" l="1"/>
  <c r="CG1469" i="4"/>
  <c r="CH1469" i="4" s="1"/>
  <c r="CE1471" i="4" l="1"/>
  <c r="CG1470" i="4"/>
  <c r="CH1470" i="4" s="1"/>
  <c r="CE1472" i="4" l="1"/>
  <c r="CG1471" i="4"/>
  <c r="CH1471" i="4" s="1"/>
  <c r="CE1473" i="4" l="1"/>
  <c r="CG1472" i="4"/>
  <c r="CH1472" i="4" s="1"/>
  <c r="CE1474" i="4" l="1"/>
  <c r="CG1473" i="4"/>
  <c r="CH1473" i="4" s="1"/>
  <c r="CE1475" i="4" l="1"/>
  <c r="CG1474" i="4"/>
  <c r="CH1474" i="4" s="1"/>
  <c r="CE1476" i="4" l="1"/>
  <c r="CG1475" i="4"/>
  <c r="CH1475" i="4" s="1"/>
  <c r="CE1477" i="4" l="1"/>
  <c r="CG1476" i="4"/>
  <c r="CH1476" i="4" s="1"/>
  <c r="CE1478" i="4" l="1"/>
  <c r="CG1477" i="4"/>
  <c r="CH1477" i="4" s="1"/>
  <c r="CE1479" i="4" l="1"/>
  <c r="CG1478" i="4"/>
  <c r="CH1478" i="4" s="1"/>
  <c r="CE1480" i="4" l="1"/>
  <c r="CG1479" i="4"/>
  <c r="CH1479" i="4" s="1"/>
  <c r="CE1481" i="4" l="1"/>
  <c r="CG1480" i="4"/>
  <c r="CH1480" i="4" s="1"/>
  <c r="CE1482" i="4" l="1"/>
  <c r="CG1481" i="4"/>
  <c r="CH1481" i="4" s="1"/>
  <c r="CE1483" i="4" l="1"/>
  <c r="CG1482" i="4"/>
  <c r="CH1482" i="4" s="1"/>
  <c r="CE1484" i="4" l="1"/>
  <c r="CG1483" i="4"/>
  <c r="CH1483" i="4" s="1"/>
  <c r="CE1485" i="4" l="1"/>
  <c r="CG1484" i="4"/>
  <c r="CH1484" i="4" s="1"/>
  <c r="CE1486" i="4" l="1"/>
  <c r="CG1485" i="4"/>
  <c r="CH1485" i="4" s="1"/>
  <c r="CE1487" i="4" l="1"/>
  <c r="CG1486" i="4"/>
  <c r="CH1486" i="4" s="1"/>
  <c r="CE1488" i="4" l="1"/>
  <c r="CG1487" i="4"/>
  <c r="CH1487" i="4" s="1"/>
  <c r="CE1489" i="4" l="1"/>
  <c r="CG1488" i="4"/>
  <c r="CH1488" i="4" s="1"/>
  <c r="CE1490" i="4" l="1"/>
  <c r="CG1489" i="4"/>
  <c r="CH1489" i="4" s="1"/>
  <c r="CE1491" i="4" l="1"/>
  <c r="CG1490" i="4"/>
  <c r="CH1490" i="4" s="1"/>
  <c r="CE1492" i="4" l="1"/>
  <c r="CG1491" i="4"/>
  <c r="CH1491" i="4" s="1"/>
  <c r="CE1493" i="4" l="1"/>
  <c r="CG1492" i="4"/>
  <c r="CH1492" i="4" s="1"/>
  <c r="CE1494" i="4" l="1"/>
  <c r="CG1493" i="4"/>
  <c r="CH1493" i="4" s="1"/>
  <c r="CE1495" i="4" l="1"/>
  <c r="CG1494" i="4"/>
  <c r="CH1494" i="4" s="1"/>
  <c r="CE1496" i="4" l="1"/>
  <c r="CG1495" i="4"/>
  <c r="CH1495" i="4" s="1"/>
  <c r="CE1497" i="4" l="1"/>
  <c r="CG1496" i="4"/>
  <c r="CH1496" i="4" s="1"/>
  <c r="CE1498" i="4" l="1"/>
  <c r="CG1497" i="4"/>
  <c r="CH1497" i="4" s="1"/>
  <c r="CE1499" i="4" l="1"/>
  <c r="CG1498" i="4"/>
  <c r="CH1498" i="4" s="1"/>
  <c r="CE1500" i="4" l="1"/>
  <c r="CG1499" i="4"/>
  <c r="CH1499" i="4" s="1"/>
  <c r="CE1501" i="4" l="1"/>
  <c r="CG1500" i="4"/>
  <c r="CH1500" i="4" s="1"/>
  <c r="CE1502" i="4" l="1"/>
  <c r="CG1501" i="4"/>
  <c r="CH1501" i="4" s="1"/>
  <c r="CE1503" i="4" l="1"/>
  <c r="CG1502" i="4"/>
  <c r="CH1502" i="4" s="1"/>
  <c r="CE1504" i="4" l="1"/>
  <c r="CG1503" i="4"/>
  <c r="CH1503" i="4" s="1"/>
  <c r="CE1505" i="4" l="1"/>
  <c r="CG1504" i="4"/>
  <c r="CH1504" i="4" s="1"/>
  <c r="CE1506" i="4" l="1"/>
  <c r="CG1505" i="4"/>
  <c r="CH1505" i="4" s="1"/>
  <c r="CE1507" i="4" l="1"/>
  <c r="CG1506" i="4"/>
  <c r="CH1506" i="4" s="1"/>
  <c r="CE1508" i="4" l="1"/>
  <c r="CG1507" i="4"/>
  <c r="CH1507" i="4" s="1"/>
  <c r="CE1509" i="4" l="1"/>
  <c r="CG1508" i="4"/>
  <c r="CH1508" i="4" s="1"/>
  <c r="CE1510" i="4" l="1"/>
  <c r="CG1509" i="4"/>
  <c r="CH1509" i="4" s="1"/>
  <c r="CE1511" i="4" l="1"/>
  <c r="CG1510" i="4"/>
  <c r="CH1510" i="4" s="1"/>
  <c r="CE1512" i="4" l="1"/>
  <c r="CG1511" i="4"/>
  <c r="CH1511" i="4" s="1"/>
  <c r="CE1513" i="4" l="1"/>
  <c r="CG1512" i="4"/>
  <c r="CH1512" i="4" s="1"/>
  <c r="CE1514" i="4" l="1"/>
  <c r="CG1513" i="4"/>
  <c r="CH1513" i="4" s="1"/>
  <c r="CE1515" i="4" l="1"/>
  <c r="CG1514" i="4"/>
  <c r="CH1514" i="4" s="1"/>
  <c r="CE1516" i="4" l="1"/>
  <c r="CG1515" i="4"/>
  <c r="CH1515" i="4" s="1"/>
  <c r="CE1517" i="4" l="1"/>
  <c r="CG1516" i="4"/>
  <c r="CH1516" i="4" s="1"/>
  <c r="CE1518" i="4" l="1"/>
  <c r="CG1517" i="4"/>
  <c r="CH1517" i="4" s="1"/>
  <c r="CE1519" i="4" l="1"/>
  <c r="CG1518" i="4"/>
  <c r="CH1518" i="4" s="1"/>
  <c r="CE1520" i="4" l="1"/>
  <c r="CG1519" i="4"/>
  <c r="CH1519" i="4" s="1"/>
  <c r="CE1521" i="4" l="1"/>
  <c r="CG1520" i="4"/>
  <c r="CH1520" i="4" s="1"/>
  <c r="CE1522" i="4" l="1"/>
  <c r="CG1521" i="4"/>
  <c r="CH1521" i="4" s="1"/>
  <c r="CE1523" i="4" l="1"/>
  <c r="CG1522" i="4"/>
  <c r="CH1522" i="4" s="1"/>
  <c r="CE1524" i="4" l="1"/>
  <c r="CG1523" i="4"/>
  <c r="CH1523" i="4" s="1"/>
  <c r="CE1525" i="4" l="1"/>
  <c r="CG1524" i="4"/>
  <c r="CH1524" i="4" s="1"/>
  <c r="CE1526" i="4" l="1"/>
  <c r="CG1525" i="4"/>
  <c r="CH1525" i="4" s="1"/>
  <c r="CE1527" i="4" l="1"/>
  <c r="CG1526" i="4"/>
  <c r="CH1526" i="4" s="1"/>
  <c r="CE1528" i="4" l="1"/>
  <c r="CG1527" i="4"/>
  <c r="CH1527" i="4" s="1"/>
  <c r="CE1529" i="4" l="1"/>
  <c r="CG1528" i="4"/>
  <c r="CH1528" i="4" s="1"/>
  <c r="CE1530" i="4" l="1"/>
  <c r="CG1529" i="4"/>
  <c r="CH1529" i="4" s="1"/>
  <c r="CE1531" i="4" l="1"/>
  <c r="CG1530" i="4"/>
  <c r="CH1530" i="4" s="1"/>
  <c r="CE1532" i="4" l="1"/>
  <c r="CG1531" i="4"/>
  <c r="CH1531" i="4" s="1"/>
  <c r="CE1533" i="4" l="1"/>
  <c r="CG1532" i="4"/>
  <c r="CH1532" i="4" s="1"/>
  <c r="CE1534" i="4" l="1"/>
  <c r="CG1533" i="4"/>
  <c r="CH1533" i="4" s="1"/>
  <c r="CE1535" i="4" l="1"/>
  <c r="CG1534" i="4"/>
  <c r="CH1534" i="4" s="1"/>
  <c r="CE1536" i="4" l="1"/>
  <c r="CG1535" i="4"/>
  <c r="CH1535" i="4" s="1"/>
  <c r="CE1537" i="4" l="1"/>
  <c r="CG1536" i="4"/>
  <c r="CH1536" i="4" s="1"/>
  <c r="CE1538" i="4" l="1"/>
  <c r="CG1537" i="4"/>
  <c r="CH1537" i="4" s="1"/>
  <c r="CE1539" i="4" l="1"/>
  <c r="CG1538" i="4"/>
  <c r="CH1538" i="4" s="1"/>
  <c r="CE1540" i="4" l="1"/>
  <c r="CG1539" i="4"/>
  <c r="CH1539" i="4" s="1"/>
  <c r="CE1541" i="4" l="1"/>
  <c r="CG1540" i="4"/>
  <c r="CH1540" i="4" s="1"/>
  <c r="CE1542" i="4" l="1"/>
  <c r="CG1541" i="4"/>
  <c r="CH1541" i="4" s="1"/>
  <c r="CE1543" i="4" l="1"/>
  <c r="CG1542" i="4"/>
  <c r="CH1542" i="4" s="1"/>
  <c r="CE1544" i="4" l="1"/>
  <c r="CG1543" i="4"/>
  <c r="CH1543" i="4" s="1"/>
  <c r="CE1545" i="4" l="1"/>
  <c r="CG1544" i="4"/>
  <c r="CH1544" i="4" s="1"/>
  <c r="CE1546" i="4" l="1"/>
  <c r="CG1545" i="4"/>
  <c r="CH1545" i="4" s="1"/>
  <c r="CE1547" i="4" l="1"/>
  <c r="CG1546" i="4"/>
  <c r="CH1546" i="4" s="1"/>
  <c r="CE1548" i="4" l="1"/>
  <c r="CG1547" i="4"/>
  <c r="CH1547" i="4" s="1"/>
  <c r="CE1549" i="4" l="1"/>
  <c r="CG1548" i="4"/>
  <c r="CH1548" i="4" s="1"/>
  <c r="CE1550" i="4" l="1"/>
  <c r="CG1549" i="4"/>
  <c r="CH1549" i="4" s="1"/>
  <c r="CE1551" i="4" l="1"/>
  <c r="CG1550" i="4"/>
  <c r="CH1550" i="4" s="1"/>
  <c r="CE1552" i="4" l="1"/>
  <c r="CG1551" i="4"/>
  <c r="CH1551" i="4" s="1"/>
  <c r="CE1553" i="4" l="1"/>
  <c r="CG1552" i="4"/>
  <c r="CH1552" i="4" s="1"/>
  <c r="CE1554" i="4" l="1"/>
  <c r="CG1553" i="4"/>
  <c r="CH1553" i="4" s="1"/>
  <c r="CE1555" i="4" l="1"/>
  <c r="CG1554" i="4"/>
  <c r="CH1554" i="4" s="1"/>
  <c r="CE1556" i="4" l="1"/>
  <c r="CG1555" i="4"/>
  <c r="CH1555" i="4" s="1"/>
  <c r="CE1557" i="4" l="1"/>
  <c r="CG1556" i="4"/>
  <c r="CH1556" i="4" s="1"/>
  <c r="CE1558" i="4" l="1"/>
  <c r="CG1557" i="4"/>
  <c r="CH1557" i="4" s="1"/>
  <c r="CE1559" i="4" l="1"/>
  <c r="CG1558" i="4"/>
  <c r="CH1558" i="4" s="1"/>
  <c r="CE1560" i="4" l="1"/>
  <c r="CG1559" i="4"/>
  <c r="CH1559" i="4" s="1"/>
  <c r="CE1561" i="4" l="1"/>
  <c r="CG1560" i="4"/>
  <c r="CH1560" i="4" s="1"/>
  <c r="CE1562" i="4" l="1"/>
  <c r="CG1561" i="4"/>
  <c r="CH1561" i="4" s="1"/>
  <c r="CE1563" i="4" l="1"/>
  <c r="CG1562" i="4"/>
  <c r="CH1562" i="4" s="1"/>
  <c r="CE1564" i="4" l="1"/>
  <c r="CG1563" i="4"/>
  <c r="CH1563" i="4" s="1"/>
  <c r="CE1565" i="4" l="1"/>
  <c r="CG1564" i="4"/>
  <c r="CH1564" i="4" s="1"/>
  <c r="CE1566" i="4" l="1"/>
  <c r="CG1565" i="4"/>
  <c r="CH1565" i="4" s="1"/>
  <c r="CE1567" i="4" l="1"/>
  <c r="CG1566" i="4"/>
  <c r="CH1566" i="4" s="1"/>
  <c r="CE1568" i="4" l="1"/>
  <c r="CG1567" i="4"/>
  <c r="CH1567" i="4" s="1"/>
  <c r="CE1569" i="4" l="1"/>
  <c r="CG1568" i="4"/>
  <c r="CH1568" i="4" s="1"/>
  <c r="CE1570" i="4" l="1"/>
  <c r="CG1569" i="4"/>
  <c r="CH1569" i="4" s="1"/>
  <c r="CE1571" i="4" l="1"/>
  <c r="CG1570" i="4"/>
  <c r="CH1570" i="4" s="1"/>
  <c r="CE1572" i="4" l="1"/>
  <c r="CG1571" i="4"/>
  <c r="CH1571" i="4" s="1"/>
  <c r="CE1573" i="4" l="1"/>
  <c r="CG1572" i="4"/>
  <c r="CH1572" i="4" s="1"/>
  <c r="CE1574" i="4" l="1"/>
  <c r="CG1573" i="4"/>
  <c r="CH1573" i="4" s="1"/>
  <c r="CE1575" i="4" l="1"/>
  <c r="CG1574" i="4"/>
  <c r="CH1574" i="4" s="1"/>
  <c r="CE1576" i="4" l="1"/>
  <c r="CG1575" i="4"/>
  <c r="CH1575" i="4" s="1"/>
  <c r="CE1577" i="4" l="1"/>
  <c r="CG1576" i="4"/>
  <c r="CH1576" i="4" s="1"/>
  <c r="CE1578" i="4" l="1"/>
  <c r="CG1577" i="4"/>
  <c r="CH1577" i="4" s="1"/>
  <c r="CE1579" i="4" l="1"/>
  <c r="CG1578" i="4"/>
  <c r="CH1578" i="4" s="1"/>
  <c r="CE1580" i="4" l="1"/>
  <c r="CG1579" i="4"/>
  <c r="CH1579" i="4" s="1"/>
  <c r="CE1581" i="4" l="1"/>
  <c r="CG1580" i="4"/>
  <c r="CH1580" i="4" s="1"/>
  <c r="CE1582" i="4" l="1"/>
  <c r="CG1581" i="4"/>
  <c r="CH1581" i="4" s="1"/>
  <c r="CE1583" i="4" l="1"/>
  <c r="CG1582" i="4"/>
  <c r="CH1582" i="4" s="1"/>
  <c r="CE1584" i="4" l="1"/>
  <c r="CG1583" i="4"/>
  <c r="CH1583" i="4" s="1"/>
  <c r="CE1585" i="4" l="1"/>
  <c r="CG1584" i="4"/>
  <c r="CH1584" i="4" s="1"/>
  <c r="CE1586" i="4" l="1"/>
  <c r="CG1585" i="4"/>
  <c r="CH1585" i="4" s="1"/>
  <c r="CE1587" i="4" l="1"/>
  <c r="CG1586" i="4"/>
  <c r="CH1586" i="4" s="1"/>
  <c r="CE1588" i="4" l="1"/>
  <c r="CG1587" i="4"/>
  <c r="CH1587" i="4" s="1"/>
  <c r="CE1589" i="4" l="1"/>
  <c r="CG1588" i="4"/>
  <c r="CH1588" i="4" s="1"/>
  <c r="CE1590" i="4" l="1"/>
  <c r="CG1589" i="4"/>
  <c r="CH1589" i="4" s="1"/>
  <c r="CE1591" i="4" l="1"/>
  <c r="CG1590" i="4"/>
  <c r="CH1590" i="4" s="1"/>
  <c r="CE1592" i="4" l="1"/>
  <c r="CG1591" i="4"/>
  <c r="CH1591" i="4" s="1"/>
  <c r="CE1593" i="4" l="1"/>
  <c r="CG1592" i="4"/>
  <c r="CH1592" i="4" s="1"/>
  <c r="CE1594" i="4" l="1"/>
  <c r="CG1593" i="4"/>
  <c r="CH1593" i="4" s="1"/>
  <c r="CE1595" i="4" l="1"/>
  <c r="CG1594" i="4"/>
  <c r="CH1594" i="4" s="1"/>
  <c r="CE1596" i="4" l="1"/>
  <c r="CG1595" i="4"/>
  <c r="CH1595" i="4" s="1"/>
  <c r="CE1597" i="4" l="1"/>
  <c r="CG1596" i="4"/>
  <c r="CH1596" i="4" s="1"/>
  <c r="CE1598" i="4" l="1"/>
  <c r="CG1597" i="4"/>
  <c r="CH1597" i="4" s="1"/>
  <c r="CE1599" i="4" l="1"/>
  <c r="CG1598" i="4"/>
  <c r="CH1598" i="4" s="1"/>
  <c r="CE1600" i="4" l="1"/>
  <c r="CG1599" i="4"/>
  <c r="CH1599" i="4" s="1"/>
  <c r="CE1601" i="4" l="1"/>
  <c r="CG1600" i="4"/>
  <c r="CH1600" i="4" s="1"/>
  <c r="CE1602" i="4" l="1"/>
  <c r="CG1601" i="4"/>
  <c r="CH1601" i="4" s="1"/>
  <c r="CE1603" i="4" l="1"/>
  <c r="CG1602" i="4"/>
  <c r="CH1602" i="4" s="1"/>
  <c r="CE1604" i="4" l="1"/>
  <c r="CG1603" i="4"/>
  <c r="CH1603" i="4" s="1"/>
  <c r="CE1605" i="4" l="1"/>
  <c r="CG1604" i="4"/>
  <c r="CH1604" i="4" s="1"/>
  <c r="CE1606" i="4" l="1"/>
  <c r="CG1605" i="4"/>
  <c r="CH1605" i="4" s="1"/>
  <c r="CE1607" i="4" l="1"/>
  <c r="CG1606" i="4"/>
  <c r="CH1606" i="4" s="1"/>
  <c r="CE1608" i="4" l="1"/>
  <c r="CG1607" i="4"/>
  <c r="CH1607" i="4" s="1"/>
  <c r="CE1609" i="4" l="1"/>
  <c r="CG1608" i="4"/>
  <c r="CH1608" i="4" s="1"/>
  <c r="CE1610" i="4" l="1"/>
  <c r="CG1609" i="4"/>
  <c r="CH1609" i="4" s="1"/>
  <c r="CE1611" i="4" l="1"/>
  <c r="CG1610" i="4"/>
  <c r="CH1610" i="4" s="1"/>
  <c r="CE1612" i="4" l="1"/>
  <c r="CG1611" i="4"/>
  <c r="CH1611" i="4" s="1"/>
  <c r="CE1613" i="4" l="1"/>
  <c r="CG1612" i="4"/>
  <c r="CH1612" i="4" s="1"/>
  <c r="CE1614" i="4" l="1"/>
  <c r="CG1613" i="4"/>
  <c r="CH1613" i="4" s="1"/>
  <c r="CE1615" i="4" l="1"/>
  <c r="CG1614" i="4"/>
  <c r="CH1614" i="4" s="1"/>
  <c r="CE1616" i="4" l="1"/>
  <c r="CG1615" i="4"/>
  <c r="CH1615" i="4" s="1"/>
  <c r="CE1617" i="4" l="1"/>
  <c r="CG1616" i="4"/>
  <c r="CH1616" i="4" s="1"/>
  <c r="CE1618" i="4" l="1"/>
  <c r="CG1617" i="4"/>
  <c r="CH1617" i="4" s="1"/>
  <c r="CE1619" i="4" l="1"/>
  <c r="CG1618" i="4"/>
  <c r="CH1618" i="4" s="1"/>
  <c r="CE1620" i="4" l="1"/>
  <c r="CG1619" i="4"/>
  <c r="CH1619" i="4" s="1"/>
  <c r="CE1621" i="4" l="1"/>
  <c r="CG1620" i="4"/>
  <c r="CH1620" i="4" s="1"/>
  <c r="CE1622" i="4" l="1"/>
  <c r="CG1621" i="4"/>
  <c r="CH1621" i="4" s="1"/>
  <c r="CE1623" i="4" l="1"/>
  <c r="CG1622" i="4"/>
  <c r="CH1622" i="4" s="1"/>
  <c r="CE1624" i="4" l="1"/>
  <c r="CG1623" i="4"/>
  <c r="CH1623" i="4" s="1"/>
  <c r="CE1625" i="4" l="1"/>
  <c r="CG1624" i="4"/>
  <c r="CH1624" i="4" s="1"/>
  <c r="CE1626" i="4" l="1"/>
  <c r="CG1625" i="4"/>
  <c r="CH1625" i="4" s="1"/>
  <c r="CE1627" i="4" l="1"/>
  <c r="CG1626" i="4"/>
  <c r="CH1626" i="4" s="1"/>
  <c r="CE1628" i="4" l="1"/>
  <c r="CG1627" i="4"/>
  <c r="CH1627" i="4" s="1"/>
  <c r="CE1629" i="4" l="1"/>
  <c r="CG1628" i="4"/>
  <c r="CH1628" i="4" s="1"/>
  <c r="CE1630" i="4" l="1"/>
  <c r="CG1629" i="4"/>
  <c r="CH1629" i="4" s="1"/>
  <c r="CE1631" i="4" l="1"/>
  <c r="CG1630" i="4"/>
  <c r="CH1630" i="4" s="1"/>
  <c r="CE1632" i="4" l="1"/>
  <c r="CG1631" i="4"/>
  <c r="CH1631" i="4" s="1"/>
  <c r="CE1633" i="4" l="1"/>
  <c r="CG1632" i="4"/>
  <c r="CH1632" i="4" s="1"/>
  <c r="CE1634" i="4" l="1"/>
  <c r="CG1633" i="4"/>
  <c r="CH1633" i="4" s="1"/>
  <c r="CE1635" i="4" l="1"/>
  <c r="CG1634" i="4"/>
  <c r="CH1634" i="4" s="1"/>
  <c r="CE1636" i="4" l="1"/>
  <c r="CG1635" i="4"/>
  <c r="CH1635" i="4" s="1"/>
  <c r="CE1637" i="4" l="1"/>
  <c r="CG1636" i="4"/>
  <c r="CH1636" i="4" s="1"/>
  <c r="CE1638" i="4" l="1"/>
  <c r="CG1637" i="4"/>
  <c r="CH1637" i="4" s="1"/>
  <c r="CE1639" i="4" l="1"/>
  <c r="CG1638" i="4"/>
  <c r="CH1638" i="4" s="1"/>
  <c r="CE1640" i="4" l="1"/>
  <c r="CG1639" i="4"/>
  <c r="CH1639" i="4" s="1"/>
  <c r="CE1641" i="4" l="1"/>
  <c r="CG1640" i="4"/>
  <c r="CH1640" i="4" s="1"/>
  <c r="CE1642" i="4" l="1"/>
  <c r="CG1641" i="4"/>
  <c r="CH1641" i="4" s="1"/>
  <c r="CE1643" i="4" l="1"/>
  <c r="CG1642" i="4"/>
  <c r="CH1642" i="4" s="1"/>
  <c r="CE1644" i="4" l="1"/>
  <c r="CG1643" i="4"/>
  <c r="CH1643" i="4" s="1"/>
  <c r="CE1645" i="4" l="1"/>
  <c r="CG1644" i="4"/>
  <c r="CH1644" i="4" s="1"/>
  <c r="CE1646" i="4" l="1"/>
  <c r="CG1645" i="4"/>
  <c r="CH1645" i="4" s="1"/>
  <c r="CE1647" i="4" l="1"/>
  <c r="CG1646" i="4"/>
  <c r="CH1646" i="4" s="1"/>
  <c r="CE1648" i="4" l="1"/>
  <c r="CG1647" i="4"/>
  <c r="CH1647" i="4" s="1"/>
  <c r="CE1649" i="4" l="1"/>
  <c r="CG1648" i="4"/>
  <c r="CH1648" i="4" s="1"/>
  <c r="CE1650" i="4" l="1"/>
  <c r="CG1649" i="4"/>
  <c r="CH1649" i="4" s="1"/>
  <c r="CE1651" i="4" l="1"/>
  <c r="CG1650" i="4"/>
  <c r="CH1650" i="4" s="1"/>
  <c r="CE1652" i="4" l="1"/>
  <c r="CG1651" i="4"/>
  <c r="CH1651" i="4" s="1"/>
  <c r="CE1653" i="4" l="1"/>
  <c r="CG1652" i="4"/>
  <c r="CH1652" i="4" s="1"/>
  <c r="CE1654" i="4" l="1"/>
  <c r="CG1653" i="4"/>
  <c r="CH1653" i="4" s="1"/>
  <c r="CE1655" i="4" l="1"/>
  <c r="CG1654" i="4"/>
  <c r="CH1654" i="4" s="1"/>
  <c r="CE1656" i="4" l="1"/>
  <c r="CG1655" i="4"/>
  <c r="CH1655" i="4" s="1"/>
  <c r="CE1657" i="4" l="1"/>
  <c r="CG1656" i="4"/>
  <c r="CH1656" i="4" s="1"/>
  <c r="CE1658" i="4" l="1"/>
  <c r="CG1657" i="4"/>
  <c r="CH1657" i="4" s="1"/>
  <c r="CE1659" i="4" l="1"/>
  <c r="CG1658" i="4"/>
  <c r="CH1658" i="4" s="1"/>
  <c r="CE1660" i="4" l="1"/>
  <c r="CG1659" i="4"/>
  <c r="CH1659" i="4" s="1"/>
  <c r="CE1661" i="4" l="1"/>
  <c r="CG1660" i="4"/>
  <c r="CH1660" i="4" s="1"/>
  <c r="CE1662" i="4" l="1"/>
  <c r="CG1661" i="4"/>
  <c r="CH1661" i="4" s="1"/>
  <c r="CE1663" i="4" l="1"/>
  <c r="CG1662" i="4"/>
  <c r="CH1662" i="4" s="1"/>
  <c r="CE1664" i="4" l="1"/>
  <c r="CG1663" i="4"/>
  <c r="CH1663" i="4" s="1"/>
  <c r="CE1665" i="4" l="1"/>
  <c r="CG1664" i="4"/>
  <c r="CH1664" i="4" s="1"/>
  <c r="CE1666" i="4" l="1"/>
  <c r="CG1665" i="4"/>
  <c r="CH1665" i="4" s="1"/>
  <c r="CE1667" i="4" l="1"/>
  <c r="CG1666" i="4"/>
  <c r="CH1666" i="4" s="1"/>
  <c r="CE1668" i="4" l="1"/>
  <c r="CG1667" i="4"/>
  <c r="CH1667" i="4" s="1"/>
  <c r="CE1669" i="4" l="1"/>
  <c r="CG1668" i="4"/>
  <c r="CH1668" i="4" s="1"/>
  <c r="CE1670" i="4" l="1"/>
  <c r="CG1669" i="4"/>
  <c r="CH1669" i="4" s="1"/>
  <c r="CE1671" i="4" l="1"/>
  <c r="CG1670" i="4"/>
  <c r="CH1670" i="4" s="1"/>
  <c r="CE1672" i="4" l="1"/>
  <c r="CG1671" i="4"/>
  <c r="CH1671" i="4" s="1"/>
  <c r="CE1673" i="4" l="1"/>
  <c r="CG1672" i="4"/>
  <c r="CH1672" i="4" s="1"/>
  <c r="CE1674" i="4" l="1"/>
  <c r="CG1673" i="4"/>
  <c r="CH1673" i="4" s="1"/>
  <c r="CE1675" i="4" l="1"/>
  <c r="CG1674" i="4"/>
  <c r="CH1674" i="4" s="1"/>
  <c r="CE1676" i="4" l="1"/>
  <c r="CG1675" i="4"/>
  <c r="CH1675" i="4" s="1"/>
  <c r="CE1677" i="4" l="1"/>
  <c r="CG1676" i="4"/>
  <c r="CH1676" i="4" s="1"/>
  <c r="CE1678" i="4" l="1"/>
  <c r="CG1677" i="4"/>
  <c r="CH1677" i="4" s="1"/>
  <c r="CE1679" i="4" l="1"/>
  <c r="CG1678" i="4"/>
  <c r="CH1678" i="4" s="1"/>
  <c r="CE1680" i="4" l="1"/>
  <c r="CG1679" i="4"/>
  <c r="CH1679" i="4" s="1"/>
  <c r="CE1681" i="4" l="1"/>
  <c r="CG1680" i="4"/>
  <c r="CH1680" i="4" s="1"/>
  <c r="CE1682" i="4" l="1"/>
  <c r="CG1681" i="4"/>
  <c r="CH1681" i="4" s="1"/>
  <c r="CE1683" i="4" l="1"/>
  <c r="CG1682" i="4"/>
  <c r="CH1682" i="4" s="1"/>
  <c r="CE1684" i="4" l="1"/>
  <c r="CG1683" i="4"/>
  <c r="CH1683" i="4" s="1"/>
  <c r="CE1685" i="4" l="1"/>
  <c r="CG1684" i="4"/>
  <c r="CH1684" i="4" s="1"/>
  <c r="CE1686" i="4" l="1"/>
  <c r="CG1685" i="4"/>
  <c r="CH1685" i="4" s="1"/>
  <c r="CE1687" i="4" l="1"/>
  <c r="CG1686" i="4"/>
  <c r="CH1686" i="4" s="1"/>
  <c r="CE1688" i="4" l="1"/>
  <c r="CG1687" i="4"/>
  <c r="CH1687" i="4" s="1"/>
  <c r="CE1689" i="4" l="1"/>
  <c r="CG1688" i="4"/>
  <c r="CH1688" i="4" s="1"/>
  <c r="CE1690" i="4" l="1"/>
  <c r="CG1689" i="4"/>
  <c r="CH1689" i="4" s="1"/>
  <c r="CE1691" i="4" l="1"/>
  <c r="CG1690" i="4"/>
  <c r="CH1690" i="4" s="1"/>
  <c r="CE1692" i="4" l="1"/>
  <c r="CG1691" i="4"/>
  <c r="CH1691" i="4" s="1"/>
  <c r="CE1693" i="4" l="1"/>
  <c r="CG1692" i="4"/>
  <c r="CH1692" i="4" s="1"/>
  <c r="CE1694" i="4" l="1"/>
  <c r="CG1693" i="4"/>
  <c r="CH1693" i="4" s="1"/>
  <c r="CE1695" i="4" l="1"/>
  <c r="CG1694" i="4"/>
  <c r="CH1694" i="4" s="1"/>
  <c r="CE1696" i="4" l="1"/>
  <c r="CG1695" i="4"/>
  <c r="CH1695" i="4" s="1"/>
  <c r="CE1697" i="4" l="1"/>
  <c r="CG1696" i="4"/>
  <c r="CH1696" i="4" s="1"/>
  <c r="CE1698" i="4" l="1"/>
  <c r="CG1697" i="4"/>
  <c r="CH1697" i="4" s="1"/>
  <c r="CE1699" i="4" l="1"/>
  <c r="CG1698" i="4"/>
  <c r="CH1698" i="4" s="1"/>
  <c r="CE1700" i="4" l="1"/>
  <c r="CG1699" i="4"/>
  <c r="CH1699" i="4" s="1"/>
  <c r="CE1701" i="4" l="1"/>
  <c r="CG1700" i="4"/>
  <c r="CH1700" i="4" s="1"/>
  <c r="CE1702" i="4" l="1"/>
  <c r="CG1701" i="4"/>
  <c r="CH1701" i="4" s="1"/>
  <c r="CE1703" i="4" l="1"/>
  <c r="CG1702" i="4"/>
  <c r="CH1702" i="4" s="1"/>
  <c r="CE1704" i="4" l="1"/>
  <c r="CG1703" i="4"/>
  <c r="CH1703" i="4" s="1"/>
  <c r="CE1705" i="4" l="1"/>
  <c r="CG1704" i="4"/>
  <c r="CH1704" i="4" s="1"/>
  <c r="CE1706" i="4" l="1"/>
  <c r="CG1705" i="4"/>
  <c r="CH1705" i="4" s="1"/>
  <c r="CE1707" i="4" l="1"/>
  <c r="CG1706" i="4"/>
  <c r="CH1706" i="4" s="1"/>
  <c r="CE1708" i="4" l="1"/>
  <c r="CG1707" i="4"/>
  <c r="CH1707" i="4" s="1"/>
  <c r="CE1709" i="4" l="1"/>
  <c r="CG1708" i="4"/>
  <c r="CH1708" i="4" s="1"/>
  <c r="CE1710" i="4" l="1"/>
  <c r="CG1709" i="4"/>
  <c r="CH1709" i="4" s="1"/>
  <c r="CE1711" i="4" l="1"/>
  <c r="CG1710" i="4"/>
  <c r="CH1710" i="4" s="1"/>
  <c r="CE1712" i="4" l="1"/>
  <c r="CG1711" i="4"/>
  <c r="CH1711" i="4" s="1"/>
  <c r="CE1713" i="4" l="1"/>
  <c r="CG1712" i="4"/>
  <c r="CH1712" i="4" s="1"/>
  <c r="CE1714" i="4" l="1"/>
  <c r="CG1713" i="4"/>
  <c r="CH1713" i="4" s="1"/>
  <c r="CE1715" i="4" l="1"/>
  <c r="CG1714" i="4"/>
  <c r="CH1714" i="4" s="1"/>
  <c r="CE1716" i="4" l="1"/>
  <c r="CG1715" i="4"/>
  <c r="CH1715" i="4" s="1"/>
  <c r="CE1717" i="4" l="1"/>
  <c r="CG1716" i="4"/>
  <c r="CH1716" i="4" s="1"/>
  <c r="CE1718" i="4" l="1"/>
  <c r="CG1717" i="4"/>
  <c r="CH1717" i="4" s="1"/>
  <c r="CE1719" i="4" l="1"/>
  <c r="CG1718" i="4"/>
  <c r="CH1718" i="4" s="1"/>
  <c r="CE1720" i="4" l="1"/>
  <c r="CG1719" i="4"/>
  <c r="CH1719" i="4" s="1"/>
  <c r="CE1721" i="4" l="1"/>
  <c r="CG1720" i="4"/>
  <c r="CH1720" i="4" s="1"/>
  <c r="CE1722" i="4" l="1"/>
  <c r="CG1721" i="4"/>
  <c r="CH1721" i="4" s="1"/>
  <c r="CE1723" i="4" l="1"/>
  <c r="CG1722" i="4"/>
  <c r="CH1722" i="4" s="1"/>
  <c r="CE1724" i="4" l="1"/>
  <c r="CG1723" i="4"/>
  <c r="CH1723" i="4" s="1"/>
  <c r="CE1725" i="4" l="1"/>
  <c r="CG1724" i="4"/>
  <c r="CH1724" i="4" s="1"/>
  <c r="CE1726" i="4" l="1"/>
  <c r="CG1725" i="4"/>
  <c r="CH1725" i="4" s="1"/>
  <c r="CE1727" i="4" l="1"/>
  <c r="CG1726" i="4"/>
  <c r="CH1726" i="4" s="1"/>
  <c r="CE1728" i="4" l="1"/>
  <c r="CG1727" i="4"/>
  <c r="CH1727" i="4" s="1"/>
  <c r="CE1729" i="4" l="1"/>
  <c r="CG1728" i="4"/>
  <c r="CH1728" i="4" s="1"/>
  <c r="CE1730" i="4" l="1"/>
  <c r="CG1729" i="4"/>
  <c r="CH1729" i="4" s="1"/>
  <c r="CE1731" i="4" l="1"/>
  <c r="CG1730" i="4"/>
  <c r="CH1730" i="4" s="1"/>
  <c r="CE1732" i="4" l="1"/>
  <c r="CG1731" i="4"/>
  <c r="CH1731" i="4" s="1"/>
  <c r="CE1733" i="4" l="1"/>
  <c r="CG1732" i="4"/>
  <c r="CH1732" i="4" s="1"/>
  <c r="CE1734" i="4" l="1"/>
  <c r="CG1733" i="4"/>
  <c r="CH1733" i="4" s="1"/>
  <c r="CE1735" i="4" l="1"/>
  <c r="CG1734" i="4"/>
  <c r="CH1734" i="4" s="1"/>
  <c r="CE1736" i="4" l="1"/>
  <c r="CG1735" i="4"/>
  <c r="CH1735" i="4" s="1"/>
  <c r="CE1737" i="4" l="1"/>
  <c r="CG1736" i="4"/>
  <c r="CH1736" i="4" s="1"/>
  <c r="CE1738" i="4" l="1"/>
  <c r="CG1737" i="4"/>
  <c r="CH1737" i="4" s="1"/>
  <c r="CE1739" i="4" l="1"/>
  <c r="CG1738" i="4"/>
  <c r="CH1738" i="4" s="1"/>
  <c r="CE1740" i="4" l="1"/>
  <c r="CG1739" i="4"/>
  <c r="CH1739" i="4" s="1"/>
  <c r="CE1741" i="4" l="1"/>
  <c r="CG1740" i="4"/>
  <c r="CH1740" i="4" s="1"/>
  <c r="CE1742" i="4" l="1"/>
  <c r="CG1741" i="4"/>
  <c r="CH1741" i="4" s="1"/>
  <c r="CE1743" i="4" l="1"/>
  <c r="CG1742" i="4"/>
  <c r="CH1742" i="4" s="1"/>
  <c r="CE1744" i="4" l="1"/>
  <c r="CG1743" i="4"/>
  <c r="CH1743" i="4" s="1"/>
  <c r="CE1745" i="4" l="1"/>
  <c r="CG1744" i="4"/>
  <c r="CH1744" i="4" s="1"/>
  <c r="CE1746" i="4" l="1"/>
  <c r="CG1745" i="4"/>
  <c r="CH1745" i="4" s="1"/>
  <c r="CE1747" i="4" l="1"/>
  <c r="CG1746" i="4"/>
  <c r="CH1746" i="4" s="1"/>
  <c r="CE1748" i="4" l="1"/>
  <c r="CG1747" i="4"/>
  <c r="CH1747" i="4" s="1"/>
  <c r="CE1749" i="4" l="1"/>
  <c r="CG1748" i="4"/>
  <c r="CH1748" i="4" s="1"/>
  <c r="CE1750" i="4" l="1"/>
  <c r="CG1749" i="4"/>
  <c r="CH1749" i="4" s="1"/>
  <c r="CE1751" i="4" l="1"/>
  <c r="CG1750" i="4"/>
  <c r="CH1750" i="4" s="1"/>
  <c r="CE1752" i="4" l="1"/>
  <c r="CG1751" i="4"/>
  <c r="CH1751" i="4" s="1"/>
  <c r="CE1753" i="4" l="1"/>
  <c r="CG1752" i="4"/>
  <c r="CH1752" i="4" s="1"/>
  <c r="CE1754" i="4" l="1"/>
  <c r="CG1753" i="4"/>
  <c r="CH1753" i="4" s="1"/>
  <c r="CE1755" i="4" l="1"/>
  <c r="CG1754" i="4"/>
  <c r="CH1754" i="4" s="1"/>
  <c r="CE1756" i="4" l="1"/>
  <c r="CG1755" i="4"/>
  <c r="CH1755" i="4" s="1"/>
  <c r="CE1757" i="4" l="1"/>
  <c r="CG1756" i="4"/>
  <c r="CH1756" i="4" s="1"/>
  <c r="CE1758" i="4" l="1"/>
  <c r="CG1757" i="4"/>
  <c r="CH1757" i="4" s="1"/>
  <c r="CE1759" i="4" l="1"/>
  <c r="CG1758" i="4"/>
  <c r="CH1758" i="4" s="1"/>
  <c r="CE1760" i="4" l="1"/>
  <c r="CG1759" i="4"/>
  <c r="CH1759" i="4" s="1"/>
  <c r="CE1761" i="4" l="1"/>
  <c r="CG1760" i="4"/>
  <c r="CH1760" i="4" s="1"/>
  <c r="CE1762" i="4" l="1"/>
  <c r="CG1761" i="4"/>
  <c r="CH1761" i="4" s="1"/>
  <c r="CE1763" i="4" l="1"/>
  <c r="CG1762" i="4"/>
  <c r="CH1762" i="4" s="1"/>
  <c r="CG1763" i="4" l="1"/>
  <c r="CH1763" i="4" s="1"/>
  <c r="P13" i="37"/>
  <c r="Q13" i="37"/>
  <c r="R13" i="37"/>
  <c r="S13" i="37"/>
  <c r="T13" i="37"/>
  <c r="Q14" i="37"/>
  <c r="R14" i="37"/>
  <c r="S14" i="37"/>
  <c r="T14" i="37"/>
  <c r="Q16" i="37"/>
  <c r="R16" i="37"/>
  <c r="S16" i="37"/>
  <c r="T16" i="37"/>
  <c r="Q17" i="37"/>
  <c r="R17" i="37"/>
  <c r="S17" i="37"/>
  <c r="T17" i="37"/>
  <c r="P20" i="37"/>
  <c r="S22" i="37"/>
  <c r="P23" i="37"/>
  <c r="P24" i="37"/>
  <c r="P25" i="37"/>
  <c r="P27" i="37"/>
  <c r="P28" i="37"/>
  <c r="P30" i="37"/>
  <c r="S31" i="37"/>
  <c r="C13" i="39"/>
  <c r="D13" i="39"/>
  <c r="E13" i="39"/>
  <c r="F13" i="39"/>
  <c r="G13" i="39"/>
  <c r="D14" i="39"/>
  <c r="E14" i="39"/>
  <c r="F14" i="39"/>
  <c r="G14" i="39"/>
  <c r="D16" i="39"/>
  <c r="E16" i="39"/>
  <c r="F16" i="39"/>
  <c r="G16" i="39"/>
  <c r="D17" i="39"/>
  <c r="E17" i="39"/>
  <c r="F17" i="39"/>
  <c r="G17" i="39"/>
  <c r="C20" i="39"/>
  <c r="M21" i="39"/>
  <c r="J22" i="39"/>
  <c r="M22" i="39"/>
  <c r="Q22" i="39"/>
  <c r="S22" i="39"/>
  <c r="U22" i="39"/>
  <c r="V22" i="39" a="1"/>
  <c r="V22" i="39"/>
  <c r="C23" i="39"/>
  <c r="M23" i="39"/>
  <c r="Q23" i="39"/>
  <c r="S23" i="39"/>
  <c r="U23" i="39"/>
  <c r="V23" i="39"/>
  <c r="C24" i="39"/>
  <c r="M24" i="39"/>
  <c r="Q24" i="39"/>
  <c r="S24" i="39"/>
  <c r="U24" i="39"/>
  <c r="V24" i="39"/>
  <c r="C25" i="39"/>
  <c r="U25" i="39"/>
  <c r="V25" i="39"/>
  <c r="U26" i="39"/>
  <c r="V26" i="39"/>
  <c r="C27" i="39"/>
  <c r="U27" i="39"/>
  <c r="V27" i="39"/>
  <c r="C28" i="39"/>
  <c r="U28" i="39"/>
  <c r="V28" i="39"/>
  <c r="C29" i="39"/>
  <c r="U29" i="39"/>
  <c r="V29" i="39"/>
  <c r="U30" i="39"/>
  <c r="V30" i="39"/>
  <c r="C31" i="39"/>
  <c r="U31" i="39"/>
  <c r="V31" i="39"/>
  <c r="U32" i="39"/>
  <c r="V32" i="39"/>
  <c r="U33" i="39"/>
  <c r="V33" i="39"/>
  <c r="U34" i="39"/>
  <c r="V34" i="39"/>
  <c r="U35" i="39"/>
  <c r="V35" i="39"/>
  <c r="U36" i="39"/>
  <c r="V36" i="39"/>
  <c r="U37" i="39"/>
  <c r="V37" i="39"/>
  <c r="U38" i="39"/>
  <c r="V38" i="39"/>
  <c r="U39" i="39"/>
  <c r="V39" i="39"/>
  <c r="U40" i="39"/>
  <c r="V40" i="39"/>
  <c r="U41" i="39"/>
  <c r="V41" i="39"/>
  <c r="U42" i="39"/>
  <c r="V42" i="39"/>
  <c r="U43" i="39"/>
  <c r="V43" i="39"/>
  <c r="U44" i="39"/>
  <c r="V44" i="39"/>
  <c r="U45" i="39"/>
  <c r="V45" i="39"/>
  <c r="U46" i="39"/>
  <c r="V46" i="39"/>
  <c r="U47" i="39"/>
  <c r="V47" i="39"/>
  <c r="U48" i="39"/>
  <c r="V48" i="39"/>
  <c r="U49" i="39"/>
  <c r="V49" i="39"/>
  <c r="U50" i="39"/>
  <c r="V50" i="39"/>
  <c r="U51" i="39"/>
  <c r="V51" i="39"/>
  <c r="U52" i="39"/>
  <c r="V52" i="39"/>
  <c r="U53" i="39"/>
  <c r="V53" i="39"/>
  <c r="U54" i="39"/>
  <c r="V54" i="39"/>
  <c r="U55" i="39"/>
  <c r="V55" i="39"/>
  <c r="U56" i="39"/>
  <c r="V56" i="39"/>
  <c r="U57" i="39"/>
  <c r="V57" i="39"/>
  <c r="U58" i="39"/>
  <c r="V58" i="39"/>
  <c r="U59" i="39"/>
  <c r="V59" i="39"/>
  <c r="U60" i="39"/>
  <c r="V60" i="39"/>
  <c r="U61" i="39"/>
  <c r="V61" i="39"/>
  <c r="U62" i="39"/>
  <c r="V62" i="39"/>
  <c r="U63" i="39"/>
  <c r="V63" i="39"/>
  <c r="U64" i="39"/>
  <c r="V64" i="39"/>
  <c r="U65" i="39"/>
  <c r="V65" i="39"/>
  <c r="U66" i="39"/>
  <c r="V66" i="39"/>
  <c r="U67" i="39"/>
  <c r="V67" i="39"/>
  <c r="U68" i="39"/>
  <c r="V68" i="39"/>
  <c r="U69" i="39"/>
  <c r="V69" i="39"/>
  <c r="U70" i="39"/>
  <c r="V70" i="39"/>
  <c r="U71" i="39"/>
  <c r="V71" i="39"/>
  <c r="U72" i="39"/>
  <c r="V72" i="39"/>
  <c r="U73" i="39"/>
  <c r="V73" i="39"/>
  <c r="U74" i="39"/>
  <c r="V74" i="39"/>
  <c r="U75" i="39"/>
  <c r="V75" i="39"/>
  <c r="U76" i="39"/>
  <c r="V76" i="39"/>
  <c r="U77" i="39"/>
  <c r="V77" i="39"/>
  <c r="U78" i="39"/>
  <c r="V78" i="39"/>
  <c r="U79" i="39"/>
  <c r="V79" i="39"/>
  <c r="U80" i="39"/>
  <c r="V80" i="39"/>
  <c r="U81" i="39"/>
  <c r="V81" i="39"/>
  <c r="U82" i="39"/>
  <c r="V82" i="39"/>
  <c r="U83" i="39"/>
  <c r="V83" i="39"/>
  <c r="U84" i="39"/>
  <c r="V84" i="39"/>
  <c r="U85" i="39"/>
  <c r="V85" i="39"/>
  <c r="U86" i="39"/>
  <c r="V86" i="39"/>
  <c r="U87" i="39"/>
  <c r="V87" i="39"/>
  <c r="U88" i="39"/>
  <c r="V88" i="39"/>
  <c r="U89" i="39"/>
  <c r="V89" i="39"/>
  <c r="U90" i="39"/>
  <c r="V90" i="39"/>
  <c r="U91" i="39"/>
  <c r="V91" i="39"/>
  <c r="U92" i="39"/>
  <c r="V92" i="39"/>
  <c r="U93" i="39"/>
  <c r="V93" i="39"/>
  <c r="U94" i="39"/>
  <c r="V94" i="39"/>
  <c r="U95" i="39"/>
  <c r="V95" i="39"/>
  <c r="U96" i="39"/>
  <c r="V96" i="39"/>
  <c r="U97" i="39"/>
  <c r="V97" i="39"/>
  <c r="U98" i="39"/>
  <c r="V98" i="39"/>
  <c r="U99" i="39"/>
  <c r="V99" i="39"/>
  <c r="U100" i="39"/>
  <c r="V100" i="39"/>
  <c r="U101" i="39"/>
  <c r="V101" i="39"/>
  <c r="U102" i="39"/>
  <c r="V102" i="39"/>
  <c r="U103" i="39"/>
  <c r="V103" i="39"/>
  <c r="U104" i="39"/>
  <c r="V104" i="39"/>
  <c r="U105" i="39"/>
  <c r="V105" i="39"/>
  <c r="U106" i="39"/>
  <c r="V106" i="39"/>
  <c r="U107" i="39"/>
  <c r="V107" i="39"/>
  <c r="U108" i="39"/>
  <c r="V108" i="39"/>
  <c r="U109" i="39"/>
  <c r="V109" i="39"/>
  <c r="U110" i="39"/>
  <c r="V110" i="39"/>
  <c r="U111" i="39"/>
  <c r="V111" i="39"/>
  <c r="U112" i="39"/>
  <c r="V112" i="39"/>
  <c r="U113" i="39"/>
  <c r="V113" i="39"/>
  <c r="U114" i="39"/>
  <c r="V114" i="39"/>
  <c r="U115" i="39"/>
  <c r="V115" i="39"/>
  <c r="U116" i="39"/>
  <c r="V116" i="39"/>
  <c r="U117" i="39"/>
  <c r="V117" i="39"/>
  <c r="U118" i="39"/>
  <c r="V118" i="39"/>
  <c r="U119" i="39"/>
  <c r="V119" i="39"/>
  <c r="U120" i="39"/>
  <c r="V120" i="39"/>
  <c r="U121" i="39"/>
  <c r="V121" i="39"/>
  <c r="U122" i="39"/>
  <c r="V122" i="39"/>
  <c r="U123" i="39"/>
  <c r="V123" i="39"/>
  <c r="U124" i="39"/>
  <c r="V124" i="39"/>
  <c r="U125" i="39"/>
  <c r="V125" i="39"/>
  <c r="U126" i="39"/>
  <c r="V126" i="39"/>
  <c r="U127" i="39"/>
  <c r="V127" i="39"/>
  <c r="U128" i="39"/>
  <c r="V128" i="39"/>
  <c r="U129" i="39"/>
  <c r="V129" i="39"/>
  <c r="U130" i="39"/>
  <c r="V130" i="39"/>
  <c r="U131" i="39"/>
  <c r="V131" i="39"/>
  <c r="U132" i="39"/>
  <c r="V132" i="39"/>
  <c r="U133" i="39"/>
  <c r="V133" i="39"/>
  <c r="U134" i="39"/>
  <c r="V134" i="39"/>
  <c r="U135" i="39"/>
  <c r="V135" i="39"/>
  <c r="U136" i="39"/>
  <c r="V136" i="39"/>
  <c r="U137" i="39"/>
  <c r="V137" i="39"/>
  <c r="U138" i="39"/>
  <c r="V138" i="39"/>
  <c r="U139" i="39"/>
  <c r="V139" i="39"/>
  <c r="U140" i="39"/>
  <c r="V140" i="39"/>
  <c r="U141" i="39"/>
  <c r="V141" i="39"/>
  <c r="U142" i="39"/>
  <c r="V142" i="39"/>
  <c r="U143" i="39"/>
  <c r="V143" i="39"/>
  <c r="U144" i="39"/>
  <c r="V144" i="39"/>
  <c r="U145" i="39"/>
  <c r="V145" i="39"/>
  <c r="U146" i="39"/>
  <c r="V146" i="39"/>
  <c r="U147" i="39"/>
  <c r="V147" i="39"/>
  <c r="U148" i="39"/>
  <c r="V148" i="39"/>
  <c r="U149" i="39"/>
  <c r="V149" i="39"/>
  <c r="U150" i="39"/>
  <c r="V150" i="39"/>
  <c r="U151" i="39"/>
  <c r="V151" i="39"/>
  <c r="U152" i="39"/>
  <c r="V152" i="39"/>
  <c r="U153" i="39"/>
  <c r="V153" i="39"/>
  <c r="U154" i="39"/>
  <c r="V154" i="39"/>
  <c r="U155" i="39"/>
  <c r="V155" i="39"/>
  <c r="U156" i="39"/>
  <c r="V156" i="39"/>
  <c r="U157" i="39"/>
  <c r="V157" i="39"/>
  <c r="U158" i="39"/>
  <c r="V158" i="39"/>
  <c r="U159" i="39"/>
  <c r="V159" i="39"/>
  <c r="U160" i="39"/>
  <c r="V160" i="39"/>
  <c r="U161" i="39"/>
  <c r="V161" i="39"/>
  <c r="U162" i="39"/>
  <c r="V162" i="39"/>
  <c r="U163" i="39"/>
  <c r="U164" i="39"/>
  <c r="U165" i="39"/>
  <c r="U166" i="39"/>
  <c r="U167" i="39"/>
  <c r="U168" i="39"/>
  <c r="U169" i="39"/>
  <c r="U170" i="39"/>
  <c r="U171" i="39"/>
  <c r="U172" i="39"/>
  <c r="U173" i="39"/>
  <c r="U174" i="39"/>
  <c r="U175" i="39"/>
  <c r="U176" i="39"/>
  <c r="U177" i="39"/>
  <c r="U178" i="39"/>
  <c r="U179" i="39"/>
  <c r="U180" i="39"/>
  <c r="U181" i="39"/>
  <c r="U182" i="39"/>
  <c r="U183" i="39"/>
  <c r="U184" i="39"/>
  <c r="U185" i="39"/>
  <c r="U186" i="39"/>
  <c r="U187" i="39"/>
  <c r="U188" i="39"/>
  <c r="U189" i="39"/>
  <c r="U190" i="39"/>
  <c r="U191" i="39"/>
  <c r="U192" i="39"/>
  <c r="U193" i="39"/>
  <c r="U194" i="39"/>
  <c r="U195" i="39"/>
  <c r="U196" i="39"/>
  <c r="U197" i="39"/>
  <c r="U198" i="39"/>
  <c r="U199" i="39"/>
  <c r="U200" i="39"/>
  <c r="U201" i="39"/>
  <c r="U202" i="39"/>
  <c r="U203" i="39"/>
  <c r="U204" i="39"/>
  <c r="U205" i="39"/>
  <c r="U206" i="39"/>
  <c r="U207" i="39"/>
  <c r="U208" i="39"/>
  <c r="U209" i="39"/>
  <c r="U210" i="39"/>
  <c r="U211" i="39"/>
  <c r="U212" i="39"/>
  <c r="U213" i="39"/>
  <c r="U214" i="39"/>
  <c r="U215" i="39"/>
  <c r="U216" i="39"/>
  <c r="U217" i="39"/>
  <c r="U218" i="39"/>
  <c r="U219" i="39"/>
  <c r="U220" i="39"/>
  <c r="U221" i="39"/>
  <c r="U222" i="39"/>
  <c r="U223" i="39"/>
  <c r="U224" i="39"/>
  <c r="U225" i="39"/>
  <c r="U226" i="39"/>
  <c r="U227" i="39"/>
  <c r="U228" i="39"/>
  <c r="U229" i="39"/>
  <c r="U230" i="39"/>
  <c r="U231" i="39"/>
  <c r="U232" i="39"/>
  <c r="U233" i="39"/>
  <c r="U234" i="39"/>
  <c r="U235" i="39"/>
  <c r="U236" i="39"/>
  <c r="U237" i="39"/>
  <c r="U238" i="39"/>
  <c r="U239" i="39"/>
  <c r="U240" i="39"/>
  <c r="U241" i="39"/>
  <c r="U242" i="39"/>
  <c r="U243" i="39"/>
  <c r="U244" i="39"/>
  <c r="U245" i="39"/>
  <c r="U246" i="39"/>
  <c r="U247" i="39"/>
  <c r="U248" i="39"/>
  <c r="U249" i="39"/>
  <c r="U250" i="39"/>
  <c r="U251" i="39"/>
  <c r="U252" i="39"/>
  <c r="U253" i="39"/>
  <c r="U254" i="39"/>
  <c r="U255" i="39"/>
  <c r="U256" i="39"/>
  <c r="U257" i="39"/>
  <c r="U258" i="39"/>
  <c r="U259" i="39"/>
  <c r="U260" i="39"/>
  <c r="U261" i="39"/>
  <c r="U262" i="39"/>
  <c r="U263" i="39"/>
  <c r="U264" i="39"/>
  <c r="U265" i="39"/>
  <c r="U266" i="39"/>
  <c r="U267" i="39"/>
  <c r="U268" i="39"/>
  <c r="U269" i="39"/>
  <c r="U270" i="39"/>
  <c r="U271" i="39"/>
  <c r="U272" i="39"/>
  <c r="U273" i="39"/>
  <c r="U274" i="39"/>
  <c r="U275" i="39"/>
  <c r="U276" i="39"/>
  <c r="U277" i="39"/>
  <c r="U278" i="39"/>
  <c r="U279" i="39"/>
  <c r="U280" i="39"/>
  <c r="U281" i="39"/>
  <c r="U282" i="39"/>
  <c r="U283" i="39"/>
  <c r="U284" i="39"/>
  <c r="U285" i="39"/>
  <c r="U286" i="39"/>
  <c r="U287" i="39"/>
  <c r="U288" i="39"/>
  <c r="U289" i="39"/>
  <c r="U290" i="39"/>
  <c r="U291" i="39"/>
  <c r="U292" i="39"/>
  <c r="U293" i="39"/>
  <c r="U294" i="39"/>
  <c r="U295" i="39"/>
  <c r="U296" i="39"/>
  <c r="U297" i="39"/>
  <c r="U298" i="39"/>
  <c r="U299" i="39"/>
  <c r="U300" i="39"/>
  <c r="U301" i="39"/>
  <c r="U302" i="39"/>
  <c r="U303" i="39"/>
  <c r="U304" i="39"/>
  <c r="U305" i="39"/>
  <c r="U306" i="39"/>
  <c r="U307" i="39"/>
  <c r="U308" i="39"/>
  <c r="U309" i="39"/>
  <c r="U310" i="39"/>
  <c r="U311" i="39"/>
  <c r="U312" i="39"/>
  <c r="U313" i="39"/>
  <c r="U314" i="39"/>
  <c r="U315" i="39"/>
  <c r="U316" i="39"/>
  <c r="U317" i="39"/>
  <c r="U318" i="39"/>
  <c r="U319" i="39"/>
  <c r="U320" i="39"/>
  <c r="U321" i="39"/>
  <c r="U322" i="39"/>
  <c r="U323" i="39"/>
  <c r="U324" i="39"/>
  <c r="U325" i="39"/>
  <c r="U326" i="39"/>
  <c r="U327" i="39"/>
  <c r="U328" i="39"/>
  <c r="U329" i="39"/>
  <c r="U330" i="39"/>
  <c r="U331" i="39"/>
  <c r="U332" i="39"/>
  <c r="U333" i="39"/>
  <c r="U334" i="39"/>
  <c r="U335" i="39"/>
  <c r="U336" i="39"/>
  <c r="U337" i="39"/>
  <c r="U338" i="39"/>
  <c r="U339" i="39"/>
  <c r="U340" i="39"/>
  <c r="U341" i="39"/>
  <c r="U342" i="39"/>
  <c r="U343" i="39"/>
  <c r="U344" i="39"/>
  <c r="U345" i="39"/>
  <c r="U346" i="39"/>
  <c r="U347" i="39"/>
  <c r="U348" i="39"/>
  <c r="U349" i="39"/>
  <c r="U350" i="39"/>
  <c r="U351" i="39"/>
  <c r="U352" i="39"/>
  <c r="U353" i="39"/>
  <c r="U354" i="39"/>
  <c r="U355" i="39"/>
  <c r="U356" i="39"/>
  <c r="U357" i="39"/>
  <c r="U358" i="39"/>
  <c r="U359" i="39"/>
  <c r="U360" i="39"/>
  <c r="U361" i="39"/>
  <c r="U362" i="39"/>
  <c r="U363" i="39"/>
  <c r="U364" i="39"/>
  <c r="U365" i="39"/>
  <c r="U366" i="39"/>
  <c r="U367" i="39"/>
  <c r="U368" i="39"/>
  <c r="U369" i="39"/>
  <c r="U370" i="39"/>
  <c r="U371" i="39"/>
  <c r="U372" i="39"/>
  <c r="U373" i="39"/>
  <c r="U374" i="39"/>
  <c r="U375" i="39"/>
  <c r="U376" i="39"/>
  <c r="U377" i="39"/>
  <c r="U378" i="39"/>
  <c r="U379" i="39"/>
  <c r="U380" i="39"/>
  <c r="U381" i="39"/>
  <c r="U382" i="39"/>
  <c r="U383" i="39"/>
  <c r="U384" i="39"/>
  <c r="U385" i="39"/>
  <c r="U386" i="39"/>
  <c r="U387" i="39"/>
  <c r="U388" i="39"/>
  <c r="U389" i="39"/>
  <c r="U390" i="39"/>
  <c r="U391" i="39"/>
  <c r="U392" i="39"/>
  <c r="U393" i="39"/>
  <c r="U394" i="39"/>
  <c r="U395" i="39"/>
  <c r="U396" i="39"/>
  <c r="U397" i="39"/>
  <c r="U398" i="39"/>
  <c r="U399" i="39"/>
  <c r="U400" i="39"/>
  <c r="U401" i="39"/>
  <c r="U402" i="39"/>
  <c r="U403" i="39"/>
  <c r="U404" i="39"/>
  <c r="U405" i="39"/>
  <c r="U406" i="39"/>
  <c r="U407" i="39"/>
  <c r="U408" i="39"/>
  <c r="U409" i="39"/>
  <c r="U410" i="39"/>
  <c r="U411" i="39"/>
  <c r="U412" i="39"/>
  <c r="U413" i="39"/>
  <c r="U414" i="39"/>
  <c r="U415" i="39"/>
  <c r="U416" i="39"/>
  <c r="U417" i="39"/>
  <c r="U418" i="39"/>
  <c r="U419" i="39"/>
  <c r="U420" i="39"/>
  <c r="U421" i="39"/>
  <c r="U422" i="39"/>
  <c r="U423" i="39"/>
  <c r="U424" i="39"/>
  <c r="U425" i="39"/>
  <c r="U426" i="39"/>
  <c r="U427" i="39"/>
  <c r="U428" i="39"/>
  <c r="U429" i="39"/>
  <c r="U430" i="39"/>
  <c r="U431" i="39"/>
  <c r="U432" i="39"/>
  <c r="U433" i="39"/>
  <c r="U434" i="39"/>
  <c r="U435" i="39"/>
  <c r="U436" i="39"/>
  <c r="U437" i="39"/>
  <c r="U438" i="39"/>
  <c r="U439" i="39"/>
  <c r="U440" i="39"/>
  <c r="U441" i="39"/>
  <c r="U442" i="39"/>
  <c r="U443" i="39"/>
  <c r="U444" i="39"/>
  <c r="U445" i="39"/>
  <c r="U446" i="39"/>
  <c r="U447" i="39"/>
  <c r="U448" i="39"/>
  <c r="U449" i="39"/>
  <c r="U450" i="39"/>
  <c r="U451" i="39"/>
  <c r="U452" i="39"/>
  <c r="U453" i="39"/>
  <c r="U454" i="39"/>
  <c r="U455" i="39"/>
  <c r="U456" i="39"/>
  <c r="U457" i="39"/>
  <c r="U458" i="39"/>
  <c r="U459" i="39"/>
  <c r="U460" i="39"/>
  <c r="U461" i="39"/>
  <c r="U462" i="39"/>
  <c r="U463" i="39"/>
  <c r="U464" i="39"/>
  <c r="U465" i="39"/>
  <c r="U466" i="39"/>
  <c r="U467" i="39"/>
  <c r="U468" i="39"/>
  <c r="U469" i="39"/>
  <c r="U470" i="39"/>
  <c r="U471" i="39"/>
  <c r="U472" i="39"/>
  <c r="U473" i="39"/>
  <c r="U474" i="39"/>
  <c r="U475" i="39"/>
  <c r="U476" i="39"/>
  <c r="U477" i="39"/>
  <c r="U478" i="39"/>
  <c r="U479" i="39"/>
  <c r="U480" i="39"/>
  <c r="U481" i="39"/>
  <c r="U482" i="39"/>
  <c r="U483" i="39"/>
  <c r="U484" i="39"/>
  <c r="U485" i="39"/>
  <c r="U486" i="39"/>
  <c r="U487" i="39"/>
  <c r="U488" i="39"/>
  <c r="U489" i="39"/>
  <c r="U490" i="39"/>
  <c r="U491" i="39"/>
  <c r="U492" i="39"/>
  <c r="U493" i="39"/>
  <c r="U494" i="39"/>
  <c r="U495" i="39"/>
  <c r="U496" i="39"/>
  <c r="U497" i="39"/>
  <c r="U498" i="39"/>
  <c r="U499" i="39"/>
  <c r="U500" i="39"/>
  <c r="U501" i="39"/>
  <c r="U502" i="39"/>
  <c r="U503" i="39"/>
  <c r="U504" i="39"/>
  <c r="U505" i="39"/>
  <c r="U506" i="39"/>
  <c r="U507" i="39"/>
  <c r="U508" i="39"/>
  <c r="U509" i="39"/>
  <c r="U510" i="39"/>
  <c r="U511" i="39"/>
  <c r="U512" i="39"/>
  <c r="U513" i="39"/>
  <c r="U514" i="39"/>
  <c r="U515" i="39"/>
  <c r="U516" i="39"/>
  <c r="U517" i="39"/>
  <c r="U518" i="39"/>
  <c r="U519" i="39"/>
  <c r="U520" i="39"/>
  <c r="U521" i="39"/>
  <c r="U522" i="39"/>
  <c r="U523" i="39"/>
  <c r="U524" i="39"/>
  <c r="U525" i="39"/>
  <c r="U526" i="39"/>
  <c r="U527" i="39"/>
  <c r="U528" i="39"/>
  <c r="U529" i="39"/>
  <c r="U530" i="39"/>
  <c r="U531" i="39"/>
  <c r="U532" i="39"/>
  <c r="U533" i="39"/>
  <c r="U534" i="39"/>
  <c r="U535" i="39"/>
  <c r="U536" i="39"/>
  <c r="U537" i="39"/>
  <c r="U538" i="39"/>
  <c r="U539" i="39"/>
  <c r="U540" i="39"/>
  <c r="U541" i="39"/>
  <c r="U542" i="39"/>
  <c r="U543" i="39"/>
  <c r="U544" i="39"/>
  <c r="U545" i="39"/>
  <c r="U546" i="39"/>
  <c r="U547" i="39"/>
  <c r="U548" i="39"/>
  <c r="U549" i="39"/>
  <c r="U550" i="39"/>
  <c r="U551" i="39"/>
  <c r="U552" i="39"/>
  <c r="U553" i="39"/>
  <c r="U554" i="39"/>
  <c r="U555" i="39"/>
  <c r="U556" i="39"/>
  <c r="U557" i="39"/>
  <c r="U558" i="39"/>
  <c r="U559" i="39"/>
  <c r="U560" i="39"/>
  <c r="U561" i="39"/>
  <c r="U562" i="39"/>
  <c r="U563" i="39"/>
  <c r="U564" i="39"/>
  <c r="U565" i="39"/>
  <c r="U566" i="39"/>
  <c r="U567" i="39"/>
  <c r="U568" i="39"/>
  <c r="U569" i="39"/>
  <c r="U570" i="39"/>
  <c r="U571" i="39"/>
  <c r="U572" i="39"/>
  <c r="U573" i="39"/>
  <c r="U574" i="39"/>
  <c r="U575" i="39"/>
  <c r="U576" i="39"/>
  <c r="U577" i="39"/>
  <c r="U578" i="39"/>
  <c r="U579" i="39"/>
  <c r="U580" i="39"/>
  <c r="U581" i="39"/>
  <c r="U582" i="39"/>
  <c r="U583" i="39"/>
  <c r="U584" i="39"/>
  <c r="U585" i="39"/>
  <c r="U586" i="39"/>
  <c r="U587" i="39"/>
  <c r="U588" i="39"/>
  <c r="U589" i="39"/>
  <c r="U590" i="39"/>
  <c r="U591" i="39"/>
  <c r="U592" i="39"/>
  <c r="U593" i="39"/>
  <c r="U594" i="39"/>
  <c r="U595" i="39"/>
  <c r="U596" i="39"/>
  <c r="U597" i="39"/>
  <c r="U598" i="39"/>
  <c r="U599" i="39"/>
  <c r="U600" i="39"/>
  <c r="U601" i="39"/>
  <c r="U602" i="39"/>
  <c r="U603" i="39"/>
  <c r="U604" i="39"/>
  <c r="U605" i="39"/>
  <c r="U606" i="39"/>
  <c r="U607" i="39"/>
  <c r="U608" i="39"/>
  <c r="U609" i="39"/>
  <c r="U610" i="39"/>
  <c r="U611" i="39"/>
  <c r="U612" i="39"/>
  <c r="U613" i="39"/>
  <c r="U614" i="39"/>
  <c r="U615" i="39"/>
  <c r="U616" i="39"/>
  <c r="U617" i="39"/>
  <c r="U618" i="39"/>
  <c r="U619" i="39"/>
  <c r="U620" i="39"/>
  <c r="U621" i="39"/>
  <c r="U622" i="39"/>
  <c r="U623" i="39"/>
  <c r="U624" i="39"/>
  <c r="U625" i="39"/>
  <c r="U626" i="39"/>
  <c r="U627" i="39"/>
  <c r="U628" i="39"/>
  <c r="U629" i="39"/>
  <c r="U630" i="39"/>
  <c r="U631" i="39"/>
  <c r="U632" i="39"/>
  <c r="U633" i="39"/>
  <c r="U634" i="39"/>
  <c r="U635" i="39"/>
  <c r="U636" i="39"/>
  <c r="U637" i="39"/>
  <c r="U638" i="39"/>
  <c r="U639" i="39"/>
  <c r="U640" i="39"/>
  <c r="U641" i="39"/>
  <c r="U642" i="39"/>
  <c r="U643" i="39"/>
  <c r="U644" i="39"/>
  <c r="U645" i="39"/>
  <c r="U646" i="39"/>
  <c r="U647" i="39"/>
  <c r="U648" i="39"/>
  <c r="U649" i="39"/>
  <c r="U650" i="39"/>
  <c r="U651" i="39"/>
  <c r="U652" i="39"/>
  <c r="U653" i="39"/>
  <c r="U654" i="39"/>
  <c r="U655" i="39"/>
  <c r="U656" i="39"/>
  <c r="U657" i="39"/>
  <c r="U658" i="39"/>
  <c r="U659" i="39"/>
  <c r="U660" i="39"/>
  <c r="U661" i="39"/>
  <c r="U662" i="39"/>
  <c r="U663" i="39"/>
  <c r="U664" i="39"/>
  <c r="U665" i="39"/>
  <c r="U666" i="39"/>
  <c r="U667" i="39"/>
  <c r="U668" i="39"/>
  <c r="U669" i="39"/>
  <c r="U670" i="39"/>
  <c r="U671" i="39"/>
  <c r="U672" i="39"/>
  <c r="U673" i="39"/>
  <c r="U674" i="39"/>
  <c r="U675" i="39"/>
  <c r="U676" i="39"/>
  <c r="U677" i="39"/>
  <c r="U678" i="39"/>
  <c r="U679" i="39"/>
  <c r="U680" i="39"/>
  <c r="U681" i="39"/>
  <c r="U682" i="39"/>
  <c r="U683" i="39"/>
  <c r="U684" i="39"/>
  <c r="U685" i="39"/>
  <c r="U686" i="39"/>
  <c r="U687" i="39"/>
  <c r="U688" i="39"/>
  <c r="U689" i="39"/>
  <c r="U690" i="39"/>
  <c r="U691" i="39"/>
  <c r="U692" i="39"/>
  <c r="U693" i="39"/>
  <c r="U694" i="39"/>
  <c r="U695" i="39"/>
  <c r="U696" i="39"/>
  <c r="U697" i="39"/>
  <c r="U698" i="39"/>
  <c r="U699" i="39"/>
  <c r="U700" i="39"/>
  <c r="U701" i="39"/>
  <c r="U702" i="39"/>
  <c r="U703" i="39"/>
  <c r="U704" i="39"/>
  <c r="U705" i="39"/>
  <c r="U706" i="39"/>
  <c r="U707" i="39"/>
  <c r="U708" i="39"/>
  <c r="U709" i="39"/>
  <c r="U710" i="39"/>
  <c r="U711" i="39"/>
  <c r="U712" i="39"/>
  <c r="U713" i="39"/>
  <c r="U714" i="39"/>
  <c r="U715" i="39"/>
  <c r="U716" i="39"/>
  <c r="U717" i="39"/>
  <c r="U718" i="39"/>
  <c r="U719" i="39"/>
  <c r="U720" i="39"/>
  <c r="U721" i="39"/>
  <c r="U722" i="39"/>
  <c r="U723" i="39"/>
  <c r="U724" i="39"/>
  <c r="U725" i="39"/>
  <c r="U726" i="39"/>
  <c r="U727" i="39"/>
  <c r="U728" i="39"/>
  <c r="U729" i="39"/>
  <c r="U730" i="39"/>
  <c r="U731" i="39"/>
  <c r="U732" i="39"/>
  <c r="U733" i="39"/>
  <c r="U734" i="39"/>
  <c r="U735" i="39"/>
  <c r="U736" i="39"/>
  <c r="U737" i="39"/>
  <c r="U738" i="39"/>
  <c r="U739" i="39"/>
  <c r="U740" i="39"/>
  <c r="U741" i="39"/>
  <c r="U742" i="39"/>
  <c r="U743" i="39"/>
  <c r="U744" i="39"/>
  <c r="U745" i="39"/>
  <c r="U746" i="39"/>
  <c r="U747" i="39"/>
  <c r="U748" i="39"/>
  <c r="U749" i="39"/>
  <c r="U750" i="39"/>
  <c r="U751" i="39"/>
  <c r="U752" i="39"/>
  <c r="U753" i="39"/>
  <c r="U754" i="39"/>
  <c r="U755" i="39"/>
  <c r="U756" i="39"/>
  <c r="U757" i="39"/>
  <c r="U758" i="39"/>
  <c r="U759" i="39"/>
  <c r="U760" i="39"/>
  <c r="U761" i="39"/>
  <c r="U762" i="39"/>
  <c r="U763" i="39"/>
  <c r="U764" i="39"/>
  <c r="U765" i="39"/>
  <c r="U766" i="39"/>
  <c r="U767" i="39"/>
  <c r="U768" i="39"/>
  <c r="U769" i="39"/>
  <c r="U770" i="39"/>
  <c r="U771" i="39"/>
  <c r="U772" i="39"/>
  <c r="U773" i="39"/>
  <c r="U774" i="39"/>
  <c r="U775" i="39"/>
  <c r="U776" i="39"/>
  <c r="U777" i="39"/>
  <c r="U778" i="39"/>
  <c r="U779" i="39"/>
  <c r="U780" i="39"/>
  <c r="U781" i="39"/>
  <c r="U782" i="39"/>
  <c r="U783" i="39"/>
  <c r="U784" i="39"/>
  <c r="U785" i="39"/>
  <c r="U786" i="39"/>
  <c r="U787" i="39"/>
  <c r="U788" i="39"/>
  <c r="U789" i="39"/>
  <c r="U790" i="39"/>
  <c r="U791" i="39"/>
  <c r="U792" i="39"/>
  <c r="U793" i="39"/>
  <c r="U794" i="39"/>
  <c r="U795" i="39"/>
  <c r="U796" i="39"/>
  <c r="U797" i="39"/>
  <c r="U798" i="39"/>
  <c r="U799" i="39"/>
  <c r="U800" i="39"/>
  <c r="U801" i="39"/>
  <c r="U802" i="39"/>
  <c r="U803" i="39"/>
  <c r="U804" i="39"/>
  <c r="U805" i="39"/>
  <c r="U806" i="39"/>
  <c r="U807" i="39"/>
  <c r="U808" i="39"/>
  <c r="U809" i="39"/>
  <c r="U810" i="39"/>
  <c r="U811" i="39"/>
  <c r="U812" i="39"/>
  <c r="U813" i="39"/>
  <c r="U814" i="39"/>
  <c r="U815" i="39"/>
  <c r="U816" i="39"/>
  <c r="U817" i="39"/>
  <c r="U818" i="39"/>
  <c r="U819" i="39"/>
  <c r="U820" i="39"/>
  <c r="U821" i="39"/>
  <c r="U822" i="39"/>
  <c r="U823" i="39"/>
  <c r="U824" i="39"/>
  <c r="U825" i="39"/>
  <c r="U826" i="39"/>
  <c r="U827" i="39"/>
  <c r="U828" i="39"/>
  <c r="U829" i="39"/>
  <c r="U830" i="39"/>
  <c r="U831" i="39"/>
  <c r="U832" i="39"/>
  <c r="U833" i="39"/>
  <c r="U834" i="39"/>
  <c r="U835" i="39"/>
  <c r="U836" i="39"/>
  <c r="U837" i="39"/>
  <c r="U838" i="39"/>
  <c r="U839" i="39"/>
  <c r="U840" i="39"/>
  <c r="U841" i="39"/>
  <c r="U842" i="39"/>
  <c r="U843" i="39"/>
  <c r="U844" i="39"/>
  <c r="U845" i="39"/>
  <c r="U846" i="39"/>
  <c r="U847" i="39"/>
  <c r="U848" i="39"/>
  <c r="U849" i="39"/>
  <c r="U850" i="39"/>
  <c r="U851" i="39"/>
  <c r="U852" i="39"/>
  <c r="U853" i="39"/>
  <c r="U854" i="39"/>
  <c r="U855" i="39"/>
  <c r="U856" i="39"/>
  <c r="U857" i="39"/>
  <c r="U858" i="39"/>
  <c r="U859" i="39"/>
  <c r="U860" i="39"/>
  <c r="U861" i="39"/>
  <c r="U862" i="39"/>
  <c r="U863" i="39"/>
  <c r="U864" i="39"/>
  <c r="U865" i="39"/>
  <c r="U866" i="39"/>
  <c r="U867" i="39"/>
  <c r="U868" i="39"/>
  <c r="U869" i="39"/>
  <c r="U870" i="39"/>
  <c r="U871" i="39"/>
  <c r="U872" i="39"/>
  <c r="U873" i="39"/>
  <c r="U874" i="39"/>
  <c r="U875" i="39"/>
  <c r="U876" i="39"/>
  <c r="U877" i="39"/>
  <c r="U878" i="39"/>
  <c r="U879" i="39"/>
  <c r="U880" i="39"/>
  <c r="U881" i="39"/>
  <c r="U882" i="39"/>
  <c r="U883" i="39"/>
  <c r="U884" i="39"/>
  <c r="U885" i="39"/>
  <c r="U886" i="39"/>
  <c r="U887" i="39"/>
  <c r="U888" i="39"/>
  <c r="U889" i="39"/>
  <c r="U890" i="39"/>
  <c r="U891" i="39"/>
  <c r="U892" i="39"/>
  <c r="U893" i="39"/>
  <c r="U894" i="39"/>
  <c r="U895" i="39"/>
  <c r="U896" i="39"/>
  <c r="U897" i="39"/>
  <c r="U898" i="39"/>
  <c r="U899" i="39"/>
  <c r="U900" i="39"/>
  <c r="U901" i="39"/>
  <c r="U902" i="39"/>
  <c r="U903" i="39"/>
  <c r="U904" i="39"/>
  <c r="U905" i="39"/>
  <c r="U906" i="39"/>
  <c r="U907" i="39"/>
  <c r="U908" i="39"/>
  <c r="U909" i="39"/>
  <c r="U910" i="39"/>
  <c r="U911" i="39"/>
  <c r="U912" i="39"/>
  <c r="U913" i="39"/>
  <c r="U914" i="39"/>
  <c r="U915" i="39"/>
  <c r="U916" i="39"/>
  <c r="U917" i="39"/>
  <c r="U918" i="39"/>
  <c r="U919" i="39"/>
  <c r="U920" i="39"/>
  <c r="U921" i="39"/>
  <c r="U922" i="39"/>
  <c r="U923" i="39"/>
  <c r="U924" i="39"/>
  <c r="U925" i="39"/>
  <c r="U926" i="39"/>
  <c r="U927" i="39"/>
  <c r="U928" i="39"/>
  <c r="U929" i="39"/>
  <c r="U930" i="39"/>
  <c r="U931" i="39"/>
  <c r="U932" i="39"/>
  <c r="U933" i="39"/>
  <c r="U934" i="39"/>
  <c r="U935" i="39"/>
  <c r="U936" i="39"/>
  <c r="U937" i="39"/>
  <c r="U938" i="39"/>
  <c r="U939" i="39"/>
  <c r="U940" i="39"/>
  <c r="U941" i="39"/>
  <c r="U942" i="39"/>
  <c r="U943" i="39"/>
  <c r="U944" i="39"/>
  <c r="U945" i="39"/>
  <c r="U946" i="39"/>
  <c r="U947" i="39"/>
  <c r="U948" i="39"/>
  <c r="U949" i="39"/>
  <c r="U950" i="39"/>
  <c r="U951" i="39"/>
  <c r="U952" i="39"/>
  <c r="U953" i="39"/>
  <c r="U954" i="39"/>
  <c r="U955" i="39"/>
  <c r="U956" i="39"/>
  <c r="U957" i="39"/>
  <c r="U958" i="39"/>
  <c r="U959" i="39"/>
  <c r="U960" i="39"/>
  <c r="U961" i="39"/>
  <c r="U962" i="39"/>
  <c r="U963" i="39"/>
  <c r="U964" i="39"/>
  <c r="U965" i="39"/>
  <c r="U966" i="39"/>
  <c r="U967" i="39"/>
  <c r="U968" i="39"/>
  <c r="U969" i="39"/>
  <c r="U970" i="39"/>
  <c r="U971" i="39"/>
  <c r="U972" i="39"/>
  <c r="U973" i="39"/>
  <c r="U974" i="39"/>
  <c r="U975" i="39"/>
  <c r="U976" i="39"/>
  <c r="U977" i="39"/>
  <c r="U978" i="39"/>
  <c r="U979" i="39"/>
  <c r="U980" i="39"/>
  <c r="U981" i="39"/>
  <c r="U982" i="39"/>
  <c r="U983" i="39"/>
  <c r="U984" i="39"/>
  <c r="U985" i="39"/>
  <c r="U986" i="39"/>
  <c r="U987" i="39"/>
  <c r="U988" i="39"/>
  <c r="U989" i="39"/>
  <c r="U990" i="39"/>
  <c r="U991" i="39"/>
  <c r="U992" i="39"/>
  <c r="U993" i="39"/>
  <c r="U994" i="39"/>
  <c r="U995" i="39"/>
  <c r="U996" i="39"/>
  <c r="U997" i="39"/>
  <c r="U998" i="39"/>
  <c r="U999" i="39"/>
  <c r="U1000" i="39"/>
  <c r="U1001" i="39"/>
  <c r="U1002" i="39"/>
  <c r="U1003" i="39"/>
  <c r="U1004" i="39"/>
  <c r="U1005" i="39"/>
  <c r="U1006" i="39"/>
  <c r="U1007" i="39"/>
  <c r="U1008" i="39"/>
  <c r="U1009" i="39"/>
  <c r="U1010" i="39"/>
  <c r="U1011" i="39"/>
  <c r="U1012" i="39"/>
  <c r="U1013" i="39"/>
  <c r="U1014" i="39"/>
  <c r="U1015" i="39"/>
  <c r="U1016" i="39"/>
  <c r="U1017" i="39"/>
  <c r="U1018" i="39"/>
  <c r="U1019" i="39"/>
  <c r="U1020" i="39"/>
  <c r="U1021" i="39"/>
  <c r="U2" i="13"/>
  <c r="K3" i="13"/>
  <c r="U3" i="13"/>
  <c r="K4" i="13"/>
  <c r="U4" i="13"/>
  <c r="K5" i="13"/>
  <c r="U5" i="13"/>
  <c r="K6" i="13"/>
  <c r="K7" i="13"/>
  <c r="K8" i="13"/>
  <c r="K9" i="13"/>
  <c r="K10" i="13"/>
  <c r="C11" i="13"/>
  <c r="K11" i="13"/>
  <c r="C13" i="13"/>
  <c r="C14" i="13"/>
  <c r="C18" i="13"/>
  <c r="C19" i="13"/>
  <c r="C20" i="13"/>
  <c r="C29" i="13"/>
</calcChain>
</file>

<file path=xl/sharedStrings.xml><?xml version="1.0" encoding="utf-8"?>
<sst xmlns="http://schemas.openxmlformats.org/spreadsheetml/2006/main" count="4710" uniqueCount="2081">
  <si>
    <t>Price</t>
  </si>
  <si>
    <t>Var %</t>
  </si>
  <si>
    <t>Change % by day</t>
  </si>
  <si>
    <t>Ln Var %</t>
  </si>
  <si>
    <t xml:space="preserve">Start date: </t>
  </si>
  <si>
    <t>Last date:</t>
  </si>
  <si>
    <t>Time span</t>
  </si>
  <si>
    <t>Date</t>
  </si>
  <si>
    <t>Returns statistics</t>
  </si>
  <si>
    <t>Median</t>
  </si>
  <si>
    <t>Standard Deviation</t>
  </si>
  <si>
    <t>Kurtosis</t>
  </si>
  <si>
    <t>Skewness</t>
  </si>
  <si>
    <t>Minimum</t>
  </si>
  <si>
    <t>Maximum</t>
  </si>
  <si>
    <t>Count</t>
  </si>
  <si>
    <t>Sample Variance</t>
  </si>
  <si>
    <t>Standard Error</t>
  </si>
  <si>
    <t xml:space="preserve">Range </t>
  </si>
  <si>
    <t>EQUITY</t>
  </si>
  <si>
    <t>Frequency table</t>
  </si>
  <si>
    <t>Class</t>
  </si>
  <si>
    <t>Abs Freq</t>
  </si>
  <si>
    <t>Rel Freq</t>
  </si>
  <si>
    <t>Cum Freq</t>
  </si>
  <si>
    <t>Cum Rel Freq</t>
  </si>
  <si>
    <t>Sum Data</t>
  </si>
  <si>
    <t>Average Var %</t>
  </si>
  <si>
    <t>Average price</t>
  </si>
  <si>
    <t>Normal distribution</t>
  </si>
  <si>
    <t>Abs</t>
  </si>
  <si>
    <t>Cum</t>
  </si>
  <si>
    <t>1 + var %</t>
  </si>
  <si>
    <t>Avg var % 90d</t>
  </si>
  <si>
    <t>Volat 90d</t>
  </si>
  <si>
    <t>Avg</t>
  </si>
  <si>
    <t>Std dev</t>
  </si>
  <si>
    <t xml:space="preserve">Max </t>
  </si>
  <si>
    <t>Min</t>
  </si>
  <si>
    <t>Geometric mean</t>
  </si>
  <si>
    <t>Harmonic mean</t>
  </si>
  <si>
    <t>Quartile var %</t>
  </si>
  <si>
    <t>Classic Beta</t>
  </si>
  <si>
    <t>Z</t>
  </si>
  <si>
    <t>x</t>
  </si>
  <si>
    <t>y</t>
  </si>
  <si>
    <t>Z'*Z</t>
  </si>
  <si>
    <t>Inverse(Z*Z')</t>
  </si>
  <si>
    <t>Z'*Y</t>
  </si>
  <si>
    <t>Alpha e Beta</t>
  </si>
  <si>
    <t>Slope</t>
  </si>
  <si>
    <t>Intercept</t>
  </si>
  <si>
    <t>Jensen Alpha</t>
  </si>
  <si>
    <t>10yr bond</t>
  </si>
  <si>
    <t>n</t>
  </si>
  <si>
    <t>Linest</t>
  </si>
  <si>
    <t>Beta</t>
  </si>
  <si>
    <t>Alpha</t>
  </si>
  <si>
    <t>Std err</t>
  </si>
  <si>
    <t>R^2</t>
  </si>
  <si>
    <t>F</t>
  </si>
  <si>
    <t>SS Reg</t>
  </si>
  <si>
    <t>SS Res</t>
  </si>
  <si>
    <t>Free</t>
  </si>
  <si>
    <t>Std err Y</t>
  </si>
  <si>
    <t>Beta +/-</t>
  </si>
  <si>
    <t>Y</t>
  </si>
  <si>
    <t>mod x</t>
  </si>
  <si>
    <t>Alpha, Beta1, Beta2</t>
  </si>
  <si>
    <t>Beta +</t>
  </si>
  <si>
    <t>Beta -</t>
  </si>
  <si>
    <t>Beta mod</t>
  </si>
  <si>
    <t>Min Beta</t>
  </si>
  <si>
    <t>Max Beta</t>
  </si>
  <si>
    <t>Beta + / Beta -</t>
  </si>
  <si>
    <t>SPX index (x)</t>
  </si>
  <si>
    <t>Dates</t>
  </si>
  <si>
    <t>Beta 52w</t>
  </si>
  <si>
    <t>Volat 52w</t>
  </si>
  <si>
    <t>/</t>
  </si>
  <si>
    <t>Prices</t>
  </si>
  <si>
    <t>MA 20d</t>
  </si>
  <si>
    <t>MA 50d</t>
  </si>
  <si>
    <t>Diff</t>
  </si>
  <si>
    <t>UP Band</t>
  </si>
  <si>
    <t>DOWN Band</t>
  </si>
  <si>
    <t>ROC</t>
  </si>
  <si>
    <t>RSI</t>
  </si>
  <si>
    <t>B</t>
  </si>
  <si>
    <t>S</t>
  </si>
  <si>
    <t>Trading</t>
  </si>
  <si>
    <t>Status</t>
  </si>
  <si>
    <t>Perf Trade</t>
  </si>
  <si>
    <t>Perf Cum</t>
  </si>
  <si>
    <t>Buy/Sell</t>
  </si>
  <si>
    <t>Tot Perf</t>
  </si>
  <si>
    <t>Max</t>
  </si>
  <si>
    <t>#Trade</t>
  </si>
  <si>
    <t>#Pos</t>
  </si>
  <si>
    <t>#Neg</t>
  </si>
  <si>
    <t>Stats</t>
  </si>
  <si>
    <t>Buy</t>
  </si>
  <si>
    <t>Sell</t>
  </si>
  <si>
    <t>STOC</t>
  </si>
  <si>
    <t>Signal</t>
  </si>
  <si>
    <t>QoQ growth</t>
  </si>
  <si>
    <t>YoY growth</t>
  </si>
  <si>
    <t>Ln(Qtrs)</t>
  </si>
  <si>
    <t>Qtrs</t>
  </si>
  <si>
    <t>MACD</t>
  </si>
  <si>
    <t>Diff Norm</t>
  </si>
  <si>
    <t>Vol.</t>
  </si>
  <si>
    <t>Data</t>
  </si>
  <si>
    <t>Ultimo</t>
  </si>
  <si>
    <t>Apertura</t>
  </si>
  <si>
    <t>Massimo</t>
  </si>
  <si>
    <t>Minimo</t>
  </si>
  <si>
    <t>Var. %</t>
  </si>
  <si>
    <t>395,71K</t>
  </si>
  <si>
    <t>982,71K</t>
  </si>
  <si>
    <t>1,20M</t>
  </si>
  <si>
    <t>1,05M</t>
  </si>
  <si>
    <t>890,73K</t>
  </si>
  <si>
    <t>1,04M</t>
  </si>
  <si>
    <t>1,10M</t>
  </si>
  <si>
    <t>2,11M</t>
  </si>
  <si>
    <t>1,22M</t>
  </si>
  <si>
    <t>1,06M</t>
  </si>
  <si>
    <t>865,65K</t>
  </si>
  <si>
    <t>656,46K</t>
  </si>
  <si>
    <t>1,02M</t>
  </si>
  <si>
    <t>1,25M</t>
  </si>
  <si>
    <t>797,64K</t>
  </si>
  <si>
    <t>635,56K</t>
  </si>
  <si>
    <t>660,11K</t>
  </si>
  <si>
    <t>2,36M</t>
  </si>
  <si>
    <t>1,01M</t>
  </si>
  <si>
    <t>626,32K</t>
  </si>
  <si>
    <t>979,09K</t>
  </si>
  <si>
    <t>1,26M</t>
  </si>
  <si>
    <t>2,01M</t>
  </si>
  <si>
    <t>1,69M</t>
  </si>
  <si>
    <t>1,52M</t>
  </si>
  <si>
    <t>3,10M</t>
  </si>
  <si>
    <t>1,68M</t>
  </si>
  <si>
    <t>1,37M</t>
  </si>
  <si>
    <t>1,35M</t>
  </si>
  <si>
    <t>1,29M</t>
  </si>
  <si>
    <t>921,20K</t>
  </si>
  <si>
    <t>727,38K</t>
  </si>
  <si>
    <t>1,48M</t>
  </si>
  <si>
    <t>1,19M</t>
  </si>
  <si>
    <t>1,50M</t>
  </si>
  <si>
    <t>933,59K</t>
  </si>
  <si>
    <t>1,08M</t>
  </si>
  <si>
    <t>1,60M</t>
  </si>
  <si>
    <t>1,55M</t>
  </si>
  <si>
    <t>952,98K</t>
  </si>
  <si>
    <t>1,93M</t>
  </si>
  <si>
    <t>1,28M</t>
  </si>
  <si>
    <t>1,31M</t>
  </si>
  <si>
    <t>1,14M</t>
  </si>
  <si>
    <t>978,83K</t>
  </si>
  <si>
    <t>969,04K</t>
  </si>
  <si>
    <t>751,10K</t>
  </si>
  <si>
    <t>523,96K</t>
  </si>
  <si>
    <t>718,82K</t>
  </si>
  <si>
    <t>946,68K</t>
  </si>
  <si>
    <t>923,19K</t>
  </si>
  <si>
    <t>1,79M</t>
  </si>
  <si>
    <t>1,36M</t>
  </si>
  <si>
    <t>966,04K</t>
  </si>
  <si>
    <t>869,35K</t>
  </si>
  <si>
    <t>1,03M</t>
  </si>
  <si>
    <t>672,66K</t>
  </si>
  <si>
    <t>2,15M</t>
  </si>
  <si>
    <t>1,43M</t>
  </si>
  <si>
    <t>2,50M</t>
  </si>
  <si>
    <t>1,51M</t>
  </si>
  <si>
    <t>1,23M</t>
  </si>
  <si>
    <t>942,71K</t>
  </si>
  <si>
    <t>776,12K</t>
  </si>
  <si>
    <t>702,93K</t>
  </si>
  <si>
    <t>1,21M</t>
  </si>
  <si>
    <t>1,87M</t>
  </si>
  <si>
    <t>824,09K</t>
  </si>
  <si>
    <t>1,27M</t>
  </si>
  <si>
    <t>488,99K</t>
  </si>
  <si>
    <t>951,76K</t>
  </si>
  <si>
    <t>363,46K</t>
  </si>
  <si>
    <t>737,70K</t>
  </si>
  <si>
    <t>878,60K</t>
  </si>
  <si>
    <t>897,23K</t>
  </si>
  <si>
    <t>1,73M</t>
  </si>
  <si>
    <t>1,45M</t>
  </si>
  <si>
    <t>494,96K</t>
  </si>
  <si>
    <t>662,01K</t>
  </si>
  <si>
    <t>732,47K</t>
  </si>
  <si>
    <t>913,62K</t>
  </si>
  <si>
    <t>1,07M</t>
  </si>
  <si>
    <t>1,59M</t>
  </si>
  <si>
    <t>959,35K</t>
  </si>
  <si>
    <t>714,71K</t>
  </si>
  <si>
    <t>1,12M</t>
  </si>
  <si>
    <t>1,09M</t>
  </si>
  <si>
    <t>976,08K</t>
  </si>
  <si>
    <t>444,66K</t>
  </si>
  <si>
    <t>912,83K</t>
  </si>
  <si>
    <t>1,96M</t>
  </si>
  <si>
    <t>1,39M</t>
  </si>
  <si>
    <t>701,50K</t>
  </si>
  <si>
    <t>823,23K</t>
  </si>
  <si>
    <t>1,40M</t>
  </si>
  <si>
    <t>588,36K</t>
  </si>
  <si>
    <t>744,15K</t>
  </si>
  <si>
    <t>346,31K</t>
  </si>
  <si>
    <t>565,01K</t>
  </si>
  <si>
    <t>664,16K</t>
  </si>
  <si>
    <t>1,80M</t>
  </si>
  <si>
    <t>427,13K</t>
  </si>
  <si>
    <t>1,46M</t>
  </si>
  <si>
    <t>682,09K</t>
  </si>
  <si>
    <t>553,23K</t>
  </si>
  <si>
    <t>352,24K</t>
  </si>
  <si>
    <t>841,25K</t>
  </si>
  <si>
    <t>606,89K</t>
  </si>
  <si>
    <t>634,16K</t>
  </si>
  <si>
    <t>540,46K</t>
  </si>
  <si>
    <t>674,74K</t>
  </si>
  <si>
    <t>517,65K</t>
  </si>
  <si>
    <t>660,23K</t>
  </si>
  <si>
    <t>595,69K</t>
  </si>
  <si>
    <t>486,81K</t>
  </si>
  <si>
    <t>644,67K</t>
  </si>
  <si>
    <t>2,86M</t>
  </si>
  <si>
    <t>675,16K</t>
  </si>
  <si>
    <t>996,21K</t>
  </si>
  <si>
    <t>1,65M</t>
  </si>
  <si>
    <t>1,32M</t>
  </si>
  <si>
    <t>719,12K</t>
  </si>
  <si>
    <t>860,23K</t>
  </si>
  <si>
    <t>493,93K</t>
  </si>
  <si>
    <t>598,66K</t>
  </si>
  <si>
    <t>474,42K</t>
  </si>
  <si>
    <t>600,86K</t>
  </si>
  <si>
    <t>826,69K</t>
  </si>
  <si>
    <t>1,61M</t>
  </si>
  <si>
    <t>1,15M</t>
  </si>
  <si>
    <t>955,28K</t>
  </si>
  <si>
    <t>628,22K</t>
  </si>
  <si>
    <t>457,73K</t>
  </si>
  <si>
    <t>851,12K</t>
  </si>
  <si>
    <t>708,45K</t>
  </si>
  <si>
    <t>773,62K</t>
  </si>
  <si>
    <t>1,53M</t>
  </si>
  <si>
    <t>2,05M</t>
  </si>
  <si>
    <t>1,78M</t>
  </si>
  <si>
    <t>1,49M</t>
  </si>
  <si>
    <t>1,90M</t>
  </si>
  <si>
    <t>848,56K</t>
  </si>
  <si>
    <t>722,83K</t>
  </si>
  <si>
    <t>723,77K</t>
  </si>
  <si>
    <t>413,42K</t>
  </si>
  <si>
    <t>691,66K</t>
  </si>
  <si>
    <t>801,29K</t>
  </si>
  <si>
    <t>885,63K</t>
  </si>
  <si>
    <t>385,29K</t>
  </si>
  <si>
    <t>348,67K</t>
  </si>
  <si>
    <t>557,96K</t>
  </si>
  <si>
    <t>458,52K</t>
  </si>
  <si>
    <t>922,15K</t>
  </si>
  <si>
    <t>982,96K</t>
  </si>
  <si>
    <t>420,45K</t>
  </si>
  <si>
    <t>524,86K</t>
  </si>
  <si>
    <t>754,49K</t>
  </si>
  <si>
    <t>860,46K</t>
  </si>
  <si>
    <t>2,04M</t>
  </si>
  <si>
    <t>1,38M</t>
  </si>
  <si>
    <t>810,01K</t>
  </si>
  <si>
    <t>976,85K</t>
  </si>
  <si>
    <t>1,13M</t>
  </si>
  <si>
    <t>2,35M</t>
  </si>
  <si>
    <t>931,44K</t>
  </si>
  <si>
    <t>839,48K</t>
  </si>
  <si>
    <t>692,90K</t>
  </si>
  <si>
    <t>525,06K</t>
  </si>
  <si>
    <t>538,04K</t>
  </si>
  <si>
    <t>791,38K</t>
  </si>
  <si>
    <t>475,62K</t>
  </si>
  <si>
    <t>477,76K</t>
  </si>
  <si>
    <t>492,66K</t>
  </si>
  <si>
    <t>663,27K</t>
  </si>
  <si>
    <t>790,01K</t>
  </si>
  <si>
    <t>663,49K</t>
  </si>
  <si>
    <t>482,91K</t>
  </si>
  <si>
    <t>700,27K</t>
  </si>
  <si>
    <t>951,68K</t>
  </si>
  <si>
    <t>1,41M</t>
  </si>
  <si>
    <t>607,66K</t>
  </si>
  <si>
    <t>507,60K</t>
  </si>
  <si>
    <t>589,54K</t>
  </si>
  <si>
    <t>697,69K</t>
  </si>
  <si>
    <t>576,31K</t>
  </si>
  <si>
    <t>518,67K</t>
  </si>
  <si>
    <t>1,44M</t>
  </si>
  <si>
    <t>688,35K</t>
  </si>
  <si>
    <t>713,46K</t>
  </si>
  <si>
    <t>650,23K</t>
  </si>
  <si>
    <t>1,11M</t>
  </si>
  <si>
    <t>346,38K</t>
  </si>
  <si>
    <t>995,07K</t>
  </si>
  <si>
    <t>1,18M</t>
  </si>
  <si>
    <t>1,85M</t>
  </si>
  <si>
    <t>951,22K</t>
  </si>
  <si>
    <t>933,06K</t>
  </si>
  <si>
    <t>658,28K</t>
  </si>
  <si>
    <t>857,95K</t>
  </si>
  <si>
    <t>663,93K</t>
  </si>
  <si>
    <t>621,21K</t>
  </si>
  <si>
    <t>269,76K</t>
  </si>
  <si>
    <t>798,12K</t>
  </si>
  <si>
    <t>758,82K</t>
  </si>
  <si>
    <t>541,00K</t>
  </si>
  <si>
    <t>928,94K</t>
  </si>
  <si>
    <t>1,64M</t>
  </si>
  <si>
    <t>958,12K</t>
  </si>
  <si>
    <t>692,66K</t>
  </si>
  <si>
    <t>2,43M</t>
  </si>
  <si>
    <t>1,62M</t>
  </si>
  <si>
    <t>2,32M</t>
  </si>
  <si>
    <t>1,30M</t>
  </si>
  <si>
    <t>824,98K</t>
  </si>
  <si>
    <t>849,33K</t>
  </si>
  <si>
    <t>771,56K</t>
  </si>
  <si>
    <t>654,54K</t>
  </si>
  <si>
    <t>2,74M</t>
  </si>
  <si>
    <t>4,02M</t>
  </si>
  <si>
    <t>1,92M</t>
  </si>
  <si>
    <t>2,95M</t>
  </si>
  <si>
    <t>2,16M</t>
  </si>
  <si>
    <t>1,91M</t>
  </si>
  <si>
    <t>2,89M</t>
  </si>
  <si>
    <t>1,99M</t>
  </si>
  <si>
    <t>2,51M</t>
  </si>
  <si>
    <t>4,84M</t>
  </si>
  <si>
    <t>3,18M</t>
  </si>
  <si>
    <t>1,83M</t>
  </si>
  <si>
    <t>958,96K</t>
  </si>
  <si>
    <t>606,17K</t>
  </si>
  <si>
    <t>734,29K</t>
  </si>
  <si>
    <t>925,46K</t>
  </si>
  <si>
    <t>870,69K</t>
  </si>
  <si>
    <t>470,51K</t>
  </si>
  <si>
    <t>396,34K</t>
  </si>
  <si>
    <t>604,45K</t>
  </si>
  <si>
    <t>737,76K</t>
  </si>
  <si>
    <t>626,46K</t>
  </si>
  <si>
    <t>633,72K</t>
  </si>
  <si>
    <t>840,57K</t>
  </si>
  <si>
    <t>867,19K</t>
  </si>
  <si>
    <t>437,67K</t>
  </si>
  <si>
    <t>584,10K</t>
  </si>
  <si>
    <t>425,10K</t>
  </si>
  <si>
    <t>407,64K</t>
  </si>
  <si>
    <t>791,40K</t>
  </si>
  <si>
    <t>289,64K</t>
  </si>
  <si>
    <t>424,25K</t>
  </si>
  <si>
    <t>394,42K</t>
  </si>
  <si>
    <t>991,80K</t>
  </si>
  <si>
    <t>549,78K</t>
  </si>
  <si>
    <t>682,32K</t>
  </si>
  <si>
    <t>459,54K</t>
  </si>
  <si>
    <t>462,12K</t>
  </si>
  <si>
    <t>663,36K</t>
  </si>
  <si>
    <t>679,33K</t>
  </si>
  <si>
    <t>381,56K</t>
  </si>
  <si>
    <t>843,24K</t>
  </si>
  <si>
    <t>441,98K</t>
  </si>
  <si>
    <t>590,99K</t>
  </si>
  <si>
    <t>474,31K</t>
  </si>
  <si>
    <t>328,94K</t>
  </si>
  <si>
    <t>397,14K</t>
  </si>
  <si>
    <t>320,94K</t>
  </si>
  <si>
    <t>609,56K</t>
  </si>
  <si>
    <t>856,18K</t>
  </si>
  <si>
    <t>532,76K</t>
  </si>
  <si>
    <t>447,15K</t>
  </si>
  <si>
    <t>673,28K</t>
  </si>
  <si>
    <t>623,28K</t>
  </si>
  <si>
    <t>760,06K</t>
  </si>
  <si>
    <t>493,84K</t>
  </si>
  <si>
    <t>815,94K</t>
  </si>
  <si>
    <t>766,43K</t>
  </si>
  <si>
    <t>474,46K</t>
  </si>
  <si>
    <t>965,57K</t>
  </si>
  <si>
    <t>941,76K</t>
  </si>
  <si>
    <t>1,98M</t>
  </si>
  <si>
    <t>993,70K</t>
  </si>
  <si>
    <t>698,93K</t>
  </si>
  <si>
    <t>704,23K</t>
  </si>
  <si>
    <t>373,01K</t>
  </si>
  <si>
    <t>829,02K</t>
  </si>
  <si>
    <t>620,74K</t>
  </si>
  <si>
    <t>609,30K</t>
  </si>
  <si>
    <t>874,28K</t>
  </si>
  <si>
    <t>703,76K</t>
  </si>
  <si>
    <t>519,11K</t>
  </si>
  <si>
    <t>559,31K</t>
  </si>
  <si>
    <t>773,98K</t>
  </si>
  <si>
    <t>960,11K</t>
  </si>
  <si>
    <t>934,68K</t>
  </si>
  <si>
    <t>811,13K</t>
  </si>
  <si>
    <t>636,79K</t>
  </si>
  <si>
    <t>573,71K</t>
  </si>
  <si>
    <t>644,77K</t>
  </si>
  <si>
    <t>559,77K</t>
  </si>
  <si>
    <t>949,36K</t>
  </si>
  <si>
    <t>2,21M</t>
  </si>
  <si>
    <t>870,28K</t>
  </si>
  <si>
    <t>685,97K</t>
  </si>
  <si>
    <t>546,03K</t>
  </si>
  <si>
    <t>252,53K</t>
  </si>
  <si>
    <t>660,93K</t>
  </si>
  <si>
    <t>565,71K</t>
  </si>
  <si>
    <t>418,68K</t>
  </si>
  <si>
    <t>408,55K</t>
  </si>
  <si>
    <t>596,25K</t>
  </si>
  <si>
    <t>534,37K</t>
  </si>
  <si>
    <t>758,22K</t>
  </si>
  <si>
    <t>393,33K</t>
  </si>
  <si>
    <t>579,86K</t>
  </si>
  <si>
    <t>487,67K</t>
  </si>
  <si>
    <t>498,76K</t>
  </si>
  <si>
    <t>419,41K</t>
  </si>
  <si>
    <t>585,04K</t>
  </si>
  <si>
    <t>266,36K</t>
  </si>
  <si>
    <t>618,62K</t>
  </si>
  <si>
    <t>362,58K</t>
  </si>
  <si>
    <t>770,91K</t>
  </si>
  <si>
    <t>650,95K</t>
  </si>
  <si>
    <t>880,56K</t>
  </si>
  <si>
    <t>866,51K</t>
  </si>
  <si>
    <t>1,33M</t>
  </si>
  <si>
    <t>1,58M</t>
  </si>
  <si>
    <t>964,27K</t>
  </si>
  <si>
    <t>968,63K</t>
  </si>
  <si>
    <t>466,50K</t>
  </si>
  <si>
    <t>505,49K</t>
  </si>
  <si>
    <t>661,99K</t>
  </si>
  <si>
    <t>728,97K</t>
  </si>
  <si>
    <t>917,37K</t>
  </si>
  <si>
    <t>867,71K</t>
  </si>
  <si>
    <t>683,83K</t>
  </si>
  <si>
    <t>655,67K</t>
  </si>
  <si>
    <t>943,94K</t>
  </si>
  <si>
    <t>449,12K</t>
  </si>
  <si>
    <t>419,05K</t>
  </si>
  <si>
    <t>640,91K</t>
  </si>
  <si>
    <t>301,23K</t>
  </si>
  <si>
    <t>443,01K</t>
  </si>
  <si>
    <t>946,14K</t>
  </si>
  <si>
    <t>816,47K</t>
  </si>
  <si>
    <t>784,24K</t>
  </si>
  <si>
    <t>783,38K</t>
  </si>
  <si>
    <t>680,11K</t>
  </si>
  <si>
    <t>564,02K</t>
  </si>
  <si>
    <t>588,47K</t>
  </si>
  <si>
    <t>514,45K</t>
  </si>
  <si>
    <t>785,12K</t>
  </si>
  <si>
    <t>849,79K</t>
  </si>
  <si>
    <t>354,82K</t>
  </si>
  <si>
    <t>424,81K</t>
  </si>
  <si>
    <t>575,22K</t>
  </si>
  <si>
    <t>279,58K</t>
  </si>
  <si>
    <t>325,24K</t>
  </si>
  <si>
    <t>266,42K</t>
  </si>
  <si>
    <t>261,25K</t>
  </si>
  <si>
    <t>466,54K</t>
  </si>
  <si>
    <t>367,22K</t>
  </si>
  <si>
    <t>356,37K</t>
  </si>
  <si>
    <t>847,01K</t>
  </si>
  <si>
    <t>745,95K</t>
  </si>
  <si>
    <t>918,40K</t>
  </si>
  <si>
    <t>669,93K</t>
  </si>
  <si>
    <t>812,25K</t>
  </si>
  <si>
    <t>731,94K</t>
  </si>
  <si>
    <t>888,26K</t>
  </si>
  <si>
    <t>679,90K</t>
  </si>
  <si>
    <t>887,58K</t>
  </si>
  <si>
    <t>574,38K</t>
  </si>
  <si>
    <t>603,70K</t>
  </si>
  <si>
    <t>520,09K</t>
  </si>
  <si>
    <t>343,98K</t>
  </si>
  <si>
    <t>247,41K</t>
  </si>
  <si>
    <t>290,74K</t>
  </si>
  <si>
    <t>326,46K</t>
  </si>
  <si>
    <t>433,37K</t>
  </si>
  <si>
    <t>340,05K</t>
  </si>
  <si>
    <t>468,61K</t>
  </si>
  <si>
    <t>482,64K</t>
  </si>
  <si>
    <t>294,03K</t>
  </si>
  <si>
    <t>421,81K</t>
  </si>
  <si>
    <t>274,81K</t>
  </si>
  <si>
    <t>349,01K</t>
  </si>
  <si>
    <t>374,86K</t>
  </si>
  <si>
    <t>460,04K</t>
  </si>
  <si>
    <t>375,86K</t>
  </si>
  <si>
    <t>682,93K</t>
  </si>
  <si>
    <t>1,88M</t>
  </si>
  <si>
    <t>897,30K</t>
  </si>
  <si>
    <t>877,28K</t>
  </si>
  <si>
    <t>946,24K</t>
  </si>
  <si>
    <t>786,76K</t>
  </si>
  <si>
    <t>612,82K</t>
  </si>
  <si>
    <t>700,32K</t>
  </si>
  <si>
    <t>529,55K</t>
  </si>
  <si>
    <t>474,38K</t>
  </si>
  <si>
    <t>785,11K</t>
  </si>
  <si>
    <t>913,04K</t>
  </si>
  <si>
    <t>937,34K</t>
  </si>
  <si>
    <t>655,66K</t>
  </si>
  <si>
    <t>638,94K</t>
  </si>
  <si>
    <t>1,57M</t>
  </si>
  <si>
    <t>2,08M</t>
  </si>
  <si>
    <t>1,34M</t>
  </si>
  <si>
    <t>644,84K</t>
  </si>
  <si>
    <t>759,17K</t>
  </si>
  <si>
    <t>958,63K</t>
  </si>
  <si>
    <t>865,05K</t>
  </si>
  <si>
    <t>395,73K</t>
  </si>
  <si>
    <t>519,48K</t>
  </si>
  <si>
    <t>435,94K</t>
  </si>
  <si>
    <t>408,33K</t>
  </si>
  <si>
    <t>626,69K</t>
  </si>
  <si>
    <t>494,74K</t>
  </si>
  <si>
    <t>481,66K</t>
  </si>
  <si>
    <t>2,24M</t>
  </si>
  <si>
    <t>973,51K</t>
  </si>
  <si>
    <t>895,08K</t>
  </si>
  <si>
    <t>590,81K</t>
  </si>
  <si>
    <t>641,69K</t>
  </si>
  <si>
    <t>459,06K</t>
  </si>
  <si>
    <t>709,83K</t>
  </si>
  <si>
    <t>523,93K</t>
  </si>
  <si>
    <t>3,36M</t>
  </si>
  <si>
    <t>862,13K</t>
  </si>
  <si>
    <t>734,57K</t>
  </si>
  <si>
    <t>798,71K</t>
  </si>
  <si>
    <t>933,22K</t>
  </si>
  <si>
    <t>849,15K</t>
  </si>
  <si>
    <t>811,12K</t>
  </si>
  <si>
    <t>638,20K</t>
  </si>
  <si>
    <t>969,50K</t>
  </si>
  <si>
    <t>2,18M</t>
  </si>
  <si>
    <t>2,46M</t>
  </si>
  <si>
    <t>1,66M</t>
  </si>
  <si>
    <t>1,24M</t>
  </si>
  <si>
    <t>919,49K</t>
  </si>
  <si>
    <t>3,79M</t>
  </si>
  <si>
    <t>1,81M</t>
  </si>
  <si>
    <t>2,02M</t>
  </si>
  <si>
    <t>2,68M</t>
  </si>
  <si>
    <t>3,92M</t>
  </si>
  <si>
    <t>1,97M</t>
  </si>
  <si>
    <t>2,82M</t>
  </si>
  <si>
    <t>3,86M</t>
  </si>
  <si>
    <t>1,89M</t>
  </si>
  <si>
    <t>2,37M</t>
  </si>
  <si>
    <t>3,03M</t>
  </si>
  <si>
    <t>1,94M</t>
  </si>
  <si>
    <t>1,84M</t>
  </si>
  <si>
    <t>2,45M</t>
  </si>
  <si>
    <t>2,17M</t>
  </si>
  <si>
    <t>2,55M</t>
  </si>
  <si>
    <t>2,80M</t>
  </si>
  <si>
    <t>787,09K</t>
  </si>
  <si>
    <t>2,61M</t>
  </si>
  <si>
    <t>2,03M</t>
  </si>
  <si>
    <t>885,33K</t>
  </si>
  <si>
    <t>2,70M</t>
  </si>
  <si>
    <t>854,01K</t>
  </si>
  <si>
    <t>1,17M</t>
  </si>
  <si>
    <t>2,40M</t>
  </si>
  <si>
    <t>885,42K</t>
  </si>
  <si>
    <t>747,53K</t>
  </si>
  <si>
    <t>668,23K</t>
  </si>
  <si>
    <t>887,97K</t>
  </si>
  <si>
    <t>970,50K</t>
  </si>
  <si>
    <t>1,16M</t>
  </si>
  <si>
    <t>974,51K</t>
  </si>
  <si>
    <t>638,00K</t>
  </si>
  <si>
    <t>574,61K</t>
  </si>
  <si>
    <t>993,73K</t>
  </si>
  <si>
    <t>664,26K</t>
  </si>
  <si>
    <t>3,19M</t>
  </si>
  <si>
    <t>1,86M</t>
  </si>
  <si>
    <t>983,66K</t>
  </si>
  <si>
    <t>783,18K</t>
  </si>
  <si>
    <t>476,50K</t>
  </si>
  <si>
    <t>287,52K</t>
  </si>
  <si>
    <t>780,17K</t>
  </si>
  <si>
    <t>839,31K</t>
  </si>
  <si>
    <t>779,57K</t>
  </si>
  <si>
    <t>361,66K</t>
  </si>
  <si>
    <t>299,99K</t>
  </si>
  <si>
    <t>477,75K</t>
  </si>
  <si>
    <t>782,88K</t>
  </si>
  <si>
    <t>738,74K</t>
  </si>
  <si>
    <t>815,62K</t>
  </si>
  <si>
    <t>781,75K</t>
  </si>
  <si>
    <t>805,43K</t>
  </si>
  <si>
    <t>485,97K</t>
  </si>
  <si>
    <t>795,45K</t>
  </si>
  <si>
    <t>767,02K</t>
  </si>
  <si>
    <t>476,58K</t>
  </si>
  <si>
    <t>955,45K</t>
  </si>
  <si>
    <t>2,96M</t>
  </si>
  <si>
    <t>3,17M</t>
  </si>
  <si>
    <t>852,89K</t>
  </si>
  <si>
    <t>910,62K</t>
  </si>
  <si>
    <t>793,79K</t>
  </si>
  <si>
    <t>780,37K</t>
  </si>
  <si>
    <t>369,85K</t>
  </si>
  <si>
    <t>839,99K</t>
  </si>
  <si>
    <t>354,97K</t>
  </si>
  <si>
    <t>499,31K</t>
  </si>
  <si>
    <t>387,47K</t>
  </si>
  <si>
    <t>568,95K</t>
  </si>
  <si>
    <t>479,70K</t>
  </si>
  <si>
    <t>592,22K</t>
  </si>
  <si>
    <t>906,45K</t>
  </si>
  <si>
    <t>606,85K</t>
  </si>
  <si>
    <t>644,70K</t>
  </si>
  <si>
    <t>546,54K</t>
  </si>
  <si>
    <t>420,30K</t>
  </si>
  <si>
    <t>280,64K</t>
  </si>
  <si>
    <t>610,06K</t>
  </si>
  <si>
    <t>836,98K</t>
  </si>
  <si>
    <t>428,05K</t>
  </si>
  <si>
    <t>539,74K</t>
  </si>
  <si>
    <t>627,50K</t>
  </si>
  <si>
    <t>392,44K</t>
  </si>
  <si>
    <t>335,25K</t>
  </si>
  <si>
    <t>690,61K</t>
  </si>
  <si>
    <t>996,00K</t>
  </si>
  <si>
    <t>652,49K</t>
  </si>
  <si>
    <t>769,27K</t>
  </si>
  <si>
    <t>734,37K</t>
  </si>
  <si>
    <t>511,94K</t>
  </si>
  <si>
    <t>489,20K</t>
  </si>
  <si>
    <t>565,06K</t>
  </si>
  <si>
    <t>249,70K</t>
  </si>
  <si>
    <t>652,67K</t>
  </si>
  <si>
    <t>399,18K</t>
  </si>
  <si>
    <t>424,27K</t>
  </si>
  <si>
    <t>486,90K</t>
  </si>
  <si>
    <t>216,27K</t>
  </si>
  <si>
    <t>411,00K</t>
  </si>
  <si>
    <t>535,26K</t>
  </si>
  <si>
    <t>461,07K</t>
  </si>
  <si>
    <t>707,72K</t>
  </si>
  <si>
    <t>571,75K</t>
  </si>
  <si>
    <t>933,58K</t>
  </si>
  <si>
    <t>1,47M</t>
  </si>
  <si>
    <t>715,58K</t>
  </si>
  <si>
    <t>488,95K</t>
  </si>
  <si>
    <t>417,58K</t>
  </si>
  <si>
    <t>876,27K</t>
  </si>
  <si>
    <t>683,24K</t>
  </si>
  <si>
    <t>4,05M</t>
  </si>
  <si>
    <t>488,21K</t>
  </si>
  <si>
    <t>503,59K</t>
  </si>
  <si>
    <t>668,75K</t>
  </si>
  <si>
    <t>847,03K</t>
  </si>
  <si>
    <t>998,44K</t>
  </si>
  <si>
    <t>715,28K</t>
  </si>
  <si>
    <t>184,45K</t>
  </si>
  <si>
    <t>845,17K</t>
  </si>
  <si>
    <t>946,05K</t>
  </si>
  <si>
    <t>976,17K</t>
  </si>
  <si>
    <t>456,82K</t>
  </si>
  <si>
    <t>739,22K</t>
  </si>
  <si>
    <t>915,39K</t>
  </si>
  <si>
    <t>943,56K</t>
  </si>
  <si>
    <t>848,70K</t>
  </si>
  <si>
    <t>643,75K</t>
  </si>
  <si>
    <t>523,49K</t>
  </si>
  <si>
    <t>439,95K</t>
  </si>
  <si>
    <t>960,21K</t>
  </si>
  <si>
    <t>471,02K</t>
  </si>
  <si>
    <t>292,86K</t>
  </si>
  <si>
    <t>430,43K</t>
  </si>
  <si>
    <t>411,21K</t>
  </si>
  <si>
    <t>675,28K</t>
  </si>
  <si>
    <t>697,58K</t>
  </si>
  <si>
    <t>550,54K</t>
  </si>
  <si>
    <t>360,55K</t>
  </si>
  <si>
    <t>470,17K</t>
  </si>
  <si>
    <t>703,22K</t>
  </si>
  <si>
    <t>805,00K</t>
  </si>
  <si>
    <t>472,99K</t>
  </si>
  <si>
    <t>840,03K</t>
  </si>
  <si>
    <t>500,81K</t>
  </si>
  <si>
    <t>496,74K</t>
  </si>
  <si>
    <t>2,67M</t>
  </si>
  <si>
    <t>628,42K</t>
  </si>
  <si>
    <t>527,64K</t>
  </si>
  <si>
    <t>793,80K</t>
  </si>
  <si>
    <t>520,56K</t>
  </si>
  <si>
    <t>2,06M</t>
  </si>
  <si>
    <t>2,48M</t>
  </si>
  <si>
    <t>3,24M</t>
  </si>
  <si>
    <t>984,05K</t>
  </si>
  <si>
    <t>2,75M</t>
  </si>
  <si>
    <t>823,79K</t>
  </si>
  <si>
    <t>880,65K</t>
  </si>
  <si>
    <t>2,63M</t>
  </si>
  <si>
    <t>933,65K</t>
  </si>
  <si>
    <t>877,72K</t>
  </si>
  <si>
    <t>548,74K</t>
  </si>
  <si>
    <t>907,94K</t>
  </si>
  <si>
    <t>2,29M</t>
  </si>
  <si>
    <t>941,46K</t>
  </si>
  <si>
    <t>553,26K</t>
  </si>
  <si>
    <t>720,74K</t>
  </si>
  <si>
    <t>906,56K</t>
  </si>
  <si>
    <t>611,30K</t>
  </si>
  <si>
    <t>610,17K</t>
  </si>
  <si>
    <t>529,64K</t>
  </si>
  <si>
    <t>506,36K</t>
  </si>
  <si>
    <t>502,70K</t>
  </si>
  <si>
    <t>806,88K</t>
  </si>
  <si>
    <t>486,50K</t>
  </si>
  <si>
    <t>704,86K</t>
  </si>
  <si>
    <t>359,11K</t>
  </si>
  <si>
    <t>415,45K</t>
  </si>
  <si>
    <t>955,23K</t>
  </si>
  <si>
    <t>2,28M</t>
  </si>
  <si>
    <t>926,11K</t>
  </si>
  <si>
    <t>776,64K</t>
  </si>
  <si>
    <t>917,48K</t>
  </si>
  <si>
    <t>1,63M</t>
  </si>
  <si>
    <t>835,68K</t>
  </si>
  <si>
    <t>831,41K</t>
  </si>
  <si>
    <t>863,34K</t>
  </si>
  <si>
    <t>603,78K</t>
  </si>
  <si>
    <t>766,03K</t>
  </si>
  <si>
    <t>816,25K</t>
  </si>
  <si>
    <t>666,86K</t>
  </si>
  <si>
    <t>915,06K</t>
  </si>
  <si>
    <t>713,41K</t>
  </si>
  <si>
    <t>649,80K</t>
  </si>
  <si>
    <t>890,47K</t>
  </si>
  <si>
    <t>646,33K</t>
  </si>
  <si>
    <t>3,33M</t>
  </si>
  <si>
    <t>851,87K</t>
  </si>
  <si>
    <t>1,42M</t>
  </si>
  <si>
    <t>735,70K</t>
  </si>
  <si>
    <t>532,41K</t>
  </si>
  <si>
    <t>629,56K</t>
  </si>
  <si>
    <t>360,76K</t>
  </si>
  <si>
    <t>887,61K</t>
  </si>
  <si>
    <t>851,06K</t>
  </si>
  <si>
    <t>807,25K</t>
  </si>
  <si>
    <t>752,67K</t>
  </si>
  <si>
    <t>605,90K</t>
  </si>
  <si>
    <t>560,64K</t>
  </si>
  <si>
    <t>414,97K</t>
  </si>
  <si>
    <t>410,75K</t>
  </si>
  <si>
    <t>545,31K</t>
  </si>
  <si>
    <t>312,59K</t>
  </si>
  <si>
    <t>383,75K</t>
  </si>
  <si>
    <t>293,25K</t>
  </si>
  <si>
    <t>702,05K</t>
  </si>
  <si>
    <t>610,57K</t>
  </si>
  <si>
    <t>716,87K</t>
  </si>
  <si>
    <t>622,26K</t>
  </si>
  <si>
    <t>600,99K</t>
  </si>
  <si>
    <t>452,60K</t>
  </si>
  <si>
    <t>297,72K</t>
  </si>
  <si>
    <t>693,44K</t>
  </si>
  <si>
    <t>847,20K</t>
  </si>
  <si>
    <t>803,07K</t>
  </si>
  <si>
    <t>418,34K</t>
  </si>
  <si>
    <t>491,54K</t>
  </si>
  <si>
    <t>680,13K</t>
  </si>
  <si>
    <t>753,55K</t>
  </si>
  <si>
    <t>961,78K</t>
  </si>
  <si>
    <t>599,04K</t>
  </si>
  <si>
    <t>912,21K</t>
  </si>
  <si>
    <t>630,91K</t>
  </si>
  <si>
    <t>530,23K</t>
  </si>
  <si>
    <t>789,06K</t>
  </si>
  <si>
    <t>700,64K</t>
  </si>
  <si>
    <t>697,73K</t>
  </si>
  <si>
    <t>395,56K</t>
  </si>
  <si>
    <t>608,11K</t>
  </si>
  <si>
    <t>524,84K</t>
  </si>
  <si>
    <t>633,39K</t>
  </si>
  <si>
    <t>527,21K</t>
  </si>
  <si>
    <t>681,82K</t>
  </si>
  <si>
    <t>491,64K</t>
  </si>
  <si>
    <t>2,09M</t>
  </si>
  <si>
    <t>617,90K</t>
  </si>
  <si>
    <t>443,09K</t>
  </si>
  <si>
    <t>461,62K</t>
  </si>
  <si>
    <t>358,68K</t>
  </si>
  <si>
    <t>441,74K</t>
  </si>
  <si>
    <t>288,32K</t>
  </si>
  <si>
    <t>546,61K</t>
  </si>
  <si>
    <t>472,16K</t>
  </si>
  <si>
    <t>549,43K</t>
  </si>
  <si>
    <t>601,92K</t>
  </si>
  <si>
    <t>302,72K</t>
  </si>
  <si>
    <t>257,85K</t>
  </si>
  <si>
    <t>309,78K</t>
  </si>
  <si>
    <t>330,26K</t>
  </si>
  <si>
    <t>334,88K</t>
  </si>
  <si>
    <t>277,72K</t>
  </si>
  <si>
    <t>232,67K</t>
  </si>
  <si>
    <t>310,51K</t>
  </si>
  <si>
    <t>475,94K</t>
  </si>
  <si>
    <t>419,44K</t>
  </si>
  <si>
    <t>627,94K</t>
  </si>
  <si>
    <t>336,65K</t>
  </si>
  <si>
    <t>818,77K</t>
  </si>
  <si>
    <t>373,97K</t>
  </si>
  <si>
    <t>222,46K</t>
  </si>
  <si>
    <t>422,18K</t>
  </si>
  <si>
    <t>552,59K</t>
  </si>
  <si>
    <t>686,27K</t>
  </si>
  <si>
    <t>630,78K</t>
  </si>
  <si>
    <t>379,24K</t>
  </si>
  <si>
    <t>843,37K</t>
  </si>
  <si>
    <t>688,97K</t>
  </si>
  <si>
    <t>453,02K</t>
  </si>
  <si>
    <t>717,46K</t>
  </si>
  <si>
    <t>435,40K</t>
  </si>
  <si>
    <t>709,26K</t>
  </si>
  <si>
    <t>813,12K</t>
  </si>
  <si>
    <t>1,74M</t>
  </si>
  <si>
    <t>898,33K</t>
  </si>
  <si>
    <t>689,86K</t>
  </si>
  <si>
    <t>2,23M</t>
  </si>
  <si>
    <t>880,08K</t>
  </si>
  <si>
    <t>784,73K</t>
  </si>
  <si>
    <t>831,37K</t>
  </si>
  <si>
    <t>751,55K</t>
  </si>
  <si>
    <t>2,19M</t>
  </si>
  <si>
    <t>1,67M</t>
  </si>
  <si>
    <t>2,57M</t>
  </si>
  <si>
    <t>531,96K</t>
  </si>
  <si>
    <t>329,35K</t>
  </si>
  <si>
    <t>677,05K</t>
  </si>
  <si>
    <t>681,75K</t>
  </si>
  <si>
    <t>603,72K</t>
  </si>
  <si>
    <t>924,21K</t>
  </si>
  <si>
    <t>1,76M</t>
  </si>
  <si>
    <t>432,37K</t>
  </si>
  <si>
    <t>497,65K</t>
  </si>
  <si>
    <t>881,14K</t>
  </si>
  <si>
    <t>512,42K</t>
  </si>
  <si>
    <t>871,42K</t>
  </si>
  <si>
    <t>731,44K</t>
  </si>
  <si>
    <t>972,40K</t>
  </si>
  <si>
    <t>1,77M</t>
  </si>
  <si>
    <t>2,65M</t>
  </si>
  <si>
    <t>848,22K</t>
  </si>
  <si>
    <t>2,22M</t>
  </si>
  <si>
    <t>515,49K</t>
  </si>
  <si>
    <t>788,74K</t>
  </si>
  <si>
    <t>655,79K</t>
  </si>
  <si>
    <t>945,85K</t>
  </si>
  <si>
    <t>625,59K</t>
  </si>
  <si>
    <t>942,57K</t>
  </si>
  <si>
    <t>938,23K</t>
  </si>
  <si>
    <t>745,73K</t>
  </si>
  <si>
    <t>654,15K</t>
  </si>
  <si>
    <t>958,14K</t>
  </si>
  <si>
    <t>427,84K</t>
  </si>
  <si>
    <t>558,53K</t>
  </si>
  <si>
    <t>229,84K</t>
  </si>
  <si>
    <t>294,09K</t>
  </si>
  <si>
    <t>721,96K</t>
  </si>
  <si>
    <t>739,32K</t>
  </si>
  <si>
    <t>854,09K</t>
  </si>
  <si>
    <t>939,32K</t>
  </si>
  <si>
    <t>623,25K</t>
  </si>
  <si>
    <t>570,78K</t>
  </si>
  <si>
    <t>787,34K</t>
  </si>
  <si>
    <t>1,54M</t>
  </si>
  <si>
    <t>502,40K</t>
  </si>
  <si>
    <t>853,48K</t>
  </si>
  <si>
    <t>903,41K</t>
  </si>
  <si>
    <t>640,46K</t>
  </si>
  <si>
    <t>697,53K</t>
  </si>
  <si>
    <t>298,53K</t>
  </si>
  <si>
    <t>599,74K</t>
  </si>
  <si>
    <t>867,27K</t>
  </si>
  <si>
    <t>564,71K</t>
  </si>
  <si>
    <t>759,72K</t>
  </si>
  <si>
    <t>706,44K</t>
  </si>
  <si>
    <t>478,99K</t>
  </si>
  <si>
    <t>359,04K</t>
  </si>
  <si>
    <t>711,83K</t>
  </si>
  <si>
    <t>299,03K</t>
  </si>
  <si>
    <t>395,35K</t>
  </si>
  <si>
    <t>468,87K</t>
  </si>
  <si>
    <t>464,97K</t>
  </si>
  <si>
    <t>402,49K</t>
  </si>
  <si>
    <t>542,82K</t>
  </si>
  <si>
    <t>728,25K</t>
  </si>
  <si>
    <t>491,22K</t>
  </si>
  <si>
    <t>971,26K</t>
  </si>
  <si>
    <t>805,02K</t>
  </si>
  <si>
    <t>667,52K</t>
  </si>
  <si>
    <t>586,70K</t>
  </si>
  <si>
    <t>682,91K</t>
  </si>
  <si>
    <t>519,61K</t>
  </si>
  <si>
    <t>610,02K</t>
  </si>
  <si>
    <t>528,77K</t>
  </si>
  <si>
    <t>529,19K</t>
  </si>
  <si>
    <t>602,53K</t>
  </si>
  <si>
    <t>576,11K</t>
  </si>
  <si>
    <t>426,31K</t>
  </si>
  <si>
    <t>893,41K</t>
  </si>
  <si>
    <t>570,32K</t>
  </si>
  <si>
    <t>524,26K</t>
  </si>
  <si>
    <t>411,26K</t>
  </si>
  <si>
    <t>559,90K</t>
  </si>
  <si>
    <t>459,99K</t>
  </si>
  <si>
    <t>852,25K</t>
  </si>
  <si>
    <t>2,87M</t>
  </si>
  <si>
    <t>599,26K</t>
  </si>
  <si>
    <t>359,37K</t>
  </si>
  <si>
    <t>507,17K</t>
  </si>
  <si>
    <t>968,24K</t>
  </si>
  <si>
    <t>658,03K</t>
  </si>
  <si>
    <t>2,81M</t>
  </si>
  <si>
    <t>3,02M</t>
  </si>
  <si>
    <t>1,56M</t>
  </si>
  <si>
    <t>971,43K</t>
  </si>
  <si>
    <t>894,05K</t>
  </si>
  <si>
    <t>711,86K</t>
  </si>
  <si>
    <t>2,39M</t>
  </si>
  <si>
    <t>793,98K</t>
  </si>
  <si>
    <t>898,21K</t>
  </si>
  <si>
    <t>972,64K</t>
  </si>
  <si>
    <t>960,09K</t>
  </si>
  <si>
    <t>513,64K</t>
  </si>
  <si>
    <t>609,58K</t>
  </si>
  <si>
    <t>595,92K</t>
  </si>
  <si>
    <t>770,82K</t>
  </si>
  <si>
    <t>958,02K</t>
  </si>
  <si>
    <t>996,78K</t>
  </si>
  <si>
    <t>483,57K</t>
  </si>
  <si>
    <t>625,41K</t>
  </si>
  <si>
    <t>826,90K</t>
  </si>
  <si>
    <t>653,97K</t>
  </si>
  <si>
    <t>698,57K</t>
  </si>
  <si>
    <t>1,71M</t>
  </si>
  <si>
    <t>2,14M</t>
  </si>
  <si>
    <t>2,59M</t>
  </si>
  <si>
    <t>933,19K</t>
  </si>
  <si>
    <t>3,23M</t>
  </si>
  <si>
    <t>915,57K</t>
  </si>
  <si>
    <t>870,26K</t>
  </si>
  <si>
    <t>2,88M</t>
  </si>
  <si>
    <t>740,14K</t>
  </si>
  <si>
    <t>4,03M</t>
  </si>
  <si>
    <t>4,38M</t>
  </si>
  <si>
    <t>2,07M</t>
  </si>
  <si>
    <t>819,01K</t>
  </si>
  <si>
    <t>3,99M</t>
  </si>
  <si>
    <t>3,08M</t>
  </si>
  <si>
    <t>3,40M</t>
  </si>
  <si>
    <t>887,11K</t>
  </si>
  <si>
    <t>3,72M</t>
  </si>
  <si>
    <t>13,89M</t>
  </si>
  <si>
    <t>6,49M</t>
  </si>
  <si>
    <t>4,47M</t>
  </si>
  <si>
    <t>3,38M</t>
  </si>
  <si>
    <t>3,96M</t>
  </si>
  <si>
    <t>3,32M</t>
  </si>
  <si>
    <t>2,27M</t>
  </si>
  <si>
    <t>2,76M</t>
  </si>
  <si>
    <t>4,89M</t>
  </si>
  <si>
    <t>5,50M</t>
  </si>
  <si>
    <t>6,85M</t>
  </si>
  <si>
    <t>4,28M</t>
  </si>
  <si>
    <t>5,32M</t>
  </si>
  <si>
    <t>2,13M</t>
  </si>
  <si>
    <t>1,70M</t>
  </si>
  <si>
    <t>3,28M</t>
  </si>
  <si>
    <t>3,48M</t>
  </si>
  <si>
    <t>990,73K</t>
  </si>
  <si>
    <t>5,45M</t>
  </si>
  <si>
    <t>983,88K</t>
  </si>
  <si>
    <t>898,37K</t>
  </si>
  <si>
    <t>2,47M</t>
  </si>
  <si>
    <t>2,60M</t>
  </si>
  <si>
    <t>2,66M</t>
  </si>
  <si>
    <t>2,49M</t>
  </si>
  <si>
    <t>3,13M</t>
  </si>
  <si>
    <t>759,68K</t>
  </si>
  <si>
    <t>674,86K</t>
  </si>
  <si>
    <t>567,21K</t>
  </si>
  <si>
    <t>413,10K</t>
  </si>
  <si>
    <t>2,31M</t>
  </si>
  <si>
    <t>2,10M</t>
  </si>
  <si>
    <t>874,65K</t>
  </si>
  <si>
    <t>5,48M</t>
  </si>
  <si>
    <t>12,43M</t>
  </si>
  <si>
    <t>326,10K</t>
  </si>
  <si>
    <t>598,10K</t>
  </si>
  <si>
    <t>607,36K</t>
  </si>
  <si>
    <t>901,13K</t>
  </si>
  <si>
    <t>678,59K</t>
  </si>
  <si>
    <t>2,99M</t>
  </si>
  <si>
    <t>2,97M</t>
  </si>
  <si>
    <t>2,64M</t>
  </si>
  <si>
    <t>1,95M</t>
  </si>
  <si>
    <t>8,45M</t>
  </si>
  <si>
    <t>4,17M</t>
  </si>
  <si>
    <t>3,25M</t>
  </si>
  <si>
    <t>2,83M</t>
  </si>
  <si>
    <t>4,73M</t>
  </si>
  <si>
    <t>3,22M</t>
  </si>
  <si>
    <t>2,12M</t>
  </si>
  <si>
    <t>4,12M</t>
  </si>
  <si>
    <t>3,94M</t>
  </si>
  <si>
    <t>4,77M</t>
  </si>
  <si>
    <t>3,70M</t>
  </si>
  <si>
    <t>5,06M</t>
  </si>
  <si>
    <t>4,32M</t>
  </si>
  <si>
    <t>4,74M</t>
  </si>
  <si>
    <t>5,42M</t>
  </si>
  <si>
    <t>8,31M</t>
  </si>
  <si>
    <t>4,29M</t>
  </si>
  <si>
    <t>4,64M</t>
  </si>
  <si>
    <t>5,97M</t>
  </si>
  <si>
    <t>7,01M</t>
  </si>
  <si>
    <t>4,34M</t>
  </si>
  <si>
    <t>4,10M</t>
  </si>
  <si>
    <t>3,00M</t>
  </si>
  <si>
    <t>3,83M</t>
  </si>
  <si>
    <t>2,56M</t>
  </si>
  <si>
    <t>861,33K</t>
  </si>
  <si>
    <t>3,82M</t>
  </si>
  <si>
    <t>9,71M</t>
  </si>
  <si>
    <t>2,90M</t>
  </si>
  <si>
    <t>12,96M</t>
  </si>
  <si>
    <t>945,30K</t>
  </si>
  <si>
    <t>871,29K</t>
  </si>
  <si>
    <t>845,98K</t>
  </si>
  <si>
    <t>797,95K</t>
  </si>
  <si>
    <t>590,35K</t>
  </si>
  <si>
    <t>517,19K</t>
  </si>
  <si>
    <t>802,28K</t>
  </si>
  <si>
    <t>394,54K</t>
  </si>
  <si>
    <t>717,40K</t>
  </si>
  <si>
    <t>626,09K</t>
  </si>
  <si>
    <t>905,47K</t>
  </si>
  <si>
    <t>870,68K</t>
  </si>
  <si>
    <t>983,60K</t>
  </si>
  <si>
    <t>1,00M</t>
  </si>
  <si>
    <t>1,75M</t>
  </si>
  <si>
    <t>909,47K</t>
  </si>
  <si>
    <t>894,10K</t>
  </si>
  <si>
    <t>839,77K</t>
  </si>
  <si>
    <t>804,87K</t>
  </si>
  <si>
    <t>945,47K</t>
  </si>
  <si>
    <t>547,58K</t>
  </si>
  <si>
    <t>908,34K</t>
  </si>
  <si>
    <t>968,74K</t>
  </si>
  <si>
    <t>790,83K</t>
  </si>
  <si>
    <t>704,15K</t>
  </si>
  <si>
    <t>772,51K</t>
  </si>
  <si>
    <t>756,97K</t>
  </si>
  <si>
    <t>935,52K</t>
  </si>
  <si>
    <t>2,00M</t>
  </si>
  <si>
    <t>923,44K</t>
  </si>
  <si>
    <t>744,99K</t>
  </si>
  <si>
    <t>859,86K</t>
  </si>
  <si>
    <t>742,60K</t>
  </si>
  <si>
    <t>930,43K</t>
  </si>
  <si>
    <t>884,49K</t>
  </si>
  <si>
    <t>656,87K</t>
  </si>
  <si>
    <t>804,20K</t>
  </si>
  <si>
    <t>2,30M</t>
  </si>
  <si>
    <t>3,41M</t>
  </si>
  <si>
    <t>6,43M</t>
  </si>
  <si>
    <t>882,26K</t>
  </si>
  <si>
    <t>2,98M</t>
  </si>
  <si>
    <t>857,29K</t>
  </si>
  <si>
    <t>948,12K</t>
  </si>
  <si>
    <t>809,10K</t>
  </si>
  <si>
    <t>960,28K</t>
  </si>
  <si>
    <t>897,33K</t>
  </si>
  <si>
    <t>899,59K</t>
  </si>
  <si>
    <t>983,71K</t>
  </si>
  <si>
    <t>618,22K</t>
  </si>
  <si>
    <t>845,43K</t>
  </si>
  <si>
    <t>1,72M</t>
  </si>
  <si>
    <t>458,35K</t>
  </si>
  <si>
    <t>968,76K</t>
  </si>
  <si>
    <t>480,82K</t>
  </si>
  <si>
    <t>606,50K</t>
  </si>
  <si>
    <t>487,88K</t>
  </si>
  <si>
    <t>655,45K</t>
  </si>
  <si>
    <t>839,37K</t>
  </si>
  <si>
    <t>963,50K</t>
  </si>
  <si>
    <t>648,94K</t>
  </si>
  <si>
    <t>562,78K</t>
  </si>
  <si>
    <t>482,71K</t>
  </si>
  <si>
    <t>458,63K</t>
  </si>
  <si>
    <t>4,53M</t>
  </si>
  <si>
    <t>744,14K</t>
  </si>
  <si>
    <t>975,23K</t>
  </si>
  <si>
    <t>614,51K</t>
  </si>
  <si>
    <t>850,97K</t>
  </si>
  <si>
    <t>984,50K</t>
  </si>
  <si>
    <t>760,27K</t>
  </si>
  <si>
    <t>588,26K</t>
  </si>
  <si>
    <t>597,90K</t>
  </si>
  <si>
    <t>9,80M</t>
  </si>
  <si>
    <t>5,88M</t>
  </si>
  <si>
    <t>5,37M</t>
  </si>
  <si>
    <t>4,82M</t>
  </si>
  <si>
    <t>3,68M</t>
  </si>
  <si>
    <t>3,34M</t>
  </si>
  <si>
    <t>5,29M</t>
  </si>
  <si>
    <t>5,54M</t>
  </si>
  <si>
    <t>3,90M</t>
  </si>
  <si>
    <t>2,91M</t>
  </si>
  <si>
    <t>4,16M</t>
  </si>
  <si>
    <t>2,34M</t>
  </si>
  <si>
    <t>3,21M</t>
  </si>
  <si>
    <t>2,84M</t>
  </si>
  <si>
    <t>2,44M</t>
  </si>
  <si>
    <t>922,23K</t>
  </si>
  <si>
    <t>3,04M</t>
  </si>
  <si>
    <t>3,71M</t>
  </si>
  <si>
    <t>2,72M</t>
  </si>
  <si>
    <t>6,65M</t>
  </si>
  <si>
    <t>3,53M</t>
  </si>
  <si>
    <t>2,94M</t>
  </si>
  <si>
    <t>3,88M</t>
  </si>
  <si>
    <t>3,98M</t>
  </si>
  <si>
    <t>3,78M</t>
  </si>
  <si>
    <t>6,26M</t>
  </si>
  <si>
    <t>4,09M</t>
  </si>
  <si>
    <t>3,01M</t>
  </si>
  <si>
    <t>3,52M</t>
  </si>
  <si>
    <t>3,12M</t>
  </si>
  <si>
    <t>3,75M</t>
  </si>
  <si>
    <t>3,59M</t>
  </si>
  <si>
    <t>8,89M</t>
  </si>
  <si>
    <t>4,85M</t>
  </si>
  <si>
    <t>4,95M</t>
  </si>
  <si>
    <t>3,89M</t>
  </si>
  <si>
    <t>2,33M</t>
  </si>
  <si>
    <t>4,59M</t>
  </si>
  <si>
    <t>3,05M</t>
  </si>
  <si>
    <t>2,42M</t>
  </si>
  <si>
    <t>3,14M</t>
  </si>
  <si>
    <t>4,40M</t>
  </si>
  <si>
    <t>5,57M</t>
  </si>
  <si>
    <t>6,08M</t>
  </si>
  <si>
    <t>4,23M</t>
  </si>
  <si>
    <t>3,49M</t>
  </si>
  <si>
    <t>5,36M</t>
  </si>
  <si>
    <t>3,15M</t>
  </si>
  <si>
    <t>5,33M</t>
  </si>
  <si>
    <t>8,54M</t>
  </si>
  <si>
    <t>5,21M</t>
  </si>
  <si>
    <t>5,38M</t>
  </si>
  <si>
    <t>4,50M</t>
  </si>
  <si>
    <t>5,87M</t>
  </si>
  <si>
    <t>6,40M</t>
  </si>
  <si>
    <t>4,81M</t>
  </si>
  <si>
    <t>6,46M</t>
  </si>
  <si>
    <t>2,26M</t>
  </si>
  <si>
    <t>3,43M</t>
  </si>
  <si>
    <t>6,41M</t>
  </si>
  <si>
    <t>5,51M</t>
  </si>
  <si>
    <t>5,49M</t>
  </si>
  <si>
    <t>2,77M</t>
  </si>
  <si>
    <t>6,94M</t>
  </si>
  <si>
    <t>6,91M</t>
  </si>
  <si>
    <t>4,44M</t>
  </si>
  <si>
    <t>4,04M</t>
  </si>
  <si>
    <t>8,09M</t>
  </si>
  <si>
    <t>4,13M</t>
  </si>
  <si>
    <t>4,18M</t>
  </si>
  <si>
    <t>3,73M</t>
  </si>
  <si>
    <t>6,19M</t>
  </si>
  <si>
    <t>3,07M</t>
  </si>
  <si>
    <t>3,65M</t>
  </si>
  <si>
    <t>3,97M</t>
  </si>
  <si>
    <t>3,67M</t>
  </si>
  <si>
    <t>3,64M</t>
  </si>
  <si>
    <t>3,37M</t>
  </si>
  <si>
    <t>7,91M</t>
  </si>
  <si>
    <t>4,98M</t>
  </si>
  <si>
    <t>4,86M</t>
  </si>
  <si>
    <t>4,66M</t>
  </si>
  <si>
    <t>7,44M</t>
  </si>
  <si>
    <t>3,91M</t>
  </si>
  <si>
    <t>2,41M</t>
  </si>
  <si>
    <t>2,85M</t>
  </si>
  <si>
    <t>2,62M</t>
  </si>
  <si>
    <t>3,06M</t>
  </si>
  <si>
    <t>2,78M</t>
  </si>
  <si>
    <t>2,25M</t>
  </si>
  <si>
    <t>3,54M</t>
  </si>
  <si>
    <t>3,58M</t>
  </si>
  <si>
    <t>2,69M</t>
  </si>
  <si>
    <t>4,22M</t>
  </si>
  <si>
    <t>5,27M</t>
  </si>
  <si>
    <t>5,44M</t>
  </si>
  <si>
    <t>4,72M</t>
  </si>
  <si>
    <t>4,01M</t>
  </si>
  <si>
    <t>4,35M</t>
  </si>
  <si>
    <t>3,31M</t>
  </si>
  <si>
    <t>4,19M</t>
  </si>
  <si>
    <t>4,11M</t>
  </si>
  <si>
    <t>5,14M</t>
  </si>
  <si>
    <t>2,20M</t>
  </si>
  <si>
    <t>3,69M</t>
  </si>
  <si>
    <t>6,37M</t>
  </si>
  <si>
    <t>7,05M</t>
  </si>
  <si>
    <t>8,85M</t>
  </si>
  <si>
    <t>5,89M</t>
  </si>
  <si>
    <t>4,00M</t>
  </si>
  <si>
    <t>8,29M</t>
  </si>
  <si>
    <t>2,73M</t>
  </si>
  <si>
    <t>2,53M</t>
  </si>
  <si>
    <t>2,52M</t>
  </si>
  <si>
    <t>2,71M</t>
  </si>
  <si>
    <t>2,58M</t>
  </si>
  <si>
    <t>11,10M</t>
  </si>
  <si>
    <t>1,82M</t>
  </si>
  <si>
    <t>2,38M</t>
  </si>
  <si>
    <t>3,56M</t>
  </si>
  <si>
    <t>5,10M</t>
  </si>
  <si>
    <t>5,56M</t>
  </si>
  <si>
    <t>5,00M</t>
  </si>
  <si>
    <t>4,14M</t>
  </si>
  <si>
    <t>778,73K</t>
  </si>
  <si>
    <t>984,37K</t>
  </si>
  <si>
    <t>6,69M</t>
  </si>
  <si>
    <t>3,45M</t>
  </si>
  <si>
    <t>11,40M</t>
  </si>
  <si>
    <t>11,25M</t>
  </si>
  <si>
    <t>9,98M</t>
  </si>
  <si>
    <t>8,59M</t>
  </si>
  <si>
    <t>5,82M</t>
  </si>
  <si>
    <t>6,17M</t>
  </si>
  <si>
    <t>4,27M</t>
  </si>
  <si>
    <t>5,08M</t>
  </si>
  <si>
    <t>3,62M</t>
  </si>
  <si>
    <t>3,39M</t>
  </si>
  <si>
    <t>4,08M</t>
  </si>
  <si>
    <t>4,20M</t>
  </si>
  <si>
    <t>8,22M</t>
  </si>
  <si>
    <t>7,03M</t>
  </si>
  <si>
    <t>886,88K</t>
  </si>
  <si>
    <t>3,09M</t>
  </si>
  <si>
    <t>3,26M</t>
  </si>
  <si>
    <t>2,79M</t>
  </si>
  <si>
    <t>5,74M</t>
  </si>
  <si>
    <t>5,80M</t>
  </si>
  <si>
    <t>4,30M</t>
  </si>
  <si>
    <t>957,62K</t>
  </si>
  <si>
    <t>2,93M</t>
  </si>
  <si>
    <t>3,42M</t>
  </si>
  <si>
    <t>2,92M</t>
  </si>
  <si>
    <t>3,29M</t>
  </si>
  <si>
    <t>3,51M</t>
  </si>
  <si>
    <t>3,30M</t>
  </si>
  <si>
    <t>3,60M</t>
  </si>
  <si>
    <t>2,54M</t>
  </si>
  <si>
    <t>4,93M</t>
  </si>
  <si>
    <t>3,27M</t>
  </si>
  <si>
    <t>4,71M</t>
  </si>
  <si>
    <t>15,00M</t>
  </si>
  <si>
    <t>3,66M</t>
  </si>
  <si>
    <t>8,73M</t>
  </si>
  <si>
    <t>8,84M</t>
  </si>
  <si>
    <t>6,62M</t>
  </si>
  <si>
    <t>6,50M</t>
  </si>
  <si>
    <t>5,46M</t>
  </si>
  <si>
    <t>3,77M</t>
  </si>
  <si>
    <t>4,56M</t>
  </si>
  <si>
    <t>3,16M</t>
  </si>
  <si>
    <t>5,70M</t>
  </si>
  <si>
    <t>6,00M</t>
  </si>
  <si>
    <t>3,85M</t>
  </si>
  <si>
    <t>8,68M</t>
  </si>
  <si>
    <t>4,69M</t>
  </si>
  <si>
    <t>5,84M</t>
  </si>
  <si>
    <t>5,78M</t>
  </si>
  <si>
    <t>6,09M</t>
  </si>
  <si>
    <t>4,79M</t>
  </si>
  <si>
    <t>19,35M</t>
  </si>
  <si>
    <t>7,56M</t>
  </si>
  <si>
    <t>6,02M</t>
  </si>
  <si>
    <t>3,55M</t>
  </si>
  <si>
    <t>5,96M</t>
  </si>
  <si>
    <t>7,02M</t>
  </si>
  <si>
    <t>7,93M</t>
  </si>
  <si>
    <t>91,31M</t>
  </si>
  <si>
    <t>4,45M</t>
  </si>
  <si>
    <t>S&amp;P 500</t>
  </si>
  <si>
    <t>5,17M</t>
  </si>
  <si>
    <t>6,36M</t>
  </si>
  <si>
    <t>7,00M</t>
  </si>
  <si>
    <t>9,02M</t>
  </si>
  <si>
    <t>6,63M</t>
  </si>
  <si>
    <t>7,11M</t>
  </si>
  <si>
    <t>5,72M</t>
  </si>
  <si>
    <t>4,24M</t>
  </si>
  <si>
    <t>6,86M</t>
  </si>
  <si>
    <t>6,60M</t>
  </si>
  <si>
    <t>6,96M</t>
  </si>
  <si>
    <t>6,61M</t>
  </si>
  <si>
    <t>4,60M</t>
  </si>
  <si>
    <t>4,36M</t>
  </si>
  <si>
    <t>5,25M</t>
  </si>
  <si>
    <t>3,63M</t>
  </si>
  <si>
    <t>5,03M</t>
  </si>
  <si>
    <t>3,80M</t>
  </si>
  <si>
    <t>7,30M</t>
  </si>
  <si>
    <t>5,63M</t>
  </si>
  <si>
    <t>8,07M</t>
  </si>
  <si>
    <t>5,40M</t>
  </si>
  <si>
    <t>5,24M</t>
  </si>
  <si>
    <t>4,42M</t>
  </si>
  <si>
    <t>6,07M</t>
  </si>
  <si>
    <t>5,93M</t>
  </si>
  <si>
    <t>6,93M</t>
  </si>
  <si>
    <t>4,76M</t>
  </si>
  <si>
    <t>9,39M</t>
  </si>
  <si>
    <t>4,49M</t>
  </si>
  <si>
    <t>11,21M</t>
  </si>
  <si>
    <t>11,91M</t>
  </si>
  <si>
    <t>12,46M</t>
  </si>
  <si>
    <t>5,77M</t>
  </si>
  <si>
    <t>5,73M</t>
  </si>
  <si>
    <t>4,88M</t>
  </si>
  <si>
    <t>6,04M</t>
  </si>
  <si>
    <t>4,87M</t>
  </si>
  <si>
    <t>3,11M</t>
  </si>
  <si>
    <t>4,94M</t>
  </si>
  <si>
    <t>6,10M</t>
  </si>
  <si>
    <t>5,11M</t>
  </si>
  <si>
    <t>8,14M</t>
  </si>
  <si>
    <t>3,87M</t>
  </si>
  <si>
    <t>6,64M</t>
  </si>
  <si>
    <t>9,92M</t>
  </si>
  <si>
    <t>7,86M</t>
  </si>
  <si>
    <t>8,77M</t>
  </si>
  <si>
    <t>12,26M</t>
  </si>
  <si>
    <t>9,29M</t>
  </si>
  <si>
    <t>11,81M</t>
  </si>
  <si>
    <t>11,01M</t>
  </si>
  <si>
    <t>8,18M</t>
  </si>
  <si>
    <t>7,73M</t>
  </si>
  <si>
    <t>8,92M</t>
  </si>
  <si>
    <t>7,55M</t>
  </si>
  <si>
    <t>7,24M</t>
  </si>
  <si>
    <t>7,43M</t>
  </si>
  <si>
    <t>5,92M</t>
  </si>
  <si>
    <t>6,90M</t>
  </si>
  <si>
    <t>5,12M</t>
  </si>
  <si>
    <t>7,29M</t>
  </si>
  <si>
    <t>5,79M</t>
  </si>
  <si>
    <t>9,42M</t>
  </si>
  <si>
    <t>8,13M</t>
  </si>
  <si>
    <t>6,81M</t>
  </si>
  <si>
    <t>5,59M</t>
  </si>
  <si>
    <t>4,51M</t>
  </si>
  <si>
    <t>6,06M</t>
  </si>
  <si>
    <t>10,96M</t>
  </si>
  <si>
    <t>6,13M</t>
  </si>
  <si>
    <t>4,99M</t>
  </si>
  <si>
    <t>7,38M</t>
  </si>
  <si>
    <t>5,07M</t>
  </si>
  <si>
    <t>9,07M</t>
  </si>
  <si>
    <t>6,57M</t>
  </si>
  <si>
    <t>3,74M</t>
  </si>
  <si>
    <t>5,23M</t>
  </si>
  <si>
    <t>4,31M</t>
  </si>
  <si>
    <t>6,11M</t>
  </si>
  <si>
    <t>6,58M</t>
  </si>
  <si>
    <t>8,51M</t>
  </si>
  <si>
    <t>7,54M</t>
  </si>
  <si>
    <t>6,71M</t>
  </si>
  <si>
    <t>4,33M</t>
  </si>
  <si>
    <t>4,39M</t>
  </si>
  <si>
    <t>6,23M</t>
  </si>
  <si>
    <t>4,15M</t>
  </si>
  <si>
    <t>5,52M</t>
  </si>
  <si>
    <t>6,03M</t>
  </si>
  <si>
    <t>9,01M</t>
  </si>
  <si>
    <t>5,05M</t>
  </si>
  <si>
    <t>3,84M</t>
  </si>
  <si>
    <t>7,16M</t>
  </si>
  <si>
    <t>8,66M</t>
  </si>
  <si>
    <t>13,13M</t>
  </si>
  <si>
    <t>9,85M</t>
  </si>
  <si>
    <t>14,80M</t>
  </si>
  <si>
    <t>7,72M</t>
  </si>
  <si>
    <t>26,13M</t>
  </si>
  <si>
    <t>17,40M</t>
  </si>
  <si>
    <t>21,87M</t>
  </si>
  <si>
    <t>16,18M</t>
  </si>
  <si>
    <t>13,40M</t>
  </si>
  <si>
    <t>8,64M</t>
  </si>
  <si>
    <t>10,07M</t>
  </si>
  <si>
    <t>9,03M</t>
  </si>
  <si>
    <t>10,56M</t>
  </si>
  <si>
    <t>10,01M</t>
  </si>
  <si>
    <t>9,08M</t>
  </si>
  <si>
    <t>5,98M</t>
  </si>
  <si>
    <t>10,33M</t>
  </si>
  <si>
    <t>7,62M</t>
  </si>
  <si>
    <t>24,94M</t>
  </si>
  <si>
    <t>4,52M</t>
  </si>
  <si>
    <t>10,54M</t>
  </si>
  <si>
    <t>6,52M</t>
  </si>
  <si>
    <t>18,41M</t>
  </si>
  <si>
    <t>11,24M</t>
  </si>
  <si>
    <t>8,87M</t>
  </si>
  <si>
    <t>13,88M</t>
  </si>
  <si>
    <t>15,87M</t>
  </si>
  <si>
    <t>21,64M</t>
  </si>
  <si>
    <t>27,39M</t>
  </si>
  <si>
    <t>23,66M</t>
  </si>
  <si>
    <t>9,59M</t>
  </si>
  <si>
    <t>13,80M</t>
  </si>
  <si>
    <t>8,40M</t>
  </si>
  <si>
    <t>10,35M</t>
  </si>
  <si>
    <t>13,43M</t>
  </si>
  <si>
    <t>6,59M</t>
  </si>
  <si>
    <t>15,38M</t>
  </si>
  <si>
    <t>10,08M</t>
  </si>
  <si>
    <t>8,65M</t>
  </si>
  <si>
    <t>8,81M</t>
  </si>
  <si>
    <t>20,00M</t>
  </si>
  <si>
    <t>7,48M</t>
  </si>
  <si>
    <t>6,82M</t>
  </si>
  <si>
    <t>5,60M</t>
  </si>
  <si>
    <t>5,18M</t>
  </si>
  <si>
    <t>6,98M</t>
  </si>
  <si>
    <t>5,47M</t>
  </si>
  <si>
    <t>11,44M</t>
  </si>
  <si>
    <t>13,82M</t>
  </si>
  <si>
    <t>9,48M</t>
  </si>
  <si>
    <t>6,12M</t>
  </si>
  <si>
    <t>5,62M</t>
  </si>
  <si>
    <t>4,68M</t>
  </si>
  <si>
    <t>5,35M</t>
  </si>
  <si>
    <t>11,64M</t>
  </si>
  <si>
    <t>8,33M</t>
  </si>
  <si>
    <t>6,35M</t>
  </si>
  <si>
    <t>4,55M</t>
  </si>
  <si>
    <t>28,28M</t>
  </si>
  <si>
    <t>19,82M</t>
  </si>
  <si>
    <t>19,44M</t>
  </si>
  <si>
    <t>9,14M</t>
  </si>
  <si>
    <t>10,70M</t>
  </si>
  <si>
    <t>13,58M</t>
  </si>
  <si>
    <t>9,91M</t>
  </si>
  <si>
    <t>12,34M</t>
  </si>
  <si>
    <t>13,57M</t>
  </si>
  <si>
    <t>9,74M</t>
  </si>
  <si>
    <t>9,78M</t>
  </si>
  <si>
    <t>8,95M</t>
  </si>
  <si>
    <t>7,75M</t>
  </si>
  <si>
    <t>10,79M</t>
  </si>
  <si>
    <t>14,08M</t>
  </si>
  <si>
    <t>16,64M</t>
  </si>
  <si>
    <t>11,34M</t>
  </si>
  <si>
    <t>16,22M</t>
  </si>
  <si>
    <t>11,98M</t>
  </si>
  <si>
    <t>9,53M</t>
  </si>
  <si>
    <t>11,95M</t>
  </si>
  <si>
    <t>8,91M</t>
  </si>
  <si>
    <t>9,49M</t>
  </si>
  <si>
    <t>7,40M</t>
  </si>
  <si>
    <t>9,73M</t>
  </si>
  <si>
    <t>9,81M</t>
  </si>
  <si>
    <t>13,07M</t>
  </si>
  <si>
    <t>14,94M</t>
  </si>
  <si>
    <t>8,96M</t>
  </si>
  <si>
    <t>25,47M</t>
  </si>
  <si>
    <t>17,64M</t>
  </si>
  <si>
    <t>15,19M</t>
  </si>
  <si>
    <t>9,04M</t>
  </si>
  <si>
    <t>9,79M</t>
  </si>
  <si>
    <t>18,09M</t>
  </si>
  <si>
    <t>24,72M</t>
  </si>
  <si>
    <t>24,07M</t>
  </si>
  <si>
    <t>12,74M</t>
  </si>
  <si>
    <t>27,34M</t>
  </si>
  <si>
    <t>25,80M</t>
  </si>
  <si>
    <t>19,08M</t>
  </si>
  <si>
    <t>27,67M</t>
  </si>
  <si>
    <t>14,98M</t>
  </si>
  <si>
    <t>20,41M</t>
  </si>
  <si>
    <t>16,15M</t>
  </si>
  <si>
    <t>14,45M</t>
  </si>
  <si>
    <t>19,02M</t>
  </si>
  <si>
    <t>24,95M</t>
  </si>
  <si>
    <t>27,32M</t>
  </si>
  <si>
    <t>15,07M</t>
  </si>
  <si>
    <t>11,63M</t>
  </si>
  <si>
    <t>12,28M</t>
  </si>
  <si>
    <t>10,50M</t>
  </si>
  <si>
    <t>10,59M</t>
  </si>
  <si>
    <t>15,45M</t>
  </si>
  <si>
    <t>22,84M</t>
  </si>
  <si>
    <t>20,94M</t>
  </si>
  <si>
    <t>17,08M</t>
  </si>
  <si>
    <t>13,08M</t>
  </si>
  <si>
    <t>13,62M</t>
  </si>
  <si>
    <t>30,08M</t>
  </si>
  <si>
    <t>20,10M</t>
  </si>
  <si>
    <t>12,20M</t>
  </si>
  <si>
    <t>8,99M</t>
  </si>
  <si>
    <t>11,27M</t>
  </si>
  <si>
    <t>8,28M</t>
  </si>
  <si>
    <t>7,80M</t>
  </si>
  <si>
    <t>11,09M</t>
  </si>
  <si>
    <t>12,87M</t>
  </si>
  <si>
    <t>10,22M</t>
  </si>
  <si>
    <t>10,89M</t>
  </si>
  <si>
    <t>9,58M</t>
  </si>
  <si>
    <t>19,18M</t>
  </si>
  <si>
    <t>14,39M</t>
  </si>
  <si>
    <t>11,73M</t>
  </si>
  <si>
    <t>11,90M</t>
  </si>
  <si>
    <t>14,28M</t>
  </si>
  <si>
    <t>11,26M</t>
  </si>
  <si>
    <t>18,14M</t>
  </si>
  <si>
    <t>18,26M</t>
  </si>
  <si>
    <t>10,75M</t>
  </si>
  <si>
    <t>6,68M</t>
  </si>
  <si>
    <t>15,27M</t>
  </si>
  <si>
    <t>12,76M</t>
  </si>
  <si>
    <t>13,51M</t>
  </si>
  <si>
    <t>10,28M</t>
  </si>
  <si>
    <t>7,84M</t>
  </si>
  <si>
    <t>12,03M</t>
  </si>
  <si>
    <t>16,03M</t>
  </si>
  <si>
    <t>13,26M</t>
  </si>
  <si>
    <t>8,97M</t>
  </si>
  <si>
    <t>10,74M</t>
  </si>
  <si>
    <t>18,56M</t>
  </si>
  <si>
    <t>41,80M</t>
  </si>
  <si>
    <t>19,59M</t>
  </si>
  <si>
    <t>11,59M</t>
  </si>
  <si>
    <t>8,52M</t>
  </si>
  <si>
    <t>8,11M</t>
  </si>
  <si>
    <t>10,41M</t>
  </si>
  <si>
    <t>8,30M</t>
  </si>
  <si>
    <t>13,87M</t>
  </si>
  <si>
    <t>14,59M</t>
  </si>
  <si>
    <t>11,07M</t>
  </si>
  <si>
    <t>13,27M</t>
  </si>
  <si>
    <t>14,73M</t>
  </si>
  <si>
    <t>15,75M</t>
  </si>
  <si>
    <t>14,55M</t>
  </si>
  <si>
    <t>10,45M</t>
  </si>
  <si>
    <t>7,13M</t>
  </si>
  <si>
    <t>8,58M</t>
  </si>
  <si>
    <t>9,76M</t>
  </si>
  <si>
    <t>11,49M</t>
  </si>
  <si>
    <t>20,66M</t>
  </si>
  <si>
    <t>8,88M</t>
  </si>
  <si>
    <t>11,85M</t>
  </si>
  <si>
    <t>11,87M</t>
  </si>
  <si>
    <t>10,86M</t>
  </si>
  <si>
    <t>10,94M</t>
  </si>
  <si>
    <t>12,29M</t>
  </si>
  <si>
    <t>14,77M</t>
  </si>
  <si>
    <t>8,82M</t>
  </si>
  <si>
    <t>20,72M</t>
  </si>
  <si>
    <t>10,38M</t>
  </si>
  <si>
    <t>10,11M</t>
  </si>
  <si>
    <t>17,95M</t>
  </si>
  <si>
    <t>14,64M</t>
  </si>
  <si>
    <t>8,75M</t>
  </si>
  <si>
    <t>6,77M</t>
  </si>
  <si>
    <t>10,21M</t>
  </si>
  <si>
    <t>11,67M</t>
  </si>
  <si>
    <t>13,60M</t>
  </si>
  <si>
    <t>15,71M</t>
  </si>
  <si>
    <t>9,96M</t>
  </si>
  <si>
    <t>11,15M</t>
  </si>
  <si>
    <t>11,66M</t>
  </si>
  <si>
    <t>13,11M</t>
  </si>
  <si>
    <t>6,33M</t>
  </si>
  <si>
    <t>9,62M</t>
  </si>
  <si>
    <t>10,25M</t>
  </si>
  <si>
    <t>8,76M</t>
  </si>
  <si>
    <t>14,63M</t>
  </si>
  <si>
    <t>10,97M</t>
  </si>
  <si>
    <t>9,19M</t>
  </si>
  <si>
    <t>7,32M</t>
  </si>
  <si>
    <t>11,54M</t>
  </si>
  <si>
    <t>12,93M</t>
  </si>
  <si>
    <t>14,10M</t>
  </si>
  <si>
    <t>8,61M</t>
  </si>
  <si>
    <t>24,17M</t>
  </si>
  <si>
    <t>7,89M</t>
  </si>
  <si>
    <t>9,60M</t>
  </si>
  <si>
    <t>10,53M</t>
  </si>
  <si>
    <t>25,08M</t>
  </si>
  <si>
    <t>25,24M</t>
  </si>
  <si>
    <t>11,94M</t>
  </si>
  <si>
    <t>8,47M</t>
  </si>
  <si>
    <t>10,64M</t>
  </si>
  <si>
    <t>12,58M</t>
  </si>
  <si>
    <t>16,52M</t>
  </si>
  <si>
    <t>13,86M</t>
  </si>
  <si>
    <t>13,41M</t>
  </si>
  <si>
    <t>22,83M</t>
  </si>
  <si>
    <t>14,74M</t>
  </si>
  <si>
    <t>23,93M</t>
  </si>
  <si>
    <t>15,97M</t>
  </si>
  <si>
    <t>23,28M</t>
  </si>
  <si>
    <t>12,15M</t>
  </si>
  <si>
    <t>19,67M</t>
  </si>
  <si>
    <t>39,65M</t>
  </si>
  <si>
    <t>120,13M</t>
  </si>
  <si>
    <t>9,68M</t>
  </si>
  <si>
    <t>10,99M</t>
  </si>
  <si>
    <t>Apollo Global Mgmt (y)</t>
  </si>
  <si>
    <t>Ratio Norm</t>
  </si>
  <si>
    <t>RN-Std</t>
  </si>
  <si>
    <t>RN+Std</t>
  </si>
  <si>
    <t>Indip.</t>
  </si>
  <si>
    <t>Dip.</t>
  </si>
  <si>
    <t>Apollo Global Mgmt</t>
  </si>
  <si>
    <t>Parameters</t>
  </si>
  <si>
    <t>Blackstone</t>
  </si>
  <si>
    <t>Last Price</t>
  </si>
  <si>
    <t>Cur Ratio</t>
  </si>
  <si>
    <t>Beta Neutral</t>
  </si>
  <si>
    <t>Cur Corr</t>
  </si>
  <si>
    <t>Corr Neutral</t>
  </si>
  <si>
    <t>APO US</t>
  </si>
  <si>
    <t>BX US</t>
  </si>
  <si>
    <t>$$ Neutral</t>
  </si>
  <si>
    <t>Investment</t>
  </si>
  <si>
    <t>ln APO US</t>
  </si>
  <si>
    <t>ln BX US</t>
  </si>
  <si>
    <t>Yrs</t>
  </si>
  <si>
    <t>Tot</t>
  </si>
  <si>
    <t>Period growth (geometric)</t>
  </si>
  <si>
    <t>Growth on regression</t>
  </si>
  <si>
    <t>Historical</t>
  </si>
  <si>
    <t>Forecast</t>
  </si>
  <si>
    <t>Period growth (arithmetic)</t>
  </si>
  <si>
    <t>Counter</t>
  </si>
  <si>
    <t>Q1 2011</t>
  </si>
  <si>
    <t>Q1 2014</t>
  </si>
  <si>
    <t>Q1 2015</t>
  </si>
  <si>
    <t>Q1 2016</t>
  </si>
  <si>
    <t>Q1 2017</t>
  </si>
  <si>
    <t>Q1 2020</t>
  </si>
  <si>
    <t>Q1 2021</t>
  </si>
  <si>
    <t>Q1 2022</t>
  </si>
  <si>
    <t>Q1 2023</t>
  </si>
  <si>
    <t>Q1 2025</t>
  </si>
  <si>
    <t>Q1 2026</t>
  </si>
  <si>
    <t>Q1 2027</t>
  </si>
  <si>
    <t>Q1 2012</t>
  </si>
  <si>
    <t>Q1 2018</t>
  </si>
  <si>
    <t>Q1 2013</t>
  </si>
  <si>
    <t>Q1 2019</t>
  </si>
  <si>
    <t>Q1 2024</t>
  </si>
  <si>
    <t>Q2 2012</t>
  </si>
  <si>
    <t>Q2 2018</t>
  </si>
  <si>
    <t>Q2 2011</t>
  </si>
  <si>
    <t>Q2 2014</t>
  </si>
  <si>
    <t>Q2 2015</t>
  </si>
  <si>
    <t>Q2 2016</t>
  </si>
  <si>
    <t>Q2 2017</t>
  </si>
  <si>
    <t>Q2 2020</t>
  </si>
  <si>
    <t>Q2 2021</t>
  </si>
  <si>
    <t>Q2 2022</t>
  </si>
  <si>
    <t>Q2 2023</t>
  </si>
  <si>
    <t>Q2 2025</t>
  </si>
  <si>
    <t>Q2 2026</t>
  </si>
  <si>
    <t>Q2 2027</t>
  </si>
  <si>
    <t>Q2 2013</t>
  </si>
  <si>
    <t>Q2 2019</t>
  </si>
  <si>
    <t>Q2 2024</t>
  </si>
  <si>
    <t>Q3 2011</t>
  </si>
  <si>
    <t>Q3 2013</t>
  </si>
  <si>
    <t>Q3 2014</t>
  </si>
  <si>
    <t>Q3 2015</t>
  </si>
  <si>
    <t>Q3 2016</t>
  </si>
  <si>
    <t>Q3 2019</t>
  </si>
  <si>
    <t>Q3 2020</t>
  </si>
  <si>
    <t>Q3 2021</t>
  </si>
  <si>
    <t>Q3 2022</t>
  </si>
  <si>
    <t>Q3 2024</t>
  </si>
  <si>
    <t>Q3 2025</t>
  </si>
  <si>
    <t>Q3 2026</t>
  </si>
  <si>
    <t>Q3 2017</t>
  </si>
  <si>
    <t>Q3 2023</t>
  </si>
  <si>
    <t>Q3 2027</t>
  </si>
  <si>
    <t>Q3 2012</t>
  </si>
  <si>
    <t>Q3 2018</t>
  </si>
  <si>
    <t>Q4 2012</t>
  </si>
  <si>
    <t>Q4 2013</t>
  </si>
  <si>
    <t>Q4 2014</t>
  </si>
  <si>
    <t>Q4 2015</t>
  </si>
  <si>
    <t>Q4 2018</t>
  </si>
  <si>
    <t>Q4 2019</t>
  </si>
  <si>
    <t>Q4 2020</t>
  </si>
  <si>
    <t>Q4 2021</t>
  </si>
  <si>
    <t>Q4 2024</t>
  </si>
  <si>
    <t>Q4 2025</t>
  </si>
  <si>
    <t>Q4 2011</t>
  </si>
  <si>
    <t>Q4 2016</t>
  </si>
  <si>
    <t>Q4 2022</t>
  </si>
  <si>
    <t>Q4 2026</t>
  </si>
  <si>
    <t>Q4 2017</t>
  </si>
  <si>
    <t>Q4 2023</t>
  </si>
  <si>
    <t>Q4 2027</t>
  </si>
  <si>
    <t>WACC CALCULATION</t>
  </si>
  <si>
    <t>Equity</t>
  </si>
  <si>
    <t>D/E</t>
  </si>
  <si>
    <t>Debt</t>
  </si>
  <si>
    <t>EV</t>
  </si>
  <si>
    <t>WACC</t>
  </si>
  <si>
    <t>Tax Rate</t>
  </si>
  <si>
    <t>Debt / Equity</t>
  </si>
  <si>
    <t>(Debt) / (Debt + Equity)</t>
  </si>
  <si>
    <t>Disc factor</t>
  </si>
  <si>
    <t>FINANCIAL</t>
  </si>
  <si>
    <t>EBIT</t>
  </si>
  <si>
    <t>Interest</t>
  </si>
  <si>
    <t>EBT</t>
  </si>
  <si>
    <t>Tax</t>
  </si>
  <si>
    <t>Net Income</t>
  </si>
  <si>
    <t>FCFF</t>
  </si>
  <si>
    <t>DFCFF</t>
  </si>
  <si>
    <t xml:space="preserve">Beta </t>
  </si>
  <si>
    <t>RF rate (US 10y)</t>
  </si>
  <si>
    <t>APO US eps (real)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</si>
  <si>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</si>
  <si>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</si>
  <si>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</si>
  <si>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</si>
  <si>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</si>
  <si>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</si>
  <si>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</si>
  <si>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</si>
  <si>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</si>
  <si>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</si>
  <si>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</si>
  <si>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</si>
  <si>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Forecast with Holt's Method</t>
  </si>
  <si>
    <t>Eps with Holt's Method</t>
  </si>
  <si>
    <t>APO US eps (mod)</t>
  </si>
  <si>
    <t>Season growth</t>
  </si>
  <si>
    <t>QoQ growth T12m</t>
  </si>
  <si>
    <t>APO US eps T12m</t>
  </si>
  <si>
    <t>Ln T12m</t>
  </si>
  <si>
    <t>Trend form</t>
  </si>
  <si>
    <t>Trend eps</t>
  </si>
  <si>
    <t>E(r) on mkt</t>
  </si>
  <si>
    <t>Eps</t>
  </si>
  <si>
    <t>Ln(Eps)</t>
  </si>
  <si>
    <t>Growth</t>
  </si>
  <si>
    <t>Trend</t>
  </si>
  <si>
    <t>Trend Eps</t>
  </si>
  <si>
    <t>Eq Risk Premium</t>
  </si>
  <si>
    <t>If interest coverage ratio is</t>
  </si>
  <si>
    <t>&gt;</t>
  </si>
  <si>
    <t>≤ to</t>
  </si>
  <si>
    <t>Rating is</t>
  </si>
  <si>
    <t>Spread is</t>
  </si>
  <si>
    <t>D</t>
  </si>
  <si>
    <t>C</t>
  </si>
  <si>
    <t>CC</t>
  </si>
  <si>
    <t>CCC</t>
  </si>
  <si>
    <t>B-</t>
  </si>
  <si>
    <t>B+</t>
  </si>
  <si>
    <t>BB</t>
  </si>
  <si>
    <t>BB+</t>
  </si>
  <si>
    <t>BBB</t>
  </si>
  <si>
    <t>A-</t>
  </si>
  <si>
    <t>A</t>
  </si>
  <si>
    <t>A+</t>
  </si>
  <si>
    <t>AA</t>
  </si>
  <si>
    <t>AAA</t>
  </si>
  <si>
    <t>Interest coverage</t>
  </si>
  <si>
    <t>Rating Estimated</t>
  </si>
  <si>
    <t>Default Spread Estimated</t>
  </si>
  <si>
    <t>Persistence Factor</t>
  </si>
  <si>
    <t>Coef Ar</t>
  </si>
  <si>
    <t>TV</t>
  </si>
  <si>
    <t>PayOut</t>
  </si>
  <si>
    <t>ROE</t>
  </si>
  <si>
    <t>Ke CALCULATION</t>
  </si>
  <si>
    <t>Mkt risk premium</t>
  </si>
  <si>
    <t>Beta Asset</t>
  </si>
  <si>
    <t>Discount Factor</t>
  </si>
  <si>
    <t>Terminal Value</t>
  </si>
  <si>
    <t>Total Value</t>
  </si>
  <si>
    <t>Input data</t>
  </si>
  <si>
    <t xml:space="preserve">       </t>
  </si>
  <si>
    <t>Growth LT</t>
  </si>
  <si>
    <t>Ke LT</t>
  </si>
  <si>
    <t>Risk Free Rate (US 10Yr )</t>
  </si>
  <si>
    <t>MA 200d</t>
  </si>
  <si>
    <t>EMA 20d</t>
  </si>
  <si>
    <t>EMA 50d</t>
  </si>
  <si>
    <t>EMA 200d</t>
  </si>
  <si>
    <t>Diff 20d</t>
  </si>
  <si>
    <t>Diff50d</t>
  </si>
  <si>
    <t>Zero Lag 20d</t>
  </si>
  <si>
    <t>Zero Lag 50d</t>
  </si>
  <si>
    <t>Zero Lag 200d</t>
  </si>
  <si>
    <t>A greater width of the bands corresponds to high volatility. A lower amplitude corresponds vice versa to a low volatility. If the bands are converging, the volatility is decreasing. Diverging bands mean an increasing volatility.</t>
  </si>
  <si>
    <t>• when the price line exits the upper limit of the band and then falls in again, this is a short signal;</t>
  </si>
  <si>
    <t>• when the price line exits the lower limit of the band and then re-enters in it again, this is a long signal</t>
  </si>
  <si>
    <t xml:space="preserve">According to popular opinions, the Bollinger bands are suggesting to buy or sell when the following conditions occur:  </t>
  </si>
  <si>
    <t>Band amplitude</t>
  </si>
  <si>
    <t>%b</t>
  </si>
  <si>
    <t>Momentum</t>
  </si>
  <si>
    <t>ROC Norm</t>
  </si>
  <si>
    <t>Momentum Norm</t>
  </si>
  <si>
    <r>
      <t>ROC</t>
    </r>
    <r>
      <rPr>
        <sz val="10"/>
        <rFont val="Segoe UI"/>
        <family val="2"/>
      </rPr>
      <t> measures </t>
    </r>
    <r>
      <rPr>
        <b/>
        <sz val="10"/>
        <rFont val="Segoe UI"/>
        <family val="2"/>
      </rPr>
      <t>percentage change</t>
    </r>
    <r>
      <rPr>
        <sz val="10"/>
        <rFont val="Segoe UI"/>
        <family val="2"/>
      </rPr>
      <t>, while </t>
    </r>
    <r>
      <rPr>
        <b/>
        <sz val="10"/>
        <rFont val="Segoe UI"/>
        <family val="2"/>
      </rPr>
      <t>Momentum</t>
    </r>
    <r>
      <rPr>
        <sz val="10"/>
        <rFont val="Segoe UI"/>
        <family val="2"/>
      </rPr>
      <t> measures </t>
    </r>
    <r>
      <rPr>
        <b/>
        <sz val="10"/>
        <rFont val="Segoe UI"/>
        <family val="2"/>
      </rPr>
      <t>absolute change</t>
    </r>
  </si>
  <si>
    <t>Sum Rises</t>
  </si>
  <si>
    <t>Abs(Sum Drops)</t>
  </si>
  <si>
    <t>p = (rises/drops)</t>
  </si>
  <si>
    <t>A bearish divergence is present, instead, when the price makes a new high but the oscillator does not.</t>
  </si>
  <si>
    <t xml:space="preserve">The RSI is often considered a divergence indicator. </t>
  </si>
  <si>
    <t xml:space="preserve">Remember that a bullish divergence is present when the price makes a new low but the oscillator does not. </t>
  </si>
  <si>
    <t xml:space="preserve"> when RSI &lt; 30 it is said that the security is oversold and it is expected to rise.</t>
  </si>
  <si>
    <t>When RSI &gt; 70, it is said that the security is overbought and it is expected to decline;</t>
  </si>
  <si>
    <t>Dynamic B</t>
  </si>
  <si>
    <t>Dynamic S</t>
  </si>
  <si>
    <t>RSI 10d st dev</t>
  </si>
  <si>
    <t>RSI 15d EMA</t>
  </si>
  <si>
    <t>EMA 12d</t>
  </si>
  <si>
    <t>EMA 26d</t>
  </si>
  <si>
    <t xml:space="preserve">The trading protocol that uses the MACD simply follows from a visual inspec tion of the graph: </t>
  </si>
  <si>
    <t xml:space="preserve">a buy signal occurs when the first line crosses the second one in the lower part of the graph and </t>
  </si>
  <si>
    <t>a sell signal occurs when the first line crosses the second one in the upper part of the graph.</t>
  </si>
  <si>
    <t>a bullish divergence occurs when the stock price reaches a new low but not so the MACD histogram;</t>
  </si>
  <si>
    <t xml:space="preserve">In addition, as it happens with all the oscillators, divergences can be used, in this case between the histogram and the price curve:  </t>
  </si>
  <si>
    <t>a bearish divergence occurs when the stock price reaches a new high but not so the MACD histogram.</t>
  </si>
  <si>
    <t>Error</t>
  </si>
  <si>
    <t>Squared error</t>
  </si>
  <si>
    <t>Forecast of Eps with Holt's Method</t>
  </si>
  <si>
    <t>MSE Method 1</t>
  </si>
  <si>
    <t>MSE Method 2</t>
  </si>
  <si>
    <t>Rd Estimated</t>
  </si>
  <si>
    <t xml:space="preserve">Date </t>
  </si>
  <si>
    <t>Dps</t>
  </si>
  <si>
    <t>FCFE</t>
  </si>
  <si>
    <t>Cost of Equity</t>
  </si>
  <si>
    <t>DCF EVALUATION</t>
  </si>
  <si>
    <t>Discounted Free Cash Flow</t>
  </si>
  <si>
    <t>Cumulated FCF ps</t>
  </si>
  <si>
    <t>RF rate (US 10 Yr )</t>
  </si>
  <si>
    <t>Long Term Growth Rate</t>
  </si>
  <si>
    <t>Long Term Ke</t>
  </si>
  <si>
    <t>VALUATION</t>
  </si>
  <si>
    <t>Equity Value ps</t>
  </si>
  <si>
    <t>Stock Price</t>
  </si>
  <si>
    <t>Upside/(downside)</t>
  </si>
  <si>
    <t xml:space="preserve">Dps </t>
  </si>
  <si>
    <t>Cost of Debt</t>
  </si>
  <si>
    <t>Long Term WACC</t>
  </si>
  <si>
    <t xml:space="preserve">Debt Value ps </t>
  </si>
  <si>
    <t>Target price</t>
  </si>
  <si>
    <t>EV Value ps</t>
  </si>
  <si>
    <t>Beta APO</t>
  </si>
  <si>
    <t>31/12/24 Stock Price</t>
  </si>
  <si>
    <t>FCFF ps</t>
  </si>
  <si>
    <t>Discounted FCFF ps</t>
  </si>
  <si>
    <t>Cum discounted FCFF ps</t>
  </si>
  <si>
    <t>SENSITIVITY TABLES</t>
  </si>
  <si>
    <t>FRE ps</t>
  </si>
  <si>
    <t>Performance Fee ps</t>
  </si>
  <si>
    <t>AUM ($B)</t>
  </si>
  <si>
    <t>Dev st PF ps</t>
  </si>
  <si>
    <t>Average PF ps</t>
  </si>
  <si>
    <t>Date (Q)</t>
  </si>
  <si>
    <t>Sales (mln)</t>
  </si>
  <si>
    <t>Ebitda  (mln)</t>
  </si>
  <si>
    <t>Mkt Cap</t>
  </si>
  <si>
    <t>Ev (mln)</t>
  </si>
  <si>
    <t>31/12/2024 Parameters</t>
  </si>
  <si>
    <t>P/E</t>
  </si>
  <si>
    <t>E/P</t>
  </si>
  <si>
    <t>Eps TTM</t>
  </si>
  <si>
    <t>Price 31/12</t>
  </si>
  <si>
    <t>Ticker Symbol</t>
  </si>
  <si>
    <t>Company Name</t>
  </si>
  <si>
    <t xml:space="preserve">KKR &amp; Co. </t>
  </si>
  <si>
    <t>KKR</t>
  </si>
  <si>
    <t>APO</t>
  </si>
  <si>
    <t>Apollo Global Management</t>
  </si>
  <si>
    <t xml:space="preserve">Blackstone Inc. </t>
  </si>
  <si>
    <t>BX</t>
  </si>
  <si>
    <t>T12m</t>
  </si>
  <si>
    <t>F12m</t>
  </si>
  <si>
    <t>BLK</t>
  </si>
  <si>
    <t>BlackRock</t>
  </si>
  <si>
    <t>GS</t>
  </si>
  <si>
    <t>Goldman Sachs</t>
  </si>
  <si>
    <t>MS</t>
  </si>
  <si>
    <t>Morgan Stanley</t>
  </si>
  <si>
    <t>SCHW</t>
  </si>
  <si>
    <t>Charles Schwab</t>
  </si>
  <si>
    <t>Normalized FCFF ps</t>
  </si>
  <si>
    <t>Mkt cap</t>
  </si>
  <si>
    <t>Price ps</t>
  </si>
  <si>
    <t>#n of shares (M)</t>
  </si>
  <si>
    <t>Discounted Terminal Value ps</t>
  </si>
  <si>
    <t>Terminal Value ps</t>
  </si>
  <si>
    <t>alpha</t>
  </si>
  <si>
    <t>beta</t>
  </si>
  <si>
    <t>gamma</t>
  </si>
  <si>
    <t>Residual Income</t>
  </si>
  <si>
    <t>PV of Residual Income</t>
  </si>
  <si>
    <t>Ke %</t>
  </si>
  <si>
    <t>Actual Ke</t>
  </si>
  <si>
    <t>Roe long time</t>
  </si>
  <si>
    <t>Book Value ps</t>
  </si>
  <si>
    <t>Total Value Estimate</t>
  </si>
  <si>
    <t>PV RI Cumlated</t>
  </si>
  <si>
    <t>PV TV</t>
  </si>
  <si>
    <t>PV Terminal Value</t>
  </si>
  <si>
    <t>BV (2022)</t>
  </si>
  <si>
    <t>Stock price at 31/12/2024</t>
  </si>
  <si>
    <t xml:space="preserve">TV </t>
  </si>
  <si>
    <t>Eps (+)</t>
  </si>
  <si>
    <t>Dividends (-)</t>
  </si>
  <si>
    <t>Data (balance sheet + forecast)</t>
  </si>
  <si>
    <t>Upside/(downside):</t>
  </si>
  <si>
    <t xml:space="preserve">Ke </t>
  </si>
  <si>
    <t>PV of Terminal Value</t>
  </si>
  <si>
    <t>LT</t>
  </si>
  <si>
    <t>Avg last 2 years PF ps</t>
  </si>
  <si>
    <t>Per gli AUM ($B)</t>
  </si>
  <si>
    <t>dati da bilanci e stime</t>
  </si>
  <si>
    <t>dati Bloomberg</t>
  </si>
  <si>
    <t>std dev</t>
  </si>
  <si>
    <t>EV ps</t>
  </si>
  <si>
    <t>reference</t>
  </si>
  <si>
    <t>Mean</t>
  </si>
  <si>
    <t>Iterations</t>
  </si>
  <si>
    <t>MV ps</t>
  </si>
  <si>
    <t>Rating</t>
  </si>
  <si>
    <t>Parameter</t>
  </si>
  <si>
    <t>Sample</t>
  </si>
  <si>
    <t>Probability</t>
  </si>
  <si>
    <t>Hold</t>
  </si>
  <si>
    <t>EV ps (range)</t>
  </si>
  <si>
    <t>Frequency</t>
  </si>
  <si>
    <t>Mkt Cap (mln)</t>
  </si>
  <si>
    <t>#shares</t>
  </si>
  <si>
    <t>EPS 2023</t>
  </si>
  <si>
    <t>EPS 2024</t>
  </si>
  <si>
    <t>delta Eps</t>
  </si>
  <si>
    <t>EV/Sales</t>
  </si>
  <si>
    <t>FCF ps</t>
  </si>
  <si>
    <t>Sales ps</t>
  </si>
  <si>
    <t>Div Yield</t>
  </si>
  <si>
    <t>P/Sales</t>
  </si>
  <si>
    <t>P/CF</t>
  </si>
  <si>
    <t>EV/EBITDA</t>
  </si>
  <si>
    <t>Mkt Cap ($B)</t>
  </si>
  <si>
    <t>Price ($)</t>
  </si>
  <si>
    <t>EV ($B)</t>
  </si>
  <si>
    <t>Sales ($B)</t>
  </si>
  <si>
    <t>EBITDA ($B)</t>
  </si>
  <si>
    <t>Average Peers</t>
  </si>
  <si>
    <t>Ranking</t>
  </si>
  <si>
    <t>Asset management</t>
  </si>
  <si>
    <t>% of total</t>
  </si>
  <si>
    <t>AUM ($b)</t>
  </si>
  <si>
    <t>Year</t>
  </si>
  <si>
    <t>Retirement services</t>
  </si>
  <si>
    <t>Principal investing</t>
  </si>
  <si>
    <t>Adjustment</t>
  </si>
  <si>
    <t xml:space="preserve">Sales ($M) </t>
  </si>
  <si>
    <t>FRE 2023</t>
  </si>
  <si>
    <t>FRE 2024</t>
  </si>
  <si>
    <t>AUM 2023</t>
  </si>
  <si>
    <t>AUM 2024</t>
  </si>
  <si>
    <t>P/FRE</t>
  </si>
  <si>
    <t>P/AUM</t>
  </si>
  <si>
    <t>% FRE conv</t>
  </si>
  <si>
    <t>yoy %</t>
  </si>
  <si>
    <t>PGR</t>
  </si>
  <si>
    <t>GILD</t>
  </si>
  <si>
    <t>TMUS</t>
  </si>
  <si>
    <t>BSX</t>
  </si>
  <si>
    <t>UBER</t>
  </si>
  <si>
    <t>CME</t>
  </si>
  <si>
    <t>WMB</t>
  </si>
  <si>
    <t>VST</t>
  </si>
  <si>
    <t>SPX</t>
  </si>
  <si>
    <t>Return</t>
  </si>
  <si>
    <t>CAPM</t>
  </si>
  <si>
    <t>Covariance</t>
  </si>
  <si>
    <t>Inverse</t>
  </si>
  <si>
    <t>e</t>
  </si>
  <si>
    <t>r</t>
  </si>
  <si>
    <t>h</t>
  </si>
  <si>
    <t>g</t>
  </si>
  <si>
    <t>delta</t>
  </si>
  <si>
    <t>lambda</t>
  </si>
  <si>
    <t>mu</t>
  </si>
  <si>
    <t>Risk-free rate</t>
  </si>
  <si>
    <t>PFE</t>
  </si>
  <si>
    <t>Tangency</t>
  </si>
  <si>
    <t>Portfolio</t>
  </si>
  <si>
    <t>Deviation</t>
  </si>
  <si>
    <t>Market cap</t>
  </si>
  <si>
    <t>Value weighted</t>
  </si>
  <si>
    <t>Sum Mkt cap</t>
  </si>
  <si>
    <t>ABBV</t>
  </si>
  <si>
    <t>ABV</t>
  </si>
  <si>
    <t>Sales</t>
  </si>
  <si>
    <t>EBITDA</t>
  </si>
  <si>
    <t>Margin</t>
  </si>
  <si>
    <t>Series</t>
  </si>
  <si>
    <t>Hist + Fcast</t>
  </si>
  <si>
    <t>Seasonality analysis</t>
  </si>
  <si>
    <t>Quarters</t>
  </si>
  <si>
    <t>% of Total Value</t>
  </si>
  <si>
    <t>Total value</t>
  </si>
  <si>
    <t>Technical analysis</t>
  </si>
  <si>
    <t>Moving averages</t>
  </si>
  <si>
    <t>SELL</t>
  </si>
  <si>
    <t>Bollinger bands</t>
  </si>
  <si>
    <t>HOLD</t>
  </si>
  <si>
    <t>Models</t>
  </si>
  <si>
    <t>Residual income</t>
  </si>
  <si>
    <t xml:space="preserve">DCF </t>
  </si>
  <si>
    <t>Ke</t>
  </si>
  <si>
    <t>Kd</t>
  </si>
  <si>
    <t>Ke ad</t>
  </si>
  <si>
    <t>Financial Services</t>
  </si>
  <si>
    <t>APO US Equity</t>
  </si>
  <si>
    <t>#N/A N/A</t>
  </si>
  <si>
    <t>BV ps</t>
  </si>
  <si>
    <t>25Q1</t>
  </si>
  <si>
    <t>25Q2</t>
  </si>
  <si>
    <t>25Q3</t>
  </si>
  <si>
    <t>25Q4</t>
  </si>
  <si>
    <t>26Q1</t>
  </si>
  <si>
    <t>26Q2</t>
  </si>
  <si>
    <t>26Q3</t>
  </si>
  <si>
    <t>26Q4</t>
  </si>
  <si>
    <t>27Q1</t>
  </si>
  <si>
    <t>27Q2</t>
  </si>
  <si>
    <t>27Q3</t>
  </si>
  <si>
    <t>27Q4</t>
  </si>
  <si>
    <t>28Q1</t>
  </si>
  <si>
    <t>28Q2</t>
  </si>
  <si>
    <t>28Q3</t>
  </si>
  <si>
    <t>28Q4</t>
  </si>
  <si>
    <t xml:space="preserve">Eps </t>
  </si>
  <si>
    <t>EPS</t>
  </si>
  <si>
    <t>Equity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</si>
</sst>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.000"/>
    <numFmt numFmtId="165" formatCode="0.0000%"/>
    <numFmt numFmtId="166" formatCode="0.000000"/>
    <numFmt numFmtId="167" formatCode="0.00000"/>
    <numFmt numFmtId="168" formatCode="0.000%"/>
    <numFmt numFmtId="169" formatCode="0.00000%"/>
    <numFmt numFmtId="170" formatCode="0.0000"/>
    <numFmt numFmtId="171" formatCode="_-[$$-409]* #,##0_ ;_-[$$-409]* \-#,##0\ ;_-[$$-409]* &quot;-&quot;??_ ;_-@_ "/>
    <numFmt numFmtId="172" formatCode="_-[$$-409]* #,##0.00_ ;_-[$$-409]* \-#,##0.00\ ;_-[$$-409]* &quot;-&quot;??_ ;_-@_ "/>
    <numFmt numFmtId="173" formatCode="[$$-409]#,##0.00"/>
    <numFmt numFmtId="174" formatCode="0.0%"/>
    <numFmt numFmtId="175" formatCode="_-* #,##0_-;\-* #,##0_-;_-* &quot;-&quot;_-;_-@_-"/>
    <numFmt numFmtId="176" formatCode="0.0_ ;[Red]\-0.0\ "/>
    <numFmt numFmtId="177" formatCode="0.0"/>
    <numFmt numFmtId="178" formatCode="0_ ;\-0\ "/>
    <numFmt numFmtId="179" formatCode="_-* #,##0.0_-;\-* #,##0.0_-;_-* &quot;-&quot;_-;_-@_-"/>
    <numFmt numFmtId="180" formatCode="_-[$$-409]* #,##0.0_ ;_-[$$-409]* \-#,##0.0\ ;_-[$$-409]* &quot;-&quot;??_ ;_-@_ "/>
    <numFmt numFmtId="181" formatCode="\+0.0%;[Red]\-0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Spectral Medium"/>
    </font>
    <font>
      <sz val="11"/>
      <color theme="1"/>
      <name val="Spectral Medium"/>
    </font>
    <font>
      <b/>
      <sz val="10"/>
      <color theme="0"/>
      <name val="Spectral Medium"/>
    </font>
    <font>
      <sz val="11"/>
      <color theme="0"/>
      <name val="Spectral Medium"/>
    </font>
    <font>
      <b/>
      <sz val="11"/>
      <color theme="0"/>
      <name val="Spectral Medium"/>
    </font>
    <font>
      <b/>
      <sz val="11"/>
      <color theme="1"/>
      <name val="Spectral Medium"/>
    </font>
    <font>
      <b/>
      <sz val="11"/>
      <name val="Spectral Medium"/>
    </font>
    <font>
      <sz val="11"/>
      <name val="Times New Roman"/>
      <family val="1"/>
    </font>
    <font>
      <b/>
      <sz val="10"/>
      <name val="Spectral Medium"/>
    </font>
    <font>
      <sz val="10"/>
      <name val="Spectral Medium"/>
    </font>
    <font>
      <b/>
      <sz val="14"/>
      <name val="Spectral Medium"/>
    </font>
    <font>
      <b/>
      <sz val="10"/>
      <name val="Segoe UI"/>
      <family val="2"/>
    </font>
    <font>
      <sz val="10"/>
      <name val="Segoe UI"/>
      <family val="2"/>
    </font>
    <font>
      <sz val="11"/>
      <color theme="6" tint="-0.249977111117893"/>
      <name val="Spectral Medium"/>
    </font>
    <font>
      <b/>
      <sz val="12"/>
      <name val="Spectral Medium"/>
    </font>
    <font>
      <sz val="12"/>
      <name val="Spectral Medium"/>
    </font>
    <font>
      <sz val="11"/>
      <color theme="1"/>
      <name val="Times New Roman"/>
      <family val="2"/>
    </font>
    <font>
      <sz val="11"/>
      <name val="Book Antiqua"/>
      <family val="1"/>
    </font>
    <font>
      <b/>
      <sz val="11"/>
      <color theme="9" tint="-0.249977111117893"/>
      <name val="Spectral Medium"/>
    </font>
    <font>
      <b/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1"/>
      <color rgb="FFFF0000"/>
      <name val="Spectral Medium"/>
    </font>
    <font>
      <b/>
      <sz val="11"/>
      <color rgb="FF92D050"/>
      <name val="Spectral Medium"/>
    </font>
    <font>
      <b/>
      <sz val="11"/>
      <color theme="0"/>
      <name val="Calibri"/>
      <family val="2"/>
      <scheme val="minor"/>
    </font>
    <font>
      <sz val="11"/>
      <color theme="8" tint="-0.499984740745262"/>
      <name val="Book Antiqua"/>
      <family val="1"/>
    </font>
    <font>
      <sz val="11"/>
      <color rgb="FF0070C0"/>
      <name val="Book Antiqua"/>
      <family val="2"/>
    </font>
  </fonts>
  <fills count="1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theme="9"/>
      </right>
      <top style="thin">
        <color indexed="64"/>
      </top>
      <bottom style="thin">
        <color indexed="64"/>
      </bottom>
      <diagonal/>
    </border>
    <border>
      <left/>
      <right style="thin">
        <color theme="9"/>
      </right>
      <top style="thin">
        <color theme="9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  <xf numFmtId="17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8" fillId="0" borderId="0"/>
  </cellStyleXfs>
  <cellXfs count="354">
    <xf numFmtId="0" fontId="0" fillId="0" borderId="0" xfId="0"/>
    <xf numFmtId="0" fontId="3" fillId="0" borderId="0" xfId="0" applyFont="1"/>
    <xf numFmtId="10" fontId="3" fillId="0" borderId="0" xfId="0" applyNumberFormat="1" applyFont="1"/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10" fontId="3" fillId="0" borderId="1" xfId="1" applyNumberFormat="1" applyFont="1" applyBorder="1"/>
    <xf numFmtId="10" fontId="3" fillId="0" borderId="1" xfId="0" applyNumberFormat="1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165" fontId="3" fillId="0" borderId="1" xfId="1" applyNumberFormat="1" applyFont="1" applyBorder="1"/>
    <xf numFmtId="169" fontId="3" fillId="0" borderId="1" xfId="0" applyNumberFormat="1" applyFont="1" applyBorder="1"/>
    <xf numFmtId="167" fontId="3" fillId="0" borderId="1" xfId="0" applyNumberFormat="1" applyFont="1" applyBorder="1"/>
    <xf numFmtId="166" fontId="3" fillId="0" borderId="1" xfId="0" applyNumberFormat="1" applyFont="1" applyBorder="1"/>
    <xf numFmtId="10" fontId="3" fillId="0" borderId="0" xfId="1" applyNumberFormat="1" applyFont="1"/>
    <xf numFmtId="170" fontId="3" fillId="0" borderId="1" xfId="0" applyNumberFormat="1" applyFont="1" applyBorder="1"/>
    <xf numFmtId="2" fontId="2" fillId="0" borderId="0" xfId="0" applyNumberFormat="1" applyFont="1"/>
    <xf numFmtId="9" fontId="3" fillId="0" borderId="1" xfId="0" applyNumberFormat="1" applyFont="1" applyBorder="1"/>
    <xf numFmtId="168" fontId="3" fillId="0" borderId="1" xfId="1" applyNumberFormat="1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" fontId="3" fillId="0" borderId="1" xfId="0" applyNumberFormat="1" applyFont="1" applyBorder="1"/>
    <xf numFmtId="0" fontId="3" fillId="0" borderId="1" xfId="0" applyFont="1" applyBorder="1" applyAlignment="1">
      <alignment horizontal="left"/>
    </xf>
    <xf numFmtId="168" fontId="3" fillId="0" borderId="1" xfId="0" applyNumberFormat="1" applyFont="1" applyBorder="1"/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7" fillId="0" borderId="1" xfId="0" applyFont="1" applyBorder="1"/>
    <xf numFmtId="164" fontId="7" fillId="0" borderId="1" xfId="0" applyNumberFormat="1" applyFont="1" applyBorder="1"/>
    <xf numFmtId="14" fontId="3" fillId="0" borderId="1" xfId="0" applyNumberFormat="1" applyFont="1" applyBorder="1"/>
    <xf numFmtId="14" fontId="3" fillId="0" borderId="1" xfId="0" applyNumberFormat="1" applyFont="1" applyBorder="1" applyAlignment="1">
      <alignment horizontal="left"/>
    </xf>
    <xf numFmtId="10" fontId="0" fillId="0" borderId="0" xfId="0" applyNumberFormat="1"/>
    <xf numFmtId="14" fontId="0" fillId="0" borderId="1" xfId="0" applyNumberFormat="1" applyBorder="1"/>
    <xf numFmtId="0" fontId="0" fillId="0" borderId="1" xfId="0" applyBorder="1"/>
    <xf numFmtId="4" fontId="0" fillId="0" borderId="0" xfId="0" applyNumberFormat="1"/>
    <xf numFmtId="4" fontId="0" fillId="0" borderId="1" xfId="0" applyNumberFormat="1" applyBorder="1"/>
    <xf numFmtId="0" fontId="8" fillId="0" borderId="1" xfId="0" applyFont="1" applyBorder="1"/>
    <xf numFmtId="0" fontId="2" fillId="0" borderId="1" xfId="0" applyFont="1" applyBorder="1"/>
    <xf numFmtId="10" fontId="2" fillId="0" borderId="1" xfId="1" applyNumberFormat="1" applyFont="1" applyBorder="1"/>
    <xf numFmtId="14" fontId="0" fillId="0" borderId="0" xfId="0" applyNumberForma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0" fontId="2" fillId="0" borderId="1" xfId="1" applyNumberFormat="1" applyFont="1" applyFill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14" fontId="3" fillId="0" borderId="0" xfId="0" applyNumberFormat="1" applyFont="1" applyAlignment="1">
      <alignment vertical="center"/>
    </xf>
    <xf numFmtId="14" fontId="2" fillId="0" borderId="1" xfId="0" applyNumberFormat="1" applyFont="1" applyBorder="1"/>
    <xf numFmtId="164" fontId="2" fillId="0" borderId="1" xfId="0" applyNumberFormat="1" applyFont="1" applyBorder="1"/>
    <xf numFmtId="14" fontId="2" fillId="3" borderId="1" xfId="0" applyNumberFormat="1" applyFont="1" applyFill="1" applyBorder="1"/>
    <xf numFmtId="164" fontId="2" fillId="3" borderId="1" xfId="0" applyNumberFormat="1" applyFont="1" applyFill="1" applyBorder="1" applyAlignment="1">
      <alignment horizontal="right"/>
    </xf>
    <xf numFmtId="0" fontId="2" fillId="0" borderId="7" xfId="0" applyFont="1" applyBorder="1"/>
    <xf numFmtId="10" fontId="2" fillId="0" borderId="7" xfId="1" applyNumberFormat="1" applyFont="1" applyBorder="1"/>
    <xf numFmtId="10" fontId="2" fillId="0" borderId="10" xfId="1" applyNumberFormat="1" applyFont="1" applyBorder="1"/>
    <xf numFmtId="0" fontId="2" fillId="0" borderId="13" xfId="0" applyFont="1" applyBorder="1"/>
    <xf numFmtId="0" fontId="7" fillId="0" borderId="0" xfId="0" applyFont="1"/>
    <xf numFmtId="2" fontId="3" fillId="0" borderId="1" xfId="1" applyNumberFormat="1" applyFont="1" applyBorder="1"/>
    <xf numFmtId="2" fontId="3" fillId="3" borderId="1" xfId="1" applyNumberFormat="1" applyFont="1" applyFill="1" applyBorder="1"/>
    <xf numFmtId="9" fontId="3" fillId="0" borderId="1" xfId="1" applyFont="1" applyBorder="1"/>
    <xf numFmtId="9" fontId="3" fillId="3" borderId="1" xfId="1" applyFont="1" applyFill="1" applyBorder="1"/>
    <xf numFmtId="2" fontId="3" fillId="0" borderId="0" xfId="0" applyNumberFormat="1" applyFont="1"/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/>
    <xf numFmtId="10" fontId="2" fillId="0" borderId="1" xfId="0" applyNumberFormat="1" applyFont="1" applyBorder="1"/>
    <xf numFmtId="2" fontId="2" fillId="0" borderId="1" xfId="0" applyNumberFormat="1" applyFont="1" applyBorder="1"/>
    <xf numFmtId="172" fontId="2" fillId="0" borderId="1" xfId="2" applyNumberFormat="1" applyFont="1" applyBorder="1"/>
    <xf numFmtId="9" fontId="2" fillId="0" borderId="1" xfId="1" applyFont="1" applyBorder="1"/>
    <xf numFmtId="173" fontId="2" fillId="0" borderId="1" xfId="0" applyNumberFormat="1" applyFont="1" applyBorder="1"/>
    <xf numFmtId="173" fontId="2" fillId="0" borderId="0" xfId="0" applyNumberFormat="1" applyFont="1"/>
    <xf numFmtId="164" fontId="2" fillId="4" borderId="1" xfId="0" applyNumberFormat="1" applyFont="1" applyFill="1" applyBorder="1"/>
    <xf numFmtId="170" fontId="3" fillId="0" borderId="0" xfId="0" applyNumberFormat="1" applyFont="1"/>
    <xf numFmtId="170" fontId="0" fillId="0" borderId="0" xfId="0" applyNumberFormat="1"/>
    <xf numFmtId="14" fontId="2" fillId="5" borderId="1" xfId="0" applyNumberFormat="1" applyFont="1" applyFill="1" applyBorder="1"/>
    <xf numFmtId="0" fontId="3" fillId="0" borderId="0" xfId="0" applyFont="1" applyAlignment="1">
      <alignment horizontal="center" vertical="center"/>
    </xf>
    <xf numFmtId="170" fontId="0" fillId="0" borderId="1" xfId="0" applyNumberFormat="1" applyBorder="1"/>
    <xf numFmtId="170" fontId="0" fillId="5" borderId="1" xfId="0" applyNumberFormat="1" applyFill="1" applyBorder="1"/>
    <xf numFmtId="170" fontId="7" fillId="0" borderId="1" xfId="0" applyNumberFormat="1" applyFont="1" applyBorder="1"/>
    <xf numFmtId="164" fontId="2" fillId="6" borderId="1" xfId="0" applyNumberFormat="1" applyFont="1" applyFill="1" applyBorder="1"/>
    <xf numFmtId="164" fontId="3" fillId="0" borderId="1" xfId="1" applyNumberFormat="1" applyFont="1" applyBorder="1"/>
    <xf numFmtId="0" fontId="2" fillId="0" borderId="0" xfId="0" applyFont="1" applyBorder="1"/>
    <xf numFmtId="2" fontId="2" fillId="0" borderId="1" xfId="0" applyNumberFormat="1" applyFont="1" applyBorder="1" applyAlignment="1">
      <alignment horizontal="right"/>
    </xf>
    <xf numFmtId="174" fontId="2" fillId="0" borderId="1" xfId="1" applyNumberFormat="1" applyFont="1" applyBorder="1"/>
    <xf numFmtId="2" fontId="3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172" fontId="2" fillId="0" borderId="1" xfId="0" applyNumberFormat="1" applyFont="1" applyBorder="1"/>
    <xf numFmtId="10" fontId="7" fillId="0" borderId="1" xfId="0" applyNumberFormat="1" applyFont="1" applyBorder="1"/>
    <xf numFmtId="10" fontId="3" fillId="0" borderId="1" xfId="0" applyNumberFormat="1" applyFont="1" applyBorder="1" applyAlignment="1">
      <alignment horizontal="center" vertical="center"/>
    </xf>
    <xf numFmtId="164" fontId="3" fillId="3" borderId="1" xfId="0" applyNumberFormat="1" applyFont="1" applyFill="1" applyBorder="1"/>
    <xf numFmtId="164" fontId="3" fillId="5" borderId="1" xfId="0" applyNumberFormat="1" applyFont="1" applyFill="1" applyBorder="1"/>
    <xf numFmtId="0" fontId="2" fillId="0" borderId="0" xfId="0" applyFont="1" applyFill="1" applyBorder="1"/>
    <xf numFmtId="0" fontId="12" fillId="0" borderId="0" xfId="3" applyFont="1" applyFill="1" applyBorder="1" applyAlignment="1">
      <alignment horizontal="right"/>
    </xf>
    <xf numFmtId="2" fontId="12" fillId="0" borderId="0" xfId="0" applyNumberFormat="1" applyFont="1" applyFill="1" applyBorder="1"/>
    <xf numFmtId="0" fontId="10" fillId="0" borderId="1" xfId="3" applyFont="1" applyFill="1" applyBorder="1" applyAlignment="1">
      <alignment horizontal="right"/>
    </xf>
    <xf numFmtId="2" fontId="11" fillId="0" borderId="1" xfId="0" applyNumberFormat="1" applyFont="1" applyBorder="1"/>
    <xf numFmtId="174" fontId="11" fillId="0" borderId="1" xfId="1" applyNumberFormat="1" applyFont="1" applyBorder="1"/>
    <xf numFmtId="0" fontId="10" fillId="0" borderId="1" xfId="3" applyFont="1" applyFill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1" xfId="3" quotePrefix="1" applyFont="1" applyFill="1" applyBorder="1" applyAlignment="1">
      <alignment horizontal="right"/>
    </xf>
    <xf numFmtId="0" fontId="11" fillId="0" borderId="1" xfId="3" applyFont="1" applyFill="1" applyBorder="1" applyAlignment="1">
      <alignment horizontal="right"/>
    </xf>
    <xf numFmtId="174" fontId="11" fillId="0" borderId="1" xfId="5" applyNumberFormat="1" applyFont="1" applyFill="1" applyBorder="1"/>
    <xf numFmtId="177" fontId="11" fillId="0" borderId="1" xfId="0" applyNumberFormat="1" applyFont="1" applyBorder="1"/>
    <xf numFmtId="177" fontId="10" fillId="0" borderId="1" xfId="0" applyNumberFormat="1" applyFont="1" applyFill="1" applyBorder="1"/>
    <xf numFmtId="0" fontId="11" fillId="0" borderId="14" xfId="3" applyFont="1" applyFill="1" applyBorder="1" applyAlignment="1">
      <alignment horizontal="right"/>
    </xf>
    <xf numFmtId="176" fontId="10" fillId="0" borderId="14" xfId="4" applyNumberFormat="1" applyFont="1" applyFill="1" applyBorder="1"/>
    <xf numFmtId="174" fontId="11" fillId="0" borderId="14" xfId="5" applyNumberFormat="1" applyFont="1" applyFill="1" applyBorder="1"/>
    <xf numFmtId="0" fontId="10" fillId="0" borderId="1" xfId="3" applyFont="1" applyFill="1" applyBorder="1"/>
    <xf numFmtId="10" fontId="11" fillId="0" borderId="1" xfId="1" applyNumberFormat="1" applyFont="1" applyBorder="1"/>
    <xf numFmtId="2" fontId="10" fillId="0" borderId="1" xfId="0" applyNumberFormat="1" applyFont="1" applyBorder="1"/>
    <xf numFmtId="0" fontId="10" fillId="0" borderId="0" xfId="3" applyFont="1" applyFill="1" applyBorder="1" applyAlignment="1">
      <alignment horizontal="right"/>
    </xf>
    <xf numFmtId="2" fontId="10" fillId="0" borderId="0" xfId="0" applyNumberFormat="1" applyFont="1" applyFill="1" applyBorder="1"/>
    <xf numFmtId="0" fontId="10" fillId="9" borderId="1" xfId="3" applyFont="1" applyFill="1" applyBorder="1" applyAlignment="1">
      <alignment horizontal="right"/>
    </xf>
    <xf numFmtId="177" fontId="10" fillId="0" borderId="1" xfId="0" applyNumberFormat="1" applyFont="1" applyBorder="1"/>
    <xf numFmtId="0" fontId="10" fillId="8" borderId="1" xfId="3" applyFont="1" applyFill="1" applyBorder="1" applyAlignment="1">
      <alignment horizontal="right"/>
    </xf>
    <xf numFmtId="0" fontId="10" fillId="10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2" fontId="10" fillId="0" borderId="1" xfId="0" applyNumberFormat="1" applyFont="1" applyFill="1" applyBorder="1"/>
    <xf numFmtId="2" fontId="10" fillId="6" borderId="1" xfId="0" applyNumberFormat="1" applyFont="1" applyFill="1" applyBorder="1"/>
    <xf numFmtId="2" fontId="10" fillId="6" borderId="0" xfId="0" applyNumberFormat="1" applyFont="1" applyFill="1"/>
    <xf numFmtId="171" fontId="2" fillId="0" borderId="1" xfId="2" applyNumberFormat="1" applyFont="1" applyBorder="1" applyAlignment="1">
      <alignment vertical="center"/>
    </xf>
    <xf numFmtId="1" fontId="2" fillId="0" borderId="1" xfId="0" applyNumberFormat="1" applyFont="1" applyBorder="1" applyAlignment="1">
      <alignment vertical="center"/>
    </xf>
    <xf numFmtId="0" fontId="8" fillId="0" borderId="0" xfId="0" applyFont="1" applyBorder="1" applyAlignment="1">
      <alignment vertical="center"/>
    </xf>
    <xf numFmtId="2" fontId="2" fillId="0" borderId="0" xfId="0" applyNumberFormat="1" applyFont="1" applyBorder="1" applyAlignment="1">
      <alignment vertical="center"/>
    </xf>
    <xf numFmtId="14" fontId="2" fillId="0" borderId="0" xfId="1" applyNumberFormat="1" applyFont="1" applyFill="1" applyBorder="1" applyAlignment="1">
      <alignment vertical="center"/>
    </xf>
    <xf numFmtId="0" fontId="3" fillId="0" borderId="0" xfId="0" applyFont="1" applyBorder="1"/>
    <xf numFmtId="2" fontId="3" fillId="0" borderId="0" xfId="0" applyNumberFormat="1" applyFont="1" applyBorder="1"/>
    <xf numFmtId="0" fontId="13" fillId="0" borderId="0" xfId="0" applyFont="1"/>
    <xf numFmtId="164" fontId="3" fillId="6" borderId="1" xfId="0" applyNumberFormat="1" applyFont="1" applyFill="1" applyBorder="1"/>
    <xf numFmtId="0" fontId="7" fillId="0" borderId="0" xfId="0" applyFont="1" applyBorder="1"/>
    <xf numFmtId="0" fontId="15" fillId="7" borderId="1" xfId="0" applyFont="1" applyFill="1" applyBorder="1" applyAlignment="1">
      <alignment horizontal="right"/>
    </xf>
    <xf numFmtId="164" fontId="2" fillId="0" borderId="1" xfId="0" applyNumberFormat="1" applyFont="1" applyFill="1" applyBorder="1"/>
    <xf numFmtId="2" fontId="2" fillId="0" borderId="1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7" fillId="0" borderId="1" xfId="0" applyFont="1" applyFill="1" applyBorder="1"/>
    <xf numFmtId="174" fontId="3" fillId="0" borderId="0" xfId="0" applyNumberFormat="1" applyFont="1"/>
    <xf numFmtId="9" fontId="3" fillId="0" borderId="0" xfId="0" applyNumberFormat="1" applyFont="1"/>
    <xf numFmtId="10" fontId="3" fillId="12" borderId="1" xfId="0" applyNumberFormat="1" applyFont="1" applyFill="1" applyBorder="1"/>
    <xf numFmtId="0" fontId="3" fillId="0" borderId="1" xfId="0" quotePrefix="1" applyFont="1" applyBorder="1"/>
    <xf numFmtId="173" fontId="3" fillId="0" borderId="1" xfId="0" applyNumberFormat="1" applyFont="1" applyBorder="1"/>
    <xf numFmtId="10" fontId="7" fillId="0" borderId="1" xfId="1" applyNumberFormat="1" applyFont="1" applyBorder="1"/>
    <xf numFmtId="0" fontId="2" fillId="0" borderId="0" xfId="0" applyFont="1" applyFill="1"/>
    <xf numFmtId="178" fontId="16" fillId="0" borderId="1" xfId="6" applyNumberFormat="1" applyFont="1" applyFill="1" applyBorder="1"/>
    <xf numFmtId="0" fontId="16" fillId="0" borderId="1" xfId="0" applyFont="1" applyFill="1" applyBorder="1" applyAlignment="1">
      <alignment horizontal="left"/>
    </xf>
    <xf numFmtId="2" fontId="17" fillId="0" borderId="3" xfId="0" applyNumberFormat="1" applyFont="1" applyFill="1" applyBorder="1"/>
    <xf numFmtId="2" fontId="17" fillId="0" borderId="1" xfId="0" applyNumberFormat="1" applyFont="1" applyFill="1" applyBorder="1"/>
    <xf numFmtId="0" fontId="2" fillId="0" borderId="1" xfId="0" applyFont="1" applyFill="1" applyBorder="1"/>
    <xf numFmtId="174" fontId="17" fillId="0" borderId="1" xfId="1" applyNumberFormat="1" applyFont="1" applyFill="1" applyBorder="1"/>
    <xf numFmtId="10" fontId="17" fillId="0" borderId="1" xfId="1" applyNumberFormat="1" applyFont="1" applyFill="1" applyBorder="1"/>
    <xf numFmtId="177" fontId="17" fillId="0" borderId="1" xfId="0" applyNumberFormat="1" applyFont="1" applyFill="1" applyBorder="1"/>
    <xf numFmtId="10" fontId="17" fillId="0" borderId="1" xfId="0" applyNumberFormat="1" applyFont="1" applyFill="1" applyBorder="1"/>
    <xf numFmtId="0" fontId="17" fillId="0" borderId="1" xfId="0" applyFont="1" applyFill="1" applyBorder="1"/>
    <xf numFmtId="0" fontId="16" fillId="0" borderId="1" xfId="0" applyFont="1" applyFill="1" applyBorder="1"/>
    <xf numFmtId="43" fontId="16" fillId="0" borderId="1" xfId="6" applyFont="1" applyFill="1" applyBorder="1"/>
    <xf numFmtId="174" fontId="16" fillId="0" borderId="1" xfId="1" applyNumberFormat="1" applyFont="1" applyFill="1" applyBorder="1"/>
    <xf numFmtId="0" fontId="17" fillId="0" borderId="0" xfId="0" applyFont="1"/>
    <xf numFmtId="179" fontId="16" fillId="0" borderId="1" xfId="7" applyNumberFormat="1" applyFont="1" applyBorder="1"/>
    <xf numFmtId="174" fontId="17" fillId="0" borderId="0" xfId="1" applyNumberFormat="1" applyFont="1" applyFill="1" applyBorder="1"/>
    <xf numFmtId="173" fontId="3" fillId="0" borderId="0" xfId="0" applyNumberFormat="1" applyFont="1"/>
    <xf numFmtId="173" fontId="3" fillId="4" borderId="1" xfId="0" applyNumberFormat="1" applyFont="1" applyFill="1" applyBorder="1"/>
    <xf numFmtId="10" fontId="3" fillId="4" borderId="1" xfId="0" applyNumberFormat="1" applyFont="1" applyFill="1" applyBorder="1"/>
    <xf numFmtId="10" fontId="3" fillId="4" borderId="1" xfId="1" applyNumberFormat="1" applyFont="1" applyFill="1" applyBorder="1"/>
    <xf numFmtId="0" fontId="3" fillId="13" borderId="1" xfId="0" applyFont="1" applyFill="1" applyBorder="1"/>
    <xf numFmtId="0" fontId="16" fillId="4" borderId="1" xfId="0" applyFont="1" applyFill="1" applyBorder="1"/>
    <xf numFmtId="180" fontId="16" fillId="4" borderId="1" xfId="7" applyNumberFormat="1" applyFont="1" applyFill="1" applyBorder="1"/>
    <xf numFmtId="0" fontId="17" fillId="4" borderId="1" xfId="0" applyFont="1" applyFill="1" applyBorder="1"/>
    <xf numFmtId="181" fontId="16" fillId="4" borderId="1" xfId="1" applyNumberFormat="1" applyFont="1" applyFill="1" applyBorder="1"/>
    <xf numFmtId="2" fontId="3" fillId="4" borderId="1" xfId="0" applyNumberFormat="1" applyFont="1" applyFill="1" applyBorder="1"/>
    <xf numFmtId="0" fontId="3" fillId="13" borderId="2" xfId="0" applyFont="1" applyFill="1" applyBorder="1"/>
    <xf numFmtId="164" fontId="2" fillId="0" borderId="0" xfId="0" applyNumberFormat="1" applyFont="1" applyBorder="1"/>
    <xf numFmtId="172" fontId="3" fillId="0" borderId="1" xfId="2" applyNumberFormat="1" applyFont="1" applyBorder="1"/>
    <xf numFmtId="172" fontId="3" fillId="0" borderId="1" xfId="0" applyNumberFormat="1" applyFont="1" applyBorder="1"/>
    <xf numFmtId="172" fontId="3" fillId="0" borderId="1" xfId="1" applyNumberFormat="1" applyFont="1" applyBorder="1"/>
    <xf numFmtId="172" fontId="3" fillId="0" borderId="1" xfId="0" quotePrefix="1" applyNumberFormat="1" applyFont="1" applyBorder="1"/>
    <xf numFmtId="2" fontId="11" fillId="0" borderId="1" xfId="1" applyNumberFormat="1" applyFont="1" applyBorder="1"/>
    <xf numFmtId="0" fontId="2" fillId="0" borderId="1" xfId="0" applyFont="1" applyBorder="1" applyAlignment="1">
      <alignment horizontal="right"/>
    </xf>
    <xf numFmtId="9" fontId="2" fillId="0" borderId="0" xfId="1" applyFont="1"/>
    <xf numFmtId="174" fontId="10" fillId="0" borderId="0" xfId="5" applyNumberFormat="1" applyFont="1" applyFill="1" applyBorder="1"/>
    <xf numFmtId="2" fontId="10" fillId="0" borderId="0" xfId="0" applyNumberFormat="1" applyFont="1" applyBorder="1"/>
    <xf numFmtId="0" fontId="10" fillId="0" borderId="0" xfId="3" applyFont="1" applyFill="1" applyBorder="1" applyAlignment="1">
      <alignment horizontal="left"/>
    </xf>
    <xf numFmtId="177" fontId="10" fillId="0" borderId="0" xfId="0" applyNumberFormat="1" applyFont="1" applyBorder="1"/>
    <xf numFmtId="2" fontId="10" fillId="8" borderId="1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10" fillId="8" borderId="13" xfId="0" applyFont="1" applyFill="1" applyBorder="1" applyAlignment="1">
      <alignment horizontal="center"/>
    </xf>
    <xf numFmtId="9" fontId="12" fillId="0" borderId="1" xfId="1" applyFont="1" applyFill="1" applyBorder="1" applyAlignment="1">
      <alignment horizontal="right"/>
    </xf>
    <xf numFmtId="2" fontId="10" fillId="0" borderId="4" xfId="0" applyNumberFormat="1" applyFont="1" applyBorder="1"/>
    <xf numFmtId="2" fontId="10" fillId="0" borderId="3" xfId="0" applyNumberFormat="1" applyFont="1" applyBorder="1"/>
    <xf numFmtId="174" fontId="10" fillId="0" borderId="2" xfId="5" applyNumberFormat="1" applyFont="1" applyFill="1" applyBorder="1"/>
    <xf numFmtId="174" fontId="10" fillId="0" borderId="4" xfId="5" applyNumberFormat="1" applyFont="1" applyFill="1" applyBorder="1"/>
    <xf numFmtId="172" fontId="12" fillId="4" borderId="1" xfId="3" applyNumberFormat="1" applyFont="1" applyFill="1" applyBorder="1" applyAlignment="1">
      <alignment horizontal="right"/>
    </xf>
    <xf numFmtId="2" fontId="10" fillId="7" borderId="1" xfId="0" applyNumberFormat="1" applyFont="1" applyFill="1" applyBorder="1"/>
    <xf numFmtId="176" fontId="10" fillId="7" borderId="1" xfId="4" applyNumberFormat="1" applyFont="1" applyFill="1" applyBorder="1"/>
    <xf numFmtId="2" fontId="10" fillId="14" borderId="1" xfId="0" applyNumberFormat="1" applyFont="1" applyFill="1" applyBorder="1"/>
    <xf numFmtId="177" fontId="10" fillId="0" borderId="2" xfId="0" applyNumberFormat="1" applyFont="1" applyBorder="1"/>
    <xf numFmtId="174" fontId="17" fillId="4" borderId="1" xfId="1" applyNumberFormat="1" applyFont="1" applyFill="1" applyBorder="1"/>
    <xf numFmtId="10" fontId="3" fillId="0" borderId="1" xfId="0" applyNumberFormat="1" applyFont="1" applyFill="1" applyBorder="1"/>
    <xf numFmtId="0" fontId="2" fillId="0" borderId="1" xfId="0" applyFont="1" applyBorder="1" applyAlignment="1">
      <alignment horizontal="center" vertical="center"/>
    </xf>
    <xf numFmtId="178" fontId="16" fillId="0" borderId="1" xfId="6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3" fillId="0" borderId="16" xfId="0" applyNumberFormat="1" applyFont="1" applyBorder="1"/>
    <xf numFmtId="164" fontId="3" fillId="0" borderId="3" xfId="0" applyNumberFormat="1" applyFont="1" applyBorder="1"/>
    <xf numFmtId="164" fontId="3" fillId="0" borderId="18" xfId="0" applyNumberFormat="1" applyFont="1" applyBorder="1"/>
    <xf numFmtId="2" fontId="3" fillId="0" borderId="17" xfId="0" applyNumberFormat="1" applyFont="1" applyBorder="1"/>
    <xf numFmtId="0" fontId="3" fillId="7" borderId="2" xfId="0" applyFont="1" applyFill="1" applyBorder="1"/>
    <xf numFmtId="164" fontId="3" fillId="7" borderId="1" xfId="0" applyNumberFormat="1" applyFont="1" applyFill="1" applyBorder="1"/>
    <xf numFmtId="164" fontId="3" fillId="13" borderId="1" xfId="0" applyNumberFormat="1" applyFont="1" applyFill="1" applyBorder="1"/>
    <xf numFmtId="2" fontId="2" fillId="0" borderId="3" xfId="0" applyNumberFormat="1" applyFont="1" applyFill="1" applyBorder="1"/>
    <xf numFmtId="2" fontId="3" fillId="7" borderId="1" xfId="0" applyNumberFormat="1" applyFont="1" applyFill="1" applyBorder="1"/>
    <xf numFmtId="172" fontId="3" fillId="0" borderId="0" xfId="0" applyNumberFormat="1" applyFont="1"/>
    <xf numFmtId="9" fontId="3" fillId="0" borderId="0" xfId="0" applyNumberFormat="1" applyFont="1" applyAlignment="1">
      <alignment horizontal="center"/>
    </xf>
    <xf numFmtId="0" fontId="7" fillId="7" borderId="1" xfId="0" applyFont="1" applyFill="1" applyBorder="1"/>
    <xf numFmtId="172" fontId="3" fillId="7" borderId="1" xfId="0" applyNumberFormat="1" applyFont="1" applyFill="1" applyBorder="1"/>
    <xf numFmtId="0" fontId="3" fillId="7" borderId="1" xfId="0" applyFont="1" applyFill="1" applyBorder="1"/>
    <xf numFmtId="9" fontId="3" fillId="7" borderId="1" xfId="0" applyNumberFormat="1" applyFont="1" applyFill="1" applyBorder="1"/>
    <xf numFmtId="174" fontId="3" fillId="7" borderId="1" xfId="1" applyNumberFormat="1" applyFont="1" applyFill="1" applyBorder="1"/>
    <xf numFmtId="0" fontId="7" fillId="4" borderId="1" xfId="0" applyFont="1" applyFill="1" applyBorder="1"/>
    <xf numFmtId="172" fontId="3" fillId="4" borderId="1" xfId="0" applyNumberFormat="1" applyFont="1" applyFill="1" applyBorder="1"/>
    <xf numFmtId="0" fontId="3" fillId="4" borderId="1" xfId="0" applyFont="1" applyFill="1" applyBorder="1"/>
    <xf numFmtId="9" fontId="3" fillId="4" borderId="1" xfId="0" applyNumberFormat="1" applyFont="1" applyFill="1" applyBorder="1"/>
    <xf numFmtId="174" fontId="3" fillId="4" borderId="1" xfId="1" applyNumberFormat="1" applyFont="1" applyFill="1" applyBorder="1"/>
    <xf numFmtId="0" fontId="7" fillId="13" borderId="1" xfId="0" applyFont="1" applyFill="1" applyBorder="1"/>
    <xf numFmtId="172" fontId="3" fillId="13" borderId="1" xfId="0" applyNumberFormat="1" applyFont="1" applyFill="1" applyBorder="1"/>
    <xf numFmtId="9" fontId="3" fillId="13" borderId="1" xfId="0" applyNumberFormat="1" applyFont="1" applyFill="1" applyBorder="1"/>
    <xf numFmtId="174" fontId="3" fillId="13" borderId="1" xfId="1" applyNumberFormat="1" applyFont="1" applyFill="1" applyBorder="1"/>
    <xf numFmtId="0" fontId="5" fillId="0" borderId="0" xfId="0" applyFont="1"/>
    <xf numFmtId="14" fontId="3" fillId="0" borderId="0" xfId="0" applyNumberFormat="1" applyFont="1"/>
    <xf numFmtId="164" fontId="2" fillId="4" borderId="1" xfId="0" applyNumberFormat="1" applyFont="1" applyFill="1" applyBorder="1" applyAlignment="1">
      <alignment horizontal="right"/>
    </xf>
    <xf numFmtId="10" fontId="3" fillId="0" borderId="0" xfId="1" applyNumberFormat="1" applyFont="1" applyBorder="1"/>
    <xf numFmtId="0" fontId="20" fillId="0" borderId="1" xfId="0" applyFont="1" applyBorder="1"/>
    <xf numFmtId="0" fontId="21" fillId="0" borderId="1" xfId="0" applyFont="1" applyBorder="1"/>
    <xf numFmtId="0" fontId="0" fillId="13" borderId="1" xfId="0" applyFill="1" applyBorder="1"/>
    <xf numFmtId="9" fontId="0" fillId="13" borderId="1" xfId="1" applyFont="1" applyFill="1" applyBorder="1"/>
    <xf numFmtId="0" fontId="0" fillId="15" borderId="1" xfId="0" applyFill="1" applyBorder="1"/>
    <xf numFmtId="9" fontId="0" fillId="15" borderId="1" xfId="1" applyFont="1" applyFill="1" applyBorder="1"/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9" fontId="0" fillId="7" borderId="1" xfId="1" applyFont="1" applyFill="1" applyBorder="1"/>
    <xf numFmtId="2" fontId="0" fillId="7" borderId="1" xfId="0" applyNumberFormat="1" applyFill="1" applyBorder="1"/>
    <xf numFmtId="2" fontId="0" fillId="13" borderId="1" xfId="0" applyNumberFormat="1" applyFill="1" applyBorder="1"/>
    <xf numFmtId="2" fontId="0" fillId="15" borderId="1" xfId="0" applyNumberFormat="1" applyFill="1" applyBorder="1"/>
    <xf numFmtId="177" fontId="0" fillId="13" borderId="1" xfId="0" applyNumberFormat="1" applyFill="1" applyBorder="1"/>
    <xf numFmtId="0" fontId="22" fillId="0" borderId="1" xfId="0" applyFont="1" applyBorder="1"/>
    <xf numFmtId="174" fontId="22" fillId="13" borderId="1" xfId="1" applyNumberFormat="1" applyFont="1" applyFill="1" applyBorder="1"/>
    <xf numFmtId="2" fontId="3" fillId="0" borderId="1" xfId="0" applyNumberFormat="1" applyFont="1" applyFill="1" applyBorder="1"/>
    <xf numFmtId="2" fontId="0" fillId="0" borderId="1" xfId="0" applyNumberFormat="1" applyFill="1" applyBorder="1"/>
    <xf numFmtId="14" fontId="2" fillId="0" borderId="3" xfId="0" applyNumberFormat="1" applyFont="1" applyBorder="1"/>
    <xf numFmtId="14" fontId="2" fillId="3" borderId="3" xfId="0" applyNumberFormat="1" applyFont="1" applyFill="1" applyBorder="1"/>
    <xf numFmtId="0" fontId="3" fillId="0" borderId="1" xfId="0" applyFont="1" applyBorder="1" applyAlignment="1">
      <alignment horizontal="center" vertical="center"/>
    </xf>
    <xf numFmtId="0" fontId="23" fillId="0" borderId="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5" fillId="17" borderId="1" xfId="0" applyFont="1" applyFill="1" applyBorder="1"/>
    <xf numFmtId="0" fontId="6" fillId="16" borderId="1" xfId="0" applyFont="1" applyFill="1" applyBorder="1"/>
    <xf numFmtId="0" fontId="5" fillId="17" borderId="2" xfId="0" applyFont="1" applyFill="1" applyBorder="1" applyAlignment="1">
      <alignment horizontal="left"/>
    </xf>
    <xf numFmtId="0" fontId="5" fillId="17" borderId="3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center"/>
    </xf>
    <xf numFmtId="0" fontId="6" fillId="16" borderId="1" xfId="0" applyFont="1" applyFill="1" applyBorder="1" applyAlignment="1">
      <alignment vertical="center"/>
    </xf>
    <xf numFmtId="0" fontId="2" fillId="16" borderId="1" xfId="0" applyFont="1" applyFill="1" applyBorder="1" applyAlignment="1">
      <alignment vertical="center"/>
    </xf>
    <xf numFmtId="0" fontId="6" fillId="17" borderId="1" xfId="0" applyFont="1" applyFill="1" applyBorder="1" applyAlignment="1">
      <alignment vertical="center"/>
    </xf>
    <xf numFmtId="14" fontId="6" fillId="17" borderId="1" xfId="0" applyNumberFormat="1" applyFont="1" applyFill="1" applyBorder="1" applyAlignment="1">
      <alignment vertical="center"/>
    </xf>
    <xf numFmtId="14" fontId="6" fillId="17" borderId="1" xfId="1" applyNumberFormat="1" applyFont="1" applyFill="1" applyBorder="1" applyAlignment="1">
      <alignment vertical="center"/>
    </xf>
    <xf numFmtId="0" fontId="6" fillId="17" borderId="1" xfId="0" applyFont="1" applyFill="1" applyBorder="1"/>
    <xf numFmtId="164" fontId="6" fillId="17" borderId="1" xfId="0" applyNumberFormat="1" applyFont="1" applyFill="1" applyBorder="1"/>
    <xf numFmtId="0" fontId="6" fillId="17" borderId="3" xfId="0" applyFont="1" applyFill="1" applyBorder="1"/>
    <xf numFmtId="170" fontId="6" fillId="17" borderId="1" xfId="0" applyNumberFormat="1" applyFont="1" applyFill="1" applyBorder="1"/>
    <xf numFmtId="173" fontId="7" fillId="4" borderId="1" xfId="0" applyNumberFormat="1" applyFont="1" applyFill="1" applyBorder="1"/>
    <xf numFmtId="10" fontId="7" fillId="4" borderId="1" xfId="0" applyNumberFormat="1" applyFont="1" applyFill="1" applyBorder="1"/>
    <xf numFmtId="14" fontId="2" fillId="0" borderId="10" xfId="0" applyNumberFormat="1" applyFont="1" applyBorder="1"/>
    <xf numFmtId="0" fontId="6" fillId="17" borderId="0" xfId="0" applyFont="1" applyFill="1" applyBorder="1"/>
    <xf numFmtId="0" fontId="6" fillId="17" borderId="1" xfId="0" applyFont="1" applyFill="1" applyBorder="1" applyAlignment="1">
      <alignment horizontal="center"/>
    </xf>
    <xf numFmtId="2" fontId="19" fillId="0" borderId="1" xfId="0" applyNumberFormat="1" applyFont="1" applyBorder="1"/>
    <xf numFmtId="2" fontId="3" fillId="0" borderId="1" xfId="0" applyNumberFormat="1" applyFont="1" applyBorder="1" applyAlignment="1">
      <alignment horizontal="center"/>
    </xf>
    <xf numFmtId="10" fontId="3" fillId="0" borderId="1" xfId="1" applyNumberFormat="1" applyFont="1" applyBorder="1" applyAlignment="1">
      <alignment horizontal="center"/>
    </xf>
    <xf numFmtId="170" fontId="3" fillId="0" borderId="1" xfId="0" applyNumberFormat="1" applyFont="1" applyBorder="1" applyAlignment="1">
      <alignment horizontal="center"/>
    </xf>
    <xf numFmtId="170" fontId="3" fillId="0" borderId="1" xfId="0" applyNumberFormat="1" applyFont="1" applyBorder="1" applyAlignment="1">
      <alignment horizontal="center" vertical="center"/>
    </xf>
    <xf numFmtId="2" fontId="6" fillId="17" borderId="1" xfId="0" applyNumberFormat="1" applyFont="1" applyFill="1" applyBorder="1" applyAlignment="1">
      <alignment horizontal="left"/>
    </xf>
    <xf numFmtId="0" fontId="6" fillId="17" borderId="1" xfId="0" applyFont="1" applyFill="1" applyBorder="1" applyAlignment="1">
      <alignment horizontal="left"/>
    </xf>
    <xf numFmtId="0" fontId="6" fillId="17" borderId="13" xfId="0" applyFont="1" applyFill="1" applyBorder="1"/>
    <xf numFmtId="0" fontId="3" fillId="14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3" fillId="17" borderId="0" xfId="0" applyFont="1" applyFill="1"/>
    <xf numFmtId="0" fontId="6" fillId="17" borderId="0" xfId="0" applyFont="1" applyFill="1"/>
    <xf numFmtId="0" fontId="2" fillId="14" borderId="1" xfId="0" applyFont="1" applyFill="1" applyBorder="1"/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/>
    <xf numFmtId="0" fontId="25" fillId="17" borderId="1" xfId="0" applyFont="1" applyFill="1" applyBorder="1"/>
    <xf numFmtId="164" fontId="2" fillId="0" borderId="1" xfId="0" applyNumberFormat="1" applyFont="1" applyFill="1" applyBorder="1" applyAlignment="1">
      <alignment horizontal="right"/>
    </xf>
    <xf numFmtId="0" fontId="3" fillId="13" borderId="1" xfId="0" applyFont="1" applyFill="1" applyBorder="1" applyAlignment="1">
      <alignment horizontal="center"/>
    </xf>
    <xf numFmtId="10" fontId="3" fillId="13" borderId="1" xfId="0" applyNumberFormat="1" applyFont="1" applyFill="1" applyBorder="1"/>
    <xf numFmtId="2" fontId="10" fillId="0" borderId="2" xfId="0" applyNumberFormat="1" applyFont="1" applyBorder="1"/>
    <xf numFmtId="2" fontId="10" fillId="0" borderId="4" xfId="5" applyNumberFormat="1" applyFont="1" applyFill="1" applyBorder="1"/>
    <xf numFmtId="10" fontId="21" fillId="0" borderId="1" xfId="1" applyNumberFormat="1" applyFont="1" applyBorder="1"/>
    <xf numFmtId="0" fontId="10" fillId="8" borderId="1" xfId="3" applyFont="1" applyFill="1" applyBorder="1" applyAlignment="1">
      <alignment horizontal="left"/>
    </xf>
    <xf numFmtId="172" fontId="21" fillId="0" borderId="1" xfId="0" applyNumberFormat="1" applyFont="1" applyBorder="1"/>
    <xf numFmtId="2" fontId="6" fillId="17" borderId="1" xfId="0" applyNumberFormat="1" applyFont="1" applyFill="1" applyBorder="1"/>
    <xf numFmtId="10" fontId="6" fillId="17" borderId="1" xfId="1" applyNumberFormat="1" applyFont="1" applyFill="1" applyBorder="1"/>
    <xf numFmtId="0" fontId="6" fillId="17" borderId="1" xfId="8" applyFont="1" applyFill="1" applyBorder="1" applyAlignment="1">
      <alignment horizontal="left"/>
    </xf>
    <xf numFmtId="0" fontId="5" fillId="17" borderId="2" xfId="0" applyFont="1" applyFill="1" applyBorder="1" applyAlignment="1">
      <alignment horizontal="left"/>
    </xf>
    <xf numFmtId="0" fontId="5" fillId="17" borderId="3" xfId="0" applyFont="1" applyFill="1" applyBorder="1" applyAlignment="1">
      <alignment horizontal="left"/>
    </xf>
    <xf numFmtId="49" fontId="4" fillId="16" borderId="2" xfId="0" applyNumberFormat="1" applyFont="1" applyFill="1" applyBorder="1" applyAlignment="1">
      <alignment horizontal="center" shrinkToFit="1"/>
    </xf>
    <xf numFmtId="49" fontId="4" fillId="16" borderId="3" xfId="0" applyNumberFormat="1" applyFont="1" applyFill="1" applyBorder="1" applyAlignment="1">
      <alignment horizontal="center" shrinkToFit="1"/>
    </xf>
    <xf numFmtId="0" fontId="6" fillId="16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17" borderId="2" xfId="0" applyFont="1" applyFill="1" applyBorder="1" applyAlignment="1">
      <alignment horizontal="center"/>
    </xf>
    <xf numFmtId="0" fontId="5" fillId="17" borderId="4" xfId="0" applyFont="1" applyFill="1" applyBorder="1" applyAlignment="1">
      <alignment horizontal="center"/>
    </xf>
    <xf numFmtId="0" fontId="5" fillId="17" borderId="3" xfId="0" applyFont="1" applyFill="1" applyBorder="1" applyAlignment="1">
      <alignment horizontal="center"/>
    </xf>
    <xf numFmtId="0" fontId="6" fillId="16" borderId="2" xfId="0" applyFont="1" applyFill="1" applyBorder="1" applyAlignment="1">
      <alignment horizontal="center"/>
    </xf>
    <xf numFmtId="0" fontId="6" fillId="16" borderId="4" xfId="0" applyFont="1" applyFill="1" applyBorder="1" applyAlignment="1">
      <alignment horizontal="center"/>
    </xf>
    <xf numFmtId="0" fontId="6" fillId="16" borderId="2" xfId="0" applyFont="1" applyFill="1" applyBorder="1" applyAlignment="1">
      <alignment horizontal="left"/>
    </xf>
    <xf numFmtId="0" fontId="6" fillId="16" borderId="3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17" borderId="1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6" fillId="17" borderId="4" xfId="0" applyFont="1" applyFill="1" applyBorder="1" applyAlignment="1">
      <alignment horizontal="center"/>
    </xf>
    <xf numFmtId="0" fontId="6" fillId="17" borderId="3" xfId="0" applyFont="1" applyFill="1" applyBorder="1" applyAlignment="1">
      <alignment horizontal="center"/>
    </xf>
    <xf numFmtId="0" fontId="4" fillId="17" borderId="1" xfId="3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26" fillId="10" borderId="0" xfId="0" applyFont="1" applyFill="1"/>
    <xf numFmtId="164" fontId="26" fillId="10" borderId="0" xfId="0" applyNumberFormat="1" applyFont="1" applyFill="1"/>
    <xf numFmtId="14" fontId="26" fillId="0" borderId="0" xfId="0" applyNumberFormat="1" applyFont="1"/>
    <xf numFmtId="0" fontId="27" fillId="0" borderId="0" xfId="0" applyFont="1"/>
    <xf numFmtId="164" fontId="27" fillId="18" borderId="19" xfId="0" applyNumberFormat="1" applyFont="1" applyFill="1" applyBorder="1" applyAlignment="1">
      <alignment horizontal="center"/>
    </xf>
    <xf numFmtId="164" fontId="26" fillId="18" borderId="0" xfId="0" applyNumberFormat="1" applyFont="1" applyFill="1"/>
    <xf numFmtId="164" fontId="26" fillId="0" borderId="0" xfId="0" applyNumberFormat="1" applyFont="1"/>
    <xf numFmtId="2" fontId="26" fillId="4" borderId="0" xfId="0" applyNumberFormat="1" applyFont="1" applyFill="1"/>
    <xf numFmtId="2" fontId="26" fillId="0" borderId="0" xfId="0" applyNumberFormat="1" applyFont="1"/>
  </cellXfs>
  <cellStyles count="9">
    <cellStyle name="Comma [0] 2" xfId="4"/>
    <cellStyle name="Migliaia" xfId="6" builtinId="3"/>
    <cellStyle name="Migliaia [0]" xfId="7" builtinId="6"/>
    <cellStyle name="Normal 2" xfId="3"/>
    <cellStyle name="Normale" xfId="0" builtinId="0"/>
    <cellStyle name="Normale 2" xfId="8"/>
    <cellStyle name="Percent 2" xfId="5"/>
    <cellStyle name="Percentuale" xfId="1" builtinId="5"/>
    <cellStyle name="Valuta" xfId="2" builtinId="4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000000"/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Equity price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'Statistics 1'!$B$6:$B$3709</c:f>
              <c:numCache>
                <c:formatCode>m/d/yyyy</c:formatCode>
                <c:ptCount val="3704"/>
                <c:pt idx="0">
                  <c:v>42006</c:v>
                </c:pt>
                <c:pt idx="1">
                  <c:v>42009</c:v>
                </c:pt>
                <c:pt idx="2">
                  <c:v>42010</c:v>
                </c:pt>
                <c:pt idx="3">
                  <c:v>42011</c:v>
                </c:pt>
                <c:pt idx="4">
                  <c:v>42012</c:v>
                </c:pt>
                <c:pt idx="5">
                  <c:v>42013</c:v>
                </c:pt>
                <c:pt idx="6">
                  <c:v>42016</c:v>
                </c:pt>
                <c:pt idx="7">
                  <c:v>42017</c:v>
                </c:pt>
                <c:pt idx="8">
                  <c:v>42018</c:v>
                </c:pt>
                <c:pt idx="9">
                  <c:v>42019</c:v>
                </c:pt>
                <c:pt idx="10">
                  <c:v>42020</c:v>
                </c:pt>
                <c:pt idx="11">
                  <c:v>42024</c:v>
                </c:pt>
                <c:pt idx="12">
                  <c:v>42025</c:v>
                </c:pt>
                <c:pt idx="13">
                  <c:v>42026</c:v>
                </c:pt>
                <c:pt idx="14">
                  <c:v>42027</c:v>
                </c:pt>
                <c:pt idx="15">
                  <c:v>42030</c:v>
                </c:pt>
                <c:pt idx="16">
                  <c:v>42031</c:v>
                </c:pt>
                <c:pt idx="17">
                  <c:v>42032</c:v>
                </c:pt>
                <c:pt idx="18">
                  <c:v>42033</c:v>
                </c:pt>
                <c:pt idx="19">
                  <c:v>42034</c:v>
                </c:pt>
                <c:pt idx="20">
                  <c:v>42037</c:v>
                </c:pt>
                <c:pt idx="21">
                  <c:v>42038</c:v>
                </c:pt>
                <c:pt idx="22">
                  <c:v>42039</c:v>
                </c:pt>
                <c:pt idx="23">
                  <c:v>42040</c:v>
                </c:pt>
                <c:pt idx="24">
                  <c:v>42041</c:v>
                </c:pt>
                <c:pt idx="25">
                  <c:v>42044</c:v>
                </c:pt>
                <c:pt idx="26">
                  <c:v>42045</c:v>
                </c:pt>
                <c:pt idx="27">
                  <c:v>42046</c:v>
                </c:pt>
                <c:pt idx="28">
                  <c:v>42047</c:v>
                </c:pt>
                <c:pt idx="29">
                  <c:v>42048</c:v>
                </c:pt>
                <c:pt idx="30">
                  <c:v>42052</c:v>
                </c:pt>
                <c:pt idx="31">
                  <c:v>42053</c:v>
                </c:pt>
                <c:pt idx="32">
                  <c:v>42054</c:v>
                </c:pt>
                <c:pt idx="33">
                  <c:v>42055</c:v>
                </c:pt>
                <c:pt idx="34">
                  <c:v>42058</c:v>
                </c:pt>
                <c:pt idx="35">
                  <c:v>42059</c:v>
                </c:pt>
                <c:pt idx="36">
                  <c:v>42060</c:v>
                </c:pt>
                <c:pt idx="37">
                  <c:v>42061</c:v>
                </c:pt>
                <c:pt idx="38">
                  <c:v>42062</c:v>
                </c:pt>
                <c:pt idx="39">
                  <c:v>42065</c:v>
                </c:pt>
                <c:pt idx="40">
                  <c:v>42066</c:v>
                </c:pt>
                <c:pt idx="41">
                  <c:v>42067</c:v>
                </c:pt>
                <c:pt idx="42">
                  <c:v>42068</c:v>
                </c:pt>
                <c:pt idx="43">
                  <c:v>42069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42096</c:v>
                </c:pt>
                <c:pt idx="63">
                  <c:v>42100</c:v>
                </c:pt>
                <c:pt idx="64">
                  <c:v>42101</c:v>
                </c:pt>
                <c:pt idx="65">
                  <c:v>42102</c:v>
                </c:pt>
                <c:pt idx="66">
                  <c:v>42103</c:v>
                </c:pt>
                <c:pt idx="67">
                  <c:v>42104</c:v>
                </c:pt>
                <c:pt idx="68">
                  <c:v>42107</c:v>
                </c:pt>
                <c:pt idx="69">
                  <c:v>42108</c:v>
                </c:pt>
                <c:pt idx="70">
                  <c:v>42109</c:v>
                </c:pt>
                <c:pt idx="71">
                  <c:v>42110</c:v>
                </c:pt>
                <c:pt idx="72">
                  <c:v>42111</c:v>
                </c:pt>
                <c:pt idx="73">
                  <c:v>42114</c:v>
                </c:pt>
                <c:pt idx="74">
                  <c:v>42115</c:v>
                </c:pt>
                <c:pt idx="75">
                  <c:v>42116</c:v>
                </c:pt>
                <c:pt idx="76">
                  <c:v>42117</c:v>
                </c:pt>
                <c:pt idx="77">
                  <c:v>42118</c:v>
                </c:pt>
                <c:pt idx="78">
                  <c:v>42121</c:v>
                </c:pt>
                <c:pt idx="79">
                  <c:v>42122</c:v>
                </c:pt>
                <c:pt idx="80">
                  <c:v>42123</c:v>
                </c:pt>
                <c:pt idx="81">
                  <c:v>42124</c:v>
                </c:pt>
                <c:pt idx="82">
                  <c:v>42125</c:v>
                </c:pt>
                <c:pt idx="83">
                  <c:v>42128</c:v>
                </c:pt>
                <c:pt idx="84">
                  <c:v>42129</c:v>
                </c:pt>
                <c:pt idx="85">
                  <c:v>42130</c:v>
                </c:pt>
                <c:pt idx="86">
                  <c:v>42131</c:v>
                </c:pt>
                <c:pt idx="87">
                  <c:v>42132</c:v>
                </c:pt>
                <c:pt idx="88">
                  <c:v>42135</c:v>
                </c:pt>
                <c:pt idx="89">
                  <c:v>42136</c:v>
                </c:pt>
                <c:pt idx="90">
                  <c:v>42137</c:v>
                </c:pt>
                <c:pt idx="91">
                  <c:v>42138</c:v>
                </c:pt>
                <c:pt idx="92">
                  <c:v>42139</c:v>
                </c:pt>
                <c:pt idx="93">
                  <c:v>42142</c:v>
                </c:pt>
                <c:pt idx="94">
                  <c:v>42143</c:v>
                </c:pt>
                <c:pt idx="95">
                  <c:v>42144</c:v>
                </c:pt>
                <c:pt idx="96">
                  <c:v>42145</c:v>
                </c:pt>
                <c:pt idx="97">
                  <c:v>42146</c:v>
                </c:pt>
                <c:pt idx="98">
                  <c:v>42150</c:v>
                </c:pt>
                <c:pt idx="99">
                  <c:v>42151</c:v>
                </c:pt>
                <c:pt idx="100">
                  <c:v>42152</c:v>
                </c:pt>
                <c:pt idx="101">
                  <c:v>42153</c:v>
                </c:pt>
                <c:pt idx="102">
                  <c:v>42156</c:v>
                </c:pt>
                <c:pt idx="103">
                  <c:v>42157</c:v>
                </c:pt>
                <c:pt idx="104">
                  <c:v>42158</c:v>
                </c:pt>
                <c:pt idx="105">
                  <c:v>42159</c:v>
                </c:pt>
                <c:pt idx="106">
                  <c:v>42160</c:v>
                </c:pt>
                <c:pt idx="107">
                  <c:v>42163</c:v>
                </c:pt>
                <c:pt idx="108">
                  <c:v>42164</c:v>
                </c:pt>
                <c:pt idx="109">
                  <c:v>42165</c:v>
                </c:pt>
                <c:pt idx="110">
                  <c:v>42166</c:v>
                </c:pt>
                <c:pt idx="111">
                  <c:v>42167</c:v>
                </c:pt>
                <c:pt idx="112">
                  <c:v>42170</c:v>
                </c:pt>
                <c:pt idx="113">
                  <c:v>42171</c:v>
                </c:pt>
                <c:pt idx="114">
                  <c:v>42172</c:v>
                </c:pt>
                <c:pt idx="115">
                  <c:v>42173</c:v>
                </c:pt>
                <c:pt idx="116">
                  <c:v>42174</c:v>
                </c:pt>
                <c:pt idx="117">
                  <c:v>42177</c:v>
                </c:pt>
                <c:pt idx="118">
                  <c:v>42178</c:v>
                </c:pt>
                <c:pt idx="119">
                  <c:v>42179</c:v>
                </c:pt>
                <c:pt idx="120">
                  <c:v>42180</c:v>
                </c:pt>
                <c:pt idx="121">
                  <c:v>42181</c:v>
                </c:pt>
                <c:pt idx="122">
                  <c:v>42184</c:v>
                </c:pt>
                <c:pt idx="123">
                  <c:v>42185</c:v>
                </c:pt>
                <c:pt idx="124">
                  <c:v>42186</c:v>
                </c:pt>
                <c:pt idx="125">
                  <c:v>42187</c:v>
                </c:pt>
                <c:pt idx="126">
                  <c:v>42191</c:v>
                </c:pt>
                <c:pt idx="127">
                  <c:v>42192</c:v>
                </c:pt>
                <c:pt idx="128">
                  <c:v>42193</c:v>
                </c:pt>
                <c:pt idx="129">
                  <c:v>42194</c:v>
                </c:pt>
                <c:pt idx="130">
                  <c:v>42195</c:v>
                </c:pt>
                <c:pt idx="131">
                  <c:v>42198</c:v>
                </c:pt>
                <c:pt idx="132">
                  <c:v>42199</c:v>
                </c:pt>
                <c:pt idx="133">
                  <c:v>42200</c:v>
                </c:pt>
                <c:pt idx="134">
                  <c:v>42201</c:v>
                </c:pt>
                <c:pt idx="135">
                  <c:v>42202</c:v>
                </c:pt>
                <c:pt idx="136">
                  <c:v>42205</c:v>
                </c:pt>
                <c:pt idx="137">
                  <c:v>42206</c:v>
                </c:pt>
                <c:pt idx="138">
                  <c:v>42207</c:v>
                </c:pt>
                <c:pt idx="139">
                  <c:v>42208</c:v>
                </c:pt>
                <c:pt idx="140">
                  <c:v>42209</c:v>
                </c:pt>
                <c:pt idx="141">
                  <c:v>42212</c:v>
                </c:pt>
                <c:pt idx="142">
                  <c:v>42213</c:v>
                </c:pt>
                <c:pt idx="143">
                  <c:v>42214</c:v>
                </c:pt>
                <c:pt idx="144">
                  <c:v>42215</c:v>
                </c:pt>
                <c:pt idx="145">
                  <c:v>42216</c:v>
                </c:pt>
                <c:pt idx="146">
                  <c:v>42219</c:v>
                </c:pt>
                <c:pt idx="147">
                  <c:v>42220</c:v>
                </c:pt>
                <c:pt idx="148">
                  <c:v>42221</c:v>
                </c:pt>
                <c:pt idx="149">
                  <c:v>42222</c:v>
                </c:pt>
                <c:pt idx="150">
                  <c:v>42223</c:v>
                </c:pt>
                <c:pt idx="151">
                  <c:v>42226</c:v>
                </c:pt>
                <c:pt idx="152">
                  <c:v>42227</c:v>
                </c:pt>
                <c:pt idx="153">
                  <c:v>42228</c:v>
                </c:pt>
                <c:pt idx="154">
                  <c:v>42229</c:v>
                </c:pt>
                <c:pt idx="155">
                  <c:v>42230</c:v>
                </c:pt>
                <c:pt idx="156">
                  <c:v>42233</c:v>
                </c:pt>
                <c:pt idx="157">
                  <c:v>42234</c:v>
                </c:pt>
                <c:pt idx="158">
                  <c:v>42235</c:v>
                </c:pt>
                <c:pt idx="159">
                  <c:v>42236</c:v>
                </c:pt>
                <c:pt idx="160">
                  <c:v>42237</c:v>
                </c:pt>
                <c:pt idx="161">
                  <c:v>42240</c:v>
                </c:pt>
                <c:pt idx="162">
                  <c:v>42241</c:v>
                </c:pt>
                <c:pt idx="163">
                  <c:v>42242</c:v>
                </c:pt>
                <c:pt idx="164">
                  <c:v>42243</c:v>
                </c:pt>
                <c:pt idx="165">
                  <c:v>42244</c:v>
                </c:pt>
                <c:pt idx="166">
                  <c:v>42247</c:v>
                </c:pt>
                <c:pt idx="167">
                  <c:v>42248</c:v>
                </c:pt>
                <c:pt idx="168">
                  <c:v>42249</c:v>
                </c:pt>
                <c:pt idx="169">
                  <c:v>42250</c:v>
                </c:pt>
                <c:pt idx="170">
                  <c:v>42251</c:v>
                </c:pt>
                <c:pt idx="171">
                  <c:v>42255</c:v>
                </c:pt>
                <c:pt idx="172">
                  <c:v>42256</c:v>
                </c:pt>
                <c:pt idx="173">
                  <c:v>42257</c:v>
                </c:pt>
                <c:pt idx="174">
                  <c:v>42258</c:v>
                </c:pt>
                <c:pt idx="175">
                  <c:v>42261</c:v>
                </c:pt>
                <c:pt idx="176">
                  <c:v>42262</c:v>
                </c:pt>
                <c:pt idx="177">
                  <c:v>42263</c:v>
                </c:pt>
                <c:pt idx="178">
                  <c:v>42264</c:v>
                </c:pt>
                <c:pt idx="179">
                  <c:v>42265</c:v>
                </c:pt>
                <c:pt idx="180">
                  <c:v>42268</c:v>
                </c:pt>
                <c:pt idx="181">
                  <c:v>42269</c:v>
                </c:pt>
                <c:pt idx="182">
                  <c:v>42270</c:v>
                </c:pt>
                <c:pt idx="183">
                  <c:v>42271</c:v>
                </c:pt>
                <c:pt idx="184">
                  <c:v>42272</c:v>
                </c:pt>
                <c:pt idx="185">
                  <c:v>42275</c:v>
                </c:pt>
                <c:pt idx="186">
                  <c:v>42276</c:v>
                </c:pt>
                <c:pt idx="187">
                  <c:v>42277</c:v>
                </c:pt>
                <c:pt idx="188">
                  <c:v>42278</c:v>
                </c:pt>
                <c:pt idx="189">
                  <c:v>42279</c:v>
                </c:pt>
                <c:pt idx="190">
                  <c:v>42282</c:v>
                </c:pt>
                <c:pt idx="191">
                  <c:v>42283</c:v>
                </c:pt>
                <c:pt idx="192">
                  <c:v>42284</c:v>
                </c:pt>
                <c:pt idx="193">
                  <c:v>42285</c:v>
                </c:pt>
                <c:pt idx="194">
                  <c:v>42286</c:v>
                </c:pt>
                <c:pt idx="195">
                  <c:v>42289</c:v>
                </c:pt>
                <c:pt idx="196">
                  <c:v>42290</c:v>
                </c:pt>
                <c:pt idx="197">
                  <c:v>42291</c:v>
                </c:pt>
                <c:pt idx="198">
                  <c:v>42292</c:v>
                </c:pt>
                <c:pt idx="199">
                  <c:v>42293</c:v>
                </c:pt>
                <c:pt idx="200">
                  <c:v>42296</c:v>
                </c:pt>
                <c:pt idx="201">
                  <c:v>42297</c:v>
                </c:pt>
                <c:pt idx="202">
                  <c:v>42298</c:v>
                </c:pt>
                <c:pt idx="203">
                  <c:v>42299</c:v>
                </c:pt>
                <c:pt idx="204">
                  <c:v>42300</c:v>
                </c:pt>
                <c:pt idx="205">
                  <c:v>42303</c:v>
                </c:pt>
                <c:pt idx="206">
                  <c:v>42304</c:v>
                </c:pt>
                <c:pt idx="207">
                  <c:v>42305</c:v>
                </c:pt>
                <c:pt idx="208">
                  <c:v>42306</c:v>
                </c:pt>
                <c:pt idx="209">
                  <c:v>42307</c:v>
                </c:pt>
                <c:pt idx="210">
                  <c:v>42310</c:v>
                </c:pt>
                <c:pt idx="211">
                  <c:v>42311</c:v>
                </c:pt>
                <c:pt idx="212">
                  <c:v>42312</c:v>
                </c:pt>
                <c:pt idx="213">
                  <c:v>42313</c:v>
                </c:pt>
                <c:pt idx="214">
                  <c:v>42314</c:v>
                </c:pt>
                <c:pt idx="215">
                  <c:v>42317</c:v>
                </c:pt>
                <c:pt idx="216">
                  <c:v>42318</c:v>
                </c:pt>
                <c:pt idx="217">
                  <c:v>42319</c:v>
                </c:pt>
                <c:pt idx="218">
                  <c:v>42320</c:v>
                </c:pt>
                <c:pt idx="219">
                  <c:v>42321</c:v>
                </c:pt>
                <c:pt idx="220">
                  <c:v>42324</c:v>
                </c:pt>
                <c:pt idx="221">
                  <c:v>42325</c:v>
                </c:pt>
                <c:pt idx="222">
                  <c:v>42326</c:v>
                </c:pt>
                <c:pt idx="223">
                  <c:v>42327</c:v>
                </c:pt>
                <c:pt idx="224">
                  <c:v>42328</c:v>
                </c:pt>
                <c:pt idx="225">
                  <c:v>42331</c:v>
                </c:pt>
                <c:pt idx="226">
                  <c:v>42332</c:v>
                </c:pt>
                <c:pt idx="227">
                  <c:v>42333</c:v>
                </c:pt>
                <c:pt idx="228">
                  <c:v>42335</c:v>
                </c:pt>
                <c:pt idx="229">
                  <c:v>42338</c:v>
                </c:pt>
                <c:pt idx="230">
                  <c:v>42339</c:v>
                </c:pt>
                <c:pt idx="231">
                  <c:v>42340</c:v>
                </c:pt>
                <c:pt idx="232">
                  <c:v>42341</c:v>
                </c:pt>
                <c:pt idx="233">
                  <c:v>42342</c:v>
                </c:pt>
                <c:pt idx="234">
                  <c:v>42345</c:v>
                </c:pt>
                <c:pt idx="235">
                  <c:v>42346</c:v>
                </c:pt>
                <c:pt idx="236">
                  <c:v>42347</c:v>
                </c:pt>
                <c:pt idx="237">
                  <c:v>42348</c:v>
                </c:pt>
                <c:pt idx="238">
                  <c:v>42349</c:v>
                </c:pt>
                <c:pt idx="239">
                  <c:v>42352</c:v>
                </c:pt>
                <c:pt idx="240">
                  <c:v>42353</c:v>
                </c:pt>
                <c:pt idx="241">
                  <c:v>42354</c:v>
                </c:pt>
                <c:pt idx="242">
                  <c:v>42355</c:v>
                </c:pt>
                <c:pt idx="243">
                  <c:v>42356</c:v>
                </c:pt>
                <c:pt idx="244">
                  <c:v>42359</c:v>
                </c:pt>
                <c:pt idx="245">
                  <c:v>42360</c:v>
                </c:pt>
                <c:pt idx="246">
                  <c:v>42361</c:v>
                </c:pt>
                <c:pt idx="247">
                  <c:v>42362</c:v>
                </c:pt>
                <c:pt idx="248">
                  <c:v>42366</c:v>
                </c:pt>
                <c:pt idx="249">
                  <c:v>42367</c:v>
                </c:pt>
                <c:pt idx="250">
                  <c:v>42368</c:v>
                </c:pt>
                <c:pt idx="251">
                  <c:v>42369</c:v>
                </c:pt>
                <c:pt idx="252">
                  <c:v>42373</c:v>
                </c:pt>
                <c:pt idx="253">
                  <c:v>42374</c:v>
                </c:pt>
                <c:pt idx="254">
                  <c:v>42375</c:v>
                </c:pt>
                <c:pt idx="255">
                  <c:v>42376</c:v>
                </c:pt>
                <c:pt idx="256">
                  <c:v>42377</c:v>
                </c:pt>
                <c:pt idx="257">
                  <c:v>42380</c:v>
                </c:pt>
                <c:pt idx="258">
                  <c:v>42381</c:v>
                </c:pt>
                <c:pt idx="259">
                  <c:v>42382</c:v>
                </c:pt>
                <c:pt idx="260">
                  <c:v>42383</c:v>
                </c:pt>
                <c:pt idx="261">
                  <c:v>42384</c:v>
                </c:pt>
                <c:pt idx="262">
                  <c:v>42388</c:v>
                </c:pt>
                <c:pt idx="263">
                  <c:v>42389</c:v>
                </c:pt>
                <c:pt idx="264">
                  <c:v>42390</c:v>
                </c:pt>
                <c:pt idx="265">
                  <c:v>42391</c:v>
                </c:pt>
                <c:pt idx="266">
                  <c:v>42394</c:v>
                </c:pt>
                <c:pt idx="267">
                  <c:v>42395</c:v>
                </c:pt>
                <c:pt idx="268">
                  <c:v>42396</c:v>
                </c:pt>
                <c:pt idx="269">
                  <c:v>42397</c:v>
                </c:pt>
                <c:pt idx="270">
                  <c:v>42398</c:v>
                </c:pt>
                <c:pt idx="271">
                  <c:v>42401</c:v>
                </c:pt>
                <c:pt idx="272">
                  <c:v>42402</c:v>
                </c:pt>
                <c:pt idx="273">
                  <c:v>42403</c:v>
                </c:pt>
                <c:pt idx="274">
                  <c:v>42404</c:v>
                </c:pt>
                <c:pt idx="275">
                  <c:v>42405</c:v>
                </c:pt>
                <c:pt idx="276">
                  <c:v>42408</c:v>
                </c:pt>
                <c:pt idx="277">
                  <c:v>42409</c:v>
                </c:pt>
                <c:pt idx="278">
                  <c:v>42410</c:v>
                </c:pt>
                <c:pt idx="279">
                  <c:v>42411</c:v>
                </c:pt>
                <c:pt idx="280">
                  <c:v>42412</c:v>
                </c:pt>
                <c:pt idx="281">
                  <c:v>42416</c:v>
                </c:pt>
                <c:pt idx="282">
                  <c:v>42417</c:v>
                </c:pt>
                <c:pt idx="283">
                  <c:v>42418</c:v>
                </c:pt>
                <c:pt idx="284">
                  <c:v>42419</c:v>
                </c:pt>
                <c:pt idx="285">
                  <c:v>42422</c:v>
                </c:pt>
                <c:pt idx="286">
                  <c:v>42423</c:v>
                </c:pt>
                <c:pt idx="287">
                  <c:v>42424</c:v>
                </c:pt>
                <c:pt idx="288">
                  <c:v>42425</c:v>
                </c:pt>
                <c:pt idx="289">
                  <c:v>42426</c:v>
                </c:pt>
                <c:pt idx="290">
                  <c:v>42429</c:v>
                </c:pt>
                <c:pt idx="291">
                  <c:v>42430</c:v>
                </c:pt>
                <c:pt idx="292">
                  <c:v>42431</c:v>
                </c:pt>
                <c:pt idx="293">
                  <c:v>42432</c:v>
                </c:pt>
                <c:pt idx="294">
                  <c:v>42433</c:v>
                </c:pt>
                <c:pt idx="295">
                  <c:v>42436</c:v>
                </c:pt>
                <c:pt idx="296">
                  <c:v>42437</c:v>
                </c:pt>
                <c:pt idx="297">
                  <c:v>42438</c:v>
                </c:pt>
                <c:pt idx="298">
                  <c:v>42439</c:v>
                </c:pt>
                <c:pt idx="299">
                  <c:v>42440</c:v>
                </c:pt>
                <c:pt idx="300">
                  <c:v>42443</c:v>
                </c:pt>
                <c:pt idx="301">
                  <c:v>42444</c:v>
                </c:pt>
                <c:pt idx="302">
                  <c:v>42445</c:v>
                </c:pt>
                <c:pt idx="303">
                  <c:v>42446</c:v>
                </c:pt>
                <c:pt idx="304">
                  <c:v>42447</c:v>
                </c:pt>
                <c:pt idx="305">
                  <c:v>42450</c:v>
                </c:pt>
                <c:pt idx="306">
                  <c:v>42451</c:v>
                </c:pt>
                <c:pt idx="307">
                  <c:v>42452</c:v>
                </c:pt>
                <c:pt idx="308">
                  <c:v>42453</c:v>
                </c:pt>
                <c:pt idx="309">
                  <c:v>42457</c:v>
                </c:pt>
                <c:pt idx="310">
                  <c:v>42458</c:v>
                </c:pt>
                <c:pt idx="311">
                  <c:v>42459</c:v>
                </c:pt>
                <c:pt idx="312">
                  <c:v>42460</c:v>
                </c:pt>
                <c:pt idx="313">
                  <c:v>42461</c:v>
                </c:pt>
                <c:pt idx="314">
                  <c:v>42464</c:v>
                </c:pt>
                <c:pt idx="315">
                  <c:v>42465</c:v>
                </c:pt>
                <c:pt idx="316">
                  <c:v>42466</c:v>
                </c:pt>
                <c:pt idx="317">
                  <c:v>42467</c:v>
                </c:pt>
                <c:pt idx="318">
                  <c:v>42468</c:v>
                </c:pt>
                <c:pt idx="319">
                  <c:v>42471</c:v>
                </c:pt>
                <c:pt idx="320">
                  <c:v>42472</c:v>
                </c:pt>
                <c:pt idx="321">
                  <c:v>42473</c:v>
                </c:pt>
                <c:pt idx="322">
                  <c:v>42474</c:v>
                </c:pt>
                <c:pt idx="323">
                  <c:v>42475</c:v>
                </c:pt>
                <c:pt idx="324">
                  <c:v>42478</c:v>
                </c:pt>
                <c:pt idx="325">
                  <c:v>42479</c:v>
                </c:pt>
                <c:pt idx="326">
                  <c:v>42480</c:v>
                </c:pt>
                <c:pt idx="327">
                  <c:v>42481</c:v>
                </c:pt>
                <c:pt idx="328">
                  <c:v>42482</c:v>
                </c:pt>
                <c:pt idx="329">
                  <c:v>42485</c:v>
                </c:pt>
                <c:pt idx="330">
                  <c:v>42486</c:v>
                </c:pt>
                <c:pt idx="331">
                  <c:v>42487</c:v>
                </c:pt>
                <c:pt idx="332">
                  <c:v>42488</c:v>
                </c:pt>
                <c:pt idx="333">
                  <c:v>42489</c:v>
                </c:pt>
                <c:pt idx="334">
                  <c:v>42492</c:v>
                </c:pt>
                <c:pt idx="335">
                  <c:v>42493</c:v>
                </c:pt>
                <c:pt idx="336">
                  <c:v>42494</c:v>
                </c:pt>
                <c:pt idx="337">
                  <c:v>42495</c:v>
                </c:pt>
                <c:pt idx="338">
                  <c:v>42496</c:v>
                </c:pt>
                <c:pt idx="339">
                  <c:v>42499</c:v>
                </c:pt>
                <c:pt idx="340">
                  <c:v>42500</c:v>
                </c:pt>
                <c:pt idx="341">
                  <c:v>42501</c:v>
                </c:pt>
                <c:pt idx="342">
                  <c:v>42502</c:v>
                </c:pt>
                <c:pt idx="343">
                  <c:v>42503</c:v>
                </c:pt>
                <c:pt idx="344">
                  <c:v>42506</c:v>
                </c:pt>
                <c:pt idx="345">
                  <c:v>42507</c:v>
                </c:pt>
                <c:pt idx="346">
                  <c:v>42508</c:v>
                </c:pt>
                <c:pt idx="347">
                  <c:v>42509</c:v>
                </c:pt>
                <c:pt idx="348">
                  <c:v>42510</c:v>
                </c:pt>
                <c:pt idx="349">
                  <c:v>42513</c:v>
                </c:pt>
                <c:pt idx="350">
                  <c:v>42514</c:v>
                </c:pt>
                <c:pt idx="351">
                  <c:v>42515</c:v>
                </c:pt>
                <c:pt idx="352">
                  <c:v>42516</c:v>
                </c:pt>
                <c:pt idx="353">
                  <c:v>42517</c:v>
                </c:pt>
                <c:pt idx="354">
                  <c:v>42521</c:v>
                </c:pt>
                <c:pt idx="355">
                  <c:v>42522</c:v>
                </c:pt>
                <c:pt idx="356">
                  <c:v>42523</c:v>
                </c:pt>
                <c:pt idx="357">
                  <c:v>42524</c:v>
                </c:pt>
                <c:pt idx="358">
                  <c:v>42527</c:v>
                </c:pt>
                <c:pt idx="359">
                  <c:v>42528</c:v>
                </c:pt>
                <c:pt idx="360">
                  <c:v>42529</c:v>
                </c:pt>
                <c:pt idx="361">
                  <c:v>42530</c:v>
                </c:pt>
                <c:pt idx="362">
                  <c:v>42531</c:v>
                </c:pt>
                <c:pt idx="363">
                  <c:v>42534</c:v>
                </c:pt>
                <c:pt idx="364">
                  <c:v>42535</c:v>
                </c:pt>
                <c:pt idx="365">
                  <c:v>42536</c:v>
                </c:pt>
                <c:pt idx="366">
                  <c:v>42537</c:v>
                </c:pt>
                <c:pt idx="367">
                  <c:v>42538</c:v>
                </c:pt>
                <c:pt idx="368">
                  <c:v>42541</c:v>
                </c:pt>
                <c:pt idx="369">
                  <c:v>42542</c:v>
                </c:pt>
                <c:pt idx="370">
                  <c:v>42543</c:v>
                </c:pt>
                <c:pt idx="371">
                  <c:v>42544</c:v>
                </c:pt>
                <c:pt idx="372">
                  <c:v>42545</c:v>
                </c:pt>
                <c:pt idx="373">
                  <c:v>42548</c:v>
                </c:pt>
                <c:pt idx="374">
                  <c:v>42549</c:v>
                </c:pt>
                <c:pt idx="375">
                  <c:v>42550</c:v>
                </c:pt>
                <c:pt idx="376">
                  <c:v>42551</c:v>
                </c:pt>
                <c:pt idx="377">
                  <c:v>42552</c:v>
                </c:pt>
                <c:pt idx="378">
                  <c:v>42556</c:v>
                </c:pt>
                <c:pt idx="379">
                  <c:v>42557</c:v>
                </c:pt>
                <c:pt idx="380">
                  <c:v>42558</c:v>
                </c:pt>
                <c:pt idx="381">
                  <c:v>42559</c:v>
                </c:pt>
                <c:pt idx="382">
                  <c:v>42562</c:v>
                </c:pt>
                <c:pt idx="383">
                  <c:v>42563</c:v>
                </c:pt>
                <c:pt idx="384">
                  <c:v>42564</c:v>
                </c:pt>
                <c:pt idx="385">
                  <c:v>42565</c:v>
                </c:pt>
                <c:pt idx="386">
                  <c:v>42566</c:v>
                </c:pt>
                <c:pt idx="387">
                  <c:v>42569</c:v>
                </c:pt>
                <c:pt idx="388">
                  <c:v>42570</c:v>
                </c:pt>
                <c:pt idx="389">
                  <c:v>42571</c:v>
                </c:pt>
                <c:pt idx="390">
                  <c:v>42572</c:v>
                </c:pt>
                <c:pt idx="391">
                  <c:v>42573</c:v>
                </c:pt>
                <c:pt idx="392">
                  <c:v>42576</c:v>
                </c:pt>
                <c:pt idx="393">
                  <c:v>42577</c:v>
                </c:pt>
                <c:pt idx="394">
                  <c:v>42578</c:v>
                </c:pt>
                <c:pt idx="395">
                  <c:v>42579</c:v>
                </c:pt>
                <c:pt idx="396">
                  <c:v>42580</c:v>
                </c:pt>
                <c:pt idx="397">
                  <c:v>42583</c:v>
                </c:pt>
                <c:pt idx="398">
                  <c:v>42584</c:v>
                </c:pt>
                <c:pt idx="399">
                  <c:v>42585</c:v>
                </c:pt>
                <c:pt idx="400">
                  <c:v>42586</c:v>
                </c:pt>
                <c:pt idx="401">
                  <c:v>42587</c:v>
                </c:pt>
                <c:pt idx="402">
                  <c:v>42590</c:v>
                </c:pt>
                <c:pt idx="403">
                  <c:v>42591</c:v>
                </c:pt>
                <c:pt idx="404">
                  <c:v>42592</c:v>
                </c:pt>
                <c:pt idx="405">
                  <c:v>42593</c:v>
                </c:pt>
                <c:pt idx="406">
                  <c:v>42594</c:v>
                </c:pt>
                <c:pt idx="407">
                  <c:v>42597</c:v>
                </c:pt>
                <c:pt idx="408">
                  <c:v>42598</c:v>
                </c:pt>
                <c:pt idx="409">
                  <c:v>42599</c:v>
                </c:pt>
                <c:pt idx="410">
                  <c:v>42600</c:v>
                </c:pt>
                <c:pt idx="411">
                  <c:v>42601</c:v>
                </c:pt>
                <c:pt idx="412">
                  <c:v>42604</c:v>
                </c:pt>
                <c:pt idx="413">
                  <c:v>42605</c:v>
                </c:pt>
                <c:pt idx="414">
                  <c:v>42606</c:v>
                </c:pt>
                <c:pt idx="415">
                  <c:v>42607</c:v>
                </c:pt>
                <c:pt idx="416">
                  <c:v>42608</c:v>
                </c:pt>
                <c:pt idx="417">
                  <c:v>42611</c:v>
                </c:pt>
                <c:pt idx="418">
                  <c:v>42612</c:v>
                </c:pt>
                <c:pt idx="419">
                  <c:v>42613</c:v>
                </c:pt>
                <c:pt idx="420">
                  <c:v>42614</c:v>
                </c:pt>
                <c:pt idx="421">
                  <c:v>42615</c:v>
                </c:pt>
                <c:pt idx="422">
                  <c:v>42619</c:v>
                </c:pt>
                <c:pt idx="423">
                  <c:v>42620</c:v>
                </c:pt>
                <c:pt idx="424">
                  <c:v>42621</c:v>
                </c:pt>
                <c:pt idx="425">
                  <c:v>42622</c:v>
                </c:pt>
                <c:pt idx="426">
                  <c:v>42625</c:v>
                </c:pt>
                <c:pt idx="427">
                  <c:v>42626</c:v>
                </c:pt>
                <c:pt idx="428">
                  <c:v>42627</c:v>
                </c:pt>
                <c:pt idx="429">
                  <c:v>42628</c:v>
                </c:pt>
                <c:pt idx="430">
                  <c:v>42629</c:v>
                </c:pt>
                <c:pt idx="431">
                  <c:v>42632</c:v>
                </c:pt>
                <c:pt idx="432">
                  <c:v>42633</c:v>
                </c:pt>
                <c:pt idx="433">
                  <c:v>42634</c:v>
                </c:pt>
                <c:pt idx="434">
                  <c:v>42635</c:v>
                </c:pt>
                <c:pt idx="435">
                  <c:v>42636</c:v>
                </c:pt>
                <c:pt idx="436">
                  <c:v>42639</c:v>
                </c:pt>
                <c:pt idx="437">
                  <c:v>42640</c:v>
                </c:pt>
                <c:pt idx="438">
                  <c:v>42641</c:v>
                </c:pt>
                <c:pt idx="439">
                  <c:v>42642</c:v>
                </c:pt>
                <c:pt idx="440">
                  <c:v>42643</c:v>
                </c:pt>
                <c:pt idx="441">
                  <c:v>42646</c:v>
                </c:pt>
                <c:pt idx="442">
                  <c:v>42647</c:v>
                </c:pt>
                <c:pt idx="443">
                  <c:v>42648</c:v>
                </c:pt>
                <c:pt idx="444">
                  <c:v>42649</c:v>
                </c:pt>
                <c:pt idx="445">
                  <c:v>42650</c:v>
                </c:pt>
                <c:pt idx="446">
                  <c:v>42653</c:v>
                </c:pt>
                <c:pt idx="447">
                  <c:v>42654</c:v>
                </c:pt>
                <c:pt idx="448">
                  <c:v>42655</c:v>
                </c:pt>
                <c:pt idx="449">
                  <c:v>42656</c:v>
                </c:pt>
                <c:pt idx="450">
                  <c:v>42657</c:v>
                </c:pt>
                <c:pt idx="451">
                  <c:v>42660</c:v>
                </c:pt>
                <c:pt idx="452">
                  <c:v>42661</c:v>
                </c:pt>
                <c:pt idx="453">
                  <c:v>42662</c:v>
                </c:pt>
                <c:pt idx="454">
                  <c:v>42663</c:v>
                </c:pt>
                <c:pt idx="455">
                  <c:v>42664</c:v>
                </c:pt>
                <c:pt idx="456">
                  <c:v>42667</c:v>
                </c:pt>
                <c:pt idx="457">
                  <c:v>42668</c:v>
                </c:pt>
                <c:pt idx="458">
                  <c:v>42669</c:v>
                </c:pt>
                <c:pt idx="459">
                  <c:v>42670</c:v>
                </c:pt>
                <c:pt idx="460">
                  <c:v>42671</c:v>
                </c:pt>
                <c:pt idx="461">
                  <c:v>42674</c:v>
                </c:pt>
                <c:pt idx="462">
                  <c:v>42675</c:v>
                </c:pt>
                <c:pt idx="463">
                  <c:v>42676</c:v>
                </c:pt>
                <c:pt idx="464">
                  <c:v>42677</c:v>
                </c:pt>
                <c:pt idx="465">
                  <c:v>42678</c:v>
                </c:pt>
                <c:pt idx="466">
                  <c:v>42681</c:v>
                </c:pt>
                <c:pt idx="467">
                  <c:v>42682</c:v>
                </c:pt>
                <c:pt idx="468">
                  <c:v>42683</c:v>
                </c:pt>
                <c:pt idx="469">
                  <c:v>42684</c:v>
                </c:pt>
                <c:pt idx="470">
                  <c:v>42685</c:v>
                </c:pt>
                <c:pt idx="471">
                  <c:v>42688</c:v>
                </c:pt>
                <c:pt idx="472">
                  <c:v>42689</c:v>
                </c:pt>
                <c:pt idx="473">
                  <c:v>42690</c:v>
                </c:pt>
                <c:pt idx="474">
                  <c:v>42691</c:v>
                </c:pt>
                <c:pt idx="475">
                  <c:v>42692</c:v>
                </c:pt>
                <c:pt idx="476">
                  <c:v>42695</c:v>
                </c:pt>
                <c:pt idx="477">
                  <c:v>42696</c:v>
                </c:pt>
                <c:pt idx="478">
                  <c:v>42697</c:v>
                </c:pt>
                <c:pt idx="479">
                  <c:v>42699</c:v>
                </c:pt>
                <c:pt idx="480">
                  <c:v>42702</c:v>
                </c:pt>
                <c:pt idx="481">
                  <c:v>42703</c:v>
                </c:pt>
                <c:pt idx="482">
                  <c:v>42704</c:v>
                </c:pt>
                <c:pt idx="483">
                  <c:v>42705</c:v>
                </c:pt>
                <c:pt idx="484">
                  <c:v>42706</c:v>
                </c:pt>
                <c:pt idx="485">
                  <c:v>42709</c:v>
                </c:pt>
                <c:pt idx="486">
                  <c:v>42710</c:v>
                </c:pt>
                <c:pt idx="487">
                  <c:v>42711</c:v>
                </c:pt>
                <c:pt idx="488">
                  <c:v>42712</c:v>
                </c:pt>
                <c:pt idx="489">
                  <c:v>42713</c:v>
                </c:pt>
                <c:pt idx="490">
                  <c:v>42716</c:v>
                </c:pt>
                <c:pt idx="491">
                  <c:v>42717</c:v>
                </c:pt>
                <c:pt idx="492">
                  <c:v>42718</c:v>
                </c:pt>
                <c:pt idx="493">
                  <c:v>42719</c:v>
                </c:pt>
                <c:pt idx="494">
                  <c:v>42720</c:v>
                </c:pt>
                <c:pt idx="495">
                  <c:v>42723</c:v>
                </c:pt>
                <c:pt idx="496">
                  <c:v>42724</c:v>
                </c:pt>
                <c:pt idx="497">
                  <c:v>42725</c:v>
                </c:pt>
                <c:pt idx="498">
                  <c:v>42726</c:v>
                </c:pt>
                <c:pt idx="499">
                  <c:v>42727</c:v>
                </c:pt>
                <c:pt idx="500">
                  <c:v>42731</c:v>
                </c:pt>
                <c:pt idx="501">
                  <c:v>42732</c:v>
                </c:pt>
                <c:pt idx="502">
                  <c:v>42733</c:v>
                </c:pt>
                <c:pt idx="503">
                  <c:v>42734</c:v>
                </c:pt>
                <c:pt idx="504">
                  <c:v>42738</c:v>
                </c:pt>
                <c:pt idx="505">
                  <c:v>42739</c:v>
                </c:pt>
                <c:pt idx="506">
                  <c:v>42740</c:v>
                </c:pt>
                <c:pt idx="507">
                  <c:v>42741</c:v>
                </c:pt>
                <c:pt idx="508">
                  <c:v>42744</c:v>
                </c:pt>
                <c:pt idx="509">
                  <c:v>42745</c:v>
                </c:pt>
                <c:pt idx="510">
                  <c:v>42746</c:v>
                </c:pt>
                <c:pt idx="511">
                  <c:v>42747</c:v>
                </c:pt>
                <c:pt idx="512">
                  <c:v>42748</c:v>
                </c:pt>
                <c:pt idx="513">
                  <c:v>42752</c:v>
                </c:pt>
                <c:pt idx="514">
                  <c:v>42753</c:v>
                </c:pt>
                <c:pt idx="515">
                  <c:v>42754</c:v>
                </c:pt>
                <c:pt idx="516">
                  <c:v>42755</c:v>
                </c:pt>
                <c:pt idx="517">
                  <c:v>42758</c:v>
                </c:pt>
                <c:pt idx="518">
                  <c:v>42759</c:v>
                </c:pt>
                <c:pt idx="519">
                  <c:v>42760</c:v>
                </c:pt>
                <c:pt idx="520">
                  <c:v>42761</c:v>
                </c:pt>
                <c:pt idx="521">
                  <c:v>42762</c:v>
                </c:pt>
                <c:pt idx="522">
                  <c:v>42765</c:v>
                </c:pt>
                <c:pt idx="523">
                  <c:v>42766</c:v>
                </c:pt>
                <c:pt idx="524">
                  <c:v>42767</c:v>
                </c:pt>
                <c:pt idx="525">
                  <c:v>42768</c:v>
                </c:pt>
                <c:pt idx="526">
                  <c:v>42769</c:v>
                </c:pt>
                <c:pt idx="527">
                  <c:v>42772</c:v>
                </c:pt>
                <c:pt idx="528">
                  <c:v>42773</c:v>
                </c:pt>
                <c:pt idx="529">
                  <c:v>42774</c:v>
                </c:pt>
                <c:pt idx="530">
                  <c:v>42775</c:v>
                </c:pt>
                <c:pt idx="531">
                  <c:v>42776</c:v>
                </c:pt>
                <c:pt idx="532">
                  <c:v>42779</c:v>
                </c:pt>
                <c:pt idx="533">
                  <c:v>42780</c:v>
                </c:pt>
                <c:pt idx="534">
                  <c:v>42781</c:v>
                </c:pt>
                <c:pt idx="535">
                  <c:v>42782</c:v>
                </c:pt>
                <c:pt idx="536">
                  <c:v>42783</c:v>
                </c:pt>
                <c:pt idx="537">
                  <c:v>42787</c:v>
                </c:pt>
                <c:pt idx="538">
                  <c:v>42788</c:v>
                </c:pt>
                <c:pt idx="539">
                  <c:v>42789</c:v>
                </c:pt>
                <c:pt idx="540">
                  <c:v>42790</c:v>
                </c:pt>
                <c:pt idx="541">
                  <c:v>42793</c:v>
                </c:pt>
                <c:pt idx="542">
                  <c:v>42794</c:v>
                </c:pt>
                <c:pt idx="543">
                  <c:v>42795</c:v>
                </c:pt>
                <c:pt idx="544">
                  <c:v>42796</c:v>
                </c:pt>
                <c:pt idx="545">
                  <c:v>42797</c:v>
                </c:pt>
                <c:pt idx="546">
                  <c:v>42800</c:v>
                </c:pt>
                <c:pt idx="547">
                  <c:v>42801</c:v>
                </c:pt>
                <c:pt idx="548">
                  <c:v>42802</c:v>
                </c:pt>
                <c:pt idx="549">
                  <c:v>42803</c:v>
                </c:pt>
                <c:pt idx="550">
                  <c:v>42804</c:v>
                </c:pt>
                <c:pt idx="551">
                  <c:v>42807</c:v>
                </c:pt>
                <c:pt idx="552">
                  <c:v>42808</c:v>
                </c:pt>
                <c:pt idx="553">
                  <c:v>42809</c:v>
                </c:pt>
                <c:pt idx="554">
                  <c:v>42810</c:v>
                </c:pt>
                <c:pt idx="555">
                  <c:v>42811</c:v>
                </c:pt>
                <c:pt idx="556">
                  <c:v>42814</c:v>
                </c:pt>
                <c:pt idx="557">
                  <c:v>42815</c:v>
                </c:pt>
                <c:pt idx="558">
                  <c:v>42816</c:v>
                </c:pt>
                <c:pt idx="559">
                  <c:v>42817</c:v>
                </c:pt>
                <c:pt idx="560">
                  <c:v>42818</c:v>
                </c:pt>
                <c:pt idx="561">
                  <c:v>42821</c:v>
                </c:pt>
                <c:pt idx="562">
                  <c:v>42822</c:v>
                </c:pt>
                <c:pt idx="563">
                  <c:v>42823</c:v>
                </c:pt>
                <c:pt idx="564">
                  <c:v>42824</c:v>
                </c:pt>
                <c:pt idx="565">
                  <c:v>42825</c:v>
                </c:pt>
                <c:pt idx="566">
                  <c:v>42828</c:v>
                </c:pt>
                <c:pt idx="567">
                  <c:v>42829</c:v>
                </c:pt>
                <c:pt idx="568">
                  <c:v>42830</c:v>
                </c:pt>
                <c:pt idx="569">
                  <c:v>42831</c:v>
                </c:pt>
                <c:pt idx="570">
                  <c:v>42832</c:v>
                </c:pt>
                <c:pt idx="571">
                  <c:v>42835</c:v>
                </c:pt>
                <c:pt idx="572">
                  <c:v>42836</c:v>
                </c:pt>
                <c:pt idx="573">
                  <c:v>42837</c:v>
                </c:pt>
                <c:pt idx="574">
                  <c:v>42838</c:v>
                </c:pt>
                <c:pt idx="575">
                  <c:v>42842</c:v>
                </c:pt>
                <c:pt idx="576">
                  <c:v>42843</c:v>
                </c:pt>
                <c:pt idx="577">
                  <c:v>42844</c:v>
                </c:pt>
                <c:pt idx="578">
                  <c:v>42845</c:v>
                </c:pt>
                <c:pt idx="579">
                  <c:v>42846</c:v>
                </c:pt>
                <c:pt idx="580">
                  <c:v>42849</c:v>
                </c:pt>
                <c:pt idx="581">
                  <c:v>42850</c:v>
                </c:pt>
                <c:pt idx="582">
                  <c:v>42851</c:v>
                </c:pt>
                <c:pt idx="583">
                  <c:v>42852</c:v>
                </c:pt>
                <c:pt idx="584">
                  <c:v>42853</c:v>
                </c:pt>
                <c:pt idx="585">
                  <c:v>42856</c:v>
                </c:pt>
                <c:pt idx="586">
                  <c:v>42857</c:v>
                </c:pt>
                <c:pt idx="587">
                  <c:v>42858</c:v>
                </c:pt>
                <c:pt idx="588">
                  <c:v>42859</c:v>
                </c:pt>
                <c:pt idx="589">
                  <c:v>42860</c:v>
                </c:pt>
                <c:pt idx="590">
                  <c:v>42863</c:v>
                </c:pt>
                <c:pt idx="591">
                  <c:v>42864</c:v>
                </c:pt>
                <c:pt idx="592">
                  <c:v>42865</c:v>
                </c:pt>
                <c:pt idx="593">
                  <c:v>42866</c:v>
                </c:pt>
                <c:pt idx="594">
                  <c:v>42867</c:v>
                </c:pt>
                <c:pt idx="595">
                  <c:v>42870</c:v>
                </c:pt>
                <c:pt idx="596">
                  <c:v>42871</c:v>
                </c:pt>
                <c:pt idx="597">
                  <c:v>42872</c:v>
                </c:pt>
                <c:pt idx="598">
                  <c:v>42873</c:v>
                </c:pt>
                <c:pt idx="599">
                  <c:v>42874</c:v>
                </c:pt>
                <c:pt idx="600">
                  <c:v>42877</c:v>
                </c:pt>
                <c:pt idx="601">
                  <c:v>42878</c:v>
                </c:pt>
                <c:pt idx="602">
                  <c:v>42879</c:v>
                </c:pt>
                <c:pt idx="603">
                  <c:v>42880</c:v>
                </c:pt>
                <c:pt idx="604">
                  <c:v>42881</c:v>
                </c:pt>
                <c:pt idx="605">
                  <c:v>42885</c:v>
                </c:pt>
                <c:pt idx="606">
                  <c:v>42886</c:v>
                </c:pt>
                <c:pt idx="607">
                  <c:v>42887</c:v>
                </c:pt>
                <c:pt idx="608">
                  <c:v>42888</c:v>
                </c:pt>
                <c:pt idx="609">
                  <c:v>42891</c:v>
                </c:pt>
                <c:pt idx="610">
                  <c:v>42892</c:v>
                </c:pt>
                <c:pt idx="611">
                  <c:v>42893</c:v>
                </c:pt>
                <c:pt idx="612">
                  <c:v>42894</c:v>
                </c:pt>
                <c:pt idx="613">
                  <c:v>42895</c:v>
                </c:pt>
                <c:pt idx="614">
                  <c:v>42898</c:v>
                </c:pt>
                <c:pt idx="615">
                  <c:v>42899</c:v>
                </c:pt>
                <c:pt idx="616">
                  <c:v>42900</c:v>
                </c:pt>
                <c:pt idx="617">
                  <c:v>42901</c:v>
                </c:pt>
                <c:pt idx="618">
                  <c:v>42902</c:v>
                </c:pt>
                <c:pt idx="619">
                  <c:v>42905</c:v>
                </c:pt>
                <c:pt idx="620">
                  <c:v>42906</c:v>
                </c:pt>
                <c:pt idx="621">
                  <c:v>42907</c:v>
                </c:pt>
                <c:pt idx="622">
                  <c:v>42908</c:v>
                </c:pt>
                <c:pt idx="623">
                  <c:v>42909</c:v>
                </c:pt>
                <c:pt idx="624">
                  <c:v>42912</c:v>
                </c:pt>
                <c:pt idx="625">
                  <c:v>42913</c:v>
                </c:pt>
                <c:pt idx="626">
                  <c:v>42914</c:v>
                </c:pt>
                <c:pt idx="627">
                  <c:v>42915</c:v>
                </c:pt>
                <c:pt idx="628">
                  <c:v>42916</c:v>
                </c:pt>
                <c:pt idx="629">
                  <c:v>42919</c:v>
                </c:pt>
                <c:pt idx="630">
                  <c:v>42921</c:v>
                </c:pt>
                <c:pt idx="631">
                  <c:v>42922</c:v>
                </c:pt>
                <c:pt idx="632">
                  <c:v>42923</c:v>
                </c:pt>
                <c:pt idx="633">
                  <c:v>42926</c:v>
                </c:pt>
                <c:pt idx="634">
                  <c:v>42927</c:v>
                </c:pt>
                <c:pt idx="635">
                  <c:v>42928</c:v>
                </c:pt>
                <c:pt idx="636">
                  <c:v>42929</c:v>
                </c:pt>
                <c:pt idx="637">
                  <c:v>42930</c:v>
                </c:pt>
                <c:pt idx="638">
                  <c:v>42933</c:v>
                </c:pt>
                <c:pt idx="639">
                  <c:v>42934</c:v>
                </c:pt>
                <c:pt idx="640">
                  <c:v>42935</c:v>
                </c:pt>
                <c:pt idx="641">
                  <c:v>42936</c:v>
                </c:pt>
                <c:pt idx="642">
                  <c:v>42937</c:v>
                </c:pt>
                <c:pt idx="643">
                  <c:v>42940</c:v>
                </c:pt>
                <c:pt idx="644">
                  <c:v>42941</c:v>
                </c:pt>
                <c:pt idx="645">
                  <c:v>42942</c:v>
                </c:pt>
                <c:pt idx="646">
                  <c:v>42943</c:v>
                </c:pt>
                <c:pt idx="647">
                  <c:v>42944</c:v>
                </c:pt>
                <c:pt idx="648">
                  <c:v>42947</c:v>
                </c:pt>
                <c:pt idx="649">
                  <c:v>42948</c:v>
                </c:pt>
                <c:pt idx="650">
                  <c:v>42949</c:v>
                </c:pt>
                <c:pt idx="651">
                  <c:v>42950</c:v>
                </c:pt>
                <c:pt idx="652">
                  <c:v>42951</c:v>
                </c:pt>
                <c:pt idx="653">
                  <c:v>42954</c:v>
                </c:pt>
                <c:pt idx="654">
                  <c:v>42955</c:v>
                </c:pt>
                <c:pt idx="655">
                  <c:v>42956</c:v>
                </c:pt>
                <c:pt idx="656">
                  <c:v>42957</c:v>
                </c:pt>
                <c:pt idx="657">
                  <c:v>42958</c:v>
                </c:pt>
                <c:pt idx="658">
                  <c:v>42961</c:v>
                </c:pt>
                <c:pt idx="659">
                  <c:v>42962</c:v>
                </c:pt>
                <c:pt idx="660">
                  <c:v>42963</c:v>
                </c:pt>
                <c:pt idx="661">
                  <c:v>42964</c:v>
                </c:pt>
                <c:pt idx="662">
                  <c:v>42965</c:v>
                </c:pt>
                <c:pt idx="663">
                  <c:v>42968</c:v>
                </c:pt>
                <c:pt idx="664">
                  <c:v>42969</c:v>
                </c:pt>
                <c:pt idx="665">
                  <c:v>42970</c:v>
                </c:pt>
                <c:pt idx="666">
                  <c:v>42971</c:v>
                </c:pt>
                <c:pt idx="667">
                  <c:v>42972</c:v>
                </c:pt>
                <c:pt idx="668">
                  <c:v>42975</c:v>
                </c:pt>
                <c:pt idx="669">
                  <c:v>42976</c:v>
                </c:pt>
                <c:pt idx="670">
                  <c:v>42977</c:v>
                </c:pt>
                <c:pt idx="671">
                  <c:v>42978</c:v>
                </c:pt>
                <c:pt idx="672">
                  <c:v>42979</c:v>
                </c:pt>
                <c:pt idx="673">
                  <c:v>42983</c:v>
                </c:pt>
                <c:pt idx="674">
                  <c:v>42984</c:v>
                </c:pt>
                <c:pt idx="675">
                  <c:v>42985</c:v>
                </c:pt>
                <c:pt idx="676">
                  <c:v>42986</c:v>
                </c:pt>
                <c:pt idx="677">
                  <c:v>42989</c:v>
                </c:pt>
                <c:pt idx="678">
                  <c:v>42990</c:v>
                </c:pt>
                <c:pt idx="679">
                  <c:v>42991</c:v>
                </c:pt>
                <c:pt idx="680">
                  <c:v>42992</c:v>
                </c:pt>
                <c:pt idx="681">
                  <c:v>42993</c:v>
                </c:pt>
                <c:pt idx="682">
                  <c:v>42996</c:v>
                </c:pt>
                <c:pt idx="683">
                  <c:v>42997</c:v>
                </c:pt>
                <c:pt idx="684">
                  <c:v>42998</c:v>
                </c:pt>
                <c:pt idx="685">
                  <c:v>42999</c:v>
                </c:pt>
                <c:pt idx="686">
                  <c:v>43000</c:v>
                </c:pt>
                <c:pt idx="687">
                  <c:v>43003</c:v>
                </c:pt>
                <c:pt idx="688">
                  <c:v>43004</c:v>
                </c:pt>
                <c:pt idx="689">
                  <c:v>43005</c:v>
                </c:pt>
                <c:pt idx="690">
                  <c:v>43006</c:v>
                </c:pt>
                <c:pt idx="691">
                  <c:v>43007</c:v>
                </c:pt>
                <c:pt idx="692">
                  <c:v>43010</c:v>
                </c:pt>
                <c:pt idx="693">
                  <c:v>43011</c:v>
                </c:pt>
                <c:pt idx="694">
                  <c:v>43012</c:v>
                </c:pt>
                <c:pt idx="695">
                  <c:v>43013</c:v>
                </c:pt>
                <c:pt idx="696">
                  <c:v>43014</c:v>
                </c:pt>
                <c:pt idx="697">
                  <c:v>43017</c:v>
                </c:pt>
                <c:pt idx="698">
                  <c:v>43018</c:v>
                </c:pt>
                <c:pt idx="699">
                  <c:v>43019</c:v>
                </c:pt>
                <c:pt idx="700">
                  <c:v>43020</c:v>
                </c:pt>
                <c:pt idx="701">
                  <c:v>43021</c:v>
                </c:pt>
                <c:pt idx="702">
                  <c:v>43024</c:v>
                </c:pt>
                <c:pt idx="703">
                  <c:v>43025</c:v>
                </c:pt>
                <c:pt idx="704">
                  <c:v>43026</c:v>
                </c:pt>
                <c:pt idx="705">
                  <c:v>43027</c:v>
                </c:pt>
                <c:pt idx="706">
                  <c:v>43028</c:v>
                </c:pt>
                <c:pt idx="707">
                  <c:v>43031</c:v>
                </c:pt>
                <c:pt idx="708">
                  <c:v>43032</c:v>
                </c:pt>
                <c:pt idx="709">
                  <c:v>43033</c:v>
                </c:pt>
                <c:pt idx="710">
                  <c:v>43034</c:v>
                </c:pt>
                <c:pt idx="711">
                  <c:v>43035</c:v>
                </c:pt>
                <c:pt idx="712">
                  <c:v>43038</c:v>
                </c:pt>
                <c:pt idx="713">
                  <c:v>43039</c:v>
                </c:pt>
                <c:pt idx="714">
                  <c:v>43040</c:v>
                </c:pt>
                <c:pt idx="715">
                  <c:v>43041</c:v>
                </c:pt>
                <c:pt idx="716">
                  <c:v>43042</c:v>
                </c:pt>
                <c:pt idx="717">
                  <c:v>43045</c:v>
                </c:pt>
                <c:pt idx="718">
                  <c:v>43046</c:v>
                </c:pt>
                <c:pt idx="719">
                  <c:v>43047</c:v>
                </c:pt>
                <c:pt idx="720">
                  <c:v>43048</c:v>
                </c:pt>
                <c:pt idx="721">
                  <c:v>43049</c:v>
                </c:pt>
                <c:pt idx="722">
                  <c:v>43052</c:v>
                </c:pt>
                <c:pt idx="723">
                  <c:v>43053</c:v>
                </c:pt>
                <c:pt idx="724">
                  <c:v>43054</c:v>
                </c:pt>
                <c:pt idx="725">
                  <c:v>43055</c:v>
                </c:pt>
                <c:pt idx="726">
                  <c:v>43056</c:v>
                </c:pt>
                <c:pt idx="727">
                  <c:v>43059</c:v>
                </c:pt>
                <c:pt idx="728">
                  <c:v>43060</c:v>
                </c:pt>
                <c:pt idx="729">
                  <c:v>43061</c:v>
                </c:pt>
                <c:pt idx="730">
                  <c:v>43063</c:v>
                </c:pt>
                <c:pt idx="731">
                  <c:v>43066</c:v>
                </c:pt>
                <c:pt idx="732">
                  <c:v>43067</c:v>
                </c:pt>
                <c:pt idx="733">
                  <c:v>43068</c:v>
                </c:pt>
                <c:pt idx="734">
                  <c:v>43069</c:v>
                </c:pt>
                <c:pt idx="735">
                  <c:v>43070</c:v>
                </c:pt>
                <c:pt idx="736">
                  <c:v>43073</c:v>
                </c:pt>
                <c:pt idx="737">
                  <c:v>43074</c:v>
                </c:pt>
                <c:pt idx="738">
                  <c:v>43075</c:v>
                </c:pt>
                <c:pt idx="739">
                  <c:v>43076</c:v>
                </c:pt>
                <c:pt idx="740">
                  <c:v>43077</c:v>
                </c:pt>
                <c:pt idx="741">
                  <c:v>43080</c:v>
                </c:pt>
                <c:pt idx="742">
                  <c:v>43081</c:v>
                </c:pt>
                <c:pt idx="743">
                  <c:v>43082</c:v>
                </c:pt>
                <c:pt idx="744">
                  <c:v>43083</c:v>
                </c:pt>
                <c:pt idx="745">
                  <c:v>43084</c:v>
                </c:pt>
                <c:pt idx="746">
                  <c:v>43087</c:v>
                </c:pt>
                <c:pt idx="747">
                  <c:v>43088</c:v>
                </c:pt>
                <c:pt idx="748">
                  <c:v>43089</c:v>
                </c:pt>
                <c:pt idx="749">
                  <c:v>43090</c:v>
                </c:pt>
                <c:pt idx="750">
                  <c:v>43091</c:v>
                </c:pt>
                <c:pt idx="751">
                  <c:v>43095</c:v>
                </c:pt>
                <c:pt idx="752">
                  <c:v>43096</c:v>
                </c:pt>
                <c:pt idx="753">
                  <c:v>43097</c:v>
                </c:pt>
                <c:pt idx="754">
                  <c:v>43098</c:v>
                </c:pt>
                <c:pt idx="755">
                  <c:v>43102</c:v>
                </c:pt>
                <c:pt idx="756">
                  <c:v>43103</c:v>
                </c:pt>
                <c:pt idx="757">
                  <c:v>43104</c:v>
                </c:pt>
                <c:pt idx="758">
                  <c:v>43105</c:v>
                </c:pt>
                <c:pt idx="759">
                  <c:v>43108</c:v>
                </c:pt>
                <c:pt idx="760">
                  <c:v>43109</c:v>
                </c:pt>
                <c:pt idx="761">
                  <c:v>43110</c:v>
                </c:pt>
                <c:pt idx="762">
                  <c:v>43111</c:v>
                </c:pt>
                <c:pt idx="763">
                  <c:v>43112</c:v>
                </c:pt>
                <c:pt idx="764">
                  <c:v>43116</c:v>
                </c:pt>
                <c:pt idx="765">
                  <c:v>43117</c:v>
                </c:pt>
                <c:pt idx="766">
                  <c:v>43118</c:v>
                </c:pt>
                <c:pt idx="767">
                  <c:v>43119</c:v>
                </c:pt>
                <c:pt idx="768">
                  <c:v>43122</c:v>
                </c:pt>
                <c:pt idx="769">
                  <c:v>43123</c:v>
                </c:pt>
                <c:pt idx="770">
                  <c:v>43124</c:v>
                </c:pt>
                <c:pt idx="771">
                  <c:v>43125</c:v>
                </c:pt>
                <c:pt idx="772">
                  <c:v>43126</c:v>
                </c:pt>
                <c:pt idx="773">
                  <c:v>43129</c:v>
                </c:pt>
                <c:pt idx="774">
                  <c:v>43130</c:v>
                </c:pt>
                <c:pt idx="775">
                  <c:v>43131</c:v>
                </c:pt>
                <c:pt idx="776">
                  <c:v>43132</c:v>
                </c:pt>
                <c:pt idx="777">
                  <c:v>43133</c:v>
                </c:pt>
                <c:pt idx="778">
                  <c:v>43136</c:v>
                </c:pt>
                <c:pt idx="779">
                  <c:v>43137</c:v>
                </c:pt>
                <c:pt idx="780">
                  <c:v>43138</c:v>
                </c:pt>
                <c:pt idx="781">
                  <c:v>43139</c:v>
                </c:pt>
                <c:pt idx="782">
                  <c:v>43140</c:v>
                </c:pt>
                <c:pt idx="783">
                  <c:v>43143</c:v>
                </c:pt>
                <c:pt idx="784">
                  <c:v>43144</c:v>
                </c:pt>
                <c:pt idx="785">
                  <c:v>43145</c:v>
                </c:pt>
                <c:pt idx="786">
                  <c:v>43146</c:v>
                </c:pt>
                <c:pt idx="787">
                  <c:v>43147</c:v>
                </c:pt>
                <c:pt idx="788">
                  <c:v>43151</c:v>
                </c:pt>
                <c:pt idx="789">
                  <c:v>43152</c:v>
                </c:pt>
                <c:pt idx="790">
                  <c:v>43153</c:v>
                </c:pt>
                <c:pt idx="791">
                  <c:v>43154</c:v>
                </c:pt>
                <c:pt idx="792">
                  <c:v>43157</c:v>
                </c:pt>
                <c:pt idx="793">
                  <c:v>43158</c:v>
                </c:pt>
                <c:pt idx="794">
                  <c:v>43159</c:v>
                </c:pt>
                <c:pt idx="795">
                  <c:v>43160</c:v>
                </c:pt>
                <c:pt idx="796">
                  <c:v>43161</c:v>
                </c:pt>
                <c:pt idx="797">
                  <c:v>43164</c:v>
                </c:pt>
                <c:pt idx="798">
                  <c:v>43165</c:v>
                </c:pt>
                <c:pt idx="799">
                  <c:v>43166</c:v>
                </c:pt>
                <c:pt idx="800">
                  <c:v>43167</c:v>
                </c:pt>
                <c:pt idx="801">
                  <c:v>43168</c:v>
                </c:pt>
                <c:pt idx="802">
                  <c:v>43171</c:v>
                </c:pt>
                <c:pt idx="803">
                  <c:v>43172</c:v>
                </c:pt>
                <c:pt idx="804">
                  <c:v>43173</c:v>
                </c:pt>
                <c:pt idx="805">
                  <c:v>43174</c:v>
                </c:pt>
                <c:pt idx="806">
                  <c:v>43175</c:v>
                </c:pt>
                <c:pt idx="807">
                  <c:v>43178</c:v>
                </c:pt>
                <c:pt idx="808">
                  <c:v>43179</c:v>
                </c:pt>
                <c:pt idx="809">
                  <c:v>43180</c:v>
                </c:pt>
                <c:pt idx="810">
                  <c:v>43181</c:v>
                </c:pt>
                <c:pt idx="811">
                  <c:v>43182</c:v>
                </c:pt>
                <c:pt idx="812">
                  <c:v>43185</c:v>
                </c:pt>
                <c:pt idx="813">
                  <c:v>43186</c:v>
                </c:pt>
                <c:pt idx="814">
                  <c:v>43187</c:v>
                </c:pt>
                <c:pt idx="815">
                  <c:v>43188</c:v>
                </c:pt>
                <c:pt idx="816">
                  <c:v>43192</c:v>
                </c:pt>
                <c:pt idx="817">
                  <c:v>43193</c:v>
                </c:pt>
                <c:pt idx="818">
                  <c:v>43194</c:v>
                </c:pt>
                <c:pt idx="819">
                  <c:v>43195</c:v>
                </c:pt>
                <c:pt idx="820">
                  <c:v>43196</c:v>
                </c:pt>
                <c:pt idx="821">
                  <c:v>43199</c:v>
                </c:pt>
                <c:pt idx="822">
                  <c:v>43200</c:v>
                </c:pt>
                <c:pt idx="823">
                  <c:v>43201</c:v>
                </c:pt>
                <c:pt idx="824">
                  <c:v>43202</c:v>
                </c:pt>
                <c:pt idx="825">
                  <c:v>43203</c:v>
                </c:pt>
                <c:pt idx="826">
                  <c:v>43206</c:v>
                </c:pt>
                <c:pt idx="827">
                  <c:v>43207</c:v>
                </c:pt>
                <c:pt idx="828">
                  <c:v>43208</c:v>
                </c:pt>
                <c:pt idx="829">
                  <c:v>43209</c:v>
                </c:pt>
                <c:pt idx="830">
                  <c:v>43210</c:v>
                </c:pt>
                <c:pt idx="831">
                  <c:v>43213</c:v>
                </c:pt>
                <c:pt idx="832">
                  <c:v>43214</c:v>
                </c:pt>
                <c:pt idx="833">
                  <c:v>43215</c:v>
                </c:pt>
                <c:pt idx="834">
                  <c:v>43216</c:v>
                </c:pt>
                <c:pt idx="835">
                  <c:v>43217</c:v>
                </c:pt>
                <c:pt idx="836">
                  <c:v>43220</c:v>
                </c:pt>
                <c:pt idx="837">
                  <c:v>43221</c:v>
                </c:pt>
                <c:pt idx="838">
                  <c:v>43222</c:v>
                </c:pt>
                <c:pt idx="839">
                  <c:v>43223</c:v>
                </c:pt>
                <c:pt idx="840">
                  <c:v>43224</c:v>
                </c:pt>
                <c:pt idx="841">
                  <c:v>43227</c:v>
                </c:pt>
                <c:pt idx="842">
                  <c:v>43228</c:v>
                </c:pt>
                <c:pt idx="843">
                  <c:v>43229</c:v>
                </c:pt>
                <c:pt idx="844">
                  <c:v>43230</c:v>
                </c:pt>
                <c:pt idx="845">
                  <c:v>43231</c:v>
                </c:pt>
                <c:pt idx="846">
                  <c:v>43234</c:v>
                </c:pt>
                <c:pt idx="847">
                  <c:v>43235</c:v>
                </c:pt>
                <c:pt idx="848">
                  <c:v>43236</c:v>
                </c:pt>
                <c:pt idx="849">
                  <c:v>43237</c:v>
                </c:pt>
                <c:pt idx="850">
                  <c:v>43238</c:v>
                </c:pt>
                <c:pt idx="851">
                  <c:v>43241</c:v>
                </c:pt>
                <c:pt idx="852">
                  <c:v>43242</c:v>
                </c:pt>
                <c:pt idx="853">
                  <c:v>43243</c:v>
                </c:pt>
                <c:pt idx="854">
                  <c:v>43244</c:v>
                </c:pt>
                <c:pt idx="855">
                  <c:v>43245</c:v>
                </c:pt>
                <c:pt idx="856">
                  <c:v>43249</c:v>
                </c:pt>
                <c:pt idx="857">
                  <c:v>43250</c:v>
                </c:pt>
                <c:pt idx="858">
                  <c:v>43251</c:v>
                </c:pt>
                <c:pt idx="859">
                  <c:v>43252</c:v>
                </c:pt>
                <c:pt idx="860">
                  <c:v>43255</c:v>
                </c:pt>
                <c:pt idx="861">
                  <c:v>43256</c:v>
                </c:pt>
                <c:pt idx="862">
                  <c:v>43257</c:v>
                </c:pt>
                <c:pt idx="863">
                  <c:v>43258</c:v>
                </c:pt>
                <c:pt idx="864">
                  <c:v>43259</c:v>
                </c:pt>
                <c:pt idx="865">
                  <c:v>43262</c:v>
                </c:pt>
                <c:pt idx="866">
                  <c:v>43263</c:v>
                </c:pt>
                <c:pt idx="867">
                  <c:v>43264</c:v>
                </c:pt>
                <c:pt idx="868">
                  <c:v>43265</c:v>
                </c:pt>
                <c:pt idx="869">
                  <c:v>43266</c:v>
                </c:pt>
                <c:pt idx="870">
                  <c:v>43269</c:v>
                </c:pt>
                <c:pt idx="871">
                  <c:v>43270</c:v>
                </c:pt>
                <c:pt idx="872">
                  <c:v>43271</c:v>
                </c:pt>
                <c:pt idx="873">
                  <c:v>43272</c:v>
                </c:pt>
                <c:pt idx="874">
                  <c:v>43273</c:v>
                </c:pt>
                <c:pt idx="875">
                  <c:v>43276</c:v>
                </c:pt>
                <c:pt idx="876">
                  <c:v>43277</c:v>
                </c:pt>
                <c:pt idx="877">
                  <c:v>43278</c:v>
                </c:pt>
                <c:pt idx="878">
                  <c:v>43279</c:v>
                </c:pt>
                <c:pt idx="879">
                  <c:v>43280</c:v>
                </c:pt>
                <c:pt idx="880">
                  <c:v>43283</c:v>
                </c:pt>
                <c:pt idx="881">
                  <c:v>43284</c:v>
                </c:pt>
                <c:pt idx="882">
                  <c:v>43286</c:v>
                </c:pt>
                <c:pt idx="883">
                  <c:v>43287</c:v>
                </c:pt>
                <c:pt idx="884">
                  <c:v>43290</c:v>
                </c:pt>
                <c:pt idx="885">
                  <c:v>43291</c:v>
                </c:pt>
                <c:pt idx="886">
                  <c:v>43292</c:v>
                </c:pt>
                <c:pt idx="887">
                  <c:v>43293</c:v>
                </c:pt>
                <c:pt idx="888">
                  <c:v>43294</c:v>
                </c:pt>
                <c:pt idx="889">
                  <c:v>43297</c:v>
                </c:pt>
                <c:pt idx="890">
                  <c:v>43298</c:v>
                </c:pt>
                <c:pt idx="891">
                  <c:v>43299</c:v>
                </c:pt>
                <c:pt idx="892">
                  <c:v>43300</c:v>
                </c:pt>
                <c:pt idx="893">
                  <c:v>43301</c:v>
                </c:pt>
                <c:pt idx="894">
                  <c:v>43304</c:v>
                </c:pt>
                <c:pt idx="895">
                  <c:v>43305</c:v>
                </c:pt>
                <c:pt idx="896">
                  <c:v>43306</c:v>
                </c:pt>
                <c:pt idx="897">
                  <c:v>43307</c:v>
                </c:pt>
                <c:pt idx="898">
                  <c:v>43308</c:v>
                </c:pt>
                <c:pt idx="899">
                  <c:v>43311</c:v>
                </c:pt>
                <c:pt idx="900">
                  <c:v>43312</c:v>
                </c:pt>
                <c:pt idx="901">
                  <c:v>43313</c:v>
                </c:pt>
                <c:pt idx="902">
                  <c:v>43314</c:v>
                </c:pt>
                <c:pt idx="903">
                  <c:v>43315</c:v>
                </c:pt>
                <c:pt idx="904">
                  <c:v>43318</c:v>
                </c:pt>
                <c:pt idx="905">
                  <c:v>43319</c:v>
                </c:pt>
                <c:pt idx="906">
                  <c:v>43320</c:v>
                </c:pt>
                <c:pt idx="907">
                  <c:v>43321</c:v>
                </c:pt>
                <c:pt idx="908">
                  <c:v>43322</c:v>
                </c:pt>
                <c:pt idx="909">
                  <c:v>43325</c:v>
                </c:pt>
                <c:pt idx="910">
                  <c:v>43326</c:v>
                </c:pt>
                <c:pt idx="911">
                  <c:v>43327</c:v>
                </c:pt>
                <c:pt idx="912">
                  <c:v>43328</c:v>
                </c:pt>
                <c:pt idx="913">
                  <c:v>43329</c:v>
                </c:pt>
                <c:pt idx="914">
                  <c:v>43332</c:v>
                </c:pt>
                <c:pt idx="915">
                  <c:v>43333</c:v>
                </c:pt>
                <c:pt idx="916">
                  <c:v>43334</c:v>
                </c:pt>
                <c:pt idx="917">
                  <c:v>43335</c:v>
                </c:pt>
                <c:pt idx="918">
                  <c:v>43336</c:v>
                </c:pt>
                <c:pt idx="919">
                  <c:v>43339</c:v>
                </c:pt>
                <c:pt idx="920">
                  <c:v>43340</c:v>
                </c:pt>
                <c:pt idx="921">
                  <c:v>43341</c:v>
                </c:pt>
                <c:pt idx="922">
                  <c:v>43342</c:v>
                </c:pt>
                <c:pt idx="923">
                  <c:v>43343</c:v>
                </c:pt>
                <c:pt idx="924">
                  <c:v>43347</c:v>
                </c:pt>
                <c:pt idx="925">
                  <c:v>43348</c:v>
                </c:pt>
                <c:pt idx="926">
                  <c:v>43349</c:v>
                </c:pt>
                <c:pt idx="927">
                  <c:v>43350</c:v>
                </c:pt>
                <c:pt idx="928">
                  <c:v>43353</c:v>
                </c:pt>
                <c:pt idx="929">
                  <c:v>43354</c:v>
                </c:pt>
                <c:pt idx="930">
                  <c:v>43355</c:v>
                </c:pt>
                <c:pt idx="931">
                  <c:v>43356</c:v>
                </c:pt>
                <c:pt idx="932">
                  <c:v>43357</c:v>
                </c:pt>
                <c:pt idx="933">
                  <c:v>43360</c:v>
                </c:pt>
                <c:pt idx="934">
                  <c:v>43361</c:v>
                </c:pt>
                <c:pt idx="935">
                  <c:v>43362</c:v>
                </c:pt>
                <c:pt idx="936">
                  <c:v>43363</c:v>
                </c:pt>
                <c:pt idx="937">
                  <c:v>43364</c:v>
                </c:pt>
                <c:pt idx="938">
                  <c:v>43367</c:v>
                </c:pt>
                <c:pt idx="939">
                  <c:v>43368</c:v>
                </c:pt>
                <c:pt idx="940">
                  <c:v>43369</c:v>
                </c:pt>
                <c:pt idx="941">
                  <c:v>43370</c:v>
                </c:pt>
                <c:pt idx="942">
                  <c:v>43371</c:v>
                </c:pt>
                <c:pt idx="943">
                  <c:v>43374</c:v>
                </c:pt>
                <c:pt idx="944">
                  <c:v>43375</c:v>
                </c:pt>
                <c:pt idx="945">
                  <c:v>43376</c:v>
                </c:pt>
                <c:pt idx="946">
                  <c:v>43377</c:v>
                </c:pt>
                <c:pt idx="947">
                  <c:v>43378</c:v>
                </c:pt>
                <c:pt idx="948">
                  <c:v>43381</c:v>
                </c:pt>
                <c:pt idx="949">
                  <c:v>43382</c:v>
                </c:pt>
                <c:pt idx="950">
                  <c:v>43383</c:v>
                </c:pt>
                <c:pt idx="951">
                  <c:v>43384</c:v>
                </c:pt>
                <c:pt idx="952">
                  <c:v>43385</c:v>
                </c:pt>
                <c:pt idx="953">
                  <c:v>43388</c:v>
                </c:pt>
                <c:pt idx="954">
                  <c:v>43389</c:v>
                </c:pt>
                <c:pt idx="955">
                  <c:v>43390</c:v>
                </c:pt>
                <c:pt idx="956">
                  <c:v>43391</c:v>
                </c:pt>
                <c:pt idx="957">
                  <c:v>43392</c:v>
                </c:pt>
                <c:pt idx="958">
                  <c:v>43395</c:v>
                </c:pt>
                <c:pt idx="959">
                  <c:v>43396</c:v>
                </c:pt>
                <c:pt idx="960">
                  <c:v>43397</c:v>
                </c:pt>
                <c:pt idx="961">
                  <c:v>43398</c:v>
                </c:pt>
                <c:pt idx="962">
                  <c:v>43399</c:v>
                </c:pt>
                <c:pt idx="963">
                  <c:v>43402</c:v>
                </c:pt>
                <c:pt idx="964">
                  <c:v>43403</c:v>
                </c:pt>
                <c:pt idx="965">
                  <c:v>43404</c:v>
                </c:pt>
                <c:pt idx="966">
                  <c:v>43405</c:v>
                </c:pt>
                <c:pt idx="967">
                  <c:v>43406</c:v>
                </c:pt>
                <c:pt idx="968">
                  <c:v>43409</c:v>
                </c:pt>
                <c:pt idx="969">
                  <c:v>43410</c:v>
                </c:pt>
                <c:pt idx="970">
                  <c:v>43411</c:v>
                </c:pt>
                <c:pt idx="971">
                  <c:v>43412</c:v>
                </c:pt>
                <c:pt idx="972">
                  <c:v>43413</c:v>
                </c:pt>
                <c:pt idx="973">
                  <c:v>43416</c:v>
                </c:pt>
                <c:pt idx="974">
                  <c:v>43417</c:v>
                </c:pt>
                <c:pt idx="975">
                  <c:v>43418</c:v>
                </c:pt>
                <c:pt idx="976">
                  <c:v>43419</c:v>
                </c:pt>
                <c:pt idx="977">
                  <c:v>43420</c:v>
                </c:pt>
                <c:pt idx="978">
                  <c:v>43423</c:v>
                </c:pt>
                <c:pt idx="979">
                  <c:v>43424</c:v>
                </c:pt>
                <c:pt idx="980">
                  <c:v>43425</c:v>
                </c:pt>
                <c:pt idx="981">
                  <c:v>43427</c:v>
                </c:pt>
                <c:pt idx="982">
                  <c:v>43430</c:v>
                </c:pt>
                <c:pt idx="983">
                  <c:v>43431</c:v>
                </c:pt>
                <c:pt idx="984">
                  <c:v>43432</c:v>
                </c:pt>
                <c:pt idx="985">
                  <c:v>43433</c:v>
                </c:pt>
                <c:pt idx="986">
                  <c:v>43434</c:v>
                </c:pt>
                <c:pt idx="987">
                  <c:v>43437</c:v>
                </c:pt>
                <c:pt idx="988">
                  <c:v>43438</c:v>
                </c:pt>
                <c:pt idx="989">
                  <c:v>43440</c:v>
                </c:pt>
                <c:pt idx="990">
                  <c:v>43441</c:v>
                </c:pt>
                <c:pt idx="991">
                  <c:v>43444</c:v>
                </c:pt>
                <c:pt idx="992">
                  <c:v>43445</c:v>
                </c:pt>
                <c:pt idx="993">
                  <c:v>43446</c:v>
                </c:pt>
                <c:pt idx="994">
                  <c:v>43447</c:v>
                </c:pt>
                <c:pt idx="995">
                  <c:v>43448</c:v>
                </c:pt>
                <c:pt idx="996">
                  <c:v>43451</c:v>
                </c:pt>
                <c:pt idx="997">
                  <c:v>43452</c:v>
                </c:pt>
                <c:pt idx="998">
                  <c:v>43453</c:v>
                </c:pt>
                <c:pt idx="999">
                  <c:v>43454</c:v>
                </c:pt>
                <c:pt idx="1000">
                  <c:v>43455</c:v>
                </c:pt>
                <c:pt idx="1001">
                  <c:v>43458</c:v>
                </c:pt>
                <c:pt idx="1002">
                  <c:v>43460</c:v>
                </c:pt>
                <c:pt idx="1003">
                  <c:v>43461</c:v>
                </c:pt>
                <c:pt idx="1004">
                  <c:v>43462</c:v>
                </c:pt>
                <c:pt idx="1005">
                  <c:v>43465</c:v>
                </c:pt>
                <c:pt idx="1006">
                  <c:v>43467</c:v>
                </c:pt>
                <c:pt idx="1007">
                  <c:v>43468</c:v>
                </c:pt>
                <c:pt idx="1008">
                  <c:v>43469</c:v>
                </c:pt>
                <c:pt idx="1009">
                  <c:v>43472</c:v>
                </c:pt>
                <c:pt idx="1010">
                  <c:v>43473</c:v>
                </c:pt>
                <c:pt idx="1011">
                  <c:v>43474</c:v>
                </c:pt>
                <c:pt idx="1012">
                  <c:v>43475</c:v>
                </c:pt>
                <c:pt idx="1013">
                  <c:v>43476</c:v>
                </c:pt>
                <c:pt idx="1014">
                  <c:v>43479</c:v>
                </c:pt>
                <c:pt idx="1015">
                  <c:v>43480</c:v>
                </c:pt>
                <c:pt idx="1016">
                  <c:v>43481</c:v>
                </c:pt>
                <c:pt idx="1017">
                  <c:v>43482</c:v>
                </c:pt>
                <c:pt idx="1018">
                  <c:v>43483</c:v>
                </c:pt>
                <c:pt idx="1019">
                  <c:v>43487</c:v>
                </c:pt>
                <c:pt idx="1020">
                  <c:v>43488</c:v>
                </c:pt>
                <c:pt idx="1021">
                  <c:v>43489</c:v>
                </c:pt>
                <c:pt idx="1022">
                  <c:v>43490</c:v>
                </c:pt>
                <c:pt idx="1023">
                  <c:v>43493</c:v>
                </c:pt>
                <c:pt idx="1024">
                  <c:v>43494</c:v>
                </c:pt>
                <c:pt idx="1025">
                  <c:v>43495</c:v>
                </c:pt>
                <c:pt idx="1026">
                  <c:v>43496</c:v>
                </c:pt>
                <c:pt idx="1027">
                  <c:v>43497</c:v>
                </c:pt>
                <c:pt idx="1028">
                  <c:v>43500</c:v>
                </c:pt>
                <c:pt idx="1029">
                  <c:v>43501</c:v>
                </c:pt>
                <c:pt idx="1030">
                  <c:v>43502</c:v>
                </c:pt>
                <c:pt idx="1031">
                  <c:v>43503</c:v>
                </c:pt>
                <c:pt idx="1032">
                  <c:v>43504</c:v>
                </c:pt>
                <c:pt idx="1033">
                  <c:v>43507</c:v>
                </c:pt>
                <c:pt idx="1034">
                  <c:v>43508</c:v>
                </c:pt>
                <c:pt idx="1035">
                  <c:v>43509</c:v>
                </c:pt>
                <c:pt idx="1036">
                  <c:v>43510</c:v>
                </c:pt>
                <c:pt idx="1037">
                  <c:v>43511</c:v>
                </c:pt>
                <c:pt idx="1038">
                  <c:v>43515</c:v>
                </c:pt>
                <c:pt idx="1039">
                  <c:v>43516</c:v>
                </c:pt>
                <c:pt idx="1040">
                  <c:v>43517</c:v>
                </c:pt>
                <c:pt idx="1041">
                  <c:v>43518</c:v>
                </c:pt>
                <c:pt idx="1042">
                  <c:v>43521</c:v>
                </c:pt>
                <c:pt idx="1043">
                  <c:v>43522</c:v>
                </c:pt>
                <c:pt idx="1044">
                  <c:v>43523</c:v>
                </c:pt>
                <c:pt idx="1045">
                  <c:v>43524</c:v>
                </c:pt>
                <c:pt idx="1046">
                  <c:v>43525</c:v>
                </c:pt>
                <c:pt idx="1047">
                  <c:v>43528</c:v>
                </c:pt>
                <c:pt idx="1048">
                  <c:v>43529</c:v>
                </c:pt>
                <c:pt idx="1049">
                  <c:v>43530</c:v>
                </c:pt>
                <c:pt idx="1050">
                  <c:v>43531</c:v>
                </c:pt>
                <c:pt idx="1051">
                  <c:v>43532</c:v>
                </c:pt>
                <c:pt idx="1052">
                  <c:v>43535</c:v>
                </c:pt>
                <c:pt idx="1053">
                  <c:v>43536</c:v>
                </c:pt>
                <c:pt idx="1054">
                  <c:v>43537</c:v>
                </c:pt>
                <c:pt idx="1055">
                  <c:v>43538</c:v>
                </c:pt>
                <c:pt idx="1056">
                  <c:v>43539</c:v>
                </c:pt>
                <c:pt idx="1057">
                  <c:v>43542</c:v>
                </c:pt>
                <c:pt idx="1058">
                  <c:v>43543</c:v>
                </c:pt>
                <c:pt idx="1059">
                  <c:v>43544</c:v>
                </c:pt>
                <c:pt idx="1060">
                  <c:v>43545</c:v>
                </c:pt>
                <c:pt idx="1061">
                  <c:v>43546</c:v>
                </c:pt>
                <c:pt idx="1062">
                  <c:v>43549</c:v>
                </c:pt>
                <c:pt idx="1063">
                  <c:v>43550</c:v>
                </c:pt>
                <c:pt idx="1064">
                  <c:v>43551</c:v>
                </c:pt>
                <c:pt idx="1065">
                  <c:v>43552</c:v>
                </c:pt>
                <c:pt idx="1066">
                  <c:v>43553</c:v>
                </c:pt>
                <c:pt idx="1067">
                  <c:v>43556</c:v>
                </c:pt>
                <c:pt idx="1068">
                  <c:v>43557</c:v>
                </c:pt>
                <c:pt idx="1069">
                  <c:v>43558</c:v>
                </c:pt>
                <c:pt idx="1070">
                  <c:v>43559</c:v>
                </c:pt>
                <c:pt idx="1071">
                  <c:v>43560</c:v>
                </c:pt>
                <c:pt idx="1072">
                  <c:v>43563</c:v>
                </c:pt>
                <c:pt idx="1073">
                  <c:v>43564</c:v>
                </c:pt>
                <c:pt idx="1074">
                  <c:v>43565</c:v>
                </c:pt>
                <c:pt idx="1075">
                  <c:v>43566</c:v>
                </c:pt>
                <c:pt idx="1076">
                  <c:v>43567</c:v>
                </c:pt>
                <c:pt idx="1077">
                  <c:v>43570</c:v>
                </c:pt>
                <c:pt idx="1078">
                  <c:v>43571</c:v>
                </c:pt>
                <c:pt idx="1079">
                  <c:v>43572</c:v>
                </c:pt>
                <c:pt idx="1080">
                  <c:v>43573</c:v>
                </c:pt>
                <c:pt idx="1081">
                  <c:v>43577</c:v>
                </c:pt>
                <c:pt idx="1082">
                  <c:v>43578</c:v>
                </c:pt>
                <c:pt idx="1083">
                  <c:v>43579</c:v>
                </c:pt>
                <c:pt idx="1084">
                  <c:v>43580</c:v>
                </c:pt>
                <c:pt idx="1085">
                  <c:v>43581</c:v>
                </c:pt>
                <c:pt idx="1086">
                  <c:v>43584</c:v>
                </c:pt>
                <c:pt idx="1087">
                  <c:v>43585</c:v>
                </c:pt>
                <c:pt idx="1088">
                  <c:v>43586</c:v>
                </c:pt>
                <c:pt idx="1089">
                  <c:v>43587</c:v>
                </c:pt>
                <c:pt idx="1090">
                  <c:v>43588</c:v>
                </c:pt>
                <c:pt idx="1091">
                  <c:v>43591</c:v>
                </c:pt>
                <c:pt idx="1092">
                  <c:v>43592</c:v>
                </c:pt>
                <c:pt idx="1093">
                  <c:v>43593</c:v>
                </c:pt>
                <c:pt idx="1094">
                  <c:v>43594</c:v>
                </c:pt>
                <c:pt idx="1095">
                  <c:v>43595</c:v>
                </c:pt>
                <c:pt idx="1096">
                  <c:v>43598</c:v>
                </c:pt>
                <c:pt idx="1097">
                  <c:v>43599</c:v>
                </c:pt>
                <c:pt idx="1098">
                  <c:v>43600</c:v>
                </c:pt>
                <c:pt idx="1099">
                  <c:v>43601</c:v>
                </c:pt>
                <c:pt idx="1100">
                  <c:v>43602</c:v>
                </c:pt>
                <c:pt idx="1101">
                  <c:v>43605</c:v>
                </c:pt>
                <c:pt idx="1102">
                  <c:v>43606</c:v>
                </c:pt>
                <c:pt idx="1103">
                  <c:v>43607</c:v>
                </c:pt>
                <c:pt idx="1104">
                  <c:v>43608</c:v>
                </c:pt>
                <c:pt idx="1105">
                  <c:v>43609</c:v>
                </c:pt>
                <c:pt idx="1106">
                  <c:v>43613</c:v>
                </c:pt>
                <c:pt idx="1107">
                  <c:v>43614</c:v>
                </c:pt>
                <c:pt idx="1108">
                  <c:v>43615</c:v>
                </c:pt>
                <c:pt idx="1109">
                  <c:v>43616</c:v>
                </c:pt>
                <c:pt idx="1110">
                  <c:v>43619</c:v>
                </c:pt>
                <c:pt idx="1111">
                  <c:v>43620</c:v>
                </c:pt>
                <c:pt idx="1112">
                  <c:v>43621</c:v>
                </c:pt>
                <c:pt idx="1113">
                  <c:v>43622</c:v>
                </c:pt>
                <c:pt idx="1114">
                  <c:v>43623</c:v>
                </c:pt>
                <c:pt idx="1115">
                  <c:v>43626</c:v>
                </c:pt>
                <c:pt idx="1116">
                  <c:v>43627</c:v>
                </c:pt>
                <c:pt idx="1117">
                  <c:v>43628</c:v>
                </c:pt>
                <c:pt idx="1118">
                  <c:v>43629</c:v>
                </c:pt>
                <c:pt idx="1119">
                  <c:v>43630</c:v>
                </c:pt>
                <c:pt idx="1120">
                  <c:v>43633</c:v>
                </c:pt>
                <c:pt idx="1121">
                  <c:v>43634</c:v>
                </c:pt>
                <c:pt idx="1122">
                  <c:v>43635</c:v>
                </c:pt>
                <c:pt idx="1123">
                  <c:v>43636</c:v>
                </c:pt>
                <c:pt idx="1124">
                  <c:v>43637</c:v>
                </c:pt>
                <c:pt idx="1125">
                  <c:v>43640</c:v>
                </c:pt>
                <c:pt idx="1126">
                  <c:v>43641</c:v>
                </c:pt>
                <c:pt idx="1127">
                  <c:v>43642</c:v>
                </c:pt>
                <c:pt idx="1128">
                  <c:v>43643</c:v>
                </c:pt>
                <c:pt idx="1129">
                  <c:v>43644</c:v>
                </c:pt>
                <c:pt idx="1130">
                  <c:v>43647</c:v>
                </c:pt>
                <c:pt idx="1131">
                  <c:v>43648</c:v>
                </c:pt>
                <c:pt idx="1132">
                  <c:v>43649</c:v>
                </c:pt>
                <c:pt idx="1133">
                  <c:v>43651</c:v>
                </c:pt>
                <c:pt idx="1134">
                  <c:v>43654</c:v>
                </c:pt>
                <c:pt idx="1135">
                  <c:v>43655</c:v>
                </c:pt>
                <c:pt idx="1136">
                  <c:v>43656</c:v>
                </c:pt>
                <c:pt idx="1137">
                  <c:v>43657</c:v>
                </c:pt>
                <c:pt idx="1138">
                  <c:v>43658</c:v>
                </c:pt>
                <c:pt idx="1139">
                  <c:v>43661</c:v>
                </c:pt>
                <c:pt idx="1140">
                  <c:v>43662</c:v>
                </c:pt>
                <c:pt idx="1141">
                  <c:v>43663</c:v>
                </c:pt>
                <c:pt idx="1142">
                  <c:v>43664</c:v>
                </c:pt>
                <c:pt idx="1143">
                  <c:v>43665</c:v>
                </c:pt>
                <c:pt idx="1144">
                  <c:v>43668</c:v>
                </c:pt>
                <c:pt idx="1145">
                  <c:v>43669</c:v>
                </c:pt>
                <c:pt idx="1146">
                  <c:v>43670</c:v>
                </c:pt>
                <c:pt idx="1147">
                  <c:v>43671</c:v>
                </c:pt>
                <c:pt idx="1148">
                  <c:v>43672</c:v>
                </c:pt>
                <c:pt idx="1149">
                  <c:v>43675</c:v>
                </c:pt>
                <c:pt idx="1150">
                  <c:v>43676</c:v>
                </c:pt>
                <c:pt idx="1151">
                  <c:v>43677</c:v>
                </c:pt>
                <c:pt idx="1152">
                  <c:v>43678</c:v>
                </c:pt>
                <c:pt idx="1153">
                  <c:v>43679</c:v>
                </c:pt>
                <c:pt idx="1154">
                  <c:v>43682</c:v>
                </c:pt>
                <c:pt idx="1155">
                  <c:v>43683</c:v>
                </c:pt>
                <c:pt idx="1156">
                  <c:v>43684</c:v>
                </c:pt>
                <c:pt idx="1157">
                  <c:v>43685</c:v>
                </c:pt>
                <c:pt idx="1158">
                  <c:v>43686</c:v>
                </c:pt>
                <c:pt idx="1159">
                  <c:v>43689</c:v>
                </c:pt>
                <c:pt idx="1160">
                  <c:v>43690</c:v>
                </c:pt>
                <c:pt idx="1161">
                  <c:v>43691</c:v>
                </c:pt>
                <c:pt idx="1162">
                  <c:v>43692</c:v>
                </c:pt>
                <c:pt idx="1163">
                  <c:v>43693</c:v>
                </c:pt>
                <c:pt idx="1164">
                  <c:v>43696</c:v>
                </c:pt>
                <c:pt idx="1165">
                  <c:v>43697</c:v>
                </c:pt>
                <c:pt idx="1166">
                  <c:v>43698</c:v>
                </c:pt>
                <c:pt idx="1167">
                  <c:v>43699</c:v>
                </c:pt>
                <c:pt idx="1168">
                  <c:v>43700</c:v>
                </c:pt>
                <c:pt idx="1169">
                  <c:v>43703</c:v>
                </c:pt>
                <c:pt idx="1170">
                  <c:v>43704</c:v>
                </c:pt>
                <c:pt idx="1171">
                  <c:v>43705</c:v>
                </c:pt>
                <c:pt idx="1172">
                  <c:v>43706</c:v>
                </c:pt>
                <c:pt idx="1173">
                  <c:v>43707</c:v>
                </c:pt>
                <c:pt idx="1174">
                  <c:v>43711</c:v>
                </c:pt>
                <c:pt idx="1175">
                  <c:v>43712</c:v>
                </c:pt>
                <c:pt idx="1176">
                  <c:v>43713</c:v>
                </c:pt>
                <c:pt idx="1177">
                  <c:v>43714</c:v>
                </c:pt>
                <c:pt idx="1178">
                  <c:v>43717</c:v>
                </c:pt>
                <c:pt idx="1179">
                  <c:v>43718</c:v>
                </c:pt>
                <c:pt idx="1180">
                  <c:v>43719</c:v>
                </c:pt>
                <c:pt idx="1181">
                  <c:v>43720</c:v>
                </c:pt>
                <c:pt idx="1182">
                  <c:v>43721</c:v>
                </c:pt>
                <c:pt idx="1183">
                  <c:v>43724</c:v>
                </c:pt>
                <c:pt idx="1184">
                  <c:v>43725</c:v>
                </c:pt>
                <c:pt idx="1185">
                  <c:v>43726</c:v>
                </c:pt>
                <c:pt idx="1186">
                  <c:v>43727</c:v>
                </c:pt>
                <c:pt idx="1187">
                  <c:v>43728</c:v>
                </c:pt>
                <c:pt idx="1188">
                  <c:v>43731</c:v>
                </c:pt>
                <c:pt idx="1189">
                  <c:v>43732</c:v>
                </c:pt>
                <c:pt idx="1190">
                  <c:v>43733</c:v>
                </c:pt>
                <c:pt idx="1191">
                  <c:v>43734</c:v>
                </c:pt>
                <c:pt idx="1192">
                  <c:v>43735</c:v>
                </c:pt>
                <c:pt idx="1193">
                  <c:v>43738</c:v>
                </c:pt>
                <c:pt idx="1194">
                  <c:v>43739</c:v>
                </c:pt>
                <c:pt idx="1195">
                  <c:v>43740</c:v>
                </c:pt>
                <c:pt idx="1196">
                  <c:v>43741</c:v>
                </c:pt>
                <c:pt idx="1197">
                  <c:v>43742</c:v>
                </c:pt>
                <c:pt idx="1198">
                  <c:v>43745</c:v>
                </c:pt>
                <c:pt idx="1199">
                  <c:v>43746</c:v>
                </c:pt>
                <c:pt idx="1200">
                  <c:v>43747</c:v>
                </c:pt>
                <c:pt idx="1201">
                  <c:v>43748</c:v>
                </c:pt>
                <c:pt idx="1202">
                  <c:v>43749</c:v>
                </c:pt>
                <c:pt idx="1203">
                  <c:v>43752</c:v>
                </c:pt>
                <c:pt idx="1204">
                  <c:v>43753</c:v>
                </c:pt>
                <c:pt idx="1205">
                  <c:v>43754</c:v>
                </c:pt>
                <c:pt idx="1206">
                  <c:v>43755</c:v>
                </c:pt>
                <c:pt idx="1207">
                  <c:v>43756</c:v>
                </c:pt>
                <c:pt idx="1208">
                  <c:v>43759</c:v>
                </c:pt>
                <c:pt idx="1209">
                  <c:v>43760</c:v>
                </c:pt>
                <c:pt idx="1210">
                  <c:v>43761</c:v>
                </c:pt>
                <c:pt idx="1211">
                  <c:v>43762</c:v>
                </c:pt>
                <c:pt idx="1212">
                  <c:v>43763</c:v>
                </c:pt>
                <c:pt idx="1213">
                  <c:v>43766</c:v>
                </c:pt>
                <c:pt idx="1214">
                  <c:v>43767</c:v>
                </c:pt>
                <c:pt idx="1215">
                  <c:v>43768</c:v>
                </c:pt>
                <c:pt idx="1216">
                  <c:v>43769</c:v>
                </c:pt>
                <c:pt idx="1217">
                  <c:v>43770</c:v>
                </c:pt>
                <c:pt idx="1218">
                  <c:v>43773</c:v>
                </c:pt>
                <c:pt idx="1219">
                  <c:v>43774</c:v>
                </c:pt>
                <c:pt idx="1220">
                  <c:v>43775</c:v>
                </c:pt>
                <c:pt idx="1221">
                  <c:v>43776</c:v>
                </c:pt>
                <c:pt idx="1222">
                  <c:v>43777</c:v>
                </c:pt>
                <c:pt idx="1223">
                  <c:v>43780</c:v>
                </c:pt>
                <c:pt idx="1224">
                  <c:v>43781</c:v>
                </c:pt>
                <c:pt idx="1225">
                  <c:v>43782</c:v>
                </c:pt>
                <c:pt idx="1226">
                  <c:v>43783</c:v>
                </c:pt>
                <c:pt idx="1227">
                  <c:v>43784</c:v>
                </c:pt>
                <c:pt idx="1228">
                  <c:v>43787</c:v>
                </c:pt>
                <c:pt idx="1229">
                  <c:v>43788</c:v>
                </c:pt>
                <c:pt idx="1230">
                  <c:v>43789</c:v>
                </c:pt>
                <c:pt idx="1231">
                  <c:v>43790</c:v>
                </c:pt>
                <c:pt idx="1232">
                  <c:v>43791</c:v>
                </c:pt>
                <c:pt idx="1233">
                  <c:v>43794</c:v>
                </c:pt>
                <c:pt idx="1234">
                  <c:v>43795</c:v>
                </c:pt>
                <c:pt idx="1235">
                  <c:v>43796</c:v>
                </c:pt>
                <c:pt idx="1236">
                  <c:v>43798</c:v>
                </c:pt>
                <c:pt idx="1237">
                  <c:v>43801</c:v>
                </c:pt>
                <c:pt idx="1238">
                  <c:v>43802</c:v>
                </c:pt>
                <c:pt idx="1239">
                  <c:v>43803</c:v>
                </c:pt>
                <c:pt idx="1240">
                  <c:v>43804</c:v>
                </c:pt>
                <c:pt idx="1241">
                  <c:v>43805</c:v>
                </c:pt>
                <c:pt idx="1242">
                  <c:v>43808</c:v>
                </c:pt>
                <c:pt idx="1243">
                  <c:v>43809</c:v>
                </c:pt>
                <c:pt idx="1244">
                  <c:v>43810</c:v>
                </c:pt>
                <c:pt idx="1245">
                  <c:v>43811</c:v>
                </c:pt>
                <c:pt idx="1246">
                  <c:v>43812</c:v>
                </c:pt>
                <c:pt idx="1247">
                  <c:v>43815</c:v>
                </c:pt>
                <c:pt idx="1248">
                  <c:v>43816</c:v>
                </c:pt>
                <c:pt idx="1249">
                  <c:v>43817</c:v>
                </c:pt>
                <c:pt idx="1250">
                  <c:v>43818</c:v>
                </c:pt>
                <c:pt idx="1251">
                  <c:v>43819</c:v>
                </c:pt>
                <c:pt idx="1252">
                  <c:v>43822</c:v>
                </c:pt>
                <c:pt idx="1253">
                  <c:v>43823</c:v>
                </c:pt>
                <c:pt idx="1254">
                  <c:v>43825</c:v>
                </c:pt>
                <c:pt idx="1255">
                  <c:v>43826</c:v>
                </c:pt>
                <c:pt idx="1256">
                  <c:v>43829</c:v>
                </c:pt>
                <c:pt idx="1257">
                  <c:v>43830</c:v>
                </c:pt>
                <c:pt idx="1258">
                  <c:v>43832</c:v>
                </c:pt>
                <c:pt idx="1259">
                  <c:v>43833</c:v>
                </c:pt>
                <c:pt idx="1260">
                  <c:v>43836</c:v>
                </c:pt>
                <c:pt idx="1261">
                  <c:v>43837</c:v>
                </c:pt>
                <c:pt idx="1262">
                  <c:v>43838</c:v>
                </c:pt>
                <c:pt idx="1263">
                  <c:v>43839</c:v>
                </c:pt>
                <c:pt idx="1264">
                  <c:v>43840</c:v>
                </c:pt>
                <c:pt idx="1265">
                  <c:v>43843</c:v>
                </c:pt>
                <c:pt idx="1266">
                  <c:v>43844</c:v>
                </c:pt>
                <c:pt idx="1267">
                  <c:v>43845</c:v>
                </c:pt>
                <c:pt idx="1268">
                  <c:v>43846</c:v>
                </c:pt>
                <c:pt idx="1269">
                  <c:v>43847</c:v>
                </c:pt>
                <c:pt idx="1270">
                  <c:v>43851</c:v>
                </c:pt>
                <c:pt idx="1271">
                  <c:v>43852</c:v>
                </c:pt>
                <c:pt idx="1272">
                  <c:v>43853</c:v>
                </c:pt>
                <c:pt idx="1273">
                  <c:v>43854</c:v>
                </c:pt>
                <c:pt idx="1274">
                  <c:v>43857</c:v>
                </c:pt>
                <c:pt idx="1275">
                  <c:v>43858</c:v>
                </c:pt>
                <c:pt idx="1276">
                  <c:v>43859</c:v>
                </c:pt>
                <c:pt idx="1277">
                  <c:v>43860</c:v>
                </c:pt>
                <c:pt idx="1278">
                  <c:v>43861</c:v>
                </c:pt>
                <c:pt idx="1279">
                  <c:v>43864</c:v>
                </c:pt>
                <c:pt idx="1280">
                  <c:v>43865</c:v>
                </c:pt>
                <c:pt idx="1281">
                  <c:v>43866</c:v>
                </c:pt>
                <c:pt idx="1282">
                  <c:v>43867</c:v>
                </c:pt>
                <c:pt idx="1283">
                  <c:v>43868</c:v>
                </c:pt>
                <c:pt idx="1284">
                  <c:v>43871</c:v>
                </c:pt>
                <c:pt idx="1285">
                  <c:v>43872</c:v>
                </c:pt>
                <c:pt idx="1286">
                  <c:v>43873</c:v>
                </c:pt>
                <c:pt idx="1287">
                  <c:v>43874</c:v>
                </c:pt>
                <c:pt idx="1288">
                  <c:v>43875</c:v>
                </c:pt>
                <c:pt idx="1289">
                  <c:v>43879</c:v>
                </c:pt>
                <c:pt idx="1290">
                  <c:v>43880</c:v>
                </c:pt>
                <c:pt idx="1291">
                  <c:v>43881</c:v>
                </c:pt>
                <c:pt idx="1292">
                  <c:v>43882</c:v>
                </c:pt>
                <c:pt idx="1293">
                  <c:v>43885</c:v>
                </c:pt>
                <c:pt idx="1294">
                  <c:v>43886</c:v>
                </c:pt>
                <c:pt idx="1295">
                  <c:v>43887</c:v>
                </c:pt>
                <c:pt idx="1296">
                  <c:v>43888</c:v>
                </c:pt>
                <c:pt idx="1297">
                  <c:v>43889</c:v>
                </c:pt>
                <c:pt idx="1298">
                  <c:v>43892</c:v>
                </c:pt>
                <c:pt idx="1299">
                  <c:v>43893</c:v>
                </c:pt>
                <c:pt idx="1300">
                  <c:v>43894</c:v>
                </c:pt>
                <c:pt idx="1301">
                  <c:v>43895</c:v>
                </c:pt>
                <c:pt idx="1302">
                  <c:v>43896</c:v>
                </c:pt>
                <c:pt idx="1303">
                  <c:v>43899</c:v>
                </c:pt>
                <c:pt idx="1304">
                  <c:v>43900</c:v>
                </c:pt>
                <c:pt idx="1305">
                  <c:v>43901</c:v>
                </c:pt>
                <c:pt idx="1306">
                  <c:v>43902</c:v>
                </c:pt>
                <c:pt idx="1307">
                  <c:v>43903</c:v>
                </c:pt>
                <c:pt idx="1308">
                  <c:v>43906</c:v>
                </c:pt>
                <c:pt idx="1309">
                  <c:v>43907</c:v>
                </c:pt>
                <c:pt idx="1310">
                  <c:v>43908</c:v>
                </c:pt>
                <c:pt idx="1311">
                  <c:v>43909</c:v>
                </c:pt>
                <c:pt idx="1312">
                  <c:v>43910</c:v>
                </c:pt>
                <c:pt idx="1313">
                  <c:v>43913</c:v>
                </c:pt>
                <c:pt idx="1314">
                  <c:v>43914</c:v>
                </c:pt>
                <c:pt idx="1315">
                  <c:v>43915</c:v>
                </c:pt>
                <c:pt idx="1316">
                  <c:v>43916</c:v>
                </c:pt>
                <c:pt idx="1317">
                  <c:v>43917</c:v>
                </c:pt>
                <c:pt idx="1318">
                  <c:v>43920</c:v>
                </c:pt>
                <c:pt idx="1319">
                  <c:v>43921</c:v>
                </c:pt>
                <c:pt idx="1320">
                  <c:v>43922</c:v>
                </c:pt>
                <c:pt idx="1321">
                  <c:v>43923</c:v>
                </c:pt>
                <c:pt idx="1322">
                  <c:v>43924</c:v>
                </c:pt>
                <c:pt idx="1323">
                  <c:v>43927</c:v>
                </c:pt>
                <c:pt idx="1324">
                  <c:v>43928</c:v>
                </c:pt>
                <c:pt idx="1325">
                  <c:v>43929</c:v>
                </c:pt>
                <c:pt idx="1326">
                  <c:v>43930</c:v>
                </c:pt>
                <c:pt idx="1327">
                  <c:v>43934</c:v>
                </c:pt>
                <c:pt idx="1328">
                  <c:v>43935</c:v>
                </c:pt>
                <c:pt idx="1329">
                  <c:v>43936</c:v>
                </c:pt>
                <c:pt idx="1330">
                  <c:v>43937</c:v>
                </c:pt>
                <c:pt idx="1331">
                  <c:v>43938</c:v>
                </c:pt>
                <c:pt idx="1332">
                  <c:v>43941</c:v>
                </c:pt>
                <c:pt idx="1333">
                  <c:v>43942</c:v>
                </c:pt>
                <c:pt idx="1334">
                  <c:v>43943</c:v>
                </c:pt>
                <c:pt idx="1335">
                  <c:v>43944</c:v>
                </c:pt>
                <c:pt idx="1336">
                  <c:v>43945</c:v>
                </c:pt>
                <c:pt idx="1337">
                  <c:v>43948</c:v>
                </c:pt>
                <c:pt idx="1338">
                  <c:v>43949</c:v>
                </c:pt>
                <c:pt idx="1339">
                  <c:v>43950</c:v>
                </c:pt>
                <c:pt idx="1340">
                  <c:v>43951</c:v>
                </c:pt>
                <c:pt idx="1341">
                  <c:v>43952</c:v>
                </c:pt>
                <c:pt idx="1342">
                  <c:v>43955</c:v>
                </c:pt>
                <c:pt idx="1343">
                  <c:v>43956</c:v>
                </c:pt>
                <c:pt idx="1344">
                  <c:v>43957</c:v>
                </c:pt>
                <c:pt idx="1345">
                  <c:v>43958</c:v>
                </c:pt>
                <c:pt idx="1346">
                  <c:v>43959</c:v>
                </c:pt>
                <c:pt idx="1347">
                  <c:v>43962</c:v>
                </c:pt>
                <c:pt idx="1348">
                  <c:v>43963</c:v>
                </c:pt>
                <c:pt idx="1349">
                  <c:v>43964</c:v>
                </c:pt>
                <c:pt idx="1350">
                  <c:v>43965</c:v>
                </c:pt>
                <c:pt idx="1351">
                  <c:v>43966</c:v>
                </c:pt>
                <c:pt idx="1352">
                  <c:v>43969</c:v>
                </c:pt>
                <c:pt idx="1353">
                  <c:v>43970</c:v>
                </c:pt>
                <c:pt idx="1354">
                  <c:v>43971</c:v>
                </c:pt>
                <c:pt idx="1355">
                  <c:v>43972</c:v>
                </c:pt>
                <c:pt idx="1356">
                  <c:v>43973</c:v>
                </c:pt>
                <c:pt idx="1357">
                  <c:v>43977</c:v>
                </c:pt>
                <c:pt idx="1358">
                  <c:v>43978</c:v>
                </c:pt>
                <c:pt idx="1359">
                  <c:v>43979</c:v>
                </c:pt>
                <c:pt idx="1360">
                  <c:v>43980</c:v>
                </c:pt>
                <c:pt idx="1361">
                  <c:v>43983</c:v>
                </c:pt>
                <c:pt idx="1362">
                  <c:v>43984</c:v>
                </c:pt>
                <c:pt idx="1363">
                  <c:v>43985</c:v>
                </c:pt>
                <c:pt idx="1364">
                  <c:v>43986</c:v>
                </c:pt>
                <c:pt idx="1365">
                  <c:v>43987</c:v>
                </c:pt>
                <c:pt idx="1366">
                  <c:v>43990</c:v>
                </c:pt>
                <c:pt idx="1367">
                  <c:v>43991</c:v>
                </c:pt>
                <c:pt idx="1368">
                  <c:v>43992</c:v>
                </c:pt>
                <c:pt idx="1369">
                  <c:v>43993</c:v>
                </c:pt>
                <c:pt idx="1370">
                  <c:v>43994</c:v>
                </c:pt>
                <c:pt idx="1371">
                  <c:v>43997</c:v>
                </c:pt>
                <c:pt idx="1372">
                  <c:v>43998</c:v>
                </c:pt>
                <c:pt idx="1373">
                  <c:v>43999</c:v>
                </c:pt>
                <c:pt idx="1374">
                  <c:v>44000</c:v>
                </c:pt>
                <c:pt idx="1375">
                  <c:v>44001</c:v>
                </c:pt>
                <c:pt idx="1376">
                  <c:v>44004</c:v>
                </c:pt>
                <c:pt idx="1377">
                  <c:v>44005</c:v>
                </c:pt>
                <c:pt idx="1378">
                  <c:v>44006</c:v>
                </c:pt>
                <c:pt idx="1379">
                  <c:v>44007</c:v>
                </c:pt>
                <c:pt idx="1380">
                  <c:v>44008</c:v>
                </c:pt>
                <c:pt idx="1381">
                  <c:v>44011</c:v>
                </c:pt>
                <c:pt idx="1382">
                  <c:v>44012</c:v>
                </c:pt>
                <c:pt idx="1383">
                  <c:v>44013</c:v>
                </c:pt>
                <c:pt idx="1384">
                  <c:v>44014</c:v>
                </c:pt>
                <c:pt idx="1385">
                  <c:v>44018</c:v>
                </c:pt>
                <c:pt idx="1386">
                  <c:v>44019</c:v>
                </c:pt>
                <c:pt idx="1387">
                  <c:v>44020</c:v>
                </c:pt>
                <c:pt idx="1388">
                  <c:v>44021</c:v>
                </c:pt>
                <c:pt idx="1389">
                  <c:v>44022</c:v>
                </c:pt>
                <c:pt idx="1390">
                  <c:v>44025</c:v>
                </c:pt>
                <c:pt idx="1391">
                  <c:v>44026</c:v>
                </c:pt>
                <c:pt idx="1392">
                  <c:v>44027</c:v>
                </c:pt>
                <c:pt idx="1393">
                  <c:v>44028</c:v>
                </c:pt>
                <c:pt idx="1394">
                  <c:v>44029</c:v>
                </c:pt>
                <c:pt idx="1395">
                  <c:v>44032</c:v>
                </c:pt>
                <c:pt idx="1396">
                  <c:v>44033</c:v>
                </c:pt>
                <c:pt idx="1397">
                  <c:v>44034</c:v>
                </c:pt>
                <c:pt idx="1398">
                  <c:v>44035</c:v>
                </c:pt>
                <c:pt idx="1399">
                  <c:v>44036</c:v>
                </c:pt>
                <c:pt idx="1400">
                  <c:v>44039</c:v>
                </c:pt>
                <c:pt idx="1401">
                  <c:v>44040</c:v>
                </c:pt>
                <c:pt idx="1402">
                  <c:v>44041</c:v>
                </c:pt>
                <c:pt idx="1403">
                  <c:v>44042</c:v>
                </c:pt>
                <c:pt idx="1404">
                  <c:v>44043</c:v>
                </c:pt>
                <c:pt idx="1405">
                  <c:v>44046</c:v>
                </c:pt>
                <c:pt idx="1406">
                  <c:v>44047</c:v>
                </c:pt>
                <c:pt idx="1407">
                  <c:v>44048</c:v>
                </c:pt>
                <c:pt idx="1408">
                  <c:v>44049</c:v>
                </c:pt>
                <c:pt idx="1409">
                  <c:v>44050</c:v>
                </c:pt>
                <c:pt idx="1410">
                  <c:v>44053</c:v>
                </c:pt>
                <c:pt idx="1411">
                  <c:v>44054</c:v>
                </c:pt>
                <c:pt idx="1412">
                  <c:v>44055</c:v>
                </c:pt>
                <c:pt idx="1413">
                  <c:v>44056</c:v>
                </c:pt>
                <c:pt idx="1414">
                  <c:v>44057</c:v>
                </c:pt>
                <c:pt idx="1415">
                  <c:v>44060</c:v>
                </c:pt>
                <c:pt idx="1416">
                  <c:v>44061</c:v>
                </c:pt>
                <c:pt idx="1417">
                  <c:v>44062</c:v>
                </c:pt>
                <c:pt idx="1418">
                  <c:v>44063</c:v>
                </c:pt>
                <c:pt idx="1419">
                  <c:v>44064</c:v>
                </c:pt>
                <c:pt idx="1420">
                  <c:v>44067</c:v>
                </c:pt>
                <c:pt idx="1421">
                  <c:v>44068</c:v>
                </c:pt>
                <c:pt idx="1422">
                  <c:v>44069</c:v>
                </c:pt>
                <c:pt idx="1423">
                  <c:v>44070</c:v>
                </c:pt>
                <c:pt idx="1424">
                  <c:v>44071</c:v>
                </c:pt>
                <c:pt idx="1425">
                  <c:v>44074</c:v>
                </c:pt>
                <c:pt idx="1426">
                  <c:v>44075</c:v>
                </c:pt>
                <c:pt idx="1427">
                  <c:v>44076</c:v>
                </c:pt>
                <c:pt idx="1428">
                  <c:v>44077</c:v>
                </c:pt>
                <c:pt idx="1429">
                  <c:v>44078</c:v>
                </c:pt>
                <c:pt idx="1430">
                  <c:v>44082</c:v>
                </c:pt>
                <c:pt idx="1431">
                  <c:v>44083</c:v>
                </c:pt>
                <c:pt idx="1432">
                  <c:v>44084</c:v>
                </c:pt>
                <c:pt idx="1433">
                  <c:v>44085</c:v>
                </c:pt>
                <c:pt idx="1434">
                  <c:v>44088</c:v>
                </c:pt>
                <c:pt idx="1435">
                  <c:v>44089</c:v>
                </c:pt>
                <c:pt idx="1436">
                  <c:v>44090</c:v>
                </c:pt>
                <c:pt idx="1437">
                  <c:v>44091</c:v>
                </c:pt>
                <c:pt idx="1438">
                  <c:v>44092</c:v>
                </c:pt>
                <c:pt idx="1439">
                  <c:v>44095</c:v>
                </c:pt>
                <c:pt idx="1440">
                  <c:v>44096</c:v>
                </c:pt>
                <c:pt idx="1441">
                  <c:v>44097</c:v>
                </c:pt>
                <c:pt idx="1442">
                  <c:v>44098</c:v>
                </c:pt>
                <c:pt idx="1443">
                  <c:v>44099</c:v>
                </c:pt>
                <c:pt idx="1444">
                  <c:v>44102</c:v>
                </c:pt>
                <c:pt idx="1445">
                  <c:v>44103</c:v>
                </c:pt>
                <c:pt idx="1446">
                  <c:v>44104</c:v>
                </c:pt>
                <c:pt idx="1447">
                  <c:v>44105</c:v>
                </c:pt>
                <c:pt idx="1448">
                  <c:v>44106</c:v>
                </c:pt>
                <c:pt idx="1449">
                  <c:v>44109</c:v>
                </c:pt>
                <c:pt idx="1450">
                  <c:v>44110</c:v>
                </c:pt>
                <c:pt idx="1451">
                  <c:v>44111</c:v>
                </c:pt>
                <c:pt idx="1452">
                  <c:v>44112</c:v>
                </c:pt>
                <c:pt idx="1453">
                  <c:v>44113</c:v>
                </c:pt>
                <c:pt idx="1454">
                  <c:v>44116</c:v>
                </c:pt>
                <c:pt idx="1455">
                  <c:v>44117</c:v>
                </c:pt>
                <c:pt idx="1456">
                  <c:v>44118</c:v>
                </c:pt>
                <c:pt idx="1457">
                  <c:v>44119</c:v>
                </c:pt>
                <c:pt idx="1458">
                  <c:v>44120</c:v>
                </c:pt>
                <c:pt idx="1459">
                  <c:v>44123</c:v>
                </c:pt>
                <c:pt idx="1460">
                  <c:v>44124</c:v>
                </c:pt>
                <c:pt idx="1461">
                  <c:v>44125</c:v>
                </c:pt>
                <c:pt idx="1462">
                  <c:v>44126</c:v>
                </c:pt>
                <c:pt idx="1463">
                  <c:v>44127</c:v>
                </c:pt>
                <c:pt idx="1464">
                  <c:v>44130</c:v>
                </c:pt>
                <c:pt idx="1465">
                  <c:v>44131</c:v>
                </c:pt>
                <c:pt idx="1466">
                  <c:v>44132</c:v>
                </c:pt>
                <c:pt idx="1467">
                  <c:v>44133</c:v>
                </c:pt>
                <c:pt idx="1468">
                  <c:v>44134</c:v>
                </c:pt>
                <c:pt idx="1469">
                  <c:v>44137</c:v>
                </c:pt>
                <c:pt idx="1470">
                  <c:v>44138</c:v>
                </c:pt>
                <c:pt idx="1471">
                  <c:v>44139</c:v>
                </c:pt>
                <c:pt idx="1472">
                  <c:v>44140</c:v>
                </c:pt>
                <c:pt idx="1473">
                  <c:v>44141</c:v>
                </c:pt>
                <c:pt idx="1474">
                  <c:v>44144</c:v>
                </c:pt>
                <c:pt idx="1475">
                  <c:v>44145</c:v>
                </c:pt>
                <c:pt idx="1476">
                  <c:v>44146</c:v>
                </c:pt>
                <c:pt idx="1477">
                  <c:v>44147</c:v>
                </c:pt>
                <c:pt idx="1478">
                  <c:v>44148</c:v>
                </c:pt>
                <c:pt idx="1479">
                  <c:v>44151</c:v>
                </c:pt>
                <c:pt idx="1480">
                  <c:v>44152</c:v>
                </c:pt>
                <c:pt idx="1481">
                  <c:v>44153</c:v>
                </c:pt>
                <c:pt idx="1482">
                  <c:v>44154</c:v>
                </c:pt>
                <c:pt idx="1483">
                  <c:v>44155</c:v>
                </c:pt>
                <c:pt idx="1484">
                  <c:v>44158</c:v>
                </c:pt>
                <c:pt idx="1485">
                  <c:v>44159</c:v>
                </c:pt>
                <c:pt idx="1486">
                  <c:v>44160</c:v>
                </c:pt>
                <c:pt idx="1487">
                  <c:v>44162</c:v>
                </c:pt>
                <c:pt idx="1488">
                  <c:v>44165</c:v>
                </c:pt>
                <c:pt idx="1489">
                  <c:v>44166</c:v>
                </c:pt>
                <c:pt idx="1490">
                  <c:v>44167</c:v>
                </c:pt>
                <c:pt idx="1491">
                  <c:v>44168</c:v>
                </c:pt>
                <c:pt idx="1492">
                  <c:v>44169</c:v>
                </c:pt>
                <c:pt idx="1493">
                  <c:v>44172</c:v>
                </c:pt>
                <c:pt idx="1494">
                  <c:v>44173</c:v>
                </c:pt>
                <c:pt idx="1495">
                  <c:v>44174</c:v>
                </c:pt>
                <c:pt idx="1496">
                  <c:v>44175</c:v>
                </c:pt>
                <c:pt idx="1497">
                  <c:v>44176</c:v>
                </c:pt>
                <c:pt idx="1498">
                  <c:v>44179</c:v>
                </c:pt>
                <c:pt idx="1499">
                  <c:v>44180</c:v>
                </c:pt>
                <c:pt idx="1500">
                  <c:v>44181</c:v>
                </c:pt>
                <c:pt idx="1501">
                  <c:v>44182</c:v>
                </c:pt>
                <c:pt idx="1502">
                  <c:v>44183</c:v>
                </c:pt>
                <c:pt idx="1503">
                  <c:v>44186</c:v>
                </c:pt>
                <c:pt idx="1504">
                  <c:v>44187</c:v>
                </c:pt>
                <c:pt idx="1505">
                  <c:v>44188</c:v>
                </c:pt>
                <c:pt idx="1506">
                  <c:v>44189</c:v>
                </c:pt>
                <c:pt idx="1507">
                  <c:v>44193</c:v>
                </c:pt>
                <c:pt idx="1508">
                  <c:v>44194</c:v>
                </c:pt>
                <c:pt idx="1509">
                  <c:v>44195</c:v>
                </c:pt>
                <c:pt idx="1510">
                  <c:v>44196</c:v>
                </c:pt>
                <c:pt idx="1511">
                  <c:v>44200</c:v>
                </c:pt>
                <c:pt idx="1512">
                  <c:v>44201</c:v>
                </c:pt>
                <c:pt idx="1513">
                  <c:v>44202</c:v>
                </c:pt>
                <c:pt idx="1514">
                  <c:v>44203</c:v>
                </c:pt>
                <c:pt idx="1515">
                  <c:v>44204</c:v>
                </c:pt>
                <c:pt idx="1516">
                  <c:v>44207</c:v>
                </c:pt>
                <c:pt idx="1517">
                  <c:v>44208</c:v>
                </c:pt>
                <c:pt idx="1518">
                  <c:v>44209</c:v>
                </c:pt>
                <c:pt idx="1519">
                  <c:v>44210</c:v>
                </c:pt>
                <c:pt idx="1520">
                  <c:v>44211</c:v>
                </c:pt>
                <c:pt idx="1521">
                  <c:v>44215</c:v>
                </c:pt>
                <c:pt idx="1522">
                  <c:v>44216</c:v>
                </c:pt>
                <c:pt idx="1523">
                  <c:v>44217</c:v>
                </c:pt>
                <c:pt idx="1524">
                  <c:v>44218</c:v>
                </c:pt>
                <c:pt idx="1525">
                  <c:v>44221</c:v>
                </c:pt>
                <c:pt idx="1526">
                  <c:v>44222</c:v>
                </c:pt>
                <c:pt idx="1527">
                  <c:v>44223</c:v>
                </c:pt>
                <c:pt idx="1528">
                  <c:v>44224</c:v>
                </c:pt>
                <c:pt idx="1529">
                  <c:v>44225</c:v>
                </c:pt>
                <c:pt idx="1530">
                  <c:v>44228</c:v>
                </c:pt>
                <c:pt idx="1531">
                  <c:v>44229</c:v>
                </c:pt>
                <c:pt idx="1532">
                  <c:v>44230</c:v>
                </c:pt>
                <c:pt idx="1533">
                  <c:v>44231</c:v>
                </c:pt>
                <c:pt idx="1534">
                  <c:v>44232</c:v>
                </c:pt>
                <c:pt idx="1535">
                  <c:v>44235</c:v>
                </c:pt>
                <c:pt idx="1536">
                  <c:v>44236</c:v>
                </c:pt>
                <c:pt idx="1537">
                  <c:v>44237</c:v>
                </c:pt>
                <c:pt idx="1538">
                  <c:v>44238</c:v>
                </c:pt>
                <c:pt idx="1539">
                  <c:v>44239</c:v>
                </c:pt>
                <c:pt idx="1540">
                  <c:v>44243</c:v>
                </c:pt>
                <c:pt idx="1541">
                  <c:v>44244</c:v>
                </c:pt>
                <c:pt idx="1542">
                  <c:v>44245</c:v>
                </c:pt>
                <c:pt idx="1543">
                  <c:v>44246</c:v>
                </c:pt>
                <c:pt idx="1544">
                  <c:v>44249</c:v>
                </c:pt>
                <c:pt idx="1545">
                  <c:v>44250</c:v>
                </c:pt>
                <c:pt idx="1546">
                  <c:v>44251</c:v>
                </c:pt>
                <c:pt idx="1547">
                  <c:v>44252</c:v>
                </c:pt>
                <c:pt idx="1548">
                  <c:v>44253</c:v>
                </c:pt>
                <c:pt idx="1549">
                  <c:v>44256</c:v>
                </c:pt>
                <c:pt idx="1550">
                  <c:v>44257</c:v>
                </c:pt>
                <c:pt idx="1551">
                  <c:v>44258</c:v>
                </c:pt>
                <c:pt idx="1552">
                  <c:v>44259</c:v>
                </c:pt>
                <c:pt idx="1553">
                  <c:v>44260</c:v>
                </c:pt>
                <c:pt idx="1554">
                  <c:v>44263</c:v>
                </c:pt>
                <c:pt idx="1555">
                  <c:v>44264</c:v>
                </c:pt>
                <c:pt idx="1556">
                  <c:v>44265</c:v>
                </c:pt>
                <c:pt idx="1557">
                  <c:v>44266</c:v>
                </c:pt>
                <c:pt idx="1558">
                  <c:v>44267</c:v>
                </c:pt>
                <c:pt idx="1559">
                  <c:v>44270</c:v>
                </c:pt>
                <c:pt idx="1560">
                  <c:v>44271</c:v>
                </c:pt>
                <c:pt idx="1561">
                  <c:v>44272</c:v>
                </c:pt>
                <c:pt idx="1562">
                  <c:v>44273</c:v>
                </c:pt>
                <c:pt idx="1563">
                  <c:v>44274</c:v>
                </c:pt>
                <c:pt idx="1564">
                  <c:v>44277</c:v>
                </c:pt>
                <c:pt idx="1565">
                  <c:v>44278</c:v>
                </c:pt>
                <c:pt idx="1566">
                  <c:v>44279</c:v>
                </c:pt>
                <c:pt idx="1567">
                  <c:v>44280</c:v>
                </c:pt>
                <c:pt idx="1568">
                  <c:v>44281</c:v>
                </c:pt>
                <c:pt idx="1569">
                  <c:v>44284</c:v>
                </c:pt>
                <c:pt idx="1570">
                  <c:v>44285</c:v>
                </c:pt>
                <c:pt idx="1571">
                  <c:v>44286</c:v>
                </c:pt>
                <c:pt idx="1572">
                  <c:v>44287</c:v>
                </c:pt>
                <c:pt idx="1573">
                  <c:v>44291</c:v>
                </c:pt>
                <c:pt idx="1574">
                  <c:v>44292</c:v>
                </c:pt>
                <c:pt idx="1575">
                  <c:v>44293</c:v>
                </c:pt>
                <c:pt idx="1576">
                  <c:v>44294</c:v>
                </c:pt>
                <c:pt idx="1577">
                  <c:v>44295</c:v>
                </c:pt>
                <c:pt idx="1578">
                  <c:v>44298</c:v>
                </c:pt>
                <c:pt idx="1579">
                  <c:v>44299</c:v>
                </c:pt>
                <c:pt idx="1580">
                  <c:v>44300</c:v>
                </c:pt>
                <c:pt idx="1581">
                  <c:v>44301</c:v>
                </c:pt>
                <c:pt idx="1582">
                  <c:v>44302</c:v>
                </c:pt>
                <c:pt idx="1583">
                  <c:v>44305</c:v>
                </c:pt>
                <c:pt idx="1584">
                  <c:v>44306</c:v>
                </c:pt>
                <c:pt idx="1585">
                  <c:v>44307</c:v>
                </c:pt>
                <c:pt idx="1586">
                  <c:v>44308</c:v>
                </c:pt>
                <c:pt idx="1587">
                  <c:v>44309</c:v>
                </c:pt>
                <c:pt idx="1588">
                  <c:v>44312</c:v>
                </c:pt>
                <c:pt idx="1589">
                  <c:v>44313</c:v>
                </c:pt>
                <c:pt idx="1590">
                  <c:v>44314</c:v>
                </c:pt>
                <c:pt idx="1591">
                  <c:v>44315</c:v>
                </c:pt>
                <c:pt idx="1592">
                  <c:v>44316</c:v>
                </c:pt>
                <c:pt idx="1593">
                  <c:v>44319</c:v>
                </c:pt>
                <c:pt idx="1594">
                  <c:v>44320</c:v>
                </c:pt>
                <c:pt idx="1595">
                  <c:v>44321</c:v>
                </c:pt>
                <c:pt idx="1596">
                  <c:v>44322</c:v>
                </c:pt>
                <c:pt idx="1597">
                  <c:v>44323</c:v>
                </c:pt>
                <c:pt idx="1598">
                  <c:v>44326</c:v>
                </c:pt>
                <c:pt idx="1599">
                  <c:v>44327</c:v>
                </c:pt>
                <c:pt idx="1600">
                  <c:v>44328</c:v>
                </c:pt>
                <c:pt idx="1601">
                  <c:v>44329</c:v>
                </c:pt>
                <c:pt idx="1602">
                  <c:v>44330</c:v>
                </c:pt>
                <c:pt idx="1603">
                  <c:v>44333</c:v>
                </c:pt>
                <c:pt idx="1604">
                  <c:v>44334</c:v>
                </c:pt>
                <c:pt idx="1605">
                  <c:v>44335</c:v>
                </c:pt>
                <c:pt idx="1606">
                  <c:v>44336</c:v>
                </c:pt>
                <c:pt idx="1607">
                  <c:v>44337</c:v>
                </c:pt>
                <c:pt idx="1608">
                  <c:v>44340</c:v>
                </c:pt>
                <c:pt idx="1609">
                  <c:v>44341</c:v>
                </c:pt>
                <c:pt idx="1610">
                  <c:v>44342</c:v>
                </c:pt>
                <c:pt idx="1611">
                  <c:v>44343</c:v>
                </c:pt>
                <c:pt idx="1612">
                  <c:v>44344</c:v>
                </c:pt>
                <c:pt idx="1613">
                  <c:v>44348</c:v>
                </c:pt>
                <c:pt idx="1614">
                  <c:v>44349</c:v>
                </c:pt>
                <c:pt idx="1615">
                  <c:v>44350</c:v>
                </c:pt>
                <c:pt idx="1616">
                  <c:v>44351</c:v>
                </c:pt>
                <c:pt idx="1617">
                  <c:v>44354</c:v>
                </c:pt>
                <c:pt idx="1618">
                  <c:v>44355</c:v>
                </c:pt>
                <c:pt idx="1619">
                  <c:v>44356</c:v>
                </c:pt>
                <c:pt idx="1620">
                  <c:v>44357</c:v>
                </c:pt>
                <c:pt idx="1621">
                  <c:v>44358</c:v>
                </c:pt>
                <c:pt idx="1622">
                  <c:v>44361</c:v>
                </c:pt>
                <c:pt idx="1623">
                  <c:v>44362</c:v>
                </c:pt>
                <c:pt idx="1624">
                  <c:v>44363</c:v>
                </c:pt>
                <c:pt idx="1625">
                  <c:v>44364</c:v>
                </c:pt>
                <c:pt idx="1626">
                  <c:v>44365</c:v>
                </c:pt>
                <c:pt idx="1627">
                  <c:v>44368</c:v>
                </c:pt>
                <c:pt idx="1628">
                  <c:v>44369</c:v>
                </c:pt>
                <c:pt idx="1629">
                  <c:v>44370</c:v>
                </c:pt>
                <c:pt idx="1630">
                  <c:v>44371</c:v>
                </c:pt>
                <c:pt idx="1631">
                  <c:v>44372</c:v>
                </c:pt>
                <c:pt idx="1632">
                  <c:v>44375</c:v>
                </c:pt>
                <c:pt idx="1633">
                  <c:v>44376</c:v>
                </c:pt>
                <c:pt idx="1634">
                  <c:v>44377</c:v>
                </c:pt>
                <c:pt idx="1635">
                  <c:v>44378</c:v>
                </c:pt>
                <c:pt idx="1636">
                  <c:v>44379</c:v>
                </c:pt>
                <c:pt idx="1637">
                  <c:v>44383</c:v>
                </c:pt>
                <c:pt idx="1638">
                  <c:v>44384</c:v>
                </c:pt>
                <c:pt idx="1639">
                  <c:v>44385</c:v>
                </c:pt>
                <c:pt idx="1640">
                  <c:v>44386</c:v>
                </c:pt>
                <c:pt idx="1641">
                  <c:v>44389</c:v>
                </c:pt>
                <c:pt idx="1642">
                  <c:v>44390</c:v>
                </c:pt>
                <c:pt idx="1643">
                  <c:v>44391</c:v>
                </c:pt>
                <c:pt idx="1644">
                  <c:v>44392</c:v>
                </c:pt>
                <c:pt idx="1645">
                  <c:v>44393</c:v>
                </c:pt>
                <c:pt idx="1646">
                  <c:v>44396</c:v>
                </c:pt>
                <c:pt idx="1647">
                  <c:v>44397</c:v>
                </c:pt>
                <c:pt idx="1648">
                  <c:v>44398</c:v>
                </c:pt>
                <c:pt idx="1649">
                  <c:v>44399</c:v>
                </c:pt>
                <c:pt idx="1650">
                  <c:v>44400</c:v>
                </c:pt>
                <c:pt idx="1651">
                  <c:v>44403</c:v>
                </c:pt>
                <c:pt idx="1652">
                  <c:v>44404</c:v>
                </c:pt>
                <c:pt idx="1653">
                  <c:v>44405</c:v>
                </c:pt>
                <c:pt idx="1654">
                  <c:v>44406</c:v>
                </c:pt>
                <c:pt idx="1655">
                  <c:v>44407</c:v>
                </c:pt>
                <c:pt idx="1656">
                  <c:v>44410</c:v>
                </c:pt>
                <c:pt idx="1657">
                  <c:v>44411</c:v>
                </c:pt>
                <c:pt idx="1658">
                  <c:v>44412</c:v>
                </c:pt>
                <c:pt idx="1659">
                  <c:v>44413</c:v>
                </c:pt>
                <c:pt idx="1660">
                  <c:v>44414</c:v>
                </c:pt>
                <c:pt idx="1661">
                  <c:v>44417</c:v>
                </c:pt>
                <c:pt idx="1662">
                  <c:v>44418</c:v>
                </c:pt>
                <c:pt idx="1663">
                  <c:v>44419</c:v>
                </c:pt>
                <c:pt idx="1664">
                  <c:v>44420</c:v>
                </c:pt>
                <c:pt idx="1665">
                  <c:v>44421</c:v>
                </c:pt>
                <c:pt idx="1666">
                  <c:v>44424</c:v>
                </c:pt>
                <c:pt idx="1667">
                  <c:v>44425</c:v>
                </c:pt>
                <c:pt idx="1668">
                  <c:v>44426</c:v>
                </c:pt>
                <c:pt idx="1669">
                  <c:v>44427</c:v>
                </c:pt>
                <c:pt idx="1670">
                  <c:v>44428</c:v>
                </c:pt>
                <c:pt idx="1671">
                  <c:v>44431</c:v>
                </c:pt>
                <c:pt idx="1672">
                  <c:v>44432</c:v>
                </c:pt>
                <c:pt idx="1673">
                  <c:v>44433</c:v>
                </c:pt>
                <c:pt idx="1674">
                  <c:v>44434</c:v>
                </c:pt>
                <c:pt idx="1675">
                  <c:v>44435</c:v>
                </c:pt>
                <c:pt idx="1676">
                  <c:v>44438</c:v>
                </c:pt>
                <c:pt idx="1677">
                  <c:v>44439</c:v>
                </c:pt>
                <c:pt idx="1678">
                  <c:v>44440</c:v>
                </c:pt>
                <c:pt idx="1679">
                  <c:v>44441</c:v>
                </c:pt>
                <c:pt idx="1680">
                  <c:v>44442</c:v>
                </c:pt>
                <c:pt idx="1681">
                  <c:v>44446</c:v>
                </c:pt>
                <c:pt idx="1682">
                  <c:v>44447</c:v>
                </c:pt>
                <c:pt idx="1683">
                  <c:v>44448</c:v>
                </c:pt>
                <c:pt idx="1684">
                  <c:v>44449</c:v>
                </c:pt>
                <c:pt idx="1685">
                  <c:v>44452</c:v>
                </c:pt>
                <c:pt idx="1686">
                  <c:v>44453</c:v>
                </c:pt>
                <c:pt idx="1687">
                  <c:v>44454</c:v>
                </c:pt>
                <c:pt idx="1688">
                  <c:v>44455</c:v>
                </c:pt>
                <c:pt idx="1689">
                  <c:v>44456</c:v>
                </c:pt>
                <c:pt idx="1690">
                  <c:v>44459</c:v>
                </c:pt>
                <c:pt idx="1691">
                  <c:v>44460</c:v>
                </c:pt>
                <c:pt idx="1692">
                  <c:v>44461</c:v>
                </c:pt>
                <c:pt idx="1693">
                  <c:v>44462</c:v>
                </c:pt>
                <c:pt idx="1694">
                  <c:v>44463</c:v>
                </c:pt>
                <c:pt idx="1695">
                  <c:v>44466</c:v>
                </c:pt>
                <c:pt idx="1696">
                  <c:v>44467</c:v>
                </c:pt>
                <c:pt idx="1697">
                  <c:v>44468</c:v>
                </c:pt>
                <c:pt idx="1698">
                  <c:v>44469</c:v>
                </c:pt>
                <c:pt idx="1699">
                  <c:v>44470</c:v>
                </c:pt>
                <c:pt idx="1700">
                  <c:v>44473</c:v>
                </c:pt>
                <c:pt idx="1701">
                  <c:v>44474</c:v>
                </c:pt>
                <c:pt idx="1702">
                  <c:v>44475</c:v>
                </c:pt>
                <c:pt idx="1703">
                  <c:v>44476</c:v>
                </c:pt>
                <c:pt idx="1704">
                  <c:v>44477</c:v>
                </c:pt>
                <c:pt idx="1705">
                  <c:v>44480</c:v>
                </c:pt>
                <c:pt idx="1706">
                  <c:v>44481</c:v>
                </c:pt>
                <c:pt idx="1707">
                  <c:v>44482</c:v>
                </c:pt>
                <c:pt idx="1708">
                  <c:v>44483</c:v>
                </c:pt>
                <c:pt idx="1709">
                  <c:v>44484</c:v>
                </c:pt>
                <c:pt idx="1710">
                  <c:v>44487</c:v>
                </c:pt>
                <c:pt idx="1711">
                  <c:v>44488</c:v>
                </c:pt>
                <c:pt idx="1712">
                  <c:v>44489</c:v>
                </c:pt>
                <c:pt idx="1713">
                  <c:v>44490</c:v>
                </c:pt>
                <c:pt idx="1714">
                  <c:v>44491</c:v>
                </c:pt>
                <c:pt idx="1715">
                  <c:v>44494</c:v>
                </c:pt>
                <c:pt idx="1716">
                  <c:v>44495</c:v>
                </c:pt>
                <c:pt idx="1717">
                  <c:v>44496</c:v>
                </c:pt>
                <c:pt idx="1718">
                  <c:v>44497</c:v>
                </c:pt>
                <c:pt idx="1719">
                  <c:v>44498</c:v>
                </c:pt>
                <c:pt idx="1720">
                  <c:v>44501</c:v>
                </c:pt>
                <c:pt idx="1721">
                  <c:v>44502</c:v>
                </c:pt>
                <c:pt idx="1722">
                  <c:v>44503</c:v>
                </c:pt>
                <c:pt idx="1723">
                  <c:v>44504</c:v>
                </c:pt>
                <c:pt idx="1724">
                  <c:v>44505</c:v>
                </c:pt>
                <c:pt idx="1725">
                  <c:v>44508</c:v>
                </c:pt>
                <c:pt idx="1726">
                  <c:v>44509</c:v>
                </c:pt>
                <c:pt idx="1727">
                  <c:v>44510</c:v>
                </c:pt>
                <c:pt idx="1728">
                  <c:v>44511</c:v>
                </c:pt>
                <c:pt idx="1729">
                  <c:v>44512</c:v>
                </c:pt>
                <c:pt idx="1730">
                  <c:v>44515</c:v>
                </c:pt>
                <c:pt idx="1731">
                  <c:v>44516</c:v>
                </c:pt>
                <c:pt idx="1732">
                  <c:v>44517</c:v>
                </c:pt>
                <c:pt idx="1733">
                  <c:v>44518</c:v>
                </c:pt>
                <c:pt idx="1734">
                  <c:v>44519</c:v>
                </c:pt>
                <c:pt idx="1735">
                  <c:v>44522</c:v>
                </c:pt>
                <c:pt idx="1736">
                  <c:v>44523</c:v>
                </c:pt>
                <c:pt idx="1737">
                  <c:v>44524</c:v>
                </c:pt>
                <c:pt idx="1738">
                  <c:v>44526</c:v>
                </c:pt>
                <c:pt idx="1739">
                  <c:v>44529</c:v>
                </c:pt>
                <c:pt idx="1740">
                  <c:v>44530</c:v>
                </c:pt>
                <c:pt idx="1741">
                  <c:v>44531</c:v>
                </c:pt>
                <c:pt idx="1742">
                  <c:v>44532</c:v>
                </c:pt>
                <c:pt idx="1743">
                  <c:v>44533</c:v>
                </c:pt>
                <c:pt idx="1744">
                  <c:v>44536</c:v>
                </c:pt>
                <c:pt idx="1745">
                  <c:v>44537</c:v>
                </c:pt>
                <c:pt idx="1746">
                  <c:v>44538</c:v>
                </c:pt>
                <c:pt idx="1747">
                  <c:v>44539</c:v>
                </c:pt>
                <c:pt idx="1748">
                  <c:v>44540</c:v>
                </c:pt>
                <c:pt idx="1749">
                  <c:v>44543</c:v>
                </c:pt>
                <c:pt idx="1750">
                  <c:v>44544</c:v>
                </c:pt>
                <c:pt idx="1751">
                  <c:v>44545</c:v>
                </c:pt>
                <c:pt idx="1752">
                  <c:v>44546</c:v>
                </c:pt>
                <c:pt idx="1753">
                  <c:v>44547</c:v>
                </c:pt>
                <c:pt idx="1754">
                  <c:v>44550</c:v>
                </c:pt>
                <c:pt idx="1755">
                  <c:v>44551</c:v>
                </c:pt>
                <c:pt idx="1756">
                  <c:v>44552</c:v>
                </c:pt>
                <c:pt idx="1757">
                  <c:v>44553</c:v>
                </c:pt>
                <c:pt idx="1758">
                  <c:v>44557</c:v>
                </c:pt>
                <c:pt idx="1759">
                  <c:v>44558</c:v>
                </c:pt>
                <c:pt idx="1760">
                  <c:v>44559</c:v>
                </c:pt>
                <c:pt idx="1761">
                  <c:v>44560</c:v>
                </c:pt>
                <c:pt idx="1762">
                  <c:v>44561</c:v>
                </c:pt>
                <c:pt idx="1763">
                  <c:v>44564</c:v>
                </c:pt>
                <c:pt idx="1764">
                  <c:v>44565</c:v>
                </c:pt>
                <c:pt idx="1765">
                  <c:v>44566</c:v>
                </c:pt>
                <c:pt idx="1766">
                  <c:v>44567</c:v>
                </c:pt>
                <c:pt idx="1767">
                  <c:v>44568</c:v>
                </c:pt>
                <c:pt idx="1768">
                  <c:v>44571</c:v>
                </c:pt>
                <c:pt idx="1769">
                  <c:v>44572</c:v>
                </c:pt>
                <c:pt idx="1770">
                  <c:v>44573</c:v>
                </c:pt>
                <c:pt idx="1771">
                  <c:v>44574</c:v>
                </c:pt>
                <c:pt idx="1772">
                  <c:v>44575</c:v>
                </c:pt>
                <c:pt idx="1773">
                  <c:v>44579</c:v>
                </c:pt>
                <c:pt idx="1774">
                  <c:v>44580</c:v>
                </c:pt>
                <c:pt idx="1775">
                  <c:v>44581</c:v>
                </c:pt>
                <c:pt idx="1776">
                  <c:v>44582</c:v>
                </c:pt>
                <c:pt idx="1777">
                  <c:v>44585</c:v>
                </c:pt>
                <c:pt idx="1778">
                  <c:v>44586</c:v>
                </c:pt>
                <c:pt idx="1779">
                  <c:v>44587</c:v>
                </c:pt>
                <c:pt idx="1780">
                  <c:v>44588</c:v>
                </c:pt>
                <c:pt idx="1781">
                  <c:v>44589</c:v>
                </c:pt>
                <c:pt idx="1782">
                  <c:v>44592</c:v>
                </c:pt>
                <c:pt idx="1783">
                  <c:v>44593</c:v>
                </c:pt>
                <c:pt idx="1784">
                  <c:v>44594</c:v>
                </c:pt>
                <c:pt idx="1785">
                  <c:v>44595</c:v>
                </c:pt>
                <c:pt idx="1786">
                  <c:v>44596</c:v>
                </c:pt>
                <c:pt idx="1787">
                  <c:v>44599</c:v>
                </c:pt>
                <c:pt idx="1788">
                  <c:v>44600</c:v>
                </c:pt>
                <c:pt idx="1789">
                  <c:v>44601</c:v>
                </c:pt>
                <c:pt idx="1790">
                  <c:v>44602</c:v>
                </c:pt>
                <c:pt idx="1791">
                  <c:v>44603</c:v>
                </c:pt>
                <c:pt idx="1792">
                  <c:v>44606</c:v>
                </c:pt>
                <c:pt idx="1793">
                  <c:v>44607</c:v>
                </c:pt>
                <c:pt idx="1794">
                  <c:v>44608</c:v>
                </c:pt>
                <c:pt idx="1795">
                  <c:v>44609</c:v>
                </c:pt>
                <c:pt idx="1796">
                  <c:v>44610</c:v>
                </c:pt>
                <c:pt idx="1797">
                  <c:v>44614</c:v>
                </c:pt>
                <c:pt idx="1798">
                  <c:v>44615</c:v>
                </c:pt>
                <c:pt idx="1799">
                  <c:v>44616</c:v>
                </c:pt>
                <c:pt idx="1800">
                  <c:v>44617</c:v>
                </c:pt>
                <c:pt idx="1801">
                  <c:v>44620</c:v>
                </c:pt>
                <c:pt idx="1802">
                  <c:v>44621</c:v>
                </c:pt>
                <c:pt idx="1803">
                  <c:v>44622</c:v>
                </c:pt>
                <c:pt idx="1804">
                  <c:v>44623</c:v>
                </c:pt>
                <c:pt idx="1805">
                  <c:v>44624</c:v>
                </c:pt>
                <c:pt idx="1806">
                  <c:v>44627</c:v>
                </c:pt>
                <c:pt idx="1807">
                  <c:v>44628</c:v>
                </c:pt>
                <c:pt idx="1808">
                  <c:v>44629</c:v>
                </c:pt>
                <c:pt idx="1809">
                  <c:v>44630</c:v>
                </c:pt>
                <c:pt idx="1810">
                  <c:v>44631</c:v>
                </c:pt>
                <c:pt idx="1811">
                  <c:v>44634</c:v>
                </c:pt>
                <c:pt idx="1812">
                  <c:v>44635</c:v>
                </c:pt>
                <c:pt idx="1813">
                  <c:v>44636</c:v>
                </c:pt>
                <c:pt idx="1814">
                  <c:v>44637</c:v>
                </c:pt>
                <c:pt idx="1815">
                  <c:v>44638</c:v>
                </c:pt>
                <c:pt idx="1816">
                  <c:v>44641</c:v>
                </c:pt>
                <c:pt idx="1817">
                  <c:v>44642</c:v>
                </c:pt>
                <c:pt idx="1818">
                  <c:v>44643</c:v>
                </c:pt>
                <c:pt idx="1819">
                  <c:v>44644</c:v>
                </c:pt>
                <c:pt idx="1820">
                  <c:v>44645</c:v>
                </c:pt>
                <c:pt idx="1821">
                  <c:v>44648</c:v>
                </c:pt>
                <c:pt idx="1822">
                  <c:v>44649</c:v>
                </c:pt>
                <c:pt idx="1823">
                  <c:v>44650</c:v>
                </c:pt>
                <c:pt idx="1824">
                  <c:v>44651</c:v>
                </c:pt>
                <c:pt idx="1825">
                  <c:v>44652</c:v>
                </c:pt>
                <c:pt idx="1826">
                  <c:v>44655</c:v>
                </c:pt>
                <c:pt idx="1827">
                  <c:v>44656</c:v>
                </c:pt>
                <c:pt idx="1828">
                  <c:v>44657</c:v>
                </c:pt>
                <c:pt idx="1829">
                  <c:v>44658</c:v>
                </c:pt>
                <c:pt idx="1830">
                  <c:v>44659</c:v>
                </c:pt>
                <c:pt idx="1831">
                  <c:v>44662</c:v>
                </c:pt>
                <c:pt idx="1832">
                  <c:v>44663</c:v>
                </c:pt>
                <c:pt idx="1833">
                  <c:v>44664</c:v>
                </c:pt>
                <c:pt idx="1834">
                  <c:v>44665</c:v>
                </c:pt>
                <c:pt idx="1835">
                  <c:v>44669</c:v>
                </c:pt>
                <c:pt idx="1836">
                  <c:v>44670</c:v>
                </c:pt>
                <c:pt idx="1837">
                  <c:v>44671</c:v>
                </c:pt>
                <c:pt idx="1838">
                  <c:v>44672</c:v>
                </c:pt>
                <c:pt idx="1839">
                  <c:v>44673</c:v>
                </c:pt>
                <c:pt idx="1840">
                  <c:v>44676</c:v>
                </c:pt>
                <c:pt idx="1841">
                  <c:v>44677</c:v>
                </c:pt>
                <c:pt idx="1842">
                  <c:v>44678</c:v>
                </c:pt>
                <c:pt idx="1843">
                  <c:v>44679</c:v>
                </c:pt>
                <c:pt idx="1844">
                  <c:v>44680</c:v>
                </c:pt>
                <c:pt idx="1845">
                  <c:v>44683</c:v>
                </c:pt>
                <c:pt idx="1846">
                  <c:v>44684</c:v>
                </c:pt>
                <c:pt idx="1847">
                  <c:v>44685</c:v>
                </c:pt>
                <c:pt idx="1848">
                  <c:v>44686</c:v>
                </c:pt>
                <c:pt idx="1849">
                  <c:v>44687</c:v>
                </c:pt>
                <c:pt idx="1850">
                  <c:v>44690</c:v>
                </c:pt>
                <c:pt idx="1851">
                  <c:v>44691</c:v>
                </c:pt>
                <c:pt idx="1852">
                  <c:v>44692</c:v>
                </c:pt>
                <c:pt idx="1853">
                  <c:v>44693</c:v>
                </c:pt>
                <c:pt idx="1854">
                  <c:v>44694</c:v>
                </c:pt>
                <c:pt idx="1855">
                  <c:v>44697</c:v>
                </c:pt>
                <c:pt idx="1856">
                  <c:v>44698</c:v>
                </c:pt>
                <c:pt idx="1857">
                  <c:v>44699</c:v>
                </c:pt>
                <c:pt idx="1858">
                  <c:v>44700</c:v>
                </c:pt>
                <c:pt idx="1859">
                  <c:v>44701</c:v>
                </c:pt>
                <c:pt idx="1860">
                  <c:v>44704</c:v>
                </c:pt>
                <c:pt idx="1861">
                  <c:v>44705</c:v>
                </c:pt>
                <c:pt idx="1862">
                  <c:v>44706</c:v>
                </c:pt>
                <c:pt idx="1863">
                  <c:v>44707</c:v>
                </c:pt>
                <c:pt idx="1864">
                  <c:v>44708</c:v>
                </c:pt>
                <c:pt idx="1865">
                  <c:v>44712</c:v>
                </c:pt>
                <c:pt idx="1866">
                  <c:v>44713</c:v>
                </c:pt>
                <c:pt idx="1867">
                  <c:v>44714</c:v>
                </c:pt>
                <c:pt idx="1868">
                  <c:v>44715</c:v>
                </c:pt>
                <c:pt idx="1869">
                  <c:v>44718</c:v>
                </c:pt>
                <c:pt idx="1870">
                  <c:v>44719</c:v>
                </c:pt>
                <c:pt idx="1871">
                  <c:v>44720</c:v>
                </c:pt>
                <c:pt idx="1872">
                  <c:v>44721</c:v>
                </c:pt>
                <c:pt idx="1873">
                  <c:v>44722</c:v>
                </c:pt>
                <c:pt idx="1874">
                  <c:v>44725</c:v>
                </c:pt>
                <c:pt idx="1875">
                  <c:v>44726</c:v>
                </c:pt>
                <c:pt idx="1876">
                  <c:v>44727</c:v>
                </c:pt>
                <c:pt idx="1877">
                  <c:v>44728</c:v>
                </c:pt>
                <c:pt idx="1878">
                  <c:v>44729</c:v>
                </c:pt>
                <c:pt idx="1879">
                  <c:v>44733</c:v>
                </c:pt>
                <c:pt idx="1880">
                  <c:v>44734</c:v>
                </c:pt>
                <c:pt idx="1881">
                  <c:v>44735</c:v>
                </c:pt>
                <c:pt idx="1882">
                  <c:v>44736</c:v>
                </c:pt>
                <c:pt idx="1883">
                  <c:v>44739</c:v>
                </c:pt>
                <c:pt idx="1884">
                  <c:v>44740</c:v>
                </c:pt>
                <c:pt idx="1885">
                  <c:v>44741</c:v>
                </c:pt>
                <c:pt idx="1886">
                  <c:v>44742</c:v>
                </c:pt>
                <c:pt idx="1887">
                  <c:v>44743</c:v>
                </c:pt>
                <c:pt idx="1888">
                  <c:v>44747</c:v>
                </c:pt>
                <c:pt idx="1889">
                  <c:v>44748</c:v>
                </c:pt>
                <c:pt idx="1890">
                  <c:v>44749</c:v>
                </c:pt>
                <c:pt idx="1891">
                  <c:v>44750</c:v>
                </c:pt>
                <c:pt idx="1892">
                  <c:v>44753</c:v>
                </c:pt>
                <c:pt idx="1893">
                  <c:v>44754</c:v>
                </c:pt>
                <c:pt idx="1894">
                  <c:v>44755</c:v>
                </c:pt>
                <c:pt idx="1895">
                  <c:v>44756</c:v>
                </c:pt>
                <c:pt idx="1896">
                  <c:v>44757</c:v>
                </c:pt>
                <c:pt idx="1897">
                  <c:v>44760</c:v>
                </c:pt>
                <c:pt idx="1898">
                  <c:v>44761</c:v>
                </c:pt>
                <c:pt idx="1899">
                  <c:v>44762</c:v>
                </c:pt>
                <c:pt idx="1900">
                  <c:v>44763</c:v>
                </c:pt>
                <c:pt idx="1901">
                  <c:v>44764</c:v>
                </c:pt>
                <c:pt idx="1902">
                  <c:v>44767</c:v>
                </c:pt>
                <c:pt idx="1903">
                  <c:v>44768</c:v>
                </c:pt>
                <c:pt idx="1904">
                  <c:v>44769</c:v>
                </c:pt>
                <c:pt idx="1905">
                  <c:v>44770</c:v>
                </c:pt>
                <c:pt idx="1906">
                  <c:v>44771</c:v>
                </c:pt>
                <c:pt idx="1907">
                  <c:v>44774</c:v>
                </c:pt>
                <c:pt idx="1908">
                  <c:v>44775</c:v>
                </c:pt>
                <c:pt idx="1909">
                  <c:v>44776</c:v>
                </c:pt>
                <c:pt idx="1910">
                  <c:v>44777</c:v>
                </c:pt>
                <c:pt idx="1911">
                  <c:v>44778</c:v>
                </c:pt>
                <c:pt idx="1912">
                  <c:v>44781</c:v>
                </c:pt>
                <c:pt idx="1913">
                  <c:v>44782</c:v>
                </c:pt>
                <c:pt idx="1914">
                  <c:v>44783</c:v>
                </c:pt>
                <c:pt idx="1915">
                  <c:v>44784</c:v>
                </c:pt>
                <c:pt idx="1916">
                  <c:v>44785</c:v>
                </c:pt>
                <c:pt idx="1917">
                  <c:v>44788</c:v>
                </c:pt>
                <c:pt idx="1918">
                  <c:v>44789</c:v>
                </c:pt>
                <c:pt idx="1919">
                  <c:v>44790</c:v>
                </c:pt>
                <c:pt idx="1920">
                  <c:v>44791</c:v>
                </c:pt>
                <c:pt idx="1921">
                  <c:v>44792</c:v>
                </c:pt>
                <c:pt idx="1922">
                  <c:v>44795</c:v>
                </c:pt>
                <c:pt idx="1923">
                  <c:v>44796</c:v>
                </c:pt>
                <c:pt idx="1924">
                  <c:v>44797</c:v>
                </c:pt>
                <c:pt idx="1925">
                  <c:v>44798</c:v>
                </c:pt>
                <c:pt idx="1926">
                  <c:v>44799</c:v>
                </c:pt>
                <c:pt idx="1927">
                  <c:v>44802</c:v>
                </c:pt>
                <c:pt idx="1928">
                  <c:v>44803</c:v>
                </c:pt>
                <c:pt idx="1929">
                  <c:v>44804</c:v>
                </c:pt>
                <c:pt idx="1930">
                  <c:v>44805</c:v>
                </c:pt>
                <c:pt idx="1931">
                  <c:v>44806</c:v>
                </c:pt>
                <c:pt idx="1932">
                  <c:v>44810</c:v>
                </c:pt>
                <c:pt idx="1933">
                  <c:v>44811</c:v>
                </c:pt>
                <c:pt idx="1934">
                  <c:v>44812</c:v>
                </c:pt>
                <c:pt idx="1935">
                  <c:v>44813</c:v>
                </c:pt>
                <c:pt idx="1936">
                  <c:v>44816</c:v>
                </c:pt>
                <c:pt idx="1937">
                  <c:v>44817</c:v>
                </c:pt>
                <c:pt idx="1938">
                  <c:v>44818</c:v>
                </c:pt>
                <c:pt idx="1939">
                  <c:v>44819</c:v>
                </c:pt>
                <c:pt idx="1940">
                  <c:v>44820</c:v>
                </c:pt>
                <c:pt idx="1941">
                  <c:v>44823</c:v>
                </c:pt>
                <c:pt idx="1942">
                  <c:v>44824</c:v>
                </c:pt>
                <c:pt idx="1943">
                  <c:v>44825</c:v>
                </c:pt>
                <c:pt idx="1944">
                  <c:v>44826</c:v>
                </c:pt>
                <c:pt idx="1945">
                  <c:v>44827</c:v>
                </c:pt>
                <c:pt idx="1946">
                  <c:v>44830</c:v>
                </c:pt>
                <c:pt idx="1947">
                  <c:v>44831</c:v>
                </c:pt>
                <c:pt idx="1948">
                  <c:v>44832</c:v>
                </c:pt>
                <c:pt idx="1949">
                  <c:v>44833</c:v>
                </c:pt>
                <c:pt idx="1950">
                  <c:v>44834</c:v>
                </c:pt>
                <c:pt idx="1951">
                  <c:v>44837</c:v>
                </c:pt>
                <c:pt idx="1952">
                  <c:v>44838</c:v>
                </c:pt>
                <c:pt idx="1953">
                  <c:v>44839</c:v>
                </c:pt>
                <c:pt idx="1954">
                  <c:v>44840</c:v>
                </c:pt>
                <c:pt idx="1955">
                  <c:v>44841</c:v>
                </c:pt>
                <c:pt idx="1956">
                  <c:v>44844</c:v>
                </c:pt>
                <c:pt idx="1957">
                  <c:v>44845</c:v>
                </c:pt>
                <c:pt idx="1958">
                  <c:v>44846</c:v>
                </c:pt>
                <c:pt idx="1959">
                  <c:v>44847</c:v>
                </c:pt>
                <c:pt idx="1960">
                  <c:v>44848</c:v>
                </c:pt>
                <c:pt idx="1961">
                  <c:v>44851</c:v>
                </c:pt>
                <c:pt idx="1962">
                  <c:v>44852</c:v>
                </c:pt>
                <c:pt idx="1963">
                  <c:v>44853</c:v>
                </c:pt>
                <c:pt idx="1964">
                  <c:v>44854</c:v>
                </c:pt>
                <c:pt idx="1965">
                  <c:v>44855</c:v>
                </c:pt>
                <c:pt idx="1966">
                  <c:v>44858</c:v>
                </c:pt>
                <c:pt idx="1967">
                  <c:v>44859</c:v>
                </c:pt>
                <c:pt idx="1968">
                  <c:v>44860</c:v>
                </c:pt>
                <c:pt idx="1969">
                  <c:v>44861</c:v>
                </c:pt>
                <c:pt idx="1970">
                  <c:v>44862</c:v>
                </c:pt>
                <c:pt idx="1971">
                  <c:v>44865</c:v>
                </c:pt>
                <c:pt idx="1972">
                  <c:v>44866</c:v>
                </c:pt>
                <c:pt idx="1973">
                  <c:v>44867</c:v>
                </c:pt>
                <c:pt idx="1974">
                  <c:v>44868</c:v>
                </c:pt>
                <c:pt idx="1975">
                  <c:v>44869</c:v>
                </c:pt>
                <c:pt idx="1976">
                  <c:v>44872</c:v>
                </c:pt>
                <c:pt idx="1977">
                  <c:v>44873</c:v>
                </c:pt>
                <c:pt idx="1978">
                  <c:v>44874</c:v>
                </c:pt>
                <c:pt idx="1979">
                  <c:v>44875</c:v>
                </c:pt>
                <c:pt idx="1980">
                  <c:v>44876</c:v>
                </c:pt>
                <c:pt idx="1981">
                  <c:v>44879</c:v>
                </c:pt>
                <c:pt idx="1982">
                  <c:v>44880</c:v>
                </c:pt>
                <c:pt idx="1983">
                  <c:v>44881</c:v>
                </c:pt>
                <c:pt idx="1984">
                  <c:v>44882</c:v>
                </c:pt>
                <c:pt idx="1985">
                  <c:v>44883</c:v>
                </c:pt>
                <c:pt idx="1986">
                  <c:v>44886</c:v>
                </c:pt>
                <c:pt idx="1987">
                  <c:v>44887</c:v>
                </c:pt>
                <c:pt idx="1988">
                  <c:v>44888</c:v>
                </c:pt>
                <c:pt idx="1989">
                  <c:v>44890</c:v>
                </c:pt>
                <c:pt idx="1990">
                  <c:v>44893</c:v>
                </c:pt>
                <c:pt idx="1991">
                  <c:v>44894</c:v>
                </c:pt>
                <c:pt idx="1992">
                  <c:v>44895</c:v>
                </c:pt>
                <c:pt idx="1993">
                  <c:v>44896</c:v>
                </c:pt>
                <c:pt idx="1994">
                  <c:v>44897</c:v>
                </c:pt>
                <c:pt idx="1995">
                  <c:v>44900</c:v>
                </c:pt>
                <c:pt idx="1996">
                  <c:v>44901</c:v>
                </c:pt>
                <c:pt idx="1997">
                  <c:v>44902</c:v>
                </c:pt>
                <c:pt idx="1998">
                  <c:v>44903</c:v>
                </c:pt>
                <c:pt idx="1999">
                  <c:v>44904</c:v>
                </c:pt>
                <c:pt idx="2000">
                  <c:v>44907</c:v>
                </c:pt>
                <c:pt idx="2001">
                  <c:v>44908</c:v>
                </c:pt>
                <c:pt idx="2002">
                  <c:v>44909</c:v>
                </c:pt>
                <c:pt idx="2003">
                  <c:v>44910</c:v>
                </c:pt>
                <c:pt idx="2004">
                  <c:v>44911</c:v>
                </c:pt>
                <c:pt idx="2005">
                  <c:v>44914</c:v>
                </c:pt>
                <c:pt idx="2006">
                  <c:v>44915</c:v>
                </c:pt>
                <c:pt idx="2007">
                  <c:v>44916</c:v>
                </c:pt>
                <c:pt idx="2008">
                  <c:v>44917</c:v>
                </c:pt>
                <c:pt idx="2009">
                  <c:v>44918</c:v>
                </c:pt>
                <c:pt idx="2010">
                  <c:v>44922</c:v>
                </c:pt>
                <c:pt idx="2011">
                  <c:v>44923</c:v>
                </c:pt>
                <c:pt idx="2012">
                  <c:v>44924</c:v>
                </c:pt>
                <c:pt idx="2013">
                  <c:v>44925</c:v>
                </c:pt>
                <c:pt idx="2014">
                  <c:v>44929</c:v>
                </c:pt>
                <c:pt idx="2015">
                  <c:v>44930</c:v>
                </c:pt>
                <c:pt idx="2016">
                  <c:v>44931</c:v>
                </c:pt>
                <c:pt idx="2017">
                  <c:v>44932</c:v>
                </c:pt>
                <c:pt idx="2018">
                  <c:v>44935</c:v>
                </c:pt>
                <c:pt idx="2019">
                  <c:v>44936</c:v>
                </c:pt>
                <c:pt idx="2020">
                  <c:v>44937</c:v>
                </c:pt>
                <c:pt idx="2021">
                  <c:v>44938</c:v>
                </c:pt>
                <c:pt idx="2022">
                  <c:v>44939</c:v>
                </c:pt>
                <c:pt idx="2023">
                  <c:v>44943</c:v>
                </c:pt>
                <c:pt idx="2024">
                  <c:v>44944</c:v>
                </c:pt>
                <c:pt idx="2025">
                  <c:v>44945</c:v>
                </c:pt>
                <c:pt idx="2026">
                  <c:v>44946</c:v>
                </c:pt>
                <c:pt idx="2027">
                  <c:v>44949</c:v>
                </c:pt>
                <c:pt idx="2028">
                  <c:v>44950</c:v>
                </c:pt>
                <c:pt idx="2029">
                  <c:v>44951</c:v>
                </c:pt>
                <c:pt idx="2030">
                  <c:v>44952</c:v>
                </c:pt>
                <c:pt idx="2031">
                  <c:v>44953</c:v>
                </c:pt>
                <c:pt idx="2032">
                  <c:v>44956</c:v>
                </c:pt>
                <c:pt idx="2033">
                  <c:v>44957</c:v>
                </c:pt>
                <c:pt idx="2034">
                  <c:v>44958</c:v>
                </c:pt>
                <c:pt idx="2035">
                  <c:v>44959</c:v>
                </c:pt>
                <c:pt idx="2036">
                  <c:v>44960</c:v>
                </c:pt>
                <c:pt idx="2037">
                  <c:v>44963</c:v>
                </c:pt>
                <c:pt idx="2038">
                  <c:v>44964</c:v>
                </c:pt>
                <c:pt idx="2039">
                  <c:v>44965</c:v>
                </c:pt>
                <c:pt idx="2040">
                  <c:v>44966</c:v>
                </c:pt>
                <c:pt idx="2041">
                  <c:v>44967</c:v>
                </c:pt>
                <c:pt idx="2042">
                  <c:v>44970</c:v>
                </c:pt>
                <c:pt idx="2043">
                  <c:v>44971</c:v>
                </c:pt>
                <c:pt idx="2044">
                  <c:v>44972</c:v>
                </c:pt>
                <c:pt idx="2045">
                  <c:v>44973</c:v>
                </c:pt>
                <c:pt idx="2046">
                  <c:v>44974</c:v>
                </c:pt>
                <c:pt idx="2047">
                  <c:v>44978</c:v>
                </c:pt>
                <c:pt idx="2048">
                  <c:v>44979</c:v>
                </c:pt>
                <c:pt idx="2049">
                  <c:v>44980</c:v>
                </c:pt>
                <c:pt idx="2050">
                  <c:v>44981</c:v>
                </c:pt>
                <c:pt idx="2051">
                  <c:v>44984</c:v>
                </c:pt>
                <c:pt idx="2052">
                  <c:v>44985</c:v>
                </c:pt>
                <c:pt idx="2053">
                  <c:v>44986</c:v>
                </c:pt>
                <c:pt idx="2054">
                  <c:v>44987</c:v>
                </c:pt>
                <c:pt idx="2055">
                  <c:v>44988</c:v>
                </c:pt>
                <c:pt idx="2056">
                  <c:v>44991</c:v>
                </c:pt>
                <c:pt idx="2057">
                  <c:v>44992</c:v>
                </c:pt>
                <c:pt idx="2058">
                  <c:v>44993</c:v>
                </c:pt>
                <c:pt idx="2059">
                  <c:v>44994</c:v>
                </c:pt>
                <c:pt idx="2060">
                  <c:v>44995</c:v>
                </c:pt>
                <c:pt idx="2061">
                  <c:v>44998</c:v>
                </c:pt>
                <c:pt idx="2062">
                  <c:v>44999</c:v>
                </c:pt>
                <c:pt idx="2063">
                  <c:v>45000</c:v>
                </c:pt>
                <c:pt idx="2064">
                  <c:v>45001</c:v>
                </c:pt>
                <c:pt idx="2065">
                  <c:v>45002</c:v>
                </c:pt>
                <c:pt idx="2066">
                  <c:v>45005</c:v>
                </c:pt>
                <c:pt idx="2067">
                  <c:v>45006</c:v>
                </c:pt>
                <c:pt idx="2068">
                  <c:v>45007</c:v>
                </c:pt>
                <c:pt idx="2069">
                  <c:v>45008</c:v>
                </c:pt>
                <c:pt idx="2070">
                  <c:v>45009</c:v>
                </c:pt>
                <c:pt idx="2071">
                  <c:v>45012</c:v>
                </c:pt>
                <c:pt idx="2072">
                  <c:v>45013</c:v>
                </c:pt>
                <c:pt idx="2073">
                  <c:v>45014</c:v>
                </c:pt>
                <c:pt idx="2074">
                  <c:v>45015</c:v>
                </c:pt>
                <c:pt idx="2075">
                  <c:v>45016</c:v>
                </c:pt>
                <c:pt idx="2076">
                  <c:v>45019</c:v>
                </c:pt>
                <c:pt idx="2077">
                  <c:v>45020</c:v>
                </c:pt>
                <c:pt idx="2078">
                  <c:v>45021</c:v>
                </c:pt>
                <c:pt idx="2079">
                  <c:v>45022</c:v>
                </c:pt>
                <c:pt idx="2080">
                  <c:v>45026</c:v>
                </c:pt>
                <c:pt idx="2081">
                  <c:v>45027</c:v>
                </c:pt>
                <c:pt idx="2082">
                  <c:v>45028</c:v>
                </c:pt>
                <c:pt idx="2083">
                  <c:v>45029</c:v>
                </c:pt>
                <c:pt idx="2084">
                  <c:v>45030</c:v>
                </c:pt>
                <c:pt idx="2085">
                  <c:v>45033</c:v>
                </c:pt>
                <c:pt idx="2086">
                  <c:v>45034</c:v>
                </c:pt>
                <c:pt idx="2087">
                  <c:v>45035</c:v>
                </c:pt>
                <c:pt idx="2088">
                  <c:v>45036</c:v>
                </c:pt>
                <c:pt idx="2089">
                  <c:v>45037</c:v>
                </c:pt>
                <c:pt idx="2090">
                  <c:v>45040</c:v>
                </c:pt>
                <c:pt idx="2091">
                  <c:v>45041</c:v>
                </c:pt>
                <c:pt idx="2092">
                  <c:v>45042</c:v>
                </c:pt>
                <c:pt idx="2093">
                  <c:v>45043</c:v>
                </c:pt>
                <c:pt idx="2094">
                  <c:v>45044</c:v>
                </c:pt>
                <c:pt idx="2095">
                  <c:v>45047</c:v>
                </c:pt>
                <c:pt idx="2096">
                  <c:v>45048</c:v>
                </c:pt>
                <c:pt idx="2097">
                  <c:v>45049</c:v>
                </c:pt>
                <c:pt idx="2098">
                  <c:v>45050</c:v>
                </c:pt>
                <c:pt idx="2099">
                  <c:v>45051</c:v>
                </c:pt>
                <c:pt idx="2100">
                  <c:v>45054</c:v>
                </c:pt>
                <c:pt idx="2101">
                  <c:v>45055</c:v>
                </c:pt>
                <c:pt idx="2102">
                  <c:v>45056</c:v>
                </c:pt>
                <c:pt idx="2103">
                  <c:v>45057</c:v>
                </c:pt>
                <c:pt idx="2104">
                  <c:v>45058</c:v>
                </c:pt>
                <c:pt idx="2105">
                  <c:v>45061</c:v>
                </c:pt>
                <c:pt idx="2106">
                  <c:v>45062</c:v>
                </c:pt>
                <c:pt idx="2107">
                  <c:v>45063</c:v>
                </c:pt>
                <c:pt idx="2108">
                  <c:v>45064</c:v>
                </c:pt>
                <c:pt idx="2109">
                  <c:v>45065</c:v>
                </c:pt>
                <c:pt idx="2110">
                  <c:v>45068</c:v>
                </c:pt>
                <c:pt idx="2111">
                  <c:v>45069</c:v>
                </c:pt>
                <c:pt idx="2112">
                  <c:v>45070</c:v>
                </c:pt>
                <c:pt idx="2113">
                  <c:v>45071</c:v>
                </c:pt>
                <c:pt idx="2114">
                  <c:v>45072</c:v>
                </c:pt>
                <c:pt idx="2115">
                  <c:v>45076</c:v>
                </c:pt>
                <c:pt idx="2116">
                  <c:v>45077</c:v>
                </c:pt>
                <c:pt idx="2117">
                  <c:v>45078</c:v>
                </c:pt>
                <c:pt idx="2118">
                  <c:v>45079</c:v>
                </c:pt>
                <c:pt idx="2119">
                  <c:v>45082</c:v>
                </c:pt>
                <c:pt idx="2120">
                  <c:v>45083</c:v>
                </c:pt>
                <c:pt idx="2121">
                  <c:v>45084</c:v>
                </c:pt>
                <c:pt idx="2122">
                  <c:v>45085</c:v>
                </c:pt>
                <c:pt idx="2123">
                  <c:v>45086</c:v>
                </c:pt>
                <c:pt idx="2124">
                  <c:v>45089</c:v>
                </c:pt>
                <c:pt idx="2125">
                  <c:v>45090</c:v>
                </c:pt>
                <c:pt idx="2126">
                  <c:v>45091</c:v>
                </c:pt>
                <c:pt idx="2127">
                  <c:v>45092</c:v>
                </c:pt>
                <c:pt idx="2128">
                  <c:v>45093</c:v>
                </c:pt>
                <c:pt idx="2129">
                  <c:v>45097</c:v>
                </c:pt>
                <c:pt idx="2130">
                  <c:v>45098</c:v>
                </c:pt>
                <c:pt idx="2131">
                  <c:v>45099</c:v>
                </c:pt>
                <c:pt idx="2132">
                  <c:v>45100</c:v>
                </c:pt>
                <c:pt idx="2133">
                  <c:v>45103</c:v>
                </c:pt>
                <c:pt idx="2134">
                  <c:v>45104</c:v>
                </c:pt>
                <c:pt idx="2135">
                  <c:v>45105</c:v>
                </c:pt>
                <c:pt idx="2136">
                  <c:v>45106</c:v>
                </c:pt>
                <c:pt idx="2137">
                  <c:v>45107</c:v>
                </c:pt>
                <c:pt idx="2138">
                  <c:v>45110</c:v>
                </c:pt>
                <c:pt idx="2139">
                  <c:v>45112</c:v>
                </c:pt>
                <c:pt idx="2140">
                  <c:v>45113</c:v>
                </c:pt>
                <c:pt idx="2141">
                  <c:v>45114</c:v>
                </c:pt>
                <c:pt idx="2142">
                  <c:v>45117</c:v>
                </c:pt>
                <c:pt idx="2143">
                  <c:v>45118</c:v>
                </c:pt>
                <c:pt idx="2144">
                  <c:v>45119</c:v>
                </c:pt>
                <c:pt idx="2145">
                  <c:v>45120</c:v>
                </c:pt>
                <c:pt idx="2146">
                  <c:v>45121</c:v>
                </c:pt>
                <c:pt idx="2147">
                  <c:v>45124</c:v>
                </c:pt>
                <c:pt idx="2148">
                  <c:v>45125</c:v>
                </c:pt>
                <c:pt idx="2149">
                  <c:v>45126</c:v>
                </c:pt>
                <c:pt idx="2150">
                  <c:v>45127</c:v>
                </c:pt>
                <c:pt idx="2151">
                  <c:v>45128</c:v>
                </c:pt>
                <c:pt idx="2152">
                  <c:v>45131</c:v>
                </c:pt>
                <c:pt idx="2153">
                  <c:v>45132</c:v>
                </c:pt>
                <c:pt idx="2154">
                  <c:v>45133</c:v>
                </c:pt>
                <c:pt idx="2155">
                  <c:v>45134</c:v>
                </c:pt>
                <c:pt idx="2156">
                  <c:v>45135</c:v>
                </c:pt>
                <c:pt idx="2157">
                  <c:v>45138</c:v>
                </c:pt>
                <c:pt idx="2158">
                  <c:v>45139</c:v>
                </c:pt>
                <c:pt idx="2159">
                  <c:v>45140</c:v>
                </c:pt>
                <c:pt idx="2160">
                  <c:v>45141</c:v>
                </c:pt>
                <c:pt idx="2161">
                  <c:v>45142</c:v>
                </c:pt>
                <c:pt idx="2162">
                  <c:v>45145</c:v>
                </c:pt>
                <c:pt idx="2163">
                  <c:v>45146</c:v>
                </c:pt>
                <c:pt idx="2164">
                  <c:v>45147</c:v>
                </c:pt>
                <c:pt idx="2165">
                  <c:v>45148</c:v>
                </c:pt>
                <c:pt idx="2166">
                  <c:v>45149</c:v>
                </c:pt>
                <c:pt idx="2167">
                  <c:v>45152</c:v>
                </c:pt>
                <c:pt idx="2168">
                  <c:v>45153</c:v>
                </c:pt>
                <c:pt idx="2169">
                  <c:v>45154</c:v>
                </c:pt>
                <c:pt idx="2170">
                  <c:v>45155</c:v>
                </c:pt>
                <c:pt idx="2171">
                  <c:v>45156</c:v>
                </c:pt>
                <c:pt idx="2172">
                  <c:v>45159</c:v>
                </c:pt>
                <c:pt idx="2173">
                  <c:v>45160</c:v>
                </c:pt>
                <c:pt idx="2174">
                  <c:v>45161</c:v>
                </c:pt>
                <c:pt idx="2175">
                  <c:v>45162</c:v>
                </c:pt>
                <c:pt idx="2176">
                  <c:v>45163</c:v>
                </c:pt>
                <c:pt idx="2177">
                  <c:v>45166</c:v>
                </c:pt>
                <c:pt idx="2178">
                  <c:v>45167</c:v>
                </c:pt>
                <c:pt idx="2179">
                  <c:v>45168</c:v>
                </c:pt>
                <c:pt idx="2180">
                  <c:v>45169</c:v>
                </c:pt>
                <c:pt idx="2181">
                  <c:v>45170</c:v>
                </c:pt>
                <c:pt idx="2182">
                  <c:v>45174</c:v>
                </c:pt>
                <c:pt idx="2183">
                  <c:v>45175</c:v>
                </c:pt>
                <c:pt idx="2184">
                  <c:v>45176</c:v>
                </c:pt>
                <c:pt idx="2185">
                  <c:v>45177</c:v>
                </c:pt>
                <c:pt idx="2186">
                  <c:v>45180</c:v>
                </c:pt>
                <c:pt idx="2187">
                  <c:v>45181</c:v>
                </c:pt>
                <c:pt idx="2188">
                  <c:v>45182</c:v>
                </c:pt>
                <c:pt idx="2189">
                  <c:v>45183</c:v>
                </c:pt>
                <c:pt idx="2190">
                  <c:v>45184</c:v>
                </c:pt>
                <c:pt idx="2191">
                  <c:v>45187</c:v>
                </c:pt>
                <c:pt idx="2192">
                  <c:v>45188</c:v>
                </c:pt>
                <c:pt idx="2193">
                  <c:v>45189</c:v>
                </c:pt>
                <c:pt idx="2194">
                  <c:v>45190</c:v>
                </c:pt>
                <c:pt idx="2195">
                  <c:v>45191</c:v>
                </c:pt>
                <c:pt idx="2196">
                  <c:v>45194</c:v>
                </c:pt>
                <c:pt idx="2197">
                  <c:v>45195</c:v>
                </c:pt>
                <c:pt idx="2198">
                  <c:v>45196</c:v>
                </c:pt>
                <c:pt idx="2199">
                  <c:v>45197</c:v>
                </c:pt>
                <c:pt idx="2200">
                  <c:v>45198</c:v>
                </c:pt>
                <c:pt idx="2201">
                  <c:v>45201</c:v>
                </c:pt>
                <c:pt idx="2202">
                  <c:v>45202</c:v>
                </c:pt>
                <c:pt idx="2203">
                  <c:v>45203</c:v>
                </c:pt>
                <c:pt idx="2204">
                  <c:v>45204</c:v>
                </c:pt>
                <c:pt idx="2205">
                  <c:v>45205</c:v>
                </c:pt>
                <c:pt idx="2206">
                  <c:v>45208</c:v>
                </c:pt>
                <c:pt idx="2207">
                  <c:v>45209</c:v>
                </c:pt>
                <c:pt idx="2208">
                  <c:v>45210</c:v>
                </c:pt>
                <c:pt idx="2209">
                  <c:v>45211</c:v>
                </c:pt>
                <c:pt idx="2210">
                  <c:v>45212</c:v>
                </c:pt>
                <c:pt idx="2211">
                  <c:v>45215</c:v>
                </c:pt>
                <c:pt idx="2212">
                  <c:v>45216</c:v>
                </c:pt>
                <c:pt idx="2213">
                  <c:v>45217</c:v>
                </c:pt>
                <c:pt idx="2214">
                  <c:v>45218</c:v>
                </c:pt>
                <c:pt idx="2215">
                  <c:v>45219</c:v>
                </c:pt>
                <c:pt idx="2216">
                  <c:v>45222</c:v>
                </c:pt>
                <c:pt idx="2217">
                  <c:v>45223</c:v>
                </c:pt>
                <c:pt idx="2218">
                  <c:v>45224</c:v>
                </c:pt>
                <c:pt idx="2219">
                  <c:v>45225</c:v>
                </c:pt>
                <c:pt idx="2220">
                  <c:v>45226</c:v>
                </c:pt>
                <c:pt idx="2221">
                  <c:v>45229</c:v>
                </c:pt>
                <c:pt idx="2222">
                  <c:v>45230</c:v>
                </c:pt>
                <c:pt idx="2223">
                  <c:v>45231</c:v>
                </c:pt>
                <c:pt idx="2224">
                  <c:v>45232</c:v>
                </c:pt>
                <c:pt idx="2225">
                  <c:v>45233</c:v>
                </c:pt>
                <c:pt idx="2226">
                  <c:v>45236</c:v>
                </c:pt>
                <c:pt idx="2227">
                  <c:v>45237</c:v>
                </c:pt>
                <c:pt idx="2228">
                  <c:v>45238</c:v>
                </c:pt>
                <c:pt idx="2229">
                  <c:v>45239</c:v>
                </c:pt>
                <c:pt idx="2230">
                  <c:v>45240</c:v>
                </c:pt>
                <c:pt idx="2231">
                  <c:v>45243</c:v>
                </c:pt>
                <c:pt idx="2232">
                  <c:v>45244</c:v>
                </c:pt>
                <c:pt idx="2233">
                  <c:v>45245</c:v>
                </c:pt>
                <c:pt idx="2234">
                  <c:v>45246</c:v>
                </c:pt>
                <c:pt idx="2235">
                  <c:v>45247</c:v>
                </c:pt>
                <c:pt idx="2236">
                  <c:v>45250</c:v>
                </c:pt>
                <c:pt idx="2237">
                  <c:v>45251</c:v>
                </c:pt>
                <c:pt idx="2238">
                  <c:v>45252</c:v>
                </c:pt>
                <c:pt idx="2239">
                  <c:v>45254</c:v>
                </c:pt>
                <c:pt idx="2240">
                  <c:v>45257</c:v>
                </c:pt>
                <c:pt idx="2241">
                  <c:v>45258</c:v>
                </c:pt>
                <c:pt idx="2242">
                  <c:v>45259</c:v>
                </c:pt>
                <c:pt idx="2243">
                  <c:v>45260</c:v>
                </c:pt>
                <c:pt idx="2244">
                  <c:v>45261</c:v>
                </c:pt>
                <c:pt idx="2245">
                  <c:v>45264</c:v>
                </c:pt>
                <c:pt idx="2246">
                  <c:v>45265</c:v>
                </c:pt>
                <c:pt idx="2247">
                  <c:v>45266</c:v>
                </c:pt>
                <c:pt idx="2248">
                  <c:v>45267</c:v>
                </c:pt>
                <c:pt idx="2249">
                  <c:v>45268</c:v>
                </c:pt>
                <c:pt idx="2250">
                  <c:v>45271</c:v>
                </c:pt>
                <c:pt idx="2251">
                  <c:v>45272</c:v>
                </c:pt>
                <c:pt idx="2252">
                  <c:v>45273</c:v>
                </c:pt>
                <c:pt idx="2253">
                  <c:v>45274</c:v>
                </c:pt>
                <c:pt idx="2254">
                  <c:v>45275</c:v>
                </c:pt>
                <c:pt idx="2255">
                  <c:v>45278</c:v>
                </c:pt>
                <c:pt idx="2256">
                  <c:v>45279</c:v>
                </c:pt>
                <c:pt idx="2257">
                  <c:v>45280</c:v>
                </c:pt>
                <c:pt idx="2258">
                  <c:v>45281</c:v>
                </c:pt>
                <c:pt idx="2259">
                  <c:v>45282</c:v>
                </c:pt>
                <c:pt idx="2260">
                  <c:v>45286</c:v>
                </c:pt>
                <c:pt idx="2261">
                  <c:v>45287</c:v>
                </c:pt>
                <c:pt idx="2262">
                  <c:v>45288</c:v>
                </c:pt>
                <c:pt idx="2263">
                  <c:v>45289</c:v>
                </c:pt>
                <c:pt idx="2264">
                  <c:v>45293</c:v>
                </c:pt>
                <c:pt idx="2265">
                  <c:v>45294</c:v>
                </c:pt>
                <c:pt idx="2266">
                  <c:v>45295</c:v>
                </c:pt>
                <c:pt idx="2267">
                  <c:v>45296</c:v>
                </c:pt>
                <c:pt idx="2268">
                  <c:v>45299</c:v>
                </c:pt>
                <c:pt idx="2269">
                  <c:v>45300</c:v>
                </c:pt>
                <c:pt idx="2270">
                  <c:v>45301</c:v>
                </c:pt>
                <c:pt idx="2271">
                  <c:v>45302</c:v>
                </c:pt>
                <c:pt idx="2272">
                  <c:v>45303</c:v>
                </c:pt>
                <c:pt idx="2273">
                  <c:v>45307</c:v>
                </c:pt>
                <c:pt idx="2274">
                  <c:v>45308</c:v>
                </c:pt>
                <c:pt idx="2275">
                  <c:v>45309</c:v>
                </c:pt>
                <c:pt idx="2276">
                  <c:v>45310</c:v>
                </c:pt>
                <c:pt idx="2277">
                  <c:v>45313</c:v>
                </c:pt>
                <c:pt idx="2278">
                  <c:v>45314</c:v>
                </c:pt>
                <c:pt idx="2279">
                  <c:v>45315</c:v>
                </c:pt>
                <c:pt idx="2280">
                  <c:v>45316</c:v>
                </c:pt>
                <c:pt idx="2281">
                  <c:v>45317</c:v>
                </c:pt>
                <c:pt idx="2282">
                  <c:v>45320</c:v>
                </c:pt>
                <c:pt idx="2283">
                  <c:v>45321</c:v>
                </c:pt>
                <c:pt idx="2284">
                  <c:v>45322</c:v>
                </c:pt>
                <c:pt idx="2285">
                  <c:v>45323</c:v>
                </c:pt>
                <c:pt idx="2286">
                  <c:v>45324</c:v>
                </c:pt>
                <c:pt idx="2287">
                  <c:v>45327</c:v>
                </c:pt>
                <c:pt idx="2288">
                  <c:v>45328</c:v>
                </c:pt>
                <c:pt idx="2289">
                  <c:v>45329</c:v>
                </c:pt>
                <c:pt idx="2290">
                  <c:v>45330</c:v>
                </c:pt>
                <c:pt idx="2291">
                  <c:v>45331</c:v>
                </c:pt>
                <c:pt idx="2292">
                  <c:v>45334</c:v>
                </c:pt>
                <c:pt idx="2293">
                  <c:v>45335</c:v>
                </c:pt>
                <c:pt idx="2294">
                  <c:v>45336</c:v>
                </c:pt>
                <c:pt idx="2295">
                  <c:v>45337</c:v>
                </c:pt>
                <c:pt idx="2296">
                  <c:v>45338</c:v>
                </c:pt>
                <c:pt idx="2297">
                  <c:v>45342</c:v>
                </c:pt>
                <c:pt idx="2298">
                  <c:v>45343</c:v>
                </c:pt>
                <c:pt idx="2299">
                  <c:v>45344</c:v>
                </c:pt>
                <c:pt idx="2300">
                  <c:v>45345</c:v>
                </c:pt>
                <c:pt idx="2301">
                  <c:v>45348</c:v>
                </c:pt>
                <c:pt idx="2302">
                  <c:v>45349</c:v>
                </c:pt>
                <c:pt idx="2303">
                  <c:v>45350</c:v>
                </c:pt>
                <c:pt idx="2304">
                  <c:v>45351</c:v>
                </c:pt>
                <c:pt idx="2305">
                  <c:v>45352</c:v>
                </c:pt>
                <c:pt idx="2306">
                  <c:v>45355</c:v>
                </c:pt>
                <c:pt idx="2307">
                  <c:v>45356</c:v>
                </c:pt>
                <c:pt idx="2308">
                  <c:v>45357</c:v>
                </c:pt>
                <c:pt idx="2309">
                  <c:v>45358</c:v>
                </c:pt>
                <c:pt idx="2310">
                  <c:v>45359</c:v>
                </c:pt>
                <c:pt idx="2311">
                  <c:v>45362</c:v>
                </c:pt>
                <c:pt idx="2312">
                  <c:v>45363</c:v>
                </c:pt>
                <c:pt idx="2313">
                  <c:v>45364</c:v>
                </c:pt>
                <c:pt idx="2314">
                  <c:v>45365</c:v>
                </c:pt>
                <c:pt idx="2315">
                  <c:v>45366</c:v>
                </c:pt>
                <c:pt idx="2316">
                  <c:v>45369</c:v>
                </c:pt>
                <c:pt idx="2317">
                  <c:v>45370</c:v>
                </c:pt>
                <c:pt idx="2318">
                  <c:v>45371</c:v>
                </c:pt>
                <c:pt idx="2319">
                  <c:v>45372</c:v>
                </c:pt>
                <c:pt idx="2320">
                  <c:v>45373</c:v>
                </c:pt>
                <c:pt idx="2321">
                  <c:v>45376</c:v>
                </c:pt>
                <c:pt idx="2322">
                  <c:v>45377</c:v>
                </c:pt>
                <c:pt idx="2323">
                  <c:v>45378</c:v>
                </c:pt>
                <c:pt idx="2324">
                  <c:v>45379</c:v>
                </c:pt>
                <c:pt idx="2325">
                  <c:v>45383</c:v>
                </c:pt>
                <c:pt idx="2326">
                  <c:v>45384</c:v>
                </c:pt>
                <c:pt idx="2327">
                  <c:v>45385</c:v>
                </c:pt>
                <c:pt idx="2328">
                  <c:v>45386</c:v>
                </c:pt>
                <c:pt idx="2329">
                  <c:v>45387</c:v>
                </c:pt>
                <c:pt idx="2330">
                  <c:v>45390</c:v>
                </c:pt>
                <c:pt idx="2331">
                  <c:v>45391</c:v>
                </c:pt>
                <c:pt idx="2332">
                  <c:v>45392</c:v>
                </c:pt>
                <c:pt idx="2333">
                  <c:v>45393</c:v>
                </c:pt>
                <c:pt idx="2334">
                  <c:v>45394</c:v>
                </c:pt>
                <c:pt idx="2335">
                  <c:v>45397</c:v>
                </c:pt>
                <c:pt idx="2336">
                  <c:v>45398</c:v>
                </c:pt>
                <c:pt idx="2337">
                  <c:v>45399</c:v>
                </c:pt>
                <c:pt idx="2338">
                  <c:v>45400</c:v>
                </c:pt>
                <c:pt idx="2339">
                  <c:v>45401</c:v>
                </c:pt>
                <c:pt idx="2340">
                  <c:v>45404</c:v>
                </c:pt>
                <c:pt idx="2341">
                  <c:v>45405</c:v>
                </c:pt>
                <c:pt idx="2342">
                  <c:v>45406</c:v>
                </c:pt>
                <c:pt idx="2343">
                  <c:v>45407</c:v>
                </c:pt>
                <c:pt idx="2344">
                  <c:v>45408</c:v>
                </c:pt>
                <c:pt idx="2345">
                  <c:v>45411</c:v>
                </c:pt>
                <c:pt idx="2346">
                  <c:v>45412</c:v>
                </c:pt>
                <c:pt idx="2347">
                  <c:v>45413</c:v>
                </c:pt>
                <c:pt idx="2348">
                  <c:v>45414</c:v>
                </c:pt>
                <c:pt idx="2349">
                  <c:v>45415</c:v>
                </c:pt>
                <c:pt idx="2350">
                  <c:v>45418</c:v>
                </c:pt>
                <c:pt idx="2351">
                  <c:v>45419</c:v>
                </c:pt>
                <c:pt idx="2352">
                  <c:v>45420</c:v>
                </c:pt>
                <c:pt idx="2353">
                  <c:v>45421</c:v>
                </c:pt>
                <c:pt idx="2354">
                  <c:v>45422</c:v>
                </c:pt>
                <c:pt idx="2355">
                  <c:v>45425</c:v>
                </c:pt>
                <c:pt idx="2356">
                  <c:v>45426</c:v>
                </c:pt>
                <c:pt idx="2357">
                  <c:v>45427</c:v>
                </c:pt>
                <c:pt idx="2358">
                  <c:v>45428</c:v>
                </c:pt>
                <c:pt idx="2359">
                  <c:v>45429</c:v>
                </c:pt>
                <c:pt idx="2360">
                  <c:v>45432</c:v>
                </c:pt>
                <c:pt idx="2361">
                  <c:v>45433</c:v>
                </c:pt>
                <c:pt idx="2362">
                  <c:v>45434</c:v>
                </c:pt>
                <c:pt idx="2363">
                  <c:v>45435</c:v>
                </c:pt>
                <c:pt idx="2364">
                  <c:v>45436</c:v>
                </c:pt>
                <c:pt idx="2365">
                  <c:v>45440</c:v>
                </c:pt>
                <c:pt idx="2366">
                  <c:v>45441</c:v>
                </c:pt>
                <c:pt idx="2367">
                  <c:v>45442</c:v>
                </c:pt>
                <c:pt idx="2368">
                  <c:v>45443</c:v>
                </c:pt>
                <c:pt idx="2369">
                  <c:v>45446</c:v>
                </c:pt>
                <c:pt idx="2370">
                  <c:v>45447</c:v>
                </c:pt>
                <c:pt idx="2371">
                  <c:v>45448</c:v>
                </c:pt>
                <c:pt idx="2372">
                  <c:v>45449</c:v>
                </c:pt>
                <c:pt idx="2373">
                  <c:v>45450</c:v>
                </c:pt>
                <c:pt idx="2374">
                  <c:v>45453</c:v>
                </c:pt>
                <c:pt idx="2375">
                  <c:v>45454</c:v>
                </c:pt>
                <c:pt idx="2376">
                  <c:v>45455</c:v>
                </c:pt>
                <c:pt idx="2377">
                  <c:v>45456</c:v>
                </c:pt>
                <c:pt idx="2378">
                  <c:v>45457</c:v>
                </c:pt>
                <c:pt idx="2379">
                  <c:v>45460</c:v>
                </c:pt>
                <c:pt idx="2380">
                  <c:v>45461</c:v>
                </c:pt>
                <c:pt idx="2381">
                  <c:v>45463</c:v>
                </c:pt>
                <c:pt idx="2382">
                  <c:v>45464</c:v>
                </c:pt>
                <c:pt idx="2383">
                  <c:v>45467</c:v>
                </c:pt>
                <c:pt idx="2384">
                  <c:v>45468</c:v>
                </c:pt>
                <c:pt idx="2385">
                  <c:v>45469</c:v>
                </c:pt>
                <c:pt idx="2386">
                  <c:v>45470</c:v>
                </c:pt>
                <c:pt idx="2387">
                  <c:v>45471</c:v>
                </c:pt>
                <c:pt idx="2388">
                  <c:v>45474</c:v>
                </c:pt>
                <c:pt idx="2389">
                  <c:v>45475</c:v>
                </c:pt>
                <c:pt idx="2390">
                  <c:v>45476</c:v>
                </c:pt>
                <c:pt idx="2391">
                  <c:v>45478</c:v>
                </c:pt>
                <c:pt idx="2392">
                  <c:v>45481</c:v>
                </c:pt>
                <c:pt idx="2393">
                  <c:v>45482</c:v>
                </c:pt>
                <c:pt idx="2394">
                  <c:v>45483</c:v>
                </c:pt>
                <c:pt idx="2395">
                  <c:v>45484</c:v>
                </c:pt>
                <c:pt idx="2396">
                  <c:v>45485</c:v>
                </c:pt>
                <c:pt idx="2397">
                  <c:v>45488</c:v>
                </c:pt>
                <c:pt idx="2398">
                  <c:v>45489</c:v>
                </c:pt>
                <c:pt idx="2399">
                  <c:v>45490</c:v>
                </c:pt>
                <c:pt idx="2400">
                  <c:v>45491</c:v>
                </c:pt>
                <c:pt idx="2401">
                  <c:v>45492</c:v>
                </c:pt>
                <c:pt idx="2402">
                  <c:v>45495</c:v>
                </c:pt>
                <c:pt idx="2403">
                  <c:v>45496</c:v>
                </c:pt>
                <c:pt idx="2404">
                  <c:v>45497</c:v>
                </c:pt>
                <c:pt idx="2405">
                  <c:v>45498</c:v>
                </c:pt>
                <c:pt idx="2406">
                  <c:v>45499</c:v>
                </c:pt>
                <c:pt idx="2407">
                  <c:v>45502</c:v>
                </c:pt>
                <c:pt idx="2408">
                  <c:v>45503</c:v>
                </c:pt>
                <c:pt idx="2409">
                  <c:v>45504</c:v>
                </c:pt>
                <c:pt idx="2410">
                  <c:v>45505</c:v>
                </c:pt>
                <c:pt idx="2411">
                  <c:v>45506</c:v>
                </c:pt>
                <c:pt idx="2412">
                  <c:v>45509</c:v>
                </c:pt>
                <c:pt idx="2413">
                  <c:v>45510</c:v>
                </c:pt>
                <c:pt idx="2414">
                  <c:v>45511</c:v>
                </c:pt>
                <c:pt idx="2415">
                  <c:v>45512</c:v>
                </c:pt>
                <c:pt idx="2416">
                  <c:v>45513</c:v>
                </c:pt>
                <c:pt idx="2417">
                  <c:v>45516</c:v>
                </c:pt>
                <c:pt idx="2418">
                  <c:v>45517</c:v>
                </c:pt>
                <c:pt idx="2419">
                  <c:v>45518</c:v>
                </c:pt>
                <c:pt idx="2420">
                  <c:v>45519</c:v>
                </c:pt>
                <c:pt idx="2421">
                  <c:v>45520</c:v>
                </c:pt>
                <c:pt idx="2422">
                  <c:v>45523</c:v>
                </c:pt>
                <c:pt idx="2423">
                  <c:v>45524</c:v>
                </c:pt>
                <c:pt idx="2424">
                  <c:v>45525</c:v>
                </c:pt>
                <c:pt idx="2425">
                  <c:v>45526</c:v>
                </c:pt>
                <c:pt idx="2426">
                  <c:v>45527</c:v>
                </c:pt>
                <c:pt idx="2427">
                  <c:v>45530</c:v>
                </c:pt>
                <c:pt idx="2428">
                  <c:v>45531</c:v>
                </c:pt>
                <c:pt idx="2429">
                  <c:v>45532</c:v>
                </c:pt>
                <c:pt idx="2430">
                  <c:v>45533</c:v>
                </c:pt>
                <c:pt idx="2431">
                  <c:v>45534</c:v>
                </c:pt>
                <c:pt idx="2432">
                  <c:v>45538</c:v>
                </c:pt>
                <c:pt idx="2433">
                  <c:v>45539</c:v>
                </c:pt>
                <c:pt idx="2434">
                  <c:v>45540</c:v>
                </c:pt>
                <c:pt idx="2435">
                  <c:v>45541</c:v>
                </c:pt>
                <c:pt idx="2436">
                  <c:v>45544</c:v>
                </c:pt>
                <c:pt idx="2437">
                  <c:v>45545</c:v>
                </c:pt>
                <c:pt idx="2438">
                  <c:v>45546</c:v>
                </c:pt>
                <c:pt idx="2439">
                  <c:v>45547</c:v>
                </c:pt>
                <c:pt idx="2440">
                  <c:v>45548</c:v>
                </c:pt>
                <c:pt idx="2441">
                  <c:v>45551</c:v>
                </c:pt>
                <c:pt idx="2442">
                  <c:v>45552</c:v>
                </c:pt>
                <c:pt idx="2443">
                  <c:v>45553</c:v>
                </c:pt>
                <c:pt idx="2444">
                  <c:v>45554</c:v>
                </c:pt>
                <c:pt idx="2445">
                  <c:v>45555</c:v>
                </c:pt>
                <c:pt idx="2446">
                  <c:v>45558</c:v>
                </c:pt>
                <c:pt idx="2447">
                  <c:v>45559</c:v>
                </c:pt>
                <c:pt idx="2448">
                  <c:v>45560</c:v>
                </c:pt>
                <c:pt idx="2449">
                  <c:v>45561</c:v>
                </c:pt>
                <c:pt idx="2450">
                  <c:v>45562</c:v>
                </c:pt>
                <c:pt idx="2451">
                  <c:v>45565</c:v>
                </c:pt>
                <c:pt idx="2452">
                  <c:v>45566</c:v>
                </c:pt>
                <c:pt idx="2453">
                  <c:v>45567</c:v>
                </c:pt>
                <c:pt idx="2454">
                  <c:v>45568</c:v>
                </c:pt>
                <c:pt idx="2455">
                  <c:v>45569</c:v>
                </c:pt>
                <c:pt idx="2456">
                  <c:v>45572</c:v>
                </c:pt>
                <c:pt idx="2457">
                  <c:v>45573</c:v>
                </c:pt>
                <c:pt idx="2458">
                  <c:v>45574</c:v>
                </c:pt>
                <c:pt idx="2459">
                  <c:v>45575</c:v>
                </c:pt>
                <c:pt idx="2460">
                  <c:v>45576</c:v>
                </c:pt>
                <c:pt idx="2461">
                  <c:v>45579</c:v>
                </c:pt>
                <c:pt idx="2462">
                  <c:v>45580</c:v>
                </c:pt>
                <c:pt idx="2463">
                  <c:v>45581</c:v>
                </c:pt>
                <c:pt idx="2464">
                  <c:v>45582</c:v>
                </c:pt>
                <c:pt idx="2465">
                  <c:v>45583</c:v>
                </c:pt>
                <c:pt idx="2466">
                  <c:v>45586</c:v>
                </c:pt>
                <c:pt idx="2467">
                  <c:v>45587</c:v>
                </c:pt>
                <c:pt idx="2468">
                  <c:v>45588</c:v>
                </c:pt>
                <c:pt idx="2469">
                  <c:v>45589</c:v>
                </c:pt>
                <c:pt idx="2470">
                  <c:v>45590</c:v>
                </c:pt>
                <c:pt idx="2471">
                  <c:v>45593</c:v>
                </c:pt>
                <c:pt idx="2472">
                  <c:v>45594</c:v>
                </c:pt>
                <c:pt idx="2473">
                  <c:v>45595</c:v>
                </c:pt>
                <c:pt idx="2474">
                  <c:v>45596</c:v>
                </c:pt>
                <c:pt idx="2475">
                  <c:v>45597</c:v>
                </c:pt>
                <c:pt idx="2476">
                  <c:v>45600</c:v>
                </c:pt>
                <c:pt idx="2477">
                  <c:v>45601</c:v>
                </c:pt>
                <c:pt idx="2478">
                  <c:v>45602</c:v>
                </c:pt>
                <c:pt idx="2479">
                  <c:v>45603</c:v>
                </c:pt>
                <c:pt idx="2480">
                  <c:v>45604</c:v>
                </c:pt>
                <c:pt idx="2481">
                  <c:v>45607</c:v>
                </c:pt>
                <c:pt idx="2482">
                  <c:v>45608</c:v>
                </c:pt>
                <c:pt idx="2483">
                  <c:v>45609</c:v>
                </c:pt>
                <c:pt idx="2484">
                  <c:v>45610</c:v>
                </c:pt>
                <c:pt idx="2485">
                  <c:v>45611</c:v>
                </c:pt>
                <c:pt idx="2486">
                  <c:v>45614</c:v>
                </c:pt>
                <c:pt idx="2487">
                  <c:v>45615</c:v>
                </c:pt>
                <c:pt idx="2488">
                  <c:v>45616</c:v>
                </c:pt>
                <c:pt idx="2489">
                  <c:v>45617</c:v>
                </c:pt>
                <c:pt idx="2490">
                  <c:v>45618</c:v>
                </c:pt>
                <c:pt idx="2491">
                  <c:v>45621</c:v>
                </c:pt>
                <c:pt idx="2492">
                  <c:v>45622</c:v>
                </c:pt>
                <c:pt idx="2493">
                  <c:v>45623</c:v>
                </c:pt>
                <c:pt idx="2494">
                  <c:v>45625</c:v>
                </c:pt>
                <c:pt idx="2495">
                  <c:v>45628</c:v>
                </c:pt>
                <c:pt idx="2496">
                  <c:v>45629</c:v>
                </c:pt>
                <c:pt idx="2497">
                  <c:v>45630</c:v>
                </c:pt>
                <c:pt idx="2498">
                  <c:v>45631</c:v>
                </c:pt>
                <c:pt idx="2499">
                  <c:v>45632</c:v>
                </c:pt>
                <c:pt idx="2500">
                  <c:v>45635</c:v>
                </c:pt>
                <c:pt idx="2501">
                  <c:v>45636</c:v>
                </c:pt>
                <c:pt idx="2502">
                  <c:v>45637</c:v>
                </c:pt>
                <c:pt idx="2503">
                  <c:v>45638</c:v>
                </c:pt>
                <c:pt idx="2504">
                  <c:v>45639</c:v>
                </c:pt>
                <c:pt idx="2505">
                  <c:v>45642</c:v>
                </c:pt>
                <c:pt idx="2506">
                  <c:v>45643</c:v>
                </c:pt>
                <c:pt idx="2507">
                  <c:v>45644</c:v>
                </c:pt>
                <c:pt idx="2508">
                  <c:v>45645</c:v>
                </c:pt>
                <c:pt idx="2509">
                  <c:v>45646</c:v>
                </c:pt>
                <c:pt idx="2510">
                  <c:v>45649</c:v>
                </c:pt>
                <c:pt idx="2511">
                  <c:v>45650</c:v>
                </c:pt>
                <c:pt idx="2512">
                  <c:v>45652</c:v>
                </c:pt>
                <c:pt idx="2513">
                  <c:v>45653</c:v>
                </c:pt>
                <c:pt idx="2514">
                  <c:v>45656</c:v>
                </c:pt>
                <c:pt idx="2515">
                  <c:v>45657</c:v>
                </c:pt>
              </c:numCache>
            </c:numRef>
          </c:cat>
          <c:val>
            <c:numRef>
              <c:f>'Statistics 1'!$C$6:$C$3709</c:f>
              <c:numCache>
                <c:formatCode>General</c:formatCode>
                <c:ptCount val="3704"/>
                <c:pt idx="0">
                  <c:v>23.57</c:v>
                </c:pt>
                <c:pt idx="1">
                  <c:v>22.85</c:v>
                </c:pt>
                <c:pt idx="2">
                  <c:v>22.13</c:v>
                </c:pt>
                <c:pt idx="3">
                  <c:v>22.78</c:v>
                </c:pt>
                <c:pt idx="4">
                  <c:v>23.82</c:v>
                </c:pt>
                <c:pt idx="5">
                  <c:v>23.87</c:v>
                </c:pt>
                <c:pt idx="6">
                  <c:v>23.44</c:v>
                </c:pt>
                <c:pt idx="7">
                  <c:v>23.96</c:v>
                </c:pt>
                <c:pt idx="8">
                  <c:v>24.1</c:v>
                </c:pt>
                <c:pt idx="9">
                  <c:v>23.52</c:v>
                </c:pt>
                <c:pt idx="10">
                  <c:v>23.95</c:v>
                </c:pt>
                <c:pt idx="11">
                  <c:v>23.92</c:v>
                </c:pt>
                <c:pt idx="12">
                  <c:v>24.23</c:v>
                </c:pt>
                <c:pt idx="13">
                  <c:v>24.79</c:v>
                </c:pt>
                <c:pt idx="14">
                  <c:v>24.62</c:v>
                </c:pt>
                <c:pt idx="15">
                  <c:v>25.16</c:v>
                </c:pt>
                <c:pt idx="16">
                  <c:v>25.26</c:v>
                </c:pt>
                <c:pt idx="17">
                  <c:v>25.21</c:v>
                </c:pt>
                <c:pt idx="18">
                  <c:v>25.05</c:v>
                </c:pt>
                <c:pt idx="19">
                  <c:v>24.87</c:v>
                </c:pt>
                <c:pt idx="20">
                  <c:v>24.84</c:v>
                </c:pt>
                <c:pt idx="21">
                  <c:v>25.69</c:v>
                </c:pt>
                <c:pt idx="22">
                  <c:v>25.16</c:v>
                </c:pt>
                <c:pt idx="23">
                  <c:v>24.55</c:v>
                </c:pt>
                <c:pt idx="24">
                  <c:v>24.3</c:v>
                </c:pt>
                <c:pt idx="25">
                  <c:v>23.93</c:v>
                </c:pt>
                <c:pt idx="26">
                  <c:v>23.76</c:v>
                </c:pt>
                <c:pt idx="27">
                  <c:v>24.03</c:v>
                </c:pt>
                <c:pt idx="28">
                  <c:v>23.34</c:v>
                </c:pt>
                <c:pt idx="29">
                  <c:v>23.7</c:v>
                </c:pt>
                <c:pt idx="30">
                  <c:v>23.68</c:v>
                </c:pt>
                <c:pt idx="31">
                  <c:v>23.33</c:v>
                </c:pt>
                <c:pt idx="32">
                  <c:v>23.48</c:v>
                </c:pt>
                <c:pt idx="33">
                  <c:v>23.5</c:v>
                </c:pt>
                <c:pt idx="34">
                  <c:v>23.01</c:v>
                </c:pt>
                <c:pt idx="35">
                  <c:v>23.12</c:v>
                </c:pt>
                <c:pt idx="36">
                  <c:v>23.53</c:v>
                </c:pt>
                <c:pt idx="37">
                  <c:v>23.1</c:v>
                </c:pt>
                <c:pt idx="38">
                  <c:v>23.32</c:v>
                </c:pt>
                <c:pt idx="39">
                  <c:v>23.19</c:v>
                </c:pt>
                <c:pt idx="40">
                  <c:v>23.2</c:v>
                </c:pt>
                <c:pt idx="41">
                  <c:v>22.84</c:v>
                </c:pt>
                <c:pt idx="42">
                  <c:v>22.7</c:v>
                </c:pt>
                <c:pt idx="43">
                  <c:v>22.28</c:v>
                </c:pt>
                <c:pt idx="44">
                  <c:v>21.84</c:v>
                </c:pt>
                <c:pt idx="45">
                  <c:v>21.62</c:v>
                </c:pt>
                <c:pt idx="46">
                  <c:v>22.01</c:v>
                </c:pt>
                <c:pt idx="47">
                  <c:v>22.28</c:v>
                </c:pt>
                <c:pt idx="48">
                  <c:v>22.53</c:v>
                </c:pt>
                <c:pt idx="49">
                  <c:v>22.75</c:v>
                </c:pt>
                <c:pt idx="50">
                  <c:v>22.29</c:v>
                </c:pt>
                <c:pt idx="51">
                  <c:v>22.07</c:v>
                </c:pt>
                <c:pt idx="52">
                  <c:v>22.19</c:v>
                </c:pt>
                <c:pt idx="53">
                  <c:v>22.24</c:v>
                </c:pt>
                <c:pt idx="54">
                  <c:v>22.09</c:v>
                </c:pt>
                <c:pt idx="55">
                  <c:v>22.01</c:v>
                </c:pt>
                <c:pt idx="56">
                  <c:v>21.76</c:v>
                </c:pt>
                <c:pt idx="57">
                  <c:v>21.27</c:v>
                </c:pt>
                <c:pt idx="58">
                  <c:v>21.07</c:v>
                </c:pt>
                <c:pt idx="59">
                  <c:v>21.5</c:v>
                </c:pt>
                <c:pt idx="60">
                  <c:v>21.6</c:v>
                </c:pt>
                <c:pt idx="61">
                  <c:v>21.49</c:v>
                </c:pt>
                <c:pt idx="62">
                  <c:v>21.49</c:v>
                </c:pt>
                <c:pt idx="63">
                  <c:v>21.49</c:v>
                </c:pt>
                <c:pt idx="64">
                  <c:v>21.41</c:v>
                </c:pt>
                <c:pt idx="65">
                  <c:v>21.01</c:v>
                </c:pt>
                <c:pt idx="66">
                  <c:v>21.04</c:v>
                </c:pt>
                <c:pt idx="67">
                  <c:v>21.25</c:v>
                </c:pt>
                <c:pt idx="68">
                  <c:v>21.37</c:v>
                </c:pt>
                <c:pt idx="69">
                  <c:v>21.69</c:v>
                </c:pt>
                <c:pt idx="70">
                  <c:v>21.93</c:v>
                </c:pt>
                <c:pt idx="71">
                  <c:v>22.08</c:v>
                </c:pt>
                <c:pt idx="72">
                  <c:v>22.06</c:v>
                </c:pt>
                <c:pt idx="73">
                  <c:v>22.11</c:v>
                </c:pt>
                <c:pt idx="74">
                  <c:v>21.92</c:v>
                </c:pt>
                <c:pt idx="75">
                  <c:v>21.75</c:v>
                </c:pt>
                <c:pt idx="76">
                  <c:v>21.75</c:v>
                </c:pt>
                <c:pt idx="77">
                  <c:v>22.02</c:v>
                </c:pt>
                <c:pt idx="78">
                  <c:v>22.27</c:v>
                </c:pt>
                <c:pt idx="79">
                  <c:v>22.36</c:v>
                </c:pt>
                <c:pt idx="80">
                  <c:v>22.56</c:v>
                </c:pt>
                <c:pt idx="81">
                  <c:v>22.86</c:v>
                </c:pt>
                <c:pt idx="82">
                  <c:v>22.88</c:v>
                </c:pt>
                <c:pt idx="83">
                  <c:v>23.15</c:v>
                </c:pt>
                <c:pt idx="84">
                  <c:v>22.73</c:v>
                </c:pt>
                <c:pt idx="85">
                  <c:v>22.59</c:v>
                </c:pt>
                <c:pt idx="86">
                  <c:v>22.2</c:v>
                </c:pt>
                <c:pt idx="87">
                  <c:v>21.95</c:v>
                </c:pt>
                <c:pt idx="88">
                  <c:v>21.68</c:v>
                </c:pt>
                <c:pt idx="89">
                  <c:v>21.59</c:v>
                </c:pt>
                <c:pt idx="90">
                  <c:v>21.65</c:v>
                </c:pt>
                <c:pt idx="91">
                  <c:v>21.66</c:v>
                </c:pt>
                <c:pt idx="92">
                  <c:v>21.87</c:v>
                </c:pt>
                <c:pt idx="93">
                  <c:v>21.72</c:v>
                </c:pt>
                <c:pt idx="94">
                  <c:v>21.56</c:v>
                </c:pt>
                <c:pt idx="95">
                  <c:v>21.8</c:v>
                </c:pt>
                <c:pt idx="96">
                  <c:v>21.68</c:v>
                </c:pt>
                <c:pt idx="97">
                  <c:v>21.75</c:v>
                </c:pt>
                <c:pt idx="98">
                  <c:v>21.8</c:v>
                </c:pt>
                <c:pt idx="99">
                  <c:v>21.97</c:v>
                </c:pt>
                <c:pt idx="100">
                  <c:v>22.24</c:v>
                </c:pt>
                <c:pt idx="101">
                  <c:v>22.2</c:v>
                </c:pt>
                <c:pt idx="102">
                  <c:v>22.28</c:v>
                </c:pt>
                <c:pt idx="103">
                  <c:v>22.4</c:v>
                </c:pt>
                <c:pt idx="104">
                  <c:v>22.89</c:v>
                </c:pt>
                <c:pt idx="105">
                  <c:v>22.73</c:v>
                </c:pt>
                <c:pt idx="106">
                  <c:v>22.42</c:v>
                </c:pt>
                <c:pt idx="107">
                  <c:v>22.2</c:v>
                </c:pt>
                <c:pt idx="108">
                  <c:v>21.44</c:v>
                </c:pt>
                <c:pt idx="109">
                  <c:v>21.49</c:v>
                </c:pt>
                <c:pt idx="110">
                  <c:v>21.54</c:v>
                </c:pt>
                <c:pt idx="111">
                  <c:v>21.41</c:v>
                </c:pt>
                <c:pt idx="112">
                  <c:v>21.3</c:v>
                </c:pt>
                <c:pt idx="113">
                  <c:v>21.29</c:v>
                </c:pt>
                <c:pt idx="114">
                  <c:v>21.31</c:v>
                </c:pt>
                <c:pt idx="115">
                  <c:v>21.63</c:v>
                </c:pt>
                <c:pt idx="116">
                  <c:v>21.67</c:v>
                </c:pt>
                <c:pt idx="117">
                  <c:v>22.28</c:v>
                </c:pt>
                <c:pt idx="118">
                  <c:v>22.65</c:v>
                </c:pt>
                <c:pt idx="119">
                  <c:v>22.58</c:v>
                </c:pt>
                <c:pt idx="120">
                  <c:v>22.63</c:v>
                </c:pt>
                <c:pt idx="121">
                  <c:v>22.41</c:v>
                </c:pt>
                <c:pt idx="122">
                  <c:v>22.15</c:v>
                </c:pt>
                <c:pt idx="123">
                  <c:v>22.15</c:v>
                </c:pt>
                <c:pt idx="124">
                  <c:v>22.03</c:v>
                </c:pt>
                <c:pt idx="125">
                  <c:v>22.15</c:v>
                </c:pt>
                <c:pt idx="126">
                  <c:v>21.97</c:v>
                </c:pt>
                <c:pt idx="127">
                  <c:v>21.84</c:v>
                </c:pt>
                <c:pt idx="128">
                  <c:v>21.26</c:v>
                </c:pt>
                <c:pt idx="129">
                  <c:v>21.48</c:v>
                </c:pt>
                <c:pt idx="130">
                  <c:v>21.85</c:v>
                </c:pt>
                <c:pt idx="131">
                  <c:v>22</c:v>
                </c:pt>
                <c:pt idx="132">
                  <c:v>22.36</c:v>
                </c:pt>
                <c:pt idx="133">
                  <c:v>22.29</c:v>
                </c:pt>
                <c:pt idx="134">
                  <c:v>22.1</c:v>
                </c:pt>
                <c:pt idx="135">
                  <c:v>22.16</c:v>
                </c:pt>
                <c:pt idx="136">
                  <c:v>21.79</c:v>
                </c:pt>
                <c:pt idx="137">
                  <c:v>21.85</c:v>
                </c:pt>
                <c:pt idx="138">
                  <c:v>21.21</c:v>
                </c:pt>
                <c:pt idx="139">
                  <c:v>20.7</c:v>
                </c:pt>
                <c:pt idx="140">
                  <c:v>20.36</c:v>
                </c:pt>
                <c:pt idx="141">
                  <c:v>20.18</c:v>
                </c:pt>
                <c:pt idx="142">
                  <c:v>20.36</c:v>
                </c:pt>
                <c:pt idx="143">
                  <c:v>20.43</c:v>
                </c:pt>
                <c:pt idx="144">
                  <c:v>20.67</c:v>
                </c:pt>
                <c:pt idx="145">
                  <c:v>20.57</c:v>
                </c:pt>
                <c:pt idx="146">
                  <c:v>20.350000000000001</c:v>
                </c:pt>
                <c:pt idx="147">
                  <c:v>20.54</c:v>
                </c:pt>
                <c:pt idx="148">
                  <c:v>20.22</c:v>
                </c:pt>
                <c:pt idx="149">
                  <c:v>20.14</c:v>
                </c:pt>
                <c:pt idx="150">
                  <c:v>21.18</c:v>
                </c:pt>
                <c:pt idx="151">
                  <c:v>21.9</c:v>
                </c:pt>
                <c:pt idx="152">
                  <c:v>20.92</c:v>
                </c:pt>
                <c:pt idx="153">
                  <c:v>20.83</c:v>
                </c:pt>
                <c:pt idx="154">
                  <c:v>21</c:v>
                </c:pt>
                <c:pt idx="155">
                  <c:v>20.71</c:v>
                </c:pt>
                <c:pt idx="156">
                  <c:v>20.52</c:v>
                </c:pt>
                <c:pt idx="157">
                  <c:v>20.010000000000002</c:v>
                </c:pt>
                <c:pt idx="158">
                  <c:v>19.48</c:v>
                </c:pt>
                <c:pt idx="159">
                  <c:v>18.850000000000001</c:v>
                </c:pt>
                <c:pt idx="160">
                  <c:v>18.84</c:v>
                </c:pt>
                <c:pt idx="161">
                  <c:v>18.079999999999998</c:v>
                </c:pt>
                <c:pt idx="162">
                  <c:v>17.71</c:v>
                </c:pt>
                <c:pt idx="163">
                  <c:v>18.02</c:v>
                </c:pt>
                <c:pt idx="164">
                  <c:v>18.79</c:v>
                </c:pt>
                <c:pt idx="165">
                  <c:v>19.05</c:v>
                </c:pt>
                <c:pt idx="166">
                  <c:v>18.579999999999998</c:v>
                </c:pt>
                <c:pt idx="167">
                  <c:v>18.309999999999999</c:v>
                </c:pt>
                <c:pt idx="168">
                  <c:v>18.899999999999999</c:v>
                </c:pt>
                <c:pt idx="169">
                  <c:v>19.010000000000002</c:v>
                </c:pt>
                <c:pt idx="170">
                  <c:v>18.809999999999999</c:v>
                </c:pt>
                <c:pt idx="171">
                  <c:v>19.52</c:v>
                </c:pt>
                <c:pt idx="172">
                  <c:v>19.149999999999999</c:v>
                </c:pt>
                <c:pt idx="173">
                  <c:v>19.04</c:v>
                </c:pt>
                <c:pt idx="174">
                  <c:v>18.89</c:v>
                </c:pt>
                <c:pt idx="175">
                  <c:v>18.670000000000002</c:v>
                </c:pt>
                <c:pt idx="176">
                  <c:v>18.98</c:v>
                </c:pt>
                <c:pt idx="177">
                  <c:v>19.27</c:v>
                </c:pt>
                <c:pt idx="178">
                  <c:v>18.93</c:v>
                </c:pt>
                <c:pt idx="179">
                  <c:v>18.66</c:v>
                </c:pt>
                <c:pt idx="180">
                  <c:v>18.7</c:v>
                </c:pt>
                <c:pt idx="181">
                  <c:v>18.2</c:v>
                </c:pt>
                <c:pt idx="182">
                  <c:v>17.96</c:v>
                </c:pt>
                <c:pt idx="183">
                  <c:v>17.75</c:v>
                </c:pt>
                <c:pt idx="184">
                  <c:v>17.690000000000001</c:v>
                </c:pt>
                <c:pt idx="185">
                  <c:v>17.329999999999998</c:v>
                </c:pt>
                <c:pt idx="186">
                  <c:v>16.72</c:v>
                </c:pt>
                <c:pt idx="187">
                  <c:v>17.18</c:v>
                </c:pt>
                <c:pt idx="188">
                  <c:v>17.600000000000001</c:v>
                </c:pt>
                <c:pt idx="189">
                  <c:v>17.899999999999999</c:v>
                </c:pt>
                <c:pt idx="190">
                  <c:v>18.28</c:v>
                </c:pt>
                <c:pt idx="191">
                  <c:v>18.399999999999999</c:v>
                </c:pt>
                <c:pt idx="192">
                  <c:v>18.600000000000001</c:v>
                </c:pt>
                <c:pt idx="193">
                  <c:v>18.66</c:v>
                </c:pt>
                <c:pt idx="194">
                  <c:v>18.62</c:v>
                </c:pt>
                <c:pt idx="195">
                  <c:v>18.579999999999998</c:v>
                </c:pt>
                <c:pt idx="196">
                  <c:v>18.510000000000002</c:v>
                </c:pt>
                <c:pt idx="197">
                  <c:v>18.399999999999999</c:v>
                </c:pt>
                <c:pt idx="198">
                  <c:v>18.59</c:v>
                </c:pt>
                <c:pt idx="199">
                  <c:v>18.57</c:v>
                </c:pt>
                <c:pt idx="200">
                  <c:v>18.579999999999998</c:v>
                </c:pt>
                <c:pt idx="201">
                  <c:v>18.59</c:v>
                </c:pt>
                <c:pt idx="202">
                  <c:v>18.059999999999999</c:v>
                </c:pt>
                <c:pt idx="203">
                  <c:v>18.600000000000001</c:v>
                </c:pt>
                <c:pt idx="204">
                  <c:v>18.59</c:v>
                </c:pt>
                <c:pt idx="205">
                  <c:v>18.38</c:v>
                </c:pt>
                <c:pt idx="206">
                  <c:v>18.45</c:v>
                </c:pt>
                <c:pt idx="207">
                  <c:v>18.22</c:v>
                </c:pt>
                <c:pt idx="208">
                  <c:v>18.39</c:v>
                </c:pt>
                <c:pt idx="209">
                  <c:v>18.27</c:v>
                </c:pt>
                <c:pt idx="210">
                  <c:v>18.8</c:v>
                </c:pt>
                <c:pt idx="211">
                  <c:v>18.96</c:v>
                </c:pt>
                <c:pt idx="212">
                  <c:v>18.97</c:v>
                </c:pt>
                <c:pt idx="213">
                  <c:v>18.54</c:v>
                </c:pt>
                <c:pt idx="214">
                  <c:v>18.48</c:v>
                </c:pt>
                <c:pt idx="215">
                  <c:v>18.14</c:v>
                </c:pt>
                <c:pt idx="216">
                  <c:v>17.989999999999998</c:v>
                </c:pt>
                <c:pt idx="217">
                  <c:v>18.23</c:v>
                </c:pt>
                <c:pt idx="218">
                  <c:v>17.920000000000002</c:v>
                </c:pt>
                <c:pt idx="219">
                  <c:v>17.760000000000002</c:v>
                </c:pt>
                <c:pt idx="220">
                  <c:v>17.66</c:v>
                </c:pt>
                <c:pt idx="221">
                  <c:v>16.64</c:v>
                </c:pt>
                <c:pt idx="222">
                  <c:v>16.829999999999998</c:v>
                </c:pt>
                <c:pt idx="223">
                  <c:v>17</c:v>
                </c:pt>
                <c:pt idx="224">
                  <c:v>16.57</c:v>
                </c:pt>
                <c:pt idx="225">
                  <c:v>16.48</c:v>
                </c:pt>
                <c:pt idx="226">
                  <c:v>16.38</c:v>
                </c:pt>
                <c:pt idx="227">
                  <c:v>16.29</c:v>
                </c:pt>
                <c:pt idx="228">
                  <c:v>16.34</c:v>
                </c:pt>
                <c:pt idx="229">
                  <c:v>16.329999999999998</c:v>
                </c:pt>
                <c:pt idx="230">
                  <c:v>16.13</c:v>
                </c:pt>
                <c:pt idx="231">
                  <c:v>16.05</c:v>
                </c:pt>
                <c:pt idx="232">
                  <c:v>15.67</c:v>
                </c:pt>
                <c:pt idx="233">
                  <c:v>15.85</c:v>
                </c:pt>
                <c:pt idx="234">
                  <c:v>15.7</c:v>
                </c:pt>
                <c:pt idx="235">
                  <c:v>15.48</c:v>
                </c:pt>
                <c:pt idx="236">
                  <c:v>15.27</c:v>
                </c:pt>
                <c:pt idx="237">
                  <c:v>15.45</c:v>
                </c:pt>
                <c:pt idx="238">
                  <c:v>15.08</c:v>
                </c:pt>
                <c:pt idx="239">
                  <c:v>14.5</c:v>
                </c:pt>
                <c:pt idx="240">
                  <c:v>15.5</c:v>
                </c:pt>
                <c:pt idx="241">
                  <c:v>15.56</c:v>
                </c:pt>
                <c:pt idx="242">
                  <c:v>15.49</c:v>
                </c:pt>
                <c:pt idx="243">
                  <c:v>14.76</c:v>
                </c:pt>
                <c:pt idx="244">
                  <c:v>14.99</c:v>
                </c:pt>
                <c:pt idx="245">
                  <c:v>15</c:v>
                </c:pt>
                <c:pt idx="246">
                  <c:v>15.89</c:v>
                </c:pt>
                <c:pt idx="247">
                  <c:v>15.6</c:v>
                </c:pt>
                <c:pt idx="248">
                  <c:v>15.28</c:v>
                </c:pt>
                <c:pt idx="249">
                  <c:v>15.38</c:v>
                </c:pt>
                <c:pt idx="250">
                  <c:v>15.25</c:v>
                </c:pt>
                <c:pt idx="251">
                  <c:v>15.18</c:v>
                </c:pt>
                <c:pt idx="252">
                  <c:v>15.47</c:v>
                </c:pt>
                <c:pt idx="253">
                  <c:v>15.23</c:v>
                </c:pt>
                <c:pt idx="254">
                  <c:v>14.85</c:v>
                </c:pt>
                <c:pt idx="255">
                  <c:v>14.56</c:v>
                </c:pt>
                <c:pt idx="256">
                  <c:v>14</c:v>
                </c:pt>
                <c:pt idx="257">
                  <c:v>14.02</c:v>
                </c:pt>
                <c:pt idx="258">
                  <c:v>14.12</c:v>
                </c:pt>
                <c:pt idx="259">
                  <c:v>13.93</c:v>
                </c:pt>
                <c:pt idx="260">
                  <c:v>13.39</c:v>
                </c:pt>
                <c:pt idx="261">
                  <c:v>13.38</c:v>
                </c:pt>
                <c:pt idx="262">
                  <c:v>13.2</c:v>
                </c:pt>
                <c:pt idx="263">
                  <c:v>13</c:v>
                </c:pt>
                <c:pt idx="264">
                  <c:v>13.15</c:v>
                </c:pt>
                <c:pt idx="265">
                  <c:v>13.8</c:v>
                </c:pt>
                <c:pt idx="266">
                  <c:v>13.24</c:v>
                </c:pt>
                <c:pt idx="267">
                  <c:v>13.73</c:v>
                </c:pt>
                <c:pt idx="268">
                  <c:v>13.6</c:v>
                </c:pt>
                <c:pt idx="269">
                  <c:v>13.43</c:v>
                </c:pt>
                <c:pt idx="270">
                  <c:v>13.58</c:v>
                </c:pt>
                <c:pt idx="271">
                  <c:v>13.58</c:v>
                </c:pt>
                <c:pt idx="272">
                  <c:v>12.94</c:v>
                </c:pt>
                <c:pt idx="273">
                  <c:v>12.73</c:v>
                </c:pt>
                <c:pt idx="274">
                  <c:v>13.4</c:v>
                </c:pt>
                <c:pt idx="275">
                  <c:v>13.6</c:v>
                </c:pt>
                <c:pt idx="276">
                  <c:v>12.94</c:v>
                </c:pt>
                <c:pt idx="277">
                  <c:v>13.17</c:v>
                </c:pt>
                <c:pt idx="278">
                  <c:v>12.95</c:v>
                </c:pt>
                <c:pt idx="279">
                  <c:v>12.6</c:v>
                </c:pt>
                <c:pt idx="280">
                  <c:v>13.4</c:v>
                </c:pt>
                <c:pt idx="281">
                  <c:v>14.12</c:v>
                </c:pt>
                <c:pt idx="282">
                  <c:v>14.66</c:v>
                </c:pt>
                <c:pt idx="283">
                  <c:v>15.6</c:v>
                </c:pt>
                <c:pt idx="284">
                  <c:v>14.91</c:v>
                </c:pt>
                <c:pt idx="285">
                  <c:v>15</c:v>
                </c:pt>
                <c:pt idx="286">
                  <c:v>14.7</c:v>
                </c:pt>
                <c:pt idx="287">
                  <c:v>14.58</c:v>
                </c:pt>
                <c:pt idx="288">
                  <c:v>14.77</c:v>
                </c:pt>
                <c:pt idx="289">
                  <c:v>15.07</c:v>
                </c:pt>
                <c:pt idx="290">
                  <c:v>15.55</c:v>
                </c:pt>
                <c:pt idx="291">
                  <c:v>15.75</c:v>
                </c:pt>
                <c:pt idx="292">
                  <c:v>15.89</c:v>
                </c:pt>
                <c:pt idx="293">
                  <c:v>16.57</c:v>
                </c:pt>
                <c:pt idx="294">
                  <c:v>16.850000000000001</c:v>
                </c:pt>
                <c:pt idx="295">
                  <c:v>17.079999999999998</c:v>
                </c:pt>
                <c:pt idx="296">
                  <c:v>16.8</c:v>
                </c:pt>
                <c:pt idx="297">
                  <c:v>16.809999999999999</c:v>
                </c:pt>
                <c:pt idx="298">
                  <c:v>16.8</c:v>
                </c:pt>
                <c:pt idx="299">
                  <c:v>16.91</c:v>
                </c:pt>
                <c:pt idx="300">
                  <c:v>16.98</c:v>
                </c:pt>
                <c:pt idx="301">
                  <c:v>16.850000000000001</c:v>
                </c:pt>
                <c:pt idx="302">
                  <c:v>16.940000000000001</c:v>
                </c:pt>
                <c:pt idx="303">
                  <c:v>17.260000000000002</c:v>
                </c:pt>
                <c:pt idx="304">
                  <c:v>17.149999999999999</c:v>
                </c:pt>
                <c:pt idx="305">
                  <c:v>17.079999999999998</c:v>
                </c:pt>
                <c:pt idx="306">
                  <c:v>17.47</c:v>
                </c:pt>
                <c:pt idx="307">
                  <c:v>17.059999999999999</c:v>
                </c:pt>
                <c:pt idx="308">
                  <c:v>16.73</c:v>
                </c:pt>
                <c:pt idx="309">
                  <c:v>16.61</c:v>
                </c:pt>
                <c:pt idx="310">
                  <c:v>16.86</c:v>
                </c:pt>
                <c:pt idx="311">
                  <c:v>17.04</c:v>
                </c:pt>
                <c:pt idx="312">
                  <c:v>17.12</c:v>
                </c:pt>
                <c:pt idx="313">
                  <c:v>17.350000000000001</c:v>
                </c:pt>
                <c:pt idx="314">
                  <c:v>17.23</c:v>
                </c:pt>
                <c:pt idx="315">
                  <c:v>16.84</c:v>
                </c:pt>
                <c:pt idx="316">
                  <c:v>16.309999999999999</c:v>
                </c:pt>
                <c:pt idx="317">
                  <c:v>16</c:v>
                </c:pt>
                <c:pt idx="318">
                  <c:v>15.83</c:v>
                </c:pt>
                <c:pt idx="319">
                  <c:v>16.100000000000001</c:v>
                </c:pt>
                <c:pt idx="320">
                  <c:v>16.39</c:v>
                </c:pt>
                <c:pt idx="321">
                  <c:v>16.8</c:v>
                </c:pt>
                <c:pt idx="322">
                  <c:v>16.96</c:v>
                </c:pt>
                <c:pt idx="323">
                  <c:v>16.920000000000002</c:v>
                </c:pt>
                <c:pt idx="324">
                  <c:v>17.34</c:v>
                </c:pt>
                <c:pt idx="325">
                  <c:v>17.45</c:v>
                </c:pt>
                <c:pt idx="326">
                  <c:v>17.350000000000001</c:v>
                </c:pt>
                <c:pt idx="327">
                  <c:v>17.329999999999998</c:v>
                </c:pt>
                <c:pt idx="328">
                  <c:v>17.32</c:v>
                </c:pt>
                <c:pt idx="329">
                  <c:v>17.11</c:v>
                </c:pt>
                <c:pt idx="330">
                  <c:v>17.29</c:v>
                </c:pt>
                <c:pt idx="331">
                  <c:v>17.72</c:v>
                </c:pt>
                <c:pt idx="332">
                  <c:v>17.41</c:v>
                </c:pt>
                <c:pt idx="333">
                  <c:v>16.91</c:v>
                </c:pt>
                <c:pt idx="334">
                  <c:v>17.32</c:v>
                </c:pt>
                <c:pt idx="335">
                  <c:v>16.989999999999998</c:v>
                </c:pt>
                <c:pt idx="336">
                  <c:v>16.760000000000002</c:v>
                </c:pt>
                <c:pt idx="337">
                  <c:v>16.64</c:v>
                </c:pt>
                <c:pt idx="338">
                  <c:v>17.07</c:v>
                </c:pt>
                <c:pt idx="339">
                  <c:v>17.059999999999999</c:v>
                </c:pt>
                <c:pt idx="340">
                  <c:v>17.21</c:v>
                </c:pt>
                <c:pt idx="341">
                  <c:v>16.899999999999999</c:v>
                </c:pt>
                <c:pt idx="342">
                  <c:v>17.100000000000001</c:v>
                </c:pt>
                <c:pt idx="343">
                  <c:v>16.63</c:v>
                </c:pt>
                <c:pt idx="344">
                  <c:v>16.399999999999999</c:v>
                </c:pt>
                <c:pt idx="345">
                  <c:v>16.47</c:v>
                </c:pt>
                <c:pt idx="346">
                  <c:v>16.63</c:v>
                </c:pt>
                <c:pt idx="347">
                  <c:v>15.98</c:v>
                </c:pt>
                <c:pt idx="348">
                  <c:v>16</c:v>
                </c:pt>
                <c:pt idx="349">
                  <c:v>16.18</c:v>
                </c:pt>
                <c:pt idx="350">
                  <c:v>16.3</c:v>
                </c:pt>
                <c:pt idx="351">
                  <c:v>16.64</c:v>
                </c:pt>
                <c:pt idx="352">
                  <c:v>16.39</c:v>
                </c:pt>
                <c:pt idx="353">
                  <c:v>16.57</c:v>
                </c:pt>
                <c:pt idx="354">
                  <c:v>16.420000000000002</c:v>
                </c:pt>
                <c:pt idx="355">
                  <c:v>16.53</c:v>
                </c:pt>
                <c:pt idx="356">
                  <c:v>16.64</c:v>
                </c:pt>
                <c:pt idx="357">
                  <c:v>16.239999999999998</c:v>
                </c:pt>
                <c:pt idx="358">
                  <c:v>16.39</c:v>
                </c:pt>
                <c:pt idx="359">
                  <c:v>16.28</c:v>
                </c:pt>
                <c:pt idx="360">
                  <c:v>16.350000000000001</c:v>
                </c:pt>
                <c:pt idx="361">
                  <c:v>16.239999999999998</c:v>
                </c:pt>
                <c:pt idx="362">
                  <c:v>16.100000000000001</c:v>
                </c:pt>
                <c:pt idx="363">
                  <c:v>15.81</c:v>
                </c:pt>
                <c:pt idx="364">
                  <c:v>15.49</c:v>
                </c:pt>
                <c:pt idx="365">
                  <c:v>15.44</c:v>
                </c:pt>
                <c:pt idx="366">
                  <c:v>15.53</c:v>
                </c:pt>
                <c:pt idx="367">
                  <c:v>15.38</c:v>
                </c:pt>
                <c:pt idx="368">
                  <c:v>15.39</c:v>
                </c:pt>
                <c:pt idx="369">
                  <c:v>15.36</c:v>
                </c:pt>
                <c:pt idx="370">
                  <c:v>15.29</c:v>
                </c:pt>
                <c:pt idx="371">
                  <c:v>15.69</c:v>
                </c:pt>
                <c:pt idx="372">
                  <c:v>15.01</c:v>
                </c:pt>
                <c:pt idx="373">
                  <c:v>14.48</c:v>
                </c:pt>
                <c:pt idx="374">
                  <c:v>15.04</c:v>
                </c:pt>
                <c:pt idx="375">
                  <c:v>15.15</c:v>
                </c:pt>
                <c:pt idx="376">
                  <c:v>15.15</c:v>
                </c:pt>
                <c:pt idx="377">
                  <c:v>15.01</c:v>
                </c:pt>
                <c:pt idx="378">
                  <c:v>14.58</c:v>
                </c:pt>
                <c:pt idx="379">
                  <c:v>14.74</c:v>
                </c:pt>
                <c:pt idx="380">
                  <c:v>14.99</c:v>
                </c:pt>
                <c:pt idx="381">
                  <c:v>15.45</c:v>
                </c:pt>
                <c:pt idx="382">
                  <c:v>15.43</c:v>
                </c:pt>
                <c:pt idx="383">
                  <c:v>15.59</c:v>
                </c:pt>
                <c:pt idx="384">
                  <c:v>15.71</c:v>
                </c:pt>
                <c:pt idx="385">
                  <c:v>15.75</c:v>
                </c:pt>
                <c:pt idx="386">
                  <c:v>15.91</c:v>
                </c:pt>
                <c:pt idx="387">
                  <c:v>16.02</c:v>
                </c:pt>
                <c:pt idx="388">
                  <c:v>15.99</c:v>
                </c:pt>
                <c:pt idx="389">
                  <c:v>16.25</c:v>
                </c:pt>
                <c:pt idx="390">
                  <c:v>16.46</c:v>
                </c:pt>
                <c:pt idx="391">
                  <c:v>16.55</c:v>
                </c:pt>
                <c:pt idx="392">
                  <c:v>16.489999999999998</c:v>
                </c:pt>
                <c:pt idx="393">
                  <c:v>16.7</c:v>
                </c:pt>
                <c:pt idx="394">
                  <c:v>16.989999999999998</c:v>
                </c:pt>
                <c:pt idx="395">
                  <c:v>17.010000000000002</c:v>
                </c:pt>
                <c:pt idx="396">
                  <c:v>17.149999999999999</c:v>
                </c:pt>
                <c:pt idx="397">
                  <c:v>17.149999999999999</c:v>
                </c:pt>
                <c:pt idx="398">
                  <c:v>16.96</c:v>
                </c:pt>
                <c:pt idx="399">
                  <c:v>17.61</c:v>
                </c:pt>
                <c:pt idx="400">
                  <c:v>18.11</c:v>
                </c:pt>
                <c:pt idx="401">
                  <c:v>18.420000000000002</c:v>
                </c:pt>
                <c:pt idx="402">
                  <c:v>18.399999999999999</c:v>
                </c:pt>
                <c:pt idx="403">
                  <c:v>18.649999999999999</c:v>
                </c:pt>
                <c:pt idx="404">
                  <c:v>18.5</c:v>
                </c:pt>
                <c:pt idx="405">
                  <c:v>18.690000000000001</c:v>
                </c:pt>
                <c:pt idx="406">
                  <c:v>18.690000000000001</c:v>
                </c:pt>
                <c:pt idx="407">
                  <c:v>18.88</c:v>
                </c:pt>
                <c:pt idx="408">
                  <c:v>18.55</c:v>
                </c:pt>
                <c:pt idx="409">
                  <c:v>18.62</c:v>
                </c:pt>
                <c:pt idx="410">
                  <c:v>18.64</c:v>
                </c:pt>
                <c:pt idx="411">
                  <c:v>18.260000000000002</c:v>
                </c:pt>
                <c:pt idx="412">
                  <c:v>18.3</c:v>
                </c:pt>
                <c:pt idx="413">
                  <c:v>18.329999999999998</c:v>
                </c:pt>
                <c:pt idx="414">
                  <c:v>18.440000000000001</c:v>
                </c:pt>
                <c:pt idx="415">
                  <c:v>18.47</c:v>
                </c:pt>
                <c:pt idx="416">
                  <c:v>18.46</c:v>
                </c:pt>
                <c:pt idx="417">
                  <c:v>18.66</c:v>
                </c:pt>
                <c:pt idx="418">
                  <c:v>18.72</c:v>
                </c:pt>
                <c:pt idx="419">
                  <c:v>18.62</c:v>
                </c:pt>
                <c:pt idx="420">
                  <c:v>18.760000000000002</c:v>
                </c:pt>
                <c:pt idx="421">
                  <c:v>18.899999999999999</c:v>
                </c:pt>
                <c:pt idx="422">
                  <c:v>18.510000000000002</c:v>
                </c:pt>
                <c:pt idx="423">
                  <c:v>18.59</c:v>
                </c:pt>
                <c:pt idx="424">
                  <c:v>18.52</c:v>
                </c:pt>
                <c:pt idx="425">
                  <c:v>18.36</c:v>
                </c:pt>
                <c:pt idx="426">
                  <c:v>18.66</c:v>
                </c:pt>
                <c:pt idx="427">
                  <c:v>18.45</c:v>
                </c:pt>
                <c:pt idx="428">
                  <c:v>18.059999999999999</c:v>
                </c:pt>
                <c:pt idx="429">
                  <c:v>18.14</c:v>
                </c:pt>
                <c:pt idx="430">
                  <c:v>17.96</c:v>
                </c:pt>
                <c:pt idx="431">
                  <c:v>17.940000000000001</c:v>
                </c:pt>
                <c:pt idx="432">
                  <c:v>17.940000000000001</c:v>
                </c:pt>
                <c:pt idx="433">
                  <c:v>18.05</c:v>
                </c:pt>
                <c:pt idx="434">
                  <c:v>17.97</c:v>
                </c:pt>
                <c:pt idx="435">
                  <c:v>17.93</c:v>
                </c:pt>
                <c:pt idx="436">
                  <c:v>17.62</c:v>
                </c:pt>
                <c:pt idx="437">
                  <c:v>17.66</c:v>
                </c:pt>
                <c:pt idx="438">
                  <c:v>17.829999999999998</c:v>
                </c:pt>
                <c:pt idx="439">
                  <c:v>17.78</c:v>
                </c:pt>
                <c:pt idx="440">
                  <c:v>17.96</c:v>
                </c:pt>
                <c:pt idx="441">
                  <c:v>18.2</c:v>
                </c:pt>
                <c:pt idx="442">
                  <c:v>18.149999999999999</c:v>
                </c:pt>
                <c:pt idx="443">
                  <c:v>18.510000000000002</c:v>
                </c:pt>
                <c:pt idx="444">
                  <c:v>18.77</c:v>
                </c:pt>
                <c:pt idx="445">
                  <c:v>18.64</c:v>
                </c:pt>
                <c:pt idx="446">
                  <c:v>18.8</c:v>
                </c:pt>
                <c:pt idx="447">
                  <c:v>18.64</c:v>
                </c:pt>
                <c:pt idx="448">
                  <c:v>18.690000000000001</c:v>
                </c:pt>
                <c:pt idx="449">
                  <c:v>18.14</c:v>
                </c:pt>
                <c:pt idx="450">
                  <c:v>17.899999999999999</c:v>
                </c:pt>
                <c:pt idx="451">
                  <c:v>17.489999999999998</c:v>
                </c:pt>
                <c:pt idx="452">
                  <c:v>17.61</c:v>
                </c:pt>
                <c:pt idx="453">
                  <c:v>17.510000000000002</c:v>
                </c:pt>
                <c:pt idx="454">
                  <c:v>17.7</c:v>
                </c:pt>
                <c:pt idx="455">
                  <c:v>17.75</c:v>
                </c:pt>
                <c:pt idx="456">
                  <c:v>17.899999999999999</c:v>
                </c:pt>
                <c:pt idx="457">
                  <c:v>18.170000000000002</c:v>
                </c:pt>
                <c:pt idx="458">
                  <c:v>18.11</c:v>
                </c:pt>
                <c:pt idx="459">
                  <c:v>18.25</c:v>
                </c:pt>
                <c:pt idx="460">
                  <c:v>18.18</c:v>
                </c:pt>
                <c:pt idx="461">
                  <c:v>18.28</c:v>
                </c:pt>
                <c:pt idx="462">
                  <c:v>17.98</c:v>
                </c:pt>
                <c:pt idx="463">
                  <c:v>17.93</c:v>
                </c:pt>
                <c:pt idx="464">
                  <c:v>17.88</c:v>
                </c:pt>
                <c:pt idx="465">
                  <c:v>17.670000000000002</c:v>
                </c:pt>
                <c:pt idx="466">
                  <c:v>17.940000000000001</c:v>
                </c:pt>
                <c:pt idx="467">
                  <c:v>18.059999999999999</c:v>
                </c:pt>
                <c:pt idx="468">
                  <c:v>18.059999999999999</c:v>
                </c:pt>
                <c:pt idx="469">
                  <c:v>19.09</c:v>
                </c:pt>
                <c:pt idx="470">
                  <c:v>19.239999999999998</c:v>
                </c:pt>
                <c:pt idx="471">
                  <c:v>19.05</c:v>
                </c:pt>
                <c:pt idx="472">
                  <c:v>19.28</c:v>
                </c:pt>
                <c:pt idx="473">
                  <c:v>19.18</c:v>
                </c:pt>
                <c:pt idx="474">
                  <c:v>18.989999999999998</c:v>
                </c:pt>
                <c:pt idx="475">
                  <c:v>19.38</c:v>
                </c:pt>
                <c:pt idx="476">
                  <c:v>19.48</c:v>
                </c:pt>
                <c:pt idx="477">
                  <c:v>19.510000000000002</c:v>
                </c:pt>
                <c:pt idx="478">
                  <c:v>19.739999999999998</c:v>
                </c:pt>
                <c:pt idx="479">
                  <c:v>20</c:v>
                </c:pt>
                <c:pt idx="480">
                  <c:v>19.43</c:v>
                </c:pt>
                <c:pt idx="481">
                  <c:v>19.29</c:v>
                </c:pt>
                <c:pt idx="482">
                  <c:v>19.260000000000002</c:v>
                </c:pt>
                <c:pt idx="483">
                  <c:v>19.43</c:v>
                </c:pt>
                <c:pt idx="484">
                  <c:v>19.309999999999999</c:v>
                </c:pt>
                <c:pt idx="485">
                  <c:v>19.25</c:v>
                </c:pt>
                <c:pt idx="486">
                  <c:v>19.28</c:v>
                </c:pt>
                <c:pt idx="487">
                  <c:v>20</c:v>
                </c:pt>
                <c:pt idx="488">
                  <c:v>20.49</c:v>
                </c:pt>
                <c:pt idx="489">
                  <c:v>20.86</c:v>
                </c:pt>
                <c:pt idx="490">
                  <c:v>20.18</c:v>
                </c:pt>
                <c:pt idx="491">
                  <c:v>20.05</c:v>
                </c:pt>
                <c:pt idx="492">
                  <c:v>19.66</c:v>
                </c:pt>
                <c:pt idx="493">
                  <c:v>19.75</c:v>
                </c:pt>
                <c:pt idx="494">
                  <c:v>19.72</c:v>
                </c:pt>
                <c:pt idx="495">
                  <c:v>19.5</c:v>
                </c:pt>
                <c:pt idx="496">
                  <c:v>19.649999999999999</c:v>
                </c:pt>
                <c:pt idx="497">
                  <c:v>19.52</c:v>
                </c:pt>
                <c:pt idx="498">
                  <c:v>19.260000000000002</c:v>
                </c:pt>
                <c:pt idx="499">
                  <c:v>19.149999999999999</c:v>
                </c:pt>
                <c:pt idx="500">
                  <c:v>19.14</c:v>
                </c:pt>
                <c:pt idx="501">
                  <c:v>19.170000000000002</c:v>
                </c:pt>
                <c:pt idx="502">
                  <c:v>19.309999999999999</c:v>
                </c:pt>
                <c:pt idx="503">
                  <c:v>19.36</c:v>
                </c:pt>
                <c:pt idx="504">
                  <c:v>19.68</c:v>
                </c:pt>
                <c:pt idx="505">
                  <c:v>20.46</c:v>
                </c:pt>
                <c:pt idx="506">
                  <c:v>20.5</c:v>
                </c:pt>
                <c:pt idx="507">
                  <c:v>21.42</c:v>
                </c:pt>
                <c:pt idx="508">
                  <c:v>21.32</c:v>
                </c:pt>
                <c:pt idx="509">
                  <c:v>21.14</c:v>
                </c:pt>
                <c:pt idx="510">
                  <c:v>21.44</c:v>
                </c:pt>
                <c:pt idx="511">
                  <c:v>21.43</c:v>
                </c:pt>
                <c:pt idx="512">
                  <c:v>21.42</c:v>
                </c:pt>
                <c:pt idx="513">
                  <c:v>21.04</c:v>
                </c:pt>
                <c:pt idx="514">
                  <c:v>21.2</c:v>
                </c:pt>
                <c:pt idx="515">
                  <c:v>20.8</c:v>
                </c:pt>
                <c:pt idx="516">
                  <c:v>20.8</c:v>
                </c:pt>
                <c:pt idx="517">
                  <c:v>20.7</c:v>
                </c:pt>
                <c:pt idx="518">
                  <c:v>20.83</c:v>
                </c:pt>
                <c:pt idx="519">
                  <c:v>21.38</c:v>
                </c:pt>
                <c:pt idx="520">
                  <c:v>21.68</c:v>
                </c:pt>
                <c:pt idx="521">
                  <c:v>21.18</c:v>
                </c:pt>
                <c:pt idx="522">
                  <c:v>21.03</c:v>
                </c:pt>
                <c:pt idx="523">
                  <c:v>21.24</c:v>
                </c:pt>
                <c:pt idx="524">
                  <c:v>21.43</c:v>
                </c:pt>
                <c:pt idx="525">
                  <c:v>21.7</c:v>
                </c:pt>
                <c:pt idx="526">
                  <c:v>22.13</c:v>
                </c:pt>
                <c:pt idx="527">
                  <c:v>22.14</c:v>
                </c:pt>
                <c:pt idx="528">
                  <c:v>22.81</c:v>
                </c:pt>
                <c:pt idx="529">
                  <c:v>22.91</c:v>
                </c:pt>
                <c:pt idx="530">
                  <c:v>23.55</c:v>
                </c:pt>
                <c:pt idx="531">
                  <c:v>23.62</c:v>
                </c:pt>
                <c:pt idx="532">
                  <c:v>23.34</c:v>
                </c:pt>
                <c:pt idx="533">
                  <c:v>23.34</c:v>
                </c:pt>
                <c:pt idx="534">
                  <c:v>23.08</c:v>
                </c:pt>
                <c:pt idx="535">
                  <c:v>22.21</c:v>
                </c:pt>
                <c:pt idx="536">
                  <c:v>22.1</c:v>
                </c:pt>
                <c:pt idx="537">
                  <c:v>22.2</c:v>
                </c:pt>
                <c:pt idx="538">
                  <c:v>22.25</c:v>
                </c:pt>
                <c:pt idx="539">
                  <c:v>21.81</c:v>
                </c:pt>
                <c:pt idx="540">
                  <c:v>21.98</c:v>
                </c:pt>
                <c:pt idx="541">
                  <c:v>22.37</c:v>
                </c:pt>
                <c:pt idx="542">
                  <c:v>22.74</c:v>
                </c:pt>
                <c:pt idx="543">
                  <c:v>22.93</c:v>
                </c:pt>
                <c:pt idx="544">
                  <c:v>22.31</c:v>
                </c:pt>
                <c:pt idx="545">
                  <c:v>22.72</c:v>
                </c:pt>
                <c:pt idx="546">
                  <c:v>22.9</c:v>
                </c:pt>
                <c:pt idx="547">
                  <c:v>22.75</c:v>
                </c:pt>
                <c:pt idx="548">
                  <c:v>22.67</c:v>
                </c:pt>
                <c:pt idx="549">
                  <c:v>22.44</c:v>
                </c:pt>
                <c:pt idx="550">
                  <c:v>22.82</c:v>
                </c:pt>
                <c:pt idx="551">
                  <c:v>23.35</c:v>
                </c:pt>
                <c:pt idx="552">
                  <c:v>23.32</c:v>
                </c:pt>
                <c:pt idx="553">
                  <c:v>23.71</c:v>
                </c:pt>
                <c:pt idx="554">
                  <c:v>23.18</c:v>
                </c:pt>
                <c:pt idx="555">
                  <c:v>22.99</c:v>
                </c:pt>
                <c:pt idx="556">
                  <c:v>23.35</c:v>
                </c:pt>
                <c:pt idx="557">
                  <c:v>23.31</c:v>
                </c:pt>
                <c:pt idx="558">
                  <c:v>23.66</c:v>
                </c:pt>
                <c:pt idx="559">
                  <c:v>23.5</c:v>
                </c:pt>
                <c:pt idx="560">
                  <c:v>23.4</c:v>
                </c:pt>
                <c:pt idx="561">
                  <c:v>23.44</c:v>
                </c:pt>
                <c:pt idx="562">
                  <c:v>23.49</c:v>
                </c:pt>
                <c:pt idx="563">
                  <c:v>23.49</c:v>
                </c:pt>
                <c:pt idx="564">
                  <c:v>23.99</c:v>
                </c:pt>
                <c:pt idx="565">
                  <c:v>24.32</c:v>
                </c:pt>
                <c:pt idx="566">
                  <c:v>24.64</c:v>
                </c:pt>
                <c:pt idx="567">
                  <c:v>24.7</c:v>
                </c:pt>
                <c:pt idx="568">
                  <c:v>24.97</c:v>
                </c:pt>
                <c:pt idx="569">
                  <c:v>25.4</c:v>
                </c:pt>
                <c:pt idx="570">
                  <c:v>25.3</c:v>
                </c:pt>
                <c:pt idx="571">
                  <c:v>25.51</c:v>
                </c:pt>
                <c:pt idx="572">
                  <c:v>25.7</c:v>
                </c:pt>
                <c:pt idx="573">
                  <c:v>25.8</c:v>
                </c:pt>
                <c:pt idx="574">
                  <c:v>25.62</c:v>
                </c:pt>
                <c:pt idx="575">
                  <c:v>26.09</c:v>
                </c:pt>
                <c:pt idx="576">
                  <c:v>25.6</c:v>
                </c:pt>
                <c:pt idx="577">
                  <c:v>25.46</c:v>
                </c:pt>
                <c:pt idx="578">
                  <c:v>25.6</c:v>
                </c:pt>
                <c:pt idx="579">
                  <c:v>25.01</c:v>
                </c:pt>
                <c:pt idx="580">
                  <c:v>25.09</c:v>
                </c:pt>
                <c:pt idx="581">
                  <c:v>25.84</c:v>
                </c:pt>
                <c:pt idx="582">
                  <c:v>26.37</c:v>
                </c:pt>
                <c:pt idx="583">
                  <c:v>27.2</c:v>
                </c:pt>
                <c:pt idx="584">
                  <c:v>26.77</c:v>
                </c:pt>
                <c:pt idx="585">
                  <c:v>26.85</c:v>
                </c:pt>
                <c:pt idx="586">
                  <c:v>26.7</c:v>
                </c:pt>
                <c:pt idx="587">
                  <c:v>26.42</c:v>
                </c:pt>
                <c:pt idx="588">
                  <c:v>26.16</c:v>
                </c:pt>
                <c:pt idx="589">
                  <c:v>26.45</c:v>
                </c:pt>
                <c:pt idx="590">
                  <c:v>26.64</c:v>
                </c:pt>
                <c:pt idx="591">
                  <c:v>27.17</c:v>
                </c:pt>
                <c:pt idx="592">
                  <c:v>27.02</c:v>
                </c:pt>
                <c:pt idx="593">
                  <c:v>27.06</c:v>
                </c:pt>
                <c:pt idx="594">
                  <c:v>26.98</c:v>
                </c:pt>
                <c:pt idx="595">
                  <c:v>27.11</c:v>
                </c:pt>
                <c:pt idx="596">
                  <c:v>27.33</c:v>
                </c:pt>
                <c:pt idx="597">
                  <c:v>26.45</c:v>
                </c:pt>
                <c:pt idx="598">
                  <c:v>26.22</c:v>
                </c:pt>
                <c:pt idx="599">
                  <c:v>26.1</c:v>
                </c:pt>
                <c:pt idx="600">
                  <c:v>26.96</c:v>
                </c:pt>
                <c:pt idx="601">
                  <c:v>27.59</c:v>
                </c:pt>
                <c:pt idx="602">
                  <c:v>27.51</c:v>
                </c:pt>
                <c:pt idx="603">
                  <c:v>27.65</c:v>
                </c:pt>
                <c:pt idx="604">
                  <c:v>27.56</c:v>
                </c:pt>
                <c:pt idx="605">
                  <c:v>27.45</c:v>
                </c:pt>
                <c:pt idx="606">
                  <c:v>27.03</c:v>
                </c:pt>
                <c:pt idx="607">
                  <c:v>27.4</c:v>
                </c:pt>
                <c:pt idx="608">
                  <c:v>27.47</c:v>
                </c:pt>
                <c:pt idx="609">
                  <c:v>26.93</c:v>
                </c:pt>
                <c:pt idx="610">
                  <c:v>26.94</c:v>
                </c:pt>
                <c:pt idx="611">
                  <c:v>27.22</c:v>
                </c:pt>
                <c:pt idx="612">
                  <c:v>27.96</c:v>
                </c:pt>
                <c:pt idx="613">
                  <c:v>27.43</c:v>
                </c:pt>
                <c:pt idx="614">
                  <c:v>27.38</c:v>
                </c:pt>
                <c:pt idx="615">
                  <c:v>27.85</c:v>
                </c:pt>
                <c:pt idx="616">
                  <c:v>27.5</c:v>
                </c:pt>
                <c:pt idx="617">
                  <c:v>27.5</c:v>
                </c:pt>
                <c:pt idx="618">
                  <c:v>27.51</c:v>
                </c:pt>
                <c:pt idx="619">
                  <c:v>28.42</c:v>
                </c:pt>
                <c:pt idx="620">
                  <c:v>27.51</c:v>
                </c:pt>
                <c:pt idx="621">
                  <c:v>27.52</c:v>
                </c:pt>
                <c:pt idx="622">
                  <c:v>27.49</c:v>
                </c:pt>
                <c:pt idx="623">
                  <c:v>27.3</c:v>
                </c:pt>
                <c:pt idx="624">
                  <c:v>26.23</c:v>
                </c:pt>
                <c:pt idx="625">
                  <c:v>25.9</c:v>
                </c:pt>
                <c:pt idx="626">
                  <c:v>26.52</c:v>
                </c:pt>
                <c:pt idx="627">
                  <c:v>26.38</c:v>
                </c:pt>
                <c:pt idx="628">
                  <c:v>26.45</c:v>
                </c:pt>
                <c:pt idx="629">
                  <c:v>26.42</c:v>
                </c:pt>
                <c:pt idx="630">
                  <c:v>26.36</c:v>
                </c:pt>
                <c:pt idx="631">
                  <c:v>26.7</c:v>
                </c:pt>
                <c:pt idx="632">
                  <c:v>26.34</c:v>
                </c:pt>
                <c:pt idx="633">
                  <c:v>26.91</c:v>
                </c:pt>
                <c:pt idx="634">
                  <c:v>27.09</c:v>
                </c:pt>
                <c:pt idx="635">
                  <c:v>27.01</c:v>
                </c:pt>
                <c:pt idx="636">
                  <c:v>27.19</c:v>
                </c:pt>
                <c:pt idx="637">
                  <c:v>27.26</c:v>
                </c:pt>
                <c:pt idx="638">
                  <c:v>27.25</c:v>
                </c:pt>
                <c:pt idx="639">
                  <c:v>26.9</c:v>
                </c:pt>
                <c:pt idx="640">
                  <c:v>27.7</c:v>
                </c:pt>
                <c:pt idx="641">
                  <c:v>27.87</c:v>
                </c:pt>
                <c:pt idx="642">
                  <c:v>27.93</c:v>
                </c:pt>
                <c:pt idx="643">
                  <c:v>28</c:v>
                </c:pt>
                <c:pt idx="644">
                  <c:v>28.11</c:v>
                </c:pt>
                <c:pt idx="645">
                  <c:v>28.18</c:v>
                </c:pt>
                <c:pt idx="646">
                  <c:v>28.06</c:v>
                </c:pt>
                <c:pt idx="647">
                  <c:v>27.74</c:v>
                </c:pt>
                <c:pt idx="648">
                  <c:v>28.1</c:v>
                </c:pt>
                <c:pt idx="649">
                  <c:v>28.34</c:v>
                </c:pt>
                <c:pt idx="650">
                  <c:v>28.14</c:v>
                </c:pt>
                <c:pt idx="651">
                  <c:v>28.83</c:v>
                </c:pt>
                <c:pt idx="652">
                  <c:v>29</c:v>
                </c:pt>
                <c:pt idx="653">
                  <c:v>29.92</c:v>
                </c:pt>
                <c:pt idx="654">
                  <c:v>29.88</c:v>
                </c:pt>
                <c:pt idx="655">
                  <c:v>30.02</c:v>
                </c:pt>
                <c:pt idx="656">
                  <c:v>29.5</c:v>
                </c:pt>
                <c:pt idx="657">
                  <c:v>29.39</c:v>
                </c:pt>
                <c:pt idx="658">
                  <c:v>29.75</c:v>
                </c:pt>
                <c:pt idx="659">
                  <c:v>30.4</c:v>
                </c:pt>
                <c:pt idx="660">
                  <c:v>30.21</c:v>
                </c:pt>
                <c:pt idx="661">
                  <c:v>28.93</c:v>
                </c:pt>
                <c:pt idx="662">
                  <c:v>29.28</c:v>
                </c:pt>
                <c:pt idx="663">
                  <c:v>28.98</c:v>
                </c:pt>
                <c:pt idx="664">
                  <c:v>29.46</c:v>
                </c:pt>
                <c:pt idx="665">
                  <c:v>29.34</c:v>
                </c:pt>
                <c:pt idx="666">
                  <c:v>29.17</c:v>
                </c:pt>
                <c:pt idx="667">
                  <c:v>29.23</c:v>
                </c:pt>
                <c:pt idx="668">
                  <c:v>28.91</c:v>
                </c:pt>
                <c:pt idx="669">
                  <c:v>28.84</c:v>
                </c:pt>
                <c:pt idx="670">
                  <c:v>29.39</c:v>
                </c:pt>
                <c:pt idx="671">
                  <c:v>29.53</c:v>
                </c:pt>
                <c:pt idx="672">
                  <c:v>29.46</c:v>
                </c:pt>
                <c:pt idx="673">
                  <c:v>28.61</c:v>
                </c:pt>
                <c:pt idx="674">
                  <c:v>28.58</c:v>
                </c:pt>
                <c:pt idx="675">
                  <c:v>28.52</c:v>
                </c:pt>
                <c:pt idx="676">
                  <c:v>28.45</c:v>
                </c:pt>
                <c:pt idx="677">
                  <c:v>28.89</c:v>
                </c:pt>
                <c:pt idx="678">
                  <c:v>28.96</c:v>
                </c:pt>
                <c:pt idx="679">
                  <c:v>28.6</c:v>
                </c:pt>
                <c:pt idx="680">
                  <c:v>29.43</c:v>
                </c:pt>
                <c:pt idx="681">
                  <c:v>29.63</c:v>
                </c:pt>
                <c:pt idx="682">
                  <c:v>30.06</c:v>
                </c:pt>
                <c:pt idx="683">
                  <c:v>30</c:v>
                </c:pt>
                <c:pt idx="684">
                  <c:v>30.08</c:v>
                </c:pt>
                <c:pt idx="685">
                  <c:v>30.33</c:v>
                </c:pt>
                <c:pt idx="686">
                  <c:v>31.05</c:v>
                </c:pt>
                <c:pt idx="687">
                  <c:v>30.69</c:v>
                </c:pt>
                <c:pt idx="688">
                  <c:v>30.12</c:v>
                </c:pt>
                <c:pt idx="689">
                  <c:v>30.01</c:v>
                </c:pt>
                <c:pt idx="690">
                  <c:v>30.39</c:v>
                </c:pt>
                <c:pt idx="691">
                  <c:v>30.1</c:v>
                </c:pt>
                <c:pt idx="692">
                  <c:v>30.12</c:v>
                </c:pt>
                <c:pt idx="693">
                  <c:v>30.04</c:v>
                </c:pt>
                <c:pt idx="694">
                  <c:v>30.38</c:v>
                </c:pt>
                <c:pt idx="695">
                  <c:v>30.54</c:v>
                </c:pt>
                <c:pt idx="696">
                  <c:v>30.46</c:v>
                </c:pt>
                <c:pt idx="697">
                  <c:v>30.56</c:v>
                </c:pt>
                <c:pt idx="698">
                  <c:v>30.83</c:v>
                </c:pt>
                <c:pt idx="699">
                  <c:v>30.91</c:v>
                </c:pt>
                <c:pt idx="700">
                  <c:v>30.84</c:v>
                </c:pt>
                <c:pt idx="701">
                  <c:v>31.13</c:v>
                </c:pt>
                <c:pt idx="702">
                  <c:v>31.38</c:v>
                </c:pt>
                <c:pt idx="703">
                  <c:v>31.75</c:v>
                </c:pt>
                <c:pt idx="704">
                  <c:v>31.73</c:v>
                </c:pt>
                <c:pt idx="705">
                  <c:v>31.86</c:v>
                </c:pt>
                <c:pt idx="706">
                  <c:v>32.03</c:v>
                </c:pt>
                <c:pt idx="707">
                  <c:v>32.15</c:v>
                </c:pt>
                <c:pt idx="708">
                  <c:v>32.85</c:v>
                </c:pt>
                <c:pt idx="709">
                  <c:v>32.28</c:v>
                </c:pt>
                <c:pt idx="710">
                  <c:v>31.96</c:v>
                </c:pt>
                <c:pt idx="711">
                  <c:v>32.270000000000003</c:v>
                </c:pt>
                <c:pt idx="712">
                  <c:v>31.45</c:v>
                </c:pt>
                <c:pt idx="713">
                  <c:v>31.58</c:v>
                </c:pt>
                <c:pt idx="714">
                  <c:v>31.63</c:v>
                </c:pt>
                <c:pt idx="715">
                  <c:v>30.64</c:v>
                </c:pt>
                <c:pt idx="716">
                  <c:v>31.29</c:v>
                </c:pt>
                <c:pt idx="717">
                  <c:v>31.11</c:v>
                </c:pt>
                <c:pt idx="718">
                  <c:v>31.4</c:v>
                </c:pt>
                <c:pt idx="719">
                  <c:v>31.14</c:v>
                </c:pt>
                <c:pt idx="720">
                  <c:v>30.5</c:v>
                </c:pt>
                <c:pt idx="721">
                  <c:v>30.39</c:v>
                </c:pt>
                <c:pt idx="722">
                  <c:v>29.19</c:v>
                </c:pt>
                <c:pt idx="723">
                  <c:v>29.62</c:v>
                </c:pt>
                <c:pt idx="724">
                  <c:v>29.01</c:v>
                </c:pt>
                <c:pt idx="725">
                  <c:v>29.33</c:v>
                </c:pt>
                <c:pt idx="726">
                  <c:v>29.28</c:v>
                </c:pt>
                <c:pt idx="727">
                  <c:v>29.92</c:v>
                </c:pt>
                <c:pt idx="728">
                  <c:v>30.16</c:v>
                </c:pt>
                <c:pt idx="729">
                  <c:v>30.43</c:v>
                </c:pt>
                <c:pt idx="730">
                  <c:v>30.3</c:v>
                </c:pt>
                <c:pt idx="731">
                  <c:v>30.35</c:v>
                </c:pt>
                <c:pt idx="732">
                  <c:v>30.56</c:v>
                </c:pt>
                <c:pt idx="733">
                  <c:v>30.92</c:v>
                </c:pt>
                <c:pt idx="734">
                  <c:v>31.31</c:v>
                </c:pt>
                <c:pt idx="735">
                  <c:v>30.95</c:v>
                </c:pt>
                <c:pt idx="736">
                  <c:v>31.05</c:v>
                </c:pt>
                <c:pt idx="737">
                  <c:v>30.94</c:v>
                </c:pt>
                <c:pt idx="738">
                  <c:v>30.29</c:v>
                </c:pt>
                <c:pt idx="739">
                  <c:v>30.72</c:v>
                </c:pt>
                <c:pt idx="740">
                  <c:v>31.9</c:v>
                </c:pt>
                <c:pt idx="741">
                  <c:v>32.380000000000003</c:v>
                </c:pt>
                <c:pt idx="742">
                  <c:v>32.619999999999997</c:v>
                </c:pt>
                <c:pt idx="743">
                  <c:v>32.17</c:v>
                </c:pt>
                <c:pt idx="744">
                  <c:v>32.090000000000003</c:v>
                </c:pt>
                <c:pt idx="745">
                  <c:v>32.31</c:v>
                </c:pt>
                <c:pt idx="746">
                  <c:v>32.630000000000003</c:v>
                </c:pt>
                <c:pt idx="747">
                  <c:v>32.5</c:v>
                </c:pt>
                <c:pt idx="748">
                  <c:v>32.61</c:v>
                </c:pt>
                <c:pt idx="749">
                  <c:v>33.659999999999997</c:v>
                </c:pt>
                <c:pt idx="750">
                  <c:v>34.01</c:v>
                </c:pt>
                <c:pt idx="751">
                  <c:v>33.64</c:v>
                </c:pt>
                <c:pt idx="752">
                  <c:v>33.42</c:v>
                </c:pt>
                <c:pt idx="753">
                  <c:v>33.29</c:v>
                </c:pt>
                <c:pt idx="754">
                  <c:v>33.47</c:v>
                </c:pt>
                <c:pt idx="755">
                  <c:v>33.6</c:v>
                </c:pt>
                <c:pt idx="756">
                  <c:v>34.270000000000003</c:v>
                </c:pt>
                <c:pt idx="757">
                  <c:v>34.31</c:v>
                </c:pt>
                <c:pt idx="758">
                  <c:v>34.479999999999997</c:v>
                </c:pt>
                <c:pt idx="759">
                  <c:v>34.92</c:v>
                </c:pt>
                <c:pt idx="760">
                  <c:v>35.69</c:v>
                </c:pt>
                <c:pt idx="761">
                  <c:v>35.56</c:v>
                </c:pt>
                <c:pt idx="762">
                  <c:v>35.89</c:v>
                </c:pt>
                <c:pt idx="763">
                  <c:v>36.19</c:v>
                </c:pt>
                <c:pt idx="764">
                  <c:v>35.08</c:v>
                </c:pt>
                <c:pt idx="765">
                  <c:v>35.42</c:v>
                </c:pt>
                <c:pt idx="766">
                  <c:v>35.07</c:v>
                </c:pt>
                <c:pt idx="767">
                  <c:v>34.74</c:v>
                </c:pt>
                <c:pt idx="768">
                  <c:v>34.659999999999997</c:v>
                </c:pt>
                <c:pt idx="769">
                  <c:v>35.39</c:v>
                </c:pt>
                <c:pt idx="770">
                  <c:v>35.54</c:v>
                </c:pt>
                <c:pt idx="771">
                  <c:v>36.4</c:v>
                </c:pt>
                <c:pt idx="772">
                  <c:v>36.42</c:v>
                </c:pt>
                <c:pt idx="773">
                  <c:v>35.6</c:v>
                </c:pt>
                <c:pt idx="774">
                  <c:v>35.5</c:v>
                </c:pt>
                <c:pt idx="775">
                  <c:v>35.75</c:v>
                </c:pt>
                <c:pt idx="776">
                  <c:v>36.78</c:v>
                </c:pt>
                <c:pt idx="777">
                  <c:v>35.9</c:v>
                </c:pt>
                <c:pt idx="778">
                  <c:v>34</c:v>
                </c:pt>
                <c:pt idx="779">
                  <c:v>33.590000000000003</c:v>
                </c:pt>
                <c:pt idx="780">
                  <c:v>33.75</c:v>
                </c:pt>
                <c:pt idx="781">
                  <c:v>32.03</c:v>
                </c:pt>
                <c:pt idx="782">
                  <c:v>32.33</c:v>
                </c:pt>
                <c:pt idx="783">
                  <c:v>33.020000000000003</c:v>
                </c:pt>
                <c:pt idx="784">
                  <c:v>33.57</c:v>
                </c:pt>
                <c:pt idx="785">
                  <c:v>34.28</c:v>
                </c:pt>
                <c:pt idx="786">
                  <c:v>34.520000000000003</c:v>
                </c:pt>
                <c:pt idx="787">
                  <c:v>34.01</c:v>
                </c:pt>
                <c:pt idx="788">
                  <c:v>33.6</c:v>
                </c:pt>
                <c:pt idx="789">
                  <c:v>33.840000000000003</c:v>
                </c:pt>
                <c:pt idx="790">
                  <c:v>33.9</c:v>
                </c:pt>
                <c:pt idx="791">
                  <c:v>34.25</c:v>
                </c:pt>
                <c:pt idx="792">
                  <c:v>34.15</c:v>
                </c:pt>
                <c:pt idx="793">
                  <c:v>32.700000000000003</c:v>
                </c:pt>
                <c:pt idx="794">
                  <c:v>32.799999999999997</c:v>
                </c:pt>
                <c:pt idx="795">
                  <c:v>31.99</c:v>
                </c:pt>
                <c:pt idx="796">
                  <c:v>32.049999999999997</c:v>
                </c:pt>
                <c:pt idx="797">
                  <c:v>32.450000000000003</c:v>
                </c:pt>
                <c:pt idx="798">
                  <c:v>32.85</c:v>
                </c:pt>
                <c:pt idx="799">
                  <c:v>32.75</c:v>
                </c:pt>
                <c:pt idx="800">
                  <c:v>33.01</c:v>
                </c:pt>
                <c:pt idx="801">
                  <c:v>33.56</c:v>
                </c:pt>
                <c:pt idx="802">
                  <c:v>33.54</c:v>
                </c:pt>
                <c:pt idx="803">
                  <c:v>33.01</c:v>
                </c:pt>
                <c:pt idx="804">
                  <c:v>32.83</c:v>
                </c:pt>
                <c:pt idx="805">
                  <c:v>32.369999999999997</c:v>
                </c:pt>
                <c:pt idx="806">
                  <c:v>32.049999999999997</c:v>
                </c:pt>
                <c:pt idx="807">
                  <c:v>31.27</c:v>
                </c:pt>
                <c:pt idx="808">
                  <c:v>31.76</c:v>
                </c:pt>
                <c:pt idx="809">
                  <c:v>31.99</c:v>
                </c:pt>
                <c:pt idx="810">
                  <c:v>30.52</c:v>
                </c:pt>
                <c:pt idx="811">
                  <c:v>30.16</c:v>
                </c:pt>
                <c:pt idx="812">
                  <c:v>30.51</c:v>
                </c:pt>
                <c:pt idx="813">
                  <c:v>30.23</c:v>
                </c:pt>
                <c:pt idx="814">
                  <c:v>29.62</c:v>
                </c:pt>
                <c:pt idx="815">
                  <c:v>29.62</c:v>
                </c:pt>
                <c:pt idx="816">
                  <c:v>29.78</c:v>
                </c:pt>
                <c:pt idx="817">
                  <c:v>30.14</c:v>
                </c:pt>
                <c:pt idx="818">
                  <c:v>30.19</c:v>
                </c:pt>
                <c:pt idx="819">
                  <c:v>30.21</c:v>
                </c:pt>
                <c:pt idx="820">
                  <c:v>29.62</c:v>
                </c:pt>
                <c:pt idx="821">
                  <c:v>29.76</c:v>
                </c:pt>
                <c:pt idx="822">
                  <c:v>30.73</c:v>
                </c:pt>
                <c:pt idx="823">
                  <c:v>29.81</c:v>
                </c:pt>
                <c:pt idx="824">
                  <c:v>29.79</c:v>
                </c:pt>
                <c:pt idx="825">
                  <c:v>29.13</c:v>
                </c:pt>
                <c:pt idx="826">
                  <c:v>29.3</c:v>
                </c:pt>
                <c:pt idx="827">
                  <c:v>29.44</c:v>
                </c:pt>
                <c:pt idx="828">
                  <c:v>29.21</c:v>
                </c:pt>
                <c:pt idx="829">
                  <c:v>29.43</c:v>
                </c:pt>
                <c:pt idx="830">
                  <c:v>29.26</c:v>
                </c:pt>
                <c:pt idx="831">
                  <c:v>28.89</c:v>
                </c:pt>
                <c:pt idx="832">
                  <c:v>28.42</c:v>
                </c:pt>
                <c:pt idx="833">
                  <c:v>28.1</c:v>
                </c:pt>
                <c:pt idx="834">
                  <c:v>28.51</c:v>
                </c:pt>
                <c:pt idx="835">
                  <c:v>28.47</c:v>
                </c:pt>
                <c:pt idx="836">
                  <c:v>28.84</c:v>
                </c:pt>
                <c:pt idx="837">
                  <c:v>28.6</c:v>
                </c:pt>
                <c:pt idx="838">
                  <c:v>29.64</c:v>
                </c:pt>
                <c:pt idx="839">
                  <c:v>30.67</c:v>
                </c:pt>
                <c:pt idx="840">
                  <c:v>31.15</c:v>
                </c:pt>
                <c:pt idx="841">
                  <c:v>31.39</c:v>
                </c:pt>
                <c:pt idx="842">
                  <c:v>30.73</c:v>
                </c:pt>
                <c:pt idx="843">
                  <c:v>30.33</c:v>
                </c:pt>
                <c:pt idx="844">
                  <c:v>30.56</c:v>
                </c:pt>
                <c:pt idx="845">
                  <c:v>30.28</c:v>
                </c:pt>
                <c:pt idx="846">
                  <c:v>30.03</c:v>
                </c:pt>
                <c:pt idx="847">
                  <c:v>29.72</c:v>
                </c:pt>
                <c:pt idx="848">
                  <c:v>30.07</c:v>
                </c:pt>
                <c:pt idx="849">
                  <c:v>29.81</c:v>
                </c:pt>
                <c:pt idx="850">
                  <c:v>29.28</c:v>
                </c:pt>
                <c:pt idx="851">
                  <c:v>30.66</c:v>
                </c:pt>
                <c:pt idx="852">
                  <c:v>30.65</c:v>
                </c:pt>
                <c:pt idx="853">
                  <c:v>30.8</c:v>
                </c:pt>
                <c:pt idx="854">
                  <c:v>31.27</c:v>
                </c:pt>
                <c:pt idx="855">
                  <c:v>31.62</c:v>
                </c:pt>
                <c:pt idx="856">
                  <c:v>31.4</c:v>
                </c:pt>
                <c:pt idx="857">
                  <c:v>31.48</c:v>
                </c:pt>
                <c:pt idx="858">
                  <c:v>31.32</c:v>
                </c:pt>
                <c:pt idx="859">
                  <c:v>32.33</c:v>
                </c:pt>
                <c:pt idx="860">
                  <c:v>32.18</c:v>
                </c:pt>
                <c:pt idx="861">
                  <c:v>32.29</c:v>
                </c:pt>
                <c:pt idx="862">
                  <c:v>32.229999999999997</c:v>
                </c:pt>
                <c:pt idx="863">
                  <c:v>32.19</c:v>
                </c:pt>
                <c:pt idx="864">
                  <c:v>32.24</c:v>
                </c:pt>
                <c:pt idx="865">
                  <c:v>32.33</c:v>
                </c:pt>
                <c:pt idx="866">
                  <c:v>32</c:v>
                </c:pt>
                <c:pt idx="867">
                  <c:v>32.11</c:v>
                </c:pt>
                <c:pt idx="868">
                  <c:v>32.28</c:v>
                </c:pt>
                <c:pt idx="869">
                  <c:v>32.090000000000003</c:v>
                </c:pt>
                <c:pt idx="870">
                  <c:v>32.19</c:v>
                </c:pt>
                <c:pt idx="871">
                  <c:v>31.65</c:v>
                </c:pt>
                <c:pt idx="872">
                  <c:v>31.83</c:v>
                </c:pt>
                <c:pt idx="873">
                  <c:v>31.69</c:v>
                </c:pt>
                <c:pt idx="874">
                  <c:v>31.77</c:v>
                </c:pt>
                <c:pt idx="875">
                  <c:v>30.47</c:v>
                </c:pt>
                <c:pt idx="876">
                  <c:v>30.88</c:v>
                </c:pt>
                <c:pt idx="877">
                  <c:v>30.76</c:v>
                </c:pt>
                <c:pt idx="878">
                  <c:v>31.14</c:v>
                </c:pt>
                <c:pt idx="879">
                  <c:v>31.87</c:v>
                </c:pt>
                <c:pt idx="880">
                  <c:v>33.090000000000003</c:v>
                </c:pt>
                <c:pt idx="881">
                  <c:v>33.85</c:v>
                </c:pt>
                <c:pt idx="882">
                  <c:v>34.76</c:v>
                </c:pt>
                <c:pt idx="883">
                  <c:v>34.869999999999997</c:v>
                </c:pt>
                <c:pt idx="884">
                  <c:v>35.29</c:v>
                </c:pt>
                <c:pt idx="885">
                  <c:v>35.39</c:v>
                </c:pt>
                <c:pt idx="886">
                  <c:v>35.409999999999997</c:v>
                </c:pt>
                <c:pt idx="887">
                  <c:v>35.880000000000003</c:v>
                </c:pt>
                <c:pt idx="888">
                  <c:v>36.119999999999997</c:v>
                </c:pt>
                <c:pt idx="889">
                  <c:v>35.92</c:v>
                </c:pt>
                <c:pt idx="890">
                  <c:v>36.020000000000003</c:v>
                </c:pt>
                <c:pt idx="891">
                  <c:v>36.299999999999997</c:v>
                </c:pt>
                <c:pt idx="892">
                  <c:v>35.6</c:v>
                </c:pt>
                <c:pt idx="893">
                  <c:v>35.4</c:v>
                </c:pt>
                <c:pt idx="894">
                  <c:v>35.72</c:v>
                </c:pt>
                <c:pt idx="895">
                  <c:v>35.85</c:v>
                </c:pt>
                <c:pt idx="896">
                  <c:v>35.380000000000003</c:v>
                </c:pt>
                <c:pt idx="897">
                  <c:v>34.86</c:v>
                </c:pt>
                <c:pt idx="898">
                  <c:v>35.03</c:v>
                </c:pt>
                <c:pt idx="899">
                  <c:v>34.9</c:v>
                </c:pt>
                <c:pt idx="900">
                  <c:v>35.5</c:v>
                </c:pt>
                <c:pt idx="901">
                  <c:v>35.08</c:v>
                </c:pt>
                <c:pt idx="902">
                  <c:v>34.11</c:v>
                </c:pt>
                <c:pt idx="903">
                  <c:v>34.75</c:v>
                </c:pt>
                <c:pt idx="904">
                  <c:v>35.26</c:v>
                </c:pt>
                <c:pt idx="905">
                  <c:v>35.909999999999997</c:v>
                </c:pt>
                <c:pt idx="906">
                  <c:v>35.75</c:v>
                </c:pt>
                <c:pt idx="907">
                  <c:v>35.090000000000003</c:v>
                </c:pt>
                <c:pt idx="908">
                  <c:v>34.54</c:v>
                </c:pt>
                <c:pt idx="909">
                  <c:v>34.03</c:v>
                </c:pt>
                <c:pt idx="910">
                  <c:v>34.39</c:v>
                </c:pt>
                <c:pt idx="911">
                  <c:v>34.19</c:v>
                </c:pt>
                <c:pt idx="912">
                  <c:v>33.630000000000003</c:v>
                </c:pt>
                <c:pt idx="913">
                  <c:v>33.72</c:v>
                </c:pt>
                <c:pt idx="914">
                  <c:v>34.21</c:v>
                </c:pt>
                <c:pt idx="915">
                  <c:v>34.35</c:v>
                </c:pt>
                <c:pt idx="916">
                  <c:v>34.619999999999997</c:v>
                </c:pt>
                <c:pt idx="917">
                  <c:v>34.5</c:v>
                </c:pt>
                <c:pt idx="918">
                  <c:v>34.700000000000003</c:v>
                </c:pt>
                <c:pt idx="919">
                  <c:v>34.72</c:v>
                </c:pt>
                <c:pt idx="920">
                  <c:v>34.75</c:v>
                </c:pt>
                <c:pt idx="921">
                  <c:v>34.75</c:v>
                </c:pt>
                <c:pt idx="922">
                  <c:v>34.409999999999997</c:v>
                </c:pt>
                <c:pt idx="923">
                  <c:v>34.53</c:v>
                </c:pt>
                <c:pt idx="924">
                  <c:v>34.72</c:v>
                </c:pt>
                <c:pt idx="925">
                  <c:v>34.36</c:v>
                </c:pt>
                <c:pt idx="926">
                  <c:v>33.99</c:v>
                </c:pt>
                <c:pt idx="927">
                  <c:v>33.47</c:v>
                </c:pt>
                <c:pt idx="928">
                  <c:v>33.85</c:v>
                </c:pt>
                <c:pt idx="929">
                  <c:v>34.28</c:v>
                </c:pt>
                <c:pt idx="930">
                  <c:v>34.200000000000003</c:v>
                </c:pt>
                <c:pt idx="931">
                  <c:v>34.08</c:v>
                </c:pt>
                <c:pt idx="932">
                  <c:v>34.4</c:v>
                </c:pt>
                <c:pt idx="933">
                  <c:v>34.07</c:v>
                </c:pt>
                <c:pt idx="934">
                  <c:v>34.35</c:v>
                </c:pt>
                <c:pt idx="935">
                  <c:v>34.44</c:v>
                </c:pt>
                <c:pt idx="936">
                  <c:v>35.21</c:v>
                </c:pt>
                <c:pt idx="937">
                  <c:v>36.07</c:v>
                </c:pt>
                <c:pt idx="938">
                  <c:v>35.9</c:v>
                </c:pt>
                <c:pt idx="939">
                  <c:v>36.119999999999997</c:v>
                </c:pt>
                <c:pt idx="940">
                  <c:v>35.56</c:v>
                </c:pt>
                <c:pt idx="941">
                  <c:v>34.93</c:v>
                </c:pt>
                <c:pt idx="942">
                  <c:v>34.549999999999997</c:v>
                </c:pt>
                <c:pt idx="943">
                  <c:v>35.49</c:v>
                </c:pt>
                <c:pt idx="944">
                  <c:v>35.43</c:v>
                </c:pt>
                <c:pt idx="945">
                  <c:v>36.21</c:v>
                </c:pt>
                <c:pt idx="946">
                  <c:v>35.15</c:v>
                </c:pt>
                <c:pt idx="947">
                  <c:v>33.83</c:v>
                </c:pt>
                <c:pt idx="948">
                  <c:v>33.07</c:v>
                </c:pt>
                <c:pt idx="949">
                  <c:v>32.85</c:v>
                </c:pt>
                <c:pt idx="950">
                  <c:v>31.4</c:v>
                </c:pt>
                <c:pt idx="951">
                  <c:v>30.67</c:v>
                </c:pt>
                <c:pt idx="952">
                  <c:v>31.06</c:v>
                </c:pt>
                <c:pt idx="953">
                  <c:v>31.15</c:v>
                </c:pt>
                <c:pt idx="954">
                  <c:v>31.74</c:v>
                </c:pt>
                <c:pt idx="955">
                  <c:v>31.68</c:v>
                </c:pt>
                <c:pt idx="956">
                  <c:v>30.37</c:v>
                </c:pt>
                <c:pt idx="957">
                  <c:v>29.49</c:v>
                </c:pt>
                <c:pt idx="958">
                  <c:v>29.49</c:v>
                </c:pt>
                <c:pt idx="959">
                  <c:v>29.47</c:v>
                </c:pt>
                <c:pt idx="960">
                  <c:v>28.35</c:v>
                </c:pt>
                <c:pt idx="961">
                  <c:v>29.86</c:v>
                </c:pt>
                <c:pt idx="962">
                  <c:v>30.31</c:v>
                </c:pt>
                <c:pt idx="963">
                  <c:v>29.53</c:v>
                </c:pt>
                <c:pt idx="964">
                  <c:v>29.92</c:v>
                </c:pt>
                <c:pt idx="965">
                  <c:v>29.42</c:v>
                </c:pt>
                <c:pt idx="966">
                  <c:v>30.59</c:v>
                </c:pt>
                <c:pt idx="967">
                  <c:v>29.56</c:v>
                </c:pt>
                <c:pt idx="968">
                  <c:v>30.04</c:v>
                </c:pt>
                <c:pt idx="969">
                  <c:v>30.62</c:v>
                </c:pt>
                <c:pt idx="970">
                  <c:v>31.75</c:v>
                </c:pt>
                <c:pt idx="971">
                  <c:v>31.76</c:v>
                </c:pt>
                <c:pt idx="972">
                  <c:v>30.59</c:v>
                </c:pt>
                <c:pt idx="973">
                  <c:v>29.45</c:v>
                </c:pt>
                <c:pt idx="974">
                  <c:v>29.07</c:v>
                </c:pt>
                <c:pt idx="975">
                  <c:v>28.24</c:v>
                </c:pt>
                <c:pt idx="976">
                  <c:v>28.26</c:v>
                </c:pt>
                <c:pt idx="977">
                  <c:v>28.15</c:v>
                </c:pt>
                <c:pt idx="978">
                  <c:v>26.59</c:v>
                </c:pt>
                <c:pt idx="979">
                  <c:v>26.19</c:v>
                </c:pt>
                <c:pt idx="980">
                  <c:v>28</c:v>
                </c:pt>
                <c:pt idx="981">
                  <c:v>28.7</c:v>
                </c:pt>
                <c:pt idx="982">
                  <c:v>28.88</c:v>
                </c:pt>
                <c:pt idx="983">
                  <c:v>28.11</c:v>
                </c:pt>
                <c:pt idx="984">
                  <c:v>28.35</c:v>
                </c:pt>
                <c:pt idx="985">
                  <c:v>28.59</c:v>
                </c:pt>
                <c:pt idx="986">
                  <c:v>28.19</c:v>
                </c:pt>
                <c:pt idx="987">
                  <c:v>28.66</c:v>
                </c:pt>
                <c:pt idx="988">
                  <c:v>26.45</c:v>
                </c:pt>
                <c:pt idx="989">
                  <c:v>26.74</c:v>
                </c:pt>
                <c:pt idx="990">
                  <c:v>26.09</c:v>
                </c:pt>
                <c:pt idx="991">
                  <c:v>25.37</c:v>
                </c:pt>
                <c:pt idx="992">
                  <c:v>24.86</c:v>
                </c:pt>
                <c:pt idx="993">
                  <c:v>25.38</c:v>
                </c:pt>
                <c:pt idx="994">
                  <c:v>24.97</c:v>
                </c:pt>
                <c:pt idx="995">
                  <c:v>24.28</c:v>
                </c:pt>
                <c:pt idx="996">
                  <c:v>24.01</c:v>
                </c:pt>
                <c:pt idx="997">
                  <c:v>24</c:v>
                </c:pt>
                <c:pt idx="998">
                  <c:v>23.41</c:v>
                </c:pt>
                <c:pt idx="999">
                  <c:v>22.88</c:v>
                </c:pt>
                <c:pt idx="1000">
                  <c:v>23.75</c:v>
                </c:pt>
                <c:pt idx="1001">
                  <c:v>23.75</c:v>
                </c:pt>
                <c:pt idx="1002">
                  <c:v>24.48</c:v>
                </c:pt>
                <c:pt idx="1003">
                  <c:v>24.46</c:v>
                </c:pt>
                <c:pt idx="1004">
                  <c:v>24.16</c:v>
                </c:pt>
                <c:pt idx="1005">
                  <c:v>24.54</c:v>
                </c:pt>
                <c:pt idx="1006">
                  <c:v>24.82</c:v>
                </c:pt>
                <c:pt idx="1007">
                  <c:v>23.88</c:v>
                </c:pt>
                <c:pt idx="1008">
                  <c:v>25.37</c:v>
                </c:pt>
                <c:pt idx="1009">
                  <c:v>26.26</c:v>
                </c:pt>
                <c:pt idx="1010">
                  <c:v>26.76</c:v>
                </c:pt>
                <c:pt idx="1011">
                  <c:v>26.91</c:v>
                </c:pt>
                <c:pt idx="1012">
                  <c:v>26.5</c:v>
                </c:pt>
                <c:pt idx="1013">
                  <c:v>26.35</c:v>
                </c:pt>
                <c:pt idx="1014">
                  <c:v>26.73</c:v>
                </c:pt>
                <c:pt idx="1015">
                  <c:v>27.3</c:v>
                </c:pt>
                <c:pt idx="1016">
                  <c:v>27.6</c:v>
                </c:pt>
                <c:pt idx="1017">
                  <c:v>27.88</c:v>
                </c:pt>
                <c:pt idx="1018">
                  <c:v>28.55</c:v>
                </c:pt>
                <c:pt idx="1019">
                  <c:v>27.14</c:v>
                </c:pt>
                <c:pt idx="1020">
                  <c:v>27.26</c:v>
                </c:pt>
                <c:pt idx="1021">
                  <c:v>27.2</c:v>
                </c:pt>
                <c:pt idx="1022">
                  <c:v>27.91</c:v>
                </c:pt>
                <c:pt idx="1023">
                  <c:v>27.73</c:v>
                </c:pt>
                <c:pt idx="1024">
                  <c:v>27.69</c:v>
                </c:pt>
                <c:pt idx="1025">
                  <c:v>27.68</c:v>
                </c:pt>
                <c:pt idx="1026">
                  <c:v>29.28</c:v>
                </c:pt>
                <c:pt idx="1027">
                  <c:v>29.35</c:v>
                </c:pt>
                <c:pt idx="1028">
                  <c:v>30.36</c:v>
                </c:pt>
                <c:pt idx="1029">
                  <c:v>30.61</c:v>
                </c:pt>
                <c:pt idx="1030">
                  <c:v>30.31</c:v>
                </c:pt>
                <c:pt idx="1031">
                  <c:v>30.01</c:v>
                </c:pt>
                <c:pt idx="1032">
                  <c:v>29.83</c:v>
                </c:pt>
                <c:pt idx="1033">
                  <c:v>29.69</c:v>
                </c:pt>
                <c:pt idx="1034">
                  <c:v>30.2</c:v>
                </c:pt>
                <c:pt idx="1035">
                  <c:v>30.14</c:v>
                </c:pt>
                <c:pt idx="1036">
                  <c:v>29.85</c:v>
                </c:pt>
                <c:pt idx="1037">
                  <c:v>30.24</c:v>
                </c:pt>
                <c:pt idx="1038">
                  <c:v>30.08</c:v>
                </c:pt>
                <c:pt idx="1039">
                  <c:v>29.44</c:v>
                </c:pt>
                <c:pt idx="1040">
                  <c:v>29.1</c:v>
                </c:pt>
                <c:pt idx="1041">
                  <c:v>29.16</c:v>
                </c:pt>
                <c:pt idx="1042">
                  <c:v>29.06</c:v>
                </c:pt>
                <c:pt idx="1043">
                  <c:v>28.99</c:v>
                </c:pt>
                <c:pt idx="1044">
                  <c:v>29.35</c:v>
                </c:pt>
                <c:pt idx="1045">
                  <c:v>29.3</c:v>
                </c:pt>
                <c:pt idx="1046">
                  <c:v>29.24</c:v>
                </c:pt>
                <c:pt idx="1047">
                  <c:v>29.34</c:v>
                </c:pt>
                <c:pt idx="1048">
                  <c:v>29.06</c:v>
                </c:pt>
                <c:pt idx="1049">
                  <c:v>28.93</c:v>
                </c:pt>
                <c:pt idx="1050">
                  <c:v>28.53</c:v>
                </c:pt>
                <c:pt idx="1051">
                  <c:v>27.99</c:v>
                </c:pt>
                <c:pt idx="1052">
                  <c:v>28.58</c:v>
                </c:pt>
                <c:pt idx="1053">
                  <c:v>28.34</c:v>
                </c:pt>
                <c:pt idx="1054">
                  <c:v>28.81</c:v>
                </c:pt>
                <c:pt idx="1055">
                  <c:v>28.94</c:v>
                </c:pt>
                <c:pt idx="1056">
                  <c:v>29.11</c:v>
                </c:pt>
                <c:pt idx="1057">
                  <c:v>29.78</c:v>
                </c:pt>
                <c:pt idx="1058">
                  <c:v>29.26</c:v>
                </c:pt>
                <c:pt idx="1059">
                  <c:v>28.81</c:v>
                </c:pt>
                <c:pt idx="1060">
                  <c:v>29.59</c:v>
                </c:pt>
                <c:pt idx="1061">
                  <c:v>28</c:v>
                </c:pt>
                <c:pt idx="1062">
                  <c:v>27.93</c:v>
                </c:pt>
                <c:pt idx="1063">
                  <c:v>28.31</c:v>
                </c:pt>
                <c:pt idx="1064">
                  <c:v>27.9</c:v>
                </c:pt>
                <c:pt idx="1065">
                  <c:v>28</c:v>
                </c:pt>
                <c:pt idx="1066">
                  <c:v>28.25</c:v>
                </c:pt>
                <c:pt idx="1067">
                  <c:v>28.65</c:v>
                </c:pt>
                <c:pt idx="1068">
                  <c:v>28.32</c:v>
                </c:pt>
                <c:pt idx="1069">
                  <c:v>28.68</c:v>
                </c:pt>
                <c:pt idx="1070">
                  <c:v>28.41</c:v>
                </c:pt>
                <c:pt idx="1071">
                  <c:v>28.6</c:v>
                </c:pt>
                <c:pt idx="1072">
                  <c:v>28.52</c:v>
                </c:pt>
                <c:pt idx="1073">
                  <c:v>28.12</c:v>
                </c:pt>
                <c:pt idx="1074">
                  <c:v>28.65</c:v>
                </c:pt>
                <c:pt idx="1075">
                  <c:v>28.68</c:v>
                </c:pt>
                <c:pt idx="1076">
                  <c:v>29.15</c:v>
                </c:pt>
                <c:pt idx="1077">
                  <c:v>28.98</c:v>
                </c:pt>
                <c:pt idx="1078">
                  <c:v>29.66</c:v>
                </c:pt>
                <c:pt idx="1079">
                  <c:v>29.95</c:v>
                </c:pt>
                <c:pt idx="1080">
                  <c:v>31.65</c:v>
                </c:pt>
                <c:pt idx="1081">
                  <c:v>32.409999999999997</c:v>
                </c:pt>
                <c:pt idx="1082">
                  <c:v>32.33</c:v>
                </c:pt>
                <c:pt idx="1083">
                  <c:v>32.42</c:v>
                </c:pt>
                <c:pt idx="1084">
                  <c:v>32.39</c:v>
                </c:pt>
                <c:pt idx="1085">
                  <c:v>32.89</c:v>
                </c:pt>
                <c:pt idx="1086">
                  <c:v>33.17</c:v>
                </c:pt>
                <c:pt idx="1087">
                  <c:v>32.69</c:v>
                </c:pt>
                <c:pt idx="1088">
                  <c:v>32.78</c:v>
                </c:pt>
                <c:pt idx="1089">
                  <c:v>33.04</c:v>
                </c:pt>
                <c:pt idx="1090">
                  <c:v>33.380000000000003</c:v>
                </c:pt>
                <c:pt idx="1091">
                  <c:v>32.770000000000003</c:v>
                </c:pt>
                <c:pt idx="1092">
                  <c:v>31.9</c:v>
                </c:pt>
                <c:pt idx="1093">
                  <c:v>32.49</c:v>
                </c:pt>
                <c:pt idx="1094">
                  <c:v>32.46</c:v>
                </c:pt>
                <c:pt idx="1095">
                  <c:v>32.79</c:v>
                </c:pt>
                <c:pt idx="1096">
                  <c:v>31.55</c:v>
                </c:pt>
                <c:pt idx="1097">
                  <c:v>32.700000000000003</c:v>
                </c:pt>
                <c:pt idx="1098">
                  <c:v>32.770000000000003</c:v>
                </c:pt>
                <c:pt idx="1099">
                  <c:v>33.159999999999997</c:v>
                </c:pt>
                <c:pt idx="1100">
                  <c:v>32.79</c:v>
                </c:pt>
                <c:pt idx="1101">
                  <c:v>32.130000000000003</c:v>
                </c:pt>
                <c:pt idx="1102">
                  <c:v>32.880000000000003</c:v>
                </c:pt>
                <c:pt idx="1103">
                  <c:v>32.880000000000003</c:v>
                </c:pt>
                <c:pt idx="1104">
                  <c:v>31.94</c:v>
                </c:pt>
                <c:pt idx="1105">
                  <c:v>31.81</c:v>
                </c:pt>
                <c:pt idx="1106">
                  <c:v>31.07</c:v>
                </c:pt>
                <c:pt idx="1107">
                  <c:v>30.65</c:v>
                </c:pt>
                <c:pt idx="1108">
                  <c:v>30.66</c:v>
                </c:pt>
                <c:pt idx="1109">
                  <c:v>29.41</c:v>
                </c:pt>
                <c:pt idx="1110">
                  <c:v>29.92</c:v>
                </c:pt>
                <c:pt idx="1111">
                  <c:v>30.88</c:v>
                </c:pt>
                <c:pt idx="1112">
                  <c:v>31.53</c:v>
                </c:pt>
                <c:pt idx="1113">
                  <c:v>31.84</c:v>
                </c:pt>
                <c:pt idx="1114">
                  <c:v>32.65</c:v>
                </c:pt>
                <c:pt idx="1115">
                  <c:v>32.86</c:v>
                </c:pt>
                <c:pt idx="1116">
                  <c:v>32.950000000000003</c:v>
                </c:pt>
                <c:pt idx="1117">
                  <c:v>32.770000000000003</c:v>
                </c:pt>
                <c:pt idx="1118">
                  <c:v>33.35</c:v>
                </c:pt>
                <c:pt idx="1119">
                  <c:v>33.36</c:v>
                </c:pt>
                <c:pt idx="1120">
                  <c:v>33.26</c:v>
                </c:pt>
                <c:pt idx="1121">
                  <c:v>33.46</c:v>
                </c:pt>
                <c:pt idx="1122">
                  <c:v>34.119999999999997</c:v>
                </c:pt>
                <c:pt idx="1123">
                  <c:v>34.18</c:v>
                </c:pt>
                <c:pt idx="1124">
                  <c:v>34.020000000000003</c:v>
                </c:pt>
                <c:pt idx="1125">
                  <c:v>33.32</c:v>
                </c:pt>
                <c:pt idx="1126">
                  <c:v>33.369999999999997</c:v>
                </c:pt>
                <c:pt idx="1127">
                  <c:v>33.520000000000003</c:v>
                </c:pt>
                <c:pt idx="1128">
                  <c:v>34.25</c:v>
                </c:pt>
                <c:pt idx="1129">
                  <c:v>34.299999999999997</c:v>
                </c:pt>
                <c:pt idx="1130">
                  <c:v>35.28</c:v>
                </c:pt>
                <c:pt idx="1131">
                  <c:v>35.69</c:v>
                </c:pt>
                <c:pt idx="1132">
                  <c:v>35.659999999999997</c:v>
                </c:pt>
                <c:pt idx="1133">
                  <c:v>35.78</c:v>
                </c:pt>
                <c:pt idx="1134">
                  <c:v>35.15</c:v>
                </c:pt>
                <c:pt idx="1135">
                  <c:v>35.75</c:v>
                </c:pt>
                <c:pt idx="1136">
                  <c:v>35.86</c:v>
                </c:pt>
                <c:pt idx="1137">
                  <c:v>35.86</c:v>
                </c:pt>
                <c:pt idx="1138">
                  <c:v>35.81</c:v>
                </c:pt>
                <c:pt idx="1139">
                  <c:v>35.380000000000003</c:v>
                </c:pt>
                <c:pt idx="1140">
                  <c:v>35.58</c:v>
                </c:pt>
                <c:pt idx="1141">
                  <c:v>34.94</c:v>
                </c:pt>
                <c:pt idx="1142">
                  <c:v>34.25</c:v>
                </c:pt>
                <c:pt idx="1143">
                  <c:v>34.229999999999997</c:v>
                </c:pt>
                <c:pt idx="1144">
                  <c:v>35.15</c:v>
                </c:pt>
                <c:pt idx="1145">
                  <c:v>35.17</c:v>
                </c:pt>
                <c:pt idx="1146">
                  <c:v>36.1</c:v>
                </c:pt>
                <c:pt idx="1147">
                  <c:v>36.049999999999997</c:v>
                </c:pt>
                <c:pt idx="1148">
                  <c:v>36.14</c:v>
                </c:pt>
                <c:pt idx="1149">
                  <c:v>35.32</c:v>
                </c:pt>
                <c:pt idx="1150">
                  <c:v>35.049999999999997</c:v>
                </c:pt>
                <c:pt idx="1151">
                  <c:v>33</c:v>
                </c:pt>
                <c:pt idx="1152">
                  <c:v>31.65</c:v>
                </c:pt>
                <c:pt idx="1153">
                  <c:v>31.53</c:v>
                </c:pt>
                <c:pt idx="1154">
                  <c:v>31.43</c:v>
                </c:pt>
                <c:pt idx="1155">
                  <c:v>33.26</c:v>
                </c:pt>
                <c:pt idx="1156">
                  <c:v>33.880000000000003</c:v>
                </c:pt>
                <c:pt idx="1157">
                  <c:v>34</c:v>
                </c:pt>
                <c:pt idx="1158">
                  <c:v>32.840000000000003</c:v>
                </c:pt>
                <c:pt idx="1159">
                  <c:v>33.07</c:v>
                </c:pt>
                <c:pt idx="1160">
                  <c:v>33.590000000000003</c:v>
                </c:pt>
                <c:pt idx="1161">
                  <c:v>32.119999999999997</c:v>
                </c:pt>
                <c:pt idx="1162">
                  <c:v>31.11</c:v>
                </c:pt>
                <c:pt idx="1163">
                  <c:v>32</c:v>
                </c:pt>
                <c:pt idx="1164">
                  <c:v>33.659999999999997</c:v>
                </c:pt>
                <c:pt idx="1165">
                  <c:v>34.799999999999997</c:v>
                </c:pt>
                <c:pt idx="1166">
                  <c:v>35.549999999999997</c:v>
                </c:pt>
                <c:pt idx="1167">
                  <c:v>36.56</c:v>
                </c:pt>
                <c:pt idx="1168">
                  <c:v>35.75</c:v>
                </c:pt>
                <c:pt idx="1169">
                  <c:v>36.29</c:v>
                </c:pt>
                <c:pt idx="1170">
                  <c:v>36.6</c:v>
                </c:pt>
                <c:pt idx="1171">
                  <c:v>37.11</c:v>
                </c:pt>
                <c:pt idx="1172">
                  <c:v>37.44</c:v>
                </c:pt>
                <c:pt idx="1173">
                  <c:v>37.729999999999997</c:v>
                </c:pt>
                <c:pt idx="1174">
                  <c:v>36.9</c:v>
                </c:pt>
                <c:pt idx="1175">
                  <c:v>38.86</c:v>
                </c:pt>
                <c:pt idx="1176">
                  <c:v>40.950000000000003</c:v>
                </c:pt>
                <c:pt idx="1177">
                  <c:v>40.68</c:v>
                </c:pt>
                <c:pt idx="1178">
                  <c:v>40.96</c:v>
                </c:pt>
                <c:pt idx="1179">
                  <c:v>39.729999999999997</c:v>
                </c:pt>
                <c:pt idx="1180">
                  <c:v>40.299999999999997</c:v>
                </c:pt>
                <c:pt idx="1181">
                  <c:v>40.58</c:v>
                </c:pt>
                <c:pt idx="1182">
                  <c:v>40.18</c:v>
                </c:pt>
                <c:pt idx="1183">
                  <c:v>40.56</c:v>
                </c:pt>
                <c:pt idx="1184">
                  <c:v>40.630000000000003</c:v>
                </c:pt>
                <c:pt idx="1185">
                  <c:v>40.700000000000003</c:v>
                </c:pt>
                <c:pt idx="1186">
                  <c:v>40.880000000000003</c:v>
                </c:pt>
                <c:pt idx="1187">
                  <c:v>40.06</c:v>
                </c:pt>
                <c:pt idx="1188">
                  <c:v>40.130000000000003</c:v>
                </c:pt>
                <c:pt idx="1189">
                  <c:v>40.200000000000003</c:v>
                </c:pt>
                <c:pt idx="1190">
                  <c:v>40.36</c:v>
                </c:pt>
                <c:pt idx="1191">
                  <c:v>40.549999999999997</c:v>
                </c:pt>
                <c:pt idx="1192">
                  <c:v>38.880000000000003</c:v>
                </c:pt>
                <c:pt idx="1193">
                  <c:v>37.82</c:v>
                </c:pt>
                <c:pt idx="1194">
                  <c:v>37.08</c:v>
                </c:pt>
                <c:pt idx="1195">
                  <c:v>35.71</c:v>
                </c:pt>
                <c:pt idx="1196">
                  <c:v>36.880000000000003</c:v>
                </c:pt>
                <c:pt idx="1197">
                  <c:v>37.590000000000003</c:v>
                </c:pt>
                <c:pt idx="1198">
                  <c:v>37.99</c:v>
                </c:pt>
                <c:pt idx="1199">
                  <c:v>37.85</c:v>
                </c:pt>
                <c:pt idx="1200">
                  <c:v>38.69</c:v>
                </c:pt>
                <c:pt idx="1201">
                  <c:v>38.93</c:v>
                </c:pt>
                <c:pt idx="1202">
                  <c:v>38.72</c:v>
                </c:pt>
                <c:pt idx="1203">
                  <c:v>38.67</c:v>
                </c:pt>
                <c:pt idx="1204">
                  <c:v>39.4</c:v>
                </c:pt>
                <c:pt idx="1205">
                  <c:v>39.450000000000003</c:v>
                </c:pt>
                <c:pt idx="1206">
                  <c:v>40.03</c:v>
                </c:pt>
                <c:pt idx="1207">
                  <c:v>39.97</c:v>
                </c:pt>
                <c:pt idx="1208">
                  <c:v>39.97</c:v>
                </c:pt>
                <c:pt idx="1209">
                  <c:v>39.82</c:v>
                </c:pt>
                <c:pt idx="1210">
                  <c:v>41.28</c:v>
                </c:pt>
                <c:pt idx="1211">
                  <c:v>41.16</c:v>
                </c:pt>
                <c:pt idx="1212">
                  <c:v>41.21</c:v>
                </c:pt>
                <c:pt idx="1213">
                  <c:v>41.25</c:v>
                </c:pt>
                <c:pt idx="1214">
                  <c:v>41.22</c:v>
                </c:pt>
                <c:pt idx="1215">
                  <c:v>41</c:v>
                </c:pt>
                <c:pt idx="1216">
                  <c:v>41.16</c:v>
                </c:pt>
                <c:pt idx="1217">
                  <c:v>43.25</c:v>
                </c:pt>
                <c:pt idx="1218">
                  <c:v>43.72</c:v>
                </c:pt>
                <c:pt idx="1219">
                  <c:v>43.71</c:v>
                </c:pt>
                <c:pt idx="1220">
                  <c:v>42.87</c:v>
                </c:pt>
                <c:pt idx="1221">
                  <c:v>42.57</c:v>
                </c:pt>
                <c:pt idx="1222">
                  <c:v>42.27</c:v>
                </c:pt>
                <c:pt idx="1223">
                  <c:v>42.43</c:v>
                </c:pt>
                <c:pt idx="1224">
                  <c:v>42.9</c:v>
                </c:pt>
                <c:pt idx="1225">
                  <c:v>43.17</c:v>
                </c:pt>
                <c:pt idx="1226">
                  <c:v>43.7</c:v>
                </c:pt>
                <c:pt idx="1227">
                  <c:v>43.93</c:v>
                </c:pt>
                <c:pt idx="1228">
                  <c:v>43.7</c:v>
                </c:pt>
                <c:pt idx="1229">
                  <c:v>42.82</c:v>
                </c:pt>
                <c:pt idx="1230">
                  <c:v>42.83</c:v>
                </c:pt>
                <c:pt idx="1231">
                  <c:v>42.37</c:v>
                </c:pt>
                <c:pt idx="1232">
                  <c:v>42.44</c:v>
                </c:pt>
                <c:pt idx="1233">
                  <c:v>43.23</c:v>
                </c:pt>
                <c:pt idx="1234">
                  <c:v>43.26</c:v>
                </c:pt>
                <c:pt idx="1235">
                  <c:v>44.2</c:v>
                </c:pt>
                <c:pt idx="1236">
                  <c:v>43.8</c:v>
                </c:pt>
                <c:pt idx="1237">
                  <c:v>43.08</c:v>
                </c:pt>
                <c:pt idx="1238">
                  <c:v>42.82</c:v>
                </c:pt>
                <c:pt idx="1239">
                  <c:v>43.74</c:v>
                </c:pt>
                <c:pt idx="1240">
                  <c:v>44.54</c:v>
                </c:pt>
                <c:pt idx="1241">
                  <c:v>44.65</c:v>
                </c:pt>
                <c:pt idx="1242">
                  <c:v>43.83</c:v>
                </c:pt>
                <c:pt idx="1243">
                  <c:v>44.29</c:v>
                </c:pt>
                <c:pt idx="1244">
                  <c:v>44.96</c:v>
                </c:pt>
                <c:pt idx="1245">
                  <c:v>44.47</c:v>
                </c:pt>
                <c:pt idx="1246">
                  <c:v>44.41</c:v>
                </c:pt>
                <c:pt idx="1247">
                  <c:v>46.48</c:v>
                </c:pt>
                <c:pt idx="1248">
                  <c:v>46.39</c:v>
                </c:pt>
                <c:pt idx="1249">
                  <c:v>46.81</c:v>
                </c:pt>
                <c:pt idx="1250">
                  <c:v>47.72</c:v>
                </c:pt>
                <c:pt idx="1251">
                  <c:v>48.25</c:v>
                </c:pt>
                <c:pt idx="1252">
                  <c:v>47.31</c:v>
                </c:pt>
                <c:pt idx="1253">
                  <c:v>47.7</c:v>
                </c:pt>
                <c:pt idx="1254">
                  <c:v>47.88</c:v>
                </c:pt>
                <c:pt idx="1255">
                  <c:v>48.07</c:v>
                </c:pt>
                <c:pt idx="1256">
                  <c:v>47.7</c:v>
                </c:pt>
                <c:pt idx="1257">
                  <c:v>47.71</c:v>
                </c:pt>
                <c:pt idx="1258">
                  <c:v>47.66</c:v>
                </c:pt>
                <c:pt idx="1259">
                  <c:v>47.31</c:v>
                </c:pt>
                <c:pt idx="1260">
                  <c:v>47.58</c:v>
                </c:pt>
                <c:pt idx="1261">
                  <c:v>47.63</c:v>
                </c:pt>
                <c:pt idx="1262">
                  <c:v>48.65</c:v>
                </c:pt>
                <c:pt idx="1263">
                  <c:v>49.81</c:v>
                </c:pt>
                <c:pt idx="1264">
                  <c:v>49.87</c:v>
                </c:pt>
                <c:pt idx="1265">
                  <c:v>50.11</c:v>
                </c:pt>
                <c:pt idx="1266">
                  <c:v>48.97</c:v>
                </c:pt>
                <c:pt idx="1267">
                  <c:v>48.81</c:v>
                </c:pt>
                <c:pt idx="1268">
                  <c:v>49.08</c:v>
                </c:pt>
                <c:pt idx="1269">
                  <c:v>50.36</c:v>
                </c:pt>
                <c:pt idx="1270">
                  <c:v>50.76</c:v>
                </c:pt>
                <c:pt idx="1271">
                  <c:v>52.01</c:v>
                </c:pt>
                <c:pt idx="1272">
                  <c:v>52.14</c:v>
                </c:pt>
                <c:pt idx="1273">
                  <c:v>51.01</c:v>
                </c:pt>
                <c:pt idx="1274">
                  <c:v>49.85</c:v>
                </c:pt>
                <c:pt idx="1275">
                  <c:v>50.75</c:v>
                </c:pt>
                <c:pt idx="1276">
                  <c:v>51.16</c:v>
                </c:pt>
                <c:pt idx="1277">
                  <c:v>46.63</c:v>
                </c:pt>
                <c:pt idx="1278">
                  <c:v>47.32</c:v>
                </c:pt>
                <c:pt idx="1279">
                  <c:v>45.94</c:v>
                </c:pt>
                <c:pt idx="1280">
                  <c:v>47.06</c:v>
                </c:pt>
                <c:pt idx="1281">
                  <c:v>47.96</c:v>
                </c:pt>
                <c:pt idx="1282">
                  <c:v>47.05</c:v>
                </c:pt>
                <c:pt idx="1283">
                  <c:v>47.36</c:v>
                </c:pt>
                <c:pt idx="1284">
                  <c:v>46.62</c:v>
                </c:pt>
                <c:pt idx="1285">
                  <c:v>46.84</c:v>
                </c:pt>
                <c:pt idx="1286">
                  <c:v>46.34</c:v>
                </c:pt>
                <c:pt idx="1287">
                  <c:v>45.79</c:v>
                </c:pt>
                <c:pt idx="1288">
                  <c:v>45.71</c:v>
                </c:pt>
                <c:pt idx="1289">
                  <c:v>45.67</c:v>
                </c:pt>
                <c:pt idx="1290">
                  <c:v>46.57</c:v>
                </c:pt>
                <c:pt idx="1291">
                  <c:v>46.45</c:v>
                </c:pt>
                <c:pt idx="1292">
                  <c:v>45.69</c:v>
                </c:pt>
                <c:pt idx="1293">
                  <c:v>44.92</c:v>
                </c:pt>
                <c:pt idx="1294">
                  <c:v>43.17</c:v>
                </c:pt>
                <c:pt idx="1295">
                  <c:v>43.2</c:v>
                </c:pt>
                <c:pt idx="1296">
                  <c:v>42.31</c:v>
                </c:pt>
                <c:pt idx="1297">
                  <c:v>41.66</c:v>
                </c:pt>
                <c:pt idx="1298">
                  <c:v>43.39</c:v>
                </c:pt>
                <c:pt idx="1299">
                  <c:v>42.81</c:v>
                </c:pt>
                <c:pt idx="1300">
                  <c:v>42.94</c:v>
                </c:pt>
                <c:pt idx="1301">
                  <c:v>42.74</c:v>
                </c:pt>
                <c:pt idx="1302">
                  <c:v>40.5</c:v>
                </c:pt>
                <c:pt idx="1303">
                  <c:v>34.06</c:v>
                </c:pt>
                <c:pt idx="1304">
                  <c:v>35.44</c:v>
                </c:pt>
                <c:pt idx="1305">
                  <c:v>33.92</c:v>
                </c:pt>
                <c:pt idx="1306">
                  <c:v>30.1</c:v>
                </c:pt>
                <c:pt idx="1307">
                  <c:v>35.950000000000003</c:v>
                </c:pt>
                <c:pt idx="1308">
                  <c:v>31.15</c:v>
                </c:pt>
                <c:pt idx="1309">
                  <c:v>31.2</c:v>
                </c:pt>
                <c:pt idx="1310">
                  <c:v>30</c:v>
                </c:pt>
                <c:pt idx="1311">
                  <c:v>29.89</c:v>
                </c:pt>
                <c:pt idx="1312">
                  <c:v>26.84</c:v>
                </c:pt>
                <c:pt idx="1313">
                  <c:v>23.8</c:v>
                </c:pt>
                <c:pt idx="1314">
                  <c:v>27.48</c:v>
                </c:pt>
                <c:pt idx="1315">
                  <c:v>34.69</c:v>
                </c:pt>
                <c:pt idx="1316">
                  <c:v>37.700000000000003</c:v>
                </c:pt>
                <c:pt idx="1317">
                  <c:v>35.46</c:v>
                </c:pt>
                <c:pt idx="1318">
                  <c:v>35.450000000000003</c:v>
                </c:pt>
                <c:pt idx="1319">
                  <c:v>33.5</c:v>
                </c:pt>
                <c:pt idx="1320">
                  <c:v>29.96</c:v>
                </c:pt>
                <c:pt idx="1321">
                  <c:v>30.97</c:v>
                </c:pt>
                <c:pt idx="1322">
                  <c:v>31.92</c:v>
                </c:pt>
                <c:pt idx="1323">
                  <c:v>35.92</c:v>
                </c:pt>
                <c:pt idx="1324">
                  <c:v>35.08</c:v>
                </c:pt>
                <c:pt idx="1325">
                  <c:v>37.270000000000003</c:v>
                </c:pt>
                <c:pt idx="1326">
                  <c:v>39.159999999999997</c:v>
                </c:pt>
                <c:pt idx="1327">
                  <c:v>36.130000000000003</c:v>
                </c:pt>
                <c:pt idx="1328">
                  <c:v>36.36</c:v>
                </c:pt>
                <c:pt idx="1329">
                  <c:v>34.020000000000003</c:v>
                </c:pt>
                <c:pt idx="1330">
                  <c:v>36.33</c:v>
                </c:pt>
                <c:pt idx="1331">
                  <c:v>38.869999999999997</c:v>
                </c:pt>
                <c:pt idx="1332">
                  <c:v>37.270000000000003</c:v>
                </c:pt>
                <c:pt idx="1333">
                  <c:v>35.5</c:v>
                </c:pt>
                <c:pt idx="1334">
                  <c:v>36.119999999999997</c:v>
                </c:pt>
                <c:pt idx="1335">
                  <c:v>38.049999999999997</c:v>
                </c:pt>
                <c:pt idx="1336">
                  <c:v>38.94</c:v>
                </c:pt>
                <c:pt idx="1337">
                  <c:v>41.38</c:v>
                </c:pt>
                <c:pt idx="1338">
                  <c:v>40.619999999999997</c:v>
                </c:pt>
                <c:pt idx="1339">
                  <c:v>42.98</c:v>
                </c:pt>
                <c:pt idx="1340">
                  <c:v>40.49</c:v>
                </c:pt>
                <c:pt idx="1341">
                  <c:v>39.56</c:v>
                </c:pt>
                <c:pt idx="1342">
                  <c:v>39.950000000000003</c:v>
                </c:pt>
                <c:pt idx="1343">
                  <c:v>40.9</c:v>
                </c:pt>
                <c:pt idx="1344">
                  <c:v>41.68</c:v>
                </c:pt>
                <c:pt idx="1345">
                  <c:v>43</c:v>
                </c:pt>
                <c:pt idx="1346">
                  <c:v>43.93</c:v>
                </c:pt>
                <c:pt idx="1347">
                  <c:v>45.08</c:v>
                </c:pt>
                <c:pt idx="1348">
                  <c:v>44.16</c:v>
                </c:pt>
                <c:pt idx="1349">
                  <c:v>41.66</c:v>
                </c:pt>
                <c:pt idx="1350">
                  <c:v>41.77</c:v>
                </c:pt>
                <c:pt idx="1351">
                  <c:v>40.69</c:v>
                </c:pt>
                <c:pt idx="1352">
                  <c:v>43.51</c:v>
                </c:pt>
                <c:pt idx="1353">
                  <c:v>43.25</c:v>
                </c:pt>
                <c:pt idx="1354">
                  <c:v>44.99</c:v>
                </c:pt>
                <c:pt idx="1355">
                  <c:v>44.96</c:v>
                </c:pt>
                <c:pt idx="1356">
                  <c:v>45.21</c:v>
                </c:pt>
                <c:pt idx="1357">
                  <c:v>47.61</c:v>
                </c:pt>
                <c:pt idx="1358">
                  <c:v>47.68</c:v>
                </c:pt>
                <c:pt idx="1359">
                  <c:v>47.2</c:v>
                </c:pt>
                <c:pt idx="1360">
                  <c:v>47.6</c:v>
                </c:pt>
                <c:pt idx="1361">
                  <c:v>48.25</c:v>
                </c:pt>
                <c:pt idx="1362">
                  <c:v>49.83</c:v>
                </c:pt>
                <c:pt idx="1363">
                  <c:v>51.6</c:v>
                </c:pt>
                <c:pt idx="1364">
                  <c:v>51.32</c:v>
                </c:pt>
                <c:pt idx="1365">
                  <c:v>53.15</c:v>
                </c:pt>
                <c:pt idx="1366">
                  <c:v>52.82</c:v>
                </c:pt>
                <c:pt idx="1367">
                  <c:v>52.07</c:v>
                </c:pt>
                <c:pt idx="1368">
                  <c:v>50.82</c:v>
                </c:pt>
                <c:pt idx="1369">
                  <c:v>47.07</c:v>
                </c:pt>
                <c:pt idx="1370">
                  <c:v>49.22</c:v>
                </c:pt>
                <c:pt idx="1371">
                  <c:v>51.29</c:v>
                </c:pt>
                <c:pt idx="1372">
                  <c:v>52.97</c:v>
                </c:pt>
                <c:pt idx="1373">
                  <c:v>53.02</c:v>
                </c:pt>
                <c:pt idx="1374">
                  <c:v>54.33</c:v>
                </c:pt>
                <c:pt idx="1375">
                  <c:v>53.08</c:v>
                </c:pt>
                <c:pt idx="1376">
                  <c:v>51.67</c:v>
                </c:pt>
                <c:pt idx="1377">
                  <c:v>51.31</c:v>
                </c:pt>
                <c:pt idx="1378">
                  <c:v>49.51</c:v>
                </c:pt>
                <c:pt idx="1379">
                  <c:v>49.54</c:v>
                </c:pt>
                <c:pt idx="1380">
                  <c:v>46.24</c:v>
                </c:pt>
                <c:pt idx="1381">
                  <c:v>47.88</c:v>
                </c:pt>
                <c:pt idx="1382">
                  <c:v>49.92</c:v>
                </c:pt>
                <c:pt idx="1383">
                  <c:v>50.16</c:v>
                </c:pt>
                <c:pt idx="1384">
                  <c:v>49.91</c:v>
                </c:pt>
                <c:pt idx="1385">
                  <c:v>50.14</c:v>
                </c:pt>
                <c:pt idx="1386">
                  <c:v>49.02</c:v>
                </c:pt>
                <c:pt idx="1387">
                  <c:v>50.35</c:v>
                </c:pt>
                <c:pt idx="1388">
                  <c:v>49.9</c:v>
                </c:pt>
                <c:pt idx="1389">
                  <c:v>50.09</c:v>
                </c:pt>
                <c:pt idx="1390">
                  <c:v>49.2</c:v>
                </c:pt>
                <c:pt idx="1391">
                  <c:v>50.71</c:v>
                </c:pt>
                <c:pt idx="1392">
                  <c:v>51.85</c:v>
                </c:pt>
                <c:pt idx="1393">
                  <c:v>51.22</c:v>
                </c:pt>
                <c:pt idx="1394">
                  <c:v>51.82</c:v>
                </c:pt>
                <c:pt idx="1395">
                  <c:v>51.62</c:v>
                </c:pt>
                <c:pt idx="1396">
                  <c:v>53.45</c:v>
                </c:pt>
                <c:pt idx="1397">
                  <c:v>53.19</c:v>
                </c:pt>
                <c:pt idx="1398">
                  <c:v>52.6</c:v>
                </c:pt>
                <c:pt idx="1399">
                  <c:v>52.02</c:v>
                </c:pt>
                <c:pt idx="1400">
                  <c:v>52.13</c:v>
                </c:pt>
                <c:pt idx="1401">
                  <c:v>52.13</c:v>
                </c:pt>
                <c:pt idx="1402">
                  <c:v>54.03</c:v>
                </c:pt>
                <c:pt idx="1403">
                  <c:v>50.54</c:v>
                </c:pt>
                <c:pt idx="1404">
                  <c:v>49.1</c:v>
                </c:pt>
                <c:pt idx="1405">
                  <c:v>49.66</c:v>
                </c:pt>
                <c:pt idx="1406">
                  <c:v>49.06</c:v>
                </c:pt>
                <c:pt idx="1407">
                  <c:v>49.39</c:v>
                </c:pt>
                <c:pt idx="1408">
                  <c:v>48.58</c:v>
                </c:pt>
                <c:pt idx="1409">
                  <c:v>48.78</c:v>
                </c:pt>
                <c:pt idx="1410">
                  <c:v>48.77</c:v>
                </c:pt>
                <c:pt idx="1411">
                  <c:v>47.77</c:v>
                </c:pt>
                <c:pt idx="1412">
                  <c:v>48.1</c:v>
                </c:pt>
                <c:pt idx="1413">
                  <c:v>48.49</c:v>
                </c:pt>
                <c:pt idx="1414">
                  <c:v>47.87</c:v>
                </c:pt>
                <c:pt idx="1415">
                  <c:v>48.54</c:v>
                </c:pt>
                <c:pt idx="1416">
                  <c:v>47.9</c:v>
                </c:pt>
                <c:pt idx="1417">
                  <c:v>47.69</c:v>
                </c:pt>
                <c:pt idx="1418">
                  <c:v>46.65</c:v>
                </c:pt>
                <c:pt idx="1419">
                  <c:v>47.03</c:v>
                </c:pt>
                <c:pt idx="1420">
                  <c:v>45.56</c:v>
                </c:pt>
                <c:pt idx="1421">
                  <c:v>45.69</c:v>
                </c:pt>
                <c:pt idx="1422">
                  <c:v>46.9</c:v>
                </c:pt>
                <c:pt idx="1423">
                  <c:v>47.3</c:v>
                </c:pt>
                <c:pt idx="1424">
                  <c:v>46.59</c:v>
                </c:pt>
                <c:pt idx="1425">
                  <c:v>46.87</c:v>
                </c:pt>
                <c:pt idx="1426">
                  <c:v>48.17</c:v>
                </c:pt>
                <c:pt idx="1427">
                  <c:v>48.47</c:v>
                </c:pt>
                <c:pt idx="1428">
                  <c:v>46.41</c:v>
                </c:pt>
                <c:pt idx="1429">
                  <c:v>46.61</c:v>
                </c:pt>
                <c:pt idx="1430">
                  <c:v>44.64</c:v>
                </c:pt>
                <c:pt idx="1431">
                  <c:v>45.33</c:v>
                </c:pt>
                <c:pt idx="1432">
                  <c:v>45.01</c:v>
                </c:pt>
                <c:pt idx="1433">
                  <c:v>44.73</c:v>
                </c:pt>
                <c:pt idx="1434">
                  <c:v>45.42</c:v>
                </c:pt>
                <c:pt idx="1435">
                  <c:v>45.35</c:v>
                </c:pt>
                <c:pt idx="1436">
                  <c:v>45.53</c:v>
                </c:pt>
                <c:pt idx="1437">
                  <c:v>44.47</c:v>
                </c:pt>
                <c:pt idx="1438">
                  <c:v>44.67</c:v>
                </c:pt>
                <c:pt idx="1439">
                  <c:v>43.7</c:v>
                </c:pt>
                <c:pt idx="1440">
                  <c:v>44.33</c:v>
                </c:pt>
                <c:pt idx="1441">
                  <c:v>43.93</c:v>
                </c:pt>
                <c:pt idx="1442">
                  <c:v>42.85</c:v>
                </c:pt>
                <c:pt idx="1443">
                  <c:v>44.72</c:v>
                </c:pt>
                <c:pt idx="1444">
                  <c:v>46.3</c:v>
                </c:pt>
                <c:pt idx="1445">
                  <c:v>45.35</c:v>
                </c:pt>
                <c:pt idx="1446">
                  <c:v>44.75</c:v>
                </c:pt>
                <c:pt idx="1447">
                  <c:v>47.03</c:v>
                </c:pt>
                <c:pt idx="1448">
                  <c:v>47.34</c:v>
                </c:pt>
                <c:pt idx="1449">
                  <c:v>48.09</c:v>
                </c:pt>
                <c:pt idx="1450">
                  <c:v>46.52</c:v>
                </c:pt>
                <c:pt idx="1451">
                  <c:v>46</c:v>
                </c:pt>
                <c:pt idx="1452">
                  <c:v>46.95</c:v>
                </c:pt>
                <c:pt idx="1453">
                  <c:v>46.55</c:v>
                </c:pt>
                <c:pt idx="1454">
                  <c:v>43.9</c:v>
                </c:pt>
                <c:pt idx="1455">
                  <c:v>43.13</c:v>
                </c:pt>
                <c:pt idx="1456">
                  <c:v>42.98</c:v>
                </c:pt>
                <c:pt idx="1457">
                  <c:v>43.04</c:v>
                </c:pt>
                <c:pt idx="1458">
                  <c:v>40.46</c:v>
                </c:pt>
                <c:pt idx="1459">
                  <c:v>38.979999999999997</c:v>
                </c:pt>
                <c:pt idx="1460">
                  <c:v>40.21</c:v>
                </c:pt>
                <c:pt idx="1461">
                  <c:v>41.26</c:v>
                </c:pt>
                <c:pt idx="1462">
                  <c:v>40.64</c:v>
                </c:pt>
                <c:pt idx="1463">
                  <c:v>41.15</c:v>
                </c:pt>
                <c:pt idx="1464">
                  <c:v>40.159999999999997</c:v>
                </c:pt>
                <c:pt idx="1465">
                  <c:v>40.19</c:v>
                </c:pt>
                <c:pt idx="1466">
                  <c:v>38.89</c:v>
                </c:pt>
                <c:pt idx="1467">
                  <c:v>37.86</c:v>
                </c:pt>
                <c:pt idx="1468">
                  <c:v>36.86</c:v>
                </c:pt>
                <c:pt idx="1469">
                  <c:v>38.42</c:v>
                </c:pt>
                <c:pt idx="1470">
                  <c:v>39.32</c:v>
                </c:pt>
                <c:pt idx="1471">
                  <c:v>40.729999999999997</c:v>
                </c:pt>
                <c:pt idx="1472">
                  <c:v>41.7</c:v>
                </c:pt>
                <c:pt idx="1473">
                  <c:v>41.66</c:v>
                </c:pt>
                <c:pt idx="1474">
                  <c:v>44</c:v>
                </c:pt>
                <c:pt idx="1475">
                  <c:v>43.96</c:v>
                </c:pt>
                <c:pt idx="1476">
                  <c:v>42.87</c:v>
                </c:pt>
                <c:pt idx="1477">
                  <c:v>42.82</c:v>
                </c:pt>
                <c:pt idx="1478">
                  <c:v>44.24</c:v>
                </c:pt>
                <c:pt idx="1479">
                  <c:v>45.35</c:v>
                </c:pt>
                <c:pt idx="1480">
                  <c:v>45.77</c:v>
                </c:pt>
                <c:pt idx="1481">
                  <c:v>45.37</c:v>
                </c:pt>
                <c:pt idx="1482">
                  <c:v>44.7</c:v>
                </c:pt>
                <c:pt idx="1483">
                  <c:v>43.18</c:v>
                </c:pt>
                <c:pt idx="1484">
                  <c:v>44.4</c:v>
                </c:pt>
                <c:pt idx="1485">
                  <c:v>45.58</c:v>
                </c:pt>
                <c:pt idx="1486">
                  <c:v>43.86</c:v>
                </c:pt>
                <c:pt idx="1487">
                  <c:v>43.87</c:v>
                </c:pt>
                <c:pt idx="1488">
                  <c:v>43.62</c:v>
                </c:pt>
                <c:pt idx="1489">
                  <c:v>45.31</c:v>
                </c:pt>
                <c:pt idx="1490">
                  <c:v>46</c:v>
                </c:pt>
                <c:pt idx="1491">
                  <c:v>46.63</c:v>
                </c:pt>
                <c:pt idx="1492">
                  <c:v>48.5</c:v>
                </c:pt>
                <c:pt idx="1493">
                  <c:v>48.29</c:v>
                </c:pt>
                <c:pt idx="1494">
                  <c:v>48.32</c:v>
                </c:pt>
                <c:pt idx="1495">
                  <c:v>46.95</c:v>
                </c:pt>
                <c:pt idx="1496">
                  <c:v>47.53</c:v>
                </c:pt>
                <c:pt idx="1497">
                  <c:v>47.9</c:v>
                </c:pt>
                <c:pt idx="1498">
                  <c:v>47.83</c:v>
                </c:pt>
                <c:pt idx="1499">
                  <c:v>48.32</c:v>
                </c:pt>
                <c:pt idx="1500">
                  <c:v>49.33</c:v>
                </c:pt>
                <c:pt idx="1501">
                  <c:v>49.04</c:v>
                </c:pt>
                <c:pt idx="1502">
                  <c:v>47.78</c:v>
                </c:pt>
                <c:pt idx="1503">
                  <c:v>46.76</c:v>
                </c:pt>
                <c:pt idx="1504">
                  <c:v>47.93</c:v>
                </c:pt>
                <c:pt idx="1505">
                  <c:v>48.16</c:v>
                </c:pt>
                <c:pt idx="1506">
                  <c:v>49.09</c:v>
                </c:pt>
                <c:pt idx="1507">
                  <c:v>48.36</c:v>
                </c:pt>
                <c:pt idx="1508">
                  <c:v>48.07</c:v>
                </c:pt>
                <c:pt idx="1509">
                  <c:v>48.58</c:v>
                </c:pt>
                <c:pt idx="1510">
                  <c:v>48.98</c:v>
                </c:pt>
                <c:pt idx="1511">
                  <c:v>47.77</c:v>
                </c:pt>
                <c:pt idx="1512">
                  <c:v>48.14</c:v>
                </c:pt>
                <c:pt idx="1513">
                  <c:v>47.5</c:v>
                </c:pt>
                <c:pt idx="1514">
                  <c:v>46.9</c:v>
                </c:pt>
                <c:pt idx="1515">
                  <c:v>46.96</c:v>
                </c:pt>
                <c:pt idx="1516">
                  <c:v>47.46</c:v>
                </c:pt>
                <c:pt idx="1517">
                  <c:v>46.98</c:v>
                </c:pt>
                <c:pt idx="1518">
                  <c:v>47.14</c:v>
                </c:pt>
                <c:pt idx="1519">
                  <c:v>48.21</c:v>
                </c:pt>
                <c:pt idx="1520">
                  <c:v>47.95</c:v>
                </c:pt>
                <c:pt idx="1521">
                  <c:v>48.19</c:v>
                </c:pt>
                <c:pt idx="1522">
                  <c:v>48.05</c:v>
                </c:pt>
                <c:pt idx="1523">
                  <c:v>47.81</c:v>
                </c:pt>
                <c:pt idx="1524">
                  <c:v>46.43</c:v>
                </c:pt>
                <c:pt idx="1525">
                  <c:v>45.88</c:v>
                </c:pt>
                <c:pt idx="1526">
                  <c:v>49.18</c:v>
                </c:pt>
                <c:pt idx="1527">
                  <c:v>47.58</c:v>
                </c:pt>
                <c:pt idx="1528">
                  <c:v>48.06</c:v>
                </c:pt>
                <c:pt idx="1529">
                  <c:v>45.94</c:v>
                </c:pt>
                <c:pt idx="1530">
                  <c:v>47.64</c:v>
                </c:pt>
                <c:pt idx="1531">
                  <c:v>48.89</c:v>
                </c:pt>
                <c:pt idx="1532">
                  <c:v>50.12</c:v>
                </c:pt>
                <c:pt idx="1533">
                  <c:v>50.95</c:v>
                </c:pt>
                <c:pt idx="1534">
                  <c:v>50.69</c:v>
                </c:pt>
                <c:pt idx="1535">
                  <c:v>50.94</c:v>
                </c:pt>
                <c:pt idx="1536">
                  <c:v>50.6</c:v>
                </c:pt>
                <c:pt idx="1537">
                  <c:v>51.86</c:v>
                </c:pt>
                <c:pt idx="1538">
                  <c:v>50.49</c:v>
                </c:pt>
                <c:pt idx="1539">
                  <c:v>51.46</c:v>
                </c:pt>
                <c:pt idx="1540">
                  <c:v>51.52</c:v>
                </c:pt>
                <c:pt idx="1541">
                  <c:v>51.95</c:v>
                </c:pt>
                <c:pt idx="1542">
                  <c:v>51.12</c:v>
                </c:pt>
                <c:pt idx="1543">
                  <c:v>51.83</c:v>
                </c:pt>
                <c:pt idx="1544">
                  <c:v>51</c:v>
                </c:pt>
                <c:pt idx="1545">
                  <c:v>50.47</c:v>
                </c:pt>
                <c:pt idx="1546">
                  <c:v>51.01</c:v>
                </c:pt>
                <c:pt idx="1547">
                  <c:v>48.88</c:v>
                </c:pt>
                <c:pt idx="1548">
                  <c:v>49.46</c:v>
                </c:pt>
                <c:pt idx="1549">
                  <c:v>50.38</c:v>
                </c:pt>
                <c:pt idx="1550">
                  <c:v>49.93</c:v>
                </c:pt>
                <c:pt idx="1551">
                  <c:v>50.41</c:v>
                </c:pt>
                <c:pt idx="1552">
                  <c:v>49.56</c:v>
                </c:pt>
                <c:pt idx="1553">
                  <c:v>49.56</c:v>
                </c:pt>
                <c:pt idx="1554">
                  <c:v>47.46</c:v>
                </c:pt>
                <c:pt idx="1555">
                  <c:v>45.77</c:v>
                </c:pt>
                <c:pt idx="1556">
                  <c:v>45.53</c:v>
                </c:pt>
                <c:pt idx="1557">
                  <c:v>47.83</c:v>
                </c:pt>
                <c:pt idx="1558">
                  <c:v>48.08</c:v>
                </c:pt>
                <c:pt idx="1559">
                  <c:v>48.8</c:v>
                </c:pt>
                <c:pt idx="1560">
                  <c:v>48.07</c:v>
                </c:pt>
                <c:pt idx="1561">
                  <c:v>48.19</c:v>
                </c:pt>
                <c:pt idx="1562">
                  <c:v>47.44</c:v>
                </c:pt>
                <c:pt idx="1563">
                  <c:v>47.29</c:v>
                </c:pt>
                <c:pt idx="1564">
                  <c:v>49.42</c:v>
                </c:pt>
                <c:pt idx="1565">
                  <c:v>49.12</c:v>
                </c:pt>
                <c:pt idx="1566">
                  <c:v>47.67</c:v>
                </c:pt>
                <c:pt idx="1567">
                  <c:v>46.97</c:v>
                </c:pt>
                <c:pt idx="1568">
                  <c:v>46.69</c:v>
                </c:pt>
                <c:pt idx="1569">
                  <c:v>46.49</c:v>
                </c:pt>
                <c:pt idx="1570">
                  <c:v>47.15</c:v>
                </c:pt>
                <c:pt idx="1571">
                  <c:v>47.01</c:v>
                </c:pt>
                <c:pt idx="1572">
                  <c:v>48.01</c:v>
                </c:pt>
                <c:pt idx="1573">
                  <c:v>47.68</c:v>
                </c:pt>
                <c:pt idx="1574">
                  <c:v>47.8</c:v>
                </c:pt>
                <c:pt idx="1575">
                  <c:v>47.05</c:v>
                </c:pt>
                <c:pt idx="1576">
                  <c:v>46.56</c:v>
                </c:pt>
                <c:pt idx="1577">
                  <c:v>47.03</c:v>
                </c:pt>
                <c:pt idx="1578">
                  <c:v>47.56</c:v>
                </c:pt>
                <c:pt idx="1579">
                  <c:v>47.37</c:v>
                </c:pt>
                <c:pt idx="1580">
                  <c:v>49.47</c:v>
                </c:pt>
                <c:pt idx="1581">
                  <c:v>50.24</c:v>
                </c:pt>
                <c:pt idx="1582">
                  <c:v>51.57</c:v>
                </c:pt>
                <c:pt idx="1583">
                  <c:v>51.49</c:v>
                </c:pt>
                <c:pt idx="1584">
                  <c:v>51.32</c:v>
                </c:pt>
                <c:pt idx="1585">
                  <c:v>52.3</c:v>
                </c:pt>
                <c:pt idx="1586">
                  <c:v>52.71</c:v>
                </c:pt>
                <c:pt idx="1587">
                  <c:v>53.19</c:v>
                </c:pt>
                <c:pt idx="1588">
                  <c:v>54.53</c:v>
                </c:pt>
                <c:pt idx="1589">
                  <c:v>55.17</c:v>
                </c:pt>
                <c:pt idx="1590">
                  <c:v>55.41</c:v>
                </c:pt>
                <c:pt idx="1591">
                  <c:v>55.53</c:v>
                </c:pt>
                <c:pt idx="1592">
                  <c:v>55.37</c:v>
                </c:pt>
                <c:pt idx="1593">
                  <c:v>55.07</c:v>
                </c:pt>
                <c:pt idx="1594">
                  <c:v>55</c:v>
                </c:pt>
                <c:pt idx="1595">
                  <c:v>56.64</c:v>
                </c:pt>
                <c:pt idx="1596">
                  <c:v>57.19</c:v>
                </c:pt>
                <c:pt idx="1597">
                  <c:v>58.22</c:v>
                </c:pt>
                <c:pt idx="1598">
                  <c:v>57.63</c:v>
                </c:pt>
                <c:pt idx="1599">
                  <c:v>57.79</c:v>
                </c:pt>
                <c:pt idx="1600">
                  <c:v>55.76</c:v>
                </c:pt>
                <c:pt idx="1601">
                  <c:v>56.2</c:v>
                </c:pt>
                <c:pt idx="1602">
                  <c:v>57.42</c:v>
                </c:pt>
                <c:pt idx="1603">
                  <c:v>57.38</c:v>
                </c:pt>
                <c:pt idx="1604">
                  <c:v>56.99</c:v>
                </c:pt>
                <c:pt idx="1605">
                  <c:v>56.99</c:v>
                </c:pt>
                <c:pt idx="1606">
                  <c:v>56.77</c:v>
                </c:pt>
                <c:pt idx="1607">
                  <c:v>57.43</c:v>
                </c:pt>
                <c:pt idx="1608">
                  <c:v>57.44</c:v>
                </c:pt>
                <c:pt idx="1609">
                  <c:v>56.62</c:v>
                </c:pt>
                <c:pt idx="1610">
                  <c:v>57.3</c:v>
                </c:pt>
                <c:pt idx="1611">
                  <c:v>57.87</c:v>
                </c:pt>
                <c:pt idx="1612">
                  <c:v>57.34</c:v>
                </c:pt>
                <c:pt idx="1613">
                  <c:v>56.63</c:v>
                </c:pt>
                <c:pt idx="1614">
                  <c:v>56.69</c:v>
                </c:pt>
                <c:pt idx="1615">
                  <c:v>57.53</c:v>
                </c:pt>
                <c:pt idx="1616">
                  <c:v>57.41</c:v>
                </c:pt>
                <c:pt idx="1617">
                  <c:v>57.74</c:v>
                </c:pt>
                <c:pt idx="1618">
                  <c:v>57.52</c:v>
                </c:pt>
                <c:pt idx="1619">
                  <c:v>57.2</c:v>
                </c:pt>
                <c:pt idx="1620">
                  <c:v>57.3</c:v>
                </c:pt>
                <c:pt idx="1621">
                  <c:v>57.79</c:v>
                </c:pt>
                <c:pt idx="1622">
                  <c:v>57.51</c:v>
                </c:pt>
                <c:pt idx="1623">
                  <c:v>58.01</c:v>
                </c:pt>
                <c:pt idx="1624">
                  <c:v>58.57</c:v>
                </c:pt>
                <c:pt idx="1625">
                  <c:v>58.43</c:v>
                </c:pt>
                <c:pt idx="1626">
                  <c:v>57.37</c:v>
                </c:pt>
                <c:pt idx="1627">
                  <c:v>58.47</c:v>
                </c:pt>
                <c:pt idx="1628">
                  <c:v>58.25</c:v>
                </c:pt>
                <c:pt idx="1629">
                  <c:v>58.29</c:v>
                </c:pt>
                <c:pt idx="1630">
                  <c:v>59.12</c:v>
                </c:pt>
                <c:pt idx="1631">
                  <c:v>61.58</c:v>
                </c:pt>
                <c:pt idx="1632">
                  <c:v>61.53</c:v>
                </c:pt>
                <c:pt idx="1633">
                  <c:v>62.41</c:v>
                </c:pt>
                <c:pt idx="1634">
                  <c:v>62.2</c:v>
                </c:pt>
                <c:pt idx="1635">
                  <c:v>63.01</c:v>
                </c:pt>
                <c:pt idx="1636">
                  <c:v>64.23</c:v>
                </c:pt>
                <c:pt idx="1637">
                  <c:v>63.71</c:v>
                </c:pt>
                <c:pt idx="1638">
                  <c:v>63.29</c:v>
                </c:pt>
                <c:pt idx="1639">
                  <c:v>60.51</c:v>
                </c:pt>
                <c:pt idx="1640">
                  <c:v>61.17</c:v>
                </c:pt>
                <c:pt idx="1641">
                  <c:v>61.32</c:v>
                </c:pt>
                <c:pt idx="1642">
                  <c:v>59.89</c:v>
                </c:pt>
                <c:pt idx="1643">
                  <c:v>60.01</c:v>
                </c:pt>
                <c:pt idx="1644">
                  <c:v>59.44</c:v>
                </c:pt>
                <c:pt idx="1645">
                  <c:v>56.74</c:v>
                </c:pt>
                <c:pt idx="1646">
                  <c:v>56.21</c:v>
                </c:pt>
                <c:pt idx="1647">
                  <c:v>57.43</c:v>
                </c:pt>
                <c:pt idx="1648">
                  <c:v>58.13</c:v>
                </c:pt>
                <c:pt idx="1649">
                  <c:v>58.51</c:v>
                </c:pt>
                <c:pt idx="1650">
                  <c:v>59.44</c:v>
                </c:pt>
                <c:pt idx="1651">
                  <c:v>59.33</c:v>
                </c:pt>
                <c:pt idx="1652">
                  <c:v>59.23</c:v>
                </c:pt>
                <c:pt idx="1653">
                  <c:v>58.83</c:v>
                </c:pt>
                <c:pt idx="1654">
                  <c:v>59.52</c:v>
                </c:pt>
                <c:pt idx="1655">
                  <c:v>58.86</c:v>
                </c:pt>
                <c:pt idx="1656">
                  <c:v>59.2</c:v>
                </c:pt>
                <c:pt idx="1657">
                  <c:v>60.66</c:v>
                </c:pt>
                <c:pt idx="1658">
                  <c:v>60.89</c:v>
                </c:pt>
                <c:pt idx="1659">
                  <c:v>61.14</c:v>
                </c:pt>
                <c:pt idx="1660">
                  <c:v>61.64</c:v>
                </c:pt>
                <c:pt idx="1661">
                  <c:v>61.29</c:v>
                </c:pt>
                <c:pt idx="1662">
                  <c:v>60.1</c:v>
                </c:pt>
                <c:pt idx="1663">
                  <c:v>59.33</c:v>
                </c:pt>
                <c:pt idx="1664">
                  <c:v>58.79</c:v>
                </c:pt>
                <c:pt idx="1665">
                  <c:v>59.37</c:v>
                </c:pt>
                <c:pt idx="1666">
                  <c:v>59.45</c:v>
                </c:pt>
                <c:pt idx="1667">
                  <c:v>58.32</c:v>
                </c:pt>
                <c:pt idx="1668">
                  <c:v>57.03</c:v>
                </c:pt>
                <c:pt idx="1669">
                  <c:v>55.97</c:v>
                </c:pt>
                <c:pt idx="1670">
                  <c:v>56.27</c:v>
                </c:pt>
                <c:pt idx="1671">
                  <c:v>57.41</c:v>
                </c:pt>
                <c:pt idx="1672">
                  <c:v>57.7</c:v>
                </c:pt>
                <c:pt idx="1673">
                  <c:v>58.15</c:v>
                </c:pt>
                <c:pt idx="1674">
                  <c:v>57.92</c:v>
                </c:pt>
                <c:pt idx="1675">
                  <c:v>58.65</c:v>
                </c:pt>
                <c:pt idx="1676">
                  <c:v>58.87</c:v>
                </c:pt>
                <c:pt idx="1677">
                  <c:v>59.78</c:v>
                </c:pt>
                <c:pt idx="1678">
                  <c:v>60.97</c:v>
                </c:pt>
                <c:pt idx="1679">
                  <c:v>61.2</c:v>
                </c:pt>
                <c:pt idx="1680">
                  <c:v>61.81</c:v>
                </c:pt>
                <c:pt idx="1681">
                  <c:v>61.9</c:v>
                </c:pt>
                <c:pt idx="1682">
                  <c:v>61.28</c:v>
                </c:pt>
                <c:pt idx="1683">
                  <c:v>61.14</c:v>
                </c:pt>
                <c:pt idx="1684">
                  <c:v>60.72</c:v>
                </c:pt>
                <c:pt idx="1685">
                  <c:v>62</c:v>
                </c:pt>
                <c:pt idx="1686">
                  <c:v>61.02</c:v>
                </c:pt>
                <c:pt idx="1687">
                  <c:v>63.02</c:v>
                </c:pt>
                <c:pt idx="1688">
                  <c:v>62.71</c:v>
                </c:pt>
                <c:pt idx="1689">
                  <c:v>62.8</c:v>
                </c:pt>
                <c:pt idx="1690">
                  <c:v>58.43</c:v>
                </c:pt>
                <c:pt idx="1691">
                  <c:v>59.13</c:v>
                </c:pt>
                <c:pt idx="1692">
                  <c:v>59.41</c:v>
                </c:pt>
                <c:pt idx="1693">
                  <c:v>61.26</c:v>
                </c:pt>
                <c:pt idx="1694">
                  <c:v>62.41</c:v>
                </c:pt>
                <c:pt idx="1695">
                  <c:v>62.99</c:v>
                </c:pt>
                <c:pt idx="1696">
                  <c:v>61.44</c:v>
                </c:pt>
                <c:pt idx="1697">
                  <c:v>62.35</c:v>
                </c:pt>
                <c:pt idx="1698">
                  <c:v>61.59</c:v>
                </c:pt>
                <c:pt idx="1699">
                  <c:v>61.87</c:v>
                </c:pt>
                <c:pt idx="1700">
                  <c:v>58.79</c:v>
                </c:pt>
                <c:pt idx="1701">
                  <c:v>61.55</c:v>
                </c:pt>
                <c:pt idx="1702">
                  <c:v>62.61</c:v>
                </c:pt>
                <c:pt idx="1703">
                  <c:v>63.59</c:v>
                </c:pt>
                <c:pt idx="1704">
                  <c:v>65.36</c:v>
                </c:pt>
                <c:pt idx="1705">
                  <c:v>65.42</c:v>
                </c:pt>
                <c:pt idx="1706">
                  <c:v>65.91</c:v>
                </c:pt>
                <c:pt idx="1707">
                  <c:v>66.040000000000006</c:v>
                </c:pt>
                <c:pt idx="1708">
                  <c:v>67.8</c:v>
                </c:pt>
                <c:pt idx="1709">
                  <c:v>67.42</c:v>
                </c:pt>
                <c:pt idx="1710">
                  <c:v>68.3</c:v>
                </c:pt>
                <c:pt idx="1711">
                  <c:v>73.180000000000007</c:v>
                </c:pt>
                <c:pt idx="1712">
                  <c:v>74.3</c:v>
                </c:pt>
                <c:pt idx="1713">
                  <c:v>77.290000000000006</c:v>
                </c:pt>
                <c:pt idx="1714">
                  <c:v>79.72</c:v>
                </c:pt>
                <c:pt idx="1715">
                  <c:v>79.959999999999994</c:v>
                </c:pt>
                <c:pt idx="1716">
                  <c:v>79.760000000000005</c:v>
                </c:pt>
                <c:pt idx="1717">
                  <c:v>77.47</c:v>
                </c:pt>
                <c:pt idx="1718">
                  <c:v>78.33</c:v>
                </c:pt>
                <c:pt idx="1719">
                  <c:v>76.95</c:v>
                </c:pt>
                <c:pt idx="1720">
                  <c:v>76.33</c:v>
                </c:pt>
                <c:pt idx="1721">
                  <c:v>76.42</c:v>
                </c:pt>
                <c:pt idx="1722">
                  <c:v>77.97</c:v>
                </c:pt>
                <c:pt idx="1723">
                  <c:v>77.290000000000006</c:v>
                </c:pt>
                <c:pt idx="1724">
                  <c:v>76.94</c:v>
                </c:pt>
                <c:pt idx="1725">
                  <c:v>77.040000000000006</c:v>
                </c:pt>
                <c:pt idx="1726">
                  <c:v>76.290000000000006</c:v>
                </c:pt>
                <c:pt idx="1727">
                  <c:v>74</c:v>
                </c:pt>
                <c:pt idx="1728">
                  <c:v>74.92</c:v>
                </c:pt>
                <c:pt idx="1729">
                  <c:v>74.989999999999995</c:v>
                </c:pt>
                <c:pt idx="1730">
                  <c:v>76.099999999999994</c:v>
                </c:pt>
                <c:pt idx="1731">
                  <c:v>75.790000000000006</c:v>
                </c:pt>
                <c:pt idx="1732">
                  <c:v>75.5</c:v>
                </c:pt>
                <c:pt idx="1733">
                  <c:v>75.400000000000006</c:v>
                </c:pt>
                <c:pt idx="1734">
                  <c:v>74.95</c:v>
                </c:pt>
                <c:pt idx="1735">
                  <c:v>75.849999999999994</c:v>
                </c:pt>
                <c:pt idx="1736">
                  <c:v>73.81</c:v>
                </c:pt>
                <c:pt idx="1737">
                  <c:v>73.95</c:v>
                </c:pt>
                <c:pt idx="1738">
                  <c:v>71.739999999999995</c:v>
                </c:pt>
                <c:pt idx="1739">
                  <c:v>73.349999999999994</c:v>
                </c:pt>
                <c:pt idx="1740">
                  <c:v>70.78</c:v>
                </c:pt>
                <c:pt idx="1741">
                  <c:v>70.650000000000006</c:v>
                </c:pt>
                <c:pt idx="1742">
                  <c:v>71.8</c:v>
                </c:pt>
                <c:pt idx="1743">
                  <c:v>70.11</c:v>
                </c:pt>
                <c:pt idx="1744">
                  <c:v>70.150000000000006</c:v>
                </c:pt>
                <c:pt idx="1745">
                  <c:v>70.989999999999995</c:v>
                </c:pt>
                <c:pt idx="1746">
                  <c:v>71.05</c:v>
                </c:pt>
                <c:pt idx="1747">
                  <c:v>70.489999999999995</c:v>
                </c:pt>
                <c:pt idx="1748">
                  <c:v>69.650000000000006</c:v>
                </c:pt>
                <c:pt idx="1749">
                  <c:v>69.61</c:v>
                </c:pt>
                <c:pt idx="1750">
                  <c:v>68.53</c:v>
                </c:pt>
                <c:pt idx="1751">
                  <c:v>70.16</c:v>
                </c:pt>
                <c:pt idx="1752">
                  <c:v>69.8</c:v>
                </c:pt>
                <c:pt idx="1753">
                  <c:v>70.34</c:v>
                </c:pt>
                <c:pt idx="1754">
                  <c:v>68.58</c:v>
                </c:pt>
                <c:pt idx="1755">
                  <c:v>71.900000000000006</c:v>
                </c:pt>
                <c:pt idx="1756">
                  <c:v>72.27</c:v>
                </c:pt>
                <c:pt idx="1757">
                  <c:v>74.27</c:v>
                </c:pt>
                <c:pt idx="1758">
                  <c:v>74.02</c:v>
                </c:pt>
                <c:pt idx="1759">
                  <c:v>73.47</c:v>
                </c:pt>
                <c:pt idx="1760">
                  <c:v>72.8</c:v>
                </c:pt>
                <c:pt idx="1761">
                  <c:v>73.040000000000006</c:v>
                </c:pt>
                <c:pt idx="1762">
                  <c:v>72.430000000000007</c:v>
                </c:pt>
                <c:pt idx="1763">
                  <c:v>71.53</c:v>
                </c:pt>
                <c:pt idx="1764">
                  <c:v>73.56</c:v>
                </c:pt>
                <c:pt idx="1765">
                  <c:v>69.599999999999994</c:v>
                </c:pt>
                <c:pt idx="1766">
                  <c:v>69.569999999999993</c:v>
                </c:pt>
                <c:pt idx="1767">
                  <c:v>68.959999999999994</c:v>
                </c:pt>
                <c:pt idx="1768">
                  <c:v>68.349999999999994</c:v>
                </c:pt>
                <c:pt idx="1769">
                  <c:v>70.58</c:v>
                </c:pt>
                <c:pt idx="1770">
                  <c:v>70.760000000000005</c:v>
                </c:pt>
                <c:pt idx="1771">
                  <c:v>69.55</c:v>
                </c:pt>
                <c:pt idx="1772">
                  <c:v>68.83</c:v>
                </c:pt>
                <c:pt idx="1773">
                  <c:v>67.650000000000006</c:v>
                </c:pt>
                <c:pt idx="1774">
                  <c:v>67.05</c:v>
                </c:pt>
                <c:pt idx="1775">
                  <c:v>67</c:v>
                </c:pt>
                <c:pt idx="1776">
                  <c:v>65.900000000000006</c:v>
                </c:pt>
                <c:pt idx="1777">
                  <c:v>65.349999999999994</c:v>
                </c:pt>
                <c:pt idx="1778">
                  <c:v>64.150000000000006</c:v>
                </c:pt>
                <c:pt idx="1779">
                  <c:v>63.55</c:v>
                </c:pt>
                <c:pt idx="1780">
                  <c:v>66.23</c:v>
                </c:pt>
                <c:pt idx="1781">
                  <c:v>68.16</c:v>
                </c:pt>
                <c:pt idx="1782">
                  <c:v>70</c:v>
                </c:pt>
                <c:pt idx="1783">
                  <c:v>70.650000000000006</c:v>
                </c:pt>
                <c:pt idx="1784">
                  <c:v>71.03</c:v>
                </c:pt>
                <c:pt idx="1785">
                  <c:v>68.98</c:v>
                </c:pt>
                <c:pt idx="1786">
                  <c:v>70.33</c:v>
                </c:pt>
                <c:pt idx="1787">
                  <c:v>70.88</c:v>
                </c:pt>
                <c:pt idx="1788">
                  <c:v>67.599999999999994</c:v>
                </c:pt>
                <c:pt idx="1789">
                  <c:v>69.87</c:v>
                </c:pt>
                <c:pt idx="1790">
                  <c:v>69.67</c:v>
                </c:pt>
                <c:pt idx="1791">
                  <c:v>65.67</c:v>
                </c:pt>
                <c:pt idx="1792">
                  <c:v>65.63</c:v>
                </c:pt>
                <c:pt idx="1793">
                  <c:v>67.58</c:v>
                </c:pt>
                <c:pt idx="1794">
                  <c:v>67.959999999999994</c:v>
                </c:pt>
                <c:pt idx="1795">
                  <c:v>65.23</c:v>
                </c:pt>
                <c:pt idx="1796">
                  <c:v>64.17</c:v>
                </c:pt>
                <c:pt idx="1797">
                  <c:v>63.2</c:v>
                </c:pt>
                <c:pt idx="1798">
                  <c:v>62.1</c:v>
                </c:pt>
                <c:pt idx="1799">
                  <c:v>62.16</c:v>
                </c:pt>
                <c:pt idx="1800">
                  <c:v>65.67</c:v>
                </c:pt>
                <c:pt idx="1801">
                  <c:v>65.260000000000005</c:v>
                </c:pt>
                <c:pt idx="1802">
                  <c:v>62.4</c:v>
                </c:pt>
                <c:pt idx="1803">
                  <c:v>64.930000000000007</c:v>
                </c:pt>
                <c:pt idx="1804">
                  <c:v>64.569999999999993</c:v>
                </c:pt>
                <c:pt idx="1805">
                  <c:v>63.48</c:v>
                </c:pt>
                <c:pt idx="1806">
                  <c:v>58.29</c:v>
                </c:pt>
                <c:pt idx="1807">
                  <c:v>60.02</c:v>
                </c:pt>
                <c:pt idx="1808">
                  <c:v>63.29</c:v>
                </c:pt>
                <c:pt idx="1809">
                  <c:v>62.07</c:v>
                </c:pt>
                <c:pt idx="1810">
                  <c:v>63.05</c:v>
                </c:pt>
                <c:pt idx="1811">
                  <c:v>59.41</c:v>
                </c:pt>
                <c:pt idx="1812">
                  <c:v>59.55</c:v>
                </c:pt>
                <c:pt idx="1813">
                  <c:v>62.28</c:v>
                </c:pt>
                <c:pt idx="1814">
                  <c:v>61.58</c:v>
                </c:pt>
                <c:pt idx="1815">
                  <c:v>62.58</c:v>
                </c:pt>
                <c:pt idx="1816">
                  <c:v>62.5</c:v>
                </c:pt>
                <c:pt idx="1817">
                  <c:v>64.680000000000007</c:v>
                </c:pt>
                <c:pt idx="1818">
                  <c:v>62.78</c:v>
                </c:pt>
                <c:pt idx="1819">
                  <c:v>63.89</c:v>
                </c:pt>
                <c:pt idx="1820">
                  <c:v>62.5</c:v>
                </c:pt>
                <c:pt idx="1821">
                  <c:v>63.21</c:v>
                </c:pt>
                <c:pt idx="1822">
                  <c:v>65.709999999999994</c:v>
                </c:pt>
                <c:pt idx="1823">
                  <c:v>63.04</c:v>
                </c:pt>
                <c:pt idx="1824">
                  <c:v>61.99</c:v>
                </c:pt>
                <c:pt idx="1825">
                  <c:v>62.33</c:v>
                </c:pt>
                <c:pt idx="1826">
                  <c:v>63.36</c:v>
                </c:pt>
                <c:pt idx="1827">
                  <c:v>61.13</c:v>
                </c:pt>
                <c:pt idx="1828">
                  <c:v>59.03</c:v>
                </c:pt>
                <c:pt idx="1829">
                  <c:v>57.67</c:v>
                </c:pt>
                <c:pt idx="1830">
                  <c:v>57.56</c:v>
                </c:pt>
                <c:pt idx="1831">
                  <c:v>56.87</c:v>
                </c:pt>
                <c:pt idx="1832">
                  <c:v>55.51</c:v>
                </c:pt>
                <c:pt idx="1833">
                  <c:v>57.75</c:v>
                </c:pt>
                <c:pt idx="1834">
                  <c:v>57.49</c:v>
                </c:pt>
                <c:pt idx="1835">
                  <c:v>56.76</c:v>
                </c:pt>
                <c:pt idx="1836">
                  <c:v>58.59</c:v>
                </c:pt>
                <c:pt idx="1837">
                  <c:v>59.16</c:v>
                </c:pt>
                <c:pt idx="1838">
                  <c:v>56.16</c:v>
                </c:pt>
                <c:pt idx="1839">
                  <c:v>53.93</c:v>
                </c:pt>
                <c:pt idx="1840">
                  <c:v>54.39</c:v>
                </c:pt>
                <c:pt idx="1841">
                  <c:v>51.15</c:v>
                </c:pt>
                <c:pt idx="1842">
                  <c:v>50.92</c:v>
                </c:pt>
                <c:pt idx="1843">
                  <c:v>52.31</c:v>
                </c:pt>
                <c:pt idx="1844">
                  <c:v>49.76</c:v>
                </c:pt>
                <c:pt idx="1845">
                  <c:v>51.92</c:v>
                </c:pt>
                <c:pt idx="1846">
                  <c:v>51.73</c:v>
                </c:pt>
                <c:pt idx="1847">
                  <c:v>53.66</c:v>
                </c:pt>
                <c:pt idx="1848">
                  <c:v>53.37</c:v>
                </c:pt>
                <c:pt idx="1849">
                  <c:v>52.9</c:v>
                </c:pt>
                <c:pt idx="1850">
                  <c:v>49.55</c:v>
                </c:pt>
                <c:pt idx="1851">
                  <c:v>50.44</c:v>
                </c:pt>
                <c:pt idx="1852">
                  <c:v>51.01</c:v>
                </c:pt>
                <c:pt idx="1853">
                  <c:v>51.57</c:v>
                </c:pt>
                <c:pt idx="1854">
                  <c:v>54.2</c:v>
                </c:pt>
                <c:pt idx="1855">
                  <c:v>53.51</c:v>
                </c:pt>
                <c:pt idx="1856">
                  <c:v>54.8</c:v>
                </c:pt>
                <c:pt idx="1857">
                  <c:v>54.34</c:v>
                </c:pt>
                <c:pt idx="1858">
                  <c:v>53.95</c:v>
                </c:pt>
                <c:pt idx="1859">
                  <c:v>54.48</c:v>
                </c:pt>
                <c:pt idx="1860">
                  <c:v>55.22</c:v>
                </c:pt>
                <c:pt idx="1861">
                  <c:v>53.58</c:v>
                </c:pt>
                <c:pt idx="1862">
                  <c:v>55.78</c:v>
                </c:pt>
                <c:pt idx="1863">
                  <c:v>58.11</c:v>
                </c:pt>
                <c:pt idx="1864">
                  <c:v>60.32</c:v>
                </c:pt>
                <c:pt idx="1865">
                  <c:v>57.64</c:v>
                </c:pt>
                <c:pt idx="1866">
                  <c:v>57.77</c:v>
                </c:pt>
                <c:pt idx="1867">
                  <c:v>58.53</c:v>
                </c:pt>
                <c:pt idx="1868">
                  <c:v>57.78</c:v>
                </c:pt>
                <c:pt idx="1869">
                  <c:v>59.17</c:v>
                </c:pt>
                <c:pt idx="1870">
                  <c:v>59.08</c:v>
                </c:pt>
                <c:pt idx="1871">
                  <c:v>57.32</c:v>
                </c:pt>
                <c:pt idx="1872">
                  <c:v>56.66</c:v>
                </c:pt>
                <c:pt idx="1873">
                  <c:v>54.45</c:v>
                </c:pt>
                <c:pt idx="1874">
                  <c:v>50.08</c:v>
                </c:pt>
                <c:pt idx="1875">
                  <c:v>49.36</c:v>
                </c:pt>
                <c:pt idx="1876">
                  <c:v>50.55</c:v>
                </c:pt>
                <c:pt idx="1877">
                  <c:v>46.78</c:v>
                </c:pt>
                <c:pt idx="1878">
                  <c:v>48.25</c:v>
                </c:pt>
                <c:pt idx="1879">
                  <c:v>49.85</c:v>
                </c:pt>
                <c:pt idx="1880">
                  <c:v>50.19</c:v>
                </c:pt>
                <c:pt idx="1881">
                  <c:v>49.94</c:v>
                </c:pt>
                <c:pt idx="1882">
                  <c:v>52</c:v>
                </c:pt>
                <c:pt idx="1883">
                  <c:v>52.38</c:v>
                </c:pt>
                <c:pt idx="1884">
                  <c:v>51.27</c:v>
                </c:pt>
                <c:pt idx="1885">
                  <c:v>49.68</c:v>
                </c:pt>
                <c:pt idx="1886">
                  <c:v>48.48</c:v>
                </c:pt>
                <c:pt idx="1887">
                  <c:v>49.26</c:v>
                </c:pt>
                <c:pt idx="1888">
                  <c:v>51.07</c:v>
                </c:pt>
                <c:pt idx="1889">
                  <c:v>50.24</c:v>
                </c:pt>
                <c:pt idx="1890">
                  <c:v>52.31</c:v>
                </c:pt>
                <c:pt idx="1891">
                  <c:v>51.56</c:v>
                </c:pt>
                <c:pt idx="1892">
                  <c:v>50.7</c:v>
                </c:pt>
                <c:pt idx="1893">
                  <c:v>50.71</c:v>
                </c:pt>
                <c:pt idx="1894">
                  <c:v>50.3</c:v>
                </c:pt>
                <c:pt idx="1895">
                  <c:v>48.67</c:v>
                </c:pt>
                <c:pt idx="1896">
                  <c:v>50.85</c:v>
                </c:pt>
                <c:pt idx="1897">
                  <c:v>51.3</c:v>
                </c:pt>
                <c:pt idx="1898">
                  <c:v>53.07</c:v>
                </c:pt>
                <c:pt idx="1899">
                  <c:v>54.19</c:v>
                </c:pt>
                <c:pt idx="1900">
                  <c:v>54.58</c:v>
                </c:pt>
                <c:pt idx="1901">
                  <c:v>53.94</c:v>
                </c:pt>
                <c:pt idx="1902">
                  <c:v>54.04</c:v>
                </c:pt>
                <c:pt idx="1903">
                  <c:v>53.55</c:v>
                </c:pt>
                <c:pt idx="1904">
                  <c:v>54.83</c:v>
                </c:pt>
                <c:pt idx="1905">
                  <c:v>56.51</c:v>
                </c:pt>
                <c:pt idx="1906">
                  <c:v>57.1</c:v>
                </c:pt>
                <c:pt idx="1907">
                  <c:v>57.12</c:v>
                </c:pt>
                <c:pt idx="1908">
                  <c:v>56.41</c:v>
                </c:pt>
                <c:pt idx="1909">
                  <c:v>57.23</c:v>
                </c:pt>
                <c:pt idx="1910">
                  <c:v>57.99</c:v>
                </c:pt>
                <c:pt idx="1911">
                  <c:v>57.53</c:v>
                </c:pt>
                <c:pt idx="1912">
                  <c:v>57.42</c:v>
                </c:pt>
                <c:pt idx="1913">
                  <c:v>57.9</c:v>
                </c:pt>
                <c:pt idx="1914">
                  <c:v>59.99</c:v>
                </c:pt>
                <c:pt idx="1915">
                  <c:v>60.89</c:v>
                </c:pt>
                <c:pt idx="1916">
                  <c:v>61</c:v>
                </c:pt>
                <c:pt idx="1917">
                  <c:v>61.48</c:v>
                </c:pt>
                <c:pt idx="1918">
                  <c:v>60.73</c:v>
                </c:pt>
                <c:pt idx="1919">
                  <c:v>59.24</c:v>
                </c:pt>
                <c:pt idx="1920">
                  <c:v>59.55</c:v>
                </c:pt>
                <c:pt idx="1921">
                  <c:v>58.13</c:v>
                </c:pt>
                <c:pt idx="1922">
                  <c:v>57.08</c:v>
                </c:pt>
                <c:pt idx="1923">
                  <c:v>58.09</c:v>
                </c:pt>
                <c:pt idx="1924">
                  <c:v>58.96</c:v>
                </c:pt>
                <c:pt idx="1925">
                  <c:v>60.31</c:v>
                </c:pt>
                <c:pt idx="1926">
                  <c:v>56.37</c:v>
                </c:pt>
                <c:pt idx="1927">
                  <c:v>55.67</c:v>
                </c:pt>
                <c:pt idx="1928">
                  <c:v>54.95</c:v>
                </c:pt>
                <c:pt idx="1929">
                  <c:v>55.58</c:v>
                </c:pt>
                <c:pt idx="1930">
                  <c:v>54.83</c:v>
                </c:pt>
                <c:pt idx="1931">
                  <c:v>55</c:v>
                </c:pt>
                <c:pt idx="1932">
                  <c:v>55.62</c:v>
                </c:pt>
                <c:pt idx="1933">
                  <c:v>56.74</c:v>
                </c:pt>
                <c:pt idx="1934">
                  <c:v>56.86</c:v>
                </c:pt>
                <c:pt idx="1935">
                  <c:v>58.11</c:v>
                </c:pt>
                <c:pt idx="1936">
                  <c:v>58.94</c:v>
                </c:pt>
                <c:pt idx="1937">
                  <c:v>56.66</c:v>
                </c:pt>
                <c:pt idx="1938">
                  <c:v>57.42</c:v>
                </c:pt>
                <c:pt idx="1939">
                  <c:v>57.15</c:v>
                </c:pt>
                <c:pt idx="1940">
                  <c:v>54.81</c:v>
                </c:pt>
                <c:pt idx="1941">
                  <c:v>55.45</c:v>
                </c:pt>
                <c:pt idx="1942">
                  <c:v>53.86</c:v>
                </c:pt>
                <c:pt idx="1943">
                  <c:v>52.66</c:v>
                </c:pt>
                <c:pt idx="1944">
                  <c:v>51.51</c:v>
                </c:pt>
                <c:pt idx="1945">
                  <c:v>49.6</c:v>
                </c:pt>
                <c:pt idx="1946">
                  <c:v>48.87</c:v>
                </c:pt>
                <c:pt idx="1947">
                  <c:v>48.85</c:v>
                </c:pt>
                <c:pt idx="1948">
                  <c:v>50.05</c:v>
                </c:pt>
                <c:pt idx="1949">
                  <c:v>47.63</c:v>
                </c:pt>
                <c:pt idx="1950">
                  <c:v>46.5</c:v>
                </c:pt>
                <c:pt idx="1951">
                  <c:v>48.93</c:v>
                </c:pt>
                <c:pt idx="1952">
                  <c:v>51.93</c:v>
                </c:pt>
                <c:pt idx="1953">
                  <c:v>51.63</c:v>
                </c:pt>
                <c:pt idx="1954">
                  <c:v>51.01</c:v>
                </c:pt>
                <c:pt idx="1955">
                  <c:v>48.77</c:v>
                </c:pt>
                <c:pt idx="1956">
                  <c:v>48.55</c:v>
                </c:pt>
                <c:pt idx="1957">
                  <c:v>47.68</c:v>
                </c:pt>
                <c:pt idx="1958">
                  <c:v>48.3</c:v>
                </c:pt>
                <c:pt idx="1959">
                  <c:v>48.56</c:v>
                </c:pt>
                <c:pt idx="1960">
                  <c:v>47.36</c:v>
                </c:pt>
                <c:pt idx="1961">
                  <c:v>48.92</c:v>
                </c:pt>
                <c:pt idx="1962">
                  <c:v>50.25</c:v>
                </c:pt>
                <c:pt idx="1963">
                  <c:v>49.46</c:v>
                </c:pt>
                <c:pt idx="1964">
                  <c:v>49.15</c:v>
                </c:pt>
                <c:pt idx="1965">
                  <c:v>51.2</c:v>
                </c:pt>
                <c:pt idx="1966">
                  <c:v>51.73</c:v>
                </c:pt>
                <c:pt idx="1967">
                  <c:v>54.31</c:v>
                </c:pt>
                <c:pt idx="1968">
                  <c:v>54.14</c:v>
                </c:pt>
                <c:pt idx="1969">
                  <c:v>54.29</c:v>
                </c:pt>
                <c:pt idx="1970">
                  <c:v>55.63</c:v>
                </c:pt>
                <c:pt idx="1971">
                  <c:v>55.36</c:v>
                </c:pt>
                <c:pt idx="1972">
                  <c:v>57.17</c:v>
                </c:pt>
                <c:pt idx="1973">
                  <c:v>59.43</c:v>
                </c:pt>
                <c:pt idx="1974">
                  <c:v>60.53</c:v>
                </c:pt>
                <c:pt idx="1975">
                  <c:v>62.58</c:v>
                </c:pt>
                <c:pt idx="1976">
                  <c:v>63.15</c:v>
                </c:pt>
                <c:pt idx="1977">
                  <c:v>63.71</c:v>
                </c:pt>
                <c:pt idx="1978">
                  <c:v>61.01</c:v>
                </c:pt>
                <c:pt idx="1979">
                  <c:v>64.23</c:v>
                </c:pt>
                <c:pt idx="1980">
                  <c:v>65.22</c:v>
                </c:pt>
                <c:pt idx="1981">
                  <c:v>62.57</c:v>
                </c:pt>
                <c:pt idx="1982">
                  <c:v>64.540000000000006</c:v>
                </c:pt>
                <c:pt idx="1983">
                  <c:v>62.36</c:v>
                </c:pt>
                <c:pt idx="1984">
                  <c:v>61.59</c:v>
                </c:pt>
                <c:pt idx="1985">
                  <c:v>61.94</c:v>
                </c:pt>
                <c:pt idx="1986">
                  <c:v>62.64</c:v>
                </c:pt>
                <c:pt idx="1987">
                  <c:v>64.760000000000005</c:v>
                </c:pt>
                <c:pt idx="1988">
                  <c:v>65.319999999999993</c:v>
                </c:pt>
                <c:pt idx="1989">
                  <c:v>66.459999999999994</c:v>
                </c:pt>
                <c:pt idx="1990">
                  <c:v>65.010000000000005</c:v>
                </c:pt>
                <c:pt idx="1991">
                  <c:v>65.849999999999994</c:v>
                </c:pt>
                <c:pt idx="1992">
                  <c:v>69.39</c:v>
                </c:pt>
                <c:pt idx="1993">
                  <c:v>69.22</c:v>
                </c:pt>
                <c:pt idx="1994">
                  <c:v>68.25</c:v>
                </c:pt>
                <c:pt idx="1995">
                  <c:v>64.5</c:v>
                </c:pt>
                <c:pt idx="1996">
                  <c:v>63.24</c:v>
                </c:pt>
                <c:pt idx="1997">
                  <c:v>61.39</c:v>
                </c:pt>
                <c:pt idx="1998">
                  <c:v>62.83</c:v>
                </c:pt>
                <c:pt idx="1999">
                  <c:v>62.88</c:v>
                </c:pt>
                <c:pt idx="2000">
                  <c:v>64.069999999999993</c:v>
                </c:pt>
                <c:pt idx="2001">
                  <c:v>65.44</c:v>
                </c:pt>
                <c:pt idx="2002">
                  <c:v>66.08</c:v>
                </c:pt>
                <c:pt idx="2003">
                  <c:v>64.06</c:v>
                </c:pt>
                <c:pt idx="2004">
                  <c:v>62.51</c:v>
                </c:pt>
                <c:pt idx="2005">
                  <c:v>62.33</c:v>
                </c:pt>
                <c:pt idx="2006">
                  <c:v>62.7</c:v>
                </c:pt>
                <c:pt idx="2007">
                  <c:v>64.540000000000006</c:v>
                </c:pt>
                <c:pt idx="2008">
                  <c:v>63.77</c:v>
                </c:pt>
                <c:pt idx="2009">
                  <c:v>64.25</c:v>
                </c:pt>
                <c:pt idx="2010">
                  <c:v>63.41</c:v>
                </c:pt>
                <c:pt idx="2011">
                  <c:v>62.52</c:v>
                </c:pt>
                <c:pt idx="2012">
                  <c:v>63.57</c:v>
                </c:pt>
                <c:pt idx="2013">
                  <c:v>63.79</c:v>
                </c:pt>
                <c:pt idx="2014">
                  <c:v>62.81</c:v>
                </c:pt>
                <c:pt idx="2015">
                  <c:v>64.36</c:v>
                </c:pt>
                <c:pt idx="2016">
                  <c:v>62.95</c:v>
                </c:pt>
                <c:pt idx="2017">
                  <c:v>64.33</c:v>
                </c:pt>
                <c:pt idx="2018">
                  <c:v>65.319999999999993</c:v>
                </c:pt>
                <c:pt idx="2019">
                  <c:v>66.52</c:v>
                </c:pt>
                <c:pt idx="2020">
                  <c:v>67.680000000000007</c:v>
                </c:pt>
                <c:pt idx="2021">
                  <c:v>68.44</c:v>
                </c:pt>
                <c:pt idx="2022">
                  <c:v>69.709999999999994</c:v>
                </c:pt>
                <c:pt idx="2023">
                  <c:v>69.09</c:v>
                </c:pt>
                <c:pt idx="2024">
                  <c:v>68.03</c:v>
                </c:pt>
                <c:pt idx="2025">
                  <c:v>65.78</c:v>
                </c:pt>
                <c:pt idx="2026">
                  <c:v>67.069999999999993</c:v>
                </c:pt>
                <c:pt idx="2027">
                  <c:v>68.84</c:v>
                </c:pt>
                <c:pt idx="2028">
                  <c:v>67.7</c:v>
                </c:pt>
                <c:pt idx="2029">
                  <c:v>67.599999999999994</c:v>
                </c:pt>
                <c:pt idx="2030">
                  <c:v>70.430000000000007</c:v>
                </c:pt>
                <c:pt idx="2031">
                  <c:v>70.819999999999993</c:v>
                </c:pt>
                <c:pt idx="2032">
                  <c:v>69.260000000000005</c:v>
                </c:pt>
                <c:pt idx="2033">
                  <c:v>70.78</c:v>
                </c:pt>
                <c:pt idx="2034">
                  <c:v>72.52</c:v>
                </c:pt>
                <c:pt idx="2035">
                  <c:v>72.150000000000006</c:v>
                </c:pt>
                <c:pt idx="2036">
                  <c:v>73.400000000000006</c:v>
                </c:pt>
                <c:pt idx="2037">
                  <c:v>72.14</c:v>
                </c:pt>
                <c:pt idx="2038">
                  <c:v>73.349999999999994</c:v>
                </c:pt>
                <c:pt idx="2039">
                  <c:v>73.89</c:v>
                </c:pt>
                <c:pt idx="2040">
                  <c:v>68.400000000000006</c:v>
                </c:pt>
                <c:pt idx="2041">
                  <c:v>70.66</c:v>
                </c:pt>
                <c:pt idx="2042">
                  <c:v>71.069999999999993</c:v>
                </c:pt>
                <c:pt idx="2043">
                  <c:v>71.66</c:v>
                </c:pt>
                <c:pt idx="2044">
                  <c:v>72.430000000000007</c:v>
                </c:pt>
                <c:pt idx="2045">
                  <c:v>72.09</c:v>
                </c:pt>
                <c:pt idx="2046">
                  <c:v>71.44</c:v>
                </c:pt>
                <c:pt idx="2047">
                  <c:v>69.349999999999994</c:v>
                </c:pt>
                <c:pt idx="2048">
                  <c:v>70.27</c:v>
                </c:pt>
                <c:pt idx="2049">
                  <c:v>71.209999999999994</c:v>
                </c:pt>
                <c:pt idx="2050">
                  <c:v>70.87</c:v>
                </c:pt>
                <c:pt idx="2051">
                  <c:v>70.42</c:v>
                </c:pt>
                <c:pt idx="2052">
                  <c:v>70.900000000000006</c:v>
                </c:pt>
                <c:pt idx="2053">
                  <c:v>71.94</c:v>
                </c:pt>
                <c:pt idx="2054">
                  <c:v>72.38</c:v>
                </c:pt>
                <c:pt idx="2055">
                  <c:v>73.11</c:v>
                </c:pt>
                <c:pt idx="2056">
                  <c:v>72.540000000000006</c:v>
                </c:pt>
                <c:pt idx="2057">
                  <c:v>71.2</c:v>
                </c:pt>
                <c:pt idx="2058">
                  <c:v>71.23</c:v>
                </c:pt>
                <c:pt idx="2059">
                  <c:v>67.37</c:v>
                </c:pt>
                <c:pt idx="2060">
                  <c:v>60.29</c:v>
                </c:pt>
                <c:pt idx="2061">
                  <c:v>58.47</c:v>
                </c:pt>
                <c:pt idx="2062">
                  <c:v>59.76</c:v>
                </c:pt>
                <c:pt idx="2063">
                  <c:v>57.61</c:v>
                </c:pt>
                <c:pt idx="2064">
                  <c:v>58.75</c:v>
                </c:pt>
                <c:pt idx="2065">
                  <c:v>56.53</c:v>
                </c:pt>
                <c:pt idx="2066">
                  <c:v>56.81</c:v>
                </c:pt>
                <c:pt idx="2067">
                  <c:v>60.71</c:v>
                </c:pt>
                <c:pt idx="2068">
                  <c:v>58.93</c:v>
                </c:pt>
                <c:pt idx="2069">
                  <c:v>57.7</c:v>
                </c:pt>
                <c:pt idx="2070">
                  <c:v>57.54</c:v>
                </c:pt>
                <c:pt idx="2071">
                  <c:v>58.95</c:v>
                </c:pt>
                <c:pt idx="2072">
                  <c:v>59.1</c:v>
                </c:pt>
                <c:pt idx="2073">
                  <c:v>60.66</c:v>
                </c:pt>
                <c:pt idx="2074">
                  <c:v>61.45</c:v>
                </c:pt>
                <c:pt idx="2075">
                  <c:v>63.16</c:v>
                </c:pt>
                <c:pt idx="2076">
                  <c:v>62.4</c:v>
                </c:pt>
                <c:pt idx="2077">
                  <c:v>62.14</c:v>
                </c:pt>
                <c:pt idx="2078">
                  <c:v>61.4</c:v>
                </c:pt>
                <c:pt idx="2079">
                  <c:v>60.87</c:v>
                </c:pt>
                <c:pt idx="2080">
                  <c:v>61.85</c:v>
                </c:pt>
                <c:pt idx="2081">
                  <c:v>63.13</c:v>
                </c:pt>
                <c:pt idx="2082">
                  <c:v>62.58</c:v>
                </c:pt>
                <c:pt idx="2083">
                  <c:v>64.8</c:v>
                </c:pt>
                <c:pt idx="2084">
                  <c:v>65.010000000000005</c:v>
                </c:pt>
                <c:pt idx="2085">
                  <c:v>65.25</c:v>
                </c:pt>
                <c:pt idx="2086">
                  <c:v>65.34</c:v>
                </c:pt>
                <c:pt idx="2087">
                  <c:v>65.8</c:v>
                </c:pt>
                <c:pt idx="2088">
                  <c:v>64.290000000000006</c:v>
                </c:pt>
                <c:pt idx="2089">
                  <c:v>63.54</c:v>
                </c:pt>
                <c:pt idx="2090">
                  <c:v>63.3</c:v>
                </c:pt>
                <c:pt idx="2091">
                  <c:v>61.63</c:v>
                </c:pt>
                <c:pt idx="2092">
                  <c:v>61.38</c:v>
                </c:pt>
                <c:pt idx="2093">
                  <c:v>62.69</c:v>
                </c:pt>
                <c:pt idx="2094">
                  <c:v>63.39</c:v>
                </c:pt>
                <c:pt idx="2095">
                  <c:v>63.72</c:v>
                </c:pt>
                <c:pt idx="2096">
                  <c:v>61.26</c:v>
                </c:pt>
                <c:pt idx="2097">
                  <c:v>60.93</c:v>
                </c:pt>
                <c:pt idx="2098">
                  <c:v>58.04</c:v>
                </c:pt>
                <c:pt idx="2099">
                  <c:v>60.53</c:v>
                </c:pt>
                <c:pt idx="2100">
                  <c:v>61.83</c:v>
                </c:pt>
                <c:pt idx="2101">
                  <c:v>62.26</c:v>
                </c:pt>
                <c:pt idx="2102">
                  <c:v>63.64</c:v>
                </c:pt>
                <c:pt idx="2103">
                  <c:v>63.72</c:v>
                </c:pt>
                <c:pt idx="2104">
                  <c:v>62.51</c:v>
                </c:pt>
                <c:pt idx="2105">
                  <c:v>63.18</c:v>
                </c:pt>
                <c:pt idx="2106">
                  <c:v>62.04</c:v>
                </c:pt>
                <c:pt idx="2107">
                  <c:v>63.42</c:v>
                </c:pt>
                <c:pt idx="2108">
                  <c:v>63.74</c:v>
                </c:pt>
                <c:pt idx="2109">
                  <c:v>63.85</c:v>
                </c:pt>
                <c:pt idx="2110">
                  <c:v>66</c:v>
                </c:pt>
                <c:pt idx="2111">
                  <c:v>64.319999999999993</c:v>
                </c:pt>
                <c:pt idx="2112">
                  <c:v>62.97</c:v>
                </c:pt>
                <c:pt idx="2113">
                  <c:v>64.23</c:v>
                </c:pt>
                <c:pt idx="2114">
                  <c:v>65.42</c:v>
                </c:pt>
                <c:pt idx="2115">
                  <c:v>66.78</c:v>
                </c:pt>
                <c:pt idx="2116">
                  <c:v>66.849999999999994</c:v>
                </c:pt>
                <c:pt idx="2117">
                  <c:v>68</c:v>
                </c:pt>
                <c:pt idx="2118">
                  <c:v>69.7</c:v>
                </c:pt>
                <c:pt idx="2119">
                  <c:v>70.5</c:v>
                </c:pt>
                <c:pt idx="2120">
                  <c:v>70.930000000000007</c:v>
                </c:pt>
                <c:pt idx="2121">
                  <c:v>71.58</c:v>
                </c:pt>
                <c:pt idx="2122">
                  <c:v>72.75</c:v>
                </c:pt>
                <c:pt idx="2123">
                  <c:v>72.98</c:v>
                </c:pt>
                <c:pt idx="2124">
                  <c:v>73.64</c:v>
                </c:pt>
                <c:pt idx="2125">
                  <c:v>76.010000000000005</c:v>
                </c:pt>
                <c:pt idx="2126">
                  <c:v>76.150000000000006</c:v>
                </c:pt>
                <c:pt idx="2127">
                  <c:v>77.39</c:v>
                </c:pt>
                <c:pt idx="2128">
                  <c:v>77.08</c:v>
                </c:pt>
                <c:pt idx="2129">
                  <c:v>76.400000000000006</c:v>
                </c:pt>
                <c:pt idx="2130">
                  <c:v>76.41</c:v>
                </c:pt>
                <c:pt idx="2131">
                  <c:v>74.87</c:v>
                </c:pt>
                <c:pt idx="2132">
                  <c:v>73</c:v>
                </c:pt>
                <c:pt idx="2133">
                  <c:v>73.67</c:v>
                </c:pt>
                <c:pt idx="2134">
                  <c:v>74.760000000000005</c:v>
                </c:pt>
                <c:pt idx="2135">
                  <c:v>75.14</c:v>
                </c:pt>
                <c:pt idx="2136">
                  <c:v>75.81</c:v>
                </c:pt>
                <c:pt idx="2137">
                  <c:v>76.81</c:v>
                </c:pt>
                <c:pt idx="2138">
                  <c:v>77.069999999999993</c:v>
                </c:pt>
                <c:pt idx="2139">
                  <c:v>76.03</c:v>
                </c:pt>
                <c:pt idx="2140">
                  <c:v>74.510000000000005</c:v>
                </c:pt>
                <c:pt idx="2141">
                  <c:v>76.010000000000005</c:v>
                </c:pt>
                <c:pt idx="2142">
                  <c:v>75.8</c:v>
                </c:pt>
                <c:pt idx="2143">
                  <c:v>77.959999999999994</c:v>
                </c:pt>
                <c:pt idx="2144">
                  <c:v>77.989999999999995</c:v>
                </c:pt>
                <c:pt idx="2145">
                  <c:v>80.55</c:v>
                </c:pt>
                <c:pt idx="2146">
                  <c:v>80.290000000000006</c:v>
                </c:pt>
                <c:pt idx="2147">
                  <c:v>80.94</c:v>
                </c:pt>
                <c:pt idx="2148">
                  <c:v>82.46</c:v>
                </c:pt>
                <c:pt idx="2149">
                  <c:v>81.87</c:v>
                </c:pt>
                <c:pt idx="2150">
                  <c:v>81.58</c:v>
                </c:pt>
                <c:pt idx="2151">
                  <c:v>80.790000000000006</c:v>
                </c:pt>
                <c:pt idx="2152">
                  <c:v>80.84</c:v>
                </c:pt>
                <c:pt idx="2153">
                  <c:v>81.16</c:v>
                </c:pt>
                <c:pt idx="2154">
                  <c:v>81.44</c:v>
                </c:pt>
                <c:pt idx="2155">
                  <c:v>80.709999999999994</c:v>
                </c:pt>
                <c:pt idx="2156">
                  <c:v>81.81</c:v>
                </c:pt>
                <c:pt idx="2157">
                  <c:v>81.709999999999994</c:v>
                </c:pt>
                <c:pt idx="2158">
                  <c:v>81.96</c:v>
                </c:pt>
                <c:pt idx="2159">
                  <c:v>81.33</c:v>
                </c:pt>
                <c:pt idx="2160">
                  <c:v>85.93</c:v>
                </c:pt>
                <c:pt idx="2161">
                  <c:v>86.14</c:v>
                </c:pt>
                <c:pt idx="2162">
                  <c:v>86.27</c:v>
                </c:pt>
                <c:pt idx="2163">
                  <c:v>82.48</c:v>
                </c:pt>
                <c:pt idx="2164">
                  <c:v>81.7</c:v>
                </c:pt>
                <c:pt idx="2165">
                  <c:v>81.599999999999994</c:v>
                </c:pt>
                <c:pt idx="2166">
                  <c:v>81.41</c:v>
                </c:pt>
                <c:pt idx="2167">
                  <c:v>81.96</c:v>
                </c:pt>
                <c:pt idx="2168">
                  <c:v>80.52</c:v>
                </c:pt>
                <c:pt idx="2169">
                  <c:v>80.260000000000005</c:v>
                </c:pt>
                <c:pt idx="2170">
                  <c:v>79.2</c:v>
                </c:pt>
                <c:pt idx="2171">
                  <c:v>81.16</c:v>
                </c:pt>
                <c:pt idx="2172">
                  <c:v>81.55</c:v>
                </c:pt>
                <c:pt idx="2173">
                  <c:v>81.53</c:v>
                </c:pt>
                <c:pt idx="2174">
                  <c:v>83.06</c:v>
                </c:pt>
                <c:pt idx="2175">
                  <c:v>82.52</c:v>
                </c:pt>
                <c:pt idx="2176">
                  <c:v>83.15</c:v>
                </c:pt>
                <c:pt idx="2177">
                  <c:v>83.64</c:v>
                </c:pt>
                <c:pt idx="2178">
                  <c:v>84.96</c:v>
                </c:pt>
                <c:pt idx="2179">
                  <c:v>85.1</c:v>
                </c:pt>
                <c:pt idx="2180">
                  <c:v>87.34</c:v>
                </c:pt>
                <c:pt idx="2181">
                  <c:v>86.44</c:v>
                </c:pt>
                <c:pt idx="2182">
                  <c:v>88.77</c:v>
                </c:pt>
                <c:pt idx="2183">
                  <c:v>87.06</c:v>
                </c:pt>
                <c:pt idx="2184">
                  <c:v>87.12</c:v>
                </c:pt>
                <c:pt idx="2185">
                  <c:v>87.86</c:v>
                </c:pt>
                <c:pt idx="2186">
                  <c:v>88.6</c:v>
                </c:pt>
                <c:pt idx="2187">
                  <c:v>90.16</c:v>
                </c:pt>
                <c:pt idx="2188">
                  <c:v>90.6</c:v>
                </c:pt>
                <c:pt idx="2189">
                  <c:v>91.17</c:v>
                </c:pt>
                <c:pt idx="2190">
                  <c:v>91.78</c:v>
                </c:pt>
                <c:pt idx="2191">
                  <c:v>92.06</c:v>
                </c:pt>
                <c:pt idx="2192">
                  <c:v>91.66</c:v>
                </c:pt>
                <c:pt idx="2193">
                  <c:v>92.02</c:v>
                </c:pt>
                <c:pt idx="2194">
                  <c:v>90.41</c:v>
                </c:pt>
                <c:pt idx="2195">
                  <c:v>90.81</c:v>
                </c:pt>
                <c:pt idx="2196">
                  <c:v>92.48</c:v>
                </c:pt>
                <c:pt idx="2197">
                  <c:v>89.88</c:v>
                </c:pt>
                <c:pt idx="2198">
                  <c:v>89.55</c:v>
                </c:pt>
                <c:pt idx="2199">
                  <c:v>91.1</c:v>
                </c:pt>
                <c:pt idx="2200">
                  <c:v>89.76</c:v>
                </c:pt>
                <c:pt idx="2201">
                  <c:v>89.6</c:v>
                </c:pt>
                <c:pt idx="2202">
                  <c:v>86.56</c:v>
                </c:pt>
                <c:pt idx="2203">
                  <c:v>87.97</c:v>
                </c:pt>
                <c:pt idx="2204">
                  <c:v>88.58</c:v>
                </c:pt>
                <c:pt idx="2205">
                  <c:v>90.57</c:v>
                </c:pt>
                <c:pt idx="2206">
                  <c:v>89.18</c:v>
                </c:pt>
                <c:pt idx="2207">
                  <c:v>89.79</c:v>
                </c:pt>
                <c:pt idx="2208">
                  <c:v>89.29</c:v>
                </c:pt>
                <c:pt idx="2209">
                  <c:v>87.95</c:v>
                </c:pt>
                <c:pt idx="2210">
                  <c:v>87.56</c:v>
                </c:pt>
                <c:pt idx="2211">
                  <c:v>87.25</c:v>
                </c:pt>
                <c:pt idx="2212">
                  <c:v>88.11</c:v>
                </c:pt>
                <c:pt idx="2213">
                  <c:v>87.25</c:v>
                </c:pt>
                <c:pt idx="2214">
                  <c:v>83.38</c:v>
                </c:pt>
                <c:pt idx="2215">
                  <c:v>82.36</c:v>
                </c:pt>
                <c:pt idx="2216">
                  <c:v>82.82</c:v>
                </c:pt>
                <c:pt idx="2217">
                  <c:v>84</c:v>
                </c:pt>
                <c:pt idx="2218">
                  <c:v>81.400000000000006</c:v>
                </c:pt>
                <c:pt idx="2219">
                  <c:v>81.02</c:v>
                </c:pt>
                <c:pt idx="2220">
                  <c:v>80.349999999999994</c:v>
                </c:pt>
                <c:pt idx="2221">
                  <c:v>80.16</c:v>
                </c:pt>
                <c:pt idx="2222">
                  <c:v>77.44</c:v>
                </c:pt>
                <c:pt idx="2223">
                  <c:v>83.65</c:v>
                </c:pt>
                <c:pt idx="2224">
                  <c:v>84.12</c:v>
                </c:pt>
                <c:pt idx="2225">
                  <c:v>85.03</c:v>
                </c:pt>
                <c:pt idx="2226">
                  <c:v>83.15</c:v>
                </c:pt>
                <c:pt idx="2227">
                  <c:v>84.35</c:v>
                </c:pt>
                <c:pt idx="2228">
                  <c:v>84.77</c:v>
                </c:pt>
                <c:pt idx="2229">
                  <c:v>84.25</c:v>
                </c:pt>
                <c:pt idx="2230">
                  <c:v>84.96</c:v>
                </c:pt>
                <c:pt idx="2231">
                  <c:v>85.72</c:v>
                </c:pt>
                <c:pt idx="2232">
                  <c:v>87.68</c:v>
                </c:pt>
                <c:pt idx="2233">
                  <c:v>86.97</c:v>
                </c:pt>
                <c:pt idx="2234">
                  <c:v>86.4</c:v>
                </c:pt>
                <c:pt idx="2235">
                  <c:v>86.84</c:v>
                </c:pt>
                <c:pt idx="2236">
                  <c:v>88.32</c:v>
                </c:pt>
                <c:pt idx="2237">
                  <c:v>87.96</c:v>
                </c:pt>
                <c:pt idx="2238">
                  <c:v>90.2</c:v>
                </c:pt>
                <c:pt idx="2239">
                  <c:v>91.14</c:v>
                </c:pt>
                <c:pt idx="2240">
                  <c:v>90.51</c:v>
                </c:pt>
                <c:pt idx="2241">
                  <c:v>90.63</c:v>
                </c:pt>
                <c:pt idx="2242">
                  <c:v>92.27</c:v>
                </c:pt>
                <c:pt idx="2243">
                  <c:v>92</c:v>
                </c:pt>
                <c:pt idx="2244">
                  <c:v>92.7</c:v>
                </c:pt>
                <c:pt idx="2245">
                  <c:v>89.86</c:v>
                </c:pt>
                <c:pt idx="2246">
                  <c:v>90.73</c:v>
                </c:pt>
                <c:pt idx="2247">
                  <c:v>90.57</c:v>
                </c:pt>
                <c:pt idx="2248">
                  <c:v>90.8</c:v>
                </c:pt>
                <c:pt idx="2249">
                  <c:v>92.09</c:v>
                </c:pt>
                <c:pt idx="2250">
                  <c:v>91.94</c:v>
                </c:pt>
                <c:pt idx="2251">
                  <c:v>93.23</c:v>
                </c:pt>
                <c:pt idx="2252">
                  <c:v>92.26</c:v>
                </c:pt>
                <c:pt idx="2253">
                  <c:v>93.13</c:v>
                </c:pt>
                <c:pt idx="2254">
                  <c:v>94.48</c:v>
                </c:pt>
                <c:pt idx="2255">
                  <c:v>94.08</c:v>
                </c:pt>
                <c:pt idx="2256">
                  <c:v>94.76</c:v>
                </c:pt>
                <c:pt idx="2257">
                  <c:v>91.67</c:v>
                </c:pt>
                <c:pt idx="2258">
                  <c:v>91.8</c:v>
                </c:pt>
                <c:pt idx="2259">
                  <c:v>91.58</c:v>
                </c:pt>
                <c:pt idx="2260">
                  <c:v>92.59</c:v>
                </c:pt>
                <c:pt idx="2261">
                  <c:v>93.16</c:v>
                </c:pt>
                <c:pt idx="2262">
                  <c:v>94.27</c:v>
                </c:pt>
                <c:pt idx="2263">
                  <c:v>93.19</c:v>
                </c:pt>
                <c:pt idx="2264">
                  <c:v>91.33</c:v>
                </c:pt>
                <c:pt idx="2265">
                  <c:v>92.17</c:v>
                </c:pt>
                <c:pt idx="2266">
                  <c:v>94.8</c:v>
                </c:pt>
                <c:pt idx="2267">
                  <c:v>94.93</c:v>
                </c:pt>
                <c:pt idx="2268">
                  <c:v>96.29</c:v>
                </c:pt>
                <c:pt idx="2269">
                  <c:v>95.66</c:v>
                </c:pt>
                <c:pt idx="2270">
                  <c:v>96.72</c:v>
                </c:pt>
                <c:pt idx="2271">
                  <c:v>95.34</c:v>
                </c:pt>
                <c:pt idx="2272">
                  <c:v>95.41</c:v>
                </c:pt>
                <c:pt idx="2273">
                  <c:v>95.46</c:v>
                </c:pt>
                <c:pt idx="2274">
                  <c:v>96.06</c:v>
                </c:pt>
                <c:pt idx="2275">
                  <c:v>96.58</c:v>
                </c:pt>
                <c:pt idx="2276">
                  <c:v>98.94</c:v>
                </c:pt>
                <c:pt idx="2277">
                  <c:v>97.45</c:v>
                </c:pt>
                <c:pt idx="2278">
                  <c:v>95.31</c:v>
                </c:pt>
                <c:pt idx="2279">
                  <c:v>98.08</c:v>
                </c:pt>
                <c:pt idx="2280">
                  <c:v>99.98</c:v>
                </c:pt>
                <c:pt idx="2281">
                  <c:v>100.31</c:v>
                </c:pt>
                <c:pt idx="2282">
                  <c:v>101.21</c:v>
                </c:pt>
                <c:pt idx="2283">
                  <c:v>101.6</c:v>
                </c:pt>
                <c:pt idx="2284">
                  <c:v>100.4</c:v>
                </c:pt>
                <c:pt idx="2285">
                  <c:v>100.55</c:v>
                </c:pt>
                <c:pt idx="2286">
                  <c:v>103.13</c:v>
                </c:pt>
                <c:pt idx="2287">
                  <c:v>103</c:v>
                </c:pt>
                <c:pt idx="2288">
                  <c:v>104.47</c:v>
                </c:pt>
                <c:pt idx="2289">
                  <c:v>105.9</c:v>
                </c:pt>
                <c:pt idx="2290">
                  <c:v>107.41</c:v>
                </c:pt>
                <c:pt idx="2291">
                  <c:v>109.93</c:v>
                </c:pt>
                <c:pt idx="2292">
                  <c:v>108.88</c:v>
                </c:pt>
                <c:pt idx="2293">
                  <c:v>109.87</c:v>
                </c:pt>
                <c:pt idx="2294">
                  <c:v>112.57</c:v>
                </c:pt>
                <c:pt idx="2295">
                  <c:v>114.05</c:v>
                </c:pt>
                <c:pt idx="2296">
                  <c:v>112.71</c:v>
                </c:pt>
                <c:pt idx="2297">
                  <c:v>109.6</c:v>
                </c:pt>
                <c:pt idx="2298">
                  <c:v>109.28</c:v>
                </c:pt>
                <c:pt idx="2299">
                  <c:v>111.51</c:v>
                </c:pt>
                <c:pt idx="2300">
                  <c:v>111.61</c:v>
                </c:pt>
                <c:pt idx="2301">
                  <c:v>110.88</c:v>
                </c:pt>
                <c:pt idx="2302">
                  <c:v>110.82</c:v>
                </c:pt>
                <c:pt idx="2303">
                  <c:v>111.79</c:v>
                </c:pt>
                <c:pt idx="2304">
                  <c:v>111.8</c:v>
                </c:pt>
                <c:pt idx="2305">
                  <c:v>111.01</c:v>
                </c:pt>
                <c:pt idx="2306">
                  <c:v>111.36</c:v>
                </c:pt>
                <c:pt idx="2307">
                  <c:v>109.41</c:v>
                </c:pt>
                <c:pt idx="2308">
                  <c:v>108.8</c:v>
                </c:pt>
                <c:pt idx="2309">
                  <c:v>110.91</c:v>
                </c:pt>
                <c:pt idx="2310">
                  <c:v>108.75</c:v>
                </c:pt>
                <c:pt idx="2311">
                  <c:v>108.76</c:v>
                </c:pt>
                <c:pt idx="2312">
                  <c:v>109.94</c:v>
                </c:pt>
                <c:pt idx="2313">
                  <c:v>109.98</c:v>
                </c:pt>
                <c:pt idx="2314">
                  <c:v>110.01</c:v>
                </c:pt>
                <c:pt idx="2315">
                  <c:v>110.41</c:v>
                </c:pt>
                <c:pt idx="2316">
                  <c:v>110.28</c:v>
                </c:pt>
                <c:pt idx="2317">
                  <c:v>110.74</c:v>
                </c:pt>
                <c:pt idx="2318">
                  <c:v>112.64</c:v>
                </c:pt>
                <c:pt idx="2319">
                  <c:v>114.53</c:v>
                </c:pt>
                <c:pt idx="2320">
                  <c:v>112.58</c:v>
                </c:pt>
                <c:pt idx="2321">
                  <c:v>113.42</c:v>
                </c:pt>
                <c:pt idx="2322">
                  <c:v>113.89</c:v>
                </c:pt>
                <c:pt idx="2323">
                  <c:v>113.58</c:v>
                </c:pt>
                <c:pt idx="2324">
                  <c:v>112.45</c:v>
                </c:pt>
                <c:pt idx="2325">
                  <c:v>112.47</c:v>
                </c:pt>
                <c:pt idx="2326">
                  <c:v>110.56</c:v>
                </c:pt>
                <c:pt idx="2327">
                  <c:v>112.59</c:v>
                </c:pt>
                <c:pt idx="2328">
                  <c:v>111.08</c:v>
                </c:pt>
                <c:pt idx="2329">
                  <c:v>114.67</c:v>
                </c:pt>
                <c:pt idx="2330">
                  <c:v>116.06</c:v>
                </c:pt>
                <c:pt idx="2331">
                  <c:v>111.87</c:v>
                </c:pt>
                <c:pt idx="2332">
                  <c:v>114.22</c:v>
                </c:pt>
                <c:pt idx="2333">
                  <c:v>113.02</c:v>
                </c:pt>
                <c:pt idx="2334">
                  <c:v>110.13</c:v>
                </c:pt>
                <c:pt idx="2335">
                  <c:v>107.58</c:v>
                </c:pt>
                <c:pt idx="2336">
                  <c:v>107.83</c:v>
                </c:pt>
                <c:pt idx="2337">
                  <c:v>107.49</c:v>
                </c:pt>
                <c:pt idx="2338">
                  <c:v>107.3</c:v>
                </c:pt>
                <c:pt idx="2339">
                  <c:v>107.63</c:v>
                </c:pt>
                <c:pt idx="2340">
                  <c:v>110.6</c:v>
                </c:pt>
                <c:pt idx="2341">
                  <c:v>113.77</c:v>
                </c:pt>
                <c:pt idx="2342">
                  <c:v>112.72</c:v>
                </c:pt>
                <c:pt idx="2343">
                  <c:v>111.88</c:v>
                </c:pt>
                <c:pt idx="2344">
                  <c:v>112.22</c:v>
                </c:pt>
                <c:pt idx="2345">
                  <c:v>110.91</c:v>
                </c:pt>
                <c:pt idx="2346">
                  <c:v>108.38</c:v>
                </c:pt>
                <c:pt idx="2347">
                  <c:v>107.77</c:v>
                </c:pt>
                <c:pt idx="2348">
                  <c:v>112.07</c:v>
                </c:pt>
                <c:pt idx="2349">
                  <c:v>109.46</c:v>
                </c:pt>
                <c:pt idx="2350">
                  <c:v>111.48</c:v>
                </c:pt>
                <c:pt idx="2351">
                  <c:v>113.18</c:v>
                </c:pt>
                <c:pt idx="2352">
                  <c:v>113.32</c:v>
                </c:pt>
                <c:pt idx="2353">
                  <c:v>112.19</c:v>
                </c:pt>
                <c:pt idx="2354">
                  <c:v>112.06</c:v>
                </c:pt>
                <c:pt idx="2355">
                  <c:v>109.78</c:v>
                </c:pt>
                <c:pt idx="2356">
                  <c:v>110.87</c:v>
                </c:pt>
                <c:pt idx="2357">
                  <c:v>115.32</c:v>
                </c:pt>
                <c:pt idx="2358">
                  <c:v>112.73</c:v>
                </c:pt>
                <c:pt idx="2359">
                  <c:v>113.08</c:v>
                </c:pt>
                <c:pt idx="2360">
                  <c:v>112.95</c:v>
                </c:pt>
                <c:pt idx="2361">
                  <c:v>114.7</c:v>
                </c:pt>
                <c:pt idx="2362">
                  <c:v>113.84</c:v>
                </c:pt>
                <c:pt idx="2363">
                  <c:v>112.88</c:v>
                </c:pt>
                <c:pt idx="2364">
                  <c:v>115.52</c:v>
                </c:pt>
                <c:pt idx="2365">
                  <c:v>115.6</c:v>
                </c:pt>
                <c:pt idx="2366">
                  <c:v>113.17</c:v>
                </c:pt>
                <c:pt idx="2367">
                  <c:v>116.77</c:v>
                </c:pt>
                <c:pt idx="2368">
                  <c:v>116.16</c:v>
                </c:pt>
                <c:pt idx="2369">
                  <c:v>116.55</c:v>
                </c:pt>
                <c:pt idx="2370">
                  <c:v>113.88</c:v>
                </c:pt>
                <c:pt idx="2371">
                  <c:v>116.28</c:v>
                </c:pt>
                <c:pt idx="2372">
                  <c:v>112.97</c:v>
                </c:pt>
                <c:pt idx="2373">
                  <c:v>112.36</c:v>
                </c:pt>
                <c:pt idx="2374">
                  <c:v>118.77</c:v>
                </c:pt>
                <c:pt idx="2375">
                  <c:v>116.71</c:v>
                </c:pt>
                <c:pt idx="2376">
                  <c:v>118.38</c:v>
                </c:pt>
                <c:pt idx="2377">
                  <c:v>116.28</c:v>
                </c:pt>
                <c:pt idx="2378">
                  <c:v>115.87</c:v>
                </c:pt>
                <c:pt idx="2379">
                  <c:v>116.29</c:v>
                </c:pt>
                <c:pt idx="2380">
                  <c:v>117.32</c:v>
                </c:pt>
                <c:pt idx="2381">
                  <c:v>118.43</c:v>
                </c:pt>
                <c:pt idx="2382">
                  <c:v>117.78</c:v>
                </c:pt>
                <c:pt idx="2383">
                  <c:v>118.28</c:v>
                </c:pt>
                <c:pt idx="2384">
                  <c:v>118.47</c:v>
                </c:pt>
                <c:pt idx="2385">
                  <c:v>118.06</c:v>
                </c:pt>
                <c:pt idx="2386">
                  <c:v>118</c:v>
                </c:pt>
                <c:pt idx="2387">
                  <c:v>118.07</c:v>
                </c:pt>
                <c:pt idx="2388">
                  <c:v>118.74</c:v>
                </c:pt>
                <c:pt idx="2389">
                  <c:v>120.04</c:v>
                </c:pt>
                <c:pt idx="2390">
                  <c:v>119.8</c:v>
                </c:pt>
                <c:pt idx="2391">
                  <c:v>118.74</c:v>
                </c:pt>
                <c:pt idx="2392">
                  <c:v>115.92</c:v>
                </c:pt>
                <c:pt idx="2393">
                  <c:v>116.68</c:v>
                </c:pt>
                <c:pt idx="2394">
                  <c:v>119.21</c:v>
                </c:pt>
                <c:pt idx="2395">
                  <c:v>121.1</c:v>
                </c:pt>
                <c:pt idx="2396">
                  <c:v>120.54</c:v>
                </c:pt>
                <c:pt idx="2397">
                  <c:v>122.5</c:v>
                </c:pt>
                <c:pt idx="2398">
                  <c:v>124</c:v>
                </c:pt>
                <c:pt idx="2399">
                  <c:v>121.18</c:v>
                </c:pt>
                <c:pt idx="2400">
                  <c:v>120.33</c:v>
                </c:pt>
                <c:pt idx="2401">
                  <c:v>120.51</c:v>
                </c:pt>
                <c:pt idx="2402">
                  <c:v>123.99</c:v>
                </c:pt>
                <c:pt idx="2403">
                  <c:v>124.84</c:v>
                </c:pt>
                <c:pt idx="2404">
                  <c:v>121.72</c:v>
                </c:pt>
                <c:pt idx="2405">
                  <c:v>121.66</c:v>
                </c:pt>
                <c:pt idx="2406">
                  <c:v>122.16</c:v>
                </c:pt>
                <c:pt idx="2407">
                  <c:v>122.06</c:v>
                </c:pt>
                <c:pt idx="2408">
                  <c:v>122.64</c:v>
                </c:pt>
                <c:pt idx="2409">
                  <c:v>125.31</c:v>
                </c:pt>
                <c:pt idx="2410">
                  <c:v>115.97</c:v>
                </c:pt>
                <c:pt idx="2411">
                  <c:v>103.53</c:v>
                </c:pt>
                <c:pt idx="2412">
                  <c:v>99.16</c:v>
                </c:pt>
                <c:pt idx="2413">
                  <c:v>103.46</c:v>
                </c:pt>
                <c:pt idx="2414">
                  <c:v>103.12</c:v>
                </c:pt>
                <c:pt idx="2415">
                  <c:v>103.19</c:v>
                </c:pt>
                <c:pt idx="2416">
                  <c:v>104.7</c:v>
                </c:pt>
                <c:pt idx="2417">
                  <c:v>103.03</c:v>
                </c:pt>
                <c:pt idx="2418">
                  <c:v>104.61</c:v>
                </c:pt>
                <c:pt idx="2419">
                  <c:v>105.98</c:v>
                </c:pt>
                <c:pt idx="2420">
                  <c:v>110.83</c:v>
                </c:pt>
                <c:pt idx="2421">
                  <c:v>111</c:v>
                </c:pt>
                <c:pt idx="2422">
                  <c:v>111.61</c:v>
                </c:pt>
                <c:pt idx="2423">
                  <c:v>109.85</c:v>
                </c:pt>
                <c:pt idx="2424">
                  <c:v>109.28</c:v>
                </c:pt>
                <c:pt idx="2425">
                  <c:v>108.47</c:v>
                </c:pt>
                <c:pt idx="2426">
                  <c:v>111.51</c:v>
                </c:pt>
                <c:pt idx="2427">
                  <c:v>111.89</c:v>
                </c:pt>
                <c:pt idx="2428">
                  <c:v>113.58</c:v>
                </c:pt>
                <c:pt idx="2429">
                  <c:v>113.39</c:v>
                </c:pt>
                <c:pt idx="2430">
                  <c:v>113.26</c:v>
                </c:pt>
                <c:pt idx="2431">
                  <c:v>115.73</c:v>
                </c:pt>
                <c:pt idx="2432">
                  <c:v>111.32</c:v>
                </c:pt>
                <c:pt idx="2433">
                  <c:v>109.53</c:v>
                </c:pt>
                <c:pt idx="2434">
                  <c:v>108.85</c:v>
                </c:pt>
                <c:pt idx="2435">
                  <c:v>108</c:v>
                </c:pt>
                <c:pt idx="2436">
                  <c:v>107.59</c:v>
                </c:pt>
                <c:pt idx="2437">
                  <c:v>106.74</c:v>
                </c:pt>
                <c:pt idx="2438">
                  <c:v>108.67</c:v>
                </c:pt>
                <c:pt idx="2439">
                  <c:v>112.37</c:v>
                </c:pt>
                <c:pt idx="2440">
                  <c:v>114.39</c:v>
                </c:pt>
                <c:pt idx="2441">
                  <c:v>117.16</c:v>
                </c:pt>
                <c:pt idx="2442">
                  <c:v>117.79</c:v>
                </c:pt>
                <c:pt idx="2443">
                  <c:v>117.55</c:v>
                </c:pt>
                <c:pt idx="2444">
                  <c:v>121.62</c:v>
                </c:pt>
                <c:pt idx="2445">
                  <c:v>124.48</c:v>
                </c:pt>
                <c:pt idx="2446">
                  <c:v>125.23</c:v>
                </c:pt>
                <c:pt idx="2447">
                  <c:v>125.13</c:v>
                </c:pt>
                <c:pt idx="2448">
                  <c:v>124.53</c:v>
                </c:pt>
                <c:pt idx="2449">
                  <c:v>125.5</c:v>
                </c:pt>
                <c:pt idx="2450">
                  <c:v>125.81</c:v>
                </c:pt>
                <c:pt idx="2451">
                  <c:v>124.91</c:v>
                </c:pt>
                <c:pt idx="2452">
                  <c:v>132.01</c:v>
                </c:pt>
                <c:pt idx="2453">
                  <c:v>132.69999999999999</c:v>
                </c:pt>
                <c:pt idx="2454">
                  <c:v>131.36000000000001</c:v>
                </c:pt>
                <c:pt idx="2455">
                  <c:v>135.33000000000001</c:v>
                </c:pt>
                <c:pt idx="2456">
                  <c:v>134.22</c:v>
                </c:pt>
                <c:pt idx="2457">
                  <c:v>136.1</c:v>
                </c:pt>
                <c:pt idx="2458">
                  <c:v>138.02000000000001</c:v>
                </c:pt>
                <c:pt idx="2459">
                  <c:v>137.91999999999999</c:v>
                </c:pt>
                <c:pt idx="2460">
                  <c:v>140.21</c:v>
                </c:pt>
                <c:pt idx="2461">
                  <c:v>141.37</c:v>
                </c:pt>
                <c:pt idx="2462">
                  <c:v>141.55000000000001</c:v>
                </c:pt>
                <c:pt idx="2463">
                  <c:v>142.85</c:v>
                </c:pt>
                <c:pt idx="2464">
                  <c:v>145.19</c:v>
                </c:pt>
                <c:pt idx="2465">
                  <c:v>145.01</c:v>
                </c:pt>
                <c:pt idx="2466">
                  <c:v>144.76</c:v>
                </c:pt>
                <c:pt idx="2467">
                  <c:v>143.94</c:v>
                </c:pt>
                <c:pt idx="2468">
                  <c:v>143.54</c:v>
                </c:pt>
                <c:pt idx="2469">
                  <c:v>146.29</c:v>
                </c:pt>
                <c:pt idx="2470">
                  <c:v>143.09</c:v>
                </c:pt>
                <c:pt idx="2471">
                  <c:v>144.84</c:v>
                </c:pt>
                <c:pt idx="2472">
                  <c:v>146.02000000000001</c:v>
                </c:pt>
                <c:pt idx="2473">
                  <c:v>145.86000000000001</c:v>
                </c:pt>
                <c:pt idx="2474">
                  <c:v>143.26</c:v>
                </c:pt>
                <c:pt idx="2475">
                  <c:v>141</c:v>
                </c:pt>
                <c:pt idx="2476">
                  <c:v>139.43</c:v>
                </c:pt>
                <c:pt idx="2477">
                  <c:v>149.27000000000001</c:v>
                </c:pt>
                <c:pt idx="2478">
                  <c:v>163.66999999999999</c:v>
                </c:pt>
                <c:pt idx="2479">
                  <c:v>159.82</c:v>
                </c:pt>
                <c:pt idx="2480">
                  <c:v>162</c:v>
                </c:pt>
                <c:pt idx="2481">
                  <c:v>166.75</c:v>
                </c:pt>
                <c:pt idx="2482">
                  <c:v>163.75</c:v>
                </c:pt>
                <c:pt idx="2483">
                  <c:v>164.34</c:v>
                </c:pt>
                <c:pt idx="2484">
                  <c:v>164.31</c:v>
                </c:pt>
                <c:pt idx="2485">
                  <c:v>163.63</c:v>
                </c:pt>
                <c:pt idx="2486">
                  <c:v>164.31</c:v>
                </c:pt>
                <c:pt idx="2487">
                  <c:v>168.25</c:v>
                </c:pt>
                <c:pt idx="2488">
                  <c:v>162.88999999999999</c:v>
                </c:pt>
                <c:pt idx="2489">
                  <c:v>165.02</c:v>
                </c:pt>
                <c:pt idx="2490">
                  <c:v>167.56</c:v>
                </c:pt>
                <c:pt idx="2491">
                  <c:v>174.7</c:v>
                </c:pt>
                <c:pt idx="2492">
                  <c:v>175.64</c:v>
                </c:pt>
                <c:pt idx="2493">
                  <c:v>173.85</c:v>
                </c:pt>
                <c:pt idx="2494">
                  <c:v>175.03</c:v>
                </c:pt>
                <c:pt idx="2495">
                  <c:v>172.34</c:v>
                </c:pt>
                <c:pt idx="2496">
                  <c:v>173</c:v>
                </c:pt>
                <c:pt idx="2497">
                  <c:v>174.73</c:v>
                </c:pt>
                <c:pt idx="2498">
                  <c:v>175.73</c:v>
                </c:pt>
                <c:pt idx="2499">
                  <c:v>177.85</c:v>
                </c:pt>
                <c:pt idx="2500">
                  <c:v>172.47</c:v>
                </c:pt>
                <c:pt idx="2501">
                  <c:v>174.71</c:v>
                </c:pt>
                <c:pt idx="2502">
                  <c:v>178.61</c:v>
                </c:pt>
                <c:pt idx="2503">
                  <c:v>176.41</c:v>
                </c:pt>
                <c:pt idx="2504">
                  <c:v>176.43</c:v>
                </c:pt>
                <c:pt idx="2505">
                  <c:v>178.15</c:v>
                </c:pt>
                <c:pt idx="2506">
                  <c:v>176.32</c:v>
                </c:pt>
                <c:pt idx="2507">
                  <c:v>167.44</c:v>
                </c:pt>
                <c:pt idx="2508">
                  <c:v>169.63</c:v>
                </c:pt>
                <c:pt idx="2509">
                  <c:v>171.03</c:v>
                </c:pt>
                <c:pt idx="2510">
                  <c:v>171.63</c:v>
                </c:pt>
                <c:pt idx="2511">
                  <c:v>174.85</c:v>
                </c:pt>
                <c:pt idx="2512">
                  <c:v>174.37</c:v>
                </c:pt>
                <c:pt idx="2513">
                  <c:v>170.28</c:v>
                </c:pt>
                <c:pt idx="2514">
                  <c:v>166.51</c:v>
                </c:pt>
                <c:pt idx="2515">
                  <c:v>165.16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07-4D9F-A15F-B2D7FD040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014784"/>
        <c:axId val="227013536"/>
      </c:lineChart>
      <c:dateAx>
        <c:axId val="2270147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27013536"/>
        <c:crosses val="autoZero"/>
        <c:auto val="1"/>
        <c:lblOffset val="100"/>
        <c:baseTimeUnit val="days"/>
      </c:dateAx>
      <c:valAx>
        <c:axId val="22701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2701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Variance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'Statistics 1'!$D$5</c:f>
              <c:strCache>
                <c:ptCount val="1"/>
                <c:pt idx="0">
                  <c:v>Var %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'Statistics 1'!$B$6:$B$3709</c:f>
              <c:numCache>
                <c:formatCode>m/d/yyyy</c:formatCode>
                <c:ptCount val="3704"/>
                <c:pt idx="0">
                  <c:v>42006</c:v>
                </c:pt>
                <c:pt idx="1">
                  <c:v>42009</c:v>
                </c:pt>
                <c:pt idx="2">
                  <c:v>42010</c:v>
                </c:pt>
                <c:pt idx="3">
                  <c:v>42011</c:v>
                </c:pt>
                <c:pt idx="4">
                  <c:v>42012</c:v>
                </c:pt>
                <c:pt idx="5">
                  <c:v>42013</c:v>
                </c:pt>
                <c:pt idx="6">
                  <c:v>42016</c:v>
                </c:pt>
                <c:pt idx="7">
                  <c:v>42017</c:v>
                </c:pt>
                <c:pt idx="8">
                  <c:v>42018</c:v>
                </c:pt>
                <c:pt idx="9">
                  <c:v>42019</c:v>
                </c:pt>
                <c:pt idx="10">
                  <c:v>42020</c:v>
                </c:pt>
                <c:pt idx="11">
                  <c:v>42024</c:v>
                </c:pt>
                <c:pt idx="12">
                  <c:v>42025</c:v>
                </c:pt>
                <c:pt idx="13">
                  <c:v>42026</c:v>
                </c:pt>
                <c:pt idx="14">
                  <c:v>42027</c:v>
                </c:pt>
                <c:pt idx="15">
                  <c:v>42030</c:v>
                </c:pt>
                <c:pt idx="16">
                  <c:v>42031</c:v>
                </c:pt>
                <c:pt idx="17">
                  <c:v>42032</c:v>
                </c:pt>
                <c:pt idx="18">
                  <c:v>42033</c:v>
                </c:pt>
                <c:pt idx="19">
                  <c:v>42034</c:v>
                </c:pt>
                <c:pt idx="20">
                  <c:v>42037</c:v>
                </c:pt>
                <c:pt idx="21">
                  <c:v>42038</c:v>
                </c:pt>
                <c:pt idx="22">
                  <c:v>42039</c:v>
                </c:pt>
                <c:pt idx="23">
                  <c:v>42040</c:v>
                </c:pt>
                <c:pt idx="24">
                  <c:v>42041</c:v>
                </c:pt>
                <c:pt idx="25">
                  <c:v>42044</c:v>
                </c:pt>
                <c:pt idx="26">
                  <c:v>42045</c:v>
                </c:pt>
                <c:pt idx="27">
                  <c:v>42046</c:v>
                </c:pt>
                <c:pt idx="28">
                  <c:v>42047</c:v>
                </c:pt>
                <c:pt idx="29">
                  <c:v>42048</c:v>
                </c:pt>
                <c:pt idx="30">
                  <c:v>42052</c:v>
                </c:pt>
                <c:pt idx="31">
                  <c:v>42053</c:v>
                </c:pt>
                <c:pt idx="32">
                  <c:v>42054</c:v>
                </c:pt>
                <c:pt idx="33">
                  <c:v>42055</c:v>
                </c:pt>
                <c:pt idx="34">
                  <c:v>42058</c:v>
                </c:pt>
                <c:pt idx="35">
                  <c:v>42059</c:v>
                </c:pt>
                <c:pt idx="36">
                  <c:v>42060</c:v>
                </c:pt>
                <c:pt idx="37">
                  <c:v>42061</c:v>
                </c:pt>
                <c:pt idx="38">
                  <c:v>42062</c:v>
                </c:pt>
                <c:pt idx="39">
                  <c:v>42065</c:v>
                </c:pt>
                <c:pt idx="40">
                  <c:v>42066</c:v>
                </c:pt>
                <c:pt idx="41">
                  <c:v>42067</c:v>
                </c:pt>
                <c:pt idx="42">
                  <c:v>42068</c:v>
                </c:pt>
                <c:pt idx="43">
                  <c:v>42069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42096</c:v>
                </c:pt>
                <c:pt idx="63">
                  <c:v>42100</c:v>
                </c:pt>
                <c:pt idx="64">
                  <c:v>42101</c:v>
                </c:pt>
                <c:pt idx="65">
                  <c:v>42102</c:v>
                </c:pt>
                <c:pt idx="66">
                  <c:v>42103</c:v>
                </c:pt>
                <c:pt idx="67">
                  <c:v>42104</c:v>
                </c:pt>
                <c:pt idx="68">
                  <c:v>42107</c:v>
                </c:pt>
                <c:pt idx="69">
                  <c:v>42108</c:v>
                </c:pt>
                <c:pt idx="70">
                  <c:v>42109</c:v>
                </c:pt>
                <c:pt idx="71">
                  <c:v>42110</c:v>
                </c:pt>
                <c:pt idx="72">
                  <c:v>42111</c:v>
                </c:pt>
                <c:pt idx="73">
                  <c:v>42114</c:v>
                </c:pt>
                <c:pt idx="74">
                  <c:v>42115</c:v>
                </c:pt>
                <c:pt idx="75">
                  <c:v>42116</c:v>
                </c:pt>
                <c:pt idx="76">
                  <c:v>42117</c:v>
                </c:pt>
                <c:pt idx="77">
                  <c:v>42118</c:v>
                </c:pt>
                <c:pt idx="78">
                  <c:v>42121</c:v>
                </c:pt>
                <c:pt idx="79">
                  <c:v>42122</c:v>
                </c:pt>
                <c:pt idx="80">
                  <c:v>42123</c:v>
                </c:pt>
                <c:pt idx="81">
                  <c:v>42124</c:v>
                </c:pt>
                <c:pt idx="82">
                  <c:v>42125</c:v>
                </c:pt>
                <c:pt idx="83">
                  <c:v>42128</c:v>
                </c:pt>
                <c:pt idx="84">
                  <c:v>42129</c:v>
                </c:pt>
                <c:pt idx="85">
                  <c:v>42130</c:v>
                </c:pt>
                <c:pt idx="86">
                  <c:v>42131</c:v>
                </c:pt>
                <c:pt idx="87">
                  <c:v>42132</c:v>
                </c:pt>
                <c:pt idx="88">
                  <c:v>42135</c:v>
                </c:pt>
                <c:pt idx="89">
                  <c:v>42136</c:v>
                </c:pt>
                <c:pt idx="90">
                  <c:v>42137</c:v>
                </c:pt>
                <c:pt idx="91">
                  <c:v>42138</c:v>
                </c:pt>
                <c:pt idx="92">
                  <c:v>42139</c:v>
                </c:pt>
                <c:pt idx="93">
                  <c:v>42142</c:v>
                </c:pt>
                <c:pt idx="94">
                  <c:v>42143</c:v>
                </c:pt>
                <c:pt idx="95">
                  <c:v>42144</c:v>
                </c:pt>
                <c:pt idx="96">
                  <c:v>42145</c:v>
                </c:pt>
                <c:pt idx="97">
                  <c:v>42146</c:v>
                </c:pt>
                <c:pt idx="98">
                  <c:v>42150</c:v>
                </c:pt>
                <c:pt idx="99">
                  <c:v>42151</c:v>
                </c:pt>
                <c:pt idx="100">
                  <c:v>42152</c:v>
                </c:pt>
                <c:pt idx="101">
                  <c:v>42153</c:v>
                </c:pt>
                <c:pt idx="102">
                  <c:v>42156</c:v>
                </c:pt>
                <c:pt idx="103">
                  <c:v>42157</c:v>
                </c:pt>
                <c:pt idx="104">
                  <c:v>42158</c:v>
                </c:pt>
                <c:pt idx="105">
                  <c:v>42159</c:v>
                </c:pt>
                <c:pt idx="106">
                  <c:v>42160</c:v>
                </c:pt>
                <c:pt idx="107">
                  <c:v>42163</c:v>
                </c:pt>
                <c:pt idx="108">
                  <c:v>42164</c:v>
                </c:pt>
                <c:pt idx="109">
                  <c:v>42165</c:v>
                </c:pt>
                <c:pt idx="110">
                  <c:v>42166</c:v>
                </c:pt>
                <c:pt idx="111">
                  <c:v>42167</c:v>
                </c:pt>
                <c:pt idx="112">
                  <c:v>42170</c:v>
                </c:pt>
                <c:pt idx="113">
                  <c:v>42171</c:v>
                </c:pt>
                <c:pt idx="114">
                  <c:v>42172</c:v>
                </c:pt>
                <c:pt idx="115">
                  <c:v>42173</c:v>
                </c:pt>
                <c:pt idx="116">
                  <c:v>42174</c:v>
                </c:pt>
                <c:pt idx="117">
                  <c:v>42177</c:v>
                </c:pt>
                <c:pt idx="118">
                  <c:v>42178</c:v>
                </c:pt>
                <c:pt idx="119">
                  <c:v>42179</c:v>
                </c:pt>
                <c:pt idx="120">
                  <c:v>42180</c:v>
                </c:pt>
                <c:pt idx="121">
                  <c:v>42181</c:v>
                </c:pt>
                <c:pt idx="122">
                  <c:v>42184</c:v>
                </c:pt>
                <c:pt idx="123">
                  <c:v>42185</c:v>
                </c:pt>
                <c:pt idx="124">
                  <c:v>42186</c:v>
                </c:pt>
                <c:pt idx="125">
                  <c:v>42187</c:v>
                </c:pt>
                <c:pt idx="126">
                  <c:v>42191</c:v>
                </c:pt>
                <c:pt idx="127">
                  <c:v>42192</c:v>
                </c:pt>
                <c:pt idx="128">
                  <c:v>42193</c:v>
                </c:pt>
                <c:pt idx="129">
                  <c:v>42194</c:v>
                </c:pt>
                <c:pt idx="130">
                  <c:v>42195</c:v>
                </c:pt>
                <c:pt idx="131">
                  <c:v>42198</c:v>
                </c:pt>
                <c:pt idx="132">
                  <c:v>42199</c:v>
                </c:pt>
                <c:pt idx="133">
                  <c:v>42200</c:v>
                </c:pt>
                <c:pt idx="134">
                  <c:v>42201</c:v>
                </c:pt>
                <c:pt idx="135">
                  <c:v>42202</c:v>
                </c:pt>
                <c:pt idx="136">
                  <c:v>42205</c:v>
                </c:pt>
                <c:pt idx="137">
                  <c:v>42206</c:v>
                </c:pt>
                <c:pt idx="138">
                  <c:v>42207</c:v>
                </c:pt>
                <c:pt idx="139">
                  <c:v>42208</c:v>
                </c:pt>
                <c:pt idx="140">
                  <c:v>42209</c:v>
                </c:pt>
                <c:pt idx="141">
                  <c:v>42212</c:v>
                </c:pt>
                <c:pt idx="142">
                  <c:v>42213</c:v>
                </c:pt>
                <c:pt idx="143">
                  <c:v>42214</c:v>
                </c:pt>
                <c:pt idx="144">
                  <c:v>42215</c:v>
                </c:pt>
                <c:pt idx="145">
                  <c:v>42216</c:v>
                </c:pt>
                <c:pt idx="146">
                  <c:v>42219</c:v>
                </c:pt>
                <c:pt idx="147">
                  <c:v>42220</c:v>
                </c:pt>
                <c:pt idx="148">
                  <c:v>42221</c:v>
                </c:pt>
                <c:pt idx="149">
                  <c:v>42222</c:v>
                </c:pt>
                <c:pt idx="150">
                  <c:v>42223</c:v>
                </c:pt>
                <c:pt idx="151">
                  <c:v>42226</c:v>
                </c:pt>
                <c:pt idx="152">
                  <c:v>42227</c:v>
                </c:pt>
                <c:pt idx="153">
                  <c:v>42228</c:v>
                </c:pt>
                <c:pt idx="154">
                  <c:v>42229</c:v>
                </c:pt>
                <c:pt idx="155">
                  <c:v>42230</c:v>
                </c:pt>
                <c:pt idx="156">
                  <c:v>42233</c:v>
                </c:pt>
                <c:pt idx="157">
                  <c:v>42234</c:v>
                </c:pt>
                <c:pt idx="158">
                  <c:v>42235</c:v>
                </c:pt>
                <c:pt idx="159">
                  <c:v>42236</c:v>
                </c:pt>
                <c:pt idx="160">
                  <c:v>42237</c:v>
                </c:pt>
                <c:pt idx="161">
                  <c:v>42240</c:v>
                </c:pt>
                <c:pt idx="162">
                  <c:v>42241</c:v>
                </c:pt>
                <c:pt idx="163">
                  <c:v>42242</c:v>
                </c:pt>
                <c:pt idx="164">
                  <c:v>42243</c:v>
                </c:pt>
                <c:pt idx="165">
                  <c:v>42244</c:v>
                </c:pt>
                <c:pt idx="166">
                  <c:v>42247</c:v>
                </c:pt>
                <c:pt idx="167">
                  <c:v>42248</c:v>
                </c:pt>
                <c:pt idx="168">
                  <c:v>42249</c:v>
                </c:pt>
                <c:pt idx="169">
                  <c:v>42250</c:v>
                </c:pt>
                <c:pt idx="170">
                  <c:v>42251</c:v>
                </c:pt>
                <c:pt idx="171">
                  <c:v>42255</c:v>
                </c:pt>
                <c:pt idx="172">
                  <c:v>42256</c:v>
                </c:pt>
                <c:pt idx="173">
                  <c:v>42257</c:v>
                </c:pt>
                <c:pt idx="174">
                  <c:v>42258</c:v>
                </c:pt>
                <c:pt idx="175">
                  <c:v>42261</c:v>
                </c:pt>
                <c:pt idx="176">
                  <c:v>42262</c:v>
                </c:pt>
                <c:pt idx="177">
                  <c:v>42263</c:v>
                </c:pt>
                <c:pt idx="178">
                  <c:v>42264</c:v>
                </c:pt>
                <c:pt idx="179">
                  <c:v>42265</c:v>
                </c:pt>
                <c:pt idx="180">
                  <c:v>42268</c:v>
                </c:pt>
                <c:pt idx="181">
                  <c:v>42269</c:v>
                </c:pt>
                <c:pt idx="182">
                  <c:v>42270</c:v>
                </c:pt>
                <c:pt idx="183">
                  <c:v>42271</c:v>
                </c:pt>
                <c:pt idx="184">
                  <c:v>42272</c:v>
                </c:pt>
                <c:pt idx="185">
                  <c:v>42275</c:v>
                </c:pt>
                <c:pt idx="186">
                  <c:v>42276</c:v>
                </c:pt>
                <c:pt idx="187">
                  <c:v>42277</c:v>
                </c:pt>
                <c:pt idx="188">
                  <c:v>42278</c:v>
                </c:pt>
                <c:pt idx="189">
                  <c:v>42279</c:v>
                </c:pt>
                <c:pt idx="190">
                  <c:v>42282</c:v>
                </c:pt>
                <c:pt idx="191">
                  <c:v>42283</c:v>
                </c:pt>
                <c:pt idx="192">
                  <c:v>42284</c:v>
                </c:pt>
                <c:pt idx="193">
                  <c:v>42285</c:v>
                </c:pt>
                <c:pt idx="194">
                  <c:v>42286</c:v>
                </c:pt>
                <c:pt idx="195">
                  <c:v>42289</c:v>
                </c:pt>
                <c:pt idx="196">
                  <c:v>42290</c:v>
                </c:pt>
                <c:pt idx="197">
                  <c:v>42291</c:v>
                </c:pt>
                <c:pt idx="198">
                  <c:v>42292</c:v>
                </c:pt>
                <c:pt idx="199">
                  <c:v>42293</c:v>
                </c:pt>
                <c:pt idx="200">
                  <c:v>42296</c:v>
                </c:pt>
                <c:pt idx="201">
                  <c:v>42297</c:v>
                </c:pt>
                <c:pt idx="202">
                  <c:v>42298</c:v>
                </c:pt>
                <c:pt idx="203">
                  <c:v>42299</c:v>
                </c:pt>
                <c:pt idx="204">
                  <c:v>42300</c:v>
                </c:pt>
                <c:pt idx="205">
                  <c:v>42303</c:v>
                </c:pt>
                <c:pt idx="206">
                  <c:v>42304</c:v>
                </c:pt>
                <c:pt idx="207">
                  <c:v>42305</c:v>
                </c:pt>
                <c:pt idx="208">
                  <c:v>42306</c:v>
                </c:pt>
                <c:pt idx="209">
                  <c:v>42307</c:v>
                </c:pt>
                <c:pt idx="210">
                  <c:v>42310</c:v>
                </c:pt>
                <c:pt idx="211">
                  <c:v>42311</c:v>
                </c:pt>
                <c:pt idx="212">
                  <c:v>42312</c:v>
                </c:pt>
                <c:pt idx="213">
                  <c:v>42313</c:v>
                </c:pt>
                <c:pt idx="214">
                  <c:v>42314</c:v>
                </c:pt>
                <c:pt idx="215">
                  <c:v>42317</c:v>
                </c:pt>
                <c:pt idx="216">
                  <c:v>42318</c:v>
                </c:pt>
                <c:pt idx="217">
                  <c:v>42319</c:v>
                </c:pt>
                <c:pt idx="218">
                  <c:v>42320</c:v>
                </c:pt>
                <c:pt idx="219">
                  <c:v>42321</c:v>
                </c:pt>
                <c:pt idx="220">
                  <c:v>42324</c:v>
                </c:pt>
                <c:pt idx="221">
                  <c:v>42325</c:v>
                </c:pt>
                <c:pt idx="222">
                  <c:v>42326</c:v>
                </c:pt>
                <c:pt idx="223">
                  <c:v>42327</c:v>
                </c:pt>
                <c:pt idx="224">
                  <c:v>42328</c:v>
                </c:pt>
                <c:pt idx="225">
                  <c:v>42331</c:v>
                </c:pt>
                <c:pt idx="226">
                  <c:v>42332</c:v>
                </c:pt>
                <c:pt idx="227">
                  <c:v>42333</c:v>
                </c:pt>
                <c:pt idx="228">
                  <c:v>42335</c:v>
                </c:pt>
                <c:pt idx="229">
                  <c:v>42338</c:v>
                </c:pt>
                <c:pt idx="230">
                  <c:v>42339</c:v>
                </c:pt>
                <c:pt idx="231">
                  <c:v>42340</c:v>
                </c:pt>
                <c:pt idx="232">
                  <c:v>42341</c:v>
                </c:pt>
                <c:pt idx="233">
                  <c:v>42342</c:v>
                </c:pt>
                <c:pt idx="234">
                  <c:v>42345</c:v>
                </c:pt>
                <c:pt idx="235">
                  <c:v>42346</c:v>
                </c:pt>
                <c:pt idx="236">
                  <c:v>42347</c:v>
                </c:pt>
                <c:pt idx="237">
                  <c:v>42348</c:v>
                </c:pt>
                <c:pt idx="238">
                  <c:v>42349</c:v>
                </c:pt>
                <c:pt idx="239">
                  <c:v>42352</c:v>
                </c:pt>
                <c:pt idx="240">
                  <c:v>42353</c:v>
                </c:pt>
                <c:pt idx="241">
                  <c:v>42354</c:v>
                </c:pt>
                <c:pt idx="242">
                  <c:v>42355</c:v>
                </c:pt>
                <c:pt idx="243">
                  <c:v>42356</c:v>
                </c:pt>
                <c:pt idx="244">
                  <c:v>42359</c:v>
                </c:pt>
                <c:pt idx="245">
                  <c:v>42360</c:v>
                </c:pt>
                <c:pt idx="246">
                  <c:v>42361</c:v>
                </c:pt>
                <c:pt idx="247">
                  <c:v>42362</c:v>
                </c:pt>
                <c:pt idx="248">
                  <c:v>42366</c:v>
                </c:pt>
                <c:pt idx="249">
                  <c:v>42367</c:v>
                </c:pt>
                <c:pt idx="250">
                  <c:v>42368</c:v>
                </c:pt>
                <c:pt idx="251">
                  <c:v>42369</c:v>
                </c:pt>
                <c:pt idx="252">
                  <c:v>42373</c:v>
                </c:pt>
                <c:pt idx="253">
                  <c:v>42374</c:v>
                </c:pt>
                <c:pt idx="254">
                  <c:v>42375</c:v>
                </c:pt>
                <c:pt idx="255">
                  <c:v>42376</c:v>
                </c:pt>
                <c:pt idx="256">
                  <c:v>42377</c:v>
                </c:pt>
                <c:pt idx="257">
                  <c:v>42380</c:v>
                </c:pt>
                <c:pt idx="258">
                  <c:v>42381</c:v>
                </c:pt>
                <c:pt idx="259">
                  <c:v>42382</c:v>
                </c:pt>
                <c:pt idx="260">
                  <c:v>42383</c:v>
                </c:pt>
                <c:pt idx="261">
                  <c:v>42384</c:v>
                </c:pt>
                <c:pt idx="262">
                  <c:v>42388</c:v>
                </c:pt>
                <c:pt idx="263">
                  <c:v>42389</c:v>
                </c:pt>
                <c:pt idx="264">
                  <c:v>42390</c:v>
                </c:pt>
                <c:pt idx="265">
                  <c:v>42391</c:v>
                </c:pt>
                <c:pt idx="266">
                  <c:v>42394</c:v>
                </c:pt>
                <c:pt idx="267">
                  <c:v>42395</c:v>
                </c:pt>
                <c:pt idx="268">
                  <c:v>42396</c:v>
                </c:pt>
                <c:pt idx="269">
                  <c:v>42397</c:v>
                </c:pt>
                <c:pt idx="270">
                  <c:v>42398</c:v>
                </c:pt>
                <c:pt idx="271">
                  <c:v>42401</c:v>
                </c:pt>
                <c:pt idx="272">
                  <c:v>42402</c:v>
                </c:pt>
                <c:pt idx="273">
                  <c:v>42403</c:v>
                </c:pt>
                <c:pt idx="274">
                  <c:v>42404</c:v>
                </c:pt>
                <c:pt idx="275">
                  <c:v>42405</c:v>
                </c:pt>
                <c:pt idx="276">
                  <c:v>42408</c:v>
                </c:pt>
                <c:pt idx="277">
                  <c:v>42409</c:v>
                </c:pt>
                <c:pt idx="278">
                  <c:v>42410</c:v>
                </c:pt>
                <c:pt idx="279">
                  <c:v>42411</c:v>
                </c:pt>
                <c:pt idx="280">
                  <c:v>42412</c:v>
                </c:pt>
                <c:pt idx="281">
                  <c:v>42416</c:v>
                </c:pt>
                <c:pt idx="282">
                  <c:v>42417</c:v>
                </c:pt>
                <c:pt idx="283">
                  <c:v>42418</c:v>
                </c:pt>
                <c:pt idx="284">
                  <c:v>42419</c:v>
                </c:pt>
                <c:pt idx="285">
                  <c:v>42422</c:v>
                </c:pt>
                <c:pt idx="286">
                  <c:v>42423</c:v>
                </c:pt>
                <c:pt idx="287">
                  <c:v>42424</c:v>
                </c:pt>
                <c:pt idx="288">
                  <c:v>42425</c:v>
                </c:pt>
                <c:pt idx="289">
                  <c:v>42426</c:v>
                </c:pt>
                <c:pt idx="290">
                  <c:v>42429</c:v>
                </c:pt>
                <c:pt idx="291">
                  <c:v>42430</c:v>
                </c:pt>
                <c:pt idx="292">
                  <c:v>42431</c:v>
                </c:pt>
                <c:pt idx="293">
                  <c:v>42432</c:v>
                </c:pt>
                <c:pt idx="294">
                  <c:v>42433</c:v>
                </c:pt>
                <c:pt idx="295">
                  <c:v>42436</c:v>
                </c:pt>
                <c:pt idx="296">
                  <c:v>42437</c:v>
                </c:pt>
                <c:pt idx="297">
                  <c:v>42438</c:v>
                </c:pt>
                <c:pt idx="298">
                  <c:v>42439</c:v>
                </c:pt>
                <c:pt idx="299">
                  <c:v>42440</c:v>
                </c:pt>
                <c:pt idx="300">
                  <c:v>42443</c:v>
                </c:pt>
                <c:pt idx="301">
                  <c:v>42444</c:v>
                </c:pt>
                <c:pt idx="302">
                  <c:v>42445</c:v>
                </c:pt>
                <c:pt idx="303">
                  <c:v>42446</c:v>
                </c:pt>
                <c:pt idx="304">
                  <c:v>42447</c:v>
                </c:pt>
                <c:pt idx="305">
                  <c:v>42450</c:v>
                </c:pt>
                <c:pt idx="306">
                  <c:v>42451</c:v>
                </c:pt>
                <c:pt idx="307">
                  <c:v>42452</c:v>
                </c:pt>
                <c:pt idx="308">
                  <c:v>42453</c:v>
                </c:pt>
                <c:pt idx="309">
                  <c:v>42457</c:v>
                </c:pt>
                <c:pt idx="310">
                  <c:v>42458</c:v>
                </c:pt>
                <c:pt idx="311">
                  <c:v>42459</c:v>
                </c:pt>
                <c:pt idx="312">
                  <c:v>42460</c:v>
                </c:pt>
                <c:pt idx="313">
                  <c:v>42461</c:v>
                </c:pt>
                <c:pt idx="314">
                  <c:v>42464</c:v>
                </c:pt>
                <c:pt idx="315">
                  <c:v>42465</c:v>
                </c:pt>
                <c:pt idx="316">
                  <c:v>42466</c:v>
                </c:pt>
                <c:pt idx="317">
                  <c:v>42467</c:v>
                </c:pt>
                <c:pt idx="318">
                  <c:v>42468</c:v>
                </c:pt>
                <c:pt idx="319">
                  <c:v>42471</c:v>
                </c:pt>
                <c:pt idx="320">
                  <c:v>42472</c:v>
                </c:pt>
                <c:pt idx="321">
                  <c:v>42473</c:v>
                </c:pt>
                <c:pt idx="322">
                  <c:v>42474</c:v>
                </c:pt>
                <c:pt idx="323">
                  <c:v>42475</c:v>
                </c:pt>
                <c:pt idx="324">
                  <c:v>42478</c:v>
                </c:pt>
                <c:pt idx="325">
                  <c:v>42479</c:v>
                </c:pt>
                <c:pt idx="326">
                  <c:v>42480</c:v>
                </c:pt>
                <c:pt idx="327">
                  <c:v>42481</c:v>
                </c:pt>
                <c:pt idx="328">
                  <c:v>42482</c:v>
                </c:pt>
                <c:pt idx="329">
                  <c:v>42485</c:v>
                </c:pt>
                <c:pt idx="330">
                  <c:v>42486</c:v>
                </c:pt>
                <c:pt idx="331">
                  <c:v>42487</c:v>
                </c:pt>
                <c:pt idx="332">
                  <c:v>42488</c:v>
                </c:pt>
                <c:pt idx="333">
                  <c:v>42489</c:v>
                </c:pt>
                <c:pt idx="334">
                  <c:v>42492</c:v>
                </c:pt>
                <c:pt idx="335">
                  <c:v>42493</c:v>
                </c:pt>
                <c:pt idx="336">
                  <c:v>42494</c:v>
                </c:pt>
                <c:pt idx="337">
                  <c:v>42495</c:v>
                </c:pt>
                <c:pt idx="338">
                  <c:v>42496</c:v>
                </c:pt>
                <c:pt idx="339">
                  <c:v>42499</c:v>
                </c:pt>
                <c:pt idx="340">
                  <c:v>42500</c:v>
                </c:pt>
                <c:pt idx="341">
                  <c:v>42501</c:v>
                </c:pt>
                <c:pt idx="342">
                  <c:v>42502</c:v>
                </c:pt>
                <c:pt idx="343">
                  <c:v>42503</c:v>
                </c:pt>
                <c:pt idx="344">
                  <c:v>42506</c:v>
                </c:pt>
                <c:pt idx="345">
                  <c:v>42507</c:v>
                </c:pt>
                <c:pt idx="346">
                  <c:v>42508</c:v>
                </c:pt>
                <c:pt idx="347">
                  <c:v>42509</c:v>
                </c:pt>
                <c:pt idx="348">
                  <c:v>42510</c:v>
                </c:pt>
                <c:pt idx="349">
                  <c:v>42513</c:v>
                </c:pt>
                <c:pt idx="350">
                  <c:v>42514</c:v>
                </c:pt>
                <c:pt idx="351">
                  <c:v>42515</c:v>
                </c:pt>
                <c:pt idx="352">
                  <c:v>42516</c:v>
                </c:pt>
                <c:pt idx="353">
                  <c:v>42517</c:v>
                </c:pt>
                <c:pt idx="354">
                  <c:v>42521</c:v>
                </c:pt>
                <c:pt idx="355">
                  <c:v>42522</c:v>
                </c:pt>
                <c:pt idx="356">
                  <c:v>42523</c:v>
                </c:pt>
                <c:pt idx="357">
                  <c:v>42524</c:v>
                </c:pt>
                <c:pt idx="358">
                  <c:v>42527</c:v>
                </c:pt>
                <c:pt idx="359">
                  <c:v>42528</c:v>
                </c:pt>
                <c:pt idx="360">
                  <c:v>42529</c:v>
                </c:pt>
                <c:pt idx="361">
                  <c:v>42530</c:v>
                </c:pt>
                <c:pt idx="362">
                  <c:v>42531</c:v>
                </c:pt>
                <c:pt idx="363">
                  <c:v>42534</c:v>
                </c:pt>
                <c:pt idx="364">
                  <c:v>42535</c:v>
                </c:pt>
                <c:pt idx="365">
                  <c:v>42536</c:v>
                </c:pt>
                <c:pt idx="366">
                  <c:v>42537</c:v>
                </c:pt>
                <c:pt idx="367">
                  <c:v>42538</c:v>
                </c:pt>
                <c:pt idx="368">
                  <c:v>42541</c:v>
                </c:pt>
                <c:pt idx="369">
                  <c:v>42542</c:v>
                </c:pt>
                <c:pt idx="370">
                  <c:v>42543</c:v>
                </c:pt>
                <c:pt idx="371">
                  <c:v>42544</c:v>
                </c:pt>
                <c:pt idx="372">
                  <c:v>42545</c:v>
                </c:pt>
                <c:pt idx="373">
                  <c:v>42548</c:v>
                </c:pt>
                <c:pt idx="374">
                  <c:v>42549</c:v>
                </c:pt>
                <c:pt idx="375">
                  <c:v>42550</c:v>
                </c:pt>
                <c:pt idx="376">
                  <c:v>42551</c:v>
                </c:pt>
                <c:pt idx="377">
                  <c:v>42552</c:v>
                </c:pt>
                <c:pt idx="378">
                  <c:v>42556</c:v>
                </c:pt>
                <c:pt idx="379">
                  <c:v>42557</c:v>
                </c:pt>
                <c:pt idx="380">
                  <c:v>42558</c:v>
                </c:pt>
                <c:pt idx="381">
                  <c:v>42559</c:v>
                </c:pt>
                <c:pt idx="382">
                  <c:v>42562</c:v>
                </c:pt>
                <c:pt idx="383">
                  <c:v>42563</c:v>
                </c:pt>
                <c:pt idx="384">
                  <c:v>42564</c:v>
                </c:pt>
                <c:pt idx="385">
                  <c:v>42565</c:v>
                </c:pt>
                <c:pt idx="386">
                  <c:v>42566</c:v>
                </c:pt>
                <c:pt idx="387">
                  <c:v>42569</c:v>
                </c:pt>
                <c:pt idx="388">
                  <c:v>42570</c:v>
                </c:pt>
                <c:pt idx="389">
                  <c:v>42571</c:v>
                </c:pt>
                <c:pt idx="390">
                  <c:v>42572</c:v>
                </c:pt>
                <c:pt idx="391">
                  <c:v>42573</c:v>
                </c:pt>
                <c:pt idx="392">
                  <c:v>42576</c:v>
                </c:pt>
                <c:pt idx="393">
                  <c:v>42577</c:v>
                </c:pt>
                <c:pt idx="394">
                  <c:v>42578</c:v>
                </c:pt>
                <c:pt idx="395">
                  <c:v>42579</c:v>
                </c:pt>
                <c:pt idx="396">
                  <c:v>42580</c:v>
                </c:pt>
                <c:pt idx="397">
                  <c:v>42583</c:v>
                </c:pt>
                <c:pt idx="398">
                  <c:v>42584</c:v>
                </c:pt>
                <c:pt idx="399">
                  <c:v>42585</c:v>
                </c:pt>
                <c:pt idx="400">
                  <c:v>42586</c:v>
                </c:pt>
                <c:pt idx="401">
                  <c:v>42587</c:v>
                </c:pt>
                <c:pt idx="402">
                  <c:v>42590</c:v>
                </c:pt>
                <c:pt idx="403">
                  <c:v>42591</c:v>
                </c:pt>
                <c:pt idx="404">
                  <c:v>42592</c:v>
                </c:pt>
                <c:pt idx="405">
                  <c:v>42593</c:v>
                </c:pt>
                <c:pt idx="406">
                  <c:v>42594</c:v>
                </c:pt>
                <c:pt idx="407">
                  <c:v>42597</c:v>
                </c:pt>
                <c:pt idx="408">
                  <c:v>42598</c:v>
                </c:pt>
                <c:pt idx="409">
                  <c:v>42599</c:v>
                </c:pt>
                <c:pt idx="410">
                  <c:v>42600</c:v>
                </c:pt>
                <c:pt idx="411">
                  <c:v>42601</c:v>
                </c:pt>
                <c:pt idx="412">
                  <c:v>42604</c:v>
                </c:pt>
                <c:pt idx="413">
                  <c:v>42605</c:v>
                </c:pt>
                <c:pt idx="414">
                  <c:v>42606</c:v>
                </c:pt>
                <c:pt idx="415">
                  <c:v>42607</c:v>
                </c:pt>
                <c:pt idx="416">
                  <c:v>42608</c:v>
                </c:pt>
                <c:pt idx="417">
                  <c:v>42611</c:v>
                </c:pt>
                <c:pt idx="418">
                  <c:v>42612</c:v>
                </c:pt>
                <c:pt idx="419">
                  <c:v>42613</c:v>
                </c:pt>
                <c:pt idx="420">
                  <c:v>42614</c:v>
                </c:pt>
                <c:pt idx="421">
                  <c:v>42615</c:v>
                </c:pt>
                <c:pt idx="422">
                  <c:v>42619</c:v>
                </c:pt>
                <c:pt idx="423">
                  <c:v>42620</c:v>
                </c:pt>
                <c:pt idx="424">
                  <c:v>42621</c:v>
                </c:pt>
                <c:pt idx="425">
                  <c:v>42622</c:v>
                </c:pt>
                <c:pt idx="426">
                  <c:v>42625</c:v>
                </c:pt>
                <c:pt idx="427">
                  <c:v>42626</c:v>
                </c:pt>
                <c:pt idx="428">
                  <c:v>42627</c:v>
                </c:pt>
                <c:pt idx="429">
                  <c:v>42628</c:v>
                </c:pt>
                <c:pt idx="430">
                  <c:v>42629</c:v>
                </c:pt>
                <c:pt idx="431">
                  <c:v>42632</c:v>
                </c:pt>
                <c:pt idx="432">
                  <c:v>42633</c:v>
                </c:pt>
                <c:pt idx="433">
                  <c:v>42634</c:v>
                </c:pt>
                <c:pt idx="434">
                  <c:v>42635</c:v>
                </c:pt>
                <c:pt idx="435">
                  <c:v>42636</c:v>
                </c:pt>
                <c:pt idx="436">
                  <c:v>42639</c:v>
                </c:pt>
                <c:pt idx="437">
                  <c:v>42640</c:v>
                </c:pt>
                <c:pt idx="438">
                  <c:v>42641</c:v>
                </c:pt>
                <c:pt idx="439">
                  <c:v>42642</c:v>
                </c:pt>
                <c:pt idx="440">
                  <c:v>42643</c:v>
                </c:pt>
                <c:pt idx="441">
                  <c:v>42646</c:v>
                </c:pt>
                <c:pt idx="442">
                  <c:v>42647</c:v>
                </c:pt>
                <c:pt idx="443">
                  <c:v>42648</c:v>
                </c:pt>
                <c:pt idx="444">
                  <c:v>42649</c:v>
                </c:pt>
                <c:pt idx="445">
                  <c:v>42650</c:v>
                </c:pt>
                <c:pt idx="446">
                  <c:v>42653</c:v>
                </c:pt>
                <c:pt idx="447">
                  <c:v>42654</c:v>
                </c:pt>
                <c:pt idx="448">
                  <c:v>42655</c:v>
                </c:pt>
                <c:pt idx="449">
                  <c:v>42656</c:v>
                </c:pt>
                <c:pt idx="450">
                  <c:v>42657</c:v>
                </c:pt>
                <c:pt idx="451">
                  <c:v>42660</c:v>
                </c:pt>
                <c:pt idx="452">
                  <c:v>42661</c:v>
                </c:pt>
                <c:pt idx="453">
                  <c:v>42662</c:v>
                </c:pt>
                <c:pt idx="454">
                  <c:v>42663</c:v>
                </c:pt>
                <c:pt idx="455">
                  <c:v>42664</c:v>
                </c:pt>
                <c:pt idx="456">
                  <c:v>42667</c:v>
                </c:pt>
                <c:pt idx="457">
                  <c:v>42668</c:v>
                </c:pt>
                <c:pt idx="458">
                  <c:v>42669</c:v>
                </c:pt>
                <c:pt idx="459">
                  <c:v>42670</c:v>
                </c:pt>
                <c:pt idx="460">
                  <c:v>42671</c:v>
                </c:pt>
                <c:pt idx="461">
                  <c:v>42674</c:v>
                </c:pt>
                <c:pt idx="462">
                  <c:v>42675</c:v>
                </c:pt>
                <c:pt idx="463">
                  <c:v>42676</c:v>
                </c:pt>
                <c:pt idx="464">
                  <c:v>42677</c:v>
                </c:pt>
                <c:pt idx="465">
                  <c:v>42678</c:v>
                </c:pt>
                <c:pt idx="466">
                  <c:v>42681</c:v>
                </c:pt>
                <c:pt idx="467">
                  <c:v>42682</c:v>
                </c:pt>
                <c:pt idx="468">
                  <c:v>42683</c:v>
                </c:pt>
                <c:pt idx="469">
                  <c:v>42684</c:v>
                </c:pt>
                <c:pt idx="470">
                  <c:v>42685</c:v>
                </c:pt>
                <c:pt idx="471">
                  <c:v>42688</c:v>
                </c:pt>
                <c:pt idx="472">
                  <c:v>42689</c:v>
                </c:pt>
                <c:pt idx="473">
                  <c:v>42690</c:v>
                </c:pt>
                <c:pt idx="474">
                  <c:v>42691</c:v>
                </c:pt>
                <c:pt idx="475">
                  <c:v>42692</c:v>
                </c:pt>
                <c:pt idx="476">
                  <c:v>42695</c:v>
                </c:pt>
                <c:pt idx="477">
                  <c:v>42696</c:v>
                </c:pt>
                <c:pt idx="478">
                  <c:v>42697</c:v>
                </c:pt>
                <c:pt idx="479">
                  <c:v>42699</c:v>
                </c:pt>
                <c:pt idx="480">
                  <c:v>42702</c:v>
                </c:pt>
                <c:pt idx="481">
                  <c:v>42703</c:v>
                </c:pt>
                <c:pt idx="482">
                  <c:v>42704</c:v>
                </c:pt>
                <c:pt idx="483">
                  <c:v>42705</c:v>
                </c:pt>
                <c:pt idx="484">
                  <c:v>42706</c:v>
                </c:pt>
                <c:pt idx="485">
                  <c:v>42709</c:v>
                </c:pt>
                <c:pt idx="486">
                  <c:v>42710</c:v>
                </c:pt>
                <c:pt idx="487">
                  <c:v>42711</c:v>
                </c:pt>
                <c:pt idx="488">
                  <c:v>42712</c:v>
                </c:pt>
                <c:pt idx="489">
                  <c:v>42713</c:v>
                </c:pt>
                <c:pt idx="490">
                  <c:v>42716</c:v>
                </c:pt>
                <c:pt idx="491">
                  <c:v>42717</c:v>
                </c:pt>
                <c:pt idx="492">
                  <c:v>42718</c:v>
                </c:pt>
                <c:pt idx="493">
                  <c:v>42719</c:v>
                </c:pt>
                <c:pt idx="494">
                  <c:v>42720</c:v>
                </c:pt>
                <c:pt idx="495">
                  <c:v>42723</c:v>
                </c:pt>
                <c:pt idx="496">
                  <c:v>42724</c:v>
                </c:pt>
                <c:pt idx="497">
                  <c:v>42725</c:v>
                </c:pt>
                <c:pt idx="498">
                  <c:v>42726</c:v>
                </c:pt>
                <c:pt idx="499">
                  <c:v>42727</c:v>
                </c:pt>
                <c:pt idx="500">
                  <c:v>42731</c:v>
                </c:pt>
                <c:pt idx="501">
                  <c:v>42732</c:v>
                </c:pt>
                <c:pt idx="502">
                  <c:v>42733</c:v>
                </c:pt>
                <c:pt idx="503">
                  <c:v>42734</c:v>
                </c:pt>
                <c:pt idx="504">
                  <c:v>42738</c:v>
                </c:pt>
                <c:pt idx="505">
                  <c:v>42739</c:v>
                </c:pt>
                <c:pt idx="506">
                  <c:v>42740</c:v>
                </c:pt>
                <c:pt idx="507">
                  <c:v>42741</c:v>
                </c:pt>
                <c:pt idx="508">
                  <c:v>42744</c:v>
                </c:pt>
                <c:pt idx="509">
                  <c:v>42745</c:v>
                </c:pt>
                <c:pt idx="510">
                  <c:v>42746</c:v>
                </c:pt>
                <c:pt idx="511">
                  <c:v>42747</c:v>
                </c:pt>
                <c:pt idx="512">
                  <c:v>42748</c:v>
                </c:pt>
                <c:pt idx="513">
                  <c:v>42752</c:v>
                </c:pt>
                <c:pt idx="514">
                  <c:v>42753</c:v>
                </c:pt>
                <c:pt idx="515">
                  <c:v>42754</c:v>
                </c:pt>
                <c:pt idx="516">
                  <c:v>42755</c:v>
                </c:pt>
                <c:pt idx="517">
                  <c:v>42758</c:v>
                </c:pt>
                <c:pt idx="518">
                  <c:v>42759</c:v>
                </c:pt>
                <c:pt idx="519">
                  <c:v>42760</c:v>
                </c:pt>
                <c:pt idx="520">
                  <c:v>42761</c:v>
                </c:pt>
                <c:pt idx="521">
                  <c:v>42762</c:v>
                </c:pt>
                <c:pt idx="522">
                  <c:v>42765</c:v>
                </c:pt>
                <c:pt idx="523">
                  <c:v>42766</c:v>
                </c:pt>
                <c:pt idx="524">
                  <c:v>42767</c:v>
                </c:pt>
                <c:pt idx="525">
                  <c:v>42768</c:v>
                </c:pt>
                <c:pt idx="526">
                  <c:v>42769</c:v>
                </c:pt>
                <c:pt idx="527">
                  <c:v>42772</c:v>
                </c:pt>
                <c:pt idx="528">
                  <c:v>42773</c:v>
                </c:pt>
                <c:pt idx="529">
                  <c:v>42774</c:v>
                </c:pt>
                <c:pt idx="530">
                  <c:v>42775</c:v>
                </c:pt>
                <c:pt idx="531">
                  <c:v>42776</c:v>
                </c:pt>
                <c:pt idx="532">
                  <c:v>42779</c:v>
                </c:pt>
                <c:pt idx="533">
                  <c:v>42780</c:v>
                </c:pt>
                <c:pt idx="534">
                  <c:v>42781</c:v>
                </c:pt>
                <c:pt idx="535">
                  <c:v>42782</c:v>
                </c:pt>
                <c:pt idx="536">
                  <c:v>42783</c:v>
                </c:pt>
                <c:pt idx="537">
                  <c:v>42787</c:v>
                </c:pt>
                <c:pt idx="538">
                  <c:v>42788</c:v>
                </c:pt>
                <c:pt idx="539">
                  <c:v>42789</c:v>
                </c:pt>
                <c:pt idx="540">
                  <c:v>42790</c:v>
                </c:pt>
                <c:pt idx="541">
                  <c:v>42793</c:v>
                </c:pt>
                <c:pt idx="542">
                  <c:v>42794</c:v>
                </c:pt>
                <c:pt idx="543">
                  <c:v>42795</c:v>
                </c:pt>
                <c:pt idx="544">
                  <c:v>42796</c:v>
                </c:pt>
                <c:pt idx="545">
                  <c:v>42797</c:v>
                </c:pt>
                <c:pt idx="546">
                  <c:v>42800</c:v>
                </c:pt>
                <c:pt idx="547">
                  <c:v>42801</c:v>
                </c:pt>
                <c:pt idx="548">
                  <c:v>42802</c:v>
                </c:pt>
                <c:pt idx="549">
                  <c:v>42803</c:v>
                </c:pt>
                <c:pt idx="550">
                  <c:v>42804</c:v>
                </c:pt>
                <c:pt idx="551">
                  <c:v>42807</c:v>
                </c:pt>
                <c:pt idx="552">
                  <c:v>42808</c:v>
                </c:pt>
                <c:pt idx="553">
                  <c:v>42809</c:v>
                </c:pt>
                <c:pt idx="554">
                  <c:v>42810</c:v>
                </c:pt>
                <c:pt idx="555">
                  <c:v>42811</c:v>
                </c:pt>
                <c:pt idx="556">
                  <c:v>42814</c:v>
                </c:pt>
                <c:pt idx="557">
                  <c:v>42815</c:v>
                </c:pt>
                <c:pt idx="558">
                  <c:v>42816</c:v>
                </c:pt>
                <c:pt idx="559">
                  <c:v>42817</c:v>
                </c:pt>
                <c:pt idx="560">
                  <c:v>42818</c:v>
                </c:pt>
                <c:pt idx="561">
                  <c:v>42821</c:v>
                </c:pt>
                <c:pt idx="562">
                  <c:v>42822</c:v>
                </c:pt>
                <c:pt idx="563">
                  <c:v>42823</c:v>
                </c:pt>
                <c:pt idx="564">
                  <c:v>42824</c:v>
                </c:pt>
                <c:pt idx="565">
                  <c:v>42825</c:v>
                </c:pt>
                <c:pt idx="566">
                  <c:v>42828</c:v>
                </c:pt>
                <c:pt idx="567">
                  <c:v>42829</c:v>
                </c:pt>
                <c:pt idx="568">
                  <c:v>42830</c:v>
                </c:pt>
                <c:pt idx="569">
                  <c:v>42831</c:v>
                </c:pt>
                <c:pt idx="570">
                  <c:v>42832</c:v>
                </c:pt>
                <c:pt idx="571">
                  <c:v>42835</c:v>
                </c:pt>
                <c:pt idx="572">
                  <c:v>42836</c:v>
                </c:pt>
                <c:pt idx="573">
                  <c:v>42837</c:v>
                </c:pt>
                <c:pt idx="574">
                  <c:v>42838</c:v>
                </c:pt>
                <c:pt idx="575">
                  <c:v>42842</c:v>
                </c:pt>
                <c:pt idx="576">
                  <c:v>42843</c:v>
                </c:pt>
                <c:pt idx="577">
                  <c:v>42844</c:v>
                </c:pt>
                <c:pt idx="578">
                  <c:v>42845</c:v>
                </c:pt>
                <c:pt idx="579">
                  <c:v>42846</c:v>
                </c:pt>
                <c:pt idx="580">
                  <c:v>42849</c:v>
                </c:pt>
                <c:pt idx="581">
                  <c:v>42850</c:v>
                </c:pt>
                <c:pt idx="582">
                  <c:v>42851</c:v>
                </c:pt>
                <c:pt idx="583">
                  <c:v>42852</c:v>
                </c:pt>
                <c:pt idx="584">
                  <c:v>42853</c:v>
                </c:pt>
                <c:pt idx="585">
                  <c:v>42856</c:v>
                </c:pt>
                <c:pt idx="586">
                  <c:v>42857</c:v>
                </c:pt>
                <c:pt idx="587">
                  <c:v>42858</c:v>
                </c:pt>
                <c:pt idx="588">
                  <c:v>42859</c:v>
                </c:pt>
                <c:pt idx="589">
                  <c:v>42860</c:v>
                </c:pt>
                <c:pt idx="590">
                  <c:v>42863</c:v>
                </c:pt>
                <c:pt idx="591">
                  <c:v>42864</c:v>
                </c:pt>
                <c:pt idx="592">
                  <c:v>42865</c:v>
                </c:pt>
                <c:pt idx="593">
                  <c:v>42866</c:v>
                </c:pt>
                <c:pt idx="594">
                  <c:v>42867</c:v>
                </c:pt>
                <c:pt idx="595">
                  <c:v>42870</c:v>
                </c:pt>
                <c:pt idx="596">
                  <c:v>42871</c:v>
                </c:pt>
                <c:pt idx="597">
                  <c:v>42872</c:v>
                </c:pt>
                <c:pt idx="598">
                  <c:v>42873</c:v>
                </c:pt>
                <c:pt idx="599">
                  <c:v>42874</c:v>
                </c:pt>
                <c:pt idx="600">
                  <c:v>42877</c:v>
                </c:pt>
                <c:pt idx="601">
                  <c:v>42878</c:v>
                </c:pt>
                <c:pt idx="602">
                  <c:v>42879</c:v>
                </c:pt>
                <c:pt idx="603">
                  <c:v>42880</c:v>
                </c:pt>
                <c:pt idx="604">
                  <c:v>42881</c:v>
                </c:pt>
                <c:pt idx="605">
                  <c:v>42885</c:v>
                </c:pt>
                <c:pt idx="606">
                  <c:v>42886</c:v>
                </c:pt>
                <c:pt idx="607">
                  <c:v>42887</c:v>
                </c:pt>
                <c:pt idx="608">
                  <c:v>42888</c:v>
                </c:pt>
                <c:pt idx="609">
                  <c:v>42891</c:v>
                </c:pt>
                <c:pt idx="610">
                  <c:v>42892</c:v>
                </c:pt>
                <c:pt idx="611">
                  <c:v>42893</c:v>
                </c:pt>
                <c:pt idx="612">
                  <c:v>42894</c:v>
                </c:pt>
                <c:pt idx="613">
                  <c:v>42895</c:v>
                </c:pt>
                <c:pt idx="614">
                  <c:v>42898</c:v>
                </c:pt>
                <c:pt idx="615">
                  <c:v>42899</c:v>
                </c:pt>
                <c:pt idx="616">
                  <c:v>42900</c:v>
                </c:pt>
                <c:pt idx="617">
                  <c:v>42901</c:v>
                </c:pt>
                <c:pt idx="618">
                  <c:v>42902</c:v>
                </c:pt>
                <c:pt idx="619">
                  <c:v>42905</c:v>
                </c:pt>
                <c:pt idx="620">
                  <c:v>42906</c:v>
                </c:pt>
                <c:pt idx="621">
                  <c:v>42907</c:v>
                </c:pt>
                <c:pt idx="622">
                  <c:v>42908</c:v>
                </c:pt>
                <c:pt idx="623">
                  <c:v>42909</c:v>
                </c:pt>
                <c:pt idx="624">
                  <c:v>42912</c:v>
                </c:pt>
                <c:pt idx="625">
                  <c:v>42913</c:v>
                </c:pt>
                <c:pt idx="626">
                  <c:v>42914</c:v>
                </c:pt>
                <c:pt idx="627">
                  <c:v>42915</c:v>
                </c:pt>
                <c:pt idx="628">
                  <c:v>42916</c:v>
                </c:pt>
                <c:pt idx="629">
                  <c:v>42919</c:v>
                </c:pt>
                <c:pt idx="630">
                  <c:v>42921</c:v>
                </c:pt>
                <c:pt idx="631">
                  <c:v>42922</c:v>
                </c:pt>
                <c:pt idx="632">
                  <c:v>42923</c:v>
                </c:pt>
                <c:pt idx="633">
                  <c:v>42926</c:v>
                </c:pt>
                <c:pt idx="634">
                  <c:v>42927</c:v>
                </c:pt>
                <c:pt idx="635">
                  <c:v>42928</c:v>
                </c:pt>
                <c:pt idx="636">
                  <c:v>42929</c:v>
                </c:pt>
                <c:pt idx="637">
                  <c:v>42930</c:v>
                </c:pt>
                <c:pt idx="638">
                  <c:v>42933</c:v>
                </c:pt>
                <c:pt idx="639">
                  <c:v>42934</c:v>
                </c:pt>
                <c:pt idx="640">
                  <c:v>42935</c:v>
                </c:pt>
                <c:pt idx="641">
                  <c:v>42936</c:v>
                </c:pt>
                <c:pt idx="642">
                  <c:v>42937</c:v>
                </c:pt>
                <c:pt idx="643">
                  <c:v>42940</c:v>
                </c:pt>
                <c:pt idx="644">
                  <c:v>42941</c:v>
                </c:pt>
                <c:pt idx="645">
                  <c:v>42942</c:v>
                </c:pt>
                <c:pt idx="646">
                  <c:v>42943</c:v>
                </c:pt>
                <c:pt idx="647">
                  <c:v>42944</c:v>
                </c:pt>
                <c:pt idx="648">
                  <c:v>42947</c:v>
                </c:pt>
                <c:pt idx="649">
                  <c:v>42948</c:v>
                </c:pt>
                <c:pt idx="650">
                  <c:v>42949</c:v>
                </c:pt>
                <c:pt idx="651">
                  <c:v>42950</c:v>
                </c:pt>
                <c:pt idx="652">
                  <c:v>42951</c:v>
                </c:pt>
                <c:pt idx="653">
                  <c:v>42954</c:v>
                </c:pt>
                <c:pt idx="654">
                  <c:v>42955</c:v>
                </c:pt>
                <c:pt idx="655">
                  <c:v>42956</c:v>
                </c:pt>
                <c:pt idx="656">
                  <c:v>42957</c:v>
                </c:pt>
                <c:pt idx="657">
                  <c:v>42958</c:v>
                </c:pt>
                <c:pt idx="658">
                  <c:v>42961</c:v>
                </c:pt>
                <c:pt idx="659">
                  <c:v>42962</c:v>
                </c:pt>
                <c:pt idx="660">
                  <c:v>42963</c:v>
                </c:pt>
                <c:pt idx="661">
                  <c:v>42964</c:v>
                </c:pt>
                <c:pt idx="662">
                  <c:v>42965</c:v>
                </c:pt>
                <c:pt idx="663">
                  <c:v>42968</c:v>
                </c:pt>
                <c:pt idx="664">
                  <c:v>42969</c:v>
                </c:pt>
                <c:pt idx="665">
                  <c:v>42970</c:v>
                </c:pt>
                <c:pt idx="666">
                  <c:v>42971</c:v>
                </c:pt>
                <c:pt idx="667">
                  <c:v>42972</c:v>
                </c:pt>
                <c:pt idx="668">
                  <c:v>42975</c:v>
                </c:pt>
                <c:pt idx="669">
                  <c:v>42976</c:v>
                </c:pt>
                <c:pt idx="670">
                  <c:v>42977</c:v>
                </c:pt>
                <c:pt idx="671">
                  <c:v>42978</c:v>
                </c:pt>
                <c:pt idx="672">
                  <c:v>42979</c:v>
                </c:pt>
                <c:pt idx="673">
                  <c:v>42983</c:v>
                </c:pt>
                <c:pt idx="674">
                  <c:v>42984</c:v>
                </c:pt>
                <c:pt idx="675">
                  <c:v>42985</c:v>
                </c:pt>
                <c:pt idx="676">
                  <c:v>42986</c:v>
                </c:pt>
                <c:pt idx="677">
                  <c:v>42989</c:v>
                </c:pt>
                <c:pt idx="678">
                  <c:v>42990</c:v>
                </c:pt>
                <c:pt idx="679">
                  <c:v>42991</c:v>
                </c:pt>
                <c:pt idx="680">
                  <c:v>42992</c:v>
                </c:pt>
                <c:pt idx="681">
                  <c:v>42993</c:v>
                </c:pt>
                <c:pt idx="682">
                  <c:v>42996</c:v>
                </c:pt>
                <c:pt idx="683">
                  <c:v>42997</c:v>
                </c:pt>
                <c:pt idx="684">
                  <c:v>42998</c:v>
                </c:pt>
                <c:pt idx="685">
                  <c:v>42999</c:v>
                </c:pt>
                <c:pt idx="686">
                  <c:v>43000</c:v>
                </c:pt>
                <c:pt idx="687">
                  <c:v>43003</c:v>
                </c:pt>
                <c:pt idx="688">
                  <c:v>43004</c:v>
                </c:pt>
                <c:pt idx="689">
                  <c:v>43005</c:v>
                </c:pt>
                <c:pt idx="690">
                  <c:v>43006</c:v>
                </c:pt>
                <c:pt idx="691">
                  <c:v>43007</c:v>
                </c:pt>
                <c:pt idx="692">
                  <c:v>43010</c:v>
                </c:pt>
                <c:pt idx="693">
                  <c:v>43011</c:v>
                </c:pt>
                <c:pt idx="694">
                  <c:v>43012</c:v>
                </c:pt>
                <c:pt idx="695">
                  <c:v>43013</c:v>
                </c:pt>
                <c:pt idx="696">
                  <c:v>43014</c:v>
                </c:pt>
                <c:pt idx="697">
                  <c:v>43017</c:v>
                </c:pt>
                <c:pt idx="698">
                  <c:v>43018</c:v>
                </c:pt>
                <c:pt idx="699">
                  <c:v>43019</c:v>
                </c:pt>
                <c:pt idx="700">
                  <c:v>43020</c:v>
                </c:pt>
                <c:pt idx="701">
                  <c:v>43021</c:v>
                </c:pt>
                <c:pt idx="702">
                  <c:v>43024</c:v>
                </c:pt>
                <c:pt idx="703">
                  <c:v>43025</c:v>
                </c:pt>
                <c:pt idx="704">
                  <c:v>43026</c:v>
                </c:pt>
                <c:pt idx="705">
                  <c:v>43027</c:v>
                </c:pt>
                <c:pt idx="706">
                  <c:v>43028</c:v>
                </c:pt>
                <c:pt idx="707">
                  <c:v>43031</c:v>
                </c:pt>
                <c:pt idx="708">
                  <c:v>43032</c:v>
                </c:pt>
                <c:pt idx="709">
                  <c:v>43033</c:v>
                </c:pt>
                <c:pt idx="710">
                  <c:v>43034</c:v>
                </c:pt>
                <c:pt idx="711">
                  <c:v>43035</c:v>
                </c:pt>
                <c:pt idx="712">
                  <c:v>43038</c:v>
                </c:pt>
                <c:pt idx="713">
                  <c:v>43039</c:v>
                </c:pt>
                <c:pt idx="714">
                  <c:v>43040</c:v>
                </c:pt>
                <c:pt idx="715">
                  <c:v>43041</c:v>
                </c:pt>
                <c:pt idx="716">
                  <c:v>43042</c:v>
                </c:pt>
                <c:pt idx="717">
                  <c:v>43045</c:v>
                </c:pt>
                <c:pt idx="718">
                  <c:v>43046</c:v>
                </c:pt>
                <c:pt idx="719">
                  <c:v>43047</c:v>
                </c:pt>
                <c:pt idx="720">
                  <c:v>43048</c:v>
                </c:pt>
                <c:pt idx="721">
                  <c:v>43049</c:v>
                </c:pt>
                <c:pt idx="722">
                  <c:v>43052</c:v>
                </c:pt>
                <c:pt idx="723">
                  <c:v>43053</c:v>
                </c:pt>
                <c:pt idx="724">
                  <c:v>43054</c:v>
                </c:pt>
                <c:pt idx="725">
                  <c:v>43055</c:v>
                </c:pt>
                <c:pt idx="726">
                  <c:v>43056</c:v>
                </c:pt>
                <c:pt idx="727">
                  <c:v>43059</c:v>
                </c:pt>
                <c:pt idx="728">
                  <c:v>43060</c:v>
                </c:pt>
                <c:pt idx="729">
                  <c:v>43061</c:v>
                </c:pt>
                <c:pt idx="730">
                  <c:v>43063</c:v>
                </c:pt>
                <c:pt idx="731">
                  <c:v>43066</c:v>
                </c:pt>
                <c:pt idx="732">
                  <c:v>43067</c:v>
                </c:pt>
                <c:pt idx="733">
                  <c:v>43068</c:v>
                </c:pt>
                <c:pt idx="734">
                  <c:v>43069</c:v>
                </c:pt>
                <c:pt idx="735">
                  <c:v>43070</c:v>
                </c:pt>
                <c:pt idx="736">
                  <c:v>43073</c:v>
                </c:pt>
                <c:pt idx="737">
                  <c:v>43074</c:v>
                </c:pt>
                <c:pt idx="738">
                  <c:v>43075</c:v>
                </c:pt>
                <c:pt idx="739">
                  <c:v>43076</c:v>
                </c:pt>
                <c:pt idx="740">
                  <c:v>43077</c:v>
                </c:pt>
                <c:pt idx="741">
                  <c:v>43080</c:v>
                </c:pt>
                <c:pt idx="742">
                  <c:v>43081</c:v>
                </c:pt>
                <c:pt idx="743">
                  <c:v>43082</c:v>
                </c:pt>
                <c:pt idx="744">
                  <c:v>43083</c:v>
                </c:pt>
                <c:pt idx="745">
                  <c:v>43084</c:v>
                </c:pt>
                <c:pt idx="746">
                  <c:v>43087</c:v>
                </c:pt>
                <c:pt idx="747">
                  <c:v>43088</c:v>
                </c:pt>
                <c:pt idx="748">
                  <c:v>43089</c:v>
                </c:pt>
                <c:pt idx="749">
                  <c:v>43090</c:v>
                </c:pt>
                <c:pt idx="750">
                  <c:v>43091</c:v>
                </c:pt>
                <c:pt idx="751">
                  <c:v>43095</c:v>
                </c:pt>
                <c:pt idx="752">
                  <c:v>43096</c:v>
                </c:pt>
                <c:pt idx="753">
                  <c:v>43097</c:v>
                </c:pt>
                <c:pt idx="754">
                  <c:v>43098</c:v>
                </c:pt>
                <c:pt idx="755">
                  <c:v>43102</c:v>
                </c:pt>
                <c:pt idx="756">
                  <c:v>43103</c:v>
                </c:pt>
                <c:pt idx="757">
                  <c:v>43104</c:v>
                </c:pt>
                <c:pt idx="758">
                  <c:v>43105</c:v>
                </c:pt>
                <c:pt idx="759">
                  <c:v>43108</c:v>
                </c:pt>
                <c:pt idx="760">
                  <c:v>43109</c:v>
                </c:pt>
                <c:pt idx="761">
                  <c:v>43110</c:v>
                </c:pt>
                <c:pt idx="762">
                  <c:v>43111</c:v>
                </c:pt>
                <c:pt idx="763">
                  <c:v>43112</c:v>
                </c:pt>
                <c:pt idx="764">
                  <c:v>43116</c:v>
                </c:pt>
                <c:pt idx="765">
                  <c:v>43117</c:v>
                </c:pt>
                <c:pt idx="766">
                  <c:v>43118</c:v>
                </c:pt>
                <c:pt idx="767">
                  <c:v>43119</c:v>
                </c:pt>
                <c:pt idx="768">
                  <c:v>43122</c:v>
                </c:pt>
                <c:pt idx="769">
                  <c:v>43123</c:v>
                </c:pt>
                <c:pt idx="770">
                  <c:v>43124</c:v>
                </c:pt>
                <c:pt idx="771">
                  <c:v>43125</c:v>
                </c:pt>
                <c:pt idx="772">
                  <c:v>43126</c:v>
                </c:pt>
                <c:pt idx="773">
                  <c:v>43129</c:v>
                </c:pt>
                <c:pt idx="774">
                  <c:v>43130</c:v>
                </c:pt>
                <c:pt idx="775">
                  <c:v>43131</c:v>
                </c:pt>
                <c:pt idx="776">
                  <c:v>43132</c:v>
                </c:pt>
                <c:pt idx="777">
                  <c:v>43133</c:v>
                </c:pt>
                <c:pt idx="778">
                  <c:v>43136</c:v>
                </c:pt>
                <c:pt idx="779">
                  <c:v>43137</c:v>
                </c:pt>
                <c:pt idx="780">
                  <c:v>43138</c:v>
                </c:pt>
                <c:pt idx="781">
                  <c:v>43139</c:v>
                </c:pt>
                <c:pt idx="782">
                  <c:v>43140</c:v>
                </c:pt>
                <c:pt idx="783">
                  <c:v>43143</c:v>
                </c:pt>
                <c:pt idx="784">
                  <c:v>43144</c:v>
                </c:pt>
                <c:pt idx="785">
                  <c:v>43145</c:v>
                </c:pt>
                <c:pt idx="786">
                  <c:v>43146</c:v>
                </c:pt>
                <c:pt idx="787">
                  <c:v>43147</c:v>
                </c:pt>
                <c:pt idx="788">
                  <c:v>43151</c:v>
                </c:pt>
                <c:pt idx="789">
                  <c:v>43152</c:v>
                </c:pt>
                <c:pt idx="790">
                  <c:v>43153</c:v>
                </c:pt>
                <c:pt idx="791">
                  <c:v>43154</c:v>
                </c:pt>
                <c:pt idx="792">
                  <c:v>43157</c:v>
                </c:pt>
                <c:pt idx="793">
                  <c:v>43158</c:v>
                </c:pt>
                <c:pt idx="794">
                  <c:v>43159</c:v>
                </c:pt>
                <c:pt idx="795">
                  <c:v>43160</c:v>
                </c:pt>
                <c:pt idx="796">
                  <c:v>43161</c:v>
                </c:pt>
                <c:pt idx="797">
                  <c:v>43164</c:v>
                </c:pt>
                <c:pt idx="798">
                  <c:v>43165</c:v>
                </c:pt>
                <c:pt idx="799">
                  <c:v>43166</c:v>
                </c:pt>
                <c:pt idx="800">
                  <c:v>43167</c:v>
                </c:pt>
                <c:pt idx="801">
                  <c:v>43168</c:v>
                </c:pt>
                <c:pt idx="802">
                  <c:v>43171</c:v>
                </c:pt>
                <c:pt idx="803">
                  <c:v>43172</c:v>
                </c:pt>
                <c:pt idx="804">
                  <c:v>43173</c:v>
                </c:pt>
                <c:pt idx="805">
                  <c:v>43174</c:v>
                </c:pt>
                <c:pt idx="806">
                  <c:v>43175</c:v>
                </c:pt>
                <c:pt idx="807">
                  <c:v>43178</c:v>
                </c:pt>
                <c:pt idx="808">
                  <c:v>43179</c:v>
                </c:pt>
                <c:pt idx="809">
                  <c:v>43180</c:v>
                </c:pt>
                <c:pt idx="810">
                  <c:v>43181</c:v>
                </c:pt>
                <c:pt idx="811">
                  <c:v>43182</c:v>
                </c:pt>
                <c:pt idx="812">
                  <c:v>43185</c:v>
                </c:pt>
                <c:pt idx="813">
                  <c:v>43186</c:v>
                </c:pt>
                <c:pt idx="814">
                  <c:v>43187</c:v>
                </c:pt>
                <c:pt idx="815">
                  <c:v>43188</c:v>
                </c:pt>
                <c:pt idx="816">
                  <c:v>43192</c:v>
                </c:pt>
                <c:pt idx="817">
                  <c:v>43193</c:v>
                </c:pt>
                <c:pt idx="818">
                  <c:v>43194</c:v>
                </c:pt>
                <c:pt idx="819">
                  <c:v>43195</c:v>
                </c:pt>
                <c:pt idx="820">
                  <c:v>43196</c:v>
                </c:pt>
                <c:pt idx="821">
                  <c:v>43199</c:v>
                </c:pt>
                <c:pt idx="822">
                  <c:v>43200</c:v>
                </c:pt>
                <c:pt idx="823">
                  <c:v>43201</c:v>
                </c:pt>
                <c:pt idx="824">
                  <c:v>43202</c:v>
                </c:pt>
                <c:pt idx="825">
                  <c:v>43203</c:v>
                </c:pt>
                <c:pt idx="826">
                  <c:v>43206</c:v>
                </c:pt>
                <c:pt idx="827">
                  <c:v>43207</c:v>
                </c:pt>
                <c:pt idx="828">
                  <c:v>43208</c:v>
                </c:pt>
                <c:pt idx="829">
                  <c:v>43209</c:v>
                </c:pt>
                <c:pt idx="830">
                  <c:v>43210</c:v>
                </c:pt>
                <c:pt idx="831">
                  <c:v>43213</c:v>
                </c:pt>
                <c:pt idx="832">
                  <c:v>43214</c:v>
                </c:pt>
                <c:pt idx="833">
                  <c:v>43215</c:v>
                </c:pt>
                <c:pt idx="834">
                  <c:v>43216</c:v>
                </c:pt>
                <c:pt idx="835">
                  <c:v>43217</c:v>
                </c:pt>
                <c:pt idx="836">
                  <c:v>43220</c:v>
                </c:pt>
                <c:pt idx="837">
                  <c:v>43221</c:v>
                </c:pt>
                <c:pt idx="838">
                  <c:v>43222</c:v>
                </c:pt>
                <c:pt idx="839">
                  <c:v>43223</c:v>
                </c:pt>
                <c:pt idx="840">
                  <c:v>43224</c:v>
                </c:pt>
                <c:pt idx="841">
                  <c:v>43227</c:v>
                </c:pt>
                <c:pt idx="842">
                  <c:v>43228</c:v>
                </c:pt>
                <c:pt idx="843">
                  <c:v>43229</c:v>
                </c:pt>
                <c:pt idx="844">
                  <c:v>43230</c:v>
                </c:pt>
                <c:pt idx="845">
                  <c:v>43231</c:v>
                </c:pt>
                <c:pt idx="846">
                  <c:v>43234</c:v>
                </c:pt>
                <c:pt idx="847">
                  <c:v>43235</c:v>
                </c:pt>
                <c:pt idx="848">
                  <c:v>43236</c:v>
                </c:pt>
                <c:pt idx="849">
                  <c:v>43237</c:v>
                </c:pt>
                <c:pt idx="850">
                  <c:v>43238</c:v>
                </c:pt>
                <c:pt idx="851">
                  <c:v>43241</c:v>
                </c:pt>
                <c:pt idx="852">
                  <c:v>43242</c:v>
                </c:pt>
                <c:pt idx="853">
                  <c:v>43243</c:v>
                </c:pt>
                <c:pt idx="854">
                  <c:v>43244</c:v>
                </c:pt>
                <c:pt idx="855">
                  <c:v>43245</c:v>
                </c:pt>
                <c:pt idx="856">
                  <c:v>43249</c:v>
                </c:pt>
                <c:pt idx="857">
                  <c:v>43250</c:v>
                </c:pt>
                <c:pt idx="858">
                  <c:v>43251</c:v>
                </c:pt>
                <c:pt idx="859">
                  <c:v>43252</c:v>
                </c:pt>
                <c:pt idx="860">
                  <c:v>43255</c:v>
                </c:pt>
                <c:pt idx="861">
                  <c:v>43256</c:v>
                </c:pt>
                <c:pt idx="862">
                  <c:v>43257</c:v>
                </c:pt>
                <c:pt idx="863">
                  <c:v>43258</c:v>
                </c:pt>
                <c:pt idx="864">
                  <c:v>43259</c:v>
                </c:pt>
                <c:pt idx="865">
                  <c:v>43262</c:v>
                </c:pt>
                <c:pt idx="866">
                  <c:v>43263</c:v>
                </c:pt>
                <c:pt idx="867">
                  <c:v>43264</c:v>
                </c:pt>
                <c:pt idx="868">
                  <c:v>43265</c:v>
                </c:pt>
                <c:pt idx="869">
                  <c:v>43266</c:v>
                </c:pt>
                <c:pt idx="870">
                  <c:v>43269</c:v>
                </c:pt>
                <c:pt idx="871">
                  <c:v>43270</c:v>
                </c:pt>
                <c:pt idx="872">
                  <c:v>43271</c:v>
                </c:pt>
                <c:pt idx="873">
                  <c:v>43272</c:v>
                </c:pt>
                <c:pt idx="874">
                  <c:v>43273</c:v>
                </c:pt>
                <c:pt idx="875">
                  <c:v>43276</c:v>
                </c:pt>
                <c:pt idx="876">
                  <c:v>43277</c:v>
                </c:pt>
                <c:pt idx="877">
                  <c:v>43278</c:v>
                </c:pt>
                <c:pt idx="878">
                  <c:v>43279</c:v>
                </c:pt>
                <c:pt idx="879">
                  <c:v>43280</c:v>
                </c:pt>
                <c:pt idx="880">
                  <c:v>43283</c:v>
                </c:pt>
                <c:pt idx="881">
                  <c:v>43284</c:v>
                </c:pt>
                <c:pt idx="882">
                  <c:v>43286</c:v>
                </c:pt>
                <c:pt idx="883">
                  <c:v>43287</c:v>
                </c:pt>
                <c:pt idx="884">
                  <c:v>43290</c:v>
                </c:pt>
                <c:pt idx="885">
                  <c:v>43291</c:v>
                </c:pt>
                <c:pt idx="886">
                  <c:v>43292</c:v>
                </c:pt>
                <c:pt idx="887">
                  <c:v>43293</c:v>
                </c:pt>
                <c:pt idx="888">
                  <c:v>43294</c:v>
                </c:pt>
                <c:pt idx="889">
                  <c:v>43297</c:v>
                </c:pt>
                <c:pt idx="890">
                  <c:v>43298</c:v>
                </c:pt>
                <c:pt idx="891">
                  <c:v>43299</c:v>
                </c:pt>
                <c:pt idx="892">
                  <c:v>43300</c:v>
                </c:pt>
                <c:pt idx="893">
                  <c:v>43301</c:v>
                </c:pt>
                <c:pt idx="894">
                  <c:v>43304</c:v>
                </c:pt>
                <c:pt idx="895">
                  <c:v>43305</c:v>
                </c:pt>
                <c:pt idx="896">
                  <c:v>43306</c:v>
                </c:pt>
                <c:pt idx="897">
                  <c:v>43307</c:v>
                </c:pt>
                <c:pt idx="898">
                  <c:v>43308</c:v>
                </c:pt>
                <c:pt idx="899">
                  <c:v>43311</c:v>
                </c:pt>
                <c:pt idx="900">
                  <c:v>43312</c:v>
                </c:pt>
                <c:pt idx="901">
                  <c:v>43313</c:v>
                </c:pt>
                <c:pt idx="902">
                  <c:v>43314</c:v>
                </c:pt>
                <c:pt idx="903">
                  <c:v>43315</c:v>
                </c:pt>
                <c:pt idx="904">
                  <c:v>43318</c:v>
                </c:pt>
                <c:pt idx="905">
                  <c:v>43319</c:v>
                </c:pt>
                <c:pt idx="906">
                  <c:v>43320</c:v>
                </c:pt>
                <c:pt idx="907">
                  <c:v>43321</c:v>
                </c:pt>
                <c:pt idx="908">
                  <c:v>43322</c:v>
                </c:pt>
                <c:pt idx="909">
                  <c:v>43325</c:v>
                </c:pt>
                <c:pt idx="910">
                  <c:v>43326</c:v>
                </c:pt>
                <c:pt idx="911">
                  <c:v>43327</c:v>
                </c:pt>
                <c:pt idx="912">
                  <c:v>43328</c:v>
                </c:pt>
                <c:pt idx="913">
                  <c:v>43329</c:v>
                </c:pt>
                <c:pt idx="914">
                  <c:v>43332</c:v>
                </c:pt>
                <c:pt idx="915">
                  <c:v>43333</c:v>
                </c:pt>
                <c:pt idx="916">
                  <c:v>43334</c:v>
                </c:pt>
                <c:pt idx="917">
                  <c:v>43335</c:v>
                </c:pt>
                <c:pt idx="918">
                  <c:v>43336</c:v>
                </c:pt>
                <c:pt idx="919">
                  <c:v>43339</c:v>
                </c:pt>
                <c:pt idx="920">
                  <c:v>43340</c:v>
                </c:pt>
                <c:pt idx="921">
                  <c:v>43341</c:v>
                </c:pt>
                <c:pt idx="922">
                  <c:v>43342</c:v>
                </c:pt>
                <c:pt idx="923">
                  <c:v>43343</c:v>
                </c:pt>
                <c:pt idx="924">
                  <c:v>43347</c:v>
                </c:pt>
                <c:pt idx="925">
                  <c:v>43348</c:v>
                </c:pt>
                <c:pt idx="926">
                  <c:v>43349</c:v>
                </c:pt>
                <c:pt idx="927">
                  <c:v>43350</c:v>
                </c:pt>
                <c:pt idx="928">
                  <c:v>43353</c:v>
                </c:pt>
                <c:pt idx="929">
                  <c:v>43354</c:v>
                </c:pt>
                <c:pt idx="930">
                  <c:v>43355</c:v>
                </c:pt>
                <c:pt idx="931">
                  <c:v>43356</c:v>
                </c:pt>
                <c:pt idx="932">
                  <c:v>43357</c:v>
                </c:pt>
                <c:pt idx="933">
                  <c:v>43360</c:v>
                </c:pt>
                <c:pt idx="934">
                  <c:v>43361</c:v>
                </c:pt>
                <c:pt idx="935">
                  <c:v>43362</c:v>
                </c:pt>
                <c:pt idx="936">
                  <c:v>43363</c:v>
                </c:pt>
                <c:pt idx="937">
                  <c:v>43364</c:v>
                </c:pt>
                <c:pt idx="938">
                  <c:v>43367</c:v>
                </c:pt>
                <c:pt idx="939">
                  <c:v>43368</c:v>
                </c:pt>
                <c:pt idx="940">
                  <c:v>43369</c:v>
                </c:pt>
                <c:pt idx="941">
                  <c:v>43370</c:v>
                </c:pt>
                <c:pt idx="942">
                  <c:v>43371</c:v>
                </c:pt>
                <c:pt idx="943">
                  <c:v>43374</c:v>
                </c:pt>
                <c:pt idx="944">
                  <c:v>43375</c:v>
                </c:pt>
                <c:pt idx="945">
                  <c:v>43376</c:v>
                </c:pt>
                <c:pt idx="946">
                  <c:v>43377</c:v>
                </c:pt>
                <c:pt idx="947">
                  <c:v>43378</c:v>
                </c:pt>
                <c:pt idx="948">
                  <c:v>43381</c:v>
                </c:pt>
                <c:pt idx="949">
                  <c:v>43382</c:v>
                </c:pt>
                <c:pt idx="950">
                  <c:v>43383</c:v>
                </c:pt>
                <c:pt idx="951">
                  <c:v>43384</c:v>
                </c:pt>
                <c:pt idx="952">
                  <c:v>43385</c:v>
                </c:pt>
                <c:pt idx="953">
                  <c:v>43388</c:v>
                </c:pt>
                <c:pt idx="954">
                  <c:v>43389</c:v>
                </c:pt>
                <c:pt idx="955">
                  <c:v>43390</c:v>
                </c:pt>
                <c:pt idx="956">
                  <c:v>43391</c:v>
                </c:pt>
                <c:pt idx="957">
                  <c:v>43392</c:v>
                </c:pt>
                <c:pt idx="958">
                  <c:v>43395</c:v>
                </c:pt>
                <c:pt idx="959">
                  <c:v>43396</c:v>
                </c:pt>
                <c:pt idx="960">
                  <c:v>43397</c:v>
                </c:pt>
                <c:pt idx="961">
                  <c:v>43398</c:v>
                </c:pt>
                <c:pt idx="962">
                  <c:v>43399</c:v>
                </c:pt>
                <c:pt idx="963">
                  <c:v>43402</c:v>
                </c:pt>
                <c:pt idx="964">
                  <c:v>43403</c:v>
                </c:pt>
                <c:pt idx="965">
                  <c:v>43404</c:v>
                </c:pt>
                <c:pt idx="966">
                  <c:v>43405</c:v>
                </c:pt>
                <c:pt idx="967">
                  <c:v>43406</c:v>
                </c:pt>
                <c:pt idx="968">
                  <c:v>43409</c:v>
                </c:pt>
                <c:pt idx="969">
                  <c:v>43410</c:v>
                </c:pt>
                <c:pt idx="970">
                  <c:v>43411</c:v>
                </c:pt>
                <c:pt idx="971">
                  <c:v>43412</c:v>
                </c:pt>
                <c:pt idx="972">
                  <c:v>43413</c:v>
                </c:pt>
                <c:pt idx="973">
                  <c:v>43416</c:v>
                </c:pt>
                <c:pt idx="974">
                  <c:v>43417</c:v>
                </c:pt>
                <c:pt idx="975">
                  <c:v>43418</c:v>
                </c:pt>
                <c:pt idx="976">
                  <c:v>43419</c:v>
                </c:pt>
                <c:pt idx="977">
                  <c:v>43420</c:v>
                </c:pt>
                <c:pt idx="978">
                  <c:v>43423</c:v>
                </c:pt>
                <c:pt idx="979">
                  <c:v>43424</c:v>
                </c:pt>
                <c:pt idx="980">
                  <c:v>43425</c:v>
                </c:pt>
                <c:pt idx="981">
                  <c:v>43427</c:v>
                </c:pt>
                <c:pt idx="982">
                  <c:v>43430</c:v>
                </c:pt>
                <c:pt idx="983">
                  <c:v>43431</c:v>
                </c:pt>
                <c:pt idx="984">
                  <c:v>43432</c:v>
                </c:pt>
                <c:pt idx="985">
                  <c:v>43433</c:v>
                </c:pt>
                <c:pt idx="986">
                  <c:v>43434</c:v>
                </c:pt>
                <c:pt idx="987">
                  <c:v>43437</c:v>
                </c:pt>
                <c:pt idx="988">
                  <c:v>43438</c:v>
                </c:pt>
                <c:pt idx="989">
                  <c:v>43440</c:v>
                </c:pt>
                <c:pt idx="990">
                  <c:v>43441</c:v>
                </c:pt>
                <c:pt idx="991">
                  <c:v>43444</c:v>
                </c:pt>
                <c:pt idx="992">
                  <c:v>43445</c:v>
                </c:pt>
                <c:pt idx="993">
                  <c:v>43446</c:v>
                </c:pt>
                <c:pt idx="994">
                  <c:v>43447</c:v>
                </c:pt>
                <c:pt idx="995">
                  <c:v>43448</c:v>
                </c:pt>
                <c:pt idx="996">
                  <c:v>43451</c:v>
                </c:pt>
                <c:pt idx="997">
                  <c:v>43452</c:v>
                </c:pt>
                <c:pt idx="998">
                  <c:v>43453</c:v>
                </c:pt>
                <c:pt idx="999">
                  <c:v>43454</c:v>
                </c:pt>
                <c:pt idx="1000">
                  <c:v>43455</c:v>
                </c:pt>
                <c:pt idx="1001">
                  <c:v>43458</c:v>
                </c:pt>
                <c:pt idx="1002">
                  <c:v>43460</c:v>
                </c:pt>
                <c:pt idx="1003">
                  <c:v>43461</c:v>
                </c:pt>
                <c:pt idx="1004">
                  <c:v>43462</c:v>
                </c:pt>
                <c:pt idx="1005">
                  <c:v>43465</c:v>
                </c:pt>
                <c:pt idx="1006">
                  <c:v>43467</c:v>
                </c:pt>
                <c:pt idx="1007">
                  <c:v>43468</c:v>
                </c:pt>
                <c:pt idx="1008">
                  <c:v>43469</c:v>
                </c:pt>
                <c:pt idx="1009">
                  <c:v>43472</c:v>
                </c:pt>
                <c:pt idx="1010">
                  <c:v>43473</c:v>
                </c:pt>
                <c:pt idx="1011">
                  <c:v>43474</c:v>
                </c:pt>
                <c:pt idx="1012">
                  <c:v>43475</c:v>
                </c:pt>
                <c:pt idx="1013">
                  <c:v>43476</c:v>
                </c:pt>
                <c:pt idx="1014">
                  <c:v>43479</c:v>
                </c:pt>
                <c:pt idx="1015">
                  <c:v>43480</c:v>
                </c:pt>
                <c:pt idx="1016">
                  <c:v>43481</c:v>
                </c:pt>
                <c:pt idx="1017">
                  <c:v>43482</c:v>
                </c:pt>
                <c:pt idx="1018">
                  <c:v>43483</c:v>
                </c:pt>
                <c:pt idx="1019">
                  <c:v>43487</c:v>
                </c:pt>
                <c:pt idx="1020">
                  <c:v>43488</c:v>
                </c:pt>
                <c:pt idx="1021">
                  <c:v>43489</c:v>
                </c:pt>
                <c:pt idx="1022">
                  <c:v>43490</c:v>
                </c:pt>
                <c:pt idx="1023">
                  <c:v>43493</c:v>
                </c:pt>
                <c:pt idx="1024">
                  <c:v>43494</c:v>
                </c:pt>
                <c:pt idx="1025">
                  <c:v>43495</c:v>
                </c:pt>
                <c:pt idx="1026">
                  <c:v>43496</c:v>
                </c:pt>
                <c:pt idx="1027">
                  <c:v>43497</c:v>
                </c:pt>
                <c:pt idx="1028">
                  <c:v>43500</c:v>
                </c:pt>
                <c:pt idx="1029">
                  <c:v>43501</c:v>
                </c:pt>
                <c:pt idx="1030">
                  <c:v>43502</c:v>
                </c:pt>
                <c:pt idx="1031">
                  <c:v>43503</c:v>
                </c:pt>
                <c:pt idx="1032">
                  <c:v>43504</c:v>
                </c:pt>
                <c:pt idx="1033">
                  <c:v>43507</c:v>
                </c:pt>
                <c:pt idx="1034">
                  <c:v>43508</c:v>
                </c:pt>
                <c:pt idx="1035">
                  <c:v>43509</c:v>
                </c:pt>
                <c:pt idx="1036">
                  <c:v>43510</c:v>
                </c:pt>
                <c:pt idx="1037">
                  <c:v>43511</c:v>
                </c:pt>
                <c:pt idx="1038">
                  <c:v>43515</c:v>
                </c:pt>
                <c:pt idx="1039">
                  <c:v>43516</c:v>
                </c:pt>
                <c:pt idx="1040">
                  <c:v>43517</c:v>
                </c:pt>
                <c:pt idx="1041">
                  <c:v>43518</c:v>
                </c:pt>
                <c:pt idx="1042">
                  <c:v>43521</c:v>
                </c:pt>
                <c:pt idx="1043">
                  <c:v>43522</c:v>
                </c:pt>
                <c:pt idx="1044">
                  <c:v>43523</c:v>
                </c:pt>
                <c:pt idx="1045">
                  <c:v>43524</c:v>
                </c:pt>
                <c:pt idx="1046">
                  <c:v>43525</c:v>
                </c:pt>
                <c:pt idx="1047">
                  <c:v>43528</c:v>
                </c:pt>
                <c:pt idx="1048">
                  <c:v>43529</c:v>
                </c:pt>
                <c:pt idx="1049">
                  <c:v>43530</c:v>
                </c:pt>
                <c:pt idx="1050">
                  <c:v>43531</c:v>
                </c:pt>
                <c:pt idx="1051">
                  <c:v>43532</c:v>
                </c:pt>
                <c:pt idx="1052">
                  <c:v>43535</c:v>
                </c:pt>
                <c:pt idx="1053">
                  <c:v>43536</c:v>
                </c:pt>
                <c:pt idx="1054">
                  <c:v>43537</c:v>
                </c:pt>
                <c:pt idx="1055">
                  <c:v>43538</c:v>
                </c:pt>
                <c:pt idx="1056">
                  <c:v>43539</c:v>
                </c:pt>
                <c:pt idx="1057">
                  <c:v>43542</c:v>
                </c:pt>
                <c:pt idx="1058">
                  <c:v>43543</c:v>
                </c:pt>
                <c:pt idx="1059">
                  <c:v>43544</c:v>
                </c:pt>
                <c:pt idx="1060">
                  <c:v>43545</c:v>
                </c:pt>
                <c:pt idx="1061">
                  <c:v>43546</c:v>
                </c:pt>
                <c:pt idx="1062">
                  <c:v>43549</c:v>
                </c:pt>
                <c:pt idx="1063">
                  <c:v>43550</c:v>
                </c:pt>
                <c:pt idx="1064">
                  <c:v>43551</c:v>
                </c:pt>
                <c:pt idx="1065">
                  <c:v>43552</c:v>
                </c:pt>
                <c:pt idx="1066">
                  <c:v>43553</c:v>
                </c:pt>
                <c:pt idx="1067">
                  <c:v>43556</c:v>
                </c:pt>
                <c:pt idx="1068">
                  <c:v>43557</c:v>
                </c:pt>
                <c:pt idx="1069">
                  <c:v>43558</c:v>
                </c:pt>
                <c:pt idx="1070">
                  <c:v>43559</c:v>
                </c:pt>
                <c:pt idx="1071">
                  <c:v>43560</c:v>
                </c:pt>
                <c:pt idx="1072">
                  <c:v>43563</c:v>
                </c:pt>
                <c:pt idx="1073">
                  <c:v>43564</c:v>
                </c:pt>
                <c:pt idx="1074">
                  <c:v>43565</c:v>
                </c:pt>
                <c:pt idx="1075">
                  <c:v>43566</c:v>
                </c:pt>
                <c:pt idx="1076">
                  <c:v>43567</c:v>
                </c:pt>
                <c:pt idx="1077">
                  <c:v>43570</c:v>
                </c:pt>
                <c:pt idx="1078">
                  <c:v>43571</c:v>
                </c:pt>
                <c:pt idx="1079">
                  <c:v>43572</c:v>
                </c:pt>
                <c:pt idx="1080">
                  <c:v>43573</c:v>
                </c:pt>
                <c:pt idx="1081">
                  <c:v>43577</c:v>
                </c:pt>
                <c:pt idx="1082">
                  <c:v>43578</c:v>
                </c:pt>
                <c:pt idx="1083">
                  <c:v>43579</c:v>
                </c:pt>
                <c:pt idx="1084">
                  <c:v>43580</c:v>
                </c:pt>
                <c:pt idx="1085">
                  <c:v>43581</c:v>
                </c:pt>
                <c:pt idx="1086">
                  <c:v>43584</c:v>
                </c:pt>
                <c:pt idx="1087">
                  <c:v>43585</c:v>
                </c:pt>
                <c:pt idx="1088">
                  <c:v>43586</c:v>
                </c:pt>
                <c:pt idx="1089">
                  <c:v>43587</c:v>
                </c:pt>
                <c:pt idx="1090">
                  <c:v>43588</c:v>
                </c:pt>
                <c:pt idx="1091">
                  <c:v>43591</c:v>
                </c:pt>
                <c:pt idx="1092">
                  <c:v>43592</c:v>
                </c:pt>
                <c:pt idx="1093">
                  <c:v>43593</c:v>
                </c:pt>
                <c:pt idx="1094">
                  <c:v>43594</c:v>
                </c:pt>
                <c:pt idx="1095">
                  <c:v>43595</c:v>
                </c:pt>
                <c:pt idx="1096">
                  <c:v>43598</c:v>
                </c:pt>
                <c:pt idx="1097">
                  <c:v>43599</c:v>
                </c:pt>
                <c:pt idx="1098">
                  <c:v>43600</c:v>
                </c:pt>
                <c:pt idx="1099">
                  <c:v>43601</c:v>
                </c:pt>
                <c:pt idx="1100">
                  <c:v>43602</c:v>
                </c:pt>
                <c:pt idx="1101">
                  <c:v>43605</c:v>
                </c:pt>
                <c:pt idx="1102">
                  <c:v>43606</c:v>
                </c:pt>
                <c:pt idx="1103">
                  <c:v>43607</c:v>
                </c:pt>
                <c:pt idx="1104">
                  <c:v>43608</c:v>
                </c:pt>
                <c:pt idx="1105">
                  <c:v>43609</c:v>
                </c:pt>
                <c:pt idx="1106">
                  <c:v>43613</c:v>
                </c:pt>
                <c:pt idx="1107">
                  <c:v>43614</c:v>
                </c:pt>
                <c:pt idx="1108">
                  <c:v>43615</c:v>
                </c:pt>
                <c:pt idx="1109">
                  <c:v>43616</c:v>
                </c:pt>
                <c:pt idx="1110">
                  <c:v>43619</c:v>
                </c:pt>
                <c:pt idx="1111">
                  <c:v>43620</c:v>
                </c:pt>
                <c:pt idx="1112">
                  <c:v>43621</c:v>
                </c:pt>
                <c:pt idx="1113">
                  <c:v>43622</c:v>
                </c:pt>
                <c:pt idx="1114">
                  <c:v>43623</c:v>
                </c:pt>
                <c:pt idx="1115">
                  <c:v>43626</c:v>
                </c:pt>
                <c:pt idx="1116">
                  <c:v>43627</c:v>
                </c:pt>
                <c:pt idx="1117">
                  <c:v>43628</c:v>
                </c:pt>
                <c:pt idx="1118">
                  <c:v>43629</c:v>
                </c:pt>
                <c:pt idx="1119">
                  <c:v>43630</c:v>
                </c:pt>
                <c:pt idx="1120">
                  <c:v>43633</c:v>
                </c:pt>
                <c:pt idx="1121">
                  <c:v>43634</c:v>
                </c:pt>
                <c:pt idx="1122">
                  <c:v>43635</c:v>
                </c:pt>
                <c:pt idx="1123">
                  <c:v>43636</c:v>
                </c:pt>
                <c:pt idx="1124">
                  <c:v>43637</c:v>
                </c:pt>
                <c:pt idx="1125">
                  <c:v>43640</c:v>
                </c:pt>
                <c:pt idx="1126">
                  <c:v>43641</c:v>
                </c:pt>
                <c:pt idx="1127">
                  <c:v>43642</c:v>
                </c:pt>
                <c:pt idx="1128">
                  <c:v>43643</c:v>
                </c:pt>
                <c:pt idx="1129">
                  <c:v>43644</c:v>
                </c:pt>
                <c:pt idx="1130">
                  <c:v>43647</c:v>
                </c:pt>
                <c:pt idx="1131">
                  <c:v>43648</c:v>
                </c:pt>
                <c:pt idx="1132">
                  <c:v>43649</c:v>
                </c:pt>
                <c:pt idx="1133">
                  <c:v>43651</c:v>
                </c:pt>
                <c:pt idx="1134">
                  <c:v>43654</c:v>
                </c:pt>
                <c:pt idx="1135">
                  <c:v>43655</c:v>
                </c:pt>
                <c:pt idx="1136">
                  <c:v>43656</c:v>
                </c:pt>
                <c:pt idx="1137">
                  <c:v>43657</c:v>
                </c:pt>
                <c:pt idx="1138">
                  <c:v>43658</c:v>
                </c:pt>
                <c:pt idx="1139">
                  <c:v>43661</c:v>
                </c:pt>
                <c:pt idx="1140">
                  <c:v>43662</c:v>
                </c:pt>
                <c:pt idx="1141">
                  <c:v>43663</c:v>
                </c:pt>
                <c:pt idx="1142">
                  <c:v>43664</c:v>
                </c:pt>
                <c:pt idx="1143">
                  <c:v>43665</c:v>
                </c:pt>
                <c:pt idx="1144">
                  <c:v>43668</c:v>
                </c:pt>
                <c:pt idx="1145">
                  <c:v>43669</c:v>
                </c:pt>
                <c:pt idx="1146">
                  <c:v>43670</c:v>
                </c:pt>
                <c:pt idx="1147">
                  <c:v>43671</c:v>
                </c:pt>
                <c:pt idx="1148">
                  <c:v>43672</c:v>
                </c:pt>
                <c:pt idx="1149">
                  <c:v>43675</c:v>
                </c:pt>
                <c:pt idx="1150">
                  <c:v>43676</c:v>
                </c:pt>
                <c:pt idx="1151">
                  <c:v>43677</c:v>
                </c:pt>
                <c:pt idx="1152">
                  <c:v>43678</c:v>
                </c:pt>
                <c:pt idx="1153">
                  <c:v>43679</c:v>
                </c:pt>
                <c:pt idx="1154">
                  <c:v>43682</c:v>
                </c:pt>
                <c:pt idx="1155">
                  <c:v>43683</c:v>
                </c:pt>
                <c:pt idx="1156">
                  <c:v>43684</c:v>
                </c:pt>
                <c:pt idx="1157">
                  <c:v>43685</c:v>
                </c:pt>
                <c:pt idx="1158">
                  <c:v>43686</c:v>
                </c:pt>
                <c:pt idx="1159">
                  <c:v>43689</c:v>
                </c:pt>
                <c:pt idx="1160">
                  <c:v>43690</c:v>
                </c:pt>
                <c:pt idx="1161">
                  <c:v>43691</c:v>
                </c:pt>
                <c:pt idx="1162">
                  <c:v>43692</c:v>
                </c:pt>
                <c:pt idx="1163">
                  <c:v>43693</c:v>
                </c:pt>
                <c:pt idx="1164">
                  <c:v>43696</c:v>
                </c:pt>
                <c:pt idx="1165">
                  <c:v>43697</c:v>
                </c:pt>
                <c:pt idx="1166">
                  <c:v>43698</c:v>
                </c:pt>
                <c:pt idx="1167">
                  <c:v>43699</c:v>
                </c:pt>
                <c:pt idx="1168">
                  <c:v>43700</c:v>
                </c:pt>
                <c:pt idx="1169">
                  <c:v>43703</c:v>
                </c:pt>
                <c:pt idx="1170">
                  <c:v>43704</c:v>
                </c:pt>
                <c:pt idx="1171">
                  <c:v>43705</c:v>
                </c:pt>
                <c:pt idx="1172">
                  <c:v>43706</c:v>
                </c:pt>
                <c:pt idx="1173">
                  <c:v>43707</c:v>
                </c:pt>
                <c:pt idx="1174">
                  <c:v>43711</c:v>
                </c:pt>
                <c:pt idx="1175">
                  <c:v>43712</c:v>
                </c:pt>
                <c:pt idx="1176">
                  <c:v>43713</c:v>
                </c:pt>
                <c:pt idx="1177">
                  <c:v>43714</c:v>
                </c:pt>
                <c:pt idx="1178">
                  <c:v>43717</c:v>
                </c:pt>
                <c:pt idx="1179">
                  <c:v>43718</c:v>
                </c:pt>
                <c:pt idx="1180">
                  <c:v>43719</c:v>
                </c:pt>
                <c:pt idx="1181">
                  <c:v>43720</c:v>
                </c:pt>
                <c:pt idx="1182">
                  <c:v>43721</c:v>
                </c:pt>
                <c:pt idx="1183">
                  <c:v>43724</c:v>
                </c:pt>
                <c:pt idx="1184">
                  <c:v>43725</c:v>
                </c:pt>
                <c:pt idx="1185">
                  <c:v>43726</c:v>
                </c:pt>
                <c:pt idx="1186">
                  <c:v>43727</c:v>
                </c:pt>
                <c:pt idx="1187">
                  <c:v>43728</c:v>
                </c:pt>
                <c:pt idx="1188">
                  <c:v>43731</c:v>
                </c:pt>
                <c:pt idx="1189">
                  <c:v>43732</c:v>
                </c:pt>
                <c:pt idx="1190">
                  <c:v>43733</c:v>
                </c:pt>
                <c:pt idx="1191">
                  <c:v>43734</c:v>
                </c:pt>
                <c:pt idx="1192">
                  <c:v>43735</c:v>
                </c:pt>
                <c:pt idx="1193">
                  <c:v>43738</c:v>
                </c:pt>
                <c:pt idx="1194">
                  <c:v>43739</c:v>
                </c:pt>
                <c:pt idx="1195">
                  <c:v>43740</c:v>
                </c:pt>
                <c:pt idx="1196">
                  <c:v>43741</c:v>
                </c:pt>
                <c:pt idx="1197">
                  <c:v>43742</c:v>
                </c:pt>
                <c:pt idx="1198">
                  <c:v>43745</c:v>
                </c:pt>
                <c:pt idx="1199">
                  <c:v>43746</c:v>
                </c:pt>
                <c:pt idx="1200">
                  <c:v>43747</c:v>
                </c:pt>
                <c:pt idx="1201">
                  <c:v>43748</c:v>
                </c:pt>
                <c:pt idx="1202">
                  <c:v>43749</c:v>
                </c:pt>
                <c:pt idx="1203">
                  <c:v>43752</c:v>
                </c:pt>
                <c:pt idx="1204">
                  <c:v>43753</c:v>
                </c:pt>
                <c:pt idx="1205">
                  <c:v>43754</c:v>
                </c:pt>
                <c:pt idx="1206">
                  <c:v>43755</c:v>
                </c:pt>
                <c:pt idx="1207">
                  <c:v>43756</c:v>
                </c:pt>
                <c:pt idx="1208">
                  <c:v>43759</c:v>
                </c:pt>
                <c:pt idx="1209">
                  <c:v>43760</c:v>
                </c:pt>
                <c:pt idx="1210">
                  <c:v>43761</c:v>
                </c:pt>
                <c:pt idx="1211">
                  <c:v>43762</c:v>
                </c:pt>
                <c:pt idx="1212">
                  <c:v>43763</c:v>
                </c:pt>
                <c:pt idx="1213">
                  <c:v>43766</c:v>
                </c:pt>
                <c:pt idx="1214">
                  <c:v>43767</c:v>
                </c:pt>
                <c:pt idx="1215">
                  <c:v>43768</c:v>
                </c:pt>
                <c:pt idx="1216">
                  <c:v>43769</c:v>
                </c:pt>
                <c:pt idx="1217">
                  <c:v>43770</c:v>
                </c:pt>
                <c:pt idx="1218">
                  <c:v>43773</c:v>
                </c:pt>
                <c:pt idx="1219">
                  <c:v>43774</c:v>
                </c:pt>
                <c:pt idx="1220">
                  <c:v>43775</c:v>
                </c:pt>
                <c:pt idx="1221">
                  <c:v>43776</c:v>
                </c:pt>
                <c:pt idx="1222">
                  <c:v>43777</c:v>
                </c:pt>
                <c:pt idx="1223">
                  <c:v>43780</c:v>
                </c:pt>
                <c:pt idx="1224">
                  <c:v>43781</c:v>
                </c:pt>
                <c:pt idx="1225">
                  <c:v>43782</c:v>
                </c:pt>
                <c:pt idx="1226">
                  <c:v>43783</c:v>
                </c:pt>
                <c:pt idx="1227">
                  <c:v>43784</c:v>
                </c:pt>
                <c:pt idx="1228">
                  <c:v>43787</c:v>
                </c:pt>
                <c:pt idx="1229">
                  <c:v>43788</c:v>
                </c:pt>
                <c:pt idx="1230">
                  <c:v>43789</c:v>
                </c:pt>
                <c:pt idx="1231">
                  <c:v>43790</c:v>
                </c:pt>
                <c:pt idx="1232">
                  <c:v>43791</c:v>
                </c:pt>
                <c:pt idx="1233">
                  <c:v>43794</c:v>
                </c:pt>
                <c:pt idx="1234">
                  <c:v>43795</c:v>
                </c:pt>
                <c:pt idx="1235">
                  <c:v>43796</c:v>
                </c:pt>
                <c:pt idx="1236">
                  <c:v>43798</c:v>
                </c:pt>
                <c:pt idx="1237">
                  <c:v>43801</c:v>
                </c:pt>
                <c:pt idx="1238">
                  <c:v>43802</c:v>
                </c:pt>
                <c:pt idx="1239">
                  <c:v>43803</c:v>
                </c:pt>
                <c:pt idx="1240">
                  <c:v>43804</c:v>
                </c:pt>
                <c:pt idx="1241">
                  <c:v>43805</c:v>
                </c:pt>
                <c:pt idx="1242">
                  <c:v>43808</c:v>
                </c:pt>
                <c:pt idx="1243">
                  <c:v>43809</c:v>
                </c:pt>
                <c:pt idx="1244">
                  <c:v>43810</c:v>
                </c:pt>
                <c:pt idx="1245">
                  <c:v>43811</c:v>
                </c:pt>
                <c:pt idx="1246">
                  <c:v>43812</c:v>
                </c:pt>
                <c:pt idx="1247">
                  <c:v>43815</c:v>
                </c:pt>
                <c:pt idx="1248">
                  <c:v>43816</c:v>
                </c:pt>
                <c:pt idx="1249">
                  <c:v>43817</c:v>
                </c:pt>
                <c:pt idx="1250">
                  <c:v>43818</c:v>
                </c:pt>
                <c:pt idx="1251">
                  <c:v>43819</c:v>
                </c:pt>
                <c:pt idx="1252">
                  <c:v>43822</c:v>
                </c:pt>
                <c:pt idx="1253">
                  <c:v>43823</c:v>
                </c:pt>
                <c:pt idx="1254">
                  <c:v>43825</c:v>
                </c:pt>
                <c:pt idx="1255">
                  <c:v>43826</c:v>
                </c:pt>
                <c:pt idx="1256">
                  <c:v>43829</c:v>
                </c:pt>
                <c:pt idx="1257">
                  <c:v>43830</c:v>
                </c:pt>
                <c:pt idx="1258">
                  <c:v>43832</c:v>
                </c:pt>
                <c:pt idx="1259">
                  <c:v>43833</c:v>
                </c:pt>
                <c:pt idx="1260">
                  <c:v>43836</c:v>
                </c:pt>
                <c:pt idx="1261">
                  <c:v>43837</c:v>
                </c:pt>
                <c:pt idx="1262">
                  <c:v>43838</c:v>
                </c:pt>
                <c:pt idx="1263">
                  <c:v>43839</c:v>
                </c:pt>
                <c:pt idx="1264">
                  <c:v>43840</c:v>
                </c:pt>
                <c:pt idx="1265">
                  <c:v>43843</c:v>
                </c:pt>
                <c:pt idx="1266">
                  <c:v>43844</c:v>
                </c:pt>
                <c:pt idx="1267">
                  <c:v>43845</c:v>
                </c:pt>
                <c:pt idx="1268">
                  <c:v>43846</c:v>
                </c:pt>
                <c:pt idx="1269">
                  <c:v>43847</c:v>
                </c:pt>
                <c:pt idx="1270">
                  <c:v>43851</c:v>
                </c:pt>
                <c:pt idx="1271">
                  <c:v>43852</c:v>
                </c:pt>
                <c:pt idx="1272">
                  <c:v>43853</c:v>
                </c:pt>
                <c:pt idx="1273">
                  <c:v>43854</c:v>
                </c:pt>
                <c:pt idx="1274">
                  <c:v>43857</c:v>
                </c:pt>
                <c:pt idx="1275">
                  <c:v>43858</c:v>
                </c:pt>
                <c:pt idx="1276">
                  <c:v>43859</c:v>
                </c:pt>
                <c:pt idx="1277">
                  <c:v>43860</c:v>
                </c:pt>
                <c:pt idx="1278">
                  <c:v>43861</c:v>
                </c:pt>
                <c:pt idx="1279">
                  <c:v>43864</c:v>
                </c:pt>
                <c:pt idx="1280">
                  <c:v>43865</c:v>
                </c:pt>
                <c:pt idx="1281">
                  <c:v>43866</c:v>
                </c:pt>
                <c:pt idx="1282">
                  <c:v>43867</c:v>
                </c:pt>
                <c:pt idx="1283">
                  <c:v>43868</c:v>
                </c:pt>
                <c:pt idx="1284">
                  <c:v>43871</c:v>
                </c:pt>
                <c:pt idx="1285">
                  <c:v>43872</c:v>
                </c:pt>
                <c:pt idx="1286">
                  <c:v>43873</c:v>
                </c:pt>
                <c:pt idx="1287">
                  <c:v>43874</c:v>
                </c:pt>
                <c:pt idx="1288">
                  <c:v>43875</c:v>
                </c:pt>
                <c:pt idx="1289">
                  <c:v>43879</c:v>
                </c:pt>
                <c:pt idx="1290">
                  <c:v>43880</c:v>
                </c:pt>
                <c:pt idx="1291">
                  <c:v>43881</c:v>
                </c:pt>
                <c:pt idx="1292">
                  <c:v>43882</c:v>
                </c:pt>
                <c:pt idx="1293">
                  <c:v>43885</c:v>
                </c:pt>
                <c:pt idx="1294">
                  <c:v>43886</c:v>
                </c:pt>
                <c:pt idx="1295">
                  <c:v>43887</c:v>
                </c:pt>
                <c:pt idx="1296">
                  <c:v>43888</c:v>
                </c:pt>
                <c:pt idx="1297">
                  <c:v>43889</c:v>
                </c:pt>
                <c:pt idx="1298">
                  <c:v>43892</c:v>
                </c:pt>
                <c:pt idx="1299">
                  <c:v>43893</c:v>
                </c:pt>
                <c:pt idx="1300">
                  <c:v>43894</c:v>
                </c:pt>
                <c:pt idx="1301">
                  <c:v>43895</c:v>
                </c:pt>
                <c:pt idx="1302">
                  <c:v>43896</c:v>
                </c:pt>
                <c:pt idx="1303">
                  <c:v>43899</c:v>
                </c:pt>
                <c:pt idx="1304">
                  <c:v>43900</c:v>
                </c:pt>
                <c:pt idx="1305">
                  <c:v>43901</c:v>
                </c:pt>
                <c:pt idx="1306">
                  <c:v>43902</c:v>
                </c:pt>
                <c:pt idx="1307">
                  <c:v>43903</c:v>
                </c:pt>
                <c:pt idx="1308">
                  <c:v>43906</c:v>
                </c:pt>
                <c:pt idx="1309">
                  <c:v>43907</c:v>
                </c:pt>
                <c:pt idx="1310">
                  <c:v>43908</c:v>
                </c:pt>
                <c:pt idx="1311">
                  <c:v>43909</c:v>
                </c:pt>
                <c:pt idx="1312">
                  <c:v>43910</c:v>
                </c:pt>
                <c:pt idx="1313">
                  <c:v>43913</c:v>
                </c:pt>
                <c:pt idx="1314">
                  <c:v>43914</c:v>
                </c:pt>
                <c:pt idx="1315">
                  <c:v>43915</c:v>
                </c:pt>
                <c:pt idx="1316">
                  <c:v>43916</c:v>
                </c:pt>
                <c:pt idx="1317">
                  <c:v>43917</c:v>
                </c:pt>
                <c:pt idx="1318">
                  <c:v>43920</c:v>
                </c:pt>
                <c:pt idx="1319">
                  <c:v>43921</c:v>
                </c:pt>
                <c:pt idx="1320">
                  <c:v>43922</c:v>
                </c:pt>
                <c:pt idx="1321">
                  <c:v>43923</c:v>
                </c:pt>
                <c:pt idx="1322">
                  <c:v>43924</c:v>
                </c:pt>
                <c:pt idx="1323">
                  <c:v>43927</c:v>
                </c:pt>
                <c:pt idx="1324">
                  <c:v>43928</c:v>
                </c:pt>
                <c:pt idx="1325">
                  <c:v>43929</c:v>
                </c:pt>
                <c:pt idx="1326">
                  <c:v>43930</c:v>
                </c:pt>
                <c:pt idx="1327">
                  <c:v>43934</c:v>
                </c:pt>
                <c:pt idx="1328">
                  <c:v>43935</c:v>
                </c:pt>
                <c:pt idx="1329">
                  <c:v>43936</c:v>
                </c:pt>
                <c:pt idx="1330">
                  <c:v>43937</c:v>
                </c:pt>
                <c:pt idx="1331">
                  <c:v>43938</c:v>
                </c:pt>
                <c:pt idx="1332">
                  <c:v>43941</c:v>
                </c:pt>
                <c:pt idx="1333">
                  <c:v>43942</c:v>
                </c:pt>
                <c:pt idx="1334">
                  <c:v>43943</c:v>
                </c:pt>
                <c:pt idx="1335">
                  <c:v>43944</c:v>
                </c:pt>
                <c:pt idx="1336">
                  <c:v>43945</c:v>
                </c:pt>
                <c:pt idx="1337">
                  <c:v>43948</c:v>
                </c:pt>
                <c:pt idx="1338">
                  <c:v>43949</c:v>
                </c:pt>
                <c:pt idx="1339">
                  <c:v>43950</c:v>
                </c:pt>
                <c:pt idx="1340">
                  <c:v>43951</c:v>
                </c:pt>
                <c:pt idx="1341">
                  <c:v>43952</c:v>
                </c:pt>
                <c:pt idx="1342">
                  <c:v>43955</c:v>
                </c:pt>
                <c:pt idx="1343">
                  <c:v>43956</c:v>
                </c:pt>
                <c:pt idx="1344">
                  <c:v>43957</c:v>
                </c:pt>
                <c:pt idx="1345">
                  <c:v>43958</c:v>
                </c:pt>
                <c:pt idx="1346">
                  <c:v>43959</c:v>
                </c:pt>
                <c:pt idx="1347">
                  <c:v>43962</c:v>
                </c:pt>
                <c:pt idx="1348">
                  <c:v>43963</c:v>
                </c:pt>
                <c:pt idx="1349">
                  <c:v>43964</c:v>
                </c:pt>
                <c:pt idx="1350">
                  <c:v>43965</c:v>
                </c:pt>
                <c:pt idx="1351">
                  <c:v>43966</c:v>
                </c:pt>
                <c:pt idx="1352">
                  <c:v>43969</c:v>
                </c:pt>
                <c:pt idx="1353">
                  <c:v>43970</c:v>
                </c:pt>
                <c:pt idx="1354">
                  <c:v>43971</c:v>
                </c:pt>
                <c:pt idx="1355">
                  <c:v>43972</c:v>
                </c:pt>
                <c:pt idx="1356">
                  <c:v>43973</c:v>
                </c:pt>
                <c:pt idx="1357">
                  <c:v>43977</c:v>
                </c:pt>
                <c:pt idx="1358">
                  <c:v>43978</c:v>
                </c:pt>
                <c:pt idx="1359">
                  <c:v>43979</c:v>
                </c:pt>
                <c:pt idx="1360">
                  <c:v>43980</c:v>
                </c:pt>
                <c:pt idx="1361">
                  <c:v>43983</c:v>
                </c:pt>
                <c:pt idx="1362">
                  <c:v>43984</c:v>
                </c:pt>
                <c:pt idx="1363">
                  <c:v>43985</c:v>
                </c:pt>
                <c:pt idx="1364">
                  <c:v>43986</c:v>
                </c:pt>
                <c:pt idx="1365">
                  <c:v>43987</c:v>
                </c:pt>
                <c:pt idx="1366">
                  <c:v>43990</c:v>
                </c:pt>
                <c:pt idx="1367">
                  <c:v>43991</c:v>
                </c:pt>
                <c:pt idx="1368">
                  <c:v>43992</c:v>
                </c:pt>
                <c:pt idx="1369">
                  <c:v>43993</c:v>
                </c:pt>
                <c:pt idx="1370">
                  <c:v>43994</c:v>
                </c:pt>
                <c:pt idx="1371">
                  <c:v>43997</c:v>
                </c:pt>
                <c:pt idx="1372">
                  <c:v>43998</c:v>
                </c:pt>
                <c:pt idx="1373">
                  <c:v>43999</c:v>
                </c:pt>
                <c:pt idx="1374">
                  <c:v>44000</c:v>
                </c:pt>
                <c:pt idx="1375">
                  <c:v>44001</c:v>
                </c:pt>
                <c:pt idx="1376">
                  <c:v>44004</c:v>
                </c:pt>
                <c:pt idx="1377">
                  <c:v>44005</c:v>
                </c:pt>
                <c:pt idx="1378">
                  <c:v>44006</c:v>
                </c:pt>
                <c:pt idx="1379">
                  <c:v>44007</c:v>
                </c:pt>
                <c:pt idx="1380">
                  <c:v>44008</c:v>
                </c:pt>
                <c:pt idx="1381">
                  <c:v>44011</c:v>
                </c:pt>
                <c:pt idx="1382">
                  <c:v>44012</c:v>
                </c:pt>
                <c:pt idx="1383">
                  <c:v>44013</c:v>
                </c:pt>
                <c:pt idx="1384">
                  <c:v>44014</c:v>
                </c:pt>
                <c:pt idx="1385">
                  <c:v>44018</c:v>
                </c:pt>
                <c:pt idx="1386">
                  <c:v>44019</c:v>
                </c:pt>
                <c:pt idx="1387">
                  <c:v>44020</c:v>
                </c:pt>
                <c:pt idx="1388">
                  <c:v>44021</c:v>
                </c:pt>
                <c:pt idx="1389">
                  <c:v>44022</c:v>
                </c:pt>
                <c:pt idx="1390">
                  <c:v>44025</c:v>
                </c:pt>
                <c:pt idx="1391">
                  <c:v>44026</c:v>
                </c:pt>
                <c:pt idx="1392">
                  <c:v>44027</c:v>
                </c:pt>
                <c:pt idx="1393">
                  <c:v>44028</c:v>
                </c:pt>
                <c:pt idx="1394">
                  <c:v>44029</c:v>
                </c:pt>
                <c:pt idx="1395">
                  <c:v>44032</c:v>
                </c:pt>
                <c:pt idx="1396">
                  <c:v>44033</c:v>
                </c:pt>
                <c:pt idx="1397">
                  <c:v>44034</c:v>
                </c:pt>
                <c:pt idx="1398">
                  <c:v>44035</c:v>
                </c:pt>
                <c:pt idx="1399">
                  <c:v>44036</c:v>
                </c:pt>
                <c:pt idx="1400">
                  <c:v>44039</c:v>
                </c:pt>
                <c:pt idx="1401">
                  <c:v>44040</c:v>
                </c:pt>
                <c:pt idx="1402">
                  <c:v>44041</c:v>
                </c:pt>
                <c:pt idx="1403">
                  <c:v>44042</c:v>
                </c:pt>
                <c:pt idx="1404">
                  <c:v>44043</c:v>
                </c:pt>
                <c:pt idx="1405">
                  <c:v>44046</c:v>
                </c:pt>
                <c:pt idx="1406">
                  <c:v>44047</c:v>
                </c:pt>
                <c:pt idx="1407">
                  <c:v>44048</c:v>
                </c:pt>
                <c:pt idx="1408">
                  <c:v>44049</c:v>
                </c:pt>
                <c:pt idx="1409">
                  <c:v>44050</c:v>
                </c:pt>
                <c:pt idx="1410">
                  <c:v>44053</c:v>
                </c:pt>
                <c:pt idx="1411">
                  <c:v>44054</c:v>
                </c:pt>
                <c:pt idx="1412">
                  <c:v>44055</c:v>
                </c:pt>
                <c:pt idx="1413">
                  <c:v>44056</c:v>
                </c:pt>
                <c:pt idx="1414">
                  <c:v>44057</c:v>
                </c:pt>
                <c:pt idx="1415">
                  <c:v>44060</c:v>
                </c:pt>
                <c:pt idx="1416">
                  <c:v>44061</c:v>
                </c:pt>
                <c:pt idx="1417">
                  <c:v>44062</c:v>
                </c:pt>
                <c:pt idx="1418">
                  <c:v>44063</c:v>
                </c:pt>
                <c:pt idx="1419">
                  <c:v>44064</c:v>
                </c:pt>
                <c:pt idx="1420">
                  <c:v>44067</c:v>
                </c:pt>
                <c:pt idx="1421">
                  <c:v>44068</c:v>
                </c:pt>
                <c:pt idx="1422">
                  <c:v>44069</c:v>
                </c:pt>
                <c:pt idx="1423">
                  <c:v>44070</c:v>
                </c:pt>
                <c:pt idx="1424">
                  <c:v>44071</c:v>
                </c:pt>
                <c:pt idx="1425">
                  <c:v>44074</c:v>
                </c:pt>
                <c:pt idx="1426">
                  <c:v>44075</c:v>
                </c:pt>
                <c:pt idx="1427">
                  <c:v>44076</c:v>
                </c:pt>
                <c:pt idx="1428">
                  <c:v>44077</c:v>
                </c:pt>
                <c:pt idx="1429">
                  <c:v>44078</c:v>
                </c:pt>
                <c:pt idx="1430">
                  <c:v>44082</c:v>
                </c:pt>
                <c:pt idx="1431">
                  <c:v>44083</c:v>
                </c:pt>
                <c:pt idx="1432">
                  <c:v>44084</c:v>
                </c:pt>
                <c:pt idx="1433">
                  <c:v>44085</c:v>
                </c:pt>
                <c:pt idx="1434">
                  <c:v>44088</c:v>
                </c:pt>
                <c:pt idx="1435">
                  <c:v>44089</c:v>
                </c:pt>
                <c:pt idx="1436">
                  <c:v>44090</c:v>
                </c:pt>
                <c:pt idx="1437">
                  <c:v>44091</c:v>
                </c:pt>
                <c:pt idx="1438">
                  <c:v>44092</c:v>
                </c:pt>
                <c:pt idx="1439">
                  <c:v>44095</c:v>
                </c:pt>
                <c:pt idx="1440">
                  <c:v>44096</c:v>
                </c:pt>
                <c:pt idx="1441">
                  <c:v>44097</c:v>
                </c:pt>
                <c:pt idx="1442">
                  <c:v>44098</c:v>
                </c:pt>
                <c:pt idx="1443">
                  <c:v>44099</c:v>
                </c:pt>
                <c:pt idx="1444">
                  <c:v>44102</c:v>
                </c:pt>
                <c:pt idx="1445">
                  <c:v>44103</c:v>
                </c:pt>
                <c:pt idx="1446">
                  <c:v>44104</c:v>
                </c:pt>
                <c:pt idx="1447">
                  <c:v>44105</c:v>
                </c:pt>
                <c:pt idx="1448">
                  <c:v>44106</c:v>
                </c:pt>
                <c:pt idx="1449">
                  <c:v>44109</c:v>
                </c:pt>
                <c:pt idx="1450">
                  <c:v>44110</c:v>
                </c:pt>
                <c:pt idx="1451">
                  <c:v>44111</c:v>
                </c:pt>
                <c:pt idx="1452">
                  <c:v>44112</c:v>
                </c:pt>
                <c:pt idx="1453">
                  <c:v>44113</c:v>
                </c:pt>
                <c:pt idx="1454">
                  <c:v>44116</c:v>
                </c:pt>
                <c:pt idx="1455">
                  <c:v>44117</c:v>
                </c:pt>
                <c:pt idx="1456">
                  <c:v>44118</c:v>
                </c:pt>
                <c:pt idx="1457">
                  <c:v>44119</c:v>
                </c:pt>
                <c:pt idx="1458">
                  <c:v>44120</c:v>
                </c:pt>
                <c:pt idx="1459">
                  <c:v>44123</c:v>
                </c:pt>
                <c:pt idx="1460">
                  <c:v>44124</c:v>
                </c:pt>
                <c:pt idx="1461">
                  <c:v>44125</c:v>
                </c:pt>
                <c:pt idx="1462">
                  <c:v>44126</c:v>
                </c:pt>
                <c:pt idx="1463">
                  <c:v>44127</c:v>
                </c:pt>
                <c:pt idx="1464">
                  <c:v>44130</c:v>
                </c:pt>
                <c:pt idx="1465">
                  <c:v>44131</c:v>
                </c:pt>
                <c:pt idx="1466">
                  <c:v>44132</c:v>
                </c:pt>
                <c:pt idx="1467">
                  <c:v>44133</c:v>
                </c:pt>
                <c:pt idx="1468">
                  <c:v>44134</c:v>
                </c:pt>
                <c:pt idx="1469">
                  <c:v>44137</c:v>
                </c:pt>
                <c:pt idx="1470">
                  <c:v>44138</c:v>
                </c:pt>
                <c:pt idx="1471">
                  <c:v>44139</c:v>
                </c:pt>
                <c:pt idx="1472">
                  <c:v>44140</c:v>
                </c:pt>
                <c:pt idx="1473">
                  <c:v>44141</c:v>
                </c:pt>
                <c:pt idx="1474">
                  <c:v>44144</c:v>
                </c:pt>
                <c:pt idx="1475">
                  <c:v>44145</c:v>
                </c:pt>
                <c:pt idx="1476">
                  <c:v>44146</c:v>
                </c:pt>
                <c:pt idx="1477">
                  <c:v>44147</c:v>
                </c:pt>
                <c:pt idx="1478">
                  <c:v>44148</c:v>
                </c:pt>
                <c:pt idx="1479">
                  <c:v>44151</c:v>
                </c:pt>
                <c:pt idx="1480">
                  <c:v>44152</c:v>
                </c:pt>
                <c:pt idx="1481">
                  <c:v>44153</c:v>
                </c:pt>
                <c:pt idx="1482">
                  <c:v>44154</c:v>
                </c:pt>
                <c:pt idx="1483">
                  <c:v>44155</c:v>
                </c:pt>
                <c:pt idx="1484">
                  <c:v>44158</c:v>
                </c:pt>
                <c:pt idx="1485">
                  <c:v>44159</c:v>
                </c:pt>
                <c:pt idx="1486">
                  <c:v>44160</c:v>
                </c:pt>
                <c:pt idx="1487">
                  <c:v>44162</c:v>
                </c:pt>
                <c:pt idx="1488">
                  <c:v>44165</c:v>
                </c:pt>
                <c:pt idx="1489">
                  <c:v>44166</c:v>
                </c:pt>
                <c:pt idx="1490">
                  <c:v>44167</c:v>
                </c:pt>
                <c:pt idx="1491">
                  <c:v>44168</c:v>
                </c:pt>
                <c:pt idx="1492">
                  <c:v>44169</c:v>
                </c:pt>
                <c:pt idx="1493">
                  <c:v>44172</c:v>
                </c:pt>
                <c:pt idx="1494">
                  <c:v>44173</c:v>
                </c:pt>
                <c:pt idx="1495">
                  <c:v>44174</c:v>
                </c:pt>
                <c:pt idx="1496">
                  <c:v>44175</c:v>
                </c:pt>
                <c:pt idx="1497">
                  <c:v>44176</c:v>
                </c:pt>
                <c:pt idx="1498">
                  <c:v>44179</c:v>
                </c:pt>
                <c:pt idx="1499">
                  <c:v>44180</c:v>
                </c:pt>
                <c:pt idx="1500">
                  <c:v>44181</c:v>
                </c:pt>
                <c:pt idx="1501">
                  <c:v>44182</c:v>
                </c:pt>
                <c:pt idx="1502">
                  <c:v>44183</c:v>
                </c:pt>
                <c:pt idx="1503">
                  <c:v>44186</c:v>
                </c:pt>
                <c:pt idx="1504">
                  <c:v>44187</c:v>
                </c:pt>
                <c:pt idx="1505">
                  <c:v>44188</c:v>
                </c:pt>
                <c:pt idx="1506">
                  <c:v>44189</c:v>
                </c:pt>
                <c:pt idx="1507">
                  <c:v>44193</c:v>
                </c:pt>
                <c:pt idx="1508">
                  <c:v>44194</c:v>
                </c:pt>
                <c:pt idx="1509">
                  <c:v>44195</c:v>
                </c:pt>
                <c:pt idx="1510">
                  <c:v>44196</c:v>
                </c:pt>
                <c:pt idx="1511">
                  <c:v>44200</c:v>
                </c:pt>
                <c:pt idx="1512">
                  <c:v>44201</c:v>
                </c:pt>
                <c:pt idx="1513">
                  <c:v>44202</c:v>
                </c:pt>
                <c:pt idx="1514">
                  <c:v>44203</c:v>
                </c:pt>
                <c:pt idx="1515">
                  <c:v>44204</c:v>
                </c:pt>
                <c:pt idx="1516">
                  <c:v>44207</c:v>
                </c:pt>
                <c:pt idx="1517">
                  <c:v>44208</c:v>
                </c:pt>
                <c:pt idx="1518">
                  <c:v>44209</c:v>
                </c:pt>
                <c:pt idx="1519">
                  <c:v>44210</c:v>
                </c:pt>
                <c:pt idx="1520">
                  <c:v>44211</c:v>
                </c:pt>
                <c:pt idx="1521">
                  <c:v>44215</c:v>
                </c:pt>
                <c:pt idx="1522">
                  <c:v>44216</c:v>
                </c:pt>
                <c:pt idx="1523">
                  <c:v>44217</c:v>
                </c:pt>
                <c:pt idx="1524">
                  <c:v>44218</c:v>
                </c:pt>
                <c:pt idx="1525">
                  <c:v>44221</c:v>
                </c:pt>
                <c:pt idx="1526">
                  <c:v>44222</c:v>
                </c:pt>
                <c:pt idx="1527">
                  <c:v>44223</c:v>
                </c:pt>
                <c:pt idx="1528">
                  <c:v>44224</c:v>
                </c:pt>
                <c:pt idx="1529">
                  <c:v>44225</c:v>
                </c:pt>
                <c:pt idx="1530">
                  <c:v>44228</c:v>
                </c:pt>
                <c:pt idx="1531">
                  <c:v>44229</c:v>
                </c:pt>
                <c:pt idx="1532">
                  <c:v>44230</c:v>
                </c:pt>
                <c:pt idx="1533">
                  <c:v>44231</c:v>
                </c:pt>
                <c:pt idx="1534">
                  <c:v>44232</c:v>
                </c:pt>
                <c:pt idx="1535">
                  <c:v>44235</c:v>
                </c:pt>
                <c:pt idx="1536">
                  <c:v>44236</c:v>
                </c:pt>
                <c:pt idx="1537">
                  <c:v>44237</c:v>
                </c:pt>
                <c:pt idx="1538">
                  <c:v>44238</c:v>
                </c:pt>
                <c:pt idx="1539">
                  <c:v>44239</c:v>
                </c:pt>
                <c:pt idx="1540">
                  <c:v>44243</c:v>
                </c:pt>
                <c:pt idx="1541">
                  <c:v>44244</c:v>
                </c:pt>
                <c:pt idx="1542">
                  <c:v>44245</c:v>
                </c:pt>
                <c:pt idx="1543">
                  <c:v>44246</c:v>
                </c:pt>
                <c:pt idx="1544">
                  <c:v>44249</c:v>
                </c:pt>
                <c:pt idx="1545">
                  <c:v>44250</c:v>
                </c:pt>
                <c:pt idx="1546">
                  <c:v>44251</c:v>
                </c:pt>
                <c:pt idx="1547">
                  <c:v>44252</c:v>
                </c:pt>
                <c:pt idx="1548">
                  <c:v>44253</c:v>
                </c:pt>
                <c:pt idx="1549">
                  <c:v>44256</c:v>
                </c:pt>
                <c:pt idx="1550">
                  <c:v>44257</c:v>
                </c:pt>
                <c:pt idx="1551">
                  <c:v>44258</c:v>
                </c:pt>
                <c:pt idx="1552">
                  <c:v>44259</c:v>
                </c:pt>
                <c:pt idx="1553">
                  <c:v>44260</c:v>
                </c:pt>
                <c:pt idx="1554">
                  <c:v>44263</c:v>
                </c:pt>
                <c:pt idx="1555">
                  <c:v>44264</c:v>
                </c:pt>
                <c:pt idx="1556">
                  <c:v>44265</c:v>
                </c:pt>
                <c:pt idx="1557">
                  <c:v>44266</c:v>
                </c:pt>
                <c:pt idx="1558">
                  <c:v>44267</c:v>
                </c:pt>
                <c:pt idx="1559">
                  <c:v>44270</c:v>
                </c:pt>
                <c:pt idx="1560">
                  <c:v>44271</c:v>
                </c:pt>
                <c:pt idx="1561">
                  <c:v>44272</c:v>
                </c:pt>
                <c:pt idx="1562">
                  <c:v>44273</c:v>
                </c:pt>
                <c:pt idx="1563">
                  <c:v>44274</c:v>
                </c:pt>
                <c:pt idx="1564">
                  <c:v>44277</c:v>
                </c:pt>
                <c:pt idx="1565">
                  <c:v>44278</c:v>
                </c:pt>
                <c:pt idx="1566">
                  <c:v>44279</c:v>
                </c:pt>
                <c:pt idx="1567">
                  <c:v>44280</c:v>
                </c:pt>
                <c:pt idx="1568">
                  <c:v>44281</c:v>
                </c:pt>
                <c:pt idx="1569">
                  <c:v>44284</c:v>
                </c:pt>
                <c:pt idx="1570">
                  <c:v>44285</c:v>
                </c:pt>
                <c:pt idx="1571">
                  <c:v>44286</c:v>
                </c:pt>
                <c:pt idx="1572">
                  <c:v>44287</c:v>
                </c:pt>
                <c:pt idx="1573">
                  <c:v>44291</c:v>
                </c:pt>
                <c:pt idx="1574">
                  <c:v>44292</c:v>
                </c:pt>
                <c:pt idx="1575">
                  <c:v>44293</c:v>
                </c:pt>
                <c:pt idx="1576">
                  <c:v>44294</c:v>
                </c:pt>
                <c:pt idx="1577">
                  <c:v>44295</c:v>
                </c:pt>
                <c:pt idx="1578">
                  <c:v>44298</c:v>
                </c:pt>
                <c:pt idx="1579">
                  <c:v>44299</c:v>
                </c:pt>
                <c:pt idx="1580">
                  <c:v>44300</c:v>
                </c:pt>
                <c:pt idx="1581">
                  <c:v>44301</c:v>
                </c:pt>
                <c:pt idx="1582">
                  <c:v>44302</c:v>
                </c:pt>
                <c:pt idx="1583">
                  <c:v>44305</c:v>
                </c:pt>
                <c:pt idx="1584">
                  <c:v>44306</c:v>
                </c:pt>
                <c:pt idx="1585">
                  <c:v>44307</c:v>
                </c:pt>
                <c:pt idx="1586">
                  <c:v>44308</c:v>
                </c:pt>
                <c:pt idx="1587">
                  <c:v>44309</c:v>
                </c:pt>
                <c:pt idx="1588">
                  <c:v>44312</c:v>
                </c:pt>
                <c:pt idx="1589">
                  <c:v>44313</c:v>
                </c:pt>
                <c:pt idx="1590">
                  <c:v>44314</c:v>
                </c:pt>
                <c:pt idx="1591">
                  <c:v>44315</c:v>
                </c:pt>
                <c:pt idx="1592">
                  <c:v>44316</c:v>
                </c:pt>
                <c:pt idx="1593">
                  <c:v>44319</c:v>
                </c:pt>
                <c:pt idx="1594">
                  <c:v>44320</c:v>
                </c:pt>
                <c:pt idx="1595">
                  <c:v>44321</c:v>
                </c:pt>
                <c:pt idx="1596">
                  <c:v>44322</c:v>
                </c:pt>
                <c:pt idx="1597">
                  <c:v>44323</c:v>
                </c:pt>
                <c:pt idx="1598">
                  <c:v>44326</c:v>
                </c:pt>
                <c:pt idx="1599">
                  <c:v>44327</c:v>
                </c:pt>
                <c:pt idx="1600">
                  <c:v>44328</c:v>
                </c:pt>
                <c:pt idx="1601">
                  <c:v>44329</c:v>
                </c:pt>
                <c:pt idx="1602">
                  <c:v>44330</c:v>
                </c:pt>
                <c:pt idx="1603">
                  <c:v>44333</c:v>
                </c:pt>
                <c:pt idx="1604">
                  <c:v>44334</c:v>
                </c:pt>
                <c:pt idx="1605">
                  <c:v>44335</c:v>
                </c:pt>
                <c:pt idx="1606">
                  <c:v>44336</c:v>
                </c:pt>
                <c:pt idx="1607">
                  <c:v>44337</c:v>
                </c:pt>
                <c:pt idx="1608">
                  <c:v>44340</c:v>
                </c:pt>
                <c:pt idx="1609">
                  <c:v>44341</c:v>
                </c:pt>
                <c:pt idx="1610">
                  <c:v>44342</c:v>
                </c:pt>
                <c:pt idx="1611">
                  <c:v>44343</c:v>
                </c:pt>
                <c:pt idx="1612">
                  <c:v>44344</c:v>
                </c:pt>
                <c:pt idx="1613">
                  <c:v>44348</c:v>
                </c:pt>
                <c:pt idx="1614">
                  <c:v>44349</c:v>
                </c:pt>
                <c:pt idx="1615">
                  <c:v>44350</c:v>
                </c:pt>
                <c:pt idx="1616">
                  <c:v>44351</c:v>
                </c:pt>
                <c:pt idx="1617">
                  <c:v>44354</c:v>
                </c:pt>
                <c:pt idx="1618">
                  <c:v>44355</c:v>
                </c:pt>
                <c:pt idx="1619">
                  <c:v>44356</c:v>
                </c:pt>
                <c:pt idx="1620">
                  <c:v>44357</c:v>
                </c:pt>
                <c:pt idx="1621">
                  <c:v>44358</c:v>
                </c:pt>
                <c:pt idx="1622">
                  <c:v>44361</c:v>
                </c:pt>
                <c:pt idx="1623">
                  <c:v>44362</c:v>
                </c:pt>
                <c:pt idx="1624">
                  <c:v>44363</c:v>
                </c:pt>
                <c:pt idx="1625">
                  <c:v>44364</c:v>
                </c:pt>
                <c:pt idx="1626">
                  <c:v>44365</c:v>
                </c:pt>
                <c:pt idx="1627">
                  <c:v>44368</c:v>
                </c:pt>
                <c:pt idx="1628">
                  <c:v>44369</c:v>
                </c:pt>
                <c:pt idx="1629">
                  <c:v>44370</c:v>
                </c:pt>
                <c:pt idx="1630">
                  <c:v>44371</c:v>
                </c:pt>
                <c:pt idx="1631">
                  <c:v>44372</c:v>
                </c:pt>
                <c:pt idx="1632">
                  <c:v>44375</c:v>
                </c:pt>
                <c:pt idx="1633">
                  <c:v>44376</c:v>
                </c:pt>
                <c:pt idx="1634">
                  <c:v>44377</c:v>
                </c:pt>
                <c:pt idx="1635">
                  <c:v>44378</c:v>
                </c:pt>
                <c:pt idx="1636">
                  <c:v>44379</c:v>
                </c:pt>
                <c:pt idx="1637">
                  <c:v>44383</c:v>
                </c:pt>
                <c:pt idx="1638">
                  <c:v>44384</c:v>
                </c:pt>
                <c:pt idx="1639">
                  <c:v>44385</c:v>
                </c:pt>
                <c:pt idx="1640">
                  <c:v>44386</c:v>
                </c:pt>
                <c:pt idx="1641">
                  <c:v>44389</c:v>
                </c:pt>
                <c:pt idx="1642">
                  <c:v>44390</c:v>
                </c:pt>
                <c:pt idx="1643">
                  <c:v>44391</c:v>
                </c:pt>
                <c:pt idx="1644">
                  <c:v>44392</c:v>
                </c:pt>
                <c:pt idx="1645">
                  <c:v>44393</c:v>
                </c:pt>
                <c:pt idx="1646">
                  <c:v>44396</c:v>
                </c:pt>
                <c:pt idx="1647">
                  <c:v>44397</c:v>
                </c:pt>
                <c:pt idx="1648">
                  <c:v>44398</c:v>
                </c:pt>
                <c:pt idx="1649">
                  <c:v>44399</c:v>
                </c:pt>
                <c:pt idx="1650">
                  <c:v>44400</c:v>
                </c:pt>
                <c:pt idx="1651">
                  <c:v>44403</c:v>
                </c:pt>
                <c:pt idx="1652">
                  <c:v>44404</c:v>
                </c:pt>
                <c:pt idx="1653">
                  <c:v>44405</c:v>
                </c:pt>
                <c:pt idx="1654">
                  <c:v>44406</c:v>
                </c:pt>
                <c:pt idx="1655">
                  <c:v>44407</c:v>
                </c:pt>
                <c:pt idx="1656">
                  <c:v>44410</c:v>
                </c:pt>
                <c:pt idx="1657">
                  <c:v>44411</c:v>
                </c:pt>
                <c:pt idx="1658">
                  <c:v>44412</c:v>
                </c:pt>
                <c:pt idx="1659">
                  <c:v>44413</c:v>
                </c:pt>
                <c:pt idx="1660">
                  <c:v>44414</c:v>
                </c:pt>
                <c:pt idx="1661">
                  <c:v>44417</c:v>
                </c:pt>
                <c:pt idx="1662">
                  <c:v>44418</c:v>
                </c:pt>
                <c:pt idx="1663">
                  <c:v>44419</c:v>
                </c:pt>
                <c:pt idx="1664">
                  <c:v>44420</c:v>
                </c:pt>
                <c:pt idx="1665">
                  <c:v>44421</c:v>
                </c:pt>
                <c:pt idx="1666">
                  <c:v>44424</c:v>
                </c:pt>
                <c:pt idx="1667">
                  <c:v>44425</c:v>
                </c:pt>
                <c:pt idx="1668">
                  <c:v>44426</c:v>
                </c:pt>
                <c:pt idx="1669">
                  <c:v>44427</c:v>
                </c:pt>
                <c:pt idx="1670">
                  <c:v>44428</c:v>
                </c:pt>
                <c:pt idx="1671">
                  <c:v>44431</c:v>
                </c:pt>
                <c:pt idx="1672">
                  <c:v>44432</c:v>
                </c:pt>
                <c:pt idx="1673">
                  <c:v>44433</c:v>
                </c:pt>
                <c:pt idx="1674">
                  <c:v>44434</c:v>
                </c:pt>
                <c:pt idx="1675">
                  <c:v>44435</c:v>
                </c:pt>
                <c:pt idx="1676">
                  <c:v>44438</c:v>
                </c:pt>
                <c:pt idx="1677">
                  <c:v>44439</c:v>
                </c:pt>
                <c:pt idx="1678">
                  <c:v>44440</c:v>
                </c:pt>
                <c:pt idx="1679">
                  <c:v>44441</c:v>
                </c:pt>
                <c:pt idx="1680">
                  <c:v>44442</c:v>
                </c:pt>
                <c:pt idx="1681">
                  <c:v>44446</c:v>
                </c:pt>
                <c:pt idx="1682">
                  <c:v>44447</c:v>
                </c:pt>
                <c:pt idx="1683">
                  <c:v>44448</c:v>
                </c:pt>
                <c:pt idx="1684">
                  <c:v>44449</c:v>
                </c:pt>
                <c:pt idx="1685">
                  <c:v>44452</c:v>
                </c:pt>
                <c:pt idx="1686">
                  <c:v>44453</c:v>
                </c:pt>
                <c:pt idx="1687">
                  <c:v>44454</c:v>
                </c:pt>
                <c:pt idx="1688">
                  <c:v>44455</c:v>
                </c:pt>
                <c:pt idx="1689">
                  <c:v>44456</c:v>
                </c:pt>
                <c:pt idx="1690">
                  <c:v>44459</c:v>
                </c:pt>
                <c:pt idx="1691">
                  <c:v>44460</c:v>
                </c:pt>
                <c:pt idx="1692">
                  <c:v>44461</c:v>
                </c:pt>
                <c:pt idx="1693">
                  <c:v>44462</c:v>
                </c:pt>
                <c:pt idx="1694">
                  <c:v>44463</c:v>
                </c:pt>
                <c:pt idx="1695">
                  <c:v>44466</c:v>
                </c:pt>
                <c:pt idx="1696">
                  <c:v>44467</c:v>
                </c:pt>
                <c:pt idx="1697">
                  <c:v>44468</c:v>
                </c:pt>
                <c:pt idx="1698">
                  <c:v>44469</c:v>
                </c:pt>
                <c:pt idx="1699">
                  <c:v>44470</c:v>
                </c:pt>
                <c:pt idx="1700">
                  <c:v>44473</c:v>
                </c:pt>
                <c:pt idx="1701">
                  <c:v>44474</c:v>
                </c:pt>
                <c:pt idx="1702">
                  <c:v>44475</c:v>
                </c:pt>
                <c:pt idx="1703">
                  <c:v>44476</c:v>
                </c:pt>
                <c:pt idx="1704">
                  <c:v>44477</c:v>
                </c:pt>
                <c:pt idx="1705">
                  <c:v>44480</c:v>
                </c:pt>
                <c:pt idx="1706">
                  <c:v>44481</c:v>
                </c:pt>
                <c:pt idx="1707">
                  <c:v>44482</c:v>
                </c:pt>
                <c:pt idx="1708">
                  <c:v>44483</c:v>
                </c:pt>
                <c:pt idx="1709">
                  <c:v>44484</c:v>
                </c:pt>
                <c:pt idx="1710">
                  <c:v>44487</c:v>
                </c:pt>
                <c:pt idx="1711">
                  <c:v>44488</c:v>
                </c:pt>
                <c:pt idx="1712">
                  <c:v>44489</c:v>
                </c:pt>
                <c:pt idx="1713">
                  <c:v>44490</c:v>
                </c:pt>
                <c:pt idx="1714">
                  <c:v>44491</c:v>
                </c:pt>
                <c:pt idx="1715">
                  <c:v>44494</c:v>
                </c:pt>
                <c:pt idx="1716">
                  <c:v>44495</c:v>
                </c:pt>
                <c:pt idx="1717">
                  <c:v>44496</c:v>
                </c:pt>
                <c:pt idx="1718">
                  <c:v>44497</c:v>
                </c:pt>
                <c:pt idx="1719">
                  <c:v>44498</c:v>
                </c:pt>
                <c:pt idx="1720">
                  <c:v>44501</c:v>
                </c:pt>
                <c:pt idx="1721">
                  <c:v>44502</c:v>
                </c:pt>
                <c:pt idx="1722">
                  <c:v>44503</c:v>
                </c:pt>
                <c:pt idx="1723">
                  <c:v>44504</c:v>
                </c:pt>
                <c:pt idx="1724">
                  <c:v>44505</c:v>
                </c:pt>
                <c:pt idx="1725">
                  <c:v>44508</c:v>
                </c:pt>
                <c:pt idx="1726">
                  <c:v>44509</c:v>
                </c:pt>
                <c:pt idx="1727">
                  <c:v>44510</c:v>
                </c:pt>
                <c:pt idx="1728">
                  <c:v>44511</c:v>
                </c:pt>
                <c:pt idx="1729">
                  <c:v>44512</c:v>
                </c:pt>
                <c:pt idx="1730">
                  <c:v>44515</c:v>
                </c:pt>
                <c:pt idx="1731">
                  <c:v>44516</c:v>
                </c:pt>
                <c:pt idx="1732">
                  <c:v>44517</c:v>
                </c:pt>
                <c:pt idx="1733">
                  <c:v>44518</c:v>
                </c:pt>
                <c:pt idx="1734">
                  <c:v>44519</c:v>
                </c:pt>
                <c:pt idx="1735">
                  <c:v>44522</c:v>
                </c:pt>
                <c:pt idx="1736">
                  <c:v>44523</c:v>
                </c:pt>
                <c:pt idx="1737">
                  <c:v>44524</c:v>
                </c:pt>
                <c:pt idx="1738">
                  <c:v>44526</c:v>
                </c:pt>
                <c:pt idx="1739">
                  <c:v>44529</c:v>
                </c:pt>
                <c:pt idx="1740">
                  <c:v>44530</c:v>
                </c:pt>
                <c:pt idx="1741">
                  <c:v>44531</c:v>
                </c:pt>
                <c:pt idx="1742">
                  <c:v>44532</c:v>
                </c:pt>
                <c:pt idx="1743">
                  <c:v>44533</c:v>
                </c:pt>
                <c:pt idx="1744">
                  <c:v>44536</c:v>
                </c:pt>
                <c:pt idx="1745">
                  <c:v>44537</c:v>
                </c:pt>
                <c:pt idx="1746">
                  <c:v>44538</c:v>
                </c:pt>
                <c:pt idx="1747">
                  <c:v>44539</c:v>
                </c:pt>
                <c:pt idx="1748">
                  <c:v>44540</c:v>
                </c:pt>
                <c:pt idx="1749">
                  <c:v>44543</c:v>
                </c:pt>
                <c:pt idx="1750">
                  <c:v>44544</c:v>
                </c:pt>
                <c:pt idx="1751">
                  <c:v>44545</c:v>
                </c:pt>
                <c:pt idx="1752">
                  <c:v>44546</c:v>
                </c:pt>
                <c:pt idx="1753">
                  <c:v>44547</c:v>
                </c:pt>
                <c:pt idx="1754">
                  <c:v>44550</c:v>
                </c:pt>
                <c:pt idx="1755">
                  <c:v>44551</c:v>
                </c:pt>
                <c:pt idx="1756">
                  <c:v>44552</c:v>
                </c:pt>
                <c:pt idx="1757">
                  <c:v>44553</c:v>
                </c:pt>
                <c:pt idx="1758">
                  <c:v>44557</c:v>
                </c:pt>
                <c:pt idx="1759">
                  <c:v>44558</c:v>
                </c:pt>
                <c:pt idx="1760">
                  <c:v>44559</c:v>
                </c:pt>
                <c:pt idx="1761">
                  <c:v>44560</c:v>
                </c:pt>
                <c:pt idx="1762">
                  <c:v>44561</c:v>
                </c:pt>
                <c:pt idx="1763">
                  <c:v>44564</c:v>
                </c:pt>
                <c:pt idx="1764">
                  <c:v>44565</c:v>
                </c:pt>
                <c:pt idx="1765">
                  <c:v>44566</c:v>
                </c:pt>
                <c:pt idx="1766">
                  <c:v>44567</c:v>
                </c:pt>
                <c:pt idx="1767">
                  <c:v>44568</c:v>
                </c:pt>
                <c:pt idx="1768">
                  <c:v>44571</c:v>
                </c:pt>
                <c:pt idx="1769">
                  <c:v>44572</c:v>
                </c:pt>
                <c:pt idx="1770">
                  <c:v>44573</c:v>
                </c:pt>
                <c:pt idx="1771">
                  <c:v>44574</c:v>
                </c:pt>
                <c:pt idx="1772">
                  <c:v>44575</c:v>
                </c:pt>
                <c:pt idx="1773">
                  <c:v>44579</c:v>
                </c:pt>
                <c:pt idx="1774">
                  <c:v>44580</c:v>
                </c:pt>
                <c:pt idx="1775">
                  <c:v>44581</c:v>
                </c:pt>
                <c:pt idx="1776">
                  <c:v>44582</c:v>
                </c:pt>
                <c:pt idx="1777">
                  <c:v>44585</c:v>
                </c:pt>
                <c:pt idx="1778">
                  <c:v>44586</c:v>
                </c:pt>
                <c:pt idx="1779">
                  <c:v>44587</c:v>
                </c:pt>
                <c:pt idx="1780">
                  <c:v>44588</c:v>
                </c:pt>
                <c:pt idx="1781">
                  <c:v>44589</c:v>
                </c:pt>
                <c:pt idx="1782">
                  <c:v>44592</c:v>
                </c:pt>
                <c:pt idx="1783">
                  <c:v>44593</c:v>
                </c:pt>
                <c:pt idx="1784">
                  <c:v>44594</c:v>
                </c:pt>
                <c:pt idx="1785">
                  <c:v>44595</c:v>
                </c:pt>
                <c:pt idx="1786">
                  <c:v>44596</c:v>
                </c:pt>
                <c:pt idx="1787">
                  <c:v>44599</c:v>
                </c:pt>
                <c:pt idx="1788">
                  <c:v>44600</c:v>
                </c:pt>
                <c:pt idx="1789">
                  <c:v>44601</c:v>
                </c:pt>
                <c:pt idx="1790">
                  <c:v>44602</c:v>
                </c:pt>
                <c:pt idx="1791">
                  <c:v>44603</c:v>
                </c:pt>
                <c:pt idx="1792">
                  <c:v>44606</c:v>
                </c:pt>
                <c:pt idx="1793">
                  <c:v>44607</c:v>
                </c:pt>
                <c:pt idx="1794">
                  <c:v>44608</c:v>
                </c:pt>
                <c:pt idx="1795">
                  <c:v>44609</c:v>
                </c:pt>
                <c:pt idx="1796">
                  <c:v>44610</c:v>
                </c:pt>
                <c:pt idx="1797">
                  <c:v>44614</c:v>
                </c:pt>
                <c:pt idx="1798">
                  <c:v>44615</c:v>
                </c:pt>
                <c:pt idx="1799">
                  <c:v>44616</c:v>
                </c:pt>
                <c:pt idx="1800">
                  <c:v>44617</c:v>
                </c:pt>
                <c:pt idx="1801">
                  <c:v>44620</c:v>
                </c:pt>
                <c:pt idx="1802">
                  <c:v>44621</c:v>
                </c:pt>
                <c:pt idx="1803">
                  <c:v>44622</c:v>
                </c:pt>
                <c:pt idx="1804">
                  <c:v>44623</c:v>
                </c:pt>
                <c:pt idx="1805">
                  <c:v>44624</c:v>
                </c:pt>
                <c:pt idx="1806">
                  <c:v>44627</c:v>
                </c:pt>
                <c:pt idx="1807">
                  <c:v>44628</c:v>
                </c:pt>
                <c:pt idx="1808">
                  <c:v>44629</c:v>
                </c:pt>
                <c:pt idx="1809">
                  <c:v>44630</c:v>
                </c:pt>
                <c:pt idx="1810">
                  <c:v>44631</c:v>
                </c:pt>
                <c:pt idx="1811">
                  <c:v>44634</c:v>
                </c:pt>
                <c:pt idx="1812">
                  <c:v>44635</c:v>
                </c:pt>
                <c:pt idx="1813">
                  <c:v>44636</c:v>
                </c:pt>
                <c:pt idx="1814">
                  <c:v>44637</c:v>
                </c:pt>
                <c:pt idx="1815">
                  <c:v>44638</c:v>
                </c:pt>
                <c:pt idx="1816">
                  <c:v>44641</c:v>
                </c:pt>
                <c:pt idx="1817">
                  <c:v>44642</c:v>
                </c:pt>
                <c:pt idx="1818">
                  <c:v>44643</c:v>
                </c:pt>
                <c:pt idx="1819">
                  <c:v>44644</c:v>
                </c:pt>
                <c:pt idx="1820">
                  <c:v>44645</c:v>
                </c:pt>
                <c:pt idx="1821">
                  <c:v>44648</c:v>
                </c:pt>
                <c:pt idx="1822">
                  <c:v>44649</c:v>
                </c:pt>
                <c:pt idx="1823">
                  <c:v>44650</c:v>
                </c:pt>
                <c:pt idx="1824">
                  <c:v>44651</c:v>
                </c:pt>
                <c:pt idx="1825">
                  <c:v>44652</c:v>
                </c:pt>
                <c:pt idx="1826">
                  <c:v>44655</c:v>
                </c:pt>
                <c:pt idx="1827">
                  <c:v>44656</c:v>
                </c:pt>
                <c:pt idx="1828">
                  <c:v>44657</c:v>
                </c:pt>
                <c:pt idx="1829">
                  <c:v>44658</c:v>
                </c:pt>
                <c:pt idx="1830">
                  <c:v>44659</c:v>
                </c:pt>
                <c:pt idx="1831">
                  <c:v>44662</c:v>
                </c:pt>
                <c:pt idx="1832">
                  <c:v>44663</c:v>
                </c:pt>
                <c:pt idx="1833">
                  <c:v>44664</c:v>
                </c:pt>
                <c:pt idx="1834">
                  <c:v>44665</c:v>
                </c:pt>
                <c:pt idx="1835">
                  <c:v>44669</c:v>
                </c:pt>
                <c:pt idx="1836">
                  <c:v>44670</c:v>
                </c:pt>
                <c:pt idx="1837">
                  <c:v>44671</c:v>
                </c:pt>
                <c:pt idx="1838">
                  <c:v>44672</c:v>
                </c:pt>
                <c:pt idx="1839">
                  <c:v>44673</c:v>
                </c:pt>
                <c:pt idx="1840">
                  <c:v>44676</c:v>
                </c:pt>
                <c:pt idx="1841">
                  <c:v>44677</c:v>
                </c:pt>
                <c:pt idx="1842">
                  <c:v>44678</c:v>
                </c:pt>
                <c:pt idx="1843">
                  <c:v>44679</c:v>
                </c:pt>
                <c:pt idx="1844">
                  <c:v>44680</c:v>
                </c:pt>
                <c:pt idx="1845">
                  <c:v>44683</c:v>
                </c:pt>
                <c:pt idx="1846">
                  <c:v>44684</c:v>
                </c:pt>
                <c:pt idx="1847">
                  <c:v>44685</c:v>
                </c:pt>
                <c:pt idx="1848">
                  <c:v>44686</c:v>
                </c:pt>
                <c:pt idx="1849">
                  <c:v>44687</c:v>
                </c:pt>
                <c:pt idx="1850">
                  <c:v>44690</c:v>
                </c:pt>
                <c:pt idx="1851">
                  <c:v>44691</c:v>
                </c:pt>
                <c:pt idx="1852">
                  <c:v>44692</c:v>
                </c:pt>
                <c:pt idx="1853">
                  <c:v>44693</c:v>
                </c:pt>
                <c:pt idx="1854">
                  <c:v>44694</c:v>
                </c:pt>
                <c:pt idx="1855">
                  <c:v>44697</c:v>
                </c:pt>
                <c:pt idx="1856">
                  <c:v>44698</c:v>
                </c:pt>
                <c:pt idx="1857">
                  <c:v>44699</c:v>
                </c:pt>
                <c:pt idx="1858">
                  <c:v>44700</c:v>
                </c:pt>
                <c:pt idx="1859">
                  <c:v>44701</c:v>
                </c:pt>
                <c:pt idx="1860">
                  <c:v>44704</c:v>
                </c:pt>
                <c:pt idx="1861">
                  <c:v>44705</c:v>
                </c:pt>
                <c:pt idx="1862">
                  <c:v>44706</c:v>
                </c:pt>
                <c:pt idx="1863">
                  <c:v>44707</c:v>
                </c:pt>
                <c:pt idx="1864">
                  <c:v>44708</c:v>
                </c:pt>
                <c:pt idx="1865">
                  <c:v>44712</c:v>
                </c:pt>
                <c:pt idx="1866">
                  <c:v>44713</c:v>
                </c:pt>
                <c:pt idx="1867">
                  <c:v>44714</c:v>
                </c:pt>
                <c:pt idx="1868">
                  <c:v>44715</c:v>
                </c:pt>
                <c:pt idx="1869">
                  <c:v>44718</c:v>
                </c:pt>
                <c:pt idx="1870">
                  <c:v>44719</c:v>
                </c:pt>
                <c:pt idx="1871">
                  <c:v>44720</c:v>
                </c:pt>
                <c:pt idx="1872">
                  <c:v>44721</c:v>
                </c:pt>
                <c:pt idx="1873">
                  <c:v>44722</c:v>
                </c:pt>
                <c:pt idx="1874">
                  <c:v>44725</c:v>
                </c:pt>
                <c:pt idx="1875">
                  <c:v>44726</c:v>
                </c:pt>
                <c:pt idx="1876">
                  <c:v>44727</c:v>
                </c:pt>
                <c:pt idx="1877">
                  <c:v>44728</c:v>
                </c:pt>
                <c:pt idx="1878">
                  <c:v>44729</c:v>
                </c:pt>
                <c:pt idx="1879">
                  <c:v>44733</c:v>
                </c:pt>
                <c:pt idx="1880">
                  <c:v>44734</c:v>
                </c:pt>
                <c:pt idx="1881">
                  <c:v>44735</c:v>
                </c:pt>
                <c:pt idx="1882">
                  <c:v>44736</c:v>
                </c:pt>
                <c:pt idx="1883">
                  <c:v>44739</c:v>
                </c:pt>
                <c:pt idx="1884">
                  <c:v>44740</c:v>
                </c:pt>
                <c:pt idx="1885">
                  <c:v>44741</c:v>
                </c:pt>
                <c:pt idx="1886">
                  <c:v>44742</c:v>
                </c:pt>
                <c:pt idx="1887">
                  <c:v>44743</c:v>
                </c:pt>
                <c:pt idx="1888">
                  <c:v>44747</c:v>
                </c:pt>
                <c:pt idx="1889">
                  <c:v>44748</c:v>
                </c:pt>
                <c:pt idx="1890">
                  <c:v>44749</c:v>
                </c:pt>
                <c:pt idx="1891">
                  <c:v>44750</c:v>
                </c:pt>
                <c:pt idx="1892">
                  <c:v>44753</c:v>
                </c:pt>
                <c:pt idx="1893">
                  <c:v>44754</c:v>
                </c:pt>
                <c:pt idx="1894">
                  <c:v>44755</c:v>
                </c:pt>
                <c:pt idx="1895">
                  <c:v>44756</c:v>
                </c:pt>
                <c:pt idx="1896">
                  <c:v>44757</c:v>
                </c:pt>
                <c:pt idx="1897">
                  <c:v>44760</c:v>
                </c:pt>
                <c:pt idx="1898">
                  <c:v>44761</c:v>
                </c:pt>
                <c:pt idx="1899">
                  <c:v>44762</c:v>
                </c:pt>
                <c:pt idx="1900">
                  <c:v>44763</c:v>
                </c:pt>
                <c:pt idx="1901">
                  <c:v>44764</c:v>
                </c:pt>
                <c:pt idx="1902">
                  <c:v>44767</c:v>
                </c:pt>
                <c:pt idx="1903">
                  <c:v>44768</c:v>
                </c:pt>
                <c:pt idx="1904">
                  <c:v>44769</c:v>
                </c:pt>
                <c:pt idx="1905">
                  <c:v>44770</c:v>
                </c:pt>
                <c:pt idx="1906">
                  <c:v>44771</c:v>
                </c:pt>
                <c:pt idx="1907">
                  <c:v>44774</c:v>
                </c:pt>
                <c:pt idx="1908">
                  <c:v>44775</c:v>
                </c:pt>
                <c:pt idx="1909">
                  <c:v>44776</c:v>
                </c:pt>
                <c:pt idx="1910">
                  <c:v>44777</c:v>
                </c:pt>
                <c:pt idx="1911">
                  <c:v>44778</c:v>
                </c:pt>
                <c:pt idx="1912">
                  <c:v>44781</c:v>
                </c:pt>
                <c:pt idx="1913">
                  <c:v>44782</c:v>
                </c:pt>
                <c:pt idx="1914">
                  <c:v>44783</c:v>
                </c:pt>
                <c:pt idx="1915">
                  <c:v>44784</c:v>
                </c:pt>
                <c:pt idx="1916">
                  <c:v>44785</c:v>
                </c:pt>
                <c:pt idx="1917">
                  <c:v>44788</c:v>
                </c:pt>
                <c:pt idx="1918">
                  <c:v>44789</c:v>
                </c:pt>
                <c:pt idx="1919">
                  <c:v>44790</c:v>
                </c:pt>
                <c:pt idx="1920">
                  <c:v>44791</c:v>
                </c:pt>
                <c:pt idx="1921">
                  <c:v>44792</c:v>
                </c:pt>
                <c:pt idx="1922">
                  <c:v>44795</c:v>
                </c:pt>
                <c:pt idx="1923">
                  <c:v>44796</c:v>
                </c:pt>
                <c:pt idx="1924">
                  <c:v>44797</c:v>
                </c:pt>
                <c:pt idx="1925">
                  <c:v>44798</c:v>
                </c:pt>
                <c:pt idx="1926">
                  <c:v>44799</c:v>
                </c:pt>
                <c:pt idx="1927">
                  <c:v>44802</c:v>
                </c:pt>
                <c:pt idx="1928">
                  <c:v>44803</c:v>
                </c:pt>
                <c:pt idx="1929">
                  <c:v>44804</c:v>
                </c:pt>
                <c:pt idx="1930">
                  <c:v>44805</c:v>
                </c:pt>
                <c:pt idx="1931">
                  <c:v>44806</c:v>
                </c:pt>
                <c:pt idx="1932">
                  <c:v>44810</c:v>
                </c:pt>
                <c:pt idx="1933">
                  <c:v>44811</c:v>
                </c:pt>
                <c:pt idx="1934">
                  <c:v>44812</c:v>
                </c:pt>
                <c:pt idx="1935">
                  <c:v>44813</c:v>
                </c:pt>
                <c:pt idx="1936">
                  <c:v>44816</c:v>
                </c:pt>
                <c:pt idx="1937">
                  <c:v>44817</c:v>
                </c:pt>
                <c:pt idx="1938">
                  <c:v>44818</c:v>
                </c:pt>
                <c:pt idx="1939">
                  <c:v>44819</c:v>
                </c:pt>
                <c:pt idx="1940">
                  <c:v>44820</c:v>
                </c:pt>
                <c:pt idx="1941">
                  <c:v>44823</c:v>
                </c:pt>
                <c:pt idx="1942">
                  <c:v>44824</c:v>
                </c:pt>
                <c:pt idx="1943">
                  <c:v>44825</c:v>
                </c:pt>
                <c:pt idx="1944">
                  <c:v>44826</c:v>
                </c:pt>
                <c:pt idx="1945">
                  <c:v>44827</c:v>
                </c:pt>
                <c:pt idx="1946">
                  <c:v>44830</c:v>
                </c:pt>
                <c:pt idx="1947">
                  <c:v>44831</c:v>
                </c:pt>
                <c:pt idx="1948">
                  <c:v>44832</c:v>
                </c:pt>
                <c:pt idx="1949">
                  <c:v>44833</c:v>
                </c:pt>
                <c:pt idx="1950">
                  <c:v>44834</c:v>
                </c:pt>
                <c:pt idx="1951">
                  <c:v>44837</c:v>
                </c:pt>
                <c:pt idx="1952">
                  <c:v>44838</c:v>
                </c:pt>
                <c:pt idx="1953">
                  <c:v>44839</c:v>
                </c:pt>
                <c:pt idx="1954">
                  <c:v>44840</c:v>
                </c:pt>
                <c:pt idx="1955">
                  <c:v>44841</c:v>
                </c:pt>
                <c:pt idx="1956">
                  <c:v>44844</c:v>
                </c:pt>
                <c:pt idx="1957">
                  <c:v>44845</c:v>
                </c:pt>
                <c:pt idx="1958">
                  <c:v>44846</c:v>
                </c:pt>
                <c:pt idx="1959">
                  <c:v>44847</c:v>
                </c:pt>
                <c:pt idx="1960">
                  <c:v>44848</c:v>
                </c:pt>
                <c:pt idx="1961">
                  <c:v>44851</c:v>
                </c:pt>
                <c:pt idx="1962">
                  <c:v>44852</c:v>
                </c:pt>
                <c:pt idx="1963">
                  <c:v>44853</c:v>
                </c:pt>
                <c:pt idx="1964">
                  <c:v>44854</c:v>
                </c:pt>
                <c:pt idx="1965">
                  <c:v>44855</c:v>
                </c:pt>
                <c:pt idx="1966">
                  <c:v>44858</c:v>
                </c:pt>
                <c:pt idx="1967">
                  <c:v>44859</c:v>
                </c:pt>
                <c:pt idx="1968">
                  <c:v>44860</c:v>
                </c:pt>
                <c:pt idx="1969">
                  <c:v>44861</c:v>
                </c:pt>
                <c:pt idx="1970">
                  <c:v>44862</c:v>
                </c:pt>
                <c:pt idx="1971">
                  <c:v>44865</c:v>
                </c:pt>
                <c:pt idx="1972">
                  <c:v>44866</c:v>
                </c:pt>
                <c:pt idx="1973">
                  <c:v>44867</c:v>
                </c:pt>
                <c:pt idx="1974">
                  <c:v>44868</c:v>
                </c:pt>
                <c:pt idx="1975">
                  <c:v>44869</c:v>
                </c:pt>
                <c:pt idx="1976">
                  <c:v>44872</c:v>
                </c:pt>
                <c:pt idx="1977">
                  <c:v>44873</c:v>
                </c:pt>
                <c:pt idx="1978">
                  <c:v>44874</c:v>
                </c:pt>
                <c:pt idx="1979">
                  <c:v>44875</c:v>
                </c:pt>
                <c:pt idx="1980">
                  <c:v>44876</c:v>
                </c:pt>
                <c:pt idx="1981">
                  <c:v>44879</c:v>
                </c:pt>
                <c:pt idx="1982">
                  <c:v>44880</c:v>
                </c:pt>
                <c:pt idx="1983">
                  <c:v>44881</c:v>
                </c:pt>
                <c:pt idx="1984">
                  <c:v>44882</c:v>
                </c:pt>
                <c:pt idx="1985">
                  <c:v>44883</c:v>
                </c:pt>
                <c:pt idx="1986">
                  <c:v>44886</c:v>
                </c:pt>
                <c:pt idx="1987">
                  <c:v>44887</c:v>
                </c:pt>
                <c:pt idx="1988">
                  <c:v>44888</c:v>
                </c:pt>
                <c:pt idx="1989">
                  <c:v>44890</c:v>
                </c:pt>
                <c:pt idx="1990">
                  <c:v>44893</c:v>
                </c:pt>
                <c:pt idx="1991">
                  <c:v>44894</c:v>
                </c:pt>
                <c:pt idx="1992">
                  <c:v>44895</c:v>
                </c:pt>
                <c:pt idx="1993">
                  <c:v>44896</c:v>
                </c:pt>
                <c:pt idx="1994">
                  <c:v>44897</c:v>
                </c:pt>
                <c:pt idx="1995">
                  <c:v>44900</c:v>
                </c:pt>
                <c:pt idx="1996">
                  <c:v>44901</c:v>
                </c:pt>
                <c:pt idx="1997">
                  <c:v>44902</c:v>
                </c:pt>
                <c:pt idx="1998">
                  <c:v>44903</c:v>
                </c:pt>
                <c:pt idx="1999">
                  <c:v>44904</c:v>
                </c:pt>
                <c:pt idx="2000">
                  <c:v>44907</c:v>
                </c:pt>
                <c:pt idx="2001">
                  <c:v>44908</c:v>
                </c:pt>
                <c:pt idx="2002">
                  <c:v>44909</c:v>
                </c:pt>
                <c:pt idx="2003">
                  <c:v>44910</c:v>
                </c:pt>
                <c:pt idx="2004">
                  <c:v>44911</c:v>
                </c:pt>
                <c:pt idx="2005">
                  <c:v>44914</c:v>
                </c:pt>
                <c:pt idx="2006">
                  <c:v>44915</c:v>
                </c:pt>
                <c:pt idx="2007">
                  <c:v>44916</c:v>
                </c:pt>
                <c:pt idx="2008">
                  <c:v>44917</c:v>
                </c:pt>
                <c:pt idx="2009">
                  <c:v>44918</c:v>
                </c:pt>
                <c:pt idx="2010">
                  <c:v>44922</c:v>
                </c:pt>
                <c:pt idx="2011">
                  <c:v>44923</c:v>
                </c:pt>
                <c:pt idx="2012">
                  <c:v>44924</c:v>
                </c:pt>
                <c:pt idx="2013">
                  <c:v>44925</c:v>
                </c:pt>
                <c:pt idx="2014">
                  <c:v>44929</c:v>
                </c:pt>
                <c:pt idx="2015">
                  <c:v>44930</c:v>
                </c:pt>
                <c:pt idx="2016">
                  <c:v>44931</c:v>
                </c:pt>
                <c:pt idx="2017">
                  <c:v>44932</c:v>
                </c:pt>
                <c:pt idx="2018">
                  <c:v>44935</c:v>
                </c:pt>
                <c:pt idx="2019">
                  <c:v>44936</c:v>
                </c:pt>
                <c:pt idx="2020">
                  <c:v>44937</c:v>
                </c:pt>
                <c:pt idx="2021">
                  <c:v>44938</c:v>
                </c:pt>
                <c:pt idx="2022">
                  <c:v>44939</c:v>
                </c:pt>
                <c:pt idx="2023">
                  <c:v>44943</c:v>
                </c:pt>
                <c:pt idx="2024">
                  <c:v>44944</c:v>
                </c:pt>
                <c:pt idx="2025">
                  <c:v>44945</c:v>
                </c:pt>
                <c:pt idx="2026">
                  <c:v>44946</c:v>
                </c:pt>
                <c:pt idx="2027">
                  <c:v>44949</c:v>
                </c:pt>
                <c:pt idx="2028">
                  <c:v>44950</c:v>
                </c:pt>
                <c:pt idx="2029">
                  <c:v>44951</c:v>
                </c:pt>
                <c:pt idx="2030">
                  <c:v>44952</c:v>
                </c:pt>
                <c:pt idx="2031">
                  <c:v>44953</c:v>
                </c:pt>
                <c:pt idx="2032">
                  <c:v>44956</c:v>
                </c:pt>
                <c:pt idx="2033">
                  <c:v>44957</c:v>
                </c:pt>
                <c:pt idx="2034">
                  <c:v>44958</c:v>
                </c:pt>
                <c:pt idx="2035">
                  <c:v>44959</c:v>
                </c:pt>
                <c:pt idx="2036">
                  <c:v>44960</c:v>
                </c:pt>
                <c:pt idx="2037">
                  <c:v>44963</c:v>
                </c:pt>
                <c:pt idx="2038">
                  <c:v>44964</c:v>
                </c:pt>
                <c:pt idx="2039">
                  <c:v>44965</c:v>
                </c:pt>
                <c:pt idx="2040">
                  <c:v>44966</c:v>
                </c:pt>
                <c:pt idx="2041">
                  <c:v>44967</c:v>
                </c:pt>
                <c:pt idx="2042">
                  <c:v>44970</c:v>
                </c:pt>
                <c:pt idx="2043">
                  <c:v>44971</c:v>
                </c:pt>
                <c:pt idx="2044">
                  <c:v>44972</c:v>
                </c:pt>
                <c:pt idx="2045">
                  <c:v>44973</c:v>
                </c:pt>
                <c:pt idx="2046">
                  <c:v>44974</c:v>
                </c:pt>
                <c:pt idx="2047">
                  <c:v>44978</c:v>
                </c:pt>
                <c:pt idx="2048">
                  <c:v>44979</c:v>
                </c:pt>
                <c:pt idx="2049">
                  <c:v>44980</c:v>
                </c:pt>
                <c:pt idx="2050">
                  <c:v>44981</c:v>
                </c:pt>
                <c:pt idx="2051">
                  <c:v>44984</c:v>
                </c:pt>
                <c:pt idx="2052">
                  <c:v>44985</c:v>
                </c:pt>
                <c:pt idx="2053">
                  <c:v>44986</c:v>
                </c:pt>
                <c:pt idx="2054">
                  <c:v>44987</c:v>
                </c:pt>
                <c:pt idx="2055">
                  <c:v>44988</c:v>
                </c:pt>
                <c:pt idx="2056">
                  <c:v>44991</c:v>
                </c:pt>
                <c:pt idx="2057">
                  <c:v>44992</c:v>
                </c:pt>
                <c:pt idx="2058">
                  <c:v>44993</c:v>
                </c:pt>
                <c:pt idx="2059">
                  <c:v>44994</c:v>
                </c:pt>
                <c:pt idx="2060">
                  <c:v>44995</c:v>
                </c:pt>
                <c:pt idx="2061">
                  <c:v>44998</c:v>
                </c:pt>
                <c:pt idx="2062">
                  <c:v>44999</c:v>
                </c:pt>
                <c:pt idx="2063">
                  <c:v>45000</c:v>
                </c:pt>
                <c:pt idx="2064">
                  <c:v>45001</c:v>
                </c:pt>
                <c:pt idx="2065">
                  <c:v>45002</c:v>
                </c:pt>
                <c:pt idx="2066">
                  <c:v>45005</c:v>
                </c:pt>
                <c:pt idx="2067">
                  <c:v>45006</c:v>
                </c:pt>
                <c:pt idx="2068">
                  <c:v>45007</c:v>
                </c:pt>
                <c:pt idx="2069">
                  <c:v>45008</c:v>
                </c:pt>
                <c:pt idx="2070">
                  <c:v>45009</c:v>
                </c:pt>
                <c:pt idx="2071">
                  <c:v>45012</c:v>
                </c:pt>
                <c:pt idx="2072">
                  <c:v>45013</c:v>
                </c:pt>
                <c:pt idx="2073">
                  <c:v>45014</c:v>
                </c:pt>
                <c:pt idx="2074">
                  <c:v>45015</c:v>
                </c:pt>
                <c:pt idx="2075">
                  <c:v>45016</c:v>
                </c:pt>
                <c:pt idx="2076">
                  <c:v>45019</c:v>
                </c:pt>
                <c:pt idx="2077">
                  <c:v>45020</c:v>
                </c:pt>
                <c:pt idx="2078">
                  <c:v>45021</c:v>
                </c:pt>
                <c:pt idx="2079">
                  <c:v>45022</c:v>
                </c:pt>
                <c:pt idx="2080">
                  <c:v>45026</c:v>
                </c:pt>
                <c:pt idx="2081">
                  <c:v>45027</c:v>
                </c:pt>
                <c:pt idx="2082">
                  <c:v>45028</c:v>
                </c:pt>
                <c:pt idx="2083">
                  <c:v>45029</c:v>
                </c:pt>
                <c:pt idx="2084">
                  <c:v>45030</c:v>
                </c:pt>
                <c:pt idx="2085">
                  <c:v>45033</c:v>
                </c:pt>
                <c:pt idx="2086">
                  <c:v>45034</c:v>
                </c:pt>
                <c:pt idx="2087">
                  <c:v>45035</c:v>
                </c:pt>
                <c:pt idx="2088">
                  <c:v>45036</c:v>
                </c:pt>
                <c:pt idx="2089">
                  <c:v>45037</c:v>
                </c:pt>
                <c:pt idx="2090">
                  <c:v>45040</c:v>
                </c:pt>
                <c:pt idx="2091">
                  <c:v>45041</c:v>
                </c:pt>
                <c:pt idx="2092">
                  <c:v>45042</c:v>
                </c:pt>
                <c:pt idx="2093">
                  <c:v>45043</c:v>
                </c:pt>
                <c:pt idx="2094">
                  <c:v>45044</c:v>
                </c:pt>
                <c:pt idx="2095">
                  <c:v>45047</c:v>
                </c:pt>
                <c:pt idx="2096">
                  <c:v>45048</c:v>
                </c:pt>
                <c:pt idx="2097">
                  <c:v>45049</c:v>
                </c:pt>
                <c:pt idx="2098">
                  <c:v>45050</c:v>
                </c:pt>
                <c:pt idx="2099">
                  <c:v>45051</c:v>
                </c:pt>
                <c:pt idx="2100">
                  <c:v>45054</c:v>
                </c:pt>
                <c:pt idx="2101">
                  <c:v>45055</c:v>
                </c:pt>
                <c:pt idx="2102">
                  <c:v>45056</c:v>
                </c:pt>
                <c:pt idx="2103">
                  <c:v>45057</c:v>
                </c:pt>
                <c:pt idx="2104">
                  <c:v>45058</c:v>
                </c:pt>
                <c:pt idx="2105">
                  <c:v>45061</c:v>
                </c:pt>
                <c:pt idx="2106">
                  <c:v>45062</c:v>
                </c:pt>
                <c:pt idx="2107">
                  <c:v>45063</c:v>
                </c:pt>
                <c:pt idx="2108">
                  <c:v>45064</c:v>
                </c:pt>
                <c:pt idx="2109">
                  <c:v>45065</c:v>
                </c:pt>
                <c:pt idx="2110">
                  <c:v>45068</c:v>
                </c:pt>
                <c:pt idx="2111">
                  <c:v>45069</c:v>
                </c:pt>
                <c:pt idx="2112">
                  <c:v>45070</c:v>
                </c:pt>
                <c:pt idx="2113">
                  <c:v>45071</c:v>
                </c:pt>
                <c:pt idx="2114">
                  <c:v>45072</c:v>
                </c:pt>
                <c:pt idx="2115">
                  <c:v>45076</c:v>
                </c:pt>
                <c:pt idx="2116">
                  <c:v>45077</c:v>
                </c:pt>
                <c:pt idx="2117">
                  <c:v>45078</c:v>
                </c:pt>
                <c:pt idx="2118">
                  <c:v>45079</c:v>
                </c:pt>
                <c:pt idx="2119">
                  <c:v>45082</c:v>
                </c:pt>
                <c:pt idx="2120">
                  <c:v>45083</c:v>
                </c:pt>
                <c:pt idx="2121">
                  <c:v>45084</c:v>
                </c:pt>
                <c:pt idx="2122">
                  <c:v>45085</c:v>
                </c:pt>
                <c:pt idx="2123">
                  <c:v>45086</c:v>
                </c:pt>
                <c:pt idx="2124">
                  <c:v>45089</c:v>
                </c:pt>
                <c:pt idx="2125">
                  <c:v>45090</c:v>
                </c:pt>
                <c:pt idx="2126">
                  <c:v>45091</c:v>
                </c:pt>
                <c:pt idx="2127">
                  <c:v>45092</c:v>
                </c:pt>
                <c:pt idx="2128">
                  <c:v>45093</c:v>
                </c:pt>
                <c:pt idx="2129">
                  <c:v>45097</c:v>
                </c:pt>
                <c:pt idx="2130">
                  <c:v>45098</c:v>
                </c:pt>
                <c:pt idx="2131">
                  <c:v>45099</c:v>
                </c:pt>
                <c:pt idx="2132">
                  <c:v>45100</c:v>
                </c:pt>
                <c:pt idx="2133">
                  <c:v>45103</c:v>
                </c:pt>
                <c:pt idx="2134">
                  <c:v>45104</c:v>
                </c:pt>
                <c:pt idx="2135">
                  <c:v>45105</c:v>
                </c:pt>
                <c:pt idx="2136">
                  <c:v>45106</c:v>
                </c:pt>
                <c:pt idx="2137">
                  <c:v>45107</c:v>
                </c:pt>
                <c:pt idx="2138">
                  <c:v>45110</c:v>
                </c:pt>
                <c:pt idx="2139">
                  <c:v>45112</c:v>
                </c:pt>
                <c:pt idx="2140">
                  <c:v>45113</c:v>
                </c:pt>
                <c:pt idx="2141">
                  <c:v>45114</c:v>
                </c:pt>
                <c:pt idx="2142">
                  <c:v>45117</c:v>
                </c:pt>
                <c:pt idx="2143">
                  <c:v>45118</c:v>
                </c:pt>
                <c:pt idx="2144">
                  <c:v>45119</c:v>
                </c:pt>
                <c:pt idx="2145">
                  <c:v>45120</c:v>
                </c:pt>
                <c:pt idx="2146">
                  <c:v>45121</c:v>
                </c:pt>
                <c:pt idx="2147">
                  <c:v>45124</c:v>
                </c:pt>
                <c:pt idx="2148">
                  <c:v>45125</c:v>
                </c:pt>
                <c:pt idx="2149">
                  <c:v>45126</c:v>
                </c:pt>
                <c:pt idx="2150">
                  <c:v>45127</c:v>
                </c:pt>
                <c:pt idx="2151">
                  <c:v>45128</c:v>
                </c:pt>
                <c:pt idx="2152">
                  <c:v>45131</c:v>
                </c:pt>
                <c:pt idx="2153">
                  <c:v>45132</c:v>
                </c:pt>
                <c:pt idx="2154">
                  <c:v>45133</c:v>
                </c:pt>
                <c:pt idx="2155">
                  <c:v>45134</c:v>
                </c:pt>
                <c:pt idx="2156">
                  <c:v>45135</c:v>
                </c:pt>
                <c:pt idx="2157">
                  <c:v>45138</c:v>
                </c:pt>
                <c:pt idx="2158">
                  <c:v>45139</c:v>
                </c:pt>
                <c:pt idx="2159">
                  <c:v>45140</c:v>
                </c:pt>
                <c:pt idx="2160">
                  <c:v>45141</c:v>
                </c:pt>
                <c:pt idx="2161">
                  <c:v>45142</c:v>
                </c:pt>
                <c:pt idx="2162">
                  <c:v>45145</c:v>
                </c:pt>
                <c:pt idx="2163">
                  <c:v>45146</c:v>
                </c:pt>
                <c:pt idx="2164">
                  <c:v>45147</c:v>
                </c:pt>
                <c:pt idx="2165">
                  <c:v>45148</c:v>
                </c:pt>
                <c:pt idx="2166">
                  <c:v>45149</c:v>
                </c:pt>
                <c:pt idx="2167">
                  <c:v>45152</c:v>
                </c:pt>
                <c:pt idx="2168">
                  <c:v>45153</c:v>
                </c:pt>
                <c:pt idx="2169">
                  <c:v>45154</c:v>
                </c:pt>
                <c:pt idx="2170">
                  <c:v>45155</c:v>
                </c:pt>
                <c:pt idx="2171">
                  <c:v>45156</c:v>
                </c:pt>
                <c:pt idx="2172">
                  <c:v>45159</c:v>
                </c:pt>
                <c:pt idx="2173">
                  <c:v>45160</c:v>
                </c:pt>
                <c:pt idx="2174">
                  <c:v>45161</c:v>
                </c:pt>
                <c:pt idx="2175">
                  <c:v>45162</c:v>
                </c:pt>
                <c:pt idx="2176">
                  <c:v>45163</c:v>
                </c:pt>
                <c:pt idx="2177">
                  <c:v>45166</c:v>
                </c:pt>
                <c:pt idx="2178">
                  <c:v>45167</c:v>
                </c:pt>
                <c:pt idx="2179">
                  <c:v>45168</c:v>
                </c:pt>
                <c:pt idx="2180">
                  <c:v>45169</c:v>
                </c:pt>
                <c:pt idx="2181">
                  <c:v>45170</c:v>
                </c:pt>
                <c:pt idx="2182">
                  <c:v>45174</c:v>
                </c:pt>
                <c:pt idx="2183">
                  <c:v>45175</c:v>
                </c:pt>
                <c:pt idx="2184">
                  <c:v>45176</c:v>
                </c:pt>
                <c:pt idx="2185">
                  <c:v>45177</c:v>
                </c:pt>
                <c:pt idx="2186">
                  <c:v>45180</c:v>
                </c:pt>
                <c:pt idx="2187">
                  <c:v>45181</c:v>
                </c:pt>
                <c:pt idx="2188">
                  <c:v>45182</c:v>
                </c:pt>
                <c:pt idx="2189">
                  <c:v>45183</c:v>
                </c:pt>
                <c:pt idx="2190">
                  <c:v>45184</c:v>
                </c:pt>
                <c:pt idx="2191">
                  <c:v>45187</c:v>
                </c:pt>
                <c:pt idx="2192">
                  <c:v>45188</c:v>
                </c:pt>
                <c:pt idx="2193">
                  <c:v>45189</c:v>
                </c:pt>
                <c:pt idx="2194">
                  <c:v>45190</c:v>
                </c:pt>
                <c:pt idx="2195">
                  <c:v>45191</c:v>
                </c:pt>
                <c:pt idx="2196">
                  <c:v>45194</c:v>
                </c:pt>
                <c:pt idx="2197">
                  <c:v>45195</c:v>
                </c:pt>
                <c:pt idx="2198">
                  <c:v>45196</c:v>
                </c:pt>
                <c:pt idx="2199">
                  <c:v>45197</c:v>
                </c:pt>
                <c:pt idx="2200">
                  <c:v>45198</c:v>
                </c:pt>
                <c:pt idx="2201">
                  <c:v>45201</c:v>
                </c:pt>
                <c:pt idx="2202">
                  <c:v>45202</c:v>
                </c:pt>
                <c:pt idx="2203">
                  <c:v>45203</c:v>
                </c:pt>
                <c:pt idx="2204">
                  <c:v>45204</c:v>
                </c:pt>
                <c:pt idx="2205">
                  <c:v>45205</c:v>
                </c:pt>
                <c:pt idx="2206">
                  <c:v>45208</c:v>
                </c:pt>
                <c:pt idx="2207">
                  <c:v>45209</c:v>
                </c:pt>
                <c:pt idx="2208">
                  <c:v>45210</c:v>
                </c:pt>
                <c:pt idx="2209">
                  <c:v>45211</c:v>
                </c:pt>
                <c:pt idx="2210">
                  <c:v>45212</c:v>
                </c:pt>
                <c:pt idx="2211">
                  <c:v>45215</c:v>
                </c:pt>
                <c:pt idx="2212">
                  <c:v>45216</c:v>
                </c:pt>
                <c:pt idx="2213">
                  <c:v>45217</c:v>
                </c:pt>
                <c:pt idx="2214">
                  <c:v>45218</c:v>
                </c:pt>
                <c:pt idx="2215">
                  <c:v>45219</c:v>
                </c:pt>
                <c:pt idx="2216">
                  <c:v>45222</c:v>
                </c:pt>
                <c:pt idx="2217">
                  <c:v>45223</c:v>
                </c:pt>
                <c:pt idx="2218">
                  <c:v>45224</c:v>
                </c:pt>
                <c:pt idx="2219">
                  <c:v>45225</c:v>
                </c:pt>
                <c:pt idx="2220">
                  <c:v>45226</c:v>
                </c:pt>
                <c:pt idx="2221">
                  <c:v>45229</c:v>
                </c:pt>
                <c:pt idx="2222">
                  <c:v>45230</c:v>
                </c:pt>
                <c:pt idx="2223">
                  <c:v>45231</c:v>
                </c:pt>
                <c:pt idx="2224">
                  <c:v>45232</c:v>
                </c:pt>
                <c:pt idx="2225">
                  <c:v>45233</c:v>
                </c:pt>
                <c:pt idx="2226">
                  <c:v>45236</c:v>
                </c:pt>
                <c:pt idx="2227">
                  <c:v>45237</c:v>
                </c:pt>
                <c:pt idx="2228">
                  <c:v>45238</c:v>
                </c:pt>
                <c:pt idx="2229">
                  <c:v>45239</c:v>
                </c:pt>
                <c:pt idx="2230">
                  <c:v>45240</c:v>
                </c:pt>
                <c:pt idx="2231">
                  <c:v>45243</c:v>
                </c:pt>
                <c:pt idx="2232">
                  <c:v>45244</c:v>
                </c:pt>
                <c:pt idx="2233">
                  <c:v>45245</c:v>
                </c:pt>
                <c:pt idx="2234">
                  <c:v>45246</c:v>
                </c:pt>
                <c:pt idx="2235">
                  <c:v>45247</c:v>
                </c:pt>
                <c:pt idx="2236">
                  <c:v>45250</c:v>
                </c:pt>
                <c:pt idx="2237">
                  <c:v>45251</c:v>
                </c:pt>
                <c:pt idx="2238">
                  <c:v>45252</c:v>
                </c:pt>
                <c:pt idx="2239">
                  <c:v>45254</c:v>
                </c:pt>
                <c:pt idx="2240">
                  <c:v>45257</c:v>
                </c:pt>
                <c:pt idx="2241">
                  <c:v>45258</c:v>
                </c:pt>
                <c:pt idx="2242">
                  <c:v>45259</c:v>
                </c:pt>
                <c:pt idx="2243">
                  <c:v>45260</c:v>
                </c:pt>
                <c:pt idx="2244">
                  <c:v>45261</c:v>
                </c:pt>
                <c:pt idx="2245">
                  <c:v>45264</c:v>
                </c:pt>
                <c:pt idx="2246">
                  <c:v>45265</c:v>
                </c:pt>
                <c:pt idx="2247">
                  <c:v>45266</c:v>
                </c:pt>
                <c:pt idx="2248">
                  <c:v>45267</c:v>
                </c:pt>
                <c:pt idx="2249">
                  <c:v>45268</c:v>
                </c:pt>
                <c:pt idx="2250">
                  <c:v>45271</c:v>
                </c:pt>
                <c:pt idx="2251">
                  <c:v>45272</c:v>
                </c:pt>
                <c:pt idx="2252">
                  <c:v>45273</c:v>
                </c:pt>
                <c:pt idx="2253">
                  <c:v>45274</c:v>
                </c:pt>
                <c:pt idx="2254">
                  <c:v>45275</c:v>
                </c:pt>
                <c:pt idx="2255">
                  <c:v>45278</c:v>
                </c:pt>
                <c:pt idx="2256">
                  <c:v>45279</c:v>
                </c:pt>
                <c:pt idx="2257">
                  <c:v>45280</c:v>
                </c:pt>
                <c:pt idx="2258">
                  <c:v>45281</c:v>
                </c:pt>
                <c:pt idx="2259">
                  <c:v>45282</c:v>
                </c:pt>
                <c:pt idx="2260">
                  <c:v>45286</c:v>
                </c:pt>
                <c:pt idx="2261">
                  <c:v>45287</c:v>
                </c:pt>
                <c:pt idx="2262">
                  <c:v>45288</c:v>
                </c:pt>
                <c:pt idx="2263">
                  <c:v>45289</c:v>
                </c:pt>
                <c:pt idx="2264">
                  <c:v>45293</c:v>
                </c:pt>
                <c:pt idx="2265">
                  <c:v>45294</c:v>
                </c:pt>
                <c:pt idx="2266">
                  <c:v>45295</c:v>
                </c:pt>
                <c:pt idx="2267">
                  <c:v>45296</c:v>
                </c:pt>
                <c:pt idx="2268">
                  <c:v>45299</c:v>
                </c:pt>
                <c:pt idx="2269">
                  <c:v>45300</c:v>
                </c:pt>
                <c:pt idx="2270">
                  <c:v>45301</c:v>
                </c:pt>
                <c:pt idx="2271">
                  <c:v>45302</c:v>
                </c:pt>
                <c:pt idx="2272">
                  <c:v>45303</c:v>
                </c:pt>
                <c:pt idx="2273">
                  <c:v>45307</c:v>
                </c:pt>
                <c:pt idx="2274">
                  <c:v>45308</c:v>
                </c:pt>
                <c:pt idx="2275">
                  <c:v>45309</c:v>
                </c:pt>
                <c:pt idx="2276">
                  <c:v>45310</c:v>
                </c:pt>
                <c:pt idx="2277">
                  <c:v>45313</c:v>
                </c:pt>
                <c:pt idx="2278">
                  <c:v>45314</c:v>
                </c:pt>
                <c:pt idx="2279">
                  <c:v>45315</c:v>
                </c:pt>
                <c:pt idx="2280">
                  <c:v>45316</c:v>
                </c:pt>
                <c:pt idx="2281">
                  <c:v>45317</c:v>
                </c:pt>
                <c:pt idx="2282">
                  <c:v>45320</c:v>
                </c:pt>
                <c:pt idx="2283">
                  <c:v>45321</c:v>
                </c:pt>
                <c:pt idx="2284">
                  <c:v>45322</c:v>
                </c:pt>
                <c:pt idx="2285">
                  <c:v>45323</c:v>
                </c:pt>
                <c:pt idx="2286">
                  <c:v>45324</c:v>
                </c:pt>
                <c:pt idx="2287">
                  <c:v>45327</c:v>
                </c:pt>
                <c:pt idx="2288">
                  <c:v>45328</c:v>
                </c:pt>
                <c:pt idx="2289">
                  <c:v>45329</c:v>
                </c:pt>
                <c:pt idx="2290">
                  <c:v>45330</c:v>
                </c:pt>
                <c:pt idx="2291">
                  <c:v>45331</c:v>
                </c:pt>
                <c:pt idx="2292">
                  <c:v>45334</c:v>
                </c:pt>
                <c:pt idx="2293">
                  <c:v>45335</c:v>
                </c:pt>
                <c:pt idx="2294">
                  <c:v>45336</c:v>
                </c:pt>
                <c:pt idx="2295">
                  <c:v>45337</c:v>
                </c:pt>
                <c:pt idx="2296">
                  <c:v>45338</c:v>
                </c:pt>
                <c:pt idx="2297">
                  <c:v>45342</c:v>
                </c:pt>
                <c:pt idx="2298">
                  <c:v>45343</c:v>
                </c:pt>
                <c:pt idx="2299">
                  <c:v>45344</c:v>
                </c:pt>
                <c:pt idx="2300">
                  <c:v>45345</c:v>
                </c:pt>
                <c:pt idx="2301">
                  <c:v>45348</c:v>
                </c:pt>
                <c:pt idx="2302">
                  <c:v>45349</c:v>
                </c:pt>
                <c:pt idx="2303">
                  <c:v>45350</c:v>
                </c:pt>
                <c:pt idx="2304">
                  <c:v>45351</c:v>
                </c:pt>
                <c:pt idx="2305">
                  <c:v>45352</c:v>
                </c:pt>
                <c:pt idx="2306">
                  <c:v>45355</c:v>
                </c:pt>
                <c:pt idx="2307">
                  <c:v>45356</c:v>
                </c:pt>
                <c:pt idx="2308">
                  <c:v>45357</c:v>
                </c:pt>
                <c:pt idx="2309">
                  <c:v>45358</c:v>
                </c:pt>
                <c:pt idx="2310">
                  <c:v>45359</c:v>
                </c:pt>
                <c:pt idx="2311">
                  <c:v>45362</c:v>
                </c:pt>
                <c:pt idx="2312">
                  <c:v>45363</c:v>
                </c:pt>
                <c:pt idx="2313">
                  <c:v>45364</c:v>
                </c:pt>
                <c:pt idx="2314">
                  <c:v>45365</c:v>
                </c:pt>
                <c:pt idx="2315">
                  <c:v>45366</c:v>
                </c:pt>
                <c:pt idx="2316">
                  <c:v>45369</c:v>
                </c:pt>
                <c:pt idx="2317">
                  <c:v>45370</c:v>
                </c:pt>
                <c:pt idx="2318">
                  <c:v>45371</c:v>
                </c:pt>
                <c:pt idx="2319">
                  <c:v>45372</c:v>
                </c:pt>
                <c:pt idx="2320">
                  <c:v>45373</c:v>
                </c:pt>
                <c:pt idx="2321">
                  <c:v>45376</c:v>
                </c:pt>
                <c:pt idx="2322">
                  <c:v>45377</c:v>
                </c:pt>
                <c:pt idx="2323">
                  <c:v>45378</c:v>
                </c:pt>
                <c:pt idx="2324">
                  <c:v>45379</c:v>
                </c:pt>
                <c:pt idx="2325">
                  <c:v>45383</c:v>
                </c:pt>
                <c:pt idx="2326">
                  <c:v>45384</c:v>
                </c:pt>
                <c:pt idx="2327">
                  <c:v>45385</c:v>
                </c:pt>
                <c:pt idx="2328">
                  <c:v>45386</c:v>
                </c:pt>
                <c:pt idx="2329">
                  <c:v>45387</c:v>
                </c:pt>
                <c:pt idx="2330">
                  <c:v>45390</c:v>
                </c:pt>
                <c:pt idx="2331">
                  <c:v>45391</c:v>
                </c:pt>
                <c:pt idx="2332">
                  <c:v>45392</c:v>
                </c:pt>
                <c:pt idx="2333">
                  <c:v>45393</c:v>
                </c:pt>
                <c:pt idx="2334">
                  <c:v>45394</c:v>
                </c:pt>
                <c:pt idx="2335">
                  <c:v>45397</c:v>
                </c:pt>
                <c:pt idx="2336">
                  <c:v>45398</c:v>
                </c:pt>
                <c:pt idx="2337">
                  <c:v>45399</c:v>
                </c:pt>
                <c:pt idx="2338">
                  <c:v>45400</c:v>
                </c:pt>
                <c:pt idx="2339">
                  <c:v>45401</c:v>
                </c:pt>
                <c:pt idx="2340">
                  <c:v>45404</c:v>
                </c:pt>
                <c:pt idx="2341">
                  <c:v>45405</c:v>
                </c:pt>
                <c:pt idx="2342">
                  <c:v>45406</c:v>
                </c:pt>
                <c:pt idx="2343">
                  <c:v>45407</c:v>
                </c:pt>
                <c:pt idx="2344">
                  <c:v>45408</c:v>
                </c:pt>
                <c:pt idx="2345">
                  <c:v>45411</c:v>
                </c:pt>
                <c:pt idx="2346">
                  <c:v>45412</c:v>
                </c:pt>
                <c:pt idx="2347">
                  <c:v>45413</c:v>
                </c:pt>
                <c:pt idx="2348">
                  <c:v>45414</c:v>
                </c:pt>
                <c:pt idx="2349">
                  <c:v>45415</c:v>
                </c:pt>
                <c:pt idx="2350">
                  <c:v>45418</c:v>
                </c:pt>
                <c:pt idx="2351">
                  <c:v>45419</c:v>
                </c:pt>
                <c:pt idx="2352">
                  <c:v>45420</c:v>
                </c:pt>
                <c:pt idx="2353">
                  <c:v>45421</c:v>
                </c:pt>
                <c:pt idx="2354">
                  <c:v>45422</c:v>
                </c:pt>
                <c:pt idx="2355">
                  <c:v>45425</c:v>
                </c:pt>
                <c:pt idx="2356">
                  <c:v>45426</c:v>
                </c:pt>
                <c:pt idx="2357">
                  <c:v>45427</c:v>
                </c:pt>
                <c:pt idx="2358">
                  <c:v>45428</c:v>
                </c:pt>
                <c:pt idx="2359">
                  <c:v>45429</c:v>
                </c:pt>
                <c:pt idx="2360">
                  <c:v>45432</c:v>
                </c:pt>
                <c:pt idx="2361">
                  <c:v>45433</c:v>
                </c:pt>
                <c:pt idx="2362">
                  <c:v>45434</c:v>
                </c:pt>
                <c:pt idx="2363">
                  <c:v>45435</c:v>
                </c:pt>
                <c:pt idx="2364">
                  <c:v>45436</c:v>
                </c:pt>
                <c:pt idx="2365">
                  <c:v>45440</c:v>
                </c:pt>
                <c:pt idx="2366">
                  <c:v>45441</c:v>
                </c:pt>
                <c:pt idx="2367">
                  <c:v>45442</c:v>
                </c:pt>
                <c:pt idx="2368">
                  <c:v>45443</c:v>
                </c:pt>
                <c:pt idx="2369">
                  <c:v>45446</c:v>
                </c:pt>
                <c:pt idx="2370">
                  <c:v>45447</c:v>
                </c:pt>
                <c:pt idx="2371">
                  <c:v>45448</c:v>
                </c:pt>
                <c:pt idx="2372">
                  <c:v>45449</c:v>
                </c:pt>
                <c:pt idx="2373">
                  <c:v>45450</c:v>
                </c:pt>
                <c:pt idx="2374">
                  <c:v>45453</c:v>
                </c:pt>
                <c:pt idx="2375">
                  <c:v>45454</c:v>
                </c:pt>
                <c:pt idx="2376">
                  <c:v>45455</c:v>
                </c:pt>
                <c:pt idx="2377">
                  <c:v>45456</c:v>
                </c:pt>
                <c:pt idx="2378">
                  <c:v>45457</c:v>
                </c:pt>
                <c:pt idx="2379">
                  <c:v>45460</c:v>
                </c:pt>
                <c:pt idx="2380">
                  <c:v>45461</c:v>
                </c:pt>
                <c:pt idx="2381">
                  <c:v>45463</c:v>
                </c:pt>
                <c:pt idx="2382">
                  <c:v>45464</c:v>
                </c:pt>
                <c:pt idx="2383">
                  <c:v>45467</c:v>
                </c:pt>
                <c:pt idx="2384">
                  <c:v>45468</c:v>
                </c:pt>
                <c:pt idx="2385">
                  <c:v>45469</c:v>
                </c:pt>
                <c:pt idx="2386">
                  <c:v>45470</c:v>
                </c:pt>
                <c:pt idx="2387">
                  <c:v>45471</c:v>
                </c:pt>
                <c:pt idx="2388">
                  <c:v>45474</c:v>
                </c:pt>
                <c:pt idx="2389">
                  <c:v>45475</c:v>
                </c:pt>
                <c:pt idx="2390">
                  <c:v>45476</c:v>
                </c:pt>
                <c:pt idx="2391">
                  <c:v>45478</c:v>
                </c:pt>
                <c:pt idx="2392">
                  <c:v>45481</c:v>
                </c:pt>
                <c:pt idx="2393">
                  <c:v>45482</c:v>
                </c:pt>
                <c:pt idx="2394">
                  <c:v>45483</c:v>
                </c:pt>
                <c:pt idx="2395">
                  <c:v>45484</c:v>
                </c:pt>
                <c:pt idx="2396">
                  <c:v>45485</c:v>
                </c:pt>
                <c:pt idx="2397">
                  <c:v>45488</c:v>
                </c:pt>
                <c:pt idx="2398">
                  <c:v>45489</c:v>
                </c:pt>
                <c:pt idx="2399">
                  <c:v>45490</c:v>
                </c:pt>
                <c:pt idx="2400">
                  <c:v>45491</c:v>
                </c:pt>
                <c:pt idx="2401">
                  <c:v>45492</c:v>
                </c:pt>
                <c:pt idx="2402">
                  <c:v>45495</c:v>
                </c:pt>
                <c:pt idx="2403">
                  <c:v>45496</c:v>
                </c:pt>
                <c:pt idx="2404">
                  <c:v>45497</c:v>
                </c:pt>
                <c:pt idx="2405">
                  <c:v>45498</c:v>
                </c:pt>
                <c:pt idx="2406">
                  <c:v>45499</c:v>
                </c:pt>
                <c:pt idx="2407">
                  <c:v>45502</c:v>
                </c:pt>
                <c:pt idx="2408">
                  <c:v>45503</c:v>
                </c:pt>
                <c:pt idx="2409">
                  <c:v>45504</c:v>
                </c:pt>
                <c:pt idx="2410">
                  <c:v>45505</c:v>
                </c:pt>
                <c:pt idx="2411">
                  <c:v>45506</c:v>
                </c:pt>
                <c:pt idx="2412">
                  <c:v>45509</c:v>
                </c:pt>
                <c:pt idx="2413">
                  <c:v>45510</c:v>
                </c:pt>
                <c:pt idx="2414">
                  <c:v>45511</c:v>
                </c:pt>
                <c:pt idx="2415">
                  <c:v>45512</c:v>
                </c:pt>
                <c:pt idx="2416">
                  <c:v>45513</c:v>
                </c:pt>
                <c:pt idx="2417">
                  <c:v>45516</c:v>
                </c:pt>
                <c:pt idx="2418">
                  <c:v>45517</c:v>
                </c:pt>
                <c:pt idx="2419">
                  <c:v>45518</c:v>
                </c:pt>
                <c:pt idx="2420">
                  <c:v>45519</c:v>
                </c:pt>
                <c:pt idx="2421">
                  <c:v>45520</c:v>
                </c:pt>
                <c:pt idx="2422">
                  <c:v>45523</c:v>
                </c:pt>
                <c:pt idx="2423">
                  <c:v>45524</c:v>
                </c:pt>
                <c:pt idx="2424">
                  <c:v>45525</c:v>
                </c:pt>
                <c:pt idx="2425">
                  <c:v>45526</c:v>
                </c:pt>
                <c:pt idx="2426">
                  <c:v>45527</c:v>
                </c:pt>
                <c:pt idx="2427">
                  <c:v>45530</c:v>
                </c:pt>
                <c:pt idx="2428">
                  <c:v>45531</c:v>
                </c:pt>
                <c:pt idx="2429">
                  <c:v>45532</c:v>
                </c:pt>
                <c:pt idx="2430">
                  <c:v>45533</c:v>
                </c:pt>
                <c:pt idx="2431">
                  <c:v>45534</c:v>
                </c:pt>
                <c:pt idx="2432">
                  <c:v>45538</c:v>
                </c:pt>
                <c:pt idx="2433">
                  <c:v>45539</c:v>
                </c:pt>
                <c:pt idx="2434">
                  <c:v>45540</c:v>
                </c:pt>
                <c:pt idx="2435">
                  <c:v>45541</c:v>
                </c:pt>
                <c:pt idx="2436">
                  <c:v>45544</c:v>
                </c:pt>
                <c:pt idx="2437">
                  <c:v>45545</c:v>
                </c:pt>
                <c:pt idx="2438">
                  <c:v>45546</c:v>
                </c:pt>
                <c:pt idx="2439">
                  <c:v>45547</c:v>
                </c:pt>
                <c:pt idx="2440">
                  <c:v>45548</c:v>
                </c:pt>
                <c:pt idx="2441">
                  <c:v>45551</c:v>
                </c:pt>
                <c:pt idx="2442">
                  <c:v>45552</c:v>
                </c:pt>
                <c:pt idx="2443">
                  <c:v>45553</c:v>
                </c:pt>
                <c:pt idx="2444">
                  <c:v>45554</c:v>
                </c:pt>
                <c:pt idx="2445">
                  <c:v>45555</c:v>
                </c:pt>
                <c:pt idx="2446">
                  <c:v>45558</c:v>
                </c:pt>
                <c:pt idx="2447">
                  <c:v>45559</c:v>
                </c:pt>
                <c:pt idx="2448">
                  <c:v>45560</c:v>
                </c:pt>
                <c:pt idx="2449">
                  <c:v>45561</c:v>
                </c:pt>
                <c:pt idx="2450">
                  <c:v>45562</c:v>
                </c:pt>
                <c:pt idx="2451">
                  <c:v>45565</c:v>
                </c:pt>
                <c:pt idx="2452">
                  <c:v>45566</c:v>
                </c:pt>
                <c:pt idx="2453">
                  <c:v>45567</c:v>
                </c:pt>
                <c:pt idx="2454">
                  <c:v>45568</c:v>
                </c:pt>
                <c:pt idx="2455">
                  <c:v>45569</c:v>
                </c:pt>
                <c:pt idx="2456">
                  <c:v>45572</c:v>
                </c:pt>
                <c:pt idx="2457">
                  <c:v>45573</c:v>
                </c:pt>
                <c:pt idx="2458">
                  <c:v>45574</c:v>
                </c:pt>
                <c:pt idx="2459">
                  <c:v>45575</c:v>
                </c:pt>
                <c:pt idx="2460">
                  <c:v>45576</c:v>
                </c:pt>
                <c:pt idx="2461">
                  <c:v>45579</c:v>
                </c:pt>
                <c:pt idx="2462">
                  <c:v>45580</c:v>
                </c:pt>
                <c:pt idx="2463">
                  <c:v>45581</c:v>
                </c:pt>
                <c:pt idx="2464">
                  <c:v>45582</c:v>
                </c:pt>
                <c:pt idx="2465">
                  <c:v>45583</c:v>
                </c:pt>
                <c:pt idx="2466">
                  <c:v>45586</c:v>
                </c:pt>
                <c:pt idx="2467">
                  <c:v>45587</c:v>
                </c:pt>
                <c:pt idx="2468">
                  <c:v>45588</c:v>
                </c:pt>
                <c:pt idx="2469">
                  <c:v>45589</c:v>
                </c:pt>
                <c:pt idx="2470">
                  <c:v>45590</c:v>
                </c:pt>
                <c:pt idx="2471">
                  <c:v>45593</c:v>
                </c:pt>
                <c:pt idx="2472">
                  <c:v>45594</c:v>
                </c:pt>
                <c:pt idx="2473">
                  <c:v>45595</c:v>
                </c:pt>
                <c:pt idx="2474">
                  <c:v>45596</c:v>
                </c:pt>
                <c:pt idx="2475">
                  <c:v>45597</c:v>
                </c:pt>
                <c:pt idx="2476">
                  <c:v>45600</c:v>
                </c:pt>
                <c:pt idx="2477">
                  <c:v>45601</c:v>
                </c:pt>
                <c:pt idx="2478">
                  <c:v>45602</c:v>
                </c:pt>
                <c:pt idx="2479">
                  <c:v>45603</c:v>
                </c:pt>
                <c:pt idx="2480">
                  <c:v>45604</c:v>
                </c:pt>
                <c:pt idx="2481">
                  <c:v>45607</c:v>
                </c:pt>
                <c:pt idx="2482">
                  <c:v>45608</c:v>
                </c:pt>
                <c:pt idx="2483">
                  <c:v>45609</c:v>
                </c:pt>
                <c:pt idx="2484">
                  <c:v>45610</c:v>
                </c:pt>
                <c:pt idx="2485">
                  <c:v>45611</c:v>
                </c:pt>
                <c:pt idx="2486">
                  <c:v>45614</c:v>
                </c:pt>
                <c:pt idx="2487">
                  <c:v>45615</c:v>
                </c:pt>
                <c:pt idx="2488">
                  <c:v>45616</c:v>
                </c:pt>
                <c:pt idx="2489">
                  <c:v>45617</c:v>
                </c:pt>
                <c:pt idx="2490">
                  <c:v>45618</c:v>
                </c:pt>
                <c:pt idx="2491">
                  <c:v>45621</c:v>
                </c:pt>
                <c:pt idx="2492">
                  <c:v>45622</c:v>
                </c:pt>
                <c:pt idx="2493">
                  <c:v>45623</c:v>
                </c:pt>
                <c:pt idx="2494">
                  <c:v>45625</c:v>
                </c:pt>
                <c:pt idx="2495">
                  <c:v>45628</c:v>
                </c:pt>
                <c:pt idx="2496">
                  <c:v>45629</c:v>
                </c:pt>
                <c:pt idx="2497">
                  <c:v>45630</c:v>
                </c:pt>
                <c:pt idx="2498">
                  <c:v>45631</c:v>
                </c:pt>
                <c:pt idx="2499">
                  <c:v>45632</c:v>
                </c:pt>
                <c:pt idx="2500">
                  <c:v>45635</c:v>
                </c:pt>
                <c:pt idx="2501">
                  <c:v>45636</c:v>
                </c:pt>
                <c:pt idx="2502">
                  <c:v>45637</c:v>
                </c:pt>
                <c:pt idx="2503">
                  <c:v>45638</c:v>
                </c:pt>
                <c:pt idx="2504">
                  <c:v>45639</c:v>
                </c:pt>
                <c:pt idx="2505">
                  <c:v>45642</c:v>
                </c:pt>
                <c:pt idx="2506">
                  <c:v>45643</c:v>
                </c:pt>
                <c:pt idx="2507">
                  <c:v>45644</c:v>
                </c:pt>
                <c:pt idx="2508">
                  <c:v>45645</c:v>
                </c:pt>
                <c:pt idx="2509">
                  <c:v>45646</c:v>
                </c:pt>
                <c:pt idx="2510">
                  <c:v>45649</c:v>
                </c:pt>
                <c:pt idx="2511">
                  <c:v>45650</c:v>
                </c:pt>
                <c:pt idx="2512">
                  <c:v>45652</c:v>
                </c:pt>
                <c:pt idx="2513">
                  <c:v>45653</c:v>
                </c:pt>
                <c:pt idx="2514">
                  <c:v>45656</c:v>
                </c:pt>
                <c:pt idx="2515">
                  <c:v>45657</c:v>
                </c:pt>
              </c:numCache>
            </c:numRef>
          </c:xVal>
          <c:yVal>
            <c:numRef>
              <c:f>'Statistics 1'!$D$6:$D$3709</c:f>
              <c:numCache>
                <c:formatCode>0.00%</c:formatCode>
                <c:ptCount val="3704"/>
                <c:pt idx="1">
                  <c:v>-3.0547305897327064E-2</c:v>
                </c:pt>
                <c:pt idx="2">
                  <c:v>-3.1509846827133585E-2</c:v>
                </c:pt>
                <c:pt idx="3">
                  <c:v>2.9371893357433447E-2</c:v>
                </c:pt>
                <c:pt idx="4">
                  <c:v>4.5654082528533764E-2</c:v>
                </c:pt>
                <c:pt idx="5">
                  <c:v>2.0990764063812221E-3</c:v>
                </c:pt>
                <c:pt idx="6">
                  <c:v>-1.8014243820695421E-2</c:v>
                </c:pt>
                <c:pt idx="7">
                  <c:v>2.2184300341296908E-2</c:v>
                </c:pt>
                <c:pt idx="8">
                  <c:v>5.843071786310541E-3</c:v>
                </c:pt>
                <c:pt idx="9">
                  <c:v>-2.406639004149385E-2</c:v>
                </c:pt>
                <c:pt idx="10">
                  <c:v>1.8282312925170057E-2</c:v>
                </c:pt>
                <c:pt idx="11">
                  <c:v>-1.2526096033401914E-3</c:v>
                </c:pt>
                <c:pt idx="12">
                  <c:v>1.2959866220735732E-2</c:v>
                </c:pt>
                <c:pt idx="13">
                  <c:v>2.3111844820470438E-2</c:v>
                </c:pt>
                <c:pt idx="14">
                  <c:v>-6.8576038725291716E-3</c:v>
                </c:pt>
                <c:pt idx="15">
                  <c:v>2.1933387489845618E-2</c:v>
                </c:pt>
                <c:pt idx="16">
                  <c:v>3.9745627980922659E-3</c:v>
                </c:pt>
                <c:pt idx="17">
                  <c:v>-1.9794140934283732E-3</c:v>
                </c:pt>
                <c:pt idx="18">
                  <c:v>-6.3466878222927462E-3</c:v>
                </c:pt>
                <c:pt idx="19">
                  <c:v>-7.1856287425149587E-3</c:v>
                </c:pt>
                <c:pt idx="20">
                  <c:v>-1.2062726176116259E-3</c:v>
                </c:pt>
                <c:pt idx="21">
                  <c:v>3.4219001610306013E-2</c:v>
                </c:pt>
                <c:pt idx="22">
                  <c:v>-2.0630595562475713E-2</c:v>
                </c:pt>
                <c:pt idx="23">
                  <c:v>-2.4244833068362458E-2</c:v>
                </c:pt>
                <c:pt idx="24">
                  <c:v>-1.0183299389002037E-2</c:v>
                </c:pt>
                <c:pt idx="25">
                  <c:v>-1.5226337448559711E-2</c:v>
                </c:pt>
                <c:pt idx="26">
                  <c:v>-7.1040534893438423E-3</c:v>
                </c:pt>
                <c:pt idx="27">
                  <c:v>1.1363636363636345E-2</c:v>
                </c:pt>
                <c:pt idx="28">
                  <c:v>-2.8714107365792812E-2</c:v>
                </c:pt>
                <c:pt idx="29">
                  <c:v>1.5424164524421569E-2</c:v>
                </c:pt>
                <c:pt idx="30">
                  <c:v>-8.4388185654006641E-4</c:v>
                </c:pt>
                <c:pt idx="31">
                  <c:v>-1.4780405405405466E-2</c:v>
                </c:pt>
                <c:pt idx="32">
                  <c:v>6.4294899271325392E-3</c:v>
                </c:pt>
                <c:pt idx="33">
                  <c:v>8.5178875638839747E-4</c:v>
                </c:pt>
                <c:pt idx="34">
                  <c:v>-2.0851063829787169E-2</c:v>
                </c:pt>
                <c:pt idx="35">
                  <c:v>4.7805302042589924E-3</c:v>
                </c:pt>
                <c:pt idx="36">
                  <c:v>1.7733564013840835E-2</c:v>
                </c:pt>
                <c:pt idx="37">
                  <c:v>-1.8274543136421576E-2</c:v>
                </c:pt>
                <c:pt idx="38">
                  <c:v>9.5238095238094744E-3</c:v>
                </c:pt>
                <c:pt idx="39">
                  <c:v>-5.5746140651800604E-3</c:v>
                </c:pt>
                <c:pt idx="40">
                  <c:v>4.3122035360060415E-4</c:v>
                </c:pt>
                <c:pt idx="41">
                  <c:v>-1.551724137931032E-2</c:v>
                </c:pt>
                <c:pt idx="42">
                  <c:v>-6.129597197898449E-3</c:v>
                </c:pt>
                <c:pt idx="43">
                  <c:v>-1.8502202643171727E-2</c:v>
                </c:pt>
                <c:pt idx="44">
                  <c:v>-1.9748653500897724E-2</c:v>
                </c:pt>
                <c:pt idx="45">
                  <c:v>-1.0073260073260022E-2</c:v>
                </c:pt>
                <c:pt idx="46">
                  <c:v>1.8038852913968572E-2</c:v>
                </c:pt>
                <c:pt idx="47">
                  <c:v>1.226715129486595E-2</c:v>
                </c:pt>
                <c:pt idx="48">
                  <c:v>1.1220825852782765E-2</c:v>
                </c:pt>
                <c:pt idx="49">
                  <c:v>9.7647581003106453E-3</c:v>
                </c:pt>
                <c:pt idx="50">
                  <c:v>-2.0219780219780256E-2</c:v>
                </c:pt>
                <c:pt idx="51">
                  <c:v>-9.8698968147150675E-3</c:v>
                </c:pt>
                <c:pt idx="52">
                  <c:v>5.4372451291346165E-3</c:v>
                </c:pt>
                <c:pt idx="53">
                  <c:v>2.2532672374942385E-3</c:v>
                </c:pt>
                <c:pt idx="54">
                  <c:v>-6.744604316546699E-3</c:v>
                </c:pt>
                <c:pt idx="55">
                  <c:v>-3.6215482118604932E-3</c:v>
                </c:pt>
                <c:pt idx="56">
                  <c:v>-1.1358473421172193E-2</c:v>
                </c:pt>
                <c:pt idx="57">
                  <c:v>-2.2518382352941266E-2</c:v>
                </c:pt>
                <c:pt idx="58">
                  <c:v>-9.4029149036200885E-3</c:v>
                </c:pt>
                <c:pt idx="59">
                  <c:v>2.040816326530611E-2</c:v>
                </c:pt>
                <c:pt idx="60">
                  <c:v>4.6511627906977403E-3</c:v>
                </c:pt>
                <c:pt idx="61">
                  <c:v>-5.09259259259273E-3</c:v>
                </c:pt>
                <c:pt idx="62">
                  <c:v>0</c:v>
                </c:pt>
                <c:pt idx="63">
                  <c:v>0</c:v>
                </c:pt>
                <c:pt idx="64">
                  <c:v>-3.72266170311765E-3</c:v>
                </c:pt>
                <c:pt idx="65">
                  <c:v>-1.8682858477346968E-2</c:v>
                </c:pt>
                <c:pt idx="66">
                  <c:v>1.4278914802473861E-3</c:v>
                </c:pt>
                <c:pt idx="67">
                  <c:v>9.9809885931559338E-3</c:v>
                </c:pt>
                <c:pt idx="68">
                  <c:v>5.647058823529459E-3</c:v>
                </c:pt>
                <c:pt idx="69">
                  <c:v>1.4974262985493696E-2</c:v>
                </c:pt>
                <c:pt idx="70">
                  <c:v>1.106500691562925E-2</c:v>
                </c:pt>
                <c:pt idx="71">
                  <c:v>6.8399452804376922E-3</c:v>
                </c:pt>
                <c:pt idx="72">
                  <c:v>-9.0579710144925607E-4</c:v>
                </c:pt>
                <c:pt idx="73">
                  <c:v>2.2665457842248739E-3</c:v>
                </c:pt>
                <c:pt idx="74">
                  <c:v>-8.5933966530980423E-3</c:v>
                </c:pt>
                <c:pt idx="75">
                  <c:v>-7.7554744525548218E-3</c:v>
                </c:pt>
                <c:pt idx="76">
                  <c:v>0</c:v>
                </c:pt>
                <c:pt idx="77">
                  <c:v>1.2413793103448256E-2</c:v>
                </c:pt>
                <c:pt idx="78">
                  <c:v>1.1353315168029064E-2</c:v>
                </c:pt>
                <c:pt idx="79">
                  <c:v>4.0413111809609274E-3</c:v>
                </c:pt>
                <c:pt idx="80">
                  <c:v>8.9445438282647269E-3</c:v>
                </c:pt>
                <c:pt idx="81">
                  <c:v>1.3297872340425565E-2</c:v>
                </c:pt>
                <c:pt idx="82">
                  <c:v>8.748906386701476E-4</c:v>
                </c:pt>
                <c:pt idx="83">
                  <c:v>1.1800699300699283E-2</c:v>
                </c:pt>
                <c:pt idx="84">
                  <c:v>-1.8142548596112234E-2</c:v>
                </c:pt>
                <c:pt idx="85">
                  <c:v>-6.1592608886933816E-3</c:v>
                </c:pt>
                <c:pt idx="86">
                  <c:v>-1.7264276228419681E-2</c:v>
                </c:pt>
                <c:pt idx="87">
                  <c:v>-1.1261261261261262E-2</c:v>
                </c:pt>
                <c:pt idx="88">
                  <c:v>-1.2300683371298386E-2</c:v>
                </c:pt>
                <c:pt idx="89">
                  <c:v>-4.1512915129151224E-3</c:v>
                </c:pt>
                <c:pt idx="90">
                  <c:v>2.7790643816581161E-3</c:v>
                </c:pt>
                <c:pt idx="91">
                  <c:v>4.6189376443425239E-4</c:v>
                </c:pt>
                <c:pt idx="92">
                  <c:v>9.695290858725801E-3</c:v>
                </c:pt>
                <c:pt idx="93">
                  <c:v>-6.858710562414363E-3</c:v>
                </c:pt>
                <c:pt idx="94">
                  <c:v>-7.3664825046040588E-3</c:v>
                </c:pt>
                <c:pt idx="95">
                  <c:v>1.1131725417439797E-2</c:v>
                </c:pt>
                <c:pt idx="96">
                  <c:v>-5.5045871559633482E-3</c:v>
                </c:pt>
                <c:pt idx="97">
                  <c:v>3.2287822878228913E-3</c:v>
                </c:pt>
                <c:pt idx="98">
                  <c:v>2.2988505747126762E-3</c:v>
                </c:pt>
                <c:pt idx="99">
                  <c:v>7.7981651376145943E-3</c:v>
                </c:pt>
                <c:pt idx="100">
                  <c:v>1.2289485662266708E-2</c:v>
                </c:pt>
                <c:pt idx="101">
                  <c:v>-1.7985611510790984E-3</c:v>
                </c:pt>
                <c:pt idx="102">
                  <c:v>3.6036036036036869E-3</c:v>
                </c:pt>
                <c:pt idx="103">
                  <c:v>5.3859964093356119E-3</c:v>
                </c:pt>
                <c:pt idx="104">
                  <c:v>2.1875000000000089E-2</c:v>
                </c:pt>
                <c:pt idx="105">
                  <c:v>-6.9899519440803906E-3</c:v>
                </c:pt>
                <c:pt idx="106">
                  <c:v>-1.3638363396392376E-2</c:v>
                </c:pt>
                <c:pt idx="107">
                  <c:v>-9.8126672613738797E-3</c:v>
                </c:pt>
                <c:pt idx="108">
                  <c:v>-3.4234234234234148E-2</c:v>
                </c:pt>
                <c:pt idx="109">
                  <c:v>2.3320895522386731E-3</c:v>
                </c:pt>
                <c:pt idx="110">
                  <c:v>2.3266635644486138E-3</c:v>
                </c:pt>
                <c:pt idx="111">
                  <c:v>-6.0352831940575216E-3</c:v>
                </c:pt>
                <c:pt idx="112">
                  <c:v>-5.137786081270408E-3</c:v>
                </c:pt>
                <c:pt idx="113">
                  <c:v>-4.6948356807519076E-4</c:v>
                </c:pt>
                <c:pt idx="114">
                  <c:v>9.3940817285108379E-4</c:v>
                </c:pt>
                <c:pt idx="115">
                  <c:v>1.501642421398406E-2</c:v>
                </c:pt>
                <c:pt idx="116">
                  <c:v>1.849283402681586E-3</c:v>
                </c:pt>
                <c:pt idx="117">
                  <c:v>2.8149515459160102E-2</c:v>
                </c:pt>
                <c:pt idx="118">
                  <c:v>1.6606822262118376E-2</c:v>
                </c:pt>
                <c:pt idx="119">
                  <c:v>-3.0905077262693282E-3</c:v>
                </c:pt>
                <c:pt idx="120">
                  <c:v>2.2143489813995004E-3</c:v>
                </c:pt>
                <c:pt idx="121">
                  <c:v>-9.72160848431281E-3</c:v>
                </c:pt>
                <c:pt idx="122">
                  <c:v>-1.1601963409192395E-2</c:v>
                </c:pt>
                <c:pt idx="123">
                  <c:v>0</c:v>
                </c:pt>
                <c:pt idx="124">
                  <c:v>-5.4176072234761825E-3</c:v>
                </c:pt>
                <c:pt idx="125">
                  <c:v>5.4471175669540371E-3</c:v>
                </c:pt>
                <c:pt idx="126">
                  <c:v>-8.1264108352144346E-3</c:v>
                </c:pt>
                <c:pt idx="127">
                  <c:v>-5.9171597633135642E-3</c:v>
                </c:pt>
                <c:pt idx="128">
                  <c:v>-2.655677655677648E-2</c:v>
                </c:pt>
                <c:pt idx="129">
                  <c:v>1.0348071495766643E-2</c:v>
                </c:pt>
                <c:pt idx="130">
                  <c:v>1.7225325884543806E-2</c:v>
                </c:pt>
                <c:pt idx="131">
                  <c:v>6.8649885583523373E-3</c:v>
                </c:pt>
                <c:pt idx="132">
                  <c:v>1.6363636363636337E-2</c:v>
                </c:pt>
                <c:pt idx="133">
                  <c:v>-3.1305903398926782E-3</c:v>
                </c:pt>
                <c:pt idx="134">
                  <c:v>-8.5240017945265919E-3</c:v>
                </c:pt>
                <c:pt idx="135">
                  <c:v>2.7149321266967744E-3</c:v>
                </c:pt>
                <c:pt idx="136">
                  <c:v>-1.6696750902527122E-2</c:v>
                </c:pt>
                <c:pt idx="137">
                  <c:v>2.753556677375047E-3</c:v>
                </c:pt>
                <c:pt idx="138">
                  <c:v>-2.9290617848970277E-2</c:v>
                </c:pt>
                <c:pt idx="139">
                  <c:v>-2.4045261669024119E-2</c:v>
                </c:pt>
                <c:pt idx="140">
                  <c:v>-1.6425120772946854E-2</c:v>
                </c:pt>
                <c:pt idx="141">
                  <c:v>-8.8408644400785712E-3</c:v>
                </c:pt>
                <c:pt idx="142">
                  <c:v>8.9197224975222852E-3</c:v>
                </c:pt>
                <c:pt idx="143">
                  <c:v>3.4381139489194639E-3</c:v>
                </c:pt>
                <c:pt idx="144">
                  <c:v>1.1747430249632991E-2</c:v>
                </c:pt>
                <c:pt idx="145">
                  <c:v>-4.8379293662313217E-3</c:v>
                </c:pt>
                <c:pt idx="146">
                  <c:v>-1.0695187165775345E-2</c:v>
                </c:pt>
                <c:pt idx="147">
                  <c:v>9.3366093366092241E-3</c:v>
                </c:pt>
                <c:pt idx="148">
                  <c:v>-1.5579357351509265E-2</c:v>
                </c:pt>
                <c:pt idx="149">
                  <c:v>-3.9564787339267209E-3</c:v>
                </c:pt>
                <c:pt idx="150">
                  <c:v>5.1638530287984069E-2</c:v>
                </c:pt>
                <c:pt idx="151">
                  <c:v>3.3994334277620344E-2</c:v>
                </c:pt>
                <c:pt idx="152">
                  <c:v>-4.4748858447488445E-2</c:v>
                </c:pt>
                <c:pt idx="153">
                  <c:v>-4.3021032504781745E-3</c:v>
                </c:pt>
                <c:pt idx="154">
                  <c:v>8.1613058089295108E-3</c:v>
                </c:pt>
                <c:pt idx="155">
                  <c:v>-1.3809523809523768E-2</c:v>
                </c:pt>
                <c:pt idx="156">
                  <c:v>-9.1743119266055658E-3</c:v>
                </c:pt>
                <c:pt idx="157">
                  <c:v>-2.4853801169590548E-2</c:v>
                </c:pt>
                <c:pt idx="158">
                  <c:v>-2.6486756621689211E-2</c:v>
                </c:pt>
                <c:pt idx="159">
                  <c:v>-3.2340862422997892E-2</c:v>
                </c:pt>
                <c:pt idx="160">
                  <c:v>-5.3050397877992374E-4</c:v>
                </c:pt>
                <c:pt idx="161">
                  <c:v>-4.0339702760085007E-2</c:v>
                </c:pt>
                <c:pt idx="162">
                  <c:v>-2.0464601769911366E-2</c:v>
                </c:pt>
                <c:pt idx="163">
                  <c:v>1.7504234895539171E-2</c:v>
                </c:pt>
                <c:pt idx="164">
                  <c:v>4.2730299667036606E-2</c:v>
                </c:pt>
                <c:pt idx="165">
                  <c:v>1.3837147418839893E-2</c:v>
                </c:pt>
                <c:pt idx="166">
                  <c:v>-2.4671916010498812E-2</c:v>
                </c:pt>
                <c:pt idx="167">
                  <c:v>-1.4531754574811604E-2</c:v>
                </c:pt>
                <c:pt idx="168">
                  <c:v>3.2222829055161106E-2</c:v>
                </c:pt>
                <c:pt idx="169">
                  <c:v>5.8201058201059787E-3</c:v>
                </c:pt>
                <c:pt idx="170">
                  <c:v>-1.0520778537611932E-2</c:v>
                </c:pt>
                <c:pt idx="171">
                  <c:v>3.7745879851143055E-2</c:v>
                </c:pt>
                <c:pt idx="172">
                  <c:v>-1.8954918032786938E-2</c:v>
                </c:pt>
                <c:pt idx="173">
                  <c:v>-5.7441253263707283E-3</c:v>
                </c:pt>
                <c:pt idx="174">
                  <c:v>-7.8781512605041269E-3</c:v>
                </c:pt>
                <c:pt idx="175">
                  <c:v>-1.1646373742720956E-2</c:v>
                </c:pt>
                <c:pt idx="176">
                  <c:v>1.6604177825388252E-2</c:v>
                </c:pt>
                <c:pt idx="177">
                  <c:v>1.5279241306638521E-2</c:v>
                </c:pt>
                <c:pt idx="178">
                  <c:v>-1.7644006227296307E-2</c:v>
                </c:pt>
                <c:pt idx="179">
                  <c:v>-1.426307448494451E-2</c:v>
                </c:pt>
                <c:pt idx="180">
                  <c:v>2.1436227224008119E-3</c:v>
                </c:pt>
                <c:pt idx="181">
                  <c:v>-2.6737967914438502E-2</c:v>
                </c:pt>
                <c:pt idx="182">
                  <c:v>-1.3186813186813102E-2</c:v>
                </c:pt>
                <c:pt idx="183">
                  <c:v>-1.1692650334075771E-2</c:v>
                </c:pt>
                <c:pt idx="184">
                  <c:v>-3.3802816901407728E-3</c:v>
                </c:pt>
                <c:pt idx="185">
                  <c:v>-2.0350480497456358E-2</c:v>
                </c:pt>
                <c:pt idx="186">
                  <c:v>-3.5199076745527955E-2</c:v>
                </c:pt>
                <c:pt idx="187">
                  <c:v>2.7511961722488092E-2</c:v>
                </c:pt>
                <c:pt idx="188">
                  <c:v>2.4447031431897654E-2</c:v>
                </c:pt>
                <c:pt idx="189">
                  <c:v>1.7045454545454381E-2</c:v>
                </c:pt>
                <c:pt idx="190">
                  <c:v>2.1229050279329753E-2</c:v>
                </c:pt>
                <c:pt idx="191">
                  <c:v>6.5645514223193341E-3</c:v>
                </c:pt>
                <c:pt idx="192">
                  <c:v>1.086956521739146E-2</c:v>
                </c:pt>
                <c:pt idx="193">
                  <c:v>3.2258064516128343E-3</c:v>
                </c:pt>
                <c:pt idx="194">
                  <c:v>-2.1436227224008119E-3</c:v>
                </c:pt>
                <c:pt idx="195">
                  <c:v>-2.1482277121376314E-3</c:v>
                </c:pt>
                <c:pt idx="196">
                  <c:v>-3.7674919268028384E-3</c:v>
                </c:pt>
                <c:pt idx="197">
                  <c:v>-5.9427336574826026E-3</c:v>
                </c:pt>
                <c:pt idx="198">
                  <c:v>1.032608695652181E-2</c:v>
                </c:pt>
                <c:pt idx="199">
                  <c:v>-1.0758472296933607E-3</c:v>
                </c:pt>
                <c:pt idx="200">
                  <c:v>5.3850296176618259E-4</c:v>
                </c:pt>
                <c:pt idx="201">
                  <c:v>5.3821313240051476E-4</c:v>
                </c:pt>
                <c:pt idx="202">
                  <c:v>-2.8509951586874725E-2</c:v>
                </c:pt>
                <c:pt idx="203">
                  <c:v>2.9900332225913772E-2</c:v>
                </c:pt>
                <c:pt idx="204">
                  <c:v>-5.3763440860223456E-4</c:v>
                </c:pt>
                <c:pt idx="205">
                  <c:v>-1.1296395911780574E-2</c:v>
                </c:pt>
                <c:pt idx="206">
                  <c:v>3.8084874863982747E-3</c:v>
                </c:pt>
                <c:pt idx="207">
                  <c:v>-1.2466124661246636E-2</c:v>
                </c:pt>
                <c:pt idx="208">
                  <c:v>9.3304061470912032E-3</c:v>
                </c:pt>
                <c:pt idx="209">
                  <c:v>-6.5252854812398583E-3</c:v>
                </c:pt>
                <c:pt idx="210">
                  <c:v>2.90093048713739E-2</c:v>
                </c:pt>
                <c:pt idx="211">
                  <c:v>8.5106382978723475E-3</c:v>
                </c:pt>
                <c:pt idx="212">
                  <c:v>5.2742616033744775E-4</c:v>
                </c:pt>
                <c:pt idx="213">
                  <c:v>-2.2667369530838151E-2</c:v>
                </c:pt>
                <c:pt idx="214">
                  <c:v>-3.2362459546924878E-3</c:v>
                </c:pt>
                <c:pt idx="215">
                  <c:v>-1.8398268398268389E-2</c:v>
                </c:pt>
                <c:pt idx="216">
                  <c:v>-8.2690187431092681E-3</c:v>
                </c:pt>
                <c:pt idx="217">
                  <c:v>1.3340744858254698E-2</c:v>
                </c:pt>
                <c:pt idx="218">
                  <c:v>-1.7004936917169429E-2</c:v>
                </c:pt>
                <c:pt idx="219">
                  <c:v>-8.928571428571435E-3</c:v>
                </c:pt>
                <c:pt idx="220">
                  <c:v>-5.6306306306307102E-3</c:v>
                </c:pt>
                <c:pt idx="221">
                  <c:v>-5.7757644394110963E-2</c:v>
                </c:pt>
                <c:pt idx="222">
                  <c:v>1.1418269230769093E-2</c:v>
                </c:pt>
                <c:pt idx="223">
                  <c:v>1.0101010101010204E-2</c:v>
                </c:pt>
                <c:pt idx="224">
                  <c:v>-2.5294117647058807E-2</c:v>
                </c:pt>
                <c:pt idx="225">
                  <c:v>-5.4315027157513492E-3</c:v>
                </c:pt>
                <c:pt idx="226">
                  <c:v>-6.0679611650486295E-3</c:v>
                </c:pt>
                <c:pt idx="227">
                  <c:v>-5.4945054945054863E-3</c:v>
                </c:pt>
                <c:pt idx="228">
                  <c:v>3.0693677102517319E-3</c:v>
                </c:pt>
                <c:pt idx="229">
                  <c:v>-6.1199510403926337E-4</c:v>
                </c:pt>
                <c:pt idx="230">
                  <c:v>-1.2247397428046498E-2</c:v>
                </c:pt>
                <c:pt idx="231">
                  <c:v>-4.9597024178548235E-3</c:v>
                </c:pt>
                <c:pt idx="232">
                  <c:v>-2.3676012461059239E-2</c:v>
                </c:pt>
                <c:pt idx="233">
                  <c:v>1.1486917677089963E-2</c:v>
                </c:pt>
                <c:pt idx="234">
                  <c:v>-9.4637223974763634E-3</c:v>
                </c:pt>
                <c:pt idx="235">
                  <c:v>-1.4012738853503112E-2</c:v>
                </c:pt>
                <c:pt idx="236">
                  <c:v>-1.3565891472868272E-2</c:v>
                </c:pt>
                <c:pt idx="237">
                  <c:v>1.1787819253438095E-2</c:v>
                </c:pt>
                <c:pt idx="238">
                  <c:v>-2.3948220064724871E-2</c:v>
                </c:pt>
                <c:pt idx="239">
                  <c:v>-3.8461538461538464E-2</c:v>
                </c:pt>
                <c:pt idx="240">
                  <c:v>6.8965517241379309E-2</c:v>
                </c:pt>
                <c:pt idx="241">
                  <c:v>3.870967741935516E-3</c:v>
                </c:pt>
                <c:pt idx="242">
                  <c:v>-4.4987146529563166E-3</c:v>
                </c:pt>
                <c:pt idx="243">
                  <c:v>-4.7127178825048445E-2</c:v>
                </c:pt>
                <c:pt idx="244">
                  <c:v>1.5582655826558295E-2</c:v>
                </c:pt>
                <c:pt idx="245">
                  <c:v>6.6711140760505579E-4</c:v>
                </c:pt>
                <c:pt idx="246">
                  <c:v>5.933333333333337E-2</c:v>
                </c:pt>
                <c:pt idx="247">
                  <c:v>-1.8250471994965444E-2</c:v>
                </c:pt>
                <c:pt idx="248">
                  <c:v>-2.051282051282053E-2</c:v>
                </c:pt>
                <c:pt idx="249">
                  <c:v>6.5445026178011408E-3</c:v>
                </c:pt>
                <c:pt idx="250">
                  <c:v>-8.4525357607282692E-3</c:v>
                </c:pt>
                <c:pt idx="251">
                  <c:v>-4.5901639344262477E-3</c:v>
                </c:pt>
                <c:pt idx="252">
                  <c:v>1.9104084321475687E-2</c:v>
                </c:pt>
                <c:pt idx="253">
                  <c:v>-1.5513897866839056E-2</c:v>
                </c:pt>
                <c:pt idx="254">
                  <c:v>-2.4950755088640891E-2</c:v>
                </c:pt>
                <c:pt idx="255">
                  <c:v>-1.9528619528619472E-2</c:v>
                </c:pt>
                <c:pt idx="256">
                  <c:v>-3.8461538461538491E-2</c:v>
                </c:pt>
                <c:pt idx="257">
                  <c:v>1.4285714285713982E-3</c:v>
                </c:pt>
                <c:pt idx="258">
                  <c:v>7.1326676176889908E-3</c:v>
                </c:pt>
                <c:pt idx="259">
                  <c:v>-1.3456090651558039E-2</c:v>
                </c:pt>
                <c:pt idx="260">
                  <c:v>-3.8765254845656794E-2</c:v>
                </c:pt>
                <c:pt idx="261">
                  <c:v>-7.4682598954442015E-4</c:v>
                </c:pt>
                <c:pt idx="262">
                  <c:v>-1.3452914798206388E-2</c:v>
                </c:pt>
                <c:pt idx="263">
                  <c:v>-1.5151515151515098E-2</c:v>
                </c:pt>
                <c:pt idx="264">
                  <c:v>1.1538461538461565E-2</c:v>
                </c:pt>
                <c:pt idx="265">
                  <c:v>4.9429657794676833E-2</c:v>
                </c:pt>
                <c:pt idx="266">
                  <c:v>-4.0579710144927568E-2</c:v>
                </c:pt>
                <c:pt idx="267">
                  <c:v>3.7009063444108779E-2</c:v>
                </c:pt>
                <c:pt idx="268">
                  <c:v>-9.4683175528041345E-3</c:v>
                </c:pt>
                <c:pt idx="269">
                  <c:v>-1.2499999999999995E-2</c:v>
                </c:pt>
                <c:pt idx="270">
                  <c:v>1.1169024571854085E-2</c:v>
                </c:pt>
                <c:pt idx="271">
                  <c:v>0</c:v>
                </c:pt>
                <c:pt idx="272">
                  <c:v>-4.7128129602356447E-2</c:v>
                </c:pt>
                <c:pt idx="273">
                  <c:v>-1.6228748068006112E-2</c:v>
                </c:pt>
                <c:pt idx="274">
                  <c:v>5.2631578947368411E-2</c:v>
                </c:pt>
                <c:pt idx="275">
                  <c:v>1.4925373134328304E-2</c:v>
                </c:pt>
                <c:pt idx="276">
                  <c:v>-4.8529411764705897E-2</c:v>
                </c:pt>
                <c:pt idx="277">
                  <c:v>1.7774343122102042E-2</c:v>
                </c:pt>
                <c:pt idx="278">
                  <c:v>-1.6704631738800352E-2</c:v>
                </c:pt>
                <c:pt idx="279">
                  <c:v>-2.7027027027027001E-2</c:v>
                </c:pt>
                <c:pt idx="280">
                  <c:v>6.3492063492063544E-2</c:v>
                </c:pt>
                <c:pt idx="281">
                  <c:v>5.3731343283582006E-2</c:v>
                </c:pt>
                <c:pt idx="282">
                  <c:v>3.8243626062323011E-2</c:v>
                </c:pt>
                <c:pt idx="283">
                  <c:v>6.4120054570259169E-2</c:v>
                </c:pt>
                <c:pt idx="284">
                  <c:v>-4.4230769230769199E-2</c:v>
                </c:pt>
                <c:pt idx="285">
                  <c:v>6.0362173038229277E-3</c:v>
                </c:pt>
                <c:pt idx="286">
                  <c:v>-2.0000000000000049E-2</c:v>
                </c:pt>
                <c:pt idx="287">
                  <c:v>-8.1632653061223959E-3</c:v>
                </c:pt>
                <c:pt idx="288">
                  <c:v>1.3031550068587071E-2</c:v>
                </c:pt>
                <c:pt idx="289">
                  <c:v>2.0311442112390027E-2</c:v>
                </c:pt>
                <c:pt idx="290">
                  <c:v>3.1851360318513634E-2</c:v>
                </c:pt>
                <c:pt idx="291">
                  <c:v>1.2861736334405098E-2</c:v>
                </c:pt>
                <c:pt idx="292">
                  <c:v>8.8888888888889253E-3</c:v>
                </c:pt>
                <c:pt idx="293">
                  <c:v>4.2794210195091234E-2</c:v>
                </c:pt>
                <c:pt idx="294">
                  <c:v>1.6898008449004291E-2</c:v>
                </c:pt>
                <c:pt idx="295">
                  <c:v>1.3649851632047291E-2</c:v>
                </c:pt>
                <c:pt idx="296">
                  <c:v>-1.6393442622950678E-2</c:v>
                </c:pt>
                <c:pt idx="297">
                  <c:v>5.9523809523797679E-4</c:v>
                </c:pt>
                <c:pt idx="298">
                  <c:v>-5.9488399762034575E-4</c:v>
                </c:pt>
                <c:pt idx="299">
                  <c:v>6.5476190476190131E-3</c:v>
                </c:pt>
                <c:pt idx="300">
                  <c:v>4.1395623891188815E-3</c:v>
                </c:pt>
                <c:pt idx="301">
                  <c:v>-7.6560659599528274E-3</c:v>
                </c:pt>
                <c:pt idx="302">
                  <c:v>5.3412462908011783E-3</c:v>
                </c:pt>
                <c:pt idx="303">
                  <c:v>1.8890200708382543E-2</c:v>
                </c:pt>
                <c:pt idx="304">
                  <c:v>-6.3731170336038803E-3</c:v>
                </c:pt>
                <c:pt idx="305">
                  <c:v>-4.0816326530612413E-3</c:v>
                </c:pt>
                <c:pt idx="306">
                  <c:v>2.283372365339582E-2</c:v>
                </c:pt>
                <c:pt idx="307">
                  <c:v>-2.3468803663423021E-2</c:v>
                </c:pt>
                <c:pt idx="308">
                  <c:v>-1.9343493552168717E-2</c:v>
                </c:pt>
                <c:pt idx="309">
                  <c:v>-7.1727435744172738E-3</c:v>
                </c:pt>
                <c:pt idx="310">
                  <c:v>1.5051173991571343E-2</c:v>
                </c:pt>
                <c:pt idx="311">
                  <c:v>1.0676156583629876E-2</c:v>
                </c:pt>
                <c:pt idx="312">
                  <c:v>4.6948356807512822E-3</c:v>
                </c:pt>
                <c:pt idx="313">
                  <c:v>1.343457943925236E-2</c:v>
                </c:pt>
                <c:pt idx="314">
                  <c:v>-6.9164265129683569E-3</c:v>
                </c:pt>
                <c:pt idx="315">
                  <c:v>-2.2634939059779487E-2</c:v>
                </c:pt>
                <c:pt idx="316">
                  <c:v>-3.1472684085510759E-2</c:v>
                </c:pt>
                <c:pt idx="317">
                  <c:v>-1.9006744328632665E-2</c:v>
                </c:pt>
                <c:pt idx="318">
                  <c:v>-1.0624999999999996E-2</c:v>
                </c:pt>
                <c:pt idx="319">
                  <c:v>1.7056222362602739E-2</c:v>
                </c:pt>
                <c:pt idx="320">
                  <c:v>1.8012422360248394E-2</c:v>
                </c:pt>
                <c:pt idx="321">
                  <c:v>2.5015253203172674E-2</c:v>
                </c:pt>
                <c:pt idx="322">
                  <c:v>9.5238095238095316E-3</c:v>
                </c:pt>
                <c:pt idx="323">
                  <c:v>-2.3584905660376855E-3</c:v>
                </c:pt>
                <c:pt idx="324">
                  <c:v>2.482269503546088E-2</c:v>
                </c:pt>
                <c:pt idx="325">
                  <c:v>6.3437139561706712E-3</c:v>
                </c:pt>
                <c:pt idx="326">
                  <c:v>-5.730659025787844E-3</c:v>
                </c:pt>
                <c:pt idx="327">
                  <c:v>-1.1527377521615633E-3</c:v>
                </c:pt>
                <c:pt idx="328">
                  <c:v>-5.7703404500854076E-4</c:v>
                </c:pt>
                <c:pt idx="329">
                  <c:v>-1.2124711316397278E-2</c:v>
                </c:pt>
                <c:pt idx="330">
                  <c:v>1.0520163646990047E-2</c:v>
                </c:pt>
                <c:pt idx="331">
                  <c:v>2.4869866975130116E-2</c:v>
                </c:pt>
                <c:pt idx="332">
                  <c:v>-1.7494356659142143E-2</c:v>
                </c:pt>
                <c:pt idx="333">
                  <c:v>-2.8719126938541069E-2</c:v>
                </c:pt>
                <c:pt idx="334">
                  <c:v>2.4246008279124785E-2</c:v>
                </c:pt>
                <c:pt idx="335">
                  <c:v>-1.9053117782910037E-2</c:v>
                </c:pt>
                <c:pt idx="336">
                  <c:v>-1.3537374926427127E-2</c:v>
                </c:pt>
                <c:pt idx="337">
                  <c:v>-7.1599045346062637E-3</c:v>
                </c:pt>
                <c:pt idx="338">
                  <c:v>2.5841346153846135E-2</c:v>
                </c:pt>
                <c:pt idx="339">
                  <c:v>-5.8582308142949993E-4</c:v>
                </c:pt>
                <c:pt idx="340">
                  <c:v>8.7924970691677685E-3</c:v>
                </c:pt>
                <c:pt idx="341">
                  <c:v>-1.8012783265543422E-2</c:v>
                </c:pt>
                <c:pt idx="342">
                  <c:v>1.1834319526627389E-2</c:v>
                </c:pt>
                <c:pt idx="343">
                  <c:v>-2.7485380116959203E-2</c:v>
                </c:pt>
                <c:pt idx="344">
                  <c:v>-1.3830426939266413E-2</c:v>
                </c:pt>
                <c:pt idx="345">
                  <c:v>4.2682926829268469E-3</c:v>
                </c:pt>
                <c:pt idx="346">
                  <c:v>9.7146326654523468E-3</c:v>
                </c:pt>
                <c:pt idx="347">
                  <c:v>-3.9085989176187531E-2</c:v>
                </c:pt>
                <c:pt idx="348">
                  <c:v>1.2515644555694352E-3</c:v>
                </c:pt>
                <c:pt idx="349">
                  <c:v>1.1249999999999982E-2</c:v>
                </c:pt>
                <c:pt idx="350">
                  <c:v>7.4165636588381335E-3</c:v>
                </c:pt>
                <c:pt idx="351">
                  <c:v>2.0858895705521463E-2</c:v>
                </c:pt>
                <c:pt idx="352">
                  <c:v>-1.502403846153846E-2</c:v>
                </c:pt>
                <c:pt idx="353">
                  <c:v>1.098230628431969E-2</c:v>
                </c:pt>
                <c:pt idx="354">
                  <c:v>-9.0525045262521767E-3</c:v>
                </c:pt>
                <c:pt idx="355">
                  <c:v>6.6991473812423518E-3</c:v>
                </c:pt>
                <c:pt idx="356">
                  <c:v>6.6545674531155122E-3</c:v>
                </c:pt>
                <c:pt idx="357">
                  <c:v>-2.4038461538461665E-2</c:v>
                </c:pt>
                <c:pt idx="358">
                  <c:v>9.2364532019705761E-3</c:v>
                </c:pt>
                <c:pt idx="359">
                  <c:v>-6.7114093959731195E-3</c:v>
                </c:pt>
                <c:pt idx="360">
                  <c:v>4.2997542997543171E-3</c:v>
                </c:pt>
                <c:pt idx="361">
                  <c:v>-6.727828746177552E-3</c:v>
                </c:pt>
                <c:pt idx="362">
                  <c:v>-8.6206896551722315E-3</c:v>
                </c:pt>
                <c:pt idx="363">
                  <c:v>-1.8012422360248501E-2</c:v>
                </c:pt>
                <c:pt idx="364">
                  <c:v>-2.0240354206198626E-2</c:v>
                </c:pt>
                <c:pt idx="365">
                  <c:v>-3.2278889606198007E-3</c:v>
                </c:pt>
                <c:pt idx="366">
                  <c:v>5.829015544041442E-3</c:v>
                </c:pt>
                <c:pt idx="367">
                  <c:v>-9.6587250482935341E-3</c:v>
                </c:pt>
                <c:pt idx="368">
                  <c:v>6.501950585175414E-4</c:v>
                </c:pt>
                <c:pt idx="369">
                  <c:v>-1.9493177387914968E-3</c:v>
                </c:pt>
                <c:pt idx="370">
                  <c:v>-4.5572916666666852E-3</c:v>
                </c:pt>
                <c:pt idx="371">
                  <c:v>2.6160889470242012E-2</c:v>
                </c:pt>
                <c:pt idx="372">
                  <c:v>-4.3339706819630321E-2</c:v>
                </c:pt>
                <c:pt idx="373">
                  <c:v>-3.5309793471019278E-2</c:v>
                </c:pt>
                <c:pt idx="374">
                  <c:v>3.8674033149171179E-2</c:v>
                </c:pt>
                <c:pt idx="375">
                  <c:v>7.3138297872341234E-3</c:v>
                </c:pt>
                <c:pt idx="376">
                  <c:v>0</c:v>
                </c:pt>
                <c:pt idx="377">
                  <c:v>-9.2409240924092775E-3</c:v>
                </c:pt>
                <c:pt idx="378">
                  <c:v>-2.8647568287808109E-2</c:v>
                </c:pt>
                <c:pt idx="379">
                  <c:v>1.0973936899862835E-2</c:v>
                </c:pt>
                <c:pt idx="380">
                  <c:v>1.6960651289009497E-2</c:v>
                </c:pt>
                <c:pt idx="381">
                  <c:v>3.068712474983316E-2</c:v>
                </c:pt>
                <c:pt idx="382">
                  <c:v>-1.2944983818769951E-3</c:v>
                </c:pt>
                <c:pt idx="383">
                  <c:v>1.0369410239792621E-2</c:v>
                </c:pt>
                <c:pt idx="384">
                  <c:v>7.6972418216806286E-3</c:v>
                </c:pt>
                <c:pt idx="385">
                  <c:v>2.5461489497135038E-3</c:v>
                </c:pt>
                <c:pt idx="386">
                  <c:v>1.0158730158730167E-2</c:v>
                </c:pt>
                <c:pt idx="387">
                  <c:v>6.913890634820832E-3</c:v>
                </c:pt>
                <c:pt idx="388">
                  <c:v>-1.8726591760299227E-3</c:v>
                </c:pt>
                <c:pt idx="389">
                  <c:v>1.6260162601626004E-2</c:v>
                </c:pt>
                <c:pt idx="390">
                  <c:v>1.2923076923076976E-2</c:v>
                </c:pt>
                <c:pt idx="391">
                  <c:v>5.4678007290400879E-3</c:v>
                </c:pt>
                <c:pt idx="392">
                  <c:v>-3.6253776435046688E-3</c:v>
                </c:pt>
                <c:pt idx="393">
                  <c:v>1.273499090357798E-2</c:v>
                </c:pt>
                <c:pt idx="394">
                  <c:v>1.7365269461077793E-2</c:v>
                </c:pt>
                <c:pt idx="395">
                  <c:v>1.1771630370808197E-3</c:v>
                </c:pt>
                <c:pt idx="396">
                  <c:v>8.2304526748969431E-3</c:v>
                </c:pt>
                <c:pt idx="397">
                  <c:v>0</c:v>
                </c:pt>
                <c:pt idx="398">
                  <c:v>-1.1078717201166049E-2</c:v>
                </c:pt>
                <c:pt idx="399">
                  <c:v>3.8325471698113123E-2</c:v>
                </c:pt>
                <c:pt idx="400">
                  <c:v>2.8392958546280524E-2</c:v>
                </c:pt>
                <c:pt idx="401">
                  <c:v>1.7117614577581573E-2</c:v>
                </c:pt>
                <c:pt idx="402">
                  <c:v>-1.085776330076174E-3</c:v>
                </c:pt>
                <c:pt idx="403">
                  <c:v>1.3586956521739132E-2</c:v>
                </c:pt>
                <c:pt idx="404">
                  <c:v>-8.0428954423591732E-3</c:v>
                </c:pt>
                <c:pt idx="405">
                  <c:v>1.0270270270270339E-2</c:v>
                </c:pt>
                <c:pt idx="406">
                  <c:v>0</c:v>
                </c:pt>
                <c:pt idx="407">
                  <c:v>1.0165864098448246E-2</c:v>
                </c:pt>
                <c:pt idx="408">
                  <c:v>-1.7478813559321946E-2</c:v>
                </c:pt>
                <c:pt idx="409">
                  <c:v>3.7735849056603926E-3</c:v>
                </c:pt>
                <c:pt idx="410">
                  <c:v>1.0741138560687203E-3</c:v>
                </c:pt>
                <c:pt idx="411">
                  <c:v>-2.0386266094420548E-2</c:v>
                </c:pt>
                <c:pt idx="412">
                  <c:v>2.190580503833469E-3</c:v>
                </c:pt>
                <c:pt idx="413">
                  <c:v>1.6393442622949499E-3</c:v>
                </c:pt>
                <c:pt idx="414">
                  <c:v>6.0010911074742492E-3</c:v>
                </c:pt>
                <c:pt idx="415">
                  <c:v>1.6268980477222117E-3</c:v>
                </c:pt>
                <c:pt idx="416">
                  <c:v>-5.4141851651315711E-4</c:v>
                </c:pt>
                <c:pt idx="417">
                  <c:v>1.0834236186348824E-2</c:v>
                </c:pt>
                <c:pt idx="418">
                  <c:v>3.2154340836012176E-3</c:v>
                </c:pt>
                <c:pt idx="419">
                  <c:v>-5.3418803418802284E-3</c:v>
                </c:pt>
                <c:pt idx="420">
                  <c:v>7.5187969924812329E-3</c:v>
                </c:pt>
                <c:pt idx="421">
                  <c:v>7.4626865671640194E-3</c:v>
                </c:pt>
                <c:pt idx="422">
                  <c:v>-2.0634920634920478E-2</c:v>
                </c:pt>
                <c:pt idx="423">
                  <c:v>4.3219881145325923E-3</c:v>
                </c:pt>
                <c:pt idx="424">
                  <c:v>-3.7654653039268576E-3</c:v>
                </c:pt>
                <c:pt idx="425">
                  <c:v>-8.6393088552915841E-3</c:v>
                </c:pt>
                <c:pt idx="426">
                  <c:v>1.6339869281045791E-2</c:v>
                </c:pt>
                <c:pt idx="427">
                  <c:v>-1.1254019292604547E-2</c:v>
                </c:pt>
                <c:pt idx="428">
                  <c:v>-2.1138211382113851E-2</c:v>
                </c:pt>
                <c:pt idx="429">
                  <c:v>4.4296788482836025E-3</c:v>
                </c:pt>
                <c:pt idx="430">
                  <c:v>-9.9228224917309645E-3</c:v>
                </c:pt>
                <c:pt idx="431">
                  <c:v>-1.1135857461024262E-3</c:v>
                </c:pt>
                <c:pt idx="432">
                  <c:v>0</c:v>
                </c:pt>
                <c:pt idx="433">
                  <c:v>6.131549609810447E-3</c:v>
                </c:pt>
                <c:pt idx="434">
                  <c:v>-4.4321329639890215E-3</c:v>
                </c:pt>
                <c:pt idx="435">
                  <c:v>-2.2259321090706261E-3</c:v>
                </c:pt>
                <c:pt idx="436">
                  <c:v>-1.7289459007250346E-2</c:v>
                </c:pt>
                <c:pt idx="437">
                  <c:v>2.2701475595913248E-3</c:v>
                </c:pt>
                <c:pt idx="438">
                  <c:v>9.6262740656850587E-3</c:v>
                </c:pt>
                <c:pt idx="439">
                  <c:v>-2.8042624789678724E-3</c:v>
                </c:pt>
                <c:pt idx="440">
                  <c:v>1.0123734533183335E-2</c:v>
                </c:pt>
                <c:pt idx="441">
                  <c:v>1.336302895322931E-2</c:v>
                </c:pt>
                <c:pt idx="442">
                  <c:v>-2.7472527472527865E-3</c:v>
                </c:pt>
                <c:pt idx="443">
                  <c:v>1.9834710743801817E-2</c:v>
                </c:pt>
                <c:pt idx="444">
                  <c:v>1.4046461372231117E-2</c:v>
                </c:pt>
                <c:pt idx="445">
                  <c:v>-6.9259456579647844E-3</c:v>
                </c:pt>
                <c:pt idx="446">
                  <c:v>8.5836909871244704E-3</c:v>
                </c:pt>
                <c:pt idx="447">
                  <c:v>-8.5106382978723475E-3</c:v>
                </c:pt>
                <c:pt idx="448">
                  <c:v>2.682403433476433E-3</c:v>
                </c:pt>
                <c:pt idx="449">
                  <c:v>-2.9427501337613734E-2</c:v>
                </c:pt>
                <c:pt idx="450">
                  <c:v>-1.3230429988974751E-2</c:v>
                </c:pt>
                <c:pt idx="451">
                  <c:v>-2.2905027932960904E-2</c:v>
                </c:pt>
                <c:pt idx="452">
                  <c:v>6.8610634648371069E-3</c:v>
                </c:pt>
                <c:pt idx="453">
                  <c:v>-5.678591709255984E-3</c:v>
                </c:pt>
                <c:pt idx="454">
                  <c:v>1.0850942318674912E-2</c:v>
                </c:pt>
                <c:pt idx="455">
                  <c:v>2.8248587570621872E-3</c:v>
                </c:pt>
                <c:pt idx="456">
                  <c:v>8.450704225352032E-3</c:v>
                </c:pt>
                <c:pt idx="457">
                  <c:v>1.5083798882681741E-2</c:v>
                </c:pt>
                <c:pt idx="458">
                  <c:v>-3.3021463951569767E-3</c:v>
                </c:pt>
                <c:pt idx="459">
                  <c:v>7.7305356156819752E-3</c:v>
                </c:pt>
                <c:pt idx="460">
                  <c:v>-3.8356164383561799E-3</c:v>
                </c:pt>
                <c:pt idx="461">
                  <c:v>5.500550055005579E-3</c:v>
                </c:pt>
                <c:pt idx="462">
                  <c:v>-1.6411378555798724E-2</c:v>
                </c:pt>
                <c:pt idx="463">
                  <c:v>-2.7808676307008182E-3</c:v>
                </c:pt>
                <c:pt idx="464">
                  <c:v>-2.7886224205243009E-3</c:v>
                </c:pt>
                <c:pt idx="465">
                  <c:v>-1.174496644295287E-2</c:v>
                </c:pt>
                <c:pt idx="466">
                  <c:v>1.5280135823429516E-2</c:v>
                </c:pt>
                <c:pt idx="467">
                  <c:v>6.6889632107021979E-3</c:v>
                </c:pt>
                <c:pt idx="468">
                  <c:v>0</c:v>
                </c:pt>
                <c:pt idx="469">
                  <c:v>5.7032115171650119E-2</c:v>
                </c:pt>
                <c:pt idx="470">
                  <c:v>7.8575170246201458E-3</c:v>
                </c:pt>
                <c:pt idx="471">
                  <c:v>-9.8752598752597578E-3</c:v>
                </c:pt>
                <c:pt idx="472">
                  <c:v>1.2073490813648316E-2</c:v>
                </c:pt>
                <c:pt idx="473">
                  <c:v>-5.1867219917013183E-3</c:v>
                </c:pt>
                <c:pt idx="474">
                  <c:v>-9.9061522419187312E-3</c:v>
                </c:pt>
                <c:pt idx="475">
                  <c:v>2.0537124802527677E-2</c:v>
                </c:pt>
                <c:pt idx="476">
                  <c:v>5.1599587203303111E-3</c:v>
                </c:pt>
                <c:pt idx="477">
                  <c:v>1.5400410677618654E-3</c:v>
                </c:pt>
                <c:pt idx="478">
                  <c:v>1.1788826242952171E-2</c:v>
                </c:pt>
                <c:pt idx="479">
                  <c:v>1.3171225937183464E-2</c:v>
                </c:pt>
                <c:pt idx="480">
                  <c:v>-2.8500000000000015E-2</c:v>
                </c:pt>
                <c:pt idx="481">
                  <c:v>-7.2053525476068227E-3</c:v>
                </c:pt>
                <c:pt idx="482">
                  <c:v>-1.5552099533435763E-3</c:v>
                </c:pt>
                <c:pt idx="483">
                  <c:v>8.8265835929386364E-3</c:v>
                </c:pt>
                <c:pt idx="484">
                  <c:v>-6.176016469377303E-3</c:v>
                </c:pt>
                <c:pt idx="485">
                  <c:v>-3.1071983428274845E-3</c:v>
                </c:pt>
                <c:pt idx="486">
                  <c:v>1.5584415584416174E-3</c:v>
                </c:pt>
                <c:pt idx="487">
                  <c:v>3.7344398340248899E-2</c:v>
                </c:pt>
                <c:pt idx="488">
                  <c:v>2.4499999999999921E-2</c:v>
                </c:pt>
                <c:pt idx="489">
                  <c:v>1.8057589067838019E-2</c:v>
                </c:pt>
                <c:pt idx="490">
                  <c:v>-3.259827420901245E-2</c:v>
                </c:pt>
                <c:pt idx="491">
                  <c:v>-6.4420218037660555E-3</c:v>
                </c:pt>
                <c:pt idx="492">
                  <c:v>-1.9451371571072348E-2</c:v>
                </c:pt>
                <c:pt idx="493">
                  <c:v>4.5778229908443472E-3</c:v>
                </c:pt>
                <c:pt idx="494">
                  <c:v>-1.5189873417722096E-3</c:v>
                </c:pt>
                <c:pt idx="495">
                  <c:v>-1.1156186612576008E-2</c:v>
                </c:pt>
                <c:pt idx="496">
                  <c:v>7.692307692307619E-3</c:v>
                </c:pt>
                <c:pt idx="497">
                  <c:v>-6.6157760814248862E-3</c:v>
                </c:pt>
                <c:pt idx="498">
                  <c:v>-1.331967213114744E-2</c:v>
                </c:pt>
                <c:pt idx="499">
                  <c:v>-5.7113187954310994E-3</c:v>
                </c:pt>
                <c:pt idx="500">
                  <c:v>-5.2219321148814677E-4</c:v>
                </c:pt>
                <c:pt idx="501">
                  <c:v>1.5673981191223164E-3</c:v>
                </c:pt>
                <c:pt idx="502">
                  <c:v>7.3030777256127806E-3</c:v>
                </c:pt>
                <c:pt idx="503">
                  <c:v>2.5893319523563291E-3</c:v>
                </c:pt>
                <c:pt idx="504">
                  <c:v>1.6528925619834725E-2</c:v>
                </c:pt>
                <c:pt idx="505">
                  <c:v>3.9634146341463471E-2</c:v>
                </c:pt>
                <c:pt idx="506">
                  <c:v>1.9550342130986876E-3</c:v>
                </c:pt>
                <c:pt idx="507">
                  <c:v>4.4878048780487886E-2</c:v>
                </c:pt>
                <c:pt idx="508">
                  <c:v>-4.668534080298852E-3</c:v>
                </c:pt>
                <c:pt idx="509">
                  <c:v>-8.4427767354596488E-3</c:v>
                </c:pt>
                <c:pt idx="510">
                  <c:v>1.4191106906338728E-2</c:v>
                </c:pt>
                <c:pt idx="511">
                  <c:v>-4.664179104478341E-4</c:v>
                </c:pt>
                <c:pt idx="512">
                  <c:v>-4.6663555762939851E-4</c:v>
                </c:pt>
                <c:pt idx="513">
                  <c:v>-1.7740429505135505E-2</c:v>
                </c:pt>
                <c:pt idx="514">
                  <c:v>7.6045627376425924E-3</c:v>
                </c:pt>
                <c:pt idx="515">
                  <c:v>-1.886792452830182E-2</c:v>
                </c:pt>
                <c:pt idx="516">
                  <c:v>0</c:v>
                </c:pt>
                <c:pt idx="517">
                  <c:v>-4.8076923076923756E-3</c:v>
                </c:pt>
                <c:pt idx="518">
                  <c:v>6.2801932367149279E-3</c:v>
                </c:pt>
                <c:pt idx="519">
                  <c:v>2.6404224675948187E-2</c:v>
                </c:pt>
                <c:pt idx="520">
                  <c:v>1.4031805425631465E-2</c:v>
                </c:pt>
                <c:pt idx="521">
                  <c:v>-2.3062730627306273E-2</c:v>
                </c:pt>
                <c:pt idx="522">
                  <c:v>-7.0821529745041826E-3</c:v>
                </c:pt>
                <c:pt idx="523">
                  <c:v>9.985734664764493E-3</c:v>
                </c:pt>
                <c:pt idx="524">
                  <c:v>8.9453860640301922E-3</c:v>
                </c:pt>
                <c:pt idx="525">
                  <c:v>1.2599160055996247E-2</c:v>
                </c:pt>
                <c:pt idx="526">
                  <c:v>1.9815668202764966E-2</c:v>
                </c:pt>
                <c:pt idx="527">
                  <c:v>4.5187528242212217E-4</c:v>
                </c:pt>
                <c:pt idx="528">
                  <c:v>3.0261969286359446E-2</c:v>
                </c:pt>
                <c:pt idx="529">
                  <c:v>4.3840420868040955E-3</c:v>
                </c:pt>
                <c:pt idx="530">
                  <c:v>2.7935399388913162E-2</c:v>
                </c:pt>
                <c:pt idx="531">
                  <c:v>2.9723991507431117E-3</c:v>
                </c:pt>
                <c:pt idx="532">
                  <c:v>-1.185436071126169E-2</c:v>
                </c:pt>
                <c:pt idx="533">
                  <c:v>0</c:v>
                </c:pt>
                <c:pt idx="534">
                  <c:v>-1.1139674378748996E-2</c:v>
                </c:pt>
                <c:pt idx="535">
                  <c:v>-3.7694974003466095E-2</c:v>
                </c:pt>
                <c:pt idx="536">
                  <c:v>-4.9527239981989836E-3</c:v>
                </c:pt>
                <c:pt idx="537">
                  <c:v>4.5248868778279576E-3</c:v>
                </c:pt>
                <c:pt idx="538">
                  <c:v>2.2522522522522843E-3</c:v>
                </c:pt>
                <c:pt idx="539">
                  <c:v>-1.9775280898876462E-2</c:v>
                </c:pt>
                <c:pt idx="540">
                  <c:v>7.7945896377809134E-3</c:v>
                </c:pt>
                <c:pt idx="541">
                  <c:v>1.7743403093721591E-2</c:v>
                </c:pt>
                <c:pt idx="542">
                  <c:v>1.6540008940545258E-2</c:v>
                </c:pt>
                <c:pt idx="543">
                  <c:v>8.355321020228729E-3</c:v>
                </c:pt>
                <c:pt idx="544">
                  <c:v>-2.7038813781072875E-2</c:v>
                </c:pt>
                <c:pt idx="545">
                  <c:v>1.8377409233527573E-2</c:v>
                </c:pt>
                <c:pt idx="546">
                  <c:v>7.9225352112675933E-3</c:v>
                </c:pt>
                <c:pt idx="547">
                  <c:v>-6.5502183406112918E-3</c:v>
                </c:pt>
                <c:pt idx="548">
                  <c:v>-3.5164835164834415E-3</c:v>
                </c:pt>
                <c:pt idx="549">
                  <c:v>-1.0145566828407605E-2</c:v>
                </c:pt>
                <c:pt idx="550">
                  <c:v>1.6934046345811006E-2</c:v>
                </c:pt>
                <c:pt idx="551">
                  <c:v>2.3225241016652107E-2</c:v>
                </c:pt>
                <c:pt idx="552">
                  <c:v>-1.2847965738758515E-3</c:v>
                </c:pt>
                <c:pt idx="553">
                  <c:v>1.6723842195540333E-2</c:v>
                </c:pt>
                <c:pt idx="554">
                  <c:v>-2.2353437368199121E-2</c:v>
                </c:pt>
                <c:pt idx="555">
                  <c:v>-8.1967213114754658E-3</c:v>
                </c:pt>
                <c:pt idx="556">
                  <c:v>1.5658982166159331E-2</c:v>
                </c:pt>
                <c:pt idx="557">
                  <c:v>-1.7130620985011862E-3</c:v>
                </c:pt>
                <c:pt idx="558">
                  <c:v>1.5015015015015077E-2</c:v>
                </c:pt>
                <c:pt idx="559">
                  <c:v>-6.7624683009298451E-3</c:v>
                </c:pt>
                <c:pt idx="560">
                  <c:v>-4.255319148936231E-3</c:v>
                </c:pt>
                <c:pt idx="561">
                  <c:v>1.709401709401825E-3</c:v>
                </c:pt>
                <c:pt idx="562">
                  <c:v>2.1331058020476602E-3</c:v>
                </c:pt>
                <c:pt idx="563">
                  <c:v>0</c:v>
                </c:pt>
                <c:pt idx="564">
                  <c:v>2.1285653469561516E-2</c:v>
                </c:pt>
                <c:pt idx="565">
                  <c:v>1.3755731554814583E-2</c:v>
                </c:pt>
                <c:pt idx="566">
                  <c:v>1.3157894736842117E-2</c:v>
                </c:pt>
                <c:pt idx="567">
                  <c:v>2.435064935064883E-3</c:v>
                </c:pt>
                <c:pt idx="568">
                  <c:v>1.093117408906881E-2</c:v>
                </c:pt>
                <c:pt idx="569">
                  <c:v>1.7220664797757298E-2</c:v>
                </c:pt>
                <c:pt idx="570">
                  <c:v>-3.9370078740156647E-3</c:v>
                </c:pt>
                <c:pt idx="571">
                  <c:v>8.3003952569170297E-3</c:v>
                </c:pt>
                <c:pt idx="572">
                  <c:v>7.448059584476586E-3</c:v>
                </c:pt>
                <c:pt idx="573">
                  <c:v>3.8910505836576431E-3</c:v>
                </c:pt>
                <c:pt idx="574">
                  <c:v>-6.9767441860465003E-3</c:v>
                </c:pt>
                <c:pt idx="575">
                  <c:v>1.8345042935206824E-2</c:v>
                </c:pt>
                <c:pt idx="576">
                  <c:v>-1.8781142200076598E-2</c:v>
                </c:pt>
                <c:pt idx="577">
                  <c:v>-5.4687500000000222E-3</c:v>
                </c:pt>
                <c:pt idx="578">
                  <c:v>5.498821681068365E-3</c:v>
                </c:pt>
                <c:pt idx="579">
                  <c:v>-2.3046874999999994E-2</c:v>
                </c:pt>
                <c:pt idx="580">
                  <c:v>3.1987205117952134E-3</c:v>
                </c:pt>
                <c:pt idx="581">
                  <c:v>2.9892387405340774E-2</c:v>
                </c:pt>
                <c:pt idx="582">
                  <c:v>2.0510835913312736E-2</c:v>
                </c:pt>
                <c:pt idx="583">
                  <c:v>3.1475161167993863E-2</c:v>
                </c:pt>
                <c:pt idx="584">
                  <c:v>-1.5808823529411754E-2</c:v>
                </c:pt>
                <c:pt idx="585">
                  <c:v>2.9884198729922245E-3</c:v>
                </c:pt>
                <c:pt idx="586">
                  <c:v>-5.5865921787710288E-3</c:v>
                </c:pt>
                <c:pt idx="587">
                  <c:v>-1.0486891385767701E-2</c:v>
                </c:pt>
                <c:pt idx="588">
                  <c:v>-9.8410295230886274E-3</c:v>
                </c:pt>
                <c:pt idx="589">
                  <c:v>1.1085626911314952E-2</c:v>
                </c:pt>
                <c:pt idx="590">
                  <c:v>7.1833648393195195E-3</c:v>
                </c:pt>
                <c:pt idx="591">
                  <c:v>1.9894894894894936E-2</c:v>
                </c:pt>
                <c:pt idx="592">
                  <c:v>-5.5207949944792835E-3</c:v>
                </c:pt>
                <c:pt idx="593">
                  <c:v>1.4803849000739877E-3</c:v>
                </c:pt>
                <c:pt idx="594">
                  <c:v>-2.9563932002955764E-3</c:v>
                </c:pt>
                <c:pt idx="595">
                  <c:v>4.8183839881393254E-3</c:v>
                </c:pt>
                <c:pt idx="596">
                  <c:v>8.1150866838804459E-3</c:v>
                </c:pt>
                <c:pt idx="597">
                  <c:v>-3.2199048664471243E-2</c:v>
                </c:pt>
                <c:pt idx="598">
                  <c:v>-8.6956521739130592E-3</c:v>
                </c:pt>
                <c:pt idx="599">
                  <c:v>-4.5766590389015047E-3</c:v>
                </c:pt>
                <c:pt idx="600">
                  <c:v>3.29501915708812E-2</c:v>
                </c:pt>
                <c:pt idx="601">
                  <c:v>2.3367952522255157E-2</c:v>
                </c:pt>
                <c:pt idx="602">
                  <c:v>-2.8996013048205255E-3</c:v>
                </c:pt>
                <c:pt idx="603">
                  <c:v>5.0890585241729191E-3</c:v>
                </c:pt>
                <c:pt idx="604">
                  <c:v>-3.2549728752260349E-3</c:v>
                </c:pt>
                <c:pt idx="605">
                  <c:v>-3.9912917271407635E-3</c:v>
                </c:pt>
                <c:pt idx="606">
                  <c:v>-1.5300546448087364E-2</c:v>
                </c:pt>
                <c:pt idx="607">
                  <c:v>1.3688494265630685E-2</c:v>
                </c:pt>
                <c:pt idx="608">
                  <c:v>2.5547445255474557E-3</c:v>
                </c:pt>
                <c:pt idx="609">
                  <c:v>-1.9657808518383661E-2</c:v>
                </c:pt>
                <c:pt idx="610">
                  <c:v>3.7133308577800086E-4</c:v>
                </c:pt>
                <c:pt idx="611">
                  <c:v>1.0393466963622776E-2</c:v>
                </c:pt>
                <c:pt idx="612">
                  <c:v>2.7185892725936887E-2</c:v>
                </c:pt>
                <c:pt idx="613">
                  <c:v>-1.8955650929899898E-2</c:v>
                </c:pt>
                <c:pt idx="614">
                  <c:v>-1.8228217280350241E-3</c:v>
                </c:pt>
                <c:pt idx="615">
                  <c:v>1.7165814463111849E-2</c:v>
                </c:pt>
                <c:pt idx="616">
                  <c:v>-1.2567324955116747E-2</c:v>
                </c:pt>
                <c:pt idx="617">
                  <c:v>0</c:v>
                </c:pt>
                <c:pt idx="618">
                  <c:v>3.6363636363642048E-4</c:v>
                </c:pt>
                <c:pt idx="619">
                  <c:v>3.3078880407124686E-2</c:v>
                </c:pt>
                <c:pt idx="620">
                  <c:v>-3.2019704433497539E-2</c:v>
                </c:pt>
                <c:pt idx="621">
                  <c:v>3.6350418029800109E-4</c:v>
                </c:pt>
                <c:pt idx="622">
                  <c:v>-1.0901162790698088E-3</c:v>
                </c:pt>
                <c:pt idx="623">
                  <c:v>-6.9116042197161784E-3</c:v>
                </c:pt>
                <c:pt idx="624">
                  <c:v>-3.9194139194139201E-2</c:v>
                </c:pt>
                <c:pt idx="625">
                  <c:v>-1.2581014105985583E-2</c:v>
                </c:pt>
                <c:pt idx="626">
                  <c:v>2.3938223938223979E-2</c:v>
                </c:pt>
                <c:pt idx="627">
                  <c:v>-5.2790346907994178E-3</c:v>
                </c:pt>
                <c:pt idx="628">
                  <c:v>2.6535253980288207E-3</c:v>
                </c:pt>
                <c:pt idx="629">
                  <c:v>-1.1342155009450882E-3</c:v>
                </c:pt>
                <c:pt idx="630">
                  <c:v>-2.2710068130205249E-3</c:v>
                </c:pt>
                <c:pt idx="631">
                  <c:v>1.2898330804248856E-2</c:v>
                </c:pt>
                <c:pt idx="632">
                  <c:v>-1.348314606741571E-2</c:v>
                </c:pt>
                <c:pt idx="633">
                  <c:v>2.164009111617313E-2</c:v>
                </c:pt>
                <c:pt idx="634">
                  <c:v>6.6889632107023306E-3</c:v>
                </c:pt>
                <c:pt idx="635">
                  <c:v>-2.9531192321889366E-3</c:v>
                </c:pt>
                <c:pt idx="636">
                  <c:v>6.6641984450203518E-3</c:v>
                </c:pt>
                <c:pt idx="637">
                  <c:v>2.5744759102611357E-3</c:v>
                </c:pt>
                <c:pt idx="638">
                  <c:v>-3.6683785766696854E-4</c:v>
                </c:pt>
                <c:pt idx="639">
                  <c:v>-1.2844036697247759E-2</c:v>
                </c:pt>
                <c:pt idx="640">
                  <c:v>2.9739776951672889E-2</c:v>
                </c:pt>
                <c:pt idx="641">
                  <c:v>6.1371841155235278E-3</c:v>
                </c:pt>
                <c:pt idx="642">
                  <c:v>2.1528525296016761E-3</c:v>
                </c:pt>
                <c:pt idx="643">
                  <c:v>2.5062656641604113E-3</c:v>
                </c:pt>
                <c:pt idx="644">
                  <c:v>3.928571428571408E-3</c:v>
                </c:pt>
                <c:pt idx="645">
                  <c:v>2.4902170046246989E-3</c:v>
                </c:pt>
                <c:pt idx="646">
                  <c:v>-4.2583392476934351E-3</c:v>
                </c:pt>
                <c:pt idx="647">
                  <c:v>-1.1404133998574494E-2</c:v>
                </c:pt>
                <c:pt idx="648">
                  <c:v>1.2977649603460815E-2</c:v>
                </c:pt>
                <c:pt idx="649">
                  <c:v>8.5409252669038579E-3</c:v>
                </c:pt>
                <c:pt idx="650">
                  <c:v>-7.057163020465748E-3</c:v>
                </c:pt>
                <c:pt idx="651">
                  <c:v>2.4520255863539363E-2</c:v>
                </c:pt>
                <c:pt idx="652">
                  <c:v>5.8966354491849365E-3</c:v>
                </c:pt>
                <c:pt idx="653">
                  <c:v>3.1724137931034541E-2</c:v>
                </c:pt>
                <c:pt idx="654">
                  <c:v>-1.3368983957220153E-3</c:v>
                </c:pt>
                <c:pt idx="655">
                  <c:v>4.6854082998661504E-3</c:v>
                </c:pt>
                <c:pt idx="656">
                  <c:v>-1.7321785476349088E-2</c:v>
                </c:pt>
                <c:pt idx="657">
                  <c:v>-3.7288135593220146E-3</c:v>
                </c:pt>
                <c:pt idx="658">
                  <c:v>1.2249064307587595E-2</c:v>
                </c:pt>
                <c:pt idx="659">
                  <c:v>2.1848739495798273E-2</c:v>
                </c:pt>
                <c:pt idx="660">
                  <c:v>-6.2499999999999258E-3</c:v>
                </c:pt>
                <c:pt idx="661">
                  <c:v>-4.2370076133730589E-2</c:v>
                </c:pt>
                <c:pt idx="662">
                  <c:v>1.2098167991704163E-2</c:v>
                </c:pt>
                <c:pt idx="663">
                  <c:v>-1.0245901639344286E-2</c:v>
                </c:pt>
                <c:pt idx="664">
                  <c:v>1.6563146997929622E-2</c:v>
                </c:pt>
                <c:pt idx="665">
                  <c:v>-4.0733197556008481E-3</c:v>
                </c:pt>
                <c:pt idx="666">
                  <c:v>-5.7941376959781236E-3</c:v>
                </c:pt>
                <c:pt idx="667">
                  <c:v>2.0569077819677312E-3</c:v>
                </c:pt>
                <c:pt idx="668">
                  <c:v>-1.094765651727678E-2</c:v>
                </c:pt>
                <c:pt idx="669">
                  <c:v>-2.4213075060532784E-3</c:v>
                </c:pt>
                <c:pt idx="670">
                  <c:v>1.9070735090152592E-2</c:v>
                </c:pt>
                <c:pt idx="671">
                  <c:v>4.7635250085063139E-3</c:v>
                </c:pt>
                <c:pt idx="672">
                  <c:v>-2.3704707077548352E-3</c:v>
                </c:pt>
                <c:pt idx="673">
                  <c:v>-2.8852681602172484E-2</c:v>
                </c:pt>
                <c:pt idx="674">
                  <c:v>-1.0485844110451289E-3</c:v>
                </c:pt>
                <c:pt idx="675">
                  <c:v>-2.0993701889432722E-3</c:v>
                </c:pt>
                <c:pt idx="676">
                  <c:v>-2.4544179523141754E-3</c:v>
                </c:pt>
                <c:pt idx="677">
                  <c:v>1.5465729349736425E-2</c:v>
                </c:pt>
                <c:pt idx="678">
                  <c:v>2.422983731394956E-3</c:v>
                </c:pt>
                <c:pt idx="679">
                  <c:v>-1.2430939226519317E-2</c:v>
                </c:pt>
                <c:pt idx="680">
                  <c:v>2.902097902097896E-2</c:v>
                </c:pt>
                <c:pt idx="681">
                  <c:v>6.79578661230035E-3</c:v>
                </c:pt>
                <c:pt idx="682">
                  <c:v>1.4512318596017541E-2</c:v>
                </c:pt>
                <c:pt idx="683">
                  <c:v>-1.9960079840318935E-3</c:v>
                </c:pt>
                <c:pt idx="684">
                  <c:v>2.6666666666666098E-3</c:v>
                </c:pt>
                <c:pt idx="685">
                  <c:v>8.3111702127659573E-3</c:v>
                </c:pt>
                <c:pt idx="686">
                  <c:v>2.3738872403560912E-2</c:v>
                </c:pt>
                <c:pt idx="687">
                  <c:v>-1.1594202898550706E-2</c:v>
                </c:pt>
                <c:pt idx="688">
                  <c:v>-1.8572825024437935E-2</c:v>
                </c:pt>
                <c:pt idx="689">
                  <c:v>-3.6520584329349081E-3</c:v>
                </c:pt>
                <c:pt idx="690">
                  <c:v>1.2662445851382839E-2</c:v>
                </c:pt>
                <c:pt idx="691">
                  <c:v>-9.5426127015465333E-3</c:v>
                </c:pt>
                <c:pt idx="692">
                  <c:v>6.6445182724251075E-4</c:v>
                </c:pt>
                <c:pt idx="693">
                  <c:v>-2.6560424966800083E-3</c:v>
                </c:pt>
                <c:pt idx="694">
                  <c:v>1.1318242343541939E-2</c:v>
                </c:pt>
                <c:pt idx="695">
                  <c:v>5.2666227781435204E-3</c:v>
                </c:pt>
                <c:pt idx="696">
                  <c:v>-2.6195153896528584E-3</c:v>
                </c:pt>
                <c:pt idx="697">
                  <c:v>3.2829940906105668E-3</c:v>
                </c:pt>
                <c:pt idx="698">
                  <c:v>8.8350785340314004E-3</c:v>
                </c:pt>
                <c:pt idx="699">
                  <c:v>2.5948751216348315E-3</c:v>
                </c:pt>
                <c:pt idx="700">
                  <c:v>-2.2646392753154412E-3</c:v>
                </c:pt>
                <c:pt idx="701">
                  <c:v>9.4033722438391417E-3</c:v>
                </c:pt>
                <c:pt idx="702">
                  <c:v>8.0308384195309987E-3</c:v>
                </c:pt>
                <c:pt idx="703">
                  <c:v>1.1790949649458286E-2</c:v>
                </c:pt>
                <c:pt idx="704">
                  <c:v>-6.2992125984250621E-4</c:v>
                </c:pt>
                <c:pt idx="705">
                  <c:v>4.0970690198549953E-3</c:v>
                </c:pt>
                <c:pt idx="706">
                  <c:v>5.3358443188952203E-3</c:v>
                </c:pt>
                <c:pt idx="707">
                  <c:v>3.7464876678113468E-3</c:v>
                </c:pt>
                <c:pt idx="708">
                  <c:v>2.1772939346811911E-2</c:v>
                </c:pt>
                <c:pt idx="709">
                  <c:v>-1.7351598173515989E-2</c:v>
                </c:pt>
                <c:pt idx="710">
                  <c:v>-9.9132589838909629E-3</c:v>
                </c:pt>
                <c:pt idx="711">
                  <c:v>9.6996245306634008E-3</c:v>
                </c:pt>
                <c:pt idx="712">
                  <c:v>-2.5410598078710992E-2</c:v>
                </c:pt>
                <c:pt idx="713">
                  <c:v>4.1335453100158669E-3</c:v>
                </c:pt>
                <c:pt idx="714">
                  <c:v>1.5832805573147788E-3</c:v>
                </c:pt>
                <c:pt idx="715">
                  <c:v>-3.1299399304457742E-2</c:v>
                </c:pt>
                <c:pt idx="716">
                  <c:v>2.1214099216710136E-2</c:v>
                </c:pt>
                <c:pt idx="717">
                  <c:v>-5.752636625119838E-3</c:v>
                </c:pt>
                <c:pt idx="718">
                  <c:v>9.3217614914818114E-3</c:v>
                </c:pt>
                <c:pt idx="719">
                  <c:v>-8.2802547770700011E-3</c:v>
                </c:pt>
                <c:pt idx="720">
                  <c:v>-2.0552344251766236E-2</c:v>
                </c:pt>
                <c:pt idx="721">
                  <c:v>-3.6065573770491617E-3</c:v>
                </c:pt>
                <c:pt idx="722">
                  <c:v>-3.9486673247778853E-2</c:v>
                </c:pt>
                <c:pt idx="723">
                  <c:v>1.4731072285029109E-2</c:v>
                </c:pt>
                <c:pt idx="724">
                  <c:v>-2.0594193112761627E-2</c:v>
                </c:pt>
                <c:pt idx="725">
                  <c:v>1.1030679076180515E-2</c:v>
                </c:pt>
                <c:pt idx="726">
                  <c:v>-1.7047391749061426E-3</c:v>
                </c:pt>
                <c:pt idx="727">
                  <c:v>2.1857923497267777E-2</c:v>
                </c:pt>
                <c:pt idx="728">
                  <c:v>8.0213903743314979E-3</c:v>
                </c:pt>
                <c:pt idx="729">
                  <c:v>8.9522546419097994E-3</c:v>
                </c:pt>
                <c:pt idx="730">
                  <c:v>-4.2720999014130463E-3</c:v>
                </c:pt>
                <c:pt idx="731">
                  <c:v>1.6501650165016736E-3</c:v>
                </c:pt>
                <c:pt idx="732">
                  <c:v>6.9192751235583952E-3</c:v>
                </c:pt>
                <c:pt idx="733">
                  <c:v>1.1780104712041982E-2</c:v>
                </c:pt>
                <c:pt idx="734">
                  <c:v>1.2613195342820084E-2</c:v>
                </c:pt>
                <c:pt idx="735">
                  <c:v>-1.1497923985946965E-2</c:v>
                </c:pt>
                <c:pt idx="736">
                  <c:v>3.2310177705977845E-3</c:v>
                </c:pt>
                <c:pt idx="737">
                  <c:v>-3.5426731078904809E-3</c:v>
                </c:pt>
                <c:pt idx="738">
                  <c:v>-2.1008403361344605E-2</c:v>
                </c:pt>
                <c:pt idx="739">
                  <c:v>1.419610432485968E-2</c:v>
                </c:pt>
                <c:pt idx="740">
                  <c:v>3.8411458333333329E-2</c:v>
                </c:pt>
                <c:pt idx="741">
                  <c:v>1.5047021943573793E-2</c:v>
                </c:pt>
                <c:pt idx="742">
                  <c:v>7.4119827053735288E-3</c:v>
                </c:pt>
                <c:pt idx="743">
                  <c:v>-1.3795217657878472E-2</c:v>
                </c:pt>
                <c:pt idx="744">
                  <c:v>-2.4867889337891916E-3</c:v>
                </c:pt>
                <c:pt idx="745">
                  <c:v>6.8557182923028618E-3</c:v>
                </c:pt>
                <c:pt idx="746">
                  <c:v>9.9040544722996064E-3</c:v>
                </c:pt>
                <c:pt idx="747">
                  <c:v>-3.9840637450199983E-3</c:v>
                </c:pt>
                <c:pt idx="748">
                  <c:v>3.384615384615367E-3</c:v>
                </c:pt>
                <c:pt idx="749">
                  <c:v>3.219871205151785E-2</c:v>
                </c:pt>
                <c:pt idx="750">
                  <c:v>1.0398098633392795E-2</c:v>
                </c:pt>
                <c:pt idx="751">
                  <c:v>-1.087915319023809E-2</c:v>
                </c:pt>
                <c:pt idx="752">
                  <c:v>-6.539833531510073E-3</c:v>
                </c:pt>
                <c:pt idx="753">
                  <c:v>-3.8898862956314346E-3</c:v>
                </c:pt>
                <c:pt idx="754">
                  <c:v>5.4070291378792348E-3</c:v>
                </c:pt>
                <c:pt idx="755">
                  <c:v>3.8840752913057233E-3</c:v>
                </c:pt>
                <c:pt idx="756">
                  <c:v>1.9940476190476241E-2</c:v>
                </c:pt>
                <c:pt idx="757">
                  <c:v>1.1672016340822627E-3</c:v>
                </c:pt>
                <c:pt idx="758">
                  <c:v>4.9548236665693558E-3</c:v>
                </c:pt>
                <c:pt idx="759">
                  <c:v>1.2761020881670675E-2</c:v>
                </c:pt>
                <c:pt idx="760">
                  <c:v>2.2050400916380181E-2</c:v>
                </c:pt>
                <c:pt idx="761">
                  <c:v>-3.6424768842811843E-3</c:v>
                </c:pt>
                <c:pt idx="762">
                  <c:v>9.2800899887513569E-3</c:v>
                </c:pt>
                <c:pt idx="763">
                  <c:v>8.3588743382557017E-3</c:v>
                </c:pt>
                <c:pt idx="764">
                  <c:v>-3.0671456203371084E-2</c:v>
                </c:pt>
                <c:pt idx="765">
                  <c:v>9.6921322690992993E-3</c:v>
                </c:pt>
                <c:pt idx="766">
                  <c:v>-9.8814229249012259E-3</c:v>
                </c:pt>
                <c:pt idx="767">
                  <c:v>-9.4097519247219354E-3</c:v>
                </c:pt>
                <c:pt idx="768">
                  <c:v>-2.302820955670852E-3</c:v>
                </c:pt>
                <c:pt idx="769">
                  <c:v>2.1061742642816041E-2</c:v>
                </c:pt>
                <c:pt idx="770">
                  <c:v>4.2384854478665886E-3</c:v>
                </c:pt>
                <c:pt idx="771">
                  <c:v>2.4198086662915008E-2</c:v>
                </c:pt>
                <c:pt idx="772">
                  <c:v>5.4945054945063532E-4</c:v>
                </c:pt>
                <c:pt idx="773">
                  <c:v>-2.2515101592531582E-2</c:v>
                </c:pt>
                <c:pt idx="774">
                  <c:v>-2.8089887640449836E-3</c:v>
                </c:pt>
                <c:pt idx="775">
                  <c:v>7.0422535211267607E-3</c:v>
                </c:pt>
                <c:pt idx="776">
                  <c:v>2.8811188811188843E-2</c:v>
                </c:pt>
                <c:pt idx="777">
                  <c:v>-2.3926046764546016E-2</c:v>
                </c:pt>
                <c:pt idx="778">
                  <c:v>-5.2924791086350939E-2</c:v>
                </c:pt>
                <c:pt idx="779">
                  <c:v>-1.2058823529411664E-2</c:v>
                </c:pt>
                <c:pt idx="780">
                  <c:v>4.7633224173860246E-3</c:v>
                </c:pt>
                <c:pt idx="781">
                  <c:v>-5.0962962962962932E-2</c:v>
                </c:pt>
                <c:pt idx="782">
                  <c:v>9.3662191695284783E-3</c:v>
                </c:pt>
                <c:pt idx="783">
                  <c:v>2.1342406433653104E-2</c:v>
                </c:pt>
                <c:pt idx="784">
                  <c:v>1.6656571774681925E-2</c:v>
                </c:pt>
                <c:pt idx="785">
                  <c:v>2.1149836163241013E-2</c:v>
                </c:pt>
                <c:pt idx="786">
                  <c:v>7.0011668611435814E-3</c:v>
                </c:pt>
                <c:pt idx="787">
                  <c:v>-1.4774044032445106E-2</c:v>
                </c:pt>
                <c:pt idx="788">
                  <c:v>-1.2055277859453003E-2</c:v>
                </c:pt>
                <c:pt idx="789">
                  <c:v>7.1428571428572016E-3</c:v>
                </c:pt>
                <c:pt idx="790">
                  <c:v>1.773049645389928E-3</c:v>
                </c:pt>
                <c:pt idx="791">
                  <c:v>1.0324483775811251E-2</c:v>
                </c:pt>
                <c:pt idx="792">
                  <c:v>-2.9197080291971217E-3</c:v>
                </c:pt>
                <c:pt idx="793">
                  <c:v>-4.2459736456808075E-2</c:v>
                </c:pt>
                <c:pt idx="794">
                  <c:v>3.0581039755349939E-3</c:v>
                </c:pt>
                <c:pt idx="795">
                  <c:v>-2.4695121951219475E-2</c:v>
                </c:pt>
                <c:pt idx="796">
                  <c:v>1.8755861206626672E-3</c:v>
                </c:pt>
                <c:pt idx="797">
                  <c:v>1.2480499219968978E-2</c:v>
                </c:pt>
                <c:pt idx="798">
                  <c:v>1.232665639445296E-2</c:v>
                </c:pt>
                <c:pt idx="799">
                  <c:v>-3.0441400304414435E-3</c:v>
                </c:pt>
                <c:pt idx="800">
                  <c:v>7.9389312977098635E-3</c:v>
                </c:pt>
                <c:pt idx="801">
                  <c:v>1.6661617691608732E-2</c:v>
                </c:pt>
                <c:pt idx="802">
                  <c:v>-5.9594755661511098E-4</c:v>
                </c:pt>
                <c:pt idx="803">
                  <c:v>-1.5802027429934442E-2</c:v>
                </c:pt>
                <c:pt idx="804">
                  <c:v>-5.4528930627082616E-3</c:v>
                </c:pt>
                <c:pt idx="805">
                  <c:v>-1.4011574779165424E-2</c:v>
                </c:pt>
                <c:pt idx="806">
                  <c:v>-9.8856966326845933E-3</c:v>
                </c:pt>
                <c:pt idx="807">
                  <c:v>-2.4336973478939084E-2</c:v>
                </c:pt>
                <c:pt idx="808">
                  <c:v>1.5669971218420276E-2</c:v>
                </c:pt>
                <c:pt idx="809">
                  <c:v>7.2418136020150148E-3</c:v>
                </c:pt>
                <c:pt idx="810">
                  <c:v>-4.5951859956236289E-2</c:v>
                </c:pt>
                <c:pt idx="811">
                  <c:v>-1.1795543905635631E-2</c:v>
                </c:pt>
                <c:pt idx="812">
                  <c:v>1.1604774535809066E-2</c:v>
                </c:pt>
                <c:pt idx="813">
                  <c:v>-9.1773189118322229E-3</c:v>
                </c:pt>
                <c:pt idx="814">
                  <c:v>-2.0178630499503785E-2</c:v>
                </c:pt>
                <c:pt idx="815">
                  <c:v>0</c:v>
                </c:pt>
                <c:pt idx="816">
                  <c:v>5.4017555705604368E-3</c:v>
                </c:pt>
                <c:pt idx="817">
                  <c:v>1.2088650100738731E-2</c:v>
                </c:pt>
                <c:pt idx="818">
                  <c:v>1.6589250165892737E-3</c:v>
                </c:pt>
                <c:pt idx="819">
                  <c:v>6.6247101689299675E-4</c:v>
                </c:pt>
                <c:pt idx="820">
                  <c:v>-1.9529956967891421E-2</c:v>
                </c:pt>
                <c:pt idx="821">
                  <c:v>4.7265361242403974E-3</c:v>
                </c:pt>
                <c:pt idx="822">
                  <c:v>3.2594086021505334E-2</c:v>
                </c:pt>
                <c:pt idx="823">
                  <c:v>-2.9938171168239561E-2</c:v>
                </c:pt>
                <c:pt idx="824">
                  <c:v>-6.7091580006707727E-4</c:v>
                </c:pt>
                <c:pt idx="825">
                  <c:v>-2.2155085599194366E-2</c:v>
                </c:pt>
                <c:pt idx="826">
                  <c:v>5.8359079986269038E-3</c:v>
                </c:pt>
                <c:pt idx="827">
                  <c:v>4.7781569965870503E-3</c:v>
                </c:pt>
                <c:pt idx="828">
                  <c:v>-7.8125000000000139E-3</c:v>
                </c:pt>
                <c:pt idx="829">
                  <c:v>7.5316672372474792E-3</c:v>
                </c:pt>
                <c:pt idx="830">
                  <c:v>-5.7764186204552551E-3</c:v>
                </c:pt>
                <c:pt idx="831">
                  <c:v>-1.2645249487354784E-2</c:v>
                </c:pt>
                <c:pt idx="832">
                  <c:v>-1.6268605053651741E-2</c:v>
                </c:pt>
                <c:pt idx="833">
                  <c:v>-1.1259676284306835E-2</c:v>
                </c:pt>
                <c:pt idx="834">
                  <c:v>1.4590747330960859E-2</c:v>
                </c:pt>
                <c:pt idx="835">
                  <c:v>-1.4030164854437986E-3</c:v>
                </c:pt>
                <c:pt idx="836">
                  <c:v>1.2996136283807552E-2</c:v>
                </c:pt>
                <c:pt idx="837">
                  <c:v>-8.3217753120665202E-3</c:v>
                </c:pt>
                <c:pt idx="838">
                  <c:v>3.6363636363636334E-2</c:v>
                </c:pt>
                <c:pt idx="839">
                  <c:v>3.4750337381916366E-2</c:v>
                </c:pt>
                <c:pt idx="840">
                  <c:v>1.5650472774698301E-2</c:v>
                </c:pt>
                <c:pt idx="841">
                  <c:v>7.7046548956661957E-3</c:v>
                </c:pt>
                <c:pt idx="842">
                  <c:v>-2.1025804396304561E-2</c:v>
                </c:pt>
                <c:pt idx="843">
                  <c:v>-1.3016596160104203E-2</c:v>
                </c:pt>
                <c:pt idx="844">
                  <c:v>7.583250906693058E-3</c:v>
                </c:pt>
                <c:pt idx="845">
                  <c:v>-9.1623036649213872E-3</c:v>
                </c:pt>
                <c:pt idx="846">
                  <c:v>-8.2562747688243055E-3</c:v>
                </c:pt>
                <c:pt idx="847">
                  <c:v>-1.0323010323010398E-2</c:v>
                </c:pt>
                <c:pt idx="848">
                  <c:v>1.177658142664877E-2</c:v>
                </c:pt>
                <c:pt idx="849">
                  <c:v>-8.6464915197872159E-3</c:v>
                </c:pt>
                <c:pt idx="850">
                  <c:v>-1.7779268701777845E-2</c:v>
                </c:pt>
                <c:pt idx="851">
                  <c:v>4.7131147540983569E-2</c:v>
                </c:pt>
                <c:pt idx="852">
                  <c:v>-3.2615786040448674E-4</c:v>
                </c:pt>
                <c:pt idx="853">
                  <c:v>4.893964110929923E-3</c:v>
                </c:pt>
                <c:pt idx="854">
                  <c:v>1.5259740259740223E-2</c:v>
                </c:pt>
                <c:pt idx="855">
                  <c:v>1.119283658458591E-2</c:v>
                </c:pt>
                <c:pt idx="856">
                  <c:v>-6.9576217583808475E-3</c:v>
                </c:pt>
                <c:pt idx="857">
                  <c:v>2.5477707006370015E-3</c:v>
                </c:pt>
                <c:pt idx="858">
                  <c:v>-5.0825921219822155E-3</c:v>
                </c:pt>
                <c:pt idx="859">
                  <c:v>3.2247765006385633E-2</c:v>
                </c:pt>
                <c:pt idx="860">
                  <c:v>-4.6396535725332071E-3</c:v>
                </c:pt>
                <c:pt idx="861">
                  <c:v>3.4182722187694045E-3</c:v>
                </c:pt>
                <c:pt idx="862">
                  <c:v>-1.8581604211830992E-3</c:v>
                </c:pt>
                <c:pt idx="863">
                  <c:v>-1.2410797393732284E-3</c:v>
                </c:pt>
                <c:pt idx="864">
                  <c:v>1.5532774153465135E-3</c:v>
                </c:pt>
                <c:pt idx="865">
                  <c:v>2.7915632754341286E-3</c:v>
                </c:pt>
                <c:pt idx="866">
                  <c:v>-1.0207237859573099E-2</c:v>
                </c:pt>
                <c:pt idx="867">
                  <c:v>3.4374999999999822E-3</c:v>
                </c:pt>
                <c:pt idx="868">
                  <c:v>5.2943008408595981E-3</c:v>
                </c:pt>
                <c:pt idx="869">
                  <c:v>-5.8859975216851834E-3</c:v>
                </c:pt>
                <c:pt idx="870">
                  <c:v>3.1162355874102309E-3</c:v>
                </c:pt>
                <c:pt idx="871">
                  <c:v>-1.6775396085740888E-2</c:v>
                </c:pt>
                <c:pt idx="872">
                  <c:v>5.6872037914691854E-3</c:v>
                </c:pt>
                <c:pt idx="873">
                  <c:v>-4.3983663210806481E-3</c:v>
                </c:pt>
                <c:pt idx="874">
                  <c:v>2.5244556642473426E-3</c:v>
                </c:pt>
                <c:pt idx="875">
                  <c:v>-4.0919106074913461E-2</c:v>
                </c:pt>
                <c:pt idx="876">
                  <c:v>1.3455858221201187E-2</c:v>
                </c:pt>
                <c:pt idx="877">
                  <c:v>-3.8860103626942176E-3</c:v>
                </c:pt>
                <c:pt idx="878">
                  <c:v>1.2353706111833517E-2</c:v>
                </c:pt>
                <c:pt idx="879">
                  <c:v>2.3442517662170856E-2</c:v>
                </c:pt>
                <c:pt idx="880">
                  <c:v>3.8280514590524076E-2</c:v>
                </c:pt>
                <c:pt idx="881">
                  <c:v>2.2967663946811663E-2</c:v>
                </c:pt>
                <c:pt idx="882">
                  <c:v>2.6883308714918657E-2</c:v>
                </c:pt>
                <c:pt idx="883">
                  <c:v>3.1645569620253004E-3</c:v>
                </c:pt>
                <c:pt idx="884">
                  <c:v>1.204473759678812E-2</c:v>
                </c:pt>
                <c:pt idx="885">
                  <c:v>2.8336639274582436E-3</c:v>
                </c:pt>
                <c:pt idx="886">
                  <c:v>5.6513139304877145E-4</c:v>
                </c:pt>
                <c:pt idx="887">
                  <c:v>1.3273086698672861E-2</c:v>
                </c:pt>
                <c:pt idx="888">
                  <c:v>6.6889632107021979E-3</c:v>
                </c:pt>
                <c:pt idx="889">
                  <c:v>-5.5370985603542568E-3</c:v>
                </c:pt>
                <c:pt idx="890">
                  <c:v>2.7839643652561642E-3</c:v>
                </c:pt>
                <c:pt idx="891">
                  <c:v>7.7734591893390895E-3</c:v>
                </c:pt>
                <c:pt idx="892">
                  <c:v>-1.9283746556473712E-2</c:v>
                </c:pt>
                <c:pt idx="893">
                  <c:v>-5.6179775280899673E-3</c:v>
                </c:pt>
                <c:pt idx="894">
                  <c:v>9.039548022598879E-3</c:v>
                </c:pt>
                <c:pt idx="895">
                  <c:v>3.6394176931691647E-3</c:v>
                </c:pt>
                <c:pt idx="896">
                  <c:v>-1.3110181311018099E-2</c:v>
                </c:pt>
                <c:pt idx="897">
                  <c:v>-1.4697569248162892E-2</c:v>
                </c:pt>
                <c:pt idx="898">
                  <c:v>4.876649454962757E-3</c:v>
                </c:pt>
                <c:pt idx="899">
                  <c:v>-3.7111047673423509E-3</c:v>
                </c:pt>
                <c:pt idx="900">
                  <c:v>1.7191977077363939E-2</c:v>
                </c:pt>
                <c:pt idx="901">
                  <c:v>-1.1830985915493007E-2</c:v>
                </c:pt>
                <c:pt idx="902">
                  <c:v>-2.7651083238312398E-2</c:v>
                </c:pt>
                <c:pt idx="903">
                  <c:v>1.8762826150688965E-2</c:v>
                </c:pt>
                <c:pt idx="904">
                  <c:v>1.4676258992805698E-2</c:v>
                </c:pt>
                <c:pt idx="905">
                  <c:v>1.8434486670448062E-2</c:v>
                </c:pt>
                <c:pt idx="906">
                  <c:v>-4.4555834029517292E-3</c:v>
                </c:pt>
                <c:pt idx="907">
                  <c:v>-1.8461538461538366E-2</c:v>
                </c:pt>
                <c:pt idx="908">
                  <c:v>-1.567398119122269E-2</c:v>
                </c:pt>
                <c:pt idx="909">
                  <c:v>-1.4765489287782225E-2</c:v>
                </c:pt>
                <c:pt idx="910">
                  <c:v>1.0578900969732572E-2</c:v>
                </c:pt>
                <c:pt idx="911">
                  <c:v>-5.8156440825822284E-3</c:v>
                </c:pt>
                <c:pt idx="912">
                  <c:v>-1.637905820415312E-2</c:v>
                </c:pt>
                <c:pt idx="913">
                  <c:v>2.6761819803745555E-3</c:v>
                </c:pt>
                <c:pt idx="914">
                  <c:v>1.4531435349940747E-2</c:v>
                </c:pt>
                <c:pt idx="915">
                  <c:v>4.0923706518561989E-3</c:v>
                </c:pt>
                <c:pt idx="916">
                  <c:v>7.8602620087335085E-3</c:v>
                </c:pt>
                <c:pt idx="917">
                  <c:v>-3.4662045060657844E-3</c:v>
                </c:pt>
                <c:pt idx="918">
                  <c:v>5.7971014492754448E-3</c:v>
                </c:pt>
                <c:pt idx="919">
                  <c:v>5.7636887608057696E-4</c:v>
                </c:pt>
                <c:pt idx="920">
                  <c:v>8.640552995392033E-4</c:v>
                </c:pt>
                <c:pt idx="921">
                  <c:v>0</c:v>
                </c:pt>
                <c:pt idx="922">
                  <c:v>-9.7841726618706024E-3</c:v>
                </c:pt>
                <c:pt idx="923">
                  <c:v>3.4873583260681359E-3</c:v>
                </c:pt>
                <c:pt idx="924">
                  <c:v>5.5024616275701627E-3</c:v>
                </c:pt>
                <c:pt idx="925">
                  <c:v>-1.0368663594470031E-2</c:v>
                </c:pt>
                <c:pt idx="926">
                  <c:v>-1.076833527357385E-2</c:v>
                </c:pt>
                <c:pt idx="927">
                  <c:v>-1.5298617240364904E-2</c:v>
                </c:pt>
                <c:pt idx="928">
                  <c:v>1.135345085150889E-2</c:v>
                </c:pt>
                <c:pt idx="929">
                  <c:v>1.2703101920236328E-2</c:v>
                </c:pt>
                <c:pt idx="930">
                  <c:v>-2.3337222870477917E-3</c:v>
                </c:pt>
                <c:pt idx="931">
                  <c:v>-3.5087719298246942E-3</c:v>
                </c:pt>
                <c:pt idx="932">
                  <c:v>9.3896713615023563E-3</c:v>
                </c:pt>
                <c:pt idx="933">
                  <c:v>-9.5930232558139039E-3</c:v>
                </c:pt>
                <c:pt idx="934">
                  <c:v>8.2183739360141214E-3</c:v>
                </c:pt>
                <c:pt idx="935">
                  <c:v>2.6200873362444339E-3</c:v>
                </c:pt>
                <c:pt idx="936">
                  <c:v>2.2357723577235866E-2</c:v>
                </c:pt>
                <c:pt idx="937">
                  <c:v>2.4424879295654626E-2</c:v>
                </c:pt>
                <c:pt idx="938">
                  <c:v>-4.7130579428888743E-3</c:v>
                </c:pt>
                <c:pt idx="939">
                  <c:v>6.1281337047353448E-3</c:v>
                </c:pt>
                <c:pt idx="940">
                  <c:v>-1.5503875968992116E-2</c:v>
                </c:pt>
                <c:pt idx="941">
                  <c:v>-1.7716535433070935E-2</c:v>
                </c:pt>
                <c:pt idx="942">
                  <c:v>-1.087890065845985E-2</c:v>
                </c:pt>
                <c:pt idx="943">
                  <c:v>2.7206946454414033E-2</c:v>
                </c:pt>
                <c:pt idx="944">
                  <c:v>-1.6906170752325237E-3</c:v>
                </c:pt>
                <c:pt idx="945">
                  <c:v>2.2015241320914512E-2</c:v>
                </c:pt>
                <c:pt idx="946">
                  <c:v>-2.9273681303507382E-2</c:v>
                </c:pt>
                <c:pt idx="947">
                  <c:v>-3.7553342816500718E-2</c:v>
                </c:pt>
                <c:pt idx="948">
                  <c:v>-2.2465267514040734E-2</c:v>
                </c:pt>
                <c:pt idx="949">
                  <c:v>-6.6525551859691221E-3</c:v>
                </c:pt>
                <c:pt idx="950">
                  <c:v>-4.4140030441400392E-2</c:v>
                </c:pt>
                <c:pt idx="951">
                  <c:v>-2.3248407643312003E-2</c:v>
                </c:pt>
                <c:pt idx="952">
                  <c:v>1.2716009129442355E-2</c:v>
                </c:pt>
                <c:pt idx="953">
                  <c:v>2.8976175144880831E-3</c:v>
                </c:pt>
                <c:pt idx="954">
                  <c:v>1.8940609951845905E-2</c:v>
                </c:pt>
                <c:pt idx="955">
                  <c:v>-1.8903591682419257E-3</c:v>
                </c:pt>
                <c:pt idx="956">
                  <c:v>-4.1351010101010062E-2</c:v>
                </c:pt>
                <c:pt idx="957">
                  <c:v>-2.8975963121501566E-2</c:v>
                </c:pt>
                <c:pt idx="958">
                  <c:v>0</c:v>
                </c:pt>
                <c:pt idx="959">
                  <c:v>-6.7819599864359364E-4</c:v>
                </c:pt>
                <c:pt idx="960">
                  <c:v>-3.800475059382414E-2</c:v>
                </c:pt>
                <c:pt idx="961">
                  <c:v>5.3262786596119854E-2</c:v>
                </c:pt>
                <c:pt idx="962">
                  <c:v>1.5070328198258516E-2</c:v>
                </c:pt>
                <c:pt idx="963">
                  <c:v>-2.5734081161332814E-2</c:v>
                </c:pt>
                <c:pt idx="964">
                  <c:v>1.3206908228919761E-2</c:v>
                </c:pt>
                <c:pt idx="965">
                  <c:v>-1.6711229946524062E-2</c:v>
                </c:pt>
                <c:pt idx="966">
                  <c:v>3.9768864717878931E-2</c:v>
                </c:pt>
                <c:pt idx="967">
                  <c:v>-3.3671134357633248E-2</c:v>
                </c:pt>
                <c:pt idx="968">
                  <c:v>1.6238159675236823E-2</c:v>
                </c:pt>
                <c:pt idx="969">
                  <c:v>1.9307589880159848E-2</c:v>
                </c:pt>
                <c:pt idx="970">
                  <c:v>3.6903984323971226E-2</c:v>
                </c:pt>
                <c:pt idx="971">
                  <c:v>3.1496062992130905E-4</c:v>
                </c:pt>
                <c:pt idx="972">
                  <c:v>-3.6838790931989975E-2</c:v>
                </c:pt>
                <c:pt idx="973">
                  <c:v>-3.7267080745341637E-2</c:v>
                </c:pt>
                <c:pt idx="974">
                  <c:v>-1.290322580645158E-2</c:v>
                </c:pt>
                <c:pt idx="975">
                  <c:v>-2.8551771585827376E-2</c:v>
                </c:pt>
                <c:pt idx="976">
                  <c:v>7.0821529745053566E-4</c:v>
                </c:pt>
                <c:pt idx="977">
                  <c:v>-3.8924274593065454E-3</c:v>
                </c:pt>
                <c:pt idx="978">
                  <c:v>-5.5417406749555906E-2</c:v>
                </c:pt>
                <c:pt idx="979">
                  <c:v>-1.5043249341857788E-2</c:v>
                </c:pt>
                <c:pt idx="980">
                  <c:v>6.9110347460862878E-2</c:v>
                </c:pt>
                <c:pt idx="981">
                  <c:v>2.4999999999999974E-2</c:v>
                </c:pt>
                <c:pt idx="982">
                  <c:v>6.271777003484311E-3</c:v>
                </c:pt>
                <c:pt idx="983">
                  <c:v>-2.666204986149583E-2</c:v>
                </c:pt>
                <c:pt idx="984">
                  <c:v>8.5378868729990044E-3</c:v>
                </c:pt>
                <c:pt idx="985">
                  <c:v>8.4656084656084107E-3</c:v>
                </c:pt>
                <c:pt idx="986">
                  <c:v>-1.3990905911157698E-2</c:v>
                </c:pt>
                <c:pt idx="987">
                  <c:v>1.6672578928698077E-2</c:v>
                </c:pt>
                <c:pt idx="988">
                  <c:v>-7.7110956036287537E-2</c:v>
                </c:pt>
                <c:pt idx="989">
                  <c:v>1.0964083175803371E-2</c:v>
                </c:pt>
                <c:pt idx="990">
                  <c:v>-2.4308152580403839E-2</c:v>
                </c:pt>
                <c:pt idx="991">
                  <c:v>-2.7596780375622802E-2</c:v>
                </c:pt>
                <c:pt idx="992">
                  <c:v>-2.0102483247930687E-2</c:v>
                </c:pt>
                <c:pt idx="993">
                  <c:v>2.0917135961383733E-2</c:v>
                </c:pt>
                <c:pt idx="994">
                  <c:v>-1.6154452324665097E-2</c:v>
                </c:pt>
                <c:pt idx="995">
                  <c:v>-2.763315979175001E-2</c:v>
                </c:pt>
                <c:pt idx="996">
                  <c:v>-1.112026359143326E-2</c:v>
                </c:pt>
                <c:pt idx="997">
                  <c:v>-4.1649312786345532E-4</c:v>
                </c:pt>
                <c:pt idx="998">
                  <c:v>-2.4583333333333329E-2</c:v>
                </c:pt>
                <c:pt idx="999">
                  <c:v>-2.2639897479709573E-2</c:v>
                </c:pt>
                <c:pt idx="1000">
                  <c:v>3.8024475524475569E-2</c:v>
                </c:pt>
                <c:pt idx="1001">
                  <c:v>0</c:v>
                </c:pt>
                <c:pt idx="1002">
                  <c:v>3.0736842105263177E-2</c:v>
                </c:pt>
                <c:pt idx="1003">
                  <c:v>-8.1699346405227015E-4</c:v>
                </c:pt>
                <c:pt idx="1004">
                  <c:v>-1.2264922322158655E-2</c:v>
                </c:pt>
                <c:pt idx="1005">
                  <c:v>1.5728476821192012E-2</c:v>
                </c:pt>
                <c:pt idx="1006">
                  <c:v>1.1409942950285296E-2</c:v>
                </c:pt>
                <c:pt idx="1007">
                  <c:v>-3.7872683319903358E-2</c:v>
                </c:pt>
                <c:pt idx="1008">
                  <c:v>6.2395309882747156E-2</c:v>
                </c:pt>
                <c:pt idx="1009">
                  <c:v>3.508080409932994E-2</c:v>
                </c:pt>
                <c:pt idx="1010">
                  <c:v>1.9040365575019039E-2</c:v>
                </c:pt>
                <c:pt idx="1011">
                  <c:v>5.6053811659192293E-3</c:v>
                </c:pt>
                <c:pt idx="1012">
                  <c:v>-1.5235971757710893E-2</c:v>
                </c:pt>
                <c:pt idx="1013">
                  <c:v>-5.6603773584905127E-3</c:v>
                </c:pt>
                <c:pt idx="1014">
                  <c:v>1.4421252371916471E-2</c:v>
                </c:pt>
                <c:pt idx="1015">
                  <c:v>2.1324354657688002E-2</c:v>
                </c:pt>
                <c:pt idx="1016">
                  <c:v>1.0989010989011014E-2</c:v>
                </c:pt>
                <c:pt idx="1017">
                  <c:v>1.0144927536231797E-2</c:v>
                </c:pt>
                <c:pt idx="1018">
                  <c:v>2.4031563845050279E-2</c:v>
                </c:pt>
                <c:pt idx="1019">
                  <c:v>-4.9387040280210161E-2</c:v>
                </c:pt>
                <c:pt idx="1020">
                  <c:v>4.4215180545320925E-3</c:v>
                </c:pt>
                <c:pt idx="1021">
                  <c:v>-2.2010271460015506E-3</c:v>
                </c:pt>
                <c:pt idx="1022">
                  <c:v>2.610294117647062E-2</c:v>
                </c:pt>
                <c:pt idx="1023">
                  <c:v>-6.4493013256897071E-3</c:v>
                </c:pt>
                <c:pt idx="1024">
                  <c:v>-1.4424810674359592E-3</c:v>
                </c:pt>
                <c:pt idx="1025">
                  <c:v>-3.611412062116852E-4</c:v>
                </c:pt>
                <c:pt idx="1026">
                  <c:v>5.780346820809254E-2</c:v>
                </c:pt>
                <c:pt idx="1027">
                  <c:v>2.3907103825136708E-3</c:v>
                </c:pt>
                <c:pt idx="1028">
                  <c:v>3.4412265758091927E-2</c:v>
                </c:pt>
                <c:pt idx="1029">
                  <c:v>8.2345191040843219E-3</c:v>
                </c:pt>
                <c:pt idx="1030">
                  <c:v>-9.8007187193727766E-3</c:v>
                </c:pt>
                <c:pt idx="1031">
                  <c:v>-9.8977235235894814E-3</c:v>
                </c:pt>
                <c:pt idx="1032">
                  <c:v>-5.9980006664446268E-3</c:v>
                </c:pt>
                <c:pt idx="1033">
                  <c:v>-4.6932618169626891E-3</c:v>
                </c:pt>
                <c:pt idx="1034">
                  <c:v>1.7177500842034288E-2</c:v>
                </c:pt>
                <c:pt idx="1035">
                  <c:v>-1.9867549668873747E-3</c:v>
                </c:pt>
                <c:pt idx="1036">
                  <c:v>-9.6217650962176233E-3</c:v>
                </c:pt>
                <c:pt idx="1037">
                  <c:v>1.3065326633165729E-2</c:v>
                </c:pt>
                <c:pt idx="1038">
                  <c:v>-5.2910052910052959E-3</c:v>
                </c:pt>
                <c:pt idx="1039">
                  <c:v>-2.1276595744680753E-2</c:v>
                </c:pt>
                <c:pt idx="1040">
                  <c:v>-1.1548913043478255E-2</c:v>
                </c:pt>
                <c:pt idx="1041">
                  <c:v>2.0618556701030486E-3</c:v>
                </c:pt>
                <c:pt idx="1042">
                  <c:v>-3.4293552812071819E-3</c:v>
                </c:pt>
                <c:pt idx="1043">
                  <c:v>-2.4088093599449515E-3</c:v>
                </c:pt>
                <c:pt idx="1044">
                  <c:v>1.2418075198344361E-2</c:v>
                </c:pt>
                <c:pt idx="1045">
                  <c:v>-1.7035775127768554E-3</c:v>
                </c:pt>
                <c:pt idx="1046">
                  <c:v>-2.047781569965948E-3</c:v>
                </c:pt>
                <c:pt idx="1047">
                  <c:v>3.4199726402189272E-3</c:v>
                </c:pt>
                <c:pt idx="1048">
                  <c:v>-9.5432856169052876E-3</c:v>
                </c:pt>
                <c:pt idx="1049">
                  <c:v>-4.473503097040572E-3</c:v>
                </c:pt>
                <c:pt idx="1050">
                  <c:v>-1.3826477704804652E-2</c:v>
                </c:pt>
                <c:pt idx="1051">
                  <c:v>-1.8927444794952775E-2</c:v>
                </c:pt>
                <c:pt idx="1052">
                  <c:v>2.1078956770275093E-2</c:v>
                </c:pt>
                <c:pt idx="1053">
                  <c:v>-8.3974807557732137E-3</c:v>
                </c:pt>
                <c:pt idx="1054">
                  <c:v>1.6584333098094525E-2</c:v>
                </c:pt>
                <c:pt idx="1055">
                  <c:v>4.5123221103784295E-3</c:v>
                </c:pt>
                <c:pt idx="1056">
                  <c:v>5.8742225293710489E-3</c:v>
                </c:pt>
                <c:pt idx="1057">
                  <c:v>2.3016145654414351E-2</c:v>
                </c:pt>
                <c:pt idx="1058">
                  <c:v>-1.7461383478844846E-2</c:v>
                </c:pt>
                <c:pt idx="1059">
                  <c:v>-1.5379357484620739E-2</c:v>
                </c:pt>
                <c:pt idx="1060">
                  <c:v>2.7073932662270084E-2</c:v>
                </c:pt>
                <c:pt idx="1061">
                  <c:v>-5.3734369719499825E-2</c:v>
                </c:pt>
                <c:pt idx="1062">
                  <c:v>-2.50000000000001E-3</c:v>
                </c:pt>
                <c:pt idx="1063">
                  <c:v>1.3605442176870713E-2</c:v>
                </c:pt>
                <c:pt idx="1064">
                  <c:v>-1.4482515012363128E-2</c:v>
                </c:pt>
                <c:pt idx="1065">
                  <c:v>3.5842293906810548E-3</c:v>
                </c:pt>
                <c:pt idx="1066">
                  <c:v>8.9285714285714281E-3</c:v>
                </c:pt>
                <c:pt idx="1067">
                  <c:v>1.415929203539818E-2</c:v>
                </c:pt>
                <c:pt idx="1068">
                  <c:v>-1.1518324607329784E-2</c:v>
                </c:pt>
                <c:pt idx="1069">
                  <c:v>1.2711864406779641E-2</c:v>
                </c:pt>
                <c:pt idx="1070">
                  <c:v>-9.4142259414225788E-3</c:v>
                </c:pt>
                <c:pt idx="1071">
                  <c:v>6.6877859908483382E-3</c:v>
                </c:pt>
                <c:pt idx="1072">
                  <c:v>-2.7972027972028618E-3</c:v>
                </c:pt>
                <c:pt idx="1073">
                  <c:v>-1.4025245441795182E-2</c:v>
                </c:pt>
                <c:pt idx="1074">
                  <c:v>1.8847795163584549E-2</c:v>
                </c:pt>
                <c:pt idx="1075">
                  <c:v>1.0471204188482073E-3</c:v>
                </c:pt>
                <c:pt idx="1076">
                  <c:v>1.6387726638772623E-2</c:v>
                </c:pt>
                <c:pt idx="1077">
                  <c:v>-5.8319039451114295E-3</c:v>
                </c:pt>
                <c:pt idx="1078">
                  <c:v>2.3464458247066933E-2</c:v>
                </c:pt>
                <c:pt idx="1079">
                  <c:v>9.7774780849628849E-3</c:v>
                </c:pt>
                <c:pt idx="1080">
                  <c:v>5.6761268781302145E-2</c:v>
                </c:pt>
                <c:pt idx="1081">
                  <c:v>2.4012638230647646E-2</c:v>
                </c:pt>
                <c:pt idx="1082">
                  <c:v>-2.4683739586546837E-3</c:v>
                </c:pt>
                <c:pt idx="1083">
                  <c:v>2.7837921435200563E-3</c:v>
                </c:pt>
                <c:pt idx="1084">
                  <c:v>-9.2535471930910347E-4</c:v>
                </c:pt>
                <c:pt idx="1085">
                  <c:v>1.5436863229391787E-2</c:v>
                </c:pt>
                <c:pt idx="1086">
                  <c:v>8.5132259045302867E-3</c:v>
                </c:pt>
                <c:pt idx="1087">
                  <c:v>-1.4470907446487909E-2</c:v>
                </c:pt>
                <c:pt idx="1088">
                  <c:v>2.7531355154482538E-3</c:v>
                </c:pt>
                <c:pt idx="1089">
                  <c:v>7.931665649786394E-3</c:v>
                </c:pt>
                <c:pt idx="1090">
                  <c:v>1.0290556900726496E-2</c:v>
                </c:pt>
                <c:pt idx="1091">
                  <c:v>-1.8274415817854984E-2</c:v>
                </c:pt>
                <c:pt idx="1092">
                  <c:v>-2.6548672566371816E-2</c:v>
                </c:pt>
                <c:pt idx="1093">
                  <c:v>1.8495297805642741E-2</c:v>
                </c:pt>
                <c:pt idx="1094">
                  <c:v>-9.2336103416439325E-4</c:v>
                </c:pt>
                <c:pt idx="1095">
                  <c:v>1.0166358595194032E-2</c:v>
                </c:pt>
                <c:pt idx="1096">
                  <c:v>-3.7816407441293033E-2</c:v>
                </c:pt>
                <c:pt idx="1097">
                  <c:v>3.6450079239302761E-2</c:v>
                </c:pt>
                <c:pt idx="1098">
                  <c:v>2.1406727828746264E-3</c:v>
                </c:pt>
                <c:pt idx="1099">
                  <c:v>1.1901129081476759E-2</c:v>
                </c:pt>
                <c:pt idx="1100">
                  <c:v>-1.1158021712907041E-2</c:v>
                </c:pt>
                <c:pt idx="1101">
                  <c:v>-2.0128087831655889E-2</c:v>
                </c:pt>
                <c:pt idx="1102">
                  <c:v>2.3342670401493928E-2</c:v>
                </c:pt>
                <c:pt idx="1103">
                  <c:v>0</c:v>
                </c:pt>
                <c:pt idx="1104">
                  <c:v>-2.8588807785888116E-2</c:v>
                </c:pt>
                <c:pt idx="1105">
                  <c:v>-4.0701314965561229E-3</c:v>
                </c:pt>
                <c:pt idx="1106">
                  <c:v>-2.3263124803520857E-2</c:v>
                </c:pt>
                <c:pt idx="1107">
                  <c:v>-1.3517862890247883E-2</c:v>
                </c:pt>
                <c:pt idx="1108">
                  <c:v>3.2626427406204123E-4</c:v>
                </c:pt>
                <c:pt idx="1109">
                  <c:v>-4.0769732550554466E-2</c:v>
                </c:pt>
                <c:pt idx="1110">
                  <c:v>1.7341040462427799E-2</c:v>
                </c:pt>
                <c:pt idx="1111">
                  <c:v>3.2085561497326109E-2</c:v>
                </c:pt>
                <c:pt idx="1112">
                  <c:v>2.1049222797927532E-2</c:v>
                </c:pt>
                <c:pt idx="1113">
                  <c:v>9.831906121154416E-3</c:v>
                </c:pt>
                <c:pt idx="1114">
                  <c:v>2.5439698492462273E-2</c:v>
                </c:pt>
                <c:pt idx="1115">
                  <c:v>6.4318529862174845E-3</c:v>
                </c:pt>
                <c:pt idx="1116">
                  <c:v>2.7388922702374745E-3</c:v>
                </c:pt>
                <c:pt idx="1117">
                  <c:v>-5.4628224582700972E-3</c:v>
                </c:pt>
                <c:pt idx="1118">
                  <c:v>1.7699115044247735E-2</c:v>
                </c:pt>
                <c:pt idx="1119">
                  <c:v>2.9985007496245909E-4</c:v>
                </c:pt>
                <c:pt idx="1120">
                  <c:v>-2.9976019184652703E-3</c:v>
                </c:pt>
                <c:pt idx="1121">
                  <c:v>6.0132291040289497E-3</c:v>
                </c:pt>
                <c:pt idx="1122">
                  <c:v>1.9725044829647237E-2</c:v>
                </c:pt>
                <c:pt idx="1123">
                  <c:v>1.7584994138335954E-3</c:v>
                </c:pt>
                <c:pt idx="1124">
                  <c:v>-4.6811000585136511E-3</c:v>
                </c:pt>
                <c:pt idx="1125">
                  <c:v>-2.0576131687242882E-2</c:v>
                </c:pt>
                <c:pt idx="1126">
                  <c:v>1.500600240095953E-3</c:v>
                </c:pt>
                <c:pt idx="1127">
                  <c:v>4.4950554390172518E-3</c:v>
                </c:pt>
                <c:pt idx="1128">
                  <c:v>2.1778042959427112E-2</c:v>
                </c:pt>
                <c:pt idx="1129">
                  <c:v>1.4598540145984572E-3</c:v>
                </c:pt>
                <c:pt idx="1130">
                  <c:v>2.8571428571428688E-2</c:v>
                </c:pt>
                <c:pt idx="1131">
                  <c:v>1.1621315192743667E-2</c:v>
                </c:pt>
                <c:pt idx="1132">
                  <c:v>-8.4057158868033454E-4</c:v>
                </c:pt>
                <c:pt idx="1133">
                  <c:v>3.3651149747617654E-3</c:v>
                </c:pt>
                <c:pt idx="1134">
                  <c:v>-1.7607602012297444E-2</c:v>
                </c:pt>
                <c:pt idx="1135">
                  <c:v>1.7069701280227636E-2</c:v>
                </c:pt>
                <c:pt idx="1136">
                  <c:v>3.0769230769230609E-3</c:v>
                </c:pt>
                <c:pt idx="1137">
                  <c:v>0</c:v>
                </c:pt>
                <c:pt idx="1138">
                  <c:v>-1.3943112102620513E-3</c:v>
                </c:pt>
                <c:pt idx="1139">
                  <c:v>-1.2007819044959499E-2</c:v>
                </c:pt>
                <c:pt idx="1140">
                  <c:v>5.6529112492932649E-3</c:v>
                </c:pt>
                <c:pt idx="1141">
                  <c:v>-1.7987633501967415E-2</c:v>
                </c:pt>
                <c:pt idx="1142">
                  <c:v>-1.9748139668002224E-2</c:v>
                </c:pt>
                <c:pt idx="1143">
                  <c:v>-5.8394160583950729E-4</c:v>
                </c:pt>
                <c:pt idx="1144">
                  <c:v>2.687700847210055E-2</c:v>
                </c:pt>
                <c:pt idx="1145">
                  <c:v>5.6899004267434215E-4</c:v>
                </c:pt>
                <c:pt idx="1146">
                  <c:v>2.6442991185669597E-2</c:v>
                </c:pt>
                <c:pt idx="1147">
                  <c:v>-1.3850415512466554E-3</c:v>
                </c:pt>
                <c:pt idx="1148">
                  <c:v>2.4965325936200673E-3</c:v>
                </c:pt>
                <c:pt idx="1149">
                  <c:v>-2.2689540675152192E-2</c:v>
                </c:pt>
                <c:pt idx="1150">
                  <c:v>-7.6443941109853655E-3</c:v>
                </c:pt>
                <c:pt idx="1151">
                  <c:v>-5.8487874465049855E-2</c:v>
                </c:pt>
                <c:pt idx="1152">
                  <c:v>-4.090909090909095E-2</c:v>
                </c:pt>
                <c:pt idx="1153">
                  <c:v>-3.7914691943127157E-3</c:v>
                </c:pt>
                <c:pt idx="1154">
                  <c:v>-3.1715826197272891E-3</c:v>
                </c:pt>
                <c:pt idx="1155">
                  <c:v>5.8224626153356614E-2</c:v>
                </c:pt>
                <c:pt idx="1156">
                  <c:v>1.8641010222489613E-2</c:v>
                </c:pt>
                <c:pt idx="1157">
                  <c:v>3.5419126328216479E-3</c:v>
                </c:pt>
                <c:pt idx="1158">
                  <c:v>-3.4117647058823426E-2</c:v>
                </c:pt>
                <c:pt idx="1159">
                  <c:v>7.003654080389673E-3</c:v>
                </c:pt>
                <c:pt idx="1160">
                  <c:v>1.5724221348654463E-2</c:v>
                </c:pt>
                <c:pt idx="1161">
                  <c:v>-4.3763024709735213E-2</c:v>
                </c:pt>
                <c:pt idx="1162">
                  <c:v>-3.1444582814445766E-2</c:v>
                </c:pt>
                <c:pt idx="1163">
                  <c:v>2.860816457730635E-2</c:v>
                </c:pt>
                <c:pt idx="1164">
                  <c:v>5.1874999999999893E-2</c:v>
                </c:pt>
                <c:pt idx="1165">
                  <c:v>3.3868092691622123E-2</c:v>
                </c:pt>
                <c:pt idx="1166">
                  <c:v>2.1551724137931036E-2</c:v>
                </c:pt>
                <c:pt idx="1167">
                  <c:v>2.8410689170182989E-2</c:v>
                </c:pt>
                <c:pt idx="1168">
                  <c:v>-2.2155361050328289E-2</c:v>
                </c:pt>
                <c:pt idx="1169">
                  <c:v>1.5104895104895081E-2</c:v>
                </c:pt>
                <c:pt idx="1170">
                  <c:v>8.5422981537614292E-3</c:v>
                </c:pt>
                <c:pt idx="1171">
                  <c:v>1.3934426229508141E-2</c:v>
                </c:pt>
                <c:pt idx="1172">
                  <c:v>8.8924818108326135E-3</c:v>
                </c:pt>
                <c:pt idx="1173">
                  <c:v>7.7457264957264734E-3</c:v>
                </c:pt>
                <c:pt idx="1174">
                  <c:v>-2.199840975351175E-2</c:v>
                </c:pt>
                <c:pt idx="1175">
                  <c:v>5.3116531165311676E-2</c:v>
                </c:pt>
                <c:pt idx="1176">
                  <c:v>5.3782810087493658E-2</c:v>
                </c:pt>
                <c:pt idx="1177">
                  <c:v>-6.5934065934066697E-3</c:v>
                </c:pt>
                <c:pt idx="1178">
                  <c:v>6.8829891838741676E-3</c:v>
                </c:pt>
                <c:pt idx="1179">
                  <c:v>-3.0029296875000097E-2</c:v>
                </c:pt>
                <c:pt idx="1180">
                  <c:v>1.4346841177951179E-2</c:v>
                </c:pt>
                <c:pt idx="1181">
                  <c:v>6.9478908188585894E-3</c:v>
                </c:pt>
                <c:pt idx="1182">
                  <c:v>-9.8570724494824683E-3</c:v>
                </c:pt>
                <c:pt idx="1183">
                  <c:v>9.4574415131907057E-3</c:v>
                </c:pt>
                <c:pt idx="1184">
                  <c:v>1.7258382642998096E-3</c:v>
                </c:pt>
                <c:pt idx="1185">
                  <c:v>1.7228648781688477E-3</c:v>
                </c:pt>
                <c:pt idx="1186">
                  <c:v>4.4226044226044151E-3</c:v>
                </c:pt>
                <c:pt idx="1187">
                  <c:v>-2.0058708414872804E-2</c:v>
                </c:pt>
                <c:pt idx="1188">
                  <c:v>1.7473789316026032E-3</c:v>
                </c:pt>
                <c:pt idx="1189">
                  <c:v>1.744330924495397E-3</c:v>
                </c:pt>
                <c:pt idx="1190">
                  <c:v>3.9800995024874769E-3</c:v>
                </c:pt>
                <c:pt idx="1191">
                  <c:v>4.7076313181367126E-3</c:v>
                </c:pt>
                <c:pt idx="1192">
                  <c:v>-4.1183723797780389E-2</c:v>
                </c:pt>
                <c:pt idx="1193">
                  <c:v>-2.7263374485596764E-2</c:v>
                </c:pt>
                <c:pt idx="1194">
                  <c:v>-1.9566367001586513E-2</c:v>
                </c:pt>
                <c:pt idx="1195">
                  <c:v>-3.6947141316073288E-2</c:v>
                </c:pt>
                <c:pt idx="1196">
                  <c:v>3.276393167180066E-2</c:v>
                </c:pt>
                <c:pt idx="1197">
                  <c:v>1.9251626898047745E-2</c:v>
                </c:pt>
                <c:pt idx="1198">
                  <c:v>1.0641127959563675E-2</c:v>
                </c:pt>
                <c:pt idx="1199">
                  <c:v>-3.6851803106080694E-3</c:v>
                </c:pt>
                <c:pt idx="1200">
                  <c:v>2.2192866578599639E-2</c:v>
                </c:pt>
                <c:pt idx="1201">
                  <c:v>6.2031532695787546E-3</c:v>
                </c:pt>
                <c:pt idx="1202">
                  <c:v>-5.3942974569740777E-3</c:v>
                </c:pt>
                <c:pt idx="1203">
                  <c:v>-1.2913223140495133E-3</c:v>
                </c:pt>
                <c:pt idx="1204">
                  <c:v>1.8877682958365578E-2</c:v>
                </c:pt>
                <c:pt idx="1205">
                  <c:v>1.2690355329950322E-3</c:v>
                </c:pt>
                <c:pt idx="1206">
                  <c:v>1.4702154626108955E-2</c:v>
                </c:pt>
                <c:pt idx="1207">
                  <c:v>-1.4988758431177184E-3</c:v>
                </c:pt>
                <c:pt idx="1208">
                  <c:v>0</c:v>
                </c:pt>
                <c:pt idx="1209">
                  <c:v>-3.7528146109581831E-3</c:v>
                </c:pt>
                <c:pt idx="1210">
                  <c:v>3.666499246609746E-2</c:v>
                </c:pt>
                <c:pt idx="1211">
                  <c:v>-2.9069767441861566E-3</c:v>
                </c:pt>
                <c:pt idx="1212">
                  <c:v>1.2147716229349919E-3</c:v>
                </c:pt>
                <c:pt idx="1213">
                  <c:v>9.7063819461293732E-4</c:v>
                </c:pt>
                <c:pt idx="1214">
                  <c:v>-7.2727272727275488E-4</c:v>
                </c:pt>
                <c:pt idx="1215">
                  <c:v>-5.3372149442018164E-3</c:v>
                </c:pt>
                <c:pt idx="1216">
                  <c:v>3.9024390243901606E-3</c:v>
                </c:pt>
                <c:pt idx="1217">
                  <c:v>5.0777453838678419E-2</c:v>
                </c:pt>
                <c:pt idx="1218">
                  <c:v>1.0867052023121361E-2</c:v>
                </c:pt>
                <c:pt idx="1219">
                  <c:v>-2.2872827081422715E-4</c:v>
                </c:pt>
                <c:pt idx="1220">
                  <c:v>-1.9217570350034394E-2</c:v>
                </c:pt>
                <c:pt idx="1221">
                  <c:v>-6.9979006298109912E-3</c:v>
                </c:pt>
                <c:pt idx="1222">
                  <c:v>-7.0472163495418644E-3</c:v>
                </c:pt>
                <c:pt idx="1223">
                  <c:v>3.7851904423940519E-3</c:v>
                </c:pt>
                <c:pt idx="1224">
                  <c:v>1.1077068112184748E-2</c:v>
                </c:pt>
                <c:pt idx="1225">
                  <c:v>6.293706293706367E-3</c:v>
                </c:pt>
                <c:pt idx="1226">
                  <c:v>1.2277044243687772E-2</c:v>
                </c:pt>
                <c:pt idx="1227">
                  <c:v>5.26315789473677E-3</c:v>
                </c:pt>
                <c:pt idx="1228">
                  <c:v>-5.2356020942407669E-3</c:v>
                </c:pt>
                <c:pt idx="1229">
                  <c:v>-2.0137299771167107E-2</c:v>
                </c:pt>
                <c:pt idx="1230">
                  <c:v>2.3353573096679146E-4</c:v>
                </c:pt>
                <c:pt idx="1231">
                  <c:v>-1.0740135419098783E-2</c:v>
                </c:pt>
                <c:pt idx="1232">
                  <c:v>1.6521123436393742E-3</c:v>
                </c:pt>
                <c:pt idx="1233">
                  <c:v>1.8614514608859548E-2</c:v>
                </c:pt>
                <c:pt idx="1234">
                  <c:v>6.9396252602362104E-4</c:v>
                </c:pt>
                <c:pt idx="1235">
                  <c:v>2.172907998150728E-2</c:v>
                </c:pt>
                <c:pt idx="1236">
                  <c:v>-9.049773755656236E-3</c:v>
                </c:pt>
                <c:pt idx="1237">
                  <c:v>-1.6438356164383536E-2</c:v>
                </c:pt>
                <c:pt idx="1238">
                  <c:v>-6.0352831940575216E-3</c:v>
                </c:pt>
                <c:pt idx="1239">
                  <c:v>2.1485287248949127E-2</c:v>
                </c:pt>
                <c:pt idx="1240">
                  <c:v>1.8289894833104645E-2</c:v>
                </c:pt>
                <c:pt idx="1241">
                  <c:v>2.4696901661427802E-3</c:v>
                </c:pt>
                <c:pt idx="1242">
                  <c:v>-1.8365061590145584E-2</c:v>
                </c:pt>
                <c:pt idx="1243">
                  <c:v>1.0495094684006409E-2</c:v>
                </c:pt>
                <c:pt idx="1244">
                  <c:v>1.5127568299841989E-2</c:v>
                </c:pt>
                <c:pt idx="1245">
                  <c:v>-1.0898576512455561E-2</c:v>
                </c:pt>
                <c:pt idx="1246">
                  <c:v>-1.3492241960873009E-3</c:v>
                </c:pt>
                <c:pt idx="1247">
                  <c:v>4.6611123620806133E-2</c:v>
                </c:pt>
                <c:pt idx="1248">
                  <c:v>-1.9363166953527606E-3</c:v>
                </c:pt>
                <c:pt idx="1249">
                  <c:v>9.0536753610692324E-3</c:v>
                </c:pt>
                <c:pt idx="1250">
                  <c:v>1.9440290536210138E-2</c:v>
                </c:pt>
                <c:pt idx="1251">
                  <c:v>1.1106454316848306E-2</c:v>
                </c:pt>
                <c:pt idx="1252">
                  <c:v>-1.9481865284974045E-2</c:v>
                </c:pt>
                <c:pt idx="1253">
                  <c:v>8.243500317057716E-3</c:v>
                </c:pt>
                <c:pt idx="1254">
                  <c:v>3.7735849056603713E-3</c:v>
                </c:pt>
                <c:pt idx="1255">
                  <c:v>3.9682539682539203E-3</c:v>
                </c:pt>
                <c:pt idx="1256">
                  <c:v>-7.6971083836071862E-3</c:v>
                </c:pt>
                <c:pt idx="1257">
                  <c:v>2.0964360586997924E-4</c:v>
                </c:pt>
                <c:pt idx="1258">
                  <c:v>-1.0479983232027721E-3</c:v>
                </c:pt>
                <c:pt idx="1259">
                  <c:v>-7.3436844313888869E-3</c:v>
                </c:pt>
                <c:pt idx="1260">
                  <c:v>5.7070386810398645E-3</c:v>
                </c:pt>
                <c:pt idx="1261">
                  <c:v>1.0508617065995011E-3</c:v>
                </c:pt>
                <c:pt idx="1262">
                  <c:v>2.1415074532857358E-2</c:v>
                </c:pt>
                <c:pt idx="1263">
                  <c:v>2.3843782117163488E-2</c:v>
                </c:pt>
                <c:pt idx="1264">
                  <c:v>1.2045773940974737E-3</c:v>
                </c:pt>
                <c:pt idx="1265">
                  <c:v>4.8125125325847607E-3</c:v>
                </c:pt>
                <c:pt idx="1266">
                  <c:v>-2.2749950109758544E-2</c:v>
                </c:pt>
                <c:pt idx="1267">
                  <c:v>-3.2673065141922931E-3</c:v>
                </c:pt>
                <c:pt idx="1268">
                  <c:v>5.5316533497233355E-3</c:v>
                </c:pt>
                <c:pt idx="1269">
                  <c:v>2.607986960065202E-2</c:v>
                </c:pt>
                <c:pt idx="1270">
                  <c:v>7.9428117553613699E-3</c:v>
                </c:pt>
                <c:pt idx="1271">
                  <c:v>2.4625689519306541E-2</c:v>
                </c:pt>
                <c:pt idx="1272">
                  <c:v>2.4995193232071247E-3</c:v>
                </c:pt>
                <c:pt idx="1273">
                  <c:v>-2.167242040659767E-2</c:v>
                </c:pt>
                <c:pt idx="1274">
                  <c:v>-2.2740639090374371E-2</c:v>
                </c:pt>
                <c:pt idx="1275">
                  <c:v>1.8054162487462357E-2</c:v>
                </c:pt>
                <c:pt idx="1276">
                  <c:v>8.0788177339900808E-3</c:v>
                </c:pt>
                <c:pt idx="1277">
                  <c:v>-8.8545738858483075E-2</c:v>
                </c:pt>
                <c:pt idx="1278">
                  <c:v>1.4797340767746036E-2</c:v>
                </c:pt>
                <c:pt idx="1279">
                  <c:v>-2.9163144547759985E-2</c:v>
                </c:pt>
                <c:pt idx="1280">
                  <c:v>2.4379625598606978E-2</c:v>
                </c:pt>
                <c:pt idx="1281">
                  <c:v>1.9124521886952794E-2</c:v>
                </c:pt>
                <c:pt idx="1282">
                  <c:v>-1.8974145120934188E-2</c:v>
                </c:pt>
                <c:pt idx="1283">
                  <c:v>6.5887353878852769E-3</c:v>
                </c:pt>
                <c:pt idx="1284">
                  <c:v>-1.5625000000000042E-2</c:v>
                </c:pt>
                <c:pt idx="1285">
                  <c:v>4.7190047190048476E-3</c:v>
                </c:pt>
                <c:pt idx="1286">
                  <c:v>-1.067463706233988E-2</c:v>
                </c:pt>
                <c:pt idx="1287">
                  <c:v>-1.1868795856711356E-2</c:v>
                </c:pt>
                <c:pt idx="1288">
                  <c:v>-1.7471063550993295E-3</c:v>
                </c:pt>
                <c:pt idx="1289">
                  <c:v>-8.7508203894113201E-4</c:v>
                </c:pt>
                <c:pt idx="1290">
                  <c:v>1.9706590759798522E-2</c:v>
                </c:pt>
                <c:pt idx="1291">
                  <c:v>-2.5767661584710638E-3</c:v>
                </c:pt>
                <c:pt idx="1292">
                  <c:v>-1.6361679224973197E-2</c:v>
                </c:pt>
                <c:pt idx="1293">
                  <c:v>-1.6852702998467851E-2</c:v>
                </c:pt>
                <c:pt idx="1294">
                  <c:v>-3.8958147818343718E-2</c:v>
                </c:pt>
                <c:pt idx="1295">
                  <c:v>6.9492703266159687E-4</c:v>
                </c:pt>
                <c:pt idx="1296">
                  <c:v>-2.0601851851851864E-2</c:v>
                </c:pt>
                <c:pt idx="1297">
                  <c:v>-1.5362798392815071E-2</c:v>
                </c:pt>
                <c:pt idx="1298">
                  <c:v>4.1526644263082189E-2</c:v>
                </c:pt>
                <c:pt idx="1299">
                  <c:v>-1.3367135284627754E-2</c:v>
                </c:pt>
                <c:pt idx="1300">
                  <c:v>3.0366736743750395E-3</c:v>
                </c:pt>
                <c:pt idx="1301">
                  <c:v>-4.6576618537493191E-3</c:v>
                </c:pt>
                <c:pt idx="1302">
                  <c:v>-5.2409920449227931E-2</c:v>
                </c:pt>
                <c:pt idx="1303">
                  <c:v>-0.15901234567901229</c:v>
                </c:pt>
                <c:pt idx="1304">
                  <c:v>4.0516735173223586E-2</c:v>
                </c:pt>
                <c:pt idx="1305">
                  <c:v>-4.2889390519187248E-2</c:v>
                </c:pt>
                <c:pt idx="1306">
                  <c:v>-0.11261792452830188</c:v>
                </c:pt>
                <c:pt idx="1307">
                  <c:v>0.19435215946843859</c:v>
                </c:pt>
                <c:pt idx="1308">
                  <c:v>-0.13351877607788606</c:v>
                </c:pt>
                <c:pt idx="1309">
                  <c:v>1.6051364365971337E-3</c:v>
                </c:pt>
                <c:pt idx="1310">
                  <c:v>-3.8461538461538443E-2</c:v>
                </c:pt>
                <c:pt idx="1311">
                  <c:v>-3.6666666666666475E-3</c:v>
                </c:pt>
                <c:pt idx="1312">
                  <c:v>-0.10204081632653063</c:v>
                </c:pt>
                <c:pt idx="1313">
                  <c:v>-0.11326378539493291</c:v>
                </c:pt>
                <c:pt idx="1314">
                  <c:v>0.15462184873949578</c:v>
                </c:pt>
                <c:pt idx="1315">
                  <c:v>0.2623726346433769</c:v>
                </c:pt>
                <c:pt idx="1316">
                  <c:v>8.6768521187662304E-2</c:v>
                </c:pt>
                <c:pt idx="1317">
                  <c:v>-5.9416445623342223E-2</c:v>
                </c:pt>
                <c:pt idx="1318">
                  <c:v>-2.8200789622103806E-4</c:v>
                </c:pt>
                <c:pt idx="1319">
                  <c:v>-5.5007052186177789E-2</c:v>
                </c:pt>
                <c:pt idx="1320">
                  <c:v>-0.10567164179104475</c:v>
                </c:pt>
                <c:pt idx="1321">
                  <c:v>3.3711615487316354E-2</c:v>
                </c:pt>
                <c:pt idx="1322">
                  <c:v>3.0674846625766965E-2</c:v>
                </c:pt>
                <c:pt idx="1323">
                  <c:v>0.12531328320802004</c:v>
                </c:pt>
                <c:pt idx="1324">
                  <c:v>-2.3385300668151542E-2</c:v>
                </c:pt>
                <c:pt idx="1325">
                  <c:v>6.2428734321550883E-2</c:v>
                </c:pt>
                <c:pt idx="1326">
                  <c:v>5.0711027636168318E-2</c:v>
                </c:pt>
                <c:pt idx="1327">
                  <c:v>-7.7374872318692403E-2</c:v>
                </c:pt>
                <c:pt idx="1328">
                  <c:v>6.3659009133683053E-3</c:v>
                </c:pt>
                <c:pt idx="1329">
                  <c:v>-6.4356435643564261E-2</c:v>
                </c:pt>
                <c:pt idx="1330">
                  <c:v>6.7901234567901092E-2</c:v>
                </c:pt>
                <c:pt idx="1331">
                  <c:v>6.9914671070740411E-2</c:v>
                </c:pt>
                <c:pt idx="1332">
                  <c:v>-4.1162850527398875E-2</c:v>
                </c:pt>
                <c:pt idx="1333">
                  <c:v>-4.7491279849745181E-2</c:v>
                </c:pt>
                <c:pt idx="1334">
                  <c:v>1.7464788732394293E-2</c:v>
                </c:pt>
                <c:pt idx="1335">
                  <c:v>5.3433001107419706E-2</c:v>
                </c:pt>
                <c:pt idx="1336">
                  <c:v>2.3390275952693839E-2</c:v>
                </c:pt>
                <c:pt idx="1337">
                  <c:v>6.2660503338469564E-2</c:v>
                </c:pt>
                <c:pt idx="1338">
                  <c:v>-1.8366360560657446E-2</c:v>
                </c:pt>
                <c:pt idx="1339">
                  <c:v>5.8099458394879358E-2</c:v>
                </c:pt>
                <c:pt idx="1340">
                  <c:v>-5.7933922754769544E-2</c:v>
                </c:pt>
                <c:pt idx="1341">
                  <c:v>-2.2968634230674231E-2</c:v>
                </c:pt>
                <c:pt idx="1342">
                  <c:v>9.8584428715874761E-3</c:v>
                </c:pt>
                <c:pt idx="1343">
                  <c:v>2.3779724655819668E-2</c:v>
                </c:pt>
                <c:pt idx="1344">
                  <c:v>1.90709046454768E-2</c:v>
                </c:pt>
                <c:pt idx="1345">
                  <c:v>3.1669865642994247E-2</c:v>
                </c:pt>
                <c:pt idx="1346">
                  <c:v>2.1627906976744181E-2</c:v>
                </c:pt>
                <c:pt idx="1347">
                  <c:v>2.6178010471204157E-2</c:v>
                </c:pt>
                <c:pt idx="1348">
                  <c:v>-2.0408163265306162E-2</c:v>
                </c:pt>
                <c:pt idx="1349">
                  <c:v>-5.6612318840579712E-2</c:v>
                </c:pt>
                <c:pt idx="1350">
                  <c:v>2.6404224675949722E-3</c:v>
                </c:pt>
                <c:pt idx="1351">
                  <c:v>-2.5855877423988635E-2</c:v>
                </c:pt>
                <c:pt idx="1352">
                  <c:v>6.9304497419513403E-2</c:v>
                </c:pt>
                <c:pt idx="1353">
                  <c:v>-5.9756377844173295E-3</c:v>
                </c:pt>
                <c:pt idx="1354">
                  <c:v>4.0231213872832419E-2</c:v>
                </c:pt>
                <c:pt idx="1355">
                  <c:v>-6.6681484774396829E-4</c:v>
                </c:pt>
                <c:pt idx="1356">
                  <c:v>5.5604982206405697E-3</c:v>
                </c:pt>
                <c:pt idx="1357">
                  <c:v>5.3085600530855974E-2</c:v>
                </c:pt>
                <c:pt idx="1358">
                  <c:v>1.4702793530770907E-3</c:v>
                </c:pt>
                <c:pt idx="1359">
                  <c:v>-1.0067114093959667E-2</c:v>
                </c:pt>
                <c:pt idx="1360">
                  <c:v>8.4745762711864094E-3</c:v>
                </c:pt>
                <c:pt idx="1361">
                  <c:v>1.365546218487392E-2</c:v>
                </c:pt>
                <c:pt idx="1362">
                  <c:v>3.2746113989637268E-2</c:v>
                </c:pt>
                <c:pt idx="1363">
                  <c:v>3.552077062010843E-2</c:v>
                </c:pt>
                <c:pt idx="1364">
                  <c:v>-5.4263565891473084E-3</c:v>
                </c:pt>
                <c:pt idx="1365">
                  <c:v>3.565861262665624E-2</c:v>
                </c:pt>
                <c:pt idx="1366">
                  <c:v>-6.2088428974599865E-3</c:v>
                </c:pt>
                <c:pt idx="1367">
                  <c:v>-1.419916698220371E-2</c:v>
                </c:pt>
                <c:pt idx="1368">
                  <c:v>-2.4006145573266757E-2</c:v>
                </c:pt>
                <c:pt idx="1369">
                  <c:v>-7.3789846517119242E-2</c:v>
                </c:pt>
                <c:pt idx="1370">
                  <c:v>4.5676651795198607E-2</c:v>
                </c:pt>
                <c:pt idx="1371">
                  <c:v>4.2056074766355145E-2</c:v>
                </c:pt>
                <c:pt idx="1372">
                  <c:v>3.2754922986937017E-2</c:v>
                </c:pt>
                <c:pt idx="1373">
                  <c:v>9.439305267133144E-4</c:v>
                </c:pt>
                <c:pt idx="1374">
                  <c:v>2.4707657487740384E-2</c:v>
                </c:pt>
                <c:pt idx="1375">
                  <c:v>-2.3007546475243879E-2</c:v>
                </c:pt>
                <c:pt idx="1376">
                  <c:v>-2.6563677467972807E-2</c:v>
                </c:pt>
                <c:pt idx="1377">
                  <c:v>-6.9672924327462632E-3</c:v>
                </c:pt>
                <c:pt idx="1378">
                  <c:v>-3.5080880919898735E-2</c:v>
                </c:pt>
                <c:pt idx="1379">
                  <c:v>6.05938194304204E-4</c:v>
                </c:pt>
                <c:pt idx="1380">
                  <c:v>-6.661283811061762E-2</c:v>
                </c:pt>
                <c:pt idx="1381">
                  <c:v>3.546712802768167E-2</c:v>
                </c:pt>
                <c:pt idx="1382">
                  <c:v>4.2606516290726794E-2</c:v>
                </c:pt>
                <c:pt idx="1383">
                  <c:v>4.8076923076922047E-3</c:v>
                </c:pt>
                <c:pt idx="1384">
                  <c:v>-4.9840510366826159E-3</c:v>
                </c:pt>
                <c:pt idx="1385">
                  <c:v>4.6082949308756558E-3</c:v>
                </c:pt>
                <c:pt idx="1386">
                  <c:v>-2.2337455125648133E-2</c:v>
                </c:pt>
                <c:pt idx="1387">
                  <c:v>2.7131782945736399E-2</c:v>
                </c:pt>
                <c:pt idx="1388">
                  <c:v>-8.9374379344588448E-3</c:v>
                </c:pt>
                <c:pt idx="1389">
                  <c:v>3.8076152304610186E-3</c:v>
                </c:pt>
                <c:pt idx="1390">
                  <c:v>-1.7768017568376933E-2</c:v>
                </c:pt>
                <c:pt idx="1391">
                  <c:v>3.0691056910569062E-2</c:v>
                </c:pt>
                <c:pt idx="1392">
                  <c:v>2.2480773023072383E-2</c:v>
                </c:pt>
                <c:pt idx="1393">
                  <c:v>-1.2150433944069479E-2</c:v>
                </c:pt>
                <c:pt idx="1394">
                  <c:v>1.1714174150722402E-2</c:v>
                </c:pt>
                <c:pt idx="1395">
                  <c:v>-3.8595137012736942E-3</c:v>
                </c:pt>
                <c:pt idx="1396">
                  <c:v>3.5451375435877674E-2</c:v>
                </c:pt>
                <c:pt idx="1397">
                  <c:v>-4.8643592142189919E-3</c:v>
                </c:pt>
                <c:pt idx="1398">
                  <c:v>-1.1092310584696303E-2</c:v>
                </c:pt>
                <c:pt idx="1399">
                  <c:v>-1.1026615969581717E-2</c:v>
                </c:pt>
                <c:pt idx="1400">
                  <c:v>2.1145713187235566E-3</c:v>
                </c:pt>
                <c:pt idx="1401">
                  <c:v>0</c:v>
                </c:pt>
                <c:pt idx="1402">
                  <c:v>3.6447343180510232E-2</c:v>
                </c:pt>
                <c:pt idx="1403">
                  <c:v>-6.4593744216176238E-2</c:v>
                </c:pt>
                <c:pt idx="1404">
                  <c:v>-2.8492283339928724E-2</c:v>
                </c:pt>
                <c:pt idx="1405">
                  <c:v>1.1405295315682183E-2</c:v>
                </c:pt>
                <c:pt idx="1406">
                  <c:v>-1.2082158679017204E-2</c:v>
                </c:pt>
                <c:pt idx="1407">
                  <c:v>6.7264573991031038E-3</c:v>
                </c:pt>
                <c:pt idx="1408">
                  <c:v>-1.6400080988054309E-2</c:v>
                </c:pt>
                <c:pt idx="1409">
                  <c:v>4.1169205434335703E-3</c:v>
                </c:pt>
                <c:pt idx="1410">
                  <c:v>-2.0500205002045943E-4</c:v>
                </c:pt>
                <c:pt idx="1411">
                  <c:v>-2.0504408447816279E-2</c:v>
                </c:pt>
                <c:pt idx="1412">
                  <c:v>6.9081013188193067E-3</c:v>
                </c:pt>
                <c:pt idx="1413">
                  <c:v>8.108108108108119E-3</c:v>
                </c:pt>
                <c:pt idx="1414">
                  <c:v>-1.2786141472468643E-2</c:v>
                </c:pt>
                <c:pt idx="1415">
                  <c:v>1.3996239816168828E-2</c:v>
                </c:pt>
                <c:pt idx="1416">
                  <c:v>-1.3185002060156584E-2</c:v>
                </c:pt>
                <c:pt idx="1417">
                  <c:v>-4.3841336116910408E-3</c:v>
                </c:pt>
                <c:pt idx="1418">
                  <c:v>-2.1807506814845862E-2</c:v>
                </c:pt>
                <c:pt idx="1419">
                  <c:v>8.1457663451233141E-3</c:v>
                </c:pt>
                <c:pt idx="1420">
                  <c:v>-3.1256644694875588E-2</c:v>
                </c:pt>
                <c:pt idx="1421">
                  <c:v>2.8533801580332627E-3</c:v>
                </c:pt>
                <c:pt idx="1422">
                  <c:v>2.648281899759249E-2</c:v>
                </c:pt>
                <c:pt idx="1423">
                  <c:v>8.5287846481876036E-3</c:v>
                </c:pt>
                <c:pt idx="1424">
                  <c:v>-1.5010570824524182E-2</c:v>
                </c:pt>
                <c:pt idx="1425">
                  <c:v>6.0098733633825712E-3</c:v>
                </c:pt>
                <c:pt idx="1426">
                  <c:v>2.7736291871133013E-2</c:v>
                </c:pt>
                <c:pt idx="1427">
                  <c:v>6.2279427029270735E-3</c:v>
                </c:pt>
                <c:pt idx="1428">
                  <c:v>-4.2500515782958576E-2</c:v>
                </c:pt>
                <c:pt idx="1429">
                  <c:v>4.3094160741220184E-3</c:v>
                </c:pt>
                <c:pt idx="1430">
                  <c:v>-4.2265608238575392E-2</c:v>
                </c:pt>
                <c:pt idx="1431">
                  <c:v>1.5456989247311776E-2</c:v>
                </c:pt>
                <c:pt idx="1432">
                  <c:v>-7.0593425987205008E-3</c:v>
                </c:pt>
                <c:pt idx="1433">
                  <c:v>-6.2208398133748307E-3</c:v>
                </c:pt>
                <c:pt idx="1434">
                  <c:v>1.5425888665325394E-2</c:v>
                </c:pt>
                <c:pt idx="1435">
                  <c:v>-1.5411712901805435E-3</c:v>
                </c:pt>
                <c:pt idx="1436">
                  <c:v>3.9691289966923863E-3</c:v>
                </c:pt>
                <c:pt idx="1437">
                  <c:v>-2.3281352954096248E-2</c:v>
                </c:pt>
                <c:pt idx="1438">
                  <c:v>4.4974139869575639E-3</c:v>
                </c:pt>
                <c:pt idx="1439">
                  <c:v>-2.1714797403178842E-2</c:v>
                </c:pt>
                <c:pt idx="1440">
                  <c:v>1.4416475972539941E-2</c:v>
                </c:pt>
                <c:pt idx="1441">
                  <c:v>-9.0232348296864114E-3</c:v>
                </c:pt>
                <c:pt idx="1442">
                  <c:v>-2.4584566355565635E-2</c:v>
                </c:pt>
                <c:pt idx="1443">
                  <c:v>4.3640606767794569E-2</c:v>
                </c:pt>
                <c:pt idx="1444">
                  <c:v>3.5330948121645757E-2</c:v>
                </c:pt>
                <c:pt idx="1445">
                  <c:v>-2.0518358531317404E-2</c:v>
                </c:pt>
                <c:pt idx="1446">
                  <c:v>-1.3230429988974673E-2</c:v>
                </c:pt>
                <c:pt idx="1447">
                  <c:v>5.0949720670391087E-2</c:v>
                </c:pt>
                <c:pt idx="1448">
                  <c:v>6.59153731660647E-3</c:v>
                </c:pt>
                <c:pt idx="1449">
                  <c:v>1.5842839036755384E-2</c:v>
                </c:pt>
                <c:pt idx="1450">
                  <c:v>-3.2647119983364531E-2</c:v>
                </c:pt>
                <c:pt idx="1451">
                  <c:v>-1.1177987962166876E-2</c:v>
                </c:pt>
                <c:pt idx="1452">
                  <c:v>2.0652173913043539E-2</c:v>
                </c:pt>
                <c:pt idx="1453">
                  <c:v>-8.5197018104367552E-3</c:v>
                </c:pt>
                <c:pt idx="1454">
                  <c:v>-5.6928034371643364E-2</c:v>
                </c:pt>
                <c:pt idx="1455">
                  <c:v>-1.7539863325740229E-2</c:v>
                </c:pt>
                <c:pt idx="1456">
                  <c:v>-3.4778576396940803E-3</c:v>
                </c:pt>
                <c:pt idx="1457">
                  <c:v>1.3959981386692014E-3</c:v>
                </c:pt>
                <c:pt idx="1458">
                  <c:v>-5.9944237918215577E-2</c:v>
                </c:pt>
                <c:pt idx="1459">
                  <c:v>-3.6579337617399996E-2</c:v>
                </c:pt>
                <c:pt idx="1460">
                  <c:v>3.1554643406875423E-2</c:v>
                </c:pt>
                <c:pt idx="1461">
                  <c:v>2.6112907237005649E-2</c:v>
                </c:pt>
                <c:pt idx="1462">
                  <c:v>-1.5026660203586948E-2</c:v>
                </c:pt>
                <c:pt idx="1463">
                  <c:v>1.2549212598425149E-2</c:v>
                </c:pt>
                <c:pt idx="1464">
                  <c:v>-2.4058323207776476E-2</c:v>
                </c:pt>
                <c:pt idx="1465">
                  <c:v>7.4701195219126345E-4</c:v>
                </c:pt>
                <c:pt idx="1466">
                  <c:v>-3.2346354814630433E-2</c:v>
                </c:pt>
                <c:pt idx="1467">
                  <c:v>-2.648495757264081E-2</c:v>
                </c:pt>
                <c:pt idx="1468">
                  <c:v>-2.6413100898045432E-2</c:v>
                </c:pt>
                <c:pt idx="1469">
                  <c:v>4.2322300596853019E-2</c:v>
                </c:pt>
                <c:pt idx="1470">
                  <c:v>2.3425299323269092E-2</c:v>
                </c:pt>
                <c:pt idx="1471">
                  <c:v>3.5859613428280687E-2</c:v>
                </c:pt>
                <c:pt idx="1472">
                  <c:v>2.3815369506506409E-2</c:v>
                </c:pt>
                <c:pt idx="1473">
                  <c:v>-9.5923261390902276E-4</c:v>
                </c:pt>
                <c:pt idx="1474">
                  <c:v>5.6168987037926152E-2</c:v>
                </c:pt>
                <c:pt idx="1475">
                  <c:v>-9.0909090909088968E-4</c:v>
                </c:pt>
                <c:pt idx="1476">
                  <c:v>-2.4795268425841753E-2</c:v>
                </c:pt>
                <c:pt idx="1477">
                  <c:v>-1.1663167716351099E-3</c:v>
                </c:pt>
                <c:pt idx="1478">
                  <c:v>3.3162073797291025E-2</c:v>
                </c:pt>
                <c:pt idx="1479">
                  <c:v>2.5090415913200711E-2</c:v>
                </c:pt>
                <c:pt idx="1480">
                  <c:v>9.2613009922822859E-3</c:v>
                </c:pt>
                <c:pt idx="1481">
                  <c:v>-8.7393489185056943E-3</c:v>
                </c:pt>
                <c:pt idx="1482">
                  <c:v>-1.4767467489530409E-2</c:v>
                </c:pt>
                <c:pt idx="1483">
                  <c:v>-3.400447427293072E-2</c:v>
                </c:pt>
                <c:pt idx="1484">
                  <c:v>2.8253821213524755E-2</c:v>
                </c:pt>
                <c:pt idx="1485">
                  <c:v>2.6576576576576572E-2</c:v>
                </c:pt>
                <c:pt idx="1486">
                  <c:v>-3.7735849056603751E-2</c:v>
                </c:pt>
                <c:pt idx="1487">
                  <c:v>2.2799817601454653E-4</c:v>
                </c:pt>
                <c:pt idx="1488">
                  <c:v>-5.6986551173922959E-3</c:v>
                </c:pt>
                <c:pt idx="1489">
                  <c:v>3.8743695552498965E-2</c:v>
                </c:pt>
                <c:pt idx="1490">
                  <c:v>1.5228426395939035E-2</c:v>
                </c:pt>
                <c:pt idx="1491">
                  <c:v>1.3695652173913098E-2</c:v>
                </c:pt>
                <c:pt idx="1492">
                  <c:v>4.0102938022732092E-2</c:v>
                </c:pt>
                <c:pt idx="1493">
                  <c:v>-4.3298969072165126E-3</c:v>
                </c:pt>
                <c:pt idx="1494">
                  <c:v>6.2124663491408441E-4</c:v>
                </c:pt>
                <c:pt idx="1495">
                  <c:v>-2.8352649006622464E-2</c:v>
                </c:pt>
                <c:pt idx="1496">
                  <c:v>1.2353567625133084E-2</c:v>
                </c:pt>
                <c:pt idx="1497">
                  <c:v>7.7845571218177452E-3</c:v>
                </c:pt>
                <c:pt idx="1498">
                  <c:v>-1.4613778705636802E-3</c:v>
                </c:pt>
                <c:pt idx="1499">
                  <c:v>1.0244616349571441E-2</c:v>
                </c:pt>
                <c:pt idx="1500">
                  <c:v>2.090231788079466E-2</c:v>
                </c:pt>
                <c:pt idx="1501">
                  <c:v>-5.8787755929454524E-3</c:v>
                </c:pt>
                <c:pt idx="1502">
                  <c:v>-2.5693311582381688E-2</c:v>
                </c:pt>
                <c:pt idx="1503">
                  <c:v>-2.1347844286312329E-2</c:v>
                </c:pt>
                <c:pt idx="1504">
                  <c:v>2.502138579982895E-2</c:v>
                </c:pt>
                <c:pt idx="1505">
                  <c:v>4.7986647193823673E-3</c:v>
                </c:pt>
                <c:pt idx="1506">
                  <c:v>1.9310631229236024E-2</c:v>
                </c:pt>
                <c:pt idx="1507">
                  <c:v>-1.4870645752699203E-2</c:v>
                </c:pt>
                <c:pt idx="1508">
                  <c:v>-5.9966914805624312E-3</c:v>
                </c:pt>
                <c:pt idx="1509">
                  <c:v>1.0609527771999127E-2</c:v>
                </c:pt>
                <c:pt idx="1510">
                  <c:v>8.2338410868669949E-3</c:v>
                </c:pt>
                <c:pt idx="1511">
                  <c:v>-2.4703960800326538E-2</c:v>
                </c:pt>
                <c:pt idx="1512">
                  <c:v>7.7454469332216332E-3</c:v>
                </c:pt>
                <c:pt idx="1513">
                  <c:v>-1.3294557540506867E-2</c:v>
                </c:pt>
                <c:pt idx="1514">
                  <c:v>-1.263157894736845E-2</c:v>
                </c:pt>
                <c:pt idx="1515">
                  <c:v>1.2793176972281935E-3</c:v>
                </c:pt>
                <c:pt idx="1516">
                  <c:v>1.0647359454855196E-2</c:v>
                </c:pt>
                <c:pt idx="1517">
                  <c:v>-1.0113780025284534E-2</c:v>
                </c:pt>
                <c:pt idx="1518">
                  <c:v>3.4057045551299215E-3</c:v>
                </c:pt>
                <c:pt idx="1519">
                  <c:v>2.2698345354263901E-2</c:v>
                </c:pt>
                <c:pt idx="1520">
                  <c:v>-5.3930719767682636E-3</c:v>
                </c:pt>
                <c:pt idx="1521">
                  <c:v>5.0052137643377447E-3</c:v>
                </c:pt>
                <c:pt idx="1522">
                  <c:v>-2.9051670471052205E-3</c:v>
                </c:pt>
                <c:pt idx="1523">
                  <c:v>-4.9947970863682602E-3</c:v>
                </c:pt>
                <c:pt idx="1524">
                  <c:v>-2.8864254340096266E-2</c:v>
                </c:pt>
                <c:pt idx="1525">
                  <c:v>-1.1845789360327314E-2</c:v>
                </c:pt>
                <c:pt idx="1526">
                  <c:v>7.1926765475152504E-2</c:v>
                </c:pt>
                <c:pt idx="1527">
                  <c:v>-3.2533550223668189E-2</c:v>
                </c:pt>
                <c:pt idx="1528">
                  <c:v>1.0088272383354434E-2</c:v>
                </c:pt>
                <c:pt idx="1529">
                  <c:v>-4.4111527257594763E-2</c:v>
                </c:pt>
                <c:pt idx="1530">
                  <c:v>3.7004788855028364E-2</c:v>
                </c:pt>
                <c:pt idx="1531">
                  <c:v>2.6238455079764904E-2</c:v>
                </c:pt>
                <c:pt idx="1532">
                  <c:v>2.5158519124565286E-2</c:v>
                </c:pt>
                <c:pt idx="1533">
                  <c:v>1.6560255387071138E-2</c:v>
                </c:pt>
                <c:pt idx="1534">
                  <c:v>-5.1030421982336625E-3</c:v>
                </c:pt>
                <c:pt idx="1535">
                  <c:v>4.9319392385085816E-3</c:v>
                </c:pt>
                <c:pt idx="1536">
                  <c:v>-6.6745190420101361E-3</c:v>
                </c:pt>
                <c:pt idx="1537">
                  <c:v>2.4901185770750948E-2</c:v>
                </c:pt>
                <c:pt idx="1538">
                  <c:v>-2.6417277284998021E-2</c:v>
                </c:pt>
                <c:pt idx="1539">
                  <c:v>1.9211725094078012E-2</c:v>
                </c:pt>
                <c:pt idx="1540">
                  <c:v>1.1659541391372381E-3</c:v>
                </c:pt>
                <c:pt idx="1541">
                  <c:v>8.346273291925459E-3</c:v>
                </c:pt>
                <c:pt idx="1542">
                  <c:v>-1.5976900866217621E-2</c:v>
                </c:pt>
                <c:pt idx="1543">
                  <c:v>1.3888888888888905E-2</c:v>
                </c:pt>
                <c:pt idx="1544">
                  <c:v>-1.6013891568589587E-2</c:v>
                </c:pt>
                <c:pt idx="1545">
                  <c:v>-1.039215686274512E-2</c:v>
                </c:pt>
                <c:pt idx="1546">
                  <c:v>1.0699425401228436E-2</c:v>
                </c:pt>
                <c:pt idx="1547">
                  <c:v>-4.175651832973918E-2</c:v>
                </c:pt>
                <c:pt idx="1548">
                  <c:v>1.1865793780687361E-2</c:v>
                </c:pt>
                <c:pt idx="1549">
                  <c:v>1.8600889607763883E-2</c:v>
                </c:pt>
                <c:pt idx="1550">
                  <c:v>-8.9321159190155382E-3</c:v>
                </c:pt>
                <c:pt idx="1551">
                  <c:v>9.6134588423792688E-3</c:v>
                </c:pt>
                <c:pt idx="1552">
                  <c:v>-1.6861733782979456E-2</c:v>
                </c:pt>
                <c:pt idx="1553">
                  <c:v>0</c:v>
                </c:pt>
                <c:pt idx="1554">
                  <c:v>-4.2372881355932229E-2</c:v>
                </c:pt>
                <c:pt idx="1555">
                  <c:v>-3.5608933839022285E-2</c:v>
                </c:pt>
                <c:pt idx="1556">
                  <c:v>-5.2436093511033857E-3</c:v>
                </c:pt>
                <c:pt idx="1557">
                  <c:v>5.0516143202284147E-2</c:v>
                </c:pt>
                <c:pt idx="1558">
                  <c:v>5.2268450763119385E-3</c:v>
                </c:pt>
                <c:pt idx="1559">
                  <c:v>1.4975041597337747E-2</c:v>
                </c:pt>
                <c:pt idx="1560">
                  <c:v>-1.495901639344256E-2</c:v>
                </c:pt>
                <c:pt idx="1561">
                  <c:v>2.496359475764457E-3</c:v>
                </c:pt>
                <c:pt idx="1562">
                  <c:v>-1.5563394895206474E-2</c:v>
                </c:pt>
                <c:pt idx="1563">
                  <c:v>-3.1618887015176767E-3</c:v>
                </c:pt>
                <c:pt idx="1564">
                  <c:v>4.5041234933389775E-2</c:v>
                </c:pt>
                <c:pt idx="1565">
                  <c:v>-6.070416835289443E-3</c:v>
                </c:pt>
                <c:pt idx="1566">
                  <c:v>-2.9519543973941284E-2</c:v>
                </c:pt>
                <c:pt idx="1567">
                  <c:v>-1.4684287812041175E-2</c:v>
                </c:pt>
                <c:pt idx="1568">
                  <c:v>-5.9612518628912314E-3</c:v>
                </c:pt>
                <c:pt idx="1569">
                  <c:v>-4.2835724994644622E-3</c:v>
                </c:pt>
                <c:pt idx="1570">
                  <c:v>1.4196601419660069E-2</c:v>
                </c:pt>
                <c:pt idx="1571">
                  <c:v>-2.9692470837751977E-3</c:v>
                </c:pt>
                <c:pt idx="1572">
                  <c:v>2.1272069772388855E-2</c:v>
                </c:pt>
                <c:pt idx="1573">
                  <c:v>-6.873568006665243E-3</c:v>
                </c:pt>
                <c:pt idx="1574">
                  <c:v>2.5167785234898794E-3</c:v>
                </c:pt>
                <c:pt idx="1575">
                  <c:v>-1.5690376569037656E-2</c:v>
                </c:pt>
                <c:pt idx="1576">
                  <c:v>-1.0414452709882996E-2</c:v>
                </c:pt>
                <c:pt idx="1577">
                  <c:v>1.0094501718213033E-2</c:v>
                </c:pt>
                <c:pt idx="1578">
                  <c:v>1.1269402509036809E-2</c:v>
                </c:pt>
                <c:pt idx="1579">
                  <c:v>-3.9949537426409764E-3</c:v>
                </c:pt>
                <c:pt idx="1580">
                  <c:v>4.4331855604813203E-2</c:v>
                </c:pt>
                <c:pt idx="1581">
                  <c:v>1.5564988882150863E-2</c:v>
                </c:pt>
                <c:pt idx="1582">
                  <c:v>2.6472929936305699E-2</c:v>
                </c:pt>
                <c:pt idx="1583">
                  <c:v>-1.5512895094046595E-3</c:v>
                </c:pt>
                <c:pt idx="1584">
                  <c:v>-3.3016119634880891E-3</c:v>
                </c:pt>
                <c:pt idx="1585">
                  <c:v>1.9095869056897835E-2</c:v>
                </c:pt>
                <c:pt idx="1586">
                  <c:v>7.8393881453155592E-3</c:v>
                </c:pt>
                <c:pt idx="1587">
                  <c:v>9.1064314171883307E-3</c:v>
                </c:pt>
                <c:pt idx="1588">
                  <c:v>2.5192705395751146E-2</c:v>
                </c:pt>
                <c:pt idx="1589">
                  <c:v>1.1736658719970669E-2</c:v>
                </c:pt>
                <c:pt idx="1590">
                  <c:v>4.350190320826443E-3</c:v>
                </c:pt>
                <c:pt idx="1591">
                  <c:v>2.1656740660531411E-3</c:v>
                </c:pt>
                <c:pt idx="1592">
                  <c:v>-2.8813254096885232E-3</c:v>
                </c:pt>
                <c:pt idx="1593">
                  <c:v>-5.4180964421166183E-3</c:v>
                </c:pt>
                <c:pt idx="1594">
                  <c:v>-1.2711094970038184E-3</c:v>
                </c:pt>
                <c:pt idx="1595">
                  <c:v>2.9818181818181827E-2</c:v>
                </c:pt>
                <c:pt idx="1596">
                  <c:v>9.7104519774010804E-3</c:v>
                </c:pt>
                <c:pt idx="1597">
                  <c:v>1.801014163315267E-2</c:v>
                </c:pt>
                <c:pt idx="1598">
                  <c:v>-1.0133974579182348E-2</c:v>
                </c:pt>
                <c:pt idx="1599">
                  <c:v>2.7763317716466523E-3</c:v>
                </c:pt>
                <c:pt idx="1600">
                  <c:v>-3.5127184634019745E-2</c:v>
                </c:pt>
                <c:pt idx="1601">
                  <c:v>7.8909612625538885E-3</c:v>
                </c:pt>
                <c:pt idx="1602">
                  <c:v>2.1708185053380763E-2</c:v>
                </c:pt>
                <c:pt idx="1603">
                  <c:v>-6.9662138627654387E-4</c:v>
                </c:pt>
                <c:pt idx="1604">
                  <c:v>-6.7967933077727524E-3</c:v>
                </c:pt>
                <c:pt idx="1605">
                  <c:v>0</c:v>
                </c:pt>
                <c:pt idx="1606">
                  <c:v>-3.8603263730478832E-3</c:v>
                </c:pt>
                <c:pt idx="1607">
                  <c:v>1.1625858728201453E-2</c:v>
                </c:pt>
                <c:pt idx="1608">
                  <c:v>1.7412502176559309E-4</c:v>
                </c:pt>
                <c:pt idx="1609">
                  <c:v>-1.4275766016713097E-2</c:v>
                </c:pt>
                <c:pt idx="1610">
                  <c:v>1.2009890498057219E-2</c:v>
                </c:pt>
                <c:pt idx="1611">
                  <c:v>9.9476439790575962E-3</c:v>
                </c:pt>
                <c:pt idx="1612">
                  <c:v>-9.1584586141350271E-3</c:v>
                </c:pt>
                <c:pt idx="1613">
                  <c:v>-1.2382281130101164E-2</c:v>
                </c:pt>
                <c:pt idx="1614">
                  <c:v>1.0595090941196391E-3</c:v>
                </c:pt>
                <c:pt idx="1615">
                  <c:v>1.4817428117833894E-2</c:v>
                </c:pt>
                <c:pt idx="1616">
                  <c:v>-2.0858682426560847E-3</c:v>
                </c:pt>
                <c:pt idx="1617">
                  <c:v>5.7481275039192722E-3</c:v>
                </c:pt>
                <c:pt idx="1618">
                  <c:v>-3.810183581572547E-3</c:v>
                </c:pt>
                <c:pt idx="1619">
                  <c:v>-5.5632823365785863E-3</c:v>
                </c:pt>
                <c:pt idx="1620">
                  <c:v>1.7482517482516487E-3</c:v>
                </c:pt>
                <c:pt idx="1621">
                  <c:v>8.5514834205934042E-3</c:v>
                </c:pt>
                <c:pt idx="1622">
                  <c:v>-4.8451289150372237E-3</c:v>
                </c:pt>
                <c:pt idx="1623">
                  <c:v>8.6941401495392104E-3</c:v>
                </c:pt>
                <c:pt idx="1624">
                  <c:v>9.6535080158593745E-3</c:v>
                </c:pt>
                <c:pt idx="1625">
                  <c:v>-2.3903022024927534E-3</c:v>
                </c:pt>
                <c:pt idx="1626">
                  <c:v>-1.8141365736779092E-2</c:v>
                </c:pt>
                <c:pt idx="1627">
                  <c:v>1.9173784207774124E-2</c:v>
                </c:pt>
                <c:pt idx="1628">
                  <c:v>-3.7626133059688537E-3</c:v>
                </c:pt>
                <c:pt idx="1629">
                  <c:v>6.8669527896994249E-4</c:v>
                </c:pt>
                <c:pt idx="1630">
                  <c:v>1.4239149082175301E-2</c:v>
                </c:pt>
                <c:pt idx="1631">
                  <c:v>4.1610284167794331E-2</c:v>
                </c:pt>
                <c:pt idx="1632">
                  <c:v>-8.1195193244555305E-4</c:v>
                </c:pt>
                <c:pt idx="1633">
                  <c:v>1.430196652039648E-2</c:v>
                </c:pt>
                <c:pt idx="1634">
                  <c:v>-3.3648453773432747E-3</c:v>
                </c:pt>
                <c:pt idx="1635">
                  <c:v>1.302250803858513E-2</c:v>
                </c:pt>
                <c:pt idx="1636">
                  <c:v>1.9362006030788859E-2</c:v>
                </c:pt>
                <c:pt idx="1637">
                  <c:v>-8.0959053401837636E-3</c:v>
                </c:pt>
                <c:pt idx="1638">
                  <c:v>-6.5923716841940309E-3</c:v>
                </c:pt>
                <c:pt idx="1639">
                  <c:v>-4.392479064623165E-2</c:v>
                </c:pt>
                <c:pt idx="1640">
                  <c:v>1.0907288051561787E-2</c:v>
                </c:pt>
                <c:pt idx="1641">
                  <c:v>2.4521824423736891E-3</c:v>
                </c:pt>
                <c:pt idx="1642">
                  <c:v>-2.3320287018917151E-2</c:v>
                </c:pt>
                <c:pt idx="1643">
                  <c:v>2.0036734012355557E-3</c:v>
                </c:pt>
                <c:pt idx="1644">
                  <c:v>-9.498416930511587E-3</c:v>
                </c:pt>
                <c:pt idx="1645">
                  <c:v>-4.5423956931359283E-2</c:v>
                </c:pt>
                <c:pt idx="1646">
                  <c:v>-9.3408530137469355E-3</c:v>
                </c:pt>
                <c:pt idx="1647">
                  <c:v>2.1704323074186068E-2</c:v>
                </c:pt>
                <c:pt idx="1648">
                  <c:v>1.218875152359399E-2</c:v>
                </c:pt>
                <c:pt idx="1649">
                  <c:v>6.5370720798210123E-3</c:v>
                </c:pt>
                <c:pt idx="1650">
                  <c:v>1.5894718851478376E-2</c:v>
                </c:pt>
                <c:pt idx="1651">
                  <c:v>-1.8506056527590753E-3</c:v>
                </c:pt>
                <c:pt idx="1652">
                  <c:v>-1.6854879487611903E-3</c:v>
                </c:pt>
                <c:pt idx="1653">
                  <c:v>-6.7533344588890532E-3</c:v>
                </c:pt>
                <c:pt idx="1654">
                  <c:v>1.1728709841917472E-2</c:v>
                </c:pt>
                <c:pt idx="1655">
                  <c:v>-1.1088709677419416E-2</c:v>
                </c:pt>
                <c:pt idx="1656">
                  <c:v>5.7764186204553756E-3</c:v>
                </c:pt>
                <c:pt idx="1657">
                  <c:v>2.4662162162162056E-2</c:v>
                </c:pt>
                <c:pt idx="1658">
                  <c:v>3.7916254533465876E-3</c:v>
                </c:pt>
                <c:pt idx="1659">
                  <c:v>4.1057644933486619E-3</c:v>
                </c:pt>
                <c:pt idx="1660">
                  <c:v>8.1779522407589133E-3</c:v>
                </c:pt>
                <c:pt idx="1661">
                  <c:v>-5.678131083711898E-3</c:v>
                </c:pt>
                <c:pt idx="1662">
                  <c:v>-1.9415891662587659E-2</c:v>
                </c:pt>
                <c:pt idx="1663">
                  <c:v>-1.2811980033277923E-2</c:v>
                </c:pt>
                <c:pt idx="1664">
                  <c:v>-9.1016349233102849E-3</c:v>
                </c:pt>
                <c:pt idx="1665">
                  <c:v>9.8656234053410147E-3</c:v>
                </c:pt>
                <c:pt idx="1666">
                  <c:v>1.3474818932121509E-3</c:v>
                </c:pt>
                <c:pt idx="1667">
                  <c:v>-1.9007569386038731E-2</c:v>
                </c:pt>
                <c:pt idx="1668">
                  <c:v>-2.2119341563785994E-2</c:v>
                </c:pt>
                <c:pt idx="1669">
                  <c:v>-1.8586708749780856E-2</c:v>
                </c:pt>
                <c:pt idx="1670">
                  <c:v>5.3600142933715256E-3</c:v>
                </c:pt>
                <c:pt idx="1671">
                  <c:v>2.025946330193697E-2</c:v>
                </c:pt>
                <c:pt idx="1672">
                  <c:v>5.0513847761715081E-3</c:v>
                </c:pt>
                <c:pt idx="1673">
                  <c:v>7.7989601386481058E-3</c:v>
                </c:pt>
                <c:pt idx="1674">
                  <c:v>-3.9552880481512794E-3</c:v>
                </c:pt>
                <c:pt idx="1675">
                  <c:v>1.260359116022094E-2</c:v>
                </c:pt>
                <c:pt idx="1676">
                  <c:v>3.7510656436487446E-3</c:v>
                </c:pt>
                <c:pt idx="1677">
                  <c:v>1.5457788347205771E-2</c:v>
                </c:pt>
                <c:pt idx="1678">
                  <c:v>1.9906323185011673E-2</c:v>
                </c:pt>
                <c:pt idx="1679">
                  <c:v>3.772347055929211E-3</c:v>
                </c:pt>
                <c:pt idx="1680">
                  <c:v>9.9673202614378991E-3</c:v>
                </c:pt>
                <c:pt idx="1681">
                  <c:v>1.4560750687590406E-3</c:v>
                </c:pt>
                <c:pt idx="1682">
                  <c:v>-1.0016155088852948E-2</c:v>
                </c:pt>
                <c:pt idx="1683">
                  <c:v>-2.2845953002611059E-3</c:v>
                </c:pt>
                <c:pt idx="1684">
                  <c:v>-6.8694798822375152E-3</c:v>
                </c:pt>
                <c:pt idx="1685">
                  <c:v>2.1080368906455881E-2</c:v>
                </c:pt>
                <c:pt idx="1686">
                  <c:v>-1.5806451612903175E-2</c:v>
                </c:pt>
                <c:pt idx="1687">
                  <c:v>3.2776138970829233E-2</c:v>
                </c:pt>
                <c:pt idx="1688">
                  <c:v>-4.9190733100603345E-3</c:v>
                </c:pt>
                <c:pt idx="1689">
                  <c:v>1.4351778025832611E-3</c:v>
                </c:pt>
                <c:pt idx="1690">
                  <c:v>-6.9585987261146454E-2</c:v>
                </c:pt>
                <c:pt idx="1691">
                  <c:v>1.198014718466546E-2</c:v>
                </c:pt>
                <c:pt idx="1692">
                  <c:v>4.7353289362420774E-3</c:v>
                </c:pt>
                <c:pt idx="1693">
                  <c:v>3.113953879818215E-2</c:v>
                </c:pt>
                <c:pt idx="1694">
                  <c:v>1.8772445315050582E-2</c:v>
                </c:pt>
                <c:pt idx="1695">
                  <c:v>9.2933824707579788E-3</c:v>
                </c:pt>
                <c:pt idx="1696">
                  <c:v>-2.4607080488966569E-2</c:v>
                </c:pt>
                <c:pt idx="1697">
                  <c:v>1.4811197916666727E-2</c:v>
                </c:pt>
                <c:pt idx="1698">
                  <c:v>-1.2189254210104219E-2</c:v>
                </c:pt>
                <c:pt idx="1699">
                  <c:v>4.5461925637277807E-3</c:v>
                </c:pt>
                <c:pt idx="1700">
                  <c:v>-4.9781800549539332E-2</c:v>
                </c:pt>
                <c:pt idx="1701">
                  <c:v>4.6946759653002178E-2</c:v>
                </c:pt>
                <c:pt idx="1702">
                  <c:v>1.7221770917952923E-2</c:v>
                </c:pt>
                <c:pt idx="1703">
                  <c:v>1.5652451685034402E-2</c:v>
                </c:pt>
                <c:pt idx="1704">
                  <c:v>2.7834565183204842E-2</c:v>
                </c:pt>
                <c:pt idx="1705">
                  <c:v>9.1799265605878636E-4</c:v>
                </c:pt>
                <c:pt idx="1706">
                  <c:v>7.4900642005502121E-3</c:v>
                </c:pt>
                <c:pt idx="1707">
                  <c:v>1.9723865877713498E-3</c:v>
                </c:pt>
                <c:pt idx="1708">
                  <c:v>2.6650514839491077E-2</c:v>
                </c:pt>
                <c:pt idx="1709">
                  <c:v>-5.6047197640117325E-3</c:v>
                </c:pt>
                <c:pt idx="1710">
                  <c:v>1.3052506674577209E-2</c:v>
                </c:pt>
                <c:pt idx="1711">
                  <c:v>7.1449487554904975E-2</c:v>
                </c:pt>
                <c:pt idx="1712">
                  <c:v>1.5304728067777948E-2</c:v>
                </c:pt>
                <c:pt idx="1713">
                  <c:v>4.024226110363404E-2</c:v>
                </c:pt>
                <c:pt idx="1714">
                  <c:v>3.1440031051882422E-2</c:v>
                </c:pt>
                <c:pt idx="1715">
                  <c:v>3.0105368790767045E-3</c:v>
                </c:pt>
                <c:pt idx="1716">
                  <c:v>-2.5012506253125144E-3</c:v>
                </c:pt>
                <c:pt idx="1717">
                  <c:v>-2.8711133400200678E-2</c:v>
                </c:pt>
                <c:pt idx="1718">
                  <c:v>1.1101071382470627E-2</c:v>
                </c:pt>
                <c:pt idx="1719">
                  <c:v>-1.7617770968977344E-2</c:v>
                </c:pt>
                <c:pt idx="1720">
                  <c:v>-8.0571799870046076E-3</c:v>
                </c:pt>
                <c:pt idx="1721">
                  <c:v>1.179090789990874E-3</c:v>
                </c:pt>
                <c:pt idx="1722">
                  <c:v>2.0282648521329456E-2</c:v>
                </c:pt>
                <c:pt idx="1723">
                  <c:v>-8.7213030652814241E-3</c:v>
                </c:pt>
                <c:pt idx="1724">
                  <c:v>-4.5283995342218723E-3</c:v>
                </c:pt>
                <c:pt idx="1725">
                  <c:v>1.2997140629062715E-3</c:v>
                </c:pt>
                <c:pt idx="1726">
                  <c:v>-9.7352024922118374E-3</c:v>
                </c:pt>
                <c:pt idx="1727">
                  <c:v>-3.0017040241185032E-2</c:v>
                </c:pt>
                <c:pt idx="1728">
                  <c:v>1.2432432432432455E-2</c:v>
                </c:pt>
                <c:pt idx="1729">
                  <c:v>9.3432995194865425E-4</c:v>
                </c:pt>
                <c:pt idx="1730">
                  <c:v>1.4801973596479523E-2</c:v>
                </c:pt>
                <c:pt idx="1731">
                  <c:v>-4.0735873850195545E-3</c:v>
                </c:pt>
                <c:pt idx="1732">
                  <c:v>-3.8263623169284369E-3</c:v>
                </c:pt>
                <c:pt idx="1733">
                  <c:v>-1.3245033112582029E-3</c:v>
                </c:pt>
                <c:pt idx="1734">
                  <c:v>-5.9681697612732464E-3</c:v>
                </c:pt>
                <c:pt idx="1735">
                  <c:v>1.2008005336891147E-2</c:v>
                </c:pt>
                <c:pt idx="1736">
                  <c:v>-2.6895187870797525E-2</c:v>
                </c:pt>
                <c:pt idx="1737">
                  <c:v>1.8967619563744827E-3</c:v>
                </c:pt>
                <c:pt idx="1738">
                  <c:v>-2.9885057471264475E-2</c:v>
                </c:pt>
                <c:pt idx="1739">
                  <c:v>2.2442152216336764E-2</c:v>
                </c:pt>
                <c:pt idx="1740">
                  <c:v>-3.5037491479209183E-2</c:v>
                </c:pt>
                <c:pt idx="1741">
                  <c:v>-1.8366770274088082E-3</c:v>
                </c:pt>
                <c:pt idx="1742">
                  <c:v>1.62774239207359E-2</c:v>
                </c:pt>
                <c:pt idx="1743">
                  <c:v>-2.3537604456824481E-2</c:v>
                </c:pt>
                <c:pt idx="1744">
                  <c:v>5.7053202110977398E-4</c:v>
                </c:pt>
                <c:pt idx="1745">
                  <c:v>1.1974340698503052E-2</c:v>
                </c:pt>
                <c:pt idx="1746">
                  <c:v>8.4518946330472292E-4</c:v>
                </c:pt>
                <c:pt idx="1747">
                  <c:v>-7.8817733990148107E-3</c:v>
                </c:pt>
                <c:pt idx="1748">
                  <c:v>-1.1916583912611566E-2</c:v>
                </c:pt>
                <c:pt idx="1749">
                  <c:v>-5.7430007178759868E-4</c:v>
                </c:pt>
                <c:pt idx="1750">
                  <c:v>-1.5515012210889216E-2</c:v>
                </c:pt>
                <c:pt idx="1751">
                  <c:v>2.3785203560484393E-2</c:v>
                </c:pt>
                <c:pt idx="1752">
                  <c:v>-5.1311288483466286E-3</c:v>
                </c:pt>
                <c:pt idx="1753">
                  <c:v>7.7363896848138434E-3</c:v>
                </c:pt>
                <c:pt idx="1754">
                  <c:v>-2.5021324992891742E-2</c:v>
                </c:pt>
                <c:pt idx="1755">
                  <c:v>4.8410615339749309E-2</c:v>
                </c:pt>
                <c:pt idx="1756">
                  <c:v>5.1460361613350526E-3</c:v>
                </c:pt>
                <c:pt idx="1757">
                  <c:v>2.7674000276740003E-2</c:v>
                </c:pt>
                <c:pt idx="1758">
                  <c:v>-3.3660966742964861E-3</c:v>
                </c:pt>
                <c:pt idx="1759">
                  <c:v>-7.4304242096730234E-3</c:v>
                </c:pt>
                <c:pt idx="1760">
                  <c:v>-9.1193684497073869E-3</c:v>
                </c:pt>
                <c:pt idx="1761">
                  <c:v>3.2967032967034216E-3</c:v>
                </c:pt>
                <c:pt idx="1762">
                  <c:v>-8.3515881708652717E-3</c:v>
                </c:pt>
                <c:pt idx="1763">
                  <c:v>-1.2425790418335022E-2</c:v>
                </c:pt>
                <c:pt idx="1764">
                  <c:v>2.8379700824828758E-2</c:v>
                </c:pt>
                <c:pt idx="1765">
                  <c:v>-5.3833605220228495E-2</c:v>
                </c:pt>
                <c:pt idx="1766">
                  <c:v>-4.3103448275863706E-4</c:v>
                </c:pt>
                <c:pt idx="1767">
                  <c:v>-8.768147189880688E-3</c:v>
                </c:pt>
                <c:pt idx="1768">
                  <c:v>-8.8457076566125208E-3</c:v>
                </c:pt>
                <c:pt idx="1769">
                  <c:v>3.2626188734455074E-2</c:v>
                </c:pt>
                <c:pt idx="1770">
                  <c:v>2.55029753471248E-3</c:v>
                </c:pt>
                <c:pt idx="1771">
                  <c:v>-1.7100056529112603E-2</c:v>
                </c:pt>
                <c:pt idx="1772">
                  <c:v>-1.0352264557872019E-2</c:v>
                </c:pt>
                <c:pt idx="1773">
                  <c:v>-1.7143687345634064E-2</c:v>
                </c:pt>
                <c:pt idx="1774">
                  <c:v>-8.8691796008870429E-3</c:v>
                </c:pt>
                <c:pt idx="1775">
                  <c:v>-7.4571215510808593E-4</c:v>
                </c:pt>
                <c:pt idx="1776">
                  <c:v>-1.641791044776111E-2</c:v>
                </c:pt>
                <c:pt idx="1777">
                  <c:v>-8.3459787556906112E-3</c:v>
                </c:pt>
                <c:pt idx="1778">
                  <c:v>-1.8362662586074809E-2</c:v>
                </c:pt>
                <c:pt idx="1779">
                  <c:v>-9.3530787217460404E-3</c:v>
                </c:pt>
                <c:pt idx="1780">
                  <c:v>4.217151848937855E-2</c:v>
                </c:pt>
                <c:pt idx="1781">
                  <c:v>2.9140872716291597E-2</c:v>
                </c:pt>
                <c:pt idx="1782">
                  <c:v>2.6995305164319302E-2</c:v>
                </c:pt>
                <c:pt idx="1783">
                  <c:v>9.2857142857143676E-3</c:v>
                </c:pt>
                <c:pt idx="1784">
                  <c:v>5.378627034677925E-3</c:v>
                </c:pt>
                <c:pt idx="1785">
                  <c:v>-2.8861044629029949E-2</c:v>
                </c:pt>
                <c:pt idx="1786">
                  <c:v>1.957089011307617E-2</c:v>
                </c:pt>
                <c:pt idx="1787">
                  <c:v>7.8202758424569477E-3</c:v>
                </c:pt>
                <c:pt idx="1788">
                  <c:v>-4.6275395033860064E-2</c:v>
                </c:pt>
                <c:pt idx="1789">
                  <c:v>3.3579881656804887E-2</c:v>
                </c:pt>
                <c:pt idx="1790">
                  <c:v>-2.8624588521540409E-3</c:v>
                </c:pt>
                <c:pt idx="1791">
                  <c:v>-5.741352088416822E-2</c:v>
                </c:pt>
                <c:pt idx="1792">
                  <c:v>-6.0910613674442285E-4</c:v>
                </c:pt>
                <c:pt idx="1793">
                  <c:v>2.9712021941185478E-2</c:v>
                </c:pt>
                <c:pt idx="1794">
                  <c:v>5.6229653743710487E-3</c:v>
                </c:pt>
                <c:pt idx="1795">
                  <c:v>-4.0170688640376546E-2</c:v>
                </c:pt>
                <c:pt idx="1796">
                  <c:v>-1.6250191629618306E-2</c:v>
                </c:pt>
                <c:pt idx="1797">
                  <c:v>-1.5116097865045953E-2</c:v>
                </c:pt>
                <c:pt idx="1798">
                  <c:v>-1.7405063291139264E-2</c:v>
                </c:pt>
                <c:pt idx="1799">
                  <c:v>9.6618357487914918E-4</c:v>
                </c:pt>
                <c:pt idx="1800">
                  <c:v>5.6467181467181556E-2</c:v>
                </c:pt>
                <c:pt idx="1801">
                  <c:v>-6.2433379016293067E-3</c:v>
                </c:pt>
                <c:pt idx="1802">
                  <c:v>-4.3824701195219223E-2</c:v>
                </c:pt>
                <c:pt idx="1803">
                  <c:v>4.0544871794871928E-2</c:v>
                </c:pt>
                <c:pt idx="1804">
                  <c:v>-5.5444324657325369E-3</c:v>
                </c:pt>
                <c:pt idx="1805">
                  <c:v>-1.6880904444788545E-2</c:v>
                </c:pt>
                <c:pt idx="1806">
                  <c:v>-8.175803402646499E-2</c:v>
                </c:pt>
                <c:pt idx="1807">
                  <c:v>2.9679190255618527E-2</c:v>
                </c:pt>
                <c:pt idx="1808">
                  <c:v>5.4481839386870977E-2</c:v>
                </c:pt>
                <c:pt idx="1809">
                  <c:v>-1.9276346974245517E-2</c:v>
                </c:pt>
                <c:pt idx="1810">
                  <c:v>1.5788625745126419E-2</c:v>
                </c:pt>
                <c:pt idx="1811">
                  <c:v>-5.7731958762886608E-2</c:v>
                </c:pt>
                <c:pt idx="1812">
                  <c:v>2.3565056387813595E-3</c:v>
                </c:pt>
                <c:pt idx="1813">
                  <c:v>4.5843828715365305E-2</c:v>
                </c:pt>
                <c:pt idx="1814">
                  <c:v>-1.1239563262684696E-2</c:v>
                </c:pt>
                <c:pt idx="1815">
                  <c:v>1.6239038648911984E-2</c:v>
                </c:pt>
                <c:pt idx="1816">
                  <c:v>-1.2783636944710497E-3</c:v>
                </c:pt>
                <c:pt idx="1817">
                  <c:v>3.4880000000000112E-2</c:v>
                </c:pt>
                <c:pt idx="1818">
                  <c:v>-2.9375386518243746E-2</c:v>
                </c:pt>
                <c:pt idx="1819">
                  <c:v>1.768079006052882E-2</c:v>
                </c:pt>
                <c:pt idx="1820">
                  <c:v>-2.1756143371419637E-2</c:v>
                </c:pt>
                <c:pt idx="1821">
                  <c:v>1.1360000000000014E-2</c:v>
                </c:pt>
                <c:pt idx="1822">
                  <c:v>3.9550704002531134E-2</c:v>
                </c:pt>
                <c:pt idx="1823">
                  <c:v>-4.063308476639773E-2</c:v>
                </c:pt>
                <c:pt idx="1824">
                  <c:v>-1.6656091370558332E-2</c:v>
                </c:pt>
                <c:pt idx="1825">
                  <c:v>5.4847556057428023E-3</c:v>
                </c:pt>
                <c:pt idx="1826">
                  <c:v>1.6524947858174252E-2</c:v>
                </c:pt>
                <c:pt idx="1827">
                  <c:v>-3.5195707070707023E-2</c:v>
                </c:pt>
                <c:pt idx="1828">
                  <c:v>-3.4353018158023906E-2</c:v>
                </c:pt>
                <c:pt idx="1829">
                  <c:v>-2.3039132644418082E-2</c:v>
                </c:pt>
                <c:pt idx="1830">
                  <c:v>-1.907404196289222E-3</c:v>
                </c:pt>
                <c:pt idx="1831">
                  <c:v>-1.1987491313412176E-2</c:v>
                </c:pt>
                <c:pt idx="1832">
                  <c:v>-2.3914190258484253E-2</c:v>
                </c:pt>
                <c:pt idx="1833">
                  <c:v>4.0353089533417437E-2</c:v>
                </c:pt>
                <c:pt idx="1834">
                  <c:v>-4.5021645021644675E-3</c:v>
                </c:pt>
                <c:pt idx="1835">
                  <c:v>-1.2697860497477891E-2</c:v>
                </c:pt>
                <c:pt idx="1836">
                  <c:v>3.2241014799154429E-2</c:v>
                </c:pt>
                <c:pt idx="1837">
                  <c:v>9.7286226318483212E-3</c:v>
                </c:pt>
                <c:pt idx="1838">
                  <c:v>-5.0709939148073029E-2</c:v>
                </c:pt>
                <c:pt idx="1839">
                  <c:v>-3.9707977207977155E-2</c:v>
                </c:pt>
                <c:pt idx="1840">
                  <c:v>8.5295753754867573E-3</c:v>
                </c:pt>
                <c:pt idx="1841">
                  <c:v>-5.956977385548818E-2</c:v>
                </c:pt>
                <c:pt idx="1842">
                  <c:v>-4.4965786901270165E-3</c:v>
                </c:pt>
                <c:pt idx="1843">
                  <c:v>2.7297721916732139E-2</c:v>
                </c:pt>
                <c:pt idx="1844">
                  <c:v>-4.8747849359587155E-2</c:v>
                </c:pt>
                <c:pt idx="1845">
                  <c:v>4.3408360128617436E-2</c:v>
                </c:pt>
                <c:pt idx="1846">
                  <c:v>-3.6594761171033288E-3</c:v>
                </c:pt>
                <c:pt idx="1847">
                  <c:v>3.7309104968103614E-2</c:v>
                </c:pt>
                <c:pt idx="1848">
                  <c:v>-5.4043980618710243E-3</c:v>
                </c:pt>
                <c:pt idx="1849">
                  <c:v>-8.8064455686715174E-3</c:v>
                </c:pt>
                <c:pt idx="1850">
                  <c:v>-6.3327032136105882E-2</c:v>
                </c:pt>
                <c:pt idx="1851">
                  <c:v>1.7961654894046431E-2</c:v>
                </c:pt>
                <c:pt idx="1852">
                  <c:v>1.1300555114988111E-2</c:v>
                </c:pt>
                <c:pt idx="1853">
                  <c:v>1.0978239560870462E-2</c:v>
                </c:pt>
                <c:pt idx="1854">
                  <c:v>5.0998642621679323E-2</c:v>
                </c:pt>
                <c:pt idx="1855">
                  <c:v>-1.2730627306273151E-2</c:v>
                </c:pt>
                <c:pt idx="1856">
                  <c:v>2.4107643431134352E-2</c:v>
                </c:pt>
                <c:pt idx="1857">
                  <c:v>-8.3941605839414919E-3</c:v>
                </c:pt>
                <c:pt idx="1858">
                  <c:v>-7.1770334928229762E-3</c:v>
                </c:pt>
                <c:pt idx="1859">
                  <c:v>9.8239110287301947E-3</c:v>
                </c:pt>
                <c:pt idx="1860">
                  <c:v>1.358296622613807E-2</c:v>
                </c:pt>
                <c:pt idx="1861">
                  <c:v>-2.96993842810576E-2</c:v>
                </c:pt>
                <c:pt idx="1862">
                  <c:v>4.1060097051138542E-2</c:v>
                </c:pt>
                <c:pt idx="1863">
                  <c:v>4.177124417353887E-2</c:v>
                </c:pt>
                <c:pt idx="1864">
                  <c:v>3.8031319910514554E-2</c:v>
                </c:pt>
                <c:pt idx="1865">
                  <c:v>-4.4429708222811663E-2</c:v>
                </c:pt>
                <c:pt idx="1866">
                  <c:v>2.2553782095767272E-3</c:v>
                </c:pt>
                <c:pt idx="1867">
                  <c:v>1.3155617102302198E-2</c:v>
                </c:pt>
                <c:pt idx="1868">
                  <c:v>-1.2813941568426447E-2</c:v>
                </c:pt>
                <c:pt idx="1869">
                  <c:v>2.4056767047421261E-2</c:v>
                </c:pt>
                <c:pt idx="1870">
                  <c:v>-1.5210410681088964E-3</c:v>
                </c:pt>
                <c:pt idx="1871">
                  <c:v>-2.9790115098171938E-2</c:v>
                </c:pt>
                <c:pt idx="1872">
                  <c:v>-1.1514305652477385E-2</c:v>
                </c:pt>
                <c:pt idx="1873">
                  <c:v>-3.9004588775149909E-2</c:v>
                </c:pt>
                <c:pt idx="1874">
                  <c:v>-8.0257116620753063E-2</c:v>
                </c:pt>
                <c:pt idx="1875">
                  <c:v>-1.43769968051118E-2</c:v>
                </c:pt>
                <c:pt idx="1876">
                  <c:v>2.4108589951377588E-2</c:v>
                </c:pt>
                <c:pt idx="1877">
                  <c:v>-7.4579624134520198E-2</c:v>
                </c:pt>
                <c:pt idx="1878">
                  <c:v>3.1423685335613488E-2</c:v>
                </c:pt>
                <c:pt idx="1879">
                  <c:v>3.3160621761658057E-2</c:v>
                </c:pt>
                <c:pt idx="1880">
                  <c:v>6.8204613841523834E-3</c:v>
                </c:pt>
                <c:pt idx="1881">
                  <c:v>-4.9810719266786211E-3</c:v>
                </c:pt>
                <c:pt idx="1882">
                  <c:v>4.1249499399279181E-2</c:v>
                </c:pt>
                <c:pt idx="1883">
                  <c:v>7.307692307692357E-3</c:v>
                </c:pt>
                <c:pt idx="1884">
                  <c:v>-2.1191294387170663E-2</c:v>
                </c:pt>
                <c:pt idx="1885">
                  <c:v>-3.1012287887653662E-2</c:v>
                </c:pt>
                <c:pt idx="1886">
                  <c:v>-2.4154589371980735E-2</c:v>
                </c:pt>
                <c:pt idx="1887">
                  <c:v>1.6089108910891114E-2</c:v>
                </c:pt>
                <c:pt idx="1888">
                  <c:v>3.6743808363784054E-2</c:v>
                </c:pt>
                <c:pt idx="1889">
                  <c:v>-1.6252202858821192E-2</c:v>
                </c:pt>
                <c:pt idx="1890">
                  <c:v>4.1202229299363062E-2</c:v>
                </c:pt>
                <c:pt idx="1891">
                  <c:v>-1.4337602752819728E-2</c:v>
                </c:pt>
                <c:pt idx="1892">
                  <c:v>-1.6679596586501151E-2</c:v>
                </c:pt>
                <c:pt idx="1893">
                  <c:v>1.9723865877708106E-4</c:v>
                </c:pt>
                <c:pt idx="1894">
                  <c:v>-8.0851902977717161E-3</c:v>
                </c:pt>
                <c:pt idx="1895">
                  <c:v>-3.2405566600397527E-2</c:v>
                </c:pt>
                <c:pt idx="1896">
                  <c:v>4.4791452640230114E-2</c:v>
                </c:pt>
                <c:pt idx="1897">
                  <c:v>8.8495575221238104E-3</c:v>
                </c:pt>
                <c:pt idx="1898">
                  <c:v>3.450292397660825E-2</c:v>
                </c:pt>
                <c:pt idx="1899">
                  <c:v>2.1104201997361925E-2</c:v>
                </c:pt>
                <c:pt idx="1900">
                  <c:v>7.1968997970105293E-3</c:v>
                </c:pt>
                <c:pt idx="1901">
                  <c:v>-1.1725906925613788E-2</c:v>
                </c:pt>
                <c:pt idx="1902">
                  <c:v>1.8539117538005456E-3</c:v>
                </c:pt>
                <c:pt idx="1903">
                  <c:v>-9.0673575129534053E-3</c:v>
                </c:pt>
                <c:pt idx="1904">
                  <c:v>2.3902894491129808E-2</c:v>
                </c:pt>
                <c:pt idx="1905">
                  <c:v>3.0640160496078785E-2</c:v>
                </c:pt>
                <c:pt idx="1906">
                  <c:v>1.0440629976995283E-2</c:v>
                </c:pt>
                <c:pt idx="1907">
                  <c:v>3.5026269702269737E-4</c:v>
                </c:pt>
                <c:pt idx="1908">
                  <c:v>-1.2429971988795533E-2</c:v>
                </c:pt>
                <c:pt idx="1909">
                  <c:v>1.4536429711044147E-2</c:v>
                </c:pt>
                <c:pt idx="1910">
                  <c:v>1.3279748383714925E-2</c:v>
                </c:pt>
                <c:pt idx="1911">
                  <c:v>-7.9324021382997205E-3</c:v>
                </c:pt>
                <c:pt idx="1912">
                  <c:v>-1.9120458891013286E-3</c:v>
                </c:pt>
                <c:pt idx="1913">
                  <c:v>8.3594566353186496E-3</c:v>
                </c:pt>
                <c:pt idx="1914">
                  <c:v>3.6096718480138228E-2</c:v>
                </c:pt>
                <c:pt idx="1915">
                  <c:v>1.5002500416736099E-2</c:v>
                </c:pt>
                <c:pt idx="1916">
                  <c:v>1.8065363770734017E-3</c:v>
                </c:pt>
                <c:pt idx="1917">
                  <c:v>7.8688524590163414E-3</c:v>
                </c:pt>
                <c:pt idx="1918">
                  <c:v>-1.2199089134677944E-2</c:v>
                </c:pt>
                <c:pt idx="1919">
                  <c:v>-2.4534826280256793E-2</c:v>
                </c:pt>
                <c:pt idx="1920">
                  <c:v>5.2329507089803372E-3</c:v>
                </c:pt>
                <c:pt idx="1921">
                  <c:v>-2.3845507976490255E-2</c:v>
                </c:pt>
                <c:pt idx="1922">
                  <c:v>-1.8062962325821507E-2</c:v>
                </c:pt>
                <c:pt idx="1923">
                  <c:v>1.7694463910301422E-2</c:v>
                </c:pt>
                <c:pt idx="1924">
                  <c:v>1.4976760199690091E-2</c:v>
                </c:pt>
                <c:pt idx="1925">
                  <c:v>2.2896879240162846E-2</c:v>
                </c:pt>
                <c:pt idx="1926">
                  <c:v>-6.5329132813795474E-2</c:v>
                </c:pt>
                <c:pt idx="1927">
                  <c:v>-1.2417952811779241E-2</c:v>
                </c:pt>
                <c:pt idx="1928">
                  <c:v>-1.293335728399495E-2</c:v>
                </c:pt>
                <c:pt idx="1929">
                  <c:v>1.1464968152866158E-2</c:v>
                </c:pt>
                <c:pt idx="1930">
                  <c:v>-1.3494062612450522E-2</c:v>
                </c:pt>
                <c:pt idx="1931">
                  <c:v>3.1004924311508609E-3</c:v>
                </c:pt>
                <c:pt idx="1932">
                  <c:v>1.1272727272727226E-2</c:v>
                </c:pt>
                <c:pt idx="1933">
                  <c:v>2.0136641495864881E-2</c:v>
                </c:pt>
                <c:pt idx="1934">
                  <c:v>2.1149101163200111E-3</c:v>
                </c:pt>
                <c:pt idx="1935">
                  <c:v>2.1983819908547308E-2</c:v>
                </c:pt>
                <c:pt idx="1936">
                  <c:v>1.428325589399412E-2</c:v>
                </c:pt>
                <c:pt idx="1937">
                  <c:v>-3.8683406854428254E-2</c:v>
                </c:pt>
                <c:pt idx="1938">
                  <c:v>1.3413342746205528E-2</c:v>
                </c:pt>
                <c:pt idx="1939">
                  <c:v>-4.7021943573668252E-3</c:v>
                </c:pt>
                <c:pt idx="1940">
                  <c:v>-4.0944881889763717E-2</c:v>
                </c:pt>
                <c:pt idx="1941">
                  <c:v>1.1676701331873755E-2</c:v>
                </c:pt>
                <c:pt idx="1942">
                  <c:v>-2.8674481514878329E-2</c:v>
                </c:pt>
                <c:pt idx="1943">
                  <c:v>-2.2279985146676621E-2</c:v>
                </c:pt>
                <c:pt idx="1944">
                  <c:v>-2.1838207368021244E-2</c:v>
                </c:pt>
                <c:pt idx="1945">
                  <c:v>-3.7080178606095839E-2</c:v>
                </c:pt>
                <c:pt idx="1946">
                  <c:v>-1.471774193548395E-2</c:v>
                </c:pt>
                <c:pt idx="1947">
                  <c:v>-4.09249028033477E-4</c:v>
                </c:pt>
                <c:pt idx="1948">
                  <c:v>2.4564994882292645E-2</c:v>
                </c:pt>
                <c:pt idx="1949">
                  <c:v>-4.8351648351648249E-2</c:v>
                </c:pt>
                <c:pt idx="1950">
                  <c:v>-2.3724543355028396E-2</c:v>
                </c:pt>
                <c:pt idx="1951">
                  <c:v>5.2258064516129028E-2</c:v>
                </c:pt>
                <c:pt idx="1952">
                  <c:v>6.1312078479460456E-2</c:v>
                </c:pt>
                <c:pt idx="1953">
                  <c:v>-5.7770075101097086E-3</c:v>
                </c:pt>
                <c:pt idx="1954">
                  <c:v>-1.2008522177028946E-2</c:v>
                </c:pt>
                <c:pt idx="1955">
                  <c:v>-4.391295824348157E-2</c:v>
                </c:pt>
                <c:pt idx="1956">
                  <c:v>-4.5109698585197042E-3</c:v>
                </c:pt>
                <c:pt idx="1957">
                  <c:v>-1.7919670442842379E-2</c:v>
                </c:pt>
                <c:pt idx="1958">
                  <c:v>1.3003355704697933E-2</c:v>
                </c:pt>
                <c:pt idx="1959">
                  <c:v>5.3830227743272285E-3</c:v>
                </c:pt>
                <c:pt idx="1960">
                  <c:v>-2.4711696869851786E-2</c:v>
                </c:pt>
                <c:pt idx="1961">
                  <c:v>3.2939189189189234E-2</c:v>
                </c:pt>
                <c:pt idx="1962">
                  <c:v>2.7187244480784918E-2</c:v>
                </c:pt>
                <c:pt idx="1963">
                  <c:v>-1.5721393034825854E-2</c:v>
                </c:pt>
                <c:pt idx="1964">
                  <c:v>-6.2676910634856912E-3</c:v>
                </c:pt>
                <c:pt idx="1965">
                  <c:v>4.170905391658198E-2</c:v>
                </c:pt>
                <c:pt idx="1966">
                  <c:v>1.0351562499999883E-2</c:v>
                </c:pt>
                <c:pt idx="1967">
                  <c:v>4.9874347573941727E-2</c:v>
                </c:pt>
                <c:pt idx="1968">
                  <c:v>-3.13017860430863E-3</c:v>
                </c:pt>
                <c:pt idx="1969">
                  <c:v>2.7705947543405721E-3</c:v>
                </c:pt>
                <c:pt idx="1970">
                  <c:v>2.4682261926690062E-2</c:v>
                </c:pt>
                <c:pt idx="1971">
                  <c:v>-4.8534963149380389E-3</c:v>
                </c:pt>
                <c:pt idx="1972">
                  <c:v>3.2695086705202353E-2</c:v>
                </c:pt>
                <c:pt idx="1973">
                  <c:v>3.9531222669232077E-2</c:v>
                </c:pt>
                <c:pt idx="1974">
                  <c:v>1.8509170452633374E-2</c:v>
                </c:pt>
                <c:pt idx="1975">
                  <c:v>3.3867503717164994E-2</c:v>
                </c:pt>
                <c:pt idx="1976">
                  <c:v>9.1083413231064277E-3</c:v>
                </c:pt>
                <c:pt idx="1977">
                  <c:v>8.8677751385590232E-3</c:v>
                </c:pt>
                <c:pt idx="1978">
                  <c:v>-4.2379532255532926E-2</c:v>
                </c:pt>
                <c:pt idx="1979">
                  <c:v>5.2778233076544931E-2</c:v>
                </c:pt>
                <c:pt idx="1980">
                  <c:v>1.5413358243811223E-2</c:v>
                </c:pt>
                <c:pt idx="1981">
                  <c:v>-4.0631708065010715E-2</c:v>
                </c:pt>
                <c:pt idx="1982">
                  <c:v>3.1484737094454304E-2</c:v>
                </c:pt>
                <c:pt idx="1983">
                  <c:v>-3.3777502324140174E-2</c:v>
                </c:pt>
                <c:pt idx="1984">
                  <c:v>-1.2347658755612509E-2</c:v>
                </c:pt>
                <c:pt idx="1985">
                  <c:v>5.6827407046597545E-3</c:v>
                </c:pt>
                <c:pt idx="1986">
                  <c:v>1.1301259283177314E-2</c:v>
                </c:pt>
                <c:pt idx="1987">
                  <c:v>3.3844189016602882E-2</c:v>
                </c:pt>
                <c:pt idx="1988">
                  <c:v>8.6473131562691177E-3</c:v>
                </c:pt>
                <c:pt idx="1989">
                  <c:v>1.7452541334966331E-2</c:v>
                </c:pt>
                <c:pt idx="1990">
                  <c:v>-2.1817634667468985E-2</c:v>
                </c:pt>
                <c:pt idx="1991">
                  <c:v>1.2921089063220875E-2</c:v>
                </c:pt>
                <c:pt idx="1992">
                  <c:v>5.3758542141230166E-2</c:v>
                </c:pt>
                <c:pt idx="1993">
                  <c:v>-2.4499207378585056E-3</c:v>
                </c:pt>
                <c:pt idx="1994">
                  <c:v>-1.4013290956370975E-2</c:v>
                </c:pt>
                <c:pt idx="1995">
                  <c:v>-5.4945054945054944E-2</c:v>
                </c:pt>
                <c:pt idx="1996">
                  <c:v>-1.95348837209302E-2</c:v>
                </c:pt>
                <c:pt idx="1997">
                  <c:v>-2.9253636938646448E-2</c:v>
                </c:pt>
                <c:pt idx="1998">
                  <c:v>2.3456589021013156E-2</c:v>
                </c:pt>
                <c:pt idx="1999">
                  <c:v>7.9579818558020475E-4</c:v>
                </c:pt>
                <c:pt idx="2000">
                  <c:v>1.8924936386768298E-2</c:v>
                </c:pt>
                <c:pt idx="2001">
                  <c:v>2.1382862494147101E-2</c:v>
                </c:pt>
                <c:pt idx="2002">
                  <c:v>9.7799511002445074E-3</c:v>
                </c:pt>
                <c:pt idx="2003">
                  <c:v>-3.0569007263922459E-2</c:v>
                </c:pt>
                <c:pt idx="2004">
                  <c:v>-2.4196066187948864E-2</c:v>
                </c:pt>
                <c:pt idx="2005">
                  <c:v>-2.8795392737162012E-3</c:v>
                </c:pt>
                <c:pt idx="2006">
                  <c:v>5.9361463179849923E-3</c:v>
                </c:pt>
                <c:pt idx="2007">
                  <c:v>2.9346092503987294E-2</c:v>
                </c:pt>
                <c:pt idx="2008">
                  <c:v>-1.1930585683297227E-2</c:v>
                </c:pt>
                <c:pt idx="2009">
                  <c:v>7.5270503371490799E-3</c:v>
                </c:pt>
                <c:pt idx="2010">
                  <c:v>-1.3073929961089548E-2</c:v>
                </c:pt>
                <c:pt idx="2011">
                  <c:v>-1.4035641066077803E-2</c:v>
                </c:pt>
                <c:pt idx="2012">
                  <c:v>1.6794625719769626E-2</c:v>
                </c:pt>
                <c:pt idx="2013">
                  <c:v>3.4607519270095778E-3</c:v>
                </c:pt>
                <c:pt idx="2014">
                  <c:v>-1.5362909546950883E-2</c:v>
                </c:pt>
                <c:pt idx="2015">
                  <c:v>2.4677599108422179E-2</c:v>
                </c:pt>
                <c:pt idx="2016">
                  <c:v>-2.190801740211306E-2</c:v>
                </c:pt>
                <c:pt idx="2017">
                  <c:v>2.1922160444797386E-2</c:v>
                </c:pt>
                <c:pt idx="2018">
                  <c:v>1.5389398414425539E-2</c:v>
                </c:pt>
                <c:pt idx="2019">
                  <c:v>1.8371096142069856E-2</c:v>
                </c:pt>
                <c:pt idx="2020">
                  <c:v>1.7438364401683868E-2</c:v>
                </c:pt>
                <c:pt idx="2021">
                  <c:v>1.1229314420803648E-2</c:v>
                </c:pt>
                <c:pt idx="2022">
                  <c:v>1.8556399766218527E-2</c:v>
                </c:pt>
                <c:pt idx="2023">
                  <c:v>-8.8939893845931782E-3</c:v>
                </c:pt>
                <c:pt idx="2024">
                  <c:v>-1.5342307135620238E-2</c:v>
                </c:pt>
                <c:pt idx="2025">
                  <c:v>-3.3073643980596798E-2</c:v>
                </c:pt>
                <c:pt idx="2026">
                  <c:v>1.9610823958649923E-2</c:v>
                </c:pt>
                <c:pt idx="2027">
                  <c:v>2.6390338452363358E-2</c:v>
                </c:pt>
                <c:pt idx="2028">
                  <c:v>-1.6560139453805935E-2</c:v>
                </c:pt>
                <c:pt idx="2029">
                  <c:v>-1.4771048744462115E-3</c:v>
                </c:pt>
                <c:pt idx="2030">
                  <c:v>4.1863905325443977E-2</c:v>
                </c:pt>
                <c:pt idx="2031">
                  <c:v>5.5374130342181783E-3</c:v>
                </c:pt>
                <c:pt idx="2032">
                  <c:v>-2.2027675797797065E-2</c:v>
                </c:pt>
                <c:pt idx="2033">
                  <c:v>2.194628934449893E-2</c:v>
                </c:pt>
                <c:pt idx="2034">
                  <c:v>2.4583215597626374E-2</c:v>
                </c:pt>
                <c:pt idx="2035">
                  <c:v>-5.1020408163263975E-3</c:v>
                </c:pt>
                <c:pt idx="2036">
                  <c:v>1.7325017325017324E-2</c:v>
                </c:pt>
                <c:pt idx="2037">
                  <c:v>-1.7166212534060015E-2</c:v>
                </c:pt>
                <c:pt idx="2038">
                  <c:v>1.6772941502633681E-2</c:v>
                </c:pt>
                <c:pt idx="2039">
                  <c:v>7.3619631901841349E-3</c:v>
                </c:pt>
                <c:pt idx="2040">
                  <c:v>-7.4299634591960956E-2</c:v>
                </c:pt>
                <c:pt idx="2041">
                  <c:v>3.3040935672514482E-2</c:v>
                </c:pt>
                <c:pt idx="2042">
                  <c:v>5.8024341919048483E-3</c:v>
                </c:pt>
                <c:pt idx="2043">
                  <c:v>8.3016744055157375E-3</c:v>
                </c:pt>
                <c:pt idx="2044">
                  <c:v>1.0745185598660483E-2</c:v>
                </c:pt>
                <c:pt idx="2045">
                  <c:v>-4.6941874913710253E-3</c:v>
                </c:pt>
                <c:pt idx="2046">
                  <c:v>-9.0165071438480463E-3</c:v>
                </c:pt>
                <c:pt idx="2047">
                  <c:v>-2.9255319148936219E-2</c:v>
                </c:pt>
                <c:pt idx="2048">
                  <c:v>1.3266041816870969E-2</c:v>
                </c:pt>
                <c:pt idx="2049">
                  <c:v>1.3376974526825071E-2</c:v>
                </c:pt>
                <c:pt idx="2050">
                  <c:v>-4.7746103075409245E-3</c:v>
                </c:pt>
                <c:pt idx="2051">
                  <c:v>-6.349654296599447E-3</c:v>
                </c:pt>
                <c:pt idx="2052">
                  <c:v>6.8162453848339107E-3</c:v>
                </c:pt>
                <c:pt idx="2053">
                  <c:v>1.4668547249647277E-2</c:v>
                </c:pt>
                <c:pt idx="2054">
                  <c:v>6.1162079510703052E-3</c:v>
                </c:pt>
                <c:pt idx="2055">
                  <c:v>1.008565902182929E-2</c:v>
                </c:pt>
                <c:pt idx="2056">
                  <c:v>-7.7964710709888278E-3</c:v>
                </c:pt>
                <c:pt idx="2057">
                  <c:v>-1.847256685966368E-2</c:v>
                </c:pt>
                <c:pt idx="2058">
                  <c:v>4.2134831460675752E-4</c:v>
                </c:pt>
                <c:pt idx="2059">
                  <c:v>-5.4190650007019503E-2</c:v>
                </c:pt>
                <c:pt idx="2060">
                  <c:v>-0.10509128692296281</c:v>
                </c:pt>
                <c:pt idx="2061">
                  <c:v>-3.0187427434068673E-2</c:v>
                </c:pt>
                <c:pt idx="2062">
                  <c:v>2.2062596203181104E-2</c:v>
                </c:pt>
                <c:pt idx="2063">
                  <c:v>-3.5977242302543483E-2</c:v>
                </c:pt>
                <c:pt idx="2064">
                  <c:v>1.9788231209859411E-2</c:v>
                </c:pt>
                <c:pt idx="2065">
                  <c:v>-3.7787234042553172E-2</c:v>
                </c:pt>
                <c:pt idx="2066">
                  <c:v>4.9531222359809153E-3</c:v>
                </c:pt>
                <c:pt idx="2067">
                  <c:v>6.8649885583524001E-2</c:v>
                </c:pt>
                <c:pt idx="2068">
                  <c:v>-2.9319716685883727E-2</c:v>
                </c:pt>
                <c:pt idx="2069">
                  <c:v>-2.0872221279484082E-2</c:v>
                </c:pt>
                <c:pt idx="2070">
                  <c:v>-2.7729636048527502E-3</c:v>
                </c:pt>
                <c:pt idx="2071">
                  <c:v>2.450469238790413E-2</c:v>
                </c:pt>
                <c:pt idx="2072">
                  <c:v>2.5445292620864899E-3</c:v>
                </c:pt>
                <c:pt idx="2073">
                  <c:v>2.6395939086294333E-2</c:v>
                </c:pt>
                <c:pt idx="2074">
                  <c:v>1.3023409165842504E-2</c:v>
                </c:pt>
                <c:pt idx="2075">
                  <c:v>2.7827502034174022E-2</c:v>
                </c:pt>
                <c:pt idx="2076">
                  <c:v>-1.2032932235592117E-2</c:v>
                </c:pt>
                <c:pt idx="2077">
                  <c:v>-4.1666666666666345E-3</c:v>
                </c:pt>
                <c:pt idx="2078">
                  <c:v>-1.190859349855169E-2</c:v>
                </c:pt>
                <c:pt idx="2079">
                  <c:v>-8.6319218241042526E-3</c:v>
                </c:pt>
                <c:pt idx="2080">
                  <c:v>1.609988500082149E-2</c:v>
                </c:pt>
                <c:pt idx="2081">
                  <c:v>2.0695230396119663E-2</c:v>
                </c:pt>
                <c:pt idx="2082">
                  <c:v>-8.712181213369306E-3</c:v>
                </c:pt>
                <c:pt idx="2083">
                  <c:v>3.5474592521572368E-2</c:v>
                </c:pt>
                <c:pt idx="2084">
                  <c:v>3.2407407407408638E-3</c:v>
                </c:pt>
                <c:pt idx="2085">
                  <c:v>3.6917397323487904E-3</c:v>
                </c:pt>
                <c:pt idx="2086">
                  <c:v>1.3793103448276386E-3</c:v>
                </c:pt>
                <c:pt idx="2087">
                  <c:v>7.0400979491887618E-3</c:v>
                </c:pt>
                <c:pt idx="2088">
                  <c:v>-2.2948328267477065E-2</c:v>
                </c:pt>
                <c:pt idx="2089">
                  <c:v>-1.1665888940737393E-2</c:v>
                </c:pt>
                <c:pt idx="2090">
                  <c:v>-3.7771482530689644E-3</c:v>
                </c:pt>
                <c:pt idx="2091">
                  <c:v>-2.6382306477093123E-2</c:v>
                </c:pt>
                <c:pt idx="2092">
                  <c:v>-4.0564660068148628E-3</c:v>
                </c:pt>
                <c:pt idx="2093">
                  <c:v>2.1342456826327714E-2</c:v>
                </c:pt>
                <c:pt idx="2094">
                  <c:v>1.116605519221571E-2</c:v>
                </c:pt>
                <c:pt idx="2095">
                  <c:v>5.2058684335068352E-3</c:v>
                </c:pt>
                <c:pt idx="2096">
                  <c:v>-3.8606403013182689E-2</c:v>
                </c:pt>
                <c:pt idx="2097">
                  <c:v>-5.3868756121449287E-3</c:v>
                </c:pt>
                <c:pt idx="2098">
                  <c:v>-4.7431478746102096E-2</c:v>
                </c:pt>
                <c:pt idx="2099">
                  <c:v>4.2901447277739528E-2</c:v>
                </c:pt>
                <c:pt idx="2100">
                  <c:v>2.1476953576738761E-2</c:v>
                </c:pt>
                <c:pt idx="2101">
                  <c:v>6.9545528060811863E-3</c:v>
                </c:pt>
                <c:pt idx="2102">
                  <c:v>2.2165114037905598E-2</c:v>
                </c:pt>
                <c:pt idx="2103">
                  <c:v>1.2570710245128581E-3</c:v>
                </c:pt>
                <c:pt idx="2104">
                  <c:v>-1.8989328311362224E-2</c:v>
                </c:pt>
                <c:pt idx="2105">
                  <c:v>1.0718285074388125E-2</c:v>
                </c:pt>
                <c:pt idx="2106">
                  <c:v>-1.8043684710351386E-2</c:v>
                </c:pt>
                <c:pt idx="2107">
                  <c:v>2.2243713733075477E-2</c:v>
                </c:pt>
                <c:pt idx="2108">
                  <c:v>5.0457269000315401E-3</c:v>
                </c:pt>
                <c:pt idx="2109">
                  <c:v>1.7257609036711551E-3</c:v>
                </c:pt>
                <c:pt idx="2110">
                  <c:v>3.3672670321064975E-2</c:v>
                </c:pt>
                <c:pt idx="2111">
                  <c:v>-2.5454545454545559E-2</c:v>
                </c:pt>
                <c:pt idx="2112">
                  <c:v>-2.0988805970149169E-2</c:v>
                </c:pt>
                <c:pt idx="2113">
                  <c:v>2.0009528346831906E-2</c:v>
                </c:pt>
                <c:pt idx="2114">
                  <c:v>1.8527167990035773E-2</c:v>
                </c:pt>
                <c:pt idx="2115">
                  <c:v>2.0788749617853857E-2</c:v>
                </c:pt>
                <c:pt idx="2116">
                  <c:v>1.0482180293500027E-3</c:v>
                </c:pt>
                <c:pt idx="2117">
                  <c:v>1.7202692595362837E-2</c:v>
                </c:pt>
                <c:pt idx="2118">
                  <c:v>2.5000000000000043E-2</c:v>
                </c:pt>
                <c:pt idx="2119">
                  <c:v>1.1477761836441853E-2</c:v>
                </c:pt>
                <c:pt idx="2120">
                  <c:v>6.0992907801419409E-3</c:v>
                </c:pt>
                <c:pt idx="2121">
                  <c:v>9.1639644720145404E-3</c:v>
                </c:pt>
                <c:pt idx="2122">
                  <c:v>1.6345347862531459E-2</c:v>
                </c:pt>
                <c:pt idx="2123">
                  <c:v>3.1615120274914635E-3</c:v>
                </c:pt>
                <c:pt idx="2124">
                  <c:v>9.0435735818031864E-3</c:v>
                </c:pt>
                <c:pt idx="2125">
                  <c:v>3.2183595871808864E-2</c:v>
                </c:pt>
                <c:pt idx="2126">
                  <c:v>1.8418629127746422E-3</c:v>
                </c:pt>
                <c:pt idx="2127">
                  <c:v>1.6283650689428691E-2</c:v>
                </c:pt>
                <c:pt idx="2128">
                  <c:v>-4.005685489081306E-3</c:v>
                </c:pt>
                <c:pt idx="2129">
                  <c:v>-8.8220031136480616E-3</c:v>
                </c:pt>
                <c:pt idx="2130">
                  <c:v>1.3089005235590188E-4</c:v>
                </c:pt>
                <c:pt idx="2131">
                  <c:v>-2.0154430048422878E-2</c:v>
                </c:pt>
                <c:pt idx="2132">
                  <c:v>-2.4976626151996854E-2</c:v>
                </c:pt>
                <c:pt idx="2133">
                  <c:v>9.1780821917808453E-3</c:v>
                </c:pt>
                <c:pt idx="2134">
                  <c:v>1.4795710601330302E-2</c:v>
                </c:pt>
                <c:pt idx="2135">
                  <c:v>5.0829320492241231E-3</c:v>
                </c:pt>
                <c:pt idx="2136">
                  <c:v>8.9166888474847186E-3</c:v>
                </c:pt>
                <c:pt idx="2137">
                  <c:v>1.3190871916633689E-2</c:v>
                </c:pt>
                <c:pt idx="2138">
                  <c:v>3.3849759145943353E-3</c:v>
                </c:pt>
                <c:pt idx="2139">
                  <c:v>-1.3494226028285872E-2</c:v>
                </c:pt>
                <c:pt idx="2140">
                  <c:v>-1.9992108378271683E-2</c:v>
                </c:pt>
                <c:pt idx="2141">
                  <c:v>2.0131525969668499E-2</c:v>
                </c:pt>
                <c:pt idx="2142">
                  <c:v>-2.7627943691620571E-3</c:v>
                </c:pt>
                <c:pt idx="2143">
                  <c:v>2.8496042216358795E-2</c:v>
                </c:pt>
                <c:pt idx="2144">
                  <c:v>3.8481272447410386E-4</c:v>
                </c:pt>
                <c:pt idx="2145">
                  <c:v>3.2824721118092093E-2</c:v>
                </c:pt>
                <c:pt idx="2146">
                  <c:v>-3.2278088144008805E-3</c:v>
                </c:pt>
                <c:pt idx="2147">
                  <c:v>8.095653256943473E-3</c:v>
                </c:pt>
                <c:pt idx="2148">
                  <c:v>1.8779342723004647E-2</c:v>
                </c:pt>
                <c:pt idx="2149">
                  <c:v>-7.1549842347803693E-3</c:v>
                </c:pt>
                <c:pt idx="2150">
                  <c:v>-3.5422010504459049E-3</c:v>
                </c:pt>
                <c:pt idx="2151">
                  <c:v>-9.6837460161803383E-3</c:v>
                </c:pt>
                <c:pt idx="2152">
                  <c:v>6.1888847629653612E-4</c:v>
                </c:pt>
                <c:pt idx="2153">
                  <c:v>3.9584364176149574E-3</c:v>
                </c:pt>
                <c:pt idx="2154">
                  <c:v>3.4499753573188903E-3</c:v>
                </c:pt>
                <c:pt idx="2155">
                  <c:v>-8.9636542239686142E-3</c:v>
                </c:pt>
                <c:pt idx="2156">
                  <c:v>1.3629042250031082E-2</c:v>
                </c:pt>
                <c:pt idx="2157">
                  <c:v>-1.2223444566679931E-3</c:v>
                </c:pt>
                <c:pt idx="2158">
                  <c:v>3.0596010280259456E-3</c:v>
                </c:pt>
                <c:pt idx="2159">
                  <c:v>-7.686676427525567E-3</c:v>
                </c:pt>
                <c:pt idx="2160">
                  <c:v>5.6559695069470166E-2</c:v>
                </c:pt>
                <c:pt idx="2161">
                  <c:v>2.4438496450598594E-3</c:v>
                </c:pt>
                <c:pt idx="2162">
                  <c:v>1.5091711167865736E-3</c:v>
                </c:pt>
                <c:pt idx="2163">
                  <c:v>-4.3931841891735157E-2</c:v>
                </c:pt>
                <c:pt idx="2164">
                  <c:v>-9.4568380213385199E-3</c:v>
                </c:pt>
                <c:pt idx="2165">
                  <c:v>-1.2239902080784398E-3</c:v>
                </c:pt>
                <c:pt idx="2166">
                  <c:v>-2.3284313725489918E-3</c:v>
                </c:pt>
                <c:pt idx="2167">
                  <c:v>6.7559267903205648E-3</c:v>
                </c:pt>
                <c:pt idx="2168">
                  <c:v>-1.7569546120058538E-2</c:v>
                </c:pt>
                <c:pt idx="2169">
                  <c:v>-3.2290114257326244E-3</c:v>
                </c:pt>
                <c:pt idx="2170">
                  <c:v>-1.3207076999750838E-2</c:v>
                </c:pt>
                <c:pt idx="2171">
                  <c:v>2.4747474747474667E-2</c:v>
                </c:pt>
                <c:pt idx="2172">
                  <c:v>4.8053228191227279E-3</c:v>
                </c:pt>
                <c:pt idx="2173">
                  <c:v>-2.4524831391779301E-4</c:v>
                </c:pt>
                <c:pt idx="2174">
                  <c:v>1.8766098368698653E-2</c:v>
                </c:pt>
                <c:pt idx="2175">
                  <c:v>-6.5013243438478956E-3</c:v>
                </c:pt>
                <c:pt idx="2176">
                  <c:v>7.6345128453709369E-3</c:v>
                </c:pt>
                <c:pt idx="2177">
                  <c:v>5.8929645219482239E-3</c:v>
                </c:pt>
                <c:pt idx="2178">
                  <c:v>1.5781922525107524E-2</c:v>
                </c:pt>
                <c:pt idx="2179">
                  <c:v>1.6478342749529258E-3</c:v>
                </c:pt>
                <c:pt idx="2180">
                  <c:v>2.6321974148061214E-2</c:v>
                </c:pt>
                <c:pt idx="2181">
                  <c:v>-1.0304556904053191E-2</c:v>
                </c:pt>
                <c:pt idx="2182">
                  <c:v>2.6955113373438203E-2</c:v>
                </c:pt>
                <c:pt idx="2183">
                  <c:v>-1.92632646164244E-2</c:v>
                </c:pt>
                <c:pt idx="2184">
                  <c:v>6.8917987594764845E-4</c:v>
                </c:pt>
                <c:pt idx="2185">
                  <c:v>8.4940312213038893E-3</c:v>
                </c:pt>
                <c:pt idx="2186">
                  <c:v>8.4224903255178118E-3</c:v>
                </c:pt>
                <c:pt idx="2187">
                  <c:v>1.7607223476297996E-2</c:v>
                </c:pt>
                <c:pt idx="2188">
                  <c:v>4.8802129547470914E-3</c:v>
                </c:pt>
                <c:pt idx="2189">
                  <c:v>6.2913907284769029E-3</c:v>
                </c:pt>
                <c:pt idx="2190">
                  <c:v>6.690797411429192E-3</c:v>
                </c:pt>
                <c:pt idx="2191">
                  <c:v>3.0507735890172275E-3</c:v>
                </c:pt>
                <c:pt idx="2192">
                  <c:v>-4.3449923962633683E-3</c:v>
                </c:pt>
                <c:pt idx="2193">
                  <c:v>3.9275583678812943E-3</c:v>
                </c:pt>
                <c:pt idx="2194">
                  <c:v>-1.7496196479026293E-2</c:v>
                </c:pt>
                <c:pt idx="2195">
                  <c:v>4.4242893485234563E-3</c:v>
                </c:pt>
                <c:pt idx="2196">
                  <c:v>1.839004514921266E-2</c:v>
                </c:pt>
                <c:pt idx="2197">
                  <c:v>-2.8114186851211163E-2</c:v>
                </c:pt>
                <c:pt idx="2198">
                  <c:v>-3.6715620827770172E-3</c:v>
                </c:pt>
                <c:pt idx="2199">
                  <c:v>1.7308766052484614E-2</c:v>
                </c:pt>
                <c:pt idx="2200">
                  <c:v>-1.4709110867178807E-2</c:v>
                </c:pt>
                <c:pt idx="2201">
                  <c:v>-1.7825311942960204E-3</c:v>
                </c:pt>
                <c:pt idx="2202">
                  <c:v>-3.3928571428571343E-2</c:v>
                </c:pt>
                <c:pt idx="2203">
                  <c:v>1.6289279112754119E-2</c:v>
                </c:pt>
                <c:pt idx="2204">
                  <c:v>6.9341821075366537E-3</c:v>
                </c:pt>
                <c:pt idx="2205">
                  <c:v>2.246556784827269E-2</c:v>
                </c:pt>
                <c:pt idx="2206">
                  <c:v>-1.5347245224687937E-2</c:v>
                </c:pt>
                <c:pt idx="2207">
                  <c:v>6.8400986768333638E-3</c:v>
                </c:pt>
                <c:pt idx="2208">
                  <c:v>-5.5685488361732925E-3</c:v>
                </c:pt>
                <c:pt idx="2209">
                  <c:v>-1.500727965057681E-2</c:v>
                </c:pt>
                <c:pt idx="2210">
                  <c:v>-4.4343376918703874E-3</c:v>
                </c:pt>
                <c:pt idx="2211">
                  <c:v>-3.5404294198264304E-3</c:v>
                </c:pt>
                <c:pt idx="2212">
                  <c:v>9.8567335243552948E-3</c:v>
                </c:pt>
                <c:pt idx="2213">
                  <c:v>-9.7605266144591921E-3</c:v>
                </c:pt>
                <c:pt idx="2214">
                  <c:v>-4.4355300859598906E-2</c:v>
                </c:pt>
                <c:pt idx="2215">
                  <c:v>-1.2233149436315616E-2</c:v>
                </c:pt>
                <c:pt idx="2216">
                  <c:v>5.5852355512383892E-3</c:v>
                </c:pt>
                <c:pt idx="2217">
                  <c:v>1.4247766240038722E-2</c:v>
                </c:pt>
                <c:pt idx="2218">
                  <c:v>-3.0952380952380884E-2</c:v>
                </c:pt>
                <c:pt idx="2219">
                  <c:v>-4.6683046683047864E-3</c:v>
                </c:pt>
                <c:pt idx="2220">
                  <c:v>-8.2695630708467267E-3</c:v>
                </c:pt>
                <c:pt idx="2221">
                  <c:v>-2.3646546359676135E-3</c:v>
                </c:pt>
                <c:pt idx="2222">
                  <c:v>-3.3932135728542902E-2</c:v>
                </c:pt>
                <c:pt idx="2223">
                  <c:v>8.0191115702479443E-2</c:v>
                </c:pt>
                <c:pt idx="2224">
                  <c:v>5.6186491332934707E-3</c:v>
                </c:pt>
                <c:pt idx="2225">
                  <c:v>1.0817879220161633E-2</c:v>
                </c:pt>
                <c:pt idx="2226">
                  <c:v>-2.210984358461714E-2</c:v>
                </c:pt>
                <c:pt idx="2227">
                  <c:v>1.4431749849669134E-2</c:v>
                </c:pt>
                <c:pt idx="2228">
                  <c:v>4.9792531120332155E-3</c:v>
                </c:pt>
                <c:pt idx="2229">
                  <c:v>-6.1342456057567069E-3</c:v>
                </c:pt>
                <c:pt idx="2230">
                  <c:v>8.4272997032640209E-3</c:v>
                </c:pt>
                <c:pt idx="2231">
                  <c:v>8.9453860640301922E-3</c:v>
                </c:pt>
                <c:pt idx="2232">
                  <c:v>2.2865142323845171E-2</c:v>
                </c:pt>
                <c:pt idx="2233">
                  <c:v>-8.0976277372263681E-3</c:v>
                </c:pt>
                <c:pt idx="2234">
                  <c:v>-6.5539841324593904E-3</c:v>
                </c:pt>
                <c:pt idx="2235">
                  <c:v>5.0925925925925661E-3</c:v>
                </c:pt>
                <c:pt idx="2236">
                  <c:v>1.7042837402118722E-2</c:v>
                </c:pt>
                <c:pt idx="2237">
                  <c:v>-4.0760869565217329E-3</c:v>
                </c:pt>
                <c:pt idx="2238">
                  <c:v>2.5466120964074683E-2</c:v>
                </c:pt>
                <c:pt idx="2239">
                  <c:v>1.0421286031042103E-2</c:v>
                </c:pt>
                <c:pt idx="2240">
                  <c:v>-6.9124423963133142E-3</c:v>
                </c:pt>
                <c:pt idx="2241">
                  <c:v>1.3258203513422863E-3</c:v>
                </c:pt>
                <c:pt idx="2242">
                  <c:v>1.8095553348780765E-2</c:v>
                </c:pt>
                <c:pt idx="2243">
                  <c:v>-2.9261948629023087E-3</c:v>
                </c:pt>
                <c:pt idx="2244">
                  <c:v>7.6086956521739437E-3</c:v>
                </c:pt>
                <c:pt idx="2245">
                  <c:v>-3.0636461704422906E-2</c:v>
                </c:pt>
                <c:pt idx="2246">
                  <c:v>9.6817271310928616E-3</c:v>
                </c:pt>
                <c:pt idx="2247">
                  <c:v>-1.7634740438665357E-3</c:v>
                </c:pt>
                <c:pt idx="2248">
                  <c:v>2.5394722314232526E-3</c:v>
                </c:pt>
                <c:pt idx="2249">
                  <c:v>1.420704845814985E-2</c:v>
                </c:pt>
                <c:pt idx="2250">
                  <c:v>-1.6288413508524886E-3</c:v>
                </c:pt>
                <c:pt idx="2251">
                  <c:v>1.4030889710680948E-2</c:v>
                </c:pt>
                <c:pt idx="2252">
                  <c:v>-1.0404376273731619E-2</c:v>
                </c:pt>
                <c:pt idx="2253">
                  <c:v>9.429872100585197E-3</c:v>
                </c:pt>
                <c:pt idx="2254">
                  <c:v>1.4495865993772238E-2</c:v>
                </c:pt>
                <c:pt idx="2255">
                  <c:v>-4.233700254022075E-3</c:v>
                </c:pt>
                <c:pt idx="2256">
                  <c:v>7.2278911564626572E-3</c:v>
                </c:pt>
                <c:pt idx="2257">
                  <c:v>-3.2608695652173947E-2</c:v>
                </c:pt>
                <c:pt idx="2258">
                  <c:v>1.4181302498090483E-3</c:v>
                </c:pt>
                <c:pt idx="2259">
                  <c:v>-2.3965141612200314E-3</c:v>
                </c:pt>
                <c:pt idx="2260">
                  <c:v>1.1028608866564808E-2</c:v>
                </c:pt>
                <c:pt idx="2261">
                  <c:v>6.156172372826365E-3</c:v>
                </c:pt>
                <c:pt idx="2262">
                  <c:v>1.1914984972091021E-2</c:v>
                </c:pt>
                <c:pt idx="2263">
                  <c:v>-1.1456454863689385E-2</c:v>
                </c:pt>
                <c:pt idx="2264">
                  <c:v>-1.9959223092606497E-2</c:v>
                </c:pt>
                <c:pt idx="2265">
                  <c:v>9.1974159640863182E-3</c:v>
                </c:pt>
                <c:pt idx="2266">
                  <c:v>2.8534230226754859E-2</c:v>
                </c:pt>
                <c:pt idx="2267">
                  <c:v>1.3713080168777391E-3</c:v>
                </c:pt>
                <c:pt idx="2268">
                  <c:v>1.4326345728431469E-2</c:v>
                </c:pt>
                <c:pt idx="2269">
                  <c:v>-6.542735486551144E-3</c:v>
                </c:pt>
                <c:pt idx="2270">
                  <c:v>1.1080911561781332E-2</c:v>
                </c:pt>
                <c:pt idx="2271">
                  <c:v>-1.426799007444164E-2</c:v>
                </c:pt>
                <c:pt idx="2272">
                  <c:v>7.342143906019842E-4</c:v>
                </c:pt>
                <c:pt idx="2273">
                  <c:v>5.2405408238127198E-4</c:v>
                </c:pt>
                <c:pt idx="2274">
                  <c:v>6.2853551225645144E-3</c:v>
                </c:pt>
                <c:pt idx="2275">
                  <c:v>5.4132833645637729E-3</c:v>
                </c:pt>
                <c:pt idx="2276">
                  <c:v>2.443570097328639E-2</c:v>
                </c:pt>
                <c:pt idx="2277">
                  <c:v>-1.5059632100262734E-2</c:v>
                </c:pt>
                <c:pt idx="2278">
                  <c:v>-2.1959979476654699E-2</c:v>
                </c:pt>
                <c:pt idx="2279">
                  <c:v>2.9063057391669249E-2</c:v>
                </c:pt>
                <c:pt idx="2280">
                  <c:v>1.9371941272430727E-2</c:v>
                </c:pt>
                <c:pt idx="2281">
                  <c:v>3.3006601320263881E-3</c:v>
                </c:pt>
                <c:pt idx="2282">
                  <c:v>8.9721862227095158E-3</c:v>
                </c:pt>
                <c:pt idx="2283">
                  <c:v>3.8533741725126033E-3</c:v>
                </c:pt>
                <c:pt idx="2284">
                  <c:v>-1.1811023622047133E-2</c:v>
                </c:pt>
                <c:pt idx="2285">
                  <c:v>1.4940239043823851E-3</c:v>
                </c:pt>
                <c:pt idx="2286">
                  <c:v>2.5658876181004459E-2</c:v>
                </c:pt>
                <c:pt idx="2287">
                  <c:v>-1.2605449432754336E-3</c:v>
                </c:pt>
                <c:pt idx="2288">
                  <c:v>1.4271844660194164E-2</c:v>
                </c:pt>
                <c:pt idx="2289">
                  <c:v>1.3688140135924254E-2</c:v>
                </c:pt>
                <c:pt idx="2290">
                  <c:v>1.4258734655335135E-2</c:v>
                </c:pt>
                <c:pt idx="2291">
                  <c:v>2.3461502653384324E-2</c:v>
                </c:pt>
                <c:pt idx="2292">
                  <c:v>-9.5515327935960272E-3</c:v>
                </c:pt>
                <c:pt idx="2293">
                  <c:v>9.0925789860397607E-3</c:v>
                </c:pt>
                <c:pt idx="2294">
                  <c:v>2.4574497132975229E-2</c:v>
                </c:pt>
                <c:pt idx="2295">
                  <c:v>1.3147374966687431E-2</c:v>
                </c:pt>
                <c:pt idx="2296">
                  <c:v>-1.174923279263484E-2</c:v>
                </c:pt>
                <c:pt idx="2297">
                  <c:v>-2.7592937627539699E-2</c:v>
                </c:pt>
                <c:pt idx="2298">
                  <c:v>-2.9197080291970181E-3</c:v>
                </c:pt>
                <c:pt idx="2299">
                  <c:v>2.0406295754026391E-2</c:v>
                </c:pt>
                <c:pt idx="2300">
                  <c:v>8.9678055779745592E-4</c:v>
                </c:pt>
                <c:pt idx="2301">
                  <c:v>-6.5406325598065043E-3</c:v>
                </c:pt>
                <c:pt idx="2302">
                  <c:v>-5.4112554112556162E-4</c:v>
                </c:pt>
                <c:pt idx="2303">
                  <c:v>8.7529326836312312E-3</c:v>
                </c:pt>
                <c:pt idx="2304">
                  <c:v>8.9453439484666824E-5</c:v>
                </c:pt>
                <c:pt idx="2305">
                  <c:v>-7.0661896243290881E-3</c:v>
                </c:pt>
                <c:pt idx="2306">
                  <c:v>3.1528691108908594E-3</c:v>
                </c:pt>
                <c:pt idx="2307">
                  <c:v>-1.7510775862068992E-2</c:v>
                </c:pt>
                <c:pt idx="2308">
                  <c:v>-5.5753587423453014E-3</c:v>
                </c:pt>
                <c:pt idx="2309">
                  <c:v>1.939338235294117E-2</c:v>
                </c:pt>
                <c:pt idx="2310">
                  <c:v>-1.947525020286716E-2</c:v>
                </c:pt>
                <c:pt idx="2311">
                  <c:v>9.1954022988552787E-5</c:v>
                </c:pt>
                <c:pt idx="2312">
                  <c:v>1.0849577050386102E-2</c:v>
                </c:pt>
                <c:pt idx="2313">
                  <c:v>3.6383481899223444E-4</c:v>
                </c:pt>
                <c:pt idx="2314">
                  <c:v>2.727768685215597E-4</c:v>
                </c:pt>
                <c:pt idx="2315">
                  <c:v>3.6360330879010223E-3</c:v>
                </c:pt>
                <c:pt idx="2316">
                  <c:v>-1.177429580653885E-3</c:v>
                </c:pt>
                <c:pt idx="2317">
                  <c:v>4.1712005803408933E-3</c:v>
                </c:pt>
                <c:pt idx="2318">
                  <c:v>1.7157305400036172E-2</c:v>
                </c:pt>
                <c:pt idx="2319">
                  <c:v>1.6779119318181823E-2</c:v>
                </c:pt>
                <c:pt idx="2320">
                  <c:v>-1.7026106696935325E-2</c:v>
                </c:pt>
                <c:pt idx="2321">
                  <c:v>7.4613608100906328E-3</c:v>
                </c:pt>
                <c:pt idx="2322">
                  <c:v>4.1438899664961986E-3</c:v>
                </c:pt>
                <c:pt idx="2323">
                  <c:v>-2.7219246641496382E-3</c:v>
                </c:pt>
                <c:pt idx="2324">
                  <c:v>-9.9489346715970726E-3</c:v>
                </c:pt>
                <c:pt idx="2325">
                  <c:v>1.7785682525563379E-4</c:v>
                </c:pt>
                <c:pt idx="2326">
                  <c:v>-1.6982306392815831E-2</c:v>
                </c:pt>
                <c:pt idx="2327">
                  <c:v>1.8361070911722153E-2</c:v>
                </c:pt>
                <c:pt idx="2328">
                  <c:v>-1.3411493027800028E-2</c:v>
                </c:pt>
                <c:pt idx="2329">
                  <c:v>3.23190493338135E-2</c:v>
                </c:pt>
                <c:pt idx="2330">
                  <c:v>1.2121740647074218E-2</c:v>
                </c:pt>
                <c:pt idx="2331">
                  <c:v>-3.6102016198517987E-2</c:v>
                </c:pt>
                <c:pt idx="2332">
                  <c:v>2.100652543130414E-2</c:v>
                </c:pt>
                <c:pt idx="2333">
                  <c:v>-1.0506040973559823E-2</c:v>
                </c:pt>
                <c:pt idx="2334">
                  <c:v>-2.5570695452132371E-2</c:v>
                </c:pt>
                <c:pt idx="2335">
                  <c:v>-2.3154453827294991E-2</c:v>
                </c:pt>
                <c:pt idx="2336">
                  <c:v>2.3238520171035507E-3</c:v>
                </c:pt>
                <c:pt idx="2337">
                  <c:v>-3.1531113790225673E-3</c:v>
                </c:pt>
                <c:pt idx="2338">
                  <c:v>-1.7676062889570912E-3</c:v>
                </c:pt>
                <c:pt idx="2339">
                  <c:v>3.0754892823858181E-3</c:v>
                </c:pt>
                <c:pt idx="2340">
                  <c:v>2.7594536839171225E-2</c:v>
                </c:pt>
                <c:pt idx="2341">
                  <c:v>2.8661844484629311E-2</c:v>
                </c:pt>
                <c:pt idx="2342">
                  <c:v>-9.2291465236881177E-3</c:v>
                </c:pt>
                <c:pt idx="2343">
                  <c:v>-7.4520936834634793E-3</c:v>
                </c:pt>
                <c:pt idx="2344">
                  <c:v>3.0389703253486185E-3</c:v>
                </c:pt>
                <c:pt idx="2345">
                  <c:v>-1.1673498485118538E-2</c:v>
                </c:pt>
                <c:pt idx="2346">
                  <c:v>-2.2811288432062045E-2</c:v>
                </c:pt>
                <c:pt idx="2347">
                  <c:v>-5.6283447130466829E-3</c:v>
                </c:pt>
                <c:pt idx="2348">
                  <c:v>3.9899786582536859E-2</c:v>
                </c:pt>
                <c:pt idx="2349">
                  <c:v>-2.3289015793700362E-2</c:v>
                </c:pt>
                <c:pt idx="2350">
                  <c:v>1.8454229855655129E-2</c:v>
                </c:pt>
                <c:pt idx="2351">
                  <c:v>1.5249372084678891E-2</c:v>
                </c:pt>
                <c:pt idx="2352">
                  <c:v>1.2369676621309979E-3</c:v>
                </c:pt>
                <c:pt idx="2353">
                  <c:v>-9.9717613836921588E-3</c:v>
                </c:pt>
                <c:pt idx="2354">
                  <c:v>-1.15874855156427E-3</c:v>
                </c:pt>
                <c:pt idx="2355">
                  <c:v>-2.0346243084062118E-2</c:v>
                </c:pt>
                <c:pt idx="2356">
                  <c:v>9.9289488067043491E-3</c:v>
                </c:pt>
                <c:pt idx="2357">
                  <c:v>4.0137097501578324E-2</c:v>
                </c:pt>
                <c:pt idx="2358">
                  <c:v>-2.2459243843218776E-2</c:v>
                </c:pt>
                <c:pt idx="2359">
                  <c:v>3.1047635944291166E-3</c:v>
                </c:pt>
                <c:pt idx="2360">
                  <c:v>-1.1496285815351562E-3</c:v>
                </c:pt>
                <c:pt idx="2361">
                  <c:v>1.5493581230633022E-2</c:v>
                </c:pt>
                <c:pt idx="2362">
                  <c:v>-7.497820401046202E-3</c:v>
                </c:pt>
                <c:pt idx="2363">
                  <c:v>-8.4328882642305692E-3</c:v>
                </c:pt>
                <c:pt idx="2364">
                  <c:v>2.3387668320340189E-2</c:v>
                </c:pt>
                <c:pt idx="2365">
                  <c:v>6.9252077562325395E-4</c:v>
                </c:pt>
                <c:pt idx="2366">
                  <c:v>-2.1020761245674677E-2</c:v>
                </c:pt>
                <c:pt idx="2367">
                  <c:v>3.1810550499248864E-2</c:v>
                </c:pt>
                <c:pt idx="2368">
                  <c:v>-5.2239445062944199E-3</c:v>
                </c:pt>
                <c:pt idx="2369">
                  <c:v>3.3574380165289305E-3</c:v>
                </c:pt>
                <c:pt idx="2370">
                  <c:v>-2.2908622908622923E-2</c:v>
                </c:pt>
                <c:pt idx="2371">
                  <c:v>2.1074815595363592E-2</c:v>
                </c:pt>
                <c:pt idx="2372">
                  <c:v>-2.846577227382183E-2</c:v>
                </c:pt>
                <c:pt idx="2373">
                  <c:v>-5.3996636275117239E-3</c:v>
                </c:pt>
                <c:pt idx="2374">
                  <c:v>5.7048771804912753E-2</c:v>
                </c:pt>
                <c:pt idx="2375">
                  <c:v>-1.7344447250989325E-2</c:v>
                </c:pt>
                <c:pt idx="2376">
                  <c:v>1.4308970953645804E-2</c:v>
                </c:pt>
                <c:pt idx="2377">
                  <c:v>-1.7739483020780489E-2</c:v>
                </c:pt>
                <c:pt idx="2378">
                  <c:v>-3.5259717922256329E-3</c:v>
                </c:pt>
                <c:pt idx="2379">
                  <c:v>3.6247518771036651E-3</c:v>
                </c:pt>
                <c:pt idx="2380">
                  <c:v>8.8571674262618184E-3</c:v>
                </c:pt>
                <c:pt idx="2381">
                  <c:v>9.4613024207297457E-3</c:v>
                </c:pt>
                <c:pt idx="2382">
                  <c:v>-5.4884742041712876E-3</c:v>
                </c:pt>
                <c:pt idx="2383">
                  <c:v>4.2452029206996094E-3</c:v>
                </c:pt>
                <c:pt idx="2384">
                  <c:v>1.6063577950625441E-3</c:v>
                </c:pt>
                <c:pt idx="2385">
                  <c:v>-3.4607917616273874E-3</c:v>
                </c:pt>
                <c:pt idx="2386">
                  <c:v>-5.0821616127394778E-4</c:v>
                </c:pt>
                <c:pt idx="2387">
                  <c:v>5.9322033898299303E-4</c:v>
                </c:pt>
                <c:pt idx="2388">
                  <c:v>5.6745998136698717E-3</c:v>
                </c:pt>
                <c:pt idx="2389">
                  <c:v>1.0948290382348083E-2</c:v>
                </c:pt>
                <c:pt idx="2390">
                  <c:v>-1.999333555481582E-3</c:v>
                </c:pt>
                <c:pt idx="2391">
                  <c:v>-8.8480801335559453E-3</c:v>
                </c:pt>
                <c:pt idx="2392">
                  <c:v>-2.3749368367862501E-2</c:v>
                </c:pt>
                <c:pt idx="2393">
                  <c:v>6.5562456866805133E-3</c:v>
                </c:pt>
                <c:pt idx="2394">
                  <c:v>2.1683236201576851E-2</c:v>
                </c:pt>
                <c:pt idx="2395">
                  <c:v>1.5854374633000594E-2</c:v>
                </c:pt>
                <c:pt idx="2396">
                  <c:v>-4.6242774566473003E-3</c:v>
                </c:pt>
                <c:pt idx="2397">
                  <c:v>1.6260162601625962E-2</c:v>
                </c:pt>
                <c:pt idx="2398">
                  <c:v>1.2244897959183673E-2</c:v>
                </c:pt>
                <c:pt idx="2399">
                  <c:v>-2.2741935483870913E-2</c:v>
                </c:pt>
                <c:pt idx="2400">
                  <c:v>-7.0143588050834167E-3</c:v>
                </c:pt>
                <c:pt idx="2401">
                  <c:v>1.4958863126402961E-3</c:v>
                </c:pt>
                <c:pt idx="2402">
                  <c:v>2.8877271595718113E-2</c:v>
                </c:pt>
                <c:pt idx="2403">
                  <c:v>6.8553915638358623E-3</c:v>
                </c:pt>
                <c:pt idx="2404">
                  <c:v>-2.4991989746876036E-2</c:v>
                </c:pt>
                <c:pt idx="2405">
                  <c:v>-4.9293460400922013E-4</c:v>
                </c:pt>
                <c:pt idx="2406">
                  <c:v>4.109814236396515E-3</c:v>
                </c:pt>
                <c:pt idx="2407">
                  <c:v>-8.1859855926648916E-4</c:v>
                </c:pt>
                <c:pt idx="2408">
                  <c:v>4.7517614288054913E-3</c:v>
                </c:pt>
                <c:pt idx="2409">
                  <c:v>2.1771037181996099E-2</c:v>
                </c:pt>
                <c:pt idx="2410">
                  <c:v>-7.4535152821003939E-2</c:v>
                </c:pt>
                <c:pt idx="2411">
                  <c:v>-0.10726912132448045</c:v>
                </c:pt>
                <c:pt idx="2412">
                  <c:v>-4.2209987443253209E-2</c:v>
                </c:pt>
                <c:pt idx="2413">
                  <c:v>4.3364259782170206E-2</c:v>
                </c:pt>
                <c:pt idx="2414">
                  <c:v>-3.286294219988297E-3</c:v>
                </c:pt>
                <c:pt idx="2415">
                  <c:v>6.7882079131102767E-4</c:v>
                </c:pt>
                <c:pt idx="2416">
                  <c:v>1.463320089155931E-2</c:v>
                </c:pt>
                <c:pt idx="2417">
                  <c:v>-1.5950334288443186E-2</c:v>
                </c:pt>
                <c:pt idx="2418">
                  <c:v>1.5335339221585928E-2</c:v>
                </c:pt>
                <c:pt idx="2419">
                  <c:v>1.3096262307618818E-2</c:v>
                </c:pt>
                <c:pt idx="2420">
                  <c:v>4.5763351575768961E-2</c:v>
                </c:pt>
                <c:pt idx="2421">
                  <c:v>1.5338807182171045E-3</c:v>
                </c:pt>
                <c:pt idx="2422">
                  <c:v>5.4954954954954905E-3</c:v>
                </c:pt>
                <c:pt idx="2423">
                  <c:v>-1.5769196308574547E-2</c:v>
                </c:pt>
                <c:pt idx="2424">
                  <c:v>-5.1888939462903343E-3</c:v>
                </c:pt>
                <c:pt idx="2425">
                  <c:v>-7.4121522693997282E-3</c:v>
                </c:pt>
                <c:pt idx="2426">
                  <c:v>2.8026182354568142E-2</c:v>
                </c:pt>
                <c:pt idx="2427">
                  <c:v>3.4077661196304856E-3</c:v>
                </c:pt>
                <c:pt idx="2428">
                  <c:v>1.5104120117972989E-2</c:v>
                </c:pt>
                <c:pt idx="2429">
                  <c:v>-1.6728297235428574E-3</c:v>
                </c:pt>
                <c:pt idx="2430">
                  <c:v>-1.1464855807390021E-3</c:v>
                </c:pt>
                <c:pt idx="2431">
                  <c:v>2.1808228853964318E-2</c:v>
                </c:pt>
                <c:pt idx="2432">
                  <c:v>-3.810593623088232E-2</c:v>
                </c:pt>
                <c:pt idx="2433">
                  <c:v>-1.6079770032339132E-2</c:v>
                </c:pt>
                <c:pt idx="2434">
                  <c:v>-6.2083447457318254E-3</c:v>
                </c:pt>
                <c:pt idx="2435">
                  <c:v>-7.8089113458887863E-3</c:v>
                </c:pt>
                <c:pt idx="2436">
                  <c:v>-3.7962962962962647E-3</c:v>
                </c:pt>
                <c:pt idx="2437">
                  <c:v>-7.9003624872200813E-3</c:v>
                </c:pt>
                <c:pt idx="2438">
                  <c:v>1.8081319093123542E-2</c:v>
                </c:pt>
                <c:pt idx="2439">
                  <c:v>3.4048035336339405E-2</c:v>
                </c:pt>
                <c:pt idx="2440">
                  <c:v>1.7976328201477227E-2</c:v>
                </c:pt>
                <c:pt idx="2441">
                  <c:v>2.4215403444356989E-2</c:v>
                </c:pt>
                <c:pt idx="2442">
                  <c:v>5.3772618641175288E-3</c:v>
                </c:pt>
                <c:pt idx="2443">
                  <c:v>-2.0375244078445461E-3</c:v>
                </c:pt>
                <c:pt idx="2444">
                  <c:v>3.4623564440663612E-2</c:v>
                </c:pt>
                <c:pt idx="2445">
                  <c:v>2.3515869100476889E-2</c:v>
                </c:pt>
                <c:pt idx="2446">
                  <c:v>6.0250642673521848E-3</c:v>
                </c:pt>
                <c:pt idx="2447">
                  <c:v>-7.985307035056179E-4</c:v>
                </c:pt>
                <c:pt idx="2448">
                  <c:v>-4.7950131862862172E-3</c:v>
                </c:pt>
                <c:pt idx="2449">
                  <c:v>7.7892877218340871E-3</c:v>
                </c:pt>
                <c:pt idx="2450">
                  <c:v>2.4701195219123686E-3</c:v>
                </c:pt>
                <c:pt idx="2451">
                  <c:v>-7.1536443843892034E-3</c:v>
                </c:pt>
                <c:pt idx="2452">
                  <c:v>5.6840925466335721E-2</c:v>
                </c:pt>
                <c:pt idx="2453">
                  <c:v>5.2268767517612133E-3</c:v>
                </c:pt>
                <c:pt idx="2454">
                  <c:v>-1.0097965335342692E-2</c:v>
                </c:pt>
                <c:pt idx="2455">
                  <c:v>3.0222289890377577E-2</c:v>
                </c:pt>
                <c:pt idx="2456">
                  <c:v>-8.2021724673022496E-3</c:v>
                </c:pt>
                <c:pt idx="2457">
                  <c:v>1.4006854418119472E-2</c:v>
                </c:pt>
                <c:pt idx="2458">
                  <c:v>1.410727406318895E-2</c:v>
                </c:pt>
                <c:pt idx="2459">
                  <c:v>-7.245326764238714E-4</c:v>
                </c:pt>
                <c:pt idx="2460">
                  <c:v>1.660382830626465E-2</c:v>
                </c:pt>
                <c:pt idx="2461">
                  <c:v>8.2733043292204309E-3</c:v>
                </c:pt>
                <c:pt idx="2462">
                  <c:v>1.2732545801797186E-3</c:v>
                </c:pt>
                <c:pt idx="2463">
                  <c:v>9.1840339102789315E-3</c:v>
                </c:pt>
                <c:pt idx="2464">
                  <c:v>1.6380819040952073E-2</c:v>
                </c:pt>
                <c:pt idx="2465">
                  <c:v>-1.2397548040499126E-3</c:v>
                </c:pt>
                <c:pt idx="2466">
                  <c:v>-1.7240190331701264E-3</c:v>
                </c:pt>
                <c:pt idx="2467">
                  <c:v>-5.6645482177396607E-3</c:v>
                </c:pt>
                <c:pt idx="2468">
                  <c:v>-2.7789356676393337E-3</c:v>
                </c:pt>
                <c:pt idx="2469">
                  <c:v>1.9158422739306118E-2</c:v>
                </c:pt>
                <c:pt idx="2470">
                  <c:v>-2.1874359149634211E-2</c:v>
                </c:pt>
                <c:pt idx="2471">
                  <c:v>1.2230064994059682E-2</c:v>
                </c:pt>
                <c:pt idx="2472">
                  <c:v>8.1469207401270831E-3</c:v>
                </c:pt>
                <c:pt idx="2473">
                  <c:v>-1.095740309546614E-3</c:v>
                </c:pt>
                <c:pt idx="2474">
                  <c:v>-1.7825311942959155E-2</c:v>
                </c:pt>
                <c:pt idx="2475">
                  <c:v>-1.577551305318994E-2</c:v>
                </c:pt>
                <c:pt idx="2476">
                  <c:v>-1.1134751773049597E-2</c:v>
                </c:pt>
                <c:pt idx="2477">
                  <c:v>7.0573047407301179E-2</c:v>
                </c:pt>
                <c:pt idx="2478">
                  <c:v>9.6469484826153792E-2</c:v>
                </c:pt>
                <c:pt idx="2479">
                  <c:v>-2.3522942506262568E-2</c:v>
                </c:pt>
                <c:pt idx="2480">
                  <c:v>1.3640345388562175E-2</c:v>
                </c:pt>
                <c:pt idx="2481">
                  <c:v>2.9320987654320986E-2</c:v>
                </c:pt>
                <c:pt idx="2482">
                  <c:v>-1.7991004497751123E-2</c:v>
                </c:pt>
                <c:pt idx="2483">
                  <c:v>3.6030534351145244E-3</c:v>
                </c:pt>
                <c:pt idx="2484">
                  <c:v>-1.8254837531946657E-4</c:v>
                </c:pt>
                <c:pt idx="2485">
                  <c:v>-4.1385186537642674E-3</c:v>
                </c:pt>
                <c:pt idx="2486">
                  <c:v>4.1557171667787503E-3</c:v>
                </c:pt>
                <c:pt idx="2487">
                  <c:v>2.3979063964457415E-2</c:v>
                </c:pt>
                <c:pt idx="2488">
                  <c:v>-3.1857355126300231E-2</c:v>
                </c:pt>
                <c:pt idx="2489">
                  <c:v>1.3076309165694789E-2</c:v>
                </c:pt>
                <c:pt idx="2490">
                  <c:v>1.5392073688037765E-2</c:v>
                </c:pt>
                <c:pt idx="2491">
                  <c:v>4.2611601814275403E-2</c:v>
                </c:pt>
                <c:pt idx="2492">
                  <c:v>5.3806525472237998E-3</c:v>
                </c:pt>
                <c:pt idx="2493">
                  <c:v>-1.0191300387155501E-2</c:v>
                </c:pt>
                <c:pt idx="2494">
                  <c:v>6.7874604544147649E-3</c:v>
                </c:pt>
                <c:pt idx="2495">
                  <c:v>-1.5368793921042094E-2</c:v>
                </c:pt>
                <c:pt idx="2496">
                  <c:v>3.8296390855285865E-3</c:v>
                </c:pt>
                <c:pt idx="2497">
                  <c:v>9.9999999999999412E-3</c:v>
                </c:pt>
                <c:pt idx="2498">
                  <c:v>5.7231156641675733E-3</c:v>
                </c:pt>
                <c:pt idx="2499">
                  <c:v>1.2063961759517468E-2</c:v>
                </c:pt>
                <c:pt idx="2500">
                  <c:v>-3.0250210851841416E-2</c:v>
                </c:pt>
                <c:pt idx="2501">
                  <c:v>1.2987765988287872E-2</c:v>
                </c:pt>
                <c:pt idx="2502">
                  <c:v>2.2322706198843831E-2</c:v>
                </c:pt>
                <c:pt idx="2503">
                  <c:v>-1.2317339454677884E-2</c:v>
                </c:pt>
                <c:pt idx="2504">
                  <c:v>1.1337225780857226E-4</c:v>
                </c:pt>
                <c:pt idx="2505">
                  <c:v>9.7489089157172752E-3</c:v>
                </c:pt>
                <c:pt idx="2506">
                  <c:v>-1.0272242492281855E-2</c:v>
                </c:pt>
                <c:pt idx="2507">
                  <c:v>-5.0362976406533554E-2</c:v>
                </c:pt>
                <c:pt idx="2508">
                  <c:v>1.3079311992355458E-2</c:v>
                </c:pt>
                <c:pt idx="2509">
                  <c:v>8.2532570889583545E-3</c:v>
                </c:pt>
                <c:pt idx="2510">
                  <c:v>3.5081564637782512E-3</c:v>
                </c:pt>
                <c:pt idx="2511">
                  <c:v>1.8761288818971038E-2</c:v>
                </c:pt>
                <c:pt idx="2512">
                  <c:v>-2.7452101801543598E-3</c:v>
                </c:pt>
                <c:pt idx="2513">
                  <c:v>-2.3455869702357076E-2</c:v>
                </c:pt>
                <c:pt idx="2514">
                  <c:v>-2.2140004698144294E-2</c:v>
                </c:pt>
                <c:pt idx="2515">
                  <c:v>-8.1076211638940274E-3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AA-4159-B34D-D8EDA2FB2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55952"/>
        <c:axId val="178635984"/>
      </c:scatterChart>
      <c:valAx>
        <c:axId val="17865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635984"/>
        <c:crosses val="autoZero"/>
        <c:crossBetween val="midCat"/>
      </c:valAx>
      <c:valAx>
        <c:axId val="17863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65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'Statistics 1'!$N$5</c:f>
              <c:strCache>
                <c:ptCount val="1"/>
                <c:pt idx="0">
                  <c:v>Abs Freq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'Statistics 1'!$M$6:$M$29</c:f>
              <c:numCache>
                <c:formatCode>0.00%</c:formatCode>
                <c:ptCount val="24"/>
                <c:pt idx="0">
                  <c:v>-0.15901234567901229</c:v>
                </c:pt>
                <c:pt idx="1">
                  <c:v>-0.13608734130082828</c:v>
                </c:pt>
                <c:pt idx="2">
                  <c:v>-0.11316233692264428</c:v>
                </c:pt>
                <c:pt idx="3">
                  <c:v>-9.0237332544460286E-2</c:v>
                </c:pt>
                <c:pt idx="4">
                  <c:v>-6.7312328166276289E-2</c:v>
                </c:pt>
                <c:pt idx="5">
                  <c:v>-4.4387323788092292E-2</c:v>
                </c:pt>
                <c:pt idx="6">
                  <c:v>-2.1462319409908292E-2</c:v>
                </c:pt>
                <c:pt idx="7">
                  <c:v>1.4626849682757084E-3</c:v>
                </c:pt>
                <c:pt idx="8">
                  <c:v>2.4387689346459709E-2</c:v>
                </c:pt>
                <c:pt idx="9">
                  <c:v>4.7312693724643709E-2</c:v>
                </c:pt>
                <c:pt idx="10">
                  <c:v>7.0237698102827706E-2</c:v>
                </c:pt>
                <c:pt idx="11">
                  <c:v>9.3162702481011703E-2</c:v>
                </c:pt>
                <c:pt idx="12">
                  <c:v>0.1160877068591957</c:v>
                </c:pt>
                <c:pt idx="13">
                  <c:v>0.13901271123737971</c:v>
                </c:pt>
                <c:pt idx="14">
                  <c:v>0.16193771561556372</c:v>
                </c:pt>
                <c:pt idx="15">
                  <c:v>0.18486271999374773</c:v>
                </c:pt>
                <c:pt idx="16">
                  <c:v>0.20778772437193174</c:v>
                </c:pt>
                <c:pt idx="17">
                  <c:v>0.23071272875011575</c:v>
                </c:pt>
                <c:pt idx="18">
                  <c:v>0.25363773312829974</c:v>
                </c:pt>
                <c:pt idx="19">
                  <c:v>0.27656273750648375</c:v>
                </c:pt>
                <c:pt idx="20">
                  <c:v>0.29948774188466776</c:v>
                </c:pt>
              </c:numCache>
            </c:numRef>
          </c:cat>
          <c:val>
            <c:numRef>
              <c:f>'Statistics 1'!$N$6:$N$26</c:f>
              <c:numCache>
                <c:formatCode>General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  <c:pt idx="5">
                  <c:v>40</c:v>
                </c:pt>
                <c:pt idx="6">
                  <c:v>236</c:v>
                </c:pt>
                <c:pt idx="7">
                  <c:v>976</c:v>
                </c:pt>
                <c:pt idx="8">
                  <c:v>982</c:v>
                </c:pt>
                <c:pt idx="9">
                  <c:v>209</c:v>
                </c:pt>
                <c:pt idx="10">
                  <c:v>44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B6-45B1-B2D0-1F65D4326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410608"/>
        <c:axId val="333412272"/>
      </c:barChart>
      <c:lineChart>
        <c:grouping val="stacked"/>
        <c:varyColors val="0"/>
        <c:ser>
          <c:idx val="2"/>
          <c:order val="1"/>
          <c:tx>
            <c:strRef>
              <c:f>'Statistics 1'!$U$4:$V$4</c:f>
              <c:strCache>
                <c:ptCount val="1"/>
                <c:pt idx="0">
                  <c:v>Normal distribution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'Statistics 1'!$M$6:$M$26</c:f>
              <c:numCache>
                <c:formatCode>0.00%</c:formatCode>
                <c:ptCount val="21"/>
                <c:pt idx="0">
                  <c:v>-0.15901234567901229</c:v>
                </c:pt>
                <c:pt idx="1">
                  <c:v>-0.13608734130082828</c:v>
                </c:pt>
                <c:pt idx="2">
                  <c:v>-0.11316233692264428</c:v>
                </c:pt>
                <c:pt idx="3">
                  <c:v>-9.0237332544460286E-2</c:v>
                </c:pt>
                <c:pt idx="4">
                  <c:v>-6.7312328166276289E-2</c:v>
                </c:pt>
                <c:pt idx="5">
                  <c:v>-4.4387323788092292E-2</c:v>
                </c:pt>
                <c:pt idx="6">
                  <c:v>-2.1462319409908292E-2</c:v>
                </c:pt>
                <c:pt idx="7">
                  <c:v>1.4626849682757084E-3</c:v>
                </c:pt>
                <c:pt idx="8">
                  <c:v>2.4387689346459709E-2</c:v>
                </c:pt>
                <c:pt idx="9">
                  <c:v>4.7312693724643709E-2</c:v>
                </c:pt>
                <c:pt idx="10">
                  <c:v>7.0237698102827706E-2</c:v>
                </c:pt>
                <c:pt idx="11">
                  <c:v>9.3162702481011703E-2</c:v>
                </c:pt>
                <c:pt idx="12">
                  <c:v>0.1160877068591957</c:v>
                </c:pt>
                <c:pt idx="13">
                  <c:v>0.13901271123737971</c:v>
                </c:pt>
                <c:pt idx="14">
                  <c:v>0.16193771561556372</c:v>
                </c:pt>
                <c:pt idx="15">
                  <c:v>0.18486271999374773</c:v>
                </c:pt>
                <c:pt idx="16">
                  <c:v>0.20778772437193174</c:v>
                </c:pt>
                <c:pt idx="17">
                  <c:v>0.23071272875011575</c:v>
                </c:pt>
                <c:pt idx="18">
                  <c:v>0.25363773312829974</c:v>
                </c:pt>
                <c:pt idx="19">
                  <c:v>0.27656273750648375</c:v>
                </c:pt>
                <c:pt idx="20">
                  <c:v>0.29948774188466776</c:v>
                </c:pt>
              </c:numCache>
            </c:numRef>
          </c:cat>
          <c:val>
            <c:numRef>
              <c:f>'Statistics 1'!$U$6:$U$26</c:f>
              <c:numCache>
                <c:formatCode>0.000</c:formatCode>
                <c:ptCount val="21"/>
                <c:pt idx="0">
                  <c:v>4.5386210519093856E-10</c:v>
                </c:pt>
                <c:pt idx="1">
                  <c:v>2.9631281029383606E-7</c:v>
                </c:pt>
                <c:pt idx="2">
                  <c:v>7.1167621220633086E-5</c:v>
                </c:pt>
                <c:pt idx="3">
                  <c:v>6.2881079704187456E-3</c:v>
                </c:pt>
                <c:pt idx="4">
                  <c:v>0.20439160250088723</c:v>
                </c:pt>
                <c:pt idx="5">
                  <c:v>2.4440586604232202</c:v>
                </c:pt>
                <c:pt idx="6">
                  <c:v>10.751417333009101</c:v>
                </c:pt>
                <c:pt idx="7">
                  <c:v>17.399041853209592</c:v>
                </c:pt>
                <c:pt idx="8">
                  <c:v>10.35834719332062</c:v>
                </c:pt>
                <c:pt idx="9">
                  <c:v>2.2686166371105854</c:v>
                </c:pt>
                <c:pt idx="10">
                  <c:v>0.18278362234861945</c:v>
                </c:pt>
                <c:pt idx="11">
                  <c:v>5.417750052010277E-3</c:v>
                </c:pt>
                <c:pt idx="12">
                  <c:v>5.9075331624485515E-5</c:v>
                </c:pt>
                <c:pt idx="13">
                  <c:v>2.3697301257036642E-7</c:v>
                </c:pt>
                <c:pt idx="14">
                  <c:v>3.4970120525566636E-10</c:v>
                </c:pt>
                <c:pt idx="15">
                  <c:v>1.8984575327240947E-13</c:v>
                </c:pt>
                <c:pt idx="16">
                  <c:v>3.791492160635309E-17</c:v>
                </c:pt>
                <c:pt idx="17">
                  <c:v>2.7856397827421846E-21</c:v>
                </c:pt>
                <c:pt idx="18">
                  <c:v>7.5291381854108045E-26</c:v>
                </c:pt>
                <c:pt idx="19">
                  <c:v>7.4863667325813596E-31</c:v>
                </c:pt>
                <c:pt idx="20">
                  <c:v>2.7384350575646254E-36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B6-45B1-B2D0-1F65D4326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399792"/>
        <c:axId val="333381488"/>
      </c:lineChart>
      <c:catAx>
        <c:axId val="333410608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3412272"/>
        <c:crosses val="autoZero"/>
        <c:auto val="1"/>
        <c:lblAlgn val="ctr"/>
        <c:lblOffset val="100"/>
        <c:noMultiLvlLbl val="0"/>
      </c:catAx>
      <c:valAx>
        <c:axId val="33341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3410608"/>
        <c:crosses val="autoZero"/>
        <c:crossBetween val="between"/>
      </c:valAx>
      <c:valAx>
        <c:axId val="333381488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3399792"/>
        <c:crosses val="max"/>
        <c:crossBetween val="between"/>
      </c:valAx>
      <c:catAx>
        <c:axId val="333399792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333381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'Statistics 1'!$P$5</c:f>
              <c:strCache>
                <c:ptCount val="1"/>
                <c:pt idx="0">
                  <c:v>Cum Freq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'Statistics 1'!$M$6:$M$29</c:f>
              <c:numCache>
                <c:formatCode>0.00%</c:formatCode>
                <c:ptCount val="24"/>
                <c:pt idx="0">
                  <c:v>-0.15901234567901229</c:v>
                </c:pt>
                <c:pt idx="1">
                  <c:v>-0.13608734130082828</c:v>
                </c:pt>
                <c:pt idx="2">
                  <c:v>-0.11316233692264428</c:v>
                </c:pt>
                <c:pt idx="3">
                  <c:v>-9.0237332544460286E-2</c:v>
                </c:pt>
                <c:pt idx="4">
                  <c:v>-6.7312328166276289E-2</c:v>
                </c:pt>
                <c:pt idx="5">
                  <c:v>-4.4387323788092292E-2</c:v>
                </c:pt>
                <c:pt idx="6">
                  <c:v>-2.1462319409908292E-2</c:v>
                </c:pt>
                <c:pt idx="7">
                  <c:v>1.4626849682757084E-3</c:v>
                </c:pt>
                <c:pt idx="8">
                  <c:v>2.4387689346459709E-2</c:v>
                </c:pt>
                <c:pt idx="9">
                  <c:v>4.7312693724643709E-2</c:v>
                </c:pt>
                <c:pt idx="10">
                  <c:v>7.0237698102827706E-2</c:v>
                </c:pt>
                <c:pt idx="11">
                  <c:v>9.3162702481011703E-2</c:v>
                </c:pt>
                <c:pt idx="12">
                  <c:v>0.1160877068591957</c:v>
                </c:pt>
                <c:pt idx="13">
                  <c:v>0.13901271123737971</c:v>
                </c:pt>
                <c:pt idx="14">
                  <c:v>0.16193771561556372</c:v>
                </c:pt>
                <c:pt idx="15">
                  <c:v>0.18486271999374773</c:v>
                </c:pt>
                <c:pt idx="16">
                  <c:v>0.20778772437193174</c:v>
                </c:pt>
                <c:pt idx="17">
                  <c:v>0.23071272875011575</c:v>
                </c:pt>
                <c:pt idx="18">
                  <c:v>0.25363773312829974</c:v>
                </c:pt>
                <c:pt idx="19">
                  <c:v>0.27656273750648375</c:v>
                </c:pt>
                <c:pt idx="20">
                  <c:v>0.29948774188466776</c:v>
                </c:pt>
              </c:numCache>
            </c:numRef>
          </c:cat>
          <c:val>
            <c:numRef>
              <c:f>'Statistics 1'!$P$6:$P$29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8</c:v>
                </c:pt>
                <c:pt idx="4">
                  <c:v>18</c:v>
                </c:pt>
                <c:pt idx="5">
                  <c:v>58</c:v>
                </c:pt>
                <c:pt idx="6">
                  <c:v>294</c:v>
                </c:pt>
                <c:pt idx="7">
                  <c:v>1270</c:v>
                </c:pt>
                <c:pt idx="8">
                  <c:v>2252</c:v>
                </c:pt>
                <c:pt idx="9">
                  <c:v>2461</c:v>
                </c:pt>
                <c:pt idx="10">
                  <c:v>2505</c:v>
                </c:pt>
                <c:pt idx="11">
                  <c:v>2510</c:v>
                </c:pt>
                <c:pt idx="12">
                  <c:v>2511</c:v>
                </c:pt>
                <c:pt idx="13">
                  <c:v>2512</c:v>
                </c:pt>
                <c:pt idx="14">
                  <c:v>2513</c:v>
                </c:pt>
                <c:pt idx="15">
                  <c:v>2513</c:v>
                </c:pt>
                <c:pt idx="16">
                  <c:v>2514</c:v>
                </c:pt>
                <c:pt idx="17">
                  <c:v>2514</c:v>
                </c:pt>
                <c:pt idx="18">
                  <c:v>2514</c:v>
                </c:pt>
                <c:pt idx="19">
                  <c:v>2515</c:v>
                </c:pt>
                <c:pt idx="20">
                  <c:v>2515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09-43AA-B2EA-48A1109A6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3933168"/>
        <c:axId val="2093938992"/>
      </c:barChart>
      <c:lineChart>
        <c:grouping val="stacked"/>
        <c:varyColors val="0"/>
        <c:ser>
          <c:idx val="2"/>
          <c:order val="1"/>
          <c:tx>
            <c:strRef>
              <c:f>'Statistics 1'!$U$4:$V$4</c:f>
              <c:strCache>
                <c:ptCount val="1"/>
                <c:pt idx="0">
                  <c:v>Normal distribution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'Statistics 1'!$M$6:$M$26</c:f>
              <c:numCache>
                <c:formatCode>0.00%</c:formatCode>
                <c:ptCount val="21"/>
                <c:pt idx="0">
                  <c:v>-0.15901234567901229</c:v>
                </c:pt>
                <c:pt idx="1">
                  <c:v>-0.13608734130082828</c:v>
                </c:pt>
                <c:pt idx="2">
                  <c:v>-0.11316233692264428</c:v>
                </c:pt>
                <c:pt idx="3">
                  <c:v>-9.0237332544460286E-2</c:v>
                </c:pt>
                <c:pt idx="4">
                  <c:v>-6.7312328166276289E-2</c:v>
                </c:pt>
                <c:pt idx="5">
                  <c:v>-4.4387323788092292E-2</c:v>
                </c:pt>
                <c:pt idx="6">
                  <c:v>-2.1462319409908292E-2</c:v>
                </c:pt>
                <c:pt idx="7">
                  <c:v>1.4626849682757084E-3</c:v>
                </c:pt>
                <c:pt idx="8">
                  <c:v>2.4387689346459709E-2</c:v>
                </c:pt>
                <c:pt idx="9">
                  <c:v>4.7312693724643709E-2</c:v>
                </c:pt>
                <c:pt idx="10">
                  <c:v>7.0237698102827706E-2</c:v>
                </c:pt>
                <c:pt idx="11">
                  <c:v>9.3162702481011703E-2</c:v>
                </c:pt>
                <c:pt idx="12">
                  <c:v>0.1160877068591957</c:v>
                </c:pt>
                <c:pt idx="13">
                  <c:v>0.13901271123737971</c:v>
                </c:pt>
                <c:pt idx="14">
                  <c:v>0.16193771561556372</c:v>
                </c:pt>
                <c:pt idx="15">
                  <c:v>0.18486271999374773</c:v>
                </c:pt>
                <c:pt idx="16">
                  <c:v>0.20778772437193174</c:v>
                </c:pt>
                <c:pt idx="17">
                  <c:v>0.23071272875011575</c:v>
                </c:pt>
                <c:pt idx="18">
                  <c:v>0.25363773312829974</c:v>
                </c:pt>
                <c:pt idx="19">
                  <c:v>0.27656273750648375</c:v>
                </c:pt>
                <c:pt idx="20">
                  <c:v>0.29948774188466776</c:v>
                </c:pt>
              </c:numCache>
            </c:numRef>
          </c:cat>
          <c:val>
            <c:numRef>
              <c:f>'Statistics 1'!$V$6:$V$26</c:f>
              <c:numCache>
                <c:formatCode>0.00</c:formatCode>
                <c:ptCount val="21"/>
                <c:pt idx="0">
                  <c:v>1.4614980796240663E-12</c:v>
                </c:pt>
                <c:pt idx="1">
                  <c:v>1.1062918009745367E-9</c:v>
                </c:pt>
                <c:pt idx="2">
                  <c:v>3.1566614361203933E-7</c:v>
                </c:pt>
                <c:pt idx="3">
                  <c:v>3.4258508325045328E-5</c:v>
                </c:pt>
                <c:pt idx="4">
                  <c:v>1.4347738996274455E-3</c:v>
                </c:pt>
                <c:pt idx="5">
                  <c:v>2.3774474845376696E-2</c:v>
                </c:pt>
                <c:pt idx="6">
                  <c:v>0.16320329691003874</c:v>
                </c:pt>
                <c:pt idx="7">
                  <c:v>0.50742885408944693</c:v>
                </c:pt>
                <c:pt idx="8">
                  <c:v>0.84580887948573125</c:v>
                </c:pt>
                <c:pt idx="9">
                  <c:v>0.97823676219478939</c:v>
                </c:pt>
                <c:pt idx="10">
                  <c:v>0.99873036619867728</c:v>
                </c:pt>
                <c:pt idx="11">
                  <c:v>0.99997073030790762</c:v>
                </c:pt>
                <c:pt idx="12">
                  <c:v>0.99999973978342072</c:v>
                </c:pt>
                <c:pt idx="13">
                  <c:v>0.99999999912046189</c:v>
                </c:pt>
                <c:pt idx="14">
                  <c:v>0.99999999999887967</c:v>
                </c:pt>
                <c:pt idx="15">
                  <c:v>0.99999999999999944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09-43AA-B2EA-48A1109A6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3935664"/>
        <c:axId val="2093942736"/>
      </c:lineChart>
      <c:catAx>
        <c:axId val="2093933168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3938992"/>
        <c:crosses val="autoZero"/>
        <c:auto val="1"/>
        <c:lblAlgn val="ctr"/>
        <c:lblOffset val="100"/>
        <c:noMultiLvlLbl val="0"/>
      </c:catAx>
      <c:valAx>
        <c:axId val="209393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3933168"/>
        <c:crosses val="autoZero"/>
        <c:crossBetween val="between"/>
      </c:valAx>
      <c:valAx>
        <c:axId val="209394273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3935664"/>
        <c:crosses val="max"/>
        <c:crossBetween val="between"/>
      </c:valAx>
      <c:catAx>
        <c:axId val="2093935664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20939427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'Statistics 1'!$AM$5</c:f>
              <c:strCache>
                <c:ptCount val="1"/>
                <c:pt idx="0">
                  <c:v>Avg var % 90d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'Statistics 1'!$AJ$7:$AJ$3709</c:f>
              <c:numCache>
                <c:formatCode>m/d/yyyy</c:formatCode>
                <c:ptCount val="3703"/>
                <c:pt idx="0">
                  <c:v>42009</c:v>
                </c:pt>
                <c:pt idx="1">
                  <c:v>42010</c:v>
                </c:pt>
                <c:pt idx="2">
                  <c:v>42011</c:v>
                </c:pt>
                <c:pt idx="3">
                  <c:v>42012</c:v>
                </c:pt>
                <c:pt idx="4">
                  <c:v>42013</c:v>
                </c:pt>
                <c:pt idx="5">
                  <c:v>42016</c:v>
                </c:pt>
                <c:pt idx="6">
                  <c:v>42017</c:v>
                </c:pt>
                <c:pt idx="7">
                  <c:v>42018</c:v>
                </c:pt>
                <c:pt idx="8">
                  <c:v>42019</c:v>
                </c:pt>
                <c:pt idx="9">
                  <c:v>42020</c:v>
                </c:pt>
                <c:pt idx="10">
                  <c:v>42024</c:v>
                </c:pt>
                <c:pt idx="11">
                  <c:v>42025</c:v>
                </c:pt>
                <c:pt idx="12">
                  <c:v>42026</c:v>
                </c:pt>
                <c:pt idx="13">
                  <c:v>42027</c:v>
                </c:pt>
                <c:pt idx="14">
                  <c:v>42030</c:v>
                </c:pt>
                <c:pt idx="15">
                  <c:v>42031</c:v>
                </c:pt>
                <c:pt idx="16">
                  <c:v>42032</c:v>
                </c:pt>
                <c:pt idx="17">
                  <c:v>42033</c:v>
                </c:pt>
                <c:pt idx="18">
                  <c:v>42034</c:v>
                </c:pt>
                <c:pt idx="19">
                  <c:v>42037</c:v>
                </c:pt>
                <c:pt idx="20">
                  <c:v>42038</c:v>
                </c:pt>
                <c:pt idx="21">
                  <c:v>42039</c:v>
                </c:pt>
                <c:pt idx="22">
                  <c:v>42040</c:v>
                </c:pt>
                <c:pt idx="23">
                  <c:v>42041</c:v>
                </c:pt>
                <c:pt idx="24">
                  <c:v>42044</c:v>
                </c:pt>
                <c:pt idx="25">
                  <c:v>42045</c:v>
                </c:pt>
                <c:pt idx="26">
                  <c:v>42046</c:v>
                </c:pt>
                <c:pt idx="27">
                  <c:v>42047</c:v>
                </c:pt>
                <c:pt idx="28">
                  <c:v>42048</c:v>
                </c:pt>
                <c:pt idx="29">
                  <c:v>42052</c:v>
                </c:pt>
                <c:pt idx="30">
                  <c:v>42053</c:v>
                </c:pt>
                <c:pt idx="31">
                  <c:v>42054</c:v>
                </c:pt>
                <c:pt idx="32">
                  <c:v>42055</c:v>
                </c:pt>
                <c:pt idx="33">
                  <c:v>42058</c:v>
                </c:pt>
                <c:pt idx="34">
                  <c:v>42059</c:v>
                </c:pt>
                <c:pt idx="35">
                  <c:v>42060</c:v>
                </c:pt>
                <c:pt idx="36">
                  <c:v>42061</c:v>
                </c:pt>
                <c:pt idx="37">
                  <c:v>42062</c:v>
                </c:pt>
                <c:pt idx="38">
                  <c:v>42065</c:v>
                </c:pt>
                <c:pt idx="39">
                  <c:v>42066</c:v>
                </c:pt>
                <c:pt idx="40">
                  <c:v>42067</c:v>
                </c:pt>
                <c:pt idx="41">
                  <c:v>42068</c:v>
                </c:pt>
                <c:pt idx="42">
                  <c:v>42069</c:v>
                </c:pt>
                <c:pt idx="43">
                  <c:v>42072</c:v>
                </c:pt>
                <c:pt idx="44">
                  <c:v>42073</c:v>
                </c:pt>
                <c:pt idx="45">
                  <c:v>42074</c:v>
                </c:pt>
                <c:pt idx="46">
                  <c:v>42075</c:v>
                </c:pt>
                <c:pt idx="47">
                  <c:v>42076</c:v>
                </c:pt>
                <c:pt idx="48">
                  <c:v>42079</c:v>
                </c:pt>
                <c:pt idx="49">
                  <c:v>42080</c:v>
                </c:pt>
                <c:pt idx="50">
                  <c:v>42081</c:v>
                </c:pt>
                <c:pt idx="51">
                  <c:v>42082</c:v>
                </c:pt>
                <c:pt idx="52">
                  <c:v>42083</c:v>
                </c:pt>
                <c:pt idx="53">
                  <c:v>42086</c:v>
                </c:pt>
                <c:pt idx="54">
                  <c:v>42087</c:v>
                </c:pt>
                <c:pt idx="55">
                  <c:v>42088</c:v>
                </c:pt>
                <c:pt idx="56">
                  <c:v>42089</c:v>
                </c:pt>
                <c:pt idx="57">
                  <c:v>42090</c:v>
                </c:pt>
                <c:pt idx="58">
                  <c:v>42093</c:v>
                </c:pt>
                <c:pt idx="59">
                  <c:v>42094</c:v>
                </c:pt>
                <c:pt idx="60">
                  <c:v>42095</c:v>
                </c:pt>
                <c:pt idx="61">
                  <c:v>42096</c:v>
                </c:pt>
                <c:pt idx="62">
                  <c:v>42100</c:v>
                </c:pt>
                <c:pt idx="63">
                  <c:v>42101</c:v>
                </c:pt>
                <c:pt idx="64">
                  <c:v>42102</c:v>
                </c:pt>
                <c:pt idx="65">
                  <c:v>42103</c:v>
                </c:pt>
                <c:pt idx="66">
                  <c:v>42104</c:v>
                </c:pt>
                <c:pt idx="67">
                  <c:v>42107</c:v>
                </c:pt>
                <c:pt idx="68">
                  <c:v>42108</c:v>
                </c:pt>
                <c:pt idx="69">
                  <c:v>42109</c:v>
                </c:pt>
                <c:pt idx="70">
                  <c:v>42110</c:v>
                </c:pt>
                <c:pt idx="71">
                  <c:v>42111</c:v>
                </c:pt>
                <c:pt idx="72">
                  <c:v>42114</c:v>
                </c:pt>
                <c:pt idx="73">
                  <c:v>42115</c:v>
                </c:pt>
                <c:pt idx="74">
                  <c:v>42116</c:v>
                </c:pt>
                <c:pt idx="75">
                  <c:v>42117</c:v>
                </c:pt>
                <c:pt idx="76">
                  <c:v>42118</c:v>
                </c:pt>
                <c:pt idx="77">
                  <c:v>42121</c:v>
                </c:pt>
                <c:pt idx="78">
                  <c:v>42122</c:v>
                </c:pt>
                <c:pt idx="79">
                  <c:v>42123</c:v>
                </c:pt>
                <c:pt idx="80">
                  <c:v>42124</c:v>
                </c:pt>
                <c:pt idx="81">
                  <c:v>42125</c:v>
                </c:pt>
                <c:pt idx="82">
                  <c:v>42128</c:v>
                </c:pt>
                <c:pt idx="83">
                  <c:v>42129</c:v>
                </c:pt>
                <c:pt idx="84">
                  <c:v>42130</c:v>
                </c:pt>
                <c:pt idx="85">
                  <c:v>42131</c:v>
                </c:pt>
                <c:pt idx="86">
                  <c:v>42132</c:v>
                </c:pt>
                <c:pt idx="87">
                  <c:v>42135</c:v>
                </c:pt>
                <c:pt idx="88">
                  <c:v>42136</c:v>
                </c:pt>
                <c:pt idx="89">
                  <c:v>42137</c:v>
                </c:pt>
                <c:pt idx="90">
                  <c:v>42138</c:v>
                </c:pt>
                <c:pt idx="91">
                  <c:v>42139</c:v>
                </c:pt>
                <c:pt idx="92">
                  <c:v>42142</c:v>
                </c:pt>
                <c:pt idx="93">
                  <c:v>42143</c:v>
                </c:pt>
                <c:pt idx="94">
                  <c:v>42144</c:v>
                </c:pt>
                <c:pt idx="95">
                  <c:v>42145</c:v>
                </c:pt>
                <c:pt idx="96">
                  <c:v>42146</c:v>
                </c:pt>
                <c:pt idx="97">
                  <c:v>42150</c:v>
                </c:pt>
                <c:pt idx="98">
                  <c:v>42151</c:v>
                </c:pt>
                <c:pt idx="99">
                  <c:v>42152</c:v>
                </c:pt>
                <c:pt idx="100">
                  <c:v>42153</c:v>
                </c:pt>
                <c:pt idx="101">
                  <c:v>42156</c:v>
                </c:pt>
                <c:pt idx="102">
                  <c:v>42157</c:v>
                </c:pt>
                <c:pt idx="103">
                  <c:v>42158</c:v>
                </c:pt>
                <c:pt idx="104">
                  <c:v>42159</c:v>
                </c:pt>
                <c:pt idx="105">
                  <c:v>42160</c:v>
                </c:pt>
                <c:pt idx="106">
                  <c:v>42163</c:v>
                </c:pt>
                <c:pt idx="107">
                  <c:v>42164</c:v>
                </c:pt>
                <c:pt idx="108">
                  <c:v>42165</c:v>
                </c:pt>
                <c:pt idx="109">
                  <c:v>42166</c:v>
                </c:pt>
                <c:pt idx="110">
                  <c:v>42167</c:v>
                </c:pt>
                <c:pt idx="111">
                  <c:v>42170</c:v>
                </c:pt>
                <c:pt idx="112">
                  <c:v>42171</c:v>
                </c:pt>
                <c:pt idx="113">
                  <c:v>42172</c:v>
                </c:pt>
                <c:pt idx="114">
                  <c:v>42173</c:v>
                </c:pt>
                <c:pt idx="115">
                  <c:v>42174</c:v>
                </c:pt>
                <c:pt idx="116">
                  <c:v>42177</c:v>
                </c:pt>
                <c:pt idx="117">
                  <c:v>42178</c:v>
                </c:pt>
                <c:pt idx="118">
                  <c:v>42179</c:v>
                </c:pt>
                <c:pt idx="119">
                  <c:v>42180</c:v>
                </c:pt>
                <c:pt idx="120">
                  <c:v>42181</c:v>
                </c:pt>
                <c:pt idx="121">
                  <c:v>42184</c:v>
                </c:pt>
                <c:pt idx="122">
                  <c:v>42185</c:v>
                </c:pt>
                <c:pt idx="123">
                  <c:v>42186</c:v>
                </c:pt>
                <c:pt idx="124">
                  <c:v>42187</c:v>
                </c:pt>
                <c:pt idx="125">
                  <c:v>42191</c:v>
                </c:pt>
                <c:pt idx="126">
                  <c:v>42192</c:v>
                </c:pt>
                <c:pt idx="127">
                  <c:v>42193</c:v>
                </c:pt>
                <c:pt idx="128">
                  <c:v>42194</c:v>
                </c:pt>
                <c:pt idx="129">
                  <c:v>42195</c:v>
                </c:pt>
                <c:pt idx="130">
                  <c:v>42198</c:v>
                </c:pt>
                <c:pt idx="131">
                  <c:v>42199</c:v>
                </c:pt>
                <c:pt idx="132">
                  <c:v>42200</c:v>
                </c:pt>
                <c:pt idx="133">
                  <c:v>42201</c:v>
                </c:pt>
                <c:pt idx="134">
                  <c:v>42202</c:v>
                </c:pt>
                <c:pt idx="135">
                  <c:v>42205</c:v>
                </c:pt>
                <c:pt idx="136">
                  <c:v>42206</c:v>
                </c:pt>
                <c:pt idx="137">
                  <c:v>42207</c:v>
                </c:pt>
                <c:pt idx="138">
                  <c:v>42208</c:v>
                </c:pt>
                <c:pt idx="139">
                  <c:v>42209</c:v>
                </c:pt>
                <c:pt idx="140">
                  <c:v>42212</c:v>
                </c:pt>
                <c:pt idx="141">
                  <c:v>42213</c:v>
                </c:pt>
                <c:pt idx="142">
                  <c:v>42214</c:v>
                </c:pt>
                <c:pt idx="143">
                  <c:v>42215</c:v>
                </c:pt>
                <c:pt idx="144">
                  <c:v>42216</c:v>
                </c:pt>
                <c:pt idx="145">
                  <c:v>42219</c:v>
                </c:pt>
                <c:pt idx="146">
                  <c:v>42220</c:v>
                </c:pt>
                <c:pt idx="147">
                  <c:v>42221</c:v>
                </c:pt>
                <c:pt idx="148">
                  <c:v>42222</c:v>
                </c:pt>
                <c:pt idx="149">
                  <c:v>42223</c:v>
                </c:pt>
                <c:pt idx="150">
                  <c:v>42226</c:v>
                </c:pt>
                <c:pt idx="151">
                  <c:v>42227</c:v>
                </c:pt>
                <c:pt idx="152">
                  <c:v>42228</c:v>
                </c:pt>
                <c:pt idx="153">
                  <c:v>42229</c:v>
                </c:pt>
                <c:pt idx="154">
                  <c:v>42230</c:v>
                </c:pt>
                <c:pt idx="155">
                  <c:v>42233</c:v>
                </c:pt>
                <c:pt idx="156">
                  <c:v>42234</c:v>
                </c:pt>
                <c:pt idx="157">
                  <c:v>42235</c:v>
                </c:pt>
                <c:pt idx="158">
                  <c:v>42236</c:v>
                </c:pt>
                <c:pt idx="159">
                  <c:v>42237</c:v>
                </c:pt>
                <c:pt idx="160">
                  <c:v>42240</c:v>
                </c:pt>
                <c:pt idx="161">
                  <c:v>42241</c:v>
                </c:pt>
                <c:pt idx="162">
                  <c:v>42242</c:v>
                </c:pt>
                <c:pt idx="163">
                  <c:v>42243</c:v>
                </c:pt>
                <c:pt idx="164">
                  <c:v>42244</c:v>
                </c:pt>
                <c:pt idx="165">
                  <c:v>42247</c:v>
                </c:pt>
                <c:pt idx="166">
                  <c:v>42248</c:v>
                </c:pt>
                <c:pt idx="167">
                  <c:v>42249</c:v>
                </c:pt>
                <c:pt idx="168">
                  <c:v>42250</c:v>
                </c:pt>
                <c:pt idx="169">
                  <c:v>42251</c:v>
                </c:pt>
                <c:pt idx="170">
                  <c:v>42255</c:v>
                </c:pt>
                <c:pt idx="171">
                  <c:v>42256</c:v>
                </c:pt>
                <c:pt idx="172">
                  <c:v>42257</c:v>
                </c:pt>
                <c:pt idx="173">
                  <c:v>42258</c:v>
                </c:pt>
                <c:pt idx="174">
                  <c:v>42261</c:v>
                </c:pt>
                <c:pt idx="175">
                  <c:v>42262</c:v>
                </c:pt>
                <c:pt idx="176">
                  <c:v>42263</c:v>
                </c:pt>
                <c:pt idx="177">
                  <c:v>42264</c:v>
                </c:pt>
                <c:pt idx="178">
                  <c:v>42265</c:v>
                </c:pt>
                <c:pt idx="179">
                  <c:v>42268</c:v>
                </c:pt>
                <c:pt idx="180">
                  <c:v>42269</c:v>
                </c:pt>
                <c:pt idx="181">
                  <c:v>42270</c:v>
                </c:pt>
                <c:pt idx="182">
                  <c:v>42271</c:v>
                </c:pt>
                <c:pt idx="183">
                  <c:v>42272</c:v>
                </c:pt>
                <c:pt idx="184">
                  <c:v>42275</c:v>
                </c:pt>
                <c:pt idx="185">
                  <c:v>42276</c:v>
                </c:pt>
                <c:pt idx="186">
                  <c:v>42277</c:v>
                </c:pt>
                <c:pt idx="187">
                  <c:v>42278</c:v>
                </c:pt>
                <c:pt idx="188">
                  <c:v>42279</c:v>
                </c:pt>
                <c:pt idx="189">
                  <c:v>42282</c:v>
                </c:pt>
                <c:pt idx="190">
                  <c:v>42283</c:v>
                </c:pt>
                <c:pt idx="191">
                  <c:v>42284</c:v>
                </c:pt>
                <c:pt idx="192">
                  <c:v>42285</c:v>
                </c:pt>
                <c:pt idx="193">
                  <c:v>42286</c:v>
                </c:pt>
                <c:pt idx="194">
                  <c:v>42289</c:v>
                </c:pt>
                <c:pt idx="195">
                  <c:v>42290</c:v>
                </c:pt>
                <c:pt idx="196">
                  <c:v>42291</c:v>
                </c:pt>
                <c:pt idx="197">
                  <c:v>42292</c:v>
                </c:pt>
                <c:pt idx="198">
                  <c:v>42293</c:v>
                </c:pt>
                <c:pt idx="199">
                  <c:v>42296</c:v>
                </c:pt>
                <c:pt idx="200">
                  <c:v>42297</c:v>
                </c:pt>
                <c:pt idx="201">
                  <c:v>42298</c:v>
                </c:pt>
                <c:pt idx="202">
                  <c:v>42299</c:v>
                </c:pt>
                <c:pt idx="203">
                  <c:v>42300</c:v>
                </c:pt>
                <c:pt idx="204">
                  <c:v>42303</c:v>
                </c:pt>
                <c:pt idx="205">
                  <c:v>42304</c:v>
                </c:pt>
                <c:pt idx="206">
                  <c:v>42305</c:v>
                </c:pt>
                <c:pt idx="207">
                  <c:v>42306</c:v>
                </c:pt>
                <c:pt idx="208">
                  <c:v>42307</c:v>
                </c:pt>
                <c:pt idx="209">
                  <c:v>42310</c:v>
                </c:pt>
                <c:pt idx="210">
                  <c:v>42311</c:v>
                </c:pt>
                <c:pt idx="211">
                  <c:v>42312</c:v>
                </c:pt>
                <c:pt idx="212">
                  <c:v>42313</c:v>
                </c:pt>
                <c:pt idx="213">
                  <c:v>42314</c:v>
                </c:pt>
                <c:pt idx="214">
                  <c:v>42317</c:v>
                </c:pt>
                <c:pt idx="215">
                  <c:v>42318</c:v>
                </c:pt>
                <c:pt idx="216">
                  <c:v>42319</c:v>
                </c:pt>
                <c:pt idx="217">
                  <c:v>42320</c:v>
                </c:pt>
                <c:pt idx="218">
                  <c:v>42321</c:v>
                </c:pt>
                <c:pt idx="219">
                  <c:v>42324</c:v>
                </c:pt>
                <c:pt idx="220">
                  <c:v>42325</c:v>
                </c:pt>
                <c:pt idx="221">
                  <c:v>42326</c:v>
                </c:pt>
                <c:pt idx="222">
                  <c:v>42327</c:v>
                </c:pt>
                <c:pt idx="223">
                  <c:v>42328</c:v>
                </c:pt>
                <c:pt idx="224">
                  <c:v>42331</c:v>
                </c:pt>
                <c:pt idx="225">
                  <c:v>42332</c:v>
                </c:pt>
                <c:pt idx="226">
                  <c:v>42333</c:v>
                </c:pt>
                <c:pt idx="227">
                  <c:v>42335</c:v>
                </c:pt>
                <c:pt idx="228">
                  <c:v>42338</c:v>
                </c:pt>
                <c:pt idx="229">
                  <c:v>42339</c:v>
                </c:pt>
                <c:pt idx="230">
                  <c:v>42340</c:v>
                </c:pt>
                <c:pt idx="231">
                  <c:v>42341</c:v>
                </c:pt>
                <c:pt idx="232">
                  <c:v>42342</c:v>
                </c:pt>
                <c:pt idx="233">
                  <c:v>42345</c:v>
                </c:pt>
                <c:pt idx="234">
                  <c:v>42346</c:v>
                </c:pt>
                <c:pt idx="235">
                  <c:v>42347</c:v>
                </c:pt>
                <c:pt idx="236">
                  <c:v>42348</c:v>
                </c:pt>
                <c:pt idx="237">
                  <c:v>42349</c:v>
                </c:pt>
                <c:pt idx="238">
                  <c:v>42352</c:v>
                </c:pt>
                <c:pt idx="239">
                  <c:v>42353</c:v>
                </c:pt>
                <c:pt idx="240">
                  <c:v>42354</c:v>
                </c:pt>
                <c:pt idx="241">
                  <c:v>42355</c:v>
                </c:pt>
                <c:pt idx="242">
                  <c:v>42356</c:v>
                </c:pt>
                <c:pt idx="243">
                  <c:v>42359</c:v>
                </c:pt>
                <c:pt idx="244">
                  <c:v>42360</c:v>
                </c:pt>
                <c:pt idx="245">
                  <c:v>42361</c:v>
                </c:pt>
                <c:pt idx="246">
                  <c:v>42362</c:v>
                </c:pt>
                <c:pt idx="247">
                  <c:v>42366</c:v>
                </c:pt>
                <c:pt idx="248">
                  <c:v>42367</c:v>
                </c:pt>
                <c:pt idx="249">
                  <c:v>42368</c:v>
                </c:pt>
                <c:pt idx="250">
                  <c:v>42369</c:v>
                </c:pt>
                <c:pt idx="251">
                  <c:v>42373</c:v>
                </c:pt>
                <c:pt idx="252">
                  <c:v>42374</c:v>
                </c:pt>
                <c:pt idx="253">
                  <c:v>42375</c:v>
                </c:pt>
                <c:pt idx="254">
                  <c:v>42376</c:v>
                </c:pt>
                <c:pt idx="255">
                  <c:v>42377</c:v>
                </c:pt>
                <c:pt idx="256">
                  <c:v>42380</c:v>
                </c:pt>
                <c:pt idx="257">
                  <c:v>42381</c:v>
                </c:pt>
                <c:pt idx="258">
                  <c:v>42382</c:v>
                </c:pt>
                <c:pt idx="259">
                  <c:v>42383</c:v>
                </c:pt>
                <c:pt idx="260">
                  <c:v>42384</c:v>
                </c:pt>
                <c:pt idx="261">
                  <c:v>42388</c:v>
                </c:pt>
                <c:pt idx="262">
                  <c:v>42389</c:v>
                </c:pt>
                <c:pt idx="263">
                  <c:v>42390</c:v>
                </c:pt>
                <c:pt idx="264">
                  <c:v>42391</c:v>
                </c:pt>
                <c:pt idx="265">
                  <c:v>42394</c:v>
                </c:pt>
                <c:pt idx="266">
                  <c:v>42395</c:v>
                </c:pt>
                <c:pt idx="267">
                  <c:v>42396</c:v>
                </c:pt>
                <c:pt idx="268">
                  <c:v>42397</c:v>
                </c:pt>
                <c:pt idx="269">
                  <c:v>42398</c:v>
                </c:pt>
                <c:pt idx="270">
                  <c:v>42401</c:v>
                </c:pt>
                <c:pt idx="271">
                  <c:v>42402</c:v>
                </c:pt>
                <c:pt idx="272">
                  <c:v>42403</c:v>
                </c:pt>
                <c:pt idx="273">
                  <c:v>42404</c:v>
                </c:pt>
                <c:pt idx="274">
                  <c:v>42405</c:v>
                </c:pt>
                <c:pt idx="275">
                  <c:v>42408</c:v>
                </c:pt>
                <c:pt idx="276">
                  <c:v>42409</c:v>
                </c:pt>
                <c:pt idx="277">
                  <c:v>42410</c:v>
                </c:pt>
                <c:pt idx="278">
                  <c:v>42411</c:v>
                </c:pt>
                <c:pt idx="279">
                  <c:v>42412</c:v>
                </c:pt>
                <c:pt idx="280">
                  <c:v>42416</c:v>
                </c:pt>
                <c:pt idx="281">
                  <c:v>42417</c:v>
                </c:pt>
                <c:pt idx="282">
                  <c:v>42418</c:v>
                </c:pt>
                <c:pt idx="283">
                  <c:v>42419</c:v>
                </c:pt>
                <c:pt idx="284">
                  <c:v>42422</c:v>
                </c:pt>
                <c:pt idx="285">
                  <c:v>42423</c:v>
                </c:pt>
                <c:pt idx="286">
                  <c:v>42424</c:v>
                </c:pt>
                <c:pt idx="287">
                  <c:v>42425</c:v>
                </c:pt>
                <c:pt idx="288">
                  <c:v>42426</c:v>
                </c:pt>
                <c:pt idx="289">
                  <c:v>42429</c:v>
                </c:pt>
                <c:pt idx="290">
                  <c:v>42430</c:v>
                </c:pt>
                <c:pt idx="291">
                  <c:v>42431</c:v>
                </c:pt>
                <c:pt idx="292">
                  <c:v>42432</c:v>
                </c:pt>
                <c:pt idx="293">
                  <c:v>42433</c:v>
                </c:pt>
                <c:pt idx="294">
                  <c:v>42436</c:v>
                </c:pt>
                <c:pt idx="295">
                  <c:v>42437</c:v>
                </c:pt>
                <c:pt idx="296">
                  <c:v>42438</c:v>
                </c:pt>
                <c:pt idx="297">
                  <c:v>42439</c:v>
                </c:pt>
                <c:pt idx="298">
                  <c:v>42440</c:v>
                </c:pt>
                <c:pt idx="299">
                  <c:v>42443</c:v>
                </c:pt>
                <c:pt idx="300">
                  <c:v>42444</c:v>
                </c:pt>
                <c:pt idx="301">
                  <c:v>42445</c:v>
                </c:pt>
                <c:pt idx="302">
                  <c:v>42446</c:v>
                </c:pt>
                <c:pt idx="303">
                  <c:v>42447</c:v>
                </c:pt>
                <c:pt idx="304">
                  <c:v>42450</c:v>
                </c:pt>
                <c:pt idx="305">
                  <c:v>42451</c:v>
                </c:pt>
                <c:pt idx="306">
                  <c:v>42452</c:v>
                </c:pt>
                <c:pt idx="307">
                  <c:v>42453</c:v>
                </c:pt>
                <c:pt idx="308">
                  <c:v>42457</c:v>
                </c:pt>
                <c:pt idx="309">
                  <c:v>42458</c:v>
                </c:pt>
                <c:pt idx="310">
                  <c:v>42459</c:v>
                </c:pt>
                <c:pt idx="311">
                  <c:v>42460</c:v>
                </c:pt>
                <c:pt idx="312">
                  <c:v>42461</c:v>
                </c:pt>
                <c:pt idx="313">
                  <c:v>42464</c:v>
                </c:pt>
                <c:pt idx="314">
                  <c:v>42465</c:v>
                </c:pt>
                <c:pt idx="315">
                  <c:v>42466</c:v>
                </c:pt>
                <c:pt idx="316">
                  <c:v>42467</c:v>
                </c:pt>
                <c:pt idx="317">
                  <c:v>42468</c:v>
                </c:pt>
                <c:pt idx="318">
                  <c:v>42471</c:v>
                </c:pt>
                <c:pt idx="319">
                  <c:v>42472</c:v>
                </c:pt>
                <c:pt idx="320">
                  <c:v>42473</c:v>
                </c:pt>
                <c:pt idx="321">
                  <c:v>42474</c:v>
                </c:pt>
                <c:pt idx="322">
                  <c:v>42475</c:v>
                </c:pt>
                <c:pt idx="323">
                  <c:v>42478</c:v>
                </c:pt>
                <c:pt idx="324">
                  <c:v>42479</c:v>
                </c:pt>
                <c:pt idx="325">
                  <c:v>42480</c:v>
                </c:pt>
                <c:pt idx="326">
                  <c:v>42481</c:v>
                </c:pt>
                <c:pt idx="327">
                  <c:v>42482</c:v>
                </c:pt>
                <c:pt idx="328">
                  <c:v>42485</c:v>
                </c:pt>
                <c:pt idx="329">
                  <c:v>42486</c:v>
                </c:pt>
                <c:pt idx="330">
                  <c:v>42487</c:v>
                </c:pt>
                <c:pt idx="331">
                  <c:v>42488</c:v>
                </c:pt>
                <c:pt idx="332">
                  <c:v>42489</c:v>
                </c:pt>
                <c:pt idx="333">
                  <c:v>42492</c:v>
                </c:pt>
                <c:pt idx="334">
                  <c:v>42493</c:v>
                </c:pt>
                <c:pt idx="335">
                  <c:v>42494</c:v>
                </c:pt>
                <c:pt idx="336">
                  <c:v>42495</c:v>
                </c:pt>
                <c:pt idx="337">
                  <c:v>42496</c:v>
                </c:pt>
                <c:pt idx="338">
                  <c:v>42499</c:v>
                </c:pt>
                <c:pt idx="339">
                  <c:v>42500</c:v>
                </c:pt>
                <c:pt idx="340">
                  <c:v>42501</c:v>
                </c:pt>
                <c:pt idx="341">
                  <c:v>42502</c:v>
                </c:pt>
                <c:pt idx="342">
                  <c:v>42503</c:v>
                </c:pt>
                <c:pt idx="343">
                  <c:v>42506</c:v>
                </c:pt>
                <c:pt idx="344">
                  <c:v>42507</c:v>
                </c:pt>
                <c:pt idx="345">
                  <c:v>42508</c:v>
                </c:pt>
                <c:pt idx="346">
                  <c:v>42509</c:v>
                </c:pt>
                <c:pt idx="347">
                  <c:v>42510</c:v>
                </c:pt>
                <c:pt idx="348">
                  <c:v>42513</c:v>
                </c:pt>
                <c:pt idx="349">
                  <c:v>42514</c:v>
                </c:pt>
                <c:pt idx="350">
                  <c:v>42515</c:v>
                </c:pt>
                <c:pt idx="351">
                  <c:v>42516</c:v>
                </c:pt>
                <c:pt idx="352">
                  <c:v>42517</c:v>
                </c:pt>
                <c:pt idx="353">
                  <c:v>42521</c:v>
                </c:pt>
                <c:pt idx="354">
                  <c:v>42522</c:v>
                </c:pt>
                <c:pt idx="355">
                  <c:v>42523</c:v>
                </c:pt>
                <c:pt idx="356">
                  <c:v>42524</c:v>
                </c:pt>
                <c:pt idx="357">
                  <c:v>42527</c:v>
                </c:pt>
                <c:pt idx="358">
                  <c:v>42528</c:v>
                </c:pt>
                <c:pt idx="359">
                  <c:v>42529</c:v>
                </c:pt>
                <c:pt idx="360">
                  <c:v>42530</c:v>
                </c:pt>
                <c:pt idx="361">
                  <c:v>42531</c:v>
                </c:pt>
                <c:pt idx="362">
                  <c:v>42534</c:v>
                </c:pt>
                <c:pt idx="363">
                  <c:v>42535</c:v>
                </c:pt>
                <c:pt idx="364">
                  <c:v>42536</c:v>
                </c:pt>
                <c:pt idx="365">
                  <c:v>42537</c:v>
                </c:pt>
                <c:pt idx="366">
                  <c:v>42538</c:v>
                </c:pt>
                <c:pt idx="367">
                  <c:v>42541</c:v>
                </c:pt>
                <c:pt idx="368">
                  <c:v>42542</c:v>
                </c:pt>
                <c:pt idx="369">
                  <c:v>42543</c:v>
                </c:pt>
                <c:pt idx="370">
                  <c:v>42544</c:v>
                </c:pt>
                <c:pt idx="371">
                  <c:v>42545</c:v>
                </c:pt>
                <c:pt idx="372">
                  <c:v>42548</c:v>
                </c:pt>
                <c:pt idx="373">
                  <c:v>42549</c:v>
                </c:pt>
                <c:pt idx="374">
                  <c:v>42550</c:v>
                </c:pt>
                <c:pt idx="375">
                  <c:v>42551</c:v>
                </c:pt>
                <c:pt idx="376">
                  <c:v>42552</c:v>
                </c:pt>
                <c:pt idx="377">
                  <c:v>42556</c:v>
                </c:pt>
                <c:pt idx="378">
                  <c:v>42557</c:v>
                </c:pt>
                <c:pt idx="379">
                  <c:v>42558</c:v>
                </c:pt>
                <c:pt idx="380">
                  <c:v>42559</c:v>
                </c:pt>
                <c:pt idx="381">
                  <c:v>42562</c:v>
                </c:pt>
                <c:pt idx="382">
                  <c:v>42563</c:v>
                </c:pt>
                <c:pt idx="383">
                  <c:v>42564</c:v>
                </c:pt>
                <c:pt idx="384">
                  <c:v>42565</c:v>
                </c:pt>
                <c:pt idx="385">
                  <c:v>42566</c:v>
                </c:pt>
                <c:pt idx="386">
                  <c:v>42569</c:v>
                </c:pt>
                <c:pt idx="387">
                  <c:v>42570</c:v>
                </c:pt>
                <c:pt idx="388">
                  <c:v>42571</c:v>
                </c:pt>
                <c:pt idx="389">
                  <c:v>42572</c:v>
                </c:pt>
                <c:pt idx="390">
                  <c:v>42573</c:v>
                </c:pt>
                <c:pt idx="391">
                  <c:v>42576</c:v>
                </c:pt>
                <c:pt idx="392">
                  <c:v>42577</c:v>
                </c:pt>
                <c:pt idx="393">
                  <c:v>42578</c:v>
                </c:pt>
                <c:pt idx="394">
                  <c:v>42579</c:v>
                </c:pt>
                <c:pt idx="395">
                  <c:v>42580</c:v>
                </c:pt>
                <c:pt idx="396">
                  <c:v>42583</c:v>
                </c:pt>
                <c:pt idx="397">
                  <c:v>42584</c:v>
                </c:pt>
                <c:pt idx="398">
                  <c:v>42585</c:v>
                </c:pt>
                <c:pt idx="399">
                  <c:v>42586</c:v>
                </c:pt>
                <c:pt idx="400">
                  <c:v>42587</c:v>
                </c:pt>
                <c:pt idx="401">
                  <c:v>42590</c:v>
                </c:pt>
                <c:pt idx="402">
                  <c:v>42591</c:v>
                </c:pt>
                <c:pt idx="403">
                  <c:v>42592</c:v>
                </c:pt>
                <c:pt idx="404">
                  <c:v>42593</c:v>
                </c:pt>
                <c:pt idx="405">
                  <c:v>42594</c:v>
                </c:pt>
                <c:pt idx="406">
                  <c:v>42597</c:v>
                </c:pt>
                <c:pt idx="407">
                  <c:v>42598</c:v>
                </c:pt>
                <c:pt idx="408">
                  <c:v>42599</c:v>
                </c:pt>
                <c:pt idx="409">
                  <c:v>42600</c:v>
                </c:pt>
                <c:pt idx="410">
                  <c:v>42601</c:v>
                </c:pt>
                <c:pt idx="411">
                  <c:v>42604</c:v>
                </c:pt>
                <c:pt idx="412">
                  <c:v>42605</c:v>
                </c:pt>
                <c:pt idx="413">
                  <c:v>42606</c:v>
                </c:pt>
                <c:pt idx="414">
                  <c:v>42607</c:v>
                </c:pt>
                <c:pt idx="415">
                  <c:v>42608</c:v>
                </c:pt>
                <c:pt idx="416">
                  <c:v>42611</c:v>
                </c:pt>
                <c:pt idx="417">
                  <c:v>42612</c:v>
                </c:pt>
                <c:pt idx="418">
                  <c:v>42613</c:v>
                </c:pt>
                <c:pt idx="419">
                  <c:v>42614</c:v>
                </c:pt>
                <c:pt idx="420">
                  <c:v>42615</c:v>
                </c:pt>
                <c:pt idx="421">
                  <c:v>42619</c:v>
                </c:pt>
                <c:pt idx="422">
                  <c:v>42620</c:v>
                </c:pt>
                <c:pt idx="423">
                  <c:v>42621</c:v>
                </c:pt>
                <c:pt idx="424">
                  <c:v>42622</c:v>
                </c:pt>
                <c:pt idx="425">
                  <c:v>42625</c:v>
                </c:pt>
                <c:pt idx="426">
                  <c:v>42626</c:v>
                </c:pt>
                <c:pt idx="427">
                  <c:v>42627</c:v>
                </c:pt>
                <c:pt idx="428">
                  <c:v>42628</c:v>
                </c:pt>
                <c:pt idx="429">
                  <c:v>42629</c:v>
                </c:pt>
                <c:pt idx="430">
                  <c:v>42632</c:v>
                </c:pt>
                <c:pt idx="431">
                  <c:v>42633</c:v>
                </c:pt>
                <c:pt idx="432">
                  <c:v>42634</c:v>
                </c:pt>
                <c:pt idx="433">
                  <c:v>42635</c:v>
                </c:pt>
                <c:pt idx="434">
                  <c:v>42636</c:v>
                </c:pt>
                <c:pt idx="435">
                  <c:v>42639</c:v>
                </c:pt>
                <c:pt idx="436">
                  <c:v>42640</c:v>
                </c:pt>
                <c:pt idx="437">
                  <c:v>42641</c:v>
                </c:pt>
                <c:pt idx="438">
                  <c:v>42642</c:v>
                </c:pt>
                <c:pt idx="439">
                  <c:v>42643</c:v>
                </c:pt>
                <c:pt idx="440">
                  <c:v>42646</c:v>
                </c:pt>
                <c:pt idx="441">
                  <c:v>42647</c:v>
                </c:pt>
                <c:pt idx="442">
                  <c:v>42648</c:v>
                </c:pt>
                <c:pt idx="443">
                  <c:v>42649</c:v>
                </c:pt>
                <c:pt idx="444">
                  <c:v>42650</c:v>
                </c:pt>
                <c:pt idx="445">
                  <c:v>42653</c:v>
                </c:pt>
                <c:pt idx="446">
                  <c:v>42654</c:v>
                </c:pt>
                <c:pt idx="447">
                  <c:v>42655</c:v>
                </c:pt>
                <c:pt idx="448">
                  <c:v>42656</c:v>
                </c:pt>
                <c:pt idx="449">
                  <c:v>42657</c:v>
                </c:pt>
                <c:pt idx="450">
                  <c:v>42660</c:v>
                </c:pt>
                <c:pt idx="451">
                  <c:v>42661</c:v>
                </c:pt>
                <c:pt idx="452">
                  <c:v>42662</c:v>
                </c:pt>
                <c:pt idx="453">
                  <c:v>42663</c:v>
                </c:pt>
                <c:pt idx="454">
                  <c:v>42664</c:v>
                </c:pt>
                <c:pt idx="455">
                  <c:v>42667</c:v>
                </c:pt>
                <c:pt idx="456">
                  <c:v>42668</c:v>
                </c:pt>
                <c:pt idx="457">
                  <c:v>42669</c:v>
                </c:pt>
                <c:pt idx="458">
                  <c:v>42670</c:v>
                </c:pt>
                <c:pt idx="459">
                  <c:v>42671</c:v>
                </c:pt>
                <c:pt idx="460">
                  <c:v>42674</c:v>
                </c:pt>
                <c:pt idx="461">
                  <c:v>42675</c:v>
                </c:pt>
                <c:pt idx="462">
                  <c:v>42676</c:v>
                </c:pt>
                <c:pt idx="463">
                  <c:v>42677</c:v>
                </c:pt>
                <c:pt idx="464">
                  <c:v>42678</c:v>
                </c:pt>
                <c:pt idx="465">
                  <c:v>42681</c:v>
                </c:pt>
                <c:pt idx="466">
                  <c:v>42682</c:v>
                </c:pt>
                <c:pt idx="467">
                  <c:v>42683</c:v>
                </c:pt>
                <c:pt idx="468">
                  <c:v>42684</c:v>
                </c:pt>
                <c:pt idx="469">
                  <c:v>42685</c:v>
                </c:pt>
                <c:pt idx="470">
                  <c:v>42688</c:v>
                </c:pt>
                <c:pt idx="471">
                  <c:v>42689</c:v>
                </c:pt>
                <c:pt idx="472">
                  <c:v>42690</c:v>
                </c:pt>
                <c:pt idx="473">
                  <c:v>42691</c:v>
                </c:pt>
                <c:pt idx="474">
                  <c:v>42692</c:v>
                </c:pt>
                <c:pt idx="475">
                  <c:v>42695</c:v>
                </c:pt>
                <c:pt idx="476">
                  <c:v>42696</c:v>
                </c:pt>
                <c:pt idx="477">
                  <c:v>42697</c:v>
                </c:pt>
                <c:pt idx="478">
                  <c:v>42699</c:v>
                </c:pt>
                <c:pt idx="479">
                  <c:v>42702</c:v>
                </c:pt>
                <c:pt idx="480">
                  <c:v>42703</c:v>
                </c:pt>
                <c:pt idx="481">
                  <c:v>42704</c:v>
                </c:pt>
                <c:pt idx="482">
                  <c:v>42705</c:v>
                </c:pt>
                <c:pt idx="483">
                  <c:v>42706</c:v>
                </c:pt>
                <c:pt idx="484">
                  <c:v>42709</c:v>
                </c:pt>
                <c:pt idx="485">
                  <c:v>42710</c:v>
                </c:pt>
                <c:pt idx="486">
                  <c:v>42711</c:v>
                </c:pt>
                <c:pt idx="487">
                  <c:v>42712</c:v>
                </c:pt>
                <c:pt idx="488">
                  <c:v>42713</c:v>
                </c:pt>
                <c:pt idx="489">
                  <c:v>42716</c:v>
                </c:pt>
                <c:pt idx="490">
                  <c:v>42717</c:v>
                </c:pt>
                <c:pt idx="491">
                  <c:v>42718</c:v>
                </c:pt>
                <c:pt idx="492">
                  <c:v>42719</c:v>
                </c:pt>
                <c:pt idx="493">
                  <c:v>42720</c:v>
                </c:pt>
                <c:pt idx="494">
                  <c:v>42723</c:v>
                </c:pt>
                <c:pt idx="495">
                  <c:v>42724</c:v>
                </c:pt>
                <c:pt idx="496">
                  <c:v>42725</c:v>
                </c:pt>
                <c:pt idx="497">
                  <c:v>42726</c:v>
                </c:pt>
                <c:pt idx="498">
                  <c:v>42727</c:v>
                </c:pt>
                <c:pt idx="499">
                  <c:v>42731</c:v>
                </c:pt>
                <c:pt idx="500">
                  <c:v>42732</c:v>
                </c:pt>
                <c:pt idx="501">
                  <c:v>42733</c:v>
                </c:pt>
                <c:pt idx="502">
                  <c:v>42734</c:v>
                </c:pt>
                <c:pt idx="503">
                  <c:v>42738</c:v>
                </c:pt>
                <c:pt idx="504">
                  <c:v>42739</c:v>
                </c:pt>
                <c:pt idx="505">
                  <c:v>42740</c:v>
                </c:pt>
                <c:pt idx="506">
                  <c:v>42741</c:v>
                </c:pt>
                <c:pt idx="507">
                  <c:v>42744</c:v>
                </c:pt>
                <c:pt idx="508">
                  <c:v>42745</c:v>
                </c:pt>
                <c:pt idx="509">
                  <c:v>42746</c:v>
                </c:pt>
                <c:pt idx="510">
                  <c:v>42747</c:v>
                </c:pt>
                <c:pt idx="511">
                  <c:v>42748</c:v>
                </c:pt>
                <c:pt idx="512">
                  <c:v>42752</c:v>
                </c:pt>
                <c:pt idx="513">
                  <c:v>42753</c:v>
                </c:pt>
                <c:pt idx="514">
                  <c:v>42754</c:v>
                </c:pt>
                <c:pt idx="515">
                  <c:v>42755</c:v>
                </c:pt>
                <c:pt idx="516">
                  <c:v>42758</c:v>
                </c:pt>
                <c:pt idx="517">
                  <c:v>42759</c:v>
                </c:pt>
                <c:pt idx="518">
                  <c:v>42760</c:v>
                </c:pt>
                <c:pt idx="519">
                  <c:v>42761</c:v>
                </c:pt>
                <c:pt idx="520">
                  <c:v>42762</c:v>
                </c:pt>
                <c:pt idx="521">
                  <c:v>42765</c:v>
                </c:pt>
                <c:pt idx="522">
                  <c:v>42766</c:v>
                </c:pt>
                <c:pt idx="523">
                  <c:v>42767</c:v>
                </c:pt>
                <c:pt idx="524">
                  <c:v>42768</c:v>
                </c:pt>
                <c:pt idx="525">
                  <c:v>42769</c:v>
                </c:pt>
                <c:pt idx="526">
                  <c:v>42772</c:v>
                </c:pt>
                <c:pt idx="527">
                  <c:v>42773</c:v>
                </c:pt>
                <c:pt idx="528">
                  <c:v>42774</c:v>
                </c:pt>
                <c:pt idx="529">
                  <c:v>42775</c:v>
                </c:pt>
                <c:pt idx="530">
                  <c:v>42776</c:v>
                </c:pt>
                <c:pt idx="531">
                  <c:v>42779</c:v>
                </c:pt>
                <c:pt idx="532">
                  <c:v>42780</c:v>
                </c:pt>
                <c:pt idx="533">
                  <c:v>42781</c:v>
                </c:pt>
                <c:pt idx="534">
                  <c:v>42782</c:v>
                </c:pt>
                <c:pt idx="535">
                  <c:v>42783</c:v>
                </c:pt>
                <c:pt idx="536">
                  <c:v>42787</c:v>
                </c:pt>
                <c:pt idx="537">
                  <c:v>42788</c:v>
                </c:pt>
                <c:pt idx="538">
                  <c:v>42789</c:v>
                </c:pt>
                <c:pt idx="539">
                  <c:v>42790</c:v>
                </c:pt>
                <c:pt idx="540">
                  <c:v>42793</c:v>
                </c:pt>
                <c:pt idx="541">
                  <c:v>42794</c:v>
                </c:pt>
                <c:pt idx="542">
                  <c:v>42795</c:v>
                </c:pt>
                <c:pt idx="543">
                  <c:v>42796</c:v>
                </c:pt>
                <c:pt idx="544">
                  <c:v>42797</c:v>
                </c:pt>
                <c:pt idx="545">
                  <c:v>42800</c:v>
                </c:pt>
                <c:pt idx="546">
                  <c:v>42801</c:v>
                </c:pt>
                <c:pt idx="547">
                  <c:v>42802</c:v>
                </c:pt>
                <c:pt idx="548">
                  <c:v>42803</c:v>
                </c:pt>
                <c:pt idx="549">
                  <c:v>42804</c:v>
                </c:pt>
                <c:pt idx="550">
                  <c:v>42807</c:v>
                </c:pt>
                <c:pt idx="551">
                  <c:v>42808</c:v>
                </c:pt>
                <c:pt idx="552">
                  <c:v>42809</c:v>
                </c:pt>
                <c:pt idx="553">
                  <c:v>42810</c:v>
                </c:pt>
                <c:pt idx="554">
                  <c:v>42811</c:v>
                </c:pt>
                <c:pt idx="555">
                  <c:v>42814</c:v>
                </c:pt>
                <c:pt idx="556">
                  <c:v>42815</c:v>
                </c:pt>
                <c:pt idx="557">
                  <c:v>42816</c:v>
                </c:pt>
                <c:pt idx="558">
                  <c:v>42817</c:v>
                </c:pt>
                <c:pt idx="559">
                  <c:v>42818</c:v>
                </c:pt>
                <c:pt idx="560">
                  <c:v>42821</c:v>
                </c:pt>
                <c:pt idx="561">
                  <c:v>42822</c:v>
                </c:pt>
                <c:pt idx="562">
                  <c:v>42823</c:v>
                </c:pt>
                <c:pt idx="563">
                  <c:v>42824</c:v>
                </c:pt>
                <c:pt idx="564">
                  <c:v>42825</c:v>
                </c:pt>
                <c:pt idx="565">
                  <c:v>42828</c:v>
                </c:pt>
                <c:pt idx="566">
                  <c:v>42829</c:v>
                </c:pt>
                <c:pt idx="567">
                  <c:v>42830</c:v>
                </c:pt>
                <c:pt idx="568">
                  <c:v>42831</c:v>
                </c:pt>
                <c:pt idx="569">
                  <c:v>42832</c:v>
                </c:pt>
                <c:pt idx="570">
                  <c:v>42835</c:v>
                </c:pt>
                <c:pt idx="571">
                  <c:v>42836</c:v>
                </c:pt>
                <c:pt idx="572">
                  <c:v>42837</c:v>
                </c:pt>
                <c:pt idx="573">
                  <c:v>42838</c:v>
                </c:pt>
                <c:pt idx="574">
                  <c:v>42842</c:v>
                </c:pt>
                <c:pt idx="575">
                  <c:v>42843</c:v>
                </c:pt>
                <c:pt idx="576">
                  <c:v>42844</c:v>
                </c:pt>
                <c:pt idx="577">
                  <c:v>42845</c:v>
                </c:pt>
                <c:pt idx="578">
                  <c:v>42846</c:v>
                </c:pt>
                <c:pt idx="579">
                  <c:v>42849</c:v>
                </c:pt>
                <c:pt idx="580">
                  <c:v>42850</c:v>
                </c:pt>
                <c:pt idx="581">
                  <c:v>42851</c:v>
                </c:pt>
                <c:pt idx="582">
                  <c:v>42852</c:v>
                </c:pt>
                <c:pt idx="583">
                  <c:v>42853</c:v>
                </c:pt>
                <c:pt idx="584">
                  <c:v>42856</c:v>
                </c:pt>
                <c:pt idx="585">
                  <c:v>42857</c:v>
                </c:pt>
                <c:pt idx="586">
                  <c:v>42858</c:v>
                </c:pt>
                <c:pt idx="587">
                  <c:v>42859</c:v>
                </c:pt>
                <c:pt idx="588">
                  <c:v>42860</c:v>
                </c:pt>
                <c:pt idx="589">
                  <c:v>42863</c:v>
                </c:pt>
                <c:pt idx="590">
                  <c:v>42864</c:v>
                </c:pt>
                <c:pt idx="591">
                  <c:v>42865</c:v>
                </c:pt>
                <c:pt idx="592">
                  <c:v>42866</c:v>
                </c:pt>
                <c:pt idx="593">
                  <c:v>42867</c:v>
                </c:pt>
                <c:pt idx="594">
                  <c:v>42870</c:v>
                </c:pt>
                <c:pt idx="595">
                  <c:v>42871</c:v>
                </c:pt>
                <c:pt idx="596">
                  <c:v>42872</c:v>
                </c:pt>
                <c:pt idx="597">
                  <c:v>42873</c:v>
                </c:pt>
                <c:pt idx="598">
                  <c:v>42874</c:v>
                </c:pt>
                <c:pt idx="599">
                  <c:v>42877</c:v>
                </c:pt>
                <c:pt idx="600">
                  <c:v>42878</c:v>
                </c:pt>
                <c:pt idx="601">
                  <c:v>42879</c:v>
                </c:pt>
                <c:pt idx="602">
                  <c:v>42880</c:v>
                </c:pt>
                <c:pt idx="603">
                  <c:v>42881</c:v>
                </c:pt>
                <c:pt idx="604">
                  <c:v>42885</c:v>
                </c:pt>
                <c:pt idx="605">
                  <c:v>42886</c:v>
                </c:pt>
                <c:pt idx="606">
                  <c:v>42887</c:v>
                </c:pt>
                <c:pt idx="607">
                  <c:v>42888</c:v>
                </c:pt>
                <c:pt idx="608">
                  <c:v>42891</c:v>
                </c:pt>
                <c:pt idx="609">
                  <c:v>42892</c:v>
                </c:pt>
                <c:pt idx="610">
                  <c:v>42893</c:v>
                </c:pt>
                <c:pt idx="611">
                  <c:v>42894</c:v>
                </c:pt>
                <c:pt idx="612">
                  <c:v>42895</c:v>
                </c:pt>
                <c:pt idx="613">
                  <c:v>42898</c:v>
                </c:pt>
                <c:pt idx="614">
                  <c:v>42899</c:v>
                </c:pt>
                <c:pt idx="615">
                  <c:v>42900</c:v>
                </c:pt>
                <c:pt idx="616">
                  <c:v>42901</c:v>
                </c:pt>
                <c:pt idx="617">
                  <c:v>42902</c:v>
                </c:pt>
                <c:pt idx="618">
                  <c:v>42905</c:v>
                </c:pt>
                <c:pt idx="619">
                  <c:v>42906</c:v>
                </c:pt>
                <c:pt idx="620">
                  <c:v>42907</c:v>
                </c:pt>
                <c:pt idx="621">
                  <c:v>42908</c:v>
                </c:pt>
                <c:pt idx="622">
                  <c:v>42909</c:v>
                </c:pt>
                <c:pt idx="623">
                  <c:v>42912</c:v>
                </c:pt>
                <c:pt idx="624">
                  <c:v>42913</c:v>
                </c:pt>
                <c:pt idx="625">
                  <c:v>42914</c:v>
                </c:pt>
                <c:pt idx="626">
                  <c:v>42915</c:v>
                </c:pt>
                <c:pt idx="627">
                  <c:v>42916</c:v>
                </c:pt>
                <c:pt idx="628">
                  <c:v>42919</c:v>
                </c:pt>
                <c:pt idx="629">
                  <c:v>42921</c:v>
                </c:pt>
                <c:pt idx="630">
                  <c:v>42922</c:v>
                </c:pt>
                <c:pt idx="631">
                  <c:v>42923</c:v>
                </c:pt>
                <c:pt idx="632">
                  <c:v>42926</c:v>
                </c:pt>
                <c:pt idx="633">
                  <c:v>42927</c:v>
                </c:pt>
                <c:pt idx="634">
                  <c:v>42928</c:v>
                </c:pt>
                <c:pt idx="635">
                  <c:v>42929</c:v>
                </c:pt>
                <c:pt idx="636">
                  <c:v>42930</c:v>
                </c:pt>
                <c:pt idx="637">
                  <c:v>42933</c:v>
                </c:pt>
                <c:pt idx="638">
                  <c:v>42934</c:v>
                </c:pt>
                <c:pt idx="639">
                  <c:v>42935</c:v>
                </c:pt>
                <c:pt idx="640">
                  <c:v>42936</c:v>
                </c:pt>
                <c:pt idx="641">
                  <c:v>42937</c:v>
                </c:pt>
                <c:pt idx="642">
                  <c:v>42940</c:v>
                </c:pt>
                <c:pt idx="643">
                  <c:v>42941</c:v>
                </c:pt>
                <c:pt idx="644">
                  <c:v>42942</c:v>
                </c:pt>
                <c:pt idx="645">
                  <c:v>42943</c:v>
                </c:pt>
                <c:pt idx="646">
                  <c:v>42944</c:v>
                </c:pt>
                <c:pt idx="647">
                  <c:v>42947</c:v>
                </c:pt>
                <c:pt idx="648">
                  <c:v>42948</c:v>
                </c:pt>
                <c:pt idx="649">
                  <c:v>42949</c:v>
                </c:pt>
                <c:pt idx="650">
                  <c:v>42950</c:v>
                </c:pt>
                <c:pt idx="651">
                  <c:v>42951</c:v>
                </c:pt>
                <c:pt idx="652">
                  <c:v>42954</c:v>
                </c:pt>
                <c:pt idx="653">
                  <c:v>42955</c:v>
                </c:pt>
                <c:pt idx="654">
                  <c:v>42956</c:v>
                </c:pt>
                <c:pt idx="655">
                  <c:v>42957</c:v>
                </c:pt>
                <c:pt idx="656">
                  <c:v>42958</c:v>
                </c:pt>
                <c:pt idx="657">
                  <c:v>42961</c:v>
                </c:pt>
                <c:pt idx="658">
                  <c:v>42962</c:v>
                </c:pt>
                <c:pt idx="659">
                  <c:v>42963</c:v>
                </c:pt>
                <c:pt idx="660">
                  <c:v>42964</c:v>
                </c:pt>
                <c:pt idx="661">
                  <c:v>42965</c:v>
                </c:pt>
                <c:pt idx="662">
                  <c:v>42968</c:v>
                </c:pt>
                <c:pt idx="663">
                  <c:v>42969</c:v>
                </c:pt>
                <c:pt idx="664">
                  <c:v>42970</c:v>
                </c:pt>
                <c:pt idx="665">
                  <c:v>42971</c:v>
                </c:pt>
                <c:pt idx="666">
                  <c:v>42972</c:v>
                </c:pt>
                <c:pt idx="667">
                  <c:v>42975</c:v>
                </c:pt>
                <c:pt idx="668">
                  <c:v>42976</c:v>
                </c:pt>
                <c:pt idx="669">
                  <c:v>42977</c:v>
                </c:pt>
                <c:pt idx="670">
                  <c:v>42978</c:v>
                </c:pt>
                <c:pt idx="671">
                  <c:v>42979</c:v>
                </c:pt>
                <c:pt idx="672">
                  <c:v>42983</c:v>
                </c:pt>
                <c:pt idx="673">
                  <c:v>42984</c:v>
                </c:pt>
                <c:pt idx="674">
                  <c:v>42985</c:v>
                </c:pt>
                <c:pt idx="675">
                  <c:v>42986</c:v>
                </c:pt>
                <c:pt idx="676">
                  <c:v>42989</c:v>
                </c:pt>
                <c:pt idx="677">
                  <c:v>42990</c:v>
                </c:pt>
                <c:pt idx="678">
                  <c:v>42991</c:v>
                </c:pt>
                <c:pt idx="679">
                  <c:v>42992</c:v>
                </c:pt>
                <c:pt idx="680">
                  <c:v>42993</c:v>
                </c:pt>
                <c:pt idx="681">
                  <c:v>42996</c:v>
                </c:pt>
                <c:pt idx="682">
                  <c:v>42997</c:v>
                </c:pt>
                <c:pt idx="683">
                  <c:v>42998</c:v>
                </c:pt>
                <c:pt idx="684">
                  <c:v>42999</c:v>
                </c:pt>
                <c:pt idx="685">
                  <c:v>43000</c:v>
                </c:pt>
                <c:pt idx="686">
                  <c:v>43003</c:v>
                </c:pt>
                <c:pt idx="687">
                  <c:v>43004</c:v>
                </c:pt>
                <c:pt idx="688">
                  <c:v>43005</c:v>
                </c:pt>
                <c:pt idx="689">
                  <c:v>43006</c:v>
                </c:pt>
                <c:pt idx="690">
                  <c:v>43007</c:v>
                </c:pt>
                <c:pt idx="691">
                  <c:v>43010</c:v>
                </c:pt>
                <c:pt idx="692">
                  <c:v>43011</c:v>
                </c:pt>
                <c:pt idx="693">
                  <c:v>43012</c:v>
                </c:pt>
                <c:pt idx="694">
                  <c:v>43013</c:v>
                </c:pt>
                <c:pt idx="695">
                  <c:v>43014</c:v>
                </c:pt>
                <c:pt idx="696">
                  <c:v>43017</c:v>
                </c:pt>
                <c:pt idx="697">
                  <c:v>43018</c:v>
                </c:pt>
                <c:pt idx="698">
                  <c:v>43019</c:v>
                </c:pt>
                <c:pt idx="699">
                  <c:v>43020</c:v>
                </c:pt>
                <c:pt idx="700">
                  <c:v>43021</c:v>
                </c:pt>
                <c:pt idx="701">
                  <c:v>43024</c:v>
                </c:pt>
                <c:pt idx="702">
                  <c:v>43025</c:v>
                </c:pt>
                <c:pt idx="703">
                  <c:v>43026</c:v>
                </c:pt>
                <c:pt idx="704">
                  <c:v>43027</c:v>
                </c:pt>
                <c:pt idx="705">
                  <c:v>43028</c:v>
                </c:pt>
                <c:pt idx="706">
                  <c:v>43031</c:v>
                </c:pt>
                <c:pt idx="707">
                  <c:v>43032</c:v>
                </c:pt>
                <c:pt idx="708">
                  <c:v>43033</c:v>
                </c:pt>
                <c:pt idx="709">
                  <c:v>43034</c:v>
                </c:pt>
                <c:pt idx="710">
                  <c:v>43035</c:v>
                </c:pt>
                <c:pt idx="711">
                  <c:v>43038</c:v>
                </c:pt>
                <c:pt idx="712">
                  <c:v>43039</c:v>
                </c:pt>
                <c:pt idx="713">
                  <c:v>43040</c:v>
                </c:pt>
                <c:pt idx="714">
                  <c:v>43041</c:v>
                </c:pt>
                <c:pt idx="715">
                  <c:v>43042</c:v>
                </c:pt>
                <c:pt idx="716">
                  <c:v>43045</c:v>
                </c:pt>
                <c:pt idx="717">
                  <c:v>43046</c:v>
                </c:pt>
                <c:pt idx="718">
                  <c:v>43047</c:v>
                </c:pt>
                <c:pt idx="719">
                  <c:v>43048</c:v>
                </c:pt>
                <c:pt idx="720">
                  <c:v>43049</c:v>
                </c:pt>
                <c:pt idx="721">
                  <c:v>43052</c:v>
                </c:pt>
                <c:pt idx="722">
                  <c:v>43053</c:v>
                </c:pt>
                <c:pt idx="723">
                  <c:v>43054</c:v>
                </c:pt>
                <c:pt idx="724">
                  <c:v>43055</c:v>
                </c:pt>
                <c:pt idx="725">
                  <c:v>43056</c:v>
                </c:pt>
                <c:pt idx="726">
                  <c:v>43059</c:v>
                </c:pt>
                <c:pt idx="727">
                  <c:v>43060</c:v>
                </c:pt>
                <c:pt idx="728">
                  <c:v>43061</c:v>
                </c:pt>
                <c:pt idx="729">
                  <c:v>43063</c:v>
                </c:pt>
                <c:pt idx="730">
                  <c:v>43066</c:v>
                </c:pt>
                <c:pt idx="731">
                  <c:v>43067</c:v>
                </c:pt>
                <c:pt idx="732">
                  <c:v>43068</c:v>
                </c:pt>
                <c:pt idx="733">
                  <c:v>43069</c:v>
                </c:pt>
                <c:pt idx="734">
                  <c:v>43070</c:v>
                </c:pt>
                <c:pt idx="735">
                  <c:v>43073</c:v>
                </c:pt>
                <c:pt idx="736">
                  <c:v>43074</c:v>
                </c:pt>
                <c:pt idx="737">
                  <c:v>43075</c:v>
                </c:pt>
                <c:pt idx="738">
                  <c:v>43076</c:v>
                </c:pt>
                <c:pt idx="739">
                  <c:v>43077</c:v>
                </c:pt>
                <c:pt idx="740">
                  <c:v>43080</c:v>
                </c:pt>
                <c:pt idx="741">
                  <c:v>43081</c:v>
                </c:pt>
                <c:pt idx="742">
                  <c:v>43082</c:v>
                </c:pt>
                <c:pt idx="743">
                  <c:v>43083</c:v>
                </c:pt>
                <c:pt idx="744">
                  <c:v>43084</c:v>
                </c:pt>
                <c:pt idx="745">
                  <c:v>43087</c:v>
                </c:pt>
                <c:pt idx="746">
                  <c:v>43088</c:v>
                </c:pt>
                <c:pt idx="747">
                  <c:v>43089</c:v>
                </c:pt>
                <c:pt idx="748">
                  <c:v>43090</c:v>
                </c:pt>
                <c:pt idx="749">
                  <c:v>43091</c:v>
                </c:pt>
                <c:pt idx="750">
                  <c:v>43095</c:v>
                </c:pt>
                <c:pt idx="751">
                  <c:v>43096</c:v>
                </c:pt>
                <c:pt idx="752">
                  <c:v>43097</c:v>
                </c:pt>
                <c:pt idx="753">
                  <c:v>43098</c:v>
                </c:pt>
                <c:pt idx="754">
                  <c:v>43102</c:v>
                </c:pt>
                <c:pt idx="755">
                  <c:v>43103</c:v>
                </c:pt>
                <c:pt idx="756">
                  <c:v>43104</c:v>
                </c:pt>
                <c:pt idx="757">
                  <c:v>43105</c:v>
                </c:pt>
                <c:pt idx="758">
                  <c:v>43108</c:v>
                </c:pt>
                <c:pt idx="759">
                  <c:v>43109</c:v>
                </c:pt>
                <c:pt idx="760">
                  <c:v>43110</c:v>
                </c:pt>
                <c:pt idx="761">
                  <c:v>43111</c:v>
                </c:pt>
                <c:pt idx="762">
                  <c:v>43112</c:v>
                </c:pt>
                <c:pt idx="763">
                  <c:v>43116</c:v>
                </c:pt>
                <c:pt idx="764">
                  <c:v>43117</c:v>
                </c:pt>
                <c:pt idx="765">
                  <c:v>43118</c:v>
                </c:pt>
                <c:pt idx="766">
                  <c:v>43119</c:v>
                </c:pt>
                <c:pt idx="767">
                  <c:v>43122</c:v>
                </c:pt>
                <c:pt idx="768">
                  <c:v>43123</c:v>
                </c:pt>
                <c:pt idx="769">
                  <c:v>43124</c:v>
                </c:pt>
                <c:pt idx="770">
                  <c:v>43125</c:v>
                </c:pt>
                <c:pt idx="771">
                  <c:v>43126</c:v>
                </c:pt>
                <c:pt idx="772">
                  <c:v>43129</c:v>
                </c:pt>
                <c:pt idx="773">
                  <c:v>43130</c:v>
                </c:pt>
                <c:pt idx="774">
                  <c:v>43131</c:v>
                </c:pt>
                <c:pt idx="775">
                  <c:v>43132</c:v>
                </c:pt>
                <c:pt idx="776">
                  <c:v>43133</c:v>
                </c:pt>
                <c:pt idx="777">
                  <c:v>43136</c:v>
                </c:pt>
                <c:pt idx="778">
                  <c:v>43137</c:v>
                </c:pt>
                <c:pt idx="779">
                  <c:v>43138</c:v>
                </c:pt>
                <c:pt idx="780">
                  <c:v>43139</c:v>
                </c:pt>
                <c:pt idx="781">
                  <c:v>43140</c:v>
                </c:pt>
                <c:pt idx="782">
                  <c:v>43143</c:v>
                </c:pt>
                <c:pt idx="783">
                  <c:v>43144</c:v>
                </c:pt>
                <c:pt idx="784">
                  <c:v>43145</c:v>
                </c:pt>
                <c:pt idx="785">
                  <c:v>43146</c:v>
                </c:pt>
                <c:pt idx="786">
                  <c:v>43147</c:v>
                </c:pt>
                <c:pt idx="787">
                  <c:v>43151</c:v>
                </c:pt>
                <c:pt idx="788">
                  <c:v>43152</c:v>
                </c:pt>
                <c:pt idx="789">
                  <c:v>43153</c:v>
                </c:pt>
                <c:pt idx="790">
                  <c:v>43154</c:v>
                </c:pt>
                <c:pt idx="791">
                  <c:v>43157</c:v>
                </c:pt>
                <c:pt idx="792">
                  <c:v>43158</c:v>
                </c:pt>
                <c:pt idx="793">
                  <c:v>43159</c:v>
                </c:pt>
                <c:pt idx="794">
                  <c:v>43160</c:v>
                </c:pt>
                <c:pt idx="795">
                  <c:v>43161</c:v>
                </c:pt>
                <c:pt idx="796">
                  <c:v>43164</c:v>
                </c:pt>
                <c:pt idx="797">
                  <c:v>43165</c:v>
                </c:pt>
                <c:pt idx="798">
                  <c:v>43166</c:v>
                </c:pt>
                <c:pt idx="799">
                  <c:v>43167</c:v>
                </c:pt>
                <c:pt idx="800">
                  <c:v>43168</c:v>
                </c:pt>
                <c:pt idx="801">
                  <c:v>43171</c:v>
                </c:pt>
                <c:pt idx="802">
                  <c:v>43172</c:v>
                </c:pt>
                <c:pt idx="803">
                  <c:v>43173</c:v>
                </c:pt>
                <c:pt idx="804">
                  <c:v>43174</c:v>
                </c:pt>
                <c:pt idx="805">
                  <c:v>43175</c:v>
                </c:pt>
                <c:pt idx="806">
                  <c:v>43178</c:v>
                </c:pt>
                <c:pt idx="807">
                  <c:v>43179</c:v>
                </c:pt>
                <c:pt idx="808">
                  <c:v>43180</c:v>
                </c:pt>
                <c:pt idx="809">
                  <c:v>43181</c:v>
                </c:pt>
                <c:pt idx="810">
                  <c:v>43182</c:v>
                </c:pt>
                <c:pt idx="811">
                  <c:v>43185</c:v>
                </c:pt>
                <c:pt idx="812">
                  <c:v>43186</c:v>
                </c:pt>
                <c:pt idx="813">
                  <c:v>43187</c:v>
                </c:pt>
                <c:pt idx="814">
                  <c:v>43188</c:v>
                </c:pt>
                <c:pt idx="815">
                  <c:v>43192</c:v>
                </c:pt>
                <c:pt idx="816">
                  <c:v>43193</c:v>
                </c:pt>
                <c:pt idx="817">
                  <c:v>43194</c:v>
                </c:pt>
                <c:pt idx="818">
                  <c:v>43195</c:v>
                </c:pt>
                <c:pt idx="819">
                  <c:v>43196</c:v>
                </c:pt>
                <c:pt idx="820">
                  <c:v>43199</c:v>
                </c:pt>
                <c:pt idx="821">
                  <c:v>43200</c:v>
                </c:pt>
                <c:pt idx="822">
                  <c:v>43201</c:v>
                </c:pt>
                <c:pt idx="823">
                  <c:v>43202</c:v>
                </c:pt>
                <c:pt idx="824">
                  <c:v>43203</c:v>
                </c:pt>
                <c:pt idx="825">
                  <c:v>43206</c:v>
                </c:pt>
                <c:pt idx="826">
                  <c:v>43207</c:v>
                </c:pt>
                <c:pt idx="827">
                  <c:v>43208</c:v>
                </c:pt>
                <c:pt idx="828">
                  <c:v>43209</c:v>
                </c:pt>
                <c:pt idx="829">
                  <c:v>43210</c:v>
                </c:pt>
                <c:pt idx="830">
                  <c:v>43213</c:v>
                </c:pt>
                <c:pt idx="831">
                  <c:v>43214</c:v>
                </c:pt>
                <c:pt idx="832">
                  <c:v>43215</c:v>
                </c:pt>
                <c:pt idx="833">
                  <c:v>43216</c:v>
                </c:pt>
                <c:pt idx="834">
                  <c:v>43217</c:v>
                </c:pt>
                <c:pt idx="835">
                  <c:v>43220</c:v>
                </c:pt>
                <c:pt idx="836">
                  <c:v>43221</c:v>
                </c:pt>
                <c:pt idx="837">
                  <c:v>43222</c:v>
                </c:pt>
                <c:pt idx="838">
                  <c:v>43223</c:v>
                </c:pt>
                <c:pt idx="839">
                  <c:v>43224</c:v>
                </c:pt>
                <c:pt idx="840">
                  <c:v>43227</c:v>
                </c:pt>
                <c:pt idx="841">
                  <c:v>43228</c:v>
                </c:pt>
                <c:pt idx="842">
                  <c:v>43229</c:v>
                </c:pt>
                <c:pt idx="843">
                  <c:v>43230</c:v>
                </c:pt>
                <c:pt idx="844">
                  <c:v>43231</c:v>
                </c:pt>
                <c:pt idx="845">
                  <c:v>43234</c:v>
                </c:pt>
                <c:pt idx="846">
                  <c:v>43235</c:v>
                </c:pt>
                <c:pt idx="847">
                  <c:v>43236</c:v>
                </c:pt>
                <c:pt idx="848">
                  <c:v>43237</c:v>
                </c:pt>
                <c:pt idx="849">
                  <c:v>43238</c:v>
                </c:pt>
                <c:pt idx="850">
                  <c:v>43241</c:v>
                </c:pt>
                <c:pt idx="851">
                  <c:v>43242</c:v>
                </c:pt>
                <c:pt idx="852">
                  <c:v>43243</c:v>
                </c:pt>
                <c:pt idx="853">
                  <c:v>43244</c:v>
                </c:pt>
                <c:pt idx="854">
                  <c:v>43245</c:v>
                </c:pt>
                <c:pt idx="855">
                  <c:v>43249</c:v>
                </c:pt>
                <c:pt idx="856">
                  <c:v>43250</c:v>
                </c:pt>
                <c:pt idx="857">
                  <c:v>43251</c:v>
                </c:pt>
                <c:pt idx="858">
                  <c:v>43252</c:v>
                </c:pt>
                <c:pt idx="859">
                  <c:v>43255</c:v>
                </c:pt>
                <c:pt idx="860">
                  <c:v>43256</c:v>
                </c:pt>
                <c:pt idx="861">
                  <c:v>43257</c:v>
                </c:pt>
                <c:pt idx="862">
                  <c:v>43258</c:v>
                </c:pt>
                <c:pt idx="863">
                  <c:v>43259</c:v>
                </c:pt>
                <c:pt idx="864">
                  <c:v>43262</c:v>
                </c:pt>
                <c:pt idx="865">
                  <c:v>43263</c:v>
                </c:pt>
                <c:pt idx="866">
                  <c:v>43264</c:v>
                </c:pt>
                <c:pt idx="867">
                  <c:v>43265</c:v>
                </c:pt>
                <c:pt idx="868">
                  <c:v>43266</c:v>
                </c:pt>
                <c:pt idx="869">
                  <c:v>43269</c:v>
                </c:pt>
                <c:pt idx="870">
                  <c:v>43270</c:v>
                </c:pt>
                <c:pt idx="871">
                  <c:v>43271</c:v>
                </c:pt>
                <c:pt idx="872">
                  <c:v>43272</c:v>
                </c:pt>
                <c:pt idx="873">
                  <c:v>43273</c:v>
                </c:pt>
                <c:pt idx="874">
                  <c:v>43276</c:v>
                </c:pt>
                <c:pt idx="875">
                  <c:v>43277</c:v>
                </c:pt>
                <c:pt idx="876">
                  <c:v>43278</c:v>
                </c:pt>
                <c:pt idx="877">
                  <c:v>43279</c:v>
                </c:pt>
                <c:pt idx="878">
                  <c:v>43280</c:v>
                </c:pt>
                <c:pt idx="879">
                  <c:v>43283</c:v>
                </c:pt>
                <c:pt idx="880">
                  <c:v>43284</c:v>
                </c:pt>
                <c:pt idx="881">
                  <c:v>43286</c:v>
                </c:pt>
                <c:pt idx="882">
                  <c:v>43287</c:v>
                </c:pt>
                <c:pt idx="883">
                  <c:v>43290</c:v>
                </c:pt>
                <c:pt idx="884">
                  <c:v>43291</c:v>
                </c:pt>
                <c:pt idx="885">
                  <c:v>43292</c:v>
                </c:pt>
                <c:pt idx="886">
                  <c:v>43293</c:v>
                </c:pt>
                <c:pt idx="887">
                  <c:v>43294</c:v>
                </c:pt>
                <c:pt idx="888">
                  <c:v>43297</c:v>
                </c:pt>
                <c:pt idx="889">
                  <c:v>43298</c:v>
                </c:pt>
                <c:pt idx="890">
                  <c:v>43299</c:v>
                </c:pt>
                <c:pt idx="891">
                  <c:v>43300</c:v>
                </c:pt>
                <c:pt idx="892">
                  <c:v>43301</c:v>
                </c:pt>
                <c:pt idx="893">
                  <c:v>43304</c:v>
                </c:pt>
                <c:pt idx="894">
                  <c:v>43305</c:v>
                </c:pt>
                <c:pt idx="895">
                  <c:v>43306</c:v>
                </c:pt>
                <c:pt idx="896">
                  <c:v>43307</c:v>
                </c:pt>
                <c:pt idx="897">
                  <c:v>43308</c:v>
                </c:pt>
                <c:pt idx="898">
                  <c:v>43311</c:v>
                </c:pt>
                <c:pt idx="899">
                  <c:v>43312</c:v>
                </c:pt>
                <c:pt idx="900">
                  <c:v>43313</c:v>
                </c:pt>
                <c:pt idx="901">
                  <c:v>43314</c:v>
                </c:pt>
                <c:pt idx="902">
                  <c:v>43315</c:v>
                </c:pt>
                <c:pt idx="903">
                  <c:v>43318</c:v>
                </c:pt>
                <c:pt idx="904">
                  <c:v>43319</c:v>
                </c:pt>
                <c:pt idx="905">
                  <c:v>43320</c:v>
                </c:pt>
                <c:pt idx="906">
                  <c:v>43321</c:v>
                </c:pt>
                <c:pt idx="907">
                  <c:v>43322</c:v>
                </c:pt>
                <c:pt idx="908">
                  <c:v>43325</c:v>
                </c:pt>
                <c:pt idx="909">
                  <c:v>43326</c:v>
                </c:pt>
                <c:pt idx="910">
                  <c:v>43327</c:v>
                </c:pt>
                <c:pt idx="911">
                  <c:v>43328</c:v>
                </c:pt>
                <c:pt idx="912">
                  <c:v>43329</c:v>
                </c:pt>
                <c:pt idx="913">
                  <c:v>43332</c:v>
                </c:pt>
                <c:pt idx="914">
                  <c:v>43333</c:v>
                </c:pt>
                <c:pt idx="915">
                  <c:v>43334</c:v>
                </c:pt>
                <c:pt idx="916">
                  <c:v>43335</c:v>
                </c:pt>
                <c:pt idx="917">
                  <c:v>43336</c:v>
                </c:pt>
                <c:pt idx="918">
                  <c:v>43339</c:v>
                </c:pt>
                <c:pt idx="919">
                  <c:v>43340</c:v>
                </c:pt>
                <c:pt idx="920">
                  <c:v>43341</c:v>
                </c:pt>
                <c:pt idx="921">
                  <c:v>43342</c:v>
                </c:pt>
                <c:pt idx="922">
                  <c:v>43343</c:v>
                </c:pt>
                <c:pt idx="923">
                  <c:v>43347</c:v>
                </c:pt>
                <c:pt idx="924">
                  <c:v>43348</c:v>
                </c:pt>
                <c:pt idx="925">
                  <c:v>43349</c:v>
                </c:pt>
                <c:pt idx="926">
                  <c:v>43350</c:v>
                </c:pt>
                <c:pt idx="927">
                  <c:v>43353</c:v>
                </c:pt>
                <c:pt idx="928">
                  <c:v>43354</c:v>
                </c:pt>
                <c:pt idx="929">
                  <c:v>43355</c:v>
                </c:pt>
                <c:pt idx="930">
                  <c:v>43356</c:v>
                </c:pt>
                <c:pt idx="931">
                  <c:v>43357</c:v>
                </c:pt>
                <c:pt idx="932">
                  <c:v>43360</c:v>
                </c:pt>
                <c:pt idx="933">
                  <c:v>43361</c:v>
                </c:pt>
                <c:pt idx="934">
                  <c:v>43362</c:v>
                </c:pt>
                <c:pt idx="935">
                  <c:v>43363</c:v>
                </c:pt>
                <c:pt idx="936">
                  <c:v>43364</c:v>
                </c:pt>
                <c:pt idx="937">
                  <c:v>43367</c:v>
                </c:pt>
                <c:pt idx="938">
                  <c:v>43368</c:v>
                </c:pt>
                <c:pt idx="939">
                  <c:v>43369</c:v>
                </c:pt>
                <c:pt idx="940">
                  <c:v>43370</c:v>
                </c:pt>
                <c:pt idx="941">
                  <c:v>43371</c:v>
                </c:pt>
                <c:pt idx="942">
                  <c:v>43374</c:v>
                </c:pt>
                <c:pt idx="943">
                  <c:v>43375</c:v>
                </c:pt>
                <c:pt idx="944">
                  <c:v>43376</c:v>
                </c:pt>
                <c:pt idx="945">
                  <c:v>43377</c:v>
                </c:pt>
                <c:pt idx="946">
                  <c:v>43378</c:v>
                </c:pt>
                <c:pt idx="947">
                  <c:v>43381</c:v>
                </c:pt>
                <c:pt idx="948">
                  <c:v>43382</c:v>
                </c:pt>
                <c:pt idx="949">
                  <c:v>43383</c:v>
                </c:pt>
                <c:pt idx="950">
                  <c:v>43384</c:v>
                </c:pt>
                <c:pt idx="951">
                  <c:v>43385</c:v>
                </c:pt>
                <c:pt idx="952">
                  <c:v>43388</c:v>
                </c:pt>
                <c:pt idx="953">
                  <c:v>43389</c:v>
                </c:pt>
                <c:pt idx="954">
                  <c:v>43390</c:v>
                </c:pt>
                <c:pt idx="955">
                  <c:v>43391</c:v>
                </c:pt>
                <c:pt idx="956">
                  <c:v>43392</c:v>
                </c:pt>
                <c:pt idx="957">
                  <c:v>43395</c:v>
                </c:pt>
                <c:pt idx="958">
                  <c:v>43396</c:v>
                </c:pt>
                <c:pt idx="959">
                  <c:v>43397</c:v>
                </c:pt>
                <c:pt idx="960">
                  <c:v>43398</c:v>
                </c:pt>
                <c:pt idx="961">
                  <c:v>43399</c:v>
                </c:pt>
                <c:pt idx="962">
                  <c:v>43402</c:v>
                </c:pt>
                <c:pt idx="963">
                  <c:v>43403</c:v>
                </c:pt>
                <c:pt idx="964">
                  <c:v>43404</c:v>
                </c:pt>
                <c:pt idx="965">
                  <c:v>43405</c:v>
                </c:pt>
                <c:pt idx="966">
                  <c:v>43406</c:v>
                </c:pt>
                <c:pt idx="967">
                  <c:v>43409</c:v>
                </c:pt>
                <c:pt idx="968">
                  <c:v>43410</c:v>
                </c:pt>
                <c:pt idx="969">
                  <c:v>43411</c:v>
                </c:pt>
                <c:pt idx="970">
                  <c:v>43412</c:v>
                </c:pt>
                <c:pt idx="971">
                  <c:v>43413</c:v>
                </c:pt>
                <c:pt idx="972">
                  <c:v>43416</c:v>
                </c:pt>
                <c:pt idx="973">
                  <c:v>43417</c:v>
                </c:pt>
                <c:pt idx="974">
                  <c:v>43418</c:v>
                </c:pt>
                <c:pt idx="975">
                  <c:v>43419</c:v>
                </c:pt>
                <c:pt idx="976">
                  <c:v>43420</c:v>
                </c:pt>
                <c:pt idx="977">
                  <c:v>43423</c:v>
                </c:pt>
                <c:pt idx="978">
                  <c:v>43424</c:v>
                </c:pt>
                <c:pt idx="979">
                  <c:v>43425</c:v>
                </c:pt>
                <c:pt idx="980">
                  <c:v>43427</c:v>
                </c:pt>
                <c:pt idx="981">
                  <c:v>43430</c:v>
                </c:pt>
                <c:pt idx="982">
                  <c:v>43431</c:v>
                </c:pt>
                <c:pt idx="983">
                  <c:v>43432</c:v>
                </c:pt>
                <c:pt idx="984">
                  <c:v>43433</c:v>
                </c:pt>
                <c:pt idx="985">
                  <c:v>43434</c:v>
                </c:pt>
                <c:pt idx="986">
                  <c:v>43437</c:v>
                </c:pt>
                <c:pt idx="987">
                  <c:v>43438</c:v>
                </c:pt>
                <c:pt idx="988">
                  <c:v>43440</c:v>
                </c:pt>
                <c:pt idx="989">
                  <c:v>43441</c:v>
                </c:pt>
                <c:pt idx="990">
                  <c:v>43444</c:v>
                </c:pt>
                <c:pt idx="991">
                  <c:v>43445</c:v>
                </c:pt>
                <c:pt idx="992">
                  <c:v>43446</c:v>
                </c:pt>
                <c:pt idx="993">
                  <c:v>43447</c:v>
                </c:pt>
                <c:pt idx="994">
                  <c:v>43448</c:v>
                </c:pt>
                <c:pt idx="995">
                  <c:v>43451</c:v>
                </c:pt>
                <c:pt idx="996">
                  <c:v>43452</c:v>
                </c:pt>
                <c:pt idx="997">
                  <c:v>43453</c:v>
                </c:pt>
                <c:pt idx="998">
                  <c:v>43454</c:v>
                </c:pt>
                <c:pt idx="999">
                  <c:v>43455</c:v>
                </c:pt>
                <c:pt idx="1000">
                  <c:v>43458</c:v>
                </c:pt>
                <c:pt idx="1001">
                  <c:v>43460</c:v>
                </c:pt>
                <c:pt idx="1002">
                  <c:v>43461</c:v>
                </c:pt>
                <c:pt idx="1003">
                  <c:v>43462</c:v>
                </c:pt>
                <c:pt idx="1004">
                  <c:v>43465</c:v>
                </c:pt>
                <c:pt idx="1005">
                  <c:v>43467</c:v>
                </c:pt>
                <c:pt idx="1006">
                  <c:v>43468</c:v>
                </c:pt>
                <c:pt idx="1007">
                  <c:v>43469</c:v>
                </c:pt>
                <c:pt idx="1008">
                  <c:v>43472</c:v>
                </c:pt>
                <c:pt idx="1009">
                  <c:v>43473</c:v>
                </c:pt>
                <c:pt idx="1010">
                  <c:v>43474</c:v>
                </c:pt>
                <c:pt idx="1011">
                  <c:v>43475</c:v>
                </c:pt>
                <c:pt idx="1012">
                  <c:v>43476</c:v>
                </c:pt>
                <c:pt idx="1013">
                  <c:v>43479</c:v>
                </c:pt>
                <c:pt idx="1014">
                  <c:v>43480</c:v>
                </c:pt>
                <c:pt idx="1015">
                  <c:v>43481</c:v>
                </c:pt>
                <c:pt idx="1016">
                  <c:v>43482</c:v>
                </c:pt>
                <c:pt idx="1017">
                  <c:v>43483</c:v>
                </c:pt>
                <c:pt idx="1018">
                  <c:v>43487</c:v>
                </c:pt>
                <c:pt idx="1019">
                  <c:v>43488</c:v>
                </c:pt>
                <c:pt idx="1020">
                  <c:v>43489</c:v>
                </c:pt>
                <c:pt idx="1021">
                  <c:v>43490</c:v>
                </c:pt>
                <c:pt idx="1022">
                  <c:v>43493</c:v>
                </c:pt>
                <c:pt idx="1023">
                  <c:v>43494</c:v>
                </c:pt>
                <c:pt idx="1024">
                  <c:v>43495</c:v>
                </c:pt>
                <c:pt idx="1025">
                  <c:v>43496</c:v>
                </c:pt>
                <c:pt idx="1026">
                  <c:v>43497</c:v>
                </c:pt>
                <c:pt idx="1027">
                  <c:v>43500</c:v>
                </c:pt>
                <c:pt idx="1028">
                  <c:v>43501</c:v>
                </c:pt>
                <c:pt idx="1029">
                  <c:v>43502</c:v>
                </c:pt>
                <c:pt idx="1030">
                  <c:v>43503</c:v>
                </c:pt>
                <c:pt idx="1031">
                  <c:v>43504</c:v>
                </c:pt>
                <c:pt idx="1032">
                  <c:v>43507</c:v>
                </c:pt>
                <c:pt idx="1033">
                  <c:v>43508</c:v>
                </c:pt>
                <c:pt idx="1034">
                  <c:v>43509</c:v>
                </c:pt>
                <c:pt idx="1035">
                  <c:v>43510</c:v>
                </c:pt>
                <c:pt idx="1036">
                  <c:v>43511</c:v>
                </c:pt>
                <c:pt idx="1037">
                  <c:v>43515</c:v>
                </c:pt>
                <c:pt idx="1038">
                  <c:v>43516</c:v>
                </c:pt>
                <c:pt idx="1039">
                  <c:v>43517</c:v>
                </c:pt>
                <c:pt idx="1040">
                  <c:v>43518</c:v>
                </c:pt>
                <c:pt idx="1041">
                  <c:v>43521</c:v>
                </c:pt>
                <c:pt idx="1042">
                  <c:v>43522</c:v>
                </c:pt>
                <c:pt idx="1043">
                  <c:v>43523</c:v>
                </c:pt>
                <c:pt idx="1044">
                  <c:v>43524</c:v>
                </c:pt>
                <c:pt idx="1045">
                  <c:v>43525</c:v>
                </c:pt>
                <c:pt idx="1046">
                  <c:v>43528</c:v>
                </c:pt>
                <c:pt idx="1047">
                  <c:v>43529</c:v>
                </c:pt>
                <c:pt idx="1048">
                  <c:v>43530</c:v>
                </c:pt>
                <c:pt idx="1049">
                  <c:v>43531</c:v>
                </c:pt>
                <c:pt idx="1050">
                  <c:v>43532</c:v>
                </c:pt>
                <c:pt idx="1051">
                  <c:v>43535</c:v>
                </c:pt>
                <c:pt idx="1052">
                  <c:v>43536</c:v>
                </c:pt>
                <c:pt idx="1053">
                  <c:v>43537</c:v>
                </c:pt>
                <c:pt idx="1054">
                  <c:v>43538</c:v>
                </c:pt>
                <c:pt idx="1055">
                  <c:v>43539</c:v>
                </c:pt>
                <c:pt idx="1056">
                  <c:v>43542</c:v>
                </c:pt>
                <c:pt idx="1057">
                  <c:v>43543</c:v>
                </c:pt>
                <c:pt idx="1058">
                  <c:v>43544</c:v>
                </c:pt>
                <c:pt idx="1059">
                  <c:v>43545</c:v>
                </c:pt>
                <c:pt idx="1060">
                  <c:v>43546</c:v>
                </c:pt>
                <c:pt idx="1061">
                  <c:v>43549</c:v>
                </c:pt>
                <c:pt idx="1062">
                  <c:v>43550</c:v>
                </c:pt>
                <c:pt idx="1063">
                  <c:v>43551</c:v>
                </c:pt>
                <c:pt idx="1064">
                  <c:v>43552</c:v>
                </c:pt>
                <c:pt idx="1065">
                  <c:v>43553</c:v>
                </c:pt>
                <c:pt idx="1066">
                  <c:v>43556</c:v>
                </c:pt>
                <c:pt idx="1067">
                  <c:v>43557</c:v>
                </c:pt>
                <c:pt idx="1068">
                  <c:v>43558</c:v>
                </c:pt>
                <c:pt idx="1069">
                  <c:v>43559</c:v>
                </c:pt>
                <c:pt idx="1070">
                  <c:v>43560</c:v>
                </c:pt>
                <c:pt idx="1071">
                  <c:v>43563</c:v>
                </c:pt>
                <c:pt idx="1072">
                  <c:v>43564</c:v>
                </c:pt>
                <c:pt idx="1073">
                  <c:v>43565</c:v>
                </c:pt>
                <c:pt idx="1074">
                  <c:v>43566</c:v>
                </c:pt>
                <c:pt idx="1075">
                  <c:v>43567</c:v>
                </c:pt>
                <c:pt idx="1076">
                  <c:v>43570</c:v>
                </c:pt>
                <c:pt idx="1077">
                  <c:v>43571</c:v>
                </c:pt>
                <c:pt idx="1078">
                  <c:v>43572</c:v>
                </c:pt>
                <c:pt idx="1079">
                  <c:v>43573</c:v>
                </c:pt>
                <c:pt idx="1080">
                  <c:v>43577</c:v>
                </c:pt>
                <c:pt idx="1081">
                  <c:v>43578</c:v>
                </c:pt>
                <c:pt idx="1082">
                  <c:v>43579</c:v>
                </c:pt>
                <c:pt idx="1083">
                  <c:v>43580</c:v>
                </c:pt>
                <c:pt idx="1084">
                  <c:v>43581</c:v>
                </c:pt>
                <c:pt idx="1085">
                  <c:v>43584</c:v>
                </c:pt>
                <c:pt idx="1086">
                  <c:v>43585</c:v>
                </c:pt>
                <c:pt idx="1087">
                  <c:v>43586</c:v>
                </c:pt>
                <c:pt idx="1088">
                  <c:v>43587</c:v>
                </c:pt>
                <c:pt idx="1089">
                  <c:v>43588</c:v>
                </c:pt>
                <c:pt idx="1090">
                  <c:v>43591</c:v>
                </c:pt>
                <c:pt idx="1091">
                  <c:v>43592</c:v>
                </c:pt>
                <c:pt idx="1092">
                  <c:v>43593</c:v>
                </c:pt>
                <c:pt idx="1093">
                  <c:v>43594</c:v>
                </c:pt>
                <c:pt idx="1094">
                  <c:v>43595</c:v>
                </c:pt>
                <c:pt idx="1095">
                  <c:v>43598</c:v>
                </c:pt>
                <c:pt idx="1096">
                  <c:v>43599</c:v>
                </c:pt>
                <c:pt idx="1097">
                  <c:v>43600</c:v>
                </c:pt>
                <c:pt idx="1098">
                  <c:v>43601</c:v>
                </c:pt>
                <c:pt idx="1099">
                  <c:v>43602</c:v>
                </c:pt>
                <c:pt idx="1100">
                  <c:v>43605</c:v>
                </c:pt>
                <c:pt idx="1101">
                  <c:v>43606</c:v>
                </c:pt>
                <c:pt idx="1102">
                  <c:v>43607</c:v>
                </c:pt>
                <c:pt idx="1103">
                  <c:v>43608</c:v>
                </c:pt>
                <c:pt idx="1104">
                  <c:v>43609</c:v>
                </c:pt>
                <c:pt idx="1105">
                  <c:v>43613</c:v>
                </c:pt>
                <c:pt idx="1106">
                  <c:v>43614</c:v>
                </c:pt>
                <c:pt idx="1107">
                  <c:v>43615</c:v>
                </c:pt>
                <c:pt idx="1108">
                  <c:v>43616</c:v>
                </c:pt>
                <c:pt idx="1109">
                  <c:v>43619</c:v>
                </c:pt>
                <c:pt idx="1110">
                  <c:v>43620</c:v>
                </c:pt>
                <c:pt idx="1111">
                  <c:v>43621</c:v>
                </c:pt>
                <c:pt idx="1112">
                  <c:v>43622</c:v>
                </c:pt>
                <c:pt idx="1113">
                  <c:v>43623</c:v>
                </c:pt>
                <c:pt idx="1114">
                  <c:v>43626</c:v>
                </c:pt>
                <c:pt idx="1115">
                  <c:v>43627</c:v>
                </c:pt>
                <c:pt idx="1116">
                  <c:v>43628</c:v>
                </c:pt>
                <c:pt idx="1117">
                  <c:v>43629</c:v>
                </c:pt>
                <c:pt idx="1118">
                  <c:v>43630</c:v>
                </c:pt>
                <c:pt idx="1119">
                  <c:v>43633</c:v>
                </c:pt>
                <c:pt idx="1120">
                  <c:v>43634</c:v>
                </c:pt>
                <c:pt idx="1121">
                  <c:v>43635</c:v>
                </c:pt>
                <c:pt idx="1122">
                  <c:v>43636</c:v>
                </c:pt>
                <c:pt idx="1123">
                  <c:v>43637</c:v>
                </c:pt>
                <c:pt idx="1124">
                  <c:v>43640</c:v>
                </c:pt>
                <c:pt idx="1125">
                  <c:v>43641</c:v>
                </c:pt>
                <c:pt idx="1126">
                  <c:v>43642</c:v>
                </c:pt>
                <c:pt idx="1127">
                  <c:v>43643</c:v>
                </c:pt>
                <c:pt idx="1128">
                  <c:v>43644</c:v>
                </c:pt>
                <c:pt idx="1129">
                  <c:v>43647</c:v>
                </c:pt>
                <c:pt idx="1130">
                  <c:v>43648</c:v>
                </c:pt>
                <c:pt idx="1131">
                  <c:v>43649</c:v>
                </c:pt>
                <c:pt idx="1132">
                  <c:v>43651</c:v>
                </c:pt>
                <c:pt idx="1133">
                  <c:v>43654</c:v>
                </c:pt>
                <c:pt idx="1134">
                  <c:v>43655</c:v>
                </c:pt>
                <c:pt idx="1135">
                  <c:v>43656</c:v>
                </c:pt>
                <c:pt idx="1136">
                  <c:v>43657</c:v>
                </c:pt>
                <c:pt idx="1137">
                  <c:v>43658</c:v>
                </c:pt>
                <c:pt idx="1138">
                  <c:v>43661</c:v>
                </c:pt>
                <c:pt idx="1139">
                  <c:v>43662</c:v>
                </c:pt>
                <c:pt idx="1140">
                  <c:v>43663</c:v>
                </c:pt>
                <c:pt idx="1141">
                  <c:v>43664</c:v>
                </c:pt>
                <c:pt idx="1142">
                  <c:v>43665</c:v>
                </c:pt>
                <c:pt idx="1143">
                  <c:v>43668</c:v>
                </c:pt>
                <c:pt idx="1144">
                  <c:v>43669</c:v>
                </c:pt>
                <c:pt idx="1145">
                  <c:v>43670</c:v>
                </c:pt>
                <c:pt idx="1146">
                  <c:v>43671</c:v>
                </c:pt>
                <c:pt idx="1147">
                  <c:v>43672</c:v>
                </c:pt>
                <c:pt idx="1148">
                  <c:v>43675</c:v>
                </c:pt>
                <c:pt idx="1149">
                  <c:v>43676</c:v>
                </c:pt>
                <c:pt idx="1150">
                  <c:v>43677</c:v>
                </c:pt>
                <c:pt idx="1151">
                  <c:v>43678</c:v>
                </c:pt>
                <c:pt idx="1152">
                  <c:v>43679</c:v>
                </c:pt>
                <c:pt idx="1153">
                  <c:v>43682</c:v>
                </c:pt>
                <c:pt idx="1154">
                  <c:v>43683</c:v>
                </c:pt>
                <c:pt idx="1155">
                  <c:v>43684</c:v>
                </c:pt>
                <c:pt idx="1156">
                  <c:v>43685</c:v>
                </c:pt>
                <c:pt idx="1157">
                  <c:v>43686</c:v>
                </c:pt>
                <c:pt idx="1158">
                  <c:v>43689</c:v>
                </c:pt>
                <c:pt idx="1159">
                  <c:v>43690</c:v>
                </c:pt>
                <c:pt idx="1160">
                  <c:v>43691</c:v>
                </c:pt>
                <c:pt idx="1161">
                  <c:v>43692</c:v>
                </c:pt>
                <c:pt idx="1162">
                  <c:v>43693</c:v>
                </c:pt>
                <c:pt idx="1163">
                  <c:v>43696</c:v>
                </c:pt>
                <c:pt idx="1164">
                  <c:v>43697</c:v>
                </c:pt>
                <c:pt idx="1165">
                  <c:v>43698</c:v>
                </c:pt>
                <c:pt idx="1166">
                  <c:v>43699</c:v>
                </c:pt>
                <c:pt idx="1167">
                  <c:v>43700</c:v>
                </c:pt>
                <c:pt idx="1168">
                  <c:v>43703</c:v>
                </c:pt>
                <c:pt idx="1169">
                  <c:v>43704</c:v>
                </c:pt>
                <c:pt idx="1170">
                  <c:v>43705</c:v>
                </c:pt>
                <c:pt idx="1171">
                  <c:v>43706</c:v>
                </c:pt>
                <c:pt idx="1172">
                  <c:v>43707</c:v>
                </c:pt>
                <c:pt idx="1173">
                  <c:v>43711</c:v>
                </c:pt>
                <c:pt idx="1174">
                  <c:v>43712</c:v>
                </c:pt>
                <c:pt idx="1175">
                  <c:v>43713</c:v>
                </c:pt>
                <c:pt idx="1176">
                  <c:v>43714</c:v>
                </c:pt>
                <c:pt idx="1177">
                  <c:v>43717</c:v>
                </c:pt>
                <c:pt idx="1178">
                  <c:v>43718</c:v>
                </c:pt>
                <c:pt idx="1179">
                  <c:v>43719</c:v>
                </c:pt>
                <c:pt idx="1180">
                  <c:v>43720</c:v>
                </c:pt>
                <c:pt idx="1181">
                  <c:v>43721</c:v>
                </c:pt>
                <c:pt idx="1182">
                  <c:v>43724</c:v>
                </c:pt>
                <c:pt idx="1183">
                  <c:v>43725</c:v>
                </c:pt>
                <c:pt idx="1184">
                  <c:v>43726</c:v>
                </c:pt>
                <c:pt idx="1185">
                  <c:v>43727</c:v>
                </c:pt>
                <c:pt idx="1186">
                  <c:v>43728</c:v>
                </c:pt>
                <c:pt idx="1187">
                  <c:v>43731</c:v>
                </c:pt>
                <c:pt idx="1188">
                  <c:v>43732</c:v>
                </c:pt>
                <c:pt idx="1189">
                  <c:v>43733</c:v>
                </c:pt>
                <c:pt idx="1190">
                  <c:v>43734</c:v>
                </c:pt>
                <c:pt idx="1191">
                  <c:v>43735</c:v>
                </c:pt>
                <c:pt idx="1192">
                  <c:v>43738</c:v>
                </c:pt>
                <c:pt idx="1193">
                  <c:v>43739</c:v>
                </c:pt>
                <c:pt idx="1194">
                  <c:v>43740</c:v>
                </c:pt>
                <c:pt idx="1195">
                  <c:v>43741</c:v>
                </c:pt>
                <c:pt idx="1196">
                  <c:v>43742</c:v>
                </c:pt>
                <c:pt idx="1197">
                  <c:v>43745</c:v>
                </c:pt>
                <c:pt idx="1198">
                  <c:v>43746</c:v>
                </c:pt>
                <c:pt idx="1199">
                  <c:v>43747</c:v>
                </c:pt>
                <c:pt idx="1200">
                  <c:v>43748</c:v>
                </c:pt>
                <c:pt idx="1201">
                  <c:v>43749</c:v>
                </c:pt>
                <c:pt idx="1202">
                  <c:v>43752</c:v>
                </c:pt>
                <c:pt idx="1203">
                  <c:v>43753</c:v>
                </c:pt>
                <c:pt idx="1204">
                  <c:v>43754</c:v>
                </c:pt>
                <c:pt idx="1205">
                  <c:v>43755</c:v>
                </c:pt>
                <c:pt idx="1206">
                  <c:v>43756</c:v>
                </c:pt>
                <c:pt idx="1207">
                  <c:v>43759</c:v>
                </c:pt>
                <c:pt idx="1208">
                  <c:v>43760</c:v>
                </c:pt>
                <c:pt idx="1209">
                  <c:v>43761</c:v>
                </c:pt>
                <c:pt idx="1210">
                  <c:v>43762</c:v>
                </c:pt>
                <c:pt idx="1211">
                  <c:v>43763</c:v>
                </c:pt>
                <c:pt idx="1212">
                  <c:v>43766</c:v>
                </c:pt>
                <c:pt idx="1213">
                  <c:v>43767</c:v>
                </c:pt>
                <c:pt idx="1214">
                  <c:v>43768</c:v>
                </c:pt>
                <c:pt idx="1215">
                  <c:v>43769</c:v>
                </c:pt>
                <c:pt idx="1216">
                  <c:v>43770</c:v>
                </c:pt>
                <c:pt idx="1217">
                  <c:v>43773</c:v>
                </c:pt>
                <c:pt idx="1218">
                  <c:v>43774</c:v>
                </c:pt>
                <c:pt idx="1219">
                  <c:v>43775</c:v>
                </c:pt>
                <c:pt idx="1220">
                  <c:v>43776</c:v>
                </c:pt>
                <c:pt idx="1221">
                  <c:v>43777</c:v>
                </c:pt>
                <c:pt idx="1222">
                  <c:v>43780</c:v>
                </c:pt>
                <c:pt idx="1223">
                  <c:v>43781</c:v>
                </c:pt>
                <c:pt idx="1224">
                  <c:v>43782</c:v>
                </c:pt>
                <c:pt idx="1225">
                  <c:v>43783</c:v>
                </c:pt>
                <c:pt idx="1226">
                  <c:v>43784</c:v>
                </c:pt>
                <c:pt idx="1227">
                  <c:v>43787</c:v>
                </c:pt>
                <c:pt idx="1228">
                  <c:v>43788</c:v>
                </c:pt>
                <c:pt idx="1229">
                  <c:v>43789</c:v>
                </c:pt>
                <c:pt idx="1230">
                  <c:v>43790</c:v>
                </c:pt>
                <c:pt idx="1231">
                  <c:v>43791</c:v>
                </c:pt>
                <c:pt idx="1232">
                  <c:v>43794</c:v>
                </c:pt>
                <c:pt idx="1233">
                  <c:v>43795</c:v>
                </c:pt>
                <c:pt idx="1234">
                  <c:v>43796</c:v>
                </c:pt>
                <c:pt idx="1235">
                  <c:v>43798</c:v>
                </c:pt>
                <c:pt idx="1236">
                  <c:v>43801</c:v>
                </c:pt>
                <c:pt idx="1237">
                  <c:v>43802</c:v>
                </c:pt>
                <c:pt idx="1238">
                  <c:v>43803</c:v>
                </c:pt>
                <c:pt idx="1239">
                  <c:v>43804</c:v>
                </c:pt>
                <c:pt idx="1240">
                  <c:v>43805</c:v>
                </c:pt>
                <c:pt idx="1241">
                  <c:v>43808</c:v>
                </c:pt>
                <c:pt idx="1242">
                  <c:v>43809</c:v>
                </c:pt>
                <c:pt idx="1243">
                  <c:v>43810</c:v>
                </c:pt>
                <c:pt idx="1244">
                  <c:v>43811</c:v>
                </c:pt>
                <c:pt idx="1245">
                  <c:v>43812</c:v>
                </c:pt>
                <c:pt idx="1246">
                  <c:v>43815</c:v>
                </c:pt>
                <c:pt idx="1247">
                  <c:v>43816</c:v>
                </c:pt>
                <c:pt idx="1248">
                  <c:v>43817</c:v>
                </c:pt>
                <c:pt idx="1249">
                  <c:v>43818</c:v>
                </c:pt>
                <c:pt idx="1250">
                  <c:v>43819</c:v>
                </c:pt>
                <c:pt idx="1251">
                  <c:v>43822</c:v>
                </c:pt>
                <c:pt idx="1252">
                  <c:v>43823</c:v>
                </c:pt>
                <c:pt idx="1253">
                  <c:v>43825</c:v>
                </c:pt>
                <c:pt idx="1254">
                  <c:v>43826</c:v>
                </c:pt>
                <c:pt idx="1255">
                  <c:v>43829</c:v>
                </c:pt>
                <c:pt idx="1256">
                  <c:v>43830</c:v>
                </c:pt>
                <c:pt idx="1257">
                  <c:v>43832</c:v>
                </c:pt>
                <c:pt idx="1258">
                  <c:v>43833</c:v>
                </c:pt>
                <c:pt idx="1259">
                  <c:v>43836</c:v>
                </c:pt>
                <c:pt idx="1260">
                  <c:v>43837</c:v>
                </c:pt>
                <c:pt idx="1261">
                  <c:v>43838</c:v>
                </c:pt>
                <c:pt idx="1262">
                  <c:v>43839</c:v>
                </c:pt>
                <c:pt idx="1263">
                  <c:v>43840</c:v>
                </c:pt>
                <c:pt idx="1264">
                  <c:v>43843</c:v>
                </c:pt>
                <c:pt idx="1265">
                  <c:v>43844</c:v>
                </c:pt>
                <c:pt idx="1266">
                  <c:v>43845</c:v>
                </c:pt>
                <c:pt idx="1267">
                  <c:v>43846</c:v>
                </c:pt>
                <c:pt idx="1268">
                  <c:v>43847</c:v>
                </c:pt>
                <c:pt idx="1269">
                  <c:v>43851</c:v>
                </c:pt>
                <c:pt idx="1270">
                  <c:v>43852</c:v>
                </c:pt>
                <c:pt idx="1271">
                  <c:v>43853</c:v>
                </c:pt>
                <c:pt idx="1272">
                  <c:v>43854</c:v>
                </c:pt>
                <c:pt idx="1273">
                  <c:v>43857</c:v>
                </c:pt>
                <c:pt idx="1274">
                  <c:v>43858</c:v>
                </c:pt>
                <c:pt idx="1275">
                  <c:v>43859</c:v>
                </c:pt>
                <c:pt idx="1276">
                  <c:v>43860</c:v>
                </c:pt>
                <c:pt idx="1277">
                  <c:v>43861</c:v>
                </c:pt>
                <c:pt idx="1278">
                  <c:v>43864</c:v>
                </c:pt>
                <c:pt idx="1279">
                  <c:v>43865</c:v>
                </c:pt>
                <c:pt idx="1280">
                  <c:v>43866</c:v>
                </c:pt>
                <c:pt idx="1281">
                  <c:v>43867</c:v>
                </c:pt>
                <c:pt idx="1282">
                  <c:v>43868</c:v>
                </c:pt>
                <c:pt idx="1283">
                  <c:v>43871</c:v>
                </c:pt>
                <c:pt idx="1284">
                  <c:v>43872</c:v>
                </c:pt>
                <c:pt idx="1285">
                  <c:v>43873</c:v>
                </c:pt>
                <c:pt idx="1286">
                  <c:v>43874</c:v>
                </c:pt>
                <c:pt idx="1287">
                  <c:v>43875</c:v>
                </c:pt>
                <c:pt idx="1288">
                  <c:v>43879</c:v>
                </c:pt>
                <c:pt idx="1289">
                  <c:v>43880</c:v>
                </c:pt>
                <c:pt idx="1290">
                  <c:v>43881</c:v>
                </c:pt>
                <c:pt idx="1291">
                  <c:v>43882</c:v>
                </c:pt>
                <c:pt idx="1292">
                  <c:v>43885</c:v>
                </c:pt>
                <c:pt idx="1293">
                  <c:v>43886</c:v>
                </c:pt>
                <c:pt idx="1294">
                  <c:v>43887</c:v>
                </c:pt>
                <c:pt idx="1295">
                  <c:v>43888</c:v>
                </c:pt>
                <c:pt idx="1296">
                  <c:v>43889</c:v>
                </c:pt>
                <c:pt idx="1297">
                  <c:v>43892</c:v>
                </c:pt>
                <c:pt idx="1298">
                  <c:v>43893</c:v>
                </c:pt>
                <c:pt idx="1299">
                  <c:v>43894</c:v>
                </c:pt>
                <c:pt idx="1300">
                  <c:v>43895</c:v>
                </c:pt>
                <c:pt idx="1301">
                  <c:v>43896</c:v>
                </c:pt>
                <c:pt idx="1302">
                  <c:v>43899</c:v>
                </c:pt>
                <c:pt idx="1303">
                  <c:v>43900</c:v>
                </c:pt>
                <c:pt idx="1304">
                  <c:v>43901</c:v>
                </c:pt>
                <c:pt idx="1305">
                  <c:v>43902</c:v>
                </c:pt>
                <c:pt idx="1306">
                  <c:v>43903</c:v>
                </c:pt>
                <c:pt idx="1307">
                  <c:v>43906</c:v>
                </c:pt>
                <c:pt idx="1308">
                  <c:v>43907</c:v>
                </c:pt>
                <c:pt idx="1309">
                  <c:v>43908</c:v>
                </c:pt>
                <c:pt idx="1310">
                  <c:v>43909</c:v>
                </c:pt>
                <c:pt idx="1311">
                  <c:v>43910</c:v>
                </c:pt>
                <c:pt idx="1312">
                  <c:v>43913</c:v>
                </c:pt>
                <c:pt idx="1313">
                  <c:v>43914</c:v>
                </c:pt>
                <c:pt idx="1314">
                  <c:v>43915</c:v>
                </c:pt>
                <c:pt idx="1315">
                  <c:v>43916</c:v>
                </c:pt>
                <c:pt idx="1316">
                  <c:v>43917</c:v>
                </c:pt>
                <c:pt idx="1317">
                  <c:v>43920</c:v>
                </c:pt>
                <c:pt idx="1318">
                  <c:v>43921</c:v>
                </c:pt>
                <c:pt idx="1319">
                  <c:v>43922</c:v>
                </c:pt>
                <c:pt idx="1320">
                  <c:v>43923</c:v>
                </c:pt>
                <c:pt idx="1321">
                  <c:v>43924</c:v>
                </c:pt>
                <c:pt idx="1322">
                  <c:v>43927</c:v>
                </c:pt>
                <c:pt idx="1323">
                  <c:v>43928</c:v>
                </c:pt>
                <c:pt idx="1324">
                  <c:v>43929</c:v>
                </c:pt>
                <c:pt idx="1325">
                  <c:v>43930</c:v>
                </c:pt>
                <c:pt idx="1326">
                  <c:v>43934</c:v>
                </c:pt>
                <c:pt idx="1327">
                  <c:v>43935</c:v>
                </c:pt>
                <c:pt idx="1328">
                  <c:v>43936</c:v>
                </c:pt>
                <c:pt idx="1329">
                  <c:v>43937</c:v>
                </c:pt>
                <c:pt idx="1330">
                  <c:v>43938</c:v>
                </c:pt>
                <c:pt idx="1331">
                  <c:v>43941</c:v>
                </c:pt>
                <c:pt idx="1332">
                  <c:v>43942</c:v>
                </c:pt>
                <c:pt idx="1333">
                  <c:v>43943</c:v>
                </c:pt>
                <c:pt idx="1334">
                  <c:v>43944</c:v>
                </c:pt>
                <c:pt idx="1335">
                  <c:v>43945</c:v>
                </c:pt>
                <c:pt idx="1336">
                  <c:v>43948</c:v>
                </c:pt>
                <c:pt idx="1337">
                  <c:v>43949</c:v>
                </c:pt>
                <c:pt idx="1338">
                  <c:v>43950</c:v>
                </c:pt>
                <c:pt idx="1339">
                  <c:v>43951</c:v>
                </c:pt>
                <c:pt idx="1340">
                  <c:v>43952</c:v>
                </c:pt>
                <c:pt idx="1341">
                  <c:v>43955</c:v>
                </c:pt>
                <c:pt idx="1342">
                  <c:v>43956</c:v>
                </c:pt>
                <c:pt idx="1343">
                  <c:v>43957</c:v>
                </c:pt>
                <c:pt idx="1344">
                  <c:v>43958</c:v>
                </c:pt>
                <c:pt idx="1345">
                  <c:v>43959</c:v>
                </c:pt>
                <c:pt idx="1346">
                  <c:v>43962</c:v>
                </c:pt>
                <c:pt idx="1347">
                  <c:v>43963</c:v>
                </c:pt>
                <c:pt idx="1348">
                  <c:v>43964</c:v>
                </c:pt>
                <c:pt idx="1349">
                  <c:v>43965</c:v>
                </c:pt>
                <c:pt idx="1350">
                  <c:v>43966</c:v>
                </c:pt>
                <c:pt idx="1351">
                  <c:v>43969</c:v>
                </c:pt>
                <c:pt idx="1352">
                  <c:v>43970</c:v>
                </c:pt>
                <c:pt idx="1353">
                  <c:v>43971</c:v>
                </c:pt>
                <c:pt idx="1354">
                  <c:v>43972</c:v>
                </c:pt>
                <c:pt idx="1355">
                  <c:v>43973</c:v>
                </c:pt>
                <c:pt idx="1356">
                  <c:v>43977</c:v>
                </c:pt>
                <c:pt idx="1357">
                  <c:v>43978</c:v>
                </c:pt>
                <c:pt idx="1358">
                  <c:v>43979</c:v>
                </c:pt>
                <c:pt idx="1359">
                  <c:v>43980</c:v>
                </c:pt>
                <c:pt idx="1360">
                  <c:v>43983</c:v>
                </c:pt>
                <c:pt idx="1361">
                  <c:v>43984</c:v>
                </c:pt>
                <c:pt idx="1362">
                  <c:v>43985</c:v>
                </c:pt>
                <c:pt idx="1363">
                  <c:v>43986</c:v>
                </c:pt>
                <c:pt idx="1364">
                  <c:v>43987</c:v>
                </c:pt>
                <c:pt idx="1365">
                  <c:v>43990</c:v>
                </c:pt>
                <c:pt idx="1366">
                  <c:v>43991</c:v>
                </c:pt>
                <c:pt idx="1367">
                  <c:v>43992</c:v>
                </c:pt>
                <c:pt idx="1368">
                  <c:v>43993</c:v>
                </c:pt>
                <c:pt idx="1369">
                  <c:v>43994</c:v>
                </c:pt>
                <c:pt idx="1370">
                  <c:v>43997</c:v>
                </c:pt>
                <c:pt idx="1371">
                  <c:v>43998</c:v>
                </c:pt>
                <c:pt idx="1372">
                  <c:v>43999</c:v>
                </c:pt>
                <c:pt idx="1373">
                  <c:v>44000</c:v>
                </c:pt>
                <c:pt idx="1374">
                  <c:v>44001</c:v>
                </c:pt>
                <c:pt idx="1375">
                  <c:v>44004</c:v>
                </c:pt>
                <c:pt idx="1376">
                  <c:v>44005</c:v>
                </c:pt>
                <c:pt idx="1377">
                  <c:v>44006</c:v>
                </c:pt>
                <c:pt idx="1378">
                  <c:v>44007</c:v>
                </c:pt>
                <c:pt idx="1379">
                  <c:v>44008</c:v>
                </c:pt>
                <c:pt idx="1380">
                  <c:v>44011</c:v>
                </c:pt>
                <c:pt idx="1381">
                  <c:v>44012</c:v>
                </c:pt>
                <c:pt idx="1382">
                  <c:v>44013</c:v>
                </c:pt>
                <c:pt idx="1383">
                  <c:v>44014</c:v>
                </c:pt>
                <c:pt idx="1384">
                  <c:v>44018</c:v>
                </c:pt>
                <c:pt idx="1385">
                  <c:v>44019</c:v>
                </c:pt>
                <c:pt idx="1386">
                  <c:v>44020</c:v>
                </c:pt>
                <c:pt idx="1387">
                  <c:v>44021</c:v>
                </c:pt>
                <c:pt idx="1388">
                  <c:v>44022</c:v>
                </c:pt>
                <c:pt idx="1389">
                  <c:v>44025</c:v>
                </c:pt>
                <c:pt idx="1390">
                  <c:v>44026</c:v>
                </c:pt>
                <c:pt idx="1391">
                  <c:v>44027</c:v>
                </c:pt>
                <c:pt idx="1392">
                  <c:v>44028</c:v>
                </c:pt>
                <c:pt idx="1393">
                  <c:v>44029</c:v>
                </c:pt>
                <c:pt idx="1394">
                  <c:v>44032</c:v>
                </c:pt>
                <c:pt idx="1395">
                  <c:v>44033</c:v>
                </c:pt>
                <c:pt idx="1396">
                  <c:v>44034</c:v>
                </c:pt>
                <c:pt idx="1397">
                  <c:v>44035</c:v>
                </c:pt>
                <c:pt idx="1398">
                  <c:v>44036</c:v>
                </c:pt>
                <c:pt idx="1399">
                  <c:v>44039</c:v>
                </c:pt>
                <c:pt idx="1400">
                  <c:v>44040</c:v>
                </c:pt>
                <c:pt idx="1401">
                  <c:v>44041</c:v>
                </c:pt>
                <c:pt idx="1402">
                  <c:v>44042</c:v>
                </c:pt>
                <c:pt idx="1403">
                  <c:v>44043</c:v>
                </c:pt>
                <c:pt idx="1404">
                  <c:v>44046</c:v>
                </c:pt>
                <c:pt idx="1405">
                  <c:v>44047</c:v>
                </c:pt>
                <c:pt idx="1406">
                  <c:v>44048</c:v>
                </c:pt>
                <c:pt idx="1407">
                  <c:v>44049</c:v>
                </c:pt>
                <c:pt idx="1408">
                  <c:v>44050</c:v>
                </c:pt>
                <c:pt idx="1409">
                  <c:v>44053</c:v>
                </c:pt>
                <c:pt idx="1410">
                  <c:v>44054</c:v>
                </c:pt>
                <c:pt idx="1411">
                  <c:v>44055</c:v>
                </c:pt>
                <c:pt idx="1412">
                  <c:v>44056</c:v>
                </c:pt>
                <c:pt idx="1413">
                  <c:v>44057</c:v>
                </c:pt>
                <c:pt idx="1414">
                  <c:v>44060</c:v>
                </c:pt>
                <c:pt idx="1415">
                  <c:v>44061</c:v>
                </c:pt>
                <c:pt idx="1416">
                  <c:v>44062</c:v>
                </c:pt>
                <c:pt idx="1417">
                  <c:v>44063</c:v>
                </c:pt>
                <c:pt idx="1418">
                  <c:v>44064</c:v>
                </c:pt>
                <c:pt idx="1419">
                  <c:v>44067</c:v>
                </c:pt>
                <c:pt idx="1420">
                  <c:v>44068</c:v>
                </c:pt>
                <c:pt idx="1421">
                  <c:v>44069</c:v>
                </c:pt>
                <c:pt idx="1422">
                  <c:v>44070</c:v>
                </c:pt>
                <c:pt idx="1423">
                  <c:v>44071</c:v>
                </c:pt>
                <c:pt idx="1424">
                  <c:v>44074</c:v>
                </c:pt>
                <c:pt idx="1425">
                  <c:v>44075</c:v>
                </c:pt>
                <c:pt idx="1426">
                  <c:v>44076</c:v>
                </c:pt>
                <c:pt idx="1427">
                  <c:v>44077</c:v>
                </c:pt>
                <c:pt idx="1428">
                  <c:v>44078</c:v>
                </c:pt>
                <c:pt idx="1429">
                  <c:v>44082</c:v>
                </c:pt>
                <c:pt idx="1430">
                  <c:v>44083</c:v>
                </c:pt>
                <c:pt idx="1431">
                  <c:v>44084</c:v>
                </c:pt>
                <c:pt idx="1432">
                  <c:v>44085</c:v>
                </c:pt>
                <c:pt idx="1433">
                  <c:v>44088</c:v>
                </c:pt>
                <c:pt idx="1434">
                  <c:v>44089</c:v>
                </c:pt>
                <c:pt idx="1435">
                  <c:v>44090</c:v>
                </c:pt>
                <c:pt idx="1436">
                  <c:v>44091</c:v>
                </c:pt>
                <c:pt idx="1437">
                  <c:v>44092</c:v>
                </c:pt>
                <c:pt idx="1438">
                  <c:v>44095</c:v>
                </c:pt>
                <c:pt idx="1439">
                  <c:v>44096</c:v>
                </c:pt>
                <c:pt idx="1440">
                  <c:v>44097</c:v>
                </c:pt>
                <c:pt idx="1441">
                  <c:v>44098</c:v>
                </c:pt>
                <c:pt idx="1442">
                  <c:v>44099</c:v>
                </c:pt>
                <c:pt idx="1443">
                  <c:v>44102</c:v>
                </c:pt>
                <c:pt idx="1444">
                  <c:v>44103</c:v>
                </c:pt>
                <c:pt idx="1445">
                  <c:v>44104</c:v>
                </c:pt>
                <c:pt idx="1446">
                  <c:v>44105</c:v>
                </c:pt>
                <c:pt idx="1447">
                  <c:v>44106</c:v>
                </c:pt>
                <c:pt idx="1448">
                  <c:v>44109</c:v>
                </c:pt>
                <c:pt idx="1449">
                  <c:v>44110</c:v>
                </c:pt>
                <c:pt idx="1450">
                  <c:v>44111</c:v>
                </c:pt>
                <c:pt idx="1451">
                  <c:v>44112</c:v>
                </c:pt>
                <c:pt idx="1452">
                  <c:v>44113</c:v>
                </c:pt>
                <c:pt idx="1453">
                  <c:v>44116</c:v>
                </c:pt>
                <c:pt idx="1454">
                  <c:v>44117</c:v>
                </c:pt>
                <c:pt idx="1455">
                  <c:v>44118</c:v>
                </c:pt>
                <c:pt idx="1456">
                  <c:v>44119</c:v>
                </c:pt>
                <c:pt idx="1457">
                  <c:v>44120</c:v>
                </c:pt>
                <c:pt idx="1458">
                  <c:v>44123</c:v>
                </c:pt>
                <c:pt idx="1459">
                  <c:v>44124</c:v>
                </c:pt>
                <c:pt idx="1460">
                  <c:v>44125</c:v>
                </c:pt>
                <c:pt idx="1461">
                  <c:v>44126</c:v>
                </c:pt>
                <c:pt idx="1462">
                  <c:v>44127</c:v>
                </c:pt>
                <c:pt idx="1463">
                  <c:v>44130</c:v>
                </c:pt>
                <c:pt idx="1464">
                  <c:v>44131</c:v>
                </c:pt>
                <c:pt idx="1465">
                  <c:v>44132</c:v>
                </c:pt>
                <c:pt idx="1466">
                  <c:v>44133</c:v>
                </c:pt>
                <c:pt idx="1467">
                  <c:v>44134</c:v>
                </c:pt>
                <c:pt idx="1468">
                  <c:v>44137</c:v>
                </c:pt>
                <c:pt idx="1469">
                  <c:v>44138</c:v>
                </c:pt>
                <c:pt idx="1470">
                  <c:v>44139</c:v>
                </c:pt>
                <c:pt idx="1471">
                  <c:v>44140</c:v>
                </c:pt>
                <c:pt idx="1472">
                  <c:v>44141</c:v>
                </c:pt>
                <c:pt idx="1473">
                  <c:v>44144</c:v>
                </c:pt>
                <c:pt idx="1474">
                  <c:v>44145</c:v>
                </c:pt>
                <c:pt idx="1475">
                  <c:v>44146</c:v>
                </c:pt>
                <c:pt idx="1476">
                  <c:v>44147</c:v>
                </c:pt>
                <c:pt idx="1477">
                  <c:v>44148</c:v>
                </c:pt>
                <c:pt idx="1478">
                  <c:v>44151</c:v>
                </c:pt>
                <c:pt idx="1479">
                  <c:v>44152</c:v>
                </c:pt>
                <c:pt idx="1480">
                  <c:v>44153</c:v>
                </c:pt>
                <c:pt idx="1481">
                  <c:v>44154</c:v>
                </c:pt>
                <c:pt idx="1482">
                  <c:v>44155</c:v>
                </c:pt>
                <c:pt idx="1483">
                  <c:v>44158</c:v>
                </c:pt>
                <c:pt idx="1484">
                  <c:v>44159</c:v>
                </c:pt>
                <c:pt idx="1485">
                  <c:v>44160</c:v>
                </c:pt>
                <c:pt idx="1486">
                  <c:v>44162</c:v>
                </c:pt>
                <c:pt idx="1487">
                  <c:v>44165</c:v>
                </c:pt>
                <c:pt idx="1488">
                  <c:v>44166</c:v>
                </c:pt>
                <c:pt idx="1489">
                  <c:v>44167</c:v>
                </c:pt>
                <c:pt idx="1490">
                  <c:v>44168</c:v>
                </c:pt>
                <c:pt idx="1491">
                  <c:v>44169</c:v>
                </c:pt>
                <c:pt idx="1492">
                  <c:v>44172</c:v>
                </c:pt>
                <c:pt idx="1493">
                  <c:v>44173</c:v>
                </c:pt>
                <c:pt idx="1494">
                  <c:v>44174</c:v>
                </c:pt>
                <c:pt idx="1495">
                  <c:v>44175</c:v>
                </c:pt>
                <c:pt idx="1496">
                  <c:v>44176</c:v>
                </c:pt>
                <c:pt idx="1497">
                  <c:v>44179</c:v>
                </c:pt>
                <c:pt idx="1498">
                  <c:v>44180</c:v>
                </c:pt>
                <c:pt idx="1499">
                  <c:v>44181</c:v>
                </c:pt>
                <c:pt idx="1500">
                  <c:v>44182</c:v>
                </c:pt>
                <c:pt idx="1501">
                  <c:v>44183</c:v>
                </c:pt>
                <c:pt idx="1502">
                  <c:v>44186</c:v>
                </c:pt>
                <c:pt idx="1503">
                  <c:v>44187</c:v>
                </c:pt>
                <c:pt idx="1504">
                  <c:v>44188</c:v>
                </c:pt>
                <c:pt idx="1505">
                  <c:v>44189</c:v>
                </c:pt>
                <c:pt idx="1506">
                  <c:v>44193</c:v>
                </c:pt>
                <c:pt idx="1507">
                  <c:v>44194</c:v>
                </c:pt>
                <c:pt idx="1508">
                  <c:v>44195</c:v>
                </c:pt>
                <c:pt idx="1509">
                  <c:v>44196</c:v>
                </c:pt>
                <c:pt idx="1510">
                  <c:v>44200</c:v>
                </c:pt>
                <c:pt idx="1511">
                  <c:v>44201</c:v>
                </c:pt>
                <c:pt idx="1512">
                  <c:v>44202</c:v>
                </c:pt>
                <c:pt idx="1513">
                  <c:v>44203</c:v>
                </c:pt>
                <c:pt idx="1514">
                  <c:v>44204</c:v>
                </c:pt>
                <c:pt idx="1515">
                  <c:v>44207</c:v>
                </c:pt>
                <c:pt idx="1516">
                  <c:v>44208</c:v>
                </c:pt>
                <c:pt idx="1517">
                  <c:v>44209</c:v>
                </c:pt>
                <c:pt idx="1518">
                  <c:v>44210</c:v>
                </c:pt>
                <c:pt idx="1519">
                  <c:v>44211</c:v>
                </c:pt>
                <c:pt idx="1520">
                  <c:v>44215</c:v>
                </c:pt>
                <c:pt idx="1521">
                  <c:v>44216</c:v>
                </c:pt>
                <c:pt idx="1522">
                  <c:v>44217</c:v>
                </c:pt>
                <c:pt idx="1523">
                  <c:v>44218</c:v>
                </c:pt>
                <c:pt idx="1524">
                  <c:v>44221</c:v>
                </c:pt>
                <c:pt idx="1525">
                  <c:v>44222</c:v>
                </c:pt>
                <c:pt idx="1526">
                  <c:v>44223</c:v>
                </c:pt>
                <c:pt idx="1527">
                  <c:v>44224</c:v>
                </c:pt>
                <c:pt idx="1528">
                  <c:v>44225</c:v>
                </c:pt>
                <c:pt idx="1529">
                  <c:v>44228</c:v>
                </c:pt>
                <c:pt idx="1530">
                  <c:v>44229</c:v>
                </c:pt>
                <c:pt idx="1531">
                  <c:v>44230</c:v>
                </c:pt>
                <c:pt idx="1532">
                  <c:v>44231</c:v>
                </c:pt>
                <c:pt idx="1533">
                  <c:v>44232</c:v>
                </c:pt>
                <c:pt idx="1534">
                  <c:v>44235</c:v>
                </c:pt>
                <c:pt idx="1535">
                  <c:v>44236</c:v>
                </c:pt>
                <c:pt idx="1536">
                  <c:v>44237</c:v>
                </c:pt>
                <c:pt idx="1537">
                  <c:v>44238</c:v>
                </c:pt>
                <c:pt idx="1538">
                  <c:v>44239</c:v>
                </c:pt>
                <c:pt idx="1539">
                  <c:v>44243</c:v>
                </c:pt>
                <c:pt idx="1540">
                  <c:v>44244</c:v>
                </c:pt>
                <c:pt idx="1541">
                  <c:v>44245</c:v>
                </c:pt>
                <c:pt idx="1542">
                  <c:v>44246</c:v>
                </c:pt>
                <c:pt idx="1543">
                  <c:v>44249</c:v>
                </c:pt>
                <c:pt idx="1544">
                  <c:v>44250</c:v>
                </c:pt>
                <c:pt idx="1545">
                  <c:v>44251</c:v>
                </c:pt>
                <c:pt idx="1546">
                  <c:v>44252</c:v>
                </c:pt>
                <c:pt idx="1547">
                  <c:v>44253</c:v>
                </c:pt>
                <c:pt idx="1548">
                  <c:v>44256</c:v>
                </c:pt>
                <c:pt idx="1549">
                  <c:v>44257</c:v>
                </c:pt>
                <c:pt idx="1550">
                  <c:v>44258</c:v>
                </c:pt>
                <c:pt idx="1551">
                  <c:v>44259</c:v>
                </c:pt>
                <c:pt idx="1552">
                  <c:v>44260</c:v>
                </c:pt>
                <c:pt idx="1553">
                  <c:v>44263</c:v>
                </c:pt>
                <c:pt idx="1554">
                  <c:v>44264</c:v>
                </c:pt>
                <c:pt idx="1555">
                  <c:v>44265</c:v>
                </c:pt>
                <c:pt idx="1556">
                  <c:v>44266</c:v>
                </c:pt>
                <c:pt idx="1557">
                  <c:v>44267</c:v>
                </c:pt>
                <c:pt idx="1558">
                  <c:v>44270</c:v>
                </c:pt>
                <c:pt idx="1559">
                  <c:v>44271</c:v>
                </c:pt>
                <c:pt idx="1560">
                  <c:v>44272</c:v>
                </c:pt>
                <c:pt idx="1561">
                  <c:v>44273</c:v>
                </c:pt>
                <c:pt idx="1562">
                  <c:v>44274</c:v>
                </c:pt>
                <c:pt idx="1563">
                  <c:v>44277</c:v>
                </c:pt>
                <c:pt idx="1564">
                  <c:v>44278</c:v>
                </c:pt>
                <c:pt idx="1565">
                  <c:v>44279</c:v>
                </c:pt>
                <c:pt idx="1566">
                  <c:v>44280</c:v>
                </c:pt>
                <c:pt idx="1567">
                  <c:v>44281</c:v>
                </c:pt>
                <c:pt idx="1568">
                  <c:v>44284</c:v>
                </c:pt>
                <c:pt idx="1569">
                  <c:v>44285</c:v>
                </c:pt>
                <c:pt idx="1570">
                  <c:v>44286</c:v>
                </c:pt>
                <c:pt idx="1571">
                  <c:v>44287</c:v>
                </c:pt>
                <c:pt idx="1572">
                  <c:v>44291</c:v>
                </c:pt>
                <c:pt idx="1573">
                  <c:v>44292</c:v>
                </c:pt>
                <c:pt idx="1574">
                  <c:v>44293</c:v>
                </c:pt>
                <c:pt idx="1575">
                  <c:v>44294</c:v>
                </c:pt>
                <c:pt idx="1576">
                  <c:v>44295</c:v>
                </c:pt>
                <c:pt idx="1577">
                  <c:v>44298</c:v>
                </c:pt>
                <c:pt idx="1578">
                  <c:v>44299</c:v>
                </c:pt>
                <c:pt idx="1579">
                  <c:v>44300</c:v>
                </c:pt>
                <c:pt idx="1580">
                  <c:v>44301</c:v>
                </c:pt>
                <c:pt idx="1581">
                  <c:v>44302</c:v>
                </c:pt>
                <c:pt idx="1582">
                  <c:v>44305</c:v>
                </c:pt>
                <c:pt idx="1583">
                  <c:v>44306</c:v>
                </c:pt>
                <c:pt idx="1584">
                  <c:v>44307</c:v>
                </c:pt>
                <c:pt idx="1585">
                  <c:v>44308</c:v>
                </c:pt>
                <c:pt idx="1586">
                  <c:v>44309</c:v>
                </c:pt>
                <c:pt idx="1587">
                  <c:v>44312</c:v>
                </c:pt>
                <c:pt idx="1588">
                  <c:v>44313</c:v>
                </c:pt>
                <c:pt idx="1589">
                  <c:v>44314</c:v>
                </c:pt>
                <c:pt idx="1590">
                  <c:v>44315</c:v>
                </c:pt>
                <c:pt idx="1591">
                  <c:v>44316</c:v>
                </c:pt>
                <c:pt idx="1592">
                  <c:v>44319</c:v>
                </c:pt>
                <c:pt idx="1593">
                  <c:v>44320</c:v>
                </c:pt>
                <c:pt idx="1594">
                  <c:v>44321</c:v>
                </c:pt>
                <c:pt idx="1595">
                  <c:v>44322</c:v>
                </c:pt>
                <c:pt idx="1596">
                  <c:v>44323</c:v>
                </c:pt>
                <c:pt idx="1597">
                  <c:v>44326</c:v>
                </c:pt>
                <c:pt idx="1598">
                  <c:v>44327</c:v>
                </c:pt>
                <c:pt idx="1599">
                  <c:v>44328</c:v>
                </c:pt>
                <c:pt idx="1600">
                  <c:v>44329</c:v>
                </c:pt>
                <c:pt idx="1601">
                  <c:v>44330</c:v>
                </c:pt>
                <c:pt idx="1602">
                  <c:v>44333</c:v>
                </c:pt>
                <c:pt idx="1603">
                  <c:v>44334</c:v>
                </c:pt>
                <c:pt idx="1604">
                  <c:v>44335</c:v>
                </c:pt>
                <c:pt idx="1605">
                  <c:v>44336</c:v>
                </c:pt>
                <c:pt idx="1606">
                  <c:v>44337</c:v>
                </c:pt>
                <c:pt idx="1607">
                  <c:v>44340</c:v>
                </c:pt>
                <c:pt idx="1608">
                  <c:v>44341</c:v>
                </c:pt>
                <c:pt idx="1609">
                  <c:v>44342</c:v>
                </c:pt>
                <c:pt idx="1610">
                  <c:v>44343</c:v>
                </c:pt>
                <c:pt idx="1611">
                  <c:v>44344</c:v>
                </c:pt>
                <c:pt idx="1612">
                  <c:v>44348</c:v>
                </c:pt>
                <c:pt idx="1613">
                  <c:v>44349</c:v>
                </c:pt>
                <c:pt idx="1614">
                  <c:v>44350</c:v>
                </c:pt>
                <c:pt idx="1615">
                  <c:v>44351</c:v>
                </c:pt>
                <c:pt idx="1616">
                  <c:v>44354</c:v>
                </c:pt>
                <c:pt idx="1617">
                  <c:v>44355</c:v>
                </c:pt>
                <c:pt idx="1618">
                  <c:v>44356</c:v>
                </c:pt>
                <c:pt idx="1619">
                  <c:v>44357</c:v>
                </c:pt>
                <c:pt idx="1620">
                  <c:v>44358</c:v>
                </c:pt>
                <c:pt idx="1621">
                  <c:v>44361</c:v>
                </c:pt>
                <c:pt idx="1622">
                  <c:v>44362</c:v>
                </c:pt>
                <c:pt idx="1623">
                  <c:v>44363</c:v>
                </c:pt>
                <c:pt idx="1624">
                  <c:v>44364</c:v>
                </c:pt>
                <c:pt idx="1625">
                  <c:v>44365</c:v>
                </c:pt>
                <c:pt idx="1626">
                  <c:v>44368</c:v>
                </c:pt>
                <c:pt idx="1627">
                  <c:v>44369</c:v>
                </c:pt>
                <c:pt idx="1628">
                  <c:v>44370</c:v>
                </c:pt>
                <c:pt idx="1629">
                  <c:v>44371</c:v>
                </c:pt>
                <c:pt idx="1630">
                  <c:v>44372</c:v>
                </c:pt>
                <c:pt idx="1631">
                  <c:v>44375</c:v>
                </c:pt>
                <c:pt idx="1632">
                  <c:v>44376</c:v>
                </c:pt>
                <c:pt idx="1633">
                  <c:v>44377</c:v>
                </c:pt>
                <c:pt idx="1634">
                  <c:v>44378</c:v>
                </c:pt>
                <c:pt idx="1635">
                  <c:v>44379</c:v>
                </c:pt>
                <c:pt idx="1636">
                  <c:v>44383</c:v>
                </c:pt>
                <c:pt idx="1637">
                  <c:v>44384</c:v>
                </c:pt>
                <c:pt idx="1638">
                  <c:v>44385</c:v>
                </c:pt>
                <c:pt idx="1639">
                  <c:v>44386</c:v>
                </c:pt>
                <c:pt idx="1640">
                  <c:v>44389</c:v>
                </c:pt>
                <c:pt idx="1641">
                  <c:v>44390</c:v>
                </c:pt>
                <c:pt idx="1642">
                  <c:v>44391</c:v>
                </c:pt>
                <c:pt idx="1643">
                  <c:v>44392</c:v>
                </c:pt>
                <c:pt idx="1644">
                  <c:v>44393</c:v>
                </c:pt>
                <c:pt idx="1645">
                  <c:v>44396</c:v>
                </c:pt>
                <c:pt idx="1646">
                  <c:v>44397</c:v>
                </c:pt>
                <c:pt idx="1647">
                  <c:v>44398</c:v>
                </c:pt>
                <c:pt idx="1648">
                  <c:v>44399</c:v>
                </c:pt>
                <c:pt idx="1649">
                  <c:v>44400</c:v>
                </c:pt>
                <c:pt idx="1650">
                  <c:v>44403</c:v>
                </c:pt>
                <c:pt idx="1651">
                  <c:v>44404</c:v>
                </c:pt>
                <c:pt idx="1652">
                  <c:v>44405</c:v>
                </c:pt>
                <c:pt idx="1653">
                  <c:v>44406</c:v>
                </c:pt>
                <c:pt idx="1654">
                  <c:v>44407</c:v>
                </c:pt>
                <c:pt idx="1655">
                  <c:v>44410</c:v>
                </c:pt>
                <c:pt idx="1656">
                  <c:v>44411</c:v>
                </c:pt>
                <c:pt idx="1657">
                  <c:v>44412</c:v>
                </c:pt>
                <c:pt idx="1658">
                  <c:v>44413</c:v>
                </c:pt>
                <c:pt idx="1659">
                  <c:v>44414</c:v>
                </c:pt>
                <c:pt idx="1660">
                  <c:v>44417</c:v>
                </c:pt>
                <c:pt idx="1661">
                  <c:v>44418</c:v>
                </c:pt>
                <c:pt idx="1662">
                  <c:v>44419</c:v>
                </c:pt>
                <c:pt idx="1663">
                  <c:v>44420</c:v>
                </c:pt>
                <c:pt idx="1664">
                  <c:v>44421</c:v>
                </c:pt>
                <c:pt idx="1665">
                  <c:v>44424</c:v>
                </c:pt>
                <c:pt idx="1666">
                  <c:v>44425</c:v>
                </c:pt>
                <c:pt idx="1667">
                  <c:v>44426</c:v>
                </c:pt>
                <c:pt idx="1668">
                  <c:v>44427</c:v>
                </c:pt>
                <c:pt idx="1669">
                  <c:v>44428</c:v>
                </c:pt>
                <c:pt idx="1670">
                  <c:v>44431</c:v>
                </c:pt>
                <c:pt idx="1671">
                  <c:v>44432</c:v>
                </c:pt>
                <c:pt idx="1672">
                  <c:v>44433</c:v>
                </c:pt>
                <c:pt idx="1673">
                  <c:v>44434</c:v>
                </c:pt>
                <c:pt idx="1674">
                  <c:v>44435</c:v>
                </c:pt>
                <c:pt idx="1675">
                  <c:v>44438</c:v>
                </c:pt>
                <c:pt idx="1676">
                  <c:v>44439</c:v>
                </c:pt>
                <c:pt idx="1677">
                  <c:v>44440</c:v>
                </c:pt>
                <c:pt idx="1678">
                  <c:v>44441</c:v>
                </c:pt>
                <c:pt idx="1679">
                  <c:v>44442</c:v>
                </c:pt>
                <c:pt idx="1680">
                  <c:v>44446</c:v>
                </c:pt>
                <c:pt idx="1681">
                  <c:v>44447</c:v>
                </c:pt>
                <c:pt idx="1682">
                  <c:v>44448</c:v>
                </c:pt>
                <c:pt idx="1683">
                  <c:v>44449</c:v>
                </c:pt>
                <c:pt idx="1684">
                  <c:v>44452</c:v>
                </c:pt>
                <c:pt idx="1685">
                  <c:v>44453</c:v>
                </c:pt>
                <c:pt idx="1686">
                  <c:v>44454</c:v>
                </c:pt>
                <c:pt idx="1687">
                  <c:v>44455</c:v>
                </c:pt>
                <c:pt idx="1688">
                  <c:v>44456</c:v>
                </c:pt>
                <c:pt idx="1689">
                  <c:v>44459</c:v>
                </c:pt>
                <c:pt idx="1690">
                  <c:v>44460</c:v>
                </c:pt>
                <c:pt idx="1691">
                  <c:v>44461</c:v>
                </c:pt>
                <c:pt idx="1692">
                  <c:v>44462</c:v>
                </c:pt>
                <c:pt idx="1693">
                  <c:v>44463</c:v>
                </c:pt>
                <c:pt idx="1694">
                  <c:v>44466</c:v>
                </c:pt>
                <c:pt idx="1695">
                  <c:v>44467</c:v>
                </c:pt>
                <c:pt idx="1696">
                  <c:v>44468</c:v>
                </c:pt>
                <c:pt idx="1697">
                  <c:v>44469</c:v>
                </c:pt>
                <c:pt idx="1698">
                  <c:v>44470</c:v>
                </c:pt>
                <c:pt idx="1699">
                  <c:v>44473</c:v>
                </c:pt>
                <c:pt idx="1700">
                  <c:v>44474</c:v>
                </c:pt>
                <c:pt idx="1701">
                  <c:v>44475</c:v>
                </c:pt>
                <c:pt idx="1702">
                  <c:v>44476</c:v>
                </c:pt>
                <c:pt idx="1703">
                  <c:v>44477</c:v>
                </c:pt>
                <c:pt idx="1704">
                  <c:v>44480</c:v>
                </c:pt>
                <c:pt idx="1705">
                  <c:v>44481</c:v>
                </c:pt>
                <c:pt idx="1706">
                  <c:v>44482</c:v>
                </c:pt>
                <c:pt idx="1707">
                  <c:v>44483</c:v>
                </c:pt>
                <c:pt idx="1708">
                  <c:v>44484</c:v>
                </c:pt>
                <c:pt idx="1709">
                  <c:v>44487</c:v>
                </c:pt>
                <c:pt idx="1710">
                  <c:v>44488</c:v>
                </c:pt>
                <c:pt idx="1711">
                  <c:v>44489</c:v>
                </c:pt>
                <c:pt idx="1712">
                  <c:v>44490</c:v>
                </c:pt>
                <c:pt idx="1713">
                  <c:v>44491</c:v>
                </c:pt>
                <c:pt idx="1714">
                  <c:v>44494</c:v>
                </c:pt>
                <c:pt idx="1715">
                  <c:v>44495</c:v>
                </c:pt>
                <c:pt idx="1716">
                  <c:v>44496</c:v>
                </c:pt>
                <c:pt idx="1717">
                  <c:v>44497</c:v>
                </c:pt>
                <c:pt idx="1718">
                  <c:v>44498</c:v>
                </c:pt>
                <c:pt idx="1719">
                  <c:v>44501</c:v>
                </c:pt>
                <c:pt idx="1720">
                  <c:v>44502</c:v>
                </c:pt>
                <c:pt idx="1721">
                  <c:v>44503</c:v>
                </c:pt>
                <c:pt idx="1722">
                  <c:v>44504</c:v>
                </c:pt>
                <c:pt idx="1723">
                  <c:v>44505</c:v>
                </c:pt>
                <c:pt idx="1724">
                  <c:v>44508</c:v>
                </c:pt>
                <c:pt idx="1725">
                  <c:v>44509</c:v>
                </c:pt>
                <c:pt idx="1726">
                  <c:v>44510</c:v>
                </c:pt>
                <c:pt idx="1727">
                  <c:v>44511</c:v>
                </c:pt>
                <c:pt idx="1728">
                  <c:v>44512</c:v>
                </c:pt>
                <c:pt idx="1729">
                  <c:v>44515</c:v>
                </c:pt>
                <c:pt idx="1730">
                  <c:v>44516</c:v>
                </c:pt>
                <c:pt idx="1731">
                  <c:v>44517</c:v>
                </c:pt>
                <c:pt idx="1732">
                  <c:v>44518</c:v>
                </c:pt>
                <c:pt idx="1733">
                  <c:v>44519</c:v>
                </c:pt>
                <c:pt idx="1734">
                  <c:v>44522</c:v>
                </c:pt>
                <c:pt idx="1735">
                  <c:v>44523</c:v>
                </c:pt>
                <c:pt idx="1736">
                  <c:v>44524</c:v>
                </c:pt>
                <c:pt idx="1737">
                  <c:v>44526</c:v>
                </c:pt>
                <c:pt idx="1738">
                  <c:v>44529</c:v>
                </c:pt>
                <c:pt idx="1739">
                  <c:v>44530</c:v>
                </c:pt>
                <c:pt idx="1740">
                  <c:v>44531</c:v>
                </c:pt>
                <c:pt idx="1741">
                  <c:v>44532</c:v>
                </c:pt>
                <c:pt idx="1742">
                  <c:v>44533</c:v>
                </c:pt>
                <c:pt idx="1743">
                  <c:v>44536</c:v>
                </c:pt>
                <c:pt idx="1744">
                  <c:v>44537</c:v>
                </c:pt>
                <c:pt idx="1745">
                  <c:v>44538</c:v>
                </c:pt>
                <c:pt idx="1746">
                  <c:v>44539</c:v>
                </c:pt>
                <c:pt idx="1747">
                  <c:v>44540</c:v>
                </c:pt>
                <c:pt idx="1748">
                  <c:v>44543</c:v>
                </c:pt>
                <c:pt idx="1749">
                  <c:v>44544</c:v>
                </c:pt>
                <c:pt idx="1750">
                  <c:v>44545</c:v>
                </c:pt>
                <c:pt idx="1751">
                  <c:v>44546</c:v>
                </c:pt>
                <c:pt idx="1752">
                  <c:v>44547</c:v>
                </c:pt>
                <c:pt idx="1753">
                  <c:v>44550</c:v>
                </c:pt>
                <c:pt idx="1754">
                  <c:v>44551</c:v>
                </c:pt>
                <c:pt idx="1755">
                  <c:v>44552</c:v>
                </c:pt>
                <c:pt idx="1756">
                  <c:v>44553</c:v>
                </c:pt>
                <c:pt idx="1757">
                  <c:v>44557</c:v>
                </c:pt>
                <c:pt idx="1758">
                  <c:v>44558</c:v>
                </c:pt>
                <c:pt idx="1759">
                  <c:v>44559</c:v>
                </c:pt>
                <c:pt idx="1760">
                  <c:v>44560</c:v>
                </c:pt>
                <c:pt idx="1761">
                  <c:v>44561</c:v>
                </c:pt>
                <c:pt idx="1762">
                  <c:v>44564</c:v>
                </c:pt>
                <c:pt idx="1763">
                  <c:v>44565</c:v>
                </c:pt>
                <c:pt idx="1764">
                  <c:v>44566</c:v>
                </c:pt>
                <c:pt idx="1765">
                  <c:v>44567</c:v>
                </c:pt>
                <c:pt idx="1766">
                  <c:v>44568</c:v>
                </c:pt>
                <c:pt idx="1767">
                  <c:v>44571</c:v>
                </c:pt>
                <c:pt idx="1768">
                  <c:v>44572</c:v>
                </c:pt>
                <c:pt idx="1769">
                  <c:v>44573</c:v>
                </c:pt>
                <c:pt idx="1770">
                  <c:v>44574</c:v>
                </c:pt>
                <c:pt idx="1771">
                  <c:v>44575</c:v>
                </c:pt>
                <c:pt idx="1772">
                  <c:v>44579</c:v>
                </c:pt>
                <c:pt idx="1773">
                  <c:v>44580</c:v>
                </c:pt>
                <c:pt idx="1774">
                  <c:v>44581</c:v>
                </c:pt>
                <c:pt idx="1775">
                  <c:v>44582</c:v>
                </c:pt>
                <c:pt idx="1776">
                  <c:v>44585</c:v>
                </c:pt>
                <c:pt idx="1777">
                  <c:v>44586</c:v>
                </c:pt>
                <c:pt idx="1778">
                  <c:v>44587</c:v>
                </c:pt>
                <c:pt idx="1779">
                  <c:v>44588</c:v>
                </c:pt>
                <c:pt idx="1780">
                  <c:v>44589</c:v>
                </c:pt>
                <c:pt idx="1781">
                  <c:v>44592</c:v>
                </c:pt>
                <c:pt idx="1782">
                  <c:v>44593</c:v>
                </c:pt>
                <c:pt idx="1783">
                  <c:v>44594</c:v>
                </c:pt>
                <c:pt idx="1784">
                  <c:v>44595</c:v>
                </c:pt>
                <c:pt idx="1785">
                  <c:v>44596</c:v>
                </c:pt>
                <c:pt idx="1786">
                  <c:v>44599</c:v>
                </c:pt>
                <c:pt idx="1787">
                  <c:v>44600</c:v>
                </c:pt>
                <c:pt idx="1788">
                  <c:v>44601</c:v>
                </c:pt>
                <c:pt idx="1789">
                  <c:v>44602</c:v>
                </c:pt>
                <c:pt idx="1790">
                  <c:v>44603</c:v>
                </c:pt>
                <c:pt idx="1791">
                  <c:v>44606</c:v>
                </c:pt>
                <c:pt idx="1792">
                  <c:v>44607</c:v>
                </c:pt>
                <c:pt idx="1793">
                  <c:v>44608</c:v>
                </c:pt>
                <c:pt idx="1794">
                  <c:v>44609</c:v>
                </c:pt>
                <c:pt idx="1795">
                  <c:v>44610</c:v>
                </c:pt>
                <c:pt idx="1796">
                  <c:v>44614</c:v>
                </c:pt>
                <c:pt idx="1797">
                  <c:v>44615</c:v>
                </c:pt>
                <c:pt idx="1798">
                  <c:v>44616</c:v>
                </c:pt>
                <c:pt idx="1799">
                  <c:v>44617</c:v>
                </c:pt>
                <c:pt idx="1800">
                  <c:v>44620</c:v>
                </c:pt>
                <c:pt idx="1801">
                  <c:v>44621</c:v>
                </c:pt>
                <c:pt idx="1802">
                  <c:v>44622</c:v>
                </c:pt>
                <c:pt idx="1803">
                  <c:v>44623</c:v>
                </c:pt>
                <c:pt idx="1804">
                  <c:v>44624</c:v>
                </c:pt>
                <c:pt idx="1805">
                  <c:v>44627</c:v>
                </c:pt>
                <c:pt idx="1806">
                  <c:v>44628</c:v>
                </c:pt>
                <c:pt idx="1807">
                  <c:v>44629</c:v>
                </c:pt>
                <c:pt idx="1808">
                  <c:v>44630</c:v>
                </c:pt>
                <c:pt idx="1809">
                  <c:v>44631</c:v>
                </c:pt>
                <c:pt idx="1810">
                  <c:v>44634</c:v>
                </c:pt>
                <c:pt idx="1811">
                  <c:v>44635</c:v>
                </c:pt>
                <c:pt idx="1812">
                  <c:v>44636</c:v>
                </c:pt>
                <c:pt idx="1813">
                  <c:v>44637</c:v>
                </c:pt>
                <c:pt idx="1814">
                  <c:v>44638</c:v>
                </c:pt>
                <c:pt idx="1815">
                  <c:v>44641</c:v>
                </c:pt>
                <c:pt idx="1816">
                  <c:v>44642</c:v>
                </c:pt>
                <c:pt idx="1817">
                  <c:v>44643</c:v>
                </c:pt>
                <c:pt idx="1818">
                  <c:v>44644</c:v>
                </c:pt>
                <c:pt idx="1819">
                  <c:v>44645</c:v>
                </c:pt>
                <c:pt idx="1820">
                  <c:v>44648</c:v>
                </c:pt>
                <c:pt idx="1821">
                  <c:v>44649</c:v>
                </c:pt>
                <c:pt idx="1822">
                  <c:v>44650</c:v>
                </c:pt>
                <c:pt idx="1823">
                  <c:v>44651</c:v>
                </c:pt>
                <c:pt idx="1824">
                  <c:v>44652</c:v>
                </c:pt>
                <c:pt idx="1825">
                  <c:v>44655</c:v>
                </c:pt>
                <c:pt idx="1826">
                  <c:v>44656</c:v>
                </c:pt>
                <c:pt idx="1827">
                  <c:v>44657</c:v>
                </c:pt>
                <c:pt idx="1828">
                  <c:v>44658</c:v>
                </c:pt>
                <c:pt idx="1829">
                  <c:v>44659</c:v>
                </c:pt>
                <c:pt idx="1830">
                  <c:v>44662</c:v>
                </c:pt>
                <c:pt idx="1831">
                  <c:v>44663</c:v>
                </c:pt>
                <c:pt idx="1832">
                  <c:v>44664</c:v>
                </c:pt>
                <c:pt idx="1833">
                  <c:v>44665</c:v>
                </c:pt>
                <c:pt idx="1834">
                  <c:v>44669</c:v>
                </c:pt>
                <c:pt idx="1835">
                  <c:v>44670</c:v>
                </c:pt>
                <c:pt idx="1836">
                  <c:v>44671</c:v>
                </c:pt>
                <c:pt idx="1837">
                  <c:v>44672</c:v>
                </c:pt>
                <c:pt idx="1838">
                  <c:v>44673</c:v>
                </c:pt>
                <c:pt idx="1839">
                  <c:v>44676</c:v>
                </c:pt>
                <c:pt idx="1840">
                  <c:v>44677</c:v>
                </c:pt>
                <c:pt idx="1841">
                  <c:v>44678</c:v>
                </c:pt>
                <c:pt idx="1842">
                  <c:v>44679</c:v>
                </c:pt>
                <c:pt idx="1843">
                  <c:v>44680</c:v>
                </c:pt>
                <c:pt idx="1844">
                  <c:v>44683</c:v>
                </c:pt>
                <c:pt idx="1845">
                  <c:v>44684</c:v>
                </c:pt>
                <c:pt idx="1846">
                  <c:v>44685</c:v>
                </c:pt>
                <c:pt idx="1847">
                  <c:v>44686</c:v>
                </c:pt>
                <c:pt idx="1848">
                  <c:v>44687</c:v>
                </c:pt>
                <c:pt idx="1849">
                  <c:v>44690</c:v>
                </c:pt>
                <c:pt idx="1850">
                  <c:v>44691</c:v>
                </c:pt>
                <c:pt idx="1851">
                  <c:v>44692</c:v>
                </c:pt>
                <c:pt idx="1852">
                  <c:v>44693</c:v>
                </c:pt>
                <c:pt idx="1853">
                  <c:v>44694</c:v>
                </c:pt>
                <c:pt idx="1854">
                  <c:v>44697</c:v>
                </c:pt>
                <c:pt idx="1855">
                  <c:v>44698</c:v>
                </c:pt>
                <c:pt idx="1856">
                  <c:v>44699</c:v>
                </c:pt>
                <c:pt idx="1857">
                  <c:v>44700</c:v>
                </c:pt>
                <c:pt idx="1858">
                  <c:v>44701</c:v>
                </c:pt>
                <c:pt idx="1859">
                  <c:v>44704</c:v>
                </c:pt>
                <c:pt idx="1860">
                  <c:v>44705</c:v>
                </c:pt>
                <c:pt idx="1861">
                  <c:v>44706</c:v>
                </c:pt>
                <c:pt idx="1862">
                  <c:v>44707</c:v>
                </c:pt>
                <c:pt idx="1863">
                  <c:v>44708</c:v>
                </c:pt>
                <c:pt idx="1864">
                  <c:v>44712</c:v>
                </c:pt>
                <c:pt idx="1865">
                  <c:v>44713</c:v>
                </c:pt>
                <c:pt idx="1866">
                  <c:v>44714</c:v>
                </c:pt>
                <c:pt idx="1867">
                  <c:v>44715</c:v>
                </c:pt>
                <c:pt idx="1868">
                  <c:v>44718</c:v>
                </c:pt>
                <c:pt idx="1869">
                  <c:v>44719</c:v>
                </c:pt>
                <c:pt idx="1870">
                  <c:v>44720</c:v>
                </c:pt>
                <c:pt idx="1871">
                  <c:v>44721</c:v>
                </c:pt>
                <c:pt idx="1872">
                  <c:v>44722</c:v>
                </c:pt>
                <c:pt idx="1873">
                  <c:v>44725</c:v>
                </c:pt>
                <c:pt idx="1874">
                  <c:v>44726</c:v>
                </c:pt>
                <c:pt idx="1875">
                  <c:v>44727</c:v>
                </c:pt>
                <c:pt idx="1876">
                  <c:v>44728</c:v>
                </c:pt>
                <c:pt idx="1877">
                  <c:v>44729</c:v>
                </c:pt>
                <c:pt idx="1878">
                  <c:v>44733</c:v>
                </c:pt>
                <c:pt idx="1879">
                  <c:v>44734</c:v>
                </c:pt>
                <c:pt idx="1880">
                  <c:v>44735</c:v>
                </c:pt>
                <c:pt idx="1881">
                  <c:v>44736</c:v>
                </c:pt>
                <c:pt idx="1882">
                  <c:v>44739</c:v>
                </c:pt>
                <c:pt idx="1883">
                  <c:v>44740</c:v>
                </c:pt>
                <c:pt idx="1884">
                  <c:v>44741</c:v>
                </c:pt>
                <c:pt idx="1885">
                  <c:v>44742</c:v>
                </c:pt>
                <c:pt idx="1886">
                  <c:v>44743</c:v>
                </c:pt>
                <c:pt idx="1887">
                  <c:v>44747</c:v>
                </c:pt>
                <c:pt idx="1888">
                  <c:v>44748</c:v>
                </c:pt>
                <c:pt idx="1889">
                  <c:v>44749</c:v>
                </c:pt>
                <c:pt idx="1890">
                  <c:v>44750</c:v>
                </c:pt>
                <c:pt idx="1891">
                  <c:v>44753</c:v>
                </c:pt>
                <c:pt idx="1892">
                  <c:v>44754</c:v>
                </c:pt>
                <c:pt idx="1893">
                  <c:v>44755</c:v>
                </c:pt>
                <c:pt idx="1894">
                  <c:v>44756</c:v>
                </c:pt>
                <c:pt idx="1895">
                  <c:v>44757</c:v>
                </c:pt>
                <c:pt idx="1896">
                  <c:v>44760</c:v>
                </c:pt>
                <c:pt idx="1897">
                  <c:v>44761</c:v>
                </c:pt>
                <c:pt idx="1898">
                  <c:v>44762</c:v>
                </c:pt>
                <c:pt idx="1899">
                  <c:v>44763</c:v>
                </c:pt>
                <c:pt idx="1900">
                  <c:v>44764</c:v>
                </c:pt>
                <c:pt idx="1901">
                  <c:v>44767</c:v>
                </c:pt>
                <c:pt idx="1902">
                  <c:v>44768</c:v>
                </c:pt>
                <c:pt idx="1903">
                  <c:v>44769</c:v>
                </c:pt>
                <c:pt idx="1904">
                  <c:v>44770</c:v>
                </c:pt>
                <c:pt idx="1905">
                  <c:v>44771</c:v>
                </c:pt>
                <c:pt idx="1906">
                  <c:v>44774</c:v>
                </c:pt>
                <c:pt idx="1907">
                  <c:v>44775</c:v>
                </c:pt>
                <c:pt idx="1908">
                  <c:v>44776</c:v>
                </c:pt>
                <c:pt idx="1909">
                  <c:v>44777</c:v>
                </c:pt>
                <c:pt idx="1910">
                  <c:v>44778</c:v>
                </c:pt>
                <c:pt idx="1911">
                  <c:v>44781</c:v>
                </c:pt>
                <c:pt idx="1912">
                  <c:v>44782</c:v>
                </c:pt>
                <c:pt idx="1913">
                  <c:v>44783</c:v>
                </c:pt>
                <c:pt idx="1914">
                  <c:v>44784</c:v>
                </c:pt>
                <c:pt idx="1915">
                  <c:v>44785</c:v>
                </c:pt>
                <c:pt idx="1916">
                  <c:v>44788</c:v>
                </c:pt>
                <c:pt idx="1917">
                  <c:v>44789</c:v>
                </c:pt>
                <c:pt idx="1918">
                  <c:v>44790</c:v>
                </c:pt>
                <c:pt idx="1919">
                  <c:v>44791</c:v>
                </c:pt>
                <c:pt idx="1920">
                  <c:v>44792</c:v>
                </c:pt>
                <c:pt idx="1921">
                  <c:v>44795</c:v>
                </c:pt>
                <c:pt idx="1922">
                  <c:v>44796</c:v>
                </c:pt>
                <c:pt idx="1923">
                  <c:v>44797</c:v>
                </c:pt>
                <c:pt idx="1924">
                  <c:v>44798</c:v>
                </c:pt>
                <c:pt idx="1925">
                  <c:v>44799</c:v>
                </c:pt>
                <c:pt idx="1926">
                  <c:v>44802</c:v>
                </c:pt>
                <c:pt idx="1927">
                  <c:v>44803</c:v>
                </c:pt>
                <c:pt idx="1928">
                  <c:v>44804</c:v>
                </c:pt>
                <c:pt idx="1929">
                  <c:v>44805</c:v>
                </c:pt>
                <c:pt idx="1930">
                  <c:v>44806</c:v>
                </c:pt>
                <c:pt idx="1931">
                  <c:v>44810</c:v>
                </c:pt>
                <c:pt idx="1932">
                  <c:v>44811</c:v>
                </c:pt>
                <c:pt idx="1933">
                  <c:v>44812</c:v>
                </c:pt>
                <c:pt idx="1934">
                  <c:v>44813</c:v>
                </c:pt>
                <c:pt idx="1935">
                  <c:v>44816</c:v>
                </c:pt>
                <c:pt idx="1936">
                  <c:v>44817</c:v>
                </c:pt>
                <c:pt idx="1937">
                  <c:v>44818</c:v>
                </c:pt>
                <c:pt idx="1938">
                  <c:v>44819</c:v>
                </c:pt>
                <c:pt idx="1939">
                  <c:v>44820</c:v>
                </c:pt>
                <c:pt idx="1940">
                  <c:v>44823</c:v>
                </c:pt>
                <c:pt idx="1941">
                  <c:v>44824</c:v>
                </c:pt>
                <c:pt idx="1942">
                  <c:v>44825</c:v>
                </c:pt>
                <c:pt idx="1943">
                  <c:v>44826</c:v>
                </c:pt>
                <c:pt idx="1944">
                  <c:v>44827</c:v>
                </c:pt>
                <c:pt idx="1945">
                  <c:v>44830</c:v>
                </c:pt>
                <c:pt idx="1946">
                  <c:v>44831</c:v>
                </c:pt>
                <c:pt idx="1947">
                  <c:v>44832</c:v>
                </c:pt>
                <c:pt idx="1948">
                  <c:v>44833</c:v>
                </c:pt>
                <c:pt idx="1949">
                  <c:v>44834</c:v>
                </c:pt>
                <c:pt idx="1950">
                  <c:v>44837</c:v>
                </c:pt>
                <c:pt idx="1951">
                  <c:v>44838</c:v>
                </c:pt>
                <c:pt idx="1952">
                  <c:v>44839</c:v>
                </c:pt>
                <c:pt idx="1953">
                  <c:v>44840</c:v>
                </c:pt>
                <c:pt idx="1954">
                  <c:v>44841</c:v>
                </c:pt>
                <c:pt idx="1955">
                  <c:v>44844</c:v>
                </c:pt>
                <c:pt idx="1956">
                  <c:v>44845</c:v>
                </c:pt>
                <c:pt idx="1957">
                  <c:v>44846</c:v>
                </c:pt>
                <c:pt idx="1958">
                  <c:v>44847</c:v>
                </c:pt>
                <c:pt idx="1959">
                  <c:v>44848</c:v>
                </c:pt>
                <c:pt idx="1960">
                  <c:v>44851</c:v>
                </c:pt>
                <c:pt idx="1961">
                  <c:v>44852</c:v>
                </c:pt>
                <c:pt idx="1962">
                  <c:v>44853</c:v>
                </c:pt>
                <c:pt idx="1963">
                  <c:v>44854</c:v>
                </c:pt>
                <c:pt idx="1964">
                  <c:v>44855</c:v>
                </c:pt>
                <c:pt idx="1965">
                  <c:v>44858</c:v>
                </c:pt>
                <c:pt idx="1966">
                  <c:v>44859</c:v>
                </c:pt>
                <c:pt idx="1967">
                  <c:v>44860</c:v>
                </c:pt>
                <c:pt idx="1968">
                  <c:v>44861</c:v>
                </c:pt>
                <c:pt idx="1969">
                  <c:v>44862</c:v>
                </c:pt>
                <c:pt idx="1970">
                  <c:v>44865</c:v>
                </c:pt>
                <c:pt idx="1971">
                  <c:v>44866</c:v>
                </c:pt>
                <c:pt idx="1972">
                  <c:v>44867</c:v>
                </c:pt>
                <c:pt idx="1973">
                  <c:v>44868</c:v>
                </c:pt>
                <c:pt idx="1974">
                  <c:v>44869</c:v>
                </c:pt>
                <c:pt idx="1975">
                  <c:v>44872</c:v>
                </c:pt>
                <c:pt idx="1976">
                  <c:v>44873</c:v>
                </c:pt>
                <c:pt idx="1977">
                  <c:v>44874</c:v>
                </c:pt>
                <c:pt idx="1978">
                  <c:v>44875</c:v>
                </c:pt>
                <c:pt idx="1979">
                  <c:v>44876</c:v>
                </c:pt>
                <c:pt idx="1980">
                  <c:v>44879</c:v>
                </c:pt>
                <c:pt idx="1981">
                  <c:v>44880</c:v>
                </c:pt>
                <c:pt idx="1982">
                  <c:v>44881</c:v>
                </c:pt>
                <c:pt idx="1983">
                  <c:v>44882</c:v>
                </c:pt>
                <c:pt idx="1984">
                  <c:v>44883</c:v>
                </c:pt>
                <c:pt idx="1985">
                  <c:v>44886</c:v>
                </c:pt>
                <c:pt idx="1986">
                  <c:v>44887</c:v>
                </c:pt>
                <c:pt idx="1987">
                  <c:v>44888</c:v>
                </c:pt>
                <c:pt idx="1988">
                  <c:v>44890</c:v>
                </c:pt>
                <c:pt idx="1989">
                  <c:v>44893</c:v>
                </c:pt>
                <c:pt idx="1990">
                  <c:v>44894</c:v>
                </c:pt>
                <c:pt idx="1991">
                  <c:v>44895</c:v>
                </c:pt>
                <c:pt idx="1992">
                  <c:v>44896</c:v>
                </c:pt>
                <c:pt idx="1993">
                  <c:v>44897</c:v>
                </c:pt>
                <c:pt idx="1994">
                  <c:v>44900</c:v>
                </c:pt>
                <c:pt idx="1995">
                  <c:v>44901</c:v>
                </c:pt>
                <c:pt idx="1996">
                  <c:v>44902</c:v>
                </c:pt>
                <c:pt idx="1997">
                  <c:v>44903</c:v>
                </c:pt>
                <c:pt idx="1998">
                  <c:v>44904</c:v>
                </c:pt>
                <c:pt idx="1999">
                  <c:v>44907</c:v>
                </c:pt>
                <c:pt idx="2000">
                  <c:v>44908</c:v>
                </c:pt>
                <c:pt idx="2001">
                  <c:v>44909</c:v>
                </c:pt>
                <c:pt idx="2002">
                  <c:v>44910</c:v>
                </c:pt>
                <c:pt idx="2003">
                  <c:v>44911</c:v>
                </c:pt>
                <c:pt idx="2004">
                  <c:v>44914</c:v>
                </c:pt>
                <c:pt idx="2005">
                  <c:v>44915</c:v>
                </c:pt>
                <c:pt idx="2006">
                  <c:v>44916</c:v>
                </c:pt>
                <c:pt idx="2007">
                  <c:v>44917</c:v>
                </c:pt>
                <c:pt idx="2008">
                  <c:v>44918</c:v>
                </c:pt>
                <c:pt idx="2009">
                  <c:v>44922</c:v>
                </c:pt>
                <c:pt idx="2010">
                  <c:v>44923</c:v>
                </c:pt>
                <c:pt idx="2011">
                  <c:v>44924</c:v>
                </c:pt>
                <c:pt idx="2012">
                  <c:v>44925</c:v>
                </c:pt>
                <c:pt idx="2013">
                  <c:v>44929</c:v>
                </c:pt>
                <c:pt idx="2014">
                  <c:v>44930</c:v>
                </c:pt>
                <c:pt idx="2015">
                  <c:v>44931</c:v>
                </c:pt>
                <c:pt idx="2016">
                  <c:v>44932</c:v>
                </c:pt>
                <c:pt idx="2017">
                  <c:v>44935</c:v>
                </c:pt>
                <c:pt idx="2018">
                  <c:v>44936</c:v>
                </c:pt>
                <c:pt idx="2019">
                  <c:v>44937</c:v>
                </c:pt>
                <c:pt idx="2020">
                  <c:v>44938</c:v>
                </c:pt>
                <c:pt idx="2021">
                  <c:v>44939</c:v>
                </c:pt>
                <c:pt idx="2022">
                  <c:v>44943</c:v>
                </c:pt>
                <c:pt idx="2023">
                  <c:v>44944</c:v>
                </c:pt>
                <c:pt idx="2024">
                  <c:v>44945</c:v>
                </c:pt>
                <c:pt idx="2025">
                  <c:v>44946</c:v>
                </c:pt>
                <c:pt idx="2026">
                  <c:v>44949</c:v>
                </c:pt>
                <c:pt idx="2027">
                  <c:v>44950</c:v>
                </c:pt>
                <c:pt idx="2028">
                  <c:v>44951</c:v>
                </c:pt>
                <c:pt idx="2029">
                  <c:v>44952</c:v>
                </c:pt>
                <c:pt idx="2030">
                  <c:v>44953</c:v>
                </c:pt>
                <c:pt idx="2031">
                  <c:v>44956</c:v>
                </c:pt>
                <c:pt idx="2032">
                  <c:v>44957</c:v>
                </c:pt>
                <c:pt idx="2033">
                  <c:v>44958</c:v>
                </c:pt>
                <c:pt idx="2034">
                  <c:v>44959</c:v>
                </c:pt>
                <c:pt idx="2035">
                  <c:v>44960</c:v>
                </c:pt>
                <c:pt idx="2036">
                  <c:v>44963</c:v>
                </c:pt>
                <c:pt idx="2037">
                  <c:v>44964</c:v>
                </c:pt>
                <c:pt idx="2038">
                  <c:v>44965</c:v>
                </c:pt>
                <c:pt idx="2039">
                  <c:v>44966</c:v>
                </c:pt>
                <c:pt idx="2040">
                  <c:v>44967</c:v>
                </c:pt>
                <c:pt idx="2041">
                  <c:v>44970</c:v>
                </c:pt>
                <c:pt idx="2042">
                  <c:v>44971</c:v>
                </c:pt>
                <c:pt idx="2043">
                  <c:v>44972</c:v>
                </c:pt>
                <c:pt idx="2044">
                  <c:v>44973</c:v>
                </c:pt>
                <c:pt idx="2045">
                  <c:v>44974</c:v>
                </c:pt>
                <c:pt idx="2046">
                  <c:v>44978</c:v>
                </c:pt>
                <c:pt idx="2047">
                  <c:v>44979</c:v>
                </c:pt>
                <c:pt idx="2048">
                  <c:v>44980</c:v>
                </c:pt>
                <c:pt idx="2049">
                  <c:v>44981</c:v>
                </c:pt>
                <c:pt idx="2050">
                  <c:v>44984</c:v>
                </c:pt>
                <c:pt idx="2051">
                  <c:v>44985</c:v>
                </c:pt>
                <c:pt idx="2052">
                  <c:v>44986</c:v>
                </c:pt>
                <c:pt idx="2053">
                  <c:v>44987</c:v>
                </c:pt>
                <c:pt idx="2054">
                  <c:v>44988</c:v>
                </c:pt>
                <c:pt idx="2055">
                  <c:v>44991</c:v>
                </c:pt>
                <c:pt idx="2056">
                  <c:v>44992</c:v>
                </c:pt>
                <c:pt idx="2057">
                  <c:v>44993</c:v>
                </c:pt>
                <c:pt idx="2058">
                  <c:v>44994</c:v>
                </c:pt>
                <c:pt idx="2059">
                  <c:v>44995</c:v>
                </c:pt>
                <c:pt idx="2060">
                  <c:v>44998</c:v>
                </c:pt>
                <c:pt idx="2061">
                  <c:v>44999</c:v>
                </c:pt>
                <c:pt idx="2062">
                  <c:v>45000</c:v>
                </c:pt>
                <c:pt idx="2063">
                  <c:v>45001</c:v>
                </c:pt>
                <c:pt idx="2064">
                  <c:v>45002</c:v>
                </c:pt>
                <c:pt idx="2065">
                  <c:v>45005</c:v>
                </c:pt>
                <c:pt idx="2066">
                  <c:v>45006</c:v>
                </c:pt>
                <c:pt idx="2067">
                  <c:v>45007</c:v>
                </c:pt>
                <c:pt idx="2068">
                  <c:v>45008</c:v>
                </c:pt>
                <c:pt idx="2069">
                  <c:v>45009</c:v>
                </c:pt>
                <c:pt idx="2070">
                  <c:v>45012</c:v>
                </c:pt>
                <c:pt idx="2071">
                  <c:v>45013</c:v>
                </c:pt>
                <c:pt idx="2072">
                  <c:v>45014</c:v>
                </c:pt>
                <c:pt idx="2073">
                  <c:v>45015</c:v>
                </c:pt>
                <c:pt idx="2074">
                  <c:v>45016</c:v>
                </c:pt>
                <c:pt idx="2075">
                  <c:v>45019</c:v>
                </c:pt>
                <c:pt idx="2076">
                  <c:v>45020</c:v>
                </c:pt>
                <c:pt idx="2077">
                  <c:v>45021</c:v>
                </c:pt>
                <c:pt idx="2078">
                  <c:v>45022</c:v>
                </c:pt>
                <c:pt idx="2079">
                  <c:v>45026</c:v>
                </c:pt>
                <c:pt idx="2080">
                  <c:v>45027</c:v>
                </c:pt>
                <c:pt idx="2081">
                  <c:v>45028</c:v>
                </c:pt>
                <c:pt idx="2082">
                  <c:v>45029</c:v>
                </c:pt>
                <c:pt idx="2083">
                  <c:v>45030</c:v>
                </c:pt>
                <c:pt idx="2084">
                  <c:v>45033</c:v>
                </c:pt>
                <c:pt idx="2085">
                  <c:v>45034</c:v>
                </c:pt>
                <c:pt idx="2086">
                  <c:v>45035</c:v>
                </c:pt>
                <c:pt idx="2087">
                  <c:v>45036</c:v>
                </c:pt>
                <c:pt idx="2088">
                  <c:v>45037</c:v>
                </c:pt>
                <c:pt idx="2089">
                  <c:v>45040</c:v>
                </c:pt>
                <c:pt idx="2090">
                  <c:v>45041</c:v>
                </c:pt>
                <c:pt idx="2091">
                  <c:v>45042</c:v>
                </c:pt>
                <c:pt idx="2092">
                  <c:v>45043</c:v>
                </c:pt>
                <c:pt idx="2093">
                  <c:v>45044</c:v>
                </c:pt>
                <c:pt idx="2094">
                  <c:v>45047</c:v>
                </c:pt>
                <c:pt idx="2095">
                  <c:v>45048</c:v>
                </c:pt>
                <c:pt idx="2096">
                  <c:v>45049</c:v>
                </c:pt>
                <c:pt idx="2097">
                  <c:v>45050</c:v>
                </c:pt>
                <c:pt idx="2098">
                  <c:v>45051</c:v>
                </c:pt>
                <c:pt idx="2099">
                  <c:v>45054</c:v>
                </c:pt>
                <c:pt idx="2100">
                  <c:v>45055</c:v>
                </c:pt>
                <c:pt idx="2101">
                  <c:v>45056</c:v>
                </c:pt>
                <c:pt idx="2102">
                  <c:v>45057</c:v>
                </c:pt>
                <c:pt idx="2103">
                  <c:v>45058</c:v>
                </c:pt>
                <c:pt idx="2104">
                  <c:v>45061</c:v>
                </c:pt>
                <c:pt idx="2105">
                  <c:v>45062</c:v>
                </c:pt>
                <c:pt idx="2106">
                  <c:v>45063</c:v>
                </c:pt>
                <c:pt idx="2107">
                  <c:v>45064</c:v>
                </c:pt>
                <c:pt idx="2108">
                  <c:v>45065</c:v>
                </c:pt>
                <c:pt idx="2109">
                  <c:v>45068</c:v>
                </c:pt>
                <c:pt idx="2110">
                  <c:v>45069</c:v>
                </c:pt>
                <c:pt idx="2111">
                  <c:v>45070</c:v>
                </c:pt>
                <c:pt idx="2112">
                  <c:v>45071</c:v>
                </c:pt>
                <c:pt idx="2113">
                  <c:v>45072</c:v>
                </c:pt>
                <c:pt idx="2114">
                  <c:v>45076</c:v>
                </c:pt>
                <c:pt idx="2115">
                  <c:v>45077</c:v>
                </c:pt>
                <c:pt idx="2116">
                  <c:v>45078</c:v>
                </c:pt>
                <c:pt idx="2117">
                  <c:v>45079</c:v>
                </c:pt>
                <c:pt idx="2118">
                  <c:v>45082</c:v>
                </c:pt>
                <c:pt idx="2119">
                  <c:v>45083</c:v>
                </c:pt>
                <c:pt idx="2120">
                  <c:v>45084</c:v>
                </c:pt>
                <c:pt idx="2121">
                  <c:v>45085</c:v>
                </c:pt>
                <c:pt idx="2122">
                  <c:v>45086</c:v>
                </c:pt>
                <c:pt idx="2123">
                  <c:v>45089</c:v>
                </c:pt>
                <c:pt idx="2124">
                  <c:v>45090</c:v>
                </c:pt>
                <c:pt idx="2125">
                  <c:v>45091</c:v>
                </c:pt>
                <c:pt idx="2126">
                  <c:v>45092</c:v>
                </c:pt>
                <c:pt idx="2127">
                  <c:v>45093</c:v>
                </c:pt>
                <c:pt idx="2128">
                  <c:v>45097</c:v>
                </c:pt>
                <c:pt idx="2129">
                  <c:v>45098</c:v>
                </c:pt>
                <c:pt idx="2130">
                  <c:v>45099</c:v>
                </c:pt>
                <c:pt idx="2131">
                  <c:v>45100</c:v>
                </c:pt>
                <c:pt idx="2132">
                  <c:v>45103</c:v>
                </c:pt>
                <c:pt idx="2133">
                  <c:v>45104</c:v>
                </c:pt>
                <c:pt idx="2134">
                  <c:v>45105</c:v>
                </c:pt>
                <c:pt idx="2135">
                  <c:v>45106</c:v>
                </c:pt>
                <c:pt idx="2136">
                  <c:v>45107</c:v>
                </c:pt>
                <c:pt idx="2137">
                  <c:v>45110</c:v>
                </c:pt>
                <c:pt idx="2138">
                  <c:v>45112</c:v>
                </c:pt>
                <c:pt idx="2139">
                  <c:v>45113</c:v>
                </c:pt>
                <c:pt idx="2140">
                  <c:v>45114</c:v>
                </c:pt>
                <c:pt idx="2141">
                  <c:v>45117</c:v>
                </c:pt>
                <c:pt idx="2142">
                  <c:v>45118</c:v>
                </c:pt>
                <c:pt idx="2143">
                  <c:v>45119</c:v>
                </c:pt>
                <c:pt idx="2144">
                  <c:v>45120</c:v>
                </c:pt>
                <c:pt idx="2145">
                  <c:v>45121</c:v>
                </c:pt>
                <c:pt idx="2146">
                  <c:v>45124</c:v>
                </c:pt>
                <c:pt idx="2147">
                  <c:v>45125</c:v>
                </c:pt>
                <c:pt idx="2148">
                  <c:v>45126</c:v>
                </c:pt>
                <c:pt idx="2149">
                  <c:v>45127</c:v>
                </c:pt>
                <c:pt idx="2150">
                  <c:v>45128</c:v>
                </c:pt>
                <c:pt idx="2151">
                  <c:v>45131</c:v>
                </c:pt>
                <c:pt idx="2152">
                  <c:v>45132</c:v>
                </c:pt>
                <c:pt idx="2153">
                  <c:v>45133</c:v>
                </c:pt>
                <c:pt idx="2154">
                  <c:v>45134</c:v>
                </c:pt>
                <c:pt idx="2155">
                  <c:v>45135</c:v>
                </c:pt>
                <c:pt idx="2156">
                  <c:v>45138</c:v>
                </c:pt>
                <c:pt idx="2157">
                  <c:v>45139</c:v>
                </c:pt>
                <c:pt idx="2158">
                  <c:v>45140</c:v>
                </c:pt>
                <c:pt idx="2159">
                  <c:v>45141</c:v>
                </c:pt>
                <c:pt idx="2160">
                  <c:v>45142</c:v>
                </c:pt>
                <c:pt idx="2161">
                  <c:v>45145</c:v>
                </c:pt>
                <c:pt idx="2162">
                  <c:v>45146</c:v>
                </c:pt>
                <c:pt idx="2163">
                  <c:v>45147</c:v>
                </c:pt>
                <c:pt idx="2164">
                  <c:v>45148</c:v>
                </c:pt>
                <c:pt idx="2165">
                  <c:v>45149</c:v>
                </c:pt>
                <c:pt idx="2166">
                  <c:v>45152</c:v>
                </c:pt>
                <c:pt idx="2167">
                  <c:v>45153</c:v>
                </c:pt>
                <c:pt idx="2168">
                  <c:v>45154</c:v>
                </c:pt>
                <c:pt idx="2169">
                  <c:v>45155</c:v>
                </c:pt>
                <c:pt idx="2170">
                  <c:v>45156</c:v>
                </c:pt>
                <c:pt idx="2171">
                  <c:v>45159</c:v>
                </c:pt>
                <c:pt idx="2172">
                  <c:v>45160</c:v>
                </c:pt>
                <c:pt idx="2173">
                  <c:v>45161</c:v>
                </c:pt>
                <c:pt idx="2174">
                  <c:v>45162</c:v>
                </c:pt>
                <c:pt idx="2175">
                  <c:v>45163</c:v>
                </c:pt>
                <c:pt idx="2176">
                  <c:v>45166</c:v>
                </c:pt>
                <c:pt idx="2177">
                  <c:v>45167</c:v>
                </c:pt>
                <c:pt idx="2178">
                  <c:v>45168</c:v>
                </c:pt>
                <c:pt idx="2179">
                  <c:v>45169</c:v>
                </c:pt>
                <c:pt idx="2180">
                  <c:v>45170</c:v>
                </c:pt>
                <c:pt idx="2181">
                  <c:v>45174</c:v>
                </c:pt>
                <c:pt idx="2182">
                  <c:v>45175</c:v>
                </c:pt>
                <c:pt idx="2183">
                  <c:v>45176</c:v>
                </c:pt>
                <c:pt idx="2184">
                  <c:v>45177</c:v>
                </c:pt>
                <c:pt idx="2185">
                  <c:v>45180</c:v>
                </c:pt>
                <c:pt idx="2186">
                  <c:v>45181</c:v>
                </c:pt>
                <c:pt idx="2187">
                  <c:v>45182</c:v>
                </c:pt>
                <c:pt idx="2188">
                  <c:v>45183</c:v>
                </c:pt>
                <c:pt idx="2189">
                  <c:v>45184</c:v>
                </c:pt>
                <c:pt idx="2190">
                  <c:v>45187</c:v>
                </c:pt>
                <c:pt idx="2191">
                  <c:v>45188</c:v>
                </c:pt>
                <c:pt idx="2192">
                  <c:v>45189</c:v>
                </c:pt>
                <c:pt idx="2193">
                  <c:v>45190</c:v>
                </c:pt>
                <c:pt idx="2194">
                  <c:v>45191</c:v>
                </c:pt>
                <c:pt idx="2195">
                  <c:v>45194</c:v>
                </c:pt>
                <c:pt idx="2196">
                  <c:v>45195</c:v>
                </c:pt>
                <c:pt idx="2197">
                  <c:v>45196</c:v>
                </c:pt>
                <c:pt idx="2198">
                  <c:v>45197</c:v>
                </c:pt>
                <c:pt idx="2199">
                  <c:v>45198</c:v>
                </c:pt>
                <c:pt idx="2200">
                  <c:v>45201</c:v>
                </c:pt>
                <c:pt idx="2201">
                  <c:v>45202</c:v>
                </c:pt>
                <c:pt idx="2202">
                  <c:v>45203</c:v>
                </c:pt>
                <c:pt idx="2203">
                  <c:v>45204</c:v>
                </c:pt>
                <c:pt idx="2204">
                  <c:v>45205</c:v>
                </c:pt>
                <c:pt idx="2205">
                  <c:v>45208</c:v>
                </c:pt>
                <c:pt idx="2206">
                  <c:v>45209</c:v>
                </c:pt>
                <c:pt idx="2207">
                  <c:v>45210</c:v>
                </c:pt>
                <c:pt idx="2208">
                  <c:v>45211</c:v>
                </c:pt>
                <c:pt idx="2209">
                  <c:v>45212</c:v>
                </c:pt>
                <c:pt idx="2210">
                  <c:v>45215</c:v>
                </c:pt>
                <c:pt idx="2211">
                  <c:v>45216</c:v>
                </c:pt>
                <c:pt idx="2212">
                  <c:v>45217</c:v>
                </c:pt>
                <c:pt idx="2213">
                  <c:v>45218</c:v>
                </c:pt>
                <c:pt idx="2214">
                  <c:v>45219</c:v>
                </c:pt>
                <c:pt idx="2215">
                  <c:v>45222</c:v>
                </c:pt>
                <c:pt idx="2216">
                  <c:v>45223</c:v>
                </c:pt>
                <c:pt idx="2217">
                  <c:v>45224</c:v>
                </c:pt>
                <c:pt idx="2218">
                  <c:v>45225</c:v>
                </c:pt>
                <c:pt idx="2219">
                  <c:v>45226</c:v>
                </c:pt>
                <c:pt idx="2220">
                  <c:v>45229</c:v>
                </c:pt>
                <c:pt idx="2221">
                  <c:v>45230</c:v>
                </c:pt>
                <c:pt idx="2222">
                  <c:v>45231</c:v>
                </c:pt>
                <c:pt idx="2223">
                  <c:v>45232</c:v>
                </c:pt>
                <c:pt idx="2224">
                  <c:v>45233</c:v>
                </c:pt>
                <c:pt idx="2225">
                  <c:v>45236</c:v>
                </c:pt>
                <c:pt idx="2226">
                  <c:v>45237</c:v>
                </c:pt>
                <c:pt idx="2227">
                  <c:v>45238</c:v>
                </c:pt>
                <c:pt idx="2228">
                  <c:v>45239</c:v>
                </c:pt>
                <c:pt idx="2229">
                  <c:v>45240</c:v>
                </c:pt>
                <c:pt idx="2230">
                  <c:v>45243</c:v>
                </c:pt>
                <c:pt idx="2231">
                  <c:v>45244</c:v>
                </c:pt>
                <c:pt idx="2232">
                  <c:v>45245</c:v>
                </c:pt>
                <c:pt idx="2233">
                  <c:v>45246</c:v>
                </c:pt>
                <c:pt idx="2234">
                  <c:v>45247</c:v>
                </c:pt>
                <c:pt idx="2235">
                  <c:v>45250</c:v>
                </c:pt>
                <c:pt idx="2236">
                  <c:v>45251</c:v>
                </c:pt>
                <c:pt idx="2237">
                  <c:v>45252</c:v>
                </c:pt>
                <c:pt idx="2238">
                  <c:v>45254</c:v>
                </c:pt>
                <c:pt idx="2239">
                  <c:v>45257</c:v>
                </c:pt>
                <c:pt idx="2240">
                  <c:v>45258</c:v>
                </c:pt>
                <c:pt idx="2241">
                  <c:v>45259</c:v>
                </c:pt>
                <c:pt idx="2242">
                  <c:v>45260</c:v>
                </c:pt>
                <c:pt idx="2243">
                  <c:v>45261</c:v>
                </c:pt>
                <c:pt idx="2244">
                  <c:v>45264</c:v>
                </c:pt>
                <c:pt idx="2245">
                  <c:v>45265</c:v>
                </c:pt>
                <c:pt idx="2246">
                  <c:v>45266</c:v>
                </c:pt>
                <c:pt idx="2247">
                  <c:v>45267</c:v>
                </c:pt>
                <c:pt idx="2248">
                  <c:v>45268</c:v>
                </c:pt>
                <c:pt idx="2249">
                  <c:v>45271</c:v>
                </c:pt>
                <c:pt idx="2250">
                  <c:v>45272</c:v>
                </c:pt>
                <c:pt idx="2251">
                  <c:v>45273</c:v>
                </c:pt>
                <c:pt idx="2252">
                  <c:v>45274</c:v>
                </c:pt>
                <c:pt idx="2253">
                  <c:v>45275</c:v>
                </c:pt>
                <c:pt idx="2254">
                  <c:v>45278</c:v>
                </c:pt>
                <c:pt idx="2255">
                  <c:v>45279</c:v>
                </c:pt>
                <c:pt idx="2256">
                  <c:v>45280</c:v>
                </c:pt>
                <c:pt idx="2257">
                  <c:v>45281</c:v>
                </c:pt>
                <c:pt idx="2258">
                  <c:v>45282</c:v>
                </c:pt>
                <c:pt idx="2259">
                  <c:v>45286</c:v>
                </c:pt>
                <c:pt idx="2260">
                  <c:v>45287</c:v>
                </c:pt>
                <c:pt idx="2261">
                  <c:v>45288</c:v>
                </c:pt>
                <c:pt idx="2262">
                  <c:v>45289</c:v>
                </c:pt>
                <c:pt idx="2263">
                  <c:v>45293</c:v>
                </c:pt>
                <c:pt idx="2264">
                  <c:v>45294</c:v>
                </c:pt>
                <c:pt idx="2265">
                  <c:v>45295</c:v>
                </c:pt>
                <c:pt idx="2266">
                  <c:v>45296</c:v>
                </c:pt>
                <c:pt idx="2267">
                  <c:v>45299</c:v>
                </c:pt>
                <c:pt idx="2268">
                  <c:v>45300</c:v>
                </c:pt>
                <c:pt idx="2269">
                  <c:v>45301</c:v>
                </c:pt>
                <c:pt idx="2270">
                  <c:v>45302</c:v>
                </c:pt>
                <c:pt idx="2271">
                  <c:v>45303</c:v>
                </c:pt>
                <c:pt idx="2272">
                  <c:v>45307</c:v>
                </c:pt>
                <c:pt idx="2273">
                  <c:v>45308</c:v>
                </c:pt>
                <c:pt idx="2274">
                  <c:v>45309</c:v>
                </c:pt>
                <c:pt idx="2275">
                  <c:v>45310</c:v>
                </c:pt>
                <c:pt idx="2276">
                  <c:v>45313</c:v>
                </c:pt>
                <c:pt idx="2277">
                  <c:v>45314</c:v>
                </c:pt>
                <c:pt idx="2278">
                  <c:v>45315</c:v>
                </c:pt>
                <c:pt idx="2279">
                  <c:v>45316</c:v>
                </c:pt>
                <c:pt idx="2280">
                  <c:v>45317</c:v>
                </c:pt>
                <c:pt idx="2281">
                  <c:v>45320</c:v>
                </c:pt>
                <c:pt idx="2282">
                  <c:v>45321</c:v>
                </c:pt>
                <c:pt idx="2283">
                  <c:v>45322</c:v>
                </c:pt>
                <c:pt idx="2284">
                  <c:v>45323</c:v>
                </c:pt>
                <c:pt idx="2285">
                  <c:v>45324</c:v>
                </c:pt>
                <c:pt idx="2286">
                  <c:v>45327</c:v>
                </c:pt>
                <c:pt idx="2287">
                  <c:v>45328</c:v>
                </c:pt>
                <c:pt idx="2288">
                  <c:v>45329</c:v>
                </c:pt>
                <c:pt idx="2289">
                  <c:v>45330</c:v>
                </c:pt>
                <c:pt idx="2290">
                  <c:v>45331</c:v>
                </c:pt>
                <c:pt idx="2291">
                  <c:v>45334</c:v>
                </c:pt>
                <c:pt idx="2292">
                  <c:v>45335</c:v>
                </c:pt>
                <c:pt idx="2293">
                  <c:v>45336</c:v>
                </c:pt>
                <c:pt idx="2294">
                  <c:v>45337</c:v>
                </c:pt>
                <c:pt idx="2295">
                  <c:v>45338</c:v>
                </c:pt>
                <c:pt idx="2296">
                  <c:v>45342</c:v>
                </c:pt>
                <c:pt idx="2297">
                  <c:v>45343</c:v>
                </c:pt>
                <c:pt idx="2298">
                  <c:v>45344</c:v>
                </c:pt>
                <c:pt idx="2299">
                  <c:v>45345</c:v>
                </c:pt>
                <c:pt idx="2300">
                  <c:v>45348</c:v>
                </c:pt>
                <c:pt idx="2301">
                  <c:v>45349</c:v>
                </c:pt>
                <c:pt idx="2302">
                  <c:v>45350</c:v>
                </c:pt>
                <c:pt idx="2303">
                  <c:v>45351</c:v>
                </c:pt>
                <c:pt idx="2304">
                  <c:v>45352</c:v>
                </c:pt>
                <c:pt idx="2305">
                  <c:v>45355</c:v>
                </c:pt>
                <c:pt idx="2306">
                  <c:v>45356</c:v>
                </c:pt>
                <c:pt idx="2307">
                  <c:v>45357</c:v>
                </c:pt>
                <c:pt idx="2308">
                  <c:v>45358</c:v>
                </c:pt>
                <c:pt idx="2309">
                  <c:v>45359</c:v>
                </c:pt>
                <c:pt idx="2310">
                  <c:v>45362</c:v>
                </c:pt>
                <c:pt idx="2311">
                  <c:v>45363</c:v>
                </c:pt>
                <c:pt idx="2312">
                  <c:v>45364</c:v>
                </c:pt>
                <c:pt idx="2313">
                  <c:v>45365</c:v>
                </c:pt>
                <c:pt idx="2314">
                  <c:v>45366</c:v>
                </c:pt>
                <c:pt idx="2315">
                  <c:v>45369</c:v>
                </c:pt>
                <c:pt idx="2316">
                  <c:v>45370</c:v>
                </c:pt>
                <c:pt idx="2317">
                  <c:v>45371</c:v>
                </c:pt>
                <c:pt idx="2318">
                  <c:v>45372</c:v>
                </c:pt>
                <c:pt idx="2319">
                  <c:v>45373</c:v>
                </c:pt>
                <c:pt idx="2320">
                  <c:v>45376</c:v>
                </c:pt>
                <c:pt idx="2321">
                  <c:v>45377</c:v>
                </c:pt>
                <c:pt idx="2322">
                  <c:v>45378</c:v>
                </c:pt>
                <c:pt idx="2323">
                  <c:v>45379</c:v>
                </c:pt>
                <c:pt idx="2324">
                  <c:v>45383</c:v>
                </c:pt>
                <c:pt idx="2325">
                  <c:v>45384</c:v>
                </c:pt>
                <c:pt idx="2326">
                  <c:v>45385</c:v>
                </c:pt>
                <c:pt idx="2327">
                  <c:v>45386</c:v>
                </c:pt>
                <c:pt idx="2328">
                  <c:v>45387</c:v>
                </c:pt>
                <c:pt idx="2329">
                  <c:v>45390</c:v>
                </c:pt>
                <c:pt idx="2330">
                  <c:v>45391</c:v>
                </c:pt>
                <c:pt idx="2331">
                  <c:v>45392</c:v>
                </c:pt>
                <c:pt idx="2332">
                  <c:v>45393</c:v>
                </c:pt>
                <c:pt idx="2333">
                  <c:v>45394</c:v>
                </c:pt>
                <c:pt idx="2334">
                  <c:v>45397</c:v>
                </c:pt>
                <c:pt idx="2335">
                  <c:v>45398</c:v>
                </c:pt>
                <c:pt idx="2336">
                  <c:v>45399</c:v>
                </c:pt>
                <c:pt idx="2337">
                  <c:v>45400</c:v>
                </c:pt>
                <c:pt idx="2338">
                  <c:v>45401</c:v>
                </c:pt>
                <c:pt idx="2339">
                  <c:v>45404</c:v>
                </c:pt>
                <c:pt idx="2340">
                  <c:v>45405</c:v>
                </c:pt>
                <c:pt idx="2341">
                  <c:v>45406</c:v>
                </c:pt>
                <c:pt idx="2342">
                  <c:v>45407</c:v>
                </c:pt>
                <c:pt idx="2343">
                  <c:v>45408</c:v>
                </c:pt>
                <c:pt idx="2344">
                  <c:v>45411</c:v>
                </c:pt>
                <c:pt idx="2345">
                  <c:v>45412</c:v>
                </c:pt>
                <c:pt idx="2346">
                  <c:v>45413</c:v>
                </c:pt>
                <c:pt idx="2347">
                  <c:v>45414</c:v>
                </c:pt>
                <c:pt idx="2348">
                  <c:v>45415</c:v>
                </c:pt>
                <c:pt idx="2349">
                  <c:v>45418</c:v>
                </c:pt>
                <c:pt idx="2350">
                  <c:v>45419</c:v>
                </c:pt>
                <c:pt idx="2351">
                  <c:v>45420</c:v>
                </c:pt>
                <c:pt idx="2352">
                  <c:v>45421</c:v>
                </c:pt>
                <c:pt idx="2353">
                  <c:v>45422</c:v>
                </c:pt>
                <c:pt idx="2354">
                  <c:v>45425</c:v>
                </c:pt>
                <c:pt idx="2355">
                  <c:v>45426</c:v>
                </c:pt>
                <c:pt idx="2356">
                  <c:v>45427</c:v>
                </c:pt>
                <c:pt idx="2357">
                  <c:v>45428</c:v>
                </c:pt>
                <c:pt idx="2358">
                  <c:v>45429</c:v>
                </c:pt>
                <c:pt idx="2359">
                  <c:v>45432</c:v>
                </c:pt>
                <c:pt idx="2360">
                  <c:v>45433</c:v>
                </c:pt>
                <c:pt idx="2361">
                  <c:v>45434</c:v>
                </c:pt>
                <c:pt idx="2362">
                  <c:v>45435</c:v>
                </c:pt>
                <c:pt idx="2363">
                  <c:v>45436</c:v>
                </c:pt>
                <c:pt idx="2364">
                  <c:v>45440</c:v>
                </c:pt>
                <c:pt idx="2365">
                  <c:v>45441</c:v>
                </c:pt>
                <c:pt idx="2366">
                  <c:v>45442</c:v>
                </c:pt>
                <c:pt idx="2367">
                  <c:v>45443</c:v>
                </c:pt>
                <c:pt idx="2368">
                  <c:v>45446</c:v>
                </c:pt>
                <c:pt idx="2369">
                  <c:v>45447</c:v>
                </c:pt>
                <c:pt idx="2370">
                  <c:v>45448</c:v>
                </c:pt>
                <c:pt idx="2371">
                  <c:v>45449</c:v>
                </c:pt>
                <c:pt idx="2372">
                  <c:v>45450</c:v>
                </c:pt>
                <c:pt idx="2373">
                  <c:v>45453</c:v>
                </c:pt>
                <c:pt idx="2374">
                  <c:v>45454</c:v>
                </c:pt>
                <c:pt idx="2375">
                  <c:v>45455</c:v>
                </c:pt>
                <c:pt idx="2376">
                  <c:v>45456</c:v>
                </c:pt>
                <c:pt idx="2377">
                  <c:v>45457</c:v>
                </c:pt>
                <c:pt idx="2378">
                  <c:v>45460</c:v>
                </c:pt>
                <c:pt idx="2379">
                  <c:v>45461</c:v>
                </c:pt>
                <c:pt idx="2380">
                  <c:v>45463</c:v>
                </c:pt>
                <c:pt idx="2381">
                  <c:v>45464</c:v>
                </c:pt>
                <c:pt idx="2382">
                  <c:v>45467</c:v>
                </c:pt>
                <c:pt idx="2383">
                  <c:v>45468</c:v>
                </c:pt>
                <c:pt idx="2384">
                  <c:v>45469</c:v>
                </c:pt>
                <c:pt idx="2385">
                  <c:v>45470</c:v>
                </c:pt>
                <c:pt idx="2386">
                  <c:v>45471</c:v>
                </c:pt>
                <c:pt idx="2387">
                  <c:v>45474</c:v>
                </c:pt>
                <c:pt idx="2388">
                  <c:v>45475</c:v>
                </c:pt>
                <c:pt idx="2389">
                  <c:v>45476</c:v>
                </c:pt>
                <c:pt idx="2390">
                  <c:v>45478</c:v>
                </c:pt>
                <c:pt idx="2391">
                  <c:v>45481</c:v>
                </c:pt>
                <c:pt idx="2392">
                  <c:v>45482</c:v>
                </c:pt>
                <c:pt idx="2393">
                  <c:v>45483</c:v>
                </c:pt>
                <c:pt idx="2394">
                  <c:v>45484</c:v>
                </c:pt>
                <c:pt idx="2395">
                  <c:v>45485</c:v>
                </c:pt>
                <c:pt idx="2396">
                  <c:v>45488</c:v>
                </c:pt>
                <c:pt idx="2397">
                  <c:v>45489</c:v>
                </c:pt>
                <c:pt idx="2398">
                  <c:v>45490</c:v>
                </c:pt>
                <c:pt idx="2399">
                  <c:v>45491</c:v>
                </c:pt>
                <c:pt idx="2400">
                  <c:v>45492</c:v>
                </c:pt>
                <c:pt idx="2401">
                  <c:v>45495</c:v>
                </c:pt>
                <c:pt idx="2402">
                  <c:v>45496</c:v>
                </c:pt>
                <c:pt idx="2403">
                  <c:v>45497</c:v>
                </c:pt>
                <c:pt idx="2404">
                  <c:v>45498</c:v>
                </c:pt>
                <c:pt idx="2405">
                  <c:v>45499</c:v>
                </c:pt>
                <c:pt idx="2406">
                  <c:v>45502</c:v>
                </c:pt>
                <c:pt idx="2407">
                  <c:v>45503</c:v>
                </c:pt>
                <c:pt idx="2408">
                  <c:v>45504</c:v>
                </c:pt>
                <c:pt idx="2409">
                  <c:v>45505</c:v>
                </c:pt>
                <c:pt idx="2410">
                  <c:v>45506</c:v>
                </c:pt>
                <c:pt idx="2411">
                  <c:v>45509</c:v>
                </c:pt>
                <c:pt idx="2412">
                  <c:v>45510</c:v>
                </c:pt>
                <c:pt idx="2413">
                  <c:v>45511</c:v>
                </c:pt>
                <c:pt idx="2414">
                  <c:v>45512</c:v>
                </c:pt>
                <c:pt idx="2415">
                  <c:v>45513</c:v>
                </c:pt>
                <c:pt idx="2416">
                  <c:v>45516</c:v>
                </c:pt>
                <c:pt idx="2417">
                  <c:v>45517</c:v>
                </c:pt>
                <c:pt idx="2418">
                  <c:v>45518</c:v>
                </c:pt>
                <c:pt idx="2419">
                  <c:v>45519</c:v>
                </c:pt>
                <c:pt idx="2420">
                  <c:v>45520</c:v>
                </c:pt>
                <c:pt idx="2421">
                  <c:v>45523</c:v>
                </c:pt>
                <c:pt idx="2422">
                  <c:v>45524</c:v>
                </c:pt>
                <c:pt idx="2423">
                  <c:v>45525</c:v>
                </c:pt>
                <c:pt idx="2424">
                  <c:v>45526</c:v>
                </c:pt>
                <c:pt idx="2425">
                  <c:v>45527</c:v>
                </c:pt>
                <c:pt idx="2426">
                  <c:v>45530</c:v>
                </c:pt>
                <c:pt idx="2427">
                  <c:v>45531</c:v>
                </c:pt>
                <c:pt idx="2428">
                  <c:v>45532</c:v>
                </c:pt>
                <c:pt idx="2429">
                  <c:v>45533</c:v>
                </c:pt>
                <c:pt idx="2430">
                  <c:v>45534</c:v>
                </c:pt>
                <c:pt idx="2431">
                  <c:v>45538</c:v>
                </c:pt>
                <c:pt idx="2432">
                  <c:v>45539</c:v>
                </c:pt>
                <c:pt idx="2433">
                  <c:v>45540</c:v>
                </c:pt>
                <c:pt idx="2434">
                  <c:v>45541</c:v>
                </c:pt>
                <c:pt idx="2435">
                  <c:v>45544</c:v>
                </c:pt>
                <c:pt idx="2436">
                  <c:v>45545</c:v>
                </c:pt>
                <c:pt idx="2437">
                  <c:v>45546</c:v>
                </c:pt>
                <c:pt idx="2438">
                  <c:v>45547</c:v>
                </c:pt>
                <c:pt idx="2439">
                  <c:v>45548</c:v>
                </c:pt>
                <c:pt idx="2440">
                  <c:v>45551</c:v>
                </c:pt>
                <c:pt idx="2441">
                  <c:v>45552</c:v>
                </c:pt>
                <c:pt idx="2442">
                  <c:v>45553</c:v>
                </c:pt>
                <c:pt idx="2443">
                  <c:v>45554</c:v>
                </c:pt>
                <c:pt idx="2444">
                  <c:v>45555</c:v>
                </c:pt>
                <c:pt idx="2445">
                  <c:v>45558</c:v>
                </c:pt>
                <c:pt idx="2446">
                  <c:v>45559</c:v>
                </c:pt>
                <c:pt idx="2447">
                  <c:v>45560</c:v>
                </c:pt>
                <c:pt idx="2448">
                  <c:v>45561</c:v>
                </c:pt>
                <c:pt idx="2449">
                  <c:v>45562</c:v>
                </c:pt>
                <c:pt idx="2450">
                  <c:v>45565</c:v>
                </c:pt>
                <c:pt idx="2451">
                  <c:v>45566</c:v>
                </c:pt>
                <c:pt idx="2452">
                  <c:v>45567</c:v>
                </c:pt>
                <c:pt idx="2453">
                  <c:v>45568</c:v>
                </c:pt>
                <c:pt idx="2454">
                  <c:v>45569</c:v>
                </c:pt>
                <c:pt idx="2455">
                  <c:v>45572</c:v>
                </c:pt>
                <c:pt idx="2456">
                  <c:v>45573</c:v>
                </c:pt>
                <c:pt idx="2457">
                  <c:v>45574</c:v>
                </c:pt>
                <c:pt idx="2458">
                  <c:v>45575</c:v>
                </c:pt>
                <c:pt idx="2459">
                  <c:v>45576</c:v>
                </c:pt>
                <c:pt idx="2460">
                  <c:v>45579</c:v>
                </c:pt>
                <c:pt idx="2461">
                  <c:v>45580</c:v>
                </c:pt>
                <c:pt idx="2462">
                  <c:v>45581</c:v>
                </c:pt>
                <c:pt idx="2463">
                  <c:v>45582</c:v>
                </c:pt>
                <c:pt idx="2464">
                  <c:v>45583</c:v>
                </c:pt>
                <c:pt idx="2465">
                  <c:v>45586</c:v>
                </c:pt>
                <c:pt idx="2466">
                  <c:v>45587</c:v>
                </c:pt>
                <c:pt idx="2467">
                  <c:v>45588</c:v>
                </c:pt>
                <c:pt idx="2468">
                  <c:v>45589</c:v>
                </c:pt>
                <c:pt idx="2469">
                  <c:v>45590</c:v>
                </c:pt>
                <c:pt idx="2470">
                  <c:v>45593</c:v>
                </c:pt>
                <c:pt idx="2471">
                  <c:v>45594</c:v>
                </c:pt>
                <c:pt idx="2472">
                  <c:v>45595</c:v>
                </c:pt>
                <c:pt idx="2473">
                  <c:v>45596</c:v>
                </c:pt>
                <c:pt idx="2474">
                  <c:v>45597</c:v>
                </c:pt>
                <c:pt idx="2475">
                  <c:v>45600</c:v>
                </c:pt>
                <c:pt idx="2476">
                  <c:v>45601</c:v>
                </c:pt>
                <c:pt idx="2477">
                  <c:v>45602</c:v>
                </c:pt>
                <c:pt idx="2478">
                  <c:v>45603</c:v>
                </c:pt>
                <c:pt idx="2479">
                  <c:v>45604</c:v>
                </c:pt>
                <c:pt idx="2480">
                  <c:v>45607</c:v>
                </c:pt>
                <c:pt idx="2481">
                  <c:v>45608</c:v>
                </c:pt>
                <c:pt idx="2482">
                  <c:v>45609</c:v>
                </c:pt>
                <c:pt idx="2483">
                  <c:v>45610</c:v>
                </c:pt>
                <c:pt idx="2484">
                  <c:v>45611</c:v>
                </c:pt>
                <c:pt idx="2485">
                  <c:v>45614</c:v>
                </c:pt>
                <c:pt idx="2486">
                  <c:v>45615</c:v>
                </c:pt>
                <c:pt idx="2487">
                  <c:v>45616</c:v>
                </c:pt>
                <c:pt idx="2488">
                  <c:v>45617</c:v>
                </c:pt>
                <c:pt idx="2489">
                  <c:v>45618</c:v>
                </c:pt>
                <c:pt idx="2490">
                  <c:v>45621</c:v>
                </c:pt>
                <c:pt idx="2491">
                  <c:v>45622</c:v>
                </c:pt>
                <c:pt idx="2492">
                  <c:v>45623</c:v>
                </c:pt>
                <c:pt idx="2493">
                  <c:v>45625</c:v>
                </c:pt>
                <c:pt idx="2494">
                  <c:v>45628</c:v>
                </c:pt>
                <c:pt idx="2495">
                  <c:v>45629</c:v>
                </c:pt>
                <c:pt idx="2496">
                  <c:v>45630</c:v>
                </c:pt>
                <c:pt idx="2497">
                  <c:v>45631</c:v>
                </c:pt>
                <c:pt idx="2498">
                  <c:v>45632</c:v>
                </c:pt>
                <c:pt idx="2499">
                  <c:v>45635</c:v>
                </c:pt>
                <c:pt idx="2500">
                  <c:v>45636</c:v>
                </c:pt>
                <c:pt idx="2501">
                  <c:v>45637</c:v>
                </c:pt>
                <c:pt idx="2502">
                  <c:v>45638</c:v>
                </c:pt>
                <c:pt idx="2503">
                  <c:v>45639</c:v>
                </c:pt>
                <c:pt idx="2504">
                  <c:v>45642</c:v>
                </c:pt>
                <c:pt idx="2505">
                  <c:v>45643</c:v>
                </c:pt>
                <c:pt idx="2506">
                  <c:v>45644</c:v>
                </c:pt>
                <c:pt idx="2507">
                  <c:v>45645</c:v>
                </c:pt>
                <c:pt idx="2508">
                  <c:v>45646</c:v>
                </c:pt>
                <c:pt idx="2509">
                  <c:v>45649</c:v>
                </c:pt>
                <c:pt idx="2510">
                  <c:v>45650</c:v>
                </c:pt>
                <c:pt idx="2511">
                  <c:v>45652</c:v>
                </c:pt>
                <c:pt idx="2512">
                  <c:v>45653</c:v>
                </c:pt>
                <c:pt idx="2513">
                  <c:v>45656</c:v>
                </c:pt>
                <c:pt idx="2514">
                  <c:v>45657</c:v>
                </c:pt>
              </c:numCache>
            </c:numRef>
          </c:cat>
          <c:val>
            <c:numRef>
              <c:f>'Statistics 1'!$AM$7:$AM$3708</c:f>
              <c:numCache>
                <c:formatCode>0.00000%</c:formatCode>
                <c:ptCount val="3702"/>
                <c:pt idx="0">
                  <c:v>-8.2143166729382086E-4</c:v>
                </c:pt>
                <c:pt idx="1">
                  <c:v>-3.792053293152184E-4</c:v>
                </c:pt>
                <c:pt idx="2">
                  <c:v>-1.0831372201061116E-4</c:v>
                </c:pt>
                <c:pt idx="3">
                  <c:v>-5.1203213807695779E-4</c:v>
                </c:pt>
                <c:pt idx="4">
                  <c:v>-8.9139869973733053E-4</c:v>
                </c:pt>
                <c:pt idx="5">
                  <c:v>-9.7495544218067706E-4</c:v>
                </c:pt>
                <c:pt idx="6">
                  <c:v>-7.4151559483432263E-4</c:v>
                </c:pt>
                <c:pt idx="7">
                  <c:v>-9.6003702084074239E-4</c:v>
                </c:pt>
                <c:pt idx="8">
                  <c:v>-9.385524785187196E-4</c:v>
                </c:pt>
                <c:pt idx="9">
                  <c:v>-5.3903736089497777E-4</c:v>
                </c:pt>
                <c:pt idx="10">
                  <c:v>-7.5970630678782525E-4</c:v>
                </c:pt>
                <c:pt idx="11">
                  <c:v>-7.0634132649173825E-4</c:v>
                </c:pt>
                <c:pt idx="12">
                  <c:v>-7.8957066507855328E-4</c:v>
                </c:pt>
                <c:pt idx="13">
                  <c:v>-8.0316236640240208E-4</c:v>
                </c:pt>
                <c:pt idx="14">
                  <c:v>-8.0461674081505348E-4</c:v>
                </c:pt>
                <c:pt idx="15">
                  <c:v>-1.1955151022022847E-3</c:v>
                </c:pt>
                <c:pt idx="16">
                  <c:v>-1.347023124833781E-3</c:v>
                </c:pt>
                <c:pt idx="17">
                  <c:v>-1.7014716978096685E-3</c:v>
                </c:pt>
                <c:pt idx="18">
                  <c:v>-1.6061005178697628E-3</c:v>
                </c:pt>
                <c:pt idx="19">
                  <c:v>-1.5015698331778545E-3</c:v>
                </c:pt>
                <c:pt idx="20">
                  <c:v>-1.5546358834684687E-3</c:v>
                </c:pt>
                <c:pt idx="21">
                  <c:v>-1.9871280559033756E-3</c:v>
                </c:pt>
                <c:pt idx="22">
                  <c:v>-1.765577374646227E-3</c:v>
                </c:pt>
                <c:pt idx="23">
                  <c:v>-1.4888274708966269E-3</c:v>
                </c:pt>
                <c:pt idx="24">
                  <c:v>-1.2119074313033736E-3</c:v>
                </c:pt>
                <c:pt idx="25">
                  <c:v>-1.0242632461248975E-3</c:v>
                </c:pt>
                <c:pt idx="26">
                  <c:v>-6.3686138954793152E-4</c:v>
                </c:pt>
                <c:pt idx="27">
                  <c:v>-5.7924396209208472E-4</c:v>
                </c:pt>
                <c:pt idx="28">
                  <c:v>-2.9766594407534363E-4</c:v>
                </c:pt>
                <c:pt idx="29">
                  <c:v>-4.4282875224042109E-4</c:v>
                </c:pt>
                <c:pt idx="30">
                  <c:v>-5.4038618771045147E-4</c:v>
                </c:pt>
                <c:pt idx="31">
                  <c:v>-5.0545825368613208E-4</c:v>
                </c:pt>
                <c:pt idx="32">
                  <c:v>-5.7611198914912678E-4</c:v>
                </c:pt>
                <c:pt idx="33">
                  <c:v>-6.4500645046632011E-4</c:v>
                </c:pt>
                <c:pt idx="34">
                  <c:v>-3.5601544610652666E-4</c:v>
                </c:pt>
                <c:pt idx="35">
                  <c:v>-4.9784996302381691E-4</c:v>
                </c:pt>
                <c:pt idx="36">
                  <c:v>-7.5774802650903025E-4</c:v>
                </c:pt>
                <c:pt idx="37">
                  <c:v>-8.4876158057886424E-4</c:v>
                </c:pt>
                <c:pt idx="38">
                  <c:v>-8.3970375671120316E-4</c:v>
                </c:pt>
                <c:pt idx="39">
                  <c:v>-5.8915496605489661E-4</c:v>
                </c:pt>
                <c:pt idx="40">
                  <c:v>-5.1845421655213029E-4</c:v>
                </c:pt>
                <c:pt idx="41">
                  <c:v>-1.6811490069557395E-4</c:v>
                </c:pt>
                <c:pt idx="42">
                  <c:v>-1.3515878137682907E-4</c:v>
                </c:pt>
                <c:pt idx="43">
                  <c:v>-2.5508222600509003E-5</c:v>
                </c:pt>
                <c:pt idx="44">
                  <c:v>2.2134436671371639E-4</c:v>
                </c:pt>
                <c:pt idx="45">
                  <c:v>1.4855875320528666E-4</c:v>
                </c:pt>
                <c:pt idx="46">
                  <c:v>-1.9411535108927991E-5</c:v>
                </c:pt>
                <c:pt idx="47">
                  <c:v>-4.7609031690932591E-4</c:v>
                </c:pt>
                <c:pt idx="48">
                  <c:v>-8.6362974022588523E-4</c:v>
                </c:pt>
                <c:pt idx="49">
                  <c:v>-1.1514306069649787E-3</c:v>
                </c:pt>
                <c:pt idx="50">
                  <c:v>-1.026387576418806E-3</c:v>
                </c:pt>
                <c:pt idx="51">
                  <c:v>-8.1990824331729681E-4</c:v>
                </c:pt>
                <c:pt idx="52">
                  <c:v>-8.4187671782515584E-4</c:v>
                </c:pt>
                <c:pt idx="53">
                  <c:v>-7.375452561533013E-4</c:v>
                </c:pt>
                <c:pt idx="54">
                  <c:v>-7.1659278417181358E-4</c:v>
                </c:pt>
                <c:pt idx="55">
                  <c:v>-7.9432508036868027E-4</c:v>
                </c:pt>
                <c:pt idx="56">
                  <c:v>-5.6690658852492849E-4</c:v>
                </c:pt>
                <c:pt idx="57">
                  <c:v>-4.9065356653117025E-4</c:v>
                </c:pt>
                <c:pt idx="58">
                  <c:v>-4.3080261961146271E-4</c:v>
                </c:pt>
                <c:pt idx="59">
                  <c:v>-8.7611773208408269E-5</c:v>
                </c:pt>
                <c:pt idx="60">
                  <c:v>2.3484066071381826E-4</c:v>
                </c:pt>
                <c:pt idx="61">
                  <c:v>-2.0094248054877215E-4</c:v>
                </c:pt>
                <c:pt idx="62">
                  <c:v>-2.4821834044413672E-4</c:v>
                </c:pt>
                <c:pt idx="63">
                  <c:v>-1.5853366122513108E-4</c:v>
                </c:pt>
                <c:pt idx="64">
                  <c:v>-2.6937829975706663E-4</c:v>
                </c:pt>
                <c:pt idx="65">
                  <c:v>-1.6488877722144638E-4</c:v>
                </c:pt>
                <c:pt idx="66">
                  <c:v>-4.5369858656032499E-4</c:v>
                </c:pt>
                <c:pt idx="67">
                  <c:v>-8.544430394707114E-4</c:v>
                </c:pt>
                <c:pt idx="68">
                  <c:v>-1.2718927234984846E-3</c:v>
                </c:pt>
                <c:pt idx="69">
                  <c:v>-1.4422747780509419E-3</c:v>
                </c:pt>
                <c:pt idx="70">
                  <c:v>-2.0071616975642853E-3</c:v>
                </c:pt>
                <c:pt idx="71">
                  <c:v>-2.3072116651505384E-3</c:v>
                </c:pt>
                <c:pt idx="72">
                  <c:v>-2.1049036212275889E-3</c:v>
                </c:pt>
                <c:pt idx="73">
                  <c:v>-1.6602469851527343E-3</c:v>
                </c:pt>
                <c:pt idx="74">
                  <c:v>-1.4137574898567134E-3</c:v>
                </c:pt>
                <c:pt idx="75">
                  <c:v>-1.5996524520319219E-3</c:v>
                </c:pt>
                <c:pt idx="76">
                  <c:v>-1.7593420627441373E-3</c:v>
                </c:pt>
                <c:pt idx="77">
                  <c:v>-1.5416603489890512E-3</c:v>
                </c:pt>
                <c:pt idx="78">
                  <c:v>-1.6024648473178765E-3</c:v>
                </c:pt>
                <c:pt idx="79">
                  <c:v>-1.7624878112582373E-3</c:v>
                </c:pt>
                <c:pt idx="80">
                  <c:v>-1.4459896132046292E-3</c:v>
                </c:pt>
                <c:pt idx="81">
                  <c:v>-1.8004158810421291E-3</c:v>
                </c:pt>
                <c:pt idx="82">
                  <c:v>-1.8731523202184022E-3</c:v>
                </c:pt>
                <c:pt idx="83">
                  <c:v>-2.0894034252865712E-3</c:v>
                </c:pt>
                <c:pt idx="84">
                  <c:v>-2.0180168884361182E-3</c:v>
                </c:pt>
                <c:pt idx="85">
                  <c:v>-1.7678692102593967E-3</c:v>
                </c:pt>
                <c:pt idx="86">
                  <c:v>-1.4102481384455701E-3</c:v>
                </c:pt>
                <c:pt idx="87">
                  <c:v>-1.4803881930173842E-3</c:v>
                </c:pt>
                <c:pt idx="88">
                  <c:v>-1.5019529305299797E-3</c:v>
                </c:pt>
                <c:pt idx="89">
                  <c:v>-1.4327780488232107E-3</c:v>
                </c:pt>
                <c:pt idx="90">
                  <c:v>-1.7571410410880089E-3</c:v>
                </c:pt>
                <c:pt idx="91">
                  <c:v>-1.9071268317610566E-3</c:v>
                </c:pt>
                <c:pt idx="92">
                  <c:v>-2.1421591525610738E-3</c:v>
                </c:pt>
                <c:pt idx="93">
                  <c:v>-2.1039346594591665E-3</c:v>
                </c:pt>
                <c:pt idx="94">
                  <c:v>-2.2466159560839173E-3</c:v>
                </c:pt>
                <c:pt idx="95">
                  <c:v>-2.7557456501824638E-3</c:v>
                </c:pt>
                <c:pt idx="96">
                  <c:v>-2.3929264317379424E-3</c:v>
                </c:pt>
                <c:pt idx="97">
                  <c:v>-2.1597588587261322E-3</c:v>
                </c:pt>
                <c:pt idx="98">
                  <c:v>-1.9977082656410577E-3</c:v>
                </c:pt>
                <c:pt idx="99">
                  <c:v>-1.8501161212266051E-3</c:v>
                </c:pt>
                <c:pt idx="100">
                  <c:v>-1.9130274865007523E-3</c:v>
                </c:pt>
                <c:pt idx="101">
                  <c:v>-1.7738173066274491E-3</c:v>
                </c:pt>
                <c:pt idx="102">
                  <c:v>-1.7779689236822943E-3</c:v>
                </c:pt>
                <c:pt idx="103">
                  <c:v>-1.8607119910640129E-3</c:v>
                </c:pt>
                <c:pt idx="104">
                  <c:v>-2.1247035043842075E-3</c:v>
                </c:pt>
                <c:pt idx="105">
                  <c:v>-2.0892918558426958E-3</c:v>
                </c:pt>
                <c:pt idx="106">
                  <c:v>-2.0047244960744565E-3</c:v>
                </c:pt>
                <c:pt idx="107">
                  <c:v>-1.7834195046690096E-3</c:v>
                </c:pt>
                <c:pt idx="108">
                  <c:v>-1.4190416254982322E-3</c:v>
                </c:pt>
                <c:pt idx="109">
                  <c:v>-1.4387513682506765E-3</c:v>
                </c:pt>
                <c:pt idx="110">
                  <c:v>-1.4584046697017552E-3</c:v>
                </c:pt>
                <c:pt idx="111">
                  <c:v>-1.705379047644801E-3</c:v>
                </c:pt>
                <c:pt idx="112">
                  <c:v>-1.320344780532887E-3</c:v>
                </c:pt>
                <c:pt idx="113">
                  <c:v>-1.321093690868349E-3</c:v>
                </c:pt>
                <c:pt idx="114">
                  <c:v>-1.4555530764137521E-3</c:v>
                </c:pt>
                <c:pt idx="115">
                  <c:v>-1.5787172162773323E-3</c:v>
                </c:pt>
                <c:pt idx="116">
                  <c:v>-1.7360293928040161E-3</c:v>
                </c:pt>
                <c:pt idx="117">
                  <c:v>-1.9428327918377397E-3</c:v>
                </c:pt>
                <c:pt idx="118">
                  <c:v>-2.1970317780284892E-3</c:v>
                </c:pt>
                <c:pt idx="119">
                  <c:v>-1.844286584647794E-3</c:v>
                </c:pt>
                <c:pt idx="120">
                  <c:v>-1.7750965921590814E-3</c:v>
                </c:pt>
                <c:pt idx="121">
                  <c:v>-1.6624698378222655E-3</c:v>
                </c:pt>
                <c:pt idx="122">
                  <c:v>-1.7840677072909008E-3</c:v>
                </c:pt>
                <c:pt idx="123">
                  <c:v>-1.8196308496501589E-3</c:v>
                </c:pt>
                <c:pt idx="124">
                  <c:v>-1.9622754779445787E-3</c:v>
                </c:pt>
                <c:pt idx="125">
                  <c:v>-2.1130022505826372E-3</c:v>
                </c:pt>
                <c:pt idx="126">
                  <c:v>-1.8770994407642943E-3</c:v>
                </c:pt>
                <c:pt idx="127">
                  <c:v>-1.9989431457517219E-3</c:v>
                </c:pt>
                <c:pt idx="128">
                  <c:v>-1.8052266058813367E-3</c:v>
                </c:pt>
                <c:pt idx="129">
                  <c:v>-1.9808167391384508E-3</c:v>
                </c:pt>
                <c:pt idx="130">
                  <c:v>-2.8048054235192714E-3</c:v>
                </c:pt>
                <c:pt idx="131">
                  <c:v>-2.7547693721740327E-3</c:v>
                </c:pt>
                <c:pt idx="132">
                  <c:v>-2.8235894409940998E-3</c:v>
                </c:pt>
                <c:pt idx="133">
                  <c:v>-3.0671446861277934E-3</c:v>
                </c:pt>
                <c:pt idx="134">
                  <c:v>-3.0331611797676261E-3</c:v>
                </c:pt>
                <c:pt idx="135">
                  <c:v>-3.1296764906659272E-3</c:v>
                </c:pt>
                <c:pt idx="136">
                  <c:v>-3.0065748927755797E-3</c:v>
                </c:pt>
                <c:pt idx="137">
                  <c:v>-3.0031044418648467E-3</c:v>
                </c:pt>
                <c:pt idx="138">
                  <c:v>-2.6879547413710993E-3</c:v>
                </c:pt>
                <c:pt idx="139">
                  <c:v>-2.5583078815801363E-3</c:v>
                </c:pt>
                <c:pt idx="140">
                  <c:v>-2.4323142732824224E-3</c:v>
                </c:pt>
                <c:pt idx="141">
                  <c:v>-2.595337877908584E-3</c:v>
                </c:pt>
                <c:pt idx="142">
                  <c:v>-2.5671269418693779E-3</c:v>
                </c:pt>
                <c:pt idx="143">
                  <c:v>-2.7089053632583433E-3</c:v>
                </c:pt>
                <c:pt idx="144">
                  <c:v>-2.9919841446114869E-3</c:v>
                </c:pt>
                <c:pt idx="145">
                  <c:v>-3.0878958161129925E-3</c:v>
                </c:pt>
                <c:pt idx="146">
                  <c:v>-2.840829811506252E-3</c:v>
                </c:pt>
                <c:pt idx="147">
                  <c:v>-3.2065971675648676E-3</c:v>
                </c:pt>
                <c:pt idx="148">
                  <c:v>-3.4580497072355183E-3</c:v>
                </c:pt>
                <c:pt idx="149">
                  <c:v>-2.6567090921222657E-3</c:v>
                </c:pt>
                <c:pt idx="150">
                  <c:v>-3.1816273618590612E-3</c:v>
                </c:pt>
                <c:pt idx="151">
                  <c:v>-3.6046278995577057E-3</c:v>
                </c:pt>
                <c:pt idx="152">
                  <c:v>-3.6307632883221027E-3</c:v>
                </c:pt>
                <c:pt idx="153">
                  <c:v>-3.4122494523107123E-3</c:v>
                </c:pt>
                <c:pt idx="154">
                  <c:v>-3.4946032369406513E-3</c:v>
                </c:pt>
                <c:pt idx="155">
                  <c:v>-2.6908355760301337E-3</c:v>
                </c:pt>
                <c:pt idx="156">
                  <c:v>-2.7905735987593635E-3</c:v>
                </c:pt>
                <c:pt idx="157">
                  <c:v>-2.7428705146190341E-3</c:v>
                </c:pt>
                <c:pt idx="158">
                  <c:v>-2.3798896438554031E-3</c:v>
                </c:pt>
                <c:pt idx="159">
                  <c:v>-2.117380559654638E-3</c:v>
                </c:pt>
                <c:pt idx="160">
                  <c:v>-2.1619922075188829E-3</c:v>
                </c:pt>
                <c:pt idx="161">
                  <c:v>-1.5087637780511829E-3</c:v>
                </c:pt>
                <c:pt idx="162">
                  <c:v>-1.4543604384569823E-3</c:v>
                </c:pt>
                <c:pt idx="163">
                  <c:v>-1.9208987899314879E-3</c:v>
                </c:pt>
                <c:pt idx="164">
                  <c:v>-2.6050627371364998E-3</c:v>
                </c:pt>
                <c:pt idx="165">
                  <c:v>-3.1797735709868115E-3</c:v>
                </c:pt>
                <c:pt idx="166">
                  <c:v>-2.8929550277003268E-3</c:v>
                </c:pt>
                <c:pt idx="167">
                  <c:v>-2.6548844541563641E-3</c:v>
                </c:pt>
                <c:pt idx="168">
                  <c:v>-3.1568506047796505E-3</c:v>
                </c:pt>
                <c:pt idx="169">
                  <c:v>-3.6467996230847353E-3</c:v>
                </c:pt>
                <c:pt idx="170">
                  <c:v>-3.5393935511279511E-3</c:v>
                </c:pt>
                <c:pt idx="171">
                  <c:v>-4.102017668153767E-3</c:v>
                </c:pt>
                <c:pt idx="172">
                  <c:v>-4.0602220320958352E-3</c:v>
                </c:pt>
                <c:pt idx="173">
                  <c:v>-3.8703034951196569E-3</c:v>
                </c:pt>
                <c:pt idx="174">
                  <c:v>-3.2405473516561294E-3</c:v>
                </c:pt>
                <c:pt idx="175">
                  <c:v>-3.5584961033287305E-3</c:v>
                </c:pt>
                <c:pt idx="176">
                  <c:v>-3.3342665910350978E-3</c:v>
                </c:pt>
                <c:pt idx="177">
                  <c:v>-3.606217787292709E-3</c:v>
                </c:pt>
                <c:pt idx="178">
                  <c:v>-3.5496902463334101E-3</c:v>
                </c:pt>
                <c:pt idx="179">
                  <c:v>-3.2702166303246343E-3</c:v>
                </c:pt>
                <c:pt idx="180">
                  <c:v>-3.2937729239773902E-3</c:v>
                </c:pt>
                <c:pt idx="181">
                  <c:v>-3.5178406348336318E-3</c:v>
                </c:pt>
                <c:pt idx="182">
                  <c:v>-3.5512684906709164E-3</c:v>
                </c:pt>
                <c:pt idx="183">
                  <c:v>-2.8444088282374635E-3</c:v>
                </c:pt>
                <c:pt idx="184">
                  <c:v>-2.6432477862103313E-3</c:v>
                </c:pt>
                <c:pt idx="185">
                  <c:v>-2.9529063715647234E-3</c:v>
                </c:pt>
                <c:pt idx="186">
                  <c:v>-2.3707808785138444E-3</c:v>
                </c:pt>
                <c:pt idx="187">
                  <c:v>-2.8566775099565741E-3</c:v>
                </c:pt>
                <c:pt idx="188">
                  <c:v>-3.4223265040106898E-3</c:v>
                </c:pt>
                <c:pt idx="189">
                  <c:v>-2.9119242078941053E-3</c:v>
                </c:pt>
                <c:pt idx="190">
                  <c:v>-2.5547561529023237E-3</c:v>
                </c:pt>
                <c:pt idx="191">
                  <c:v>-2.2066344535616243E-3</c:v>
                </c:pt>
                <c:pt idx="192">
                  <c:v>-1.6214642408927469E-3</c:v>
                </c:pt>
                <c:pt idx="193">
                  <c:v>-2.1429650725672748E-3</c:v>
                </c:pt>
                <c:pt idx="194">
                  <c:v>-2.0530767206307509E-3</c:v>
                </c:pt>
                <c:pt idx="195">
                  <c:v>-2.2492500424753929E-3</c:v>
                </c:pt>
                <c:pt idx="196">
                  <c:v>-2.2975552444459376E-3</c:v>
                </c:pt>
                <c:pt idx="197">
                  <c:v>-2.0890466320715451E-3</c:v>
                </c:pt>
                <c:pt idx="198">
                  <c:v>-1.9793174545345319E-3</c:v>
                </c:pt>
                <c:pt idx="199">
                  <c:v>-1.6174800089498399E-3</c:v>
                </c:pt>
                <c:pt idx="200">
                  <c:v>-1.4820598619977637E-3</c:v>
                </c:pt>
                <c:pt idx="201">
                  <c:v>-1.3902941943440452E-3</c:v>
                </c:pt>
                <c:pt idx="202">
                  <c:v>-6.0673197695980396E-4</c:v>
                </c:pt>
                <c:pt idx="203">
                  <c:v>-7.4961465582694018E-4</c:v>
                </c:pt>
                <c:pt idx="204">
                  <c:v>-5.9370821581980265E-4</c:v>
                </c:pt>
                <c:pt idx="205">
                  <c:v>-6.4971971814035349E-4</c:v>
                </c:pt>
                <c:pt idx="206">
                  <c:v>-6.8503015101024694E-4</c:v>
                </c:pt>
                <c:pt idx="207">
                  <c:v>-5.5457695690446353E-4</c:v>
                </c:pt>
                <c:pt idx="208">
                  <c:v>-5.8515703492064189E-4</c:v>
                </c:pt>
                <c:pt idx="209">
                  <c:v>-4.6796090447713914E-4</c:v>
                </c:pt>
                <c:pt idx="210">
                  <c:v>-8.708770674587513E-4</c:v>
                </c:pt>
                <c:pt idx="211">
                  <c:v>-9.0570555105293866E-4</c:v>
                </c:pt>
                <c:pt idx="212">
                  <c:v>-7.0391681975574068E-4</c:v>
                </c:pt>
                <c:pt idx="213">
                  <c:v>-5.2485910000591351E-4</c:v>
                </c:pt>
                <c:pt idx="214">
                  <c:v>-5.3414906372425237E-4</c:v>
                </c:pt>
                <c:pt idx="215">
                  <c:v>-8.1050249969700705E-5</c:v>
                </c:pt>
                <c:pt idx="216">
                  <c:v>-2.4808085348963094E-4</c:v>
                </c:pt>
                <c:pt idx="217">
                  <c:v>-6.0724830854922925E-4</c:v>
                </c:pt>
                <c:pt idx="218">
                  <c:v>-4.9920222785964545E-4</c:v>
                </c:pt>
                <c:pt idx="219">
                  <c:v>-2.3568854192400975E-4</c:v>
                </c:pt>
                <c:pt idx="220">
                  <c:v>-5.6493078031037167E-5</c:v>
                </c:pt>
                <c:pt idx="221">
                  <c:v>6.2979791180261266E-4</c:v>
                </c:pt>
                <c:pt idx="222">
                  <c:v>6.5195516684089089E-4</c:v>
                </c:pt>
                <c:pt idx="223">
                  <c:v>4.6495036888508226E-4</c:v>
                </c:pt>
                <c:pt idx="224">
                  <c:v>4.9417211160243733E-4</c:v>
                </c:pt>
                <c:pt idx="225">
                  <c:v>2.080052833633227E-4</c:v>
                </c:pt>
                <c:pt idx="226">
                  <c:v>6.5820852994267603E-5</c:v>
                </c:pt>
                <c:pt idx="227">
                  <c:v>9.4417924943278213E-6</c:v>
                </c:pt>
                <c:pt idx="228">
                  <c:v>1.6314349197071309E-4</c:v>
                </c:pt>
                <c:pt idx="229">
                  <c:v>3.6780742014969823E-4</c:v>
                </c:pt>
                <c:pt idx="230">
                  <c:v>7.7728709741584231E-4</c:v>
                </c:pt>
                <c:pt idx="231">
                  <c:v>9.3644656930226436E-4</c:v>
                </c:pt>
                <c:pt idx="232">
                  <c:v>1.1707050516651387E-3</c:v>
                </c:pt>
                <c:pt idx="233">
                  <c:v>1.3172520556032808E-3</c:v>
                </c:pt>
                <c:pt idx="234">
                  <c:v>1.4909601474016E-3</c:v>
                </c:pt>
                <c:pt idx="235">
                  <c:v>1.5819720136402286E-3</c:v>
                </c:pt>
                <c:pt idx="236">
                  <c:v>1.7183802962853574E-3</c:v>
                </c:pt>
                <c:pt idx="237">
                  <c:v>1.582502787511219E-3</c:v>
                </c:pt>
                <c:pt idx="238">
                  <c:v>1.7124314550752589E-3</c:v>
                </c:pt>
                <c:pt idx="239">
                  <c:v>2.2506919178063418E-3</c:v>
                </c:pt>
                <c:pt idx="240">
                  <c:v>1.7661243324629432E-3</c:v>
                </c:pt>
                <c:pt idx="241">
                  <c:v>1.5313405478357162E-3</c:v>
                </c:pt>
                <c:pt idx="242">
                  <c:v>1.2651821710710485E-3</c:v>
                </c:pt>
                <c:pt idx="243">
                  <c:v>2.0495029084795454E-3</c:v>
                </c:pt>
                <c:pt idx="244">
                  <c:v>1.6688900116722022E-3</c:v>
                </c:pt>
                <c:pt idx="245">
                  <c:v>1.5127967552542661E-3</c:v>
                </c:pt>
                <c:pt idx="246">
                  <c:v>7.8210183362855442E-4</c:v>
                </c:pt>
                <c:pt idx="247">
                  <c:v>1.2666273077913195E-3</c:v>
                </c:pt>
                <c:pt idx="248">
                  <c:v>1.4856053015428695E-3</c:v>
                </c:pt>
                <c:pt idx="249">
                  <c:v>1.5103085372721729E-3</c:v>
                </c:pt>
                <c:pt idx="250">
                  <c:v>1.405250872384094E-3</c:v>
                </c:pt>
                <c:pt idx="251">
                  <c:v>1.5857397016264421E-3</c:v>
                </c:pt>
                <c:pt idx="252">
                  <c:v>1.0737675649403445E-3</c:v>
                </c:pt>
                <c:pt idx="253">
                  <c:v>1.0922672454631206E-3</c:v>
                </c:pt>
                <c:pt idx="254">
                  <c:v>1.4133556825133159E-3</c:v>
                </c:pt>
                <c:pt idx="255">
                  <c:v>1.7347101022283913E-3</c:v>
                </c:pt>
                <c:pt idx="256">
                  <c:v>1.7278480064630173E-3</c:v>
                </c:pt>
                <c:pt idx="257">
                  <c:v>1.7259028748915673E-3</c:v>
                </c:pt>
                <c:pt idx="258">
                  <c:v>1.7711482856861928E-3</c:v>
                </c:pt>
                <c:pt idx="259">
                  <c:v>2.000518113272965E-3</c:v>
                </c:pt>
                <c:pt idx="260">
                  <c:v>2.6557285588903082E-3</c:v>
                </c:pt>
                <c:pt idx="261">
                  <c:v>2.4988361141431207E-3</c:v>
                </c:pt>
                <c:pt idx="262">
                  <c:v>2.7673550271379121E-3</c:v>
                </c:pt>
                <c:pt idx="263">
                  <c:v>2.8343771219210218E-3</c:v>
                </c:pt>
                <c:pt idx="264">
                  <c:v>2.7811978454680628E-3</c:v>
                </c:pt>
                <c:pt idx="265">
                  <c:v>2.3111419076487089E-3</c:v>
                </c:pt>
                <c:pt idx="266">
                  <c:v>2.4929138703571243E-3</c:v>
                </c:pt>
                <c:pt idx="267">
                  <c:v>2.1877203512127492E-3</c:v>
                </c:pt>
                <c:pt idx="268">
                  <c:v>2.2180160452438605E-3</c:v>
                </c:pt>
                <c:pt idx="269">
                  <c:v>2.4026287298565441E-3</c:v>
                </c:pt>
                <c:pt idx="270">
                  <c:v>2.2059600120759768E-3</c:v>
                </c:pt>
                <c:pt idx="271">
                  <c:v>2.1112271587224356E-3</c:v>
                </c:pt>
                <c:pt idx="272">
                  <c:v>2.4311799855587855E-3</c:v>
                </c:pt>
                <c:pt idx="273">
                  <c:v>2.387096401622605E-3</c:v>
                </c:pt>
                <c:pt idx="274">
                  <c:v>1.7732560949414169E-3</c:v>
                </c:pt>
                <c:pt idx="275">
                  <c:v>1.6732961214217814E-3</c:v>
                </c:pt>
                <c:pt idx="276">
                  <c:v>2.1004465248988377E-3</c:v>
                </c:pt>
                <c:pt idx="277">
                  <c:v>1.912269073650657E-3</c:v>
                </c:pt>
                <c:pt idx="278">
                  <c:v>2.0744153813430613E-3</c:v>
                </c:pt>
                <c:pt idx="279">
                  <c:v>2.3213355501382313E-3</c:v>
                </c:pt>
                <c:pt idx="280">
                  <c:v>1.9111028685797531E-3</c:v>
                </c:pt>
                <c:pt idx="281">
                  <c:v>8.4438803228071592E-4</c:v>
                </c:pt>
                <c:pt idx="282">
                  <c:v>3.610869674948218E-5</c:v>
                </c:pt>
                <c:pt idx="283">
                  <c:v>-2.435179122734643E-4</c:v>
                </c:pt>
                <c:pt idx="284">
                  <c:v>3.2290625275953978E-4</c:v>
                </c:pt>
                <c:pt idx="285">
                  <c:v>2.565741944757714E-4</c:v>
                </c:pt>
                <c:pt idx="286">
                  <c:v>3.7480579785589043E-4</c:v>
                </c:pt>
                <c:pt idx="287">
                  <c:v>1.497035672879157E-4</c:v>
                </c:pt>
                <c:pt idx="288">
                  <c:v>1.270924335656703E-4</c:v>
                </c:pt>
                <c:pt idx="289">
                  <c:v>9.0270556385664403E-5</c:v>
                </c:pt>
                <c:pt idx="290">
                  <c:v>7.7476758927637058E-5</c:v>
                </c:pt>
                <c:pt idx="291">
                  <c:v>-7.8086259932605968E-5</c:v>
                </c:pt>
                <c:pt idx="292">
                  <c:v>-6.181679453805951E-5</c:v>
                </c:pt>
                <c:pt idx="293">
                  <c:v>-4.4749776567444007E-4</c:v>
                </c:pt>
                <c:pt idx="294">
                  <c:v>-6.0521050742488793E-4</c:v>
                </c:pt>
                <c:pt idx="295">
                  <c:v>-6.4357447965914211E-4</c:v>
                </c:pt>
                <c:pt idx="296">
                  <c:v>-3.874499383649497E-4</c:v>
                </c:pt>
                <c:pt idx="297">
                  <c:v>-4.14569688598663E-4</c:v>
                </c:pt>
                <c:pt idx="298">
                  <c:v>-2.2934939629925234E-4</c:v>
                </c:pt>
                <c:pt idx="299">
                  <c:v>-1.5928941964586825E-4</c:v>
                </c:pt>
                <c:pt idx="300">
                  <c:v>-1.4469339393244785E-4</c:v>
                </c:pt>
                <c:pt idx="301">
                  <c:v>-1.0040011572972082E-4</c:v>
                </c:pt>
                <c:pt idx="302">
                  <c:v>-1.9150174929975803E-5</c:v>
                </c:pt>
                <c:pt idx="303">
                  <c:v>-3.5907661164093987E-5</c:v>
                </c:pt>
                <c:pt idx="304">
                  <c:v>4.7062449502770913E-5</c:v>
                </c:pt>
                <c:pt idx="305">
                  <c:v>1.823600904693441E-4</c:v>
                </c:pt>
                <c:pt idx="306">
                  <c:v>-6.8559949677863264E-5</c:v>
                </c:pt>
                <c:pt idx="307">
                  <c:v>6.7594846610675543E-5</c:v>
                </c:pt>
                <c:pt idx="308">
                  <c:v>7.0131973947091511E-4</c:v>
                </c:pt>
                <c:pt idx="309">
                  <c:v>1.0921516309071546E-3</c:v>
                </c:pt>
                <c:pt idx="310">
                  <c:v>1.1148597692149599E-3</c:v>
                </c:pt>
                <c:pt idx="311">
                  <c:v>9.8560775917423357E-4</c:v>
                </c:pt>
                <c:pt idx="312">
                  <c:v>1.0833233728114627E-3</c:v>
                </c:pt>
                <c:pt idx="313">
                  <c:v>8.4730716532122681E-4</c:v>
                </c:pt>
                <c:pt idx="314">
                  <c:v>1.0361719651370363E-3</c:v>
                </c:pt>
                <c:pt idx="315">
                  <c:v>1.2849075592005473E-3</c:v>
                </c:pt>
                <c:pt idx="316">
                  <c:v>1.7424740227605358E-3</c:v>
                </c:pt>
                <c:pt idx="317">
                  <c:v>1.7592644707749394E-3</c:v>
                </c:pt>
                <c:pt idx="318">
                  <c:v>1.9174906785294494E-3</c:v>
                </c:pt>
                <c:pt idx="319">
                  <c:v>1.7418631125235807E-3</c:v>
                </c:pt>
                <c:pt idx="320">
                  <c:v>1.3198995031316147E-3</c:v>
                </c:pt>
                <c:pt idx="321">
                  <c:v>1.0690789240179967E-3</c:v>
                </c:pt>
                <c:pt idx="322">
                  <c:v>9.8243644861673789E-4</c:v>
                </c:pt>
                <c:pt idx="323">
                  <c:v>1.0742999834904951E-3</c:v>
                </c:pt>
                <c:pt idx="324">
                  <c:v>8.1940111549336746E-4</c:v>
                </c:pt>
                <c:pt idx="325">
                  <c:v>7.4374031909024848E-4</c:v>
                </c:pt>
                <c:pt idx="326">
                  <c:v>9.2577213460823379E-4</c:v>
                </c:pt>
                <c:pt idx="327">
                  <c:v>9.737740229133193E-4</c:v>
                </c:pt>
                <c:pt idx="328">
                  <c:v>9.2141307459604792E-4</c:v>
                </c:pt>
                <c:pt idx="329">
                  <c:v>1.1372758032650425E-3</c:v>
                </c:pt>
                <c:pt idx="330">
                  <c:v>1.1036771540361855E-3</c:v>
                </c:pt>
                <c:pt idx="331">
                  <c:v>6.0362454293672746E-4</c:v>
                </c:pt>
                <c:pt idx="332">
                  <c:v>8.4336459539469176E-4</c:v>
                </c:pt>
                <c:pt idx="333">
                  <c:v>1.1175806573135295E-3</c:v>
                </c:pt>
                <c:pt idx="334">
                  <c:v>7.5620354594631712E-4</c:v>
                </c:pt>
                <c:pt idx="335">
                  <c:v>1.1451374697260511E-3</c:v>
                </c:pt>
                <c:pt idx="336">
                  <c:v>1.170229289877947E-3</c:v>
                </c:pt>
                <c:pt idx="337">
                  <c:v>1.0166215223229192E-3</c:v>
                </c:pt>
                <c:pt idx="338">
                  <c:v>7.813284750090452E-4</c:v>
                </c:pt>
                <c:pt idx="339">
                  <c:v>6.7872408588485339E-4</c:v>
                </c:pt>
                <c:pt idx="340">
                  <c:v>5.6986603296979642E-4</c:v>
                </c:pt>
                <c:pt idx="341">
                  <c:v>7.6780870621752633E-4</c:v>
                </c:pt>
                <c:pt idx="342">
                  <c:v>7.0514090493382399E-4</c:v>
                </c:pt>
                <c:pt idx="343">
                  <c:v>9.5847329123019897E-4</c:v>
                </c:pt>
                <c:pt idx="344">
                  <c:v>1.0859952124411415E-3</c:v>
                </c:pt>
                <c:pt idx="345">
                  <c:v>8.4909684221941479E-4</c:v>
                </c:pt>
                <c:pt idx="346">
                  <c:v>7.6728931358357923E-4</c:v>
                </c:pt>
                <c:pt idx="347">
                  <c:v>1.3025889096481128E-3</c:v>
                </c:pt>
                <c:pt idx="348">
                  <c:v>1.2580193828949557E-3</c:v>
                </c:pt>
                <c:pt idx="349">
                  <c:v>1.2456428393035641E-3</c:v>
                </c:pt>
                <c:pt idx="350">
                  <c:v>1.3109886117694011E-3</c:v>
                </c:pt>
                <c:pt idx="351">
                  <c:v>1.0515803870136404E-3</c:v>
                </c:pt>
                <c:pt idx="352">
                  <c:v>1.4346435650943027E-3</c:v>
                </c:pt>
                <c:pt idx="353">
                  <c:v>1.4683155990273952E-3</c:v>
                </c:pt>
                <c:pt idx="354">
                  <c:v>1.4916843777997844E-3</c:v>
                </c:pt>
                <c:pt idx="355">
                  <c:v>1.5123936481940931E-3</c:v>
                </c:pt>
                <c:pt idx="356">
                  <c:v>1.3457430355458746E-3</c:v>
                </c:pt>
                <c:pt idx="357">
                  <c:v>1.6393789143583808E-3</c:v>
                </c:pt>
                <c:pt idx="358">
                  <c:v>1.214500293044268E-3</c:v>
                </c:pt>
                <c:pt idx="359">
                  <c:v>1.1428627041101837E-3</c:v>
                </c:pt>
                <c:pt idx="360">
                  <c:v>8.4390905320122533E-4</c:v>
                </c:pt>
                <c:pt idx="361">
                  <c:v>9.932375390365514E-4</c:v>
                </c:pt>
                <c:pt idx="362">
                  <c:v>1.0255682856949713E-3</c:v>
                </c:pt>
                <c:pt idx="363">
                  <c:v>1.3427481173314921E-3</c:v>
                </c:pt>
                <c:pt idx="364">
                  <c:v>1.5962119960486437E-3</c:v>
                </c:pt>
                <c:pt idx="365">
                  <c:v>1.7245481849054772E-3</c:v>
                </c:pt>
                <c:pt idx="366">
                  <c:v>1.8262491007147109E-3</c:v>
                </c:pt>
                <c:pt idx="367">
                  <c:v>1.8961016133865417E-3</c:v>
                </c:pt>
                <c:pt idx="368">
                  <c:v>1.9739075535751618E-3</c:v>
                </c:pt>
                <c:pt idx="369">
                  <c:v>1.9531789964370885E-3</c:v>
                </c:pt>
                <c:pt idx="370">
                  <c:v>2.063704729642278E-3</c:v>
                </c:pt>
                <c:pt idx="371">
                  <c:v>1.595877608476995E-3</c:v>
                </c:pt>
                <c:pt idx="372">
                  <c:v>2.0415791380256712E-3</c:v>
                </c:pt>
                <c:pt idx="373">
                  <c:v>2.3989546440750667E-3</c:v>
                </c:pt>
                <c:pt idx="374">
                  <c:v>1.8448997035022748E-3</c:v>
                </c:pt>
                <c:pt idx="375">
                  <c:v>1.9324415280758506E-3</c:v>
                </c:pt>
                <c:pt idx="376">
                  <c:v>2.0059466183033475E-3</c:v>
                </c:pt>
                <c:pt idx="377">
                  <c:v>2.1074952347034494E-3</c:v>
                </c:pt>
                <c:pt idx="378">
                  <c:v>3.0490302177744203E-3</c:v>
                </c:pt>
                <c:pt idx="379">
                  <c:v>3.0147838455190042E-3</c:v>
                </c:pt>
                <c:pt idx="380">
                  <c:v>2.7198837228347267E-3</c:v>
                </c:pt>
                <c:pt idx="381">
                  <c:v>2.5153382949645634E-3</c:v>
                </c:pt>
                <c:pt idx="382">
                  <c:v>2.4725666069445162E-3</c:v>
                </c:pt>
                <c:pt idx="383">
                  <c:v>2.2497582280246115E-3</c:v>
                </c:pt>
                <c:pt idx="384">
                  <c:v>2.3908558431987546E-3</c:v>
                </c:pt>
                <c:pt idx="385">
                  <c:v>2.4195790274912478E-3</c:v>
                </c:pt>
                <c:pt idx="386">
                  <c:v>2.3248681583597289E-3</c:v>
                </c:pt>
                <c:pt idx="387">
                  <c:v>2.3784388793282049E-3</c:v>
                </c:pt>
                <c:pt idx="388">
                  <c:v>2.5437562981547256E-3</c:v>
                </c:pt>
                <c:pt idx="389">
                  <c:v>2.0518863794555383E-3</c:v>
                </c:pt>
                <c:pt idx="390">
                  <c:v>1.8306948468106606E-3</c:v>
                </c:pt>
                <c:pt idx="391">
                  <c:v>1.7535189052460052E-3</c:v>
                </c:pt>
                <c:pt idx="392">
                  <c:v>1.8903536441080197E-3</c:v>
                </c:pt>
                <c:pt idx="393">
                  <c:v>1.6825403762733462E-3</c:v>
                </c:pt>
                <c:pt idx="394">
                  <c:v>1.4575682026040572E-3</c:v>
                </c:pt>
                <c:pt idx="395">
                  <c:v>1.461758076465165E-3</c:v>
                </c:pt>
                <c:pt idx="396">
                  <c:v>1.7816915453151868E-3</c:v>
                </c:pt>
                <c:pt idx="397">
                  <c:v>2.050922314545955E-3</c:v>
                </c:pt>
                <c:pt idx="398">
                  <c:v>2.3711015043152298E-3</c:v>
                </c:pt>
                <c:pt idx="399">
                  <c:v>1.5917196811600044E-3</c:v>
                </c:pt>
                <c:pt idx="400">
                  <c:v>1.2089176992913608E-3</c:v>
                </c:pt>
                <c:pt idx="401">
                  <c:v>8.0706070864681187E-4</c:v>
                </c:pt>
                <c:pt idx="402">
                  <c:v>8.6929806382176266E-4</c:v>
                </c:pt>
                <c:pt idx="403">
                  <c:v>7.032986807062534E-4</c:v>
                </c:pt>
                <c:pt idx="404">
                  <c:v>6.6908668982474967E-4</c:v>
                </c:pt>
                <c:pt idx="405">
                  <c:v>6.4075743072625831E-4</c:v>
                </c:pt>
                <c:pt idx="406">
                  <c:v>5.680565946666441E-4</c:v>
                </c:pt>
                <c:pt idx="407">
                  <c:v>3.0997377895680206E-4</c:v>
                </c:pt>
                <c:pt idx="408">
                  <c:v>4.3928690823032747E-4</c:v>
                </c:pt>
                <c:pt idx="409">
                  <c:v>3.9208055529462913E-4</c:v>
                </c:pt>
                <c:pt idx="410">
                  <c:v>3.9750126148203115E-4</c:v>
                </c:pt>
                <c:pt idx="411">
                  <c:v>7.0177976499888133E-4</c:v>
                </c:pt>
                <c:pt idx="412">
                  <c:v>7.0616164904858307E-4</c:v>
                </c:pt>
                <c:pt idx="413">
                  <c:v>8.6978342220836078E-4</c:v>
                </c:pt>
                <c:pt idx="414">
                  <c:v>1.2393774357686818E-3</c:v>
                </c:pt>
                <c:pt idx="415">
                  <c:v>1.2429833276958956E-3</c:v>
                </c:pt>
                <c:pt idx="416">
                  <c:v>1.7420983529376655E-3</c:v>
                </c:pt>
                <c:pt idx="417">
                  <c:v>1.5717382401173611E-3</c:v>
                </c:pt>
                <c:pt idx="418">
                  <c:v>1.4436260333144948E-3</c:v>
                </c:pt>
                <c:pt idx="419">
                  <c:v>1.6582742448333842E-3</c:v>
                </c:pt>
                <c:pt idx="420">
                  <c:v>1.5705246305154825E-3</c:v>
                </c:pt>
                <c:pt idx="421">
                  <c:v>1.4833892225507199E-3</c:v>
                </c:pt>
                <c:pt idx="422">
                  <c:v>1.5151968173835217E-3</c:v>
                </c:pt>
                <c:pt idx="423">
                  <c:v>1.5512690659891261E-3</c:v>
                </c:pt>
                <c:pt idx="424">
                  <c:v>1.3853079756113791E-3</c:v>
                </c:pt>
                <c:pt idx="425">
                  <c:v>1.4802454355596387E-3</c:v>
                </c:pt>
                <c:pt idx="426">
                  <c:v>1.2478546488702076E-3</c:v>
                </c:pt>
                <c:pt idx="427">
                  <c:v>1.4405383030385533E-3</c:v>
                </c:pt>
                <c:pt idx="428">
                  <c:v>1.96298265532495E-3</c:v>
                </c:pt>
                <c:pt idx="429">
                  <c:v>2.0685005298012996E-3</c:v>
                </c:pt>
                <c:pt idx="430">
                  <c:v>1.9241059349048679E-3</c:v>
                </c:pt>
                <c:pt idx="431">
                  <c:v>1.8585172840433102E-3</c:v>
                </c:pt>
                <c:pt idx="432">
                  <c:v>1.9682506320077551E-3</c:v>
                </c:pt>
                <c:pt idx="433">
                  <c:v>1.999171911724456E-3</c:v>
                </c:pt>
                <c:pt idx="434">
                  <c:v>2.1863289778781404E-3</c:v>
                </c:pt>
                <c:pt idx="435">
                  <c:v>2.4285443659202901E-3</c:v>
                </c:pt>
                <c:pt idx="436">
                  <c:v>2.6235040833892187E-3</c:v>
                </c:pt>
                <c:pt idx="437">
                  <c:v>2.9311065199471094E-3</c:v>
                </c:pt>
                <c:pt idx="438">
                  <c:v>2.8734995751242415E-3</c:v>
                </c:pt>
                <c:pt idx="439">
                  <c:v>3.2112980571888687E-3</c:v>
                </c:pt>
                <c:pt idx="440">
                  <c:v>3.1327119540851293E-3</c:v>
                </c:pt>
                <c:pt idx="441">
                  <c:v>2.8555977819478659E-3</c:v>
                </c:pt>
                <c:pt idx="442">
                  <c:v>2.8857873725770173E-3</c:v>
                </c:pt>
                <c:pt idx="443">
                  <c:v>2.5454095140874477E-3</c:v>
                </c:pt>
                <c:pt idx="444">
                  <c:v>1.9768223121567085E-3</c:v>
                </c:pt>
                <c:pt idx="445">
                  <c:v>1.9985060666596298E-3</c:v>
                </c:pt>
                <c:pt idx="446">
                  <c:v>1.953903823700327E-3</c:v>
                </c:pt>
                <c:pt idx="447">
                  <c:v>2.0721773462291692E-3</c:v>
                </c:pt>
                <c:pt idx="448">
                  <c:v>1.8253896063132034E-3</c:v>
                </c:pt>
                <c:pt idx="449">
                  <c:v>2.2344235730757827E-3</c:v>
                </c:pt>
                <c:pt idx="450">
                  <c:v>2.5747953651933247E-3</c:v>
                </c:pt>
                <c:pt idx="451">
                  <c:v>3.0082573088582279E-3</c:v>
                </c:pt>
                <c:pt idx="452">
                  <c:v>3.0246777215548392E-3</c:v>
                </c:pt>
                <c:pt idx="453">
                  <c:v>2.7899500064799279E-3</c:v>
                </c:pt>
                <c:pt idx="454">
                  <c:v>2.872658434115672E-3</c:v>
                </c:pt>
                <c:pt idx="455">
                  <c:v>2.9286768566893573E-3</c:v>
                </c:pt>
                <c:pt idx="456">
                  <c:v>2.7638315537666831E-3</c:v>
                </c:pt>
                <c:pt idx="457">
                  <c:v>2.5594328460835495E-3</c:v>
                </c:pt>
                <c:pt idx="458">
                  <c:v>2.4842304237401359E-3</c:v>
                </c:pt>
                <c:pt idx="459">
                  <c:v>2.5853679042910048E-3</c:v>
                </c:pt>
                <c:pt idx="460">
                  <c:v>2.8827399642361506E-3</c:v>
                </c:pt>
                <c:pt idx="461">
                  <c:v>2.8081757155671238E-3</c:v>
                </c:pt>
                <c:pt idx="462">
                  <c:v>3.1722990205268939E-3</c:v>
                </c:pt>
                <c:pt idx="463">
                  <c:v>2.957215836598341E-3</c:v>
                </c:pt>
                <c:pt idx="464">
                  <c:v>2.8977861784560202E-3</c:v>
                </c:pt>
                <c:pt idx="465">
                  <c:v>3.1989284708638477E-3</c:v>
                </c:pt>
                <c:pt idx="466">
                  <c:v>3.0121900321613123E-3</c:v>
                </c:pt>
                <c:pt idx="467">
                  <c:v>3.10368510693398E-3</c:v>
                </c:pt>
                <c:pt idx="468">
                  <c:v>3.0293722684622236E-3</c:v>
                </c:pt>
                <c:pt idx="469">
                  <c:v>2.3558839792250101E-3</c:v>
                </c:pt>
                <c:pt idx="470">
                  <c:v>2.2883222724643694E-3</c:v>
                </c:pt>
                <c:pt idx="471">
                  <c:v>2.4202823348523626E-3</c:v>
                </c:pt>
                <c:pt idx="472">
                  <c:v>2.2876066116254584E-3</c:v>
                </c:pt>
                <c:pt idx="473">
                  <c:v>2.5785118364745003E-3</c:v>
                </c:pt>
                <c:pt idx="474">
                  <c:v>2.838532537537504E-3</c:v>
                </c:pt>
                <c:pt idx="475">
                  <c:v>2.7574420972552448E-3</c:v>
                </c:pt>
                <c:pt idx="476">
                  <c:v>2.7274982095050753E-3</c:v>
                </c:pt>
                <c:pt idx="477">
                  <c:v>2.8306974734754807E-3</c:v>
                </c:pt>
                <c:pt idx="478">
                  <c:v>2.8903880070447678E-3</c:v>
                </c:pt>
                <c:pt idx="479">
                  <c:v>2.702385437690932E-3</c:v>
                </c:pt>
                <c:pt idx="480">
                  <c:v>3.1067853855691403E-3</c:v>
                </c:pt>
                <c:pt idx="481">
                  <c:v>3.267811892515112E-3</c:v>
                </c:pt>
                <c:pt idx="482">
                  <c:v>3.3276609094052352E-3</c:v>
                </c:pt>
                <c:pt idx="483">
                  <c:v>3.1539979667790249E-3</c:v>
                </c:pt>
                <c:pt idx="484">
                  <c:v>3.4234601580381916E-3</c:v>
                </c:pt>
                <c:pt idx="485">
                  <c:v>3.2512190167497397E-3</c:v>
                </c:pt>
                <c:pt idx="486">
                  <c:v>3.1739971314921392E-3</c:v>
                </c:pt>
                <c:pt idx="487">
                  <c:v>2.8240457396330131E-3</c:v>
                </c:pt>
                <c:pt idx="488">
                  <c:v>2.3015526077648824E-3</c:v>
                </c:pt>
                <c:pt idx="489">
                  <c:v>2.1382683379182585E-3</c:v>
                </c:pt>
                <c:pt idx="490">
                  <c:v>2.8249789051089523E-3</c:v>
                </c:pt>
                <c:pt idx="491">
                  <c:v>3.12116415474718E-3</c:v>
                </c:pt>
                <c:pt idx="492">
                  <c:v>3.6807963826490067E-3</c:v>
                </c:pt>
                <c:pt idx="493">
                  <c:v>3.4567673000088289E-3</c:v>
                </c:pt>
                <c:pt idx="494">
                  <c:v>3.5062992474238228E-3</c:v>
                </c:pt>
                <c:pt idx="495">
                  <c:v>3.5675035818612398E-3</c:v>
                </c:pt>
                <c:pt idx="496">
                  <c:v>3.3677321634208511E-3</c:v>
                </c:pt>
                <c:pt idx="497">
                  <c:v>3.3322898179080633E-3</c:v>
                </c:pt>
                <c:pt idx="498">
                  <c:v>3.6004799172757824E-3</c:v>
                </c:pt>
                <c:pt idx="499">
                  <c:v>3.7421797374378768E-3</c:v>
                </c:pt>
                <c:pt idx="500">
                  <c:v>3.966543343002526E-3</c:v>
                </c:pt>
                <c:pt idx="501">
                  <c:v>3.8886511109849265E-3</c:v>
                </c:pt>
                <c:pt idx="502">
                  <c:v>3.8246654755394447E-3</c:v>
                </c:pt>
                <c:pt idx="503">
                  <c:v>3.7637234408949183E-3</c:v>
                </c:pt>
                <c:pt idx="504">
                  <c:v>3.6350361702169481E-3</c:v>
                </c:pt>
                <c:pt idx="505">
                  <c:v>3.2886728772764753E-3</c:v>
                </c:pt>
                <c:pt idx="506">
                  <c:v>2.9133532852152672E-3</c:v>
                </c:pt>
                <c:pt idx="507">
                  <c:v>2.3246312967053697E-3</c:v>
                </c:pt>
                <c:pt idx="508">
                  <c:v>2.3256409125449011E-3</c:v>
                </c:pt>
                <c:pt idx="509">
                  <c:v>2.7805086961310639E-3</c:v>
                </c:pt>
                <c:pt idx="510">
                  <c:v>2.8813531534488271E-3</c:v>
                </c:pt>
                <c:pt idx="511">
                  <c:v>2.8546148743897859E-3</c:v>
                </c:pt>
                <c:pt idx="512">
                  <c:v>2.9156664577062947E-3</c:v>
                </c:pt>
                <c:pt idx="513">
                  <c:v>3.0748472997932119E-3</c:v>
                </c:pt>
                <c:pt idx="514">
                  <c:v>2.9474203276527357E-3</c:v>
                </c:pt>
                <c:pt idx="515">
                  <c:v>2.9866222845781679E-3</c:v>
                </c:pt>
                <c:pt idx="516">
                  <c:v>3.1370452984861973E-3</c:v>
                </c:pt>
                <c:pt idx="517">
                  <c:v>3.2179511977525688E-3</c:v>
                </c:pt>
                <c:pt idx="518">
                  <c:v>2.9329182114328045E-3</c:v>
                </c:pt>
                <c:pt idx="519">
                  <c:v>2.6468424796726934E-3</c:v>
                </c:pt>
                <c:pt idx="520">
                  <c:v>2.6068607383319393E-3</c:v>
                </c:pt>
                <c:pt idx="521">
                  <c:v>3.1590434125434025E-3</c:v>
                </c:pt>
                <c:pt idx="522">
                  <c:v>3.0285654130335592E-3</c:v>
                </c:pt>
                <c:pt idx="523">
                  <c:v>2.898801057068729E-3</c:v>
                </c:pt>
                <c:pt idx="524">
                  <c:v>2.9891354350806156E-3</c:v>
                </c:pt>
                <c:pt idx="525">
                  <c:v>2.7125806547387147E-3</c:v>
                </c:pt>
                <c:pt idx="526">
                  <c:v>2.4948260591039348E-3</c:v>
                </c:pt>
                <c:pt idx="527">
                  <c:v>2.4938564006557399E-3</c:v>
                </c:pt>
                <c:pt idx="528">
                  <c:v>2.5248114679168967E-3</c:v>
                </c:pt>
                <c:pt idx="529">
                  <c:v>2.1247702973641314E-3</c:v>
                </c:pt>
                <c:pt idx="530">
                  <c:v>1.8217824379287996E-3</c:v>
                </c:pt>
                <c:pt idx="531">
                  <c:v>1.777139411227559E-3</c:v>
                </c:pt>
                <c:pt idx="532">
                  <c:v>1.8314554166291583E-3</c:v>
                </c:pt>
                <c:pt idx="533">
                  <c:v>1.4007505903199365E-3</c:v>
                </c:pt>
                <c:pt idx="534">
                  <c:v>1.3849116922184357E-3</c:v>
                </c:pt>
                <c:pt idx="535">
                  <c:v>2.0621995816875569E-3</c:v>
                </c:pt>
                <c:pt idx="536">
                  <c:v>2.0586137499007395E-3</c:v>
                </c:pt>
                <c:pt idx="537">
                  <c:v>2.0380493380348147E-3</c:v>
                </c:pt>
                <c:pt idx="538">
                  <c:v>2.0008354066809973E-3</c:v>
                </c:pt>
                <c:pt idx="539">
                  <c:v>2.1931900669651281E-3</c:v>
                </c:pt>
                <c:pt idx="540">
                  <c:v>2.2492751347285129E-3</c:v>
                </c:pt>
                <c:pt idx="541">
                  <c:v>1.9061262428478833E-3</c:v>
                </c:pt>
                <c:pt idx="542">
                  <c:v>1.9621711019207166E-3</c:v>
                </c:pt>
                <c:pt idx="543">
                  <c:v>1.9438594776402065E-3</c:v>
                </c:pt>
                <c:pt idx="544">
                  <c:v>2.2085374397158549E-3</c:v>
                </c:pt>
                <c:pt idx="545">
                  <c:v>2.0798208376443467E-3</c:v>
                </c:pt>
                <c:pt idx="546">
                  <c:v>2.0210509552157038E-3</c:v>
                </c:pt>
                <c:pt idx="547">
                  <c:v>2.0890001912920154E-3</c:v>
                </c:pt>
                <c:pt idx="548">
                  <c:v>1.9864996068880117E-3</c:v>
                </c:pt>
                <c:pt idx="549">
                  <c:v>2.4248000879877976E-3</c:v>
                </c:pt>
                <c:pt idx="550">
                  <c:v>2.3061532502923312E-3</c:v>
                </c:pt>
                <c:pt idx="551">
                  <c:v>2.0745885416434246E-3</c:v>
                </c:pt>
                <c:pt idx="552">
                  <c:v>2.1162485662372297E-3</c:v>
                </c:pt>
                <c:pt idx="553">
                  <c:v>1.9756411951716369E-3</c:v>
                </c:pt>
                <c:pt idx="554">
                  <c:v>2.2486483860817887E-3</c:v>
                </c:pt>
                <c:pt idx="555">
                  <c:v>2.2919273098596141E-3</c:v>
                </c:pt>
                <c:pt idx="556">
                  <c:v>1.994530428928473E-3</c:v>
                </c:pt>
                <c:pt idx="557">
                  <c:v>2.1559668212577259E-3</c:v>
                </c:pt>
                <c:pt idx="558">
                  <c:v>2.0848229778718881E-3</c:v>
                </c:pt>
                <c:pt idx="559">
                  <c:v>2.0815845743605041E-3</c:v>
                </c:pt>
                <c:pt idx="560">
                  <c:v>2.3977996843877092E-3</c:v>
                </c:pt>
                <c:pt idx="561">
                  <c:v>2.4438132419677436E-3</c:v>
                </c:pt>
                <c:pt idx="562">
                  <c:v>2.7689894192093564E-3</c:v>
                </c:pt>
                <c:pt idx="563">
                  <c:v>2.7542982280475757E-3</c:v>
                </c:pt>
                <c:pt idx="564">
                  <c:v>2.5718779514575184E-3</c:v>
                </c:pt>
                <c:pt idx="565">
                  <c:v>2.2303667752908841E-3</c:v>
                </c:pt>
                <c:pt idx="566">
                  <c:v>2.0447985522561137E-3</c:v>
                </c:pt>
                <c:pt idx="567">
                  <c:v>2.152644699206912E-3</c:v>
                </c:pt>
                <c:pt idx="568">
                  <c:v>2.2726179454347077E-3</c:v>
                </c:pt>
                <c:pt idx="569">
                  <c:v>2.0146985520527608E-3</c:v>
                </c:pt>
                <c:pt idx="570">
                  <c:v>1.5923571426053444E-3</c:v>
                </c:pt>
                <c:pt idx="571">
                  <c:v>1.6340909089216861E-3</c:v>
                </c:pt>
                <c:pt idx="572">
                  <c:v>1.4396517745939839E-3</c:v>
                </c:pt>
                <c:pt idx="573">
                  <c:v>1.5789055813442256E-3</c:v>
                </c:pt>
                <c:pt idx="574">
                  <c:v>1.6108113443161556E-3</c:v>
                </c:pt>
                <c:pt idx="575">
                  <c:v>1.3455456230943436E-3</c:v>
                </c:pt>
                <c:pt idx="576">
                  <c:v>1.5745351833365891E-3</c:v>
                </c:pt>
                <c:pt idx="577">
                  <c:v>1.514327419410471E-3</c:v>
                </c:pt>
                <c:pt idx="578">
                  <c:v>1.4272930327388041E-3</c:v>
                </c:pt>
                <c:pt idx="579">
                  <c:v>1.8901239128503713E-3</c:v>
                </c:pt>
                <c:pt idx="580">
                  <c:v>1.9073195666603835E-3</c:v>
                </c:pt>
                <c:pt idx="581">
                  <c:v>1.5527826643186734E-3</c:v>
                </c:pt>
                <c:pt idx="582">
                  <c:v>1.0103264278847695E-3</c:v>
                </c:pt>
                <c:pt idx="583">
                  <c:v>6.5292263031291179E-4</c:v>
                </c:pt>
                <c:pt idx="584">
                  <c:v>8.0357596372465374E-4</c:v>
                </c:pt>
                <c:pt idx="585">
                  <c:v>7.4376455905095706E-4</c:v>
                </c:pt>
                <c:pt idx="586">
                  <c:v>9.751087516719181E-4</c:v>
                </c:pt>
                <c:pt idx="587">
                  <c:v>1.1169755112011783E-3</c:v>
                </c:pt>
                <c:pt idx="588">
                  <c:v>1.0885149650096317E-3</c:v>
                </c:pt>
                <c:pt idx="589">
                  <c:v>1.2856067464345111E-3</c:v>
                </c:pt>
                <c:pt idx="590">
                  <c:v>1.2813476450386962E-3</c:v>
                </c:pt>
                <c:pt idx="591">
                  <c:v>1.2221984549411419E-3</c:v>
                </c:pt>
                <c:pt idx="592">
                  <c:v>1.2609323781328716E-3</c:v>
                </c:pt>
                <c:pt idx="593">
                  <c:v>1.2739684415020212E-3</c:v>
                </c:pt>
                <c:pt idx="594">
                  <c:v>1.3977878196675328E-3</c:v>
                </c:pt>
                <c:pt idx="595">
                  <c:v>1.6057052747820554E-3</c:v>
                </c:pt>
                <c:pt idx="596">
                  <c:v>1.3891196749751197E-3</c:v>
                </c:pt>
                <c:pt idx="597">
                  <c:v>1.5388583962941673E-3</c:v>
                </c:pt>
                <c:pt idx="598">
                  <c:v>1.5942825033378833E-3</c:v>
                </c:pt>
                <c:pt idx="599">
                  <c:v>1.7837232164179316E-3</c:v>
                </c:pt>
                <c:pt idx="600">
                  <c:v>1.3167693233143293E-3</c:v>
                </c:pt>
                <c:pt idx="601">
                  <c:v>1.0672803046878165E-3</c:v>
                </c:pt>
                <c:pt idx="602">
                  <c:v>1.069956775106943E-3</c:v>
                </c:pt>
                <c:pt idx="603">
                  <c:v>1.1384093445505588E-3</c:v>
                </c:pt>
                <c:pt idx="604">
                  <c:v>1.232053252829345E-3</c:v>
                </c:pt>
                <c:pt idx="605">
                  <c:v>1.247127718076465E-3</c:v>
                </c:pt>
                <c:pt idx="606">
                  <c:v>1.4513424492709475E-3</c:v>
                </c:pt>
                <c:pt idx="607">
                  <c:v>1.3980082104621643E-3</c:v>
                </c:pt>
                <c:pt idx="608">
                  <c:v>1.3984492060235643E-3</c:v>
                </c:pt>
                <c:pt idx="609">
                  <c:v>1.5895829339693686E-3</c:v>
                </c:pt>
                <c:pt idx="610">
                  <c:v>1.6888361115304799E-3</c:v>
                </c:pt>
                <c:pt idx="611">
                  <c:v>1.6628731604965046E-3</c:v>
                </c:pt>
                <c:pt idx="612">
                  <c:v>1.4936979618538828E-3</c:v>
                </c:pt>
                <c:pt idx="613">
                  <c:v>1.6950796065797876E-3</c:v>
                </c:pt>
                <c:pt idx="614">
                  <c:v>1.7601333510620955E-3</c:v>
                </c:pt>
                <c:pt idx="615">
                  <c:v>1.6301336791476276E-3</c:v>
                </c:pt>
                <c:pt idx="616">
                  <c:v>1.8094063453336505E-3</c:v>
                </c:pt>
                <c:pt idx="617">
                  <c:v>2.0486694150788362E-3</c:v>
                </c:pt>
                <c:pt idx="618">
                  <c:v>1.8539965080771616E-3</c:v>
                </c:pt>
                <c:pt idx="619">
                  <c:v>1.3815554158681991E-3</c:v>
                </c:pt>
                <c:pt idx="620">
                  <c:v>1.8400095803095275E-3</c:v>
                </c:pt>
                <c:pt idx="621">
                  <c:v>1.5567776873533846E-3</c:v>
                </c:pt>
                <c:pt idx="622">
                  <c:v>1.6141805619587222E-3</c:v>
                </c:pt>
                <c:pt idx="623">
                  <c:v>1.707530944123897E-3</c:v>
                </c:pt>
                <c:pt idx="624">
                  <c:v>1.7942863275269903E-3</c:v>
                </c:pt>
                <c:pt idx="625">
                  <c:v>2.165661199204966E-3</c:v>
                </c:pt>
                <c:pt idx="626">
                  <c:v>1.8393880062011871E-3</c:v>
                </c:pt>
                <c:pt idx="627">
                  <c:v>1.999836315896585E-3</c:v>
                </c:pt>
                <c:pt idx="628">
                  <c:v>1.8796848854009934E-3</c:v>
                </c:pt>
                <c:pt idx="629">
                  <c:v>1.6662988551721897E-3</c:v>
                </c:pt>
                <c:pt idx="630">
                  <c:v>1.6516224753476989E-3</c:v>
                </c:pt>
                <c:pt idx="631">
                  <c:v>1.0759630901605807E-3</c:v>
                </c:pt>
                <c:pt idx="632">
                  <c:v>1.3860094456819535E-3</c:v>
                </c:pt>
                <c:pt idx="633">
                  <c:v>9.2189643217717486E-4</c:v>
                </c:pt>
                <c:pt idx="634">
                  <c:v>9.6960759553407772E-4</c:v>
                </c:pt>
                <c:pt idx="635">
                  <c:v>9.8332605770202032E-4</c:v>
                </c:pt>
                <c:pt idx="636">
                  <c:v>1.1502900692651791E-3</c:v>
                </c:pt>
                <c:pt idx="637">
                  <c:v>1.2101462721670515E-3</c:v>
                </c:pt>
                <c:pt idx="638">
                  <c:v>1.3125538820525102E-3</c:v>
                </c:pt>
                <c:pt idx="639">
                  <c:v>1.4067509896990456E-3</c:v>
                </c:pt>
                <c:pt idx="640">
                  <c:v>1.0980739354663957E-3</c:v>
                </c:pt>
                <c:pt idx="641">
                  <c:v>1.1066683421480973E-3</c:v>
                </c:pt>
                <c:pt idx="642">
                  <c:v>1.2124623221749142E-3</c:v>
                </c:pt>
                <c:pt idx="643">
                  <c:v>1.323527483478866E-3</c:v>
                </c:pt>
                <c:pt idx="644">
                  <c:v>1.1540055558467964E-3</c:v>
                </c:pt>
                <c:pt idx="645">
                  <c:v>1.162146223604743E-3</c:v>
                </c:pt>
                <c:pt idx="646">
                  <c:v>1.1700106866794997E-3</c:v>
                </c:pt>
                <c:pt idx="647">
                  <c:v>1.0644692651105981E-3</c:v>
                </c:pt>
                <c:pt idx="648">
                  <c:v>1.0778588774336625E-3</c:v>
                </c:pt>
                <c:pt idx="649">
                  <c:v>1.4061064935482722E-3</c:v>
                </c:pt>
                <c:pt idx="650">
                  <c:v>1.6490096250212345E-3</c:v>
                </c:pt>
                <c:pt idx="651">
                  <c:v>1.4610066232831483E-3</c:v>
                </c:pt>
                <c:pt idx="652">
                  <c:v>1.2446126330956388E-3</c:v>
                </c:pt>
                <c:pt idx="653">
                  <c:v>8.6866838183383903E-4</c:v>
                </c:pt>
                <c:pt idx="654">
                  <c:v>9.5869713664729916E-4</c:v>
                </c:pt>
                <c:pt idx="655">
                  <c:v>1.0160448967839306E-3</c:v>
                </c:pt>
                <c:pt idx="656">
                  <c:v>1.1626132674578769E-3</c:v>
                </c:pt>
                <c:pt idx="657">
                  <c:v>1.2407828162923538E-3</c:v>
                </c:pt>
                <c:pt idx="658">
                  <c:v>1.4600097145773014E-3</c:v>
                </c:pt>
                <c:pt idx="659">
                  <c:v>1.3341784963091091E-3</c:v>
                </c:pt>
                <c:pt idx="660">
                  <c:v>1.2833086810317669E-3</c:v>
                </c:pt>
                <c:pt idx="661">
                  <c:v>1.6770476107264983E-3</c:v>
                </c:pt>
                <c:pt idx="662">
                  <c:v>1.5013547064700625E-3</c:v>
                </c:pt>
                <c:pt idx="663">
                  <c:v>1.6733649347912003E-3</c:v>
                </c:pt>
                <c:pt idx="664">
                  <c:v>1.5340344764766521E-3</c:v>
                </c:pt>
                <c:pt idx="665">
                  <c:v>1.7979223440159604E-3</c:v>
                </c:pt>
                <c:pt idx="666">
                  <c:v>1.8744205784122286E-3</c:v>
                </c:pt>
                <c:pt idx="667">
                  <c:v>1.9062658079133453E-3</c:v>
                </c:pt>
                <c:pt idx="668">
                  <c:v>2.1668007243852952E-3</c:v>
                </c:pt>
                <c:pt idx="669">
                  <c:v>2.4357205971592896E-3</c:v>
                </c:pt>
                <c:pt idx="670">
                  <c:v>2.1861248611765006E-3</c:v>
                </c:pt>
                <c:pt idx="671">
                  <c:v>2.2357574433769958E-3</c:v>
                </c:pt>
                <c:pt idx="672">
                  <c:v>2.3536623339924958E-3</c:v>
                </c:pt>
                <c:pt idx="673">
                  <c:v>2.3336757999133902E-3</c:v>
                </c:pt>
                <c:pt idx="674">
                  <c:v>2.451705653541351E-3</c:v>
                </c:pt>
                <c:pt idx="675">
                  <c:v>2.3661885905088454E-3</c:v>
                </c:pt>
                <c:pt idx="676">
                  <c:v>2.2897563490538158E-3</c:v>
                </c:pt>
                <c:pt idx="677">
                  <c:v>2.0944975544889008E-3</c:v>
                </c:pt>
                <c:pt idx="678">
                  <c:v>2.2993190809880333E-3</c:v>
                </c:pt>
                <c:pt idx="679">
                  <c:v>2.482499571915351E-3</c:v>
                </c:pt>
                <c:pt idx="680">
                  <c:v>2.429500754793769E-3</c:v>
                </c:pt>
                <c:pt idx="681">
                  <c:v>2.3608596991580577E-3</c:v>
                </c:pt>
                <c:pt idx="682">
                  <c:v>1.9539649718113639E-3</c:v>
                </c:pt>
                <c:pt idx="683">
                  <c:v>1.9450311170859454E-3</c:v>
                </c:pt>
                <c:pt idx="684">
                  <c:v>1.99311448911298E-3</c:v>
                </c:pt>
                <c:pt idx="685">
                  <c:v>2.2183894187659788E-3</c:v>
                </c:pt>
                <c:pt idx="686">
                  <c:v>1.6945990982373312E-3</c:v>
                </c:pt>
                <c:pt idx="687">
                  <c:v>1.2404168104593069E-3</c:v>
                </c:pt>
                <c:pt idx="688">
                  <c:v>1.3119992444705845E-3</c:v>
                </c:pt>
                <c:pt idx="689">
                  <c:v>1.4044759571114739E-3</c:v>
                </c:pt>
                <c:pt idx="690">
                  <c:v>7.0529564047031187E-4</c:v>
                </c:pt>
                <c:pt idx="691">
                  <c:v>9.1308500169091618E-4</c:v>
                </c:pt>
                <c:pt idx="692">
                  <c:v>1.1403152720910327E-3</c:v>
                </c:pt>
                <c:pt idx="693">
                  <c:v>1.3525418025455592E-3</c:v>
                </c:pt>
                <c:pt idx="694">
                  <c:v>1.4605812950697252E-3</c:v>
                </c:pt>
                <c:pt idx="695">
                  <c:v>1.4796422190587371E-3</c:v>
                </c:pt>
                <c:pt idx="696">
                  <c:v>1.346075970236844E-3</c:v>
                </c:pt>
                <c:pt idx="697">
                  <c:v>1.1775235312251565E-3</c:v>
                </c:pt>
                <c:pt idx="698">
                  <c:v>1.1589276917617036E-3</c:v>
                </c:pt>
                <c:pt idx="699">
                  <c:v>1.1498966425721993E-3</c:v>
                </c:pt>
                <c:pt idx="700">
                  <c:v>1.2882386541230421E-3</c:v>
                </c:pt>
                <c:pt idx="701">
                  <c:v>1.1528201895841823E-3</c:v>
                </c:pt>
                <c:pt idx="702">
                  <c:v>5.9797870742661022E-4</c:v>
                </c:pt>
                <c:pt idx="703">
                  <c:v>5.020133703505297E-4</c:v>
                </c:pt>
                <c:pt idx="704">
                  <c:v>2.3756061550023346E-4</c:v>
                </c:pt>
                <c:pt idx="705">
                  <c:v>2.1314871550910872E-4</c:v>
                </c:pt>
                <c:pt idx="706">
                  <c:v>2.916614067296998E-4</c:v>
                </c:pt>
                <c:pt idx="707">
                  <c:v>3.859489751543331E-4</c:v>
                </c:pt>
                <c:pt idx="708">
                  <c:v>1.1323381716253757E-4</c:v>
                </c:pt>
                <c:pt idx="709">
                  <c:v>3.9115172343974475E-4</c:v>
                </c:pt>
                <c:pt idx="710">
                  <c:v>6.8318333525842288E-4</c:v>
                </c:pt>
                <c:pt idx="711">
                  <c:v>5.7004518045316438E-4</c:v>
                </c:pt>
                <c:pt idx="712">
                  <c:v>6.7563386890125859E-4</c:v>
                </c:pt>
                <c:pt idx="713">
                  <c:v>5.7028839227791616E-4</c:v>
                </c:pt>
                <c:pt idx="714">
                  <c:v>3.989163556132986E-4</c:v>
                </c:pt>
                <c:pt idx="715">
                  <c:v>6.3423176958882753E-4</c:v>
                </c:pt>
                <c:pt idx="716">
                  <c:v>1.3367053117509971E-4</c:v>
                </c:pt>
                <c:pt idx="717">
                  <c:v>3.6908380418103494E-4</c:v>
                </c:pt>
                <c:pt idx="718">
                  <c:v>3.4622723396711478E-4</c:v>
                </c:pt>
                <c:pt idx="719">
                  <c:v>-6.774644932042719E-5</c:v>
                </c:pt>
                <c:pt idx="720">
                  <c:v>2.8482125911777003E-5</c:v>
                </c:pt>
                <c:pt idx="721">
                  <c:v>1.9563961945966957E-4</c:v>
                </c:pt>
                <c:pt idx="722">
                  <c:v>5.2870944732721459E-4</c:v>
                </c:pt>
                <c:pt idx="723">
                  <c:v>1.4508633980487605E-4</c:v>
                </c:pt>
                <c:pt idx="724">
                  <c:v>3.7139615423082686E-4</c:v>
                </c:pt>
                <c:pt idx="725">
                  <c:v>3.0953985197126584E-4</c:v>
                </c:pt>
                <c:pt idx="726">
                  <c:v>4.6111555829703334E-4</c:v>
                </c:pt>
                <c:pt idx="727">
                  <c:v>2.3914854202584192E-4</c:v>
                </c:pt>
                <c:pt idx="728">
                  <c:v>1.5828129633970424E-4</c:v>
                </c:pt>
                <c:pt idx="729">
                  <c:v>-1.5471004003173746E-4</c:v>
                </c:pt>
                <c:pt idx="730">
                  <c:v>-5.5823929859721411E-5</c:v>
                </c:pt>
                <c:pt idx="731">
                  <c:v>2.8421915810735181E-4</c:v>
                </c:pt>
                <c:pt idx="732">
                  <c:v>-1.2080772422009852E-4</c:v>
                </c:pt>
                <c:pt idx="733">
                  <c:v>-2.5763212545206626E-4</c:v>
                </c:pt>
                <c:pt idx="734">
                  <c:v>-6.3970114679288439E-4</c:v>
                </c:pt>
                <c:pt idx="735">
                  <c:v>-4.4921947663273192E-4</c:v>
                </c:pt>
                <c:pt idx="736">
                  <c:v>-4.3221794667680562E-4</c:v>
                </c:pt>
                <c:pt idx="737">
                  <c:v>-4.7913912131537204E-4</c:v>
                </c:pt>
                <c:pt idx="738">
                  <c:v>-1.6551197188029423E-4</c:v>
                </c:pt>
                <c:pt idx="739">
                  <c:v>-3.8499024600463451E-4</c:v>
                </c:pt>
                <c:pt idx="740">
                  <c:v>-9.4605296930889917E-4</c:v>
                </c:pt>
                <c:pt idx="741">
                  <c:v>-1.2901807385091797E-3</c:v>
                </c:pt>
                <c:pt idx="742">
                  <c:v>-1.4953638043298427E-3</c:v>
                </c:pt>
                <c:pt idx="743">
                  <c:v>-1.1834301231338066E-3</c:v>
                </c:pt>
                <c:pt idx="744">
                  <c:v>-1.1715205357893518E-3</c:v>
                </c:pt>
                <c:pt idx="745">
                  <c:v>-1.104043415003586E-3</c:v>
                </c:pt>
                <c:pt idx="746">
                  <c:v>-1.3043272587878283E-3</c:v>
                </c:pt>
                <c:pt idx="747">
                  <c:v>-8.6094593891248422E-4</c:v>
                </c:pt>
                <c:pt idx="748">
                  <c:v>-5.1626767520587997E-4</c:v>
                </c:pt>
                <c:pt idx="749">
                  <c:v>-6.9811645846763401E-4</c:v>
                </c:pt>
                <c:pt idx="750">
                  <c:v>-7.2771474129979354E-4</c:v>
                </c:pt>
                <c:pt idx="751">
                  <c:v>-8.3921640290492009E-4</c:v>
                </c:pt>
                <c:pt idx="752">
                  <c:v>-9.1038961860375692E-4</c:v>
                </c:pt>
                <c:pt idx="753">
                  <c:v>-7.843111878089819E-4</c:v>
                </c:pt>
                <c:pt idx="754">
                  <c:v>-9.4441374608151662E-4</c:v>
                </c:pt>
                <c:pt idx="755">
                  <c:v>-1.0778241863027254E-3</c:v>
                </c:pt>
                <c:pt idx="756">
                  <c:v>-1.4103899721652159E-3</c:v>
                </c:pt>
                <c:pt idx="757">
                  <c:v>-1.2938033810381111E-3</c:v>
                </c:pt>
                <c:pt idx="758">
                  <c:v>-1.4432683830859854E-3</c:v>
                </c:pt>
                <c:pt idx="759">
                  <c:v>-1.7788759609260786E-3</c:v>
                </c:pt>
                <c:pt idx="760">
                  <c:v>-1.5032633606557114E-3</c:v>
                </c:pt>
                <c:pt idx="761">
                  <c:v>-1.4668202944592647E-3</c:v>
                </c:pt>
                <c:pt idx="762">
                  <c:v>-1.5150194799298296E-3</c:v>
                </c:pt>
                <c:pt idx="763">
                  <c:v>-1.439185788484945E-3</c:v>
                </c:pt>
                <c:pt idx="764">
                  <c:v>-9.791386149909122E-4</c:v>
                </c:pt>
                <c:pt idx="765">
                  <c:v>-1.1621029449632209E-3</c:v>
                </c:pt>
                <c:pt idx="766">
                  <c:v>-1.0255183996276368E-3</c:v>
                </c:pt>
                <c:pt idx="767">
                  <c:v>-9.7796719300412391E-4</c:v>
                </c:pt>
                <c:pt idx="768">
                  <c:v>-5.9829042419031625E-4</c:v>
                </c:pt>
                <c:pt idx="769">
                  <c:v>-8.8072334963371383E-4</c:v>
                </c:pt>
                <c:pt idx="770">
                  <c:v>-8.8973668182159476E-4</c:v>
                </c:pt>
                <c:pt idx="771">
                  <c:v>-1.1760690673611341E-3</c:v>
                </c:pt>
                <c:pt idx="772">
                  <c:v>-1.1957452243811768E-3</c:v>
                </c:pt>
                <c:pt idx="773">
                  <c:v>-9.3125754297592302E-4</c:v>
                </c:pt>
                <c:pt idx="774">
                  <c:v>-8.6971301506955881E-4</c:v>
                </c:pt>
                <c:pt idx="775">
                  <c:v>-1.0592678654069204E-3</c:v>
                </c:pt>
                <c:pt idx="776">
                  <c:v>-1.3380996105848207E-3</c:v>
                </c:pt>
                <c:pt idx="777">
                  <c:v>-1.0169968896462966E-3</c:v>
                </c:pt>
                <c:pt idx="778">
                  <c:v>-5.000870702543661E-4</c:v>
                </c:pt>
                <c:pt idx="779">
                  <c:v>-3.3332817886071934E-4</c:v>
                </c:pt>
                <c:pt idx="780">
                  <c:v>-5.700173931807947E-4</c:v>
                </c:pt>
                <c:pt idx="781">
                  <c:v>5.2511911812964447E-5</c:v>
                </c:pt>
                <c:pt idx="782">
                  <c:v>-9.8747269402520428E-5</c:v>
                </c:pt>
                <c:pt idx="783">
                  <c:v>-3.0553793719818834E-4</c:v>
                </c:pt>
                <c:pt idx="784">
                  <c:v>-9.3823769378714847E-4</c:v>
                </c:pt>
                <c:pt idx="785">
                  <c:v>-1.0227869019414321E-3</c:v>
                </c:pt>
                <c:pt idx="786">
                  <c:v>-1.142426212093496E-3</c:v>
                </c:pt>
                <c:pt idx="787">
                  <c:v>-8.4431906765087357E-4</c:v>
                </c:pt>
                <c:pt idx="788">
                  <c:v>-4.5423340257808411E-4</c:v>
                </c:pt>
                <c:pt idx="789">
                  <c:v>-1.1206134271361267E-4</c:v>
                </c:pt>
                <c:pt idx="790">
                  <c:v>1.2084650675256018E-4</c:v>
                </c:pt>
                <c:pt idx="791">
                  <c:v>3.0281161597352105E-4</c:v>
                </c:pt>
                <c:pt idx="792">
                  <c:v>3.6967167082211901E-4</c:v>
                </c:pt>
                <c:pt idx="793">
                  <c:v>9.6862193514735172E-4</c:v>
                </c:pt>
                <c:pt idx="794">
                  <c:v>9.6615556099266184E-4</c:v>
                </c:pt>
                <c:pt idx="795">
                  <c:v>1.2437407625780273E-3</c:v>
                </c:pt>
                <c:pt idx="796">
                  <c:v>1.3689880216770406E-3</c:v>
                </c:pt>
                <c:pt idx="797">
                  <c:v>1.3053447688279548E-3</c:v>
                </c:pt>
                <c:pt idx="798">
                  <c:v>1.1090397693245789E-3</c:v>
                </c:pt>
                <c:pt idx="799">
                  <c:v>1.1730848725740031E-3</c:v>
                </c:pt>
                <c:pt idx="800">
                  <c:v>1.1712664977567417E-3</c:v>
                </c:pt>
                <c:pt idx="801">
                  <c:v>7.7626249503056092E-4</c:v>
                </c:pt>
                <c:pt idx="802">
                  <c:v>7.2107535248688132E-4</c:v>
                </c:pt>
                <c:pt idx="803">
                  <c:v>9.940596981191153E-4</c:v>
                </c:pt>
                <c:pt idx="804">
                  <c:v>1.0939752009309555E-3</c:v>
                </c:pt>
                <c:pt idx="805">
                  <c:v>1.1038806236578493E-3</c:v>
                </c:pt>
                <c:pt idx="806">
                  <c:v>1.051002902608637E-3</c:v>
                </c:pt>
                <c:pt idx="807">
                  <c:v>1.3720317260581081E-3</c:v>
                </c:pt>
                <c:pt idx="808">
                  <c:v>1.1590528690717057E-3</c:v>
                </c:pt>
                <c:pt idx="809">
                  <c:v>1.2683953248447705E-3</c:v>
                </c:pt>
                <c:pt idx="810">
                  <c:v>1.6433499846331577E-3</c:v>
                </c:pt>
                <c:pt idx="811">
                  <c:v>1.4691132886696769E-3</c:v>
                </c:pt>
                <c:pt idx="812">
                  <c:v>1.5477731965255E-3</c:v>
                </c:pt>
                <c:pt idx="813">
                  <c:v>1.809900426246796E-3</c:v>
                </c:pt>
                <c:pt idx="814">
                  <c:v>2.2342203951473657E-3</c:v>
                </c:pt>
                <c:pt idx="815">
                  <c:v>2.1852579401698742E-3</c:v>
                </c:pt>
                <c:pt idx="816">
                  <c:v>1.92302393981714E-3</c:v>
                </c:pt>
                <c:pt idx="817">
                  <c:v>1.6179400794659158E-3</c:v>
                </c:pt>
                <c:pt idx="818">
                  <c:v>1.4374520101871078E-3</c:v>
                </c:pt>
                <c:pt idx="819">
                  <c:v>1.5464237679106198E-3</c:v>
                </c:pt>
                <c:pt idx="820">
                  <c:v>1.6971305029140175E-3</c:v>
                </c:pt>
                <c:pt idx="821">
                  <c:v>1.4652008949096933E-3</c:v>
                </c:pt>
                <c:pt idx="822">
                  <c:v>1.1364327186335307E-3</c:v>
                </c:pt>
                <c:pt idx="823">
                  <c:v>1.625109713338809E-3</c:v>
                </c:pt>
                <c:pt idx="824">
                  <c:v>1.6774535205028008E-3</c:v>
                </c:pt>
                <c:pt idx="825">
                  <c:v>2.007292505205305E-3</c:v>
                </c:pt>
                <c:pt idx="826">
                  <c:v>1.9050714886702208E-3</c:v>
                </c:pt>
                <c:pt idx="827">
                  <c:v>1.9162686804580053E-3</c:v>
                </c:pt>
                <c:pt idx="828">
                  <c:v>2.0084540527226273E-3</c:v>
                </c:pt>
                <c:pt idx="829">
                  <c:v>1.9351835918686902E-3</c:v>
                </c:pt>
                <c:pt idx="830">
                  <c:v>1.9986607195660007E-3</c:v>
                </c:pt>
                <c:pt idx="831">
                  <c:v>2.0301011242416511E-3</c:v>
                </c:pt>
                <c:pt idx="832">
                  <c:v>2.2471996229198924E-3</c:v>
                </c:pt>
                <c:pt idx="833">
                  <c:v>2.4313989406328259E-3</c:v>
                </c:pt>
                <c:pt idx="834">
                  <c:v>2.1571196996940248E-3</c:v>
                </c:pt>
                <c:pt idx="835">
                  <c:v>2.0542041086156729E-3</c:v>
                </c:pt>
                <c:pt idx="836">
                  <c:v>1.7432727512071841E-3</c:v>
                </c:pt>
                <c:pt idx="837">
                  <c:v>1.9594840277299907E-3</c:v>
                </c:pt>
                <c:pt idx="838">
                  <c:v>1.6994781547255949E-3</c:v>
                </c:pt>
                <c:pt idx="839">
                  <c:v>1.2919610155062082E-3</c:v>
                </c:pt>
                <c:pt idx="840">
                  <c:v>1.081419864907055E-3</c:v>
                </c:pt>
                <c:pt idx="841">
                  <c:v>1.0999365293667929E-3</c:v>
                </c:pt>
                <c:pt idx="842">
                  <c:v>1.2255714869546018E-3</c:v>
                </c:pt>
                <c:pt idx="843">
                  <c:v>1.4589228066921669E-3</c:v>
                </c:pt>
                <c:pt idx="844">
                  <c:v>1.4043825476762473E-3</c:v>
                </c:pt>
                <c:pt idx="845">
                  <c:v>1.7507564734142399E-3</c:v>
                </c:pt>
                <c:pt idx="846">
                  <c:v>2.1098900345623596E-3</c:v>
                </c:pt>
                <c:pt idx="847">
                  <c:v>2.1715378629153428E-3</c:v>
                </c:pt>
                <c:pt idx="848">
                  <c:v>2.1094670088283828E-3</c:v>
                </c:pt>
                <c:pt idx="849">
                  <c:v>2.0341111357601968E-3</c:v>
                </c:pt>
                <c:pt idx="850">
                  <c:v>2.0348005123393938E-3</c:v>
                </c:pt>
                <c:pt idx="851">
                  <c:v>1.3973274552026519E-3</c:v>
                </c:pt>
                <c:pt idx="852">
                  <c:v>1.6998890410797785E-3</c:v>
                </c:pt>
                <c:pt idx="853">
                  <c:v>1.6275310060670041E-3</c:v>
                </c:pt>
                <c:pt idx="854">
                  <c:v>1.7017672814645249E-3</c:v>
                </c:pt>
                <c:pt idx="855">
                  <c:v>1.2570802717052582E-3</c:v>
                </c:pt>
                <c:pt idx="856">
                  <c:v>9.2086355678086388E-4</c:v>
                </c:pt>
                <c:pt idx="857">
                  <c:v>6.4599500497121843E-4</c:v>
                </c:pt>
                <c:pt idx="858">
                  <c:v>6.2874266360872511E-4</c:v>
                </c:pt>
                <c:pt idx="859">
                  <c:v>-2.1068365999332014E-4</c:v>
                </c:pt>
                <c:pt idx="860">
                  <c:v>-4.1517546296891082E-4</c:v>
                </c:pt>
                <c:pt idx="861">
                  <c:v>-3.1300252988459274E-4</c:v>
                </c:pt>
                <c:pt idx="862">
                  <c:v>-2.6074123388820626E-4</c:v>
                </c:pt>
                <c:pt idx="863">
                  <c:v>-3.8964424094589194E-5</c:v>
                </c:pt>
                <c:pt idx="864">
                  <c:v>-7.680658435380281E-5</c:v>
                </c:pt>
                <c:pt idx="865">
                  <c:v>-5.6188980827077246E-4</c:v>
                </c:pt>
                <c:pt idx="866">
                  <c:v>-7.6813953642383193E-4</c:v>
                </c:pt>
                <c:pt idx="867">
                  <c:v>-8.0591426169855694E-4</c:v>
                </c:pt>
                <c:pt idx="868">
                  <c:v>-8.715460950996912E-4</c:v>
                </c:pt>
                <c:pt idx="869">
                  <c:v>-1.2244994255627567E-3</c:v>
                </c:pt>
                <c:pt idx="870">
                  <c:v>-6.7343842546704641E-4</c:v>
                </c:pt>
                <c:pt idx="871">
                  <c:v>-3.2348541135716235E-4</c:v>
                </c:pt>
                <c:pt idx="872">
                  <c:v>-6.6877425699234962E-4</c:v>
                </c:pt>
                <c:pt idx="873">
                  <c:v>-4.7530970149783929E-4</c:v>
                </c:pt>
                <c:pt idx="874">
                  <c:v>-6.8669086205576726E-4</c:v>
                </c:pt>
                <c:pt idx="875">
                  <c:v>1.9999013566722663E-4</c:v>
                </c:pt>
                <c:pt idx="876">
                  <c:v>-3.1788890366062458E-4</c:v>
                </c:pt>
                <c:pt idx="877">
                  <c:v>-9.6744177969075438E-5</c:v>
                </c:pt>
                <c:pt idx="878">
                  <c:v>-2.0327872822631065E-5</c:v>
                </c:pt>
                <c:pt idx="879">
                  <c:v>1.2760033225209748E-4</c:v>
                </c:pt>
                <c:pt idx="880">
                  <c:v>-2.8960355742485599E-4</c:v>
                </c:pt>
                <c:pt idx="881">
                  <c:v>-9.4681734730179678E-4</c:v>
                </c:pt>
                <c:pt idx="882">
                  <c:v>-1.6517666820299317E-3</c:v>
                </c:pt>
                <c:pt idx="883">
                  <c:v>-1.8283357234417654E-3</c:v>
                </c:pt>
                <c:pt idx="884">
                  <c:v>-2.2744512089650126E-3</c:v>
                </c:pt>
                <c:pt idx="885">
                  <c:v>-2.2978077873167459E-3</c:v>
                </c:pt>
                <c:pt idx="886">
                  <c:v>-2.3467919505294416E-3</c:v>
                </c:pt>
                <c:pt idx="887">
                  <c:v>-3.1016325378726154E-3</c:v>
                </c:pt>
                <c:pt idx="888">
                  <c:v>-3.3404480604282199E-3</c:v>
                </c:pt>
                <c:pt idx="889">
                  <c:v>-2.5201464557994603E-3</c:v>
                </c:pt>
                <c:pt idx="890">
                  <c:v>-2.2760141960770008E-3</c:v>
                </c:pt>
                <c:pt idx="891">
                  <c:v>-2.2925161981193613E-3</c:v>
                </c:pt>
                <c:pt idx="892">
                  <c:v>-2.3735964542185052E-3</c:v>
                </c:pt>
                <c:pt idx="893">
                  <c:v>-2.2180375047559891E-3</c:v>
                </c:pt>
                <c:pt idx="894">
                  <c:v>-2.2243445328547855E-3</c:v>
                </c:pt>
                <c:pt idx="895">
                  <c:v>-2.4180843526825533E-3</c:v>
                </c:pt>
                <c:pt idx="896">
                  <c:v>-2.0908012731252327E-3</c:v>
                </c:pt>
                <c:pt idx="897">
                  <c:v>-2.7766626664013278E-3</c:v>
                </c:pt>
                <c:pt idx="898">
                  <c:v>-2.7097677903481347E-3</c:v>
                </c:pt>
                <c:pt idx="899">
                  <c:v>-2.9361089751070522E-3</c:v>
                </c:pt>
                <c:pt idx="900">
                  <c:v>-3.4282931229420704E-3</c:v>
                </c:pt>
                <c:pt idx="901">
                  <c:v>-3.519188698023804E-3</c:v>
                </c:pt>
                <c:pt idx="902">
                  <c:v>-2.9854720035216481E-3</c:v>
                </c:pt>
                <c:pt idx="903">
                  <c:v>-3.3691783603936707E-3</c:v>
                </c:pt>
                <c:pt idx="904">
                  <c:v>-3.8341170283558222E-3</c:v>
                </c:pt>
                <c:pt idx="905">
                  <c:v>-4.1588945037611107E-3</c:v>
                </c:pt>
                <c:pt idx="906">
                  <c:v>-4.1145088963425586E-3</c:v>
                </c:pt>
                <c:pt idx="907">
                  <c:v>-4.1817813674611855E-3</c:v>
                </c:pt>
                <c:pt idx="908">
                  <c:v>-4.2583298981038976E-3</c:v>
                </c:pt>
                <c:pt idx="909">
                  <c:v>-3.6782203946724933E-3</c:v>
                </c:pt>
                <c:pt idx="910">
                  <c:v>-3.7944720536805432E-3</c:v>
                </c:pt>
                <c:pt idx="911">
                  <c:v>-3.3927963812866381E-3</c:v>
                </c:pt>
                <c:pt idx="912">
                  <c:v>-3.22178468084597E-3</c:v>
                </c:pt>
                <c:pt idx="913">
                  <c:v>-3.3859726402144671E-3</c:v>
                </c:pt>
                <c:pt idx="914">
                  <c:v>-3.3728183383325843E-3</c:v>
                </c:pt>
                <c:pt idx="915">
                  <c:v>-3.2924054559322646E-3</c:v>
                </c:pt>
                <c:pt idx="916">
                  <c:v>-3.7949652947084937E-3</c:v>
                </c:pt>
                <c:pt idx="917">
                  <c:v>-3.0712123893369223E-3</c:v>
                </c:pt>
                <c:pt idx="918">
                  <c:v>-2.7494134591165434E-3</c:v>
                </c:pt>
                <c:pt idx="919">
                  <c:v>-2.5465123964908466E-3</c:v>
                </c:pt>
                <c:pt idx="920">
                  <c:v>-2.4944099144427133E-3</c:v>
                </c:pt>
                <c:pt idx="921">
                  <c:v>-2.6618381755164596E-3</c:v>
                </c:pt>
                <c:pt idx="922">
                  <c:v>-2.6165217436111845E-3</c:v>
                </c:pt>
                <c:pt idx="923">
                  <c:v>-2.4963690617886749E-3</c:v>
                </c:pt>
                <c:pt idx="924">
                  <c:v>-2.3225021054137538E-3</c:v>
                </c:pt>
                <c:pt idx="925">
                  <c:v>-2.0878023847161601E-3</c:v>
                </c:pt>
                <c:pt idx="926">
                  <c:v>-1.8579863098831309E-3</c:v>
                </c:pt>
                <c:pt idx="927">
                  <c:v>-1.4257865177357118E-3</c:v>
                </c:pt>
                <c:pt idx="928">
                  <c:v>-2.0932644422600962E-3</c:v>
                </c:pt>
                <c:pt idx="929">
                  <c:v>-2.1842708583667356E-3</c:v>
                </c:pt>
                <c:pt idx="930">
                  <c:v>-2.1828126700035905E-3</c:v>
                </c:pt>
                <c:pt idx="931">
                  <c:v>-1.8574092292750705E-3</c:v>
                </c:pt>
                <c:pt idx="932">
                  <c:v>-2.0314638741892686E-3</c:v>
                </c:pt>
                <c:pt idx="933">
                  <c:v>-1.9418974765147859E-3</c:v>
                </c:pt>
                <c:pt idx="934">
                  <c:v>-2.036177862693092E-3</c:v>
                </c:pt>
                <c:pt idx="935">
                  <c:v>-1.4297670838815742E-3</c:v>
                </c:pt>
                <c:pt idx="936">
                  <c:v>-1.6491848112961042E-3</c:v>
                </c:pt>
                <c:pt idx="937">
                  <c:v>-1.5394333117088811E-3</c:v>
                </c:pt>
                <c:pt idx="938">
                  <c:v>-1.3971522452586262E-3</c:v>
                </c:pt>
                <c:pt idx="939">
                  <c:v>-1.5721945795894852E-3</c:v>
                </c:pt>
                <c:pt idx="940">
                  <c:v>-1.5105885087608837E-3</c:v>
                </c:pt>
                <c:pt idx="941">
                  <c:v>-1.3818134014353203E-3</c:v>
                </c:pt>
                <c:pt idx="942">
                  <c:v>-1.3138393482320548E-3</c:v>
                </c:pt>
                <c:pt idx="943">
                  <c:v>-1.4240530362801841E-3</c:v>
                </c:pt>
                <c:pt idx="944">
                  <c:v>-1.4273072988258417E-3</c:v>
                </c:pt>
                <c:pt idx="945">
                  <c:v>-1.7749667100031181E-3</c:v>
                </c:pt>
                <c:pt idx="946">
                  <c:v>-1.3097028865231939E-3</c:v>
                </c:pt>
                <c:pt idx="947">
                  <c:v>-9.5517170492434252E-4</c:v>
                </c:pt>
                <c:pt idx="948">
                  <c:v>-9.4210937778851835E-4</c:v>
                </c:pt>
                <c:pt idx="949">
                  <c:v>-9.9591550809081659E-4</c:v>
                </c:pt>
                <c:pt idx="950">
                  <c:v>-4.8820247389846937E-4</c:v>
                </c:pt>
                <c:pt idx="951">
                  <c:v>-2.7041068969951604E-4</c:v>
                </c:pt>
                <c:pt idx="952">
                  <c:v>-4.3661748628618931E-4</c:v>
                </c:pt>
                <c:pt idx="953">
                  <c:v>-3.3199707217787837E-4</c:v>
                </c:pt>
                <c:pt idx="954">
                  <c:v>-5.5885627508582125E-4</c:v>
                </c:pt>
                <c:pt idx="955">
                  <c:v>-5.6058619158828296E-4</c:v>
                </c:pt>
                <c:pt idx="956">
                  <c:v>-6.8597370256096528E-5</c:v>
                </c:pt>
                <c:pt idx="957">
                  <c:v>1.4494853638781873E-4</c:v>
                </c:pt>
                <c:pt idx="958">
                  <c:v>9.5789161695065202E-5</c:v>
                </c:pt>
                <c:pt idx="959">
                  <c:v>-4.8697450460550708E-5</c:v>
                </c:pt>
                <c:pt idx="960">
                  <c:v>1.6094327260396965E-4</c:v>
                </c:pt>
                <c:pt idx="961">
                  <c:v>-1.9272518702069785E-4</c:v>
                </c:pt>
                <c:pt idx="962">
                  <c:v>-4.506131975045632E-4</c:v>
                </c:pt>
                <c:pt idx="963">
                  <c:v>1.4424321829802985E-5</c:v>
                </c:pt>
                <c:pt idx="964">
                  <c:v>-8.1120580571750488E-5</c:v>
                </c:pt>
                <c:pt idx="965">
                  <c:v>1.6707120487764724E-4</c:v>
                </c:pt>
                <c:pt idx="966">
                  <c:v>-1.7024609006579506E-5</c:v>
                </c:pt>
                <c:pt idx="967">
                  <c:v>1.6110452152955735E-4</c:v>
                </c:pt>
                <c:pt idx="968">
                  <c:v>-1.8634072198536188E-4</c:v>
                </c:pt>
                <c:pt idx="969">
                  <c:v>-1.0099629580832608E-4</c:v>
                </c:pt>
                <c:pt idx="970">
                  <c:v>-1.0970221644178977E-3</c:v>
                </c:pt>
                <c:pt idx="971">
                  <c:v>-1.1279557977137364E-3</c:v>
                </c:pt>
                <c:pt idx="972">
                  <c:v>-5.7362356574823471E-4</c:v>
                </c:pt>
                <c:pt idx="973">
                  <c:v>-3.2324372252869027E-4</c:v>
                </c:pt>
                <c:pt idx="974">
                  <c:v>-1.4206289618657326E-4</c:v>
                </c:pt>
                <c:pt idx="975">
                  <c:v>2.6980900507055653E-4</c:v>
                </c:pt>
                <c:pt idx="976">
                  <c:v>4.1762303515789281E-4</c:v>
                </c:pt>
                <c:pt idx="977">
                  <c:v>3.338219675971981E-4</c:v>
                </c:pt>
                <c:pt idx="978">
                  <c:v>1.0824952770074781E-3</c:v>
                </c:pt>
                <c:pt idx="979">
                  <c:v>1.1443526770122611E-3</c:v>
                </c:pt>
                <c:pt idx="980">
                  <c:v>4.5839046305605783E-4</c:v>
                </c:pt>
                <c:pt idx="981">
                  <c:v>1.5292669605382892E-4</c:v>
                </c:pt>
                <c:pt idx="982">
                  <c:v>-7.0117506641550212E-5</c:v>
                </c:pt>
                <c:pt idx="983">
                  <c:v>4.2999068044724515E-4</c:v>
                </c:pt>
                <c:pt idx="984">
                  <c:v>3.476745655664671E-4</c:v>
                </c:pt>
                <c:pt idx="985">
                  <c:v>4.3473080922761204E-4</c:v>
                </c:pt>
                <c:pt idx="986">
                  <c:v>5.2439017149185664E-4</c:v>
                </c:pt>
                <c:pt idx="987">
                  <c:v>5.9902620795744901E-4</c:v>
                </c:pt>
                <c:pt idx="988">
                  <c:v>1.5538441653338258E-3</c:v>
                </c:pt>
                <c:pt idx="989">
                  <c:v>2.057109941218428E-3</c:v>
                </c:pt>
                <c:pt idx="990">
                  <c:v>2.5881076424387746E-3</c:v>
                </c:pt>
                <c:pt idx="991">
                  <c:v>2.8642439766911713E-3</c:v>
                </c:pt>
                <c:pt idx="992">
                  <c:v>3.1157415084653558E-3</c:v>
                </c:pt>
                <c:pt idx="993">
                  <c:v>2.8757141383478515E-3</c:v>
                </c:pt>
                <c:pt idx="994">
                  <c:v>3.2228714521286969E-3</c:v>
                </c:pt>
                <c:pt idx="995">
                  <c:v>3.6200844817581507E-3</c:v>
                </c:pt>
                <c:pt idx="996">
                  <c:v>3.5832642196146928E-3</c:v>
                </c:pt>
                <c:pt idx="997">
                  <c:v>3.618095303607129E-3</c:v>
                </c:pt>
                <c:pt idx="998">
                  <c:v>3.975402984740313E-3</c:v>
                </c:pt>
                <c:pt idx="999">
                  <c:v>4.3372761098000494E-3</c:v>
                </c:pt>
                <c:pt idx="1000">
                  <c:v>3.7186069741700434E-3</c:v>
                </c:pt>
                <c:pt idx="1001">
                  <c:v>3.4268633195945288E-3</c:v>
                </c:pt>
                <c:pt idx="1002">
                  <c:v>3.2923408547635346E-3</c:v>
                </c:pt>
                <c:pt idx="1003">
                  <c:v>3.2911719803666978E-3</c:v>
                </c:pt>
                <c:pt idx="1004">
                  <c:v>3.5376695728650794E-3</c:v>
                </c:pt>
                <c:pt idx="1005">
                  <c:v>2.9492642512993095E-3</c:v>
                </c:pt>
                <c:pt idx="1006">
                  <c:v>3.2244305841456558E-3</c:v>
                </c:pt>
                <c:pt idx="1007">
                  <c:v>3.6641377940662928E-3</c:v>
                </c:pt>
                <c:pt idx="1008">
                  <c:v>3.109256686360026E-3</c:v>
                </c:pt>
                <c:pt idx="1009">
                  <c:v>2.6011377213903879E-3</c:v>
                </c:pt>
                <c:pt idx="1010">
                  <c:v>2.1707151564818723E-3</c:v>
                </c:pt>
                <c:pt idx="1011">
                  <c:v>2.3656304228068686E-3</c:v>
                </c:pt>
                <c:pt idx="1012">
                  <c:v>2.5330586838806148E-3</c:v>
                </c:pt>
                <c:pt idx="1013">
                  <c:v>2.2810979099531681E-3</c:v>
                </c:pt>
                <c:pt idx="1014">
                  <c:v>2.0778958894205027E-3</c:v>
                </c:pt>
                <c:pt idx="1015">
                  <c:v>1.5879235876489768E-3</c:v>
                </c:pt>
                <c:pt idx="1016">
                  <c:v>1.3186172812834946E-3</c:v>
                </c:pt>
                <c:pt idx="1017">
                  <c:v>1.2107198827981127E-3</c:v>
                </c:pt>
                <c:pt idx="1018">
                  <c:v>4.9861772460465376E-4</c:v>
                </c:pt>
                <c:pt idx="1019">
                  <c:v>1.2318933371611145E-3</c:v>
                </c:pt>
                <c:pt idx="1020">
                  <c:v>1.5358938145544553E-3</c:v>
                </c:pt>
                <c:pt idx="1021">
                  <c:v>1.7913910666855441E-3</c:v>
                </c:pt>
                <c:pt idx="1022">
                  <c:v>1.6125884836600921E-3</c:v>
                </c:pt>
                <c:pt idx="1023">
                  <c:v>1.9630170530903334E-3</c:v>
                </c:pt>
                <c:pt idx="1024">
                  <c:v>2.0495481965370744E-3</c:v>
                </c:pt>
                <c:pt idx="1025">
                  <c:v>2.0836144984760761E-3</c:v>
                </c:pt>
                <c:pt idx="1026">
                  <c:v>1.3883805351094546E-3</c:v>
                </c:pt>
                <c:pt idx="1027">
                  <c:v>1.5566047621614777E-3</c:v>
                </c:pt>
                <c:pt idx="1028">
                  <c:v>1.181743051357856E-3</c:v>
                </c:pt>
                <c:pt idx="1029">
                  <c:v>1.0583131500111573E-3</c:v>
                </c:pt>
                <c:pt idx="1030">
                  <c:v>1.2320927964221651E-3</c:v>
                </c:pt>
                <c:pt idx="1031">
                  <c:v>1.5576177233808106E-3</c:v>
                </c:pt>
                <c:pt idx="1032">
                  <c:v>1.6428539879992533E-3</c:v>
                </c:pt>
                <c:pt idx="1033">
                  <c:v>1.6429876336964953E-3</c:v>
                </c:pt>
                <c:pt idx="1034">
                  <c:v>1.2281125509571852E-3</c:v>
                </c:pt>
                <c:pt idx="1035">
                  <c:v>1.2664351356493097E-3</c:v>
                </c:pt>
                <c:pt idx="1036">
                  <c:v>1.4215650316409018E-3</c:v>
                </c:pt>
                <c:pt idx="1037">
                  <c:v>1.5173091670943233E-3</c:v>
                </c:pt>
                <c:pt idx="1038">
                  <c:v>1.5914944341888699E-3</c:v>
                </c:pt>
                <c:pt idx="1039">
                  <c:v>2.1392749211790853E-3</c:v>
                </c:pt>
                <c:pt idx="1040">
                  <c:v>2.3938928138848205E-3</c:v>
                </c:pt>
                <c:pt idx="1041">
                  <c:v>2.3619980088432448E-3</c:v>
                </c:pt>
                <c:pt idx="1042">
                  <c:v>2.4366625171505958E-3</c:v>
                </c:pt>
                <c:pt idx="1043">
                  <c:v>2.2696428176741949E-3</c:v>
                </c:pt>
                <c:pt idx="1044">
                  <c:v>2.3207595878047809E-3</c:v>
                </c:pt>
                <c:pt idx="1045">
                  <c:v>2.3732925613179669E-3</c:v>
                </c:pt>
                <c:pt idx="1046">
                  <c:v>2.3957956554934165E-3</c:v>
                </c:pt>
                <c:pt idx="1047">
                  <c:v>2.3428914373562629E-3</c:v>
                </c:pt>
                <c:pt idx="1048">
                  <c:v>2.3158086524325901E-3</c:v>
                </c:pt>
                <c:pt idx="1049">
                  <c:v>2.4270879309637311E-3</c:v>
                </c:pt>
                <c:pt idx="1050">
                  <c:v>2.3813609441817223E-3</c:v>
                </c:pt>
                <c:pt idx="1051">
                  <c:v>2.3723423192031569E-3</c:v>
                </c:pt>
                <c:pt idx="1052">
                  <c:v>2.1342884908942053E-3</c:v>
                </c:pt>
                <c:pt idx="1053">
                  <c:v>2.5219202406510598E-3</c:v>
                </c:pt>
                <c:pt idx="1054">
                  <c:v>2.3459274598222669E-3</c:v>
                </c:pt>
                <c:pt idx="1055">
                  <c:v>2.5869238232870051E-3</c:v>
                </c:pt>
                <c:pt idx="1056">
                  <c:v>2.5071516905329646E-3</c:v>
                </c:pt>
                <c:pt idx="1057">
                  <c:v>2.2816614371176419E-3</c:v>
                </c:pt>
                <c:pt idx="1058">
                  <c:v>2.2242091602351446E-3</c:v>
                </c:pt>
                <c:pt idx="1059">
                  <c:v>2.3092087577476208E-3</c:v>
                </c:pt>
                <c:pt idx="1060">
                  <c:v>1.3689691189858633E-3</c:v>
                </c:pt>
                <c:pt idx="1061">
                  <c:v>1.5099062487705769E-3</c:v>
                </c:pt>
                <c:pt idx="1062">
                  <c:v>1.4957142796023053E-3</c:v>
                </c:pt>
                <c:pt idx="1063">
                  <c:v>1.3113513697495802E-3</c:v>
                </c:pt>
                <c:pt idx="1064">
                  <c:v>2.1103309429992478E-3</c:v>
                </c:pt>
                <c:pt idx="1065">
                  <c:v>2.2757900730191218E-3</c:v>
                </c:pt>
                <c:pt idx="1066">
                  <c:v>2.2165960203185749E-3</c:v>
                </c:pt>
                <c:pt idx="1067">
                  <c:v>1.6860802060963589E-3</c:v>
                </c:pt>
                <c:pt idx="1068">
                  <c:v>1.8896184334339357E-3</c:v>
                </c:pt>
                <c:pt idx="1069">
                  <c:v>1.9227212569710211E-3</c:v>
                </c:pt>
                <c:pt idx="1070">
                  <c:v>1.5452619298467062E-3</c:v>
                </c:pt>
                <c:pt idx="1071">
                  <c:v>1.1262249100083099E-3</c:v>
                </c:pt>
                <c:pt idx="1072">
                  <c:v>1.4713388372007191E-3</c:v>
                </c:pt>
                <c:pt idx="1073">
                  <c:v>2.1955173585391265E-3</c:v>
                </c:pt>
                <c:pt idx="1074">
                  <c:v>2.3605755731329462E-3</c:v>
                </c:pt>
                <c:pt idx="1075">
                  <c:v>2.5859008887272627E-3</c:v>
                </c:pt>
                <c:pt idx="1076">
                  <c:v>2.7180213561053984E-3</c:v>
                </c:pt>
                <c:pt idx="1077">
                  <c:v>2.5386427065975203E-3</c:v>
                </c:pt>
                <c:pt idx="1078">
                  <c:v>2.4467793753648629E-3</c:v>
                </c:pt>
                <c:pt idx="1079">
                  <c:v>2.4332059695274834E-3</c:v>
                </c:pt>
                <c:pt idx="1080">
                  <c:v>1.9625813261011757E-3</c:v>
                </c:pt>
                <c:pt idx="1081">
                  <c:v>1.7964257610482623E-3</c:v>
                </c:pt>
                <c:pt idx="1082">
                  <c:v>1.9086686231843189E-3</c:v>
                </c:pt>
                <c:pt idx="1083">
                  <c:v>1.6363367342059473E-3</c:v>
                </c:pt>
                <c:pt idx="1084">
                  <c:v>2.2302036120589231E-3</c:v>
                </c:pt>
                <c:pt idx="1085">
                  <c:v>2.6515876434666363E-3</c:v>
                </c:pt>
                <c:pt idx="1086">
                  <c:v>2.4855806929398564E-3</c:v>
                </c:pt>
                <c:pt idx="1087">
                  <c:v>2.7202388976691099E-3</c:v>
                </c:pt>
                <c:pt idx="1088">
                  <c:v>2.3599923878839632E-3</c:v>
                </c:pt>
                <c:pt idx="1089">
                  <c:v>2.4304888222594005E-3</c:v>
                </c:pt>
                <c:pt idx="1090">
                  <c:v>2.3937562279531597E-3</c:v>
                </c:pt>
                <c:pt idx="1091">
                  <c:v>2.4862545067264839E-3</c:v>
                </c:pt>
                <c:pt idx="1092">
                  <c:v>2.881926090018379E-3</c:v>
                </c:pt>
                <c:pt idx="1093">
                  <c:v>2.6976463148387863E-3</c:v>
                </c:pt>
                <c:pt idx="1094">
                  <c:v>2.7267257204688219E-3</c:v>
                </c:pt>
                <c:pt idx="1095">
                  <c:v>2.663607542748058E-3</c:v>
                </c:pt>
                <c:pt idx="1096">
                  <c:v>2.8587470924889388E-3</c:v>
                </c:pt>
                <c:pt idx="1097">
                  <c:v>2.4773987374592668E-3</c:v>
                </c:pt>
                <c:pt idx="1098">
                  <c:v>2.4730433324221326E-3</c:v>
                </c:pt>
                <c:pt idx="1099">
                  <c:v>2.3859990513343389E-3</c:v>
                </c:pt>
                <c:pt idx="1100">
                  <c:v>2.5603468868403141E-3</c:v>
                </c:pt>
                <c:pt idx="1101">
                  <c:v>2.3289662718279551E-3</c:v>
                </c:pt>
                <c:pt idx="1102">
                  <c:v>1.7728558884533331E-3</c:v>
                </c:pt>
                <c:pt idx="1103">
                  <c:v>1.557840866457877E-3</c:v>
                </c:pt>
                <c:pt idx="1104">
                  <c:v>1.4659910474448526E-3</c:v>
                </c:pt>
                <c:pt idx="1105">
                  <c:v>1.8707609723718501E-3</c:v>
                </c:pt>
                <c:pt idx="1106">
                  <c:v>2.3379560460154618E-3</c:v>
                </c:pt>
                <c:pt idx="1107">
                  <c:v>2.6034394619474568E-3</c:v>
                </c:pt>
                <c:pt idx="1108">
                  <c:v>2.5593576533247085E-3</c:v>
                </c:pt>
                <c:pt idx="1109">
                  <c:v>3.2512543470516768E-3</c:v>
                </c:pt>
                <c:pt idx="1110">
                  <c:v>3.1288599822950941E-3</c:v>
                </c:pt>
                <c:pt idx="1111">
                  <c:v>2.7169934003797068E-3</c:v>
                </c:pt>
                <c:pt idx="1112">
                  <c:v>2.4714929046436955E-3</c:v>
                </c:pt>
                <c:pt idx="1113">
                  <c:v>2.5708970457119494E-3</c:v>
                </c:pt>
                <c:pt idx="1114">
                  <c:v>2.3052853648386838E-3</c:v>
                </c:pt>
                <c:pt idx="1115">
                  <c:v>2.3961678004418875E-3</c:v>
                </c:pt>
                <c:pt idx="1116">
                  <c:v>2.3495989200753467E-3</c:v>
                </c:pt>
                <c:pt idx="1117">
                  <c:v>2.4096299361002923E-3</c:v>
                </c:pt>
                <c:pt idx="1118">
                  <c:v>2.1738944453837442E-3</c:v>
                </c:pt>
                <c:pt idx="1119">
                  <c:v>2.5735113947368761E-3</c:v>
                </c:pt>
                <c:pt idx="1120">
                  <c:v>2.5745072757729099E-3</c:v>
                </c:pt>
                <c:pt idx="1121">
                  <c:v>2.5217769737828663E-3</c:v>
                </c:pt>
                <c:pt idx="1122">
                  <c:v>2.315684593178094E-3</c:v>
                </c:pt>
                <c:pt idx="1123">
                  <c:v>2.2883684158032992E-3</c:v>
                </c:pt>
                <c:pt idx="1124">
                  <c:v>2.281158362114418E-3</c:v>
                </c:pt>
                <c:pt idx="1125">
                  <c:v>2.5501536446598367E-3</c:v>
                </c:pt>
                <c:pt idx="1126">
                  <c:v>3.0916575303585451E-3</c:v>
                </c:pt>
                <c:pt idx="1127">
                  <c:v>3.1616794708432061E-3</c:v>
                </c:pt>
                <c:pt idx="1128">
                  <c:v>2.9198468199614328E-3</c:v>
                </c:pt>
                <c:pt idx="1129">
                  <c:v>2.6926223763940383E-3</c:v>
                </c:pt>
                <c:pt idx="1130">
                  <c:v>2.3017506269298669E-3</c:v>
                </c:pt>
                <c:pt idx="1131">
                  <c:v>2.096601928662992E-3</c:v>
                </c:pt>
                <c:pt idx="1132">
                  <c:v>2.1474344784550184E-3</c:v>
                </c:pt>
                <c:pt idx="1133">
                  <c:v>2.2321812162288974E-3</c:v>
                </c:pt>
                <c:pt idx="1134">
                  <c:v>2.4948329558553135E-3</c:v>
                </c:pt>
                <c:pt idx="1135">
                  <c:v>2.4421663950142162E-3</c:v>
                </c:pt>
                <c:pt idx="1136">
                  <c:v>2.4661909534517295E-3</c:v>
                </c:pt>
                <c:pt idx="1137">
                  <c:v>2.408656864504029E-3</c:v>
                </c:pt>
                <c:pt idx="1138">
                  <c:v>2.2026899572413355E-3</c:v>
                </c:pt>
                <c:pt idx="1139">
                  <c:v>2.3372103393943726E-3</c:v>
                </c:pt>
                <c:pt idx="1140">
                  <c:v>2.157066969412042E-3</c:v>
                </c:pt>
                <c:pt idx="1141">
                  <c:v>2.3728883523307979E-3</c:v>
                </c:pt>
                <c:pt idx="1142">
                  <c:v>2.7944559817468604E-3</c:v>
                </c:pt>
                <c:pt idx="1143">
                  <c:v>2.8084988842948071E-3</c:v>
                </c:pt>
                <c:pt idx="1144">
                  <c:v>2.7519282415410357E-3</c:v>
                </c:pt>
                <c:pt idx="1145">
                  <c:v>2.6462275404604794E-3</c:v>
                </c:pt>
                <c:pt idx="1146">
                  <c:v>2.1750039432071487E-3</c:v>
                </c:pt>
                <c:pt idx="1147">
                  <c:v>2.1239023866927434E-3</c:v>
                </c:pt>
                <c:pt idx="1148">
                  <c:v>2.3325700202677883E-3</c:v>
                </c:pt>
                <c:pt idx="1149">
                  <c:v>2.7828934873914898E-3</c:v>
                </c:pt>
                <c:pt idx="1150">
                  <c:v>2.8940372706566346E-3</c:v>
                </c:pt>
                <c:pt idx="1151">
                  <c:v>3.3349473022489871E-3</c:v>
                </c:pt>
                <c:pt idx="1152">
                  <c:v>3.899828462612694E-3</c:v>
                </c:pt>
                <c:pt idx="1153">
                  <c:v>4.1077299735374703E-3</c:v>
                </c:pt>
                <c:pt idx="1154">
                  <c:v>4.0228179527382587E-3</c:v>
                </c:pt>
                <c:pt idx="1155">
                  <c:v>3.3681602565905247E-3</c:v>
                </c:pt>
                <c:pt idx="1156">
                  <c:v>3.6755241400885071E-3</c:v>
                </c:pt>
                <c:pt idx="1157">
                  <c:v>3.6153238178008784E-3</c:v>
                </c:pt>
                <c:pt idx="1158">
                  <c:v>4.0897339542832131E-3</c:v>
                </c:pt>
                <c:pt idx="1159">
                  <c:v>4.2264002889625596E-3</c:v>
                </c:pt>
                <c:pt idx="1160">
                  <c:v>4.1756555963053492E-3</c:v>
                </c:pt>
                <c:pt idx="1161">
                  <c:v>4.4424815240499769E-3</c:v>
                </c:pt>
                <c:pt idx="1162">
                  <c:v>4.87861430571485E-3</c:v>
                </c:pt>
                <c:pt idx="1163">
                  <c:v>4.6057068367956642E-3</c:v>
                </c:pt>
                <c:pt idx="1164">
                  <c:v>4.0792590782050483E-3</c:v>
                </c:pt>
                <c:pt idx="1165">
                  <c:v>3.6224986268289039E-3</c:v>
                </c:pt>
                <c:pt idx="1166">
                  <c:v>3.3879702693337278E-3</c:v>
                </c:pt>
                <c:pt idx="1167">
                  <c:v>3.064248428747072E-3</c:v>
                </c:pt>
                <c:pt idx="1168">
                  <c:v>3.2270141058782739E-3</c:v>
                </c:pt>
                <c:pt idx="1169">
                  <c:v>3.1237409583633824E-3</c:v>
                </c:pt>
                <c:pt idx="1170">
                  <c:v>3.041417480922042E-3</c:v>
                </c:pt>
                <c:pt idx="1171">
                  <c:v>3.1236224073324737E-3</c:v>
                </c:pt>
                <c:pt idx="1172">
                  <c:v>3.2879224106987467E-3</c:v>
                </c:pt>
                <c:pt idx="1173">
                  <c:v>3.2160416513401856E-3</c:v>
                </c:pt>
                <c:pt idx="1174">
                  <c:v>3.5106671709676201E-3</c:v>
                </c:pt>
                <c:pt idx="1175">
                  <c:v>2.676969574538275E-3</c:v>
                </c:pt>
                <c:pt idx="1176">
                  <c:v>2.0500452162779911E-3</c:v>
                </c:pt>
                <c:pt idx="1177">
                  <c:v>2.1832876332354631E-3</c:v>
                </c:pt>
                <c:pt idx="1178">
                  <c:v>2.3942423630901647E-3</c:v>
                </c:pt>
                <c:pt idx="1179">
                  <c:v>2.8115182821051255E-3</c:v>
                </c:pt>
                <c:pt idx="1180">
                  <c:v>2.9244726594826573E-3</c:v>
                </c:pt>
                <c:pt idx="1181">
                  <c:v>2.8755894562337409E-3</c:v>
                </c:pt>
                <c:pt idx="1182">
                  <c:v>2.7457504676940128E-3</c:v>
                </c:pt>
                <c:pt idx="1183">
                  <c:v>2.3919254061163749E-3</c:v>
                </c:pt>
                <c:pt idx="1184">
                  <c:v>2.5713575404368422E-3</c:v>
                </c:pt>
                <c:pt idx="1185">
                  <c:v>2.641203176215098E-3</c:v>
                </c:pt>
                <c:pt idx="1186">
                  <c:v>1.6195730302690811E-3</c:v>
                </c:pt>
                <c:pt idx="1187">
                  <c:v>2.0026065377703869E-3</c:v>
                </c:pt>
                <c:pt idx="1188">
                  <c:v>1.6629304555795892E-3</c:v>
                </c:pt>
                <c:pt idx="1189">
                  <c:v>1.9116699574929035E-3</c:v>
                </c:pt>
                <c:pt idx="1190">
                  <c:v>2.0780921814980164E-3</c:v>
                </c:pt>
                <c:pt idx="1191">
                  <c:v>1.8178528799697655E-3</c:v>
                </c:pt>
                <c:pt idx="1192">
                  <c:v>2.3428249589331242E-3</c:v>
                </c:pt>
                <c:pt idx="1193">
                  <c:v>2.4707191840495713E-3</c:v>
                </c:pt>
                <c:pt idx="1194">
                  <c:v>2.7375914007593677E-3</c:v>
                </c:pt>
                <c:pt idx="1195">
                  <c:v>3.0263002387124808E-3</c:v>
                </c:pt>
                <c:pt idx="1196">
                  <c:v>2.53583070543213E-3</c:v>
                </c:pt>
                <c:pt idx="1197">
                  <c:v>2.3050753949579858E-3</c:v>
                </c:pt>
                <c:pt idx="1198">
                  <c:v>2.1785236367326583E-3</c:v>
                </c:pt>
                <c:pt idx="1199">
                  <c:v>2.4355760660777857E-3</c:v>
                </c:pt>
                <c:pt idx="1200">
                  <c:v>2.1633822997363492E-3</c:v>
                </c:pt>
                <c:pt idx="1201">
                  <c:v>1.9154171074885261E-3</c:v>
                </c:pt>
                <c:pt idx="1202">
                  <c:v>1.7895005630765059E-3</c:v>
                </c:pt>
                <c:pt idx="1203">
                  <c:v>1.375579403688657E-3</c:v>
                </c:pt>
                <c:pt idx="1204">
                  <c:v>1.1757688990105914E-3</c:v>
                </c:pt>
                <c:pt idx="1205">
                  <c:v>9.3542947719908742E-4</c:v>
                </c:pt>
                <c:pt idx="1206">
                  <c:v>6.0504537809003217E-4</c:v>
                </c:pt>
                <c:pt idx="1207">
                  <c:v>1.0778532913449761E-3</c:v>
                </c:pt>
                <c:pt idx="1208">
                  <c:v>9.3096169481060511E-4</c:v>
                </c:pt>
                <c:pt idx="1209">
                  <c:v>1.0055714561878937E-3</c:v>
                </c:pt>
                <c:pt idx="1210">
                  <c:v>5.5147635377199517E-4</c:v>
                </c:pt>
                <c:pt idx="1211">
                  <c:v>7.487961408898928E-6</c:v>
                </c:pt>
                <c:pt idx="1212">
                  <c:v>-1.753249591359753E-3</c:v>
                </c:pt>
                <c:pt idx="1213">
                  <c:v>-1.3186770970893061E-3</c:v>
                </c:pt>
                <c:pt idx="1214">
                  <c:v>-1.78199707282463E-3</c:v>
                </c:pt>
                <c:pt idx="1215">
                  <c:v>-2.9609059693532017E-3</c:v>
                </c:pt>
                <c:pt idx="1216">
                  <c:v>-8.6805189853948305E-4</c:v>
                </c:pt>
                <c:pt idx="1217">
                  <c:v>-2.8932851943259063E-3</c:v>
                </c:pt>
                <c:pt idx="1218">
                  <c:v>-2.9950644864855129E-3</c:v>
                </c:pt>
                <c:pt idx="1219">
                  <c:v>-3.4152052578121524E-3</c:v>
                </c:pt>
                <c:pt idx="1220">
                  <c:v>-3.2443162063465732E-3</c:v>
                </c:pt>
                <c:pt idx="1221">
                  <c:v>-4.2887438513654714E-3</c:v>
                </c:pt>
                <c:pt idx="1222">
                  <c:v>-5.4559588958203176E-3</c:v>
                </c:pt>
                <c:pt idx="1223">
                  <c:v>-3.7984132002477707E-3</c:v>
                </c:pt>
                <c:pt idx="1224">
                  <c:v>-1.0369234581467572E-3</c:v>
                </c:pt>
                <c:pt idx="1225">
                  <c:v>-1.5258483293844932E-4</c:v>
                </c:pt>
                <c:pt idx="1226">
                  <c:v>-9.4042538092779034E-4</c:v>
                </c:pt>
                <c:pt idx="1227">
                  <c:v>-1.0013612687405132E-3</c:v>
                </c:pt>
                <c:pt idx="1228">
                  <c:v>-1.548300280739821E-3</c:v>
                </c:pt>
                <c:pt idx="1229">
                  <c:v>-2.4882381051340814E-3</c:v>
                </c:pt>
                <c:pt idx="1230">
                  <c:v>-2.1203471188005704E-3</c:v>
                </c:pt>
                <c:pt idx="1231">
                  <c:v>-1.6652374259998489E-3</c:v>
                </c:pt>
                <c:pt idx="1232">
                  <c:v>-3.063234604572041E-4</c:v>
                </c:pt>
                <c:pt idx="1233">
                  <c:v>-7.678598920727081E-4</c:v>
                </c:pt>
                <c:pt idx="1234">
                  <c:v>-8.9455806407574454E-5</c:v>
                </c:pt>
                <c:pt idx="1235">
                  <c:v>2.2902713485243792E-4</c:v>
                </c:pt>
                <c:pt idx="1236">
                  <c:v>-5.2179812408202598E-4</c:v>
                </c:pt>
                <c:pt idx="1237">
                  <c:v>-2.7120189245837987E-4</c:v>
                </c:pt>
                <c:pt idx="1238">
                  <c:v>-9.1209367761779423E-4</c:v>
                </c:pt>
                <c:pt idx="1239">
                  <c:v>-4.0202832246447506E-4</c:v>
                </c:pt>
                <c:pt idx="1240">
                  <c:v>1.6527691091613685E-4</c:v>
                </c:pt>
                <c:pt idx="1241">
                  <c:v>-3.1420155824366105E-4</c:v>
                </c:pt>
                <c:pt idx="1242">
                  <c:v>-6.3426989076673318E-4</c:v>
                </c:pt>
                <c:pt idx="1243">
                  <c:v>-5.5767984627895463E-4</c:v>
                </c:pt>
                <c:pt idx="1244">
                  <c:v>-1.3674102421766074E-4</c:v>
                </c:pt>
                <c:pt idx="1245">
                  <c:v>2.4005955232244205E-4</c:v>
                </c:pt>
                <c:pt idx="1246">
                  <c:v>9.4346315160328674E-4</c:v>
                </c:pt>
                <c:pt idx="1247">
                  <c:v>2.2942486389489664E-4</c:v>
                </c:pt>
                <c:pt idx="1248">
                  <c:v>8.8915865609524966E-4</c:v>
                </c:pt>
                <c:pt idx="1249">
                  <c:v>1.5303120427284512E-4</c:v>
                </c:pt>
                <c:pt idx="1250">
                  <c:v>-3.1300093602258715E-4</c:v>
                </c:pt>
                <c:pt idx="1251">
                  <c:v>-3.2671534750896994E-4</c:v>
                </c:pt>
                <c:pt idx="1252">
                  <c:v>1.4868673975249988E-4</c:v>
                </c:pt>
                <c:pt idx="1253">
                  <c:v>2.6766920489996158E-4</c:v>
                </c:pt>
                <c:pt idx="1254">
                  <c:v>5.7422174047505907E-4</c:v>
                </c:pt>
                <c:pt idx="1255">
                  <c:v>7.6828386144747924E-4</c:v>
                </c:pt>
                <c:pt idx="1256">
                  <c:v>1.1405379147970554E-3</c:v>
                </c:pt>
                <c:pt idx="1257">
                  <c:v>9.1396860852039361E-4</c:v>
                </c:pt>
                <c:pt idx="1258">
                  <c:v>3.033716797580099E-4</c:v>
                </c:pt>
                <c:pt idx="1259">
                  <c:v>4.1308714018640396E-4</c:v>
                </c:pt>
                <c:pt idx="1260">
                  <c:v>6.6241908263014174E-5</c:v>
                </c:pt>
                <c:pt idx="1261">
                  <c:v>8.1628186115217786E-4</c:v>
                </c:pt>
                <c:pt idx="1262">
                  <c:v>5.1528502250080817E-4</c:v>
                </c:pt>
                <c:pt idx="1263">
                  <c:v>6.9536669014552113E-4</c:v>
                </c:pt>
                <c:pt idx="1264">
                  <c:v>6.7480194023517503E-4</c:v>
                </c:pt>
                <c:pt idx="1265">
                  <c:v>6.8302156318084334E-4</c:v>
                </c:pt>
                <c:pt idx="1266">
                  <c:v>1.5163792625282559E-3</c:v>
                </c:pt>
                <c:pt idx="1267">
                  <c:v>1.5684406456850622E-3</c:v>
                </c:pt>
                <c:pt idx="1268">
                  <c:v>1.3970256188314029E-3</c:v>
                </c:pt>
                <c:pt idx="1269">
                  <c:v>1.2035608569691439E-3</c:v>
                </c:pt>
                <c:pt idx="1270">
                  <c:v>1.2663372353154355E-3</c:v>
                </c:pt>
                <c:pt idx="1271">
                  <c:v>1.3555726690553333E-3</c:v>
                </c:pt>
                <c:pt idx="1272">
                  <c:v>1.7184435624278749E-3</c:v>
                </c:pt>
                <c:pt idx="1273">
                  <c:v>1.8969717362460111E-3</c:v>
                </c:pt>
                <c:pt idx="1274">
                  <c:v>2.5387217551144795E-3</c:v>
                </c:pt>
                <c:pt idx="1275">
                  <c:v>2.2720953223131345E-3</c:v>
                </c:pt>
                <c:pt idx="1276">
                  <c:v>2.0272823034538619E-3</c:v>
                </c:pt>
                <c:pt idx="1277">
                  <c:v>2.7365086032914059E-3</c:v>
                </c:pt>
                <c:pt idx="1278">
                  <c:v>1.7630230287324466E-3</c:v>
                </c:pt>
                <c:pt idx="1279">
                  <c:v>2.5854383731605621E-3</c:v>
                </c:pt>
                <c:pt idx="1280">
                  <c:v>2.7796850673116411E-3</c:v>
                </c:pt>
                <c:pt idx="1281">
                  <c:v>2.9294696947839947E-3</c:v>
                </c:pt>
                <c:pt idx="1282">
                  <c:v>3.1483496469559458E-3</c:v>
                </c:pt>
                <c:pt idx="1283">
                  <c:v>3.3474586810202881E-3</c:v>
                </c:pt>
                <c:pt idx="1284">
                  <c:v>3.2663317966769492E-3</c:v>
                </c:pt>
                <c:pt idx="1285">
                  <c:v>2.9225660583585135E-3</c:v>
                </c:pt>
                <c:pt idx="1286">
                  <c:v>2.9633061092331683E-3</c:v>
                </c:pt>
                <c:pt idx="1287">
                  <c:v>2.7082282513959449E-3</c:v>
                </c:pt>
                <c:pt idx="1288">
                  <c:v>2.7340858838069727E-3</c:v>
                </c:pt>
                <c:pt idx="1289">
                  <c:v>2.0116929599423949E-3</c:v>
                </c:pt>
                <c:pt idx="1290">
                  <c:v>2.1848856771718816E-3</c:v>
                </c:pt>
                <c:pt idx="1291">
                  <c:v>2.6814052645257034E-3</c:v>
                </c:pt>
                <c:pt idx="1292">
                  <c:v>2.9140357209286186E-3</c:v>
                </c:pt>
                <c:pt idx="1293">
                  <c:v>3.0444604677614226E-3</c:v>
                </c:pt>
                <c:pt idx="1294">
                  <c:v>3.5232125858847114E-3</c:v>
                </c:pt>
                <c:pt idx="1295">
                  <c:v>3.2701094852439455E-3</c:v>
                </c:pt>
                <c:pt idx="1296">
                  <c:v>3.7946549225800806E-3</c:v>
                </c:pt>
                <c:pt idx="1297">
                  <c:v>3.8652632792653139E-3</c:v>
                </c:pt>
                <c:pt idx="1298">
                  <c:v>3.4507684547310158E-3</c:v>
                </c:pt>
                <c:pt idx="1299">
                  <c:v>3.402407110953552E-3</c:v>
                </c:pt>
                <c:pt idx="1300">
                  <c:v>3.7063014322304085E-3</c:v>
                </c:pt>
                <c:pt idx="1301">
                  <c:v>4.0045259913163624E-3</c:v>
                </c:pt>
                <c:pt idx="1302">
                  <c:v>4.4469379309334872E-3</c:v>
                </c:pt>
                <c:pt idx="1303">
                  <c:v>6.323053533458042E-3</c:v>
                </c:pt>
                <c:pt idx="1304">
                  <c:v>5.8354024469251054E-3</c:v>
                </c:pt>
                <c:pt idx="1305">
                  <c:v>6.6962899848928515E-3</c:v>
                </c:pt>
                <c:pt idx="1306">
                  <c:v>7.8803950982344242E-3</c:v>
                </c:pt>
                <c:pt idx="1307">
                  <c:v>5.6227635591889853E-3</c:v>
                </c:pt>
                <c:pt idx="1308">
                  <c:v>6.9688312526868324E-3</c:v>
                </c:pt>
                <c:pt idx="1309">
                  <c:v>6.9744294382047059E-3</c:v>
                </c:pt>
                <c:pt idx="1310">
                  <c:v>7.3970837070128194E-3</c:v>
                </c:pt>
                <c:pt idx="1311">
                  <c:v>7.8378970020367422E-3</c:v>
                </c:pt>
                <c:pt idx="1312">
                  <c:v>8.2494032889637164E-3</c:v>
                </c:pt>
                <c:pt idx="1313">
                  <c:v>9.180958256601127E-3</c:v>
                </c:pt>
                <c:pt idx="1314">
                  <c:v>7.6071499772185575E-3</c:v>
                </c:pt>
                <c:pt idx="1315">
                  <c:v>4.5911632374120298E-3</c:v>
                </c:pt>
                <c:pt idx="1316">
                  <c:v>3.7115801188564337E-3</c:v>
                </c:pt>
                <c:pt idx="1317">
                  <c:v>4.1842874225409173E-3</c:v>
                </c:pt>
                <c:pt idx="1318">
                  <c:v>4.2326272955041542E-3</c:v>
                </c:pt>
                <c:pt idx="1319">
                  <c:v>4.8348476266707168E-3</c:v>
                </c:pt>
                <c:pt idx="1320">
                  <c:v>5.7707512897831135E-3</c:v>
                </c:pt>
                <c:pt idx="1321">
                  <c:v>5.4762071780413892E-3</c:v>
                </c:pt>
                <c:pt idx="1322">
                  <c:v>5.2282210404847023E-3</c:v>
                </c:pt>
                <c:pt idx="1323">
                  <c:v>3.7106449450947177E-3</c:v>
                </c:pt>
                <c:pt idx="1324">
                  <c:v>4.1214311042630731E-3</c:v>
                </c:pt>
                <c:pt idx="1325">
                  <c:v>3.2905109242443087E-3</c:v>
                </c:pt>
                <c:pt idx="1326">
                  <c:v>2.6850695918502511E-3</c:v>
                </c:pt>
                <c:pt idx="1327">
                  <c:v>3.2956999820024104E-3</c:v>
                </c:pt>
                <c:pt idx="1328">
                  <c:v>3.3152589427909271E-3</c:v>
                </c:pt>
                <c:pt idx="1329">
                  <c:v>3.6789929092600334E-3</c:v>
                </c:pt>
                <c:pt idx="1330">
                  <c:v>2.9641813223384092E-3</c:v>
                </c:pt>
                <c:pt idx="1331">
                  <c:v>2.4869082226334866E-3</c:v>
                </c:pt>
                <c:pt idx="1332">
                  <c:v>3.0329701476399314E-3</c:v>
                </c:pt>
                <c:pt idx="1333">
                  <c:v>3.389901016048955E-3</c:v>
                </c:pt>
                <c:pt idx="1334">
                  <c:v>3.2640228251806925E-3</c:v>
                </c:pt>
                <c:pt idx="1335">
                  <c:v>2.9816414050017172E-3</c:v>
                </c:pt>
                <c:pt idx="1336">
                  <c:v>2.7930443363229623E-3</c:v>
                </c:pt>
                <c:pt idx="1337">
                  <c:v>1.637428741581994E-3</c:v>
                </c:pt>
                <c:pt idx="1338">
                  <c:v>1.8866131002059441E-3</c:v>
                </c:pt>
                <c:pt idx="1339">
                  <c:v>7.8370028005808731E-4</c:v>
                </c:pt>
                <c:pt idx="1340">
                  <c:v>1.5901938185425E-3</c:v>
                </c:pt>
                <c:pt idx="1341">
                  <c:v>1.765021199113419E-3</c:v>
                </c:pt>
                <c:pt idx="1342">
                  <c:v>1.5883257849929552E-3</c:v>
                </c:pt>
                <c:pt idx="1343">
                  <c:v>1.4965253894930184E-3</c:v>
                </c:pt>
                <c:pt idx="1344">
                  <c:v>1.270019060529749E-3</c:v>
                </c:pt>
                <c:pt idx="1345">
                  <c:v>9.6561536111983712E-4</c:v>
                </c:pt>
                <c:pt idx="1346">
                  <c:v>4.7210701023148155E-4</c:v>
                </c:pt>
                <c:pt idx="1347">
                  <c:v>2.3385869721778303E-4</c:v>
                </c:pt>
                <c:pt idx="1348">
                  <c:v>2.1950008031808394E-4</c:v>
                </c:pt>
                <c:pt idx="1349">
                  <c:v>1.0000362870556628E-3</c:v>
                </c:pt>
                <c:pt idx="1350">
                  <c:v>8.7186422884377919E-4</c:v>
                </c:pt>
                <c:pt idx="1351">
                  <c:v>8.8583468014513179E-4</c:v>
                </c:pt>
                <c:pt idx="1352">
                  <c:v>6.0381390375261498E-4</c:v>
                </c:pt>
                <c:pt idx="1353">
                  <c:v>1.0577324301928688E-3</c:v>
                </c:pt>
                <c:pt idx="1354">
                  <c:v>3.9015471146594825E-4</c:v>
                </c:pt>
                <c:pt idx="1355">
                  <c:v>2.5209300661725893E-4</c:v>
                </c:pt>
                <c:pt idx="1356">
                  <c:v>7.5087567090023209E-4</c:v>
                </c:pt>
                <c:pt idx="1357">
                  <c:v>2.3995189931507257E-4</c:v>
                </c:pt>
                <c:pt idx="1358">
                  <c:v>3.9789211561922964E-4</c:v>
                </c:pt>
                <c:pt idx="1359">
                  <c:v>1.4976018276862671E-4</c:v>
                </c:pt>
                <c:pt idx="1360">
                  <c:v>-6.620206155393697E-5</c:v>
                </c:pt>
                <c:pt idx="1361">
                  <c:v>1.0684880513861501E-5</c:v>
                </c:pt>
                <c:pt idx="1362">
                  <c:v>-4.4278562278365474E-4</c:v>
                </c:pt>
                <c:pt idx="1363">
                  <c:v>-1.4587065567589494E-3</c:v>
                </c:pt>
                <c:pt idx="1364">
                  <c:v>-1.591822015402828E-3</c:v>
                </c:pt>
                <c:pt idx="1365">
                  <c:v>-2.0218931172308529E-3</c:v>
                </c:pt>
                <c:pt idx="1366">
                  <c:v>-1.9383234355151474E-3</c:v>
                </c:pt>
                <c:pt idx="1367">
                  <c:v>-2.4410165227240692E-3</c:v>
                </c:pt>
                <c:pt idx="1368">
                  <c:v>-2.5791834682639954E-3</c:v>
                </c:pt>
                <c:pt idx="1369">
                  <c:v>-1.4215517108574609E-3</c:v>
                </c:pt>
                <c:pt idx="1370">
                  <c:v>-1.6365379147936471E-3</c:v>
                </c:pt>
                <c:pt idx="1371">
                  <c:v>-2.2638207166611425E-3</c:v>
                </c:pt>
                <c:pt idx="1372">
                  <c:v>-2.485861490161272E-3</c:v>
                </c:pt>
                <c:pt idx="1373">
                  <c:v>-2.7606115311996217E-3</c:v>
                </c:pt>
                <c:pt idx="1374">
                  <c:v>-3.023915328293568E-3</c:v>
                </c:pt>
                <c:pt idx="1375">
                  <c:v>-3.126539595759354E-3</c:v>
                </c:pt>
                <c:pt idx="1376">
                  <c:v>-3.1256745419644973E-3</c:v>
                </c:pt>
                <c:pt idx="1377">
                  <c:v>-3.3393647448798731E-3</c:v>
                </c:pt>
                <c:pt idx="1378">
                  <c:v>-2.4887803326078756E-3</c:v>
                </c:pt>
                <c:pt idx="1379">
                  <c:v>-2.2380181223994704E-3</c:v>
                </c:pt>
                <c:pt idx="1380">
                  <c:v>-1.1119472263676209E-3</c:v>
                </c:pt>
                <c:pt idx="1381">
                  <c:v>-1.2399885287981186E-3</c:v>
                </c:pt>
                <c:pt idx="1382">
                  <c:v>-1.7187330222556549E-3</c:v>
                </c:pt>
                <c:pt idx="1383">
                  <c:v>-1.1543231900552823E-3</c:v>
                </c:pt>
                <c:pt idx="1384">
                  <c:v>-1.1095434084333947E-3</c:v>
                </c:pt>
                <c:pt idx="1385">
                  <c:v>-1.4326594892764433E-3</c:v>
                </c:pt>
                <c:pt idx="1386">
                  <c:v>-1.2000096172543218E-3</c:v>
                </c:pt>
                <c:pt idx="1387">
                  <c:v>-1.1337426848196559E-3</c:v>
                </c:pt>
                <c:pt idx="1388">
                  <c:v>-7.5981022495526533E-4</c:v>
                </c:pt>
                <c:pt idx="1389">
                  <c:v>-6.9987961218799868E-4</c:v>
                </c:pt>
                <c:pt idx="1390">
                  <c:v>-6.0066347317842405E-4</c:v>
                </c:pt>
                <c:pt idx="1391">
                  <c:v>-1.1002076973553421E-3</c:v>
                </c:pt>
                <c:pt idx="1392">
                  <c:v>-1.7209247006081223E-3</c:v>
                </c:pt>
                <c:pt idx="1393">
                  <c:v>-1.2769218966785156E-3</c:v>
                </c:pt>
                <c:pt idx="1394">
                  <c:v>-1.1135987930977005E-3</c:v>
                </c:pt>
                <c:pt idx="1395">
                  <c:v>-1.4858662145848442E-3</c:v>
                </c:pt>
                <c:pt idx="1396">
                  <c:v>-1.8729362943635589E-3</c:v>
                </c:pt>
                <c:pt idx="1397">
                  <c:v>-1.8821043812116166E-3</c:v>
                </c:pt>
                <c:pt idx="1398">
                  <c:v>-1.3344559621215595E-3</c:v>
                </c:pt>
                <c:pt idx="1399">
                  <c:v>-1.0459390130499035E-3</c:v>
                </c:pt>
                <c:pt idx="1400">
                  <c:v>-9.1867438826760033E-4</c:v>
                </c:pt>
                <c:pt idx="1401">
                  <c:v>-4.779827616441707E-4</c:v>
                </c:pt>
                <c:pt idx="1402">
                  <c:v>-9.26084301069739E-4</c:v>
                </c:pt>
                <c:pt idx="1403">
                  <c:v>-2.0943604995885809E-4</c:v>
                </c:pt>
                <c:pt idx="1404">
                  <c:v>-2.0790160673571161E-4</c:v>
                </c:pt>
                <c:pt idx="1405">
                  <c:v>-1.9748103190658184E-4</c:v>
                </c:pt>
                <c:pt idx="1406">
                  <c:v>2.0834526344352445E-5</c:v>
                </c:pt>
                <c:pt idx="1407">
                  <c:v>-6.9141685410227511E-5</c:v>
                </c:pt>
                <c:pt idx="1408">
                  <c:v>2.2365718643181342E-4</c:v>
                </c:pt>
                <c:pt idx="1409">
                  <c:v>4.0811210222699052E-4</c:v>
                </c:pt>
                <c:pt idx="1410">
                  <c:v>3.4576294241462778E-4</c:v>
                </c:pt>
                <c:pt idx="1411">
                  <c:v>2.8874202884797434E-4</c:v>
                </c:pt>
                <c:pt idx="1412">
                  <c:v>-2.1762867911713953E-5</c:v>
                </c:pt>
                <c:pt idx="1413">
                  <c:v>1.640973265028014E-4</c:v>
                </c:pt>
                <c:pt idx="1414">
                  <c:v>3.573369549846804E-4</c:v>
                </c:pt>
                <c:pt idx="1415">
                  <c:v>4.1573686062278126E-4</c:v>
                </c:pt>
                <c:pt idx="1416">
                  <c:v>3.9721330356187328E-4</c:v>
                </c:pt>
                <c:pt idx="1417">
                  <c:v>3.7949288742042945E-4</c:v>
                </c:pt>
                <c:pt idx="1418">
                  <c:v>7.3572403672641834E-4</c:v>
                </c:pt>
                <c:pt idx="1419">
                  <c:v>7.3669189103129414E-4</c:v>
                </c:pt>
                <c:pt idx="1420">
                  <c:v>8.086994063560087E-4</c:v>
                </c:pt>
                <c:pt idx="1421">
                  <c:v>8.6245838190752912E-4</c:v>
                </c:pt>
                <c:pt idx="1422">
                  <c:v>4.2534435401632718E-4</c:v>
                </c:pt>
                <c:pt idx="1423">
                  <c:v>1.9281288593329444E-4</c:v>
                </c:pt>
                <c:pt idx="1424">
                  <c:v>3.7182264990859472E-4</c:v>
                </c:pt>
                <c:pt idx="1425">
                  <c:v>4.227840355291727E-4</c:v>
                </c:pt>
                <c:pt idx="1426">
                  <c:v>6.8491795245847698E-6</c:v>
                </c:pt>
                <c:pt idx="1427">
                  <c:v>-2.4164426495163745E-5</c:v>
                </c:pt>
                <c:pt idx="1428">
                  <c:v>6.9230657501277563E-4</c:v>
                </c:pt>
                <c:pt idx="1429">
                  <c:v>5.8568582720079383E-4</c:v>
                </c:pt>
                <c:pt idx="1430">
                  <c:v>1.1051454096503881E-3</c:v>
                </c:pt>
                <c:pt idx="1431">
                  <c:v>9.0336347234910277E-4</c:v>
                </c:pt>
                <c:pt idx="1432">
                  <c:v>9.2605078567165467E-4</c:v>
                </c:pt>
                <c:pt idx="1433">
                  <c:v>6.7722205460878202E-4</c:v>
                </c:pt>
                <c:pt idx="1434">
                  <c:v>3.7753328509611479E-4</c:v>
                </c:pt>
                <c:pt idx="1435">
                  <c:v>1.1848732495503241E-3</c:v>
                </c:pt>
                <c:pt idx="1436">
                  <c:v>7.8374490646943875E-4</c:v>
                </c:pt>
                <c:pt idx="1437">
                  <c:v>1.1504440860018639E-3</c:v>
                </c:pt>
                <c:pt idx="1438">
                  <c:v>6.1627989650128875E-4</c:v>
                </c:pt>
                <c:pt idx="1439">
                  <c:v>1.2615500751629069E-3</c:v>
                </c:pt>
                <c:pt idx="1440">
                  <c:v>1.3914619334840601E-3</c:v>
                </c:pt>
                <c:pt idx="1441">
                  <c:v>1.7670856033110023E-3</c:v>
                </c:pt>
                <c:pt idx="1442">
                  <c:v>2.2192265015817357E-3</c:v>
                </c:pt>
                <c:pt idx="1443">
                  <c:v>1.6835820074495576E-3</c:v>
                </c:pt>
                <c:pt idx="1444">
                  <c:v>1.3495269647777202E-3</c:v>
                </c:pt>
                <c:pt idx="1445">
                  <c:v>1.5016570690558218E-3</c:v>
                </c:pt>
                <c:pt idx="1446">
                  <c:v>1.9206858136681913E-3</c:v>
                </c:pt>
                <c:pt idx="1447">
                  <c:v>1.0704990229496304E-3</c:v>
                </c:pt>
                <c:pt idx="1448">
                  <c:v>1.2091824051196469E-3</c:v>
                </c:pt>
                <c:pt idx="1449">
                  <c:v>1.0478979556952722E-3</c:v>
                </c:pt>
                <c:pt idx="1450">
                  <c:v>1.4983748048742827E-3</c:v>
                </c:pt>
                <c:pt idx="1451">
                  <c:v>1.4456394982363628E-3</c:v>
                </c:pt>
                <c:pt idx="1452">
                  <c:v>1.3713176847841139E-3</c:v>
                </c:pt>
                <c:pt idx="1453">
                  <c:v>1.2889639511780384E-3</c:v>
                </c:pt>
                <c:pt idx="1454">
                  <c:v>1.8003472205065912E-3</c:v>
                </c:pt>
                <c:pt idx="1455">
                  <c:v>2.1106690746491037E-3</c:v>
                </c:pt>
                <c:pt idx="1456">
                  <c:v>1.6900244516815754E-3</c:v>
                </c:pt>
                <c:pt idx="1457">
                  <c:v>1.8050771510444124E-3</c:v>
                </c:pt>
                <c:pt idx="1458">
                  <c:v>2.6682104205606703E-3</c:v>
                </c:pt>
                <c:pt idx="1459">
                  <c:v>2.9720260436198404E-3</c:v>
                </c:pt>
                <c:pt idx="1460">
                  <c:v>2.7309141253286733E-3</c:v>
                </c:pt>
                <c:pt idx="1461">
                  <c:v>2.2586653229112546E-3</c:v>
                </c:pt>
                <c:pt idx="1462">
                  <c:v>2.4237934570166052E-3</c:v>
                </c:pt>
                <c:pt idx="1463">
                  <c:v>1.8202539630126776E-3</c:v>
                </c:pt>
                <c:pt idx="1464">
                  <c:v>1.6933241758561313E-3</c:v>
                </c:pt>
                <c:pt idx="1465">
                  <c:v>1.6274931725232227E-3</c:v>
                </c:pt>
                <c:pt idx="1466">
                  <c:v>2.5380700738079996E-3</c:v>
                </c:pt>
                <c:pt idx="1467">
                  <c:v>2.8865514215986872E-3</c:v>
                </c:pt>
                <c:pt idx="1468">
                  <c:v>3.3413661742952077E-3</c:v>
                </c:pt>
                <c:pt idx="1469">
                  <c:v>2.7119011524238262E-3</c:v>
                </c:pt>
                <c:pt idx="1470">
                  <c:v>2.4819128024512484E-3</c:v>
                </c:pt>
                <c:pt idx="1471">
                  <c:v>1.9168247988964446E-3</c:v>
                </c:pt>
                <c:pt idx="1472">
                  <c:v>1.6203714119950809E-3</c:v>
                </c:pt>
                <c:pt idx="1473">
                  <c:v>2.1258710553719909E-3</c:v>
                </c:pt>
                <c:pt idx="1474">
                  <c:v>1.4419215622597306E-3</c:v>
                </c:pt>
                <c:pt idx="1475">
                  <c:v>1.1275209791295066E-3</c:v>
                </c:pt>
                <c:pt idx="1476">
                  <c:v>1.2386306562042393E-3</c:v>
                </c:pt>
                <c:pt idx="1477">
                  <c:v>1.1859390617948312E-3</c:v>
                </c:pt>
                <c:pt idx="1478">
                  <c:v>7.7444844314916565E-4</c:v>
                </c:pt>
                <c:pt idx="1479">
                  <c:v>6.5473619596740035E-4</c:v>
                </c:pt>
                <c:pt idx="1480">
                  <c:v>5.2033456875797746E-4</c:v>
                </c:pt>
                <c:pt idx="1481">
                  <c:v>8.501303785480275E-4</c:v>
                </c:pt>
                <c:pt idx="1482">
                  <c:v>9.3687652671138068E-4</c:v>
                </c:pt>
                <c:pt idx="1483">
                  <c:v>1.3382089750236955E-3</c:v>
                </c:pt>
                <c:pt idx="1484">
                  <c:v>8.5530570268784432E-4</c:v>
                </c:pt>
                <c:pt idx="1485">
                  <c:v>4.488108753641128E-4</c:v>
                </c:pt>
                <c:pt idx="1486">
                  <c:v>9.7441912563682486E-4</c:v>
                </c:pt>
                <c:pt idx="1487">
                  <c:v>1.0957532391865201E-3</c:v>
                </c:pt>
                <c:pt idx="1488">
                  <c:v>1.1144752323156556E-3</c:v>
                </c:pt>
                <c:pt idx="1489">
                  <c:v>1.1758835845388893E-3</c:v>
                </c:pt>
                <c:pt idx="1490">
                  <c:v>1.1795820733983594E-3</c:v>
                </c:pt>
                <c:pt idx="1491">
                  <c:v>1.3199917191389378E-3</c:v>
                </c:pt>
                <c:pt idx="1492">
                  <c:v>8.6225295504952317E-4</c:v>
                </c:pt>
                <c:pt idx="1493">
                  <c:v>8.7355278959598949E-4</c:v>
                </c:pt>
                <c:pt idx="1494">
                  <c:v>1.0765706184089974E-3</c:v>
                </c:pt>
                <c:pt idx="1495">
                  <c:v>1.4742853123863389E-3</c:v>
                </c:pt>
                <c:pt idx="1496">
                  <c:v>1.4386024969144178E-3</c:v>
                </c:pt>
                <c:pt idx="1497">
                  <c:v>1.6299008295950048E-3</c:v>
                </c:pt>
                <c:pt idx="1498">
                  <c:v>1.774934198721756E-3</c:v>
                </c:pt>
                <c:pt idx="1499">
                  <c:v>1.7101602863179651E-3</c:v>
                </c:pt>
                <c:pt idx="1500">
                  <c:v>1.5042631015405854E-3</c:v>
                </c:pt>
                <c:pt idx="1501">
                  <c:v>1.5372021145434089E-3</c:v>
                </c:pt>
                <c:pt idx="1502">
                  <c:v>1.7600066765243441E-3</c:v>
                </c:pt>
                <c:pt idx="1503">
                  <c:v>1.9806301357475141E-3</c:v>
                </c:pt>
                <c:pt idx="1504">
                  <c:v>2.0333421799052383E-3</c:v>
                </c:pt>
                <c:pt idx="1505">
                  <c:v>2.0873178640592898E-3</c:v>
                </c:pt>
                <c:pt idx="1506">
                  <c:v>2.0730267695968354E-3</c:v>
                </c:pt>
                <c:pt idx="1507">
                  <c:v>2.1250781011739441E-3</c:v>
                </c:pt>
                <c:pt idx="1508">
                  <c:v>2.2214849500993184E-3</c:v>
                </c:pt>
                <c:pt idx="1509">
                  <c:v>1.7188837148683416E-3</c:v>
                </c:pt>
                <c:pt idx="1510">
                  <c:v>1.7151158047110551E-3</c:v>
                </c:pt>
                <c:pt idx="1511">
                  <c:v>2.2251393855210254E-3</c:v>
                </c:pt>
                <c:pt idx="1512">
                  <c:v>2.1323694039880781E-3</c:v>
                </c:pt>
                <c:pt idx="1513">
                  <c:v>2.2037734065455958E-3</c:v>
                </c:pt>
                <c:pt idx="1514">
                  <c:v>2.3425819664067882E-3</c:v>
                </c:pt>
                <c:pt idx="1515">
                  <c:v>2.2861023612389185E-3</c:v>
                </c:pt>
                <c:pt idx="1516">
                  <c:v>2.2968551005064595E-3</c:v>
                </c:pt>
                <c:pt idx="1517">
                  <c:v>2.4099090021223956E-3</c:v>
                </c:pt>
                <c:pt idx="1518">
                  <c:v>2.2156071277065381E-3</c:v>
                </c:pt>
                <c:pt idx="1519">
                  <c:v>2.0981515798361352E-3</c:v>
                </c:pt>
                <c:pt idx="1520">
                  <c:v>2.2667308760540017E-3</c:v>
                </c:pt>
                <c:pt idx="1521">
                  <c:v>2.1110861246422126E-3</c:v>
                </c:pt>
                <c:pt idx="1522">
                  <c:v>2.0069420138400596E-3</c:v>
                </c:pt>
                <c:pt idx="1523">
                  <c:v>2.0734728509882784E-3</c:v>
                </c:pt>
                <c:pt idx="1524">
                  <c:v>2.5534913395369612E-3</c:v>
                </c:pt>
                <c:pt idx="1525">
                  <c:v>2.6607432199509304E-3</c:v>
                </c:pt>
                <c:pt idx="1526">
                  <c:v>1.9335054400472687E-3</c:v>
                </c:pt>
                <c:pt idx="1527">
                  <c:v>2.2491468317186497E-3</c:v>
                </c:pt>
                <c:pt idx="1528">
                  <c:v>2.0771517249061995E-3</c:v>
                </c:pt>
                <c:pt idx="1529">
                  <c:v>2.5811053403550607E-3</c:v>
                </c:pt>
                <c:pt idx="1530">
                  <c:v>2.2684316542623687E-3</c:v>
                </c:pt>
                <c:pt idx="1531">
                  <c:v>1.9268538081656421E-3</c:v>
                </c:pt>
                <c:pt idx="1532">
                  <c:v>1.7459265666818393E-3</c:v>
                </c:pt>
                <c:pt idx="1533">
                  <c:v>1.6700282439212704E-3</c:v>
                </c:pt>
                <c:pt idx="1534">
                  <c:v>1.6998385735447965E-3</c:v>
                </c:pt>
                <c:pt idx="1535">
                  <c:v>1.4462857716185586E-3</c:v>
                </c:pt>
                <c:pt idx="1536">
                  <c:v>1.7303330600777261E-3</c:v>
                </c:pt>
                <c:pt idx="1537">
                  <c:v>1.4153462570368493E-3</c:v>
                </c:pt>
                <c:pt idx="1538">
                  <c:v>1.7131921093881451E-3</c:v>
                </c:pt>
                <c:pt idx="1539">
                  <c:v>1.6585484169496535E-3</c:v>
                </c:pt>
                <c:pt idx="1540">
                  <c:v>2.1029916040777538E-3</c:v>
                </c:pt>
                <c:pt idx="1541">
                  <c:v>2.0023517664473035E-3</c:v>
                </c:pt>
                <c:pt idx="1542">
                  <c:v>2.3350865728936124E-3</c:v>
                </c:pt>
                <c:pt idx="1543">
                  <c:v>2.1454850974405113E-3</c:v>
                </c:pt>
                <c:pt idx="1544">
                  <c:v>2.4645664118050688E-3</c:v>
                </c:pt>
                <c:pt idx="1545">
                  <c:v>2.7915352348109363E-3</c:v>
                </c:pt>
                <c:pt idx="1546">
                  <c:v>2.584993138751462E-3</c:v>
                </c:pt>
                <c:pt idx="1547">
                  <c:v>2.9714123326585514E-3</c:v>
                </c:pt>
                <c:pt idx="1548">
                  <c:v>2.3583289873077926E-3</c:v>
                </c:pt>
                <c:pt idx="1549">
                  <c:v>2.2737839152616162E-3</c:v>
                </c:pt>
                <c:pt idx="1550">
                  <c:v>2.3988860950571022E-3</c:v>
                </c:pt>
                <c:pt idx="1551">
                  <c:v>2.0369767998780208E-3</c:v>
                </c:pt>
                <c:pt idx="1552">
                  <c:v>2.2442889667375261E-3</c:v>
                </c:pt>
                <c:pt idx="1553">
                  <c:v>2.1399107587099261E-3</c:v>
                </c:pt>
                <c:pt idx="1554">
                  <c:v>2.1063824556832554E-3</c:v>
                </c:pt>
                <c:pt idx="1555">
                  <c:v>2.3950426845324351E-3</c:v>
                </c:pt>
                <c:pt idx="1556">
                  <c:v>2.6911738100850661E-3</c:v>
                </c:pt>
                <c:pt idx="1557">
                  <c:v>2.2699936817478124E-3</c:v>
                </c:pt>
                <c:pt idx="1558">
                  <c:v>2.2843917806874719E-3</c:v>
                </c:pt>
                <c:pt idx="1559">
                  <c:v>2.294498124139567E-3</c:v>
                </c:pt>
                <c:pt idx="1560">
                  <c:v>2.4385465938174086E-3</c:v>
                </c:pt>
                <c:pt idx="1561">
                  <c:v>2.3925922265149277E-3</c:v>
                </c:pt>
                <c:pt idx="1562">
                  <c:v>2.489406077463471E-3</c:v>
                </c:pt>
                <c:pt idx="1563">
                  <c:v>2.6530390284902308E-3</c:v>
                </c:pt>
                <c:pt idx="1564">
                  <c:v>2.0362264503494703E-3</c:v>
                </c:pt>
                <c:pt idx="1565">
                  <c:v>2.1664114553576553E-3</c:v>
                </c:pt>
                <c:pt idx="1566">
                  <c:v>2.7618148194906602E-3</c:v>
                </c:pt>
                <c:pt idx="1567">
                  <c:v>2.9648468333960186E-3</c:v>
                </c:pt>
                <c:pt idx="1568">
                  <c:v>3.0754733867612914E-3</c:v>
                </c:pt>
                <c:pt idx="1569">
                  <c:v>3.2124132190714393E-3</c:v>
                </c:pt>
                <c:pt idx="1570">
                  <c:v>2.9940095651882315E-3</c:v>
                </c:pt>
                <c:pt idx="1571">
                  <c:v>2.8132772071793018E-3</c:v>
                </c:pt>
                <c:pt idx="1572">
                  <c:v>2.4387272093148323E-3</c:v>
                </c:pt>
                <c:pt idx="1573">
                  <c:v>2.414242957483569E-3</c:v>
                </c:pt>
                <c:pt idx="1574">
                  <c:v>2.4949994946467683E-3</c:v>
                </c:pt>
                <c:pt idx="1575">
                  <c:v>2.6822287085176439E-3</c:v>
                </c:pt>
                <c:pt idx="1576">
                  <c:v>2.5877988549335164E-3</c:v>
                </c:pt>
                <c:pt idx="1577">
                  <c:v>2.2338005771093492E-3</c:v>
                </c:pt>
                <c:pt idx="1578">
                  <c:v>1.9057114423970693E-3</c:v>
                </c:pt>
                <c:pt idx="1579">
                  <c:v>2.0085132889466561E-3</c:v>
                </c:pt>
                <c:pt idx="1580">
                  <c:v>1.7439815053985658E-3</c:v>
                </c:pt>
                <c:pt idx="1581">
                  <c:v>1.6284473943438485E-3</c:v>
                </c:pt>
                <c:pt idx="1582">
                  <c:v>1.4232389350289296E-3</c:v>
                </c:pt>
                <c:pt idx="1583">
                  <c:v>1.3968213686690763E-3</c:v>
                </c:pt>
                <c:pt idx="1584">
                  <c:v>1.5716038205779671E-3</c:v>
                </c:pt>
                <c:pt idx="1585">
                  <c:v>1.4029796072455598E-3</c:v>
                </c:pt>
                <c:pt idx="1586">
                  <c:v>1.4866982907828145E-3</c:v>
                </c:pt>
                <c:pt idx="1587">
                  <c:v>1.6053784200995541E-3</c:v>
                </c:pt>
                <c:pt idx="1588">
                  <c:v>1.3699898669146979E-3</c:v>
                </c:pt>
                <c:pt idx="1589">
                  <c:v>1.350546587150602E-3</c:v>
                </c:pt>
                <c:pt idx="1590">
                  <c:v>1.318743122842169E-3</c:v>
                </c:pt>
                <c:pt idx="1591">
                  <c:v>1.1848768683926515E-3</c:v>
                </c:pt>
                <c:pt idx="1592">
                  <c:v>1.1914343421226231E-3</c:v>
                </c:pt>
                <c:pt idx="1593">
                  <c:v>1.1754850735498658E-3</c:v>
                </c:pt>
                <c:pt idx="1594">
                  <c:v>1.4211057153461265E-3</c:v>
                </c:pt>
                <c:pt idx="1595">
                  <c:v>9.1973611720233485E-4</c:v>
                </c:pt>
                <c:pt idx="1596">
                  <c:v>1.1732052050422049E-3</c:v>
                </c:pt>
                <c:pt idx="1597">
                  <c:v>9.2123581006184189E-4</c:v>
                </c:pt>
                <c:pt idx="1598">
                  <c:v>1.0483693527186071E-3</c:v>
                </c:pt>
                <c:pt idx="1599">
                  <c:v>2.5317903367692455E-4</c:v>
                </c:pt>
                <c:pt idx="1600">
                  <c:v>7.7084202069544361E-4</c:v>
                </c:pt>
                <c:pt idx="1601">
                  <c:v>7.3616474238432468E-4</c:v>
                </c:pt>
                <c:pt idx="1602">
                  <c:v>8.3980599232719698E-4</c:v>
                </c:pt>
                <c:pt idx="1603">
                  <c:v>1.0537517802538688E-3</c:v>
                </c:pt>
                <c:pt idx="1604">
                  <c:v>1.2305668986992613E-3</c:v>
                </c:pt>
                <c:pt idx="1605">
                  <c:v>9.6015942079852963E-4</c:v>
                </c:pt>
                <c:pt idx="1606">
                  <c:v>1.1653410063997892E-3</c:v>
                </c:pt>
                <c:pt idx="1607">
                  <c:v>9.0363646861621049E-4</c:v>
                </c:pt>
                <c:pt idx="1608">
                  <c:v>9.5168116687953093E-4</c:v>
                </c:pt>
                <c:pt idx="1609">
                  <c:v>5.6150496322209963E-4</c:v>
                </c:pt>
                <c:pt idx="1610">
                  <c:v>9.454266022874291E-4</c:v>
                </c:pt>
                <c:pt idx="1611">
                  <c:v>1.0253620631544109E-3</c:v>
                </c:pt>
                <c:pt idx="1612">
                  <c:v>1.2980094290793492E-3</c:v>
                </c:pt>
                <c:pt idx="1613">
                  <c:v>1.7399527951596351E-3</c:v>
                </c:pt>
                <c:pt idx="1614">
                  <c:v>1.738397669466659E-3</c:v>
                </c:pt>
                <c:pt idx="1615">
                  <c:v>1.6578771868591459E-3</c:v>
                </c:pt>
                <c:pt idx="1616">
                  <c:v>1.7024733937869199E-3</c:v>
                </c:pt>
                <c:pt idx="1617">
                  <c:v>1.9321699579140823E-3</c:v>
                </c:pt>
                <c:pt idx="1618">
                  <c:v>1.9124497800850806E-3</c:v>
                </c:pt>
                <c:pt idx="1619">
                  <c:v>2.1170188900977815E-3</c:v>
                </c:pt>
                <c:pt idx="1620">
                  <c:v>2.8829665363247414E-3</c:v>
                </c:pt>
                <c:pt idx="1621">
                  <c:v>2.9571780159641315E-3</c:v>
                </c:pt>
                <c:pt idx="1622">
                  <c:v>3.4526438403451347E-3</c:v>
                </c:pt>
                <c:pt idx="1623">
                  <c:v>3.702598685425829E-3</c:v>
                </c:pt>
                <c:pt idx="1624">
                  <c:v>3.6295990026040418E-3</c:v>
                </c:pt>
                <c:pt idx="1625">
                  <c:v>3.6283797891664615E-3</c:v>
                </c:pt>
                <c:pt idx="1626">
                  <c:v>3.5122284961618291E-3</c:v>
                </c:pt>
                <c:pt idx="1627">
                  <c:v>3.4235173662134385E-3</c:v>
                </c:pt>
                <c:pt idx="1628">
                  <c:v>3.2712628864001586E-3</c:v>
                </c:pt>
                <c:pt idx="1629">
                  <c:v>3.1751763450158228E-3</c:v>
                </c:pt>
                <c:pt idx="1630">
                  <c:v>3.0316592209258847E-3</c:v>
                </c:pt>
                <c:pt idx="1631">
                  <c:v>2.7972895984372582E-3</c:v>
                </c:pt>
                <c:pt idx="1632">
                  <c:v>2.7103736519225783E-3</c:v>
                </c:pt>
                <c:pt idx="1633">
                  <c:v>2.5034465524212787E-3</c:v>
                </c:pt>
                <c:pt idx="1634">
                  <c:v>2.5547054473690758E-3</c:v>
                </c:pt>
                <c:pt idx="1635">
                  <c:v>2.3046207162614168E-3</c:v>
                </c:pt>
                <c:pt idx="1636">
                  <c:v>1.7619938341518139E-3</c:v>
                </c:pt>
                <c:pt idx="1637">
                  <c:v>1.987579963521223E-3</c:v>
                </c:pt>
                <c:pt idx="1638">
                  <c:v>2.0702909705118018E-3</c:v>
                </c:pt>
                <c:pt idx="1639">
                  <c:v>2.7156400281240127E-3</c:v>
                </c:pt>
                <c:pt idx="1640">
                  <c:v>2.5510150233264152E-3</c:v>
                </c:pt>
                <c:pt idx="1641">
                  <c:v>2.4820200259714469E-3</c:v>
                </c:pt>
                <c:pt idx="1642">
                  <c:v>2.7237319348468207E-3</c:v>
                </c:pt>
                <c:pt idx="1643">
                  <c:v>2.6361292627313398E-3</c:v>
                </c:pt>
                <c:pt idx="1644">
                  <c:v>2.8724635733621382E-3</c:v>
                </c:pt>
                <c:pt idx="1645">
                  <c:v>3.0760764201814986E-3</c:v>
                </c:pt>
                <c:pt idx="1646">
                  <c:v>3.1995666945784378E-3</c:v>
                </c:pt>
                <c:pt idx="1647">
                  <c:v>2.6326504248482129E-3</c:v>
                </c:pt>
                <c:pt idx="1648">
                  <c:v>2.7453251577354951E-3</c:v>
                </c:pt>
                <c:pt idx="1649">
                  <c:v>2.2884618219219774E-3</c:v>
                </c:pt>
                <c:pt idx="1650">
                  <c:v>2.0936113177583808E-3</c:v>
                </c:pt>
                <c:pt idx="1651">
                  <c:v>2.2928204339506329E-3</c:v>
                </c:pt>
                <c:pt idx="1652">
                  <c:v>2.0526872855103776E-3</c:v>
                </c:pt>
                <c:pt idx="1653">
                  <c:v>2.1331693347411335E-3</c:v>
                </c:pt>
                <c:pt idx="1654">
                  <c:v>2.1358685749233931E-3</c:v>
                </c:pt>
                <c:pt idx="1655">
                  <c:v>2.267010323722559E-3</c:v>
                </c:pt>
                <c:pt idx="1656">
                  <c:v>2.1169203015305787E-3</c:v>
                </c:pt>
                <c:pt idx="1657">
                  <c:v>1.7149560589506487E-3</c:v>
                </c:pt>
                <c:pt idx="1658">
                  <c:v>1.6669788553777447E-3</c:v>
                </c:pt>
                <c:pt idx="1659">
                  <c:v>1.4513659245619437E-3</c:v>
                </c:pt>
                <c:pt idx="1660">
                  <c:v>1.6228741808226631E-3</c:v>
                </c:pt>
                <c:pt idx="1661">
                  <c:v>1.6288851943981053E-3</c:v>
                </c:pt>
                <c:pt idx="1662">
                  <c:v>1.9272619125014206E-3</c:v>
                </c:pt>
                <c:pt idx="1663">
                  <c:v>1.7930932865715986E-3</c:v>
                </c:pt>
                <c:pt idx="1664">
                  <c:v>2.4250960367151095E-3</c:v>
                </c:pt>
                <c:pt idx="1665">
                  <c:v>2.3732324406271327E-3</c:v>
                </c:pt>
                <c:pt idx="1666">
                  <c:v>2.6625348404461196E-3</c:v>
                </c:pt>
                <c:pt idx="1667">
                  <c:v>2.8344191559597719E-3</c:v>
                </c:pt>
                <c:pt idx="1668">
                  <c:v>2.9958358301807927E-3</c:v>
                </c:pt>
                <c:pt idx="1669">
                  <c:v>3.0998725367750069E-3</c:v>
                </c:pt>
                <c:pt idx="1670">
                  <c:v>3.0771987895588751E-3</c:v>
                </c:pt>
                <c:pt idx="1671">
                  <c:v>2.7627916305170905E-3</c:v>
                </c:pt>
                <c:pt idx="1672">
                  <c:v>2.5707347602477882E-3</c:v>
                </c:pt>
                <c:pt idx="1673">
                  <c:v>2.7968967458102132E-3</c:v>
                </c:pt>
                <c:pt idx="1674">
                  <c:v>2.2487833702928804E-3</c:v>
                </c:pt>
                <c:pt idx="1675">
                  <c:v>2.1055457258645333E-3</c:v>
                </c:pt>
                <c:pt idx="1676">
                  <c:v>1.9679719584631116E-3</c:v>
                </c:pt>
                <c:pt idx="1677">
                  <c:v>1.7009005738057681E-3</c:v>
                </c:pt>
                <c:pt idx="1678">
                  <c:v>1.8406793161073421E-3</c:v>
                </c:pt>
                <c:pt idx="1679">
                  <c:v>1.8272502004895751E-3</c:v>
                </c:pt>
                <c:pt idx="1680">
                  <c:v>1.5298064994945157E-3</c:v>
                </c:pt>
                <c:pt idx="1681">
                  <c:v>1.4000445255754935E-3</c:v>
                </c:pt>
                <c:pt idx="1682">
                  <c:v>1.3217199952811943E-3</c:v>
                </c:pt>
                <c:pt idx="1683">
                  <c:v>1.2493619260435466E-3</c:v>
                </c:pt>
                <c:pt idx="1684">
                  <c:v>1.3166560768911239E-3</c:v>
                </c:pt>
                <c:pt idx="1685">
                  <c:v>9.0458707299862959E-4</c:v>
                </c:pt>
                <c:pt idx="1686">
                  <c:v>9.8657029120975551E-4</c:v>
                </c:pt>
                <c:pt idx="1687">
                  <c:v>4.246054389360862E-4</c:v>
                </c:pt>
                <c:pt idx="1688">
                  <c:v>3.7588010474173778E-4</c:v>
                </c:pt>
                <c:pt idx="1689">
                  <c:v>8.2353220020102641E-4</c:v>
                </c:pt>
                <c:pt idx="1690">
                  <c:v>1.9084427494036424E-3</c:v>
                </c:pt>
                <c:pt idx="1691">
                  <c:v>2.0734444854437956E-3</c:v>
                </c:pt>
                <c:pt idx="1692">
                  <c:v>2.1234487200533806E-3</c:v>
                </c:pt>
                <c:pt idx="1693">
                  <c:v>1.8403617775972884E-3</c:v>
                </c:pt>
                <c:pt idx="1694">
                  <c:v>1.3169168331568443E-3</c:v>
                </c:pt>
                <c:pt idx="1695">
                  <c:v>1.4298564775779229E-3</c:v>
                </c:pt>
                <c:pt idx="1696">
                  <c:v>1.7862010526485102E-3</c:v>
                </c:pt>
                <c:pt idx="1697">
                  <c:v>1.1149198114339311E-3</c:v>
                </c:pt>
                <c:pt idx="1698">
                  <c:v>1.617877348432932E-3</c:v>
                </c:pt>
                <c:pt idx="1699">
                  <c:v>1.536463596610055E-3</c:v>
                </c:pt>
                <c:pt idx="1700">
                  <c:v>1.4525985379877603E-3</c:v>
                </c:pt>
                <c:pt idx="1701">
                  <c:v>9.3000660623230235E-4</c:v>
                </c:pt>
                <c:pt idx="1702">
                  <c:v>1.0672621119821115E-3</c:v>
                </c:pt>
                <c:pt idx="1703">
                  <c:v>9.5704797670009649E-4</c:v>
                </c:pt>
                <c:pt idx="1704">
                  <c:v>2.0973749512227856E-4</c:v>
                </c:pt>
                <c:pt idx="1705">
                  <c:v>2.107612934560709E-5</c:v>
                </c:pt>
                <c:pt idx="1706">
                  <c:v>-2.2734323401259247E-4</c:v>
                </c:pt>
                <c:pt idx="1707">
                  <c:v>-4.4028224367095089E-4</c:v>
                </c:pt>
                <c:pt idx="1708">
                  <c:v>-7.2252764218316986E-4</c:v>
                </c:pt>
                <c:pt idx="1709">
                  <c:v>-4.0418837444782111E-5</c:v>
                </c:pt>
                <c:pt idx="1710">
                  <c:v>-2.5246108553496349E-4</c:v>
                </c:pt>
                <c:pt idx="1711">
                  <c:v>-1.5192104124594052E-3</c:v>
                </c:pt>
                <c:pt idx="1712">
                  <c:v>-1.2418461956781521E-3</c:v>
                </c:pt>
                <c:pt idx="1713">
                  <c:v>-1.7449966744624E-3</c:v>
                </c:pt>
                <c:pt idx="1714">
                  <c:v>-2.275995965634609E-3</c:v>
                </c:pt>
                <c:pt idx="1715">
                  <c:v>-3.2075187228383637E-3</c:v>
                </c:pt>
                <c:pt idx="1716">
                  <c:v>-2.8538875043665935E-3</c:v>
                </c:pt>
                <c:pt idx="1717">
                  <c:v>-1.9396790122009711E-3</c:v>
                </c:pt>
                <c:pt idx="1718">
                  <c:v>-2.2734967963407089E-3</c:v>
                </c:pt>
                <c:pt idx="1719">
                  <c:v>-1.9063935357461624E-3</c:v>
                </c:pt>
                <c:pt idx="1720">
                  <c:v>-2.4522702255910197E-3</c:v>
                </c:pt>
                <c:pt idx="1721">
                  <c:v>-2.4393316008790356E-3</c:v>
                </c:pt>
                <c:pt idx="1722">
                  <c:v>-2.1584395108346865E-3</c:v>
                </c:pt>
                <c:pt idx="1723">
                  <c:v>-2.1861126998171392E-3</c:v>
                </c:pt>
                <c:pt idx="1724">
                  <c:v>-1.9578990934090751E-3</c:v>
                </c:pt>
                <c:pt idx="1725">
                  <c:v>-1.9862296182154189E-3</c:v>
                </c:pt>
                <c:pt idx="1726">
                  <c:v>-1.4959526677515516E-3</c:v>
                </c:pt>
                <c:pt idx="1727">
                  <c:v>-1.4889015279390104E-3</c:v>
                </c:pt>
                <c:pt idx="1728">
                  <c:v>-1.4312272682895995E-3</c:v>
                </c:pt>
                <c:pt idx="1729">
                  <c:v>-1.680573128985954E-3</c:v>
                </c:pt>
                <c:pt idx="1730">
                  <c:v>-1.7183970146615534E-3</c:v>
                </c:pt>
                <c:pt idx="1731">
                  <c:v>-1.2390091972159414E-3</c:v>
                </c:pt>
                <c:pt idx="1732">
                  <c:v>-1.6434786746826369E-3</c:v>
                </c:pt>
                <c:pt idx="1733">
                  <c:v>-1.8119576643452755E-3</c:v>
                </c:pt>
                <c:pt idx="1734">
                  <c:v>-1.6861013416308137E-3</c:v>
                </c:pt>
                <c:pt idx="1735">
                  <c:v>-1.6364646106277027E-3</c:v>
                </c:pt>
                <c:pt idx="1736">
                  <c:v>-1.7276791073300058E-3</c:v>
                </c:pt>
                <c:pt idx="1737">
                  <c:v>-2.1260283393563619E-3</c:v>
                </c:pt>
                <c:pt idx="1738">
                  <c:v>-2.0507983962042026E-3</c:v>
                </c:pt>
                <c:pt idx="1739">
                  <c:v>-2.3183759392000933E-3</c:v>
                </c:pt>
                <c:pt idx="1740">
                  <c:v>-2.0650792340814444E-3</c:v>
                </c:pt>
                <c:pt idx="1741">
                  <c:v>-2.3076892695877683E-3</c:v>
                </c:pt>
                <c:pt idx="1742">
                  <c:v>-2.0431215156022564E-3</c:v>
                </c:pt>
                <c:pt idx="1743">
                  <c:v>-1.8339408567598391E-3</c:v>
                </c:pt>
                <c:pt idx="1744">
                  <c:v>-1.9797473679531107E-3</c:v>
                </c:pt>
                <c:pt idx="1745">
                  <c:v>-1.7570366635503481E-3</c:v>
                </c:pt>
                <c:pt idx="1746">
                  <c:v>-1.6594165188410775E-3</c:v>
                </c:pt>
                <c:pt idx="1747">
                  <c:v>-2.1300557028966632E-3</c:v>
                </c:pt>
                <c:pt idx="1748">
                  <c:v>-2.4354556292193619E-3</c:v>
                </c:pt>
                <c:pt idx="1749">
                  <c:v>-2.3354130418866766E-3</c:v>
                </c:pt>
                <c:pt idx="1750">
                  <c:v>-2.8195313017174341E-3</c:v>
                </c:pt>
                <c:pt idx="1751">
                  <c:v>-3.1303201176582193E-3</c:v>
                </c:pt>
                <c:pt idx="1752">
                  <c:v>-2.7739591202397712E-3</c:v>
                </c:pt>
                <c:pt idx="1753">
                  <c:v>-3.3946650438046173E-3</c:v>
                </c:pt>
                <c:pt idx="1754">
                  <c:v>-2.6426904820297911E-3</c:v>
                </c:pt>
                <c:pt idx="1755">
                  <c:v>-3.2148892892479518E-3</c:v>
                </c:pt>
                <c:pt idx="1756">
                  <c:v>-2.8614489726900552E-3</c:v>
                </c:pt>
                <c:pt idx="1757">
                  <c:v>-3.2249478555319345E-3</c:v>
                </c:pt>
                <c:pt idx="1758">
                  <c:v>-3.2847319093162759E-3</c:v>
                </c:pt>
                <c:pt idx="1759">
                  <c:v>-3.8989803480682862E-3</c:v>
                </c:pt>
                <c:pt idx="1760">
                  <c:v>-3.6013866849501121E-3</c:v>
                </c:pt>
                <c:pt idx="1761">
                  <c:v>-3.5134322693645657E-3</c:v>
                </c:pt>
                <c:pt idx="1762">
                  <c:v>-3.3010165800048314E-3</c:v>
                </c:pt>
                <c:pt idx="1763">
                  <c:v>-2.6040447883563219E-3</c:v>
                </c:pt>
                <c:pt idx="1764">
                  <c:v>-3.0558066359508505E-3</c:v>
                </c:pt>
                <c:pt idx="1765">
                  <c:v>-2.1993093980237845E-3</c:v>
                </c:pt>
                <c:pt idx="1766">
                  <c:v>-2.2868162782565637E-3</c:v>
                </c:pt>
                <c:pt idx="1767">
                  <c:v>-2.2693315123548299E-3</c:v>
                </c:pt>
                <c:pt idx="1768">
                  <c:v>-2.0641708674609544E-3</c:v>
                </c:pt>
                <c:pt idx="1769">
                  <c:v>-2.2734370488710306E-3</c:v>
                </c:pt>
                <c:pt idx="1770">
                  <c:v>-2.6278291567366358E-3</c:v>
                </c:pt>
                <c:pt idx="1771">
                  <c:v>-1.9887065899206894E-3</c:v>
                </c:pt>
                <c:pt idx="1772">
                  <c:v>-1.4159207796854048E-3</c:v>
                </c:pt>
                <c:pt idx="1773">
                  <c:v>-8.0960201862882676E-4</c:v>
                </c:pt>
                <c:pt idx="1774">
                  <c:v>-1.2003770584301961E-3</c:v>
                </c:pt>
                <c:pt idx="1775">
                  <c:v>-1.1673980434336593E-3</c:v>
                </c:pt>
                <c:pt idx="1776">
                  <c:v>-8.4241422420219402E-4</c:v>
                </c:pt>
                <c:pt idx="1777">
                  <c:v>-8.915127166498405E-4</c:v>
                </c:pt>
                <c:pt idx="1778">
                  <c:v>-4.2536513825977416E-4</c:v>
                </c:pt>
                <c:pt idx="1779">
                  <c:v>-3.3929879041760732E-4</c:v>
                </c:pt>
                <c:pt idx="1780">
                  <c:v>-1.1300859726983822E-3</c:v>
                </c:pt>
                <c:pt idx="1781">
                  <c:v>-1.5768461745529867E-3</c:v>
                </c:pt>
                <c:pt idx="1782">
                  <c:v>-2.3021197343273741E-3</c:v>
                </c:pt>
                <c:pt idx="1783">
                  <c:v>-3.2861068871456968E-3</c:v>
                </c:pt>
                <c:pt idx="1784">
                  <c:v>-3.5032016546159136E-3</c:v>
                </c:pt>
                <c:pt idx="1785">
                  <c:v>-2.9211177581279189E-3</c:v>
                </c:pt>
                <c:pt idx="1786">
                  <c:v>-3.9557387938157912E-3</c:v>
                </c:pt>
                <c:pt idx="1787">
                  <c:v>-3.6963606675173679E-3</c:v>
                </c:pt>
                <c:pt idx="1788">
                  <c:v>-2.8234374060281567E-3</c:v>
                </c:pt>
                <c:pt idx="1789">
                  <c:v>-3.1174969694638989E-3</c:v>
                </c:pt>
                <c:pt idx="1790">
                  <c:v>-3.140778431821313E-3</c:v>
                </c:pt>
                <c:pt idx="1791">
                  <c:v>-2.0565694177174933E-3</c:v>
                </c:pt>
                <c:pt idx="1792">
                  <c:v>-1.9695716326137932E-3</c:v>
                </c:pt>
                <c:pt idx="1793">
                  <c:v>-2.5289487351232015E-3</c:v>
                </c:pt>
                <c:pt idx="1794">
                  <c:v>-2.9315339358047922E-3</c:v>
                </c:pt>
                <c:pt idx="1795">
                  <c:v>-2.7555328449432991E-3</c:v>
                </c:pt>
                <c:pt idx="1796">
                  <c:v>-2.4001559159267122E-3</c:v>
                </c:pt>
                <c:pt idx="1797">
                  <c:v>-1.8302668364890205E-3</c:v>
                </c:pt>
                <c:pt idx="1798">
                  <c:v>-1.8175980405294812E-3</c:v>
                </c:pt>
                <c:pt idx="1799">
                  <c:v>-1.3754436919087788E-3</c:v>
                </c:pt>
                <c:pt idx="1800">
                  <c:v>-2.1535182437769245E-3</c:v>
                </c:pt>
                <c:pt idx="1801">
                  <c:v>-2.2682024051491421E-3</c:v>
                </c:pt>
                <c:pt idx="1802">
                  <c:v>-1.7844448243359964E-3</c:v>
                </c:pt>
                <c:pt idx="1803">
                  <c:v>-2.3188411110683441E-3</c:v>
                </c:pt>
                <c:pt idx="1804">
                  <c:v>-2.6140184092514757E-3</c:v>
                </c:pt>
                <c:pt idx="1805">
                  <c:v>-1.9363001995259966E-3</c:v>
                </c:pt>
                <c:pt idx="1806">
                  <c:v>-9.4061238031073555E-4</c:v>
                </c:pt>
                <c:pt idx="1807">
                  <c:v>-8.8760431744271616E-4</c:v>
                </c:pt>
                <c:pt idx="1808">
                  <c:v>-1.2543915415032547E-3</c:v>
                </c:pt>
                <c:pt idx="1809">
                  <c:v>-9.6347674181912219E-4</c:v>
                </c:pt>
                <c:pt idx="1810">
                  <c:v>-1.2658342436953887E-3</c:v>
                </c:pt>
                <c:pt idx="1811">
                  <c:v>-6.1104445779772804E-4</c:v>
                </c:pt>
                <c:pt idx="1812">
                  <c:v>-7.3658141550909863E-4</c:v>
                </c:pt>
                <c:pt idx="1813">
                  <c:v>-9.7769058280838968E-4</c:v>
                </c:pt>
                <c:pt idx="1814">
                  <c:v>-5.174738382065935E-4</c:v>
                </c:pt>
                <c:pt idx="1815">
                  <c:v>-5.8119261482106192E-4</c:v>
                </c:pt>
                <c:pt idx="1816">
                  <c:v>-5.6329562150794397E-4</c:v>
                </c:pt>
                <c:pt idx="1817">
                  <c:v>-1.0831854235826218E-3</c:v>
                </c:pt>
                <c:pt idx="1818">
                  <c:v>-6.0063799249154609E-4</c:v>
                </c:pt>
                <c:pt idx="1819">
                  <c:v>-6.4900108784114849E-4</c:v>
                </c:pt>
                <c:pt idx="1820">
                  <c:v>-4.9709184352115024E-4</c:v>
                </c:pt>
                <c:pt idx="1821">
                  <c:v>-6.4293850164314262E-4</c:v>
                </c:pt>
                <c:pt idx="1822">
                  <c:v>-9.8569946172240124E-4</c:v>
                </c:pt>
                <c:pt idx="1823">
                  <c:v>-1.4251481066156622E-4</c:v>
                </c:pt>
                <c:pt idx="1824">
                  <c:v>2.0538180238562548E-4</c:v>
                </c:pt>
                <c:pt idx="1825">
                  <c:v>1.6496181086178598E-4</c:v>
                </c:pt>
                <c:pt idx="1826">
                  <c:v>6.9839883398511928E-5</c:v>
                </c:pt>
                <c:pt idx="1827">
                  <c:v>3.2254997060762215E-4</c:v>
                </c:pt>
                <c:pt idx="1828">
                  <c:v>4.3044218904462301E-4</c:v>
                </c:pt>
                <c:pt idx="1829">
                  <c:v>7.4112442369735304E-4</c:v>
                </c:pt>
                <c:pt idx="1830">
                  <c:v>5.0004636017866031E-4</c:v>
                </c:pt>
                <c:pt idx="1831">
                  <c:v>4.3328294245987664E-4</c:v>
                </c:pt>
                <c:pt idx="1832">
                  <c:v>8.9052090035862046E-4</c:v>
                </c:pt>
                <c:pt idx="1833">
                  <c:v>6.1166013844952852E-4</c:v>
                </c:pt>
                <c:pt idx="1834">
                  <c:v>9.1274853122235594E-4</c:v>
                </c:pt>
                <c:pt idx="1835">
                  <c:v>3.3438290137271289E-4</c:v>
                </c:pt>
                <c:pt idx="1836">
                  <c:v>-1.563749844617236E-4</c:v>
                </c:pt>
                <c:pt idx="1837">
                  <c:v>-4.0540773078967155E-4</c:v>
                </c:pt>
                <c:pt idx="1838">
                  <c:v>2.7783300878108882E-4</c:v>
                </c:pt>
                <c:pt idx="1839">
                  <c:v>5.6589800433632645E-4</c:v>
                </c:pt>
                <c:pt idx="1840">
                  <c:v>5.0623775220076726E-4</c:v>
                </c:pt>
                <c:pt idx="1841">
                  <c:v>1.28472677558775E-3</c:v>
                </c:pt>
                <c:pt idx="1842">
                  <c:v>1.5554215029063424E-3</c:v>
                </c:pt>
                <c:pt idx="1843">
                  <c:v>1.2786873072974177E-3</c:v>
                </c:pt>
                <c:pt idx="1844">
                  <c:v>2.0559583981560382E-3</c:v>
                </c:pt>
                <c:pt idx="1845">
                  <c:v>1.7359023076656723E-3</c:v>
                </c:pt>
                <c:pt idx="1846">
                  <c:v>1.3510239479148493E-3</c:v>
                </c:pt>
                <c:pt idx="1847">
                  <c:v>1.0884331542676169E-3</c:v>
                </c:pt>
                <c:pt idx="1848">
                  <c:v>1.0961496784929377E-3</c:v>
                </c:pt>
                <c:pt idx="1849">
                  <c:v>7.4298004859082577E-4</c:v>
                </c:pt>
                <c:pt idx="1850">
                  <c:v>1.5671968998873054E-3</c:v>
                </c:pt>
                <c:pt idx="1851">
                  <c:v>1.054711884404616E-3</c:v>
                </c:pt>
                <c:pt idx="1852">
                  <c:v>6.8569495845225608E-4</c:v>
                </c:pt>
                <c:pt idx="1853">
                  <c:v>3.2507466253036977E-4</c:v>
                </c:pt>
                <c:pt idx="1854">
                  <c:v>-6.4282447184078656E-4</c:v>
                </c:pt>
                <c:pt idx="1855">
                  <c:v>-6.6466089633760871E-4</c:v>
                </c:pt>
                <c:pt idx="1856">
                  <c:v>-9.3407729698780496E-4</c:v>
                </c:pt>
                <c:pt idx="1857">
                  <c:v>-5.7188877538083636E-4</c:v>
                </c:pt>
                <c:pt idx="1858">
                  <c:v>-1.0243570705327622E-3</c:v>
                </c:pt>
                <c:pt idx="1859">
                  <c:v>-1.3930214044202192E-3</c:v>
                </c:pt>
                <c:pt idx="1860">
                  <c:v>-9.6802032431042822E-4</c:v>
                </c:pt>
                <c:pt idx="1861">
                  <c:v>3.2105640090868958E-5</c:v>
                </c:pt>
                <c:pt idx="1862">
                  <c:v>-4.8258781662614456E-4</c:v>
                </c:pt>
                <c:pt idx="1863">
                  <c:v>-1.0735742600389776E-3</c:v>
                </c:pt>
                <c:pt idx="1864">
                  <c:v>-1.9740608331598143E-3</c:v>
                </c:pt>
                <c:pt idx="1865">
                  <c:v>-1.5353933786071553E-3</c:v>
                </c:pt>
                <c:pt idx="1866">
                  <c:v>-1.75709720995242E-3</c:v>
                </c:pt>
                <c:pt idx="1867">
                  <c:v>-1.758770412123896E-3</c:v>
                </c:pt>
                <c:pt idx="1868">
                  <c:v>-1.5588037709947345E-3</c:v>
                </c:pt>
                <c:pt idx="1869">
                  <c:v>-2.094720956898834E-3</c:v>
                </c:pt>
                <c:pt idx="1870">
                  <c:v>-1.7160371079175357E-3</c:v>
                </c:pt>
                <c:pt idx="1871">
                  <c:v>-1.0899122773795485E-3</c:v>
                </c:pt>
                <c:pt idx="1872">
                  <c:v>-1.1361440068559053E-3</c:v>
                </c:pt>
                <c:pt idx="1873">
                  <c:v>-7.7639787815629905E-4</c:v>
                </c:pt>
                <c:pt idx="1874">
                  <c:v>5.6388971016606499E-4</c:v>
                </c:pt>
                <c:pt idx="1875">
                  <c:v>8.3563212011234748E-4</c:v>
                </c:pt>
                <c:pt idx="1876">
                  <c:v>1.1187723137668988E-3</c:v>
                </c:pt>
                <c:pt idx="1877">
                  <c:v>1.9039310558571362E-3</c:v>
                </c:pt>
                <c:pt idx="1878">
                  <c:v>1.5890619285903994E-3</c:v>
                </c:pt>
                <c:pt idx="1879">
                  <c:v>1.4958931391951475E-3</c:v>
                </c:pt>
                <c:pt idx="1880">
                  <c:v>1.367607889754593E-3</c:v>
                </c:pt>
                <c:pt idx="1881">
                  <c:v>1.7816316109840542E-3</c:v>
                </c:pt>
                <c:pt idx="1882">
                  <c:v>1.7627494491154042E-3</c:v>
                </c:pt>
                <c:pt idx="1883">
                  <c:v>1.8858426155433275E-3</c:v>
                </c:pt>
                <c:pt idx="1884">
                  <c:v>2.49088435295361E-3</c:v>
                </c:pt>
                <c:pt idx="1885">
                  <c:v>2.9317703882366882E-3</c:v>
                </c:pt>
                <c:pt idx="1886">
                  <c:v>3.2946535147261357E-3</c:v>
                </c:pt>
                <c:pt idx="1887">
                  <c:v>2.6521409744357629E-3</c:v>
                </c:pt>
                <c:pt idx="1888">
                  <c:v>2.8283434438067601E-3</c:v>
                </c:pt>
                <c:pt idx="1889">
                  <c:v>3.1763166427367876E-3</c:v>
                </c:pt>
                <c:pt idx="1890">
                  <c:v>2.2770426057656459E-3</c:v>
                </c:pt>
                <c:pt idx="1891">
                  <c:v>2.7805848018895361E-3</c:v>
                </c:pt>
                <c:pt idx="1892">
                  <c:v>2.5926957278495488E-3</c:v>
                </c:pt>
                <c:pt idx="1893">
                  <c:v>2.4548397123068063E-3</c:v>
                </c:pt>
                <c:pt idx="1894">
                  <c:v>2.6061356573884717E-3</c:v>
                </c:pt>
                <c:pt idx="1895">
                  <c:v>3.0864304473178636E-3</c:v>
                </c:pt>
                <c:pt idx="1896">
                  <c:v>2.9661308470582243E-3</c:v>
                </c:pt>
                <c:pt idx="1897">
                  <c:v>2.9639083814993806E-3</c:v>
                </c:pt>
                <c:pt idx="1898">
                  <c:v>2.7765415392835354E-3</c:v>
                </c:pt>
                <c:pt idx="1899">
                  <c:v>2.3048730045051738E-3</c:v>
                </c:pt>
                <c:pt idx="1900">
                  <c:v>2.3677761832547385E-3</c:v>
                </c:pt>
                <c:pt idx="1901">
                  <c:v>3.0873855136596164E-3</c:v>
                </c:pt>
                <c:pt idx="1902">
                  <c:v>3.0400906511139129E-3</c:v>
                </c:pt>
                <c:pt idx="1903">
                  <c:v>2.9857397341532797E-3</c:v>
                </c:pt>
                <c:pt idx="1904">
                  <c:v>2.1192787513380634E-3</c:v>
                </c:pt>
                <c:pt idx="1905">
                  <c:v>1.5679046390632389E-3</c:v>
                </c:pt>
                <c:pt idx="1906">
                  <c:v>1.131703903726517E-3</c:v>
                </c:pt>
                <c:pt idx="1907">
                  <c:v>1.3856195776165217E-3</c:v>
                </c:pt>
                <c:pt idx="1908">
                  <c:v>1.5309577114008706E-3</c:v>
                </c:pt>
                <c:pt idx="1909">
                  <c:v>1.5791830594857508E-3</c:v>
                </c:pt>
                <c:pt idx="1910">
                  <c:v>1.6682282694905006E-3</c:v>
                </c:pt>
                <c:pt idx="1911">
                  <c:v>1.8628695138701076E-3</c:v>
                </c:pt>
                <c:pt idx="1912">
                  <c:v>1.5479578504105347E-3</c:v>
                </c:pt>
                <c:pt idx="1913">
                  <c:v>1.1902048523526497E-3</c:v>
                </c:pt>
                <c:pt idx="1914">
                  <c:v>7.6189432758501797E-4</c:v>
                </c:pt>
                <c:pt idx="1915">
                  <c:v>6.6226406276357805E-4</c:v>
                </c:pt>
                <c:pt idx="1916">
                  <c:v>9.6489654767471984E-4</c:v>
                </c:pt>
                <c:pt idx="1917">
                  <c:v>7.4732030435259249E-4</c:v>
                </c:pt>
                <c:pt idx="1918">
                  <c:v>9.6409106777926292E-4</c:v>
                </c:pt>
                <c:pt idx="1919">
                  <c:v>1.0900349833745072E-3</c:v>
                </c:pt>
                <c:pt idx="1920">
                  <c:v>8.782922166156265E-4</c:v>
                </c:pt>
                <c:pt idx="1921">
                  <c:v>1.3248870923987016E-3</c:v>
                </c:pt>
                <c:pt idx="1922">
                  <c:v>1.5614114248473957E-3</c:v>
                </c:pt>
                <c:pt idx="1923">
                  <c:v>1.1981435846578094E-3</c:v>
                </c:pt>
                <c:pt idx="1924">
                  <c:v>1.3047462100284919E-3</c:v>
                </c:pt>
                <c:pt idx="1925">
                  <c:v>8.1238470846502046E-4</c:v>
                </c:pt>
                <c:pt idx="1926">
                  <c:v>1.7711901288891179E-3</c:v>
                </c:pt>
                <c:pt idx="1927">
                  <c:v>2.0767654170891696E-3</c:v>
                </c:pt>
                <c:pt idx="1928">
                  <c:v>2.4207703997931799E-3</c:v>
                </c:pt>
                <c:pt idx="1929">
                  <c:v>2.4864121168131537E-3</c:v>
                </c:pt>
                <c:pt idx="1930">
                  <c:v>2.7580975787170471E-3</c:v>
                </c:pt>
                <c:pt idx="1931">
                  <c:v>2.9279427142672406E-3</c:v>
                </c:pt>
                <c:pt idx="1932">
                  <c:v>2.7063304433076747E-3</c:v>
                </c:pt>
                <c:pt idx="1933">
                  <c:v>2.3164518869177291E-3</c:v>
                </c:pt>
                <c:pt idx="1934">
                  <c:v>1.9297644792593024E-3</c:v>
                </c:pt>
                <c:pt idx="1935">
                  <c:v>1.903687600689001E-3</c:v>
                </c:pt>
                <c:pt idx="1936">
                  <c:v>2.0367324639677846E-3</c:v>
                </c:pt>
                <c:pt idx="1937">
                  <c:v>2.2798452925460516E-3</c:v>
                </c:pt>
                <c:pt idx="1938">
                  <c:v>2.116214000011417E-3</c:v>
                </c:pt>
                <c:pt idx="1939">
                  <c:v>2.6279293811412065E-3</c:v>
                </c:pt>
                <c:pt idx="1940">
                  <c:v>3.1387238308552938E-3</c:v>
                </c:pt>
                <c:pt idx="1941">
                  <c:v>2.7683460601995685E-3</c:v>
                </c:pt>
                <c:pt idx="1942">
                  <c:v>3.3246182674454743E-3</c:v>
                </c:pt>
                <c:pt idx="1943">
                  <c:v>3.8395984954048478E-3</c:v>
                </c:pt>
                <c:pt idx="1944">
                  <c:v>4.0235124135553401E-3</c:v>
                </c:pt>
                <c:pt idx="1945">
                  <c:v>4.6213717095016397E-3</c:v>
                </c:pt>
                <c:pt idx="1946">
                  <c:v>4.5944654391876167E-3</c:v>
                </c:pt>
                <c:pt idx="1947">
                  <c:v>4.7832807197443978E-3</c:v>
                </c:pt>
                <c:pt idx="1948">
                  <c:v>4.5942364154355139E-3</c:v>
                </c:pt>
                <c:pt idx="1949">
                  <c:v>4.3090937094980115E-3</c:v>
                </c:pt>
                <c:pt idx="1950">
                  <c:v>4.932890182328154E-3</c:v>
                </c:pt>
                <c:pt idx="1951">
                  <c:v>4.4223887501938213E-3</c:v>
                </c:pt>
                <c:pt idx="1952">
                  <c:v>3.8398568372933297E-3</c:v>
                </c:pt>
                <c:pt idx="1953">
                  <c:v>4.0214193989281683E-3</c:v>
                </c:pt>
                <c:pt idx="1954">
                  <c:v>4.1017967031661672E-3</c:v>
                </c:pt>
                <c:pt idx="1955">
                  <c:v>4.4852741877775245E-3</c:v>
                </c:pt>
                <c:pt idx="1956">
                  <c:v>4.2133582615092105E-3</c:v>
                </c:pt>
                <c:pt idx="1957">
                  <c:v>4.5560583962313351E-3</c:v>
                </c:pt>
                <c:pt idx="1958">
                  <c:v>4.5601640975733914E-3</c:v>
                </c:pt>
                <c:pt idx="1959">
                  <c:v>4.4485417560144007E-3</c:v>
                </c:pt>
                <c:pt idx="1960">
                  <c:v>4.6503224436325588E-3</c:v>
                </c:pt>
                <c:pt idx="1961">
                  <c:v>4.3632571271011817E-3</c:v>
                </c:pt>
                <c:pt idx="1962">
                  <c:v>4.2256890256601072E-3</c:v>
                </c:pt>
                <c:pt idx="1963">
                  <c:v>4.4656626628677577E-3</c:v>
                </c:pt>
                <c:pt idx="1964">
                  <c:v>4.6453698066624277E-3</c:v>
                </c:pt>
                <c:pt idx="1965">
                  <c:v>4.101353048557254E-3</c:v>
                </c:pt>
                <c:pt idx="1966">
                  <c:v>3.7846043742752375E-3</c:v>
                </c:pt>
                <c:pt idx="1967">
                  <c:v>3.2411648219748536E-3</c:v>
                </c:pt>
                <c:pt idx="1968">
                  <c:v>2.6800607406263824E-3</c:v>
                </c:pt>
                <c:pt idx="1969">
                  <c:v>1.4947653375790922E-3</c:v>
                </c:pt>
                <c:pt idx="1970">
                  <c:v>8.9180171823009303E-4</c:v>
                </c:pt>
                <c:pt idx="1971">
                  <c:v>1.1875829546929405E-3</c:v>
                </c:pt>
                <c:pt idx="1972">
                  <c:v>4.3294197658584502E-4</c:v>
                </c:pt>
                <c:pt idx="1973">
                  <c:v>2.1598602648284824E-4</c:v>
                </c:pt>
                <c:pt idx="1974">
                  <c:v>-4.0265578115656399E-4</c:v>
                </c:pt>
                <c:pt idx="1975">
                  <c:v>-7.2039623699375187E-4</c:v>
                </c:pt>
                <c:pt idx="1976">
                  <c:v>-6.609355281333888E-5</c:v>
                </c:pt>
                <c:pt idx="1977">
                  <c:v>-4.8573632011490752E-4</c:v>
                </c:pt>
                <c:pt idx="1978">
                  <c:v>-2.4939224345503052E-4</c:v>
                </c:pt>
                <c:pt idx="1979">
                  <c:v>-8.5984495423961985E-4</c:v>
                </c:pt>
                <c:pt idx="1980">
                  <c:v>-7.5994018342541219E-4</c:v>
                </c:pt>
                <c:pt idx="1981">
                  <c:v>-2.8547603697379463E-4</c:v>
                </c:pt>
                <c:pt idx="1982">
                  <c:v>-3.4139689420632167E-4</c:v>
                </c:pt>
                <c:pt idx="1983">
                  <c:v>1.7289883645282841E-4</c:v>
                </c:pt>
                <c:pt idx="1984">
                  <c:v>6.143841198570757E-4</c:v>
                </c:pt>
                <c:pt idx="1985">
                  <c:v>4.1970639523892345E-4</c:v>
                </c:pt>
                <c:pt idx="1986">
                  <c:v>2.4972918699888043E-4</c:v>
                </c:pt>
                <c:pt idx="1987">
                  <c:v>-2.5304864283798306E-4</c:v>
                </c:pt>
                <c:pt idx="1988">
                  <c:v>-4.4293034591900906E-4</c:v>
                </c:pt>
                <c:pt idx="1989">
                  <c:v>-4.5779470123928254E-4</c:v>
                </c:pt>
                <c:pt idx="1990">
                  <c:v>9.3796401188348721E-6</c:v>
                </c:pt>
                <c:pt idx="1991">
                  <c:v>-2.2834860467885936E-4</c:v>
                </c:pt>
                <c:pt idx="1992">
                  <c:v>-4.2927112797180319E-4</c:v>
                </c:pt>
                <c:pt idx="1993">
                  <c:v>-3.6673638644873276E-4</c:v>
                </c:pt>
                <c:pt idx="1994">
                  <c:v>-1.7217560964961451E-4</c:v>
                </c:pt>
                <c:pt idx="1995">
                  <c:v>4.4677345946997501E-4</c:v>
                </c:pt>
                <c:pt idx="1996">
                  <c:v>7.3880622507567799E-4</c:v>
                </c:pt>
                <c:pt idx="1997">
                  <c:v>8.0809533135226409E-4</c:v>
                </c:pt>
                <c:pt idx="1998">
                  <c:v>4.2213403506929117E-4</c:v>
                </c:pt>
                <c:pt idx="1999">
                  <c:v>3.7188187640281681E-4</c:v>
                </c:pt>
                <c:pt idx="2000">
                  <c:v>-1.2599991330994578E-4</c:v>
                </c:pt>
                <c:pt idx="2001">
                  <c:v>-4.0555297376007767E-4</c:v>
                </c:pt>
                <c:pt idx="2002">
                  <c:v>-2.784924712756469E-4</c:v>
                </c:pt>
                <c:pt idx="2003">
                  <c:v>1.801345886819158E-4</c:v>
                </c:pt>
                <c:pt idx="2004">
                  <c:v>5.03232771335275E-4</c:v>
                </c:pt>
                <c:pt idx="2005">
                  <c:v>1.1062987309937957E-4</c:v>
                </c:pt>
                <c:pt idx="2006">
                  <c:v>-1.3798939319630672E-5</c:v>
                </c:pt>
                <c:pt idx="2007">
                  <c:v>-8.5750851349643688E-4</c:v>
                </c:pt>
                <c:pt idx="2008">
                  <c:v>-2.5495870073779131E-4</c:v>
                </c:pt>
                <c:pt idx="2009">
                  <c:v>-1.0166306074230017E-4</c:v>
                </c:pt>
                <c:pt idx="2010">
                  <c:v>1.1843015647935633E-4</c:v>
                </c:pt>
                <c:pt idx="2011">
                  <c:v>5.1624065212752532E-4</c:v>
                </c:pt>
                <c:pt idx="2012">
                  <c:v>3.454982928389894E-4</c:v>
                </c:pt>
                <c:pt idx="2013">
                  <c:v>9.8794114395343434E-5</c:v>
                </c:pt>
                <c:pt idx="2014">
                  <c:v>3.8540064869577178E-4</c:v>
                </c:pt>
                <c:pt idx="2015">
                  <c:v>-8.4064008653388024E-5</c:v>
                </c:pt>
                <c:pt idx="2016">
                  <c:v>4.0111984997505737E-4</c:v>
                </c:pt>
                <c:pt idx="2017">
                  <c:v>2.156645362963119E-4</c:v>
                </c:pt>
                <c:pt idx="2018">
                  <c:v>6.5514673540768836E-5</c:v>
                </c:pt>
                <c:pt idx="2019">
                  <c:v>2.3366384034291329E-4</c:v>
                </c:pt>
                <c:pt idx="2020">
                  <c:v>-2.3768681741784974E-4</c:v>
                </c:pt>
                <c:pt idx="2021">
                  <c:v>-5.917320964393091E-4</c:v>
                </c:pt>
                <c:pt idx="2022">
                  <c:v>-5.7576365049850312E-4</c:v>
                </c:pt>
                <c:pt idx="2023">
                  <c:v>-2.7443225077730546E-4</c:v>
                </c:pt>
                <c:pt idx="2024">
                  <c:v>1.2261232893120069E-4</c:v>
                </c:pt>
                <c:pt idx="2025">
                  <c:v>4.9757784552402311E-4</c:v>
                </c:pt>
                <c:pt idx="2026">
                  <c:v>4.7111486350987939E-4</c:v>
                </c:pt>
                <c:pt idx="2027">
                  <c:v>4.5583641897841397E-4</c:v>
                </c:pt>
                <c:pt idx="2028">
                  <c:v>7.6394522436575203E-4</c:v>
                </c:pt>
                <c:pt idx="2029">
                  <c:v>8.4720231947111701E-4</c:v>
                </c:pt>
                <c:pt idx="2030">
                  <c:v>4.8786231009277122E-4</c:v>
                </c:pt>
                <c:pt idx="2031">
                  <c:v>6.0663082468962045E-4</c:v>
                </c:pt>
                <c:pt idx="2032">
                  <c:v>8.8343508650597807E-4</c:v>
                </c:pt>
                <c:pt idx="2033">
                  <c:v>7.4164700120162908E-4</c:v>
                </c:pt>
                <c:pt idx="2034">
                  <c:v>8.2516766355528268E-4</c:v>
                </c:pt>
                <c:pt idx="2035">
                  <c:v>9.0147429794100854E-4</c:v>
                </c:pt>
                <c:pt idx="2036">
                  <c:v>8.9003070853893595E-4</c:v>
                </c:pt>
                <c:pt idx="2037">
                  <c:v>1.0346518848573828E-3</c:v>
                </c:pt>
                <c:pt idx="2038">
                  <c:v>7.5338875720593556E-4</c:v>
                </c:pt>
                <c:pt idx="2039">
                  <c:v>6.7392641503199958E-4</c:v>
                </c:pt>
                <c:pt idx="2040">
                  <c:v>1.268928662763186E-3</c:v>
                </c:pt>
                <c:pt idx="2041">
                  <c:v>6.3137303831800671E-4</c:v>
                </c:pt>
                <c:pt idx="2042">
                  <c:v>6.6846807128367674E-4</c:v>
                </c:pt>
                <c:pt idx="2043">
                  <c:v>7.3983110640251835E-4</c:v>
                </c:pt>
                <c:pt idx="2044">
                  <c:v>6.7760853992519582E-4</c:v>
                </c:pt>
                <c:pt idx="2045">
                  <c:v>8.2717860958295109E-4</c:v>
                </c:pt>
                <c:pt idx="2046">
                  <c:v>1.0712157421157173E-3</c:v>
                </c:pt>
                <c:pt idx="2047">
                  <c:v>1.4299003032534152E-3</c:v>
                </c:pt>
                <c:pt idx="2048">
                  <c:v>1.1358314258341096E-3</c:v>
                </c:pt>
                <c:pt idx="2049">
                  <c:v>7.6913820709678248E-4</c:v>
                </c:pt>
                <c:pt idx="2050">
                  <c:v>1.0428320123408424E-3</c:v>
                </c:pt>
                <c:pt idx="2051">
                  <c:v>1.0822480554994953E-3</c:v>
                </c:pt>
                <c:pt idx="2052">
                  <c:v>1.320487581120647E-3</c:v>
                </c:pt>
                <c:pt idx="2053">
                  <c:v>1.1635234654594031E-3</c:v>
                </c:pt>
                <c:pt idx="2054">
                  <c:v>1.4570236101519515E-3</c:v>
                </c:pt>
                <c:pt idx="2055">
                  <c:v>1.3107217657977741E-3</c:v>
                </c:pt>
                <c:pt idx="2056">
                  <c:v>1.4853604946761505E-3</c:v>
                </c:pt>
                <c:pt idx="2057">
                  <c:v>1.8947221384417361E-3</c:v>
                </c:pt>
                <c:pt idx="2058">
                  <c:v>1.8114657368001193E-3</c:v>
                </c:pt>
                <c:pt idx="2059">
                  <c:v>2.3680420989602696E-3</c:v>
                </c:pt>
                <c:pt idx="2060">
                  <c:v>3.4164766144194176E-3</c:v>
                </c:pt>
                <c:pt idx="2061">
                  <c:v>3.755007558489364E-3</c:v>
                </c:pt>
                <c:pt idx="2062">
                  <c:v>3.5560607476589684E-3</c:v>
                </c:pt>
                <c:pt idx="2063">
                  <c:v>3.9893268757893235E-3</c:v>
                </c:pt>
                <c:pt idx="2064">
                  <c:v>3.6733720908022024E-3</c:v>
                </c:pt>
                <c:pt idx="2065">
                  <c:v>4.2383861159954357E-3</c:v>
                </c:pt>
                <c:pt idx="2066">
                  <c:v>4.170523844647645E-3</c:v>
                </c:pt>
                <c:pt idx="2067">
                  <c:v>3.4497514868949189E-3</c:v>
                </c:pt>
                <c:pt idx="2068">
                  <c:v>3.6874772040197358E-3</c:v>
                </c:pt>
                <c:pt idx="2069">
                  <c:v>4.5383773836785712E-3</c:v>
                </c:pt>
                <c:pt idx="2070">
                  <c:v>4.5957050018094791E-3</c:v>
                </c:pt>
                <c:pt idx="2071">
                  <c:v>4.3430069658631342E-3</c:v>
                </c:pt>
                <c:pt idx="2072">
                  <c:v>3.8322776125244346E-3</c:v>
                </c:pt>
                <c:pt idx="2073">
                  <c:v>3.438291050902095E-3</c:v>
                </c:pt>
                <c:pt idx="2074">
                  <c:v>3.2817262226172484E-3</c:v>
                </c:pt>
                <c:pt idx="2075">
                  <c:v>2.950342339026885E-3</c:v>
                </c:pt>
                <c:pt idx="2076">
                  <c:v>3.1568133173336187E-3</c:v>
                </c:pt>
                <c:pt idx="2077">
                  <c:v>3.0095289277359046E-3</c:v>
                </c:pt>
                <c:pt idx="2078">
                  <c:v>3.1049089505141357E-3</c:v>
                </c:pt>
                <c:pt idx="2079">
                  <c:v>3.0546325200125259E-3</c:v>
                </c:pt>
                <c:pt idx="2080">
                  <c:v>3.1496609787669567E-3</c:v>
                </c:pt>
                <c:pt idx="2081">
                  <c:v>2.9750466097889679E-3</c:v>
                </c:pt>
                <c:pt idx="2082">
                  <c:v>3.0680898284642585E-3</c:v>
                </c:pt>
                <c:pt idx="2083">
                  <c:v>2.8844800026085046E-3</c:v>
                </c:pt>
                <c:pt idx="2084">
                  <c:v>2.7774243423382985E-3</c:v>
                </c:pt>
                <c:pt idx="2085">
                  <c:v>2.8207515194044758E-3</c:v>
                </c:pt>
                <c:pt idx="2086">
                  <c:v>2.8703521147574493E-3</c:v>
                </c:pt>
                <c:pt idx="2087">
                  <c:v>2.9664161210862269E-3</c:v>
                </c:pt>
                <c:pt idx="2088">
                  <c:v>3.2367036215524901E-3</c:v>
                </c:pt>
                <c:pt idx="2089">
                  <c:v>3.6541526664843416E-3</c:v>
                </c:pt>
                <c:pt idx="2090">
                  <c:v>3.5824229010889106E-3</c:v>
                </c:pt>
                <c:pt idx="2091">
                  <c:v>4.168548393951893E-3</c:v>
                </c:pt>
                <c:pt idx="2092">
                  <c:v>4.0014407169232172E-3</c:v>
                </c:pt>
                <c:pt idx="2093">
                  <c:v>3.7744816295564019E-3</c:v>
                </c:pt>
                <c:pt idx="2094">
                  <c:v>3.7451187287771514E-3</c:v>
                </c:pt>
                <c:pt idx="2095">
                  <c:v>3.7804662220959533E-3</c:v>
                </c:pt>
                <c:pt idx="2096">
                  <c:v>4.3981983813210163E-3</c:v>
                </c:pt>
                <c:pt idx="2097">
                  <c:v>4.5110235304077423E-3</c:v>
                </c:pt>
                <c:pt idx="2098">
                  <c:v>5.1013847334250946E-3</c:v>
                </c:pt>
                <c:pt idx="2099">
                  <c:v>4.7034655041249809E-3</c:v>
                </c:pt>
                <c:pt idx="2100">
                  <c:v>4.5009800097544133E-3</c:v>
                </c:pt>
                <c:pt idx="2101">
                  <c:v>4.3768091833550236E-3</c:v>
                </c:pt>
                <c:pt idx="2102">
                  <c:v>4.1763964836844256E-3</c:v>
                </c:pt>
                <c:pt idx="2103">
                  <c:v>3.9703166210081726E-3</c:v>
                </c:pt>
                <c:pt idx="2104">
                  <c:v>4.2276091227651568E-3</c:v>
                </c:pt>
                <c:pt idx="2105">
                  <c:v>4.3119141785324597E-3</c:v>
                </c:pt>
                <c:pt idx="2106">
                  <c:v>4.2012493198416937E-3</c:v>
                </c:pt>
                <c:pt idx="2107">
                  <c:v>3.9164660691180389E-3</c:v>
                </c:pt>
                <c:pt idx="2108">
                  <c:v>4.0512247411230188E-3</c:v>
                </c:pt>
                <c:pt idx="2109">
                  <c:v>3.870621754630162E-3</c:v>
                </c:pt>
                <c:pt idx="2110">
                  <c:v>3.4810041555602619E-3</c:v>
                </c:pt>
                <c:pt idx="2111">
                  <c:v>3.3878829910105272E-3</c:v>
                </c:pt>
                <c:pt idx="2112">
                  <c:v>3.7975322776358372E-3</c:v>
                </c:pt>
                <c:pt idx="2113">
                  <c:v>3.6538471541270995E-3</c:v>
                </c:pt>
                <c:pt idx="2114">
                  <c:v>3.6971262734483848E-3</c:v>
                </c:pt>
                <c:pt idx="2115">
                  <c:v>3.3000274290248487E-3</c:v>
                </c:pt>
                <c:pt idx="2116">
                  <c:v>3.3636744691070831E-3</c:v>
                </c:pt>
                <c:pt idx="2117">
                  <c:v>3.1134410467825121E-3</c:v>
                </c:pt>
                <c:pt idx="2118">
                  <c:v>2.6738006110618869E-3</c:v>
                </c:pt>
                <c:pt idx="2119">
                  <c:v>2.4989423744870283E-3</c:v>
                </c:pt>
                <c:pt idx="2120">
                  <c:v>2.3930113832785842E-3</c:v>
                </c:pt>
                <c:pt idx="2121">
                  <c:v>2.4006242300076024E-3</c:v>
                </c:pt>
                <c:pt idx="2122">
                  <c:v>2.113746488502211E-3</c:v>
                </c:pt>
                <c:pt idx="2123">
                  <c:v>1.5915837095231956E-3</c:v>
                </c:pt>
                <c:pt idx="2124">
                  <c:v>1.357773566466945E-3</c:v>
                </c:pt>
                <c:pt idx="2125">
                  <c:v>1.0654838926145215E-3</c:v>
                </c:pt>
                <c:pt idx="2126">
                  <c:v>1.2018125006064344E-3</c:v>
                </c:pt>
                <c:pt idx="2127">
                  <c:v>6.827352298173177E-4</c:v>
                </c:pt>
                <c:pt idx="2128">
                  <c:v>6.754537003753016E-4</c:v>
                </c:pt>
                <c:pt idx="2129">
                  <c:v>6.8152447007641516E-4</c:v>
                </c:pt>
                <c:pt idx="2130">
                  <c:v>6.5410090207286011E-4</c:v>
                </c:pt>
                <c:pt idx="2131">
                  <c:v>5.026975429506627E-4</c:v>
                </c:pt>
                <c:pt idx="2132">
                  <c:v>1.6583870138789745E-3</c:v>
                </c:pt>
                <c:pt idx="2133">
                  <c:v>1.6192723648846071E-3</c:v>
                </c:pt>
                <c:pt idx="2134">
                  <c:v>1.5755599321245115E-3</c:v>
                </c:pt>
                <c:pt idx="2135">
                  <c:v>1.2767382218625194E-3</c:v>
                </c:pt>
                <c:pt idx="2136">
                  <c:v>1.3373432878205896E-3</c:v>
                </c:pt>
                <c:pt idx="2137">
                  <c:v>1.2471057185392657E-3</c:v>
                </c:pt>
                <c:pt idx="2138">
                  <c:v>1.1424988886452987E-3</c:v>
                </c:pt>
                <c:pt idx="2139">
                  <c:v>1.3833947758051875E-3</c:v>
                </c:pt>
                <c:pt idx="2140">
                  <c:v>1.7013892202260873E-3</c:v>
                </c:pt>
                <c:pt idx="2141">
                  <c:v>1.7314289603818744E-3</c:v>
                </c:pt>
                <c:pt idx="2142">
                  <c:v>1.6728044178756739E-3</c:v>
                </c:pt>
                <c:pt idx="2143">
                  <c:v>1.2876392931633854E-3</c:v>
                </c:pt>
                <c:pt idx="2144">
                  <c:v>1.3393731378679842E-3</c:v>
                </c:pt>
                <c:pt idx="2145">
                  <c:v>1.1659458442858596E-3</c:v>
                </c:pt>
                <c:pt idx="2146">
                  <c:v>1.156624106460355E-3</c:v>
                </c:pt>
                <c:pt idx="2147">
                  <c:v>1.3475083669782807E-3</c:v>
                </c:pt>
                <c:pt idx="2148">
                  <c:v>1.2556615901435277E-3</c:v>
                </c:pt>
                <c:pt idx="2149">
                  <c:v>1.258326885071737E-3</c:v>
                </c:pt>
                <c:pt idx="2150">
                  <c:v>1.3118216257507278E-3</c:v>
                </c:pt>
                <c:pt idx="2151">
                  <c:v>1.6170886517393121E-3</c:v>
                </c:pt>
                <c:pt idx="2152">
                  <c:v>1.5781316919678964E-3</c:v>
                </c:pt>
                <c:pt idx="2153">
                  <c:v>1.6182444308092037E-3</c:v>
                </c:pt>
                <c:pt idx="2154">
                  <c:v>1.2436681993614916E-3</c:v>
                </c:pt>
                <c:pt idx="2155">
                  <c:v>1.448562499966563E-3</c:v>
                </c:pt>
                <c:pt idx="2156">
                  <c:v>1.279413969264391E-3</c:v>
                </c:pt>
                <c:pt idx="2157">
                  <c:v>1.3207526141884704E-3</c:v>
                </c:pt>
                <c:pt idx="2158">
                  <c:v>1.4432520364975243E-3</c:v>
                </c:pt>
                <c:pt idx="2159">
                  <c:v>1.5098216527247013E-3</c:v>
                </c:pt>
                <c:pt idx="2160">
                  <c:v>1.0424721432874572E-3</c:v>
                </c:pt>
                <c:pt idx="2161">
                  <c:v>9.012828474765619E-4</c:v>
                </c:pt>
                <c:pt idx="2162">
                  <c:v>9.883235176281948E-4</c:v>
                </c:pt>
                <c:pt idx="2163">
                  <c:v>1.6303862416447597E-3</c:v>
                </c:pt>
                <c:pt idx="2164">
                  <c:v>1.687783359966918E-3</c:v>
                </c:pt>
                <c:pt idx="2165">
                  <c:v>1.7806611771596776E-3</c:v>
                </c:pt>
                <c:pt idx="2166">
                  <c:v>1.4479110202407219E-3</c:v>
                </c:pt>
                <c:pt idx="2167">
                  <c:v>1.3892539153999362E-3</c:v>
                </c:pt>
                <c:pt idx="2168">
                  <c:v>1.5559905303322282E-3</c:v>
                </c:pt>
                <c:pt idx="2169">
                  <c:v>1.7126676764014307E-3</c:v>
                </c:pt>
                <c:pt idx="2170">
                  <c:v>1.9254506365396411E-3</c:v>
                </c:pt>
                <c:pt idx="2171">
                  <c:v>1.784434265381579E-3</c:v>
                </c:pt>
                <c:pt idx="2172">
                  <c:v>1.6057334117243031E-3</c:v>
                </c:pt>
                <c:pt idx="2173">
                  <c:v>1.3890963262442075E-3</c:v>
                </c:pt>
                <c:pt idx="2174">
                  <c:v>1.2839459701495662E-3</c:v>
                </c:pt>
                <c:pt idx="2175">
                  <c:v>1.6689520643320141E-3</c:v>
                </c:pt>
                <c:pt idx="2176">
                  <c:v>1.6001256376452762E-3</c:v>
                </c:pt>
                <c:pt idx="2177">
                  <c:v>1.6928001563978393E-3</c:v>
                </c:pt>
                <c:pt idx="2178">
                  <c:v>1.4474742441818098E-3</c:v>
                </c:pt>
                <c:pt idx="2179">
                  <c:v>1.5511344341469571E-3</c:v>
                </c:pt>
                <c:pt idx="2180">
                  <c:v>1.1050908712623099E-3</c:v>
                </c:pt>
                <c:pt idx="2181">
                  <c:v>1.2263960503244549E-3</c:v>
                </c:pt>
                <c:pt idx="2182">
                  <c:v>9.3594484932382912E-4</c:v>
                </c:pt>
                <c:pt idx="2183">
                  <c:v>1.2166989123896415E-3</c:v>
                </c:pt>
                <c:pt idx="2184">
                  <c:v>1.2686121375392694E-3</c:v>
                </c:pt>
                <c:pt idx="2185">
                  <c:v>1.4437953216269893E-3</c:v>
                </c:pt>
                <c:pt idx="2186">
                  <c:v>1.185750020244785E-3</c:v>
                </c:pt>
                <c:pt idx="2187">
                  <c:v>7.5094559219035972E-4</c:v>
                </c:pt>
                <c:pt idx="2188">
                  <c:v>1.0166911354532408E-3</c:v>
                </c:pt>
                <c:pt idx="2189">
                  <c:v>1.160433449123063E-3</c:v>
                </c:pt>
                <c:pt idx="2190">
                  <c:v>1.12317919330545E-3</c:v>
                </c:pt>
                <c:pt idx="2191">
                  <c:v>1.1882496618075629E-3</c:v>
                </c:pt>
                <c:pt idx="2192">
                  <c:v>1.2783416021237826E-3</c:v>
                </c:pt>
                <c:pt idx="2193">
                  <c:v>1.1053901516850087E-3</c:v>
                </c:pt>
                <c:pt idx="2194">
                  <c:v>1.314073892162027E-3</c:v>
                </c:pt>
                <c:pt idx="2195">
                  <c:v>1.5474210002112685E-3</c:v>
                </c:pt>
                <c:pt idx="2196">
                  <c:v>1.3314804497443669E-3</c:v>
                </c:pt>
                <c:pt idx="2197">
                  <c:v>1.7972610158037657E-3</c:v>
                </c:pt>
                <c:pt idx="2198">
                  <c:v>1.9880269742510322E-3</c:v>
                </c:pt>
                <c:pt idx="2199">
                  <c:v>1.9545101457109281E-3</c:v>
                </c:pt>
                <c:pt idx="2200">
                  <c:v>2.373967437145688E-3</c:v>
                </c:pt>
                <c:pt idx="2201">
                  <c:v>2.2885937931973362E-3</c:v>
                </c:pt>
                <c:pt idx="2202">
                  <c:v>2.7613536878633928E-3</c:v>
                </c:pt>
                <c:pt idx="2203">
                  <c:v>2.8524000397339541E-3</c:v>
                </c:pt>
                <c:pt idx="2204">
                  <c:v>2.9206768843400067E-3</c:v>
                </c:pt>
                <c:pt idx="2205">
                  <c:v>2.5446900641102532E-3</c:v>
                </c:pt>
                <c:pt idx="2206">
                  <c:v>2.4101220157272669E-3</c:v>
                </c:pt>
                <c:pt idx="2207">
                  <c:v>2.3028713925840757E-3</c:v>
                </c:pt>
                <c:pt idx="2208">
                  <c:v>2.5883092452236326E-3</c:v>
                </c:pt>
                <c:pt idx="2209">
                  <c:v>2.7630791376233501E-3</c:v>
                </c:pt>
                <c:pt idx="2210">
                  <c:v>2.7399330401735029E-3</c:v>
                </c:pt>
                <c:pt idx="2211">
                  <c:v>2.7728924234559304E-3</c:v>
                </c:pt>
                <c:pt idx="2212">
                  <c:v>2.7607627438875335E-3</c:v>
                </c:pt>
                <c:pt idx="2213">
                  <c:v>2.8690042829418627E-3</c:v>
                </c:pt>
                <c:pt idx="2214">
                  <c:v>3.2787747360766956E-3</c:v>
                </c:pt>
                <c:pt idx="2215">
                  <c:v>3.447851862969073E-3</c:v>
                </c:pt>
                <c:pt idx="2216">
                  <c:v>3.1940495397459151E-3</c:v>
                </c:pt>
                <c:pt idx="2217">
                  <c:v>2.9762130014779594E-3</c:v>
                </c:pt>
                <c:pt idx="2218">
                  <c:v>3.5294631476902893E-3</c:v>
                </c:pt>
                <c:pt idx="2219">
                  <c:v>3.3667494604972962E-3</c:v>
                </c:pt>
                <c:pt idx="2220">
                  <c:v>3.4586342637262552E-3</c:v>
                </c:pt>
                <c:pt idx="2221">
                  <c:v>3.6038456009389341E-3</c:v>
                </c:pt>
                <c:pt idx="2222">
                  <c:v>3.9807243981645948E-3</c:v>
                </c:pt>
                <c:pt idx="2223">
                  <c:v>3.1025008944947276E-3</c:v>
                </c:pt>
                <c:pt idx="2224">
                  <c:v>3.08071390498492E-3</c:v>
                </c:pt>
                <c:pt idx="2225">
                  <c:v>2.9488973247561783E-3</c:v>
                </c:pt>
                <c:pt idx="2226">
                  <c:v>3.237700007887586E-3</c:v>
                </c:pt>
                <c:pt idx="2227">
                  <c:v>3.2676511677817294E-3</c:v>
                </c:pt>
                <c:pt idx="2228">
                  <c:v>3.3973200271899553E-3</c:v>
                </c:pt>
                <c:pt idx="2229">
                  <c:v>3.2776292459682122E-3</c:v>
                </c:pt>
                <c:pt idx="2230">
                  <c:v>3.2670145328564174E-3</c:v>
                </c:pt>
                <c:pt idx="2231">
                  <c:v>3.2142508394769212E-3</c:v>
                </c:pt>
                <c:pt idx="2232">
                  <c:v>2.9330742791692866E-3</c:v>
                </c:pt>
                <c:pt idx="2233">
                  <c:v>2.9127302469234557E-3</c:v>
                </c:pt>
                <c:pt idx="2234">
                  <c:v>2.9867065211840599E-3</c:v>
                </c:pt>
                <c:pt idx="2235">
                  <c:v>2.7441252136521E-3</c:v>
                </c:pt>
                <c:pt idx="2236">
                  <c:v>2.7586112961752139E-3</c:v>
                </c:pt>
                <c:pt idx="2237">
                  <c:v>2.6560244162710566E-3</c:v>
                </c:pt>
                <c:pt idx="2238">
                  <c:v>2.7313313214330222E-3</c:v>
                </c:pt>
                <c:pt idx="2239">
                  <c:v>2.7500176358949131E-3</c:v>
                </c:pt>
                <c:pt idx="2240">
                  <c:v>2.4292530886179391E-3</c:v>
                </c:pt>
                <c:pt idx="2241">
                  <c:v>2.6455245730131242E-3</c:v>
                </c:pt>
                <c:pt idx="2242">
                  <c:v>2.3312213387016892E-3</c:v>
                </c:pt>
                <c:pt idx="2243">
                  <c:v>2.0823806728859744E-3</c:v>
                </c:pt>
                <c:pt idx="2244">
                  <c:v>1.7443240851995026E-3</c:v>
                </c:pt>
                <c:pt idx="2245">
                  <c:v>2.106525334886606E-3</c:v>
                </c:pt>
                <c:pt idx="2246">
                  <c:v>1.9654831534567665E-3</c:v>
                </c:pt>
                <c:pt idx="2247">
                  <c:v>1.9654377441700567E-3</c:v>
                </c:pt>
                <c:pt idx="2248">
                  <c:v>1.9713280414333815E-3</c:v>
                </c:pt>
                <c:pt idx="2249">
                  <c:v>2.1184432983676832E-3</c:v>
                </c:pt>
                <c:pt idx="2250">
                  <c:v>2.4513079778784716E-3</c:v>
                </c:pt>
                <c:pt idx="2251">
                  <c:v>2.1957031840941963E-3</c:v>
                </c:pt>
                <c:pt idx="2252">
                  <c:v>2.228145849921319E-3</c:v>
                </c:pt>
                <c:pt idx="2253">
                  <c:v>2.1579161600835542E-3</c:v>
                </c:pt>
                <c:pt idx="2254">
                  <c:v>1.8703407262495896E-3</c:v>
                </c:pt>
                <c:pt idx="2255">
                  <c:v>1.6661914056117881E-3</c:v>
                </c:pt>
                <c:pt idx="2256">
                  <c:v>1.5249140883644326E-3</c:v>
                </c:pt>
                <c:pt idx="2257">
                  <c:v>2.3217105964381778E-3</c:v>
                </c:pt>
                <c:pt idx="2258">
                  <c:v>2.0502034970589535E-3</c:v>
                </c:pt>
                <c:pt idx="2259">
                  <c:v>2.2793325521894498E-3</c:v>
                </c:pt>
                <c:pt idx="2260">
                  <c:v>2.3257145655753188E-3</c:v>
                </c:pt>
                <c:pt idx="2261">
                  <c:v>2.271657370952293E-3</c:v>
                </c:pt>
                <c:pt idx="2262">
                  <c:v>2.0311436747348951E-3</c:v>
                </c:pt>
                <c:pt idx="2263">
                  <c:v>2.144305282560446E-3</c:v>
                </c:pt>
                <c:pt idx="2264">
                  <c:v>2.1400523156213723E-3</c:v>
                </c:pt>
                <c:pt idx="2265">
                  <c:v>2.1480911380677248E-3</c:v>
                </c:pt>
                <c:pt idx="2266">
                  <c:v>2.2755951740547962E-3</c:v>
                </c:pt>
                <c:pt idx="2267">
                  <c:v>2.0137209777899992E-3</c:v>
                </c:pt>
                <c:pt idx="2268">
                  <c:v>1.890406888405358E-3</c:v>
                </c:pt>
                <c:pt idx="2269">
                  <c:v>1.9496717994494897E-3</c:v>
                </c:pt>
                <c:pt idx="2270">
                  <c:v>1.9981626749313759E-3</c:v>
                </c:pt>
                <c:pt idx="2271">
                  <c:v>2.0725601438697878E-3</c:v>
                </c:pt>
                <c:pt idx="2272">
                  <c:v>1.9718227520584405E-3</c:v>
                </c:pt>
                <c:pt idx="2273">
                  <c:v>2.2230712601678795E-3</c:v>
                </c:pt>
                <c:pt idx="2274">
                  <c:v>2.1616115420696239E-3</c:v>
                </c:pt>
                <c:pt idx="2275">
                  <c:v>1.8711275353637071E-3</c:v>
                </c:pt>
                <c:pt idx="2276">
                  <c:v>1.9521698378468112E-3</c:v>
                </c:pt>
                <c:pt idx="2277">
                  <c:v>2.060254316901408E-3</c:v>
                </c:pt>
                <c:pt idx="2278">
                  <c:v>2.3384676959473816E-3</c:v>
                </c:pt>
                <c:pt idx="2279">
                  <c:v>1.767350330010105E-3</c:v>
                </c:pt>
                <c:pt idx="2280">
                  <c:v>1.7860632346577193E-3</c:v>
                </c:pt>
                <c:pt idx="2281">
                  <c:v>1.4369815598681776E-3</c:v>
                </c:pt>
                <c:pt idx="2282">
                  <c:v>1.2790491439316806E-3</c:v>
                </c:pt>
                <c:pt idx="2283">
                  <c:v>1.8636139530789355E-3</c:v>
                </c:pt>
                <c:pt idx="2284">
                  <c:v>1.8028071000136363E-3</c:v>
                </c:pt>
                <c:pt idx="2285">
                  <c:v>1.9436306939615861E-3</c:v>
                </c:pt>
                <c:pt idx="2286">
                  <c:v>1.4667256477881255E-3</c:v>
                </c:pt>
                <c:pt idx="2287">
                  <c:v>1.4418308472502112E-3</c:v>
                </c:pt>
                <c:pt idx="2288">
                  <c:v>1.32482982765581E-3</c:v>
                </c:pt>
                <c:pt idx="2289">
                  <c:v>1.2717422154617172E-3</c:v>
                </c:pt>
                <c:pt idx="2290">
                  <c:v>1.2190231799166032E-3</c:v>
                </c:pt>
                <c:pt idx="2291">
                  <c:v>9.0089156609731065E-4</c:v>
                </c:pt>
                <c:pt idx="2292">
                  <c:v>1.0525040464741859E-3</c:v>
                </c:pt>
                <c:pt idx="2293">
                  <c:v>9.7023787954037032E-4</c:v>
                </c:pt>
                <c:pt idx="2294">
                  <c:v>6.621577817974843E-4</c:v>
                </c:pt>
                <c:pt idx="2295">
                  <c:v>5.1209634083087597E-4</c:v>
                </c:pt>
                <c:pt idx="2296">
                  <c:v>6.4772769392557744E-4</c:v>
                </c:pt>
                <c:pt idx="2297">
                  <c:v>1.013305028444364E-3</c:v>
                </c:pt>
                <c:pt idx="2298">
                  <c:v>1.1657006153844201E-3</c:v>
                </c:pt>
                <c:pt idx="2299">
                  <c:v>9.1948490868652992E-4</c:v>
                </c:pt>
                <c:pt idx="2300">
                  <c:v>8.1239852746286601E-4</c:v>
                </c:pt>
                <c:pt idx="2301">
                  <c:v>6.2329154056115171E-4</c:v>
                </c:pt>
                <c:pt idx="2302">
                  <c:v>7.0128463097660348E-4</c:v>
                </c:pt>
                <c:pt idx="2303">
                  <c:v>8.4337587842655507E-4</c:v>
                </c:pt>
                <c:pt idx="2304">
                  <c:v>1.0166167706629938E-3</c:v>
                </c:pt>
                <c:pt idx="2305">
                  <c:v>1.0434509703078486E-3</c:v>
                </c:pt>
                <c:pt idx="2306">
                  <c:v>1.1874871625137289E-3</c:v>
                </c:pt>
                <c:pt idx="2307">
                  <c:v>1.5144725891209011E-3</c:v>
                </c:pt>
                <c:pt idx="2308">
                  <c:v>1.3258288886645762E-3</c:v>
                </c:pt>
                <c:pt idx="2309">
                  <c:v>1.0356339308840857E-3</c:v>
                </c:pt>
                <c:pt idx="2310">
                  <c:v>1.2660859805050471E-3</c:v>
                </c:pt>
                <c:pt idx="2311">
                  <c:v>1.5824081516339432E-3</c:v>
                </c:pt>
                <c:pt idx="2312">
                  <c:v>1.5385160034300945E-3</c:v>
                </c:pt>
                <c:pt idx="2313">
                  <c:v>1.2598805686403333E-3</c:v>
                </c:pt>
                <c:pt idx="2314">
                  <c:v>1.2514661568542808E-3</c:v>
                </c:pt>
                <c:pt idx="2315">
                  <c:v>1.2566725431014838E-3</c:v>
                </c:pt>
                <c:pt idx="2316">
                  <c:v>1.2606157411387082E-3</c:v>
                </c:pt>
                <c:pt idx="2317">
                  <c:v>1.2669955306822747E-3</c:v>
                </c:pt>
                <c:pt idx="2318">
                  <c:v>1.3176958799345818E-3</c:v>
                </c:pt>
                <c:pt idx="2319">
                  <c:v>3.1424233994352949E-4</c:v>
                </c:pt>
                <c:pt idx="2320">
                  <c:v>-6.7743913948004324E-4</c:v>
                </c:pt>
                <c:pt idx="2321">
                  <c:v>-1.2232781312750307E-3</c:v>
                </c:pt>
                <c:pt idx="2322">
                  <c:v>-7.9228505637751409E-4</c:v>
                </c:pt>
                <c:pt idx="2323">
                  <c:v>-7.9848691962848843E-4</c:v>
                </c:pt>
                <c:pt idx="2324">
                  <c:v>-6.8169839805806969E-4</c:v>
                </c:pt>
                <c:pt idx="2325">
                  <c:v>-5.2284846326352392E-4</c:v>
                </c:pt>
                <c:pt idx="2326">
                  <c:v>-5.1150811046822E-4</c:v>
                </c:pt>
                <c:pt idx="2327">
                  <c:v>-5.4475790926092576E-4</c:v>
                </c:pt>
                <c:pt idx="2328">
                  <c:v>-2.5346389458599328E-4</c:v>
                </c:pt>
                <c:pt idx="2329">
                  <c:v>-1.057243095095592E-4</c:v>
                </c:pt>
                <c:pt idx="2330">
                  <c:v>-2.2207441861787943E-4</c:v>
                </c:pt>
                <c:pt idx="2331">
                  <c:v>2.3504109450314751E-4</c:v>
                </c:pt>
                <c:pt idx="2332">
                  <c:v>-1.6908771582518984E-4</c:v>
                </c:pt>
                <c:pt idx="2333">
                  <c:v>-1.1065752871233824E-4</c:v>
                </c:pt>
                <c:pt idx="2334">
                  <c:v>8.8886901867141557E-5</c:v>
                </c:pt>
                <c:pt idx="2335">
                  <c:v>6.5131147529420895E-4</c:v>
                </c:pt>
                <c:pt idx="2336">
                  <c:v>6.6322261927802121E-4</c:v>
                </c:pt>
                <c:pt idx="2337">
                  <c:v>8.6385153682742323E-4</c:v>
                </c:pt>
                <c:pt idx="2338">
                  <c:v>8.6489303754626128E-4</c:v>
                </c:pt>
                <c:pt idx="2339">
                  <c:v>8.1849770938005411E-4</c:v>
                </c:pt>
                <c:pt idx="2340">
                  <c:v>7.5491190734481336E-4</c:v>
                </c:pt>
                <c:pt idx="2341">
                  <c:v>2.1200031350179844E-5</c:v>
                </c:pt>
                <c:pt idx="2342">
                  <c:v>-5.4081545667962901E-5</c:v>
                </c:pt>
                <c:pt idx="2343">
                  <c:v>-4.0413974923659382E-5</c:v>
                </c:pt>
                <c:pt idx="2344">
                  <c:v>-1.5962146581637775E-4</c:v>
                </c:pt>
                <c:pt idx="2345">
                  <c:v>-7.3058804400748408E-5</c:v>
                </c:pt>
                <c:pt idx="2346">
                  <c:v>9.0797524663449234E-5</c:v>
                </c:pt>
                <c:pt idx="2347">
                  <c:v>3.5134328077520972E-4</c:v>
                </c:pt>
                <c:pt idx="2348">
                  <c:v>2.8703832202578726E-4</c:v>
                </c:pt>
                <c:pt idx="2349">
                  <c:v>7.4050364065411233E-4</c:v>
                </c:pt>
                <c:pt idx="2350">
                  <c:v>8.0381324052995675E-4</c:v>
                </c:pt>
                <c:pt idx="2351">
                  <c:v>6.9532851283148056E-4</c:v>
                </c:pt>
                <c:pt idx="2352">
                  <c:v>6.5934508349109E-4</c:v>
                </c:pt>
                <c:pt idx="2353">
                  <c:v>1.1494036090334608E-3</c:v>
                </c:pt>
                <c:pt idx="2354">
                  <c:v>1.4205532535613858E-3</c:v>
                </c:pt>
                <c:pt idx="2355">
                  <c:v>1.7103478398406641E-3</c:v>
                </c:pt>
                <c:pt idx="2356">
                  <c:v>1.5924634496185764E-3</c:v>
                </c:pt>
                <c:pt idx="2357">
                  <c:v>1.0987039915101744E-3</c:v>
                </c:pt>
                <c:pt idx="2358">
                  <c:v>1.4311054372799863E-3</c:v>
                </c:pt>
                <c:pt idx="2359">
                  <c:v>1.4241313265929889E-3</c:v>
                </c:pt>
                <c:pt idx="2360">
                  <c:v>1.3581531309572307E-3</c:v>
                </c:pt>
                <c:pt idx="2361">
                  <c:v>1.8125195511297873E-3</c:v>
                </c:pt>
                <c:pt idx="2362">
                  <c:v>1.9523513879738245E-3</c:v>
                </c:pt>
                <c:pt idx="2363">
                  <c:v>1.9340538377418236E-3</c:v>
                </c:pt>
                <c:pt idx="2364">
                  <c:v>2.0091595692806954E-3</c:v>
                </c:pt>
                <c:pt idx="2365">
                  <c:v>1.9114156874903052E-3</c:v>
                </c:pt>
                <c:pt idx="2366">
                  <c:v>2.2963345409385927E-3</c:v>
                </c:pt>
                <c:pt idx="2367">
                  <c:v>2.1017930416412311E-3</c:v>
                </c:pt>
                <c:pt idx="2368">
                  <c:v>2.1512371276837645E-3</c:v>
                </c:pt>
                <c:pt idx="2369">
                  <c:v>2.2968018561423985E-3</c:v>
                </c:pt>
                <c:pt idx="2370">
                  <c:v>2.639460397217601E-3</c:v>
                </c:pt>
                <c:pt idx="2371">
                  <c:v>2.4218608256221731E-3</c:v>
                </c:pt>
                <c:pt idx="2372">
                  <c:v>2.8355949595133905E-3</c:v>
                </c:pt>
                <c:pt idx="2373">
                  <c:v>3.0749409229031029E-3</c:v>
                </c:pt>
                <c:pt idx="2374">
                  <c:v>2.4344076634639522E-3</c:v>
                </c:pt>
                <c:pt idx="2375">
                  <c:v>2.6060607208026245E-3</c:v>
                </c:pt>
                <c:pt idx="2376">
                  <c:v>2.3865714991390483E-3</c:v>
                </c:pt>
                <c:pt idx="2377">
                  <c:v>2.5509731184043356E-3</c:v>
                </c:pt>
                <c:pt idx="2378">
                  <c:v>2.8002521791903987E-3</c:v>
                </c:pt>
                <c:pt idx="2379">
                  <c:v>2.5200421679075651E-3</c:v>
                </c:pt>
                <c:pt idx="2380">
                  <c:v>2.5571069763449046E-3</c:v>
                </c:pt>
                <c:pt idx="2381">
                  <c:v>2.5426632216130072E-3</c:v>
                </c:pt>
                <c:pt idx="2382">
                  <c:v>2.5909350226528383E-3</c:v>
                </c:pt>
                <c:pt idx="2383">
                  <c:v>2.3484018922829619E-3</c:v>
                </c:pt>
                <c:pt idx="2384">
                  <c:v>2.1573923225219455E-3</c:v>
                </c:pt>
                <c:pt idx="2385">
                  <c:v>2.0730630916271958E-3</c:v>
                </c:pt>
                <c:pt idx="2386">
                  <c:v>2.8541758780950542E-3</c:v>
                </c:pt>
                <c:pt idx="2387">
                  <c:v>3.9077612021298979E-3</c:v>
                </c:pt>
                <c:pt idx="2388">
                  <c:v>3.5869090887240473E-3</c:v>
                </c:pt>
                <c:pt idx="2389">
                  <c:v>3.6164921107703562E-3</c:v>
                </c:pt>
                <c:pt idx="2390">
                  <c:v>3.9606714647242311E-3</c:v>
                </c:pt>
                <c:pt idx="2391">
                  <c:v>3.8601997684143932E-3</c:v>
                </c:pt>
                <c:pt idx="2392">
                  <c:v>4.1607758321833719E-3</c:v>
                </c:pt>
                <c:pt idx="2393">
                  <c:v>4.0867231501833723E-3</c:v>
                </c:pt>
                <c:pt idx="2394">
                  <c:v>3.8029676023224809E-3</c:v>
                </c:pt>
                <c:pt idx="2395">
                  <c:v>3.6744109268694943E-3</c:v>
                </c:pt>
                <c:pt idx="2396">
                  <c:v>3.9887333600684468E-3</c:v>
                </c:pt>
                <c:pt idx="2397">
                  <c:v>3.4599694289923358E-3</c:v>
                </c:pt>
                <c:pt idx="2398">
                  <c:v>3.4691058158770735E-3</c:v>
                </c:pt>
                <c:pt idx="2399">
                  <c:v>3.8881608617222234E-3</c:v>
                </c:pt>
                <c:pt idx="2400">
                  <c:v>4.4335010883085838E-3</c:v>
                </c:pt>
                <c:pt idx="2401">
                  <c:v>4.4761908271501614E-3</c:v>
                </c:pt>
                <c:pt idx="2402">
                  <c:v>4.0468658603053966E-3</c:v>
                </c:pt>
                <c:pt idx="2403">
                  <c:v>4.0461193645974728E-3</c:v>
                </c:pt>
                <c:pt idx="2404">
                  <c:v>4.1518687692769663E-3</c:v>
                </c:pt>
                <c:pt idx="2405">
                  <c:v>4.1993695790521072E-3</c:v>
                </c:pt>
                <c:pt idx="2406">
                  <c:v>4.2640968951356611E-3</c:v>
                </c:pt>
                <c:pt idx="2407">
                  <c:v>4.3359838646239469E-3</c:v>
                </c:pt>
                <c:pt idx="2408">
                  <c:v>4.4163377144119916E-3</c:v>
                </c:pt>
                <c:pt idx="2409">
                  <c:v>3.8446756481060841E-3</c:v>
                </c:pt>
                <c:pt idx="2410">
                  <c:v>4.8064659646917078E-3</c:v>
                </c:pt>
                <c:pt idx="2411">
                  <c:v>6.2305519814315358E-3</c:v>
                </c:pt>
                <c:pt idx="2412">
                  <c:v>6.559042618668626E-3</c:v>
                </c:pt>
                <c:pt idx="2413">
                  <c:v>6.083758140378941E-3</c:v>
                </c:pt>
                <c:pt idx="2414">
                  <c:v>6.2270021308811988E-3</c:v>
                </c:pt>
                <c:pt idx="2415">
                  <c:v>6.1066607761164418E-3</c:v>
                </c:pt>
                <c:pt idx="2416">
                  <c:v>5.3924170695439939E-3</c:v>
                </c:pt>
                <c:pt idx="2417">
                  <c:v>5.7114241715307918E-3</c:v>
                </c:pt>
                <c:pt idx="2418">
                  <c:v>5.63359909315027E-3</c:v>
                </c:pt>
                <c:pt idx="2419">
                  <c:v>5.5282352926685043E-3</c:v>
                </c:pt>
                <c:pt idx="2420">
                  <c:v>5.2315093283080878E-3</c:v>
                </c:pt>
                <c:pt idx="2421">
                  <c:v>5.1844863514029062E-3</c:v>
                </c:pt>
                <c:pt idx="2422">
                  <c:v>4.866339481096835E-3</c:v>
                </c:pt>
                <c:pt idx="2423">
                  <c:v>4.7963305976949687E-3</c:v>
                </c:pt>
                <c:pt idx="2424">
                  <c:v>4.7642566722267974E-3</c:v>
                </c:pt>
                <c:pt idx="2425">
                  <c:v>4.8995501049115377E-3</c:v>
                </c:pt>
                <c:pt idx="2426">
                  <c:v>4.6397003043535971E-3</c:v>
                </c:pt>
                <c:pt idx="2427">
                  <c:v>4.6536995564527232E-3</c:v>
                </c:pt>
                <c:pt idx="2428">
                  <c:v>4.5335797798835235E-3</c:v>
                </c:pt>
                <c:pt idx="2429">
                  <c:v>4.6057473322489466E-3</c:v>
                </c:pt>
                <c:pt idx="2430">
                  <c:v>4.6734206606370409E-3</c:v>
                </c:pt>
                <c:pt idx="2431">
                  <c:v>4.4694348488117149E-3</c:v>
                </c:pt>
                <c:pt idx="2432">
                  <c:v>4.9823911268803188E-3</c:v>
                </c:pt>
                <c:pt idx="2433">
                  <c:v>5.2392467507732391E-3</c:v>
                </c:pt>
                <c:pt idx="2434">
                  <c:v>5.3805750408535491E-3</c:v>
                </c:pt>
                <c:pt idx="2435">
                  <c:v>5.545443620687829E-3</c:v>
                </c:pt>
                <c:pt idx="2436">
                  <c:v>5.6636934930547134E-3</c:v>
                </c:pt>
                <c:pt idx="2437">
                  <c:v>5.8375916466479804E-3</c:v>
                </c:pt>
                <c:pt idx="2438">
                  <c:v>5.6785821992911571E-3</c:v>
                </c:pt>
                <c:pt idx="2439">
                  <c:v>5.305299921172099E-3</c:v>
                </c:pt>
                <c:pt idx="2440">
                  <c:v>5.1363528774346981E-3</c:v>
                </c:pt>
                <c:pt idx="2441">
                  <c:v>4.8785278697735853E-3</c:v>
                </c:pt>
                <c:pt idx="2442">
                  <c:v>4.8716958972483248E-3</c:v>
                </c:pt>
                <c:pt idx="2443">
                  <c:v>4.9676572903746153E-3</c:v>
                </c:pt>
                <c:pt idx="2444">
                  <c:v>4.5499684572719544E-3</c:v>
                </c:pt>
                <c:pt idx="2445">
                  <c:v>4.2790270195118829E-3</c:v>
                </c:pt>
                <c:pt idx="2446">
                  <c:v>4.2537221318620236E-3</c:v>
                </c:pt>
                <c:pt idx="2447">
                  <c:v>4.328019967676254E-3</c:v>
                </c:pt>
                <c:pt idx="2448">
                  <c:v>4.4641846416159925E-3</c:v>
                </c:pt>
                <c:pt idx="2449">
                  <c:v>4.4138042919157185E-3</c:v>
                </c:pt>
                <c:pt idx="2450">
                  <c:v>4.4437071345311552E-3</c:v>
                </c:pt>
                <c:pt idx="2451">
                  <c:v>4.6249157520142845E-3</c:v>
                </c:pt>
                <c:pt idx="2452">
                  <c:v>3.7960902009933095E-3</c:v>
                </c:pt>
                <c:pt idx="2453">
                  <c:v>3.7730129985615686E-3</c:v>
                </c:pt>
                <c:pt idx="2454">
                  <c:v>4.0004060860026223E-3</c:v>
                </c:pt>
                <c:pt idx="2455">
                  <c:v>3.5633746892630392E-3</c:v>
                </c:pt>
                <c:pt idx="2456">
                  <c:v>3.7627907427641473E-3</c:v>
                </c:pt>
                <c:pt idx="2457">
                  <c:v>3.5861689552580196E-3</c:v>
                </c:pt>
                <c:pt idx="2458">
                  <c:v>3.4015881638908094E-3</c:v>
                </c:pt>
                <c:pt idx="2459">
                  <c:v>3.4752688931821429E-3</c:v>
                </c:pt>
                <c:pt idx="2460">
                  <c:v>3.2365678129442788E-3</c:v>
                </c:pt>
                <c:pt idx="2461">
                  <c:v>3.1432949144947209E-3</c:v>
                </c:pt>
                <c:pt idx="2462">
                  <c:v>3.1785786943874573E-3</c:v>
                </c:pt>
                <c:pt idx="2463">
                  <c:v>3.0630891710049287E-3</c:v>
                </c:pt>
                <c:pt idx="2464">
                  <c:v>2.8019572127706712E-3</c:v>
                </c:pt>
                <c:pt idx="2465">
                  <c:v>2.8827914531070831E-3</c:v>
                </c:pt>
                <c:pt idx="2466">
                  <c:v>2.9768079936433531E-3</c:v>
                </c:pt>
                <c:pt idx="2467">
                  <c:v>3.1568362480471645E-3</c:v>
                </c:pt>
                <c:pt idx="2468">
                  <c:v>3.2831292675298569E-3</c:v>
                </c:pt>
                <c:pt idx="2469">
                  <c:v>2.9380141920564598E-3</c:v>
                </c:pt>
                <c:pt idx="2470">
                  <c:v>3.4894002663162522E-3</c:v>
                </c:pt>
                <c:pt idx="2471">
                  <c:v>3.2907487952311752E-3</c:v>
                </c:pt>
                <c:pt idx="2472">
                  <c:v>3.177814563954526E-3</c:v>
                </c:pt>
                <c:pt idx="2473">
                  <c:v>3.2795658704664571E-3</c:v>
                </c:pt>
                <c:pt idx="2474">
                  <c:v>3.7943189878670821E-3</c:v>
                </c:pt>
                <c:pt idx="2475">
                  <c:v>4.2835647888935071E-3</c:v>
                </c:pt>
                <c:pt idx="2476">
                  <c:v>4.6789062391997408E-3</c:v>
                </c:pt>
                <c:pt idx="2477">
                  <c:v>2.9448498926707548E-3</c:v>
                </c:pt>
                <c:pt idx="2478">
                  <c:v>4.171570566306717E-4</c:v>
                </c:pt>
                <c:pt idx="2479">
                  <c:v>1.0821598222665945E-3</c:v>
                </c:pt>
                <c:pt idx="2480">
                  <c:v>7.2335452037243487E-4</c:v>
                </c:pt>
                <c:pt idx="2481">
                  <c:v>-1.1775233650840328E-4</c:v>
                </c:pt>
                <c:pt idx="2482">
                  <c:v>4.2386136534743534E-4</c:v>
                </c:pt>
                <c:pt idx="2483">
                  <c:v>3.2451161316721387E-4</c:v>
                </c:pt>
                <c:pt idx="2484">
                  <c:v>3.4086838698936512E-4</c:v>
                </c:pt>
                <c:pt idx="2485">
                  <c:v>4.901812883478197E-4</c:v>
                </c:pt>
                <c:pt idx="2486">
                  <c:v>3.6378349943640793E-4</c:v>
                </c:pt>
                <c:pt idx="2487">
                  <c:v>-4.7961937431434084E-4</c:v>
                </c:pt>
                <c:pt idx="2488">
                  <c:v>6.8251898687032061E-4</c:v>
                </c:pt>
                <c:pt idx="2489">
                  <c:v>2.0583474922322581E-4</c:v>
                </c:pt>
                <c:pt idx="2490">
                  <c:v>-4.0161480832935479E-4</c:v>
                </c:pt>
                <c:pt idx="2491">
                  <c:v>-2.1938321676045528E-3</c:v>
                </c:pt>
                <c:pt idx="2492">
                  <c:v>-2.5231575899883939E-3</c:v>
                </c:pt>
                <c:pt idx="2493">
                  <c:v>-2.1746056446626172E-3</c:v>
                </c:pt>
                <c:pt idx="2494">
                  <c:v>-2.6013706969996351E-3</c:v>
                </c:pt>
                <c:pt idx="2495">
                  <c:v>-1.9629995357975123E-3</c:v>
                </c:pt>
                <c:pt idx="2496">
                  <c:v>-2.2678752527094123E-3</c:v>
                </c:pt>
                <c:pt idx="2497">
                  <c:v>-2.9494238778599315E-3</c:v>
                </c:pt>
                <c:pt idx="2498">
                  <c:v>-3.4595732626850791E-3</c:v>
                </c:pt>
                <c:pt idx="2499">
                  <c:v>-4.4297942015727393E-3</c:v>
                </c:pt>
                <c:pt idx="2500">
                  <c:v>-2.7084330915548268E-3</c:v>
                </c:pt>
                <c:pt idx="2501">
                  <c:v>-3.829590168686448E-3</c:v>
                </c:pt>
                <c:pt idx="2502">
                  <c:v>-5.8413052738810851E-3</c:v>
                </c:pt>
                <c:pt idx="2503">
                  <c:v>-5.3016357588146846E-3</c:v>
                </c:pt>
                <c:pt idx="2504">
                  <c:v>-5.7939092148713454E-3</c:v>
                </c:pt>
                <c:pt idx="2505">
                  <c:v>-7.3481910279302081E-3</c:v>
                </c:pt>
                <c:pt idx="2506">
                  <c:v>-7.0232964207800237E-3</c:v>
                </c:pt>
                <c:pt idx="2507">
                  <c:v>-1.6058364225608323E-3</c:v>
                </c:pt>
                <c:pt idx="2508">
                  <c:v>-3.7037147675488733E-3</c:v>
                </c:pt>
                <c:pt idx="2509">
                  <c:v>-5.6965434103000779E-3</c:v>
                </c:pt>
                <c:pt idx="2510">
                  <c:v>-7.5374833851157442E-3</c:v>
                </c:pt>
                <c:pt idx="2511">
                  <c:v>-1.4112176436137438E-2</c:v>
                </c:pt>
                <c:pt idx="2512">
                  <c:v>-1.7901165188131798E-2</c:v>
                </c:pt>
                <c:pt idx="2513">
                  <c:v>-1.5123812931019161E-2</c:v>
                </c:pt>
                <c:pt idx="2514">
                  <c:v>-8.1076211638940274E-3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71-4DE4-8ABA-BB932773D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2679280"/>
        <c:axId val="1432662640"/>
      </c:lineChart>
      <c:lineChart>
        <c:grouping val="standard"/>
        <c:varyColors val="0"/>
        <c:ser>
          <c:idx val="2"/>
          <c:order val="1"/>
          <c:tx>
            <c:strRef>
              <c:f>'Statistics 1'!$AN$5</c:f>
              <c:strCache>
                <c:ptCount val="1"/>
                <c:pt idx="0">
                  <c:v>Volat 90d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'Statistics 1'!$AJ$7:$AJ$3709</c:f>
              <c:numCache>
                <c:formatCode>m/d/yyyy</c:formatCode>
                <c:ptCount val="3703"/>
                <c:pt idx="0">
                  <c:v>42009</c:v>
                </c:pt>
                <c:pt idx="1">
                  <c:v>42010</c:v>
                </c:pt>
                <c:pt idx="2">
                  <c:v>42011</c:v>
                </c:pt>
                <c:pt idx="3">
                  <c:v>42012</c:v>
                </c:pt>
                <c:pt idx="4">
                  <c:v>42013</c:v>
                </c:pt>
                <c:pt idx="5">
                  <c:v>42016</c:v>
                </c:pt>
                <c:pt idx="6">
                  <c:v>42017</c:v>
                </c:pt>
                <c:pt idx="7">
                  <c:v>42018</c:v>
                </c:pt>
                <c:pt idx="8">
                  <c:v>42019</c:v>
                </c:pt>
                <c:pt idx="9">
                  <c:v>42020</c:v>
                </c:pt>
                <c:pt idx="10">
                  <c:v>42024</c:v>
                </c:pt>
                <c:pt idx="11">
                  <c:v>42025</c:v>
                </c:pt>
                <c:pt idx="12">
                  <c:v>42026</c:v>
                </c:pt>
                <c:pt idx="13">
                  <c:v>42027</c:v>
                </c:pt>
                <c:pt idx="14">
                  <c:v>42030</c:v>
                </c:pt>
                <c:pt idx="15">
                  <c:v>42031</c:v>
                </c:pt>
                <c:pt idx="16">
                  <c:v>42032</c:v>
                </c:pt>
                <c:pt idx="17">
                  <c:v>42033</c:v>
                </c:pt>
                <c:pt idx="18">
                  <c:v>42034</c:v>
                </c:pt>
                <c:pt idx="19">
                  <c:v>42037</c:v>
                </c:pt>
                <c:pt idx="20">
                  <c:v>42038</c:v>
                </c:pt>
                <c:pt idx="21">
                  <c:v>42039</c:v>
                </c:pt>
                <c:pt idx="22">
                  <c:v>42040</c:v>
                </c:pt>
                <c:pt idx="23">
                  <c:v>42041</c:v>
                </c:pt>
                <c:pt idx="24">
                  <c:v>42044</c:v>
                </c:pt>
                <c:pt idx="25">
                  <c:v>42045</c:v>
                </c:pt>
                <c:pt idx="26">
                  <c:v>42046</c:v>
                </c:pt>
                <c:pt idx="27">
                  <c:v>42047</c:v>
                </c:pt>
                <c:pt idx="28">
                  <c:v>42048</c:v>
                </c:pt>
                <c:pt idx="29">
                  <c:v>42052</c:v>
                </c:pt>
                <c:pt idx="30">
                  <c:v>42053</c:v>
                </c:pt>
                <c:pt idx="31">
                  <c:v>42054</c:v>
                </c:pt>
                <c:pt idx="32">
                  <c:v>42055</c:v>
                </c:pt>
                <c:pt idx="33">
                  <c:v>42058</c:v>
                </c:pt>
                <c:pt idx="34">
                  <c:v>42059</c:v>
                </c:pt>
                <c:pt idx="35">
                  <c:v>42060</c:v>
                </c:pt>
                <c:pt idx="36">
                  <c:v>42061</c:v>
                </c:pt>
                <c:pt idx="37">
                  <c:v>42062</c:v>
                </c:pt>
                <c:pt idx="38">
                  <c:v>42065</c:v>
                </c:pt>
                <c:pt idx="39">
                  <c:v>42066</c:v>
                </c:pt>
                <c:pt idx="40">
                  <c:v>42067</c:v>
                </c:pt>
                <c:pt idx="41">
                  <c:v>42068</c:v>
                </c:pt>
                <c:pt idx="42">
                  <c:v>42069</c:v>
                </c:pt>
                <c:pt idx="43">
                  <c:v>42072</c:v>
                </c:pt>
                <c:pt idx="44">
                  <c:v>42073</c:v>
                </c:pt>
                <c:pt idx="45">
                  <c:v>42074</c:v>
                </c:pt>
                <c:pt idx="46">
                  <c:v>42075</c:v>
                </c:pt>
                <c:pt idx="47">
                  <c:v>42076</c:v>
                </c:pt>
                <c:pt idx="48">
                  <c:v>42079</c:v>
                </c:pt>
                <c:pt idx="49">
                  <c:v>42080</c:v>
                </c:pt>
                <c:pt idx="50">
                  <c:v>42081</c:v>
                </c:pt>
                <c:pt idx="51">
                  <c:v>42082</c:v>
                </c:pt>
                <c:pt idx="52">
                  <c:v>42083</c:v>
                </c:pt>
                <c:pt idx="53">
                  <c:v>42086</c:v>
                </c:pt>
                <c:pt idx="54">
                  <c:v>42087</c:v>
                </c:pt>
                <c:pt idx="55">
                  <c:v>42088</c:v>
                </c:pt>
                <c:pt idx="56">
                  <c:v>42089</c:v>
                </c:pt>
                <c:pt idx="57">
                  <c:v>42090</c:v>
                </c:pt>
                <c:pt idx="58">
                  <c:v>42093</c:v>
                </c:pt>
                <c:pt idx="59">
                  <c:v>42094</c:v>
                </c:pt>
                <c:pt idx="60">
                  <c:v>42095</c:v>
                </c:pt>
                <c:pt idx="61">
                  <c:v>42096</c:v>
                </c:pt>
                <c:pt idx="62">
                  <c:v>42100</c:v>
                </c:pt>
                <c:pt idx="63">
                  <c:v>42101</c:v>
                </c:pt>
                <c:pt idx="64">
                  <c:v>42102</c:v>
                </c:pt>
                <c:pt idx="65">
                  <c:v>42103</c:v>
                </c:pt>
                <c:pt idx="66">
                  <c:v>42104</c:v>
                </c:pt>
                <c:pt idx="67">
                  <c:v>42107</c:v>
                </c:pt>
                <c:pt idx="68">
                  <c:v>42108</c:v>
                </c:pt>
                <c:pt idx="69">
                  <c:v>42109</c:v>
                </c:pt>
                <c:pt idx="70">
                  <c:v>42110</c:v>
                </c:pt>
                <c:pt idx="71">
                  <c:v>42111</c:v>
                </c:pt>
                <c:pt idx="72">
                  <c:v>42114</c:v>
                </c:pt>
                <c:pt idx="73">
                  <c:v>42115</c:v>
                </c:pt>
                <c:pt idx="74">
                  <c:v>42116</c:v>
                </c:pt>
                <c:pt idx="75">
                  <c:v>42117</c:v>
                </c:pt>
                <c:pt idx="76">
                  <c:v>42118</c:v>
                </c:pt>
                <c:pt idx="77">
                  <c:v>42121</c:v>
                </c:pt>
                <c:pt idx="78">
                  <c:v>42122</c:v>
                </c:pt>
                <c:pt idx="79">
                  <c:v>42123</c:v>
                </c:pt>
                <c:pt idx="80">
                  <c:v>42124</c:v>
                </c:pt>
                <c:pt idx="81">
                  <c:v>42125</c:v>
                </c:pt>
                <c:pt idx="82">
                  <c:v>42128</c:v>
                </c:pt>
                <c:pt idx="83">
                  <c:v>42129</c:v>
                </c:pt>
                <c:pt idx="84">
                  <c:v>42130</c:v>
                </c:pt>
                <c:pt idx="85">
                  <c:v>42131</c:v>
                </c:pt>
                <c:pt idx="86">
                  <c:v>42132</c:v>
                </c:pt>
                <c:pt idx="87">
                  <c:v>42135</c:v>
                </c:pt>
                <c:pt idx="88">
                  <c:v>42136</c:v>
                </c:pt>
                <c:pt idx="89">
                  <c:v>42137</c:v>
                </c:pt>
                <c:pt idx="90">
                  <c:v>42138</c:v>
                </c:pt>
                <c:pt idx="91">
                  <c:v>42139</c:v>
                </c:pt>
                <c:pt idx="92">
                  <c:v>42142</c:v>
                </c:pt>
                <c:pt idx="93">
                  <c:v>42143</c:v>
                </c:pt>
                <c:pt idx="94">
                  <c:v>42144</c:v>
                </c:pt>
                <c:pt idx="95">
                  <c:v>42145</c:v>
                </c:pt>
                <c:pt idx="96">
                  <c:v>42146</c:v>
                </c:pt>
                <c:pt idx="97">
                  <c:v>42150</c:v>
                </c:pt>
                <c:pt idx="98">
                  <c:v>42151</c:v>
                </c:pt>
                <c:pt idx="99">
                  <c:v>42152</c:v>
                </c:pt>
                <c:pt idx="100">
                  <c:v>42153</c:v>
                </c:pt>
                <c:pt idx="101">
                  <c:v>42156</c:v>
                </c:pt>
                <c:pt idx="102">
                  <c:v>42157</c:v>
                </c:pt>
                <c:pt idx="103">
                  <c:v>42158</c:v>
                </c:pt>
                <c:pt idx="104">
                  <c:v>42159</c:v>
                </c:pt>
                <c:pt idx="105">
                  <c:v>42160</c:v>
                </c:pt>
                <c:pt idx="106">
                  <c:v>42163</c:v>
                </c:pt>
                <c:pt idx="107">
                  <c:v>42164</c:v>
                </c:pt>
                <c:pt idx="108">
                  <c:v>42165</c:v>
                </c:pt>
                <c:pt idx="109">
                  <c:v>42166</c:v>
                </c:pt>
                <c:pt idx="110">
                  <c:v>42167</c:v>
                </c:pt>
                <c:pt idx="111">
                  <c:v>42170</c:v>
                </c:pt>
                <c:pt idx="112">
                  <c:v>42171</c:v>
                </c:pt>
                <c:pt idx="113">
                  <c:v>42172</c:v>
                </c:pt>
                <c:pt idx="114">
                  <c:v>42173</c:v>
                </c:pt>
                <c:pt idx="115">
                  <c:v>42174</c:v>
                </c:pt>
                <c:pt idx="116">
                  <c:v>42177</c:v>
                </c:pt>
                <c:pt idx="117">
                  <c:v>42178</c:v>
                </c:pt>
                <c:pt idx="118">
                  <c:v>42179</c:v>
                </c:pt>
                <c:pt idx="119">
                  <c:v>42180</c:v>
                </c:pt>
                <c:pt idx="120">
                  <c:v>42181</c:v>
                </c:pt>
                <c:pt idx="121">
                  <c:v>42184</c:v>
                </c:pt>
                <c:pt idx="122">
                  <c:v>42185</c:v>
                </c:pt>
                <c:pt idx="123">
                  <c:v>42186</c:v>
                </c:pt>
                <c:pt idx="124">
                  <c:v>42187</c:v>
                </c:pt>
                <c:pt idx="125">
                  <c:v>42191</c:v>
                </c:pt>
                <c:pt idx="126">
                  <c:v>42192</c:v>
                </c:pt>
                <c:pt idx="127">
                  <c:v>42193</c:v>
                </c:pt>
                <c:pt idx="128">
                  <c:v>42194</c:v>
                </c:pt>
                <c:pt idx="129">
                  <c:v>42195</c:v>
                </c:pt>
                <c:pt idx="130">
                  <c:v>42198</c:v>
                </c:pt>
                <c:pt idx="131">
                  <c:v>42199</c:v>
                </c:pt>
                <c:pt idx="132">
                  <c:v>42200</c:v>
                </c:pt>
                <c:pt idx="133">
                  <c:v>42201</c:v>
                </c:pt>
                <c:pt idx="134">
                  <c:v>42202</c:v>
                </c:pt>
                <c:pt idx="135">
                  <c:v>42205</c:v>
                </c:pt>
                <c:pt idx="136">
                  <c:v>42206</c:v>
                </c:pt>
                <c:pt idx="137">
                  <c:v>42207</c:v>
                </c:pt>
                <c:pt idx="138">
                  <c:v>42208</c:v>
                </c:pt>
                <c:pt idx="139">
                  <c:v>42209</c:v>
                </c:pt>
                <c:pt idx="140">
                  <c:v>42212</c:v>
                </c:pt>
                <c:pt idx="141">
                  <c:v>42213</c:v>
                </c:pt>
                <c:pt idx="142">
                  <c:v>42214</c:v>
                </c:pt>
                <c:pt idx="143">
                  <c:v>42215</c:v>
                </c:pt>
                <c:pt idx="144">
                  <c:v>42216</c:v>
                </c:pt>
                <c:pt idx="145">
                  <c:v>42219</c:v>
                </c:pt>
                <c:pt idx="146">
                  <c:v>42220</c:v>
                </c:pt>
                <c:pt idx="147">
                  <c:v>42221</c:v>
                </c:pt>
                <c:pt idx="148">
                  <c:v>42222</c:v>
                </c:pt>
                <c:pt idx="149">
                  <c:v>42223</c:v>
                </c:pt>
                <c:pt idx="150">
                  <c:v>42226</c:v>
                </c:pt>
                <c:pt idx="151">
                  <c:v>42227</c:v>
                </c:pt>
                <c:pt idx="152">
                  <c:v>42228</c:v>
                </c:pt>
                <c:pt idx="153">
                  <c:v>42229</c:v>
                </c:pt>
                <c:pt idx="154">
                  <c:v>42230</c:v>
                </c:pt>
                <c:pt idx="155">
                  <c:v>42233</c:v>
                </c:pt>
                <c:pt idx="156">
                  <c:v>42234</c:v>
                </c:pt>
                <c:pt idx="157">
                  <c:v>42235</c:v>
                </c:pt>
                <c:pt idx="158">
                  <c:v>42236</c:v>
                </c:pt>
                <c:pt idx="159">
                  <c:v>42237</c:v>
                </c:pt>
                <c:pt idx="160">
                  <c:v>42240</c:v>
                </c:pt>
                <c:pt idx="161">
                  <c:v>42241</c:v>
                </c:pt>
                <c:pt idx="162">
                  <c:v>42242</c:v>
                </c:pt>
                <c:pt idx="163">
                  <c:v>42243</c:v>
                </c:pt>
                <c:pt idx="164">
                  <c:v>42244</c:v>
                </c:pt>
                <c:pt idx="165">
                  <c:v>42247</c:v>
                </c:pt>
                <c:pt idx="166">
                  <c:v>42248</c:v>
                </c:pt>
                <c:pt idx="167">
                  <c:v>42249</c:v>
                </c:pt>
                <c:pt idx="168">
                  <c:v>42250</c:v>
                </c:pt>
                <c:pt idx="169">
                  <c:v>42251</c:v>
                </c:pt>
                <c:pt idx="170">
                  <c:v>42255</c:v>
                </c:pt>
                <c:pt idx="171">
                  <c:v>42256</c:v>
                </c:pt>
                <c:pt idx="172">
                  <c:v>42257</c:v>
                </c:pt>
                <c:pt idx="173">
                  <c:v>42258</c:v>
                </c:pt>
                <c:pt idx="174">
                  <c:v>42261</c:v>
                </c:pt>
                <c:pt idx="175">
                  <c:v>42262</c:v>
                </c:pt>
                <c:pt idx="176">
                  <c:v>42263</c:v>
                </c:pt>
                <c:pt idx="177">
                  <c:v>42264</c:v>
                </c:pt>
                <c:pt idx="178">
                  <c:v>42265</c:v>
                </c:pt>
                <c:pt idx="179">
                  <c:v>42268</c:v>
                </c:pt>
                <c:pt idx="180">
                  <c:v>42269</c:v>
                </c:pt>
                <c:pt idx="181">
                  <c:v>42270</c:v>
                </c:pt>
                <c:pt idx="182">
                  <c:v>42271</c:v>
                </c:pt>
                <c:pt idx="183">
                  <c:v>42272</c:v>
                </c:pt>
                <c:pt idx="184">
                  <c:v>42275</c:v>
                </c:pt>
                <c:pt idx="185">
                  <c:v>42276</c:v>
                </c:pt>
                <c:pt idx="186">
                  <c:v>42277</c:v>
                </c:pt>
                <c:pt idx="187">
                  <c:v>42278</c:v>
                </c:pt>
                <c:pt idx="188">
                  <c:v>42279</c:v>
                </c:pt>
                <c:pt idx="189">
                  <c:v>42282</c:v>
                </c:pt>
                <c:pt idx="190">
                  <c:v>42283</c:v>
                </c:pt>
                <c:pt idx="191">
                  <c:v>42284</c:v>
                </c:pt>
                <c:pt idx="192">
                  <c:v>42285</c:v>
                </c:pt>
                <c:pt idx="193">
                  <c:v>42286</c:v>
                </c:pt>
                <c:pt idx="194">
                  <c:v>42289</c:v>
                </c:pt>
                <c:pt idx="195">
                  <c:v>42290</c:v>
                </c:pt>
                <c:pt idx="196">
                  <c:v>42291</c:v>
                </c:pt>
                <c:pt idx="197">
                  <c:v>42292</c:v>
                </c:pt>
                <c:pt idx="198">
                  <c:v>42293</c:v>
                </c:pt>
                <c:pt idx="199">
                  <c:v>42296</c:v>
                </c:pt>
                <c:pt idx="200">
                  <c:v>42297</c:v>
                </c:pt>
                <c:pt idx="201">
                  <c:v>42298</c:v>
                </c:pt>
                <c:pt idx="202">
                  <c:v>42299</c:v>
                </c:pt>
                <c:pt idx="203">
                  <c:v>42300</c:v>
                </c:pt>
                <c:pt idx="204">
                  <c:v>42303</c:v>
                </c:pt>
                <c:pt idx="205">
                  <c:v>42304</c:v>
                </c:pt>
                <c:pt idx="206">
                  <c:v>42305</c:v>
                </c:pt>
                <c:pt idx="207">
                  <c:v>42306</c:v>
                </c:pt>
                <c:pt idx="208">
                  <c:v>42307</c:v>
                </c:pt>
                <c:pt idx="209">
                  <c:v>42310</c:v>
                </c:pt>
                <c:pt idx="210">
                  <c:v>42311</c:v>
                </c:pt>
                <c:pt idx="211">
                  <c:v>42312</c:v>
                </c:pt>
                <c:pt idx="212">
                  <c:v>42313</c:v>
                </c:pt>
                <c:pt idx="213">
                  <c:v>42314</c:v>
                </c:pt>
                <c:pt idx="214">
                  <c:v>42317</c:v>
                </c:pt>
                <c:pt idx="215">
                  <c:v>42318</c:v>
                </c:pt>
                <c:pt idx="216">
                  <c:v>42319</c:v>
                </c:pt>
                <c:pt idx="217">
                  <c:v>42320</c:v>
                </c:pt>
                <c:pt idx="218">
                  <c:v>42321</c:v>
                </c:pt>
                <c:pt idx="219">
                  <c:v>42324</c:v>
                </c:pt>
                <c:pt idx="220">
                  <c:v>42325</c:v>
                </c:pt>
                <c:pt idx="221">
                  <c:v>42326</c:v>
                </c:pt>
                <c:pt idx="222">
                  <c:v>42327</c:v>
                </c:pt>
                <c:pt idx="223">
                  <c:v>42328</c:v>
                </c:pt>
                <c:pt idx="224">
                  <c:v>42331</c:v>
                </c:pt>
                <c:pt idx="225">
                  <c:v>42332</c:v>
                </c:pt>
                <c:pt idx="226">
                  <c:v>42333</c:v>
                </c:pt>
                <c:pt idx="227">
                  <c:v>42335</c:v>
                </c:pt>
                <c:pt idx="228">
                  <c:v>42338</c:v>
                </c:pt>
                <c:pt idx="229">
                  <c:v>42339</c:v>
                </c:pt>
                <c:pt idx="230">
                  <c:v>42340</c:v>
                </c:pt>
                <c:pt idx="231">
                  <c:v>42341</c:v>
                </c:pt>
                <c:pt idx="232">
                  <c:v>42342</c:v>
                </c:pt>
                <c:pt idx="233">
                  <c:v>42345</c:v>
                </c:pt>
                <c:pt idx="234">
                  <c:v>42346</c:v>
                </c:pt>
                <c:pt idx="235">
                  <c:v>42347</c:v>
                </c:pt>
                <c:pt idx="236">
                  <c:v>42348</c:v>
                </c:pt>
                <c:pt idx="237">
                  <c:v>42349</c:v>
                </c:pt>
                <c:pt idx="238">
                  <c:v>42352</c:v>
                </c:pt>
                <c:pt idx="239">
                  <c:v>42353</c:v>
                </c:pt>
                <c:pt idx="240">
                  <c:v>42354</c:v>
                </c:pt>
                <c:pt idx="241">
                  <c:v>42355</c:v>
                </c:pt>
                <c:pt idx="242">
                  <c:v>42356</c:v>
                </c:pt>
                <c:pt idx="243">
                  <c:v>42359</c:v>
                </c:pt>
                <c:pt idx="244">
                  <c:v>42360</c:v>
                </c:pt>
                <c:pt idx="245">
                  <c:v>42361</c:v>
                </c:pt>
                <c:pt idx="246">
                  <c:v>42362</c:v>
                </c:pt>
                <c:pt idx="247">
                  <c:v>42366</c:v>
                </c:pt>
                <c:pt idx="248">
                  <c:v>42367</c:v>
                </c:pt>
                <c:pt idx="249">
                  <c:v>42368</c:v>
                </c:pt>
                <c:pt idx="250">
                  <c:v>42369</c:v>
                </c:pt>
                <c:pt idx="251">
                  <c:v>42373</c:v>
                </c:pt>
                <c:pt idx="252">
                  <c:v>42374</c:v>
                </c:pt>
                <c:pt idx="253">
                  <c:v>42375</c:v>
                </c:pt>
                <c:pt idx="254">
                  <c:v>42376</c:v>
                </c:pt>
                <c:pt idx="255">
                  <c:v>42377</c:v>
                </c:pt>
                <c:pt idx="256">
                  <c:v>42380</c:v>
                </c:pt>
                <c:pt idx="257">
                  <c:v>42381</c:v>
                </c:pt>
                <c:pt idx="258">
                  <c:v>42382</c:v>
                </c:pt>
                <c:pt idx="259">
                  <c:v>42383</c:v>
                </c:pt>
                <c:pt idx="260">
                  <c:v>42384</c:v>
                </c:pt>
                <c:pt idx="261">
                  <c:v>42388</c:v>
                </c:pt>
                <c:pt idx="262">
                  <c:v>42389</c:v>
                </c:pt>
                <c:pt idx="263">
                  <c:v>42390</c:v>
                </c:pt>
                <c:pt idx="264">
                  <c:v>42391</c:v>
                </c:pt>
                <c:pt idx="265">
                  <c:v>42394</c:v>
                </c:pt>
                <c:pt idx="266">
                  <c:v>42395</c:v>
                </c:pt>
                <c:pt idx="267">
                  <c:v>42396</c:v>
                </c:pt>
                <c:pt idx="268">
                  <c:v>42397</c:v>
                </c:pt>
                <c:pt idx="269">
                  <c:v>42398</c:v>
                </c:pt>
                <c:pt idx="270">
                  <c:v>42401</c:v>
                </c:pt>
                <c:pt idx="271">
                  <c:v>42402</c:v>
                </c:pt>
                <c:pt idx="272">
                  <c:v>42403</c:v>
                </c:pt>
                <c:pt idx="273">
                  <c:v>42404</c:v>
                </c:pt>
                <c:pt idx="274">
                  <c:v>42405</c:v>
                </c:pt>
                <c:pt idx="275">
                  <c:v>42408</c:v>
                </c:pt>
                <c:pt idx="276">
                  <c:v>42409</c:v>
                </c:pt>
                <c:pt idx="277">
                  <c:v>42410</c:v>
                </c:pt>
                <c:pt idx="278">
                  <c:v>42411</c:v>
                </c:pt>
                <c:pt idx="279">
                  <c:v>42412</c:v>
                </c:pt>
                <c:pt idx="280">
                  <c:v>42416</c:v>
                </c:pt>
                <c:pt idx="281">
                  <c:v>42417</c:v>
                </c:pt>
                <c:pt idx="282">
                  <c:v>42418</c:v>
                </c:pt>
                <c:pt idx="283">
                  <c:v>42419</c:v>
                </c:pt>
                <c:pt idx="284">
                  <c:v>42422</c:v>
                </c:pt>
                <c:pt idx="285">
                  <c:v>42423</c:v>
                </c:pt>
                <c:pt idx="286">
                  <c:v>42424</c:v>
                </c:pt>
                <c:pt idx="287">
                  <c:v>42425</c:v>
                </c:pt>
                <c:pt idx="288">
                  <c:v>42426</c:v>
                </c:pt>
                <c:pt idx="289">
                  <c:v>42429</c:v>
                </c:pt>
                <c:pt idx="290">
                  <c:v>42430</c:v>
                </c:pt>
                <c:pt idx="291">
                  <c:v>42431</c:v>
                </c:pt>
                <c:pt idx="292">
                  <c:v>42432</c:v>
                </c:pt>
                <c:pt idx="293">
                  <c:v>42433</c:v>
                </c:pt>
                <c:pt idx="294">
                  <c:v>42436</c:v>
                </c:pt>
                <c:pt idx="295">
                  <c:v>42437</c:v>
                </c:pt>
                <c:pt idx="296">
                  <c:v>42438</c:v>
                </c:pt>
                <c:pt idx="297">
                  <c:v>42439</c:v>
                </c:pt>
                <c:pt idx="298">
                  <c:v>42440</c:v>
                </c:pt>
                <c:pt idx="299">
                  <c:v>42443</c:v>
                </c:pt>
                <c:pt idx="300">
                  <c:v>42444</c:v>
                </c:pt>
                <c:pt idx="301">
                  <c:v>42445</c:v>
                </c:pt>
                <c:pt idx="302">
                  <c:v>42446</c:v>
                </c:pt>
                <c:pt idx="303">
                  <c:v>42447</c:v>
                </c:pt>
                <c:pt idx="304">
                  <c:v>42450</c:v>
                </c:pt>
                <c:pt idx="305">
                  <c:v>42451</c:v>
                </c:pt>
                <c:pt idx="306">
                  <c:v>42452</c:v>
                </c:pt>
                <c:pt idx="307">
                  <c:v>42453</c:v>
                </c:pt>
                <c:pt idx="308">
                  <c:v>42457</c:v>
                </c:pt>
                <c:pt idx="309">
                  <c:v>42458</c:v>
                </c:pt>
                <c:pt idx="310">
                  <c:v>42459</c:v>
                </c:pt>
                <c:pt idx="311">
                  <c:v>42460</c:v>
                </c:pt>
                <c:pt idx="312">
                  <c:v>42461</c:v>
                </c:pt>
                <c:pt idx="313">
                  <c:v>42464</c:v>
                </c:pt>
                <c:pt idx="314">
                  <c:v>42465</c:v>
                </c:pt>
                <c:pt idx="315">
                  <c:v>42466</c:v>
                </c:pt>
                <c:pt idx="316">
                  <c:v>42467</c:v>
                </c:pt>
                <c:pt idx="317">
                  <c:v>42468</c:v>
                </c:pt>
                <c:pt idx="318">
                  <c:v>42471</c:v>
                </c:pt>
                <c:pt idx="319">
                  <c:v>42472</c:v>
                </c:pt>
                <c:pt idx="320">
                  <c:v>42473</c:v>
                </c:pt>
                <c:pt idx="321">
                  <c:v>42474</c:v>
                </c:pt>
                <c:pt idx="322">
                  <c:v>42475</c:v>
                </c:pt>
                <c:pt idx="323">
                  <c:v>42478</c:v>
                </c:pt>
                <c:pt idx="324">
                  <c:v>42479</c:v>
                </c:pt>
                <c:pt idx="325">
                  <c:v>42480</c:v>
                </c:pt>
                <c:pt idx="326">
                  <c:v>42481</c:v>
                </c:pt>
                <c:pt idx="327">
                  <c:v>42482</c:v>
                </c:pt>
                <c:pt idx="328">
                  <c:v>42485</c:v>
                </c:pt>
                <c:pt idx="329">
                  <c:v>42486</c:v>
                </c:pt>
                <c:pt idx="330">
                  <c:v>42487</c:v>
                </c:pt>
                <c:pt idx="331">
                  <c:v>42488</c:v>
                </c:pt>
                <c:pt idx="332">
                  <c:v>42489</c:v>
                </c:pt>
                <c:pt idx="333">
                  <c:v>42492</c:v>
                </c:pt>
                <c:pt idx="334">
                  <c:v>42493</c:v>
                </c:pt>
                <c:pt idx="335">
                  <c:v>42494</c:v>
                </c:pt>
                <c:pt idx="336">
                  <c:v>42495</c:v>
                </c:pt>
                <c:pt idx="337">
                  <c:v>42496</c:v>
                </c:pt>
                <c:pt idx="338">
                  <c:v>42499</c:v>
                </c:pt>
                <c:pt idx="339">
                  <c:v>42500</c:v>
                </c:pt>
                <c:pt idx="340">
                  <c:v>42501</c:v>
                </c:pt>
                <c:pt idx="341">
                  <c:v>42502</c:v>
                </c:pt>
                <c:pt idx="342">
                  <c:v>42503</c:v>
                </c:pt>
                <c:pt idx="343">
                  <c:v>42506</c:v>
                </c:pt>
                <c:pt idx="344">
                  <c:v>42507</c:v>
                </c:pt>
                <c:pt idx="345">
                  <c:v>42508</c:v>
                </c:pt>
                <c:pt idx="346">
                  <c:v>42509</c:v>
                </c:pt>
                <c:pt idx="347">
                  <c:v>42510</c:v>
                </c:pt>
                <c:pt idx="348">
                  <c:v>42513</c:v>
                </c:pt>
                <c:pt idx="349">
                  <c:v>42514</c:v>
                </c:pt>
                <c:pt idx="350">
                  <c:v>42515</c:v>
                </c:pt>
                <c:pt idx="351">
                  <c:v>42516</c:v>
                </c:pt>
                <c:pt idx="352">
                  <c:v>42517</c:v>
                </c:pt>
                <c:pt idx="353">
                  <c:v>42521</c:v>
                </c:pt>
                <c:pt idx="354">
                  <c:v>42522</c:v>
                </c:pt>
                <c:pt idx="355">
                  <c:v>42523</c:v>
                </c:pt>
                <c:pt idx="356">
                  <c:v>42524</c:v>
                </c:pt>
                <c:pt idx="357">
                  <c:v>42527</c:v>
                </c:pt>
                <c:pt idx="358">
                  <c:v>42528</c:v>
                </c:pt>
                <c:pt idx="359">
                  <c:v>42529</c:v>
                </c:pt>
                <c:pt idx="360">
                  <c:v>42530</c:v>
                </c:pt>
                <c:pt idx="361">
                  <c:v>42531</c:v>
                </c:pt>
                <c:pt idx="362">
                  <c:v>42534</c:v>
                </c:pt>
                <c:pt idx="363">
                  <c:v>42535</c:v>
                </c:pt>
                <c:pt idx="364">
                  <c:v>42536</c:v>
                </c:pt>
                <c:pt idx="365">
                  <c:v>42537</c:v>
                </c:pt>
                <c:pt idx="366">
                  <c:v>42538</c:v>
                </c:pt>
                <c:pt idx="367">
                  <c:v>42541</c:v>
                </c:pt>
                <c:pt idx="368">
                  <c:v>42542</c:v>
                </c:pt>
                <c:pt idx="369">
                  <c:v>42543</c:v>
                </c:pt>
                <c:pt idx="370">
                  <c:v>42544</c:v>
                </c:pt>
                <c:pt idx="371">
                  <c:v>42545</c:v>
                </c:pt>
                <c:pt idx="372">
                  <c:v>42548</c:v>
                </c:pt>
                <c:pt idx="373">
                  <c:v>42549</c:v>
                </c:pt>
                <c:pt idx="374">
                  <c:v>42550</c:v>
                </c:pt>
                <c:pt idx="375">
                  <c:v>42551</c:v>
                </c:pt>
                <c:pt idx="376">
                  <c:v>42552</c:v>
                </c:pt>
                <c:pt idx="377">
                  <c:v>42556</c:v>
                </c:pt>
                <c:pt idx="378">
                  <c:v>42557</c:v>
                </c:pt>
                <c:pt idx="379">
                  <c:v>42558</c:v>
                </c:pt>
                <c:pt idx="380">
                  <c:v>42559</c:v>
                </c:pt>
                <c:pt idx="381">
                  <c:v>42562</c:v>
                </c:pt>
                <c:pt idx="382">
                  <c:v>42563</c:v>
                </c:pt>
                <c:pt idx="383">
                  <c:v>42564</c:v>
                </c:pt>
                <c:pt idx="384">
                  <c:v>42565</c:v>
                </c:pt>
                <c:pt idx="385">
                  <c:v>42566</c:v>
                </c:pt>
                <c:pt idx="386">
                  <c:v>42569</c:v>
                </c:pt>
                <c:pt idx="387">
                  <c:v>42570</c:v>
                </c:pt>
                <c:pt idx="388">
                  <c:v>42571</c:v>
                </c:pt>
                <c:pt idx="389">
                  <c:v>42572</c:v>
                </c:pt>
                <c:pt idx="390">
                  <c:v>42573</c:v>
                </c:pt>
                <c:pt idx="391">
                  <c:v>42576</c:v>
                </c:pt>
                <c:pt idx="392">
                  <c:v>42577</c:v>
                </c:pt>
                <c:pt idx="393">
                  <c:v>42578</c:v>
                </c:pt>
                <c:pt idx="394">
                  <c:v>42579</c:v>
                </c:pt>
                <c:pt idx="395">
                  <c:v>42580</c:v>
                </c:pt>
                <c:pt idx="396">
                  <c:v>42583</c:v>
                </c:pt>
                <c:pt idx="397">
                  <c:v>42584</c:v>
                </c:pt>
                <c:pt idx="398">
                  <c:v>42585</c:v>
                </c:pt>
                <c:pt idx="399">
                  <c:v>42586</c:v>
                </c:pt>
                <c:pt idx="400">
                  <c:v>42587</c:v>
                </c:pt>
                <c:pt idx="401">
                  <c:v>42590</c:v>
                </c:pt>
                <c:pt idx="402">
                  <c:v>42591</c:v>
                </c:pt>
                <c:pt idx="403">
                  <c:v>42592</c:v>
                </c:pt>
                <c:pt idx="404">
                  <c:v>42593</c:v>
                </c:pt>
                <c:pt idx="405">
                  <c:v>42594</c:v>
                </c:pt>
                <c:pt idx="406">
                  <c:v>42597</c:v>
                </c:pt>
                <c:pt idx="407">
                  <c:v>42598</c:v>
                </c:pt>
                <c:pt idx="408">
                  <c:v>42599</c:v>
                </c:pt>
                <c:pt idx="409">
                  <c:v>42600</c:v>
                </c:pt>
                <c:pt idx="410">
                  <c:v>42601</c:v>
                </c:pt>
                <c:pt idx="411">
                  <c:v>42604</c:v>
                </c:pt>
                <c:pt idx="412">
                  <c:v>42605</c:v>
                </c:pt>
                <c:pt idx="413">
                  <c:v>42606</c:v>
                </c:pt>
                <c:pt idx="414">
                  <c:v>42607</c:v>
                </c:pt>
                <c:pt idx="415">
                  <c:v>42608</c:v>
                </c:pt>
                <c:pt idx="416">
                  <c:v>42611</c:v>
                </c:pt>
                <c:pt idx="417">
                  <c:v>42612</c:v>
                </c:pt>
                <c:pt idx="418">
                  <c:v>42613</c:v>
                </c:pt>
                <c:pt idx="419">
                  <c:v>42614</c:v>
                </c:pt>
                <c:pt idx="420">
                  <c:v>42615</c:v>
                </c:pt>
                <c:pt idx="421">
                  <c:v>42619</c:v>
                </c:pt>
                <c:pt idx="422">
                  <c:v>42620</c:v>
                </c:pt>
                <c:pt idx="423">
                  <c:v>42621</c:v>
                </c:pt>
                <c:pt idx="424">
                  <c:v>42622</c:v>
                </c:pt>
                <c:pt idx="425">
                  <c:v>42625</c:v>
                </c:pt>
                <c:pt idx="426">
                  <c:v>42626</c:v>
                </c:pt>
                <c:pt idx="427">
                  <c:v>42627</c:v>
                </c:pt>
                <c:pt idx="428">
                  <c:v>42628</c:v>
                </c:pt>
                <c:pt idx="429">
                  <c:v>42629</c:v>
                </c:pt>
                <c:pt idx="430">
                  <c:v>42632</c:v>
                </c:pt>
                <c:pt idx="431">
                  <c:v>42633</c:v>
                </c:pt>
                <c:pt idx="432">
                  <c:v>42634</c:v>
                </c:pt>
                <c:pt idx="433">
                  <c:v>42635</c:v>
                </c:pt>
                <c:pt idx="434">
                  <c:v>42636</c:v>
                </c:pt>
                <c:pt idx="435">
                  <c:v>42639</c:v>
                </c:pt>
                <c:pt idx="436">
                  <c:v>42640</c:v>
                </c:pt>
                <c:pt idx="437">
                  <c:v>42641</c:v>
                </c:pt>
                <c:pt idx="438">
                  <c:v>42642</c:v>
                </c:pt>
                <c:pt idx="439">
                  <c:v>42643</c:v>
                </c:pt>
                <c:pt idx="440">
                  <c:v>42646</c:v>
                </c:pt>
                <c:pt idx="441">
                  <c:v>42647</c:v>
                </c:pt>
                <c:pt idx="442">
                  <c:v>42648</c:v>
                </c:pt>
                <c:pt idx="443">
                  <c:v>42649</c:v>
                </c:pt>
                <c:pt idx="444">
                  <c:v>42650</c:v>
                </c:pt>
                <c:pt idx="445">
                  <c:v>42653</c:v>
                </c:pt>
                <c:pt idx="446">
                  <c:v>42654</c:v>
                </c:pt>
                <c:pt idx="447">
                  <c:v>42655</c:v>
                </c:pt>
                <c:pt idx="448">
                  <c:v>42656</c:v>
                </c:pt>
                <c:pt idx="449">
                  <c:v>42657</c:v>
                </c:pt>
                <c:pt idx="450">
                  <c:v>42660</c:v>
                </c:pt>
                <c:pt idx="451">
                  <c:v>42661</c:v>
                </c:pt>
                <c:pt idx="452">
                  <c:v>42662</c:v>
                </c:pt>
                <c:pt idx="453">
                  <c:v>42663</c:v>
                </c:pt>
                <c:pt idx="454">
                  <c:v>42664</c:v>
                </c:pt>
                <c:pt idx="455">
                  <c:v>42667</c:v>
                </c:pt>
                <c:pt idx="456">
                  <c:v>42668</c:v>
                </c:pt>
                <c:pt idx="457">
                  <c:v>42669</c:v>
                </c:pt>
                <c:pt idx="458">
                  <c:v>42670</c:v>
                </c:pt>
                <c:pt idx="459">
                  <c:v>42671</c:v>
                </c:pt>
                <c:pt idx="460">
                  <c:v>42674</c:v>
                </c:pt>
                <c:pt idx="461">
                  <c:v>42675</c:v>
                </c:pt>
                <c:pt idx="462">
                  <c:v>42676</c:v>
                </c:pt>
                <c:pt idx="463">
                  <c:v>42677</c:v>
                </c:pt>
                <c:pt idx="464">
                  <c:v>42678</c:v>
                </c:pt>
                <c:pt idx="465">
                  <c:v>42681</c:v>
                </c:pt>
                <c:pt idx="466">
                  <c:v>42682</c:v>
                </c:pt>
                <c:pt idx="467">
                  <c:v>42683</c:v>
                </c:pt>
                <c:pt idx="468">
                  <c:v>42684</c:v>
                </c:pt>
                <c:pt idx="469">
                  <c:v>42685</c:v>
                </c:pt>
                <c:pt idx="470">
                  <c:v>42688</c:v>
                </c:pt>
                <c:pt idx="471">
                  <c:v>42689</c:v>
                </c:pt>
                <c:pt idx="472">
                  <c:v>42690</c:v>
                </c:pt>
                <c:pt idx="473">
                  <c:v>42691</c:v>
                </c:pt>
                <c:pt idx="474">
                  <c:v>42692</c:v>
                </c:pt>
                <c:pt idx="475">
                  <c:v>42695</c:v>
                </c:pt>
                <c:pt idx="476">
                  <c:v>42696</c:v>
                </c:pt>
                <c:pt idx="477">
                  <c:v>42697</c:v>
                </c:pt>
                <c:pt idx="478">
                  <c:v>42699</c:v>
                </c:pt>
                <c:pt idx="479">
                  <c:v>42702</c:v>
                </c:pt>
                <c:pt idx="480">
                  <c:v>42703</c:v>
                </c:pt>
                <c:pt idx="481">
                  <c:v>42704</c:v>
                </c:pt>
                <c:pt idx="482">
                  <c:v>42705</c:v>
                </c:pt>
                <c:pt idx="483">
                  <c:v>42706</c:v>
                </c:pt>
                <c:pt idx="484">
                  <c:v>42709</c:v>
                </c:pt>
                <c:pt idx="485">
                  <c:v>42710</c:v>
                </c:pt>
                <c:pt idx="486">
                  <c:v>42711</c:v>
                </c:pt>
                <c:pt idx="487">
                  <c:v>42712</c:v>
                </c:pt>
                <c:pt idx="488">
                  <c:v>42713</c:v>
                </c:pt>
                <c:pt idx="489">
                  <c:v>42716</c:v>
                </c:pt>
                <c:pt idx="490">
                  <c:v>42717</c:v>
                </c:pt>
                <c:pt idx="491">
                  <c:v>42718</c:v>
                </c:pt>
                <c:pt idx="492">
                  <c:v>42719</c:v>
                </c:pt>
                <c:pt idx="493">
                  <c:v>42720</c:v>
                </c:pt>
                <c:pt idx="494">
                  <c:v>42723</c:v>
                </c:pt>
                <c:pt idx="495">
                  <c:v>42724</c:v>
                </c:pt>
                <c:pt idx="496">
                  <c:v>42725</c:v>
                </c:pt>
                <c:pt idx="497">
                  <c:v>42726</c:v>
                </c:pt>
                <c:pt idx="498">
                  <c:v>42727</c:v>
                </c:pt>
                <c:pt idx="499">
                  <c:v>42731</c:v>
                </c:pt>
                <c:pt idx="500">
                  <c:v>42732</c:v>
                </c:pt>
                <c:pt idx="501">
                  <c:v>42733</c:v>
                </c:pt>
                <c:pt idx="502">
                  <c:v>42734</c:v>
                </c:pt>
                <c:pt idx="503">
                  <c:v>42738</c:v>
                </c:pt>
                <c:pt idx="504">
                  <c:v>42739</c:v>
                </c:pt>
                <c:pt idx="505">
                  <c:v>42740</c:v>
                </c:pt>
                <c:pt idx="506">
                  <c:v>42741</c:v>
                </c:pt>
                <c:pt idx="507">
                  <c:v>42744</c:v>
                </c:pt>
                <c:pt idx="508">
                  <c:v>42745</c:v>
                </c:pt>
                <c:pt idx="509">
                  <c:v>42746</c:v>
                </c:pt>
                <c:pt idx="510">
                  <c:v>42747</c:v>
                </c:pt>
                <c:pt idx="511">
                  <c:v>42748</c:v>
                </c:pt>
                <c:pt idx="512">
                  <c:v>42752</c:v>
                </c:pt>
                <c:pt idx="513">
                  <c:v>42753</c:v>
                </c:pt>
                <c:pt idx="514">
                  <c:v>42754</c:v>
                </c:pt>
                <c:pt idx="515">
                  <c:v>42755</c:v>
                </c:pt>
                <c:pt idx="516">
                  <c:v>42758</c:v>
                </c:pt>
                <c:pt idx="517">
                  <c:v>42759</c:v>
                </c:pt>
                <c:pt idx="518">
                  <c:v>42760</c:v>
                </c:pt>
                <c:pt idx="519">
                  <c:v>42761</c:v>
                </c:pt>
                <c:pt idx="520">
                  <c:v>42762</c:v>
                </c:pt>
                <c:pt idx="521">
                  <c:v>42765</c:v>
                </c:pt>
                <c:pt idx="522">
                  <c:v>42766</c:v>
                </c:pt>
                <c:pt idx="523">
                  <c:v>42767</c:v>
                </c:pt>
                <c:pt idx="524">
                  <c:v>42768</c:v>
                </c:pt>
                <c:pt idx="525">
                  <c:v>42769</c:v>
                </c:pt>
                <c:pt idx="526">
                  <c:v>42772</c:v>
                </c:pt>
                <c:pt idx="527">
                  <c:v>42773</c:v>
                </c:pt>
                <c:pt idx="528">
                  <c:v>42774</c:v>
                </c:pt>
                <c:pt idx="529">
                  <c:v>42775</c:v>
                </c:pt>
                <c:pt idx="530">
                  <c:v>42776</c:v>
                </c:pt>
                <c:pt idx="531">
                  <c:v>42779</c:v>
                </c:pt>
                <c:pt idx="532">
                  <c:v>42780</c:v>
                </c:pt>
                <c:pt idx="533">
                  <c:v>42781</c:v>
                </c:pt>
                <c:pt idx="534">
                  <c:v>42782</c:v>
                </c:pt>
                <c:pt idx="535">
                  <c:v>42783</c:v>
                </c:pt>
                <c:pt idx="536">
                  <c:v>42787</c:v>
                </c:pt>
                <c:pt idx="537">
                  <c:v>42788</c:v>
                </c:pt>
                <c:pt idx="538">
                  <c:v>42789</c:v>
                </c:pt>
                <c:pt idx="539">
                  <c:v>42790</c:v>
                </c:pt>
                <c:pt idx="540">
                  <c:v>42793</c:v>
                </c:pt>
                <c:pt idx="541">
                  <c:v>42794</c:v>
                </c:pt>
                <c:pt idx="542">
                  <c:v>42795</c:v>
                </c:pt>
                <c:pt idx="543">
                  <c:v>42796</c:v>
                </c:pt>
                <c:pt idx="544">
                  <c:v>42797</c:v>
                </c:pt>
                <c:pt idx="545">
                  <c:v>42800</c:v>
                </c:pt>
                <c:pt idx="546">
                  <c:v>42801</c:v>
                </c:pt>
                <c:pt idx="547">
                  <c:v>42802</c:v>
                </c:pt>
                <c:pt idx="548">
                  <c:v>42803</c:v>
                </c:pt>
                <c:pt idx="549">
                  <c:v>42804</c:v>
                </c:pt>
                <c:pt idx="550">
                  <c:v>42807</c:v>
                </c:pt>
                <c:pt idx="551">
                  <c:v>42808</c:v>
                </c:pt>
                <c:pt idx="552">
                  <c:v>42809</c:v>
                </c:pt>
                <c:pt idx="553">
                  <c:v>42810</c:v>
                </c:pt>
                <c:pt idx="554">
                  <c:v>42811</c:v>
                </c:pt>
                <c:pt idx="555">
                  <c:v>42814</c:v>
                </c:pt>
                <c:pt idx="556">
                  <c:v>42815</c:v>
                </c:pt>
                <c:pt idx="557">
                  <c:v>42816</c:v>
                </c:pt>
                <c:pt idx="558">
                  <c:v>42817</c:v>
                </c:pt>
                <c:pt idx="559">
                  <c:v>42818</c:v>
                </c:pt>
                <c:pt idx="560">
                  <c:v>42821</c:v>
                </c:pt>
                <c:pt idx="561">
                  <c:v>42822</c:v>
                </c:pt>
                <c:pt idx="562">
                  <c:v>42823</c:v>
                </c:pt>
                <c:pt idx="563">
                  <c:v>42824</c:v>
                </c:pt>
                <c:pt idx="564">
                  <c:v>42825</c:v>
                </c:pt>
                <c:pt idx="565">
                  <c:v>42828</c:v>
                </c:pt>
                <c:pt idx="566">
                  <c:v>42829</c:v>
                </c:pt>
                <c:pt idx="567">
                  <c:v>42830</c:v>
                </c:pt>
                <c:pt idx="568">
                  <c:v>42831</c:v>
                </c:pt>
                <c:pt idx="569">
                  <c:v>42832</c:v>
                </c:pt>
                <c:pt idx="570">
                  <c:v>42835</c:v>
                </c:pt>
                <c:pt idx="571">
                  <c:v>42836</c:v>
                </c:pt>
                <c:pt idx="572">
                  <c:v>42837</c:v>
                </c:pt>
                <c:pt idx="573">
                  <c:v>42838</c:v>
                </c:pt>
                <c:pt idx="574">
                  <c:v>42842</c:v>
                </c:pt>
                <c:pt idx="575">
                  <c:v>42843</c:v>
                </c:pt>
                <c:pt idx="576">
                  <c:v>42844</c:v>
                </c:pt>
                <c:pt idx="577">
                  <c:v>42845</c:v>
                </c:pt>
                <c:pt idx="578">
                  <c:v>42846</c:v>
                </c:pt>
                <c:pt idx="579">
                  <c:v>42849</c:v>
                </c:pt>
                <c:pt idx="580">
                  <c:v>42850</c:v>
                </c:pt>
                <c:pt idx="581">
                  <c:v>42851</c:v>
                </c:pt>
                <c:pt idx="582">
                  <c:v>42852</c:v>
                </c:pt>
                <c:pt idx="583">
                  <c:v>42853</c:v>
                </c:pt>
                <c:pt idx="584">
                  <c:v>42856</c:v>
                </c:pt>
                <c:pt idx="585">
                  <c:v>42857</c:v>
                </c:pt>
                <c:pt idx="586">
                  <c:v>42858</c:v>
                </c:pt>
                <c:pt idx="587">
                  <c:v>42859</c:v>
                </c:pt>
                <c:pt idx="588">
                  <c:v>42860</c:v>
                </c:pt>
                <c:pt idx="589">
                  <c:v>42863</c:v>
                </c:pt>
                <c:pt idx="590">
                  <c:v>42864</c:v>
                </c:pt>
                <c:pt idx="591">
                  <c:v>42865</c:v>
                </c:pt>
                <c:pt idx="592">
                  <c:v>42866</c:v>
                </c:pt>
                <c:pt idx="593">
                  <c:v>42867</c:v>
                </c:pt>
                <c:pt idx="594">
                  <c:v>42870</c:v>
                </c:pt>
                <c:pt idx="595">
                  <c:v>42871</c:v>
                </c:pt>
                <c:pt idx="596">
                  <c:v>42872</c:v>
                </c:pt>
                <c:pt idx="597">
                  <c:v>42873</c:v>
                </c:pt>
                <c:pt idx="598">
                  <c:v>42874</c:v>
                </c:pt>
                <c:pt idx="599">
                  <c:v>42877</c:v>
                </c:pt>
                <c:pt idx="600">
                  <c:v>42878</c:v>
                </c:pt>
                <c:pt idx="601">
                  <c:v>42879</c:v>
                </c:pt>
                <c:pt idx="602">
                  <c:v>42880</c:v>
                </c:pt>
                <c:pt idx="603">
                  <c:v>42881</c:v>
                </c:pt>
                <c:pt idx="604">
                  <c:v>42885</c:v>
                </c:pt>
                <c:pt idx="605">
                  <c:v>42886</c:v>
                </c:pt>
                <c:pt idx="606">
                  <c:v>42887</c:v>
                </c:pt>
                <c:pt idx="607">
                  <c:v>42888</c:v>
                </c:pt>
                <c:pt idx="608">
                  <c:v>42891</c:v>
                </c:pt>
                <c:pt idx="609">
                  <c:v>42892</c:v>
                </c:pt>
                <c:pt idx="610">
                  <c:v>42893</c:v>
                </c:pt>
                <c:pt idx="611">
                  <c:v>42894</c:v>
                </c:pt>
                <c:pt idx="612">
                  <c:v>42895</c:v>
                </c:pt>
                <c:pt idx="613">
                  <c:v>42898</c:v>
                </c:pt>
                <c:pt idx="614">
                  <c:v>42899</c:v>
                </c:pt>
                <c:pt idx="615">
                  <c:v>42900</c:v>
                </c:pt>
                <c:pt idx="616">
                  <c:v>42901</c:v>
                </c:pt>
                <c:pt idx="617">
                  <c:v>42902</c:v>
                </c:pt>
                <c:pt idx="618">
                  <c:v>42905</c:v>
                </c:pt>
                <c:pt idx="619">
                  <c:v>42906</c:v>
                </c:pt>
                <c:pt idx="620">
                  <c:v>42907</c:v>
                </c:pt>
                <c:pt idx="621">
                  <c:v>42908</c:v>
                </c:pt>
                <c:pt idx="622">
                  <c:v>42909</c:v>
                </c:pt>
                <c:pt idx="623">
                  <c:v>42912</c:v>
                </c:pt>
                <c:pt idx="624">
                  <c:v>42913</c:v>
                </c:pt>
                <c:pt idx="625">
                  <c:v>42914</c:v>
                </c:pt>
                <c:pt idx="626">
                  <c:v>42915</c:v>
                </c:pt>
                <c:pt idx="627">
                  <c:v>42916</c:v>
                </c:pt>
                <c:pt idx="628">
                  <c:v>42919</c:v>
                </c:pt>
                <c:pt idx="629">
                  <c:v>42921</c:v>
                </c:pt>
                <c:pt idx="630">
                  <c:v>42922</c:v>
                </c:pt>
                <c:pt idx="631">
                  <c:v>42923</c:v>
                </c:pt>
                <c:pt idx="632">
                  <c:v>42926</c:v>
                </c:pt>
                <c:pt idx="633">
                  <c:v>42927</c:v>
                </c:pt>
                <c:pt idx="634">
                  <c:v>42928</c:v>
                </c:pt>
                <c:pt idx="635">
                  <c:v>42929</c:v>
                </c:pt>
                <c:pt idx="636">
                  <c:v>42930</c:v>
                </c:pt>
                <c:pt idx="637">
                  <c:v>42933</c:v>
                </c:pt>
                <c:pt idx="638">
                  <c:v>42934</c:v>
                </c:pt>
                <c:pt idx="639">
                  <c:v>42935</c:v>
                </c:pt>
                <c:pt idx="640">
                  <c:v>42936</c:v>
                </c:pt>
                <c:pt idx="641">
                  <c:v>42937</c:v>
                </c:pt>
                <c:pt idx="642">
                  <c:v>42940</c:v>
                </c:pt>
                <c:pt idx="643">
                  <c:v>42941</c:v>
                </c:pt>
                <c:pt idx="644">
                  <c:v>42942</c:v>
                </c:pt>
                <c:pt idx="645">
                  <c:v>42943</c:v>
                </c:pt>
                <c:pt idx="646">
                  <c:v>42944</c:v>
                </c:pt>
                <c:pt idx="647">
                  <c:v>42947</c:v>
                </c:pt>
                <c:pt idx="648">
                  <c:v>42948</c:v>
                </c:pt>
                <c:pt idx="649">
                  <c:v>42949</c:v>
                </c:pt>
                <c:pt idx="650">
                  <c:v>42950</c:v>
                </c:pt>
                <c:pt idx="651">
                  <c:v>42951</c:v>
                </c:pt>
                <c:pt idx="652">
                  <c:v>42954</c:v>
                </c:pt>
                <c:pt idx="653">
                  <c:v>42955</c:v>
                </c:pt>
                <c:pt idx="654">
                  <c:v>42956</c:v>
                </c:pt>
                <c:pt idx="655">
                  <c:v>42957</c:v>
                </c:pt>
                <c:pt idx="656">
                  <c:v>42958</c:v>
                </c:pt>
                <c:pt idx="657">
                  <c:v>42961</c:v>
                </c:pt>
                <c:pt idx="658">
                  <c:v>42962</c:v>
                </c:pt>
                <c:pt idx="659">
                  <c:v>42963</c:v>
                </c:pt>
                <c:pt idx="660">
                  <c:v>42964</c:v>
                </c:pt>
                <c:pt idx="661">
                  <c:v>42965</c:v>
                </c:pt>
                <c:pt idx="662">
                  <c:v>42968</c:v>
                </c:pt>
                <c:pt idx="663">
                  <c:v>42969</c:v>
                </c:pt>
                <c:pt idx="664">
                  <c:v>42970</c:v>
                </c:pt>
                <c:pt idx="665">
                  <c:v>42971</c:v>
                </c:pt>
                <c:pt idx="666">
                  <c:v>42972</c:v>
                </c:pt>
                <c:pt idx="667">
                  <c:v>42975</c:v>
                </c:pt>
                <c:pt idx="668">
                  <c:v>42976</c:v>
                </c:pt>
                <c:pt idx="669">
                  <c:v>42977</c:v>
                </c:pt>
                <c:pt idx="670">
                  <c:v>42978</c:v>
                </c:pt>
                <c:pt idx="671">
                  <c:v>42979</c:v>
                </c:pt>
                <c:pt idx="672">
                  <c:v>42983</c:v>
                </c:pt>
                <c:pt idx="673">
                  <c:v>42984</c:v>
                </c:pt>
                <c:pt idx="674">
                  <c:v>42985</c:v>
                </c:pt>
                <c:pt idx="675">
                  <c:v>42986</c:v>
                </c:pt>
                <c:pt idx="676">
                  <c:v>42989</c:v>
                </c:pt>
                <c:pt idx="677">
                  <c:v>42990</c:v>
                </c:pt>
                <c:pt idx="678">
                  <c:v>42991</c:v>
                </c:pt>
                <c:pt idx="679">
                  <c:v>42992</c:v>
                </c:pt>
                <c:pt idx="680">
                  <c:v>42993</c:v>
                </c:pt>
                <c:pt idx="681">
                  <c:v>42996</c:v>
                </c:pt>
                <c:pt idx="682">
                  <c:v>42997</c:v>
                </c:pt>
                <c:pt idx="683">
                  <c:v>42998</c:v>
                </c:pt>
                <c:pt idx="684">
                  <c:v>42999</c:v>
                </c:pt>
                <c:pt idx="685">
                  <c:v>43000</c:v>
                </c:pt>
                <c:pt idx="686">
                  <c:v>43003</c:v>
                </c:pt>
                <c:pt idx="687">
                  <c:v>43004</c:v>
                </c:pt>
                <c:pt idx="688">
                  <c:v>43005</c:v>
                </c:pt>
                <c:pt idx="689">
                  <c:v>43006</c:v>
                </c:pt>
                <c:pt idx="690">
                  <c:v>43007</c:v>
                </c:pt>
                <c:pt idx="691">
                  <c:v>43010</c:v>
                </c:pt>
                <c:pt idx="692">
                  <c:v>43011</c:v>
                </c:pt>
                <c:pt idx="693">
                  <c:v>43012</c:v>
                </c:pt>
                <c:pt idx="694">
                  <c:v>43013</c:v>
                </c:pt>
                <c:pt idx="695">
                  <c:v>43014</c:v>
                </c:pt>
                <c:pt idx="696">
                  <c:v>43017</c:v>
                </c:pt>
                <c:pt idx="697">
                  <c:v>43018</c:v>
                </c:pt>
                <c:pt idx="698">
                  <c:v>43019</c:v>
                </c:pt>
                <c:pt idx="699">
                  <c:v>43020</c:v>
                </c:pt>
                <c:pt idx="700">
                  <c:v>43021</c:v>
                </c:pt>
                <c:pt idx="701">
                  <c:v>43024</c:v>
                </c:pt>
                <c:pt idx="702">
                  <c:v>43025</c:v>
                </c:pt>
                <c:pt idx="703">
                  <c:v>43026</c:v>
                </c:pt>
                <c:pt idx="704">
                  <c:v>43027</c:v>
                </c:pt>
                <c:pt idx="705">
                  <c:v>43028</c:v>
                </c:pt>
                <c:pt idx="706">
                  <c:v>43031</c:v>
                </c:pt>
                <c:pt idx="707">
                  <c:v>43032</c:v>
                </c:pt>
                <c:pt idx="708">
                  <c:v>43033</c:v>
                </c:pt>
                <c:pt idx="709">
                  <c:v>43034</c:v>
                </c:pt>
                <c:pt idx="710">
                  <c:v>43035</c:v>
                </c:pt>
                <c:pt idx="711">
                  <c:v>43038</c:v>
                </c:pt>
                <c:pt idx="712">
                  <c:v>43039</c:v>
                </c:pt>
                <c:pt idx="713">
                  <c:v>43040</c:v>
                </c:pt>
                <c:pt idx="714">
                  <c:v>43041</c:v>
                </c:pt>
                <c:pt idx="715">
                  <c:v>43042</c:v>
                </c:pt>
                <c:pt idx="716">
                  <c:v>43045</c:v>
                </c:pt>
                <c:pt idx="717">
                  <c:v>43046</c:v>
                </c:pt>
                <c:pt idx="718">
                  <c:v>43047</c:v>
                </c:pt>
                <c:pt idx="719">
                  <c:v>43048</c:v>
                </c:pt>
                <c:pt idx="720">
                  <c:v>43049</c:v>
                </c:pt>
                <c:pt idx="721">
                  <c:v>43052</c:v>
                </c:pt>
                <c:pt idx="722">
                  <c:v>43053</c:v>
                </c:pt>
                <c:pt idx="723">
                  <c:v>43054</c:v>
                </c:pt>
                <c:pt idx="724">
                  <c:v>43055</c:v>
                </c:pt>
                <c:pt idx="725">
                  <c:v>43056</c:v>
                </c:pt>
                <c:pt idx="726">
                  <c:v>43059</c:v>
                </c:pt>
                <c:pt idx="727">
                  <c:v>43060</c:v>
                </c:pt>
                <c:pt idx="728">
                  <c:v>43061</c:v>
                </c:pt>
                <c:pt idx="729">
                  <c:v>43063</c:v>
                </c:pt>
                <c:pt idx="730">
                  <c:v>43066</c:v>
                </c:pt>
                <c:pt idx="731">
                  <c:v>43067</c:v>
                </c:pt>
                <c:pt idx="732">
                  <c:v>43068</c:v>
                </c:pt>
                <c:pt idx="733">
                  <c:v>43069</c:v>
                </c:pt>
                <c:pt idx="734">
                  <c:v>43070</c:v>
                </c:pt>
                <c:pt idx="735">
                  <c:v>43073</c:v>
                </c:pt>
                <c:pt idx="736">
                  <c:v>43074</c:v>
                </c:pt>
                <c:pt idx="737">
                  <c:v>43075</c:v>
                </c:pt>
                <c:pt idx="738">
                  <c:v>43076</c:v>
                </c:pt>
                <c:pt idx="739">
                  <c:v>43077</c:v>
                </c:pt>
                <c:pt idx="740">
                  <c:v>43080</c:v>
                </c:pt>
                <c:pt idx="741">
                  <c:v>43081</c:v>
                </c:pt>
                <c:pt idx="742">
                  <c:v>43082</c:v>
                </c:pt>
                <c:pt idx="743">
                  <c:v>43083</c:v>
                </c:pt>
                <c:pt idx="744">
                  <c:v>43084</c:v>
                </c:pt>
                <c:pt idx="745">
                  <c:v>43087</c:v>
                </c:pt>
                <c:pt idx="746">
                  <c:v>43088</c:v>
                </c:pt>
                <c:pt idx="747">
                  <c:v>43089</c:v>
                </c:pt>
                <c:pt idx="748">
                  <c:v>43090</c:v>
                </c:pt>
                <c:pt idx="749">
                  <c:v>43091</c:v>
                </c:pt>
                <c:pt idx="750">
                  <c:v>43095</c:v>
                </c:pt>
                <c:pt idx="751">
                  <c:v>43096</c:v>
                </c:pt>
                <c:pt idx="752">
                  <c:v>43097</c:v>
                </c:pt>
                <c:pt idx="753">
                  <c:v>43098</c:v>
                </c:pt>
                <c:pt idx="754">
                  <c:v>43102</c:v>
                </c:pt>
                <c:pt idx="755">
                  <c:v>43103</c:v>
                </c:pt>
                <c:pt idx="756">
                  <c:v>43104</c:v>
                </c:pt>
                <c:pt idx="757">
                  <c:v>43105</c:v>
                </c:pt>
                <c:pt idx="758">
                  <c:v>43108</c:v>
                </c:pt>
                <c:pt idx="759">
                  <c:v>43109</c:v>
                </c:pt>
                <c:pt idx="760">
                  <c:v>43110</c:v>
                </c:pt>
                <c:pt idx="761">
                  <c:v>43111</c:v>
                </c:pt>
                <c:pt idx="762">
                  <c:v>43112</c:v>
                </c:pt>
                <c:pt idx="763">
                  <c:v>43116</c:v>
                </c:pt>
                <c:pt idx="764">
                  <c:v>43117</c:v>
                </c:pt>
                <c:pt idx="765">
                  <c:v>43118</c:v>
                </c:pt>
                <c:pt idx="766">
                  <c:v>43119</c:v>
                </c:pt>
                <c:pt idx="767">
                  <c:v>43122</c:v>
                </c:pt>
                <c:pt idx="768">
                  <c:v>43123</c:v>
                </c:pt>
                <c:pt idx="769">
                  <c:v>43124</c:v>
                </c:pt>
                <c:pt idx="770">
                  <c:v>43125</c:v>
                </c:pt>
                <c:pt idx="771">
                  <c:v>43126</c:v>
                </c:pt>
                <c:pt idx="772">
                  <c:v>43129</c:v>
                </c:pt>
                <c:pt idx="773">
                  <c:v>43130</c:v>
                </c:pt>
                <c:pt idx="774">
                  <c:v>43131</c:v>
                </c:pt>
                <c:pt idx="775">
                  <c:v>43132</c:v>
                </c:pt>
                <c:pt idx="776">
                  <c:v>43133</c:v>
                </c:pt>
                <c:pt idx="777">
                  <c:v>43136</c:v>
                </c:pt>
                <c:pt idx="778">
                  <c:v>43137</c:v>
                </c:pt>
                <c:pt idx="779">
                  <c:v>43138</c:v>
                </c:pt>
                <c:pt idx="780">
                  <c:v>43139</c:v>
                </c:pt>
                <c:pt idx="781">
                  <c:v>43140</c:v>
                </c:pt>
                <c:pt idx="782">
                  <c:v>43143</c:v>
                </c:pt>
                <c:pt idx="783">
                  <c:v>43144</c:v>
                </c:pt>
                <c:pt idx="784">
                  <c:v>43145</c:v>
                </c:pt>
                <c:pt idx="785">
                  <c:v>43146</c:v>
                </c:pt>
                <c:pt idx="786">
                  <c:v>43147</c:v>
                </c:pt>
                <c:pt idx="787">
                  <c:v>43151</c:v>
                </c:pt>
                <c:pt idx="788">
                  <c:v>43152</c:v>
                </c:pt>
                <c:pt idx="789">
                  <c:v>43153</c:v>
                </c:pt>
                <c:pt idx="790">
                  <c:v>43154</c:v>
                </c:pt>
                <c:pt idx="791">
                  <c:v>43157</c:v>
                </c:pt>
                <c:pt idx="792">
                  <c:v>43158</c:v>
                </c:pt>
                <c:pt idx="793">
                  <c:v>43159</c:v>
                </c:pt>
                <c:pt idx="794">
                  <c:v>43160</c:v>
                </c:pt>
                <c:pt idx="795">
                  <c:v>43161</c:v>
                </c:pt>
                <c:pt idx="796">
                  <c:v>43164</c:v>
                </c:pt>
                <c:pt idx="797">
                  <c:v>43165</c:v>
                </c:pt>
                <c:pt idx="798">
                  <c:v>43166</c:v>
                </c:pt>
                <c:pt idx="799">
                  <c:v>43167</c:v>
                </c:pt>
                <c:pt idx="800">
                  <c:v>43168</c:v>
                </c:pt>
                <c:pt idx="801">
                  <c:v>43171</c:v>
                </c:pt>
                <c:pt idx="802">
                  <c:v>43172</c:v>
                </c:pt>
                <c:pt idx="803">
                  <c:v>43173</c:v>
                </c:pt>
                <c:pt idx="804">
                  <c:v>43174</c:v>
                </c:pt>
                <c:pt idx="805">
                  <c:v>43175</c:v>
                </c:pt>
                <c:pt idx="806">
                  <c:v>43178</c:v>
                </c:pt>
                <c:pt idx="807">
                  <c:v>43179</c:v>
                </c:pt>
                <c:pt idx="808">
                  <c:v>43180</c:v>
                </c:pt>
                <c:pt idx="809">
                  <c:v>43181</c:v>
                </c:pt>
                <c:pt idx="810">
                  <c:v>43182</c:v>
                </c:pt>
                <c:pt idx="811">
                  <c:v>43185</c:v>
                </c:pt>
                <c:pt idx="812">
                  <c:v>43186</c:v>
                </c:pt>
                <c:pt idx="813">
                  <c:v>43187</c:v>
                </c:pt>
                <c:pt idx="814">
                  <c:v>43188</c:v>
                </c:pt>
                <c:pt idx="815">
                  <c:v>43192</c:v>
                </c:pt>
                <c:pt idx="816">
                  <c:v>43193</c:v>
                </c:pt>
                <c:pt idx="817">
                  <c:v>43194</c:v>
                </c:pt>
                <c:pt idx="818">
                  <c:v>43195</c:v>
                </c:pt>
                <c:pt idx="819">
                  <c:v>43196</c:v>
                </c:pt>
                <c:pt idx="820">
                  <c:v>43199</c:v>
                </c:pt>
                <c:pt idx="821">
                  <c:v>43200</c:v>
                </c:pt>
                <c:pt idx="822">
                  <c:v>43201</c:v>
                </c:pt>
                <c:pt idx="823">
                  <c:v>43202</c:v>
                </c:pt>
                <c:pt idx="824">
                  <c:v>43203</c:v>
                </c:pt>
                <c:pt idx="825">
                  <c:v>43206</c:v>
                </c:pt>
                <c:pt idx="826">
                  <c:v>43207</c:v>
                </c:pt>
                <c:pt idx="827">
                  <c:v>43208</c:v>
                </c:pt>
                <c:pt idx="828">
                  <c:v>43209</c:v>
                </c:pt>
                <c:pt idx="829">
                  <c:v>43210</c:v>
                </c:pt>
                <c:pt idx="830">
                  <c:v>43213</c:v>
                </c:pt>
                <c:pt idx="831">
                  <c:v>43214</c:v>
                </c:pt>
                <c:pt idx="832">
                  <c:v>43215</c:v>
                </c:pt>
                <c:pt idx="833">
                  <c:v>43216</c:v>
                </c:pt>
                <c:pt idx="834">
                  <c:v>43217</c:v>
                </c:pt>
                <c:pt idx="835">
                  <c:v>43220</c:v>
                </c:pt>
                <c:pt idx="836">
                  <c:v>43221</c:v>
                </c:pt>
                <c:pt idx="837">
                  <c:v>43222</c:v>
                </c:pt>
                <c:pt idx="838">
                  <c:v>43223</c:v>
                </c:pt>
                <c:pt idx="839">
                  <c:v>43224</c:v>
                </c:pt>
                <c:pt idx="840">
                  <c:v>43227</c:v>
                </c:pt>
                <c:pt idx="841">
                  <c:v>43228</c:v>
                </c:pt>
                <c:pt idx="842">
                  <c:v>43229</c:v>
                </c:pt>
                <c:pt idx="843">
                  <c:v>43230</c:v>
                </c:pt>
                <c:pt idx="844">
                  <c:v>43231</c:v>
                </c:pt>
                <c:pt idx="845">
                  <c:v>43234</c:v>
                </c:pt>
                <c:pt idx="846">
                  <c:v>43235</c:v>
                </c:pt>
                <c:pt idx="847">
                  <c:v>43236</c:v>
                </c:pt>
                <c:pt idx="848">
                  <c:v>43237</c:v>
                </c:pt>
                <c:pt idx="849">
                  <c:v>43238</c:v>
                </c:pt>
                <c:pt idx="850">
                  <c:v>43241</c:v>
                </c:pt>
                <c:pt idx="851">
                  <c:v>43242</c:v>
                </c:pt>
                <c:pt idx="852">
                  <c:v>43243</c:v>
                </c:pt>
                <c:pt idx="853">
                  <c:v>43244</c:v>
                </c:pt>
                <c:pt idx="854">
                  <c:v>43245</c:v>
                </c:pt>
                <c:pt idx="855">
                  <c:v>43249</c:v>
                </c:pt>
                <c:pt idx="856">
                  <c:v>43250</c:v>
                </c:pt>
                <c:pt idx="857">
                  <c:v>43251</c:v>
                </c:pt>
                <c:pt idx="858">
                  <c:v>43252</c:v>
                </c:pt>
                <c:pt idx="859">
                  <c:v>43255</c:v>
                </c:pt>
                <c:pt idx="860">
                  <c:v>43256</c:v>
                </c:pt>
                <c:pt idx="861">
                  <c:v>43257</c:v>
                </c:pt>
                <c:pt idx="862">
                  <c:v>43258</c:v>
                </c:pt>
                <c:pt idx="863">
                  <c:v>43259</c:v>
                </c:pt>
                <c:pt idx="864">
                  <c:v>43262</c:v>
                </c:pt>
                <c:pt idx="865">
                  <c:v>43263</c:v>
                </c:pt>
                <c:pt idx="866">
                  <c:v>43264</c:v>
                </c:pt>
                <c:pt idx="867">
                  <c:v>43265</c:v>
                </c:pt>
                <c:pt idx="868">
                  <c:v>43266</c:v>
                </c:pt>
                <c:pt idx="869">
                  <c:v>43269</c:v>
                </c:pt>
                <c:pt idx="870">
                  <c:v>43270</c:v>
                </c:pt>
                <c:pt idx="871">
                  <c:v>43271</c:v>
                </c:pt>
                <c:pt idx="872">
                  <c:v>43272</c:v>
                </c:pt>
                <c:pt idx="873">
                  <c:v>43273</c:v>
                </c:pt>
                <c:pt idx="874">
                  <c:v>43276</c:v>
                </c:pt>
                <c:pt idx="875">
                  <c:v>43277</c:v>
                </c:pt>
                <c:pt idx="876">
                  <c:v>43278</c:v>
                </c:pt>
                <c:pt idx="877">
                  <c:v>43279</c:v>
                </c:pt>
                <c:pt idx="878">
                  <c:v>43280</c:v>
                </c:pt>
                <c:pt idx="879">
                  <c:v>43283</c:v>
                </c:pt>
                <c:pt idx="880">
                  <c:v>43284</c:v>
                </c:pt>
                <c:pt idx="881">
                  <c:v>43286</c:v>
                </c:pt>
                <c:pt idx="882">
                  <c:v>43287</c:v>
                </c:pt>
                <c:pt idx="883">
                  <c:v>43290</c:v>
                </c:pt>
                <c:pt idx="884">
                  <c:v>43291</c:v>
                </c:pt>
                <c:pt idx="885">
                  <c:v>43292</c:v>
                </c:pt>
                <c:pt idx="886">
                  <c:v>43293</c:v>
                </c:pt>
                <c:pt idx="887">
                  <c:v>43294</c:v>
                </c:pt>
                <c:pt idx="888">
                  <c:v>43297</c:v>
                </c:pt>
                <c:pt idx="889">
                  <c:v>43298</c:v>
                </c:pt>
                <c:pt idx="890">
                  <c:v>43299</c:v>
                </c:pt>
                <c:pt idx="891">
                  <c:v>43300</c:v>
                </c:pt>
                <c:pt idx="892">
                  <c:v>43301</c:v>
                </c:pt>
                <c:pt idx="893">
                  <c:v>43304</c:v>
                </c:pt>
                <c:pt idx="894">
                  <c:v>43305</c:v>
                </c:pt>
                <c:pt idx="895">
                  <c:v>43306</c:v>
                </c:pt>
                <c:pt idx="896">
                  <c:v>43307</c:v>
                </c:pt>
                <c:pt idx="897">
                  <c:v>43308</c:v>
                </c:pt>
                <c:pt idx="898">
                  <c:v>43311</c:v>
                </c:pt>
                <c:pt idx="899">
                  <c:v>43312</c:v>
                </c:pt>
                <c:pt idx="900">
                  <c:v>43313</c:v>
                </c:pt>
                <c:pt idx="901">
                  <c:v>43314</c:v>
                </c:pt>
                <c:pt idx="902">
                  <c:v>43315</c:v>
                </c:pt>
                <c:pt idx="903">
                  <c:v>43318</c:v>
                </c:pt>
                <c:pt idx="904">
                  <c:v>43319</c:v>
                </c:pt>
                <c:pt idx="905">
                  <c:v>43320</c:v>
                </c:pt>
                <c:pt idx="906">
                  <c:v>43321</c:v>
                </c:pt>
                <c:pt idx="907">
                  <c:v>43322</c:v>
                </c:pt>
                <c:pt idx="908">
                  <c:v>43325</c:v>
                </c:pt>
                <c:pt idx="909">
                  <c:v>43326</c:v>
                </c:pt>
                <c:pt idx="910">
                  <c:v>43327</c:v>
                </c:pt>
                <c:pt idx="911">
                  <c:v>43328</c:v>
                </c:pt>
                <c:pt idx="912">
                  <c:v>43329</c:v>
                </c:pt>
                <c:pt idx="913">
                  <c:v>43332</c:v>
                </c:pt>
                <c:pt idx="914">
                  <c:v>43333</c:v>
                </c:pt>
                <c:pt idx="915">
                  <c:v>43334</c:v>
                </c:pt>
                <c:pt idx="916">
                  <c:v>43335</c:v>
                </c:pt>
                <c:pt idx="917">
                  <c:v>43336</c:v>
                </c:pt>
                <c:pt idx="918">
                  <c:v>43339</c:v>
                </c:pt>
                <c:pt idx="919">
                  <c:v>43340</c:v>
                </c:pt>
                <c:pt idx="920">
                  <c:v>43341</c:v>
                </c:pt>
                <c:pt idx="921">
                  <c:v>43342</c:v>
                </c:pt>
                <c:pt idx="922">
                  <c:v>43343</c:v>
                </c:pt>
                <c:pt idx="923">
                  <c:v>43347</c:v>
                </c:pt>
                <c:pt idx="924">
                  <c:v>43348</c:v>
                </c:pt>
                <c:pt idx="925">
                  <c:v>43349</c:v>
                </c:pt>
                <c:pt idx="926">
                  <c:v>43350</c:v>
                </c:pt>
                <c:pt idx="927">
                  <c:v>43353</c:v>
                </c:pt>
                <c:pt idx="928">
                  <c:v>43354</c:v>
                </c:pt>
                <c:pt idx="929">
                  <c:v>43355</c:v>
                </c:pt>
                <c:pt idx="930">
                  <c:v>43356</c:v>
                </c:pt>
                <c:pt idx="931">
                  <c:v>43357</c:v>
                </c:pt>
                <c:pt idx="932">
                  <c:v>43360</c:v>
                </c:pt>
                <c:pt idx="933">
                  <c:v>43361</c:v>
                </c:pt>
                <c:pt idx="934">
                  <c:v>43362</c:v>
                </c:pt>
                <c:pt idx="935">
                  <c:v>43363</c:v>
                </c:pt>
                <c:pt idx="936">
                  <c:v>43364</c:v>
                </c:pt>
                <c:pt idx="937">
                  <c:v>43367</c:v>
                </c:pt>
                <c:pt idx="938">
                  <c:v>43368</c:v>
                </c:pt>
                <c:pt idx="939">
                  <c:v>43369</c:v>
                </c:pt>
                <c:pt idx="940">
                  <c:v>43370</c:v>
                </c:pt>
                <c:pt idx="941">
                  <c:v>43371</c:v>
                </c:pt>
                <c:pt idx="942">
                  <c:v>43374</c:v>
                </c:pt>
                <c:pt idx="943">
                  <c:v>43375</c:v>
                </c:pt>
                <c:pt idx="944">
                  <c:v>43376</c:v>
                </c:pt>
                <c:pt idx="945">
                  <c:v>43377</c:v>
                </c:pt>
                <c:pt idx="946">
                  <c:v>43378</c:v>
                </c:pt>
                <c:pt idx="947">
                  <c:v>43381</c:v>
                </c:pt>
                <c:pt idx="948">
                  <c:v>43382</c:v>
                </c:pt>
                <c:pt idx="949">
                  <c:v>43383</c:v>
                </c:pt>
                <c:pt idx="950">
                  <c:v>43384</c:v>
                </c:pt>
                <c:pt idx="951">
                  <c:v>43385</c:v>
                </c:pt>
                <c:pt idx="952">
                  <c:v>43388</c:v>
                </c:pt>
                <c:pt idx="953">
                  <c:v>43389</c:v>
                </c:pt>
                <c:pt idx="954">
                  <c:v>43390</c:v>
                </c:pt>
                <c:pt idx="955">
                  <c:v>43391</c:v>
                </c:pt>
                <c:pt idx="956">
                  <c:v>43392</c:v>
                </c:pt>
                <c:pt idx="957">
                  <c:v>43395</c:v>
                </c:pt>
                <c:pt idx="958">
                  <c:v>43396</c:v>
                </c:pt>
                <c:pt idx="959">
                  <c:v>43397</c:v>
                </c:pt>
                <c:pt idx="960">
                  <c:v>43398</c:v>
                </c:pt>
                <c:pt idx="961">
                  <c:v>43399</c:v>
                </c:pt>
                <c:pt idx="962">
                  <c:v>43402</c:v>
                </c:pt>
                <c:pt idx="963">
                  <c:v>43403</c:v>
                </c:pt>
                <c:pt idx="964">
                  <c:v>43404</c:v>
                </c:pt>
                <c:pt idx="965">
                  <c:v>43405</c:v>
                </c:pt>
                <c:pt idx="966">
                  <c:v>43406</c:v>
                </c:pt>
                <c:pt idx="967">
                  <c:v>43409</c:v>
                </c:pt>
                <c:pt idx="968">
                  <c:v>43410</c:v>
                </c:pt>
                <c:pt idx="969">
                  <c:v>43411</c:v>
                </c:pt>
                <c:pt idx="970">
                  <c:v>43412</c:v>
                </c:pt>
                <c:pt idx="971">
                  <c:v>43413</c:v>
                </c:pt>
                <c:pt idx="972">
                  <c:v>43416</c:v>
                </c:pt>
                <c:pt idx="973">
                  <c:v>43417</c:v>
                </c:pt>
                <c:pt idx="974">
                  <c:v>43418</c:v>
                </c:pt>
                <c:pt idx="975">
                  <c:v>43419</c:v>
                </c:pt>
                <c:pt idx="976">
                  <c:v>43420</c:v>
                </c:pt>
                <c:pt idx="977">
                  <c:v>43423</c:v>
                </c:pt>
                <c:pt idx="978">
                  <c:v>43424</c:v>
                </c:pt>
                <c:pt idx="979">
                  <c:v>43425</c:v>
                </c:pt>
                <c:pt idx="980">
                  <c:v>43427</c:v>
                </c:pt>
                <c:pt idx="981">
                  <c:v>43430</c:v>
                </c:pt>
                <c:pt idx="982">
                  <c:v>43431</c:v>
                </c:pt>
                <c:pt idx="983">
                  <c:v>43432</c:v>
                </c:pt>
                <c:pt idx="984">
                  <c:v>43433</c:v>
                </c:pt>
                <c:pt idx="985">
                  <c:v>43434</c:v>
                </c:pt>
                <c:pt idx="986">
                  <c:v>43437</c:v>
                </c:pt>
                <c:pt idx="987">
                  <c:v>43438</c:v>
                </c:pt>
                <c:pt idx="988">
                  <c:v>43440</c:v>
                </c:pt>
                <c:pt idx="989">
                  <c:v>43441</c:v>
                </c:pt>
                <c:pt idx="990">
                  <c:v>43444</c:v>
                </c:pt>
                <c:pt idx="991">
                  <c:v>43445</c:v>
                </c:pt>
                <c:pt idx="992">
                  <c:v>43446</c:v>
                </c:pt>
                <c:pt idx="993">
                  <c:v>43447</c:v>
                </c:pt>
                <c:pt idx="994">
                  <c:v>43448</c:v>
                </c:pt>
                <c:pt idx="995">
                  <c:v>43451</c:v>
                </c:pt>
                <c:pt idx="996">
                  <c:v>43452</c:v>
                </c:pt>
                <c:pt idx="997">
                  <c:v>43453</c:v>
                </c:pt>
                <c:pt idx="998">
                  <c:v>43454</c:v>
                </c:pt>
                <c:pt idx="999">
                  <c:v>43455</c:v>
                </c:pt>
                <c:pt idx="1000">
                  <c:v>43458</c:v>
                </c:pt>
                <c:pt idx="1001">
                  <c:v>43460</c:v>
                </c:pt>
                <c:pt idx="1002">
                  <c:v>43461</c:v>
                </c:pt>
                <c:pt idx="1003">
                  <c:v>43462</c:v>
                </c:pt>
                <c:pt idx="1004">
                  <c:v>43465</c:v>
                </c:pt>
                <c:pt idx="1005">
                  <c:v>43467</c:v>
                </c:pt>
                <c:pt idx="1006">
                  <c:v>43468</c:v>
                </c:pt>
                <c:pt idx="1007">
                  <c:v>43469</c:v>
                </c:pt>
                <c:pt idx="1008">
                  <c:v>43472</c:v>
                </c:pt>
                <c:pt idx="1009">
                  <c:v>43473</c:v>
                </c:pt>
                <c:pt idx="1010">
                  <c:v>43474</c:v>
                </c:pt>
                <c:pt idx="1011">
                  <c:v>43475</c:v>
                </c:pt>
                <c:pt idx="1012">
                  <c:v>43476</c:v>
                </c:pt>
                <c:pt idx="1013">
                  <c:v>43479</c:v>
                </c:pt>
                <c:pt idx="1014">
                  <c:v>43480</c:v>
                </c:pt>
                <c:pt idx="1015">
                  <c:v>43481</c:v>
                </c:pt>
                <c:pt idx="1016">
                  <c:v>43482</c:v>
                </c:pt>
                <c:pt idx="1017">
                  <c:v>43483</c:v>
                </c:pt>
                <c:pt idx="1018">
                  <c:v>43487</c:v>
                </c:pt>
                <c:pt idx="1019">
                  <c:v>43488</c:v>
                </c:pt>
                <c:pt idx="1020">
                  <c:v>43489</c:v>
                </c:pt>
                <c:pt idx="1021">
                  <c:v>43490</c:v>
                </c:pt>
                <c:pt idx="1022">
                  <c:v>43493</c:v>
                </c:pt>
                <c:pt idx="1023">
                  <c:v>43494</c:v>
                </c:pt>
                <c:pt idx="1024">
                  <c:v>43495</c:v>
                </c:pt>
                <c:pt idx="1025">
                  <c:v>43496</c:v>
                </c:pt>
                <c:pt idx="1026">
                  <c:v>43497</c:v>
                </c:pt>
                <c:pt idx="1027">
                  <c:v>43500</c:v>
                </c:pt>
                <c:pt idx="1028">
                  <c:v>43501</c:v>
                </c:pt>
                <c:pt idx="1029">
                  <c:v>43502</c:v>
                </c:pt>
                <c:pt idx="1030">
                  <c:v>43503</c:v>
                </c:pt>
                <c:pt idx="1031">
                  <c:v>43504</c:v>
                </c:pt>
                <c:pt idx="1032">
                  <c:v>43507</c:v>
                </c:pt>
                <c:pt idx="1033">
                  <c:v>43508</c:v>
                </c:pt>
                <c:pt idx="1034">
                  <c:v>43509</c:v>
                </c:pt>
                <c:pt idx="1035">
                  <c:v>43510</c:v>
                </c:pt>
                <c:pt idx="1036">
                  <c:v>43511</c:v>
                </c:pt>
                <c:pt idx="1037">
                  <c:v>43515</c:v>
                </c:pt>
                <c:pt idx="1038">
                  <c:v>43516</c:v>
                </c:pt>
                <c:pt idx="1039">
                  <c:v>43517</c:v>
                </c:pt>
                <c:pt idx="1040">
                  <c:v>43518</c:v>
                </c:pt>
                <c:pt idx="1041">
                  <c:v>43521</c:v>
                </c:pt>
                <c:pt idx="1042">
                  <c:v>43522</c:v>
                </c:pt>
                <c:pt idx="1043">
                  <c:v>43523</c:v>
                </c:pt>
                <c:pt idx="1044">
                  <c:v>43524</c:v>
                </c:pt>
                <c:pt idx="1045">
                  <c:v>43525</c:v>
                </c:pt>
                <c:pt idx="1046">
                  <c:v>43528</c:v>
                </c:pt>
                <c:pt idx="1047">
                  <c:v>43529</c:v>
                </c:pt>
                <c:pt idx="1048">
                  <c:v>43530</c:v>
                </c:pt>
                <c:pt idx="1049">
                  <c:v>43531</c:v>
                </c:pt>
                <c:pt idx="1050">
                  <c:v>43532</c:v>
                </c:pt>
                <c:pt idx="1051">
                  <c:v>43535</c:v>
                </c:pt>
                <c:pt idx="1052">
                  <c:v>43536</c:v>
                </c:pt>
                <c:pt idx="1053">
                  <c:v>43537</c:v>
                </c:pt>
                <c:pt idx="1054">
                  <c:v>43538</c:v>
                </c:pt>
                <c:pt idx="1055">
                  <c:v>43539</c:v>
                </c:pt>
                <c:pt idx="1056">
                  <c:v>43542</c:v>
                </c:pt>
                <c:pt idx="1057">
                  <c:v>43543</c:v>
                </c:pt>
                <c:pt idx="1058">
                  <c:v>43544</c:v>
                </c:pt>
                <c:pt idx="1059">
                  <c:v>43545</c:v>
                </c:pt>
                <c:pt idx="1060">
                  <c:v>43546</c:v>
                </c:pt>
                <c:pt idx="1061">
                  <c:v>43549</c:v>
                </c:pt>
                <c:pt idx="1062">
                  <c:v>43550</c:v>
                </c:pt>
                <c:pt idx="1063">
                  <c:v>43551</c:v>
                </c:pt>
                <c:pt idx="1064">
                  <c:v>43552</c:v>
                </c:pt>
                <c:pt idx="1065">
                  <c:v>43553</c:v>
                </c:pt>
                <c:pt idx="1066">
                  <c:v>43556</c:v>
                </c:pt>
                <c:pt idx="1067">
                  <c:v>43557</c:v>
                </c:pt>
                <c:pt idx="1068">
                  <c:v>43558</c:v>
                </c:pt>
                <c:pt idx="1069">
                  <c:v>43559</c:v>
                </c:pt>
                <c:pt idx="1070">
                  <c:v>43560</c:v>
                </c:pt>
                <c:pt idx="1071">
                  <c:v>43563</c:v>
                </c:pt>
                <c:pt idx="1072">
                  <c:v>43564</c:v>
                </c:pt>
                <c:pt idx="1073">
                  <c:v>43565</c:v>
                </c:pt>
                <c:pt idx="1074">
                  <c:v>43566</c:v>
                </c:pt>
                <c:pt idx="1075">
                  <c:v>43567</c:v>
                </c:pt>
                <c:pt idx="1076">
                  <c:v>43570</c:v>
                </c:pt>
                <c:pt idx="1077">
                  <c:v>43571</c:v>
                </c:pt>
                <c:pt idx="1078">
                  <c:v>43572</c:v>
                </c:pt>
                <c:pt idx="1079">
                  <c:v>43573</c:v>
                </c:pt>
                <c:pt idx="1080">
                  <c:v>43577</c:v>
                </c:pt>
                <c:pt idx="1081">
                  <c:v>43578</c:v>
                </c:pt>
                <c:pt idx="1082">
                  <c:v>43579</c:v>
                </c:pt>
                <c:pt idx="1083">
                  <c:v>43580</c:v>
                </c:pt>
                <c:pt idx="1084">
                  <c:v>43581</c:v>
                </c:pt>
                <c:pt idx="1085">
                  <c:v>43584</c:v>
                </c:pt>
                <c:pt idx="1086">
                  <c:v>43585</c:v>
                </c:pt>
                <c:pt idx="1087">
                  <c:v>43586</c:v>
                </c:pt>
                <c:pt idx="1088">
                  <c:v>43587</c:v>
                </c:pt>
                <c:pt idx="1089">
                  <c:v>43588</c:v>
                </c:pt>
                <c:pt idx="1090">
                  <c:v>43591</c:v>
                </c:pt>
                <c:pt idx="1091">
                  <c:v>43592</c:v>
                </c:pt>
                <c:pt idx="1092">
                  <c:v>43593</c:v>
                </c:pt>
                <c:pt idx="1093">
                  <c:v>43594</c:v>
                </c:pt>
                <c:pt idx="1094">
                  <c:v>43595</c:v>
                </c:pt>
                <c:pt idx="1095">
                  <c:v>43598</c:v>
                </c:pt>
                <c:pt idx="1096">
                  <c:v>43599</c:v>
                </c:pt>
                <c:pt idx="1097">
                  <c:v>43600</c:v>
                </c:pt>
                <c:pt idx="1098">
                  <c:v>43601</c:v>
                </c:pt>
                <c:pt idx="1099">
                  <c:v>43602</c:v>
                </c:pt>
                <c:pt idx="1100">
                  <c:v>43605</c:v>
                </c:pt>
                <c:pt idx="1101">
                  <c:v>43606</c:v>
                </c:pt>
                <c:pt idx="1102">
                  <c:v>43607</c:v>
                </c:pt>
                <c:pt idx="1103">
                  <c:v>43608</c:v>
                </c:pt>
                <c:pt idx="1104">
                  <c:v>43609</c:v>
                </c:pt>
                <c:pt idx="1105">
                  <c:v>43613</c:v>
                </c:pt>
                <c:pt idx="1106">
                  <c:v>43614</c:v>
                </c:pt>
                <c:pt idx="1107">
                  <c:v>43615</c:v>
                </c:pt>
                <c:pt idx="1108">
                  <c:v>43616</c:v>
                </c:pt>
                <c:pt idx="1109">
                  <c:v>43619</c:v>
                </c:pt>
                <c:pt idx="1110">
                  <c:v>43620</c:v>
                </c:pt>
                <c:pt idx="1111">
                  <c:v>43621</c:v>
                </c:pt>
                <c:pt idx="1112">
                  <c:v>43622</c:v>
                </c:pt>
                <c:pt idx="1113">
                  <c:v>43623</c:v>
                </c:pt>
                <c:pt idx="1114">
                  <c:v>43626</c:v>
                </c:pt>
                <c:pt idx="1115">
                  <c:v>43627</c:v>
                </c:pt>
                <c:pt idx="1116">
                  <c:v>43628</c:v>
                </c:pt>
                <c:pt idx="1117">
                  <c:v>43629</c:v>
                </c:pt>
                <c:pt idx="1118">
                  <c:v>43630</c:v>
                </c:pt>
                <c:pt idx="1119">
                  <c:v>43633</c:v>
                </c:pt>
                <c:pt idx="1120">
                  <c:v>43634</c:v>
                </c:pt>
                <c:pt idx="1121">
                  <c:v>43635</c:v>
                </c:pt>
                <c:pt idx="1122">
                  <c:v>43636</c:v>
                </c:pt>
                <c:pt idx="1123">
                  <c:v>43637</c:v>
                </c:pt>
                <c:pt idx="1124">
                  <c:v>43640</c:v>
                </c:pt>
                <c:pt idx="1125">
                  <c:v>43641</c:v>
                </c:pt>
                <c:pt idx="1126">
                  <c:v>43642</c:v>
                </c:pt>
                <c:pt idx="1127">
                  <c:v>43643</c:v>
                </c:pt>
                <c:pt idx="1128">
                  <c:v>43644</c:v>
                </c:pt>
                <c:pt idx="1129">
                  <c:v>43647</c:v>
                </c:pt>
                <c:pt idx="1130">
                  <c:v>43648</c:v>
                </c:pt>
                <c:pt idx="1131">
                  <c:v>43649</c:v>
                </c:pt>
                <c:pt idx="1132">
                  <c:v>43651</c:v>
                </c:pt>
                <c:pt idx="1133">
                  <c:v>43654</c:v>
                </c:pt>
                <c:pt idx="1134">
                  <c:v>43655</c:v>
                </c:pt>
                <c:pt idx="1135">
                  <c:v>43656</c:v>
                </c:pt>
                <c:pt idx="1136">
                  <c:v>43657</c:v>
                </c:pt>
                <c:pt idx="1137">
                  <c:v>43658</c:v>
                </c:pt>
                <c:pt idx="1138">
                  <c:v>43661</c:v>
                </c:pt>
                <c:pt idx="1139">
                  <c:v>43662</c:v>
                </c:pt>
                <c:pt idx="1140">
                  <c:v>43663</c:v>
                </c:pt>
                <c:pt idx="1141">
                  <c:v>43664</c:v>
                </c:pt>
                <c:pt idx="1142">
                  <c:v>43665</c:v>
                </c:pt>
                <c:pt idx="1143">
                  <c:v>43668</c:v>
                </c:pt>
                <c:pt idx="1144">
                  <c:v>43669</c:v>
                </c:pt>
                <c:pt idx="1145">
                  <c:v>43670</c:v>
                </c:pt>
                <c:pt idx="1146">
                  <c:v>43671</c:v>
                </c:pt>
                <c:pt idx="1147">
                  <c:v>43672</c:v>
                </c:pt>
                <c:pt idx="1148">
                  <c:v>43675</c:v>
                </c:pt>
                <c:pt idx="1149">
                  <c:v>43676</c:v>
                </c:pt>
                <c:pt idx="1150">
                  <c:v>43677</c:v>
                </c:pt>
                <c:pt idx="1151">
                  <c:v>43678</c:v>
                </c:pt>
                <c:pt idx="1152">
                  <c:v>43679</c:v>
                </c:pt>
                <c:pt idx="1153">
                  <c:v>43682</c:v>
                </c:pt>
                <c:pt idx="1154">
                  <c:v>43683</c:v>
                </c:pt>
                <c:pt idx="1155">
                  <c:v>43684</c:v>
                </c:pt>
                <c:pt idx="1156">
                  <c:v>43685</c:v>
                </c:pt>
                <c:pt idx="1157">
                  <c:v>43686</c:v>
                </c:pt>
                <c:pt idx="1158">
                  <c:v>43689</c:v>
                </c:pt>
                <c:pt idx="1159">
                  <c:v>43690</c:v>
                </c:pt>
                <c:pt idx="1160">
                  <c:v>43691</c:v>
                </c:pt>
                <c:pt idx="1161">
                  <c:v>43692</c:v>
                </c:pt>
                <c:pt idx="1162">
                  <c:v>43693</c:v>
                </c:pt>
                <c:pt idx="1163">
                  <c:v>43696</c:v>
                </c:pt>
                <c:pt idx="1164">
                  <c:v>43697</c:v>
                </c:pt>
                <c:pt idx="1165">
                  <c:v>43698</c:v>
                </c:pt>
                <c:pt idx="1166">
                  <c:v>43699</c:v>
                </c:pt>
                <c:pt idx="1167">
                  <c:v>43700</c:v>
                </c:pt>
                <c:pt idx="1168">
                  <c:v>43703</c:v>
                </c:pt>
                <c:pt idx="1169">
                  <c:v>43704</c:v>
                </c:pt>
                <c:pt idx="1170">
                  <c:v>43705</c:v>
                </c:pt>
                <c:pt idx="1171">
                  <c:v>43706</c:v>
                </c:pt>
                <c:pt idx="1172">
                  <c:v>43707</c:v>
                </c:pt>
                <c:pt idx="1173">
                  <c:v>43711</c:v>
                </c:pt>
                <c:pt idx="1174">
                  <c:v>43712</c:v>
                </c:pt>
                <c:pt idx="1175">
                  <c:v>43713</c:v>
                </c:pt>
                <c:pt idx="1176">
                  <c:v>43714</c:v>
                </c:pt>
                <c:pt idx="1177">
                  <c:v>43717</c:v>
                </c:pt>
                <c:pt idx="1178">
                  <c:v>43718</c:v>
                </c:pt>
                <c:pt idx="1179">
                  <c:v>43719</c:v>
                </c:pt>
                <c:pt idx="1180">
                  <c:v>43720</c:v>
                </c:pt>
                <c:pt idx="1181">
                  <c:v>43721</c:v>
                </c:pt>
                <c:pt idx="1182">
                  <c:v>43724</c:v>
                </c:pt>
                <c:pt idx="1183">
                  <c:v>43725</c:v>
                </c:pt>
                <c:pt idx="1184">
                  <c:v>43726</c:v>
                </c:pt>
                <c:pt idx="1185">
                  <c:v>43727</c:v>
                </c:pt>
                <c:pt idx="1186">
                  <c:v>43728</c:v>
                </c:pt>
                <c:pt idx="1187">
                  <c:v>43731</c:v>
                </c:pt>
                <c:pt idx="1188">
                  <c:v>43732</c:v>
                </c:pt>
                <c:pt idx="1189">
                  <c:v>43733</c:v>
                </c:pt>
                <c:pt idx="1190">
                  <c:v>43734</c:v>
                </c:pt>
                <c:pt idx="1191">
                  <c:v>43735</c:v>
                </c:pt>
                <c:pt idx="1192">
                  <c:v>43738</c:v>
                </c:pt>
                <c:pt idx="1193">
                  <c:v>43739</c:v>
                </c:pt>
                <c:pt idx="1194">
                  <c:v>43740</c:v>
                </c:pt>
                <c:pt idx="1195">
                  <c:v>43741</c:v>
                </c:pt>
                <c:pt idx="1196">
                  <c:v>43742</c:v>
                </c:pt>
                <c:pt idx="1197">
                  <c:v>43745</c:v>
                </c:pt>
                <c:pt idx="1198">
                  <c:v>43746</c:v>
                </c:pt>
                <c:pt idx="1199">
                  <c:v>43747</c:v>
                </c:pt>
                <c:pt idx="1200">
                  <c:v>43748</c:v>
                </c:pt>
                <c:pt idx="1201">
                  <c:v>43749</c:v>
                </c:pt>
                <c:pt idx="1202">
                  <c:v>43752</c:v>
                </c:pt>
                <c:pt idx="1203">
                  <c:v>43753</c:v>
                </c:pt>
                <c:pt idx="1204">
                  <c:v>43754</c:v>
                </c:pt>
                <c:pt idx="1205">
                  <c:v>43755</c:v>
                </c:pt>
                <c:pt idx="1206">
                  <c:v>43756</c:v>
                </c:pt>
                <c:pt idx="1207">
                  <c:v>43759</c:v>
                </c:pt>
                <c:pt idx="1208">
                  <c:v>43760</c:v>
                </c:pt>
                <c:pt idx="1209">
                  <c:v>43761</c:v>
                </c:pt>
                <c:pt idx="1210">
                  <c:v>43762</c:v>
                </c:pt>
                <c:pt idx="1211">
                  <c:v>43763</c:v>
                </c:pt>
                <c:pt idx="1212">
                  <c:v>43766</c:v>
                </c:pt>
                <c:pt idx="1213">
                  <c:v>43767</c:v>
                </c:pt>
                <c:pt idx="1214">
                  <c:v>43768</c:v>
                </c:pt>
                <c:pt idx="1215">
                  <c:v>43769</c:v>
                </c:pt>
                <c:pt idx="1216">
                  <c:v>43770</c:v>
                </c:pt>
                <c:pt idx="1217">
                  <c:v>43773</c:v>
                </c:pt>
                <c:pt idx="1218">
                  <c:v>43774</c:v>
                </c:pt>
                <c:pt idx="1219">
                  <c:v>43775</c:v>
                </c:pt>
                <c:pt idx="1220">
                  <c:v>43776</c:v>
                </c:pt>
                <c:pt idx="1221">
                  <c:v>43777</c:v>
                </c:pt>
                <c:pt idx="1222">
                  <c:v>43780</c:v>
                </c:pt>
                <c:pt idx="1223">
                  <c:v>43781</c:v>
                </c:pt>
                <c:pt idx="1224">
                  <c:v>43782</c:v>
                </c:pt>
                <c:pt idx="1225">
                  <c:v>43783</c:v>
                </c:pt>
                <c:pt idx="1226">
                  <c:v>43784</c:v>
                </c:pt>
                <c:pt idx="1227">
                  <c:v>43787</c:v>
                </c:pt>
                <c:pt idx="1228">
                  <c:v>43788</c:v>
                </c:pt>
                <c:pt idx="1229">
                  <c:v>43789</c:v>
                </c:pt>
                <c:pt idx="1230">
                  <c:v>43790</c:v>
                </c:pt>
                <c:pt idx="1231">
                  <c:v>43791</c:v>
                </c:pt>
                <c:pt idx="1232">
                  <c:v>43794</c:v>
                </c:pt>
                <c:pt idx="1233">
                  <c:v>43795</c:v>
                </c:pt>
                <c:pt idx="1234">
                  <c:v>43796</c:v>
                </c:pt>
                <c:pt idx="1235">
                  <c:v>43798</c:v>
                </c:pt>
                <c:pt idx="1236">
                  <c:v>43801</c:v>
                </c:pt>
                <c:pt idx="1237">
                  <c:v>43802</c:v>
                </c:pt>
                <c:pt idx="1238">
                  <c:v>43803</c:v>
                </c:pt>
                <c:pt idx="1239">
                  <c:v>43804</c:v>
                </c:pt>
                <c:pt idx="1240">
                  <c:v>43805</c:v>
                </c:pt>
                <c:pt idx="1241">
                  <c:v>43808</c:v>
                </c:pt>
                <c:pt idx="1242">
                  <c:v>43809</c:v>
                </c:pt>
                <c:pt idx="1243">
                  <c:v>43810</c:v>
                </c:pt>
                <c:pt idx="1244">
                  <c:v>43811</c:v>
                </c:pt>
                <c:pt idx="1245">
                  <c:v>43812</c:v>
                </c:pt>
                <c:pt idx="1246">
                  <c:v>43815</c:v>
                </c:pt>
                <c:pt idx="1247">
                  <c:v>43816</c:v>
                </c:pt>
                <c:pt idx="1248">
                  <c:v>43817</c:v>
                </c:pt>
                <c:pt idx="1249">
                  <c:v>43818</c:v>
                </c:pt>
                <c:pt idx="1250">
                  <c:v>43819</c:v>
                </c:pt>
                <c:pt idx="1251">
                  <c:v>43822</c:v>
                </c:pt>
                <c:pt idx="1252">
                  <c:v>43823</c:v>
                </c:pt>
                <c:pt idx="1253">
                  <c:v>43825</c:v>
                </c:pt>
                <c:pt idx="1254">
                  <c:v>43826</c:v>
                </c:pt>
                <c:pt idx="1255">
                  <c:v>43829</c:v>
                </c:pt>
                <c:pt idx="1256">
                  <c:v>43830</c:v>
                </c:pt>
                <c:pt idx="1257">
                  <c:v>43832</c:v>
                </c:pt>
                <c:pt idx="1258">
                  <c:v>43833</c:v>
                </c:pt>
                <c:pt idx="1259">
                  <c:v>43836</c:v>
                </c:pt>
                <c:pt idx="1260">
                  <c:v>43837</c:v>
                </c:pt>
                <c:pt idx="1261">
                  <c:v>43838</c:v>
                </c:pt>
                <c:pt idx="1262">
                  <c:v>43839</c:v>
                </c:pt>
                <c:pt idx="1263">
                  <c:v>43840</c:v>
                </c:pt>
                <c:pt idx="1264">
                  <c:v>43843</c:v>
                </c:pt>
                <c:pt idx="1265">
                  <c:v>43844</c:v>
                </c:pt>
                <c:pt idx="1266">
                  <c:v>43845</c:v>
                </c:pt>
                <c:pt idx="1267">
                  <c:v>43846</c:v>
                </c:pt>
                <c:pt idx="1268">
                  <c:v>43847</c:v>
                </c:pt>
                <c:pt idx="1269">
                  <c:v>43851</c:v>
                </c:pt>
                <c:pt idx="1270">
                  <c:v>43852</c:v>
                </c:pt>
                <c:pt idx="1271">
                  <c:v>43853</c:v>
                </c:pt>
                <c:pt idx="1272">
                  <c:v>43854</c:v>
                </c:pt>
                <c:pt idx="1273">
                  <c:v>43857</c:v>
                </c:pt>
                <c:pt idx="1274">
                  <c:v>43858</c:v>
                </c:pt>
                <c:pt idx="1275">
                  <c:v>43859</c:v>
                </c:pt>
                <c:pt idx="1276">
                  <c:v>43860</c:v>
                </c:pt>
                <c:pt idx="1277">
                  <c:v>43861</c:v>
                </c:pt>
                <c:pt idx="1278">
                  <c:v>43864</c:v>
                </c:pt>
                <c:pt idx="1279">
                  <c:v>43865</c:v>
                </c:pt>
                <c:pt idx="1280">
                  <c:v>43866</c:v>
                </c:pt>
                <c:pt idx="1281">
                  <c:v>43867</c:v>
                </c:pt>
                <c:pt idx="1282">
                  <c:v>43868</c:v>
                </c:pt>
                <c:pt idx="1283">
                  <c:v>43871</c:v>
                </c:pt>
                <c:pt idx="1284">
                  <c:v>43872</c:v>
                </c:pt>
                <c:pt idx="1285">
                  <c:v>43873</c:v>
                </c:pt>
                <c:pt idx="1286">
                  <c:v>43874</c:v>
                </c:pt>
                <c:pt idx="1287">
                  <c:v>43875</c:v>
                </c:pt>
                <c:pt idx="1288">
                  <c:v>43879</c:v>
                </c:pt>
                <c:pt idx="1289">
                  <c:v>43880</c:v>
                </c:pt>
                <c:pt idx="1290">
                  <c:v>43881</c:v>
                </c:pt>
                <c:pt idx="1291">
                  <c:v>43882</c:v>
                </c:pt>
                <c:pt idx="1292">
                  <c:v>43885</c:v>
                </c:pt>
                <c:pt idx="1293">
                  <c:v>43886</c:v>
                </c:pt>
                <c:pt idx="1294">
                  <c:v>43887</c:v>
                </c:pt>
                <c:pt idx="1295">
                  <c:v>43888</c:v>
                </c:pt>
                <c:pt idx="1296">
                  <c:v>43889</c:v>
                </c:pt>
                <c:pt idx="1297">
                  <c:v>43892</c:v>
                </c:pt>
                <c:pt idx="1298">
                  <c:v>43893</c:v>
                </c:pt>
                <c:pt idx="1299">
                  <c:v>43894</c:v>
                </c:pt>
                <c:pt idx="1300">
                  <c:v>43895</c:v>
                </c:pt>
                <c:pt idx="1301">
                  <c:v>43896</c:v>
                </c:pt>
                <c:pt idx="1302">
                  <c:v>43899</c:v>
                </c:pt>
                <c:pt idx="1303">
                  <c:v>43900</c:v>
                </c:pt>
                <c:pt idx="1304">
                  <c:v>43901</c:v>
                </c:pt>
                <c:pt idx="1305">
                  <c:v>43902</c:v>
                </c:pt>
                <c:pt idx="1306">
                  <c:v>43903</c:v>
                </c:pt>
                <c:pt idx="1307">
                  <c:v>43906</c:v>
                </c:pt>
                <c:pt idx="1308">
                  <c:v>43907</c:v>
                </c:pt>
                <c:pt idx="1309">
                  <c:v>43908</c:v>
                </c:pt>
                <c:pt idx="1310">
                  <c:v>43909</c:v>
                </c:pt>
                <c:pt idx="1311">
                  <c:v>43910</c:v>
                </c:pt>
                <c:pt idx="1312">
                  <c:v>43913</c:v>
                </c:pt>
                <c:pt idx="1313">
                  <c:v>43914</c:v>
                </c:pt>
                <c:pt idx="1314">
                  <c:v>43915</c:v>
                </c:pt>
                <c:pt idx="1315">
                  <c:v>43916</c:v>
                </c:pt>
                <c:pt idx="1316">
                  <c:v>43917</c:v>
                </c:pt>
                <c:pt idx="1317">
                  <c:v>43920</c:v>
                </c:pt>
                <c:pt idx="1318">
                  <c:v>43921</c:v>
                </c:pt>
                <c:pt idx="1319">
                  <c:v>43922</c:v>
                </c:pt>
                <c:pt idx="1320">
                  <c:v>43923</c:v>
                </c:pt>
                <c:pt idx="1321">
                  <c:v>43924</c:v>
                </c:pt>
                <c:pt idx="1322">
                  <c:v>43927</c:v>
                </c:pt>
                <c:pt idx="1323">
                  <c:v>43928</c:v>
                </c:pt>
                <c:pt idx="1324">
                  <c:v>43929</c:v>
                </c:pt>
                <c:pt idx="1325">
                  <c:v>43930</c:v>
                </c:pt>
                <c:pt idx="1326">
                  <c:v>43934</c:v>
                </c:pt>
                <c:pt idx="1327">
                  <c:v>43935</c:v>
                </c:pt>
                <c:pt idx="1328">
                  <c:v>43936</c:v>
                </c:pt>
                <c:pt idx="1329">
                  <c:v>43937</c:v>
                </c:pt>
                <c:pt idx="1330">
                  <c:v>43938</c:v>
                </c:pt>
                <c:pt idx="1331">
                  <c:v>43941</c:v>
                </c:pt>
                <c:pt idx="1332">
                  <c:v>43942</c:v>
                </c:pt>
                <c:pt idx="1333">
                  <c:v>43943</c:v>
                </c:pt>
                <c:pt idx="1334">
                  <c:v>43944</c:v>
                </c:pt>
                <c:pt idx="1335">
                  <c:v>43945</c:v>
                </c:pt>
                <c:pt idx="1336">
                  <c:v>43948</c:v>
                </c:pt>
                <c:pt idx="1337">
                  <c:v>43949</c:v>
                </c:pt>
                <c:pt idx="1338">
                  <c:v>43950</c:v>
                </c:pt>
                <c:pt idx="1339">
                  <c:v>43951</c:v>
                </c:pt>
                <c:pt idx="1340">
                  <c:v>43952</c:v>
                </c:pt>
                <c:pt idx="1341">
                  <c:v>43955</c:v>
                </c:pt>
                <c:pt idx="1342">
                  <c:v>43956</c:v>
                </c:pt>
                <c:pt idx="1343">
                  <c:v>43957</c:v>
                </c:pt>
                <c:pt idx="1344">
                  <c:v>43958</c:v>
                </c:pt>
                <c:pt idx="1345">
                  <c:v>43959</c:v>
                </c:pt>
                <c:pt idx="1346">
                  <c:v>43962</c:v>
                </c:pt>
                <c:pt idx="1347">
                  <c:v>43963</c:v>
                </c:pt>
                <c:pt idx="1348">
                  <c:v>43964</c:v>
                </c:pt>
                <c:pt idx="1349">
                  <c:v>43965</c:v>
                </c:pt>
                <c:pt idx="1350">
                  <c:v>43966</c:v>
                </c:pt>
                <c:pt idx="1351">
                  <c:v>43969</c:v>
                </c:pt>
                <c:pt idx="1352">
                  <c:v>43970</c:v>
                </c:pt>
                <c:pt idx="1353">
                  <c:v>43971</c:v>
                </c:pt>
                <c:pt idx="1354">
                  <c:v>43972</c:v>
                </c:pt>
                <c:pt idx="1355">
                  <c:v>43973</c:v>
                </c:pt>
                <c:pt idx="1356">
                  <c:v>43977</c:v>
                </c:pt>
                <c:pt idx="1357">
                  <c:v>43978</c:v>
                </c:pt>
                <c:pt idx="1358">
                  <c:v>43979</c:v>
                </c:pt>
                <c:pt idx="1359">
                  <c:v>43980</c:v>
                </c:pt>
                <c:pt idx="1360">
                  <c:v>43983</c:v>
                </c:pt>
                <c:pt idx="1361">
                  <c:v>43984</c:v>
                </c:pt>
                <c:pt idx="1362">
                  <c:v>43985</c:v>
                </c:pt>
                <c:pt idx="1363">
                  <c:v>43986</c:v>
                </c:pt>
                <c:pt idx="1364">
                  <c:v>43987</c:v>
                </c:pt>
                <c:pt idx="1365">
                  <c:v>43990</c:v>
                </c:pt>
                <c:pt idx="1366">
                  <c:v>43991</c:v>
                </c:pt>
                <c:pt idx="1367">
                  <c:v>43992</c:v>
                </c:pt>
                <c:pt idx="1368">
                  <c:v>43993</c:v>
                </c:pt>
                <c:pt idx="1369">
                  <c:v>43994</c:v>
                </c:pt>
                <c:pt idx="1370">
                  <c:v>43997</c:v>
                </c:pt>
                <c:pt idx="1371">
                  <c:v>43998</c:v>
                </c:pt>
                <c:pt idx="1372">
                  <c:v>43999</c:v>
                </c:pt>
                <c:pt idx="1373">
                  <c:v>44000</c:v>
                </c:pt>
                <c:pt idx="1374">
                  <c:v>44001</c:v>
                </c:pt>
                <c:pt idx="1375">
                  <c:v>44004</c:v>
                </c:pt>
                <c:pt idx="1376">
                  <c:v>44005</c:v>
                </c:pt>
                <c:pt idx="1377">
                  <c:v>44006</c:v>
                </c:pt>
                <c:pt idx="1378">
                  <c:v>44007</c:v>
                </c:pt>
                <c:pt idx="1379">
                  <c:v>44008</c:v>
                </c:pt>
                <c:pt idx="1380">
                  <c:v>44011</c:v>
                </c:pt>
                <c:pt idx="1381">
                  <c:v>44012</c:v>
                </c:pt>
                <c:pt idx="1382">
                  <c:v>44013</c:v>
                </c:pt>
                <c:pt idx="1383">
                  <c:v>44014</c:v>
                </c:pt>
                <c:pt idx="1384">
                  <c:v>44018</c:v>
                </c:pt>
                <c:pt idx="1385">
                  <c:v>44019</c:v>
                </c:pt>
                <c:pt idx="1386">
                  <c:v>44020</c:v>
                </c:pt>
                <c:pt idx="1387">
                  <c:v>44021</c:v>
                </c:pt>
                <c:pt idx="1388">
                  <c:v>44022</c:v>
                </c:pt>
                <c:pt idx="1389">
                  <c:v>44025</c:v>
                </c:pt>
                <c:pt idx="1390">
                  <c:v>44026</c:v>
                </c:pt>
                <c:pt idx="1391">
                  <c:v>44027</c:v>
                </c:pt>
                <c:pt idx="1392">
                  <c:v>44028</c:v>
                </c:pt>
                <c:pt idx="1393">
                  <c:v>44029</c:v>
                </c:pt>
                <c:pt idx="1394">
                  <c:v>44032</c:v>
                </c:pt>
                <c:pt idx="1395">
                  <c:v>44033</c:v>
                </c:pt>
                <c:pt idx="1396">
                  <c:v>44034</c:v>
                </c:pt>
                <c:pt idx="1397">
                  <c:v>44035</c:v>
                </c:pt>
                <c:pt idx="1398">
                  <c:v>44036</c:v>
                </c:pt>
                <c:pt idx="1399">
                  <c:v>44039</c:v>
                </c:pt>
                <c:pt idx="1400">
                  <c:v>44040</c:v>
                </c:pt>
                <c:pt idx="1401">
                  <c:v>44041</c:v>
                </c:pt>
                <c:pt idx="1402">
                  <c:v>44042</c:v>
                </c:pt>
                <c:pt idx="1403">
                  <c:v>44043</c:v>
                </c:pt>
                <c:pt idx="1404">
                  <c:v>44046</c:v>
                </c:pt>
                <c:pt idx="1405">
                  <c:v>44047</c:v>
                </c:pt>
                <c:pt idx="1406">
                  <c:v>44048</c:v>
                </c:pt>
                <c:pt idx="1407">
                  <c:v>44049</c:v>
                </c:pt>
                <c:pt idx="1408">
                  <c:v>44050</c:v>
                </c:pt>
                <c:pt idx="1409">
                  <c:v>44053</c:v>
                </c:pt>
                <c:pt idx="1410">
                  <c:v>44054</c:v>
                </c:pt>
                <c:pt idx="1411">
                  <c:v>44055</c:v>
                </c:pt>
                <c:pt idx="1412">
                  <c:v>44056</c:v>
                </c:pt>
                <c:pt idx="1413">
                  <c:v>44057</c:v>
                </c:pt>
                <c:pt idx="1414">
                  <c:v>44060</c:v>
                </c:pt>
                <c:pt idx="1415">
                  <c:v>44061</c:v>
                </c:pt>
                <c:pt idx="1416">
                  <c:v>44062</c:v>
                </c:pt>
                <c:pt idx="1417">
                  <c:v>44063</c:v>
                </c:pt>
                <c:pt idx="1418">
                  <c:v>44064</c:v>
                </c:pt>
                <c:pt idx="1419">
                  <c:v>44067</c:v>
                </c:pt>
                <c:pt idx="1420">
                  <c:v>44068</c:v>
                </c:pt>
                <c:pt idx="1421">
                  <c:v>44069</c:v>
                </c:pt>
                <c:pt idx="1422">
                  <c:v>44070</c:v>
                </c:pt>
                <c:pt idx="1423">
                  <c:v>44071</c:v>
                </c:pt>
                <c:pt idx="1424">
                  <c:v>44074</c:v>
                </c:pt>
                <c:pt idx="1425">
                  <c:v>44075</c:v>
                </c:pt>
                <c:pt idx="1426">
                  <c:v>44076</c:v>
                </c:pt>
                <c:pt idx="1427">
                  <c:v>44077</c:v>
                </c:pt>
                <c:pt idx="1428">
                  <c:v>44078</c:v>
                </c:pt>
                <c:pt idx="1429">
                  <c:v>44082</c:v>
                </c:pt>
                <c:pt idx="1430">
                  <c:v>44083</c:v>
                </c:pt>
                <c:pt idx="1431">
                  <c:v>44084</c:v>
                </c:pt>
                <c:pt idx="1432">
                  <c:v>44085</c:v>
                </c:pt>
                <c:pt idx="1433">
                  <c:v>44088</c:v>
                </c:pt>
                <c:pt idx="1434">
                  <c:v>44089</c:v>
                </c:pt>
                <c:pt idx="1435">
                  <c:v>44090</c:v>
                </c:pt>
                <c:pt idx="1436">
                  <c:v>44091</c:v>
                </c:pt>
                <c:pt idx="1437">
                  <c:v>44092</c:v>
                </c:pt>
                <c:pt idx="1438">
                  <c:v>44095</c:v>
                </c:pt>
                <c:pt idx="1439">
                  <c:v>44096</c:v>
                </c:pt>
                <c:pt idx="1440">
                  <c:v>44097</c:v>
                </c:pt>
                <c:pt idx="1441">
                  <c:v>44098</c:v>
                </c:pt>
                <c:pt idx="1442">
                  <c:v>44099</c:v>
                </c:pt>
                <c:pt idx="1443">
                  <c:v>44102</c:v>
                </c:pt>
                <c:pt idx="1444">
                  <c:v>44103</c:v>
                </c:pt>
                <c:pt idx="1445">
                  <c:v>44104</c:v>
                </c:pt>
                <c:pt idx="1446">
                  <c:v>44105</c:v>
                </c:pt>
                <c:pt idx="1447">
                  <c:v>44106</c:v>
                </c:pt>
                <c:pt idx="1448">
                  <c:v>44109</c:v>
                </c:pt>
                <c:pt idx="1449">
                  <c:v>44110</c:v>
                </c:pt>
                <c:pt idx="1450">
                  <c:v>44111</c:v>
                </c:pt>
                <c:pt idx="1451">
                  <c:v>44112</c:v>
                </c:pt>
                <c:pt idx="1452">
                  <c:v>44113</c:v>
                </c:pt>
                <c:pt idx="1453">
                  <c:v>44116</c:v>
                </c:pt>
                <c:pt idx="1454">
                  <c:v>44117</c:v>
                </c:pt>
                <c:pt idx="1455">
                  <c:v>44118</c:v>
                </c:pt>
                <c:pt idx="1456">
                  <c:v>44119</c:v>
                </c:pt>
                <c:pt idx="1457">
                  <c:v>44120</c:v>
                </c:pt>
                <c:pt idx="1458">
                  <c:v>44123</c:v>
                </c:pt>
                <c:pt idx="1459">
                  <c:v>44124</c:v>
                </c:pt>
                <c:pt idx="1460">
                  <c:v>44125</c:v>
                </c:pt>
                <c:pt idx="1461">
                  <c:v>44126</c:v>
                </c:pt>
                <c:pt idx="1462">
                  <c:v>44127</c:v>
                </c:pt>
                <c:pt idx="1463">
                  <c:v>44130</c:v>
                </c:pt>
                <c:pt idx="1464">
                  <c:v>44131</c:v>
                </c:pt>
                <c:pt idx="1465">
                  <c:v>44132</c:v>
                </c:pt>
                <c:pt idx="1466">
                  <c:v>44133</c:v>
                </c:pt>
                <c:pt idx="1467">
                  <c:v>44134</c:v>
                </c:pt>
                <c:pt idx="1468">
                  <c:v>44137</c:v>
                </c:pt>
                <c:pt idx="1469">
                  <c:v>44138</c:v>
                </c:pt>
                <c:pt idx="1470">
                  <c:v>44139</c:v>
                </c:pt>
                <c:pt idx="1471">
                  <c:v>44140</c:v>
                </c:pt>
                <c:pt idx="1472">
                  <c:v>44141</c:v>
                </c:pt>
                <c:pt idx="1473">
                  <c:v>44144</c:v>
                </c:pt>
                <c:pt idx="1474">
                  <c:v>44145</c:v>
                </c:pt>
                <c:pt idx="1475">
                  <c:v>44146</c:v>
                </c:pt>
                <c:pt idx="1476">
                  <c:v>44147</c:v>
                </c:pt>
                <c:pt idx="1477">
                  <c:v>44148</c:v>
                </c:pt>
                <c:pt idx="1478">
                  <c:v>44151</c:v>
                </c:pt>
                <c:pt idx="1479">
                  <c:v>44152</c:v>
                </c:pt>
                <c:pt idx="1480">
                  <c:v>44153</c:v>
                </c:pt>
                <c:pt idx="1481">
                  <c:v>44154</c:v>
                </c:pt>
                <c:pt idx="1482">
                  <c:v>44155</c:v>
                </c:pt>
                <c:pt idx="1483">
                  <c:v>44158</c:v>
                </c:pt>
                <c:pt idx="1484">
                  <c:v>44159</c:v>
                </c:pt>
                <c:pt idx="1485">
                  <c:v>44160</c:v>
                </c:pt>
                <c:pt idx="1486">
                  <c:v>44162</c:v>
                </c:pt>
                <c:pt idx="1487">
                  <c:v>44165</c:v>
                </c:pt>
                <c:pt idx="1488">
                  <c:v>44166</c:v>
                </c:pt>
                <c:pt idx="1489">
                  <c:v>44167</c:v>
                </c:pt>
                <c:pt idx="1490">
                  <c:v>44168</c:v>
                </c:pt>
                <c:pt idx="1491">
                  <c:v>44169</c:v>
                </c:pt>
                <c:pt idx="1492">
                  <c:v>44172</c:v>
                </c:pt>
                <c:pt idx="1493">
                  <c:v>44173</c:v>
                </c:pt>
                <c:pt idx="1494">
                  <c:v>44174</c:v>
                </c:pt>
                <c:pt idx="1495">
                  <c:v>44175</c:v>
                </c:pt>
                <c:pt idx="1496">
                  <c:v>44176</c:v>
                </c:pt>
                <c:pt idx="1497">
                  <c:v>44179</c:v>
                </c:pt>
                <c:pt idx="1498">
                  <c:v>44180</c:v>
                </c:pt>
                <c:pt idx="1499">
                  <c:v>44181</c:v>
                </c:pt>
                <c:pt idx="1500">
                  <c:v>44182</c:v>
                </c:pt>
                <c:pt idx="1501">
                  <c:v>44183</c:v>
                </c:pt>
                <c:pt idx="1502">
                  <c:v>44186</c:v>
                </c:pt>
                <c:pt idx="1503">
                  <c:v>44187</c:v>
                </c:pt>
                <c:pt idx="1504">
                  <c:v>44188</c:v>
                </c:pt>
                <c:pt idx="1505">
                  <c:v>44189</c:v>
                </c:pt>
                <c:pt idx="1506">
                  <c:v>44193</c:v>
                </c:pt>
                <c:pt idx="1507">
                  <c:v>44194</c:v>
                </c:pt>
                <c:pt idx="1508">
                  <c:v>44195</c:v>
                </c:pt>
                <c:pt idx="1509">
                  <c:v>44196</c:v>
                </c:pt>
                <c:pt idx="1510">
                  <c:v>44200</c:v>
                </c:pt>
                <c:pt idx="1511">
                  <c:v>44201</c:v>
                </c:pt>
                <c:pt idx="1512">
                  <c:v>44202</c:v>
                </c:pt>
                <c:pt idx="1513">
                  <c:v>44203</c:v>
                </c:pt>
                <c:pt idx="1514">
                  <c:v>44204</c:v>
                </c:pt>
                <c:pt idx="1515">
                  <c:v>44207</c:v>
                </c:pt>
                <c:pt idx="1516">
                  <c:v>44208</c:v>
                </c:pt>
                <c:pt idx="1517">
                  <c:v>44209</c:v>
                </c:pt>
                <c:pt idx="1518">
                  <c:v>44210</c:v>
                </c:pt>
                <c:pt idx="1519">
                  <c:v>44211</c:v>
                </c:pt>
                <c:pt idx="1520">
                  <c:v>44215</c:v>
                </c:pt>
                <c:pt idx="1521">
                  <c:v>44216</c:v>
                </c:pt>
                <c:pt idx="1522">
                  <c:v>44217</c:v>
                </c:pt>
                <c:pt idx="1523">
                  <c:v>44218</c:v>
                </c:pt>
                <c:pt idx="1524">
                  <c:v>44221</c:v>
                </c:pt>
                <c:pt idx="1525">
                  <c:v>44222</c:v>
                </c:pt>
                <c:pt idx="1526">
                  <c:v>44223</c:v>
                </c:pt>
                <c:pt idx="1527">
                  <c:v>44224</c:v>
                </c:pt>
                <c:pt idx="1528">
                  <c:v>44225</c:v>
                </c:pt>
                <c:pt idx="1529">
                  <c:v>44228</c:v>
                </c:pt>
                <c:pt idx="1530">
                  <c:v>44229</c:v>
                </c:pt>
                <c:pt idx="1531">
                  <c:v>44230</c:v>
                </c:pt>
                <c:pt idx="1532">
                  <c:v>44231</c:v>
                </c:pt>
                <c:pt idx="1533">
                  <c:v>44232</c:v>
                </c:pt>
                <c:pt idx="1534">
                  <c:v>44235</c:v>
                </c:pt>
                <c:pt idx="1535">
                  <c:v>44236</c:v>
                </c:pt>
                <c:pt idx="1536">
                  <c:v>44237</c:v>
                </c:pt>
                <c:pt idx="1537">
                  <c:v>44238</c:v>
                </c:pt>
                <c:pt idx="1538">
                  <c:v>44239</c:v>
                </c:pt>
                <c:pt idx="1539">
                  <c:v>44243</c:v>
                </c:pt>
                <c:pt idx="1540">
                  <c:v>44244</c:v>
                </c:pt>
                <c:pt idx="1541">
                  <c:v>44245</c:v>
                </c:pt>
                <c:pt idx="1542">
                  <c:v>44246</c:v>
                </c:pt>
                <c:pt idx="1543">
                  <c:v>44249</c:v>
                </c:pt>
                <c:pt idx="1544">
                  <c:v>44250</c:v>
                </c:pt>
                <c:pt idx="1545">
                  <c:v>44251</c:v>
                </c:pt>
                <c:pt idx="1546">
                  <c:v>44252</c:v>
                </c:pt>
                <c:pt idx="1547">
                  <c:v>44253</c:v>
                </c:pt>
                <c:pt idx="1548">
                  <c:v>44256</c:v>
                </c:pt>
                <c:pt idx="1549">
                  <c:v>44257</c:v>
                </c:pt>
                <c:pt idx="1550">
                  <c:v>44258</c:v>
                </c:pt>
                <c:pt idx="1551">
                  <c:v>44259</c:v>
                </c:pt>
                <c:pt idx="1552">
                  <c:v>44260</c:v>
                </c:pt>
                <c:pt idx="1553">
                  <c:v>44263</c:v>
                </c:pt>
                <c:pt idx="1554">
                  <c:v>44264</c:v>
                </c:pt>
                <c:pt idx="1555">
                  <c:v>44265</c:v>
                </c:pt>
                <c:pt idx="1556">
                  <c:v>44266</c:v>
                </c:pt>
                <c:pt idx="1557">
                  <c:v>44267</c:v>
                </c:pt>
                <c:pt idx="1558">
                  <c:v>44270</c:v>
                </c:pt>
                <c:pt idx="1559">
                  <c:v>44271</c:v>
                </c:pt>
                <c:pt idx="1560">
                  <c:v>44272</c:v>
                </c:pt>
                <c:pt idx="1561">
                  <c:v>44273</c:v>
                </c:pt>
                <c:pt idx="1562">
                  <c:v>44274</c:v>
                </c:pt>
                <c:pt idx="1563">
                  <c:v>44277</c:v>
                </c:pt>
                <c:pt idx="1564">
                  <c:v>44278</c:v>
                </c:pt>
                <c:pt idx="1565">
                  <c:v>44279</c:v>
                </c:pt>
                <c:pt idx="1566">
                  <c:v>44280</c:v>
                </c:pt>
                <c:pt idx="1567">
                  <c:v>44281</c:v>
                </c:pt>
                <c:pt idx="1568">
                  <c:v>44284</c:v>
                </c:pt>
                <c:pt idx="1569">
                  <c:v>44285</c:v>
                </c:pt>
                <c:pt idx="1570">
                  <c:v>44286</c:v>
                </c:pt>
                <c:pt idx="1571">
                  <c:v>44287</c:v>
                </c:pt>
                <c:pt idx="1572">
                  <c:v>44291</c:v>
                </c:pt>
                <c:pt idx="1573">
                  <c:v>44292</c:v>
                </c:pt>
                <c:pt idx="1574">
                  <c:v>44293</c:v>
                </c:pt>
                <c:pt idx="1575">
                  <c:v>44294</c:v>
                </c:pt>
                <c:pt idx="1576">
                  <c:v>44295</c:v>
                </c:pt>
                <c:pt idx="1577">
                  <c:v>44298</c:v>
                </c:pt>
                <c:pt idx="1578">
                  <c:v>44299</c:v>
                </c:pt>
                <c:pt idx="1579">
                  <c:v>44300</c:v>
                </c:pt>
                <c:pt idx="1580">
                  <c:v>44301</c:v>
                </c:pt>
                <c:pt idx="1581">
                  <c:v>44302</c:v>
                </c:pt>
                <c:pt idx="1582">
                  <c:v>44305</c:v>
                </c:pt>
                <c:pt idx="1583">
                  <c:v>44306</c:v>
                </c:pt>
                <c:pt idx="1584">
                  <c:v>44307</c:v>
                </c:pt>
                <c:pt idx="1585">
                  <c:v>44308</c:v>
                </c:pt>
                <c:pt idx="1586">
                  <c:v>44309</c:v>
                </c:pt>
                <c:pt idx="1587">
                  <c:v>44312</c:v>
                </c:pt>
                <c:pt idx="1588">
                  <c:v>44313</c:v>
                </c:pt>
                <c:pt idx="1589">
                  <c:v>44314</c:v>
                </c:pt>
                <c:pt idx="1590">
                  <c:v>44315</c:v>
                </c:pt>
                <c:pt idx="1591">
                  <c:v>44316</c:v>
                </c:pt>
                <c:pt idx="1592">
                  <c:v>44319</c:v>
                </c:pt>
                <c:pt idx="1593">
                  <c:v>44320</c:v>
                </c:pt>
                <c:pt idx="1594">
                  <c:v>44321</c:v>
                </c:pt>
                <c:pt idx="1595">
                  <c:v>44322</c:v>
                </c:pt>
                <c:pt idx="1596">
                  <c:v>44323</c:v>
                </c:pt>
                <c:pt idx="1597">
                  <c:v>44326</c:v>
                </c:pt>
                <c:pt idx="1598">
                  <c:v>44327</c:v>
                </c:pt>
                <c:pt idx="1599">
                  <c:v>44328</c:v>
                </c:pt>
                <c:pt idx="1600">
                  <c:v>44329</c:v>
                </c:pt>
                <c:pt idx="1601">
                  <c:v>44330</c:v>
                </c:pt>
                <c:pt idx="1602">
                  <c:v>44333</c:v>
                </c:pt>
                <c:pt idx="1603">
                  <c:v>44334</c:v>
                </c:pt>
                <c:pt idx="1604">
                  <c:v>44335</c:v>
                </c:pt>
                <c:pt idx="1605">
                  <c:v>44336</c:v>
                </c:pt>
                <c:pt idx="1606">
                  <c:v>44337</c:v>
                </c:pt>
                <c:pt idx="1607">
                  <c:v>44340</c:v>
                </c:pt>
                <c:pt idx="1608">
                  <c:v>44341</c:v>
                </c:pt>
                <c:pt idx="1609">
                  <c:v>44342</c:v>
                </c:pt>
                <c:pt idx="1610">
                  <c:v>44343</c:v>
                </c:pt>
                <c:pt idx="1611">
                  <c:v>44344</c:v>
                </c:pt>
                <c:pt idx="1612">
                  <c:v>44348</c:v>
                </c:pt>
                <c:pt idx="1613">
                  <c:v>44349</c:v>
                </c:pt>
                <c:pt idx="1614">
                  <c:v>44350</c:v>
                </c:pt>
                <c:pt idx="1615">
                  <c:v>44351</c:v>
                </c:pt>
                <c:pt idx="1616">
                  <c:v>44354</c:v>
                </c:pt>
                <c:pt idx="1617">
                  <c:v>44355</c:v>
                </c:pt>
                <c:pt idx="1618">
                  <c:v>44356</c:v>
                </c:pt>
                <c:pt idx="1619">
                  <c:v>44357</c:v>
                </c:pt>
                <c:pt idx="1620">
                  <c:v>44358</c:v>
                </c:pt>
                <c:pt idx="1621">
                  <c:v>44361</c:v>
                </c:pt>
                <c:pt idx="1622">
                  <c:v>44362</c:v>
                </c:pt>
                <c:pt idx="1623">
                  <c:v>44363</c:v>
                </c:pt>
                <c:pt idx="1624">
                  <c:v>44364</c:v>
                </c:pt>
                <c:pt idx="1625">
                  <c:v>44365</c:v>
                </c:pt>
                <c:pt idx="1626">
                  <c:v>44368</c:v>
                </c:pt>
                <c:pt idx="1627">
                  <c:v>44369</c:v>
                </c:pt>
                <c:pt idx="1628">
                  <c:v>44370</c:v>
                </c:pt>
                <c:pt idx="1629">
                  <c:v>44371</c:v>
                </c:pt>
                <c:pt idx="1630">
                  <c:v>44372</c:v>
                </c:pt>
                <c:pt idx="1631">
                  <c:v>44375</c:v>
                </c:pt>
                <c:pt idx="1632">
                  <c:v>44376</c:v>
                </c:pt>
                <c:pt idx="1633">
                  <c:v>44377</c:v>
                </c:pt>
                <c:pt idx="1634">
                  <c:v>44378</c:v>
                </c:pt>
                <c:pt idx="1635">
                  <c:v>44379</c:v>
                </c:pt>
                <c:pt idx="1636">
                  <c:v>44383</c:v>
                </c:pt>
                <c:pt idx="1637">
                  <c:v>44384</c:v>
                </c:pt>
                <c:pt idx="1638">
                  <c:v>44385</c:v>
                </c:pt>
                <c:pt idx="1639">
                  <c:v>44386</c:v>
                </c:pt>
                <c:pt idx="1640">
                  <c:v>44389</c:v>
                </c:pt>
                <c:pt idx="1641">
                  <c:v>44390</c:v>
                </c:pt>
                <c:pt idx="1642">
                  <c:v>44391</c:v>
                </c:pt>
                <c:pt idx="1643">
                  <c:v>44392</c:v>
                </c:pt>
                <c:pt idx="1644">
                  <c:v>44393</c:v>
                </c:pt>
                <c:pt idx="1645">
                  <c:v>44396</c:v>
                </c:pt>
                <c:pt idx="1646">
                  <c:v>44397</c:v>
                </c:pt>
                <c:pt idx="1647">
                  <c:v>44398</c:v>
                </c:pt>
                <c:pt idx="1648">
                  <c:v>44399</c:v>
                </c:pt>
                <c:pt idx="1649">
                  <c:v>44400</c:v>
                </c:pt>
                <c:pt idx="1650">
                  <c:v>44403</c:v>
                </c:pt>
                <c:pt idx="1651">
                  <c:v>44404</c:v>
                </c:pt>
                <c:pt idx="1652">
                  <c:v>44405</c:v>
                </c:pt>
                <c:pt idx="1653">
                  <c:v>44406</c:v>
                </c:pt>
                <c:pt idx="1654">
                  <c:v>44407</c:v>
                </c:pt>
                <c:pt idx="1655">
                  <c:v>44410</c:v>
                </c:pt>
                <c:pt idx="1656">
                  <c:v>44411</c:v>
                </c:pt>
                <c:pt idx="1657">
                  <c:v>44412</c:v>
                </c:pt>
                <c:pt idx="1658">
                  <c:v>44413</c:v>
                </c:pt>
                <c:pt idx="1659">
                  <c:v>44414</c:v>
                </c:pt>
                <c:pt idx="1660">
                  <c:v>44417</c:v>
                </c:pt>
                <c:pt idx="1661">
                  <c:v>44418</c:v>
                </c:pt>
                <c:pt idx="1662">
                  <c:v>44419</c:v>
                </c:pt>
                <c:pt idx="1663">
                  <c:v>44420</c:v>
                </c:pt>
                <c:pt idx="1664">
                  <c:v>44421</c:v>
                </c:pt>
                <c:pt idx="1665">
                  <c:v>44424</c:v>
                </c:pt>
                <c:pt idx="1666">
                  <c:v>44425</c:v>
                </c:pt>
                <c:pt idx="1667">
                  <c:v>44426</c:v>
                </c:pt>
                <c:pt idx="1668">
                  <c:v>44427</c:v>
                </c:pt>
                <c:pt idx="1669">
                  <c:v>44428</c:v>
                </c:pt>
                <c:pt idx="1670">
                  <c:v>44431</c:v>
                </c:pt>
                <c:pt idx="1671">
                  <c:v>44432</c:v>
                </c:pt>
                <c:pt idx="1672">
                  <c:v>44433</c:v>
                </c:pt>
                <c:pt idx="1673">
                  <c:v>44434</c:v>
                </c:pt>
                <c:pt idx="1674">
                  <c:v>44435</c:v>
                </c:pt>
                <c:pt idx="1675">
                  <c:v>44438</c:v>
                </c:pt>
                <c:pt idx="1676">
                  <c:v>44439</c:v>
                </c:pt>
                <c:pt idx="1677">
                  <c:v>44440</c:v>
                </c:pt>
                <c:pt idx="1678">
                  <c:v>44441</c:v>
                </c:pt>
                <c:pt idx="1679">
                  <c:v>44442</c:v>
                </c:pt>
                <c:pt idx="1680">
                  <c:v>44446</c:v>
                </c:pt>
                <c:pt idx="1681">
                  <c:v>44447</c:v>
                </c:pt>
                <c:pt idx="1682">
                  <c:v>44448</c:v>
                </c:pt>
                <c:pt idx="1683">
                  <c:v>44449</c:v>
                </c:pt>
                <c:pt idx="1684">
                  <c:v>44452</c:v>
                </c:pt>
                <c:pt idx="1685">
                  <c:v>44453</c:v>
                </c:pt>
                <c:pt idx="1686">
                  <c:v>44454</c:v>
                </c:pt>
                <c:pt idx="1687">
                  <c:v>44455</c:v>
                </c:pt>
                <c:pt idx="1688">
                  <c:v>44456</c:v>
                </c:pt>
                <c:pt idx="1689">
                  <c:v>44459</c:v>
                </c:pt>
                <c:pt idx="1690">
                  <c:v>44460</c:v>
                </c:pt>
                <c:pt idx="1691">
                  <c:v>44461</c:v>
                </c:pt>
                <c:pt idx="1692">
                  <c:v>44462</c:v>
                </c:pt>
                <c:pt idx="1693">
                  <c:v>44463</c:v>
                </c:pt>
                <c:pt idx="1694">
                  <c:v>44466</c:v>
                </c:pt>
                <c:pt idx="1695">
                  <c:v>44467</c:v>
                </c:pt>
                <c:pt idx="1696">
                  <c:v>44468</c:v>
                </c:pt>
                <c:pt idx="1697">
                  <c:v>44469</c:v>
                </c:pt>
                <c:pt idx="1698">
                  <c:v>44470</c:v>
                </c:pt>
                <c:pt idx="1699">
                  <c:v>44473</c:v>
                </c:pt>
                <c:pt idx="1700">
                  <c:v>44474</c:v>
                </c:pt>
                <c:pt idx="1701">
                  <c:v>44475</c:v>
                </c:pt>
                <c:pt idx="1702">
                  <c:v>44476</c:v>
                </c:pt>
                <c:pt idx="1703">
                  <c:v>44477</c:v>
                </c:pt>
                <c:pt idx="1704">
                  <c:v>44480</c:v>
                </c:pt>
                <c:pt idx="1705">
                  <c:v>44481</c:v>
                </c:pt>
                <c:pt idx="1706">
                  <c:v>44482</c:v>
                </c:pt>
                <c:pt idx="1707">
                  <c:v>44483</c:v>
                </c:pt>
                <c:pt idx="1708">
                  <c:v>44484</c:v>
                </c:pt>
                <c:pt idx="1709">
                  <c:v>44487</c:v>
                </c:pt>
                <c:pt idx="1710">
                  <c:v>44488</c:v>
                </c:pt>
                <c:pt idx="1711">
                  <c:v>44489</c:v>
                </c:pt>
                <c:pt idx="1712">
                  <c:v>44490</c:v>
                </c:pt>
                <c:pt idx="1713">
                  <c:v>44491</c:v>
                </c:pt>
                <c:pt idx="1714">
                  <c:v>44494</c:v>
                </c:pt>
                <c:pt idx="1715">
                  <c:v>44495</c:v>
                </c:pt>
                <c:pt idx="1716">
                  <c:v>44496</c:v>
                </c:pt>
                <c:pt idx="1717">
                  <c:v>44497</c:v>
                </c:pt>
                <c:pt idx="1718">
                  <c:v>44498</c:v>
                </c:pt>
                <c:pt idx="1719">
                  <c:v>44501</c:v>
                </c:pt>
                <c:pt idx="1720">
                  <c:v>44502</c:v>
                </c:pt>
                <c:pt idx="1721">
                  <c:v>44503</c:v>
                </c:pt>
                <c:pt idx="1722">
                  <c:v>44504</c:v>
                </c:pt>
                <c:pt idx="1723">
                  <c:v>44505</c:v>
                </c:pt>
                <c:pt idx="1724">
                  <c:v>44508</c:v>
                </c:pt>
                <c:pt idx="1725">
                  <c:v>44509</c:v>
                </c:pt>
                <c:pt idx="1726">
                  <c:v>44510</c:v>
                </c:pt>
                <c:pt idx="1727">
                  <c:v>44511</c:v>
                </c:pt>
                <c:pt idx="1728">
                  <c:v>44512</c:v>
                </c:pt>
                <c:pt idx="1729">
                  <c:v>44515</c:v>
                </c:pt>
                <c:pt idx="1730">
                  <c:v>44516</c:v>
                </c:pt>
                <c:pt idx="1731">
                  <c:v>44517</c:v>
                </c:pt>
                <c:pt idx="1732">
                  <c:v>44518</c:v>
                </c:pt>
                <c:pt idx="1733">
                  <c:v>44519</c:v>
                </c:pt>
                <c:pt idx="1734">
                  <c:v>44522</c:v>
                </c:pt>
                <c:pt idx="1735">
                  <c:v>44523</c:v>
                </c:pt>
                <c:pt idx="1736">
                  <c:v>44524</c:v>
                </c:pt>
                <c:pt idx="1737">
                  <c:v>44526</c:v>
                </c:pt>
                <c:pt idx="1738">
                  <c:v>44529</c:v>
                </c:pt>
                <c:pt idx="1739">
                  <c:v>44530</c:v>
                </c:pt>
                <c:pt idx="1740">
                  <c:v>44531</c:v>
                </c:pt>
                <c:pt idx="1741">
                  <c:v>44532</c:v>
                </c:pt>
                <c:pt idx="1742">
                  <c:v>44533</c:v>
                </c:pt>
                <c:pt idx="1743">
                  <c:v>44536</c:v>
                </c:pt>
                <c:pt idx="1744">
                  <c:v>44537</c:v>
                </c:pt>
                <c:pt idx="1745">
                  <c:v>44538</c:v>
                </c:pt>
                <c:pt idx="1746">
                  <c:v>44539</c:v>
                </c:pt>
                <c:pt idx="1747">
                  <c:v>44540</c:v>
                </c:pt>
                <c:pt idx="1748">
                  <c:v>44543</c:v>
                </c:pt>
                <c:pt idx="1749">
                  <c:v>44544</c:v>
                </c:pt>
                <c:pt idx="1750">
                  <c:v>44545</c:v>
                </c:pt>
                <c:pt idx="1751">
                  <c:v>44546</c:v>
                </c:pt>
                <c:pt idx="1752">
                  <c:v>44547</c:v>
                </c:pt>
                <c:pt idx="1753">
                  <c:v>44550</c:v>
                </c:pt>
                <c:pt idx="1754">
                  <c:v>44551</c:v>
                </c:pt>
                <c:pt idx="1755">
                  <c:v>44552</c:v>
                </c:pt>
                <c:pt idx="1756">
                  <c:v>44553</c:v>
                </c:pt>
                <c:pt idx="1757">
                  <c:v>44557</c:v>
                </c:pt>
                <c:pt idx="1758">
                  <c:v>44558</c:v>
                </c:pt>
                <c:pt idx="1759">
                  <c:v>44559</c:v>
                </c:pt>
                <c:pt idx="1760">
                  <c:v>44560</c:v>
                </c:pt>
                <c:pt idx="1761">
                  <c:v>44561</c:v>
                </c:pt>
                <c:pt idx="1762">
                  <c:v>44564</c:v>
                </c:pt>
                <c:pt idx="1763">
                  <c:v>44565</c:v>
                </c:pt>
                <c:pt idx="1764">
                  <c:v>44566</c:v>
                </c:pt>
                <c:pt idx="1765">
                  <c:v>44567</c:v>
                </c:pt>
                <c:pt idx="1766">
                  <c:v>44568</c:v>
                </c:pt>
                <c:pt idx="1767">
                  <c:v>44571</c:v>
                </c:pt>
                <c:pt idx="1768">
                  <c:v>44572</c:v>
                </c:pt>
                <c:pt idx="1769">
                  <c:v>44573</c:v>
                </c:pt>
                <c:pt idx="1770">
                  <c:v>44574</c:v>
                </c:pt>
                <c:pt idx="1771">
                  <c:v>44575</c:v>
                </c:pt>
                <c:pt idx="1772">
                  <c:v>44579</c:v>
                </c:pt>
                <c:pt idx="1773">
                  <c:v>44580</c:v>
                </c:pt>
                <c:pt idx="1774">
                  <c:v>44581</c:v>
                </c:pt>
                <c:pt idx="1775">
                  <c:v>44582</c:v>
                </c:pt>
                <c:pt idx="1776">
                  <c:v>44585</c:v>
                </c:pt>
                <c:pt idx="1777">
                  <c:v>44586</c:v>
                </c:pt>
                <c:pt idx="1778">
                  <c:v>44587</c:v>
                </c:pt>
                <c:pt idx="1779">
                  <c:v>44588</c:v>
                </c:pt>
                <c:pt idx="1780">
                  <c:v>44589</c:v>
                </c:pt>
                <c:pt idx="1781">
                  <c:v>44592</c:v>
                </c:pt>
                <c:pt idx="1782">
                  <c:v>44593</c:v>
                </c:pt>
                <c:pt idx="1783">
                  <c:v>44594</c:v>
                </c:pt>
                <c:pt idx="1784">
                  <c:v>44595</c:v>
                </c:pt>
                <c:pt idx="1785">
                  <c:v>44596</c:v>
                </c:pt>
                <c:pt idx="1786">
                  <c:v>44599</c:v>
                </c:pt>
                <c:pt idx="1787">
                  <c:v>44600</c:v>
                </c:pt>
                <c:pt idx="1788">
                  <c:v>44601</c:v>
                </c:pt>
                <c:pt idx="1789">
                  <c:v>44602</c:v>
                </c:pt>
                <c:pt idx="1790">
                  <c:v>44603</c:v>
                </c:pt>
                <c:pt idx="1791">
                  <c:v>44606</c:v>
                </c:pt>
                <c:pt idx="1792">
                  <c:v>44607</c:v>
                </c:pt>
                <c:pt idx="1793">
                  <c:v>44608</c:v>
                </c:pt>
                <c:pt idx="1794">
                  <c:v>44609</c:v>
                </c:pt>
                <c:pt idx="1795">
                  <c:v>44610</c:v>
                </c:pt>
                <c:pt idx="1796">
                  <c:v>44614</c:v>
                </c:pt>
                <c:pt idx="1797">
                  <c:v>44615</c:v>
                </c:pt>
                <c:pt idx="1798">
                  <c:v>44616</c:v>
                </c:pt>
                <c:pt idx="1799">
                  <c:v>44617</c:v>
                </c:pt>
                <c:pt idx="1800">
                  <c:v>44620</c:v>
                </c:pt>
                <c:pt idx="1801">
                  <c:v>44621</c:v>
                </c:pt>
                <c:pt idx="1802">
                  <c:v>44622</c:v>
                </c:pt>
                <c:pt idx="1803">
                  <c:v>44623</c:v>
                </c:pt>
                <c:pt idx="1804">
                  <c:v>44624</c:v>
                </c:pt>
                <c:pt idx="1805">
                  <c:v>44627</c:v>
                </c:pt>
                <c:pt idx="1806">
                  <c:v>44628</c:v>
                </c:pt>
                <c:pt idx="1807">
                  <c:v>44629</c:v>
                </c:pt>
                <c:pt idx="1808">
                  <c:v>44630</c:v>
                </c:pt>
                <c:pt idx="1809">
                  <c:v>44631</c:v>
                </c:pt>
                <c:pt idx="1810">
                  <c:v>44634</c:v>
                </c:pt>
                <c:pt idx="1811">
                  <c:v>44635</c:v>
                </c:pt>
                <c:pt idx="1812">
                  <c:v>44636</c:v>
                </c:pt>
                <c:pt idx="1813">
                  <c:v>44637</c:v>
                </c:pt>
                <c:pt idx="1814">
                  <c:v>44638</c:v>
                </c:pt>
                <c:pt idx="1815">
                  <c:v>44641</c:v>
                </c:pt>
                <c:pt idx="1816">
                  <c:v>44642</c:v>
                </c:pt>
                <c:pt idx="1817">
                  <c:v>44643</c:v>
                </c:pt>
                <c:pt idx="1818">
                  <c:v>44644</c:v>
                </c:pt>
                <c:pt idx="1819">
                  <c:v>44645</c:v>
                </c:pt>
                <c:pt idx="1820">
                  <c:v>44648</c:v>
                </c:pt>
                <c:pt idx="1821">
                  <c:v>44649</c:v>
                </c:pt>
                <c:pt idx="1822">
                  <c:v>44650</c:v>
                </c:pt>
                <c:pt idx="1823">
                  <c:v>44651</c:v>
                </c:pt>
                <c:pt idx="1824">
                  <c:v>44652</c:v>
                </c:pt>
                <c:pt idx="1825">
                  <c:v>44655</c:v>
                </c:pt>
                <c:pt idx="1826">
                  <c:v>44656</c:v>
                </c:pt>
                <c:pt idx="1827">
                  <c:v>44657</c:v>
                </c:pt>
                <c:pt idx="1828">
                  <c:v>44658</c:v>
                </c:pt>
                <c:pt idx="1829">
                  <c:v>44659</c:v>
                </c:pt>
                <c:pt idx="1830">
                  <c:v>44662</c:v>
                </c:pt>
                <c:pt idx="1831">
                  <c:v>44663</c:v>
                </c:pt>
                <c:pt idx="1832">
                  <c:v>44664</c:v>
                </c:pt>
                <c:pt idx="1833">
                  <c:v>44665</c:v>
                </c:pt>
                <c:pt idx="1834">
                  <c:v>44669</c:v>
                </c:pt>
                <c:pt idx="1835">
                  <c:v>44670</c:v>
                </c:pt>
                <c:pt idx="1836">
                  <c:v>44671</c:v>
                </c:pt>
                <c:pt idx="1837">
                  <c:v>44672</c:v>
                </c:pt>
                <c:pt idx="1838">
                  <c:v>44673</c:v>
                </c:pt>
                <c:pt idx="1839">
                  <c:v>44676</c:v>
                </c:pt>
                <c:pt idx="1840">
                  <c:v>44677</c:v>
                </c:pt>
                <c:pt idx="1841">
                  <c:v>44678</c:v>
                </c:pt>
                <c:pt idx="1842">
                  <c:v>44679</c:v>
                </c:pt>
                <c:pt idx="1843">
                  <c:v>44680</c:v>
                </c:pt>
                <c:pt idx="1844">
                  <c:v>44683</c:v>
                </c:pt>
                <c:pt idx="1845">
                  <c:v>44684</c:v>
                </c:pt>
                <c:pt idx="1846">
                  <c:v>44685</c:v>
                </c:pt>
                <c:pt idx="1847">
                  <c:v>44686</c:v>
                </c:pt>
                <c:pt idx="1848">
                  <c:v>44687</c:v>
                </c:pt>
                <c:pt idx="1849">
                  <c:v>44690</c:v>
                </c:pt>
                <c:pt idx="1850">
                  <c:v>44691</c:v>
                </c:pt>
                <c:pt idx="1851">
                  <c:v>44692</c:v>
                </c:pt>
                <c:pt idx="1852">
                  <c:v>44693</c:v>
                </c:pt>
                <c:pt idx="1853">
                  <c:v>44694</c:v>
                </c:pt>
                <c:pt idx="1854">
                  <c:v>44697</c:v>
                </c:pt>
                <c:pt idx="1855">
                  <c:v>44698</c:v>
                </c:pt>
                <c:pt idx="1856">
                  <c:v>44699</c:v>
                </c:pt>
                <c:pt idx="1857">
                  <c:v>44700</c:v>
                </c:pt>
                <c:pt idx="1858">
                  <c:v>44701</c:v>
                </c:pt>
                <c:pt idx="1859">
                  <c:v>44704</c:v>
                </c:pt>
                <c:pt idx="1860">
                  <c:v>44705</c:v>
                </c:pt>
                <c:pt idx="1861">
                  <c:v>44706</c:v>
                </c:pt>
                <c:pt idx="1862">
                  <c:v>44707</c:v>
                </c:pt>
                <c:pt idx="1863">
                  <c:v>44708</c:v>
                </c:pt>
                <c:pt idx="1864">
                  <c:v>44712</c:v>
                </c:pt>
                <c:pt idx="1865">
                  <c:v>44713</c:v>
                </c:pt>
                <c:pt idx="1866">
                  <c:v>44714</c:v>
                </c:pt>
                <c:pt idx="1867">
                  <c:v>44715</c:v>
                </c:pt>
                <c:pt idx="1868">
                  <c:v>44718</c:v>
                </c:pt>
                <c:pt idx="1869">
                  <c:v>44719</c:v>
                </c:pt>
                <c:pt idx="1870">
                  <c:v>44720</c:v>
                </c:pt>
                <c:pt idx="1871">
                  <c:v>44721</c:v>
                </c:pt>
                <c:pt idx="1872">
                  <c:v>44722</c:v>
                </c:pt>
                <c:pt idx="1873">
                  <c:v>44725</c:v>
                </c:pt>
                <c:pt idx="1874">
                  <c:v>44726</c:v>
                </c:pt>
                <c:pt idx="1875">
                  <c:v>44727</c:v>
                </c:pt>
                <c:pt idx="1876">
                  <c:v>44728</c:v>
                </c:pt>
                <c:pt idx="1877">
                  <c:v>44729</c:v>
                </c:pt>
                <c:pt idx="1878">
                  <c:v>44733</c:v>
                </c:pt>
                <c:pt idx="1879">
                  <c:v>44734</c:v>
                </c:pt>
                <c:pt idx="1880">
                  <c:v>44735</c:v>
                </c:pt>
                <c:pt idx="1881">
                  <c:v>44736</c:v>
                </c:pt>
                <c:pt idx="1882">
                  <c:v>44739</c:v>
                </c:pt>
                <c:pt idx="1883">
                  <c:v>44740</c:v>
                </c:pt>
                <c:pt idx="1884">
                  <c:v>44741</c:v>
                </c:pt>
                <c:pt idx="1885">
                  <c:v>44742</c:v>
                </c:pt>
                <c:pt idx="1886">
                  <c:v>44743</c:v>
                </c:pt>
                <c:pt idx="1887">
                  <c:v>44747</c:v>
                </c:pt>
                <c:pt idx="1888">
                  <c:v>44748</c:v>
                </c:pt>
                <c:pt idx="1889">
                  <c:v>44749</c:v>
                </c:pt>
                <c:pt idx="1890">
                  <c:v>44750</c:v>
                </c:pt>
                <c:pt idx="1891">
                  <c:v>44753</c:v>
                </c:pt>
                <c:pt idx="1892">
                  <c:v>44754</c:v>
                </c:pt>
                <c:pt idx="1893">
                  <c:v>44755</c:v>
                </c:pt>
                <c:pt idx="1894">
                  <c:v>44756</c:v>
                </c:pt>
                <c:pt idx="1895">
                  <c:v>44757</c:v>
                </c:pt>
                <c:pt idx="1896">
                  <c:v>44760</c:v>
                </c:pt>
                <c:pt idx="1897">
                  <c:v>44761</c:v>
                </c:pt>
                <c:pt idx="1898">
                  <c:v>44762</c:v>
                </c:pt>
                <c:pt idx="1899">
                  <c:v>44763</c:v>
                </c:pt>
                <c:pt idx="1900">
                  <c:v>44764</c:v>
                </c:pt>
                <c:pt idx="1901">
                  <c:v>44767</c:v>
                </c:pt>
                <c:pt idx="1902">
                  <c:v>44768</c:v>
                </c:pt>
                <c:pt idx="1903">
                  <c:v>44769</c:v>
                </c:pt>
                <c:pt idx="1904">
                  <c:v>44770</c:v>
                </c:pt>
                <c:pt idx="1905">
                  <c:v>44771</c:v>
                </c:pt>
                <c:pt idx="1906">
                  <c:v>44774</c:v>
                </c:pt>
                <c:pt idx="1907">
                  <c:v>44775</c:v>
                </c:pt>
                <c:pt idx="1908">
                  <c:v>44776</c:v>
                </c:pt>
                <c:pt idx="1909">
                  <c:v>44777</c:v>
                </c:pt>
                <c:pt idx="1910">
                  <c:v>44778</c:v>
                </c:pt>
                <c:pt idx="1911">
                  <c:v>44781</c:v>
                </c:pt>
                <c:pt idx="1912">
                  <c:v>44782</c:v>
                </c:pt>
                <c:pt idx="1913">
                  <c:v>44783</c:v>
                </c:pt>
                <c:pt idx="1914">
                  <c:v>44784</c:v>
                </c:pt>
                <c:pt idx="1915">
                  <c:v>44785</c:v>
                </c:pt>
                <c:pt idx="1916">
                  <c:v>44788</c:v>
                </c:pt>
                <c:pt idx="1917">
                  <c:v>44789</c:v>
                </c:pt>
                <c:pt idx="1918">
                  <c:v>44790</c:v>
                </c:pt>
                <c:pt idx="1919">
                  <c:v>44791</c:v>
                </c:pt>
                <c:pt idx="1920">
                  <c:v>44792</c:v>
                </c:pt>
                <c:pt idx="1921">
                  <c:v>44795</c:v>
                </c:pt>
                <c:pt idx="1922">
                  <c:v>44796</c:v>
                </c:pt>
                <c:pt idx="1923">
                  <c:v>44797</c:v>
                </c:pt>
                <c:pt idx="1924">
                  <c:v>44798</c:v>
                </c:pt>
                <c:pt idx="1925">
                  <c:v>44799</c:v>
                </c:pt>
                <c:pt idx="1926">
                  <c:v>44802</c:v>
                </c:pt>
                <c:pt idx="1927">
                  <c:v>44803</c:v>
                </c:pt>
                <c:pt idx="1928">
                  <c:v>44804</c:v>
                </c:pt>
                <c:pt idx="1929">
                  <c:v>44805</c:v>
                </c:pt>
                <c:pt idx="1930">
                  <c:v>44806</c:v>
                </c:pt>
                <c:pt idx="1931">
                  <c:v>44810</c:v>
                </c:pt>
                <c:pt idx="1932">
                  <c:v>44811</c:v>
                </c:pt>
                <c:pt idx="1933">
                  <c:v>44812</c:v>
                </c:pt>
                <c:pt idx="1934">
                  <c:v>44813</c:v>
                </c:pt>
                <c:pt idx="1935">
                  <c:v>44816</c:v>
                </c:pt>
                <c:pt idx="1936">
                  <c:v>44817</c:v>
                </c:pt>
                <c:pt idx="1937">
                  <c:v>44818</c:v>
                </c:pt>
                <c:pt idx="1938">
                  <c:v>44819</c:v>
                </c:pt>
                <c:pt idx="1939">
                  <c:v>44820</c:v>
                </c:pt>
                <c:pt idx="1940">
                  <c:v>44823</c:v>
                </c:pt>
                <c:pt idx="1941">
                  <c:v>44824</c:v>
                </c:pt>
                <c:pt idx="1942">
                  <c:v>44825</c:v>
                </c:pt>
                <c:pt idx="1943">
                  <c:v>44826</c:v>
                </c:pt>
                <c:pt idx="1944">
                  <c:v>44827</c:v>
                </c:pt>
                <c:pt idx="1945">
                  <c:v>44830</c:v>
                </c:pt>
                <c:pt idx="1946">
                  <c:v>44831</c:v>
                </c:pt>
                <c:pt idx="1947">
                  <c:v>44832</c:v>
                </c:pt>
                <c:pt idx="1948">
                  <c:v>44833</c:v>
                </c:pt>
                <c:pt idx="1949">
                  <c:v>44834</c:v>
                </c:pt>
                <c:pt idx="1950">
                  <c:v>44837</c:v>
                </c:pt>
                <c:pt idx="1951">
                  <c:v>44838</c:v>
                </c:pt>
                <c:pt idx="1952">
                  <c:v>44839</c:v>
                </c:pt>
                <c:pt idx="1953">
                  <c:v>44840</c:v>
                </c:pt>
                <c:pt idx="1954">
                  <c:v>44841</c:v>
                </c:pt>
                <c:pt idx="1955">
                  <c:v>44844</c:v>
                </c:pt>
                <c:pt idx="1956">
                  <c:v>44845</c:v>
                </c:pt>
                <c:pt idx="1957">
                  <c:v>44846</c:v>
                </c:pt>
                <c:pt idx="1958">
                  <c:v>44847</c:v>
                </c:pt>
                <c:pt idx="1959">
                  <c:v>44848</c:v>
                </c:pt>
                <c:pt idx="1960">
                  <c:v>44851</c:v>
                </c:pt>
                <c:pt idx="1961">
                  <c:v>44852</c:v>
                </c:pt>
                <c:pt idx="1962">
                  <c:v>44853</c:v>
                </c:pt>
                <c:pt idx="1963">
                  <c:v>44854</c:v>
                </c:pt>
                <c:pt idx="1964">
                  <c:v>44855</c:v>
                </c:pt>
                <c:pt idx="1965">
                  <c:v>44858</c:v>
                </c:pt>
                <c:pt idx="1966">
                  <c:v>44859</c:v>
                </c:pt>
                <c:pt idx="1967">
                  <c:v>44860</c:v>
                </c:pt>
                <c:pt idx="1968">
                  <c:v>44861</c:v>
                </c:pt>
                <c:pt idx="1969">
                  <c:v>44862</c:v>
                </c:pt>
                <c:pt idx="1970">
                  <c:v>44865</c:v>
                </c:pt>
                <c:pt idx="1971">
                  <c:v>44866</c:v>
                </c:pt>
                <c:pt idx="1972">
                  <c:v>44867</c:v>
                </c:pt>
                <c:pt idx="1973">
                  <c:v>44868</c:v>
                </c:pt>
                <c:pt idx="1974">
                  <c:v>44869</c:v>
                </c:pt>
                <c:pt idx="1975">
                  <c:v>44872</c:v>
                </c:pt>
                <c:pt idx="1976">
                  <c:v>44873</c:v>
                </c:pt>
                <c:pt idx="1977">
                  <c:v>44874</c:v>
                </c:pt>
                <c:pt idx="1978">
                  <c:v>44875</c:v>
                </c:pt>
                <c:pt idx="1979">
                  <c:v>44876</c:v>
                </c:pt>
                <c:pt idx="1980">
                  <c:v>44879</c:v>
                </c:pt>
                <c:pt idx="1981">
                  <c:v>44880</c:v>
                </c:pt>
                <c:pt idx="1982">
                  <c:v>44881</c:v>
                </c:pt>
                <c:pt idx="1983">
                  <c:v>44882</c:v>
                </c:pt>
                <c:pt idx="1984">
                  <c:v>44883</c:v>
                </c:pt>
                <c:pt idx="1985">
                  <c:v>44886</c:v>
                </c:pt>
                <c:pt idx="1986">
                  <c:v>44887</c:v>
                </c:pt>
                <c:pt idx="1987">
                  <c:v>44888</c:v>
                </c:pt>
                <c:pt idx="1988">
                  <c:v>44890</c:v>
                </c:pt>
                <c:pt idx="1989">
                  <c:v>44893</c:v>
                </c:pt>
                <c:pt idx="1990">
                  <c:v>44894</c:v>
                </c:pt>
                <c:pt idx="1991">
                  <c:v>44895</c:v>
                </c:pt>
                <c:pt idx="1992">
                  <c:v>44896</c:v>
                </c:pt>
                <c:pt idx="1993">
                  <c:v>44897</c:v>
                </c:pt>
                <c:pt idx="1994">
                  <c:v>44900</c:v>
                </c:pt>
                <c:pt idx="1995">
                  <c:v>44901</c:v>
                </c:pt>
                <c:pt idx="1996">
                  <c:v>44902</c:v>
                </c:pt>
                <c:pt idx="1997">
                  <c:v>44903</c:v>
                </c:pt>
                <c:pt idx="1998">
                  <c:v>44904</c:v>
                </c:pt>
                <c:pt idx="1999">
                  <c:v>44907</c:v>
                </c:pt>
                <c:pt idx="2000">
                  <c:v>44908</c:v>
                </c:pt>
                <c:pt idx="2001">
                  <c:v>44909</c:v>
                </c:pt>
                <c:pt idx="2002">
                  <c:v>44910</c:v>
                </c:pt>
                <c:pt idx="2003">
                  <c:v>44911</c:v>
                </c:pt>
                <c:pt idx="2004">
                  <c:v>44914</c:v>
                </c:pt>
                <c:pt idx="2005">
                  <c:v>44915</c:v>
                </c:pt>
                <c:pt idx="2006">
                  <c:v>44916</c:v>
                </c:pt>
                <c:pt idx="2007">
                  <c:v>44917</c:v>
                </c:pt>
                <c:pt idx="2008">
                  <c:v>44918</c:v>
                </c:pt>
                <c:pt idx="2009">
                  <c:v>44922</c:v>
                </c:pt>
                <c:pt idx="2010">
                  <c:v>44923</c:v>
                </c:pt>
                <c:pt idx="2011">
                  <c:v>44924</c:v>
                </c:pt>
                <c:pt idx="2012">
                  <c:v>44925</c:v>
                </c:pt>
                <c:pt idx="2013">
                  <c:v>44929</c:v>
                </c:pt>
                <c:pt idx="2014">
                  <c:v>44930</c:v>
                </c:pt>
                <c:pt idx="2015">
                  <c:v>44931</c:v>
                </c:pt>
                <c:pt idx="2016">
                  <c:v>44932</c:v>
                </c:pt>
                <c:pt idx="2017">
                  <c:v>44935</c:v>
                </c:pt>
                <c:pt idx="2018">
                  <c:v>44936</c:v>
                </c:pt>
                <c:pt idx="2019">
                  <c:v>44937</c:v>
                </c:pt>
                <c:pt idx="2020">
                  <c:v>44938</c:v>
                </c:pt>
                <c:pt idx="2021">
                  <c:v>44939</c:v>
                </c:pt>
                <c:pt idx="2022">
                  <c:v>44943</c:v>
                </c:pt>
                <c:pt idx="2023">
                  <c:v>44944</c:v>
                </c:pt>
                <c:pt idx="2024">
                  <c:v>44945</c:v>
                </c:pt>
                <c:pt idx="2025">
                  <c:v>44946</c:v>
                </c:pt>
                <c:pt idx="2026">
                  <c:v>44949</c:v>
                </c:pt>
                <c:pt idx="2027">
                  <c:v>44950</c:v>
                </c:pt>
                <c:pt idx="2028">
                  <c:v>44951</c:v>
                </c:pt>
                <c:pt idx="2029">
                  <c:v>44952</c:v>
                </c:pt>
                <c:pt idx="2030">
                  <c:v>44953</c:v>
                </c:pt>
                <c:pt idx="2031">
                  <c:v>44956</c:v>
                </c:pt>
                <c:pt idx="2032">
                  <c:v>44957</c:v>
                </c:pt>
                <c:pt idx="2033">
                  <c:v>44958</c:v>
                </c:pt>
                <c:pt idx="2034">
                  <c:v>44959</c:v>
                </c:pt>
                <c:pt idx="2035">
                  <c:v>44960</c:v>
                </c:pt>
                <c:pt idx="2036">
                  <c:v>44963</c:v>
                </c:pt>
                <c:pt idx="2037">
                  <c:v>44964</c:v>
                </c:pt>
                <c:pt idx="2038">
                  <c:v>44965</c:v>
                </c:pt>
                <c:pt idx="2039">
                  <c:v>44966</c:v>
                </c:pt>
                <c:pt idx="2040">
                  <c:v>44967</c:v>
                </c:pt>
                <c:pt idx="2041">
                  <c:v>44970</c:v>
                </c:pt>
                <c:pt idx="2042">
                  <c:v>44971</c:v>
                </c:pt>
                <c:pt idx="2043">
                  <c:v>44972</c:v>
                </c:pt>
                <c:pt idx="2044">
                  <c:v>44973</c:v>
                </c:pt>
                <c:pt idx="2045">
                  <c:v>44974</c:v>
                </c:pt>
                <c:pt idx="2046">
                  <c:v>44978</c:v>
                </c:pt>
                <c:pt idx="2047">
                  <c:v>44979</c:v>
                </c:pt>
                <c:pt idx="2048">
                  <c:v>44980</c:v>
                </c:pt>
                <c:pt idx="2049">
                  <c:v>44981</c:v>
                </c:pt>
                <c:pt idx="2050">
                  <c:v>44984</c:v>
                </c:pt>
                <c:pt idx="2051">
                  <c:v>44985</c:v>
                </c:pt>
                <c:pt idx="2052">
                  <c:v>44986</c:v>
                </c:pt>
                <c:pt idx="2053">
                  <c:v>44987</c:v>
                </c:pt>
                <c:pt idx="2054">
                  <c:v>44988</c:v>
                </c:pt>
                <c:pt idx="2055">
                  <c:v>44991</c:v>
                </c:pt>
                <c:pt idx="2056">
                  <c:v>44992</c:v>
                </c:pt>
                <c:pt idx="2057">
                  <c:v>44993</c:v>
                </c:pt>
                <c:pt idx="2058">
                  <c:v>44994</c:v>
                </c:pt>
                <c:pt idx="2059">
                  <c:v>44995</c:v>
                </c:pt>
                <c:pt idx="2060">
                  <c:v>44998</c:v>
                </c:pt>
                <c:pt idx="2061">
                  <c:v>44999</c:v>
                </c:pt>
                <c:pt idx="2062">
                  <c:v>45000</c:v>
                </c:pt>
                <c:pt idx="2063">
                  <c:v>45001</c:v>
                </c:pt>
                <c:pt idx="2064">
                  <c:v>45002</c:v>
                </c:pt>
                <c:pt idx="2065">
                  <c:v>45005</c:v>
                </c:pt>
                <c:pt idx="2066">
                  <c:v>45006</c:v>
                </c:pt>
                <c:pt idx="2067">
                  <c:v>45007</c:v>
                </c:pt>
                <c:pt idx="2068">
                  <c:v>45008</c:v>
                </c:pt>
                <c:pt idx="2069">
                  <c:v>45009</c:v>
                </c:pt>
                <c:pt idx="2070">
                  <c:v>45012</c:v>
                </c:pt>
                <c:pt idx="2071">
                  <c:v>45013</c:v>
                </c:pt>
                <c:pt idx="2072">
                  <c:v>45014</c:v>
                </c:pt>
                <c:pt idx="2073">
                  <c:v>45015</c:v>
                </c:pt>
                <c:pt idx="2074">
                  <c:v>45016</c:v>
                </c:pt>
                <c:pt idx="2075">
                  <c:v>45019</c:v>
                </c:pt>
                <c:pt idx="2076">
                  <c:v>45020</c:v>
                </c:pt>
                <c:pt idx="2077">
                  <c:v>45021</c:v>
                </c:pt>
                <c:pt idx="2078">
                  <c:v>45022</c:v>
                </c:pt>
                <c:pt idx="2079">
                  <c:v>45026</c:v>
                </c:pt>
                <c:pt idx="2080">
                  <c:v>45027</c:v>
                </c:pt>
                <c:pt idx="2081">
                  <c:v>45028</c:v>
                </c:pt>
                <c:pt idx="2082">
                  <c:v>45029</c:v>
                </c:pt>
                <c:pt idx="2083">
                  <c:v>45030</c:v>
                </c:pt>
                <c:pt idx="2084">
                  <c:v>45033</c:v>
                </c:pt>
                <c:pt idx="2085">
                  <c:v>45034</c:v>
                </c:pt>
                <c:pt idx="2086">
                  <c:v>45035</c:v>
                </c:pt>
                <c:pt idx="2087">
                  <c:v>45036</c:v>
                </c:pt>
                <c:pt idx="2088">
                  <c:v>45037</c:v>
                </c:pt>
                <c:pt idx="2089">
                  <c:v>45040</c:v>
                </c:pt>
                <c:pt idx="2090">
                  <c:v>45041</c:v>
                </c:pt>
                <c:pt idx="2091">
                  <c:v>45042</c:v>
                </c:pt>
                <c:pt idx="2092">
                  <c:v>45043</c:v>
                </c:pt>
                <c:pt idx="2093">
                  <c:v>45044</c:v>
                </c:pt>
                <c:pt idx="2094">
                  <c:v>45047</c:v>
                </c:pt>
                <c:pt idx="2095">
                  <c:v>45048</c:v>
                </c:pt>
                <c:pt idx="2096">
                  <c:v>45049</c:v>
                </c:pt>
                <c:pt idx="2097">
                  <c:v>45050</c:v>
                </c:pt>
                <c:pt idx="2098">
                  <c:v>45051</c:v>
                </c:pt>
                <c:pt idx="2099">
                  <c:v>45054</c:v>
                </c:pt>
                <c:pt idx="2100">
                  <c:v>45055</c:v>
                </c:pt>
                <c:pt idx="2101">
                  <c:v>45056</c:v>
                </c:pt>
                <c:pt idx="2102">
                  <c:v>45057</c:v>
                </c:pt>
                <c:pt idx="2103">
                  <c:v>45058</c:v>
                </c:pt>
                <c:pt idx="2104">
                  <c:v>45061</c:v>
                </c:pt>
                <c:pt idx="2105">
                  <c:v>45062</c:v>
                </c:pt>
                <c:pt idx="2106">
                  <c:v>45063</c:v>
                </c:pt>
                <c:pt idx="2107">
                  <c:v>45064</c:v>
                </c:pt>
                <c:pt idx="2108">
                  <c:v>45065</c:v>
                </c:pt>
                <c:pt idx="2109">
                  <c:v>45068</c:v>
                </c:pt>
                <c:pt idx="2110">
                  <c:v>45069</c:v>
                </c:pt>
                <c:pt idx="2111">
                  <c:v>45070</c:v>
                </c:pt>
                <c:pt idx="2112">
                  <c:v>45071</c:v>
                </c:pt>
                <c:pt idx="2113">
                  <c:v>45072</c:v>
                </c:pt>
                <c:pt idx="2114">
                  <c:v>45076</c:v>
                </c:pt>
                <c:pt idx="2115">
                  <c:v>45077</c:v>
                </c:pt>
                <c:pt idx="2116">
                  <c:v>45078</c:v>
                </c:pt>
                <c:pt idx="2117">
                  <c:v>45079</c:v>
                </c:pt>
                <c:pt idx="2118">
                  <c:v>45082</c:v>
                </c:pt>
                <c:pt idx="2119">
                  <c:v>45083</c:v>
                </c:pt>
                <c:pt idx="2120">
                  <c:v>45084</c:v>
                </c:pt>
                <c:pt idx="2121">
                  <c:v>45085</c:v>
                </c:pt>
                <c:pt idx="2122">
                  <c:v>45086</c:v>
                </c:pt>
                <c:pt idx="2123">
                  <c:v>45089</c:v>
                </c:pt>
                <c:pt idx="2124">
                  <c:v>45090</c:v>
                </c:pt>
                <c:pt idx="2125">
                  <c:v>45091</c:v>
                </c:pt>
                <c:pt idx="2126">
                  <c:v>45092</c:v>
                </c:pt>
                <c:pt idx="2127">
                  <c:v>45093</c:v>
                </c:pt>
                <c:pt idx="2128">
                  <c:v>45097</c:v>
                </c:pt>
                <c:pt idx="2129">
                  <c:v>45098</c:v>
                </c:pt>
                <c:pt idx="2130">
                  <c:v>45099</c:v>
                </c:pt>
                <c:pt idx="2131">
                  <c:v>45100</c:v>
                </c:pt>
                <c:pt idx="2132">
                  <c:v>45103</c:v>
                </c:pt>
                <c:pt idx="2133">
                  <c:v>45104</c:v>
                </c:pt>
                <c:pt idx="2134">
                  <c:v>45105</c:v>
                </c:pt>
                <c:pt idx="2135">
                  <c:v>45106</c:v>
                </c:pt>
                <c:pt idx="2136">
                  <c:v>45107</c:v>
                </c:pt>
                <c:pt idx="2137">
                  <c:v>45110</c:v>
                </c:pt>
                <c:pt idx="2138">
                  <c:v>45112</c:v>
                </c:pt>
                <c:pt idx="2139">
                  <c:v>45113</c:v>
                </c:pt>
                <c:pt idx="2140">
                  <c:v>45114</c:v>
                </c:pt>
                <c:pt idx="2141">
                  <c:v>45117</c:v>
                </c:pt>
                <c:pt idx="2142">
                  <c:v>45118</c:v>
                </c:pt>
                <c:pt idx="2143">
                  <c:v>45119</c:v>
                </c:pt>
                <c:pt idx="2144">
                  <c:v>45120</c:v>
                </c:pt>
                <c:pt idx="2145">
                  <c:v>45121</c:v>
                </c:pt>
                <c:pt idx="2146">
                  <c:v>45124</c:v>
                </c:pt>
                <c:pt idx="2147">
                  <c:v>45125</c:v>
                </c:pt>
                <c:pt idx="2148">
                  <c:v>45126</c:v>
                </c:pt>
                <c:pt idx="2149">
                  <c:v>45127</c:v>
                </c:pt>
                <c:pt idx="2150">
                  <c:v>45128</c:v>
                </c:pt>
                <c:pt idx="2151">
                  <c:v>45131</c:v>
                </c:pt>
                <c:pt idx="2152">
                  <c:v>45132</c:v>
                </c:pt>
                <c:pt idx="2153">
                  <c:v>45133</c:v>
                </c:pt>
                <c:pt idx="2154">
                  <c:v>45134</c:v>
                </c:pt>
                <c:pt idx="2155">
                  <c:v>45135</c:v>
                </c:pt>
                <c:pt idx="2156">
                  <c:v>45138</c:v>
                </c:pt>
                <c:pt idx="2157">
                  <c:v>45139</c:v>
                </c:pt>
                <c:pt idx="2158">
                  <c:v>45140</c:v>
                </c:pt>
                <c:pt idx="2159">
                  <c:v>45141</c:v>
                </c:pt>
                <c:pt idx="2160">
                  <c:v>45142</c:v>
                </c:pt>
                <c:pt idx="2161">
                  <c:v>45145</c:v>
                </c:pt>
                <c:pt idx="2162">
                  <c:v>45146</c:v>
                </c:pt>
                <c:pt idx="2163">
                  <c:v>45147</c:v>
                </c:pt>
                <c:pt idx="2164">
                  <c:v>45148</c:v>
                </c:pt>
                <c:pt idx="2165">
                  <c:v>45149</c:v>
                </c:pt>
                <c:pt idx="2166">
                  <c:v>45152</c:v>
                </c:pt>
                <c:pt idx="2167">
                  <c:v>45153</c:v>
                </c:pt>
                <c:pt idx="2168">
                  <c:v>45154</c:v>
                </c:pt>
                <c:pt idx="2169">
                  <c:v>45155</c:v>
                </c:pt>
                <c:pt idx="2170">
                  <c:v>45156</c:v>
                </c:pt>
                <c:pt idx="2171">
                  <c:v>45159</c:v>
                </c:pt>
                <c:pt idx="2172">
                  <c:v>45160</c:v>
                </c:pt>
                <c:pt idx="2173">
                  <c:v>45161</c:v>
                </c:pt>
                <c:pt idx="2174">
                  <c:v>45162</c:v>
                </c:pt>
                <c:pt idx="2175">
                  <c:v>45163</c:v>
                </c:pt>
                <c:pt idx="2176">
                  <c:v>45166</c:v>
                </c:pt>
                <c:pt idx="2177">
                  <c:v>45167</c:v>
                </c:pt>
                <c:pt idx="2178">
                  <c:v>45168</c:v>
                </c:pt>
                <c:pt idx="2179">
                  <c:v>45169</c:v>
                </c:pt>
                <c:pt idx="2180">
                  <c:v>45170</c:v>
                </c:pt>
                <c:pt idx="2181">
                  <c:v>45174</c:v>
                </c:pt>
                <c:pt idx="2182">
                  <c:v>45175</c:v>
                </c:pt>
                <c:pt idx="2183">
                  <c:v>45176</c:v>
                </c:pt>
                <c:pt idx="2184">
                  <c:v>45177</c:v>
                </c:pt>
                <c:pt idx="2185">
                  <c:v>45180</c:v>
                </c:pt>
                <c:pt idx="2186">
                  <c:v>45181</c:v>
                </c:pt>
                <c:pt idx="2187">
                  <c:v>45182</c:v>
                </c:pt>
                <c:pt idx="2188">
                  <c:v>45183</c:v>
                </c:pt>
                <c:pt idx="2189">
                  <c:v>45184</c:v>
                </c:pt>
                <c:pt idx="2190">
                  <c:v>45187</c:v>
                </c:pt>
                <c:pt idx="2191">
                  <c:v>45188</c:v>
                </c:pt>
                <c:pt idx="2192">
                  <c:v>45189</c:v>
                </c:pt>
                <c:pt idx="2193">
                  <c:v>45190</c:v>
                </c:pt>
                <c:pt idx="2194">
                  <c:v>45191</c:v>
                </c:pt>
                <c:pt idx="2195">
                  <c:v>45194</c:v>
                </c:pt>
                <c:pt idx="2196">
                  <c:v>45195</c:v>
                </c:pt>
                <c:pt idx="2197">
                  <c:v>45196</c:v>
                </c:pt>
                <c:pt idx="2198">
                  <c:v>45197</c:v>
                </c:pt>
                <c:pt idx="2199">
                  <c:v>45198</c:v>
                </c:pt>
                <c:pt idx="2200">
                  <c:v>45201</c:v>
                </c:pt>
                <c:pt idx="2201">
                  <c:v>45202</c:v>
                </c:pt>
                <c:pt idx="2202">
                  <c:v>45203</c:v>
                </c:pt>
                <c:pt idx="2203">
                  <c:v>45204</c:v>
                </c:pt>
                <c:pt idx="2204">
                  <c:v>45205</c:v>
                </c:pt>
                <c:pt idx="2205">
                  <c:v>45208</c:v>
                </c:pt>
                <c:pt idx="2206">
                  <c:v>45209</c:v>
                </c:pt>
                <c:pt idx="2207">
                  <c:v>45210</c:v>
                </c:pt>
                <c:pt idx="2208">
                  <c:v>45211</c:v>
                </c:pt>
                <c:pt idx="2209">
                  <c:v>45212</c:v>
                </c:pt>
                <c:pt idx="2210">
                  <c:v>45215</c:v>
                </c:pt>
                <c:pt idx="2211">
                  <c:v>45216</c:v>
                </c:pt>
                <c:pt idx="2212">
                  <c:v>45217</c:v>
                </c:pt>
                <c:pt idx="2213">
                  <c:v>45218</c:v>
                </c:pt>
                <c:pt idx="2214">
                  <c:v>45219</c:v>
                </c:pt>
                <c:pt idx="2215">
                  <c:v>45222</c:v>
                </c:pt>
                <c:pt idx="2216">
                  <c:v>45223</c:v>
                </c:pt>
                <c:pt idx="2217">
                  <c:v>45224</c:v>
                </c:pt>
                <c:pt idx="2218">
                  <c:v>45225</c:v>
                </c:pt>
                <c:pt idx="2219">
                  <c:v>45226</c:v>
                </c:pt>
                <c:pt idx="2220">
                  <c:v>45229</c:v>
                </c:pt>
                <c:pt idx="2221">
                  <c:v>45230</c:v>
                </c:pt>
                <c:pt idx="2222">
                  <c:v>45231</c:v>
                </c:pt>
                <c:pt idx="2223">
                  <c:v>45232</c:v>
                </c:pt>
                <c:pt idx="2224">
                  <c:v>45233</c:v>
                </c:pt>
                <c:pt idx="2225">
                  <c:v>45236</c:v>
                </c:pt>
                <c:pt idx="2226">
                  <c:v>45237</c:v>
                </c:pt>
                <c:pt idx="2227">
                  <c:v>45238</c:v>
                </c:pt>
                <c:pt idx="2228">
                  <c:v>45239</c:v>
                </c:pt>
                <c:pt idx="2229">
                  <c:v>45240</c:v>
                </c:pt>
                <c:pt idx="2230">
                  <c:v>45243</c:v>
                </c:pt>
                <c:pt idx="2231">
                  <c:v>45244</c:v>
                </c:pt>
                <c:pt idx="2232">
                  <c:v>45245</c:v>
                </c:pt>
                <c:pt idx="2233">
                  <c:v>45246</c:v>
                </c:pt>
                <c:pt idx="2234">
                  <c:v>45247</c:v>
                </c:pt>
                <c:pt idx="2235">
                  <c:v>45250</c:v>
                </c:pt>
                <c:pt idx="2236">
                  <c:v>45251</c:v>
                </c:pt>
                <c:pt idx="2237">
                  <c:v>45252</c:v>
                </c:pt>
                <c:pt idx="2238">
                  <c:v>45254</c:v>
                </c:pt>
                <c:pt idx="2239">
                  <c:v>45257</c:v>
                </c:pt>
                <c:pt idx="2240">
                  <c:v>45258</c:v>
                </c:pt>
                <c:pt idx="2241">
                  <c:v>45259</c:v>
                </c:pt>
                <c:pt idx="2242">
                  <c:v>45260</c:v>
                </c:pt>
                <c:pt idx="2243">
                  <c:v>45261</c:v>
                </c:pt>
                <c:pt idx="2244">
                  <c:v>45264</c:v>
                </c:pt>
                <c:pt idx="2245">
                  <c:v>45265</c:v>
                </c:pt>
                <c:pt idx="2246">
                  <c:v>45266</c:v>
                </c:pt>
                <c:pt idx="2247">
                  <c:v>45267</c:v>
                </c:pt>
                <c:pt idx="2248">
                  <c:v>45268</c:v>
                </c:pt>
                <c:pt idx="2249">
                  <c:v>45271</c:v>
                </c:pt>
                <c:pt idx="2250">
                  <c:v>45272</c:v>
                </c:pt>
                <c:pt idx="2251">
                  <c:v>45273</c:v>
                </c:pt>
                <c:pt idx="2252">
                  <c:v>45274</c:v>
                </c:pt>
                <c:pt idx="2253">
                  <c:v>45275</c:v>
                </c:pt>
                <c:pt idx="2254">
                  <c:v>45278</c:v>
                </c:pt>
                <c:pt idx="2255">
                  <c:v>45279</c:v>
                </c:pt>
                <c:pt idx="2256">
                  <c:v>45280</c:v>
                </c:pt>
                <c:pt idx="2257">
                  <c:v>45281</c:v>
                </c:pt>
                <c:pt idx="2258">
                  <c:v>45282</c:v>
                </c:pt>
                <c:pt idx="2259">
                  <c:v>45286</c:v>
                </c:pt>
                <c:pt idx="2260">
                  <c:v>45287</c:v>
                </c:pt>
                <c:pt idx="2261">
                  <c:v>45288</c:v>
                </c:pt>
                <c:pt idx="2262">
                  <c:v>45289</c:v>
                </c:pt>
                <c:pt idx="2263">
                  <c:v>45293</c:v>
                </c:pt>
                <c:pt idx="2264">
                  <c:v>45294</c:v>
                </c:pt>
                <c:pt idx="2265">
                  <c:v>45295</c:v>
                </c:pt>
                <c:pt idx="2266">
                  <c:v>45296</c:v>
                </c:pt>
                <c:pt idx="2267">
                  <c:v>45299</c:v>
                </c:pt>
                <c:pt idx="2268">
                  <c:v>45300</c:v>
                </c:pt>
                <c:pt idx="2269">
                  <c:v>45301</c:v>
                </c:pt>
                <c:pt idx="2270">
                  <c:v>45302</c:v>
                </c:pt>
                <c:pt idx="2271">
                  <c:v>45303</c:v>
                </c:pt>
                <c:pt idx="2272">
                  <c:v>45307</c:v>
                </c:pt>
                <c:pt idx="2273">
                  <c:v>45308</c:v>
                </c:pt>
                <c:pt idx="2274">
                  <c:v>45309</c:v>
                </c:pt>
                <c:pt idx="2275">
                  <c:v>45310</c:v>
                </c:pt>
                <c:pt idx="2276">
                  <c:v>45313</c:v>
                </c:pt>
                <c:pt idx="2277">
                  <c:v>45314</c:v>
                </c:pt>
                <c:pt idx="2278">
                  <c:v>45315</c:v>
                </c:pt>
                <c:pt idx="2279">
                  <c:v>45316</c:v>
                </c:pt>
                <c:pt idx="2280">
                  <c:v>45317</c:v>
                </c:pt>
                <c:pt idx="2281">
                  <c:v>45320</c:v>
                </c:pt>
                <c:pt idx="2282">
                  <c:v>45321</c:v>
                </c:pt>
                <c:pt idx="2283">
                  <c:v>45322</c:v>
                </c:pt>
                <c:pt idx="2284">
                  <c:v>45323</c:v>
                </c:pt>
                <c:pt idx="2285">
                  <c:v>45324</c:v>
                </c:pt>
                <c:pt idx="2286">
                  <c:v>45327</c:v>
                </c:pt>
                <c:pt idx="2287">
                  <c:v>45328</c:v>
                </c:pt>
                <c:pt idx="2288">
                  <c:v>45329</c:v>
                </c:pt>
                <c:pt idx="2289">
                  <c:v>45330</c:v>
                </c:pt>
                <c:pt idx="2290">
                  <c:v>45331</c:v>
                </c:pt>
                <c:pt idx="2291">
                  <c:v>45334</c:v>
                </c:pt>
                <c:pt idx="2292">
                  <c:v>45335</c:v>
                </c:pt>
                <c:pt idx="2293">
                  <c:v>45336</c:v>
                </c:pt>
                <c:pt idx="2294">
                  <c:v>45337</c:v>
                </c:pt>
                <c:pt idx="2295">
                  <c:v>45338</c:v>
                </c:pt>
                <c:pt idx="2296">
                  <c:v>45342</c:v>
                </c:pt>
                <c:pt idx="2297">
                  <c:v>45343</c:v>
                </c:pt>
                <c:pt idx="2298">
                  <c:v>45344</c:v>
                </c:pt>
                <c:pt idx="2299">
                  <c:v>45345</c:v>
                </c:pt>
                <c:pt idx="2300">
                  <c:v>45348</c:v>
                </c:pt>
                <c:pt idx="2301">
                  <c:v>45349</c:v>
                </c:pt>
                <c:pt idx="2302">
                  <c:v>45350</c:v>
                </c:pt>
                <c:pt idx="2303">
                  <c:v>45351</c:v>
                </c:pt>
                <c:pt idx="2304">
                  <c:v>45352</c:v>
                </c:pt>
                <c:pt idx="2305">
                  <c:v>45355</c:v>
                </c:pt>
                <c:pt idx="2306">
                  <c:v>45356</c:v>
                </c:pt>
                <c:pt idx="2307">
                  <c:v>45357</c:v>
                </c:pt>
                <c:pt idx="2308">
                  <c:v>45358</c:v>
                </c:pt>
                <c:pt idx="2309">
                  <c:v>45359</c:v>
                </c:pt>
                <c:pt idx="2310">
                  <c:v>45362</c:v>
                </c:pt>
                <c:pt idx="2311">
                  <c:v>45363</c:v>
                </c:pt>
                <c:pt idx="2312">
                  <c:v>45364</c:v>
                </c:pt>
                <c:pt idx="2313">
                  <c:v>45365</c:v>
                </c:pt>
                <c:pt idx="2314">
                  <c:v>45366</c:v>
                </c:pt>
                <c:pt idx="2315">
                  <c:v>45369</c:v>
                </c:pt>
                <c:pt idx="2316">
                  <c:v>45370</c:v>
                </c:pt>
                <c:pt idx="2317">
                  <c:v>45371</c:v>
                </c:pt>
                <c:pt idx="2318">
                  <c:v>45372</c:v>
                </c:pt>
                <c:pt idx="2319">
                  <c:v>45373</c:v>
                </c:pt>
                <c:pt idx="2320">
                  <c:v>45376</c:v>
                </c:pt>
                <c:pt idx="2321">
                  <c:v>45377</c:v>
                </c:pt>
                <c:pt idx="2322">
                  <c:v>45378</c:v>
                </c:pt>
                <c:pt idx="2323">
                  <c:v>45379</c:v>
                </c:pt>
                <c:pt idx="2324">
                  <c:v>45383</c:v>
                </c:pt>
                <c:pt idx="2325">
                  <c:v>45384</c:v>
                </c:pt>
                <c:pt idx="2326">
                  <c:v>45385</c:v>
                </c:pt>
                <c:pt idx="2327">
                  <c:v>45386</c:v>
                </c:pt>
                <c:pt idx="2328">
                  <c:v>45387</c:v>
                </c:pt>
                <c:pt idx="2329">
                  <c:v>45390</c:v>
                </c:pt>
                <c:pt idx="2330">
                  <c:v>45391</c:v>
                </c:pt>
                <c:pt idx="2331">
                  <c:v>45392</c:v>
                </c:pt>
                <c:pt idx="2332">
                  <c:v>45393</c:v>
                </c:pt>
                <c:pt idx="2333">
                  <c:v>45394</c:v>
                </c:pt>
                <c:pt idx="2334">
                  <c:v>45397</c:v>
                </c:pt>
                <c:pt idx="2335">
                  <c:v>45398</c:v>
                </c:pt>
                <c:pt idx="2336">
                  <c:v>45399</c:v>
                </c:pt>
                <c:pt idx="2337">
                  <c:v>45400</c:v>
                </c:pt>
                <c:pt idx="2338">
                  <c:v>45401</c:v>
                </c:pt>
                <c:pt idx="2339">
                  <c:v>45404</c:v>
                </c:pt>
                <c:pt idx="2340">
                  <c:v>45405</c:v>
                </c:pt>
                <c:pt idx="2341">
                  <c:v>45406</c:v>
                </c:pt>
                <c:pt idx="2342">
                  <c:v>45407</c:v>
                </c:pt>
                <c:pt idx="2343">
                  <c:v>45408</c:v>
                </c:pt>
                <c:pt idx="2344">
                  <c:v>45411</c:v>
                </c:pt>
                <c:pt idx="2345">
                  <c:v>45412</c:v>
                </c:pt>
                <c:pt idx="2346">
                  <c:v>45413</c:v>
                </c:pt>
                <c:pt idx="2347">
                  <c:v>45414</c:v>
                </c:pt>
                <c:pt idx="2348">
                  <c:v>45415</c:v>
                </c:pt>
                <c:pt idx="2349">
                  <c:v>45418</c:v>
                </c:pt>
                <c:pt idx="2350">
                  <c:v>45419</c:v>
                </c:pt>
                <c:pt idx="2351">
                  <c:v>45420</c:v>
                </c:pt>
                <c:pt idx="2352">
                  <c:v>45421</c:v>
                </c:pt>
                <c:pt idx="2353">
                  <c:v>45422</c:v>
                </c:pt>
                <c:pt idx="2354">
                  <c:v>45425</c:v>
                </c:pt>
                <c:pt idx="2355">
                  <c:v>45426</c:v>
                </c:pt>
                <c:pt idx="2356">
                  <c:v>45427</c:v>
                </c:pt>
                <c:pt idx="2357">
                  <c:v>45428</c:v>
                </c:pt>
                <c:pt idx="2358">
                  <c:v>45429</c:v>
                </c:pt>
                <c:pt idx="2359">
                  <c:v>45432</c:v>
                </c:pt>
                <c:pt idx="2360">
                  <c:v>45433</c:v>
                </c:pt>
                <c:pt idx="2361">
                  <c:v>45434</c:v>
                </c:pt>
                <c:pt idx="2362">
                  <c:v>45435</c:v>
                </c:pt>
                <c:pt idx="2363">
                  <c:v>45436</c:v>
                </c:pt>
                <c:pt idx="2364">
                  <c:v>45440</c:v>
                </c:pt>
                <c:pt idx="2365">
                  <c:v>45441</c:v>
                </c:pt>
                <c:pt idx="2366">
                  <c:v>45442</c:v>
                </c:pt>
                <c:pt idx="2367">
                  <c:v>45443</c:v>
                </c:pt>
                <c:pt idx="2368">
                  <c:v>45446</c:v>
                </c:pt>
                <c:pt idx="2369">
                  <c:v>45447</c:v>
                </c:pt>
                <c:pt idx="2370">
                  <c:v>45448</c:v>
                </c:pt>
                <c:pt idx="2371">
                  <c:v>45449</c:v>
                </c:pt>
                <c:pt idx="2372">
                  <c:v>45450</c:v>
                </c:pt>
                <c:pt idx="2373">
                  <c:v>45453</c:v>
                </c:pt>
                <c:pt idx="2374">
                  <c:v>45454</c:v>
                </c:pt>
                <c:pt idx="2375">
                  <c:v>45455</c:v>
                </c:pt>
                <c:pt idx="2376">
                  <c:v>45456</c:v>
                </c:pt>
                <c:pt idx="2377">
                  <c:v>45457</c:v>
                </c:pt>
                <c:pt idx="2378">
                  <c:v>45460</c:v>
                </c:pt>
                <c:pt idx="2379">
                  <c:v>45461</c:v>
                </c:pt>
                <c:pt idx="2380">
                  <c:v>45463</c:v>
                </c:pt>
                <c:pt idx="2381">
                  <c:v>45464</c:v>
                </c:pt>
                <c:pt idx="2382">
                  <c:v>45467</c:v>
                </c:pt>
                <c:pt idx="2383">
                  <c:v>45468</c:v>
                </c:pt>
                <c:pt idx="2384">
                  <c:v>45469</c:v>
                </c:pt>
                <c:pt idx="2385">
                  <c:v>45470</c:v>
                </c:pt>
                <c:pt idx="2386">
                  <c:v>45471</c:v>
                </c:pt>
                <c:pt idx="2387">
                  <c:v>45474</c:v>
                </c:pt>
                <c:pt idx="2388">
                  <c:v>45475</c:v>
                </c:pt>
                <c:pt idx="2389">
                  <c:v>45476</c:v>
                </c:pt>
                <c:pt idx="2390">
                  <c:v>45478</c:v>
                </c:pt>
                <c:pt idx="2391">
                  <c:v>45481</c:v>
                </c:pt>
                <c:pt idx="2392">
                  <c:v>45482</c:v>
                </c:pt>
                <c:pt idx="2393">
                  <c:v>45483</c:v>
                </c:pt>
                <c:pt idx="2394">
                  <c:v>45484</c:v>
                </c:pt>
                <c:pt idx="2395">
                  <c:v>45485</c:v>
                </c:pt>
                <c:pt idx="2396">
                  <c:v>45488</c:v>
                </c:pt>
                <c:pt idx="2397">
                  <c:v>45489</c:v>
                </c:pt>
                <c:pt idx="2398">
                  <c:v>45490</c:v>
                </c:pt>
                <c:pt idx="2399">
                  <c:v>45491</c:v>
                </c:pt>
                <c:pt idx="2400">
                  <c:v>45492</c:v>
                </c:pt>
                <c:pt idx="2401">
                  <c:v>45495</c:v>
                </c:pt>
                <c:pt idx="2402">
                  <c:v>45496</c:v>
                </c:pt>
                <c:pt idx="2403">
                  <c:v>45497</c:v>
                </c:pt>
                <c:pt idx="2404">
                  <c:v>45498</c:v>
                </c:pt>
                <c:pt idx="2405">
                  <c:v>45499</c:v>
                </c:pt>
                <c:pt idx="2406">
                  <c:v>45502</c:v>
                </c:pt>
                <c:pt idx="2407">
                  <c:v>45503</c:v>
                </c:pt>
                <c:pt idx="2408">
                  <c:v>45504</c:v>
                </c:pt>
                <c:pt idx="2409">
                  <c:v>45505</c:v>
                </c:pt>
                <c:pt idx="2410">
                  <c:v>45506</c:v>
                </c:pt>
                <c:pt idx="2411">
                  <c:v>45509</c:v>
                </c:pt>
                <c:pt idx="2412">
                  <c:v>45510</c:v>
                </c:pt>
                <c:pt idx="2413">
                  <c:v>45511</c:v>
                </c:pt>
                <c:pt idx="2414">
                  <c:v>45512</c:v>
                </c:pt>
                <c:pt idx="2415">
                  <c:v>45513</c:v>
                </c:pt>
                <c:pt idx="2416">
                  <c:v>45516</c:v>
                </c:pt>
                <c:pt idx="2417">
                  <c:v>45517</c:v>
                </c:pt>
                <c:pt idx="2418">
                  <c:v>45518</c:v>
                </c:pt>
                <c:pt idx="2419">
                  <c:v>45519</c:v>
                </c:pt>
                <c:pt idx="2420">
                  <c:v>45520</c:v>
                </c:pt>
                <c:pt idx="2421">
                  <c:v>45523</c:v>
                </c:pt>
                <c:pt idx="2422">
                  <c:v>45524</c:v>
                </c:pt>
                <c:pt idx="2423">
                  <c:v>45525</c:v>
                </c:pt>
                <c:pt idx="2424">
                  <c:v>45526</c:v>
                </c:pt>
                <c:pt idx="2425">
                  <c:v>45527</c:v>
                </c:pt>
                <c:pt idx="2426">
                  <c:v>45530</c:v>
                </c:pt>
                <c:pt idx="2427">
                  <c:v>45531</c:v>
                </c:pt>
                <c:pt idx="2428">
                  <c:v>45532</c:v>
                </c:pt>
                <c:pt idx="2429">
                  <c:v>45533</c:v>
                </c:pt>
                <c:pt idx="2430">
                  <c:v>45534</c:v>
                </c:pt>
                <c:pt idx="2431">
                  <c:v>45538</c:v>
                </c:pt>
                <c:pt idx="2432">
                  <c:v>45539</c:v>
                </c:pt>
                <c:pt idx="2433">
                  <c:v>45540</c:v>
                </c:pt>
                <c:pt idx="2434">
                  <c:v>45541</c:v>
                </c:pt>
                <c:pt idx="2435">
                  <c:v>45544</c:v>
                </c:pt>
                <c:pt idx="2436">
                  <c:v>45545</c:v>
                </c:pt>
                <c:pt idx="2437">
                  <c:v>45546</c:v>
                </c:pt>
                <c:pt idx="2438">
                  <c:v>45547</c:v>
                </c:pt>
                <c:pt idx="2439">
                  <c:v>45548</c:v>
                </c:pt>
                <c:pt idx="2440">
                  <c:v>45551</c:v>
                </c:pt>
                <c:pt idx="2441">
                  <c:v>45552</c:v>
                </c:pt>
                <c:pt idx="2442">
                  <c:v>45553</c:v>
                </c:pt>
                <c:pt idx="2443">
                  <c:v>45554</c:v>
                </c:pt>
                <c:pt idx="2444">
                  <c:v>45555</c:v>
                </c:pt>
                <c:pt idx="2445">
                  <c:v>45558</c:v>
                </c:pt>
                <c:pt idx="2446">
                  <c:v>45559</c:v>
                </c:pt>
                <c:pt idx="2447">
                  <c:v>45560</c:v>
                </c:pt>
                <c:pt idx="2448">
                  <c:v>45561</c:v>
                </c:pt>
                <c:pt idx="2449">
                  <c:v>45562</c:v>
                </c:pt>
                <c:pt idx="2450">
                  <c:v>45565</c:v>
                </c:pt>
                <c:pt idx="2451">
                  <c:v>45566</c:v>
                </c:pt>
                <c:pt idx="2452">
                  <c:v>45567</c:v>
                </c:pt>
                <c:pt idx="2453">
                  <c:v>45568</c:v>
                </c:pt>
                <c:pt idx="2454">
                  <c:v>45569</c:v>
                </c:pt>
                <c:pt idx="2455">
                  <c:v>45572</c:v>
                </c:pt>
                <c:pt idx="2456">
                  <c:v>45573</c:v>
                </c:pt>
                <c:pt idx="2457">
                  <c:v>45574</c:v>
                </c:pt>
                <c:pt idx="2458">
                  <c:v>45575</c:v>
                </c:pt>
                <c:pt idx="2459">
                  <c:v>45576</c:v>
                </c:pt>
                <c:pt idx="2460">
                  <c:v>45579</c:v>
                </c:pt>
                <c:pt idx="2461">
                  <c:v>45580</c:v>
                </c:pt>
                <c:pt idx="2462">
                  <c:v>45581</c:v>
                </c:pt>
                <c:pt idx="2463">
                  <c:v>45582</c:v>
                </c:pt>
                <c:pt idx="2464">
                  <c:v>45583</c:v>
                </c:pt>
                <c:pt idx="2465">
                  <c:v>45586</c:v>
                </c:pt>
                <c:pt idx="2466">
                  <c:v>45587</c:v>
                </c:pt>
                <c:pt idx="2467">
                  <c:v>45588</c:v>
                </c:pt>
                <c:pt idx="2468">
                  <c:v>45589</c:v>
                </c:pt>
                <c:pt idx="2469">
                  <c:v>45590</c:v>
                </c:pt>
                <c:pt idx="2470">
                  <c:v>45593</c:v>
                </c:pt>
                <c:pt idx="2471">
                  <c:v>45594</c:v>
                </c:pt>
                <c:pt idx="2472">
                  <c:v>45595</c:v>
                </c:pt>
                <c:pt idx="2473">
                  <c:v>45596</c:v>
                </c:pt>
                <c:pt idx="2474">
                  <c:v>45597</c:v>
                </c:pt>
                <c:pt idx="2475">
                  <c:v>45600</c:v>
                </c:pt>
                <c:pt idx="2476">
                  <c:v>45601</c:v>
                </c:pt>
                <c:pt idx="2477">
                  <c:v>45602</c:v>
                </c:pt>
                <c:pt idx="2478">
                  <c:v>45603</c:v>
                </c:pt>
                <c:pt idx="2479">
                  <c:v>45604</c:v>
                </c:pt>
                <c:pt idx="2480">
                  <c:v>45607</c:v>
                </c:pt>
                <c:pt idx="2481">
                  <c:v>45608</c:v>
                </c:pt>
                <c:pt idx="2482">
                  <c:v>45609</c:v>
                </c:pt>
                <c:pt idx="2483">
                  <c:v>45610</c:v>
                </c:pt>
                <c:pt idx="2484">
                  <c:v>45611</c:v>
                </c:pt>
                <c:pt idx="2485">
                  <c:v>45614</c:v>
                </c:pt>
                <c:pt idx="2486">
                  <c:v>45615</c:v>
                </c:pt>
                <c:pt idx="2487">
                  <c:v>45616</c:v>
                </c:pt>
                <c:pt idx="2488">
                  <c:v>45617</c:v>
                </c:pt>
                <c:pt idx="2489">
                  <c:v>45618</c:v>
                </c:pt>
                <c:pt idx="2490">
                  <c:v>45621</c:v>
                </c:pt>
                <c:pt idx="2491">
                  <c:v>45622</c:v>
                </c:pt>
                <c:pt idx="2492">
                  <c:v>45623</c:v>
                </c:pt>
                <c:pt idx="2493">
                  <c:v>45625</c:v>
                </c:pt>
                <c:pt idx="2494">
                  <c:v>45628</c:v>
                </c:pt>
                <c:pt idx="2495">
                  <c:v>45629</c:v>
                </c:pt>
                <c:pt idx="2496">
                  <c:v>45630</c:v>
                </c:pt>
                <c:pt idx="2497">
                  <c:v>45631</c:v>
                </c:pt>
                <c:pt idx="2498">
                  <c:v>45632</c:v>
                </c:pt>
                <c:pt idx="2499">
                  <c:v>45635</c:v>
                </c:pt>
                <c:pt idx="2500">
                  <c:v>45636</c:v>
                </c:pt>
                <c:pt idx="2501">
                  <c:v>45637</c:v>
                </c:pt>
                <c:pt idx="2502">
                  <c:v>45638</c:v>
                </c:pt>
                <c:pt idx="2503">
                  <c:v>45639</c:v>
                </c:pt>
                <c:pt idx="2504">
                  <c:v>45642</c:v>
                </c:pt>
                <c:pt idx="2505">
                  <c:v>45643</c:v>
                </c:pt>
                <c:pt idx="2506">
                  <c:v>45644</c:v>
                </c:pt>
                <c:pt idx="2507">
                  <c:v>45645</c:v>
                </c:pt>
                <c:pt idx="2508">
                  <c:v>45646</c:v>
                </c:pt>
                <c:pt idx="2509">
                  <c:v>45649</c:v>
                </c:pt>
                <c:pt idx="2510">
                  <c:v>45650</c:v>
                </c:pt>
                <c:pt idx="2511">
                  <c:v>45652</c:v>
                </c:pt>
                <c:pt idx="2512">
                  <c:v>45653</c:v>
                </c:pt>
                <c:pt idx="2513">
                  <c:v>45656</c:v>
                </c:pt>
                <c:pt idx="2514">
                  <c:v>45657</c:v>
                </c:pt>
              </c:numCache>
            </c:numRef>
          </c:cat>
          <c:val>
            <c:numRef>
              <c:f>'Statistics 1'!$AN$7:$AN$3708</c:f>
              <c:numCache>
                <c:formatCode>0.00000</c:formatCode>
                <c:ptCount val="3702"/>
                <c:pt idx="0">
                  <c:v>1.4707578044134771E-2</c:v>
                </c:pt>
                <c:pt idx="1">
                  <c:v>1.4405760495542408E-2</c:v>
                </c:pt>
                <c:pt idx="2">
                  <c:v>1.4041020678718938E-2</c:v>
                </c:pt>
                <c:pt idx="3">
                  <c:v>1.3708184902433293E-2</c:v>
                </c:pt>
                <c:pt idx="4">
                  <c:v>1.2868333362440258E-2</c:v>
                </c:pt>
                <c:pt idx="5">
                  <c:v>1.2873384924130529E-2</c:v>
                </c:pt>
                <c:pt idx="6">
                  <c:v>1.2753012123555283E-2</c:v>
                </c:pt>
                <c:pt idx="7">
                  <c:v>1.2524129614196354E-2</c:v>
                </c:pt>
                <c:pt idx="8">
                  <c:v>1.2537599382438806E-2</c:v>
                </c:pt>
                <c:pt idx="9">
                  <c:v>1.2370567778878443E-2</c:v>
                </c:pt>
                <c:pt idx="10">
                  <c:v>1.2209148297593429E-2</c:v>
                </c:pt>
                <c:pt idx="11">
                  <c:v>1.2217580030308255E-2</c:v>
                </c:pt>
                <c:pt idx="12">
                  <c:v>1.2149053252513765E-2</c:v>
                </c:pt>
                <c:pt idx="13">
                  <c:v>1.2122679770813188E-2</c:v>
                </c:pt>
                <c:pt idx="14">
                  <c:v>1.2123422117333778E-2</c:v>
                </c:pt>
                <c:pt idx="15">
                  <c:v>1.1954425504504877E-2</c:v>
                </c:pt>
                <c:pt idx="16">
                  <c:v>1.1975522606422108E-2</c:v>
                </c:pt>
                <c:pt idx="17">
                  <c:v>1.2461905870812872E-2</c:v>
                </c:pt>
                <c:pt idx="18">
                  <c:v>1.2459170068778043E-2</c:v>
                </c:pt>
                <c:pt idx="19">
                  <c:v>1.2451739666022506E-2</c:v>
                </c:pt>
                <c:pt idx="20">
                  <c:v>1.2460753929308895E-2</c:v>
                </c:pt>
                <c:pt idx="21">
                  <c:v>1.1874528896856903E-2</c:v>
                </c:pt>
                <c:pt idx="22">
                  <c:v>1.1709757063155884E-2</c:v>
                </c:pt>
                <c:pt idx="23">
                  <c:v>1.1467677870606976E-2</c:v>
                </c:pt>
                <c:pt idx="24">
                  <c:v>1.1559286021660228E-2</c:v>
                </c:pt>
                <c:pt idx="25">
                  <c:v>1.1467490716224186E-2</c:v>
                </c:pt>
                <c:pt idx="26">
                  <c:v>1.1848951719167066E-2</c:v>
                </c:pt>
                <c:pt idx="27">
                  <c:v>1.1920486425829702E-2</c:v>
                </c:pt>
                <c:pt idx="28">
                  <c:v>1.1545244601182742E-2</c:v>
                </c:pt>
                <c:pt idx="29">
                  <c:v>1.1427820465322829E-2</c:v>
                </c:pt>
                <c:pt idx="30">
                  <c:v>1.1469101521706946E-2</c:v>
                </c:pt>
                <c:pt idx="31">
                  <c:v>1.1430026441723083E-2</c:v>
                </c:pt>
                <c:pt idx="32">
                  <c:v>1.1406529862592402E-2</c:v>
                </c:pt>
                <c:pt idx="33">
                  <c:v>1.1416738376643493E-2</c:v>
                </c:pt>
                <c:pt idx="34">
                  <c:v>1.1230910543296583E-2</c:v>
                </c:pt>
                <c:pt idx="35">
                  <c:v>1.124680988862338E-2</c:v>
                </c:pt>
                <c:pt idx="36">
                  <c:v>1.1093042677573129E-2</c:v>
                </c:pt>
                <c:pt idx="37">
                  <c:v>1.1270907285211471E-2</c:v>
                </c:pt>
                <c:pt idx="38">
                  <c:v>1.1279663591550334E-2</c:v>
                </c:pt>
                <c:pt idx="39">
                  <c:v>1.1425598155699865E-2</c:v>
                </c:pt>
                <c:pt idx="40">
                  <c:v>1.1451857979798731E-2</c:v>
                </c:pt>
                <c:pt idx="41">
                  <c:v>1.147554251835896E-2</c:v>
                </c:pt>
                <c:pt idx="42">
                  <c:v>1.1462530747362093E-2</c:v>
                </c:pt>
                <c:pt idx="43">
                  <c:v>1.1331860332540999E-2</c:v>
                </c:pt>
                <c:pt idx="44">
                  <c:v>1.1140495517116945E-2</c:v>
                </c:pt>
                <c:pt idx="45">
                  <c:v>1.1229781142193711E-2</c:v>
                </c:pt>
                <c:pt idx="46">
                  <c:v>1.1072425468779897E-2</c:v>
                </c:pt>
                <c:pt idx="47">
                  <c:v>1.1411855365782495E-2</c:v>
                </c:pt>
                <c:pt idx="48">
                  <c:v>1.1607354398149762E-2</c:v>
                </c:pt>
                <c:pt idx="49">
                  <c:v>1.1665438390778915E-2</c:v>
                </c:pt>
                <c:pt idx="50">
                  <c:v>1.1518836427550179E-2</c:v>
                </c:pt>
                <c:pt idx="51">
                  <c:v>1.1526954459444383E-2</c:v>
                </c:pt>
                <c:pt idx="52">
                  <c:v>1.1516797387926832E-2</c:v>
                </c:pt>
                <c:pt idx="53">
                  <c:v>1.1587932506909735E-2</c:v>
                </c:pt>
                <c:pt idx="54">
                  <c:v>1.157867034314209E-2</c:v>
                </c:pt>
                <c:pt idx="55">
                  <c:v>1.1622052004683733E-2</c:v>
                </c:pt>
                <c:pt idx="56">
                  <c:v>1.1615514772850069E-2</c:v>
                </c:pt>
                <c:pt idx="57">
                  <c:v>1.1491926527154259E-2</c:v>
                </c:pt>
                <c:pt idx="58">
                  <c:v>1.1459130927432859E-2</c:v>
                </c:pt>
                <c:pt idx="59">
                  <c:v>1.2509679052318562E-2</c:v>
                </c:pt>
                <c:pt idx="60">
                  <c:v>1.3001686892459903E-2</c:v>
                </c:pt>
                <c:pt idx="61">
                  <c:v>1.3821005628609334E-2</c:v>
                </c:pt>
                <c:pt idx="62">
                  <c:v>1.3827666891214221E-2</c:v>
                </c:pt>
                <c:pt idx="63">
                  <c:v>1.3855732864403999E-2</c:v>
                </c:pt>
                <c:pt idx="64">
                  <c:v>1.3924737554926042E-2</c:v>
                </c:pt>
                <c:pt idx="65">
                  <c:v>1.3820313746551197E-2</c:v>
                </c:pt>
                <c:pt idx="66">
                  <c:v>1.4059204782437522E-2</c:v>
                </c:pt>
                <c:pt idx="67">
                  <c:v>1.4276528790611035E-2</c:v>
                </c:pt>
                <c:pt idx="68">
                  <c:v>1.4635194157017015E-2</c:v>
                </c:pt>
                <c:pt idx="69">
                  <c:v>1.4533857815124078E-2</c:v>
                </c:pt>
                <c:pt idx="70">
                  <c:v>1.5032746488648321E-2</c:v>
                </c:pt>
                <c:pt idx="71">
                  <c:v>1.5126402632102812E-2</c:v>
                </c:pt>
                <c:pt idx="72">
                  <c:v>1.5267805651635316E-2</c:v>
                </c:pt>
                <c:pt idx="73">
                  <c:v>1.5969632102754941E-2</c:v>
                </c:pt>
                <c:pt idx="74">
                  <c:v>1.6034405795825418E-2</c:v>
                </c:pt>
                <c:pt idx="75">
                  <c:v>1.6205888886019443E-2</c:v>
                </c:pt>
                <c:pt idx="76">
                  <c:v>1.6261452347279732E-2</c:v>
                </c:pt>
                <c:pt idx="77">
                  <c:v>1.6582699501592378E-2</c:v>
                </c:pt>
                <c:pt idx="78">
                  <c:v>1.6544993137212059E-2</c:v>
                </c:pt>
                <c:pt idx="79">
                  <c:v>1.6560215261080345E-2</c:v>
                </c:pt>
                <c:pt idx="80">
                  <c:v>1.7035525192394475E-2</c:v>
                </c:pt>
                <c:pt idx="81">
                  <c:v>1.7060861820500366E-2</c:v>
                </c:pt>
                <c:pt idx="82">
                  <c:v>1.7063438718435145E-2</c:v>
                </c:pt>
                <c:pt idx="83">
                  <c:v>1.7012843155733481E-2</c:v>
                </c:pt>
                <c:pt idx="84">
                  <c:v>1.6958276699034026E-2</c:v>
                </c:pt>
                <c:pt idx="85">
                  <c:v>1.7064070566491556E-2</c:v>
                </c:pt>
                <c:pt idx="86">
                  <c:v>1.7076706840254547E-2</c:v>
                </c:pt>
                <c:pt idx="87">
                  <c:v>1.7130640917432417E-2</c:v>
                </c:pt>
                <c:pt idx="88">
                  <c:v>1.7145641883718279E-2</c:v>
                </c:pt>
                <c:pt idx="89">
                  <c:v>1.7147532696310652E-2</c:v>
                </c:pt>
                <c:pt idx="90">
                  <c:v>1.7345011375657249E-2</c:v>
                </c:pt>
                <c:pt idx="91">
                  <c:v>1.7384576160026338E-2</c:v>
                </c:pt>
                <c:pt idx="92">
                  <c:v>1.7370545779256525E-2</c:v>
                </c:pt>
                <c:pt idx="93">
                  <c:v>1.7363877443726559E-2</c:v>
                </c:pt>
                <c:pt idx="94">
                  <c:v>1.7460676784896059E-2</c:v>
                </c:pt>
                <c:pt idx="95">
                  <c:v>1.7739493700602831E-2</c:v>
                </c:pt>
                <c:pt idx="96">
                  <c:v>1.8018097769048568E-2</c:v>
                </c:pt>
                <c:pt idx="97">
                  <c:v>1.822772569798457E-2</c:v>
                </c:pt>
                <c:pt idx="98">
                  <c:v>1.8333051482314594E-2</c:v>
                </c:pt>
                <c:pt idx="99">
                  <c:v>1.8466369065719343E-2</c:v>
                </c:pt>
                <c:pt idx="100">
                  <c:v>1.8427373632803751E-2</c:v>
                </c:pt>
                <c:pt idx="101">
                  <c:v>1.8476034612981102E-2</c:v>
                </c:pt>
                <c:pt idx="102">
                  <c:v>1.8474855273953022E-2</c:v>
                </c:pt>
                <c:pt idx="103">
                  <c:v>1.845926844735624E-2</c:v>
                </c:pt>
                <c:pt idx="104">
                  <c:v>1.8287023315992589E-2</c:v>
                </c:pt>
                <c:pt idx="105">
                  <c:v>1.828061631503234E-2</c:v>
                </c:pt>
                <c:pt idx="106">
                  <c:v>1.8244360199600653E-2</c:v>
                </c:pt>
                <c:pt idx="107">
                  <c:v>1.8270720125798633E-2</c:v>
                </c:pt>
                <c:pt idx="108">
                  <c:v>1.7944077435667862E-2</c:v>
                </c:pt>
                <c:pt idx="109">
                  <c:v>1.7940896173615384E-2</c:v>
                </c:pt>
                <c:pt idx="110">
                  <c:v>1.7937704822271937E-2</c:v>
                </c:pt>
                <c:pt idx="111">
                  <c:v>1.8154828128115034E-2</c:v>
                </c:pt>
                <c:pt idx="112">
                  <c:v>1.8450368645334073E-2</c:v>
                </c:pt>
                <c:pt idx="113">
                  <c:v>1.8450335107787787E-2</c:v>
                </c:pt>
                <c:pt idx="114">
                  <c:v>1.8478242301598859E-2</c:v>
                </c:pt>
                <c:pt idx="115">
                  <c:v>1.840443580028063E-2</c:v>
                </c:pt>
                <c:pt idx="116">
                  <c:v>1.8435962924562965E-2</c:v>
                </c:pt>
                <c:pt idx="117">
                  <c:v>1.8201054290194533E-2</c:v>
                </c:pt>
                <c:pt idx="118">
                  <c:v>1.8100363092247568E-2</c:v>
                </c:pt>
                <c:pt idx="119">
                  <c:v>1.8393174174619879E-2</c:v>
                </c:pt>
                <c:pt idx="120">
                  <c:v>1.8420433511024129E-2</c:v>
                </c:pt>
                <c:pt idx="121">
                  <c:v>1.8402630732929939E-2</c:v>
                </c:pt>
                <c:pt idx="122">
                  <c:v>1.8505308655500614E-2</c:v>
                </c:pt>
                <c:pt idx="123">
                  <c:v>1.8504951647294467E-2</c:v>
                </c:pt>
                <c:pt idx="124">
                  <c:v>1.8582861088043558E-2</c:v>
                </c:pt>
                <c:pt idx="125">
                  <c:v>1.8577720789500329E-2</c:v>
                </c:pt>
                <c:pt idx="126">
                  <c:v>1.8636716130169921E-2</c:v>
                </c:pt>
                <c:pt idx="127">
                  <c:v>1.8699561888493064E-2</c:v>
                </c:pt>
                <c:pt idx="128">
                  <c:v>1.8532896585182212E-2</c:v>
                </c:pt>
                <c:pt idx="129">
                  <c:v>1.8492120960051144E-2</c:v>
                </c:pt>
                <c:pt idx="130">
                  <c:v>1.928057798057271E-2</c:v>
                </c:pt>
                <c:pt idx="131">
                  <c:v>1.9311834299962628E-2</c:v>
                </c:pt>
                <c:pt idx="132">
                  <c:v>1.925401880019478E-2</c:v>
                </c:pt>
                <c:pt idx="133">
                  <c:v>1.9397589753261207E-2</c:v>
                </c:pt>
                <c:pt idx="134">
                  <c:v>1.9390631113060997E-2</c:v>
                </c:pt>
                <c:pt idx="135">
                  <c:v>1.9383559327219961E-2</c:v>
                </c:pt>
                <c:pt idx="136">
                  <c:v>1.9331942878469809E-2</c:v>
                </c:pt>
                <c:pt idx="137">
                  <c:v>1.9333016738178155E-2</c:v>
                </c:pt>
                <c:pt idx="138">
                  <c:v>1.9132446042506766E-2</c:v>
                </c:pt>
                <c:pt idx="139">
                  <c:v>1.9025790411519403E-2</c:v>
                </c:pt>
                <c:pt idx="140">
                  <c:v>1.8970824587303408E-2</c:v>
                </c:pt>
                <c:pt idx="141">
                  <c:v>1.9089876146256936E-2</c:v>
                </c:pt>
                <c:pt idx="142">
                  <c:v>1.9108969475742168E-2</c:v>
                </c:pt>
                <c:pt idx="143">
                  <c:v>1.9111780894681404E-2</c:v>
                </c:pt>
                <c:pt idx="144">
                  <c:v>1.9086037381031908E-2</c:v>
                </c:pt>
                <c:pt idx="145">
                  <c:v>1.91173211021094E-2</c:v>
                </c:pt>
                <c:pt idx="146">
                  <c:v>1.9163141177644023E-2</c:v>
                </c:pt>
                <c:pt idx="147">
                  <c:v>1.9245604282114533E-2</c:v>
                </c:pt>
                <c:pt idx="148">
                  <c:v>1.9556035580140772E-2</c:v>
                </c:pt>
                <c:pt idx="149">
                  <c:v>2.0977754552544352E-2</c:v>
                </c:pt>
                <c:pt idx="150">
                  <c:v>2.0186772408694098E-2</c:v>
                </c:pt>
                <c:pt idx="151">
                  <c:v>1.9798686892472394E-2</c:v>
                </c:pt>
                <c:pt idx="152">
                  <c:v>1.9855092493504929E-2</c:v>
                </c:pt>
                <c:pt idx="153">
                  <c:v>1.9956781775477394E-2</c:v>
                </c:pt>
                <c:pt idx="154">
                  <c:v>1.992392735811534E-2</c:v>
                </c:pt>
                <c:pt idx="155">
                  <c:v>2.0952014352242757E-2</c:v>
                </c:pt>
                <c:pt idx="156">
                  <c:v>2.1004756886935708E-2</c:v>
                </c:pt>
                <c:pt idx="157">
                  <c:v>2.0958972625321998E-2</c:v>
                </c:pt>
                <c:pt idx="158">
                  <c:v>2.0828815902975438E-2</c:v>
                </c:pt>
                <c:pt idx="159">
                  <c:v>2.0596253087242423E-2</c:v>
                </c:pt>
                <c:pt idx="160">
                  <c:v>2.0597174316248149E-2</c:v>
                </c:pt>
                <c:pt idx="161">
                  <c:v>2.0313597290560696E-2</c:v>
                </c:pt>
                <c:pt idx="162">
                  <c:v>2.0268846316870502E-2</c:v>
                </c:pt>
                <c:pt idx="163">
                  <c:v>2.0316166834158409E-2</c:v>
                </c:pt>
                <c:pt idx="164">
                  <c:v>1.9838487882862858E-2</c:v>
                </c:pt>
                <c:pt idx="165">
                  <c:v>2.0112513542086298E-2</c:v>
                </c:pt>
                <c:pt idx="166">
                  <c:v>1.9988337333294789E-2</c:v>
                </c:pt>
                <c:pt idx="167">
                  <c:v>1.9977187110016763E-2</c:v>
                </c:pt>
                <c:pt idx="168">
                  <c:v>1.9662486086388171E-2</c:v>
                </c:pt>
                <c:pt idx="169">
                  <c:v>1.9989088821155854E-2</c:v>
                </c:pt>
                <c:pt idx="170">
                  <c:v>1.9977998718065496E-2</c:v>
                </c:pt>
                <c:pt idx="171">
                  <c:v>1.9518036495365008E-2</c:v>
                </c:pt>
                <c:pt idx="172">
                  <c:v>1.9489929353057787E-2</c:v>
                </c:pt>
                <c:pt idx="173">
                  <c:v>1.9557426061065482E-2</c:v>
                </c:pt>
                <c:pt idx="174">
                  <c:v>2.0334179041709352E-2</c:v>
                </c:pt>
                <c:pt idx="175">
                  <c:v>2.0690161698423283E-2</c:v>
                </c:pt>
                <c:pt idx="176">
                  <c:v>2.1019057302507804E-2</c:v>
                </c:pt>
                <c:pt idx="177">
                  <c:v>2.093548371822828E-2</c:v>
                </c:pt>
                <c:pt idx="178">
                  <c:v>2.0904080448615289E-2</c:v>
                </c:pt>
                <c:pt idx="179">
                  <c:v>2.0929248144261104E-2</c:v>
                </c:pt>
                <c:pt idx="180">
                  <c:v>2.0924292812696314E-2</c:v>
                </c:pt>
                <c:pt idx="181">
                  <c:v>2.1284212835869717E-2</c:v>
                </c:pt>
                <c:pt idx="182">
                  <c:v>2.1301948501392279E-2</c:v>
                </c:pt>
                <c:pt idx="183">
                  <c:v>2.2081750368665897E-2</c:v>
                </c:pt>
                <c:pt idx="184">
                  <c:v>2.2160056294463298E-2</c:v>
                </c:pt>
                <c:pt idx="185">
                  <c:v>2.2602703047304995E-2</c:v>
                </c:pt>
                <c:pt idx="186">
                  <c:v>2.2444589262261345E-2</c:v>
                </c:pt>
                <c:pt idx="187">
                  <c:v>2.2268402907596834E-2</c:v>
                </c:pt>
                <c:pt idx="188">
                  <c:v>2.2220850106091483E-2</c:v>
                </c:pt>
                <c:pt idx="189">
                  <c:v>2.3207722666045989E-2</c:v>
                </c:pt>
                <c:pt idx="190">
                  <c:v>2.3825271257197203E-2</c:v>
                </c:pt>
                <c:pt idx="191">
                  <c:v>2.4188665295625862E-2</c:v>
                </c:pt>
                <c:pt idx="192">
                  <c:v>2.5134155527973396E-2</c:v>
                </c:pt>
                <c:pt idx="193">
                  <c:v>2.5521805026782512E-2</c:v>
                </c:pt>
                <c:pt idx="194">
                  <c:v>2.5536203410459736E-2</c:v>
                </c:pt>
                <c:pt idx="195">
                  <c:v>2.5605418822291774E-2</c:v>
                </c:pt>
                <c:pt idx="196">
                  <c:v>2.5612460239163557E-2</c:v>
                </c:pt>
                <c:pt idx="197">
                  <c:v>2.5659645922410011E-2</c:v>
                </c:pt>
                <c:pt idx="198">
                  <c:v>2.5734568033175014E-2</c:v>
                </c:pt>
                <c:pt idx="199">
                  <c:v>2.5977747629319932E-2</c:v>
                </c:pt>
                <c:pt idx="200">
                  <c:v>2.6021195228251647E-2</c:v>
                </c:pt>
                <c:pt idx="201">
                  <c:v>2.6043114438539166E-2</c:v>
                </c:pt>
                <c:pt idx="202">
                  <c:v>2.6289597907671353E-2</c:v>
                </c:pt>
                <c:pt idx="203">
                  <c:v>2.6156950085011996E-2</c:v>
                </c:pt>
                <c:pt idx="204">
                  <c:v>2.6200473102342588E-2</c:v>
                </c:pt>
                <c:pt idx="205">
                  <c:v>2.6229040258835854E-2</c:v>
                </c:pt>
                <c:pt idx="206">
                  <c:v>2.6225134383347774E-2</c:v>
                </c:pt>
                <c:pt idx="207">
                  <c:v>2.6195388887152924E-2</c:v>
                </c:pt>
                <c:pt idx="208">
                  <c:v>2.6185343462984005E-2</c:v>
                </c:pt>
                <c:pt idx="209">
                  <c:v>2.6182328025146712E-2</c:v>
                </c:pt>
                <c:pt idx="210">
                  <c:v>2.6005186162168417E-2</c:v>
                </c:pt>
                <c:pt idx="211">
                  <c:v>2.5994602200491972E-2</c:v>
                </c:pt>
                <c:pt idx="212">
                  <c:v>2.6076992745354629E-2</c:v>
                </c:pt>
                <c:pt idx="213">
                  <c:v>2.5980267837574681E-2</c:v>
                </c:pt>
                <c:pt idx="214">
                  <c:v>2.5981399262615799E-2</c:v>
                </c:pt>
                <c:pt idx="215">
                  <c:v>2.6025890578624481E-2</c:v>
                </c:pt>
                <c:pt idx="216">
                  <c:v>2.6127600049114377E-2</c:v>
                </c:pt>
                <c:pt idx="217">
                  <c:v>2.6163348638157842E-2</c:v>
                </c:pt>
                <c:pt idx="218">
                  <c:v>2.6115136582064012E-2</c:v>
                </c:pt>
                <c:pt idx="219">
                  <c:v>2.6150095225517651E-2</c:v>
                </c:pt>
                <c:pt idx="220">
                  <c:v>2.6168580415989923E-2</c:v>
                </c:pt>
                <c:pt idx="221">
                  <c:v>2.544750714190042E-2</c:v>
                </c:pt>
                <c:pt idx="222">
                  <c:v>2.5457880774374185E-2</c:v>
                </c:pt>
                <c:pt idx="223">
                  <c:v>2.5450201011388927E-2</c:v>
                </c:pt>
                <c:pt idx="224">
                  <c:v>2.5421806788998028E-2</c:v>
                </c:pt>
                <c:pt idx="225">
                  <c:v>2.5634927906240727E-2</c:v>
                </c:pt>
                <c:pt idx="226">
                  <c:v>2.5705908690094034E-2</c:v>
                </c:pt>
                <c:pt idx="227">
                  <c:v>2.5723859204047787E-2</c:v>
                </c:pt>
                <c:pt idx="228">
                  <c:v>2.5784061331959741E-2</c:v>
                </c:pt>
                <c:pt idx="229">
                  <c:v>2.5851668301884581E-2</c:v>
                </c:pt>
                <c:pt idx="230">
                  <c:v>2.5944573988766113E-2</c:v>
                </c:pt>
                <c:pt idx="231">
                  <c:v>2.5953412571378252E-2</c:v>
                </c:pt>
                <c:pt idx="232">
                  <c:v>2.5824677222871208E-2</c:v>
                </c:pt>
                <c:pt idx="233">
                  <c:v>2.5921525567874412E-2</c:v>
                </c:pt>
                <c:pt idx="234">
                  <c:v>2.59014336643986E-2</c:v>
                </c:pt>
                <c:pt idx="235">
                  <c:v>2.5860870755650679E-2</c:v>
                </c:pt>
                <c:pt idx="236">
                  <c:v>2.5812775664163366E-2</c:v>
                </c:pt>
                <c:pt idx="237">
                  <c:v>2.5791717037017488E-2</c:v>
                </c:pt>
                <c:pt idx="238">
                  <c:v>2.5691259601268016E-2</c:v>
                </c:pt>
                <c:pt idx="239">
                  <c:v>2.5351076498036824E-2</c:v>
                </c:pt>
                <c:pt idx="240">
                  <c:v>2.4467740440648172E-2</c:v>
                </c:pt>
                <c:pt idx="241">
                  <c:v>2.4549688510110496E-2</c:v>
                </c:pt>
                <c:pt idx="242">
                  <c:v>2.4746297430505042E-2</c:v>
                </c:pt>
                <c:pt idx="243">
                  <c:v>2.4322931471213415E-2</c:v>
                </c:pt>
                <c:pt idx="244">
                  <c:v>2.4379736834742007E-2</c:v>
                </c:pt>
                <c:pt idx="245">
                  <c:v>2.4431639513886116E-2</c:v>
                </c:pt>
                <c:pt idx="246">
                  <c:v>2.3665461440329955E-2</c:v>
                </c:pt>
                <c:pt idx="247">
                  <c:v>2.3722757268262513E-2</c:v>
                </c:pt>
                <c:pt idx="248">
                  <c:v>2.3611191500820097E-2</c:v>
                </c:pt>
                <c:pt idx="249">
                  <c:v>2.3617718268863417E-2</c:v>
                </c:pt>
                <c:pt idx="250">
                  <c:v>2.3683699019044671E-2</c:v>
                </c:pt>
                <c:pt idx="251">
                  <c:v>2.3700079692487011E-2</c:v>
                </c:pt>
                <c:pt idx="252">
                  <c:v>2.382035195895223E-2</c:v>
                </c:pt>
                <c:pt idx="253">
                  <c:v>2.3807976790241402E-2</c:v>
                </c:pt>
                <c:pt idx="254">
                  <c:v>2.364934683686359E-2</c:v>
                </c:pt>
                <c:pt idx="255">
                  <c:v>2.356013392444219E-2</c:v>
                </c:pt>
                <c:pt idx="256">
                  <c:v>2.3572059438224456E-2</c:v>
                </c:pt>
                <c:pt idx="257">
                  <c:v>2.3572091711639685E-2</c:v>
                </c:pt>
                <c:pt idx="258">
                  <c:v>2.3586532108209841E-2</c:v>
                </c:pt>
                <c:pt idx="259">
                  <c:v>2.3538247615366659E-2</c:v>
                </c:pt>
                <c:pt idx="260">
                  <c:v>2.3218561269052949E-2</c:v>
                </c:pt>
                <c:pt idx="261">
                  <c:v>2.3289935753000826E-2</c:v>
                </c:pt>
                <c:pt idx="262">
                  <c:v>2.3244796133055079E-2</c:v>
                </c:pt>
                <c:pt idx="263">
                  <c:v>2.3201308310086155E-2</c:v>
                </c:pt>
                <c:pt idx="264">
                  <c:v>2.3186677609105196E-2</c:v>
                </c:pt>
                <c:pt idx="265">
                  <c:v>2.2658037367357435E-2</c:v>
                </c:pt>
                <c:pt idx="266">
                  <c:v>2.2374705171837178E-2</c:v>
                </c:pt>
                <c:pt idx="267">
                  <c:v>2.2086220832118923E-2</c:v>
                </c:pt>
                <c:pt idx="268">
                  <c:v>2.2071940791232991E-2</c:v>
                </c:pt>
                <c:pt idx="269">
                  <c:v>2.2017660466180995E-2</c:v>
                </c:pt>
                <c:pt idx="270">
                  <c:v>2.201841636318495E-2</c:v>
                </c:pt>
                <c:pt idx="271">
                  <c:v>2.2046539850392472E-2</c:v>
                </c:pt>
                <c:pt idx="272">
                  <c:v>2.1529211191264205E-2</c:v>
                </c:pt>
                <c:pt idx="273">
                  <c:v>2.1571908896188974E-2</c:v>
                </c:pt>
                <c:pt idx="274">
                  <c:v>2.0910917948316343E-2</c:v>
                </c:pt>
                <c:pt idx="275">
                  <c:v>2.0869048261357204E-2</c:v>
                </c:pt>
                <c:pt idx="276">
                  <c:v>2.0217716371570344E-2</c:v>
                </c:pt>
                <c:pt idx="277">
                  <c:v>2.0149787644745995E-2</c:v>
                </c:pt>
                <c:pt idx="278">
                  <c:v>2.0057468857903087E-2</c:v>
                </c:pt>
                <c:pt idx="279">
                  <c:v>1.9832275177932859E-2</c:v>
                </c:pt>
                <c:pt idx="280">
                  <c:v>1.8917914611562264E-2</c:v>
                </c:pt>
                <c:pt idx="281">
                  <c:v>1.8698967803949387E-2</c:v>
                </c:pt>
                <c:pt idx="282">
                  <c:v>1.8654042114798711E-2</c:v>
                </c:pt>
                <c:pt idx="283">
                  <c:v>1.7856407985323917E-2</c:v>
                </c:pt>
                <c:pt idx="284">
                  <c:v>1.725290850574495E-2</c:v>
                </c:pt>
                <c:pt idx="285">
                  <c:v>1.7242298964480873E-2</c:v>
                </c:pt>
                <c:pt idx="286">
                  <c:v>1.7138429927785775E-2</c:v>
                </c:pt>
                <c:pt idx="287">
                  <c:v>1.7384574488182494E-2</c:v>
                </c:pt>
                <c:pt idx="288">
                  <c:v>1.7368964737636491E-2</c:v>
                </c:pt>
                <c:pt idx="289">
                  <c:v>1.7329205147677999E-2</c:v>
                </c:pt>
                <c:pt idx="290">
                  <c:v>1.7305910153981419E-2</c:v>
                </c:pt>
                <c:pt idx="291">
                  <c:v>1.7253260625644258E-2</c:v>
                </c:pt>
                <c:pt idx="292">
                  <c:v>1.7262505821699199E-2</c:v>
                </c:pt>
                <c:pt idx="293">
                  <c:v>1.6676496221530789E-2</c:v>
                </c:pt>
                <c:pt idx="294">
                  <c:v>1.6578208328374266E-2</c:v>
                </c:pt>
                <c:pt idx="295">
                  <c:v>1.6548867337167431E-2</c:v>
                </c:pt>
                <c:pt idx="296">
                  <c:v>1.6482630003623381E-2</c:v>
                </c:pt>
                <c:pt idx="297">
                  <c:v>1.6483025446137604E-2</c:v>
                </c:pt>
                <c:pt idx="298">
                  <c:v>1.6575418142627339E-2</c:v>
                </c:pt>
                <c:pt idx="299">
                  <c:v>1.6617800411550466E-2</c:v>
                </c:pt>
                <c:pt idx="300">
                  <c:v>1.6622200942747949E-2</c:v>
                </c:pt>
                <c:pt idx="301">
                  <c:v>1.6607326592306876E-2</c:v>
                </c:pt>
                <c:pt idx="302">
                  <c:v>1.665227101449316E-2</c:v>
                </c:pt>
                <c:pt idx="303">
                  <c:v>1.6633787781316883E-2</c:v>
                </c:pt>
                <c:pt idx="304">
                  <c:v>1.6620651647261533E-2</c:v>
                </c:pt>
                <c:pt idx="305">
                  <c:v>1.6636773679745479E-2</c:v>
                </c:pt>
                <c:pt idx="306">
                  <c:v>1.6462624675131841E-2</c:v>
                </c:pt>
                <c:pt idx="307">
                  <c:v>1.6317538687840336E-2</c:v>
                </c:pt>
                <c:pt idx="308">
                  <c:v>1.6671304262834336E-2</c:v>
                </c:pt>
                <c:pt idx="309">
                  <c:v>1.6899980440575613E-2</c:v>
                </c:pt>
                <c:pt idx="310">
                  <c:v>1.6920321356495346E-2</c:v>
                </c:pt>
                <c:pt idx="311">
                  <c:v>1.6891371525668109E-2</c:v>
                </c:pt>
                <c:pt idx="312">
                  <c:v>1.6938721452948079E-2</c:v>
                </c:pt>
                <c:pt idx="313">
                  <c:v>1.691432361860019E-2</c:v>
                </c:pt>
                <c:pt idx="314">
                  <c:v>1.6922621816744008E-2</c:v>
                </c:pt>
                <c:pt idx="315">
                  <c:v>1.6736149717802285E-2</c:v>
                </c:pt>
                <c:pt idx="316">
                  <c:v>1.6396355570455438E-2</c:v>
                </c:pt>
                <c:pt idx="317">
                  <c:v>1.6375640791136365E-2</c:v>
                </c:pt>
                <c:pt idx="318">
                  <c:v>1.6324131511924737E-2</c:v>
                </c:pt>
                <c:pt idx="319">
                  <c:v>1.624523090849227E-2</c:v>
                </c:pt>
                <c:pt idx="320">
                  <c:v>1.6316453049030729E-2</c:v>
                </c:pt>
                <c:pt idx="321">
                  <c:v>1.6122434683081482E-2</c:v>
                </c:pt>
                <c:pt idx="322">
                  <c:v>1.609766049716338E-2</c:v>
                </c:pt>
                <c:pt idx="323">
                  <c:v>1.6102235101555562E-2</c:v>
                </c:pt>
                <c:pt idx="324">
                  <c:v>1.5904501210733741E-2</c:v>
                </c:pt>
                <c:pt idx="325">
                  <c:v>1.5894302666086133E-2</c:v>
                </c:pt>
                <c:pt idx="326">
                  <c:v>1.59141733033882E-2</c:v>
                </c:pt>
                <c:pt idx="327">
                  <c:v>1.5914422090152949E-2</c:v>
                </c:pt>
                <c:pt idx="328">
                  <c:v>1.5927414428602391E-2</c:v>
                </c:pt>
                <c:pt idx="329">
                  <c:v>1.5881684610432076E-2</c:v>
                </c:pt>
                <c:pt idx="330">
                  <c:v>1.5864839200016898E-2</c:v>
                </c:pt>
                <c:pt idx="331">
                  <c:v>1.5824510216458233E-2</c:v>
                </c:pt>
                <c:pt idx="332">
                  <c:v>1.5712139742388324E-2</c:v>
                </c:pt>
                <c:pt idx="333">
                  <c:v>1.5405222017987363E-2</c:v>
                </c:pt>
                <c:pt idx="334">
                  <c:v>1.5241488195020277E-2</c:v>
                </c:pt>
                <c:pt idx="335">
                  <c:v>1.5181839483337824E-2</c:v>
                </c:pt>
                <c:pt idx="336">
                  <c:v>1.5159173289321088E-2</c:v>
                </c:pt>
                <c:pt idx="337">
                  <c:v>1.5314545138739056E-2</c:v>
                </c:pt>
                <c:pt idx="338">
                  <c:v>1.5091763884617398E-2</c:v>
                </c:pt>
                <c:pt idx="339">
                  <c:v>1.5132845833129384E-2</c:v>
                </c:pt>
                <c:pt idx="340">
                  <c:v>1.510944251359829E-2</c:v>
                </c:pt>
                <c:pt idx="341">
                  <c:v>1.4980734728431718E-2</c:v>
                </c:pt>
                <c:pt idx="342">
                  <c:v>1.4945813923421399E-2</c:v>
                </c:pt>
                <c:pt idx="343">
                  <c:v>1.4655225771877686E-2</c:v>
                </c:pt>
                <c:pt idx="344">
                  <c:v>1.4575381397134523E-2</c:v>
                </c:pt>
                <c:pt idx="345">
                  <c:v>1.4697762551877084E-2</c:v>
                </c:pt>
                <c:pt idx="346">
                  <c:v>1.4668557759750492E-2</c:v>
                </c:pt>
                <c:pt idx="347">
                  <c:v>1.4074845551637393E-2</c:v>
                </c:pt>
                <c:pt idx="348">
                  <c:v>1.40814289898932E-2</c:v>
                </c:pt>
                <c:pt idx="349">
                  <c:v>1.4073041645866445E-2</c:v>
                </c:pt>
                <c:pt idx="350">
                  <c:v>1.4115754520342437E-2</c:v>
                </c:pt>
                <c:pt idx="351">
                  <c:v>1.3968668246865826E-2</c:v>
                </c:pt>
                <c:pt idx="352">
                  <c:v>1.4000856995425292E-2</c:v>
                </c:pt>
                <c:pt idx="353">
                  <c:v>1.402773308811975E-2</c:v>
                </c:pt>
                <c:pt idx="354">
                  <c:v>1.4011773967352554E-2</c:v>
                </c:pt>
                <c:pt idx="355">
                  <c:v>1.4020945733432559E-2</c:v>
                </c:pt>
                <c:pt idx="356">
                  <c:v>1.4049244606229416E-2</c:v>
                </c:pt>
                <c:pt idx="357">
                  <c:v>1.3789648805054075E-2</c:v>
                </c:pt>
                <c:pt idx="358">
                  <c:v>1.4144062475574211E-2</c:v>
                </c:pt>
                <c:pt idx="359">
                  <c:v>1.4201046228164404E-2</c:v>
                </c:pt>
                <c:pt idx="360">
                  <c:v>1.4418536051546384E-2</c:v>
                </c:pt>
                <c:pt idx="361">
                  <c:v>1.4409611797334647E-2</c:v>
                </c:pt>
                <c:pt idx="362">
                  <c:v>1.43910900995061E-2</c:v>
                </c:pt>
                <c:pt idx="363">
                  <c:v>1.4284510139227664E-2</c:v>
                </c:pt>
                <c:pt idx="364">
                  <c:v>1.4100737112447602E-2</c:v>
                </c:pt>
                <c:pt idx="365">
                  <c:v>1.4109486236741931E-2</c:v>
                </c:pt>
                <c:pt idx="366">
                  <c:v>1.4172612820662081E-2</c:v>
                </c:pt>
                <c:pt idx="367">
                  <c:v>1.413098158930831E-2</c:v>
                </c:pt>
                <c:pt idx="368">
                  <c:v>1.4143532132074877E-2</c:v>
                </c:pt>
                <c:pt idx="369">
                  <c:v>1.4150726277969266E-2</c:v>
                </c:pt>
                <c:pt idx="370">
                  <c:v>1.4138584260534945E-2</c:v>
                </c:pt>
                <c:pt idx="371">
                  <c:v>1.4036341232945393E-2</c:v>
                </c:pt>
                <c:pt idx="372">
                  <c:v>1.321344886554829E-2</c:v>
                </c:pt>
                <c:pt idx="373">
                  <c:v>1.2618396765735142E-2</c:v>
                </c:pt>
                <c:pt idx="374">
                  <c:v>1.210435578703376E-2</c:v>
                </c:pt>
                <c:pt idx="375">
                  <c:v>1.217296074643886E-2</c:v>
                </c:pt>
                <c:pt idx="376">
                  <c:v>1.2181354648033131E-2</c:v>
                </c:pt>
                <c:pt idx="377">
                  <c:v>1.212494188462609E-2</c:v>
                </c:pt>
                <c:pt idx="378">
                  <c:v>1.3004891787806104E-2</c:v>
                </c:pt>
                <c:pt idx="379">
                  <c:v>1.2987883075520748E-2</c:v>
                </c:pt>
                <c:pt idx="380">
                  <c:v>1.297236879995466E-2</c:v>
                </c:pt>
                <c:pt idx="381">
                  <c:v>1.2669704796443776E-2</c:v>
                </c:pt>
                <c:pt idx="382">
                  <c:v>1.2689264126634339E-2</c:v>
                </c:pt>
                <c:pt idx="383">
                  <c:v>1.2727015510568818E-2</c:v>
                </c:pt>
                <c:pt idx="384">
                  <c:v>1.285857438288757E-2</c:v>
                </c:pt>
                <c:pt idx="385">
                  <c:v>1.2861844045374495E-2</c:v>
                </c:pt>
                <c:pt idx="386">
                  <c:v>1.2835928631745628E-2</c:v>
                </c:pt>
                <c:pt idx="387">
                  <c:v>1.2865432569078837E-2</c:v>
                </c:pt>
                <c:pt idx="388">
                  <c:v>1.2906788639489171E-2</c:v>
                </c:pt>
                <c:pt idx="389">
                  <c:v>1.3227171610941916E-2</c:v>
                </c:pt>
                <c:pt idx="390">
                  <c:v>1.3211647910011639E-2</c:v>
                </c:pt>
                <c:pt idx="391">
                  <c:v>1.3210678109218849E-2</c:v>
                </c:pt>
                <c:pt idx="392">
                  <c:v>1.3218830551996429E-2</c:v>
                </c:pt>
                <c:pt idx="393">
                  <c:v>1.3195076319047323E-2</c:v>
                </c:pt>
                <c:pt idx="394">
                  <c:v>1.3098893670739766E-2</c:v>
                </c:pt>
                <c:pt idx="395">
                  <c:v>1.3098863961186065E-2</c:v>
                </c:pt>
                <c:pt idx="396">
                  <c:v>1.3611537367956139E-2</c:v>
                </c:pt>
                <c:pt idx="397">
                  <c:v>1.3816659194677259E-2</c:v>
                </c:pt>
                <c:pt idx="398">
                  <c:v>1.3846581417235441E-2</c:v>
                </c:pt>
                <c:pt idx="399">
                  <c:v>1.3796282650824141E-2</c:v>
                </c:pt>
                <c:pt idx="400">
                  <c:v>1.3524983896623738E-2</c:v>
                </c:pt>
                <c:pt idx="401">
                  <c:v>1.359016493236479E-2</c:v>
                </c:pt>
                <c:pt idx="402">
                  <c:v>1.3594368028582918E-2</c:v>
                </c:pt>
                <c:pt idx="403">
                  <c:v>1.3529421964269733E-2</c:v>
                </c:pt>
                <c:pt idx="404">
                  <c:v>1.3555695092530049E-2</c:v>
                </c:pt>
                <c:pt idx="405">
                  <c:v>1.3538089527568903E-2</c:v>
                </c:pt>
                <c:pt idx="406">
                  <c:v>1.3559315723949925E-2</c:v>
                </c:pt>
                <c:pt idx="407">
                  <c:v>1.3598056947847601E-2</c:v>
                </c:pt>
                <c:pt idx="408">
                  <c:v>1.3482473011634123E-2</c:v>
                </c:pt>
                <c:pt idx="409">
                  <c:v>1.3478188626533215E-2</c:v>
                </c:pt>
                <c:pt idx="410">
                  <c:v>1.347856516709247E-2</c:v>
                </c:pt>
                <c:pt idx="411">
                  <c:v>1.3315718128678274E-2</c:v>
                </c:pt>
                <c:pt idx="412">
                  <c:v>1.3316279098971907E-2</c:v>
                </c:pt>
                <c:pt idx="413">
                  <c:v>1.3418953752864582E-2</c:v>
                </c:pt>
                <c:pt idx="414">
                  <c:v>1.4011924969681792E-2</c:v>
                </c:pt>
                <c:pt idx="415">
                  <c:v>1.4012068025342371E-2</c:v>
                </c:pt>
                <c:pt idx="416">
                  <c:v>1.4737929087062477E-2</c:v>
                </c:pt>
                <c:pt idx="417">
                  <c:v>1.4721253729782086E-2</c:v>
                </c:pt>
                <c:pt idx="418">
                  <c:v>1.4757473902682077E-2</c:v>
                </c:pt>
                <c:pt idx="419">
                  <c:v>1.4799675555757855E-2</c:v>
                </c:pt>
                <c:pt idx="420">
                  <c:v>1.4788209860998399E-2</c:v>
                </c:pt>
                <c:pt idx="421">
                  <c:v>1.4776462178068489E-2</c:v>
                </c:pt>
                <c:pt idx="422">
                  <c:v>1.473136812448287E-2</c:v>
                </c:pt>
                <c:pt idx="423">
                  <c:v>1.4742332283367545E-2</c:v>
                </c:pt>
                <c:pt idx="424">
                  <c:v>1.4887146538716811E-2</c:v>
                </c:pt>
                <c:pt idx="425">
                  <c:v>1.4850008539994906E-2</c:v>
                </c:pt>
                <c:pt idx="426">
                  <c:v>1.478019059761802E-2</c:v>
                </c:pt>
                <c:pt idx="427">
                  <c:v>1.472960438958959E-2</c:v>
                </c:pt>
                <c:pt idx="428">
                  <c:v>1.4762963988535363E-2</c:v>
                </c:pt>
                <c:pt idx="429">
                  <c:v>1.4815014235706624E-2</c:v>
                </c:pt>
                <c:pt idx="430">
                  <c:v>1.4996113508480244E-2</c:v>
                </c:pt>
                <c:pt idx="431">
                  <c:v>1.502257615533386E-2</c:v>
                </c:pt>
                <c:pt idx="432">
                  <c:v>1.5045303179476993E-2</c:v>
                </c:pt>
                <c:pt idx="433">
                  <c:v>1.5056841800932735E-2</c:v>
                </c:pt>
                <c:pt idx="434">
                  <c:v>1.5081841248876553E-2</c:v>
                </c:pt>
                <c:pt idx="435">
                  <c:v>1.5186822112864975E-2</c:v>
                </c:pt>
                <c:pt idx="436">
                  <c:v>1.50440869329016E-2</c:v>
                </c:pt>
                <c:pt idx="437">
                  <c:v>1.5320414555385858E-2</c:v>
                </c:pt>
                <c:pt idx="438">
                  <c:v>1.5304807871212918E-2</c:v>
                </c:pt>
                <c:pt idx="439">
                  <c:v>1.551587752627827E-2</c:v>
                </c:pt>
                <c:pt idx="440">
                  <c:v>1.5498578531958339E-2</c:v>
                </c:pt>
                <c:pt idx="441">
                  <c:v>1.5539018684563154E-2</c:v>
                </c:pt>
                <c:pt idx="442">
                  <c:v>1.5530678856641621E-2</c:v>
                </c:pt>
                <c:pt idx="443">
                  <c:v>1.5494473314468677E-2</c:v>
                </c:pt>
                <c:pt idx="444">
                  <c:v>1.6008566474159429E-2</c:v>
                </c:pt>
                <c:pt idx="445">
                  <c:v>1.59977062931832E-2</c:v>
                </c:pt>
                <c:pt idx="446">
                  <c:v>1.5984795381745714E-2</c:v>
                </c:pt>
                <c:pt idx="447">
                  <c:v>1.5946278183206198E-2</c:v>
                </c:pt>
                <c:pt idx="448">
                  <c:v>1.6109671934514565E-2</c:v>
                </c:pt>
                <c:pt idx="449">
                  <c:v>1.5776424303558346E-2</c:v>
                </c:pt>
                <c:pt idx="450">
                  <c:v>1.5773192755619201E-2</c:v>
                </c:pt>
                <c:pt idx="451">
                  <c:v>1.5606313802817658E-2</c:v>
                </c:pt>
                <c:pt idx="452">
                  <c:v>1.5611197969838368E-2</c:v>
                </c:pt>
                <c:pt idx="453">
                  <c:v>1.5901400347571266E-2</c:v>
                </c:pt>
                <c:pt idx="454">
                  <c:v>1.5963247635703007E-2</c:v>
                </c:pt>
                <c:pt idx="455">
                  <c:v>1.5972020036423257E-2</c:v>
                </c:pt>
                <c:pt idx="456">
                  <c:v>1.599179372894742E-2</c:v>
                </c:pt>
                <c:pt idx="457">
                  <c:v>1.5951395232928794E-2</c:v>
                </c:pt>
                <c:pt idx="458">
                  <c:v>1.5995407379992652E-2</c:v>
                </c:pt>
                <c:pt idx="459">
                  <c:v>1.6057922169031423E-2</c:v>
                </c:pt>
                <c:pt idx="460">
                  <c:v>1.6187734030583135E-2</c:v>
                </c:pt>
                <c:pt idx="461">
                  <c:v>1.6191168875824721E-2</c:v>
                </c:pt>
                <c:pt idx="462">
                  <c:v>1.6126597995580017E-2</c:v>
                </c:pt>
                <c:pt idx="463">
                  <c:v>1.633603989697038E-2</c:v>
                </c:pt>
                <c:pt idx="464">
                  <c:v>1.6366983096582854E-2</c:v>
                </c:pt>
                <c:pt idx="465">
                  <c:v>1.6346667224831496E-2</c:v>
                </c:pt>
                <c:pt idx="466">
                  <c:v>1.6304129142764068E-2</c:v>
                </c:pt>
                <c:pt idx="467">
                  <c:v>1.6348293758467664E-2</c:v>
                </c:pt>
                <c:pt idx="468">
                  <c:v>1.6377901567116365E-2</c:v>
                </c:pt>
                <c:pt idx="469">
                  <c:v>1.5361099315218419E-2</c:v>
                </c:pt>
                <c:pt idx="470">
                  <c:v>1.5350149507587247E-2</c:v>
                </c:pt>
                <c:pt idx="471">
                  <c:v>1.5295941665204166E-2</c:v>
                </c:pt>
                <c:pt idx="472">
                  <c:v>1.5263608245977068E-2</c:v>
                </c:pt>
                <c:pt idx="473">
                  <c:v>1.537145823553413E-2</c:v>
                </c:pt>
                <c:pt idx="474">
                  <c:v>1.5358047608005144E-2</c:v>
                </c:pt>
                <c:pt idx="475">
                  <c:v>1.5282857881627022E-2</c:v>
                </c:pt>
                <c:pt idx="476">
                  <c:v>1.5280767614407676E-2</c:v>
                </c:pt>
                <c:pt idx="477">
                  <c:v>1.5304352461947097E-2</c:v>
                </c:pt>
                <c:pt idx="478">
                  <c:v>1.5350203489189512E-2</c:v>
                </c:pt>
                <c:pt idx="479">
                  <c:v>1.5327639724952458E-2</c:v>
                </c:pt>
                <c:pt idx="480">
                  <c:v>1.4976706112205933E-2</c:v>
                </c:pt>
                <c:pt idx="481">
                  <c:v>1.494333824915213E-2</c:v>
                </c:pt>
                <c:pt idx="482">
                  <c:v>1.4934710931984074E-2</c:v>
                </c:pt>
                <c:pt idx="483">
                  <c:v>1.4961915102188817E-2</c:v>
                </c:pt>
                <c:pt idx="484">
                  <c:v>1.5012739958934981E-2</c:v>
                </c:pt>
                <c:pt idx="485">
                  <c:v>1.5177508090066433E-2</c:v>
                </c:pt>
                <c:pt idx="486">
                  <c:v>1.5204070133177566E-2</c:v>
                </c:pt>
                <c:pt idx="487">
                  <c:v>1.4769104938596525E-2</c:v>
                </c:pt>
                <c:pt idx="488">
                  <c:v>1.4834642673689486E-2</c:v>
                </c:pt>
                <c:pt idx="489">
                  <c:v>1.4740768146296544E-2</c:v>
                </c:pt>
                <c:pt idx="490">
                  <c:v>1.4559026538837226E-2</c:v>
                </c:pt>
                <c:pt idx="491">
                  <c:v>1.4642329063125301E-2</c:v>
                </c:pt>
                <c:pt idx="492">
                  <c:v>1.4742882156000142E-2</c:v>
                </c:pt>
                <c:pt idx="493">
                  <c:v>1.4883325908835928E-2</c:v>
                </c:pt>
                <c:pt idx="494">
                  <c:v>1.4874080014193394E-2</c:v>
                </c:pt>
                <c:pt idx="495">
                  <c:v>1.4824452159167421E-2</c:v>
                </c:pt>
                <c:pt idx="496">
                  <c:v>1.489059161884165E-2</c:v>
                </c:pt>
                <c:pt idx="497">
                  <c:v>1.4918430557233483E-2</c:v>
                </c:pt>
                <c:pt idx="498">
                  <c:v>1.4834884737576309E-2</c:v>
                </c:pt>
                <c:pt idx="499">
                  <c:v>1.4806508614154284E-2</c:v>
                </c:pt>
                <c:pt idx="500">
                  <c:v>1.4895594889280368E-2</c:v>
                </c:pt>
                <c:pt idx="501">
                  <c:v>1.4926780115410014E-2</c:v>
                </c:pt>
                <c:pt idx="502">
                  <c:v>1.492446078816677E-2</c:v>
                </c:pt>
                <c:pt idx="503">
                  <c:v>1.4940874741480431E-2</c:v>
                </c:pt>
                <c:pt idx="504">
                  <c:v>1.48800131975056E-2</c:v>
                </c:pt>
                <c:pt idx="505">
                  <c:v>1.439156744702517E-2</c:v>
                </c:pt>
                <c:pt idx="506">
                  <c:v>1.4864323550064396E-2</c:v>
                </c:pt>
                <c:pt idx="507">
                  <c:v>1.4231234676689672E-2</c:v>
                </c:pt>
                <c:pt idx="508">
                  <c:v>1.4230736293756329E-2</c:v>
                </c:pt>
                <c:pt idx="509">
                  <c:v>1.4540870732086554E-2</c:v>
                </c:pt>
                <c:pt idx="510">
                  <c:v>1.4652280295046841E-2</c:v>
                </c:pt>
                <c:pt idx="511">
                  <c:v>1.4660675067916034E-2</c:v>
                </c:pt>
                <c:pt idx="512">
                  <c:v>1.4658258294408305E-2</c:v>
                </c:pt>
                <c:pt idx="513">
                  <c:v>1.4509347539687694E-2</c:v>
                </c:pt>
                <c:pt idx="514">
                  <c:v>1.452003953034333E-2</c:v>
                </c:pt>
                <c:pt idx="515">
                  <c:v>1.4465199037962503E-2</c:v>
                </c:pt>
                <c:pt idx="516">
                  <c:v>1.4504914713209457E-2</c:v>
                </c:pt>
                <c:pt idx="517">
                  <c:v>1.4480620815942468E-2</c:v>
                </c:pt>
                <c:pt idx="518">
                  <c:v>1.4673666511265591E-2</c:v>
                </c:pt>
                <c:pt idx="519">
                  <c:v>1.4463246950744054E-2</c:v>
                </c:pt>
                <c:pt idx="520">
                  <c:v>1.443642901934232E-2</c:v>
                </c:pt>
                <c:pt idx="521">
                  <c:v>1.4404628086562257E-2</c:v>
                </c:pt>
                <c:pt idx="522">
                  <c:v>1.4551451359556029E-2</c:v>
                </c:pt>
                <c:pt idx="523">
                  <c:v>1.4541369232387896E-2</c:v>
                </c:pt>
                <c:pt idx="524">
                  <c:v>1.4604744897818782E-2</c:v>
                </c:pt>
                <c:pt idx="525">
                  <c:v>1.4658923180346005E-2</c:v>
                </c:pt>
                <c:pt idx="526">
                  <c:v>1.4548802978623354E-2</c:v>
                </c:pt>
                <c:pt idx="527">
                  <c:v>1.4548943591299178E-2</c:v>
                </c:pt>
                <c:pt idx="528">
                  <c:v>1.4611542913670218E-2</c:v>
                </c:pt>
                <c:pt idx="529">
                  <c:v>1.5051781220403692E-2</c:v>
                </c:pt>
                <c:pt idx="530">
                  <c:v>1.4801880566087439E-2</c:v>
                </c:pt>
                <c:pt idx="531">
                  <c:v>1.4804497822050183E-2</c:v>
                </c:pt>
                <c:pt idx="532">
                  <c:v>1.4762938588153978E-2</c:v>
                </c:pt>
                <c:pt idx="533">
                  <c:v>1.5375975523702399E-2</c:v>
                </c:pt>
                <c:pt idx="534">
                  <c:v>1.5389773211049933E-2</c:v>
                </c:pt>
                <c:pt idx="535">
                  <c:v>1.5002122724839237E-2</c:v>
                </c:pt>
                <c:pt idx="536">
                  <c:v>1.5003856970910678E-2</c:v>
                </c:pt>
                <c:pt idx="537">
                  <c:v>1.5001721417371616E-2</c:v>
                </c:pt>
                <c:pt idx="538">
                  <c:v>1.5005384015649563E-2</c:v>
                </c:pt>
                <c:pt idx="539">
                  <c:v>1.4834352705438513E-2</c:v>
                </c:pt>
                <c:pt idx="540">
                  <c:v>1.4865381085829934E-2</c:v>
                </c:pt>
                <c:pt idx="541">
                  <c:v>1.4864157357122034E-2</c:v>
                </c:pt>
                <c:pt idx="542">
                  <c:v>1.4929418634130302E-2</c:v>
                </c:pt>
                <c:pt idx="543">
                  <c:v>1.4922510345791947E-2</c:v>
                </c:pt>
                <c:pt idx="544">
                  <c:v>1.4613132773311556E-2</c:v>
                </c:pt>
                <c:pt idx="545">
                  <c:v>1.4520422884014983E-2</c:v>
                </c:pt>
                <c:pt idx="546">
                  <c:v>1.4507329309823255E-2</c:v>
                </c:pt>
                <c:pt idx="547">
                  <c:v>1.448119452293216E-2</c:v>
                </c:pt>
                <c:pt idx="548">
                  <c:v>1.4554139386921397E-2</c:v>
                </c:pt>
                <c:pt idx="549">
                  <c:v>1.4783490490886854E-2</c:v>
                </c:pt>
                <c:pt idx="550">
                  <c:v>1.4708888375971053E-2</c:v>
                </c:pt>
                <c:pt idx="551">
                  <c:v>1.4540809009949142E-2</c:v>
                </c:pt>
                <c:pt idx="552">
                  <c:v>1.4536507428915078E-2</c:v>
                </c:pt>
                <c:pt idx="553">
                  <c:v>1.4455298126721243E-2</c:v>
                </c:pt>
                <c:pt idx="554">
                  <c:v>1.4223449410566068E-2</c:v>
                </c:pt>
                <c:pt idx="555">
                  <c:v>1.4197280988960217E-2</c:v>
                </c:pt>
                <c:pt idx="556">
                  <c:v>1.4197615733578335E-2</c:v>
                </c:pt>
                <c:pt idx="557">
                  <c:v>1.423845238765873E-2</c:v>
                </c:pt>
                <c:pt idx="558">
                  <c:v>1.4189577300838481E-2</c:v>
                </c:pt>
                <c:pt idx="559">
                  <c:v>1.4191652377586772E-2</c:v>
                </c:pt>
                <c:pt idx="560">
                  <c:v>1.4368371166238176E-2</c:v>
                </c:pt>
                <c:pt idx="561">
                  <c:v>1.4372846075455728E-2</c:v>
                </c:pt>
                <c:pt idx="562">
                  <c:v>1.469682579631946E-2</c:v>
                </c:pt>
                <c:pt idx="563">
                  <c:v>1.4700292262997024E-2</c:v>
                </c:pt>
                <c:pt idx="564">
                  <c:v>1.45701991038347E-2</c:v>
                </c:pt>
                <c:pt idx="565">
                  <c:v>1.4669025990936203E-2</c:v>
                </c:pt>
                <c:pt idx="566">
                  <c:v>1.4636027255261089E-2</c:v>
                </c:pt>
                <c:pt idx="567">
                  <c:v>1.467504032674545E-2</c:v>
                </c:pt>
                <c:pt idx="568">
                  <c:v>1.4791768179734054E-2</c:v>
                </c:pt>
                <c:pt idx="569">
                  <c:v>1.4732735244944643E-2</c:v>
                </c:pt>
                <c:pt idx="570">
                  <c:v>1.5439188032800212E-2</c:v>
                </c:pt>
                <c:pt idx="571">
                  <c:v>1.5462637129900748E-2</c:v>
                </c:pt>
                <c:pt idx="572">
                  <c:v>1.5499919291428587E-2</c:v>
                </c:pt>
                <c:pt idx="573">
                  <c:v>1.5578910580102972E-2</c:v>
                </c:pt>
                <c:pt idx="574">
                  <c:v>1.5564159973049784E-2</c:v>
                </c:pt>
                <c:pt idx="575">
                  <c:v>1.5481269068061142E-2</c:v>
                </c:pt>
                <c:pt idx="576">
                  <c:v>1.5333667769425846E-2</c:v>
                </c:pt>
                <c:pt idx="577">
                  <c:v>1.5372338288043578E-2</c:v>
                </c:pt>
                <c:pt idx="578">
                  <c:v>1.5371949310330646E-2</c:v>
                </c:pt>
                <c:pt idx="579">
                  <c:v>1.5260525373268734E-2</c:v>
                </c:pt>
                <c:pt idx="580">
                  <c:v>1.5262897722945097E-2</c:v>
                </c:pt>
                <c:pt idx="581">
                  <c:v>1.4977665340624748E-2</c:v>
                </c:pt>
                <c:pt idx="582">
                  <c:v>1.5176022111416509E-2</c:v>
                </c:pt>
                <c:pt idx="583">
                  <c:v>1.4829608929165084E-2</c:v>
                </c:pt>
                <c:pt idx="584">
                  <c:v>1.4729817734245454E-2</c:v>
                </c:pt>
                <c:pt idx="585">
                  <c:v>1.4731897811378777E-2</c:v>
                </c:pt>
                <c:pt idx="586">
                  <c:v>1.4796540766823732E-2</c:v>
                </c:pt>
                <c:pt idx="587">
                  <c:v>1.4747230659966236E-2</c:v>
                </c:pt>
                <c:pt idx="588">
                  <c:v>1.4771093204712229E-2</c:v>
                </c:pt>
                <c:pt idx="589">
                  <c:v>1.5023467898250946E-2</c:v>
                </c:pt>
                <c:pt idx="590">
                  <c:v>1.5021832175935331E-2</c:v>
                </c:pt>
                <c:pt idx="591">
                  <c:v>1.4958188336913305E-2</c:v>
                </c:pt>
                <c:pt idx="592">
                  <c:v>1.4945091432093393E-2</c:v>
                </c:pt>
                <c:pt idx="593">
                  <c:v>1.4945802337952476E-2</c:v>
                </c:pt>
                <c:pt idx="594">
                  <c:v>1.495703542510902E-2</c:v>
                </c:pt>
                <c:pt idx="595">
                  <c:v>1.5135554707066042E-2</c:v>
                </c:pt>
                <c:pt idx="596">
                  <c:v>1.5182317290300559E-2</c:v>
                </c:pt>
                <c:pt idx="597">
                  <c:v>1.4912158371901881E-2</c:v>
                </c:pt>
                <c:pt idx="598">
                  <c:v>1.4883041405131926E-2</c:v>
                </c:pt>
                <c:pt idx="599">
                  <c:v>1.4913305343468148E-2</c:v>
                </c:pt>
                <c:pt idx="600">
                  <c:v>1.4588311843287162E-2</c:v>
                </c:pt>
                <c:pt idx="601">
                  <c:v>1.4399923758619143E-2</c:v>
                </c:pt>
                <c:pt idx="602">
                  <c:v>1.4399200870559663E-2</c:v>
                </c:pt>
                <c:pt idx="603">
                  <c:v>1.4433285792281298E-2</c:v>
                </c:pt>
                <c:pt idx="604">
                  <c:v>1.4432108813280324E-2</c:v>
                </c:pt>
                <c:pt idx="605">
                  <c:v>1.442730798069564E-2</c:v>
                </c:pt>
                <c:pt idx="606">
                  <c:v>1.4321612882527314E-2</c:v>
                </c:pt>
                <c:pt idx="607">
                  <c:v>1.4284524034728635E-2</c:v>
                </c:pt>
                <c:pt idx="608">
                  <c:v>1.4284560761998176E-2</c:v>
                </c:pt>
                <c:pt idx="609">
                  <c:v>1.4115046605691881E-2</c:v>
                </c:pt>
                <c:pt idx="610">
                  <c:v>1.4138121584086441E-2</c:v>
                </c:pt>
                <c:pt idx="611">
                  <c:v>1.4124121379781179E-2</c:v>
                </c:pt>
                <c:pt idx="612">
                  <c:v>1.3905523039684071E-2</c:v>
                </c:pt>
                <c:pt idx="613">
                  <c:v>1.3737768221450649E-2</c:v>
                </c:pt>
                <c:pt idx="614">
                  <c:v>1.3734940693092144E-2</c:v>
                </c:pt>
                <c:pt idx="615">
                  <c:v>1.3643185695108861E-2</c:v>
                </c:pt>
                <c:pt idx="616">
                  <c:v>1.3561494892140268E-2</c:v>
                </c:pt>
                <c:pt idx="617">
                  <c:v>1.3720354778427347E-2</c:v>
                </c:pt>
                <c:pt idx="618">
                  <c:v>1.3869396583065472E-2</c:v>
                </c:pt>
                <c:pt idx="619">
                  <c:v>1.3521825244998587E-2</c:v>
                </c:pt>
                <c:pt idx="620">
                  <c:v>1.3076695951295968E-2</c:v>
                </c:pt>
                <c:pt idx="621">
                  <c:v>1.3384532296670401E-2</c:v>
                </c:pt>
                <c:pt idx="622">
                  <c:v>1.3384255784970185E-2</c:v>
                </c:pt>
                <c:pt idx="623">
                  <c:v>1.3353720334923802E-2</c:v>
                </c:pt>
                <c:pt idx="624">
                  <c:v>1.3108433300594287E-2</c:v>
                </c:pt>
                <c:pt idx="625">
                  <c:v>1.3175196114026455E-2</c:v>
                </c:pt>
                <c:pt idx="626">
                  <c:v>1.299644778742183E-2</c:v>
                </c:pt>
                <c:pt idx="627">
                  <c:v>1.2997717857984301E-2</c:v>
                </c:pt>
                <c:pt idx="628">
                  <c:v>1.3042068475409186E-2</c:v>
                </c:pt>
                <c:pt idx="629">
                  <c:v>1.3249137619238505E-2</c:v>
                </c:pt>
                <c:pt idx="630">
                  <c:v>1.3254286235315405E-2</c:v>
                </c:pt>
                <c:pt idx="631">
                  <c:v>1.3883068957960128E-2</c:v>
                </c:pt>
                <c:pt idx="632">
                  <c:v>1.3869355093683E-2</c:v>
                </c:pt>
                <c:pt idx="633">
                  <c:v>1.3890688713262775E-2</c:v>
                </c:pt>
                <c:pt idx="634">
                  <c:v>1.3918146525146289E-2</c:v>
                </c:pt>
                <c:pt idx="635">
                  <c:v>1.3914851962169692E-2</c:v>
                </c:pt>
                <c:pt idx="636">
                  <c:v>1.4074018285682945E-2</c:v>
                </c:pt>
                <c:pt idx="637">
                  <c:v>1.4091714210837063E-2</c:v>
                </c:pt>
                <c:pt idx="638">
                  <c:v>1.411397095987816E-2</c:v>
                </c:pt>
                <c:pt idx="639">
                  <c:v>1.4046884871135311E-2</c:v>
                </c:pt>
                <c:pt idx="640">
                  <c:v>1.372223499127666E-2</c:v>
                </c:pt>
                <c:pt idx="641">
                  <c:v>1.3725670602633949E-2</c:v>
                </c:pt>
                <c:pt idx="642">
                  <c:v>1.377085176561303E-2</c:v>
                </c:pt>
                <c:pt idx="643">
                  <c:v>1.382206469143896E-2</c:v>
                </c:pt>
                <c:pt idx="644">
                  <c:v>1.3884219957554062E-2</c:v>
                </c:pt>
                <c:pt idx="645">
                  <c:v>1.3885229255406743E-2</c:v>
                </c:pt>
                <c:pt idx="646">
                  <c:v>1.3882327401186421E-2</c:v>
                </c:pt>
                <c:pt idx="647">
                  <c:v>1.4014861379388998E-2</c:v>
                </c:pt>
                <c:pt idx="648">
                  <c:v>1.4026946374130541E-2</c:v>
                </c:pt>
                <c:pt idx="649">
                  <c:v>1.4543523021749745E-2</c:v>
                </c:pt>
                <c:pt idx="650">
                  <c:v>1.4585130951027685E-2</c:v>
                </c:pt>
                <c:pt idx="651">
                  <c:v>1.4396081868492309E-2</c:v>
                </c:pt>
                <c:pt idx="652">
                  <c:v>1.4476441383755532E-2</c:v>
                </c:pt>
                <c:pt idx="653">
                  <c:v>1.41158391950864E-2</c:v>
                </c:pt>
                <c:pt idx="654">
                  <c:v>1.4127736756339942E-2</c:v>
                </c:pt>
                <c:pt idx="655">
                  <c:v>1.4153600598504564E-2</c:v>
                </c:pt>
                <c:pt idx="656">
                  <c:v>1.4030113275329671E-2</c:v>
                </c:pt>
                <c:pt idx="657">
                  <c:v>1.4022371906725839E-2</c:v>
                </c:pt>
                <c:pt idx="658">
                  <c:v>1.4348542268929437E-2</c:v>
                </c:pt>
                <c:pt idx="659">
                  <c:v>1.4217363466797391E-2</c:v>
                </c:pt>
                <c:pt idx="660">
                  <c:v>1.4253038030339093E-2</c:v>
                </c:pt>
                <c:pt idx="661">
                  <c:v>1.3509212562546325E-2</c:v>
                </c:pt>
                <c:pt idx="662">
                  <c:v>1.3476100730485443E-2</c:v>
                </c:pt>
                <c:pt idx="663">
                  <c:v>1.3424289750610078E-2</c:v>
                </c:pt>
                <c:pt idx="664">
                  <c:v>1.3333522926681576E-2</c:v>
                </c:pt>
                <c:pt idx="665">
                  <c:v>1.3458360785505136E-2</c:v>
                </c:pt>
                <c:pt idx="666">
                  <c:v>1.3434490709343494E-2</c:v>
                </c:pt>
                <c:pt idx="667">
                  <c:v>1.3438362149110841E-2</c:v>
                </c:pt>
                <c:pt idx="668">
                  <c:v>1.341619560367344E-2</c:v>
                </c:pt>
                <c:pt idx="669">
                  <c:v>1.3567613928267951E-2</c:v>
                </c:pt>
                <c:pt idx="670">
                  <c:v>1.3466734715244634E-2</c:v>
                </c:pt>
                <c:pt idx="671">
                  <c:v>1.3484650587117722E-2</c:v>
                </c:pt>
                <c:pt idx="672">
                  <c:v>1.3490833230001002E-2</c:v>
                </c:pt>
                <c:pt idx="673">
                  <c:v>1.3538840633573499E-2</c:v>
                </c:pt>
                <c:pt idx="674">
                  <c:v>1.3555834326293986E-2</c:v>
                </c:pt>
                <c:pt idx="675">
                  <c:v>1.360930492807841E-2</c:v>
                </c:pt>
                <c:pt idx="676">
                  <c:v>1.3656129747845715E-2</c:v>
                </c:pt>
                <c:pt idx="677">
                  <c:v>1.3592524582844571E-2</c:v>
                </c:pt>
                <c:pt idx="678">
                  <c:v>1.3737190426070481E-2</c:v>
                </c:pt>
                <c:pt idx="679">
                  <c:v>1.3649445416160991E-2</c:v>
                </c:pt>
                <c:pt idx="680">
                  <c:v>1.3554286996632213E-2</c:v>
                </c:pt>
                <c:pt idx="681">
                  <c:v>1.3547744388036015E-2</c:v>
                </c:pt>
                <c:pt idx="682">
                  <c:v>1.3733500506726094E-2</c:v>
                </c:pt>
                <c:pt idx="683">
                  <c:v>1.3736362705537752E-2</c:v>
                </c:pt>
                <c:pt idx="684">
                  <c:v>1.3746571273281702E-2</c:v>
                </c:pt>
                <c:pt idx="685">
                  <c:v>1.401658267965198E-2</c:v>
                </c:pt>
                <c:pt idx="686">
                  <c:v>1.4093831209099239E-2</c:v>
                </c:pt>
                <c:pt idx="687">
                  <c:v>1.5152983181934945E-2</c:v>
                </c:pt>
                <c:pt idx="688">
                  <c:v>1.5073523473519777E-2</c:v>
                </c:pt>
                <c:pt idx="689">
                  <c:v>1.5068543919875783E-2</c:v>
                </c:pt>
                <c:pt idx="690">
                  <c:v>1.5988402938552561E-2</c:v>
                </c:pt>
                <c:pt idx="691">
                  <c:v>1.5976606330016938E-2</c:v>
                </c:pt>
                <c:pt idx="692">
                  <c:v>1.6119440362042076E-2</c:v>
                </c:pt>
                <c:pt idx="693">
                  <c:v>1.619585523696784E-2</c:v>
                </c:pt>
                <c:pt idx="694">
                  <c:v>1.6295558663307928E-2</c:v>
                </c:pt>
                <c:pt idx="695">
                  <c:v>1.6301073573394241E-2</c:v>
                </c:pt>
                <c:pt idx="696">
                  <c:v>1.6384615330287178E-2</c:v>
                </c:pt>
                <c:pt idx="697">
                  <c:v>1.6443257681577929E-2</c:v>
                </c:pt>
                <c:pt idx="698">
                  <c:v>1.6435456480375719E-2</c:v>
                </c:pt>
                <c:pt idx="699">
                  <c:v>1.643488446143191E-2</c:v>
                </c:pt>
                <c:pt idx="700">
                  <c:v>1.6458790573354795E-2</c:v>
                </c:pt>
                <c:pt idx="701">
                  <c:v>1.6441966458453368E-2</c:v>
                </c:pt>
                <c:pt idx="702">
                  <c:v>1.7048029273185612E-2</c:v>
                </c:pt>
                <c:pt idx="703">
                  <c:v>1.7008856763558445E-2</c:v>
                </c:pt>
                <c:pt idx="704">
                  <c:v>1.7212514504175259E-2</c:v>
                </c:pt>
                <c:pt idx="705">
                  <c:v>1.7208554749792274E-2</c:v>
                </c:pt>
                <c:pt idx="706">
                  <c:v>1.724843858439367E-2</c:v>
                </c:pt>
                <c:pt idx="707">
                  <c:v>1.7290933173383861E-2</c:v>
                </c:pt>
                <c:pt idx="708">
                  <c:v>1.7144959563895175E-2</c:v>
                </c:pt>
                <c:pt idx="709">
                  <c:v>1.706349578417141E-2</c:v>
                </c:pt>
                <c:pt idx="710">
                  <c:v>1.7112518625135794E-2</c:v>
                </c:pt>
                <c:pt idx="711">
                  <c:v>1.7086258798157554E-2</c:v>
                </c:pt>
                <c:pt idx="712">
                  <c:v>1.6953091476716527E-2</c:v>
                </c:pt>
                <c:pt idx="713">
                  <c:v>1.6961148335897951E-2</c:v>
                </c:pt>
                <c:pt idx="714">
                  <c:v>1.7029445680550502E-2</c:v>
                </c:pt>
                <c:pt idx="715">
                  <c:v>1.6731916570547446E-2</c:v>
                </c:pt>
                <c:pt idx="716">
                  <c:v>1.6790659419650172E-2</c:v>
                </c:pt>
                <c:pt idx="717">
                  <c:v>1.6857259167650167E-2</c:v>
                </c:pt>
                <c:pt idx="718">
                  <c:v>1.6846392041919928E-2</c:v>
                </c:pt>
                <c:pt idx="719">
                  <c:v>1.7510499982435691E-2</c:v>
                </c:pt>
                <c:pt idx="720">
                  <c:v>1.7420506657629651E-2</c:v>
                </c:pt>
                <c:pt idx="721">
                  <c:v>1.7458178295070383E-2</c:v>
                </c:pt>
                <c:pt idx="722">
                  <c:v>1.697514205802985E-2</c:v>
                </c:pt>
                <c:pt idx="723">
                  <c:v>1.7044935695899516E-2</c:v>
                </c:pt>
                <c:pt idx="724">
                  <c:v>1.6902638725218883E-2</c:v>
                </c:pt>
                <c:pt idx="725">
                  <c:v>1.6873471502077433E-2</c:v>
                </c:pt>
                <c:pt idx="726">
                  <c:v>1.6917073237597093E-2</c:v>
                </c:pt>
                <c:pt idx="727">
                  <c:v>1.6765039970611097E-2</c:v>
                </c:pt>
                <c:pt idx="728">
                  <c:v>1.6744820654591302E-2</c:v>
                </c:pt>
                <c:pt idx="729">
                  <c:v>1.6844514359666326E-2</c:v>
                </c:pt>
                <c:pt idx="730">
                  <c:v>1.6846487792844943E-2</c:v>
                </c:pt>
                <c:pt idx="731">
                  <c:v>1.7190099715630063E-2</c:v>
                </c:pt>
                <c:pt idx="732">
                  <c:v>1.7464057754844411E-2</c:v>
                </c:pt>
                <c:pt idx="733">
                  <c:v>1.7418497668494688E-2</c:v>
                </c:pt>
                <c:pt idx="734">
                  <c:v>1.7514096506118022E-2</c:v>
                </c:pt>
                <c:pt idx="735">
                  <c:v>1.7488933838166295E-2</c:v>
                </c:pt>
                <c:pt idx="736">
                  <c:v>1.749330272687909E-2</c:v>
                </c:pt>
                <c:pt idx="737">
                  <c:v>1.7507459017695095E-2</c:v>
                </c:pt>
                <c:pt idx="738">
                  <c:v>1.7390857208556307E-2</c:v>
                </c:pt>
                <c:pt idx="739">
                  <c:v>1.733353045280666E-2</c:v>
                </c:pt>
                <c:pt idx="740">
                  <c:v>1.6884285440418294E-2</c:v>
                </c:pt>
                <c:pt idx="741">
                  <c:v>1.6873827240027204E-2</c:v>
                </c:pt>
                <c:pt idx="742">
                  <c:v>1.6880355512305399E-2</c:v>
                </c:pt>
                <c:pt idx="743">
                  <c:v>1.691278222333259E-2</c:v>
                </c:pt>
                <c:pt idx="744">
                  <c:v>1.6912235805523663E-2</c:v>
                </c:pt>
                <c:pt idx="745">
                  <c:v>1.69568099704237E-2</c:v>
                </c:pt>
                <c:pt idx="746">
                  <c:v>1.6932963739067428E-2</c:v>
                </c:pt>
                <c:pt idx="747">
                  <c:v>1.7384245283930705E-2</c:v>
                </c:pt>
                <c:pt idx="748">
                  <c:v>1.777589072450992E-2</c:v>
                </c:pt>
                <c:pt idx="749">
                  <c:v>1.7520302672281413E-2</c:v>
                </c:pt>
                <c:pt idx="750">
                  <c:v>1.7503615934780475E-2</c:v>
                </c:pt>
                <c:pt idx="751">
                  <c:v>1.76010481834015E-2</c:v>
                </c:pt>
                <c:pt idx="752">
                  <c:v>1.7637413300512453E-2</c:v>
                </c:pt>
                <c:pt idx="753">
                  <c:v>1.7656874433290282E-2</c:v>
                </c:pt>
                <c:pt idx="754">
                  <c:v>1.7666161880597296E-2</c:v>
                </c:pt>
                <c:pt idx="755">
                  <c:v>1.7675131355481724E-2</c:v>
                </c:pt>
                <c:pt idx="756">
                  <c:v>1.7559601385888437E-2</c:v>
                </c:pt>
                <c:pt idx="757">
                  <c:v>1.7612047454820715E-2</c:v>
                </c:pt>
                <c:pt idx="758">
                  <c:v>1.7616142585033426E-2</c:v>
                </c:pt>
                <c:pt idx="759">
                  <c:v>1.763343310688292E-2</c:v>
                </c:pt>
                <c:pt idx="760">
                  <c:v>1.8197026641982056E-2</c:v>
                </c:pt>
                <c:pt idx="761">
                  <c:v>1.8196015608074378E-2</c:v>
                </c:pt>
                <c:pt idx="762">
                  <c:v>1.8173026608672767E-2</c:v>
                </c:pt>
                <c:pt idx="763">
                  <c:v>1.8228998911323017E-2</c:v>
                </c:pt>
                <c:pt idx="764">
                  <c:v>1.8010015400039291E-2</c:v>
                </c:pt>
                <c:pt idx="765">
                  <c:v>1.7984956321941539E-2</c:v>
                </c:pt>
                <c:pt idx="766">
                  <c:v>1.7965187891211092E-2</c:v>
                </c:pt>
                <c:pt idx="767">
                  <c:v>1.7948468381174545E-2</c:v>
                </c:pt>
                <c:pt idx="768">
                  <c:v>1.828246048920976E-2</c:v>
                </c:pt>
                <c:pt idx="769">
                  <c:v>1.8142114663483457E-2</c:v>
                </c:pt>
                <c:pt idx="770">
                  <c:v>1.8139746682354369E-2</c:v>
                </c:pt>
                <c:pt idx="771">
                  <c:v>1.7943929673035274E-2</c:v>
                </c:pt>
                <c:pt idx="772">
                  <c:v>1.7942998222042424E-2</c:v>
                </c:pt>
                <c:pt idx="773">
                  <c:v>1.7802085722815414E-2</c:v>
                </c:pt>
                <c:pt idx="774">
                  <c:v>1.7805202699210723E-2</c:v>
                </c:pt>
                <c:pt idx="775">
                  <c:v>1.7811853829337934E-2</c:v>
                </c:pt>
                <c:pt idx="776">
                  <c:v>1.7535517628398018E-2</c:v>
                </c:pt>
                <c:pt idx="777">
                  <c:v>1.7384183331926404E-2</c:v>
                </c:pt>
                <c:pt idx="778">
                  <c:v>1.6500457220979575E-2</c:v>
                </c:pt>
                <c:pt idx="779">
                  <c:v>1.6458972828123218E-2</c:v>
                </c:pt>
                <c:pt idx="780">
                  <c:v>1.6539538001580444E-2</c:v>
                </c:pt>
                <c:pt idx="781">
                  <c:v>1.5664718326485697E-2</c:v>
                </c:pt>
                <c:pt idx="782">
                  <c:v>1.5640222070234615E-2</c:v>
                </c:pt>
                <c:pt idx="783">
                  <c:v>1.5477135796418379E-2</c:v>
                </c:pt>
                <c:pt idx="784">
                  <c:v>1.5945768005303985E-2</c:v>
                </c:pt>
                <c:pt idx="785">
                  <c:v>1.5847443896891685E-2</c:v>
                </c:pt>
                <c:pt idx="786">
                  <c:v>1.5827277686212487E-2</c:v>
                </c:pt>
                <c:pt idx="787">
                  <c:v>1.5823148413095896E-2</c:v>
                </c:pt>
                <c:pt idx="788">
                  <c:v>1.5980474187580078E-2</c:v>
                </c:pt>
                <c:pt idx="789">
                  <c:v>1.6470785737965656E-2</c:v>
                </c:pt>
                <c:pt idx="790">
                  <c:v>1.6646652695996949E-2</c:v>
                </c:pt>
                <c:pt idx="791">
                  <c:v>1.6848704592420684E-2</c:v>
                </c:pt>
                <c:pt idx="792">
                  <c:v>1.6847846660663367E-2</c:v>
                </c:pt>
                <c:pt idx="793">
                  <c:v>1.6267144061909149E-2</c:v>
                </c:pt>
                <c:pt idx="794">
                  <c:v>1.6266840752710676E-2</c:v>
                </c:pt>
                <c:pt idx="795">
                  <c:v>1.6037995687662138E-2</c:v>
                </c:pt>
                <c:pt idx="796">
                  <c:v>1.6087412588162067E-2</c:v>
                </c:pt>
                <c:pt idx="797">
                  <c:v>1.605438804780987E-2</c:v>
                </c:pt>
                <c:pt idx="798">
                  <c:v>1.6027319308475844E-2</c:v>
                </c:pt>
                <c:pt idx="799">
                  <c:v>1.6022182535413879E-2</c:v>
                </c:pt>
                <c:pt idx="800">
                  <c:v>1.602141551181956E-2</c:v>
                </c:pt>
                <c:pt idx="801">
                  <c:v>1.6078272421845136E-2</c:v>
                </c:pt>
                <c:pt idx="802">
                  <c:v>1.60916479923798E-2</c:v>
                </c:pt>
                <c:pt idx="803">
                  <c:v>1.6018775393874193E-2</c:v>
                </c:pt>
                <c:pt idx="804">
                  <c:v>1.6006467830559337E-2</c:v>
                </c:pt>
                <c:pt idx="805">
                  <c:v>1.5997292343913561E-2</c:v>
                </c:pt>
                <c:pt idx="806">
                  <c:v>1.6041911488770023E-2</c:v>
                </c:pt>
                <c:pt idx="807">
                  <c:v>1.5818965758794514E-2</c:v>
                </c:pt>
                <c:pt idx="808">
                  <c:v>1.5754664365579294E-2</c:v>
                </c:pt>
                <c:pt idx="809">
                  <c:v>1.5831690139193652E-2</c:v>
                </c:pt>
                <c:pt idx="810">
                  <c:v>1.5087472595597444E-2</c:v>
                </c:pt>
                <c:pt idx="811">
                  <c:v>1.5333935484964574E-2</c:v>
                </c:pt>
                <c:pt idx="812">
                  <c:v>1.5404703392539916E-2</c:v>
                </c:pt>
                <c:pt idx="813">
                  <c:v>1.5423112764566139E-2</c:v>
                </c:pt>
                <c:pt idx="814">
                  <c:v>1.5342393598641986E-2</c:v>
                </c:pt>
                <c:pt idx="815">
                  <c:v>1.535670584539889E-2</c:v>
                </c:pt>
                <c:pt idx="816">
                  <c:v>1.5504208703009004E-2</c:v>
                </c:pt>
                <c:pt idx="817">
                  <c:v>1.5574940192213182E-2</c:v>
                </c:pt>
                <c:pt idx="818">
                  <c:v>1.5669339930234345E-2</c:v>
                </c:pt>
                <c:pt idx="819">
                  <c:v>1.5698345322984055E-2</c:v>
                </c:pt>
                <c:pt idx="820">
                  <c:v>1.5558971512698248E-2</c:v>
                </c:pt>
                <c:pt idx="821">
                  <c:v>1.567021938281575E-2</c:v>
                </c:pt>
                <c:pt idx="822">
                  <c:v>1.5319792110105531E-2</c:v>
                </c:pt>
                <c:pt idx="823">
                  <c:v>1.5023946271726154E-2</c:v>
                </c:pt>
                <c:pt idx="824">
                  <c:v>1.5024155682192186E-2</c:v>
                </c:pt>
                <c:pt idx="825">
                  <c:v>1.4823258685359242E-2</c:v>
                </c:pt>
                <c:pt idx="826">
                  <c:v>1.4828635895274766E-2</c:v>
                </c:pt>
                <c:pt idx="827">
                  <c:v>1.4831213966151405E-2</c:v>
                </c:pt>
                <c:pt idx="828">
                  <c:v>1.4796101120950932E-2</c:v>
                </c:pt>
                <c:pt idx="829">
                  <c:v>1.4784951050139387E-2</c:v>
                </c:pt>
                <c:pt idx="830">
                  <c:v>1.4763859566275085E-2</c:v>
                </c:pt>
                <c:pt idx="831">
                  <c:v>1.4735346973736107E-2</c:v>
                </c:pt>
                <c:pt idx="832">
                  <c:v>1.4607734823279666E-2</c:v>
                </c:pt>
                <c:pt idx="833">
                  <c:v>1.4541055272584466E-2</c:v>
                </c:pt>
                <c:pt idx="834">
                  <c:v>1.4544549173325056E-2</c:v>
                </c:pt>
                <c:pt idx="835">
                  <c:v>1.4603036570927022E-2</c:v>
                </c:pt>
                <c:pt idx="836">
                  <c:v>1.4668552053509731E-2</c:v>
                </c:pt>
                <c:pt idx="837">
                  <c:v>1.4663550451535723E-2</c:v>
                </c:pt>
                <c:pt idx="838">
                  <c:v>1.4250692698789627E-2</c:v>
                </c:pt>
                <c:pt idx="839">
                  <c:v>1.3818746058171705E-2</c:v>
                </c:pt>
                <c:pt idx="840">
                  <c:v>1.3743298651128557E-2</c:v>
                </c:pt>
                <c:pt idx="841">
                  <c:v>1.3753452820228888E-2</c:v>
                </c:pt>
                <c:pt idx="842">
                  <c:v>1.3600460132545941E-2</c:v>
                </c:pt>
                <c:pt idx="843">
                  <c:v>1.3535398513213651E-2</c:v>
                </c:pt>
                <c:pt idx="844">
                  <c:v>1.3520437771593185E-2</c:v>
                </c:pt>
                <c:pt idx="845">
                  <c:v>1.3649856045397786E-2</c:v>
                </c:pt>
                <c:pt idx="846">
                  <c:v>1.3812598748823771E-2</c:v>
                </c:pt>
                <c:pt idx="847">
                  <c:v>1.3768942242945413E-2</c:v>
                </c:pt>
                <c:pt idx="848">
                  <c:v>1.3737857882864709E-2</c:v>
                </c:pt>
                <c:pt idx="849">
                  <c:v>1.3816097290911477E-2</c:v>
                </c:pt>
                <c:pt idx="850">
                  <c:v>1.3815099214558004E-2</c:v>
                </c:pt>
                <c:pt idx="851">
                  <c:v>1.3026993465517734E-2</c:v>
                </c:pt>
                <c:pt idx="852">
                  <c:v>1.3303327010398351E-2</c:v>
                </c:pt>
                <c:pt idx="853">
                  <c:v>1.3303668177495001E-2</c:v>
                </c:pt>
                <c:pt idx="854">
                  <c:v>1.3399089076595786E-2</c:v>
                </c:pt>
                <c:pt idx="855">
                  <c:v>1.3747567870199975E-2</c:v>
                </c:pt>
                <c:pt idx="856">
                  <c:v>1.4313197806040359E-2</c:v>
                </c:pt>
                <c:pt idx="857">
                  <c:v>1.4520283067011223E-2</c:v>
                </c:pt>
                <c:pt idx="858">
                  <c:v>1.4528095719073987E-2</c:v>
                </c:pt>
                <c:pt idx="859">
                  <c:v>1.4883346179593483E-2</c:v>
                </c:pt>
                <c:pt idx="860">
                  <c:v>1.5071523932871303E-2</c:v>
                </c:pt>
                <c:pt idx="861">
                  <c:v>1.5129205655853649E-2</c:v>
                </c:pt>
                <c:pt idx="862">
                  <c:v>1.5132022617608057E-2</c:v>
                </c:pt>
                <c:pt idx="863">
                  <c:v>1.5264805111395136E-2</c:v>
                </c:pt>
                <c:pt idx="864">
                  <c:v>1.5265082476675931E-2</c:v>
                </c:pt>
                <c:pt idx="865">
                  <c:v>1.5862592747387046E-2</c:v>
                </c:pt>
                <c:pt idx="866">
                  <c:v>1.6109494149926653E-2</c:v>
                </c:pt>
                <c:pt idx="867">
                  <c:v>1.6103552038398184E-2</c:v>
                </c:pt>
                <c:pt idx="868">
                  <c:v>1.6090579246719191E-2</c:v>
                </c:pt>
                <c:pt idx="869">
                  <c:v>1.6547574638301026E-2</c:v>
                </c:pt>
                <c:pt idx="870">
                  <c:v>1.7501234536111538E-2</c:v>
                </c:pt>
                <c:pt idx="871">
                  <c:v>1.7494074414475282E-2</c:v>
                </c:pt>
                <c:pt idx="872">
                  <c:v>1.768318665920756E-2</c:v>
                </c:pt>
                <c:pt idx="873">
                  <c:v>1.7738149987797495E-2</c:v>
                </c:pt>
                <c:pt idx="874">
                  <c:v>1.7816445992231391E-2</c:v>
                </c:pt>
                <c:pt idx="875">
                  <c:v>1.7799743304779368E-2</c:v>
                </c:pt>
                <c:pt idx="876">
                  <c:v>1.8092941075501075E-2</c:v>
                </c:pt>
                <c:pt idx="877">
                  <c:v>1.8171659071898334E-2</c:v>
                </c:pt>
                <c:pt idx="878">
                  <c:v>1.8239094301951777E-2</c:v>
                </c:pt>
                <c:pt idx="879">
                  <c:v>1.8484443569300964E-2</c:v>
                </c:pt>
                <c:pt idx="880">
                  <c:v>1.8036774079239225E-2</c:v>
                </c:pt>
                <c:pt idx="881">
                  <c:v>1.8268037267863326E-2</c:v>
                </c:pt>
                <c:pt idx="882">
                  <c:v>1.8419292285866182E-2</c:v>
                </c:pt>
                <c:pt idx="883">
                  <c:v>1.8449598259425732E-2</c:v>
                </c:pt>
                <c:pt idx="884">
                  <c:v>1.8600615271668498E-2</c:v>
                </c:pt>
                <c:pt idx="885">
                  <c:v>1.8595463538678979E-2</c:v>
                </c:pt>
                <c:pt idx="886">
                  <c:v>1.8593709157492554E-2</c:v>
                </c:pt>
                <c:pt idx="887">
                  <c:v>1.9332184159731466E-2</c:v>
                </c:pt>
                <c:pt idx="888">
                  <c:v>1.9344122693930026E-2</c:v>
                </c:pt>
                <c:pt idx="889">
                  <c:v>2.0779428002580969E-2</c:v>
                </c:pt>
                <c:pt idx="890">
                  <c:v>2.0972049586868172E-2</c:v>
                </c:pt>
                <c:pt idx="891">
                  <c:v>2.0964643725136057E-2</c:v>
                </c:pt>
                <c:pt idx="892">
                  <c:v>2.1045199984300461E-2</c:v>
                </c:pt>
                <c:pt idx="893">
                  <c:v>2.1073251134127544E-2</c:v>
                </c:pt>
                <c:pt idx="894">
                  <c:v>2.1069930032590195E-2</c:v>
                </c:pt>
                <c:pt idx="895">
                  <c:v>2.1096452625856209E-2</c:v>
                </c:pt>
                <c:pt idx="896">
                  <c:v>2.1159661123945041E-2</c:v>
                </c:pt>
                <c:pt idx="897">
                  <c:v>2.2539372807183433E-2</c:v>
                </c:pt>
                <c:pt idx="898">
                  <c:v>2.2571350346169371E-2</c:v>
                </c:pt>
                <c:pt idx="899">
                  <c:v>2.2684491195050737E-2</c:v>
                </c:pt>
                <c:pt idx="900">
                  <c:v>2.2728767190359114E-2</c:v>
                </c:pt>
                <c:pt idx="901">
                  <c:v>2.2779227561547894E-2</c:v>
                </c:pt>
                <c:pt idx="902">
                  <c:v>2.2776511465010453E-2</c:v>
                </c:pt>
                <c:pt idx="903">
                  <c:v>2.2700046082869598E-2</c:v>
                </c:pt>
                <c:pt idx="904">
                  <c:v>2.2759545005122409E-2</c:v>
                </c:pt>
                <c:pt idx="905">
                  <c:v>2.2648845567706903E-2</c:v>
                </c:pt>
                <c:pt idx="906">
                  <c:v>2.2652215188650963E-2</c:v>
                </c:pt>
                <c:pt idx="907">
                  <c:v>2.270432666891305E-2</c:v>
                </c:pt>
                <c:pt idx="908">
                  <c:v>2.275518954655106E-2</c:v>
                </c:pt>
                <c:pt idx="909">
                  <c:v>2.3153758968312059E-2</c:v>
                </c:pt>
                <c:pt idx="910">
                  <c:v>2.3107892801072297E-2</c:v>
                </c:pt>
                <c:pt idx="911">
                  <c:v>2.3388356113015929E-2</c:v>
                </c:pt>
                <c:pt idx="912">
                  <c:v>2.3349208556564562E-2</c:v>
                </c:pt>
                <c:pt idx="913">
                  <c:v>2.3359803508936745E-2</c:v>
                </c:pt>
                <c:pt idx="914">
                  <c:v>2.3370339873136945E-2</c:v>
                </c:pt>
                <c:pt idx="915">
                  <c:v>2.3408868993114184E-2</c:v>
                </c:pt>
                <c:pt idx="916">
                  <c:v>2.3656381183344205E-2</c:v>
                </c:pt>
                <c:pt idx="917">
                  <c:v>2.4653052626910893E-2</c:v>
                </c:pt>
                <c:pt idx="918">
                  <c:v>2.4959317176356573E-2</c:v>
                </c:pt>
                <c:pt idx="919">
                  <c:v>2.5061494042889768E-2</c:v>
                </c:pt>
                <c:pt idx="920">
                  <c:v>2.5073589002365677E-2</c:v>
                </c:pt>
                <c:pt idx="921">
                  <c:v>2.5107593423435149E-2</c:v>
                </c:pt>
                <c:pt idx="922">
                  <c:v>2.509831534618618E-2</c:v>
                </c:pt>
                <c:pt idx="923">
                  <c:v>2.5153971112973791E-2</c:v>
                </c:pt>
                <c:pt idx="924">
                  <c:v>2.5264313507274368E-2</c:v>
                </c:pt>
                <c:pt idx="925">
                  <c:v>2.5287928906746904E-2</c:v>
                </c:pt>
                <c:pt idx="926">
                  <c:v>2.5303188903433398E-2</c:v>
                </c:pt>
                <c:pt idx="927">
                  <c:v>2.540674515267775E-2</c:v>
                </c:pt>
                <c:pt idx="928">
                  <c:v>2.5861097542781659E-2</c:v>
                </c:pt>
                <c:pt idx="929">
                  <c:v>2.5822993459046033E-2</c:v>
                </c:pt>
                <c:pt idx="930">
                  <c:v>2.5822988672516672E-2</c:v>
                </c:pt>
                <c:pt idx="931">
                  <c:v>2.5992113527772906E-2</c:v>
                </c:pt>
                <c:pt idx="932">
                  <c:v>2.5968983360946395E-2</c:v>
                </c:pt>
                <c:pt idx="933">
                  <c:v>2.5956666542070517E-2</c:v>
                </c:pt>
                <c:pt idx="934">
                  <c:v>2.5934924375587726E-2</c:v>
                </c:pt>
                <c:pt idx="935">
                  <c:v>2.667946897946746E-2</c:v>
                </c:pt>
                <c:pt idx="936">
                  <c:v>2.6563516348521044E-2</c:v>
                </c:pt>
                <c:pt idx="937">
                  <c:v>2.6692760429105716E-2</c:v>
                </c:pt>
                <c:pt idx="938">
                  <c:v>2.6710157742527513E-2</c:v>
                </c:pt>
                <c:pt idx="939">
                  <c:v>2.6712487544656251E-2</c:v>
                </c:pt>
                <c:pt idx="940">
                  <c:v>2.668645234466031E-2</c:v>
                </c:pt>
                <c:pt idx="941">
                  <c:v>2.6635607242004998E-2</c:v>
                </c:pt>
                <c:pt idx="942">
                  <c:v>2.6618989075225748E-2</c:v>
                </c:pt>
                <c:pt idx="943">
                  <c:v>2.6520168677582938E-2</c:v>
                </c:pt>
                <c:pt idx="944">
                  <c:v>2.6520219920161545E-2</c:v>
                </c:pt>
                <c:pt idx="945">
                  <c:v>2.6416657826500718E-2</c:v>
                </c:pt>
                <c:pt idx="946">
                  <c:v>2.6299543544522103E-2</c:v>
                </c:pt>
                <c:pt idx="947">
                  <c:v>2.6021518976787335E-2</c:v>
                </c:pt>
                <c:pt idx="948">
                  <c:v>2.6010897505512321E-2</c:v>
                </c:pt>
                <c:pt idx="949">
                  <c:v>2.6027900127109212E-2</c:v>
                </c:pt>
                <c:pt idx="950">
                  <c:v>2.5624450273523693E-2</c:v>
                </c:pt>
                <c:pt idx="951">
                  <c:v>2.5512835043808618E-2</c:v>
                </c:pt>
                <c:pt idx="952">
                  <c:v>2.5476533751464709E-2</c:v>
                </c:pt>
                <c:pt idx="953">
                  <c:v>2.55099042739193E-2</c:v>
                </c:pt>
                <c:pt idx="954">
                  <c:v>2.5428272535658901E-2</c:v>
                </c:pt>
                <c:pt idx="955">
                  <c:v>2.5428369480551237E-2</c:v>
                </c:pt>
                <c:pt idx="956">
                  <c:v>2.506084529975065E-2</c:v>
                </c:pt>
                <c:pt idx="957">
                  <c:v>2.4894024538783904E-2</c:v>
                </c:pt>
                <c:pt idx="958">
                  <c:v>2.4898730527027752E-2</c:v>
                </c:pt>
                <c:pt idx="959">
                  <c:v>2.4941384858230473E-2</c:v>
                </c:pt>
                <c:pt idx="960">
                  <c:v>2.4697792710430776E-2</c:v>
                </c:pt>
                <c:pt idx="961">
                  <c:v>2.4153366903068234E-2</c:v>
                </c:pt>
                <c:pt idx="962">
                  <c:v>2.4113842750268386E-2</c:v>
                </c:pt>
                <c:pt idx="963">
                  <c:v>2.4028738138886726E-2</c:v>
                </c:pt>
                <c:pt idx="964">
                  <c:v>2.3992957721136594E-2</c:v>
                </c:pt>
                <c:pt idx="965">
                  <c:v>2.3935766326891733E-2</c:v>
                </c:pt>
                <c:pt idx="966">
                  <c:v>2.369096778598781E-2</c:v>
                </c:pt>
                <c:pt idx="967">
                  <c:v>2.349524657407227E-2</c:v>
                </c:pt>
                <c:pt idx="968">
                  <c:v>2.3488636482558785E-2</c:v>
                </c:pt>
                <c:pt idx="969">
                  <c:v>2.3574206786107967E-2</c:v>
                </c:pt>
                <c:pt idx="970">
                  <c:v>2.3905783194378229E-2</c:v>
                </c:pt>
                <c:pt idx="971">
                  <c:v>2.3905757067361002E-2</c:v>
                </c:pt>
                <c:pt idx="972">
                  <c:v>2.3651994581686677E-2</c:v>
                </c:pt>
                <c:pt idx="973">
                  <c:v>2.3378256507033592E-2</c:v>
                </c:pt>
                <c:pt idx="974">
                  <c:v>2.3343541610742268E-2</c:v>
                </c:pt>
                <c:pt idx="975">
                  <c:v>2.3166693501904631E-2</c:v>
                </c:pt>
                <c:pt idx="976">
                  <c:v>2.3212388738180795E-2</c:v>
                </c:pt>
                <c:pt idx="977">
                  <c:v>2.3241868455310295E-2</c:v>
                </c:pt>
                <c:pt idx="978">
                  <c:v>2.2511875952410557E-2</c:v>
                </c:pt>
                <c:pt idx="979">
                  <c:v>2.2474776879569121E-2</c:v>
                </c:pt>
                <c:pt idx="980">
                  <c:v>2.1299175077468001E-2</c:v>
                </c:pt>
                <c:pt idx="981">
                  <c:v>2.1142047246289649E-2</c:v>
                </c:pt>
                <c:pt idx="982">
                  <c:v>2.1183800850253551E-2</c:v>
                </c:pt>
                <c:pt idx="983">
                  <c:v>2.1086015473407764E-2</c:v>
                </c:pt>
                <c:pt idx="984">
                  <c:v>2.1068626128989916E-2</c:v>
                </c:pt>
                <c:pt idx="985">
                  <c:v>2.1118849762590926E-2</c:v>
                </c:pt>
                <c:pt idx="986">
                  <c:v>2.1074197905385676E-2</c:v>
                </c:pt>
                <c:pt idx="987">
                  <c:v>2.1143935134166004E-2</c:v>
                </c:pt>
                <c:pt idx="988">
                  <c:v>1.9493126813621635E-2</c:v>
                </c:pt>
                <c:pt idx="989">
                  <c:v>2.0312732281289519E-2</c:v>
                </c:pt>
                <c:pt idx="990">
                  <c:v>2.0247331311561579E-2</c:v>
                </c:pt>
                <c:pt idx="991">
                  <c:v>2.000094440745193E-2</c:v>
                </c:pt>
                <c:pt idx="992">
                  <c:v>1.9852282269696424E-2</c:v>
                </c:pt>
                <c:pt idx="993">
                  <c:v>1.9766519964905895E-2</c:v>
                </c:pt>
                <c:pt idx="994">
                  <c:v>1.9705906083569914E-2</c:v>
                </c:pt>
                <c:pt idx="995">
                  <c:v>1.9439530596310206E-2</c:v>
                </c:pt>
                <c:pt idx="996">
                  <c:v>1.9470908281754087E-2</c:v>
                </c:pt>
                <c:pt idx="997">
                  <c:v>1.9466508244705961E-2</c:v>
                </c:pt>
                <c:pt idx="998">
                  <c:v>1.9240210597365193E-2</c:v>
                </c:pt>
                <c:pt idx="999">
                  <c:v>1.9042730794050205E-2</c:v>
                </c:pt>
                <c:pt idx="1000">
                  <c:v>1.8849678591277976E-2</c:v>
                </c:pt>
                <c:pt idx="1001">
                  <c:v>1.9111505910693289E-2</c:v>
                </c:pt>
                <c:pt idx="1002">
                  <c:v>1.8959619443431157E-2</c:v>
                </c:pt>
                <c:pt idx="1003">
                  <c:v>1.8959878878867145E-2</c:v>
                </c:pt>
                <c:pt idx="1004">
                  <c:v>1.8901110344637595E-2</c:v>
                </c:pt>
                <c:pt idx="1005">
                  <c:v>1.9345603954530562E-2</c:v>
                </c:pt>
                <c:pt idx="1006">
                  <c:v>1.964307812245426E-2</c:v>
                </c:pt>
                <c:pt idx="1007">
                  <c:v>1.9154678636416057E-2</c:v>
                </c:pt>
                <c:pt idx="1008">
                  <c:v>1.8138857434731575E-2</c:v>
                </c:pt>
                <c:pt idx="1009">
                  <c:v>1.7879073421804798E-2</c:v>
                </c:pt>
                <c:pt idx="1010">
                  <c:v>1.7950247436748529E-2</c:v>
                </c:pt>
                <c:pt idx="1011">
                  <c:v>1.8083762502891898E-2</c:v>
                </c:pt>
                <c:pt idx="1012">
                  <c:v>1.7989271753282056E-2</c:v>
                </c:pt>
                <c:pt idx="1013">
                  <c:v>1.8263780779490292E-2</c:v>
                </c:pt>
                <c:pt idx="1014">
                  <c:v>1.8230045172908126E-2</c:v>
                </c:pt>
                <c:pt idx="1015">
                  <c:v>1.8306041429983357E-2</c:v>
                </c:pt>
                <c:pt idx="1016">
                  <c:v>1.8346422067279017E-2</c:v>
                </c:pt>
                <c:pt idx="1017">
                  <c:v>1.8322793892950374E-2</c:v>
                </c:pt>
                <c:pt idx="1018">
                  <c:v>1.8681735634410727E-2</c:v>
                </c:pt>
                <c:pt idx="1019">
                  <c:v>1.7999015535759472E-2</c:v>
                </c:pt>
                <c:pt idx="1020">
                  <c:v>1.8284837578281643E-2</c:v>
                </c:pt>
                <c:pt idx="1021">
                  <c:v>1.8394153880618491E-2</c:v>
                </c:pt>
                <c:pt idx="1022">
                  <c:v>1.82335861771173E-2</c:v>
                </c:pt>
                <c:pt idx="1023">
                  <c:v>1.8382749197893629E-2</c:v>
                </c:pt>
                <c:pt idx="1024">
                  <c:v>1.8385073604106753E-2</c:v>
                </c:pt>
                <c:pt idx="1025">
                  <c:v>1.8383429130526176E-2</c:v>
                </c:pt>
                <c:pt idx="1026">
                  <c:v>1.742405863328399E-2</c:v>
                </c:pt>
                <c:pt idx="1027">
                  <c:v>1.7507542464642561E-2</c:v>
                </c:pt>
                <c:pt idx="1028">
                  <c:v>1.7157946464142849E-2</c:v>
                </c:pt>
                <c:pt idx="1029">
                  <c:v>1.7147043902250143E-2</c:v>
                </c:pt>
                <c:pt idx="1030">
                  <c:v>1.711587462932922E-2</c:v>
                </c:pt>
                <c:pt idx="1031">
                  <c:v>1.7183408762687296E-2</c:v>
                </c:pt>
                <c:pt idx="1032">
                  <c:v>1.7164741041711513E-2</c:v>
                </c:pt>
                <c:pt idx="1033">
                  <c:v>1.7164691207461179E-2</c:v>
                </c:pt>
                <c:pt idx="1034">
                  <c:v>1.7241133406811809E-2</c:v>
                </c:pt>
                <c:pt idx="1035">
                  <c:v>1.7237783608351469E-2</c:v>
                </c:pt>
                <c:pt idx="1036">
                  <c:v>1.7202192263204998E-2</c:v>
                </c:pt>
                <c:pt idx="1037">
                  <c:v>1.7291732930740017E-2</c:v>
                </c:pt>
                <c:pt idx="1038">
                  <c:v>1.7276674010660523E-2</c:v>
                </c:pt>
                <c:pt idx="1039">
                  <c:v>1.7333709406478739E-2</c:v>
                </c:pt>
                <c:pt idx="1040">
                  <c:v>1.7300551180754398E-2</c:v>
                </c:pt>
                <c:pt idx="1041">
                  <c:v>1.7303845219156178E-2</c:v>
                </c:pt>
                <c:pt idx="1042">
                  <c:v>1.729323390748292E-2</c:v>
                </c:pt>
                <c:pt idx="1043">
                  <c:v>1.7413529208040797E-2</c:v>
                </c:pt>
                <c:pt idx="1044">
                  <c:v>1.7450438780775974E-2</c:v>
                </c:pt>
                <c:pt idx="1045">
                  <c:v>1.744538416759803E-2</c:v>
                </c:pt>
                <c:pt idx="1046">
                  <c:v>1.7440938152532896E-2</c:v>
                </c:pt>
                <c:pt idx="1047">
                  <c:v>1.7445098134585217E-2</c:v>
                </c:pt>
                <c:pt idx="1048">
                  <c:v>1.7465656886597326E-2</c:v>
                </c:pt>
                <c:pt idx="1049">
                  <c:v>1.7454174916957988E-2</c:v>
                </c:pt>
                <c:pt idx="1050">
                  <c:v>1.7502613189353151E-2</c:v>
                </c:pt>
                <c:pt idx="1051">
                  <c:v>1.7513922828179328E-2</c:v>
                </c:pt>
                <c:pt idx="1052">
                  <c:v>1.7403709569246566E-2</c:v>
                </c:pt>
                <c:pt idx="1053">
                  <c:v>1.7558673110455118E-2</c:v>
                </c:pt>
                <c:pt idx="1054">
                  <c:v>1.7496308824120111E-2</c:v>
                </c:pt>
                <c:pt idx="1055">
                  <c:v>1.7676589673959731E-2</c:v>
                </c:pt>
                <c:pt idx="1056">
                  <c:v>1.767796969058574E-2</c:v>
                </c:pt>
                <c:pt idx="1057">
                  <c:v>1.754382114114373E-2</c:v>
                </c:pt>
                <c:pt idx="1058">
                  <c:v>1.7617599207031286E-2</c:v>
                </c:pt>
                <c:pt idx="1059">
                  <c:v>1.7550254340320471E-2</c:v>
                </c:pt>
                <c:pt idx="1060">
                  <c:v>1.8476283188816747E-2</c:v>
                </c:pt>
                <c:pt idx="1061">
                  <c:v>1.8096292589369477E-2</c:v>
                </c:pt>
                <c:pt idx="1062">
                  <c:v>1.8099978329692304E-2</c:v>
                </c:pt>
                <c:pt idx="1063">
                  <c:v>1.806066151356165E-2</c:v>
                </c:pt>
                <c:pt idx="1064">
                  <c:v>1.894097779898498E-2</c:v>
                </c:pt>
                <c:pt idx="1065">
                  <c:v>1.9019597290192185E-2</c:v>
                </c:pt>
                <c:pt idx="1066">
                  <c:v>1.900704021780256E-2</c:v>
                </c:pt>
                <c:pt idx="1067">
                  <c:v>1.9340808772609564E-2</c:v>
                </c:pt>
                <c:pt idx="1068">
                  <c:v>1.9297717168619097E-2</c:v>
                </c:pt>
                <c:pt idx="1069">
                  <c:v>1.931905950816315E-2</c:v>
                </c:pt>
                <c:pt idx="1070">
                  <c:v>1.9870704612983531E-2</c:v>
                </c:pt>
                <c:pt idx="1071">
                  <c:v>2.0161003775669682E-2</c:v>
                </c:pt>
                <c:pt idx="1072">
                  <c:v>2.0360902589976155E-2</c:v>
                </c:pt>
                <c:pt idx="1073">
                  <c:v>2.0966542998327165E-2</c:v>
                </c:pt>
                <c:pt idx="1074">
                  <c:v>2.1157349058293862E-2</c:v>
                </c:pt>
                <c:pt idx="1075">
                  <c:v>2.1252179636763437E-2</c:v>
                </c:pt>
                <c:pt idx="1076">
                  <c:v>2.1375947894385124E-2</c:v>
                </c:pt>
                <c:pt idx="1077">
                  <c:v>2.1516520579029388E-2</c:v>
                </c:pt>
                <c:pt idx="1078">
                  <c:v>2.1443909316707997E-2</c:v>
                </c:pt>
                <c:pt idx="1079">
                  <c:v>2.14396081148099E-2</c:v>
                </c:pt>
                <c:pt idx="1080">
                  <c:v>2.0690764429672878E-2</c:v>
                </c:pt>
                <c:pt idx="1081">
                  <c:v>2.0572096029622369E-2</c:v>
                </c:pt>
                <c:pt idx="1082">
                  <c:v>2.0576432407920182E-2</c:v>
                </c:pt>
                <c:pt idx="1083">
                  <c:v>2.0728159839233117E-2</c:v>
                </c:pt>
                <c:pt idx="1084">
                  <c:v>2.1416672995690257E-2</c:v>
                </c:pt>
                <c:pt idx="1085">
                  <c:v>2.2047359732296816E-2</c:v>
                </c:pt>
                <c:pt idx="1086">
                  <c:v>2.2059603530793021E-2</c:v>
                </c:pt>
                <c:pt idx="1087">
                  <c:v>2.1990693374593757E-2</c:v>
                </c:pt>
                <c:pt idx="1088">
                  <c:v>2.2257052518464819E-2</c:v>
                </c:pt>
                <c:pt idx="1089">
                  <c:v>2.2285038221204981E-2</c:v>
                </c:pt>
                <c:pt idx="1090">
                  <c:v>2.2274690927561382E-2</c:v>
                </c:pt>
                <c:pt idx="1091">
                  <c:v>2.2205279129684962E-2</c:v>
                </c:pt>
                <c:pt idx="1092">
                  <c:v>2.2002025606854912E-2</c:v>
                </c:pt>
                <c:pt idx="1093">
                  <c:v>2.193994091527527E-2</c:v>
                </c:pt>
                <c:pt idx="1094">
                  <c:v>2.1936841719625292E-2</c:v>
                </c:pt>
                <c:pt idx="1095">
                  <c:v>2.1923457135334227E-2</c:v>
                </c:pt>
                <c:pt idx="1096">
                  <c:v>2.1636292645258147E-2</c:v>
                </c:pt>
                <c:pt idx="1097">
                  <c:v>2.1341469301424165E-2</c:v>
                </c:pt>
                <c:pt idx="1098">
                  <c:v>2.1341579227400542E-2</c:v>
                </c:pt>
                <c:pt idx="1099">
                  <c:v>2.1318839683307323E-2</c:v>
                </c:pt>
                <c:pt idx="1100">
                  <c:v>2.1271667809419258E-2</c:v>
                </c:pt>
                <c:pt idx="1101">
                  <c:v>2.163265366409766E-2</c:v>
                </c:pt>
                <c:pt idx="1102">
                  <c:v>2.1736666853959769E-2</c:v>
                </c:pt>
                <c:pt idx="1103">
                  <c:v>2.1850871857897049E-2</c:v>
                </c:pt>
                <c:pt idx="1104">
                  <c:v>2.199608540980983E-2</c:v>
                </c:pt>
                <c:pt idx="1105">
                  <c:v>2.2230735159415992E-2</c:v>
                </c:pt>
                <c:pt idx="1106">
                  <c:v>2.2143226282822937E-2</c:v>
                </c:pt>
                <c:pt idx="1107">
                  <c:v>2.2095787476192816E-2</c:v>
                </c:pt>
                <c:pt idx="1108">
                  <c:v>2.2104380801966764E-2</c:v>
                </c:pt>
                <c:pt idx="1109">
                  <c:v>2.1715030523710002E-2</c:v>
                </c:pt>
                <c:pt idx="1110">
                  <c:v>2.1666066139870845E-2</c:v>
                </c:pt>
                <c:pt idx="1111">
                  <c:v>2.1464796742226559E-2</c:v>
                </c:pt>
                <c:pt idx="1112">
                  <c:v>2.1380387241046982E-2</c:v>
                </c:pt>
                <c:pt idx="1113">
                  <c:v>2.1435944494554385E-2</c:v>
                </c:pt>
                <c:pt idx="1114">
                  <c:v>2.1298739458526231E-2</c:v>
                </c:pt>
                <c:pt idx="1115">
                  <c:v>2.1334158684291414E-2</c:v>
                </c:pt>
                <c:pt idx="1116">
                  <c:v>2.133802707890153E-2</c:v>
                </c:pt>
                <c:pt idx="1117">
                  <c:v>2.132348332871636E-2</c:v>
                </c:pt>
                <c:pt idx="1118">
                  <c:v>2.127109021420159E-2</c:v>
                </c:pt>
                <c:pt idx="1119">
                  <c:v>2.1574915159913086E-2</c:v>
                </c:pt>
                <c:pt idx="1120">
                  <c:v>2.1574657234462929E-2</c:v>
                </c:pt>
                <c:pt idx="1121">
                  <c:v>2.1572023080249136E-2</c:v>
                </c:pt>
                <c:pt idx="1122">
                  <c:v>2.1495292674860885E-2</c:v>
                </c:pt>
                <c:pt idx="1123">
                  <c:v>2.149758794690718E-2</c:v>
                </c:pt>
                <c:pt idx="1124">
                  <c:v>2.1500061286293309E-2</c:v>
                </c:pt>
                <c:pt idx="1125">
                  <c:v>2.136360492905677E-2</c:v>
                </c:pt>
                <c:pt idx="1126">
                  <c:v>2.1953084499751332E-2</c:v>
                </c:pt>
                <c:pt idx="1127">
                  <c:v>2.1967767744041234E-2</c:v>
                </c:pt>
                <c:pt idx="1128">
                  <c:v>2.1881513681224186E-2</c:v>
                </c:pt>
                <c:pt idx="1129">
                  <c:v>2.2003861512638886E-2</c:v>
                </c:pt>
                <c:pt idx="1130">
                  <c:v>2.1854463950869436E-2</c:v>
                </c:pt>
                <c:pt idx="1131">
                  <c:v>2.1853629901148378E-2</c:v>
                </c:pt>
                <c:pt idx="1132">
                  <c:v>2.1852101803485867E-2</c:v>
                </c:pt>
                <c:pt idx="1133">
                  <c:v>2.1871822013942763E-2</c:v>
                </c:pt>
                <c:pt idx="1134">
                  <c:v>2.1774218982308555E-2</c:v>
                </c:pt>
                <c:pt idx="1135">
                  <c:v>2.1744349857249243E-2</c:v>
                </c:pt>
                <c:pt idx="1136">
                  <c:v>2.1746266631812949E-2</c:v>
                </c:pt>
                <c:pt idx="1137">
                  <c:v>2.1759785643017188E-2</c:v>
                </c:pt>
                <c:pt idx="1138">
                  <c:v>2.18845307034084E-2</c:v>
                </c:pt>
                <c:pt idx="1139">
                  <c:v>2.1833774514703117E-2</c:v>
                </c:pt>
                <c:pt idx="1140">
                  <c:v>2.1873704116839345E-2</c:v>
                </c:pt>
                <c:pt idx="1141">
                  <c:v>2.1769374820344141E-2</c:v>
                </c:pt>
                <c:pt idx="1142">
                  <c:v>2.1707599615428036E-2</c:v>
                </c:pt>
                <c:pt idx="1143">
                  <c:v>2.1705803077812665E-2</c:v>
                </c:pt>
                <c:pt idx="1144">
                  <c:v>2.1649011747114894E-2</c:v>
                </c:pt>
                <c:pt idx="1145">
                  <c:v>2.1683242917356519E-2</c:v>
                </c:pt>
                <c:pt idx="1146">
                  <c:v>2.1626218855728015E-2</c:v>
                </c:pt>
                <c:pt idx="1147">
                  <c:v>2.1640214117854693E-2</c:v>
                </c:pt>
                <c:pt idx="1148">
                  <c:v>2.1735189099708695E-2</c:v>
                </c:pt>
                <c:pt idx="1149">
                  <c:v>2.1635294276317801E-2</c:v>
                </c:pt>
                <c:pt idx="1150">
                  <c:v>2.1607092948106092E-2</c:v>
                </c:pt>
                <c:pt idx="1151">
                  <c:v>2.0732288707735223E-2</c:v>
                </c:pt>
                <c:pt idx="1152">
                  <c:v>2.0207038678186781E-2</c:v>
                </c:pt>
                <c:pt idx="1153">
                  <c:v>2.022434448284792E-2</c:v>
                </c:pt>
                <c:pt idx="1154">
                  <c:v>2.0271412439507582E-2</c:v>
                </c:pt>
                <c:pt idx="1155">
                  <c:v>1.9446718361075092E-2</c:v>
                </c:pt>
                <c:pt idx="1156">
                  <c:v>1.9906401506134708E-2</c:v>
                </c:pt>
                <c:pt idx="1157">
                  <c:v>1.9915091708290564E-2</c:v>
                </c:pt>
                <c:pt idx="1158">
                  <c:v>1.9516459338732743E-2</c:v>
                </c:pt>
                <c:pt idx="1159">
                  <c:v>1.9580530479759231E-2</c:v>
                </c:pt>
                <c:pt idx="1160">
                  <c:v>1.9556370537877128E-2</c:v>
                </c:pt>
                <c:pt idx="1161">
                  <c:v>1.9054229322646617E-2</c:v>
                </c:pt>
                <c:pt idx="1162">
                  <c:v>1.8674101507505262E-2</c:v>
                </c:pt>
                <c:pt idx="1163">
                  <c:v>1.850415509846912E-2</c:v>
                </c:pt>
                <c:pt idx="1164">
                  <c:v>1.781295967131763E-2</c:v>
                </c:pt>
                <c:pt idx="1165">
                  <c:v>1.7571903326118868E-2</c:v>
                </c:pt>
                <c:pt idx="1166">
                  <c:v>1.7472087553865732E-2</c:v>
                </c:pt>
                <c:pt idx="1167">
                  <c:v>1.7275110821230611E-2</c:v>
                </c:pt>
                <c:pt idx="1168">
                  <c:v>1.7103780082936705E-2</c:v>
                </c:pt>
                <c:pt idx="1169">
                  <c:v>1.7059579355223602E-2</c:v>
                </c:pt>
                <c:pt idx="1170">
                  <c:v>1.7051214243227062E-2</c:v>
                </c:pt>
                <c:pt idx="1171">
                  <c:v>1.7122198175623989E-2</c:v>
                </c:pt>
                <c:pt idx="1172">
                  <c:v>1.7249431267202093E-2</c:v>
                </c:pt>
                <c:pt idx="1173">
                  <c:v>1.7244276744669305E-2</c:v>
                </c:pt>
                <c:pt idx="1174">
                  <c:v>1.7036476623841765E-2</c:v>
                </c:pt>
                <c:pt idx="1175">
                  <c:v>1.6427404877951982E-2</c:v>
                </c:pt>
                <c:pt idx="1176">
                  <c:v>1.5518851678637216E-2</c:v>
                </c:pt>
                <c:pt idx="1177">
                  <c:v>1.5495850674664368E-2</c:v>
                </c:pt>
                <c:pt idx="1178">
                  <c:v>1.5689994934555047E-2</c:v>
                </c:pt>
                <c:pt idx="1179">
                  <c:v>1.5318648973364267E-2</c:v>
                </c:pt>
                <c:pt idx="1180">
                  <c:v>1.5442050786646698E-2</c:v>
                </c:pt>
                <c:pt idx="1181">
                  <c:v>1.5436212534084583E-2</c:v>
                </c:pt>
                <c:pt idx="1182">
                  <c:v>1.5593392183856842E-2</c:v>
                </c:pt>
                <c:pt idx="1183">
                  <c:v>1.5803292888271477E-2</c:v>
                </c:pt>
                <c:pt idx="1184">
                  <c:v>1.5888115097760207E-2</c:v>
                </c:pt>
                <c:pt idx="1185">
                  <c:v>1.5898311009100684E-2</c:v>
                </c:pt>
                <c:pt idx="1186">
                  <c:v>1.8548726254535478E-2</c:v>
                </c:pt>
                <c:pt idx="1187">
                  <c:v>1.8455750910778907E-2</c:v>
                </c:pt>
                <c:pt idx="1188">
                  <c:v>1.8742721871982684E-2</c:v>
                </c:pt>
                <c:pt idx="1189">
                  <c:v>1.8893407846714637E-2</c:v>
                </c:pt>
                <c:pt idx="1190">
                  <c:v>1.8978338795091639E-2</c:v>
                </c:pt>
                <c:pt idx="1191">
                  <c:v>1.9103833297221498E-2</c:v>
                </c:pt>
                <c:pt idx="1192">
                  <c:v>1.8557606022041689E-2</c:v>
                </c:pt>
                <c:pt idx="1193">
                  <c:v>1.8390654003704571E-2</c:v>
                </c:pt>
                <c:pt idx="1194">
                  <c:v>1.8242926924904528E-2</c:v>
                </c:pt>
                <c:pt idx="1195">
                  <c:v>1.7810676950212039E-2</c:v>
                </c:pt>
                <c:pt idx="1196">
                  <c:v>1.7595916628466539E-2</c:v>
                </c:pt>
                <c:pt idx="1197">
                  <c:v>1.7511756532853737E-2</c:v>
                </c:pt>
                <c:pt idx="1198">
                  <c:v>1.7492446544550531E-2</c:v>
                </c:pt>
                <c:pt idx="1199">
                  <c:v>1.7576989045581574E-2</c:v>
                </c:pt>
                <c:pt idx="1200">
                  <c:v>1.7459025000879036E-2</c:v>
                </c:pt>
                <c:pt idx="1201">
                  <c:v>1.7560955023478354E-2</c:v>
                </c:pt>
                <c:pt idx="1202">
                  <c:v>1.7654779120920488E-2</c:v>
                </c:pt>
                <c:pt idx="1203">
                  <c:v>1.8162078504919264E-2</c:v>
                </c:pt>
                <c:pt idx="1204">
                  <c:v>1.8067160251212737E-2</c:v>
                </c:pt>
                <c:pt idx="1205">
                  <c:v>1.8210804115916385E-2</c:v>
                </c:pt>
                <c:pt idx="1206">
                  <c:v>1.8230981358757985E-2</c:v>
                </c:pt>
                <c:pt idx="1207">
                  <c:v>1.8726982696314405E-2</c:v>
                </c:pt>
                <c:pt idx="1208">
                  <c:v>1.8787857097700277E-2</c:v>
                </c:pt>
                <c:pt idx="1209">
                  <c:v>1.8782530710293944E-2</c:v>
                </c:pt>
                <c:pt idx="1210">
                  <c:v>1.8406588457909875E-2</c:v>
                </c:pt>
                <c:pt idx="1211">
                  <c:v>1.9223320474542886E-2</c:v>
                </c:pt>
                <c:pt idx="1212">
                  <c:v>2.5443177771656549E-2</c:v>
                </c:pt>
                <c:pt idx="1213">
                  <c:v>2.5825078888152178E-2</c:v>
                </c:pt>
                <c:pt idx="1214">
                  <c:v>2.6189981728820731E-2</c:v>
                </c:pt>
                <c:pt idx="1215">
                  <c:v>2.8650742073749156E-2</c:v>
                </c:pt>
                <c:pt idx="1216">
                  <c:v>3.5334057970418963E-2</c:v>
                </c:pt>
                <c:pt idx="1217">
                  <c:v>3.7552973286702415E-2</c:v>
                </c:pt>
                <c:pt idx="1218">
                  <c:v>3.7527807243589374E-2</c:v>
                </c:pt>
                <c:pt idx="1219">
                  <c:v>3.7710066955932396E-2</c:v>
                </c:pt>
                <c:pt idx="1220">
                  <c:v>3.7672877732016788E-2</c:v>
                </c:pt>
                <c:pt idx="1221">
                  <c:v>3.9069668270125743E-2</c:v>
                </c:pt>
                <c:pt idx="1222">
                  <c:v>4.0705375159380122E-2</c:v>
                </c:pt>
                <c:pt idx="1223">
                  <c:v>4.4021833979221471E-2</c:v>
                </c:pt>
                <c:pt idx="1224">
                  <c:v>5.2105103680195997E-2</c:v>
                </c:pt>
                <c:pt idx="1225">
                  <c:v>5.2907640242940757E-2</c:v>
                </c:pt>
                <c:pt idx="1226">
                  <c:v>5.3253156622697306E-2</c:v>
                </c:pt>
                <c:pt idx="1227">
                  <c:v>5.324915161492802E-2</c:v>
                </c:pt>
                <c:pt idx="1228">
                  <c:v>5.354789727194665E-2</c:v>
                </c:pt>
                <c:pt idx="1229">
                  <c:v>5.4617831803673481E-2</c:v>
                </c:pt>
                <c:pt idx="1230">
                  <c:v>5.4748960887918113E-2</c:v>
                </c:pt>
                <c:pt idx="1231">
                  <c:v>5.484855515875376E-2</c:v>
                </c:pt>
                <c:pt idx="1232">
                  <c:v>5.6440455867822321E-2</c:v>
                </c:pt>
                <c:pt idx="1233">
                  <c:v>5.64557360437676E-2</c:v>
                </c:pt>
                <c:pt idx="1234">
                  <c:v>5.6843088446854789E-2</c:v>
                </c:pt>
                <c:pt idx="1235">
                  <c:v>5.7047515646955267E-2</c:v>
                </c:pt>
                <c:pt idx="1236">
                  <c:v>5.7617771427907589E-2</c:v>
                </c:pt>
                <c:pt idx="1237">
                  <c:v>5.7597364089568268E-2</c:v>
                </c:pt>
                <c:pt idx="1238">
                  <c:v>5.7985380007008126E-2</c:v>
                </c:pt>
                <c:pt idx="1239">
                  <c:v>5.8387340981047919E-2</c:v>
                </c:pt>
                <c:pt idx="1240">
                  <c:v>5.8820169068470714E-2</c:v>
                </c:pt>
                <c:pt idx="1241">
                  <c:v>5.8978799295001147E-2</c:v>
                </c:pt>
                <c:pt idx="1242">
                  <c:v>5.915661038983467E-2</c:v>
                </c:pt>
                <c:pt idx="1243">
                  <c:v>5.9175688430615173E-2</c:v>
                </c:pt>
                <c:pt idx="1244">
                  <c:v>5.9424221725191594E-2</c:v>
                </c:pt>
                <c:pt idx="1245">
                  <c:v>5.9463921354175775E-2</c:v>
                </c:pt>
                <c:pt idx="1246">
                  <c:v>5.9822420189562707E-2</c:v>
                </c:pt>
                <c:pt idx="1247">
                  <c:v>5.9658836900404653E-2</c:v>
                </c:pt>
                <c:pt idx="1248">
                  <c:v>5.9965782515496599E-2</c:v>
                </c:pt>
                <c:pt idx="1249">
                  <c:v>6.0274809618240659E-2</c:v>
                </c:pt>
                <c:pt idx="1250">
                  <c:v>6.0287974646168543E-2</c:v>
                </c:pt>
                <c:pt idx="1251">
                  <c:v>6.0285489964137594E-2</c:v>
                </c:pt>
                <c:pt idx="1252">
                  <c:v>6.0303331495384721E-2</c:v>
                </c:pt>
                <c:pt idx="1253">
                  <c:v>6.0330156187263576E-2</c:v>
                </c:pt>
                <c:pt idx="1254">
                  <c:v>6.041897714412512E-2</c:v>
                </c:pt>
                <c:pt idx="1255">
                  <c:v>6.0458347742737034E-2</c:v>
                </c:pt>
                <c:pt idx="1256">
                  <c:v>6.0509911424178456E-2</c:v>
                </c:pt>
                <c:pt idx="1257">
                  <c:v>6.0552021055059045E-2</c:v>
                </c:pt>
                <c:pt idx="1258">
                  <c:v>6.0851435651528195E-2</c:v>
                </c:pt>
                <c:pt idx="1259">
                  <c:v>6.0846495270659898E-2</c:v>
                </c:pt>
                <c:pt idx="1260">
                  <c:v>6.0905913226369054E-2</c:v>
                </c:pt>
                <c:pt idx="1261">
                  <c:v>6.1336910903884781E-2</c:v>
                </c:pt>
                <c:pt idx="1262">
                  <c:v>6.1301900725101964E-2</c:v>
                </c:pt>
                <c:pt idx="1263">
                  <c:v>6.1395191458256095E-2</c:v>
                </c:pt>
                <c:pt idx="1264">
                  <c:v>6.1395332417223232E-2</c:v>
                </c:pt>
                <c:pt idx="1265">
                  <c:v>6.1395942597297526E-2</c:v>
                </c:pt>
                <c:pt idx="1266">
                  <c:v>6.158871533072225E-2</c:v>
                </c:pt>
                <c:pt idx="1267">
                  <c:v>6.1586629039310233E-2</c:v>
                </c:pt>
                <c:pt idx="1268">
                  <c:v>6.1597182844521432E-2</c:v>
                </c:pt>
                <c:pt idx="1269">
                  <c:v>6.1546423944012538E-2</c:v>
                </c:pt>
                <c:pt idx="1270">
                  <c:v>6.155628686649809E-2</c:v>
                </c:pt>
                <c:pt idx="1271">
                  <c:v>6.159639898627995E-2</c:v>
                </c:pt>
                <c:pt idx="1272">
                  <c:v>6.170039103181129E-2</c:v>
                </c:pt>
                <c:pt idx="1273">
                  <c:v>6.1655445653417906E-2</c:v>
                </c:pt>
                <c:pt idx="1274">
                  <c:v>6.1700064549976945E-2</c:v>
                </c:pt>
                <c:pt idx="1275">
                  <c:v>6.168469454681752E-2</c:v>
                </c:pt>
                <c:pt idx="1276">
                  <c:v>6.1705597552331015E-2</c:v>
                </c:pt>
                <c:pt idx="1277">
                  <c:v>6.1020102631454777E-2</c:v>
                </c:pt>
                <c:pt idx="1278">
                  <c:v>6.1530059886782902E-2</c:v>
                </c:pt>
                <c:pt idx="1279">
                  <c:v>6.1612207829291388E-2</c:v>
                </c:pt>
                <c:pt idx="1280">
                  <c:v>6.1709470259401149E-2</c:v>
                </c:pt>
                <c:pt idx="1281">
                  <c:v>6.1766100406269127E-2</c:v>
                </c:pt>
                <c:pt idx="1282">
                  <c:v>6.1722894969020489E-2</c:v>
                </c:pt>
                <c:pt idx="1283">
                  <c:v>6.1763327717051925E-2</c:v>
                </c:pt>
                <c:pt idx="1284">
                  <c:v>6.17933663957679E-2</c:v>
                </c:pt>
                <c:pt idx="1285">
                  <c:v>6.1872160049457968E-2</c:v>
                </c:pt>
                <c:pt idx="1286">
                  <c:v>6.1864327484295698E-2</c:v>
                </c:pt>
                <c:pt idx="1287">
                  <c:v>6.1973919190667262E-2</c:v>
                </c:pt>
                <c:pt idx="1288">
                  <c:v>6.1972530488156104E-2</c:v>
                </c:pt>
                <c:pt idx="1289">
                  <c:v>6.2396758235243314E-2</c:v>
                </c:pt>
                <c:pt idx="1290">
                  <c:v>6.2468251185988366E-2</c:v>
                </c:pt>
                <c:pt idx="1291">
                  <c:v>6.2609390231969569E-2</c:v>
                </c:pt>
                <c:pt idx="1292">
                  <c:v>6.2577167868415648E-2</c:v>
                </c:pt>
                <c:pt idx="1293">
                  <c:v>6.2547873425771588E-2</c:v>
                </c:pt>
                <c:pt idx="1294">
                  <c:v>6.23893376980766E-2</c:v>
                </c:pt>
                <c:pt idx="1295">
                  <c:v>6.2447631093260333E-2</c:v>
                </c:pt>
                <c:pt idx="1296">
                  <c:v>6.244535985664311E-2</c:v>
                </c:pt>
                <c:pt idx="1297">
                  <c:v>6.2427087387621386E-2</c:v>
                </c:pt>
                <c:pt idx="1298">
                  <c:v>6.2299340190595867E-2</c:v>
                </c:pt>
                <c:pt idx="1299">
                  <c:v>6.2314246908360502E-2</c:v>
                </c:pt>
                <c:pt idx="1300">
                  <c:v>6.2379841449601327E-2</c:v>
                </c:pt>
                <c:pt idx="1301">
                  <c:v>6.2404277567848464E-2</c:v>
                </c:pt>
                <c:pt idx="1302">
                  <c:v>6.214204418325852E-2</c:v>
                </c:pt>
                <c:pt idx="1303">
                  <c:v>5.9680687515685886E-2</c:v>
                </c:pt>
                <c:pt idx="1304">
                  <c:v>5.9579399711316455E-2</c:v>
                </c:pt>
                <c:pt idx="1305">
                  <c:v>5.9433342317613803E-2</c:v>
                </c:pt>
                <c:pt idx="1306">
                  <c:v>5.808797651371149E-2</c:v>
                </c:pt>
                <c:pt idx="1307">
                  <c:v>5.4650769856288847E-2</c:v>
                </c:pt>
                <c:pt idx="1308">
                  <c:v>5.2657757598408066E-2</c:v>
                </c:pt>
                <c:pt idx="1309">
                  <c:v>5.265720811076724E-2</c:v>
                </c:pt>
                <c:pt idx="1310">
                  <c:v>5.2442381132422618E-2</c:v>
                </c:pt>
                <c:pt idx="1311">
                  <c:v>5.2516889210332866E-2</c:v>
                </c:pt>
                <c:pt idx="1312">
                  <c:v>5.1788000541841094E-2</c:v>
                </c:pt>
                <c:pt idx="1313">
                  <c:v>5.0319562929707351E-2</c:v>
                </c:pt>
                <c:pt idx="1314">
                  <c:v>4.7901723103162194E-2</c:v>
                </c:pt>
                <c:pt idx="1315">
                  <c:v>3.9604464050228154E-2</c:v>
                </c:pt>
                <c:pt idx="1316">
                  <c:v>3.8636088371267308E-2</c:v>
                </c:pt>
                <c:pt idx="1317">
                  <c:v>3.8114776420925776E-2</c:v>
                </c:pt>
                <c:pt idx="1318">
                  <c:v>3.8111838412511437E-2</c:v>
                </c:pt>
                <c:pt idx="1319">
                  <c:v>3.7594835707205357E-2</c:v>
                </c:pt>
                <c:pt idx="1320">
                  <c:v>3.583203654025207E-2</c:v>
                </c:pt>
                <c:pt idx="1321">
                  <c:v>3.5709762544978527E-2</c:v>
                </c:pt>
                <c:pt idx="1322">
                  <c:v>3.5611047275600459E-2</c:v>
                </c:pt>
                <c:pt idx="1323">
                  <c:v>3.3304607729451832E-2</c:v>
                </c:pt>
                <c:pt idx="1324">
                  <c:v>3.3197049402833669E-2</c:v>
                </c:pt>
                <c:pt idx="1325">
                  <c:v>3.2663419916174621E-2</c:v>
                </c:pt>
                <c:pt idx="1326">
                  <c:v>3.2283079147428936E-2</c:v>
                </c:pt>
                <c:pt idx="1327">
                  <c:v>3.1261283973376103E-2</c:v>
                </c:pt>
                <c:pt idx="1328">
                  <c:v>3.1263782917372807E-2</c:v>
                </c:pt>
                <c:pt idx="1329">
                  <c:v>3.0654325372178933E-2</c:v>
                </c:pt>
                <c:pt idx="1330">
                  <c:v>2.9888975692427072E-2</c:v>
                </c:pt>
                <c:pt idx="1331">
                  <c:v>2.9145536631934425E-2</c:v>
                </c:pt>
                <c:pt idx="1332">
                  <c:v>2.8781876168973989E-2</c:v>
                </c:pt>
                <c:pt idx="1333">
                  <c:v>2.8346458095009321E-2</c:v>
                </c:pt>
                <c:pt idx="1334">
                  <c:v>2.8308669982247223E-2</c:v>
                </c:pt>
                <c:pt idx="1335">
                  <c:v>2.7928277376933913E-2</c:v>
                </c:pt>
                <c:pt idx="1336">
                  <c:v>2.7846757300574579E-2</c:v>
                </c:pt>
                <c:pt idx="1337">
                  <c:v>2.7514771491648909E-2</c:v>
                </c:pt>
                <c:pt idx="1338">
                  <c:v>2.7434158756798232E-2</c:v>
                </c:pt>
                <c:pt idx="1339">
                  <c:v>2.7165299915870949E-2</c:v>
                </c:pt>
                <c:pt idx="1340">
                  <c:v>2.6483574283500691E-2</c:v>
                </c:pt>
                <c:pt idx="1341">
                  <c:v>2.6371927557742307E-2</c:v>
                </c:pt>
                <c:pt idx="1342">
                  <c:v>2.637096468260379E-2</c:v>
                </c:pt>
                <c:pt idx="1343">
                  <c:v>2.6307319033002839E-2</c:v>
                </c:pt>
                <c:pt idx="1344">
                  <c:v>2.6242978564139454E-2</c:v>
                </c:pt>
                <c:pt idx="1345">
                  <c:v>2.6046359410376991E-2</c:v>
                </c:pt>
                <c:pt idx="1346">
                  <c:v>2.6075952640735648E-2</c:v>
                </c:pt>
                <c:pt idx="1347">
                  <c:v>2.5937150920584188E-2</c:v>
                </c:pt>
                <c:pt idx="1348">
                  <c:v>2.5949064098172884E-2</c:v>
                </c:pt>
                <c:pt idx="1349">
                  <c:v>2.528023193853509E-2</c:v>
                </c:pt>
                <c:pt idx="1350">
                  <c:v>2.5301381508185589E-2</c:v>
                </c:pt>
                <c:pt idx="1351">
                  <c:v>2.5286806283887551E-2</c:v>
                </c:pt>
                <c:pt idx="1352">
                  <c:v>2.4650366429179438E-2</c:v>
                </c:pt>
                <c:pt idx="1353">
                  <c:v>2.4906845489235226E-2</c:v>
                </c:pt>
                <c:pt idx="1354">
                  <c:v>2.4658105877536203E-2</c:v>
                </c:pt>
                <c:pt idx="1355">
                  <c:v>2.4699227446512033E-2</c:v>
                </c:pt>
                <c:pt idx="1356">
                  <c:v>2.5259562811476448E-2</c:v>
                </c:pt>
                <c:pt idx="1357">
                  <c:v>2.4652142387986797E-2</c:v>
                </c:pt>
                <c:pt idx="1358">
                  <c:v>2.4706094067113774E-2</c:v>
                </c:pt>
                <c:pt idx="1359">
                  <c:v>2.4924787130246033E-2</c:v>
                </c:pt>
                <c:pt idx="1360">
                  <c:v>2.4936992226448917E-2</c:v>
                </c:pt>
                <c:pt idx="1361">
                  <c:v>2.499049850437415E-2</c:v>
                </c:pt>
                <c:pt idx="1362">
                  <c:v>2.4763256324782729E-2</c:v>
                </c:pt>
                <c:pt idx="1363">
                  <c:v>2.5164565699255469E-2</c:v>
                </c:pt>
                <c:pt idx="1364">
                  <c:v>2.5217769721663657E-2</c:v>
                </c:pt>
                <c:pt idx="1365">
                  <c:v>2.4907241843064601E-2</c:v>
                </c:pt>
                <c:pt idx="1366">
                  <c:v>2.4905795523360922E-2</c:v>
                </c:pt>
                <c:pt idx="1367">
                  <c:v>2.5607776739410937E-2</c:v>
                </c:pt>
                <c:pt idx="1368">
                  <c:v>2.5758897844531881E-2</c:v>
                </c:pt>
                <c:pt idx="1369">
                  <c:v>2.4875039500389228E-2</c:v>
                </c:pt>
                <c:pt idx="1370">
                  <c:v>2.4545826265264539E-2</c:v>
                </c:pt>
                <c:pt idx="1371">
                  <c:v>2.4142914025555611E-2</c:v>
                </c:pt>
                <c:pt idx="1372">
                  <c:v>2.3909053106845223E-2</c:v>
                </c:pt>
                <c:pt idx="1373">
                  <c:v>2.4012633735638785E-2</c:v>
                </c:pt>
                <c:pt idx="1374">
                  <c:v>2.3838829388119539E-2</c:v>
                </c:pt>
                <c:pt idx="1375">
                  <c:v>2.3945675171770733E-2</c:v>
                </c:pt>
                <c:pt idx="1376">
                  <c:v>2.3944820488299705E-2</c:v>
                </c:pt>
                <c:pt idx="1377">
                  <c:v>2.4065948594789621E-2</c:v>
                </c:pt>
                <c:pt idx="1378">
                  <c:v>2.4298357340927872E-2</c:v>
                </c:pt>
                <c:pt idx="1379">
                  <c:v>2.4447939077032462E-2</c:v>
                </c:pt>
                <c:pt idx="1380">
                  <c:v>2.3801278232766104E-2</c:v>
                </c:pt>
                <c:pt idx="1381">
                  <c:v>2.3633057488503507E-2</c:v>
                </c:pt>
                <c:pt idx="1382">
                  <c:v>2.3171733867783765E-2</c:v>
                </c:pt>
                <c:pt idx="1383">
                  <c:v>2.3945084771893291E-2</c:v>
                </c:pt>
                <c:pt idx="1384">
                  <c:v>2.394165325992241E-2</c:v>
                </c:pt>
                <c:pt idx="1385">
                  <c:v>2.4061741786916741E-2</c:v>
                </c:pt>
                <c:pt idx="1386">
                  <c:v>2.3959503472651311E-2</c:v>
                </c:pt>
                <c:pt idx="1387">
                  <c:v>2.4046913707472951E-2</c:v>
                </c:pt>
                <c:pt idx="1388">
                  <c:v>2.4188369568049817E-2</c:v>
                </c:pt>
                <c:pt idx="1389">
                  <c:v>2.4206561200646539E-2</c:v>
                </c:pt>
                <c:pt idx="1390">
                  <c:v>2.4154272777813054E-2</c:v>
                </c:pt>
                <c:pt idx="1391">
                  <c:v>2.3969290175465372E-2</c:v>
                </c:pt>
                <c:pt idx="1392">
                  <c:v>2.4082955058187073E-2</c:v>
                </c:pt>
                <c:pt idx="1393">
                  <c:v>2.4260337159216154E-2</c:v>
                </c:pt>
                <c:pt idx="1394">
                  <c:v>2.4398401073315333E-2</c:v>
                </c:pt>
                <c:pt idx="1395">
                  <c:v>2.4697371847078903E-2</c:v>
                </c:pt>
                <c:pt idx="1396">
                  <c:v>2.4386097917715868E-2</c:v>
                </c:pt>
                <c:pt idx="1397">
                  <c:v>2.4387391850263871E-2</c:v>
                </c:pt>
                <c:pt idx="1398">
                  <c:v>2.4735349069975154E-2</c:v>
                </c:pt>
                <c:pt idx="1399">
                  <c:v>2.4774133129108804E-2</c:v>
                </c:pt>
                <c:pt idx="1400">
                  <c:v>2.4820252109505985E-2</c:v>
                </c:pt>
                <c:pt idx="1401">
                  <c:v>2.519001081189973E-2</c:v>
                </c:pt>
                <c:pt idx="1402">
                  <c:v>2.4886717391215372E-2</c:v>
                </c:pt>
                <c:pt idx="1403">
                  <c:v>2.3954463822181939E-2</c:v>
                </c:pt>
                <c:pt idx="1404">
                  <c:v>2.3952636389614007E-2</c:v>
                </c:pt>
                <c:pt idx="1405">
                  <c:v>2.3957950521263354E-2</c:v>
                </c:pt>
                <c:pt idx="1406">
                  <c:v>2.3938958378736341E-2</c:v>
                </c:pt>
                <c:pt idx="1407">
                  <c:v>2.3928859936713388E-2</c:v>
                </c:pt>
                <c:pt idx="1408">
                  <c:v>2.3889793938312445E-2</c:v>
                </c:pt>
                <c:pt idx="1409">
                  <c:v>2.3984799875672615E-2</c:v>
                </c:pt>
                <c:pt idx="1410">
                  <c:v>2.3993784276062583E-2</c:v>
                </c:pt>
                <c:pt idx="1411">
                  <c:v>2.4049984853048885E-2</c:v>
                </c:pt>
                <c:pt idx="1412">
                  <c:v>2.4145786788993956E-2</c:v>
                </c:pt>
                <c:pt idx="1413">
                  <c:v>2.4273815970068519E-2</c:v>
                </c:pt>
                <c:pt idx="1414">
                  <c:v>2.4239546476766967E-2</c:v>
                </c:pt>
                <c:pt idx="1415">
                  <c:v>2.4279141147763861E-2</c:v>
                </c:pt>
                <c:pt idx="1416">
                  <c:v>2.4290273478325568E-2</c:v>
                </c:pt>
                <c:pt idx="1417">
                  <c:v>2.4294388211988871E-2</c:v>
                </c:pt>
                <c:pt idx="1418">
                  <c:v>2.4202938199500926E-2</c:v>
                </c:pt>
                <c:pt idx="1419">
                  <c:v>2.4203239572200375E-2</c:v>
                </c:pt>
                <c:pt idx="1420">
                  <c:v>2.411659039426238E-2</c:v>
                </c:pt>
                <c:pt idx="1421">
                  <c:v>2.4126649317575414E-2</c:v>
                </c:pt>
                <c:pt idx="1422">
                  <c:v>2.4017401013262087E-2</c:v>
                </c:pt>
                <c:pt idx="1423">
                  <c:v>2.4040497471269608E-2</c:v>
                </c:pt>
                <c:pt idx="1424">
                  <c:v>2.3986620865091748E-2</c:v>
                </c:pt>
                <c:pt idx="1425">
                  <c:v>2.4003652720963119E-2</c:v>
                </c:pt>
                <c:pt idx="1426">
                  <c:v>2.3852563166039658E-2</c:v>
                </c:pt>
                <c:pt idx="1427">
                  <c:v>2.3846218416378684E-2</c:v>
                </c:pt>
                <c:pt idx="1428">
                  <c:v>2.3533227308871224E-2</c:v>
                </c:pt>
                <c:pt idx="1429">
                  <c:v>2.3538636028134333E-2</c:v>
                </c:pt>
                <c:pt idx="1430">
                  <c:v>2.3099977943343088E-2</c:v>
                </c:pt>
                <c:pt idx="1431">
                  <c:v>2.30533705227805E-2</c:v>
                </c:pt>
                <c:pt idx="1432">
                  <c:v>2.3046462030830404E-2</c:v>
                </c:pt>
                <c:pt idx="1433">
                  <c:v>2.3245859128172026E-2</c:v>
                </c:pt>
                <c:pt idx="1434">
                  <c:v>2.3229393885785737E-2</c:v>
                </c:pt>
                <c:pt idx="1435">
                  <c:v>2.4408724356802095E-2</c:v>
                </c:pt>
                <c:pt idx="1436">
                  <c:v>2.4661094408352572E-2</c:v>
                </c:pt>
                <c:pt idx="1437">
                  <c:v>2.4547113577745871E-2</c:v>
                </c:pt>
                <c:pt idx="1438">
                  <c:v>2.4998210899666026E-2</c:v>
                </c:pt>
                <c:pt idx="1439">
                  <c:v>2.5172627530165699E-2</c:v>
                </c:pt>
                <c:pt idx="1440">
                  <c:v>2.5271583471139548E-2</c:v>
                </c:pt>
                <c:pt idx="1441">
                  <c:v>2.5368907352961625E-2</c:v>
                </c:pt>
                <c:pt idx="1442">
                  <c:v>2.526045580659203E-2</c:v>
                </c:pt>
                <c:pt idx="1443">
                  <c:v>2.48863934462796E-2</c:v>
                </c:pt>
                <c:pt idx="1444">
                  <c:v>2.4632450079956798E-2</c:v>
                </c:pt>
                <c:pt idx="1445">
                  <c:v>2.453846381097877E-2</c:v>
                </c:pt>
                <c:pt idx="1446">
                  <c:v>2.4609569924802868E-2</c:v>
                </c:pt>
                <c:pt idx="1447">
                  <c:v>2.4230421962538232E-2</c:v>
                </c:pt>
                <c:pt idx="1448">
                  <c:v>2.4298393493452315E-2</c:v>
                </c:pt>
                <c:pt idx="1449">
                  <c:v>2.4248840563716421E-2</c:v>
                </c:pt>
                <c:pt idx="1450">
                  <c:v>2.3995372159278182E-2</c:v>
                </c:pt>
                <c:pt idx="1451">
                  <c:v>2.4028790987812732E-2</c:v>
                </c:pt>
                <c:pt idx="1452">
                  <c:v>2.397913271107982E-2</c:v>
                </c:pt>
                <c:pt idx="1453">
                  <c:v>2.4026302383805188E-2</c:v>
                </c:pt>
                <c:pt idx="1454">
                  <c:v>2.3256330221156363E-2</c:v>
                </c:pt>
                <c:pt idx="1455">
                  <c:v>2.3183688509632129E-2</c:v>
                </c:pt>
                <c:pt idx="1456">
                  <c:v>2.3629196617083122E-2</c:v>
                </c:pt>
                <c:pt idx="1457">
                  <c:v>2.3653226042809922E-2</c:v>
                </c:pt>
                <c:pt idx="1458">
                  <c:v>2.2792319781680854E-2</c:v>
                </c:pt>
                <c:pt idx="1459">
                  <c:v>2.2444965676328928E-2</c:v>
                </c:pt>
                <c:pt idx="1460">
                  <c:v>2.2251525768467291E-2</c:v>
                </c:pt>
                <c:pt idx="1461">
                  <c:v>2.2205753868875508E-2</c:v>
                </c:pt>
                <c:pt idx="1462">
                  <c:v>2.2131534366092959E-2</c:v>
                </c:pt>
                <c:pt idx="1463">
                  <c:v>2.2596337833692547E-2</c:v>
                </c:pt>
                <c:pt idx="1464">
                  <c:v>2.27750547605341E-2</c:v>
                </c:pt>
                <c:pt idx="1465">
                  <c:v>2.27864754995885E-2</c:v>
                </c:pt>
                <c:pt idx="1466">
                  <c:v>2.3067663030119433E-2</c:v>
                </c:pt>
                <c:pt idx="1467">
                  <c:v>2.2862968456028549E-2</c:v>
                </c:pt>
                <c:pt idx="1468">
                  <c:v>2.2684605016228123E-2</c:v>
                </c:pt>
                <c:pt idx="1469">
                  <c:v>2.2383662592520732E-2</c:v>
                </c:pt>
                <c:pt idx="1470">
                  <c:v>2.2275731632107637E-2</c:v>
                </c:pt>
                <c:pt idx="1471">
                  <c:v>2.2070906813882241E-2</c:v>
                </c:pt>
                <c:pt idx="1472">
                  <c:v>2.1954370117683131E-2</c:v>
                </c:pt>
                <c:pt idx="1473">
                  <c:v>2.2418979277451609E-2</c:v>
                </c:pt>
                <c:pt idx="1474">
                  <c:v>2.1689451867261941E-2</c:v>
                </c:pt>
                <c:pt idx="1475">
                  <c:v>2.1929938681726664E-2</c:v>
                </c:pt>
                <c:pt idx="1476">
                  <c:v>2.1822490389379223E-2</c:v>
                </c:pt>
                <c:pt idx="1477">
                  <c:v>2.1834147489881894E-2</c:v>
                </c:pt>
                <c:pt idx="1478">
                  <c:v>2.1576152866540292E-2</c:v>
                </c:pt>
                <c:pt idx="1479">
                  <c:v>2.1469698885311514E-2</c:v>
                </c:pt>
                <c:pt idx="1480">
                  <c:v>2.1453498500501236E-2</c:v>
                </c:pt>
                <c:pt idx="1481">
                  <c:v>2.1540073492998007E-2</c:v>
                </c:pt>
                <c:pt idx="1482">
                  <c:v>2.1492321713098842E-2</c:v>
                </c:pt>
                <c:pt idx="1483">
                  <c:v>2.117118882573835E-2</c:v>
                </c:pt>
                <c:pt idx="1484">
                  <c:v>2.1051268901608557E-2</c:v>
                </c:pt>
                <c:pt idx="1485">
                  <c:v>2.0905719586954155E-2</c:v>
                </c:pt>
                <c:pt idx="1486">
                  <c:v>2.0532968368262836E-2</c:v>
                </c:pt>
                <c:pt idx="1487">
                  <c:v>2.0561112416055578E-2</c:v>
                </c:pt>
                <c:pt idx="1488">
                  <c:v>2.0555631928091088E-2</c:v>
                </c:pt>
                <c:pt idx="1489">
                  <c:v>2.0677282472784705E-2</c:v>
                </c:pt>
                <c:pt idx="1490">
                  <c:v>2.0679853880949121E-2</c:v>
                </c:pt>
                <c:pt idx="1491">
                  <c:v>2.0808753358643056E-2</c:v>
                </c:pt>
                <c:pt idx="1492">
                  <c:v>2.0400283235493411E-2</c:v>
                </c:pt>
                <c:pt idx="1493">
                  <c:v>2.0397659936421272E-2</c:v>
                </c:pt>
                <c:pt idx="1494">
                  <c:v>2.0486864695156183E-2</c:v>
                </c:pt>
                <c:pt idx="1495">
                  <c:v>2.0259239012134386E-2</c:v>
                </c:pt>
                <c:pt idx="1496">
                  <c:v>2.0242717177387633E-2</c:v>
                </c:pt>
                <c:pt idx="1497">
                  <c:v>2.0385108944145351E-2</c:v>
                </c:pt>
                <c:pt idx="1498">
                  <c:v>2.0409806029662626E-2</c:v>
                </c:pt>
                <c:pt idx="1499">
                  <c:v>2.0391973099041668E-2</c:v>
                </c:pt>
                <c:pt idx="1500">
                  <c:v>2.0290375872960665E-2</c:v>
                </c:pt>
                <c:pt idx="1501">
                  <c:v>2.0280687904483903E-2</c:v>
                </c:pt>
                <c:pt idx="1502">
                  <c:v>2.0088671506460386E-2</c:v>
                </c:pt>
                <c:pt idx="1503">
                  <c:v>1.9941779300687686E-2</c:v>
                </c:pt>
                <c:pt idx="1504">
                  <c:v>2.0009583971503087E-2</c:v>
                </c:pt>
                <c:pt idx="1505">
                  <c:v>2.0023746029028965E-2</c:v>
                </c:pt>
                <c:pt idx="1506">
                  <c:v>2.0011777549244918E-2</c:v>
                </c:pt>
                <c:pt idx="1507">
                  <c:v>1.9973339996267839E-2</c:v>
                </c:pt>
                <c:pt idx="1508">
                  <c:v>1.9954866620357527E-2</c:v>
                </c:pt>
                <c:pt idx="1509">
                  <c:v>2.0314001655791322E-2</c:v>
                </c:pt>
                <c:pt idx="1510">
                  <c:v>2.0312811576875877E-2</c:v>
                </c:pt>
                <c:pt idx="1511">
                  <c:v>2.0224575862792801E-2</c:v>
                </c:pt>
                <c:pt idx="1512">
                  <c:v>2.02183337907707E-2</c:v>
                </c:pt>
                <c:pt idx="1513">
                  <c:v>2.0174672741435057E-2</c:v>
                </c:pt>
                <c:pt idx="1514">
                  <c:v>2.0114832389900302E-2</c:v>
                </c:pt>
                <c:pt idx="1515">
                  <c:v>2.0125064152426164E-2</c:v>
                </c:pt>
                <c:pt idx="1516">
                  <c:v>2.0129842012349967E-2</c:v>
                </c:pt>
                <c:pt idx="1517">
                  <c:v>2.008821312244569E-2</c:v>
                </c:pt>
                <c:pt idx="1518">
                  <c:v>2.0163843378110731E-2</c:v>
                </c:pt>
                <c:pt idx="1519">
                  <c:v>2.0074135427096851E-2</c:v>
                </c:pt>
                <c:pt idx="1520">
                  <c:v>2.007494075168767E-2</c:v>
                </c:pt>
                <c:pt idx="1521">
                  <c:v>2.0108351863958918E-2</c:v>
                </c:pt>
                <c:pt idx="1522">
                  <c:v>2.0159098093391663E-2</c:v>
                </c:pt>
                <c:pt idx="1523">
                  <c:v>2.0145719621233113E-2</c:v>
                </c:pt>
                <c:pt idx="1524">
                  <c:v>1.9919504437182219E-2</c:v>
                </c:pt>
                <c:pt idx="1525">
                  <c:v>1.9867320105257675E-2</c:v>
                </c:pt>
                <c:pt idx="1526">
                  <c:v>1.8465450992396402E-2</c:v>
                </c:pt>
                <c:pt idx="1527">
                  <c:v>1.8111845413603535E-2</c:v>
                </c:pt>
                <c:pt idx="1528">
                  <c:v>1.8110891491350947E-2</c:v>
                </c:pt>
                <c:pt idx="1529">
                  <c:v>1.7436869642177551E-2</c:v>
                </c:pt>
                <c:pt idx="1530">
                  <c:v>1.7063852922497787E-2</c:v>
                </c:pt>
                <c:pt idx="1531">
                  <c:v>1.6888911598291447E-2</c:v>
                </c:pt>
                <c:pt idx="1532">
                  <c:v>1.6724661492712407E-2</c:v>
                </c:pt>
                <c:pt idx="1533">
                  <c:v>1.6672275216178208E-2</c:v>
                </c:pt>
                <c:pt idx="1534">
                  <c:v>1.6662452604585532E-2</c:v>
                </c:pt>
                <c:pt idx="1535">
                  <c:v>1.6787805105907716E-2</c:v>
                </c:pt>
                <c:pt idx="1536">
                  <c:v>1.6867361848054423E-2</c:v>
                </c:pt>
                <c:pt idx="1537">
                  <c:v>1.6696628382266133E-2</c:v>
                </c:pt>
                <c:pt idx="1538">
                  <c:v>1.6434303261910345E-2</c:v>
                </c:pt>
                <c:pt idx="1539">
                  <c:v>1.638366339272581E-2</c:v>
                </c:pt>
                <c:pt idx="1540">
                  <c:v>1.6910260425222621E-2</c:v>
                </c:pt>
                <c:pt idx="1541">
                  <c:v>1.6899940281184519E-2</c:v>
                </c:pt>
                <c:pt idx="1542">
                  <c:v>1.6839988948423184E-2</c:v>
                </c:pt>
                <c:pt idx="1543">
                  <c:v>1.6805553990431467E-2</c:v>
                </c:pt>
                <c:pt idx="1544">
                  <c:v>1.6732430167488783E-2</c:v>
                </c:pt>
                <c:pt idx="1545">
                  <c:v>1.6769078417196603E-2</c:v>
                </c:pt>
                <c:pt idx="1546">
                  <c:v>1.6786336637929496E-2</c:v>
                </c:pt>
                <c:pt idx="1547">
                  <c:v>1.6146814298648102E-2</c:v>
                </c:pt>
                <c:pt idx="1548">
                  <c:v>1.6849234942706549E-2</c:v>
                </c:pt>
                <c:pt idx="1549">
                  <c:v>1.678601206804918E-2</c:v>
                </c:pt>
                <c:pt idx="1550">
                  <c:v>1.6743938716834723E-2</c:v>
                </c:pt>
                <c:pt idx="1551">
                  <c:v>1.6941028538488192E-2</c:v>
                </c:pt>
                <c:pt idx="1552">
                  <c:v>1.6822203955800044E-2</c:v>
                </c:pt>
                <c:pt idx="1553">
                  <c:v>1.6865695629107585E-2</c:v>
                </c:pt>
                <c:pt idx="1554">
                  <c:v>1.6957948829463589E-2</c:v>
                </c:pt>
                <c:pt idx="1555">
                  <c:v>1.6526912103765765E-2</c:v>
                </c:pt>
                <c:pt idx="1556">
                  <c:v>1.662962995325187E-2</c:v>
                </c:pt>
                <c:pt idx="1557">
                  <c:v>1.5873054338756878E-2</c:v>
                </c:pt>
                <c:pt idx="1558">
                  <c:v>1.5876360129593554E-2</c:v>
                </c:pt>
                <c:pt idx="1559">
                  <c:v>1.5884818784137601E-2</c:v>
                </c:pt>
                <c:pt idx="1560">
                  <c:v>1.5785746727857559E-2</c:v>
                </c:pt>
                <c:pt idx="1561">
                  <c:v>1.5791662400165624E-2</c:v>
                </c:pt>
                <c:pt idx="1562">
                  <c:v>1.5707136271988619E-2</c:v>
                </c:pt>
                <c:pt idx="1563">
                  <c:v>1.5725161259305471E-2</c:v>
                </c:pt>
                <c:pt idx="1564">
                  <c:v>1.5133743587090581E-2</c:v>
                </c:pt>
                <c:pt idx="1565">
                  <c:v>1.511417533243326E-2</c:v>
                </c:pt>
                <c:pt idx="1566">
                  <c:v>1.4918015096015562E-2</c:v>
                </c:pt>
                <c:pt idx="1567">
                  <c:v>1.4803223563159025E-2</c:v>
                </c:pt>
                <c:pt idx="1568">
                  <c:v>1.4773362395927624E-2</c:v>
                </c:pt>
                <c:pt idx="1569">
                  <c:v>1.4762141721428432E-2</c:v>
                </c:pt>
                <c:pt idx="1570">
                  <c:v>1.4744838347967939E-2</c:v>
                </c:pt>
                <c:pt idx="1571">
                  <c:v>1.4918517208867468E-2</c:v>
                </c:pt>
                <c:pt idx="1572">
                  <c:v>1.487774231457397E-2</c:v>
                </c:pt>
                <c:pt idx="1573">
                  <c:v>1.4895061089542737E-2</c:v>
                </c:pt>
                <c:pt idx="1574">
                  <c:v>1.491553073040928E-2</c:v>
                </c:pt>
                <c:pt idx="1575">
                  <c:v>1.4791136248331133E-2</c:v>
                </c:pt>
                <c:pt idx="1576">
                  <c:v>1.4902686881886824E-2</c:v>
                </c:pt>
                <c:pt idx="1577">
                  <c:v>1.5103640260880957E-2</c:v>
                </c:pt>
                <c:pt idx="1578">
                  <c:v>1.5228938630252408E-2</c:v>
                </c:pt>
                <c:pt idx="1579">
                  <c:v>1.5220236570263685E-2</c:v>
                </c:pt>
                <c:pt idx="1580">
                  <c:v>1.4675931949075969E-2</c:v>
                </c:pt>
                <c:pt idx="1581">
                  <c:v>1.4607141352105332E-2</c:v>
                </c:pt>
                <c:pt idx="1582">
                  <c:v>1.4383697145423204E-2</c:v>
                </c:pt>
                <c:pt idx="1583">
                  <c:v>1.4391426516685448E-2</c:v>
                </c:pt>
                <c:pt idx="1584">
                  <c:v>1.4430261647604074E-2</c:v>
                </c:pt>
                <c:pt idx="1585">
                  <c:v>1.4312381308972858E-2</c:v>
                </c:pt>
                <c:pt idx="1586">
                  <c:v>1.437260348232844E-2</c:v>
                </c:pt>
                <c:pt idx="1587">
                  <c:v>1.4480406797998309E-2</c:v>
                </c:pt>
                <c:pt idx="1588">
                  <c:v>1.426522108924377E-2</c:v>
                </c:pt>
                <c:pt idx="1589">
                  <c:v>1.4252134269143105E-2</c:v>
                </c:pt>
                <c:pt idx="1590">
                  <c:v>1.424859487854146E-2</c:v>
                </c:pt>
                <c:pt idx="1591">
                  <c:v>1.4297689374610859E-2</c:v>
                </c:pt>
                <c:pt idx="1592">
                  <c:v>1.4295940470356611E-2</c:v>
                </c:pt>
                <c:pt idx="1593">
                  <c:v>1.430420355712054E-2</c:v>
                </c:pt>
                <c:pt idx="1594">
                  <c:v>1.445285444211891E-2</c:v>
                </c:pt>
                <c:pt idx="1595">
                  <c:v>1.4246703374401287E-2</c:v>
                </c:pt>
                <c:pt idx="1596">
                  <c:v>1.4605507869838056E-2</c:v>
                </c:pt>
                <c:pt idx="1597">
                  <c:v>1.4509281849536431E-2</c:v>
                </c:pt>
                <c:pt idx="1598">
                  <c:v>1.4461945855446998E-2</c:v>
                </c:pt>
                <c:pt idx="1599">
                  <c:v>1.6245339050497052E-2</c:v>
                </c:pt>
                <c:pt idx="1600">
                  <c:v>1.5851168763273683E-2</c:v>
                </c:pt>
                <c:pt idx="1601">
                  <c:v>1.5838866133065534E-2</c:v>
                </c:pt>
                <c:pt idx="1602">
                  <c:v>1.6007579203151961E-2</c:v>
                </c:pt>
                <c:pt idx="1603">
                  <c:v>1.6116550118241129E-2</c:v>
                </c:pt>
                <c:pt idx="1604">
                  <c:v>1.6117727425843432E-2</c:v>
                </c:pt>
                <c:pt idx="1605">
                  <c:v>1.6343438422635945E-2</c:v>
                </c:pt>
                <c:pt idx="1606">
                  <c:v>1.6399356790865762E-2</c:v>
                </c:pt>
                <c:pt idx="1607">
                  <c:v>1.6420580427938293E-2</c:v>
                </c:pt>
                <c:pt idx="1608">
                  <c:v>1.64248177789399E-2</c:v>
                </c:pt>
                <c:pt idx="1609">
                  <c:v>1.7194273893752592E-2</c:v>
                </c:pt>
                <c:pt idx="1610">
                  <c:v>1.7830993063644406E-2</c:v>
                </c:pt>
                <c:pt idx="1611">
                  <c:v>1.7888011576071571E-2</c:v>
                </c:pt>
                <c:pt idx="1612">
                  <c:v>1.7920120024086644E-2</c:v>
                </c:pt>
                <c:pt idx="1613">
                  <c:v>1.8074238273196642E-2</c:v>
                </c:pt>
                <c:pt idx="1614">
                  <c:v>1.80743035577615E-2</c:v>
                </c:pt>
                <c:pt idx="1615">
                  <c:v>1.8031660750027226E-2</c:v>
                </c:pt>
                <c:pt idx="1616">
                  <c:v>1.8027316725802718E-2</c:v>
                </c:pt>
                <c:pt idx="1617">
                  <c:v>1.8211659756614193E-2</c:v>
                </c:pt>
                <c:pt idx="1618">
                  <c:v>1.8218916997968123E-2</c:v>
                </c:pt>
                <c:pt idx="1619">
                  <c:v>1.8238545986648678E-2</c:v>
                </c:pt>
                <c:pt idx="1620">
                  <c:v>1.9633157355771955E-2</c:v>
                </c:pt>
                <c:pt idx="1621">
                  <c:v>1.9667555066285817E-2</c:v>
                </c:pt>
                <c:pt idx="1622">
                  <c:v>2.0033335322304044E-2</c:v>
                </c:pt>
                <c:pt idx="1623">
                  <c:v>2.0240290480447724E-2</c:v>
                </c:pt>
                <c:pt idx="1624">
                  <c:v>2.0230566251991627E-2</c:v>
                </c:pt>
                <c:pt idx="1625">
                  <c:v>2.0230936417672381E-2</c:v>
                </c:pt>
                <c:pt idx="1626">
                  <c:v>2.0387050778785807E-2</c:v>
                </c:pt>
                <c:pt idx="1627">
                  <c:v>2.0335643480975264E-2</c:v>
                </c:pt>
                <c:pt idx="1628">
                  <c:v>2.0441635467192958E-2</c:v>
                </c:pt>
                <c:pt idx="1629">
                  <c:v>2.047444339525907E-2</c:v>
                </c:pt>
                <c:pt idx="1630">
                  <c:v>2.0441774611460593E-2</c:v>
                </c:pt>
                <c:pt idx="1631">
                  <c:v>2.011418548991797E-2</c:v>
                </c:pt>
                <c:pt idx="1632">
                  <c:v>2.0147016629664716E-2</c:v>
                </c:pt>
                <c:pt idx="1633">
                  <c:v>2.0123326270171736E-2</c:v>
                </c:pt>
                <c:pt idx="1634">
                  <c:v>2.0114151026741679E-2</c:v>
                </c:pt>
                <c:pt idx="1635">
                  <c:v>2.0124029866899474E-2</c:v>
                </c:pt>
                <c:pt idx="1636">
                  <c:v>2.0323722592879088E-2</c:v>
                </c:pt>
                <c:pt idx="1637">
                  <c:v>2.0327016007273328E-2</c:v>
                </c:pt>
                <c:pt idx="1638">
                  <c:v>2.0307019422038185E-2</c:v>
                </c:pt>
                <c:pt idx="1639">
                  <c:v>1.9754718803429126E-2</c:v>
                </c:pt>
                <c:pt idx="1640">
                  <c:v>1.9748115700566626E-2</c:v>
                </c:pt>
                <c:pt idx="1641">
                  <c:v>1.975942942854509E-2</c:v>
                </c:pt>
                <c:pt idx="1642">
                  <c:v>1.9573953370333696E-2</c:v>
                </c:pt>
                <c:pt idx="1643">
                  <c:v>1.9595039299952162E-2</c:v>
                </c:pt>
                <c:pt idx="1644">
                  <c:v>1.9576744426133393E-2</c:v>
                </c:pt>
                <c:pt idx="1645">
                  <c:v>1.9160781459611326E-2</c:v>
                </c:pt>
                <c:pt idx="1646">
                  <c:v>1.9116026453316257E-2</c:v>
                </c:pt>
                <c:pt idx="1647">
                  <c:v>1.9324981400335957E-2</c:v>
                </c:pt>
                <c:pt idx="1648">
                  <c:v>1.9411017359832035E-2</c:v>
                </c:pt>
                <c:pt idx="1649">
                  <c:v>1.9806018596892409E-2</c:v>
                </c:pt>
                <c:pt idx="1650">
                  <c:v>1.9757835325703545E-2</c:v>
                </c:pt>
                <c:pt idx="1651">
                  <c:v>1.9808947902927865E-2</c:v>
                </c:pt>
                <c:pt idx="1652">
                  <c:v>1.9989339944301084E-2</c:v>
                </c:pt>
                <c:pt idx="1653">
                  <c:v>1.9968223465261874E-2</c:v>
                </c:pt>
                <c:pt idx="1654">
                  <c:v>1.9969551529334328E-2</c:v>
                </c:pt>
                <c:pt idx="1655">
                  <c:v>1.9920865748606423E-2</c:v>
                </c:pt>
                <c:pt idx="1656">
                  <c:v>1.9945568207770551E-2</c:v>
                </c:pt>
                <c:pt idx="1657">
                  <c:v>1.985454332662313E-2</c:v>
                </c:pt>
                <c:pt idx="1658">
                  <c:v>1.9854744419505257E-2</c:v>
                </c:pt>
                <c:pt idx="1659">
                  <c:v>1.9934342640331362E-2</c:v>
                </c:pt>
                <c:pt idx="1660">
                  <c:v>2.0059605084406604E-2</c:v>
                </c:pt>
                <c:pt idx="1661">
                  <c:v>2.0057474817195543E-2</c:v>
                </c:pt>
                <c:pt idx="1662">
                  <c:v>1.9942563084284964E-2</c:v>
                </c:pt>
                <c:pt idx="1663">
                  <c:v>2.0083400272471085E-2</c:v>
                </c:pt>
                <c:pt idx="1664">
                  <c:v>2.0634118817753275E-2</c:v>
                </c:pt>
                <c:pt idx="1665">
                  <c:v>2.0621136577560505E-2</c:v>
                </c:pt>
                <c:pt idx="1666">
                  <c:v>2.0790562763347026E-2</c:v>
                </c:pt>
                <c:pt idx="1667">
                  <c:v>2.0673745416301331E-2</c:v>
                </c:pt>
                <c:pt idx="1668">
                  <c:v>2.053361559803259E-2</c:v>
                </c:pt>
                <c:pt idx="1669">
                  <c:v>2.0446849866256611E-2</c:v>
                </c:pt>
                <c:pt idx="1670">
                  <c:v>2.0445459688695784E-2</c:v>
                </c:pt>
                <c:pt idx="1671">
                  <c:v>2.0398231243470941E-2</c:v>
                </c:pt>
                <c:pt idx="1672">
                  <c:v>2.045863147429456E-2</c:v>
                </c:pt>
                <c:pt idx="1673">
                  <c:v>2.0630106901653077E-2</c:v>
                </c:pt>
                <c:pt idx="1674">
                  <c:v>2.1457503414441827E-2</c:v>
                </c:pt>
                <c:pt idx="1675">
                  <c:v>2.1431102289418451E-2</c:v>
                </c:pt>
                <c:pt idx="1676">
                  <c:v>2.1460584083153267E-2</c:v>
                </c:pt>
                <c:pt idx="1677">
                  <c:v>2.144205887175793E-2</c:v>
                </c:pt>
                <c:pt idx="1678">
                  <c:v>2.160291339610157E-2</c:v>
                </c:pt>
                <c:pt idx="1679">
                  <c:v>2.1602079080667372E-2</c:v>
                </c:pt>
                <c:pt idx="1680">
                  <c:v>2.1674976620101989E-2</c:v>
                </c:pt>
                <c:pt idx="1681">
                  <c:v>2.1710740029407583E-2</c:v>
                </c:pt>
                <c:pt idx="1682">
                  <c:v>2.1765171733673129E-2</c:v>
                </c:pt>
                <c:pt idx="1683">
                  <c:v>2.1788227078561675E-2</c:v>
                </c:pt>
                <c:pt idx="1684">
                  <c:v>2.177232396235575E-2</c:v>
                </c:pt>
                <c:pt idx="1685">
                  <c:v>2.1748953178217307E-2</c:v>
                </c:pt>
                <c:pt idx="1686">
                  <c:v>2.1699265044379572E-2</c:v>
                </c:pt>
                <c:pt idx="1687">
                  <c:v>2.1528355265401779E-2</c:v>
                </c:pt>
                <c:pt idx="1688">
                  <c:v>2.1545594908261103E-2</c:v>
                </c:pt>
                <c:pt idx="1689">
                  <c:v>2.1986525409814255E-2</c:v>
                </c:pt>
                <c:pt idx="1690">
                  <c:v>2.0881655557749429E-2</c:v>
                </c:pt>
                <c:pt idx="1691">
                  <c:v>2.102098221708331E-2</c:v>
                </c:pt>
                <c:pt idx="1692">
                  <c:v>2.1032793461557932E-2</c:v>
                </c:pt>
                <c:pt idx="1693">
                  <c:v>2.081010069824047E-2</c:v>
                </c:pt>
                <c:pt idx="1694">
                  <c:v>2.0977864945198803E-2</c:v>
                </c:pt>
                <c:pt idx="1695">
                  <c:v>2.1048831159865597E-2</c:v>
                </c:pt>
                <c:pt idx="1696">
                  <c:v>2.0876929437974305E-2</c:v>
                </c:pt>
                <c:pt idx="1697">
                  <c:v>2.1428282618843268E-2</c:v>
                </c:pt>
                <c:pt idx="1698">
                  <c:v>2.1648548683393092E-2</c:v>
                </c:pt>
                <c:pt idx="1699">
                  <c:v>2.1651344486124262E-2</c:v>
                </c:pt>
                <c:pt idx="1700">
                  <c:v>2.1866046999794733E-2</c:v>
                </c:pt>
                <c:pt idx="1701">
                  <c:v>2.1328343334265705E-2</c:v>
                </c:pt>
                <c:pt idx="1702">
                  <c:v>2.1474043533536574E-2</c:v>
                </c:pt>
                <c:pt idx="1703">
                  <c:v>2.1424033855408524E-2</c:v>
                </c:pt>
                <c:pt idx="1704">
                  <c:v>2.1660845152913614E-2</c:v>
                </c:pt>
                <c:pt idx="1705">
                  <c:v>2.1729265420622732E-2</c:v>
                </c:pt>
                <c:pt idx="1706">
                  <c:v>2.1772107604845839E-2</c:v>
                </c:pt>
                <c:pt idx="1707">
                  <c:v>2.1844991620306623E-2</c:v>
                </c:pt>
                <c:pt idx="1708">
                  <c:v>2.1656188973080186E-2</c:v>
                </c:pt>
                <c:pt idx="1709">
                  <c:v>2.2463212917800873E-2</c:v>
                </c:pt>
                <c:pt idx="1710">
                  <c:v>2.2429294853267175E-2</c:v>
                </c:pt>
                <c:pt idx="1711">
                  <c:v>2.1573631346741708E-2</c:v>
                </c:pt>
                <c:pt idx="1712">
                  <c:v>2.1951280055543837E-2</c:v>
                </c:pt>
                <c:pt idx="1713">
                  <c:v>2.1510159393056196E-2</c:v>
                </c:pt>
                <c:pt idx="1714">
                  <c:v>2.1277013521810488E-2</c:v>
                </c:pt>
                <c:pt idx="1715">
                  <c:v>2.2841118013244958E-2</c:v>
                </c:pt>
                <c:pt idx="1716">
                  <c:v>2.309982137805806E-2</c:v>
                </c:pt>
                <c:pt idx="1717">
                  <c:v>2.3703466690539278E-2</c:v>
                </c:pt>
                <c:pt idx="1718">
                  <c:v>2.3731659198009399E-2</c:v>
                </c:pt>
                <c:pt idx="1719">
                  <c:v>2.3750035852558027E-2</c:v>
                </c:pt>
                <c:pt idx="1720">
                  <c:v>2.4453430462583144E-2</c:v>
                </c:pt>
                <c:pt idx="1721">
                  <c:v>2.445568460008939E-2</c:v>
                </c:pt>
                <c:pt idx="1722">
                  <c:v>2.4862966902925204E-2</c:v>
                </c:pt>
                <c:pt idx="1723">
                  <c:v>2.4871752614765309E-2</c:v>
                </c:pt>
                <c:pt idx="1724">
                  <c:v>2.4945190477069026E-2</c:v>
                </c:pt>
                <c:pt idx="1725">
                  <c:v>2.4942913534027906E-2</c:v>
                </c:pt>
                <c:pt idx="1726">
                  <c:v>2.5225781058533962E-2</c:v>
                </c:pt>
                <c:pt idx="1727">
                  <c:v>2.5217808648351964E-2</c:v>
                </c:pt>
                <c:pt idx="1728">
                  <c:v>2.5255973861744465E-2</c:v>
                </c:pt>
                <c:pt idx="1729">
                  <c:v>2.5344214328038003E-2</c:v>
                </c:pt>
                <c:pt idx="1730">
                  <c:v>2.5321900929971639E-2</c:v>
                </c:pt>
                <c:pt idx="1731">
                  <c:v>2.5687125791144568E-2</c:v>
                </c:pt>
                <c:pt idx="1732">
                  <c:v>2.6015993035245655E-2</c:v>
                </c:pt>
                <c:pt idx="1733">
                  <c:v>2.606350453307444E-2</c:v>
                </c:pt>
                <c:pt idx="1734">
                  <c:v>2.6070862976720344E-2</c:v>
                </c:pt>
                <c:pt idx="1735">
                  <c:v>2.6101507027704481E-2</c:v>
                </c:pt>
                <c:pt idx="1736">
                  <c:v>2.6205055226178726E-2</c:v>
                </c:pt>
                <c:pt idx="1737">
                  <c:v>2.6423953537508288E-2</c:v>
                </c:pt>
                <c:pt idx="1738">
                  <c:v>2.6353696359863284E-2</c:v>
                </c:pt>
                <c:pt idx="1739">
                  <c:v>2.6225551281615647E-2</c:v>
                </c:pt>
                <c:pt idx="1740">
                  <c:v>2.6016505740164914E-2</c:v>
                </c:pt>
                <c:pt idx="1741">
                  <c:v>2.6117096708274546E-2</c:v>
                </c:pt>
                <c:pt idx="1742">
                  <c:v>2.6427555613464389E-2</c:v>
                </c:pt>
                <c:pt idx="1743">
                  <c:v>2.6330688656832857E-2</c:v>
                </c:pt>
                <c:pt idx="1744">
                  <c:v>2.6353952582528255E-2</c:v>
                </c:pt>
                <c:pt idx="1745">
                  <c:v>2.6558029522215802E-2</c:v>
                </c:pt>
                <c:pt idx="1746">
                  <c:v>2.6584014719765341E-2</c:v>
                </c:pt>
                <c:pt idx="1747">
                  <c:v>2.7070066475298429E-2</c:v>
                </c:pt>
                <c:pt idx="1748">
                  <c:v>2.7337154502966282E-2</c:v>
                </c:pt>
                <c:pt idx="1749">
                  <c:v>2.7360689298169122E-2</c:v>
                </c:pt>
                <c:pt idx="1750">
                  <c:v>2.7979238574209201E-2</c:v>
                </c:pt>
                <c:pt idx="1751">
                  <c:v>2.7837147865669438E-2</c:v>
                </c:pt>
                <c:pt idx="1752">
                  <c:v>2.8018231811413455E-2</c:v>
                </c:pt>
                <c:pt idx="1753">
                  <c:v>2.8405787613599257E-2</c:v>
                </c:pt>
                <c:pt idx="1754">
                  <c:v>2.8730808600922749E-2</c:v>
                </c:pt>
                <c:pt idx="1755">
                  <c:v>2.8216650330991404E-2</c:v>
                </c:pt>
                <c:pt idx="1756">
                  <c:v>2.8522323292873693E-2</c:v>
                </c:pt>
                <c:pt idx="1757">
                  <c:v>2.8339037133813968E-2</c:v>
                </c:pt>
                <c:pt idx="1758">
                  <c:v>2.8345076048598254E-2</c:v>
                </c:pt>
                <c:pt idx="1759">
                  <c:v>2.9033210276394023E-2</c:v>
                </c:pt>
                <c:pt idx="1760">
                  <c:v>2.9117774771151808E-2</c:v>
                </c:pt>
                <c:pt idx="1761">
                  <c:v>2.9150912494965434E-2</c:v>
                </c:pt>
                <c:pt idx="1762">
                  <c:v>2.9185671480149111E-2</c:v>
                </c:pt>
                <c:pt idx="1763">
                  <c:v>2.9717801292292286E-2</c:v>
                </c:pt>
                <c:pt idx="1764">
                  <c:v>2.9553581721606964E-2</c:v>
                </c:pt>
                <c:pt idx="1765">
                  <c:v>2.9192843312113366E-2</c:v>
                </c:pt>
                <c:pt idx="1766">
                  <c:v>2.919941810965529E-2</c:v>
                </c:pt>
                <c:pt idx="1767">
                  <c:v>2.9195970111680184E-2</c:v>
                </c:pt>
                <c:pt idx="1768">
                  <c:v>2.9214834110535232E-2</c:v>
                </c:pt>
                <c:pt idx="1769">
                  <c:v>2.9031212061237349E-2</c:v>
                </c:pt>
                <c:pt idx="1770">
                  <c:v>2.9168190392682744E-2</c:v>
                </c:pt>
                <c:pt idx="1771">
                  <c:v>2.9483049336323078E-2</c:v>
                </c:pt>
                <c:pt idx="1772">
                  <c:v>2.9823116764215261E-2</c:v>
                </c:pt>
                <c:pt idx="1773">
                  <c:v>3.0059739581328956E-2</c:v>
                </c:pt>
                <c:pt idx="1774">
                  <c:v>3.0394951269400443E-2</c:v>
                </c:pt>
                <c:pt idx="1775">
                  <c:v>3.0397078110956724E-2</c:v>
                </c:pt>
                <c:pt idx="1776">
                  <c:v>3.0390307648595145E-2</c:v>
                </c:pt>
                <c:pt idx="1777">
                  <c:v>3.0406170156711494E-2</c:v>
                </c:pt>
                <c:pt idx="1778">
                  <c:v>3.0460460417277284E-2</c:v>
                </c:pt>
                <c:pt idx="1779">
                  <c:v>3.0446016115224142E-2</c:v>
                </c:pt>
                <c:pt idx="1780">
                  <c:v>3.0263594817298185E-2</c:v>
                </c:pt>
                <c:pt idx="1781">
                  <c:v>3.0111460235564186E-2</c:v>
                </c:pt>
                <c:pt idx="1782">
                  <c:v>3.0210300576429521E-2</c:v>
                </c:pt>
                <c:pt idx="1783">
                  <c:v>3.1268407579409616E-2</c:v>
                </c:pt>
                <c:pt idx="1784">
                  <c:v>3.1276160518900011E-2</c:v>
                </c:pt>
                <c:pt idx="1785">
                  <c:v>3.1291887052299037E-2</c:v>
                </c:pt>
                <c:pt idx="1786">
                  <c:v>3.2086348532237782E-2</c:v>
                </c:pt>
                <c:pt idx="1787">
                  <c:v>3.2277433726089523E-2</c:v>
                </c:pt>
                <c:pt idx="1788">
                  <c:v>3.2187138037514752E-2</c:v>
                </c:pt>
                <c:pt idx="1789">
                  <c:v>3.1972384131688861E-2</c:v>
                </c:pt>
                <c:pt idx="1790">
                  <c:v>3.1972967710335413E-2</c:v>
                </c:pt>
                <c:pt idx="1791">
                  <c:v>3.1784404742512581E-2</c:v>
                </c:pt>
                <c:pt idx="1792">
                  <c:v>3.1799241804205458E-2</c:v>
                </c:pt>
                <c:pt idx="1793">
                  <c:v>3.1683247806949498E-2</c:v>
                </c:pt>
                <c:pt idx="1794">
                  <c:v>3.1811010556887079E-2</c:v>
                </c:pt>
                <c:pt idx="1795">
                  <c:v>3.1646569048112846E-2</c:v>
                </c:pt>
                <c:pt idx="1796">
                  <c:v>3.1674911556906424E-2</c:v>
                </c:pt>
                <c:pt idx="1797">
                  <c:v>3.1909246719418249E-2</c:v>
                </c:pt>
                <c:pt idx="1798">
                  <c:v>3.1903222704983247E-2</c:v>
                </c:pt>
                <c:pt idx="1799">
                  <c:v>3.2219485351504255E-2</c:v>
                </c:pt>
                <c:pt idx="1800">
                  <c:v>3.1657143857604327E-2</c:v>
                </c:pt>
                <c:pt idx="1801">
                  <c:v>3.1691010222582583E-2</c:v>
                </c:pt>
                <c:pt idx="1802">
                  <c:v>3.1384116907252659E-2</c:v>
                </c:pt>
                <c:pt idx="1803">
                  <c:v>3.106777395877084E-2</c:v>
                </c:pt>
                <c:pt idx="1804">
                  <c:v>3.1225963182703188E-2</c:v>
                </c:pt>
                <c:pt idx="1805">
                  <c:v>3.1580128785663297E-2</c:v>
                </c:pt>
                <c:pt idx="1806">
                  <c:v>3.0443393140409298E-2</c:v>
                </c:pt>
                <c:pt idx="1807">
                  <c:v>3.0501444954912003E-2</c:v>
                </c:pt>
                <c:pt idx="1808">
                  <c:v>3.0025184752558855E-2</c:v>
                </c:pt>
                <c:pt idx="1809">
                  <c:v>2.9976840456270682E-2</c:v>
                </c:pt>
                <c:pt idx="1810">
                  <c:v>2.9944738821337014E-2</c:v>
                </c:pt>
                <c:pt idx="1811">
                  <c:v>2.9341695371471681E-2</c:v>
                </c:pt>
                <c:pt idx="1812">
                  <c:v>2.9353293703960594E-2</c:v>
                </c:pt>
                <c:pt idx="1813">
                  <c:v>2.9055025501241286E-2</c:v>
                </c:pt>
                <c:pt idx="1814">
                  <c:v>2.9221874292464912E-2</c:v>
                </c:pt>
                <c:pt idx="1815">
                  <c:v>2.9191236166927995E-2</c:v>
                </c:pt>
                <c:pt idx="1816">
                  <c:v>2.9191303236822452E-2</c:v>
                </c:pt>
                <c:pt idx="1817">
                  <c:v>2.8973530343571984E-2</c:v>
                </c:pt>
                <c:pt idx="1818">
                  <c:v>2.8862552757537449E-2</c:v>
                </c:pt>
                <c:pt idx="1819">
                  <c:v>2.8835253754474394E-2</c:v>
                </c:pt>
                <c:pt idx="1820">
                  <c:v>2.8759134556411787E-2</c:v>
                </c:pt>
                <c:pt idx="1821">
                  <c:v>2.8731975919883312E-2</c:v>
                </c:pt>
                <c:pt idx="1822">
                  <c:v>2.8431633927726602E-2</c:v>
                </c:pt>
                <c:pt idx="1823">
                  <c:v>2.8380489360075822E-2</c:v>
                </c:pt>
                <c:pt idx="1824">
                  <c:v>2.8369850042126259E-2</c:v>
                </c:pt>
                <c:pt idx="1825">
                  <c:v>2.8364864506359555E-2</c:v>
                </c:pt>
                <c:pt idx="1826">
                  <c:v>2.8323876042218053E-2</c:v>
                </c:pt>
                <c:pt idx="1827">
                  <c:v>2.8107498446914736E-2</c:v>
                </c:pt>
                <c:pt idx="1828">
                  <c:v>2.7991519951472053E-2</c:v>
                </c:pt>
                <c:pt idx="1829">
                  <c:v>2.7884827921413398E-2</c:v>
                </c:pt>
                <c:pt idx="1830">
                  <c:v>2.8002564472238711E-2</c:v>
                </c:pt>
                <c:pt idx="1831">
                  <c:v>2.8039885601107543E-2</c:v>
                </c:pt>
                <c:pt idx="1832">
                  <c:v>2.7977628060084539E-2</c:v>
                </c:pt>
                <c:pt idx="1833">
                  <c:v>2.7705062076592377E-2</c:v>
                </c:pt>
                <c:pt idx="1834">
                  <c:v>2.7797596233810871E-2</c:v>
                </c:pt>
                <c:pt idx="1835">
                  <c:v>2.8619315567763388E-2</c:v>
                </c:pt>
                <c:pt idx="1836">
                  <c:v>2.8448499723692181E-2</c:v>
                </c:pt>
                <c:pt idx="1837">
                  <c:v>2.8460193801814321E-2</c:v>
                </c:pt>
                <c:pt idx="1838">
                  <c:v>2.7981405795074087E-2</c:v>
                </c:pt>
                <c:pt idx="1839">
                  <c:v>2.7698689319832558E-2</c:v>
                </c:pt>
                <c:pt idx="1840">
                  <c:v>2.7687190221888595E-2</c:v>
                </c:pt>
                <c:pt idx="1841">
                  <c:v>2.6965798344253444E-2</c:v>
                </c:pt>
                <c:pt idx="1842">
                  <c:v>2.7030679759565433E-2</c:v>
                </c:pt>
                <c:pt idx="1843">
                  <c:v>2.6892763668467139E-2</c:v>
                </c:pt>
                <c:pt idx="1844">
                  <c:v>2.6449309350139571E-2</c:v>
                </c:pt>
                <c:pt idx="1845">
                  <c:v>2.6117491130811604E-2</c:v>
                </c:pt>
                <c:pt idx="1846">
                  <c:v>2.6453781783602699E-2</c:v>
                </c:pt>
                <c:pt idx="1847">
                  <c:v>2.6210361075954678E-2</c:v>
                </c:pt>
                <c:pt idx="1848">
                  <c:v>2.6208531602234273E-2</c:v>
                </c:pt>
                <c:pt idx="1849">
                  <c:v>2.655766853265026E-2</c:v>
                </c:pt>
                <c:pt idx="1850">
                  <c:v>2.5697089906323335E-2</c:v>
                </c:pt>
                <c:pt idx="1851">
                  <c:v>2.5831186837309682E-2</c:v>
                </c:pt>
                <c:pt idx="1852">
                  <c:v>2.5922889542823298E-2</c:v>
                </c:pt>
                <c:pt idx="1853">
                  <c:v>2.6006241478893043E-2</c:v>
                </c:pt>
                <c:pt idx="1854">
                  <c:v>2.5736982620091768E-2</c:v>
                </c:pt>
                <c:pt idx="1855">
                  <c:v>2.5748192952254428E-2</c:v>
                </c:pt>
                <c:pt idx="1856">
                  <c:v>2.5614024489242285E-2</c:v>
                </c:pt>
                <c:pt idx="1857">
                  <c:v>2.574008006543696E-2</c:v>
                </c:pt>
                <c:pt idx="1858">
                  <c:v>2.6214987706441335E-2</c:v>
                </c:pt>
                <c:pt idx="1859">
                  <c:v>2.6296503286433622E-2</c:v>
                </c:pt>
                <c:pt idx="1860">
                  <c:v>2.6847981408665473E-2</c:v>
                </c:pt>
                <c:pt idx="1861">
                  <c:v>2.7454116473375811E-2</c:v>
                </c:pt>
                <c:pt idx="1862">
                  <c:v>2.7113323699930521E-2</c:v>
                </c:pt>
                <c:pt idx="1863">
                  <c:v>2.6765978969441658E-2</c:v>
                </c:pt>
                <c:pt idx="1864">
                  <c:v>2.6814137454190982E-2</c:v>
                </c:pt>
                <c:pt idx="1865">
                  <c:v>2.6435720768158366E-2</c:v>
                </c:pt>
                <c:pt idx="1866">
                  <c:v>2.64881234661003E-2</c:v>
                </c:pt>
                <c:pt idx="1867">
                  <c:v>2.6487175784876676E-2</c:v>
                </c:pt>
                <c:pt idx="1868">
                  <c:v>2.6471471627246543E-2</c:v>
                </c:pt>
                <c:pt idx="1869">
                  <c:v>2.6440763151417274E-2</c:v>
                </c:pt>
                <c:pt idx="1870">
                  <c:v>2.6694621235480685E-2</c:v>
                </c:pt>
                <c:pt idx="1871">
                  <c:v>2.6697029204992898E-2</c:v>
                </c:pt>
                <c:pt idx="1872">
                  <c:v>2.6718915668386804E-2</c:v>
                </c:pt>
                <c:pt idx="1873">
                  <c:v>2.6422124062632016E-2</c:v>
                </c:pt>
                <c:pt idx="1874">
                  <c:v>2.5420013291389442E-2</c:v>
                </c:pt>
                <c:pt idx="1875">
                  <c:v>2.5390677525110979E-2</c:v>
                </c:pt>
                <c:pt idx="1876">
                  <c:v>2.5793551130319958E-2</c:v>
                </c:pt>
                <c:pt idx="1877">
                  <c:v>2.451968877689141E-2</c:v>
                </c:pt>
                <c:pt idx="1878">
                  <c:v>2.4319556747150719E-2</c:v>
                </c:pt>
                <c:pt idx="1879">
                  <c:v>2.4213269596866125E-2</c:v>
                </c:pt>
                <c:pt idx="1880">
                  <c:v>2.4215670852252451E-2</c:v>
                </c:pt>
                <c:pt idx="1881">
                  <c:v>2.4427077576679109E-2</c:v>
                </c:pt>
                <c:pt idx="1882">
                  <c:v>2.4396875322892891E-2</c:v>
                </c:pt>
                <c:pt idx="1883">
                  <c:v>2.4453355756209924E-2</c:v>
                </c:pt>
                <c:pt idx="1884">
                  <c:v>2.4556952900981255E-2</c:v>
                </c:pt>
                <c:pt idx="1885">
                  <c:v>2.4307656265673737E-2</c:v>
                </c:pt>
                <c:pt idx="1886">
                  <c:v>2.4144743110888441E-2</c:v>
                </c:pt>
                <c:pt idx="1887">
                  <c:v>2.4574612489744605E-2</c:v>
                </c:pt>
                <c:pt idx="1888">
                  <c:v>2.4877388245087569E-2</c:v>
                </c:pt>
                <c:pt idx="1889">
                  <c:v>2.4828947423528473E-2</c:v>
                </c:pt>
                <c:pt idx="1890">
                  <c:v>2.4918194730098781E-2</c:v>
                </c:pt>
                <c:pt idx="1891">
                  <c:v>2.5041398627507434E-2</c:v>
                </c:pt>
                <c:pt idx="1892">
                  <c:v>2.525228936484419E-2</c:v>
                </c:pt>
                <c:pt idx="1893">
                  <c:v>2.5299709533438623E-2</c:v>
                </c:pt>
                <c:pt idx="1894">
                  <c:v>2.5277135320931864E-2</c:v>
                </c:pt>
                <c:pt idx="1895">
                  <c:v>2.5018396569561629E-2</c:v>
                </c:pt>
                <c:pt idx="1896">
                  <c:v>2.4841325091406328E-2</c:v>
                </c:pt>
                <c:pt idx="1897">
                  <c:v>2.4840801915001886E-2</c:v>
                </c:pt>
                <c:pt idx="1898">
                  <c:v>2.4663942616258917E-2</c:v>
                </c:pt>
                <c:pt idx="1899">
                  <c:v>2.4719904568685499E-2</c:v>
                </c:pt>
                <c:pt idx="1900">
                  <c:v>2.4739766328099915E-2</c:v>
                </c:pt>
                <c:pt idx="1901">
                  <c:v>2.5271920983758071E-2</c:v>
                </c:pt>
                <c:pt idx="1902">
                  <c:v>2.5278281383362095E-2</c:v>
                </c:pt>
                <c:pt idx="1903">
                  <c:v>2.5309900254394484E-2</c:v>
                </c:pt>
                <c:pt idx="1904">
                  <c:v>2.5927961208176108E-2</c:v>
                </c:pt>
                <c:pt idx="1905">
                  <c:v>2.584808661596015E-2</c:v>
                </c:pt>
                <c:pt idx="1906">
                  <c:v>2.6030975107753391E-2</c:v>
                </c:pt>
                <c:pt idx="1907">
                  <c:v>2.6135750875033593E-2</c:v>
                </c:pt>
                <c:pt idx="1908">
                  <c:v>2.609481169214237E-2</c:v>
                </c:pt>
                <c:pt idx="1909">
                  <c:v>2.6123153694953986E-2</c:v>
                </c:pt>
                <c:pt idx="1910">
                  <c:v>2.6177234650245993E-2</c:v>
                </c:pt>
                <c:pt idx="1911">
                  <c:v>2.6170905313310618E-2</c:v>
                </c:pt>
                <c:pt idx="1912">
                  <c:v>2.638834293907031E-2</c:v>
                </c:pt>
                <c:pt idx="1913">
                  <c:v>2.6515347609847865E-2</c:v>
                </c:pt>
                <c:pt idx="1914">
                  <c:v>2.6258783394130708E-2</c:v>
                </c:pt>
                <c:pt idx="1915">
                  <c:v>2.6221324701514451E-2</c:v>
                </c:pt>
                <c:pt idx="1916">
                  <c:v>2.6393039172776619E-2</c:v>
                </c:pt>
                <c:pt idx="1917">
                  <c:v>2.6417092000190493E-2</c:v>
                </c:pt>
                <c:pt idx="1918">
                  <c:v>2.6390597367839889E-2</c:v>
                </c:pt>
                <c:pt idx="1919">
                  <c:v>2.6294730031183836E-2</c:v>
                </c:pt>
                <c:pt idx="1920">
                  <c:v>2.6338543114915829E-2</c:v>
                </c:pt>
                <c:pt idx="1921">
                  <c:v>2.6259095886145459E-2</c:v>
                </c:pt>
                <c:pt idx="1922">
                  <c:v>2.6179337237936119E-2</c:v>
                </c:pt>
                <c:pt idx="1923">
                  <c:v>2.618233955610004E-2</c:v>
                </c:pt>
                <c:pt idx="1924">
                  <c:v>2.6258700534353117E-2</c:v>
                </c:pt>
                <c:pt idx="1925">
                  <c:v>2.6269393643826744E-2</c:v>
                </c:pt>
                <c:pt idx="1926">
                  <c:v>2.5406595621317762E-2</c:v>
                </c:pt>
                <c:pt idx="1927">
                  <c:v>2.5401265426924689E-2</c:v>
                </c:pt>
                <c:pt idx="1928">
                  <c:v>2.5407701854693852E-2</c:v>
                </c:pt>
                <c:pt idx="1929">
                  <c:v>2.5439024424636764E-2</c:v>
                </c:pt>
                <c:pt idx="1930">
                  <c:v>2.5398447572193009E-2</c:v>
                </c:pt>
                <c:pt idx="1931">
                  <c:v>2.5452383980039971E-2</c:v>
                </c:pt>
                <c:pt idx="1932">
                  <c:v>2.5466710292591847E-2</c:v>
                </c:pt>
                <c:pt idx="1933">
                  <c:v>2.5468478355105774E-2</c:v>
                </c:pt>
                <c:pt idx="1934">
                  <c:v>2.5737287341060424E-2</c:v>
                </c:pt>
                <c:pt idx="1935">
                  <c:v>2.5717937798719698E-2</c:v>
                </c:pt>
                <c:pt idx="1936">
                  <c:v>2.5813829366220842E-2</c:v>
                </c:pt>
                <c:pt idx="1937">
                  <c:v>2.5528671514866104E-2</c:v>
                </c:pt>
                <c:pt idx="1938">
                  <c:v>2.5504226143059829E-2</c:v>
                </c:pt>
                <c:pt idx="1939">
                  <c:v>2.5830958877499702E-2</c:v>
                </c:pt>
                <c:pt idx="1940">
                  <c:v>2.5416003620339016E-2</c:v>
                </c:pt>
                <c:pt idx="1941">
                  <c:v>2.5535500095404493E-2</c:v>
                </c:pt>
                <c:pt idx="1942">
                  <c:v>2.539390610095648E-2</c:v>
                </c:pt>
                <c:pt idx="1943">
                  <c:v>2.534401982024943E-2</c:v>
                </c:pt>
                <c:pt idx="1944">
                  <c:v>2.5216014718182484E-2</c:v>
                </c:pt>
                <c:pt idx="1945">
                  <c:v>2.4873268964765077E-2</c:v>
                </c:pt>
                <c:pt idx="1946">
                  <c:v>2.4895735342245966E-2</c:v>
                </c:pt>
                <c:pt idx="1947">
                  <c:v>2.4922506852115455E-2</c:v>
                </c:pt>
                <c:pt idx="1948">
                  <c:v>2.4835884109344938E-2</c:v>
                </c:pt>
                <c:pt idx="1949">
                  <c:v>2.5588078787701404E-2</c:v>
                </c:pt>
                <c:pt idx="1950">
                  <c:v>2.5588995828075001E-2</c:v>
                </c:pt>
                <c:pt idx="1951">
                  <c:v>2.5092954298696037E-2</c:v>
                </c:pt>
                <c:pt idx="1952">
                  <c:v>2.4362266770309383E-2</c:v>
                </c:pt>
                <c:pt idx="1953">
                  <c:v>2.4351363975171771E-2</c:v>
                </c:pt>
                <c:pt idx="1954">
                  <c:v>2.4309901581374367E-2</c:v>
                </c:pt>
                <c:pt idx="1955">
                  <c:v>2.3814260326441225E-2</c:v>
                </c:pt>
                <c:pt idx="1956">
                  <c:v>2.4058141701052256E-2</c:v>
                </c:pt>
                <c:pt idx="1957">
                  <c:v>2.3961281073581309E-2</c:v>
                </c:pt>
                <c:pt idx="1958">
                  <c:v>2.3962776540441721E-2</c:v>
                </c:pt>
                <c:pt idx="1959">
                  <c:v>2.3982550706583443E-2</c:v>
                </c:pt>
                <c:pt idx="1960">
                  <c:v>2.381111385493544E-2</c:v>
                </c:pt>
                <c:pt idx="1961">
                  <c:v>2.3623000825572591E-2</c:v>
                </c:pt>
                <c:pt idx="1962">
                  <c:v>2.3524856252442727E-2</c:v>
                </c:pt>
                <c:pt idx="1963">
                  <c:v>2.3430309212966849E-2</c:v>
                </c:pt>
                <c:pt idx="1964">
                  <c:v>2.3409776150241146E-2</c:v>
                </c:pt>
                <c:pt idx="1965">
                  <c:v>2.3112222989340219E-2</c:v>
                </c:pt>
                <c:pt idx="1966">
                  <c:v>2.3222863105349593E-2</c:v>
                </c:pt>
                <c:pt idx="1967">
                  <c:v>2.2705186808357477E-2</c:v>
                </c:pt>
                <c:pt idx="1968">
                  <c:v>2.348201789994812E-2</c:v>
                </c:pt>
                <c:pt idx="1969">
                  <c:v>2.6058325990216638E-2</c:v>
                </c:pt>
                <c:pt idx="1970">
                  <c:v>2.6150480922150103E-2</c:v>
                </c:pt>
                <c:pt idx="1971">
                  <c:v>2.6236853117510669E-2</c:v>
                </c:pt>
                <c:pt idx="1972">
                  <c:v>2.630804693670865E-2</c:v>
                </c:pt>
                <c:pt idx="1973">
                  <c:v>2.6062290411601428E-2</c:v>
                </c:pt>
                <c:pt idx="1974">
                  <c:v>2.6290396464743248E-2</c:v>
                </c:pt>
                <c:pt idx="1975">
                  <c:v>2.6045195424275039E-2</c:v>
                </c:pt>
                <c:pt idx="1976">
                  <c:v>2.7024345433039911E-2</c:v>
                </c:pt>
                <c:pt idx="1977">
                  <c:v>2.7180120901426668E-2</c:v>
                </c:pt>
                <c:pt idx="1978">
                  <c:v>2.6903891293314067E-2</c:v>
                </c:pt>
                <c:pt idx="1979">
                  <c:v>2.6311018180340283E-2</c:v>
                </c:pt>
                <c:pt idx="1980">
                  <c:v>2.6390634983805145E-2</c:v>
                </c:pt>
                <c:pt idx="1981">
                  <c:v>2.6051782068301013E-2</c:v>
                </c:pt>
                <c:pt idx="1982">
                  <c:v>2.5988212777825818E-2</c:v>
                </c:pt>
                <c:pt idx="1983">
                  <c:v>2.5781436838338251E-2</c:v>
                </c:pt>
                <c:pt idx="1984">
                  <c:v>2.5908321199480444E-2</c:v>
                </c:pt>
                <c:pt idx="1985">
                  <c:v>2.5936357404962616E-2</c:v>
                </c:pt>
                <c:pt idx="1986">
                  <c:v>2.5914928048682694E-2</c:v>
                </c:pt>
                <c:pt idx="1987">
                  <c:v>2.5698843081123152E-2</c:v>
                </c:pt>
                <c:pt idx="1988">
                  <c:v>2.5696185682964258E-2</c:v>
                </c:pt>
                <c:pt idx="1989">
                  <c:v>2.5686108006156543E-2</c:v>
                </c:pt>
                <c:pt idx="1990">
                  <c:v>2.5679909958522866E-2</c:v>
                </c:pt>
                <c:pt idx="1991">
                  <c:v>2.5659178634366162E-2</c:v>
                </c:pt>
                <c:pt idx="1992">
                  <c:v>2.5300823946286518E-2</c:v>
                </c:pt>
                <c:pt idx="1993">
                  <c:v>2.530280669778982E-2</c:v>
                </c:pt>
                <c:pt idx="1994">
                  <c:v>2.5264749373818476E-2</c:v>
                </c:pt>
                <c:pt idx="1995">
                  <c:v>2.4588876746176342E-2</c:v>
                </c:pt>
                <c:pt idx="1996">
                  <c:v>2.4506598183218896E-2</c:v>
                </c:pt>
                <c:pt idx="1997">
                  <c:v>2.4429649269910127E-2</c:v>
                </c:pt>
                <c:pt idx="1998">
                  <c:v>2.4345154391391222E-2</c:v>
                </c:pt>
                <c:pt idx="1999">
                  <c:v>2.4349093835995182E-2</c:v>
                </c:pt>
                <c:pt idx="2000">
                  <c:v>2.4428595827361971E-2</c:v>
                </c:pt>
                <c:pt idx="2001">
                  <c:v>2.4325060746345446E-2</c:v>
                </c:pt>
                <c:pt idx="2002">
                  <c:v>2.4408908785168597E-2</c:v>
                </c:pt>
                <c:pt idx="2003">
                  <c:v>2.4224839429181917E-2</c:v>
                </c:pt>
                <c:pt idx="2004">
                  <c:v>2.4091818622373754E-2</c:v>
                </c:pt>
                <c:pt idx="2005">
                  <c:v>2.4436200196121104E-2</c:v>
                </c:pt>
                <c:pt idx="2006">
                  <c:v>2.443503546067061E-2</c:v>
                </c:pt>
                <c:pt idx="2007">
                  <c:v>2.4733702013768528E-2</c:v>
                </c:pt>
                <c:pt idx="2008">
                  <c:v>2.5125736146267744E-2</c:v>
                </c:pt>
                <c:pt idx="2009">
                  <c:v>2.5216135356265015E-2</c:v>
                </c:pt>
                <c:pt idx="2010">
                  <c:v>2.5189044300186928E-2</c:v>
                </c:pt>
                <c:pt idx="2011">
                  <c:v>2.5248813667570758E-2</c:v>
                </c:pt>
                <c:pt idx="2012">
                  <c:v>2.5189976696265892E-2</c:v>
                </c:pt>
                <c:pt idx="2013">
                  <c:v>2.5268939106751816E-2</c:v>
                </c:pt>
                <c:pt idx="2014">
                  <c:v>2.5239512627272663E-2</c:v>
                </c:pt>
                <c:pt idx="2015">
                  <c:v>2.5179893640649494E-2</c:v>
                </c:pt>
                <c:pt idx="2016">
                  <c:v>2.5180075224445202E-2</c:v>
                </c:pt>
                <c:pt idx="2017">
                  <c:v>2.5081765025140684E-2</c:v>
                </c:pt>
                <c:pt idx="2018">
                  <c:v>2.5030765715595062E-2</c:v>
                </c:pt>
                <c:pt idx="2019">
                  <c:v>2.5205886560854047E-2</c:v>
                </c:pt>
                <c:pt idx="2020">
                  <c:v>2.5281519234583726E-2</c:v>
                </c:pt>
                <c:pt idx="2021">
                  <c:v>2.5344664020492128E-2</c:v>
                </c:pt>
                <c:pt idx="2022">
                  <c:v>2.5357316993952893E-2</c:v>
                </c:pt>
                <c:pt idx="2023">
                  <c:v>2.5420220193999761E-2</c:v>
                </c:pt>
                <c:pt idx="2024">
                  <c:v>2.5464387913029449E-2</c:v>
                </c:pt>
                <c:pt idx="2025">
                  <c:v>2.5220191525398575E-2</c:v>
                </c:pt>
                <c:pt idx="2026">
                  <c:v>2.5201169815768507E-2</c:v>
                </c:pt>
                <c:pt idx="2027">
                  <c:v>2.51856981505751E-2</c:v>
                </c:pt>
                <c:pt idx="2028">
                  <c:v>2.5146690946568833E-2</c:v>
                </c:pt>
                <c:pt idx="2029">
                  <c:v>2.5151730384157758E-2</c:v>
                </c:pt>
                <c:pt idx="2030">
                  <c:v>2.4790210193347526E-2</c:v>
                </c:pt>
                <c:pt idx="2031">
                  <c:v>2.4840510187079605E-2</c:v>
                </c:pt>
                <c:pt idx="2032">
                  <c:v>2.4725566677931313E-2</c:v>
                </c:pt>
                <c:pt idx="2033">
                  <c:v>2.4640288341215181E-2</c:v>
                </c:pt>
                <c:pt idx="2034">
                  <c:v>2.4734699833160487E-2</c:v>
                </c:pt>
                <c:pt idx="2035">
                  <c:v>2.4726920963065554E-2</c:v>
                </c:pt>
                <c:pt idx="2036">
                  <c:v>2.4719475564429088E-2</c:v>
                </c:pt>
                <c:pt idx="2037">
                  <c:v>2.465106698668575E-2</c:v>
                </c:pt>
                <c:pt idx="2038">
                  <c:v>2.461549202701372E-2</c:v>
                </c:pt>
                <c:pt idx="2039">
                  <c:v>2.4605591041800778E-2</c:v>
                </c:pt>
                <c:pt idx="2040">
                  <c:v>2.3397466389657423E-2</c:v>
                </c:pt>
                <c:pt idx="2041">
                  <c:v>2.3312397347098973E-2</c:v>
                </c:pt>
                <c:pt idx="2042">
                  <c:v>2.3323400135757406E-2</c:v>
                </c:pt>
                <c:pt idx="2043">
                  <c:v>2.3356925967536211E-2</c:v>
                </c:pt>
                <c:pt idx="2044">
                  <c:v>2.3337509684840687E-2</c:v>
                </c:pt>
                <c:pt idx="2045">
                  <c:v>2.334631370333165E-2</c:v>
                </c:pt>
                <c:pt idx="2046">
                  <c:v>2.3358338043991664E-2</c:v>
                </c:pt>
                <c:pt idx="2047">
                  <c:v>2.3137036988270136E-2</c:v>
                </c:pt>
                <c:pt idx="2048">
                  <c:v>2.3154982471405093E-2</c:v>
                </c:pt>
                <c:pt idx="2049">
                  <c:v>2.3223096078431902E-2</c:v>
                </c:pt>
                <c:pt idx="2050">
                  <c:v>2.3303659581273718E-2</c:v>
                </c:pt>
                <c:pt idx="2051">
                  <c:v>2.3294048369031987E-2</c:v>
                </c:pt>
                <c:pt idx="2052">
                  <c:v>2.346359223423496E-2</c:v>
                </c:pt>
                <c:pt idx="2053">
                  <c:v>2.3421044004832095E-2</c:v>
                </c:pt>
                <c:pt idx="2054">
                  <c:v>2.3650027156566823E-2</c:v>
                </c:pt>
                <c:pt idx="2055">
                  <c:v>2.3637232195192641E-2</c:v>
                </c:pt>
                <c:pt idx="2056">
                  <c:v>2.3627903955571013E-2</c:v>
                </c:pt>
                <c:pt idx="2057">
                  <c:v>2.360096973858029E-2</c:v>
                </c:pt>
                <c:pt idx="2058">
                  <c:v>2.3619581121263559E-2</c:v>
                </c:pt>
                <c:pt idx="2059">
                  <c:v>2.2870128543041292E-2</c:v>
                </c:pt>
                <c:pt idx="2060">
                  <c:v>1.9880632620657458E-2</c:v>
                </c:pt>
                <c:pt idx="2061">
                  <c:v>1.9561792421470076E-2</c:v>
                </c:pt>
                <c:pt idx="2062">
                  <c:v>1.9465355795796953E-2</c:v>
                </c:pt>
                <c:pt idx="2063">
                  <c:v>1.900907782824926E-2</c:v>
                </c:pt>
                <c:pt idx="2064">
                  <c:v>1.8982490070434434E-2</c:v>
                </c:pt>
                <c:pt idx="2065">
                  <c:v>1.8493610375483856E-2</c:v>
                </c:pt>
                <c:pt idx="2066">
                  <c:v>1.8502286907985784E-2</c:v>
                </c:pt>
                <c:pt idx="2067">
                  <c:v>1.7193825206061903E-2</c:v>
                </c:pt>
                <c:pt idx="2068">
                  <c:v>1.6882445031535038E-2</c:v>
                </c:pt>
                <c:pt idx="2069">
                  <c:v>1.7568257778267971E-2</c:v>
                </c:pt>
                <c:pt idx="2070">
                  <c:v>1.7552639432622849E-2</c:v>
                </c:pt>
                <c:pt idx="2071">
                  <c:v>1.7427918720729851E-2</c:v>
                </c:pt>
                <c:pt idx="2072">
                  <c:v>1.8147360153128178E-2</c:v>
                </c:pt>
                <c:pt idx="2073">
                  <c:v>1.8040928009609162E-2</c:v>
                </c:pt>
                <c:pt idx="2074">
                  <c:v>1.8018629016146051E-2</c:v>
                </c:pt>
                <c:pt idx="2075">
                  <c:v>1.7838589510029722E-2</c:v>
                </c:pt>
                <c:pt idx="2076">
                  <c:v>1.7771850218063014E-2</c:v>
                </c:pt>
                <c:pt idx="2077">
                  <c:v>1.7888374249813998E-2</c:v>
                </c:pt>
                <c:pt idx="2078">
                  <c:v>1.783099521974995E-2</c:v>
                </c:pt>
                <c:pt idx="2079">
                  <c:v>1.7870861700900929E-2</c:v>
                </c:pt>
                <c:pt idx="2080">
                  <c:v>1.7963751104945087E-2</c:v>
                </c:pt>
                <c:pt idx="2081">
                  <c:v>1.7868280848165687E-2</c:v>
                </c:pt>
                <c:pt idx="2082">
                  <c:v>1.7828747901670619E-2</c:v>
                </c:pt>
                <c:pt idx="2083">
                  <c:v>1.7575538831110422E-2</c:v>
                </c:pt>
                <c:pt idx="2084">
                  <c:v>1.7602993535398313E-2</c:v>
                </c:pt>
                <c:pt idx="2085">
                  <c:v>1.7610119828452116E-2</c:v>
                </c:pt>
                <c:pt idx="2086">
                  <c:v>1.7612371186709341E-2</c:v>
                </c:pt>
                <c:pt idx="2087">
                  <c:v>1.7659145502513528E-2</c:v>
                </c:pt>
                <c:pt idx="2088">
                  <c:v>1.7445026172768066E-2</c:v>
                </c:pt>
                <c:pt idx="2089">
                  <c:v>1.753871555166826E-2</c:v>
                </c:pt>
                <c:pt idx="2090">
                  <c:v>1.7582738384322089E-2</c:v>
                </c:pt>
                <c:pt idx="2091">
                  <c:v>1.7461346915702704E-2</c:v>
                </c:pt>
                <c:pt idx="2092">
                  <c:v>1.7613042855356604E-2</c:v>
                </c:pt>
                <c:pt idx="2093">
                  <c:v>1.7519927656972911E-2</c:v>
                </c:pt>
                <c:pt idx="2094">
                  <c:v>1.7509638041103982E-2</c:v>
                </c:pt>
                <c:pt idx="2095">
                  <c:v>1.7515865349757791E-2</c:v>
                </c:pt>
                <c:pt idx="2096">
                  <c:v>1.6987677257126022E-2</c:v>
                </c:pt>
                <c:pt idx="2097">
                  <c:v>1.6956032146079082E-2</c:v>
                </c:pt>
                <c:pt idx="2098">
                  <c:v>1.6037824256446665E-2</c:v>
                </c:pt>
                <c:pt idx="2099">
                  <c:v>1.5530734836188487E-2</c:v>
                </c:pt>
                <c:pt idx="2100">
                  <c:v>1.5429403986458184E-2</c:v>
                </c:pt>
                <c:pt idx="2101">
                  <c:v>1.5454885526890227E-2</c:v>
                </c:pt>
                <c:pt idx="2102">
                  <c:v>1.5339468626666906E-2</c:v>
                </c:pt>
                <c:pt idx="2103">
                  <c:v>1.5504211238371392E-2</c:v>
                </c:pt>
                <c:pt idx="2104">
                  <c:v>1.5312045947451407E-2</c:v>
                </c:pt>
                <c:pt idx="2105">
                  <c:v>1.536919232695032E-2</c:v>
                </c:pt>
                <c:pt idx="2106">
                  <c:v>1.5566934803566849E-2</c:v>
                </c:pt>
                <c:pt idx="2107">
                  <c:v>1.5469942802039357E-2</c:v>
                </c:pt>
                <c:pt idx="2108">
                  <c:v>1.5533171545939481E-2</c:v>
                </c:pt>
                <c:pt idx="2109">
                  <c:v>1.5655571201458721E-2</c:v>
                </c:pt>
                <c:pt idx="2110">
                  <c:v>1.5343729785946872E-2</c:v>
                </c:pt>
                <c:pt idx="2111">
                  <c:v>1.5545676476454306E-2</c:v>
                </c:pt>
                <c:pt idx="2112">
                  <c:v>1.5386529915688042E-2</c:v>
                </c:pt>
                <c:pt idx="2113">
                  <c:v>1.529422849713837E-2</c:v>
                </c:pt>
                <c:pt idx="2114">
                  <c:v>1.534228108179427E-2</c:v>
                </c:pt>
                <c:pt idx="2115">
                  <c:v>1.5362623447390584E-2</c:v>
                </c:pt>
                <c:pt idx="2116">
                  <c:v>1.5365188196980182E-2</c:v>
                </c:pt>
                <c:pt idx="2117">
                  <c:v>1.5322669775487808E-2</c:v>
                </c:pt>
                <c:pt idx="2118">
                  <c:v>1.5261545375478034E-2</c:v>
                </c:pt>
                <c:pt idx="2119">
                  <c:v>1.5250705844325021E-2</c:v>
                </c:pt>
                <c:pt idx="2120">
                  <c:v>1.5258896474379112E-2</c:v>
                </c:pt>
                <c:pt idx="2121">
                  <c:v>1.526248451230389E-2</c:v>
                </c:pt>
                <c:pt idx="2122">
                  <c:v>1.5242797239757711E-2</c:v>
                </c:pt>
                <c:pt idx="2123">
                  <c:v>1.6001500322040257E-2</c:v>
                </c:pt>
                <c:pt idx="2124">
                  <c:v>1.6046784901208009E-2</c:v>
                </c:pt>
                <c:pt idx="2125">
                  <c:v>1.5717931443586765E-2</c:v>
                </c:pt>
                <c:pt idx="2126">
                  <c:v>1.5778424693179114E-2</c:v>
                </c:pt>
                <c:pt idx="2127">
                  <c:v>1.6051373387041431E-2</c:v>
                </c:pt>
                <c:pt idx="2128">
                  <c:v>1.6053673999428295E-2</c:v>
                </c:pt>
                <c:pt idx="2129">
                  <c:v>1.6050146653729343E-2</c:v>
                </c:pt>
                <c:pt idx="2130">
                  <c:v>1.6053229601237527E-2</c:v>
                </c:pt>
                <c:pt idx="2131">
                  <c:v>1.6314507201238834E-2</c:v>
                </c:pt>
                <c:pt idx="2132">
                  <c:v>1.8115122556278195E-2</c:v>
                </c:pt>
                <c:pt idx="2133">
                  <c:v>1.8102543868233706E-2</c:v>
                </c:pt>
                <c:pt idx="2134">
                  <c:v>1.8075154976410029E-2</c:v>
                </c:pt>
                <c:pt idx="2135">
                  <c:v>1.8240547432322618E-2</c:v>
                </c:pt>
                <c:pt idx="2136">
                  <c:v>1.8275342404909953E-2</c:v>
                </c:pt>
                <c:pt idx="2137">
                  <c:v>1.8236394920048027E-2</c:v>
                </c:pt>
                <c:pt idx="2138">
                  <c:v>1.8251291294958043E-2</c:v>
                </c:pt>
                <c:pt idx="2139">
                  <c:v>1.8200555808128731E-2</c:v>
                </c:pt>
                <c:pt idx="2140">
                  <c:v>1.8075302508585175E-2</c:v>
                </c:pt>
                <c:pt idx="2141">
                  <c:v>1.8108513301029538E-2</c:v>
                </c:pt>
                <c:pt idx="2142">
                  <c:v>1.8131845042381516E-2</c:v>
                </c:pt>
                <c:pt idx="2143">
                  <c:v>1.7926837836598292E-2</c:v>
                </c:pt>
                <c:pt idx="2144">
                  <c:v>1.7930995930702232E-2</c:v>
                </c:pt>
                <c:pt idx="2145">
                  <c:v>1.7697893785262733E-2</c:v>
                </c:pt>
                <c:pt idx="2146">
                  <c:v>1.7700456968224573E-2</c:v>
                </c:pt>
                <c:pt idx="2147">
                  <c:v>1.786898047287324E-2</c:v>
                </c:pt>
                <c:pt idx="2148">
                  <c:v>1.7799731150936717E-2</c:v>
                </c:pt>
                <c:pt idx="2149">
                  <c:v>1.7798475879568437E-2</c:v>
                </c:pt>
                <c:pt idx="2150">
                  <c:v>1.7791201321179943E-2</c:v>
                </c:pt>
                <c:pt idx="2151">
                  <c:v>1.7838699204958591E-2</c:v>
                </c:pt>
                <c:pt idx="2152">
                  <c:v>1.7844773263739427E-2</c:v>
                </c:pt>
                <c:pt idx="2153">
                  <c:v>1.785428345252511E-2</c:v>
                </c:pt>
                <c:pt idx="2154">
                  <c:v>1.8170193004791925E-2</c:v>
                </c:pt>
                <c:pt idx="2155">
                  <c:v>1.8158935149866259E-2</c:v>
                </c:pt>
                <c:pt idx="2156">
                  <c:v>1.8115853336614869E-2</c:v>
                </c:pt>
                <c:pt idx="2157">
                  <c:v>1.8114373124809721E-2</c:v>
                </c:pt>
                <c:pt idx="2158">
                  <c:v>1.8163887770437974E-2</c:v>
                </c:pt>
                <c:pt idx="2159">
                  <c:v>1.814114188510689E-2</c:v>
                </c:pt>
                <c:pt idx="2160">
                  <c:v>1.7232238961510181E-2</c:v>
                </c:pt>
                <c:pt idx="2161">
                  <c:v>1.7273215558006726E-2</c:v>
                </c:pt>
                <c:pt idx="2162">
                  <c:v>1.7296253832544031E-2</c:v>
                </c:pt>
                <c:pt idx="2163">
                  <c:v>1.668384244565806E-2</c:v>
                </c:pt>
                <c:pt idx="2164">
                  <c:v>1.6654233717037326E-2</c:v>
                </c:pt>
                <c:pt idx="2165">
                  <c:v>1.6661380641720267E-2</c:v>
                </c:pt>
                <c:pt idx="2166">
                  <c:v>1.7042369390176015E-2</c:v>
                </c:pt>
                <c:pt idx="2167">
                  <c:v>1.7033080446458144E-2</c:v>
                </c:pt>
                <c:pt idx="2168">
                  <c:v>1.6919315292080527E-2</c:v>
                </c:pt>
                <c:pt idx="2169">
                  <c:v>1.6940513932556262E-2</c:v>
                </c:pt>
                <c:pt idx="2170">
                  <c:v>1.6872501260330911E-2</c:v>
                </c:pt>
                <c:pt idx="2171">
                  <c:v>1.673268700968528E-2</c:v>
                </c:pt>
                <c:pt idx="2172">
                  <c:v>1.6786814499775468E-2</c:v>
                </c:pt>
                <c:pt idx="2173">
                  <c:v>1.6937497234812145E-2</c:v>
                </c:pt>
                <c:pt idx="2174">
                  <c:v>1.685793470853653E-2</c:v>
                </c:pt>
                <c:pt idx="2175">
                  <c:v>1.7076811858819381E-2</c:v>
                </c:pt>
                <c:pt idx="2176">
                  <c:v>1.7065118711074242E-2</c:v>
                </c:pt>
                <c:pt idx="2177">
                  <c:v>1.7111526832532389E-2</c:v>
                </c:pt>
                <c:pt idx="2178">
                  <c:v>1.7067264120322733E-2</c:v>
                </c:pt>
                <c:pt idx="2179">
                  <c:v>1.7097114943620588E-2</c:v>
                </c:pt>
                <c:pt idx="2180">
                  <c:v>1.6972712038056306E-2</c:v>
                </c:pt>
                <c:pt idx="2181">
                  <c:v>1.6929653235370098E-2</c:v>
                </c:pt>
                <c:pt idx="2182">
                  <c:v>1.6708625096877823E-2</c:v>
                </c:pt>
                <c:pt idx="2183">
                  <c:v>1.6579595553622942E-2</c:v>
                </c:pt>
                <c:pt idx="2184">
                  <c:v>1.6585320412352809E-2</c:v>
                </c:pt>
                <c:pt idx="2185">
                  <c:v>1.6745902118281936E-2</c:v>
                </c:pt>
                <c:pt idx="2186">
                  <c:v>1.6817937804390403E-2</c:v>
                </c:pt>
                <c:pt idx="2187">
                  <c:v>1.6899943749984315E-2</c:v>
                </c:pt>
                <c:pt idx="2188">
                  <c:v>1.7153822777768887E-2</c:v>
                </c:pt>
                <c:pt idx="2189">
                  <c:v>1.7253031860257149E-2</c:v>
                </c:pt>
                <c:pt idx="2190">
                  <c:v>1.7244615617329987E-2</c:v>
                </c:pt>
                <c:pt idx="2191">
                  <c:v>1.7263131904324797E-2</c:v>
                </c:pt>
                <c:pt idx="2192">
                  <c:v>1.7255325296326236E-2</c:v>
                </c:pt>
                <c:pt idx="2193">
                  <c:v>1.7307273268548758E-2</c:v>
                </c:pt>
                <c:pt idx="2194">
                  <c:v>1.7194612457295325E-2</c:v>
                </c:pt>
                <c:pt idx="2195">
                  <c:v>1.7380373256751951E-2</c:v>
                </c:pt>
                <c:pt idx="2196">
                  <c:v>1.7290630421716635E-2</c:v>
                </c:pt>
                <c:pt idx="2197">
                  <c:v>1.7057938571424899E-2</c:v>
                </c:pt>
                <c:pt idx="2198">
                  <c:v>1.7093132957587617E-2</c:v>
                </c:pt>
                <c:pt idx="2199">
                  <c:v>1.706572604218794E-2</c:v>
                </c:pt>
                <c:pt idx="2200">
                  <c:v>1.7120609413003189E-2</c:v>
                </c:pt>
                <c:pt idx="2201">
                  <c:v>1.7160889580489922E-2</c:v>
                </c:pt>
                <c:pt idx="2202">
                  <c:v>1.6739482366450679E-2</c:v>
                </c:pt>
                <c:pt idx="2203">
                  <c:v>1.6836131256742846E-2</c:v>
                </c:pt>
                <c:pt idx="2204">
                  <c:v>1.6865441246386656E-2</c:v>
                </c:pt>
                <c:pt idx="2205">
                  <c:v>1.6806155926465238E-2</c:v>
                </c:pt>
                <c:pt idx="2206">
                  <c:v>1.6998930132280498E-2</c:v>
                </c:pt>
                <c:pt idx="2207">
                  <c:v>1.7001458093525948E-2</c:v>
                </c:pt>
                <c:pt idx="2208">
                  <c:v>1.708567381393709E-2</c:v>
                </c:pt>
                <c:pt idx="2209">
                  <c:v>1.6984731522649014E-2</c:v>
                </c:pt>
                <c:pt idx="2210">
                  <c:v>1.6996080244347577E-2</c:v>
                </c:pt>
                <c:pt idx="2211">
                  <c:v>1.6986671398509939E-2</c:v>
                </c:pt>
                <c:pt idx="2212">
                  <c:v>1.6981950272799785E-2</c:v>
                </c:pt>
                <c:pt idx="2213">
                  <c:v>1.6932573534564697E-2</c:v>
                </c:pt>
                <c:pt idx="2214">
                  <c:v>1.6212949999265359E-2</c:v>
                </c:pt>
                <c:pt idx="2215">
                  <c:v>1.6129397566750664E-2</c:v>
                </c:pt>
                <c:pt idx="2216">
                  <c:v>1.6276433466040258E-2</c:v>
                </c:pt>
                <c:pt idx="2217">
                  <c:v>1.6259494812947171E-2</c:v>
                </c:pt>
                <c:pt idx="2218">
                  <c:v>1.594571541282833E-2</c:v>
                </c:pt>
                <c:pt idx="2219">
                  <c:v>1.610504743133322E-2</c:v>
                </c:pt>
                <c:pt idx="2220">
                  <c:v>1.6061714993656984E-2</c:v>
                </c:pt>
                <c:pt idx="2221">
                  <c:v>1.6068215158361161E-2</c:v>
                </c:pt>
                <c:pt idx="2222">
                  <c:v>1.5572590166755301E-2</c:v>
                </c:pt>
                <c:pt idx="2223">
                  <c:v>1.3317090011519747E-2</c:v>
                </c:pt>
                <c:pt idx="2224">
                  <c:v>1.3314549365741689E-2</c:v>
                </c:pt>
                <c:pt idx="2225">
                  <c:v>1.329646448889266E-2</c:v>
                </c:pt>
                <c:pt idx="2226">
                  <c:v>1.3028857119064459E-2</c:v>
                </c:pt>
                <c:pt idx="2227">
                  <c:v>1.3057976546273439E-2</c:v>
                </c:pt>
                <c:pt idx="2228">
                  <c:v>1.3133531195059476E-2</c:v>
                </c:pt>
                <c:pt idx="2229">
                  <c:v>1.3270279955609083E-2</c:v>
                </c:pt>
                <c:pt idx="2230">
                  <c:v>1.3266500819666583E-2</c:v>
                </c:pt>
                <c:pt idx="2231">
                  <c:v>1.3253207419946606E-2</c:v>
                </c:pt>
                <c:pt idx="2232">
                  <c:v>1.3102231269879567E-2</c:v>
                </c:pt>
                <c:pt idx="2233">
                  <c:v>1.3120972985191824E-2</c:v>
                </c:pt>
                <c:pt idx="2234">
                  <c:v>1.3085936786409208E-2</c:v>
                </c:pt>
                <c:pt idx="2235">
                  <c:v>1.3250043398153255E-2</c:v>
                </c:pt>
                <c:pt idx="2236">
                  <c:v>1.3266559979224908E-2</c:v>
                </c:pt>
                <c:pt idx="2237">
                  <c:v>1.3355792216144698E-2</c:v>
                </c:pt>
                <c:pt idx="2238">
                  <c:v>1.3504330657149545E-2</c:v>
                </c:pt>
                <c:pt idx="2239">
                  <c:v>1.3516260903660605E-2</c:v>
                </c:pt>
                <c:pt idx="2240">
                  <c:v>1.4082610321557202E-2</c:v>
                </c:pt>
                <c:pt idx="2241">
                  <c:v>1.4215966501235191E-2</c:v>
                </c:pt>
                <c:pt idx="2242">
                  <c:v>1.4186732469432872E-2</c:v>
                </c:pt>
                <c:pt idx="2243">
                  <c:v>1.4475629211891709E-2</c:v>
                </c:pt>
                <c:pt idx="2244">
                  <c:v>1.4702571079091059E-2</c:v>
                </c:pt>
                <c:pt idx="2245">
                  <c:v>1.4296381036886248E-2</c:v>
                </c:pt>
                <c:pt idx="2246">
                  <c:v>1.4284123202645872E-2</c:v>
                </c:pt>
                <c:pt idx="2247">
                  <c:v>1.4284135195294621E-2</c:v>
                </c:pt>
                <c:pt idx="2248">
                  <c:v>1.4284485051386686E-2</c:v>
                </c:pt>
                <c:pt idx="2249">
                  <c:v>1.447950761044327E-2</c:v>
                </c:pt>
                <c:pt idx="2250">
                  <c:v>1.4738264620647009E-2</c:v>
                </c:pt>
                <c:pt idx="2251">
                  <c:v>1.4736907895948712E-2</c:v>
                </c:pt>
                <c:pt idx="2252">
                  <c:v>1.4712089923357978E-2</c:v>
                </c:pt>
                <c:pt idx="2253">
                  <c:v>1.4692570623148443E-2</c:v>
                </c:pt>
                <c:pt idx="2254">
                  <c:v>1.4704498251708231E-2</c:v>
                </c:pt>
                <c:pt idx="2255">
                  <c:v>1.4917601495741747E-2</c:v>
                </c:pt>
                <c:pt idx="2256">
                  <c:v>1.4925219727871619E-2</c:v>
                </c:pt>
                <c:pt idx="2257">
                  <c:v>1.5017896572958324E-2</c:v>
                </c:pt>
                <c:pt idx="2258">
                  <c:v>1.5255867452695089E-2</c:v>
                </c:pt>
                <c:pt idx="2259">
                  <c:v>1.5344660862131177E-2</c:v>
                </c:pt>
                <c:pt idx="2260">
                  <c:v>1.5377744325845568E-2</c:v>
                </c:pt>
                <c:pt idx="2261">
                  <c:v>1.537277495878021E-2</c:v>
                </c:pt>
                <c:pt idx="2262">
                  <c:v>1.5391427039214426E-2</c:v>
                </c:pt>
                <c:pt idx="2263">
                  <c:v>1.5328889631596494E-2</c:v>
                </c:pt>
                <c:pt idx="2264">
                  <c:v>1.5335142760486935E-2</c:v>
                </c:pt>
                <c:pt idx="2265">
                  <c:v>1.5339074635216152E-2</c:v>
                </c:pt>
                <c:pt idx="2266">
                  <c:v>1.5606731388125293E-2</c:v>
                </c:pt>
                <c:pt idx="2267">
                  <c:v>1.5820542108716848E-2</c:v>
                </c:pt>
                <c:pt idx="2268">
                  <c:v>1.5767147843887431E-2</c:v>
                </c:pt>
                <c:pt idx="2269">
                  <c:v>1.5745217935449338E-2</c:v>
                </c:pt>
                <c:pt idx="2270">
                  <c:v>1.5780407639432392E-2</c:v>
                </c:pt>
                <c:pt idx="2271">
                  <c:v>1.5718706534227297E-2</c:v>
                </c:pt>
                <c:pt idx="2272">
                  <c:v>1.575670790725597E-2</c:v>
                </c:pt>
                <c:pt idx="2273">
                  <c:v>1.5914858160791048E-2</c:v>
                </c:pt>
                <c:pt idx="2274">
                  <c:v>1.5909794546342088E-2</c:v>
                </c:pt>
                <c:pt idx="2275">
                  <c:v>1.6090062839753817E-2</c:v>
                </c:pt>
                <c:pt idx="2276">
                  <c:v>1.6223002323532049E-2</c:v>
                </c:pt>
                <c:pt idx="2277">
                  <c:v>1.6140960497982332E-2</c:v>
                </c:pt>
                <c:pt idx="2278">
                  <c:v>1.5939267350914055E-2</c:v>
                </c:pt>
                <c:pt idx="2279">
                  <c:v>1.5902114426839451E-2</c:v>
                </c:pt>
                <c:pt idx="2280">
                  <c:v>1.5924047719298503E-2</c:v>
                </c:pt>
                <c:pt idx="2281">
                  <c:v>1.6235614859324579E-2</c:v>
                </c:pt>
                <c:pt idx="2282">
                  <c:v>1.6231402251523225E-2</c:v>
                </c:pt>
                <c:pt idx="2283">
                  <c:v>1.725102134607084E-2</c:v>
                </c:pt>
                <c:pt idx="2284">
                  <c:v>1.7309410993818712E-2</c:v>
                </c:pt>
                <c:pt idx="2285">
                  <c:v>1.7358929161205048E-2</c:v>
                </c:pt>
                <c:pt idx="2286">
                  <c:v>1.729618877307109E-2</c:v>
                </c:pt>
                <c:pt idx="2287">
                  <c:v>1.7301787246195448E-2</c:v>
                </c:pt>
                <c:pt idx="2288">
                  <c:v>1.7249984200059087E-2</c:v>
                </c:pt>
                <c:pt idx="2289">
                  <c:v>1.7218918582742725E-2</c:v>
                </c:pt>
                <c:pt idx="2290">
                  <c:v>1.7186027319386503E-2</c:v>
                </c:pt>
                <c:pt idx="2291">
                  <c:v>1.7037022065429914E-2</c:v>
                </c:pt>
                <c:pt idx="2292">
                  <c:v>1.7004329632751308E-2</c:v>
                </c:pt>
                <c:pt idx="2293">
                  <c:v>1.6983095663875947E-2</c:v>
                </c:pt>
                <c:pt idx="2294">
                  <c:v>1.6803483204974438E-2</c:v>
                </c:pt>
                <c:pt idx="2295">
                  <c:v>1.6751641462892871E-2</c:v>
                </c:pt>
                <c:pt idx="2296">
                  <c:v>1.6701153193212338E-2</c:v>
                </c:pt>
                <c:pt idx="2297">
                  <c:v>1.6438146362899211E-2</c:v>
                </c:pt>
                <c:pt idx="2298">
                  <c:v>1.6465540091975858E-2</c:v>
                </c:pt>
                <c:pt idx="2299">
                  <c:v>1.6341685371058803E-2</c:v>
                </c:pt>
                <c:pt idx="2300">
                  <c:v>1.6373733212577894E-2</c:v>
                </c:pt>
                <c:pt idx="2301">
                  <c:v>1.6557939207916001E-2</c:v>
                </c:pt>
                <c:pt idx="2302">
                  <c:v>1.6569105154211197E-2</c:v>
                </c:pt>
                <c:pt idx="2303">
                  <c:v>1.6693893786321377E-2</c:v>
                </c:pt>
                <c:pt idx="2304">
                  <c:v>1.6767620460929528E-2</c:v>
                </c:pt>
                <c:pt idx="2305">
                  <c:v>1.675649162254126E-2</c:v>
                </c:pt>
                <c:pt idx="2306">
                  <c:v>1.6830993823565475E-2</c:v>
                </c:pt>
                <c:pt idx="2307">
                  <c:v>1.6752553171811135E-2</c:v>
                </c:pt>
                <c:pt idx="2308">
                  <c:v>1.692899966114245E-2</c:v>
                </c:pt>
                <c:pt idx="2309">
                  <c:v>1.6841961982130803E-2</c:v>
                </c:pt>
                <c:pt idx="2310">
                  <c:v>1.6701075856759912E-2</c:v>
                </c:pt>
                <c:pt idx="2311">
                  <c:v>1.6949345343196805E-2</c:v>
                </c:pt>
                <c:pt idx="2312">
                  <c:v>1.6930241286575946E-2</c:v>
                </c:pt>
                <c:pt idx="2313">
                  <c:v>1.7156922519376793E-2</c:v>
                </c:pt>
                <c:pt idx="2314">
                  <c:v>1.7157599765615334E-2</c:v>
                </c:pt>
                <c:pt idx="2315">
                  <c:v>1.715840325455769E-2</c:v>
                </c:pt>
                <c:pt idx="2316">
                  <c:v>1.7157878878294144E-2</c:v>
                </c:pt>
                <c:pt idx="2317">
                  <c:v>1.715908103420246E-2</c:v>
                </c:pt>
                <c:pt idx="2318">
                  <c:v>1.7213284738161271E-2</c:v>
                </c:pt>
                <c:pt idx="2319">
                  <c:v>1.8882594820690279E-2</c:v>
                </c:pt>
                <c:pt idx="2320">
                  <c:v>2.1927586620761469E-2</c:v>
                </c:pt>
                <c:pt idx="2321">
                  <c:v>2.2337142684159289E-2</c:v>
                </c:pt>
                <c:pt idx="2322">
                  <c:v>2.2815115173043576E-2</c:v>
                </c:pt>
                <c:pt idx="2323">
                  <c:v>2.2815722236329682E-2</c:v>
                </c:pt>
                <c:pt idx="2324">
                  <c:v>2.2795554354362983E-2</c:v>
                </c:pt>
                <c:pt idx="2325">
                  <c:v>2.2851906782501246E-2</c:v>
                </c:pt>
                <c:pt idx="2326">
                  <c:v>2.2843902610805034E-2</c:v>
                </c:pt>
                <c:pt idx="2327">
                  <c:v>2.2818315623571089E-2</c:v>
                </c:pt>
                <c:pt idx="2328">
                  <c:v>2.2821432548324871E-2</c:v>
                </c:pt>
                <c:pt idx="2329">
                  <c:v>2.3076730211424944E-2</c:v>
                </c:pt>
                <c:pt idx="2330">
                  <c:v>2.3041059596416343E-2</c:v>
                </c:pt>
                <c:pt idx="2331">
                  <c:v>2.2731877757652244E-2</c:v>
                </c:pt>
                <c:pt idx="2332">
                  <c:v>2.26853508531192E-2</c:v>
                </c:pt>
                <c:pt idx="2333">
                  <c:v>2.2665269091635819E-2</c:v>
                </c:pt>
                <c:pt idx="2334">
                  <c:v>2.2518084812950357E-2</c:v>
                </c:pt>
                <c:pt idx="2335">
                  <c:v>2.257019353763759E-2</c:v>
                </c:pt>
                <c:pt idx="2336">
                  <c:v>2.2571371988295983E-2</c:v>
                </c:pt>
                <c:pt idx="2337">
                  <c:v>2.2618165559727395E-2</c:v>
                </c:pt>
                <c:pt idx="2338">
                  <c:v>2.2618045224178721E-2</c:v>
                </c:pt>
                <c:pt idx="2339">
                  <c:v>2.2617790516648258E-2</c:v>
                </c:pt>
                <c:pt idx="2340">
                  <c:v>2.2549709266900468E-2</c:v>
                </c:pt>
                <c:pt idx="2341">
                  <c:v>2.2717204747958662E-2</c:v>
                </c:pt>
                <c:pt idx="2342">
                  <c:v>2.2759511281689834E-2</c:v>
                </c:pt>
                <c:pt idx="2343">
                  <c:v>2.2755392331206319E-2</c:v>
                </c:pt>
                <c:pt idx="2344">
                  <c:v>2.2767492178352184E-2</c:v>
                </c:pt>
                <c:pt idx="2345">
                  <c:v>2.2738185497928998E-2</c:v>
                </c:pt>
                <c:pt idx="2346">
                  <c:v>2.2625956952922483E-2</c:v>
                </c:pt>
                <c:pt idx="2347">
                  <c:v>2.2695772085293199E-2</c:v>
                </c:pt>
                <c:pt idx="2348">
                  <c:v>2.2590518596318242E-2</c:v>
                </c:pt>
                <c:pt idx="2349">
                  <c:v>2.2526085122946925E-2</c:v>
                </c:pt>
                <c:pt idx="2350">
                  <c:v>2.2584443041306537E-2</c:v>
                </c:pt>
                <c:pt idx="2351">
                  <c:v>2.2537945130267526E-2</c:v>
                </c:pt>
                <c:pt idx="2352">
                  <c:v>2.2539684668801241E-2</c:v>
                </c:pt>
                <c:pt idx="2353">
                  <c:v>2.2789387905440016E-2</c:v>
                </c:pt>
                <c:pt idx="2354">
                  <c:v>2.29081011380966E-2</c:v>
                </c:pt>
                <c:pt idx="2355">
                  <c:v>2.2796214265278215E-2</c:v>
                </c:pt>
                <c:pt idx="2356">
                  <c:v>2.2780973811463982E-2</c:v>
                </c:pt>
                <c:pt idx="2357">
                  <c:v>2.2420346535835238E-2</c:v>
                </c:pt>
                <c:pt idx="2358">
                  <c:v>2.2291056213365672E-2</c:v>
                </c:pt>
                <c:pt idx="2359">
                  <c:v>2.2290626039818129E-2</c:v>
                </c:pt>
                <c:pt idx="2360">
                  <c:v>2.2307208275499351E-2</c:v>
                </c:pt>
                <c:pt idx="2361">
                  <c:v>2.3008399323305083E-2</c:v>
                </c:pt>
                <c:pt idx="2362">
                  <c:v>2.2989846946267434E-2</c:v>
                </c:pt>
                <c:pt idx="2363">
                  <c:v>2.2998865213266349E-2</c:v>
                </c:pt>
                <c:pt idx="2364">
                  <c:v>2.3080717181272106E-2</c:v>
                </c:pt>
                <c:pt idx="2365">
                  <c:v>2.3105175915214736E-2</c:v>
                </c:pt>
                <c:pt idx="2366">
                  <c:v>2.301047007489895E-2</c:v>
                </c:pt>
                <c:pt idx="2367">
                  <c:v>2.2832316596080298E-2</c:v>
                </c:pt>
                <c:pt idx="2368">
                  <c:v>2.2821145292144605E-2</c:v>
                </c:pt>
                <c:pt idx="2369">
                  <c:v>2.2871115889807635E-2</c:v>
                </c:pt>
                <c:pt idx="2370">
                  <c:v>2.2722391104271829E-2</c:v>
                </c:pt>
                <c:pt idx="2371">
                  <c:v>2.2638543965854421E-2</c:v>
                </c:pt>
                <c:pt idx="2372">
                  <c:v>2.2410670736365587E-2</c:v>
                </c:pt>
                <c:pt idx="2373">
                  <c:v>2.2438031998683543E-2</c:v>
                </c:pt>
                <c:pt idx="2374">
                  <c:v>2.1699969697074297E-2</c:v>
                </c:pt>
                <c:pt idx="2375">
                  <c:v>2.1603340727627856E-2</c:v>
                </c:pt>
                <c:pt idx="2376">
                  <c:v>2.1584575420007197E-2</c:v>
                </c:pt>
                <c:pt idx="2377">
                  <c:v>2.1486330409283071E-2</c:v>
                </c:pt>
                <c:pt idx="2378">
                  <c:v>2.1546548803313168E-2</c:v>
                </c:pt>
                <c:pt idx="2379">
                  <c:v>2.170096014729616E-2</c:v>
                </c:pt>
                <c:pt idx="2380">
                  <c:v>2.1714780114846084E-2</c:v>
                </c:pt>
                <c:pt idx="2381">
                  <c:v>2.1710573437286582E-2</c:v>
                </c:pt>
                <c:pt idx="2382">
                  <c:v>2.1697397866142172E-2</c:v>
                </c:pt>
                <c:pt idx="2383">
                  <c:v>2.1801801755658733E-2</c:v>
                </c:pt>
                <c:pt idx="2384">
                  <c:v>2.188436172785645E-2</c:v>
                </c:pt>
                <c:pt idx="2385">
                  <c:v>2.1921006136762591E-2</c:v>
                </c:pt>
                <c:pt idx="2386">
                  <c:v>2.3064597274498642E-2</c:v>
                </c:pt>
                <c:pt idx="2387">
                  <c:v>2.506336604897377E-2</c:v>
                </c:pt>
                <c:pt idx="2388">
                  <c:v>2.522685127829194E-2</c:v>
                </c:pt>
                <c:pt idx="2389">
                  <c:v>2.5237156094249771E-2</c:v>
                </c:pt>
                <c:pt idx="2390">
                  <c:v>2.5372922592710831E-2</c:v>
                </c:pt>
                <c:pt idx="2391">
                  <c:v>2.5442213704250479E-2</c:v>
                </c:pt>
                <c:pt idx="2392">
                  <c:v>2.5273419903094615E-2</c:v>
                </c:pt>
                <c:pt idx="2393">
                  <c:v>2.527619543000147E-2</c:v>
                </c:pt>
                <c:pt idx="2394">
                  <c:v>2.5221339124809082E-2</c:v>
                </c:pt>
                <c:pt idx="2395">
                  <c:v>2.5189023035331461E-2</c:v>
                </c:pt>
                <c:pt idx="2396">
                  <c:v>2.5262673247944799E-2</c:v>
                </c:pt>
                <c:pt idx="2397">
                  <c:v>2.5505369945090409E-2</c:v>
                </c:pt>
                <c:pt idx="2398">
                  <c:v>2.5508700491268022E-2</c:v>
                </c:pt>
                <c:pt idx="2399">
                  <c:v>2.5386260565661904E-2</c:v>
                </c:pt>
                <c:pt idx="2400">
                  <c:v>2.5680770412293434E-2</c:v>
                </c:pt>
                <c:pt idx="2401">
                  <c:v>2.5679061700334599E-2</c:v>
                </c:pt>
                <c:pt idx="2402">
                  <c:v>2.5593017347476189E-2</c:v>
                </c:pt>
                <c:pt idx="2403">
                  <c:v>2.5592935508918849E-2</c:v>
                </c:pt>
                <c:pt idx="2404">
                  <c:v>2.5491297152518654E-2</c:v>
                </c:pt>
                <c:pt idx="2405">
                  <c:v>2.5486572729459488E-2</c:v>
                </c:pt>
                <c:pt idx="2406">
                  <c:v>2.5493821275767076E-2</c:v>
                </c:pt>
                <c:pt idx="2407">
                  <c:v>2.5488552500276856E-2</c:v>
                </c:pt>
                <c:pt idx="2408">
                  <c:v>2.5501400610392917E-2</c:v>
                </c:pt>
                <c:pt idx="2409">
                  <c:v>2.5690416371350264E-2</c:v>
                </c:pt>
                <c:pt idx="2410">
                  <c:v>2.432552255789797E-2</c:v>
                </c:pt>
                <c:pt idx="2411">
                  <c:v>2.1296094005604827E-2</c:v>
                </c:pt>
                <c:pt idx="2412">
                  <c:v>2.0764511592989348E-2</c:v>
                </c:pt>
                <c:pt idx="2413">
                  <c:v>2.0404577627205996E-2</c:v>
                </c:pt>
                <c:pt idx="2414">
                  <c:v>2.0383811432789434E-2</c:v>
                </c:pt>
                <c:pt idx="2415">
                  <c:v>2.0449152130927396E-2</c:v>
                </c:pt>
                <c:pt idx="2416">
                  <c:v>2.1266770894534704E-2</c:v>
                </c:pt>
                <c:pt idx="2417">
                  <c:v>2.1160527624158643E-2</c:v>
                </c:pt>
                <c:pt idx="2418">
                  <c:v>2.1137750235076438E-2</c:v>
                </c:pt>
                <c:pt idx="2419">
                  <c:v>2.1124030437944811E-2</c:v>
                </c:pt>
                <c:pt idx="2420">
                  <c:v>2.0738706829151313E-2</c:v>
                </c:pt>
                <c:pt idx="2421">
                  <c:v>2.0752030922372631E-2</c:v>
                </c:pt>
                <c:pt idx="2422">
                  <c:v>2.0968010912988791E-2</c:v>
                </c:pt>
                <c:pt idx="2423">
                  <c:v>2.1048157645337628E-2</c:v>
                </c:pt>
                <c:pt idx="2424">
                  <c:v>2.1065759018026545E-2</c:v>
                </c:pt>
                <c:pt idx="2425">
                  <c:v>2.1143980987405681E-2</c:v>
                </c:pt>
                <c:pt idx="2426">
                  <c:v>2.1118764646645433E-2</c:v>
                </c:pt>
                <c:pt idx="2427">
                  <c:v>2.1239374752589805E-2</c:v>
                </c:pt>
                <c:pt idx="2428">
                  <c:v>2.1332417158679937E-2</c:v>
                </c:pt>
                <c:pt idx="2429">
                  <c:v>2.1446849887225304E-2</c:v>
                </c:pt>
                <c:pt idx="2430">
                  <c:v>2.1564893483724392E-2</c:v>
                </c:pt>
                <c:pt idx="2431">
                  <c:v>2.1611758315487874E-2</c:v>
                </c:pt>
                <c:pt idx="2432">
                  <c:v>2.1222442839139866E-2</c:v>
                </c:pt>
                <c:pt idx="2433">
                  <c:v>2.1222840595331763E-2</c:v>
                </c:pt>
                <c:pt idx="2434">
                  <c:v>2.1316208849758329E-2</c:v>
                </c:pt>
                <c:pt idx="2435">
                  <c:v>2.1398664247643241E-2</c:v>
                </c:pt>
                <c:pt idx="2436">
                  <c:v>2.1509077073399524E-2</c:v>
                </c:pt>
                <c:pt idx="2437">
                  <c:v>2.1592329251208624E-2</c:v>
                </c:pt>
                <c:pt idx="2438">
                  <c:v>2.1687903741672433E-2</c:v>
                </c:pt>
                <c:pt idx="2439">
                  <c:v>2.1581577679870262E-2</c:v>
                </c:pt>
                <c:pt idx="2440">
                  <c:v>2.1676254739695033E-2</c:v>
                </c:pt>
                <c:pt idx="2441">
                  <c:v>2.170812366691436E-2</c:v>
                </c:pt>
                <c:pt idx="2442">
                  <c:v>2.1858274582505676E-2</c:v>
                </c:pt>
                <c:pt idx="2443">
                  <c:v>2.1996177559260054E-2</c:v>
                </c:pt>
                <c:pt idx="2444">
                  <c:v>2.1863276438015028E-2</c:v>
                </c:pt>
                <c:pt idx="2445">
                  <c:v>2.1900749747856333E-2</c:v>
                </c:pt>
                <c:pt idx="2446">
                  <c:v>2.2060166089653468E-2</c:v>
                </c:pt>
                <c:pt idx="2447">
                  <c:v>2.2215485545416372E-2</c:v>
                </c:pt>
                <c:pt idx="2448">
                  <c:v>2.2354543466896942E-2</c:v>
                </c:pt>
                <c:pt idx="2449">
                  <c:v>2.2522012025207473E-2</c:v>
                </c:pt>
                <c:pt idx="2450">
                  <c:v>2.2695962827928105E-2</c:v>
                </c:pt>
                <c:pt idx="2451">
                  <c:v>2.2827938373308106E-2</c:v>
                </c:pt>
                <c:pt idx="2452">
                  <c:v>2.2019214812753051E-2</c:v>
                </c:pt>
                <c:pt idx="2453">
                  <c:v>2.2198198395160545E-2</c:v>
                </c:pt>
                <c:pt idx="2454">
                  <c:v>2.2309490703478863E-2</c:v>
                </c:pt>
                <c:pt idx="2455">
                  <c:v>2.2232879739884668E-2</c:v>
                </c:pt>
                <c:pt idx="2456">
                  <c:v>2.2369537942944238E-2</c:v>
                </c:pt>
                <c:pt idx="2457">
                  <c:v>2.2523372284146703E-2</c:v>
                </c:pt>
                <c:pt idx="2458">
                  <c:v>2.2679283891781952E-2</c:v>
                </c:pt>
                <c:pt idx="2459">
                  <c:v>2.2877645504443742E-2</c:v>
                </c:pt>
                <c:pt idx="2460">
                  <c:v>2.301801775618879E-2</c:v>
                </c:pt>
                <c:pt idx="2461">
                  <c:v>2.3223660320912647E-2</c:v>
                </c:pt>
                <c:pt idx="2462">
                  <c:v>2.3444440089700338E-2</c:v>
                </c:pt>
                <c:pt idx="2463">
                  <c:v>2.3657943589344053E-2</c:v>
                </c:pt>
                <c:pt idx="2464">
                  <c:v>2.3817545391973876E-2</c:v>
                </c:pt>
                <c:pt idx="2465">
                  <c:v>2.4052286276067501E-2</c:v>
                </c:pt>
                <c:pt idx="2466">
                  <c:v>2.4292255050456263E-2</c:v>
                </c:pt>
                <c:pt idx="2467">
                  <c:v>2.4516267606450589E-2</c:v>
                </c:pt>
                <c:pt idx="2468">
                  <c:v>2.4765528155038574E-2</c:v>
                </c:pt>
                <c:pt idx="2469">
                  <c:v>2.4924659790295449E-2</c:v>
                </c:pt>
                <c:pt idx="2470">
                  <c:v>2.4920968209891821E-2</c:v>
                </c:pt>
                <c:pt idx="2471">
                  <c:v>2.5173014954197156E-2</c:v>
                </c:pt>
                <c:pt idx="2472">
                  <c:v>2.5459649909227566E-2</c:v>
                </c:pt>
                <c:pt idx="2473">
                  <c:v>2.5759412381557881E-2</c:v>
                </c:pt>
                <c:pt idx="2474">
                  <c:v>2.5859795391110028E-2</c:v>
                </c:pt>
                <c:pt idx="2475">
                  <c:v>2.5996354735850529E-2</c:v>
                </c:pt>
                <c:pt idx="2476">
                  <c:v>2.6214092201122315E-2</c:v>
                </c:pt>
                <c:pt idx="2477">
                  <c:v>2.4193189762838543E-2</c:v>
                </c:pt>
                <c:pt idx="2478">
                  <c:v>1.8762571381291834E-2</c:v>
                </c:pt>
                <c:pt idx="2479">
                  <c:v>1.8581233585583376E-2</c:v>
                </c:pt>
                <c:pt idx="2480">
                  <c:v>1.872554443282156E-2</c:v>
                </c:pt>
                <c:pt idx="2481">
                  <c:v>1.8323760200489231E-2</c:v>
                </c:pt>
                <c:pt idx="2482">
                  <c:v>1.8329409990435686E-2</c:v>
                </c:pt>
                <c:pt idx="2483">
                  <c:v>1.8613669573694192E-2</c:v>
                </c:pt>
                <c:pt idx="2484">
                  <c:v>1.8921120598651364E-2</c:v>
                </c:pt>
                <c:pt idx="2485">
                  <c:v>1.9225997487888932E-2</c:v>
                </c:pt>
                <c:pt idx="2486">
                  <c:v>1.9553617617261994E-2</c:v>
                </c:pt>
                <c:pt idx="2487">
                  <c:v>1.9367816247166835E-2</c:v>
                </c:pt>
                <c:pt idx="2488">
                  <c:v>1.8715485870552981E-2</c:v>
                </c:pt>
                <c:pt idx="2489">
                  <c:v>1.8918235368260861E-2</c:v>
                </c:pt>
                <c:pt idx="2490">
                  <c:v>1.9047795157830234E-2</c:v>
                </c:pt>
                <c:pt idx="2491">
                  <c:v>1.7169763832235969E-2</c:v>
                </c:pt>
                <c:pt idx="2492">
                  <c:v>1.7477974297781744E-2</c:v>
                </c:pt>
                <c:pt idx="2493">
                  <c:v>1.780727208613098E-2</c:v>
                </c:pt>
                <c:pt idx="2494">
                  <c:v>1.8131373909286957E-2</c:v>
                </c:pt>
                <c:pt idx="2495">
                  <c:v>1.8358673478905831E-2</c:v>
                </c:pt>
                <c:pt idx="2496">
                  <c:v>1.8809655099246179E-2</c:v>
                </c:pt>
                <c:pt idx="2497">
                  <c:v>1.9112044758428124E-2</c:v>
                </c:pt>
                <c:pt idx="2498">
                  <c:v>1.9573510638740899E-2</c:v>
                </c:pt>
                <c:pt idx="2499">
                  <c:v>1.9788743772304506E-2</c:v>
                </c:pt>
                <c:pt idx="2500">
                  <c:v>1.9203376794253629E-2</c:v>
                </c:pt>
                <c:pt idx="2501">
                  <c:v>1.9412143213805071E-2</c:v>
                </c:pt>
                <c:pt idx="2502">
                  <c:v>1.8624028786891123E-2</c:v>
                </c:pt>
                <c:pt idx="2503">
                  <c:v>1.9345705283608551E-2</c:v>
                </c:pt>
                <c:pt idx="2504">
                  <c:v>2.0210965997674694E-2</c:v>
                </c:pt>
                <c:pt idx="2505">
                  <c:v>2.0599607198539319E-2</c:v>
                </c:pt>
                <c:pt idx="2506">
                  <c:v>2.1821990815141735E-2</c:v>
                </c:pt>
                <c:pt idx="2507">
                  <c:v>1.5567711186771332E-2</c:v>
                </c:pt>
                <c:pt idx="2508">
                  <c:v>1.554570778029727E-2</c:v>
                </c:pt>
                <c:pt idx="2509">
                  <c:v>1.6020092448976984E-2</c:v>
                </c:pt>
                <c:pt idx="2510">
                  <c:v>1.718680460878794E-2</c:v>
                </c:pt>
                <c:pt idx="2511">
                  <c:v>1.0279643903358365E-2</c:v>
                </c:pt>
                <c:pt idx="2512">
                  <c:v>8.5069385558695833E-3</c:v>
                </c:pt>
                <c:pt idx="2513">
                  <c:v>9.9223935532788167E-3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71-4DE4-8ABA-BB932773D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2644336"/>
        <c:axId val="1432633520"/>
      </c:lineChart>
      <c:dateAx>
        <c:axId val="1432679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2662640"/>
        <c:crosses val="autoZero"/>
        <c:auto val="1"/>
        <c:lblOffset val="100"/>
        <c:baseTimeUnit val="days"/>
      </c:dateAx>
      <c:valAx>
        <c:axId val="143266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2679280"/>
        <c:crosses val="autoZero"/>
        <c:crossBetween val="between"/>
      </c:valAx>
      <c:valAx>
        <c:axId val="1432633520"/>
        <c:scaling>
          <c:orientation val="minMax"/>
        </c:scaling>
        <c:delete val="0"/>
        <c:axPos val="r"/>
        <c:numFmt formatCode="0.0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2644336"/>
        <c:crosses val="max"/>
        <c:crossBetween val="between"/>
      </c:valAx>
      <c:dateAx>
        <c:axId val="14326443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3263352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Beta!$AM$3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Beta!$AL$4:$AL$60</c:f>
              <c:numCache>
                <c:formatCode>0.000%</c:formatCode>
                <c:ptCount val="57"/>
                <c:pt idx="0">
                  <c:v>-0.15</c:v>
                </c:pt>
                <c:pt idx="1">
                  <c:v>-0.14499999999999999</c:v>
                </c:pt>
                <c:pt idx="2">
                  <c:v>-0.13999999999999999</c:v>
                </c:pt>
                <c:pt idx="3">
                  <c:v>-0.13499999999999998</c:v>
                </c:pt>
                <c:pt idx="4">
                  <c:v>-0.12999999999999998</c:v>
                </c:pt>
                <c:pt idx="5">
                  <c:v>-0.12499999999999997</c:v>
                </c:pt>
                <c:pt idx="6">
                  <c:v>-0.11999999999999997</c:v>
                </c:pt>
                <c:pt idx="7">
                  <c:v>-0.11499999999999996</c:v>
                </c:pt>
                <c:pt idx="8">
                  <c:v>-0.10999999999999996</c:v>
                </c:pt>
                <c:pt idx="9">
                  <c:v>-0.10499999999999995</c:v>
                </c:pt>
                <c:pt idx="10">
                  <c:v>-9.999999999999995E-2</c:v>
                </c:pt>
                <c:pt idx="11">
                  <c:v>-9.4999999999999946E-2</c:v>
                </c:pt>
                <c:pt idx="12">
                  <c:v>-8.9999999999999941E-2</c:v>
                </c:pt>
                <c:pt idx="13">
                  <c:v>-8.4999999999999937E-2</c:v>
                </c:pt>
                <c:pt idx="14">
                  <c:v>-7.9999999999999932E-2</c:v>
                </c:pt>
                <c:pt idx="15">
                  <c:v>-7.4999999999999928E-2</c:v>
                </c:pt>
                <c:pt idx="16">
                  <c:v>-6.9999999999999923E-2</c:v>
                </c:pt>
                <c:pt idx="17">
                  <c:v>-6.4999999999999919E-2</c:v>
                </c:pt>
                <c:pt idx="18">
                  <c:v>-5.9999999999999921E-2</c:v>
                </c:pt>
                <c:pt idx="19">
                  <c:v>-5.4999999999999924E-2</c:v>
                </c:pt>
                <c:pt idx="20">
                  <c:v>-4.9999999999999926E-2</c:v>
                </c:pt>
                <c:pt idx="21">
                  <c:v>-4.4999999999999929E-2</c:v>
                </c:pt>
                <c:pt idx="22">
                  <c:v>-3.9999999999999931E-2</c:v>
                </c:pt>
                <c:pt idx="23">
                  <c:v>-3.4999999999999934E-2</c:v>
                </c:pt>
                <c:pt idx="24">
                  <c:v>-2.9999999999999933E-2</c:v>
                </c:pt>
                <c:pt idx="25">
                  <c:v>-2.4999999999999932E-2</c:v>
                </c:pt>
                <c:pt idx="26">
                  <c:v>-1.9999999999999931E-2</c:v>
                </c:pt>
                <c:pt idx="27">
                  <c:v>-1.499999999999993E-2</c:v>
                </c:pt>
                <c:pt idx="28">
                  <c:v>-9.9999999999999291E-3</c:v>
                </c:pt>
                <c:pt idx="29">
                  <c:v>-4.999999999999929E-3</c:v>
                </c:pt>
                <c:pt idx="30">
                  <c:v>7.1123662515049091E-17</c:v>
                </c:pt>
                <c:pt idx="31">
                  <c:v>5.0000000000000712E-3</c:v>
                </c:pt>
                <c:pt idx="32">
                  <c:v>1.0000000000000071E-2</c:v>
                </c:pt>
                <c:pt idx="33">
                  <c:v>1.5000000000000072E-2</c:v>
                </c:pt>
                <c:pt idx="34">
                  <c:v>2.0000000000000073E-2</c:v>
                </c:pt>
                <c:pt idx="35">
                  <c:v>2.5000000000000074E-2</c:v>
                </c:pt>
                <c:pt idx="36">
                  <c:v>3.0000000000000075E-2</c:v>
                </c:pt>
                <c:pt idx="37">
                  <c:v>3.5000000000000073E-2</c:v>
                </c:pt>
                <c:pt idx="38">
                  <c:v>4.000000000000007E-2</c:v>
                </c:pt>
                <c:pt idx="39">
                  <c:v>4.5000000000000068E-2</c:v>
                </c:pt>
                <c:pt idx="40">
                  <c:v>5.0000000000000065E-2</c:v>
                </c:pt>
                <c:pt idx="41">
                  <c:v>5.5000000000000063E-2</c:v>
                </c:pt>
                <c:pt idx="42">
                  <c:v>6.000000000000006E-2</c:v>
                </c:pt>
                <c:pt idx="43">
                  <c:v>6.5000000000000058E-2</c:v>
                </c:pt>
                <c:pt idx="44">
                  <c:v>7.0000000000000062E-2</c:v>
                </c:pt>
                <c:pt idx="45">
                  <c:v>7.5000000000000067E-2</c:v>
                </c:pt>
                <c:pt idx="46">
                  <c:v>8.0000000000000071E-2</c:v>
                </c:pt>
                <c:pt idx="47">
                  <c:v>8.5000000000000075E-2</c:v>
                </c:pt>
                <c:pt idx="48">
                  <c:v>9.000000000000008E-2</c:v>
                </c:pt>
                <c:pt idx="49">
                  <c:v>9.5000000000000084E-2</c:v>
                </c:pt>
                <c:pt idx="50">
                  <c:v>0.10000000000000009</c:v>
                </c:pt>
                <c:pt idx="51">
                  <c:v>0.10500000000000009</c:v>
                </c:pt>
                <c:pt idx="52">
                  <c:v>0.1100000000000001</c:v>
                </c:pt>
                <c:pt idx="53">
                  <c:v>0.1150000000000001</c:v>
                </c:pt>
                <c:pt idx="54">
                  <c:v>0.12000000000000011</c:v>
                </c:pt>
                <c:pt idx="55">
                  <c:v>0.12500000000000011</c:v>
                </c:pt>
                <c:pt idx="56">
                  <c:v>0.13000000000000012</c:v>
                </c:pt>
              </c:numCache>
            </c:numRef>
          </c:cat>
          <c:val>
            <c:numRef>
              <c:f>Beta!$AM$4:$AM$60</c:f>
              <c:numCache>
                <c:formatCode>0.000</c:formatCode>
                <c:ptCount val="57"/>
                <c:pt idx="0">
                  <c:v>-0.21345606629899533</c:v>
                </c:pt>
                <c:pt idx="1">
                  <c:v>-0.20628348538838071</c:v>
                </c:pt>
                <c:pt idx="2">
                  <c:v>-0.19911090447776608</c:v>
                </c:pt>
                <c:pt idx="3">
                  <c:v>-0.19193832356715146</c:v>
                </c:pt>
                <c:pt idx="4">
                  <c:v>-0.18476574265653684</c:v>
                </c:pt>
                <c:pt idx="5">
                  <c:v>-0.17759316174592221</c:v>
                </c:pt>
                <c:pt idx="6">
                  <c:v>-0.17042058083530756</c:v>
                </c:pt>
                <c:pt idx="7">
                  <c:v>-0.16324799992469294</c:v>
                </c:pt>
                <c:pt idx="8">
                  <c:v>-0.15607541901407831</c:v>
                </c:pt>
                <c:pt idx="9">
                  <c:v>-0.14890283810346369</c:v>
                </c:pt>
                <c:pt idx="10">
                  <c:v>-0.14173025719284907</c:v>
                </c:pt>
                <c:pt idx="11">
                  <c:v>-0.13455767628223445</c:v>
                </c:pt>
                <c:pt idx="12">
                  <c:v>-0.12738509537161982</c:v>
                </c:pt>
                <c:pt idx="13">
                  <c:v>-0.1202125144610052</c:v>
                </c:pt>
                <c:pt idx="14">
                  <c:v>-0.11303993355039058</c:v>
                </c:pt>
                <c:pt idx="15">
                  <c:v>-0.10586735263977595</c:v>
                </c:pt>
                <c:pt idx="16">
                  <c:v>-9.8694771729161329E-2</c:v>
                </c:pt>
                <c:pt idx="17">
                  <c:v>-9.1522190818546706E-2</c:v>
                </c:pt>
                <c:pt idx="18">
                  <c:v>-8.4349609907932083E-2</c:v>
                </c:pt>
                <c:pt idx="19">
                  <c:v>-7.7177028997317459E-2</c:v>
                </c:pt>
                <c:pt idx="20">
                  <c:v>-7.000444808670285E-2</c:v>
                </c:pt>
                <c:pt idx="21">
                  <c:v>-6.2831867176088227E-2</c:v>
                </c:pt>
                <c:pt idx="22">
                  <c:v>-5.5659286265473618E-2</c:v>
                </c:pt>
                <c:pt idx="23">
                  <c:v>-4.8486705354859001E-2</c:v>
                </c:pt>
                <c:pt idx="24">
                  <c:v>-4.1314124444244378E-2</c:v>
                </c:pt>
                <c:pt idx="25">
                  <c:v>-3.4141543533629762E-2</c:v>
                </c:pt>
                <c:pt idx="26">
                  <c:v>-2.6968962623015139E-2</c:v>
                </c:pt>
                <c:pt idx="27">
                  <c:v>-1.9796381712400515E-2</c:v>
                </c:pt>
                <c:pt idx="28">
                  <c:v>-1.2623800801785896E-2</c:v>
                </c:pt>
                <c:pt idx="29">
                  <c:v>-5.4512198911712741E-3</c:v>
                </c:pt>
                <c:pt idx="30">
                  <c:v>1.7213610194433463E-3</c:v>
                </c:pt>
                <c:pt idx="31">
                  <c:v>8.8939419300579671E-3</c:v>
                </c:pt>
                <c:pt idx="32">
                  <c:v>1.6066522840672587E-2</c:v>
                </c:pt>
                <c:pt idx="33">
                  <c:v>2.3239103751287207E-2</c:v>
                </c:pt>
                <c:pt idx="34">
                  <c:v>3.0411684661901826E-2</c:v>
                </c:pt>
                <c:pt idx="35">
                  <c:v>3.758426557251645E-2</c:v>
                </c:pt>
                <c:pt idx="36">
                  <c:v>4.4756846483131073E-2</c:v>
                </c:pt>
                <c:pt idx="37">
                  <c:v>5.1929427393745689E-2</c:v>
                </c:pt>
                <c:pt idx="38">
                  <c:v>5.9102008304360305E-2</c:v>
                </c:pt>
                <c:pt idx="39">
                  <c:v>6.6274589214974922E-2</c:v>
                </c:pt>
                <c:pt idx="40">
                  <c:v>7.3447170125589531E-2</c:v>
                </c:pt>
                <c:pt idx="41">
                  <c:v>8.0619751036204154E-2</c:v>
                </c:pt>
                <c:pt idx="42">
                  <c:v>8.7792331946818764E-2</c:v>
                </c:pt>
                <c:pt idx="43">
                  <c:v>9.4964912857433387E-2</c:v>
                </c:pt>
                <c:pt idx="44">
                  <c:v>0.10213749376804801</c:v>
                </c:pt>
                <c:pt idx="45">
                  <c:v>0.10931007467866263</c:v>
                </c:pt>
                <c:pt idx="46">
                  <c:v>0.11648265558927727</c:v>
                </c:pt>
                <c:pt idx="47">
                  <c:v>0.12365523649989189</c:v>
                </c:pt>
                <c:pt idx="48">
                  <c:v>0.13082781741050653</c:v>
                </c:pt>
                <c:pt idx="49">
                  <c:v>0.13800039832112115</c:v>
                </c:pt>
                <c:pt idx="50">
                  <c:v>0.14517297923173578</c:v>
                </c:pt>
                <c:pt idx="51">
                  <c:v>0.1523455601423504</c:v>
                </c:pt>
                <c:pt idx="52">
                  <c:v>0.15951814105296502</c:v>
                </c:pt>
                <c:pt idx="53">
                  <c:v>0.16669072196357967</c:v>
                </c:pt>
                <c:pt idx="54">
                  <c:v>0.1738633028741943</c:v>
                </c:pt>
                <c:pt idx="55">
                  <c:v>0.18103588378480892</c:v>
                </c:pt>
                <c:pt idx="56">
                  <c:v>0.18820846469542354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EC-4549-9B96-7FE17A732A12}"/>
            </c:ext>
          </c:extLst>
        </c:ser>
        <c:ser>
          <c:idx val="1"/>
          <c:order val="1"/>
          <c:tx>
            <c:strRef>
              <c:f>Beta!$AN$3</c:f>
              <c:strCache>
                <c:ptCount val="1"/>
                <c:pt idx="0">
                  <c:v>Beta + / Beta 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Beta!$AL$4:$AL$60</c:f>
              <c:numCache>
                <c:formatCode>0.000%</c:formatCode>
                <c:ptCount val="57"/>
                <c:pt idx="0">
                  <c:v>-0.15</c:v>
                </c:pt>
                <c:pt idx="1">
                  <c:v>-0.14499999999999999</c:v>
                </c:pt>
                <c:pt idx="2">
                  <c:v>-0.13999999999999999</c:v>
                </c:pt>
                <c:pt idx="3">
                  <c:v>-0.13499999999999998</c:v>
                </c:pt>
                <c:pt idx="4">
                  <c:v>-0.12999999999999998</c:v>
                </c:pt>
                <c:pt idx="5">
                  <c:v>-0.12499999999999997</c:v>
                </c:pt>
                <c:pt idx="6">
                  <c:v>-0.11999999999999997</c:v>
                </c:pt>
                <c:pt idx="7">
                  <c:v>-0.11499999999999996</c:v>
                </c:pt>
                <c:pt idx="8">
                  <c:v>-0.10999999999999996</c:v>
                </c:pt>
                <c:pt idx="9">
                  <c:v>-0.10499999999999995</c:v>
                </c:pt>
                <c:pt idx="10">
                  <c:v>-9.999999999999995E-2</c:v>
                </c:pt>
                <c:pt idx="11">
                  <c:v>-9.4999999999999946E-2</c:v>
                </c:pt>
                <c:pt idx="12">
                  <c:v>-8.9999999999999941E-2</c:v>
                </c:pt>
                <c:pt idx="13">
                  <c:v>-8.4999999999999937E-2</c:v>
                </c:pt>
                <c:pt idx="14">
                  <c:v>-7.9999999999999932E-2</c:v>
                </c:pt>
                <c:pt idx="15">
                  <c:v>-7.4999999999999928E-2</c:v>
                </c:pt>
                <c:pt idx="16">
                  <c:v>-6.9999999999999923E-2</c:v>
                </c:pt>
                <c:pt idx="17">
                  <c:v>-6.4999999999999919E-2</c:v>
                </c:pt>
                <c:pt idx="18">
                  <c:v>-5.9999999999999921E-2</c:v>
                </c:pt>
                <c:pt idx="19">
                  <c:v>-5.4999999999999924E-2</c:v>
                </c:pt>
                <c:pt idx="20">
                  <c:v>-4.9999999999999926E-2</c:v>
                </c:pt>
                <c:pt idx="21">
                  <c:v>-4.4999999999999929E-2</c:v>
                </c:pt>
                <c:pt idx="22">
                  <c:v>-3.9999999999999931E-2</c:v>
                </c:pt>
                <c:pt idx="23">
                  <c:v>-3.4999999999999934E-2</c:v>
                </c:pt>
                <c:pt idx="24">
                  <c:v>-2.9999999999999933E-2</c:v>
                </c:pt>
                <c:pt idx="25">
                  <c:v>-2.4999999999999932E-2</c:v>
                </c:pt>
                <c:pt idx="26">
                  <c:v>-1.9999999999999931E-2</c:v>
                </c:pt>
                <c:pt idx="27">
                  <c:v>-1.499999999999993E-2</c:v>
                </c:pt>
                <c:pt idx="28">
                  <c:v>-9.9999999999999291E-3</c:v>
                </c:pt>
                <c:pt idx="29">
                  <c:v>-4.999999999999929E-3</c:v>
                </c:pt>
                <c:pt idx="30">
                  <c:v>7.1123662515049091E-17</c:v>
                </c:pt>
                <c:pt idx="31">
                  <c:v>5.0000000000000712E-3</c:v>
                </c:pt>
                <c:pt idx="32">
                  <c:v>1.0000000000000071E-2</c:v>
                </c:pt>
                <c:pt idx="33">
                  <c:v>1.5000000000000072E-2</c:v>
                </c:pt>
                <c:pt idx="34">
                  <c:v>2.0000000000000073E-2</c:v>
                </c:pt>
                <c:pt idx="35">
                  <c:v>2.5000000000000074E-2</c:v>
                </c:pt>
                <c:pt idx="36">
                  <c:v>3.0000000000000075E-2</c:v>
                </c:pt>
                <c:pt idx="37">
                  <c:v>3.5000000000000073E-2</c:v>
                </c:pt>
                <c:pt idx="38">
                  <c:v>4.000000000000007E-2</c:v>
                </c:pt>
                <c:pt idx="39">
                  <c:v>4.5000000000000068E-2</c:v>
                </c:pt>
                <c:pt idx="40">
                  <c:v>5.0000000000000065E-2</c:v>
                </c:pt>
                <c:pt idx="41">
                  <c:v>5.5000000000000063E-2</c:v>
                </c:pt>
                <c:pt idx="42">
                  <c:v>6.000000000000006E-2</c:v>
                </c:pt>
                <c:pt idx="43">
                  <c:v>6.5000000000000058E-2</c:v>
                </c:pt>
                <c:pt idx="44">
                  <c:v>7.0000000000000062E-2</c:v>
                </c:pt>
                <c:pt idx="45">
                  <c:v>7.5000000000000067E-2</c:v>
                </c:pt>
                <c:pt idx="46">
                  <c:v>8.0000000000000071E-2</c:v>
                </c:pt>
                <c:pt idx="47">
                  <c:v>8.5000000000000075E-2</c:v>
                </c:pt>
                <c:pt idx="48">
                  <c:v>9.000000000000008E-2</c:v>
                </c:pt>
                <c:pt idx="49">
                  <c:v>9.5000000000000084E-2</c:v>
                </c:pt>
                <c:pt idx="50">
                  <c:v>0.10000000000000009</c:v>
                </c:pt>
                <c:pt idx="51">
                  <c:v>0.10500000000000009</c:v>
                </c:pt>
                <c:pt idx="52">
                  <c:v>0.1100000000000001</c:v>
                </c:pt>
                <c:pt idx="53">
                  <c:v>0.1150000000000001</c:v>
                </c:pt>
                <c:pt idx="54">
                  <c:v>0.12000000000000011</c:v>
                </c:pt>
                <c:pt idx="55">
                  <c:v>0.12500000000000011</c:v>
                </c:pt>
                <c:pt idx="56">
                  <c:v>0.13000000000000012</c:v>
                </c:pt>
              </c:numCache>
            </c:numRef>
          </c:cat>
          <c:val>
            <c:numRef>
              <c:f>Beta!$AN$4:$AN$60</c:f>
              <c:numCache>
                <c:formatCode>0.000</c:formatCode>
                <c:ptCount val="57"/>
                <c:pt idx="0">
                  <c:v>-0.23917786891765674</c:v>
                </c:pt>
                <c:pt idx="1">
                  <c:v>-0.23117488695801283</c:v>
                </c:pt>
                <c:pt idx="2">
                  <c:v>-0.22317190499836889</c:v>
                </c:pt>
                <c:pt idx="3">
                  <c:v>-0.21516892303872498</c:v>
                </c:pt>
                <c:pt idx="4">
                  <c:v>-0.20716594107908107</c:v>
                </c:pt>
                <c:pt idx="5">
                  <c:v>-0.19916295911943713</c:v>
                </c:pt>
                <c:pt idx="6">
                  <c:v>-0.19115997715979322</c:v>
                </c:pt>
                <c:pt idx="7">
                  <c:v>-0.1831569952001493</c:v>
                </c:pt>
                <c:pt idx="8">
                  <c:v>-0.17515401324050539</c:v>
                </c:pt>
                <c:pt idx="9">
                  <c:v>-0.16715103128086145</c:v>
                </c:pt>
                <c:pt idx="10">
                  <c:v>-0.15914804932121754</c:v>
                </c:pt>
                <c:pt idx="11">
                  <c:v>-0.15114506736157363</c:v>
                </c:pt>
                <c:pt idx="12">
                  <c:v>-0.14314208540192969</c:v>
                </c:pt>
                <c:pt idx="13">
                  <c:v>-0.13513910344228577</c:v>
                </c:pt>
                <c:pt idx="14">
                  <c:v>-0.12713612148264186</c:v>
                </c:pt>
                <c:pt idx="15">
                  <c:v>-0.11913313952299794</c:v>
                </c:pt>
                <c:pt idx="16">
                  <c:v>-0.11113015756335401</c:v>
                </c:pt>
                <c:pt idx="17">
                  <c:v>-0.1031271756037101</c:v>
                </c:pt>
                <c:pt idx="18">
                  <c:v>-9.5124193644066185E-2</c:v>
                </c:pt>
                <c:pt idx="19">
                  <c:v>-8.7121211684422273E-2</c:v>
                </c:pt>
                <c:pt idx="20">
                  <c:v>-7.9118229724778361E-2</c:v>
                </c:pt>
                <c:pt idx="21">
                  <c:v>-7.1115247765134462E-2</c:v>
                </c:pt>
                <c:pt idx="22">
                  <c:v>-6.311226580549055E-2</c:v>
                </c:pt>
                <c:pt idx="23">
                  <c:v>-5.5109283845846638E-2</c:v>
                </c:pt>
                <c:pt idx="24">
                  <c:v>-4.7106301886202719E-2</c:v>
                </c:pt>
                <c:pt idx="25">
                  <c:v>-3.9103319926558806E-2</c:v>
                </c:pt>
                <c:pt idx="26">
                  <c:v>-3.1100337966914894E-2</c:v>
                </c:pt>
                <c:pt idx="27">
                  <c:v>-2.3097356007270978E-2</c:v>
                </c:pt>
                <c:pt idx="28">
                  <c:v>-1.5094374047627063E-2</c:v>
                </c:pt>
                <c:pt idx="29">
                  <c:v>-7.0913920879831479E-3</c:v>
                </c:pt>
                <c:pt idx="30">
                  <c:v>9.1158987166076546E-4</c:v>
                </c:pt>
                <c:pt idx="31">
                  <c:v>8.9145718313046775E-3</c:v>
                </c:pt>
                <c:pt idx="32">
                  <c:v>1.6917553790948593E-2</c:v>
                </c:pt>
                <c:pt idx="33">
                  <c:v>2.4920535750592505E-2</c:v>
                </c:pt>
                <c:pt idx="34">
                  <c:v>3.2923517710236425E-2</c:v>
                </c:pt>
                <c:pt idx="35">
                  <c:v>4.0926499669880337E-2</c:v>
                </c:pt>
                <c:pt idx="36">
                  <c:v>4.8929481629524249E-2</c:v>
                </c:pt>
                <c:pt idx="37">
                  <c:v>5.6932463589168161E-2</c:v>
                </c:pt>
                <c:pt idx="38">
                  <c:v>6.4935445548812074E-2</c:v>
                </c:pt>
                <c:pt idx="39">
                  <c:v>7.2938427508455986E-2</c:v>
                </c:pt>
                <c:pt idx="40">
                  <c:v>8.0941409468099884E-2</c:v>
                </c:pt>
                <c:pt idx="41">
                  <c:v>8.8944391427743796E-2</c:v>
                </c:pt>
                <c:pt idx="42">
                  <c:v>9.6947373387387709E-2</c:v>
                </c:pt>
                <c:pt idx="43">
                  <c:v>0.10495035534703162</c:v>
                </c:pt>
                <c:pt idx="44">
                  <c:v>0.11295333730667553</c:v>
                </c:pt>
                <c:pt idx="45">
                  <c:v>0.12095631926631946</c:v>
                </c:pt>
                <c:pt idx="46">
                  <c:v>0.12895930122596339</c:v>
                </c:pt>
                <c:pt idx="47">
                  <c:v>0.1369622831856073</c:v>
                </c:pt>
                <c:pt idx="48">
                  <c:v>0.14496526514525121</c:v>
                </c:pt>
                <c:pt idx="49">
                  <c:v>0.15296824710489515</c:v>
                </c:pt>
                <c:pt idx="50">
                  <c:v>0.16097122906453906</c:v>
                </c:pt>
                <c:pt idx="51">
                  <c:v>0.16897421102418297</c:v>
                </c:pt>
                <c:pt idx="52">
                  <c:v>0.17697719298382691</c:v>
                </c:pt>
                <c:pt idx="53">
                  <c:v>0.18498017494347083</c:v>
                </c:pt>
                <c:pt idx="54">
                  <c:v>0.19298315690311474</c:v>
                </c:pt>
                <c:pt idx="55">
                  <c:v>0.20098613886275865</c:v>
                </c:pt>
                <c:pt idx="56">
                  <c:v>0.20898912082240259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EC-4549-9B96-7FE17A732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5190527"/>
        <c:axId val="1245204671"/>
      </c:lineChart>
      <c:catAx>
        <c:axId val="1245190527"/>
        <c:scaling>
          <c:orientation val="minMax"/>
        </c:scaling>
        <c:delete val="0"/>
        <c:axPos val="b"/>
        <c:numFmt formatCode="0.00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45204671"/>
        <c:crosses val="autoZero"/>
        <c:auto val="1"/>
        <c:lblAlgn val="ctr"/>
        <c:lblOffset val="100"/>
        <c:noMultiLvlLbl val="0"/>
      </c:catAx>
      <c:valAx>
        <c:axId val="124520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4519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Beta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Beta!$J$6:$J$525</c:f>
              <c:numCache>
                <c:formatCode>0.000%</c:formatCode>
                <c:ptCount val="520"/>
                <c:pt idx="0">
                  <c:v>-1.242175273865409E-2</c:v>
                </c:pt>
                <c:pt idx="1">
                  <c:v>1.6044369614736986E-2</c:v>
                </c:pt>
                <c:pt idx="2">
                  <c:v>-2.7683010039964984E-2</c:v>
                </c:pt>
                <c:pt idx="3">
                  <c:v>3.0325814536340756E-2</c:v>
                </c:pt>
                <c:pt idx="4">
                  <c:v>2.0189734857698927E-2</c:v>
                </c:pt>
                <c:pt idx="5">
                  <c:v>6.3423938960420756E-3</c:v>
                </c:pt>
                <c:pt idx="6">
                  <c:v>-2.7484243946359621E-3</c:v>
                </c:pt>
                <c:pt idx="7">
                  <c:v>-1.5775718698027963E-2</c:v>
                </c:pt>
                <c:pt idx="8">
                  <c:v>-8.641915705112746E-3</c:v>
                </c:pt>
                <c:pt idx="9">
                  <c:v>2.6638745495276117E-2</c:v>
                </c:pt>
                <c:pt idx="10">
                  <c:v>-2.2342393624590784E-2</c:v>
                </c:pt>
                <c:pt idx="11">
                  <c:v>2.9112081513829047E-3</c:v>
                </c:pt>
                <c:pt idx="12">
                  <c:v>1.6981132075471583E-2</c:v>
                </c:pt>
                <c:pt idx="13">
                  <c:v>-9.9424385138671134E-3</c:v>
                </c:pt>
                <c:pt idx="14">
                  <c:v>1.7537958869882742E-2</c:v>
                </c:pt>
                <c:pt idx="15">
                  <c:v>-4.4387779194406951E-3</c:v>
                </c:pt>
                <c:pt idx="16">
                  <c:v>3.6996632357821913E-3</c:v>
                </c:pt>
                <c:pt idx="17">
                  <c:v>3.1189452294315689E-3</c:v>
                </c:pt>
                <c:pt idx="18">
                  <c:v>1.6017336411175975E-3</c:v>
                </c:pt>
                <c:pt idx="19">
                  <c:v>-8.7954470626968595E-3</c:v>
                </c:pt>
                <c:pt idx="20">
                  <c:v>-6.9279681123659564E-3</c:v>
                </c:pt>
                <c:pt idx="21">
                  <c:v>6.211773700304235E-4</c:v>
                </c:pt>
                <c:pt idx="22">
                  <c:v>7.5927606131511727E-3</c:v>
                </c:pt>
                <c:pt idx="23">
                  <c:v>-4.0284360189573043E-3</c:v>
                </c:pt>
                <c:pt idx="24">
                  <c:v>-1.1753509398048978E-2</c:v>
                </c:pt>
                <c:pt idx="25">
                  <c:v>-9.6302003081749632E-5</c:v>
                </c:pt>
                <c:pt idx="26">
                  <c:v>2.4077819512664966E-2</c:v>
                </c:pt>
                <c:pt idx="27">
                  <c:v>-2.2053982883476042E-2</c:v>
                </c:pt>
                <c:pt idx="28">
                  <c:v>1.1588209837957608E-2</c:v>
                </c:pt>
                <c:pt idx="29">
                  <c:v>-1.2453655290426968E-2</c:v>
                </c:pt>
                <c:pt idx="30">
                  <c:v>6.6904120138622236E-3</c:v>
                </c:pt>
                <c:pt idx="31">
                  <c:v>-5.7661965096820422E-2</c:v>
                </c:pt>
                <c:pt idx="32">
                  <c:v>9.1328834542594439E-3</c:v>
                </c:pt>
                <c:pt idx="33">
                  <c:v>-3.4038915983709561E-2</c:v>
                </c:pt>
                <c:pt idx="34">
                  <c:v>2.0716219029772942E-2</c:v>
                </c:pt>
                <c:pt idx="35">
                  <c:v>-1.5298317185109545E-3</c:v>
                </c:pt>
                <c:pt idx="36">
                  <c:v>-1.3636363636363669E-2</c:v>
                </c:pt>
                <c:pt idx="37">
                  <c:v>1.0407497540516841E-2</c:v>
                </c:pt>
                <c:pt idx="38">
                  <c:v>3.2540739981551603E-2</c:v>
                </c:pt>
                <c:pt idx="39">
                  <c:v>9.0327063377835248E-3</c:v>
                </c:pt>
                <c:pt idx="40">
                  <c:v>2.0707294279671329E-2</c:v>
                </c:pt>
                <c:pt idx="41">
                  <c:v>2.0239013107172799E-3</c:v>
                </c:pt>
                <c:pt idx="42">
                  <c:v>9.5219774935075829E-3</c:v>
                </c:pt>
                <c:pt idx="43">
                  <c:v>-3.6299542682926789E-2</c:v>
                </c:pt>
                <c:pt idx="44">
                  <c:v>3.272367770637663E-2</c:v>
                </c:pt>
                <c:pt idx="45">
                  <c:v>4.3078690407805098E-4</c:v>
                </c:pt>
                <c:pt idx="46">
                  <c:v>7.6551361178878174E-4</c:v>
                </c:pt>
                <c:pt idx="47">
                  <c:v>-3.7911746426351645E-2</c:v>
                </c:pt>
                <c:pt idx="48">
                  <c:v>-3.4287418008348558E-3</c:v>
                </c:pt>
                <c:pt idx="49">
                  <c:v>2.7673896783844354E-2</c:v>
                </c:pt>
                <c:pt idx="50">
                  <c:v>-8.2969432314410341E-3</c:v>
                </c:pt>
                <c:pt idx="51">
                  <c:v>-5.9640882626351588E-2</c:v>
                </c:pt>
                <c:pt idx="52">
                  <c:v>-2.169614984391266E-2</c:v>
                </c:pt>
                <c:pt idx="53">
                  <c:v>1.4146678721480788E-2</c:v>
                </c:pt>
                <c:pt idx="54">
                  <c:v>1.746289789711053E-2</c:v>
                </c:pt>
                <c:pt idx="55">
                  <c:v>-3.1027729100092771E-2</c:v>
                </c:pt>
                <c:pt idx="56">
                  <c:v>-8.0851063829787684E-3</c:v>
                </c:pt>
                <c:pt idx="57">
                  <c:v>2.8421278421278506E-2</c:v>
                </c:pt>
                <c:pt idx="58">
                  <c:v>1.5747210345187224E-2</c:v>
                </c:pt>
                <c:pt idx="59">
                  <c:v>2.6694045174537884E-2</c:v>
                </c:pt>
                <c:pt idx="60">
                  <c:v>1.110000000000011E-2</c:v>
                </c:pt>
                <c:pt idx="61">
                  <c:v>1.3549599446147642E-2</c:v>
                </c:pt>
                <c:pt idx="62">
                  <c:v>-6.6842310694769091E-3</c:v>
                </c:pt>
                <c:pt idx="63">
                  <c:v>1.8124662311508555E-2</c:v>
                </c:pt>
                <c:pt idx="64">
                  <c:v>-1.2157468159012086E-2</c:v>
                </c:pt>
                <c:pt idx="65">
                  <c:v>1.6165266653643151E-2</c:v>
                </c:pt>
                <c:pt idx="66">
                  <c:v>5.2386216177249256E-3</c:v>
                </c:pt>
                <c:pt idx="67">
                  <c:v>-1.2574105947599779E-2</c:v>
                </c:pt>
                <c:pt idx="68">
                  <c:v>-3.9703675010895889E-3</c:v>
                </c:pt>
                <c:pt idx="69">
                  <c:v>-5.1042730056876096E-3</c:v>
                </c:pt>
                <c:pt idx="70">
                  <c:v>2.7851070067430594E-3</c:v>
                </c:pt>
                <c:pt idx="71">
                  <c:v>2.2803683671977604E-2</c:v>
                </c:pt>
                <c:pt idx="72">
                  <c:v>0</c:v>
                </c:pt>
                <c:pt idx="73">
                  <c:v>-1.4291839359725778E-3</c:v>
                </c:pt>
                <c:pt idx="74">
                  <c:v>-1.1879204236439178E-2</c:v>
                </c:pt>
                <c:pt idx="75">
                  <c:v>-1.6319042101197279E-2</c:v>
                </c:pt>
                <c:pt idx="76">
                  <c:v>3.214881711985873E-2</c:v>
                </c:pt>
                <c:pt idx="77">
                  <c:v>1.2839412240239767E-2</c:v>
                </c:pt>
                <c:pt idx="78">
                  <c:v>1.4930278416827036E-2</c:v>
                </c:pt>
                <c:pt idx="79">
                  <c:v>6.1525651107925405E-3</c:v>
                </c:pt>
                <c:pt idx="80">
                  <c:v>-6.4367816091959185E-4</c:v>
                </c:pt>
                <c:pt idx="81">
                  <c:v>4.2786161207215567E-3</c:v>
                </c:pt>
                <c:pt idx="82">
                  <c:v>5.4972742681735909E-4</c:v>
                </c:pt>
                <c:pt idx="83">
                  <c:v>-9.1570898768322806E-5</c:v>
                </c:pt>
                <c:pt idx="84">
                  <c:v>-6.8226567150511119E-3</c:v>
                </c:pt>
                <c:pt idx="85">
                  <c:v>5.0714615029967547E-3</c:v>
                </c:pt>
                <c:pt idx="86">
                  <c:v>-2.3944954128440332E-2</c:v>
                </c:pt>
                <c:pt idx="87">
                  <c:v>5.3576463953377562E-3</c:v>
                </c:pt>
                <c:pt idx="88">
                  <c:v>1.1920344053852006E-2</c:v>
                </c:pt>
                <c:pt idx="89">
                  <c:v>1.6630479974131251E-3</c:v>
                </c:pt>
                <c:pt idx="90">
                  <c:v>-6.7333856016235094E-3</c:v>
                </c:pt>
                <c:pt idx="91">
                  <c:v>-9.6113664855829173E-3</c:v>
                </c:pt>
                <c:pt idx="92">
                  <c:v>3.8443506797936067E-3</c:v>
                </c:pt>
                <c:pt idx="93">
                  <c:v>-6.9120119559124005E-3</c:v>
                </c:pt>
                <c:pt idx="94">
                  <c:v>-1.9375470278404916E-2</c:v>
                </c:pt>
                <c:pt idx="95">
                  <c:v>3.7981968156531876E-2</c:v>
                </c:pt>
                <c:pt idx="96">
                  <c:v>8.0853816300130443E-3</c:v>
                </c:pt>
                <c:pt idx="97">
                  <c:v>1.4391126999404147E-2</c:v>
                </c:pt>
                <c:pt idx="98">
                  <c:v>-9.668820313558979E-3</c:v>
                </c:pt>
                <c:pt idx="99">
                  <c:v>3.084082303024771E-2</c:v>
                </c:pt>
                <c:pt idx="100">
                  <c:v>-6.196061075459669E-4</c:v>
                </c:pt>
                <c:pt idx="101">
                  <c:v>2.5242460475622952E-3</c:v>
                </c:pt>
                <c:pt idx="102">
                  <c:v>-1.1043378390317216E-2</c:v>
                </c:pt>
                <c:pt idx="103">
                  <c:v>1.706271216723243E-2</c:v>
                </c:pt>
                <c:pt idx="104">
                  <c:v>-1.0540184453228241E-3</c:v>
                </c:pt>
                <c:pt idx="105">
                  <c:v>-1.4508045370613676E-3</c:v>
                </c:pt>
                <c:pt idx="106">
                  <c:v>1.0302469951129156E-2</c:v>
                </c:pt>
                <c:pt idx="107">
                  <c:v>1.1766243953459377E-3</c:v>
                </c:pt>
                <c:pt idx="108">
                  <c:v>8.1396361103855952E-3</c:v>
                </c:pt>
                <c:pt idx="109">
                  <c:v>1.515478606277787E-2</c:v>
                </c:pt>
                <c:pt idx="110">
                  <c:v>6.8475671997278997E-3</c:v>
                </c:pt>
                <c:pt idx="111">
                  <c:v>6.6742702657034414E-3</c:v>
                </c:pt>
                <c:pt idx="112">
                  <c:v>-4.4060257647602352E-3</c:v>
                </c:pt>
                <c:pt idx="113">
                  <c:v>2.3602798617550214E-3</c:v>
                </c:pt>
                <c:pt idx="114">
                  <c:v>-1.4380624001345432E-2</c:v>
                </c:pt>
                <c:pt idx="115">
                  <c:v>7.977815699658608E-3</c:v>
                </c:pt>
                <c:pt idx="116">
                  <c:v>-3.0473610699622844E-3</c:v>
                </c:pt>
                <c:pt idx="117">
                  <c:v>-1.1292719167904863E-2</c:v>
                </c:pt>
                <c:pt idx="118">
                  <c:v>8.50186783459983E-3</c:v>
                </c:pt>
                <c:pt idx="119">
                  <c:v>1.5114744326648832E-2</c:v>
                </c:pt>
                <c:pt idx="120">
                  <c:v>6.3333612951934626E-3</c:v>
                </c:pt>
                <c:pt idx="121">
                  <c:v>-3.50102113116324E-3</c:v>
                </c:pt>
                <c:pt idx="122">
                  <c:v>-3.8479233761345988E-3</c:v>
                </c:pt>
                <c:pt idx="123">
                  <c:v>1.4317504303648754E-2</c:v>
                </c:pt>
                <c:pt idx="124">
                  <c:v>9.6448381488531965E-3</c:v>
                </c:pt>
                <c:pt idx="125">
                  <c:v>-2.9929072198761064E-3</c:v>
                </c:pt>
                <c:pt idx="126">
                  <c:v>5.7570523891747882E-4</c:v>
                </c:pt>
                <c:pt idx="127">
                  <c:v>2.0960052605623058E-3</c:v>
                </c:pt>
                <c:pt idx="128">
                  <c:v>-6.1108149120289168E-3</c:v>
                </c:pt>
                <c:pt idx="129">
                  <c:v>7.4275810844248724E-4</c:v>
                </c:pt>
                <c:pt idx="130">
                  <c:v>1.4060696025070207E-2</c:v>
                </c:pt>
                <c:pt idx="131">
                  <c:v>5.3673809620622404E-3</c:v>
                </c:pt>
                <c:pt idx="132">
                  <c:v>-1.6177957532870213E-4</c:v>
                </c:pt>
                <c:pt idx="133">
                  <c:v>1.9012175882853199E-3</c:v>
                </c:pt>
                <c:pt idx="134">
                  <c:v>-1.4333010335917273E-2</c:v>
                </c:pt>
                <c:pt idx="135">
                  <c:v>-6.430999877114818E-3</c:v>
                </c:pt>
                <c:pt idx="136">
                  <c:v>7.2147097625330225E-3</c:v>
                </c:pt>
                <c:pt idx="137">
                  <c:v>1.3712087102451864E-2</c:v>
                </c:pt>
                <c:pt idx="138">
                  <c:v>-6.1374464992327571E-3</c:v>
                </c:pt>
                <c:pt idx="139">
                  <c:v>1.5763386690501147E-2</c:v>
                </c:pt>
                <c:pt idx="140">
                  <c:v>7.9993600511962804E-4</c:v>
                </c:pt>
                <c:pt idx="141">
                  <c:v>6.873950923187655E-3</c:v>
                </c:pt>
                <c:pt idx="142">
                  <c:v>1.1867905056759609E-2</c:v>
                </c:pt>
                <c:pt idx="143">
                  <c:v>1.5298317185108434E-3</c:v>
                </c:pt>
                <c:pt idx="144">
                  <c:v>8.6166379445402619E-3</c:v>
                </c:pt>
                <c:pt idx="145">
                  <c:v>2.2910841876360166E-3</c:v>
                </c:pt>
                <c:pt idx="146">
                  <c:v>2.5957924915733788E-3</c:v>
                </c:pt>
                <c:pt idx="147">
                  <c:v>-2.1253574464796809E-3</c:v>
                </c:pt>
                <c:pt idx="148">
                  <c:v>-1.3553808620222485E-3</c:v>
                </c:pt>
                <c:pt idx="149">
                  <c:v>9.1515433534976598E-3</c:v>
                </c:pt>
                <c:pt idx="150">
                  <c:v>1.5293575161389406E-2</c:v>
                </c:pt>
                <c:pt idx="151">
                  <c:v>3.5197941109681441E-3</c:v>
                </c:pt>
                <c:pt idx="152">
                  <c:v>9.1646237978504352E-3</c:v>
                </c:pt>
                <c:pt idx="153">
                  <c:v>2.8029000672695759E-3</c:v>
                </c:pt>
                <c:pt idx="154">
                  <c:v>-3.6149517385309915E-3</c:v>
                </c:pt>
                <c:pt idx="155">
                  <c:v>2.60323159784559E-2</c:v>
                </c:pt>
                <c:pt idx="156">
                  <c:v>1.5675123942840541E-2</c:v>
                </c:pt>
                <c:pt idx="157">
                  <c:v>8.6497738855790818E-3</c:v>
                </c:pt>
                <c:pt idx="158">
                  <c:v>2.22752019357364E-2</c:v>
                </c:pt>
                <c:pt idx="159">
                  <c:v>-3.8567301333147785E-2</c:v>
                </c:pt>
                <c:pt idx="160">
                  <c:v>-5.1591180623438704E-2</c:v>
                </c:pt>
                <c:pt idx="161">
                  <c:v>4.2983661627729486E-2</c:v>
                </c:pt>
                <c:pt idx="162">
                  <c:v>5.5266817948906866E-3</c:v>
                </c:pt>
                <c:pt idx="163">
                  <c:v>-2.0420048775161237E-2</c:v>
                </c:pt>
                <c:pt idx="164">
                  <c:v>3.5448870392390086E-2</c:v>
                </c:pt>
                <c:pt idx="165">
                  <c:v>-1.2416564989592982E-2</c:v>
                </c:pt>
                <c:pt idx="166">
                  <c:v>-5.9484011627906952E-2</c:v>
                </c:pt>
                <c:pt idx="167">
                  <c:v>2.0322219217246751E-2</c:v>
                </c:pt>
                <c:pt idx="168">
                  <c:v>-1.378317997652323E-2</c:v>
                </c:pt>
                <c:pt idx="169">
                  <c:v>1.9888654252255833E-2</c:v>
                </c:pt>
                <c:pt idx="170">
                  <c:v>5.1951963257161893E-3</c:v>
                </c:pt>
                <c:pt idx="171">
                  <c:v>-7.4903561664285689E-5</c:v>
                </c:pt>
                <c:pt idx="172">
                  <c:v>-2.4345481104161015E-3</c:v>
                </c:pt>
                <c:pt idx="173">
                  <c:v>2.4142074040699679E-2</c:v>
                </c:pt>
                <c:pt idx="174">
                  <c:v>-5.3891556989403844E-3</c:v>
                </c:pt>
                <c:pt idx="175">
                  <c:v>3.0593438997419398E-3</c:v>
                </c:pt>
                <c:pt idx="176">
                  <c:v>4.887370006981806E-3</c:v>
                </c:pt>
                <c:pt idx="177">
                  <c:v>1.6236378263731366E-2</c:v>
                </c:pt>
                <c:pt idx="178">
                  <c:v>2.5188916876572875E-4</c:v>
                </c:pt>
                <c:pt idx="179">
                  <c:v>-8.9218260963411788E-3</c:v>
                </c:pt>
                <c:pt idx="180">
                  <c:v>-1.3249119750263216E-2</c:v>
                </c:pt>
                <c:pt idx="181">
                  <c:v>1.5229546792230764E-2</c:v>
                </c:pt>
                <c:pt idx="182">
                  <c:v>1.503732154503945E-2</c:v>
                </c:pt>
                <c:pt idx="183">
                  <c:v>1.7848855888336068E-4</c:v>
                </c:pt>
                <c:pt idx="184">
                  <c:v>6.0675280177029389E-3</c:v>
                </c:pt>
                <c:pt idx="185">
                  <c:v>7.6273591599262947E-3</c:v>
                </c:pt>
                <c:pt idx="186">
                  <c:v>-2.464528394887866E-3</c:v>
                </c:pt>
                <c:pt idx="187">
                  <c:v>5.9294815233119635E-3</c:v>
                </c:pt>
                <c:pt idx="188">
                  <c:v>8.6312760955755685E-3</c:v>
                </c:pt>
                <c:pt idx="189">
                  <c:v>9.3227119351584342E-3</c:v>
                </c:pt>
                <c:pt idx="190">
                  <c:v>-1.0270549715664323E-2</c:v>
                </c:pt>
                <c:pt idx="191">
                  <c:v>1.1595918793745996E-2</c:v>
                </c:pt>
                <c:pt idx="192">
                  <c:v>8.5025817555937078E-3</c:v>
                </c:pt>
                <c:pt idx="193">
                  <c:v>-5.3589104686485589E-3</c:v>
                </c:pt>
                <c:pt idx="194">
                  <c:v>-9.7460535346602928E-3</c:v>
                </c:pt>
                <c:pt idx="195">
                  <c:v>-4.1065982811200441E-2</c:v>
                </c:pt>
                <c:pt idx="196">
                  <c:v>2.5297242600563763E-4</c:v>
                </c:pt>
                <c:pt idx="197">
                  <c:v>-3.9417587976009916E-2</c:v>
                </c:pt>
                <c:pt idx="198">
                  <c:v>2.4222364313386313E-2</c:v>
                </c:pt>
                <c:pt idx="199">
                  <c:v>2.1262531673460483E-2</c:v>
                </c:pt>
                <c:pt idx="200">
                  <c:v>-1.6073354908306303E-2</c:v>
                </c:pt>
                <c:pt idx="201">
                  <c:v>-3.7897891313087073E-2</c:v>
                </c:pt>
                <c:pt idx="202">
                  <c:v>4.8469193952746403E-2</c:v>
                </c:pt>
                <c:pt idx="203">
                  <c:v>-4.6047387870444156E-2</c:v>
                </c:pt>
                <c:pt idx="204">
                  <c:v>-1.2608712164368874E-2</c:v>
                </c:pt>
                <c:pt idx="205">
                  <c:v>-7.0502711642755567E-2</c:v>
                </c:pt>
                <c:pt idx="206">
                  <c:v>2.8593892245303287E-2</c:v>
                </c:pt>
                <c:pt idx="207">
                  <c:v>1.8602405760952845E-2</c:v>
                </c:pt>
                <c:pt idx="208">
                  <c:v>2.5403445579279094E-2</c:v>
                </c:pt>
                <c:pt idx="209">
                  <c:v>2.8675864512799132E-2</c:v>
                </c:pt>
                <c:pt idx="210">
                  <c:v>-2.2278719890964638E-3</c:v>
                </c:pt>
                <c:pt idx="211">
                  <c:v>1.5674957594680183E-2</c:v>
                </c:pt>
                <c:pt idx="212">
                  <c:v>4.9879365830052258E-4</c:v>
                </c:pt>
                <c:pt idx="213">
                  <c:v>2.500849372941194E-2</c:v>
                </c:pt>
                <c:pt idx="214">
                  <c:v>6.1500216169476651E-3</c:v>
                </c:pt>
                <c:pt idx="215">
                  <c:v>3.946044466406784E-3</c:v>
                </c:pt>
                <c:pt idx="216">
                  <c:v>-2.1621505943952402E-2</c:v>
                </c:pt>
                <c:pt idx="217">
                  <c:v>2.894931591246297E-2</c:v>
                </c:pt>
                <c:pt idx="218">
                  <c:v>-7.7130750262180969E-3</c:v>
                </c:pt>
                <c:pt idx="219">
                  <c:v>1.202909262294205E-2</c:v>
                </c:pt>
                <c:pt idx="220">
                  <c:v>2.0582839401636965E-2</c:v>
                </c:pt>
                <c:pt idx="221">
                  <c:v>5.0713164681237544E-3</c:v>
                </c:pt>
                <c:pt idx="222">
                  <c:v>-8.1859799615457973E-4</c:v>
                </c:pt>
                <c:pt idx="223">
                  <c:v>1.1996433771768178E-2</c:v>
                </c:pt>
                <c:pt idx="224">
                  <c:v>1.9592636434140331E-3</c:v>
                </c:pt>
                <c:pt idx="225">
                  <c:v>-2.1808503415217007E-2</c:v>
                </c:pt>
                <c:pt idx="226">
                  <c:v>-7.5900603873116923E-3</c:v>
                </c:pt>
                <c:pt idx="227">
                  <c:v>-1.170472070585038E-2</c:v>
                </c:pt>
                <c:pt idx="228">
                  <c:v>-2.6184865147944492E-2</c:v>
                </c:pt>
                <c:pt idx="229">
                  <c:v>4.4068806639390168E-2</c:v>
                </c:pt>
                <c:pt idx="230">
                  <c:v>4.7470887538543227E-3</c:v>
                </c:pt>
                <c:pt idx="231">
                  <c:v>2.1988375395742166E-2</c:v>
                </c:pt>
                <c:pt idx="232">
                  <c:v>-2.9486927462157864E-3</c:v>
                </c:pt>
                <c:pt idx="233">
                  <c:v>1.6537718916566746E-2</c:v>
                </c:pt>
                <c:pt idx="234">
                  <c:v>7.8116378690546995E-3</c:v>
                </c:pt>
                <c:pt idx="235">
                  <c:v>-1.2330071637848938E-2</c:v>
                </c:pt>
                <c:pt idx="236">
                  <c:v>1.6545667722677848E-2</c:v>
                </c:pt>
                <c:pt idx="237">
                  <c:v>-3.1002756241200857E-2</c:v>
                </c:pt>
                <c:pt idx="238">
                  <c:v>-4.5701812724885382E-3</c:v>
                </c:pt>
                <c:pt idx="239">
                  <c:v>-1.0268446028129485E-2</c:v>
                </c:pt>
                <c:pt idx="240">
                  <c:v>-1.4390655939737096E-2</c:v>
                </c:pt>
                <c:pt idx="241">
                  <c:v>2.7870366792993595E-2</c:v>
                </c:pt>
                <c:pt idx="242">
                  <c:v>1.7854335955386436E-2</c:v>
                </c:pt>
                <c:pt idx="243">
                  <c:v>9.6283290417662482E-3</c:v>
                </c:pt>
                <c:pt idx="244">
                  <c:v>-5.0941181556098947E-3</c:v>
                </c:pt>
                <c:pt idx="245">
                  <c:v>-1.0120084088941828E-2</c:v>
                </c:pt>
                <c:pt idx="246">
                  <c:v>-3.3020572018946925E-3</c:v>
                </c:pt>
                <c:pt idx="247">
                  <c:v>6.1856159023849777E-3</c:v>
                </c:pt>
                <c:pt idx="248">
                  <c:v>5.3631488046541609E-3</c:v>
                </c:pt>
                <c:pt idx="249">
                  <c:v>1.2172660906838217E-2</c:v>
                </c:pt>
                <c:pt idx="250">
                  <c:v>1.4676349440042147E-2</c:v>
                </c:pt>
                <c:pt idx="251">
                  <c:v>8.533018575699991E-3</c:v>
                </c:pt>
                <c:pt idx="252">
                  <c:v>8.8520180532025705E-3</c:v>
                </c:pt>
                <c:pt idx="253">
                  <c:v>-3.259134871140823E-3</c:v>
                </c:pt>
                <c:pt idx="254">
                  <c:v>9.8672471055754052E-3</c:v>
                </c:pt>
                <c:pt idx="255">
                  <c:v>1.5695738272767379E-3</c:v>
                </c:pt>
                <c:pt idx="256">
                  <c:v>7.2761140655646095E-3</c:v>
                </c:pt>
                <c:pt idx="257">
                  <c:v>1.6542539762686159E-2</c:v>
                </c:pt>
                <c:pt idx="258">
                  <c:v>5.836298048565558E-3</c:v>
                </c:pt>
                <c:pt idx="259">
                  <c:v>-1.5956691625360619E-3</c:v>
                </c:pt>
                <c:pt idx="260">
                  <c:v>9.4285670123808174E-3</c:v>
                </c:pt>
                <c:pt idx="261">
                  <c:v>1.9682423017440609E-2</c:v>
                </c:pt>
                <c:pt idx="262">
                  <c:v>-1.0256425658183299E-2</c:v>
                </c:pt>
                <c:pt idx="263">
                  <c:v>-2.1226107353427559E-2</c:v>
                </c:pt>
                <c:pt idx="264">
                  <c:v>3.1681713336144224E-2</c:v>
                </c:pt>
                <c:pt idx="265">
                  <c:v>1.5761589801995823E-2</c:v>
                </c:pt>
                <c:pt idx="266">
                  <c:v>-1.2546743349427181E-2</c:v>
                </c:pt>
                <c:pt idx="267">
                  <c:v>-0.11490674855816052</c:v>
                </c:pt>
                <c:pt idx="268">
                  <c:v>6.1437536811748128E-3</c:v>
                </c:pt>
                <c:pt idx="269">
                  <c:v>-8.7926469450303912E-2</c:v>
                </c:pt>
                <c:pt idx="270">
                  <c:v>-0.14979601773502216</c:v>
                </c:pt>
                <c:pt idx="271">
                  <c:v>0.10262829078666491</c:v>
                </c:pt>
                <c:pt idx="272">
                  <c:v>-2.0783247490625434E-2</c:v>
                </c:pt>
                <c:pt idx="273">
                  <c:v>0.12101741908263519</c:v>
                </c:pt>
                <c:pt idx="274">
                  <c:v>3.0374719515954274E-2</c:v>
                </c:pt>
                <c:pt idx="275">
                  <c:v>-1.3156796170544438E-2</c:v>
                </c:pt>
                <c:pt idx="276">
                  <c:v>-2.1256794771462584E-3</c:v>
                </c:pt>
                <c:pt idx="277">
                  <c:v>3.5005352014159108E-2</c:v>
                </c:pt>
                <c:pt idx="278">
                  <c:v>-2.2561266980681394E-2</c:v>
                </c:pt>
                <c:pt idx="279">
                  <c:v>3.2038970562558999E-2</c:v>
                </c:pt>
                <c:pt idx="280">
                  <c:v>3.0066487336953829E-2</c:v>
                </c:pt>
                <c:pt idx="281">
                  <c:v>4.9147425853477422E-2</c:v>
                </c:pt>
                <c:pt idx="282">
                  <c:v>-4.7784391016709837E-2</c:v>
                </c:pt>
                <c:pt idx="283">
                  <c:v>1.8554504473401234E-2</c:v>
                </c:pt>
                <c:pt idx="284">
                  <c:v>-2.8630550013880929E-2</c:v>
                </c:pt>
                <c:pt idx="285">
                  <c:v>4.0198733819644117E-2</c:v>
                </c:pt>
                <c:pt idx="286">
                  <c:v>1.75814134779122E-2</c:v>
                </c:pt>
                <c:pt idx="287">
                  <c:v>1.246138196066604E-2</c:v>
                </c:pt>
                <c:pt idx="288">
                  <c:v>-2.8219416819392773E-3</c:v>
                </c:pt>
                <c:pt idx="289">
                  <c:v>1.7256338571290719E-2</c:v>
                </c:pt>
                <c:pt idx="290">
                  <c:v>2.4505368191934274E-2</c:v>
                </c:pt>
                <c:pt idx="291">
                  <c:v>6.4363467093169202E-3</c:v>
                </c:pt>
                <c:pt idx="292">
                  <c:v>7.2075544420890925E-3</c:v>
                </c:pt>
                <c:pt idx="293">
                  <c:v>3.2630196988072457E-2</c:v>
                </c:pt>
                <c:pt idx="294">
                  <c:v>-2.3104267091598962E-2</c:v>
                </c:pt>
                <c:pt idx="295">
                  <c:v>-2.5092210005369209E-2</c:v>
                </c:pt>
                <c:pt idx="296">
                  <c:v>-6.4352568266102805E-3</c:v>
                </c:pt>
                <c:pt idx="297">
                  <c:v>-6.3293236570897138E-3</c:v>
                </c:pt>
                <c:pt idx="298">
                  <c:v>1.5152525724125843E-2</c:v>
                </c:pt>
                <c:pt idx="299">
                  <c:v>3.8432822448662751E-2</c:v>
                </c:pt>
                <c:pt idx="300">
                  <c:v>1.9211246056374254E-3</c:v>
                </c:pt>
                <c:pt idx="301">
                  <c:v>-5.2873147502303652E-3</c:v>
                </c:pt>
                <c:pt idx="302">
                  <c:v>-5.6394806933707242E-2</c:v>
                </c:pt>
                <c:pt idx="303">
                  <c:v>7.3236369863851625E-2</c:v>
                </c:pt>
                <c:pt idx="304">
                  <c:v>2.1573242454636654E-2</c:v>
                </c:pt>
                <c:pt idx="305">
                  <c:v>-7.7012119437123161E-3</c:v>
                </c:pt>
                <c:pt idx="306">
                  <c:v>2.2715134615492794E-2</c:v>
                </c:pt>
                <c:pt idx="307">
                  <c:v>1.6702626190443493E-2</c:v>
                </c:pt>
                <c:pt idx="308">
                  <c:v>-9.6401306256622687E-3</c:v>
                </c:pt>
                <c:pt idx="309">
                  <c:v>1.2542787419543178E-2</c:v>
                </c:pt>
                <c:pt idx="310">
                  <c:v>-1.7118625333947257E-3</c:v>
                </c:pt>
                <c:pt idx="311">
                  <c:v>1.4315187979671018E-2</c:v>
                </c:pt>
                <c:pt idx="312">
                  <c:v>1.8266432734214133E-2</c:v>
                </c:pt>
                <c:pt idx="313">
                  <c:v>-1.4754175512722623E-2</c:v>
                </c:pt>
                <c:pt idx="314">
                  <c:v>1.9430770251442908E-2</c:v>
                </c:pt>
                <c:pt idx="315">
                  <c:v>-3.3120133698818388E-2</c:v>
                </c:pt>
                <c:pt idx="316">
                  <c:v>4.6467110364435404E-2</c:v>
                </c:pt>
                <c:pt idx="317">
                  <c:v>1.2349395265550678E-2</c:v>
                </c:pt>
                <c:pt idx="318">
                  <c:v>-7.1464332639529227E-3</c:v>
                </c:pt>
                <c:pt idx="319">
                  <c:v>-2.4460479533930046E-2</c:v>
                </c:pt>
                <c:pt idx="320">
                  <c:v>8.0789263083320684E-3</c:v>
                </c:pt>
                <c:pt idx="321">
                  <c:v>2.6392916078856077E-2</c:v>
                </c:pt>
                <c:pt idx="322">
                  <c:v>-7.6686260885442392E-3</c:v>
                </c:pt>
                <c:pt idx="323">
                  <c:v>1.570110653957224E-2</c:v>
                </c:pt>
                <c:pt idx="324">
                  <c:v>1.140509341961593E-2</c:v>
                </c:pt>
                <c:pt idx="325">
                  <c:v>2.7097891225338122E-2</c:v>
                </c:pt>
                <c:pt idx="326">
                  <c:v>1.3725537686494871E-2</c:v>
                </c:pt>
                <c:pt idx="327">
                  <c:v>-1.266285506765108E-3</c:v>
                </c:pt>
                <c:pt idx="328">
                  <c:v>2.3922472052562149E-4</c:v>
                </c:pt>
                <c:pt idx="329">
                  <c:v>1.2300384820516763E-2</c:v>
                </c:pt>
                <c:pt idx="330">
                  <c:v>-1.388035722723624E-2</c:v>
                </c:pt>
                <c:pt idx="331">
                  <c:v>-4.3101692681818404E-3</c:v>
                </c:pt>
                <c:pt idx="332">
                  <c:v>1.1610111986448013E-2</c:v>
                </c:pt>
                <c:pt idx="333">
                  <c:v>6.1320945455758391E-3</c:v>
                </c:pt>
                <c:pt idx="334">
                  <c:v>4.1490440649754046E-3</c:v>
                </c:pt>
                <c:pt idx="335">
                  <c:v>-1.9067956227751259E-2</c:v>
                </c:pt>
                <c:pt idx="336">
                  <c:v>2.7421425914147646E-2</c:v>
                </c:pt>
                <c:pt idx="337">
                  <c:v>1.6735580629336333E-2</c:v>
                </c:pt>
                <c:pt idx="338">
                  <c:v>3.954194755005469E-3</c:v>
                </c:pt>
                <c:pt idx="339">
                  <c:v>-9.7012278152213138E-3</c:v>
                </c:pt>
                <c:pt idx="340">
                  <c:v>1.9557862431710538E-2</c:v>
                </c:pt>
                <c:pt idx="341">
                  <c:v>-3.7467785184697178E-3</c:v>
                </c:pt>
                <c:pt idx="342">
                  <c:v>9.3873855016541885E-3</c:v>
                </c:pt>
                <c:pt idx="343">
                  <c:v>7.0956515467077708E-3</c:v>
                </c:pt>
                <c:pt idx="344">
                  <c:v>-5.8930170098477896E-3</c:v>
                </c:pt>
                <c:pt idx="345">
                  <c:v>1.5242014827756112E-2</c:v>
                </c:pt>
                <c:pt idx="346">
                  <c:v>5.7790777869193288E-3</c:v>
                </c:pt>
                <c:pt idx="347">
                  <c:v>-1.6944369111638879E-2</c:v>
                </c:pt>
                <c:pt idx="348">
                  <c:v>-5.7394955344527432E-3</c:v>
                </c:pt>
                <c:pt idx="349">
                  <c:v>5.0733252274424157E-3</c:v>
                </c:pt>
                <c:pt idx="350">
                  <c:v>-2.2094140249759753E-2</c:v>
                </c:pt>
                <c:pt idx="351">
                  <c:v>7.8723169858436748E-3</c:v>
                </c:pt>
                <c:pt idx="352">
                  <c:v>1.8224505504014665E-2</c:v>
                </c:pt>
                <c:pt idx="353">
                  <c:v>1.6444624354504223E-2</c:v>
                </c:pt>
                <c:pt idx="354">
                  <c:v>1.3307223481264785E-2</c:v>
                </c:pt>
                <c:pt idx="355">
                  <c:v>2.0009206623557541E-2</c:v>
                </c:pt>
                <c:pt idx="356">
                  <c:v>-3.1250465670255023E-3</c:v>
                </c:pt>
                <c:pt idx="357">
                  <c:v>3.2266675208472151E-3</c:v>
                </c:pt>
                <c:pt idx="358">
                  <c:v>-2.1996781581792968E-2</c:v>
                </c:pt>
                <c:pt idx="359">
                  <c:v>-1.2229520613238898E-2</c:v>
                </c:pt>
                <c:pt idx="360">
                  <c:v>3.8248909865305825E-2</c:v>
                </c:pt>
                <c:pt idx="361">
                  <c:v>-1.9392956736176914E-2</c:v>
                </c:pt>
                <c:pt idx="362">
                  <c:v>2.2756587831988639E-2</c:v>
                </c:pt>
                <c:pt idx="363">
                  <c:v>8.5467191728791914E-3</c:v>
                </c:pt>
                <c:pt idx="364">
                  <c:v>-1.8704706914132618E-2</c:v>
                </c:pt>
                <c:pt idx="365">
                  <c:v>-3.0318385813217219E-3</c:v>
                </c:pt>
                <c:pt idx="366">
                  <c:v>-5.6812893402104048E-2</c:v>
                </c:pt>
                <c:pt idx="367">
                  <c:v>7.7104280640483136E-3</c:v>
                </c:pt>
                <c:pt idx="368">
                  <c:v>1.5496914381127436E-2</c:v>
                </c:pt>
                <c:pt idx="369">
                  <c:v>-1.8195634736353106E-2</c:v>
                </c:pt>
                <c:pt idx="370">
                  <c:v>-1.5789926312168578E-2</c:v>
                </c:pt>
                <c:pt idx="371">
                  <c:v>8.2274245953546377E-3</c:v>
                </c:pt>
                <c:pt idx="372">
                  <c:v>-1.2721653951854761E-2</c:v>
                </c:pt>
                <c:pt idx="373">
                  <c:v>-2.8774252865066297E-2</c:v>
                </c:pt>
                <c:pt idx="374">
                  <c:v>6.1558258073262762E-2</c:v>
                </c:pt>
                <c:pt idx="375">
                  <c:v>1.7911236982200984E-2</c:v>
                </c:pt>
                <c:pt idx="376">
                  <c:v>6.1632467984118477E-4</c:v>
                </c:pt>
                <c:pt idx="377">
                  <c:v>-1.266647015086253E-2</c:v>
                </c:pt>
                <c:pt idx="378">
                  <c:v>-2.1319971124796E-2</c:v>
                </c:pt>
                <c:pt idx="379">
                  <c:v>-2.7503135963065195E-2</c:v>
                </c:pt>
                <c:pt idx="380">
                  <c:v>-3.2738109172288699E-2</c:v>
                </c:pt>
                <c:pt idx="381">
                  <c:v>-2.0789316372736844E-3</c:v>
                </c:pt>
                <c:pt idx="382">
                  <c:v>-2.4118796897660721E-2</c:v>
                </c:pt>
                <c:pt idx="383">
                  <c:v>-3.0450633590878406E-2</c:v>
                </c:pt>
                <c:pt idx="384">
                  <c:v>6.5843705784649265E-2</c:v>
                </c:pt>
                <c:pt idx="385">
                  <c:v>-1.1952172072799971E-2</c:v>
                </c:pt>
                <c:pt idx="386">
                  <c:v>-5.054836998057699E-2</c:v>
                </c:pt>
                <c:pt idx="387">
                  <c:v>-5.7941069405208045E-2</c:v>
                </c:pt>
                <c:pt idx="388">
                  <c:v>6.4465391690522456E-2</c:v>
                </c:pt>
                <c:pt idx="389">
                  <c:v>-2.2089913951336193E-2</c:v>
                </c:pt>
                <c:pt idx="390">
                  <c:v>1.9357807038869801E-2</c:v>
                </c:pt>
                <c:pt idx="391">
                  <c:v>-9.2886561453360272E-3</c:v>
                </c:pt>
                <c:pt idx="392">
                  <c:v>2.5489495646051408E-2</c:v>
                </c:pt>
                <c:pt idx="393">
                  <c:v>4.2573385197506974E-2</c:v>
                </c:pt>
                <c:pt idx="394">
                  <c:v>3.6074948732411904E-3</c:v>
                </c:pt>
                <c:pt idx="395">
                  <c:v>3.2558218079267842E-2</c:v>
                </c:pt>
                <c:pt idx="396">
                  <c:v>-1.2072006822190784E-2</c:v>
                </c:pt>
                <c:pt idx="397">
                  <c:v>-4.0397495080974677E-2</c:v>
                </c:pt>
                <c:pt idx="398">
                  <c:v>-3.2876091146128439E-2</c:v>
                </c:pt>
                <c:pt idx="399">
                  <c:v>3.646547374536846E-2</c:v>
                </c:pt>
                <c:pt idx="400">
                  <c:v>-4.7704161913378784E-2</c:v>
                </c:pt>
                <c:pt idx="401">
                  <c:v>-4.6497458259430524E-2</c:v>
                </c:pt>
                <c:pt idx="402">
                  <c:v>-2.9137096796029494E-2</c:v>
                </c:pt>
                <c:pt idx="403">
                  <c:v>1.5071312632124911E-2</c:v>
                </c:pt>
                <c:pt idx="404">
                  <c:v>-1.554815559695133E-2</c:v>
                </c:pt>
                <c:pt idx="405">
                  <c:v>4.7356038257695188E-2</c:v>
                </c:pt>
                <c:pt idx="406">
                  <c:v>3.9520351742055704E-2</c:v>
                </c:pt>
                <c:pt idx="407">
                  <c:v>-3.3455009664040025E-2</c:v>
                </c:pt>
                <c:pt idx="408">
                  <c:v>5.8978133163596791E-2</c:v>
                </c:pt>
                <c:pt idx="409">
                  <c:v>-6.9097129175818006E-3</c:v>
                </c:pt>
                <c:pt idx="410">
                  <c:v>1.5327815521493759E-2</c:v>
                </c:pt>
                <c:pt idx="411">
                  <c:v>1.1321073390758274E-2</c:v>
                </c:pt>
                <c:pt idx="412">
                  <c:v>-3.3725470933516632E-2</c:v>
                </c:pt>
                <c:pt idx="413">
                  <c:v>-2.0846994952190667E-2</c:v>
                </c:pt>
                <c:pt idx="414">
                  <c:v>-1.9572417946401854E-3</c:v>
                </c:pt>
                <c:pt idx="415">
                  <c:v>-1.3836798601755129E-3</c:v>
                </c:pt>
                <c:pt idx="416">
                  <c:v>1.447584320875106E-2</c:v>
                </c:pt>
                <c:pt idx="417">
                  <c:v>2.6702917526726155E-2</c:v>
                </c:pt>
                <c:pt idx="418">
                  <c:v>-6.6215063927043127E-3</c:v>
                </c:pt>
                <c:pt idx="419">
                  <c:v>2.4656334248768452E-2</c:v>
                </c:pt>
                <c:pt idx="420">
                  <c:v>1.6194331983805599E-2</c:v>
                </c:pt>
                <c:pt idx="421">
                  <c:v>-1.1125401307391702E-2</c:v>
                </c:pt>
                <c:pt idx="422">
                  <c:v>-2.7796384758682624E-3</c:v>
                </c:pt>
                <c:pt idx="423">
                  <c:v>-2.6733903885425514E-2</c:v>
                </c:pt>
                <c:pt idx="424">
                  <c:v>1.9042629293407609E-2</c:v>
                </c:pt>
                <c:pt idx="425">
                  <c:v>-4.5493420076922253E-2</c:v>
                </c:pt>
                <c:pt idx="426">
                  <c:v>1.4255785829153211E-2</c:v>
                </c:pt>
                <c:pt idx="427">
                  <c:v>1.3876690224273736E-2</c:v>
                </c:pt>
                <c:pt idx="428">
                  <c:v>3.4832623602678581E-2</c:v>
                </c:pt>
                <c:pt idx="429">
                  <c:v>-1.0439708856231356E-3</c:v>
                </c:pt>
                <c:pt idx="430">
                  <c:v>7.9463681053928426E-3</c:v>
                </c:pt>
                <c:pt idx="431">
                  <c:v>-9.9573670014785343E-4</c:v>
                </c:pt>
                <c:pt idx="432">
                  <c:v>8.6996071145171161E-3</c:v>
                </c:pt>
                <c:pt idx="433">
                  <c:v>-7.9698187783607821E-3</c:v>
                </c:pt>
                <c:pt idx="434">
                  <c:v>-2.9422786340284057E-3</c:v>
                </c:pt>
                <c:pt idx="435">
                  <c:v>1.6464278093538454E-2</c:v>
                </c:pt>
                <c:pt idx="436">
                  <c:v>3.2132786893068754E-3</c:v>
                </c:pt>
                <c:pt idx="437">
                  <c:v>1.8290551546207956E-2</c:v>
                </c:pt>
                <c:pt idx="438">
                  <c:v>3.8506714739734438E-3</c:v>
                </c:pt>
                <c:pt idx="439">
                  <c:v>2.5757991653601264E-2</c:v>
                </c:pt>
                <c:pt idx="440">
                  <c:v>-1.389244805072587E-2</c:v>
                </c:pt>
                <c:pt idx="441">
                  <c:v>2.3468779968401687E-2</c:v>
                </c:pt>
                <c:pt idx="442">
                  <c:v>-1.1556316539261924E-2</c:v>
                </c:pt>
                <c:pt idx="443">
                  <c:v>2.4203503108696456E-2</c:v>
                </c:pt>
                <c:pt idx="444">
                  <c:v>6.8628451953425262E-3</c:v>
                </c:pt>
                <c:pt idx="445">
                  <c:v>1.0116084773187151E-2</c:v>
                </c:pt>
                <c:pt idx="446">
                  <c:v>-2.2740019597444872E-2</c:v>
                </c:pt>
                <c:pt idx="447">
                  <c:v>-3.1219085178079142E-3</c:v>
                </c:pt>
                <c:pt idx="448">
                  <c:v>-2.1133275836964227E-2</c:v>
                </c:pt>
                <c:pt idx="449">
                  <c:v>8.2385329918919226E-3</c:v>
                </c:pt>
                <c:pt idx="450">
                  <c:v>2.4981217556307778E-2</c:v>
                </c:pt>
                <c:pt idx="451">
                  <c:v>-1.290588316056851E-2</c:v>
                </c:pt>
                <c:pt idx="452">
                  <c:v>-1.6085285665251581E-3</c:v>
                </c:pt>
                <c:pt idx="453">
                  <c:v>-2.9269805317370334E-2</c:v>
                </c:pt>
                <c:pt idx="454">
                  <c:v>-7.4096193108429409E-3</c:v>
                </c:pt>
                <c:pt idx="455">
                  <c:v>4.7690675248655001E-3</c:v>
                </c:pt>
                <c:pt idx="456">
                  <c:v>4.4748752466055031E-3</c:v>
                </c:pt>
                <c:pt idx="457">
                  <c:v>-2.3942991556872073E-2</c:v>
                </c:pt>
                <c:pt idx="458">
                  <c:v>-2.5280765880080325E-2</c:v>
                </c:pt>
                <c:pt idx="459">
                  <c:v>5.852522362576118E-2</c:v>
                </c:pt>
                <c:pt idx="460">
                  <c:v>1.3055429360719906E-2</c:v>
                </c:pt>
                <c:pt idx="461">
                  <c:v>2.2372509761643844E-2</c:v>
                </c:pt>
                <c:pt idx="462">
                  <c:v>1.003983145843379E-2</c:v>
                </c:pt>
                <c:pt idx="463">
                  <c:v>7.740155373365365E-3</c:v>
                </c:pt>
                <c:pt idx="464">
                  <c:v>2.1198660175030248E-3</c:v>
                </c:pt>
                <c:pt idx="465">
                  <c:v>2.493717924493466E-2</c:v>
                </c:pt>
                <c:pt idx="466">
                  <c:v>7.5097633280287734E-3</c:v>
                </c:pt>
                <c:pt idx="467">
                  <c:v>3.1968838795026766E-3</c:v>
                </c:pt>
                <c:pt idx="468">
                  <c:v>-1.5218571731067998E-2</c:v>
                </c:pt>
                <c:pt idx="469">
                  <c:v>1.8434229462407803E-2</c:v>
                </c:pt>
                <c:pt idx="470">
                  <c:v>1.1701920845849534E-2</c:v>
                </c:pt>
                <c:pt idx="471">
                  <c:v>1.0570662897923633E-2</c:v>
                </c:pt>
                <c:pt idx="472">
                  <c:v>1.3829567549995092E-2</c:v>
                </c:pt>
                <c:pt idx="473">
                  <c:v>1.3713520522888434E-2</c:v>
                </c:pt>
                <c:pt idx="474">
                  <c:v>-4.1857235791119551E-3</c:v>
                </c:pt>
                <c:pt idx="475">
                  <c:v>1.6627476990632495E-2</c:v>
                </c:pt>
                <c:pt idx="476">
                  <c:v>9.4875019650997316E-3</c:v>
                </c:pt>
                <c:pt idx="477">
                  <c:v>-2.6065391233931479E-3</c:v>
                </c:pt>
                <c:pt idx="478">
                  <c:v>-1.2881341377014577E-3</c:v>
                </c:pt>
                <c:pt idx="479">
                  <c:v>2.2882145907146434E-2</c:v>
                </c:pt>
                <c:pt idx="480">
                  <c:v>3.8535166922040176E-3</c:v>
                </c:pt>
                <c:pt idx="481">
                  <c:v>-9.5178280853007724E-3</c:v>
                </c:pt>
                <c:pt idx="482">
                  <c:v>-1.5550482866223292E-2</c:v>
                </c:pt>
                <c:pt idx="483">
                  <c:v>-3.0483603693633787E-2</c:v>
                </c:pt>
                <c:pt idx="484">
                  <c:v>2.6721130287907124E-2</c:v>
                </c:pt>
                <c:pt idx="485">
                  <c:v>5.4569055443571823E-3</c:v>
                </c:pt>
                <c:pt idx="486">
                  <c:v>1.8505047983634393E-2</c:v>
                </c:pt>
                <c:pt idx="487">
                  <c:v>1.5430775004403818E-2</c:v>
                </c:pt>
                <c:pt idx="488">
                  <c:v>2.7341621301579799E-4</c:v>
                </c:pt>
                <c:pt idx="489">
                  <c:v>-5.1293941998823422E-3</c:v>
                </c:pt>
                <c:pt idx="490">
                  <c:v>1.3165299544671605E-2</c:v>
                </c:pt>
                <c:pt idx="491">
                  <c:v>1.5823856038631234E-2</c:v>
                </c:pt>
                <c:pt idx="492">
                  <c:v>6.079240002945685E-3</c:v>
                </c:pt>
                <c:pt idx="493">
                  <c:v>-7.5760071148589514E-4</c:v>
                </c:pt>
                <c:pt idx="494">
                  <c:v>1.9542238045006988E-2</c:v>
                </c:pt>
                <c:pt idx="495">
                  <c:v>8.6506837381157276E-3</c:v>
                </c:pt>
                <c:pt idx="496">
                  <c:v>-1.965149100234187E-2</c:v>
                </c:pt>
                <c:pt idx="497">
                  <c:v>-8.3378746594005015E-3</c:v>
                </c:pt>
                <c:pt idx="498">
                  <c:v>-2.0615119708376817E-2</c:v>
                </c:pt>
                <c:pt idx="499">
                  <c:v>-4.4888676083321144E-4</c:v>
                </c:pt>
                <c:pt idx="500">
                  <c:v>3.9312071494865375E-2</c:v>
                </c:pt>
                <c:pt idx="501">
                  <c:v>1.4468200027006217E-2</c:v>
                </c:pt>
                <c:pt idx="502">
                  <c:v>2.4473743524395797E-3</c:v>
                </c:pt>
                <c:pt idx="503">
                  <c:v>-4.2486367820975812E-2</c:v>
                </c:pt>
                <c:pt idx="504">
                  <c:v>4.0233561742616164E-2</c:v>
                </c:pt>
                <c:pt idx="505">
                  <c:v>1.3602866680175296E-2</c:v>
                </c:pt>
                <c:pt idx="506">
                  <c:v>6.2463283969451666E-3</c:v>
                </c:pt>
                <c:pt idx="507">
                  <c:v>2.2481034894399343E-3</c:v>
                </c:pt>
                <c:pt idx="508">
                  <c:v>1.1121408711770142E-2</c:v>
                </c:pt>
                <c:pt idx="509">
                  <c:v>8.5364993817744761E-3</c:v>
                </c:pt>
                <c:pt idx="510">
                  <c:v>-9.6424862780003506E-3</c:v>
                </c:pt>
                <c:pt idx="511">
                  <c:v>-1.3656742629284513E-2</c:v>
                </c:pt>
                <c:pt idx="512">
                  <c:v>4.6561234464460144E-2</c:v>
                </c:pt>
                <c:pt idx="513">
                  <c:v>-2.0835487712532963E-2</c:v>
                </c:pt>
                <c:pt idx="514">
                  <c:v>1.6815941076070429E-2</c:v>
                </c:pt>
                <c:pt idx="515">
                  <c:v>1.0560631493598871E-2</c:v>
                </c:pt>
                <c:pt idx="516">
                  <c:v>9.5965439842982114E-3</c:v>
                </c:pt>
                <c:pt idx="517">
                  <c:v>-6.4332123206360947E-3</c:v>
                </c:pt>
                <c:pt idx="518">
                  <c:v>-1.9870800136834843E-2</c:v>
                </c:pt>
                <c:pt idx="519">
                  <c:v>6.7427097296339777E-3</c:v>
                </c:pt>
              </c:numCache>
            </c:numRef>
          </c:xVal>
          <c:yVal>
            <c:numRef>
              <c:f>Beta!$K$6:$K$525</c:f>
              <c:numCache>
                <c:formatCode>0.000%</c:formatCode>
                <c:ptCount val="520"/>
                <c:pt idx="0">
                  <c:v>3.3514872224549297E-3</c:v>
                </c:pt>
                <c:pt idx="1">
                  <c:v>2.7974947807933193E-2</c:v>
                </c:pt>
                <c:pt idx="2">
                  <c:v>1.0154346060113673E-2</c:v>
                </c:pt>
                <c:pt idx="3">
                  <c:v>-2.2919179734619988E-2</c:v>
                </c:pt>
                <c:pt idx="4">
                  <c:v>-2.4691358024691468E-2</c:v>
                </c:pt>
                <c:pt idx="5">
                  <c:v>-8.4388185654008518E-3</c:v>
                </c:pt>
                <c:pt idx="6">
                  <c:v>-7.659574468085073E-3</c:v>
                </c:pt>
                <c:pt idx="7">
                  <c:v>-4.4596912521440824E-2</c:v>
                </c:pt>
                <c:pt idx="8">
                  <c:v>1.1220825852782834E-2</c:v>
                </c:pt>
                <c:pt idx="9">
                  <c:v>-1.2871726586773269E-2</c:v>
                </c:pt>
                <c:pt idx="10">
                  <c:v>-5.2607913669064699E-2</c:v>
                </c:pt>
                <c:pt idx="11">
                  <c:v>1.9933554817275656E-2</c:v>
                </c:pt>
                <c:pt idx="12">
                  <c:v>-1.1167985109353129E-2</c:v>
                </c:pt>
                <c:pt idx="13">
                  <c:v>3.8117647058823367E-2</c:v>
                </c:pt>
                <c:pt idx="14">
                  <c:v>-1.8132366273798661E-3</c:v>
                </c:pt>
                <c:pt idx="15">
                  <c:v>3.9055404178020003E-2</c:v>
                </c:pt>
                <c:pt idx="16">
                  <c:v>-4.0646853146853124E-2</c:v>
                </c:pt>
                <c:pt idx="17">
                  <c:v>-3.6446469248291313E-3</c:v>
                </c:pt>
                <c:pt idx="18">
                  <c:v>-5.4869684499314619E-3</c:v>
                </c:pt>
                <c:pt idx="19">
                  <c:v>2.0689655172413834E-2</c:v>
                </c:pt>
                <c:pt idx="20">
                  <c:v>9.9099099099100307E-3</c:v>
                </c:pt>
                <c:pt idx="21">
                  <c:v>-4.5049063336306983E-2</c:v>
                </c:pt>
                <c:pt idx="22">
                  <c:v>1.2143858010275732E-2</c:v>
                </c:pt>
                <c:pt idx="23">
                  <c:v>3.4148592524226862E-2</c:v>
                </c:pt>
                <c:pt idx="24">
                  <c:v>-1.1601963409192395E-2</c:v>
                </c:pt>
                <c:pt idx="25">
                  <c:v>-1.3544018058690654E-2</c:v>
                </c:pt>
                <c:pt idx="26">
                  <c:v>1.4187643020594942E-2</c:v>
                </c:pt>
                <c:pt idx="27">
                  <c:v>-8.1227436823104737E-2</c:v>
                </c:pt>
                <c:pt idx="28">
                  <c:v>1.031434184675839E-2</c:v>
                </c:pt>
                <c:pt idx="29">
                  <c:v>2.9654837141468215E-2</c:v>
                </c:pt>
                <c:pt idx="30">
                  <c:v>-2.2190745986779947E-2</c:v>
                </c:pt>
                <c:pt idx="31">
                  <c:v>-9.0294543698696272E-2</c:v>
                </c:pt>
                <c:pt idx="32">
                  <c:v>1.1146496815286566E-2</c:v>
                </c:pt>
                <c:pt idx="33">
                  <c:v>-1.2598425196850505E-2</c:v>
                </c:pt>
                <c:pt idx="34">
                  <c:v>4.2530568846359529E-3</c:v>
                </c:pt>
                <c:pt idx="35">
                  <c:v>-1.2175754367390157E-2</c:v>
                </c:pt>
                <c:pt idx="36">
                  <c:v>-5.1982851018220755E-2</c:v>
                </c:pt>
                <c:pt idx="37">
                  <c:v>1.1871113623515894E-2</c:v>
                </c:pt>
                <c:pt idx="38">
                  <c:v>4.0223463687151018E-2</c:v>
                </c:pt>
                <c:pt idx="39">
                  <c:v>-2.6852846401719255E-3</c:v>
                </c:pt>
                <c:pt idx="40">
                  <c:v>1.077005923532548E-3</c:v>
                </c:pt>
                <c:pt idx="41">
                  <c:v>-1.7213555675094194E-2</c:v>
                </c:pt>
                <c:pt idx="42">
                  <c:v>1.1494252873563315E-2</c:v>
                </c:pt>
                <c:pt idx="43">
                  <c:v>-3.8961038961038863E-2</c:v>
                </c:pt>
                <c:pt idx="44">
                  <c:v>-6.700450450450457E-2</c:v>
                </c:pt>
                <c:pt idx="45">
                  <c:v>-1.3880506940253445E-2</c:v>
                </c:pt>
                <c:pt idx="46">
                  <c:v>-2.9987760097919258E-2</c:v>
                </c:pt>
                <c:pt idx="47">
                  <c:v>-4.8580441640378558E-2</c:v>
                </c:pt>
                <c:pt idx="48">
                  <c:v>-2.1220159151193685E-2</c:v>
                </c:pt>
                <c:pt idx="49">
                  <c:v>5.6910569105691033E-2</c:v>
                </c:pt>
                <c:pt idx="50">
                  <c:v>-2.6923076923076938E-2</c:v>
                </c:pt>
                <c:pt idx="51">
                  <c:v>-7.7733860342556027E-2</c:v>
                </c:pt>
                <c:pt idx="52">
                  <c:v>-4.4285714285714262E-2</c:v>
                </c:pt>
                <c:pt idx="53">
                  <c:v>3.1390134529148073E-2</c:v>
                </c:pt>
                <c:pt idx="54">
                  <c:v>-1.5942028985507339E-2</c:v>
                </c:pt>
                <c:pt idx="55">
                  <c:v>1.4727540500736325E-3</c:v>
                </c:pt>
                <c:pt idx="56">
                  <c:v>-1.4705882352941124E-2</c:v>
                </c:pt>
                <c:pt idx="57">
                  <c:v>0.11268656716417902</c:v>
                </c:pt>
                <c:pt idx="58">
                  <c:v>1.0731052984574108E-2</c:v>
                </c:pt>
                <c:pt idx="59">
                  <c:v>0.11811546118115479</c:v>
                </c:pt>
                <c:pt idx="60">
                  <c:v>3.5608308605341588E-3</c:v>
                </c:pt>
                <c:pt idx="61">
                  <c:v>1.4192785334121716E-2</c:v>
                </c:pt>
                <c:pt idx="62">
                  <c:v>-2.4489795918367196E-2</c:v>
                </c:pt>
                <c:pt idx="63">
                  <c:v>3.7059175134489086E-2</c:v>
                </c:pt>
                <c:pt idx="64">
                  <c:v>-8.7608069164265223E-2</c:v>
                </c:pt>
                <c:pt idx="65">
                  <c:v>6.8856601389766459E-2</c:v>
                </c:pt>
                <c:pt idx="66">
                  <c:v>2.3640661938534091E-2</c:v>
                </c:pt>
                <c:pt idx="67">
                  <c:v>-2.3672055427251704E-2</c:v>
                </c:pt>
                <c:pt idx="68">
                  <c:v>9.4618568894144772E-3</c:v>
                </c:pt>
                <c:pt idx="69">
                  <c:v>-2.5776215582894002E-2</c:v>
                </c:pt>
                <c:pt idx="70">
                  <c:v>-3.7883343355381793E-2</c:v>
                </c:pt>
                <c:pt idx="71">
                  <c:v>3.5625000000000018E-2</c:v>
                </c:pt>
                <c:pt idx="72">
                  <c:v>-1.991550995775504E-2</c:v>
                </c:pt>
                <c:pt idx="73">
                  <c:v>-8.6206896551722645E-3</c:v>
                </c:pt>
                <c:pt idx="74">
                  <c:v>-4.4720496894409933E-2</c:v>
                </c:pt>
                <c:pt idx="75">
                  <c:v>-2.4057217165149636E-2</c:v>
                </c:pt>
                <c:pt idx="76">
                  <c:v>0</c:v>
                </c:pt>
                <c:pt idx="77">
                  <c:v>2.931379080612917E-2</c:v>
                </c:pt>
                <c:pt idx="78">
                  <c:v>2.9773462783171611E-2</c:v>
                </c:pt>
                <c:pt idx="79">
                  <c:v>4.0226272784412265E-2</c:v>
                </c:pt>
                <c:pt idx="80">
                  <c:v>3.6253776435045237E-2</c:v>
                </c:pt>
                <c:pt idx="81">
                  <c:v>7.4052478134110977E-2</c:v>
                </c:pt>
                <c:pt idx="82">
                  <c:v>1.4657980456026065E-2</c:v>
                </c:pt>
                <c:pt idx="83">
                  <c:v>-2.3006955591225231E-2</c:v>
                </c:pt>
                <c:pt idx="84">
                  <c:v>1.0952902519167473E-2</c:v>
                </c:pt>
                <c:pt idx="85">
                  <c:v>2.3835319609967431E-2</c:v>
                </c:pt>
                <c:pt idx="86">
                  <c:v>-2.8571428571428581E-2</c:v>
                </c:pt>
                <c:pt idx="87">
                  <c:v>-2.1786492374727628E-2</c:v>
                </c:pt>
                <c:pt idx="88">
                  <c:v>-1.6703786191537562E-3</c:v>
                </c:pt>
                <c:pt idx="89">
                  <c:v>1.6731734523145469E-3</c:v>
                </c:pt>
                <c:pt idx="90">
                  <c:v>3.786191536748329E-2</c:v>
                </c:pt>
                <c:pt idx="91">
                  <c:v>-3.9699570815450724E-2</c:v>
                </c:pt>
                <c:pt idx="92">
                  <c:v>-8.379888268156388E-3</c:v>
                </c:pt>
                <c:pt idx="93">
                  <c:v>-0.10873239436619719</c:v>
                </c:pt>
                <c:pt idx="94">
                  <c:v>-2.7812895069532217E-2</c:v>
                </c:pt>
                <c:pt idx="95">
                  <c:v>8.8426527958387346E-2</c:v>
                </c:pt>
                <c:pt idx="96">
                  <c:v>7.7658303464755996E-3</c:v>
                </c:pt>
                <c:pt idx="97">
                  <c:v>3.2009484291641854E-2</c:v>
                </c:pt>
                <c:pt idx="98">
                  <c:v>-3.4462952326249408E-2</c:v>
                </c:pt>
                <c:pt idx="99">
                  <c:v>7.9714455681142216E-2</c:v>
                </c:pt>
                <c:pt idx="100">
                  <c:v>-5.4545454545454453E-2</c:v>
                </c:pt>
                <c:pt idx="101">
                  <c:v>-2.8554778554778504E-2</c:v>
                </c:pt>
                <c:pt idx="102">
                  <c:v>1.0797840431913563E-2</c:v>
                </c:pt>
                <c:pt idx="103">
                  <c:v>0.10623145400593459</c:v>
                </c:pt>
                <c:pt idx="104">
                  <c:v>0</c:v>
                </c:pt>
                <c:pt idx="105">
                  <c:v>-2.8969957081545039E-2</c:v>
                </c:pt>
                <c:pt idx="106">
                  <c:v>1.8232044198895014E-2</c:v>
                </c:pt>
                <c:pt idx="107">
                  <c:v>0.20075963103635375</c:v>
                </c:pt>
                <c:pt idx="108">
                  <c:v>6.7329417080885801E-2</c:v>
                </c:pt>
                <c:pt idx="109">
                  <c:v>-6.4352243861134584E-2</c:v>
                </c:pt>
                <c:pt idx="110">
                  <c:v>-5.4298642533937569E-3</c:v>
                </c:pt>
                <c:pt idx="111">
                  <c:v>3.3666969972702354E-2</c:v>
                </c:pt>
                <c:pt idx="112">
                  <c:v>4.4014084507042472E-3</c:v>
                </c:pt>
                <c:pt idx="113">
                  <c:v>7.4496056091146734E-3</c:v>
                </c:pt>
                <c:pt idx="114">
                  <c:v>1.7833840800348E-2</c:v>
                </c:pt>
                <c:pt idx="115">
                  <c:v>3.9316239316239399E-2</c:v>
                </c:pt>
                <c:pt idx="116">
                  <c:v>4.0296052631578982E-2</c:v>
                </c:pt>
                <c:pt idx="117">
                  <c:v>1.2648221343873445E-2</c:v>
                </c:pt>
                <c:pt idx="118">
                  <c:v>-2.3809523809523836E-2</c:v>
                </c:pt>
                <c:pt idx="119">
                  <c:v>7.0371851259496188E-2</c:v>
                </c:pt>
                <c:pt idx="120">
                  <c:v>-1.1953679491968683E-2</c:v>
                </c:pt>
                <c:pt idx="121">
                  <c:v>2.0037807183364897E-2</c:v>
                </c:pt>
                <c:pt idx="122">
                  <c:v>-3.2616753150481848E-2</c:v>
                </c:pt>
                <c:pt idx="123">
                  <c:v>5.5938697318007602E-2</c:v>
                </c:pt>
                <c:pt idx="124">
                  <c:v>-3.2656023222060737E-3</c:v>
                </c:pt>
                <c:pt idx="125">
                  <c:v>-1.4561339643246463E-3</c:v>
                </c:pt>
                <c:pt idx="126">
                  <c:v>2.916514764855993E-3</c:v>
                </c:pt>
                <c:pt idx="127">
                  <c:v>-7.6335877862595547E-3</c:v>
                </c:pt>
                <c:pt idx="128">
                  <c:v>-3.1135531135531136E-2</c:v>
                </c:pt>
                <c:pt idx="129">
                  <c:v>-4.1587901701323204E-3</c:v>
                </c:pt>
                <c:pt idx="130">
                  <c:v>3.4927866362946203E-2</c:v>
                </c:pt>
                <c:pt idx="131">
                  <c:v>2.4578136463683009E-2</c:v>
                </c:pt>
                <c:pt idx="132">
                  <c:v>-6.8027210884353817E-3</c:v>
                </c:pt>
                <c:pt idx="133">
                  <c:v>4.5421773612112526E-2</c:v>
                </c:pt>
                <c:pt idx="134">
                  <c:v>1.3448275862069092E-2</c:v>
                </c:pt>
                <c:pt idx="135">
                  <c:v>-3.7427696495406781E-3</c:v>
                </c:pt>
                <c:pt idx="136">
                  <c:v>-1.7076502732240595E-3</c:v>
                </c:pt>
                <c:pt idx="137">
                  <c:v>7.8686281217927867E-3</c:v>
                </c:pt>
                <c:pt idx="138">
                  <c:v>-3.4283774609640272E-2</c:v>
                </c:pt>
                <c:pt idx="139">
                  <c:v>4.1476274165202165E-2</c:v>
                </c:pt>
                <c:pt idx="140">
                  <c:v>4.7924400944988177E-2</c:v>
                </c:pt>
                <c:pt idx="141">
                  <c:v>-3.0595813204508882E-2</c:v>
                </c:pt>
                <c:pt idx="142">
                  <c:v>1.1960132890365349E-2</c:v>
                </c:pt>
                <c:pt idx="143">
                  <c:v>2.1996060407091234E-2</c:v>
                </c:pt>
                <c:pt idx="144">
                  <c:v>2.891101831031162E-2</c:v>
                </c:pt>
                <c:pt idx="145">
                  <c:v>7.4929753356229867E-3</c:v>
                </c:pt>
                <c:pt idx="146">
                  <c:v>-3.0368763557483858E-2</c:v>
                </c:pt>
                <c:pt idx="147">
                  <c:v>-2.8763183125599223E-2</c:v>
                </c:pt>
                <c:pt idx="148">
                  <c:v>-3.6525172754195423E-2</c:v>
                </c:pt>
                <c:pt idx="149">
                  <c:v>3.4836065573770503E-2</c:v>
                </c:pt>
                <c:pt idx="150">
                  <c:v>2.1452145214521323E-2</c:v>
                </c:pt>
                <c:pt idx="151">
                  <c:v>3.0694668820678395E-2</c:v>
                </c:pt>
                <c:pt idx="152">
                  <c:v>1.2852664576802564E-2</c:v>
                </c:pt>
                <c:pt idx="153">
                  <c:v>5.2615289384091435E-2</c:v>
                </c:pt>
                <c:pt idx="154">
                  <c:v>-1.5877683034401624E-2</c:v>
                </c:pt>
                <c:pt idx="155">
                  <c:v>3.0176277263220808E-2</c:v>
                </c:pt>
                <c:pt idx="156">
                  <c:v>4.9593967517401527E-2</c:v>
                </c:pt>
                <c:pt idx="157">
                  <c:v>-4.0066316662061174E-2</c:v>
                </c:pt>
                <c:pt idx="158">
                  <c:v>4.8359240069084652E-2</c:v>
                </c:pt>
                <c:pt idx="159">
                  <c:v>-1.4277869302581125E-2</c:v>
                </c:pt>
                <c:pt idx="160">
                  <c:v>-9.9442896935933112E-2</c:v>
                </c:pt>
                <c:pt idx="161">
                  <c:v>5.1964120012372383E-2</c:v>
                </c:pt>
                <c:pt idx="162">
                  <c:v>7.05674801528966E-3</c:v>
                </c:pt>
                <c:pt idx="163">
                  <c:v>-6.4233576642335866E-2</c:v>
                </c:pt>
                <c:pt idx="164">
                  <c:v>4.7113884555382457E-2</c:v>
                </c:pt>
                <c:pt idx="165">
                  <c:v>-4.4994040524434009E-2</c:v>
                </c:pt>
                <c:pt idx="166">
                  <c:v>-5.897035881435253E-2</c:v>
                </c:pt>
                <c:pt idx="167">
                  <c:v>-1.7904509283819592E-2</c:v>
                </c:pt>
                <c:pt idx="168">
                  <c:v>0</c:v>
                </c:pt>
                <c:pt idx="169">
                  <c:v>-1.6542876434841425E-2</c:v>
                </c:pt>
                <c:pt idx="170">
                  <c:v>4.462753175420664E-3</c:v>
                </c:pt>
                <c:pt idx="171">
                  <c:v>-2.6999316473000801E-2</c:v>
                </c:pt>
                <c:pt idx="172">
                  <c:v>9.4134176325957108E-2</c:v>
                </c:pt>
                <c:pt idx="173">
                  <c:v>-2.792937399678963E-2</c:v>
                </c:pt>
                <c:pt idx="174">
                  <c:v>-3.3025099075297271E-2</c:v>
                </c:pt>
                <c:pt idx="175">
                  <c:v>7.991803278688514E-2</c:v>
                </c:pt>
                <c:pt idx="176">
                  <c:v>2.2454142947501587E-2</c:v>
                </c:pt>
                <c:pt idx="177">
                  <c:v>-2.7837921435198698E-3</c:v>
                </c:pt>
                <c:pt idx="178">
                  <c:v>-4.652605459056991E-3</c:v>
                </c:pt>
                <c:pt idx="179">
                  <c:v>-9.9719538797133911E-3</c:v>
                </c:pt>
                <c:pt idx="180">
                  <c:v>3.147623544224265E-3</c:v>
                </c:pt>
                <c:pt idx="181">
                  <c:v>9.4132412927517839E-2</c:v>
                </c:pt>
                <c:pt idx="182">
                  <c:v>3.5847433323773936E-2</c:v>
                </c:pt>
                <c:pt idx="183">
                  <c:v>-1.9933554817275767E-2</c:v>
                </c:pt>
                <c:pt idx="184">
                  <c:v>-1.0451977401129908E-2</c:v>
                </c:pt>
                <c:pt idx="185">
                  <c:v>-7.9931487296602821E-3</c:v>
                </c:pt>
                <c:pt idx="186">
                  <c:v>-6.043165467625955E-3</c:v>
                </c:pt>
                <c:pt idx="187">
                  <c:v>-2.3740590619571567E-2</c:v>
                </c:pt>
                <c:pt idx="188">
                  <c:v>2.9062870699881449E-2</c:v>
                </c:pt>
                <c:pt idx="189">
                  <c:v>-4.8991354466859649E-3</c:v>
                </c:pt>
                <c:pt idx="190">
                  <c:v>-3.0697943816970774E-2</c:v>
                </c:pt>
                <c:pt idx="191">
                  <c:v>2.7786077083955751E-2</c:v>
                </c:pt>
                <c:pt idx="192">
                  <c:v>4.854651162790713E-2</c:v>
                </c:pt>
                <c:pt idx="193">
                  <c:v>-4.2140282783476701E-2</c:v>
                </c:pt>
                <c:pt idx="194">
                  <c:v>-2.0839363241678677E-2</c:v>
                </c:pt>
                <c:pt idx="195">
                  <c:v>-8.1879988176175034E-2</c:v>
                </c:pt>
                <c:pt idx="196">
                  <c:v>-5.0547327752736626E-2</c:v>
                </c:pt>
                <c:pt idx="197">
                  <c:v>2.7806035944387908E-2</c:v>
                </c:pt>
                <c:pt idx="198">
                  <c:v>-2.4744308808973936E-2</c:v>
                </c:pt>
                <c:pt idx="199">
                  <c:v>3.4844384303112319E-2</c:v>
                </c:pt>
                <c:pt idx="200">
                  <c:v>-7.9764628963713724E-2</c:v>
                </c:pt>
                <c:pt idx="201">
                  <c:v>1.9538188277087087E-2</c:v>
                </c:pt>
                <c:pt idx="202">
                  <c:v>-1.7770034843205496E-2</c:v>
                </c:pt>
                <c:pt idx="203">
                  <c:v>-7.4494501596310769E-2</c:v>
                </c:pt>
                <c:pt idx="204">
                  <c:v>-6.937523955538516E-2</c:v>
                </c:pt>
                <c:pt idx="205">
                  <c:v>-2.1828665568369043E-2</c:v>
                </c:pt>
                <c:pt idx="206">
                  <c:v>1.7263157894736869E-2</c:v>
                </c:pt>
                <c:pt idx="207">
                  <c:v>5.0082781456953773E-2</c:v>
                </c:pt>
                <c:pt idx="208">
                  <c:v>3.8628301143082355E-2</c:v>
                </c:pt>
                <c:pt idx="209">
                  <c:v>8.3491461100569264E-2</c:v>
                </c:pt>
                <c:pt idx="210">
                  <c:v>-2.241681260945716E-2</c:v>
                </c:pt>
                <c:pt idx="211">
                  <c:v>5.1594410605517727E-2</c:v>
                </c:pt>
                <c:pt idx="212">
                  <c:v>1.635434412265746E-2</c:v>
                </c:pt>
                <c:pt idx="213">
                  <c:v>1.3744552463962556E-2</c:v>
                </c:pt>
                <c:pt idx="214">
                  <c:v>-3.5714285714285698E-2</c:v>
                </c:pt>
                <c:pt idx="215">
                  <c:v>2.7434842249656199E-3</c:v>
                </c:pt>
                <c:pt idx="216">
                  <c:v>-4.2749658002736002E-2</c:v>
                </c:pt>
                <c:pt idx="217">
                  <c:v>4.0014290818149334E-2</c:v>
                </c:pt>
                <c:pt idx="218">
                  <c:v>-3.813122638268629E-2</c:v>
                </c:pt>
                <c:pt idx="219">
                  <c:v>8.9285714285713969E-3</c:v>
                </c:pt>
                <c:pt idx="220">
                  <c:v>1.2389380530973604E-2</c:v>
                </c:pt>
                <c:pt idx="221">
                  <c:v>1.9230769230769162E-2</c:v>
                </c:pt>
                <c:pt idx="222">
                  <c:v>8.5763293310463062E-2</c:v>
                </c:pt>
                <c:pt idx="223">
                  <c:v>3.9178515007898929E-2</c:v>
                </c:pt>
                <c:pt idx="224">
                  <c:v>1.4898145332927992E-2</c:v>
                </c:pt>
                <c:pt idx="225">
                  <c:v>-1.7675254643499172E-2</c:v>
                </c:pt>
                <c:pt idx="226">
                  <c:v>0</c:v>
                </c:pt>
                <c:pt idx="227">
                  <c:v>-2.9887160719731631E-2</c:v>
                </c:pt>
                <c:pt idx="228">
                  <c:v>-7.5447972335743407E-2</c:v>
                </c:pt>
                <c:pt idx="229">
                  <c:v>0.11016660999659966</c:v>
                </c:pt>
                <c:pt idx="230">
                  <c:v>2.1745788667687727E-2</c:v>
                </c:pt>
                <c:pt idx="231">
                  <c:v>1.9784172661870603E-2</c:v>
                </c:pt>
                <c:pt idx="232">
                  <c:v>8.2304526748968598E-3</c:v>
                </c:pt>
                <c:pt idx="233">
                  <c:v>4.3148688046647399E-2</c:v>
                </c:pt>
                <c:pt idx="234">
                  <c:v>8.3845723868081201E-4</c:v>
                </c:pt>
                <c:pt idx="235">
                  <c:v>-4.4121753700083977E-2</c:v>
                </c:pt>
                <c:pt idx="236">
                  <c:v>5.5799006719252198E-2</c:v>
                </c:pt>
                <c:pt idx="237">
                  <c:v>-0.12755949086884333</c:v>
                </c:pt>
                <c:pt idx="238">
                  <c:v>4.1547732318427011E-2</c:v>
                </c:pt>
                <c:pt idx="239">
                  <c:v>-2.5578562728380105E-2</c:v>
                </c:pt>
                <c:pt idx="240">
                  <c:v>0.1171875</c:v>
                </c:pt>
                <c:pt idx="241">
                  <c:v>5.5384615384615365E-2</c:v>
                </c:pt>
                <c:pt idx="242">
                  <c:v>7.8187119003445549E-2</c:v>
                </c:pt>
                <c:pt idx="243">
                  <c:v>-1.2291052114061007E-2</c:v>
                </c:pt>
                <c:pt idx="244">
                  <c:v>-2.9865604778496202E-3</c:v>
                </c:pt>
                <c:pt idx="245">
                  <c:v>-2.9455816275586577E-2</c:v>
                </c:pt>
                <c:pt idx="246">
                  <c:v>-3.3179012345678993E-2</c:v>
                </c:pt>
                <c:pt idx="247">
                  <c:v>3.0061186485767388E-2</c:v>
                </c:pt>
                <c:pt idx="248">
                  <c:v>3.2283057851239638E-2</c:v>
                </c:pt>
                <c:pt idx="249">
                  <c:v>3.1023267450587921E-2</c:v>
                </c:pt>
                <c:pt idx="250">
                  <c:v>4.9502547925260876E-2</c:v>
                </c:pt>
                <c:pt idx="251">
                  <c:v>-2.2658959537572132E-2</c:v>
                </c:pt>
                <c:pt idx="252">
                  <c:v>3.9271350839839014E-2</c:v>
                </c:pt>
                <c:pt idx="253">
                  <c:v>-3.3917596175734199E-2</c:v>
                </c:pt>
                <c:pt idx="254">
                  <c:v>3.2045240339302561E-2</c:v>
                </c:pt>
                <c:pt idx="255">
                  <c:v>1.9406392694063967E-2</c:v>
                </c:pt>
                <c:pt idx="256">
                  <c:v>-5.3751399776036379E-3</c:v>
                </c:pt>
                <c:pt idx="257">
                  <c:v>8.6467011934249216E-2</c:v>
                </c:pt>
                <c:pt idx="258">
                  <c:v>-3.7305699481865462E-3</c:v>
                </c:pt>
                <c:pt idx="259">
                  <c:v>-1.5810276679841806E-2</c:v>
                </c:pt>
                <c:pt idx="260">
                  <c:v>5.4111181568378575E-2</c:v>
                </c:pt>
                <c:pt idx="261">
                  <c:v>9.8255464206937759E-3</c:v>
                </c:pt>
                <c:pt idx="262">
                  <c:v>1.2907069102462199E-2</c:v>
                </c:pt>
                <c:pt idx="263">
                  <c:v>-7.2338757106449658E-2</c:v>
                </c:pt>
                <c:pt idx="264">
                  <c:v>8.4530853761610736E-4</c:v>
                </c:pt>
                <c:pt idx="265">
                  <c:v>-3.4839527027026973E-2</c:v>
                </c:pt>
                <c:pt idx="266">
                  <c:v>-4.3754101947068857E-4</c:v>
                </c:pt>
                <c:pt idx="267">
                  <c:v>-8.8203107901072442E-2</c:v>
                </c:pt>
                <c:pt idx="268">
                  <c:v>-2.7844455112817967E-2</c:v>
                </c:pt>
                <c:pt idx="269">
                  <c:v>-0.1123456790123456</c:v>
                </c:pt>
                <c:pt idx="270">
                  <c:v>-0.25340751043115439</c:v>
                </c:pt>
                <c:pt idx="271">
                  <c:v>0.32116244411326389</c:v>
                </c:pt>
                <c:pt idx="272">
                  <c:v>-9.9830795262267347E-2</c:v>
                </c:pt>
                <c:pt idx="273">
                  <c:v>0.22681704260651614</c:v>
                </c:pt>
                <c:pt idx="274">
                  <c:v>-7.4055158324820569E-3</c:v>
                </c:pt>
                <c:pt idx="275">
                  <c:v>1.8008747105737744E-3</c:v>
                </c:pt>
                <c:pt idx="276">
                  <c:v>1.5921931176168691E-2</c:v>
                </c:pt>
                <c:pt idx="277">
                  <c:v>0.11046511627906974</c:v>
                </c:pt>
                <c:pt idx="278">
                  <c:v>-7.3753699066697043E-2</c:v>
                </c:pt>
                <c:pt idx="279">
                  <c:v>0.11108380437453924</c:v>
                </c:pt>
                <c:pt idx="280">
                  <c:v>5.2864410528644212E-2</c:v>
                </c:pt>
                <c:pt idx="281">
                  <c:v>0.11659663865546221</c:v>
                </c:pt>
                <c:pt idx="282">
                  <c:v>-7.3941674506114774E-2</c:v>
                </c:pt>
                <c:pt idx="283">
                  <c:v>7.8423405119870004E-2</c:v>
                </c:pt>
                <c:pt idx="284">
                  <c:v>-0.1288620949510173</c:v>
                </c:pt>
                <c:pt idx="285">
                  <c:v>7.9368512110726597E-2</c:v>
                </c:pt>
                <c:pt idx="286">
                  <c:v>3.6064916850331308E-3</c:v>
                </c:pt>
                <c:pt idx="287">
                  <c:v>3.4537831902575311E-2</c:v>
                </c:pt>
                <c:pt idx="288">
                  <c:v>3.8595137012737979E-3</c:v>
                </c:pt>
                <c:pt idx="289">
                  <c:v>-5.6132256824298343E-2</c:v>
                </c:pt>
                <c:pt idx="290">
                  <c:v>-6.5173116089612959E-3</c:v>
                </c:pt>
                <c:pt idx="291">
                  <c:v>-1.8655186551865599E-2</c:v>
                </c:pt>
                <c:pt idx="292">
                  <c:v>-1.7547524545644344E-2</c:v>
                </c:pt>
                <c:pt idx="293">
                  <c:v>-9.3557303848607054E-3</c:v>
                </c:pt>
                <c:pt idx="294">
                  <c:v>4.2927666881298343E-4</c:v>
                </c:pt>
                <c:pt idx="295">
                  <c:v>-4.033469212615326E-2</c:v>
                </c:pt>
                <c:pt idx="296">
                  <c:v>-1.3413816230716247E-3</c:v>
                </c:pt>
                <c:pt idx="297">
                  <c:v>1.119319453771972E-3</c:v>
                </c:pt>
                <c:pt idx="298">
                  <c:v>5.8586762075134358E-2</c:v>
                </c:pt>
                <c:pt idx="299">
                  <c:v>-1.6687790452049156E-2</c:v>
                </c:pt>
                <c:pt idx="300">
                  <c:v>-0.13082706766917285</c:v>
                </c:pt>
                <c:pt idx="301">
                  <c:v>1.7053880375679675E-2</c:v>
                </c:pt>
                <c:pt idx="302">
                  <c:v>-0.10425273390036449</c:v>
                </c:pt>
                <c:pt idx="303">
                  <c:v>0.13022246337493204</c:v>
                </c:pt>
                <c:pt idx="304">
                  <c:v>6.1929908785405718E-2</c:v>
                </c:pt>
                <c:pt idx="305">
                  <c:v>-2.396021699819173E-2</c:v>
                </c:pt>
                <c:pt idx="306">
                  <c:v>1.5979620194534361E-2</c:v>
                </c:pt>
                <c:pt idx="307">
                  <c:v>0.10553909277410534</c:v>
                </c:pt>
                <c:pt idx="308">
                  <c:v>-1.2371134020618624E-2</c:v>
                </c:pt>
                <c:pt idx="309">
                  <c:v>-2.5052192066805645E-3</c:v>
                </c:pt>
                <c:pt idx="310">
                  <c:v>2.7417329426538295E-2</c:v>
                </c:pt>
                <c:pt idx="311">
                  <c:v>-2.2407822367082053E-3</c:v>
                </c:pt>
                <c:pt idx="312">
                  <c:v>-4.1241322988974982E-2</c:v>
                </c:pt>
                <c:pt idx="313">
                  <c:v>2.1081771720613318E-2</c:v>
                </c:pt>
                <c:pt idx="314">
                  <c:v>-3.1699687174139846E-2</c:v>
                </c:pt>
                <c:pt idx="315">
                  <c:v>-1.0553521430109902E-2</c:v>
                </c:pt>
                <c:pt idx="316">
                  <c:v>0.10339573356552023</c:v>
                </c:pt>
                <c:pt idx="317">
                  <c:v>1.519037285460656E-2</c:v>
                </c:pt>
                <c:pt idx="318">
                  <c:v>7.1900505246793589E-3</c:v>
                </c:pt>
                <c:pt idx="319">
                  <c:v>-4.5726413274165489E-2</c:v>
                </c:pt>
                <c:pt idx="320">
                  <c:v>2.021835826930829E-3</c:v>
                </c:pt>
                <c:pt idx="321">
                  <c:v>-2.9862792574657071E-2</c:v>
                </c:pt>
                <c:pt idx="322">
                  <c:v>-1.643094841930115E-2</c:v>
                </c:pt>
                <c:pt idx="323">
                  <c:v>-1.2687671812222523E-2</c:v>
                </c:pt>
                <c:pt idx="324">
                  <c:v>2.8271578496465999E-2</c:v>
                </c:pt>
                <c:pt idx="325">
                  <c:v>-2.0412414080399843E-2</c:v>
                </c:pt>
                <c:pt idx="326">
                  <c:v>9.6534127152881011E-2</c:v>
                </c:pt>
                <c:pt idx="327">
                  <c:v>3.1413612565444948E-2</c:v>
                </c:pt>
                <c:pt idx="328">
                  <c:v>4.0985147584132298E-2</c:v>
                </c:pt>
                <c:pt idx="329">
                  <c:v>5.1471916200108492E-2</c:v>
                </c:pt>
                <c:pt idx="330">
                  <c:v>-1.3740982480247244E-2</c:v>
                </c:pt>
                <c:pt idx="331">
                  <c:v>1.741553465690604E-4</c:v>
                </c:pt>
                <c:pt idx="332">
                  <c:v>-1.5671251958906396E-3</c:v>
                </c:pt>
                <c:pt idx="333">
                  <c:v>1.2207882804324832E-3</c:v>
                </c:pt>
                <c:pt idx="334">
                  <c:v>6.6190559136038996E-3</c:v>
                </c:pt>
                <c:pt idx="335">
                  <c:v>-7.267693372555839E-3</c:v>
                </c:pt>
                <c:pt idx="336">
                  <c:v>7.3383301377026422E-2</c:v>
                </c:pt>
                <c:pt idx="337">
                  <c:v>4.3033452419616758E-2</c:v>
                </c:pt>
                <c:pt idx="338">
                  <c:v>-4.7641289117234975E-2</c:v>
                </c:pt>
                <c:pt idx="339">
                  <c:v>-7.2421121464770311E-2</c:v>
                </c:pt>
                <c:pt idx="340">
                  <c:v>4.7585477617201111E-2</c:v>
                </c:pt>
                <c:pt idx="341">
                  <c:v>-9.7577388963661082E-3</c:v>
                </c:pt>
                <c:pt idx="342">
                  <c:v>4.7230716955487528E-2</c:v>
                </c:pt>
                <c:pt idx="343">
                  <c:v>-3.6826735885788553E-2</c:v>
                </c:pt>
                <c:pt idx="344">
                  <c:v>-5.2214923361967203E-2</c:v>
                </c:pt>
                <c:pt idx="345">
                  <c:v>4.229607250755274E-2</c:v>
                </c:pt>
                <c:pt idx="346">
                  <c:v>5.3878942881500524E-2</c:v>
                </c:pt>
                <c:pt idx="347">
                  <c:v>-1.7634686943860278E-2</c:v>
                </c:pt>
                <c:pt idx="348">
                  <c:v>3.4255599472990728E-2</c:v>
                </c:pt>
                <c:pt idx="349">
                  <c:v>-6.2101910828025186E-3</c:v>
                </c:pt>
                <c:pt idx="350">
                  <c:v>-8.6524595417400985E-3</c:v>
                </c:pt>
                <c:pt idx="351">
                  <c:v>5.640859867464032E-2</c:v>
                </c:pt>
                <c:pt idx="352">
                  <c:v>3.1517747858017087E-2</c:v>
                </c:pt>
                <c:pt idx="353">
                  <c:v>0.18243844556511424</c:v>
                </c:pt>
                <c:pt idx="354">
                  <c:v>-3.4746613146011018E-2</c:v>
                </c:pt>
                <c:pt idx="355">
                  <c:v>-1.299545159194615E-4</c:v>
                </c:pt>
                <c:pt idx="356">
                  <c:v>-2.5344424226670159E-2</c:v>
                </c:pt>
                <c:pt idx="357">
                  <c:v>-5.334044539271332E-4</c:v>
                </c:pt>
                <c:pt idx="358">
                  <c:v>-4.2828552368245565E-2</c:v>
                </c:pt>
                <c:pt idx="359">
                  <c:v>-2.2720936715918572E-2</c:v>
                </c:pt>
                <c:pt idx="360">
                  <c:v>-6.561118242761288E-3</c:v>
                </c:pt>
                <c:pt idx="361">
                  <c:v>9.9066762383344109E-3</c:v>
                </c:pt>
                <c:pt idx="362">
                  <c:v>5.5871481376172705E-2</c:v>
                </c:pt>
                <c:pt idx="363">
                  <c:v>-2.4774471522821973E-2</c:v>
                </c:pt>
                <c:pt idx="364">
                  <c:v>-4.7908325279580444E-2</c:v>
                </c:pt>
                <c:pt idx="365">
                  <c:v>-1.8851508120648619E-3</c:v>
                </c:pt>
                <c:pt idx="366">
                  <c:v>-4.2568647392125403E-2</c:v>
                </c:pt>
                <c:pt idx="367">
                  <c:v>3.4294385432473318E-2</c:v>
                </c:pt>
                <c:pt idx="368">
                  <c:v>3.1836854460093988E-2</c:v>
                </c:pt>
                <c:pt idx="369">
                  <c:v>-6.625906441063556E-2</c:v>
                </c:pt>
                <c:pt idx="370">
                  <c:v>-2.2841480127912317E-2</c:v>
                </c:pt>
                <c:pt idx="371">
                  <c:v>2.3375409069658737E-2</c:v>
                </c:pt>
                <c:pt idx="372">
                  <c:v>-3.3348560986751985E-2</c:v>
                </c:pt>
                <c:pt idx="373">
                  <c:v>-6.7737870195336836E-3</c:v>
                </c:pt>
                <c:pt idx="374">
                  <c:v>-7.454401268834232E-3</c:v>
                </c:pt>
                <c:pt idx="375">
                  <c:v>-1.2783636944710963E-3</c:v>
                </c:pt>
                <c:pt idx="376">
                  <c:v>-2.7200000000000557E-3</c:v>
                </c:pt>
                <c:pt idx="377">
                  <c:v>-7.6528156585913609E-2</c:v>
                </c:pt>
                <c:pt idx="378">
                  <c:v>-1.2161223071577298E-3</c:v>
                </c:pt>
                <c:pt idx="379">
                  <c:v>-6.1923812837015202E-2</c:v>
                </c:pt>
                <c:pt idx="380">
                  <c:v>-7.7322455034303794E-2</c:v>
                </c:pt>
                <c:pt idx="381">
                  <c:v>6.3102893890675249E-2</c:v>
                </c:pt>
                <c:pt idx="382">
                  <c:v>2.457466918714557E-2</c:v>
                </c:pt>
                <c:pt idx="383">
                  <c:v>5.1660516605165352E-3</c:v>
                </c:pt>
                <c:pt idx="384">
                  <c:v>0.10719530102790031</c:v>
                </c:pt>
                <c:pt idx="385">
                  <c:v>-4.2108753315649894E-2</c:v>
                </c:pt>
                <c:pt idx="386">
                  <c:v>-5.7632398753894032E-2</c:v>
                </c:pt>
                <c:pt idx="387">
                  <c:v>-0.11386593204775031</c:v>
                </c:pt>
                <c:pt idx="388">
                  <c:v>7.7720207253886064E-2</c:v>
                </c:pt>
                <c:pt idx="389">
                  <c:v>-5.2692307692307705E-2</c:v>
                </c:pt>
                <c:pt idx="390">
                  <c:v>4.6691027202598656E-2</c:v>
                </c:pt>
                <c:pt idx="391">
                  <c:v>-1.3770364623739373E-2</c:v>
                </c:pt>
                <c:pt idx="392">
                  <c:v>6.0766961651917306E-2</c:v>
                </c:pt>
                <c:pt idx="393">
                  <c:v>5.8583611420096382E-2</c:v>
                </c:pt>
                <c:pt idx="394">
                  <c:v>7.5306479859895692E-3</c:v>
                </c:pt>
                <c:pt idx="395">
                  <c:v>6.0316356683469463E-2</c:v>
                </c:pt>
                <c:pt idx="396">
                  <c:v>-4.7049180327868756E-2</c:v>
                </c:pt>
                <c:pt idx="397">
                  <c:v>-3.0276965422329383E-2</c:v>
                </c:pt>
                <c:pt idx="398">
                  <c:v>-2.4303707645910944E-2</c:v>
                </c:pt>
                <c:pt idx="399">
                  <c:v>5.6545454545454454E-2</c:v>
                </c:pt>
                <c:pt idx="400">
                  <c:v>-5.6788848735157438E-2</c:v>
                </c:pt>
                <c:pt idx="401">
                  <c:v>-9.505564677978473E-2</c:v>
                </c:pt>
                <c:pt idx="402">
                  <c:v>-6.25E-2</c:v>
                </c:pt>
                <c:pt idx="403">
                  <c:v>4.8817204301075279E-2</c:v>
                </c:pt>
                <c:pt idx="404">
                  <c:v>-2.8911215911420984E-2</c:v>
                </c:pt>
                <c:pt idx="405">
                  <c:v>8.1081081081081141E-2</c:v>
                </c:pt>
                <c:pt idx="406">
                  <c:v>8.6523437499999911E-2</c:v>
                </c:pt>
                <c:pt idx="407">
                  <c:v>0.12493259032895909</c:v>
                </c:pt>
                <c:pt idx="408">
                  <c:v>4.2186001917545513E-2</c:v>
                </c:pt>
                <c:pt idx="409">
                  <c:v>-5.0291321680466128E-2</c:v>
                </c:pt>
                <c:pt idx="410">
                  <c:v>7.2973845657087422E-2</c:v>
                </c:pt>
                <c:pt idx="411">
                  <c:v>2.6933493830875843E-2</c:v>
                </c:pt>
                <c:pt idx="412">
                  <c:v>-7.8681318681318668E-2</c:v>
                </c:pt>
                <c:pt idx="413">
                  <c:v>-5.8842239185751266E-3</c:v>
                </c:pt>
                <c:pt idx="414">
                  <c:v>2.7835546312590109E-2</c:v>
                </c:pt>
                <c:pt idx="415">
                  <c:v>-7.1595330739300245E-3</c:v>
                </c:pt>
                <c:pt idx="416">
                  <c:v>8.4652766891362141E-3</c:v>
                </c:pt>
                <c:pt idx="417">
                  <c:v>8.3631276231929119E-2</c:v>
                </c:pt>
                <c:pt idx="418">
                  <c:v>-3.7871180605365096E-2</c:v>
                </c:pt>
                <c:pt idx="419">
                  <c:v>5.5911734009244096E-2</c:v>
                </c:pt>
                <c:pt idx="420">
                  <c:v>3.6430386896357136E-2</c:v>
                </c:pt>
                <c:pt idx="421">
                  <c:v>-3.7329700272479727E-2</c:v>
                </c:pt>
                <c:pt idx="422">
                  <c:v>1.1038777243136177E-2</c:v>
                </c:pt>
                <c:pt idx="423">
                  <c:v>-7.9787234042552058E-3</c:v>
                </c:pt>
                <c:pt idx="424">
                  <c:v>3.1607168054183621E-2</c:v>
                </c:pt>
                <c:pt idx="425">
                  <c:v>-0.17535220900013682</c:v>
                </c:pt>
                <c:pt idx="426">
                  <c:v>-6.2365234698955052E-2</c:v>
                </c:pt>
                <c:pt idx="427">
                  <c:v>1.7866619494073976E-2</c:v>
                </c:pt>
                <c:pt idx="428">
                  <c:v>9.767118526242613E-2</c:v>
                </c:pt>
                <c:pt idx="429">
                  <c:v>-3.6257124762507864E-2</c:v>
                </c:pt>
                <c:pt idx="430">
                  <c:v>6.8013799901429417E-2</c:v>
                </c:pt>
                <c:pt idx="431">
                  <c:v>-2.2611905860636883E-2</c:v>
                </c:pt>
                <c:pt idx="432">
                  <c:v>-2.3607176581680323E-3</c:v>
                </c:pt>
                <c:pt idx="433">
                  <c:v>-4.5117526423726129E-2</c:v>
                </c:pt>
                <c:pt idx="434">
                  <c:v>3.2711052370725247E-2</c:v>
                </c:pt>
                <c:pt idx="435">
                  <c:v>2.1436570148776202E-2</c:v>
                </c:pt>
                <c:pt idx="436">
                  <c:v>2.4588880187940587E-2</c:v>
                </c:pt>
                <c:pt idx="437">
                  <c:v>6.5423417915010607E-2</c:v>
                </c:pt>
                <c:pt idx="438">
                  <c:v>4.705882352941182E-2</c:v>
                </c:pt>
                <c:pt idx="439">
                  <c:v>5.6179775280898792E-2</c:v>
                </c:pt>
                <c:pt idx="440">
                  <c:v>-5.2932018681888904E-2</c:v>
                </c:pt>
                <c:pt idx="441">
                  <c:v>5.2191780821917888E-2</c:v>
                </c:pt>
                <c:pt idx="442">
                  <c:v>-1.0415310506444397E-2</c:v>
                </c:pt>
                <c:pt idx="443">
                  <c:v>5.6308380476253195E-2</c:v>
                </c:pt>
                <c:pt idx="444">
                  <c:v>6.227425582264301E-3</c:v>
                </c:pt>
                <c:pt idx="445">
                  <c:v>1.2625324916450076E-2</c:v>
                </c:pt>
                <c:pt idx="446">
                  <c:v>5.2927514973719614E-2</c:v>
                </c:pt>
                <c:pt idx="447">
                  <c:v>-5.4910610633851942E-2</c:v>
                </c:pt>
                <c:pt idx="448">
                  <c:v>-3.0708758137820702E-3</c:v>
                </c:pt>
                <c:pt idx="449">
                  <c:v>2.4519467718087773E-2</c:v>
                </c:pt>
                <c:pt idx="450">
                  <c:v>3.9567047504509789E-2</c:v>
                </c:pt>
                <c:pt idx="451">
                  <c:v>1.6427579824155547E-2</c:v>
                </c:pt>
                <c:pt idx="452">
                  <c:v>4.4616435237878393E-2</c:v>
                </c:pt>
                <c:pt idx="453">
                  <c:v>-1.0568751361952455E-2</c:v>
                </c:pt>
                <c:pt idx="454">
                  <c:v>-1.156260323752889E-2</c:v>
                </c:pt>
                <c:pt idx="455">
                  <c:v>9.0240641711227809E-3</c:v>
                </c:pt>
                <c:pt idx="456">
                  <c:v>-3.3233962680799256E-2</c:v>
                </c:pt>
                <c:pt idx="457">
                  <c:v>-5.9387848332571935E-2</c:v>
                </c:pt>
                <c:pt idx="458">
                  <c:v>-2.4405050995629063E-2</c:v>
                </c:pt>
                <c:pt idx="459">
                  <c:v>5.8245177349097732E-2</c:v>
                </c:pt>
                <c:pt idx="460">
                  <c:v>-8.2323885687418663E-4</c:v>
                </c:pt>
                <c:pt idx="461">
                  <c:v>2.2128060263653548E-2</c:v>
                </c:pt>
                <c:pt idx="462">
                  <c:v>4.9516351911561562E-2</c:v>
                </c:pt>
                <c:pt idx="463">
                  <c:v>1.7116524028966351E-2</c:v>
                </c:pt>
                <c:pt idx="464">
                  <c:v>-6.5803667745415462E-3</c:v>
                </c:pt>
                <c:pt idx="465">
                  <c:v>2.5952872190248666E-2</c:v>
                </c:pt>
                <c:pt idx="466">
                  <c:v>-3.0694326841659625E-2</c:v>
                </c:pt>
                <c:pt idx="467">
                  <c:v>1.7580257698187385E-2</c:v>
                </c:pt>
                <c:pt idx="468">
                  <c:v>1.8671531280180398E-2</c:v>
                </c:pt>
                <c:pt idx="469">
                  <c:v>5.056357315916804E-3</c:v>
                </c:pt>
                <c:pt idx="470">
                  <c:v>3.6998218216119927E-2</c:v>
                </c:pt>
                <c:pt idx="471">
                  <c:v>1.3846775823731505E-2</c:v>
                </c:pt>
                <c:pt idx="472">
                  <c:v>2.8112850164490055E-2</c:v>
                </c:pt>
                <c:pt idx="473">
                  <c:v>6.5936197032871346E-2</c:v>
                </c:pt>
                <c:pt idx="474">
                  <c:v>2.5288820158282377E-2</c:v>
                </c:pt>
                <c:pt idx="475">
                  <c:v>-9.759559932570272E-3</c:v>
                </c:pt>
                <c:pt idx="476">
                  <c:v>-5.3758623779230907E-3</c:v>
                </c:pt>
                <c:pt idx="477">
                  <c:v>-2.0358526258895671E-2</c:v>
                </c:pt>
                <c:pt idx="478">
                  <c:v>1.5264367816091973E-2</c:v>
                </c:pt>
                <c:pt idx="479">
                  <c:v>1.9654016846300193E-2</c:v>
                </c:pt>
                <c:pt idx="480">
                  <c:v>-1.1547344110853786E-3</c:v>
                </c:pt>
                <c:pt idx="481">
                  <c:v>1.9742107603379244E-2</c:v>
                </c:pt>
                <c:pt idx="482">
                  <c:v>-3.9591872329292843E-2</c:v>
                </c:pt>
                <c:pt idx="483">
                  <c:v>-2.2700444928720587E-2</c:v>
                </c:pt>
                <c:pt idx="484">
                  <c:v>4.2646102387810192E-2</c:v>
                </c:pt>
                <c:pt idx="485">
                  <c:v>-2.4594546426661923E-2</c:v>
                </c:pt>
                <c:pt idx="486">
                  <c:v>2.3752969121140222E-2</c:v>
                </c:pt>
                <c:pt idx="487">
                  <c:v>9.1022666428699495E-3</c:v>
                </c:pt>
                <c:pt idx="488">
                  <c:v>2.1577644145737596E-2</c:v>
                </c:pt>
                <c:pt idx="489">
                  <c:v>5.5401662049860967E-3</c:v>
                </c:pt>
                <c:pt idx="490">
                  <c:v>-3.2713498622589543E-2</c:v>
                </c:pt>
                <c:pt idx="491">
                  <c:v>3.1238875044499848E-2</c:v>
                </c:pt>
                <c:pt idx="492">
                  <c:v>1.6483990679209359E-2</c:v>
                </c:pt>
                <c:pt idx="493">
                  <c:v>2.462217694005675E-3</c:v>
                </c:pt>
                <c:pt idx="494">
                  <c:v>5.6745998136698006E-3</c:v>
                </c:pt>
                <c:pt idx="495">
                  <c:v>1.5159171298635865E-2</c:v>
                </c:pt>
                <c:pt idx="496">
                  <c:v>-2.4888003982082019E-4</c:v>
                </c:pt>
                <c:pt idx="497">
                  <c:v>1.3691809808314526E-2</c:v>
                </c:pt>
                <c:pt idx="498">
                  <c:v>-0.1525049115913556</c:v>
                </c:pt>
                <c:pt idx="499">
                  <c:v>1.1301072152999136E-2</c:v>
                </c:pt>
                <c:pt idx="500">
                  <c:v>6.0171919770773519E-2</c:v>
                </c:pt>
                <c:pt idx="501">
                  <c:v>4.5945945945946587E-3</c:v>
                </c:pt>
                <c:pt idx="502">
                  <c:v>3.7844139539054744E-2</c:v>
                </c:pt>
                <c:pt idx="503">
                  <c:v>-6.6793398427374084E-2</c:v>
                </c:pt>
                <c:pt idx="504">
                  <c:v>5.916666666666659E-2</c:v>
                </c:pt>
                <c:pt idx="505">
                  <c:v>8.8207011102369171E-2</c:v>
                </c:pt>
                <c:pt idx="506">
                  <c:v>1.0684447300771227E-2</c:v>
                </c:pt>
                <c:pt idx="507">
                  <c:v>7.5669660599316568E-2</c:v>
                </c:pt>
                <c:pt idx="508">
                  <c:v>3.6060001477868919E-2</c:v>
                </c:pt>
                <c:pt idx="509">
                  <c:v>3.4234362741601743E-2</c:v>
                </c:pt>
                <c:pt idx="510">
                  <c:v>-1.3240466174746501E-2</c:v>
                </c:pt>
                <c:pt idx="511">
                  <c:v>-1.4606191907191257E-2</c:v>
                </c:pt>
                <c:pt idx="512">
                  <c:v>0.14893617021276606</c:v>
                </c:pt>
                <c:pt idx="513">
                  <c:v>1.0061728395061698E-2</c:v>
                </c:pt>
                <c:pt idx="514">
                  <c:v>2.4017600684471008E-2</c:v>
                </c:pt>
                <c:pt idx="515">
                  <c:v>4.4581045595607494E-2</c:v>
                </c:pt>
                <c:pt idx="516">
                  <c:v>1.6111523738787659E-2</c:v>
                </c:pt>
                <c:pt idx="517">
                  <c:v>-7.9842563958391066E-3</c:v>
                </c:pt>
                <c:pt idx="518">
                  <c:v>-3.0607039619112375E-2</c:v>
                </c:pt>
                <c:pt idx="519">
                  <c:v>-4.3851955797228337E-3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42-4A96-88C1-830AD59FF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582783"/>
        <c:axId val="2107574879"/>
      </c:scatterChart>
      <c:valAx>
        <c:axId val="2107582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7574879"/>
        <c:crosses val="autoZero"/>
        <c:crossBetween val="midCat"/>
      </c:valAx>
      <c:valAx>
        <c:axId val="210757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7582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Historical Beta 52w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Beta!$BK$57:$BK$533</c:f>
              <c:numCache>
                <c:formatCode>m/d/yyyy</c:formatCode>
                <c:ptCount val="477"/>
                <c:pt idx="0">
                  <c:v>42372</c:v>
                </c:pt>
                <c:pt idx="1">
                  <c:v>42379</c:v>
                </c:pt>
                <c:pt idx="2">
                  <c:v>42386</c:v>
                </c:pt>
                <c:pt idx="3">
                  <c:v>42393</c:v>
                </c:pt>
                <c:pt idx="4">
                  <c:v>42400</c:v>
                </c:pt>
                <c:pt idx="5">
                  <c:v>42407</c:v>
                </c:pt>
                <c:pt idx="6">
                  <c:v>42414</c:v>
                </c:pt>
                <c:pt idx="7">
                  <c:v>42421</c:v>
                </c:pt>
                <c:pt idx="8">
                  <c:v>42428</c:v>
                </c:pt>
                <c:pt idx="9">
                  <c:v>42435</c:v>
                </c:pt>
                <c:pt idx="10">
                  <c:v>42442</c:v>
                </c:pt>
                <c:pt idx="11">
                  <c:v>42449</c:v>
                </c:pt>
                <c:pt idx="12">
                  <c:v>42456</c:v>
                </c:pt>
                <c:pt idx="13">
                  <c:v>42463</c:v>
                </c:pt>
                <c:pt idx="14">
                  <c:v>42470</c:v>
                </c:pt>
                <c:pt idx="15">
                  <c:v>42477</c:v>
                </c:pt>
                <c:pt idx="16">
                  <c:v>42484</c:v>
                </c:pt>
                <c:pt idx="17">
                  <c:v>42491</c:v>
                </c:pt>
                <c:pt idx="18">
                  <c:v>42498</c:v>
                </c:pt>
                <c:pt idx="19">
                  <c:v>42505</c:v>
                </c:pt>
                <c:pt idx="20">
                  <c:v>42512</c:v>
                </c:pt>
                <c:pt idx="21">
                  <c:v>42519</c:v>
                </c:pt>
                <c:pt idx="22">
                  <c:v>42526</c:v>
                </c:pt>
                <c:pt idx="23">
                  <c:v>42533</c:v>
                </c:pt>
                <c:pt idx="24">
                  <c:v>42540</c:v>
                </c:pt>
                <c:pt idx="25">
                  <c:v>42547</c:v>
                </c:pt>
                <c:pt idx="26">
                  <c:v>42554</c:v>
                </c:pt>
                <c:pt idx="27">
                  <c:v>42561</c:v>
                </c:pt>
                <c:pt idx="28">
                  <c:v>42568</c:v>
                </c:pt>
                <c:pt idx="29">
                  <c:v>42575</c:v>
                </c:pt>
                <c:pt idx="30">
                  <c:v>42582</c:v>
                </c:pt>
                <c:pt idx="31">
                  <c:v>42589</c:v>
                </c:pt>
                <c:pt idx="32">
                  <c:v>42596</c:v>
                </c:pt>
                <c:pt idx="33">
                  <c:v>42603</c:v>
                </c:pt>
                <c:pt idx="34">
                  <c:v>42610</c:v>
                </c:pt>
                <c:pt idx="35">
                  <c:v>42617</c:v>
                </c:pt>
                <c:pt idx="36">
                  <c:v>42624</c:v>
                </c:pt>
                <c:pt idx="37">
                  <c:v>42631</c:v>
                </c:pt>
                <c:pt idx="38">
                  <c:v>42638</c:v>
                </c:pt>
                <c:pt idx="39">
                  <c:v>42645</c:v>
                </c:pt>
                <c:pt idx="40">
                  <c:v>42652</c:v>
                </c:pt>
                <c:pt idx="41">
                  <c:v>42659</c:v>
                </c:pt>
                <c:pt idx="42">
                  <c:v>42666</c:v>
                </c:pt>
                <c:pt idx="43">
                  <c:v>42673</c:v>
                </c:pt>
                <c:pt idx="44">
                  <c:v>42680</c:v>
                </c:pt>
                <c:pt idx="45">
                  <c:v>42687</c:v>
                </c:pt>
                <c:pt idx="46">
                  <c:v>42694</c:v>
                </c:pt>
                <c:pt idx="47">
                  <c:v>42701</c:v>
                </c:pt>
                <c:pt idx="48">
                  <c:v>42708</c:v>
                </c:pt>
                <c:pt idx="49">
                  <c:v>42715</c:v>
                </c:pt>
                <c:pt idx="50">
                  <c:v>42722</c:v>
                </c:pt>
                <c:pt idx="51">
                  <c:v>42729</c:v>
                </c:pt>
                <c:pt idx="52">
                  <c:v>42736</c:v>
                </c:pt>
                <c:pt idx="53">
                  <c:v>42743</c:v>
                </c:pt>
                <c:pt idx="54">
                  <c:v>42750</c:v>
                </c:pt>
                <c:pt idx="55">
                  <c:v>42757</c:v>
                </c:pt>
                <c:pt idx="56">
                  <c:v>42764</c:v>
                </c:pt>
                <c:pt idx="57">
                  <c:v>42771</c:v>
                </c:pt>
                <c:pt idx="58">
                  <c:v>42778</c:v>
                </c:pt>
                <c:pt idx="59">
                  <c:v>42785</c:v>
                </c:pt>
                <c:pt idx="60">
                  <c:v>42792</c:v>
                </c:pt>
                <c:pt idx="61">
                  <c:v>42799</c:v>
                </c:pt>
                <c:pt idx="62">
                  <c:v>42806</c:v>
                </c:pt>
                <c:pt idx="63">
                  <c:v>42813</c:v>
                </c:pt>
                <c:pt idx="64">
                  <c:v>42820</c:v>
                </c:pt>
                <c:pt idx="65">
                  <c:v>42827</c:v>
                </c:pt>
                <c:pt idx="66">
                  <c:v>42834</c:v>
                </c:pt>
                <c:pt idx="67">
                  <c:v>42841</c:v>
                </c:pt>
                <c:pt idx="68">
                  <c:v>42848</c:v>
                </c:pt>
                <c:pt idx="69">
                  <c:v>42855</c:v>
                </c:pt>
                <c:pt idx="70">
                  <c:v>42862</c:v>
                </c:pt>
                <c:pt idx="71">
                  <c:v>42869</c:v>
                </c:pt>
                <c:pt idx="72">
                  <c:v>42876</c:v>
                </c:pt>
                <c:pt idx="73">
                  <c:v>42883</c:v>
                </c:pt>
                <c:pt idx="74">
                  <c:v>42890</c:v>
                </c:pt>
                <c:pt idx="75">
                  <c:v>42897</c:v>
                </c:pt>
                <c:pt idx="76">
                  <c:v>42904</c:v>
                </c:pt>
                <c:pt idx="77">
                  <c:v>42911</c:v>
                </c:pt>
                <c:pt idx="78">
                  <c:v>42918</c:v>
                </c:pt>
                <c:pt idx="79">
                  <c:v>42925</c:v>
                </c:pt>
                <c:pt idx="80">
                  <c:v>42932</c:v>
                </c:pt>
                <c:pt idx="81">
                  <c:v>42939</c:v>
                </c:pt>
                <c:pt idx="82">
                  <c:v>42946</c:v>
                </c:pt>
                <c:pt idx="83">
                  <c:v>42953</c:v>
                </c:pt>
                <c:pt idx="84">
                  <c:v>42960</c:v>
                </c:pt>
                <c:pt idx="85">
                  <c:v>42967</c:v>
                </c:pt>
                <c:pt idx="86">
                  <c:v>42974</c:v>
                </c:pt>
                <c:pt idx="87">
                  <c:v>42981</c:v>
                </c:pt>
                <c:pt idx="88">
                  <c:v>42988</c:v>
                </c:pt>
                <c:pt idx="89">
                  <c:v>42995</c:v>
                </c:pt>
                <c:pt idx="90">
                  <c:v>43002</c:v>
                </c:pt>
                <c:pt idx="91">
                  <c:v>43009</c:v>
                </c:pt>
                <c:pt idx="92">
                  <c:v>43016</c:v>
                </c:pt>
                <c:pt idx="93">
                  <c:v>43023</c:v>
                </c:pt>
                <c:pt idx="94">
                  <c:v>43030</c:v>
                </c:pt>
                <c:pt idx="95">
                  <c:v>43037</c:v>
                </c:pt>
                <c:pt idx="96">
                  <c:v>43044</c:v>
                </c:pt>
                <c:pt idx="97">
                  <c:v>43051</c:v>
                </c:pt>
                <c:pt idx="98">
                  <c:v>43058</c:v>
                </c:pt>
                <c:pt idx="99">
                  <c:v>43065</c:v>
                </c:pt>
                <c:pt idx="100">
                  <c:v>43072</c:v>
                </c:pt>
                <c:pt idx="101">
                  <c:v>43079</c:v>
                </c:pt>
                <c:pt idx="102">
                  <c:v>43086</c:v>
                </c:pt>
                <c:pt idx="103">
                  <c:v>43093</c:v>
                </c:pt>
                <c:pt idx="104">
                  <c:v>43100</c:v>
                </c:pt>
                <c:pt idx="105">
                  <c:v>43107</c:v>
                </c:pt>
                <c:pt idx="106">
                  <c:v>43114</c:v>
                </c:pt>
                <c:pt idx="107">
                  <c:v>43121</c:v>
                </c:pt>
                <c:pt idx="108">
                  <c:v>43128</c:v>
                </c:pt>
                <c:pt idx="109">
                  <c:v>43135</c:v>
                </c:pt>
                <c:pt idx="110">
                  <c:v>43142</c:v>
                </c:pt>
                <c:pt idx="111">
                  <c:v>43149</c:v>
                </c:pt>
                <c:pt idx="112">
                  <c:v>43156</c:v>
                </c:pt>
                <c:pt idx="113">
                  <c:v>43163</c:v>
                </c:pt>
                <c:pt idx="114">
                  <c:v>43170</c:v>
                </c:pt>
                <c:pt idx="115">
                  <c:v>43177</c:v>
                </c:pt>
                <c:pt idx="116">
                  <c:v>43184</c:v>
                </c:pt>
                <c:pt idx="117">
                  <c:v>43191</c:v>
                </c:pt>
                <c:pt idx="118">
                  <c:v>43198</c:v>
                </c:pt>
                <c:pt idx="119">
                  <c:v>43205</c:v>
                </c:pt>
                <c:pt idx="120">
                  <c:v>43212</c:v>
                </c:pt>
                <c:pt idx="121">
                  <c:v>43219</c:v>
                </c:pt>
                <c:pt idx="122">
                  <c:v>43226</c:v>
                </c:pt>
                <c:pt idx="123">
                  <c:v>43233</c:v>
                </c:pt>
                <c:pt idx="124">
                  <c:v>43240</c:v>
                </c:pt>
                <c:pt idx="125">
                  <c:v>43247</c:v>
                </c:pt>
                <c:pt idx="126">
                  <c:v>43254</c:v>
                </c:pt>
                <c:pt idx="127">
                  <c:v>43261</c:v>
                </c:pt>
                <c:pt idx="128">
                  <c:v>43268</c:v>
                </c:pt>
                <c:pt idx="129">
                  <c:v>43275</c:v>
                </c:pt>
                <c:pt idx="130">
                  <c:v>43282</c:v>
                </c:pt>
                <c:pt idx="131">
                  <c:v>43289</c:v>
                </c:pt>
                <c:pt idx="132">
                  <c:v>43296</c:v>
                </c:pt>
                <c:pt idx="133">
                  <c:v>43303</c:v>
                </c:pt>
                <c:pt idx="134">
                  <c:v>43310</c:v>
                </c:pt>
                <c:pt idx="135">
                  <c:v>43317</c:v>
                </c:pt>
                <c:pt idx="136">
                  <c:v>43324</c:v>
                </c:pt>
                <c:pt idx="137">
                  <c:v>43331</c:v>
                </c:pt>
                <c:pt idx="138">
                  <c:v>43338</c:v>
                </c:pt>
                <c:pt idx="139">
                  <c:v>43345</c:v>
                </c:pt>
                <c:pt idx="140">
                  <c:v>43352</c:v>
                </c:pt>
                <c:pt idx="141">
                  <c:v>43359</c:v>
                </c:pt>
                <c:pt idx="142">
                  <c:v>43366</c:v>
                </c:pt>
                <c:pt idx="143">
                  <c:v>43373</c:v>
                </c:pt>
                <c:pt idx="144">
                  <c:v>43380</c:v>
                </c:pt>
                <c:pt idx="145">
                  <c:v>43387</c:v>
                </c:pt>
                <c:pt idx="146">
                  <c:v>43394</c:v>
                </c:pt>
                <c:pt idx="147">
                  <c:v>43401</c:v>
                </c:pt>
                <c:pt idx="148">
                  <c:v>43408</c:v>
                </c:pt>
                <c:pt idx="149">
                  <c:v>43415</c:v>
                </c:pt>
                <c:pt idx="150">
                  <c:v>43422</c:v>
                </c:pt>
                <c:pt idx="151">
                  <c:v>43429</c:v>
                </c:pt>
                <c:pt idx="152">
                  <c:v>43436</c:v>
                </c:pt>
                <c:pt idx="153">
                  <c:v>43443</c:v>
                </c:pt>
                <c:pt idx="154">
                  <c:v>43450</c:v>
                </c:pt>
                <c:pt idx="155">
                  <c:v>43457</c:v>
                </c:pt>
                <c:pt idx="156">
                  <c:v>43464</c:v>
                </c:pt>
                <c:pt idx="157">
                  <c:v>43471</c:v>
                </c:pt>
                <c:pt idx="158">
                  <c:v>43478</c:v>
                </c:pt>
                <c:pt idx="159">
                  <c:v>43485</c:v>
                </c:pt>
                <c:pt idx="160">
                  <c:v>43492</c:v>
                </c:pt>
                <c:pt idx="161">
                  <c:v>43499</c:v>
                </c:pt>
                <c:pt idx="162">
                  <c:v>43506</c:v>
                </c:pt>
                <c:pt idx="163">
                  <c:v>43513</c:v>
                </c:pt>
                <c:pt idx="164">
                  <c:v>43520</c:v>
                </c:pt>
                <c:pt idx="165">
                  <c:v>43527</c:v>
                </c:pt>
                <c:pt idx="166">
                  <c:v>43534</c:v>
                </c:pt>
                <c:pt idx="167">
                  <c:v>43541</c:v>
                </c:pt>
                <c:pt idx="168">
                  <c:v>43548</c:v>
                </c:pt>
                <c:pt idx="169">
                  <c:v>43555</c:v>
                </c:pt>
                <c:pt idx="170">
                  <c:v>43562</c:v>
                </c:pt>
                <c:pt idx="171">
                  <c:v>43569</c:v>
                </c:pt>
                <c:pt idx="172">
                  <c:v>43576</c:v>
                </c:pt>
                <c:pt idx="173">
                  <c:v>43583</c:v>
                </c:pt>
                <c:pt idx="174">
                  <c:v>43590</c:v>
                </c:pt>
                <c:pt idx="175">
                  <c:v>43597</c:v>
                </c:pt>
                <c:pt idx="176">
                  <c:v>43604</c:v>
                </c:pt>
                <c:pt idx="177">
                  <c:v>43611</c:v>
                </c:pt>
                <c:pt idx="178">
                  <c:v>43618</c:v>
                </c:pt>
                <c:pt idx="179">
                  <c:v>43625</c:v>
                </c:pt>
                <c:pt idx="180">
                  <c:v>43632</c:v>
                </c:pt>
                <c:pt idx="181">
                  <c:v>43639</c:v>
                </c:pt>
                <c:pt idx="182">
                  <c:v>43646</c:v>
                </c:pt>
                <c:pt idx="183">
                  <c:v>43653</c:v>
                </c:pt>
                <c:pt idx="184">
                  <c:v>43660</c:v>
                </c:pt>
                <c:pt idx="185">
                  <c:v>43667</c:v>
                </c:pt>
                <c:pt idx="186">
                  <c:v>43674</c:v>
                </c:pt>
                <c:pt idx="187">
                  <c:v>43681</c:v>
                </c:pt>
                <c:pt idx="188">
                  <c:v>43688</c:v>
                </c:pt>
                <c:pt idx="189">
                  <c:v>43695</c:v>
                </c:pt>
                <c:pt idx="190">
                  <c:v>43702</c:v>
                </c:pt>
                <c:pt idx="191">
                  <c:v>43709</c:v>
                </c:pt>
                <c:pt idx="192">
                  <c:v>43716</c:v>
                </c:pt>
                <c:pt idx="193">
                  <c:v>43723</c:v>
                </c:pt>
                <c:pt idx="194">
                  <c:v>43730</c:v>
                </c:pt>
                <c:pt idx="195">
                  <c:v>43737</c:v>
                </c:pt>
                <c:pt idx="196">
                  <c:v>43744</c:v>
                </c:pt>
                <c:pt idx="197">
                  <c:v>43751</c:v>
                </c:pt>
                <c:pt idx="198">
                  <c:v>43758</c:v>
                </c:pt>
                <c:pt idx="199">
                  <c:v>43765</c:v>
                </c:pt>
                <c:pt idx="200">
                  <c:v>43772</c:v>
                </c:pt>
                <c:pt idx="201">
                  <c:v>43779</c:v>
                </c:pt>
                <c:pt idx="202">
                  <c:v>43786</c:v>
                </c:pt>
                <c:pt idx="203">
                  <c:v>43793</c:v>
                </c:pt>
                <c:pt idx="204">
                  <c:v>43800</c:v>
                </c:pt>
                <c:pt idx="205">
                  <c:v>43807</c:v>
                </c:pt>
                <c:pt idx="206">
                  <c:v>43814</c:v>
                </c:pt>
                <c:pt idx="207">
                  <c:v>43821</c:v>
                </c:pt>
                <c:pt idx="208">
                  <c:v>43828</c:v>
                </c:pt>
                <c:pt idx="209">
                  <c:v>43835</c:v>
                </c:pt>
                <c:pt idx="210">
                  <c:v>43842</c:v>
                </c:pt>
                <c:pt idx="211">
                  <c:v>43849</c:v>
                </c:pt>
                <c:pt idx="212">
                  <c:v>43856</c:v>
                </c:pt>
                <c:pt idx="213">
                  <c:v>43863</c:v>
                </c:pt>
                <c:pt idx="214">
                  <c:v>43870</c:v>
                </c:pt>
                <c:pt idx="215">
                  <c:v>43877</c:v>
                </c:pt>
                <c:pt idx="216">
                  <c:v>43884</c:v>
                </c:pt>
                <c:pt idx="217">
                  <c:v>43891</c:v>
                </c:pt>
                <c:pt idx="218">
                  <c:v>43898</c:v>
                </c:pt>
                <c:pt idx="219">
                  <c:v>43905</c:v>
                </c:pt>
                <c:pt idx="220">
                  <c:v>43912</c:v>
                </c:pt>
                <c:pt idx="221">
                  <c:v>43919</c:v>
                </c:pt>
                <c:pt idx="222">
                  <c:v>43926</c:v>
                </c:pt>
                <c:pt idx="223">
                  <c:v>43933</c:v>
                </c:pt>
                <c:pt idx="224">
                  <c:v>43940</c:v>
                </c:pt>
                <c:pt idx="225">
                  <c:v>43947</c:v>
                </c:pt>
                <c:pt idx="226">
                  <c:v>43954</c:v>
                </c:pt>
                <c:pt idx="227">
                  <c:v>43961</c:v>
                </c:pt>
                <c:pt idx="228">
                  <c:v>43968</c:v>
                </c:pt>
                <c:pt idx="229">
                  <c:v>43975</c:v>
                </c:pt>
                <c:pt idx="230">
                  <c:v>43982</c:v>
                </c:pt>
                <c:pt idx="231">
                  <c:v>43989</c:v>
                </c:pt>
                <c:pt idx="232">
                  <c:v>43996</c:v>
                </c:pt>
                <c:pt idx="233">
                  <c:v>44003</c:v>
                </c:pt>
                <c:pt idx="234">
                  <c:v>44010</c:v>
                </c:pt>
                <c:pt idx="235">
                  <c:v>44017</c:v>
                </c:pt>
                <c:pt idx="236">
                  <c:v>44024</c:v>
                </c:pt>
                <c:pt idx="237">
                  <c:v>44031</c:v>
                </c:pt>
                <c:pt idx="238">
                  <c:v>44038</c:v>
                </c:pt>
                <c:pt idx="239">
                  <c:v>44045</c:v>
                </c:pt>
                <c:pt idx="240">
                  <c:v>44052</c:v>
                </c:pt>
                <c:pt idx="241">
                  <c:v>44059</c:v>
                </c:pt>
                <c:pt idx="242">
                  <c:v>44066</c:v>
                </c:pt>
                <c:pt idx="243">
                  <c:v>44073</c:v>
                </c:pt>
                <c:pt idx="244">
                  <c:v>44080</c:v>
                </c:pt>
                <c:pt idx="245">
                  <c:v>44087</c:v>
                </c:pt>
                <c:pt idx="246">
                  <c:v>44094</c:v>
                </c:pt>
                <c:pt idx="247">
                  <c:v>44101</c:v>
                </c:pt>
                <c:pt idx="248">
                  <c:v>44108</c:v>
                </c:pt>
                <c:pt idx="249">
                  <c:v>44115</c:v>
                </c:pt>
                <c:pt idx="250">
                  <c:v>44122</c:v>
                </c:pt>
                <c:pt idx="251">
                  <c:v>44129</c:v>
                </c:pt>
                <c:pt idx="252">
                  <c:v>44136</c:v>
                </c:pt>
                <c:pt idx="253">
                  <c:v>44143</c:v>
                </c:pt>
                <c:pt idx="254">
                  <c:v>44150</c:v>
                </c:pt>
                <c:pt idx="255">
                  <c:v>44157</c:v>
                </c:pt>
                <c:pt idx="256">
                  <c:v>44164</c:v>
                </c:pt>
                <c:pt idx="257">
                  <c:v>44171</c:v>
                </c:pt>
                <c:pt idx="258">
                  <c:v>44178</c:v>
                </c:pt>
                <c:pt idx="259">
                  <c:v>44185</c:v>
                </c:pt>
                <c:pt idx="260">
                  <c:v>44192</c:v>
                </c:pt>
                <c:pt idx="261">
                  <c:v>44199</c:v>
                </c:pt>
                <c:pt idx="262">
                  <c:v>44206</c:v>
                </c:pt>
                <c:pt idx="263">
                  <c:v>44213</c:v>
                </c:pt>
                <c:pt idx="264">
                  <c:v>44220</c:v>
                </c:pt>
                <c:pt idx="265">
                  <c:v>44227</c:v>
                </c:pt>
                <c:pt idx="266">
                  <c:v>44234</c:v>
                </c:pt>
                <c:pt idx="267">
                  <c:v>44241</c:v>
                </c:pt>
                <c:pt idx="268">
                  <c:v>44248</c:v>
                </c:pt>
                <c:pt idx="269">
                  <c:v>44255</c:v>
                </c:pt>
                <c:pt idx="270">
                  <c:v>44262</c:v>
                </c:pt>
                <c:pt idx="271">
                  <c:v>44269</c:v>
                </c:pt>
                <c:pt idx="272">
                  <c:v>44276</c:v>
                </c:pt>
                <c:pt idx="273">
                  <c:v>44283</c:v>
                </c:pt>
                <c:pt idx="274">
                  <c:v>44290</c:v>
                </c:pt>
                <c:pt idx="275">
                  <c:v>44297</c:v>
                </c:pt>
                <c:pt idx="276">
                  <c:v>44304</c:v>
                </c:pt>
                <c:pt idx="277">
                  <c:v>44311</c:v>
                </c:pt>
                <c:pt idx="278">
                  <c:v>44318</c:v>
                </c:pt>
                <c:pt idx="279">
                  <c:v>44325</c:v>
                </c:pt>
                <c:pt idx="280">
                  <c:v>44332</c:v>
                </c:pt>
                <c:pt idx="281">
                  <c:v>44339</c:v>
                </c:pt>
                <c:pt idx="282">
                  <c:v>44346</c:v>
                </c:pt>
                <c:pt idx="283">
                  <c:v>44353</c:v>
                </c:pt>
                <c:pt idx="284">
                  <c:v>44360</c:v>
                </c:pt>
                <c:pt idx="285">
                  <c:v>44367</c:v>
                </c:pt>
                <c:pt idx="286">
                  <c:v>44374</c:v>
                </c:pt>
                <c:pt idx="287">
                  <c:v>44381</c:v>
                </c:pt>
                <c:pt idx="288">
                  <c:v>44388</c:v>
                </c:pt>
                <c:pt idx="289">
                  <c:v>44395</c:v>
                </c:pt>
                <c:pt idx="290">
                  <c:v>44402</c:v>
                </c:pt>
                <c:pt idx="291">
                  <c:v>44409</c:v>
                </c:pt>
                <c:pt idx="292">
                  <c:v>44416</c:v>
                </c:pt>
                <c:pt idx="293">
                  <c:v>44423</c:v>
                </c:pt>
                <c:pt idx="294">
                  <c:v>44430</c:v>
                </c:pt>
                <c:pt idx="295">
                  <c:v>44437</c:v>
                </c:pt>
                <c:pt idx="296">
                  <c:v>44444</c:v>
                </c:pt>
                <c:pt idx="297">
                  <c:v>44451</c:v>
                </c:pt>
                <c:pt idx="298">
                  <c:v>44458</c:v>
                </c:pt>
                <c:pt idx="299">
                  <c:v>44465</c:v>
                </c:pt>
                <c:pt idx="300">
                  <c:v>44472</c:v>
                </c:pt>
                <c:pt idx="301">
                  <c:v>44479</c:v>
                </c:pt>
                <c:pt idx="302">
                  <c:v>44486</c:v>
                </c:pt>
                <c:pt idx="303">
                  <c:v>44493</c:v>
                </c:pt>
                <c:pt idx="304">
                  <c:v>44500</c:v>
                </c:pt>
                <c:pt idx="305">
                  <c:v>44507</c:v>
                </c:pt>
                <c:pt idx="306">
                  <c:v>44514</c:v>
                </c:pt>
                <c:pt idx="307">
                  <c:v>44521</c:v>
                </c:pt>
                <c:pt idx="308">
                  <c:v>44528</c:v>
                </c:pt>
                <c:pt idx="309">
                  <c:v>44535</c:v>
                </c:pt>
                <c:pt idx="310">
                  <c:v>44542</c:v>
                </c:pt>
                <c:pt idx="311">
                  <c:v>44549</c:v>
                </c:pt>
                <c:pt idx="312">
                  <c:v>44556</c:v>
                </c:pt>
                <c:pt idx="313">
                  <c:v>44563</c:v>
                </c:pt>
                <c:pt idx="314">
                  <c:v>44570</c:v>
                </c:pt>
                <c:pt idx="315">
                  <c:v>44577</c:v>
                </c:pt>
                <c:pt idx="316">
                  <c:v>44584</c:v>
                </c:pt>
                <c:pt idx="317">
                  <c:v>44591</c:v>
                </c:pt>
                <c:pt idx="318">
                  <c:v>44598</c:v>
                </c:pt>
                <c:pt idx="319">
                  <c:v>44605</c:v>
                </c:pt>
                <c:pt idx="320">
                  <c:v>44612</c:v>
                </c:pt>
                <c:pt idx="321">
                  <c:v>44619</c:v>
                </c:pt>
                <c:pt idx="322">
                  <c:v>44626</c:v>
                </c:pt>
                <c:pt idx="323">
                  <c:v>44633</c:v>
                </c:pt>
                <c:pt idx="324">
                  <c:v>44640</c:v>
                </c:pt>
                <c:pt idx="325">
                  <c:v>44647</c:v>
                </c:pt>
                <c:pt idx="326">
                  <c:v>44654</c:v>
                </c:pt>
                <c:pt idx="327">
                  <c:v>44661</c:v>
                </c:pt>
                <c:pt idx="328">
                  <c:v>44668</c:v>
                </c:pt>
                <c:pt idx="329">
                  <c:v>44675</c:v>
                </c:pt>
                <c:pt idx="330">
                  <c:v>44682</c:v>
                </c:pt>
                <c:pt idx="331">
                  <c:v>44689</c:v>
                </c:pt>
                <c:pt idx="332">
                  <c:v>44696</c:v>
                </c:pt>
                <c:pt idx="333">
                  <c:v>44703</c:v>
                </c:pt>
                <c:pt idx="334">
                  <c:v>44710</c:v>
                </c:pt>
                <c:pt idx="335">
                  <c:v>44717</c:v>
                </c:pt>
                <c:pt idx="336">
                  <c:v>44724</c:v>
                </c:pt>
                <c:pt idx="337">
                  <c:v>44731</c:v>
                </c:pt>
                <c:pt idx="338">
                  <c:v>44738</c:v>
                </c:pt>
                <c:pt idx="339">
                  <c:v>44745</c:v>
                </c:pt>
                <c:pt idx="340">
                  <c:v>44752</c:v>
                </c:pt>
                <c:pt idx="341">
                  <c:v>44759</c:v>
                </c:pt>
                <c:pt idx="342">
                  <c:v>44766</c:v>
                </c:pt>
                <c:pt idx="343">
                  <c:v>44773</c:v>
                </c:pt>
                <c:pt idx="344">
                  <c:v>44780</c:v>
                </c:pt>
                <c:pt idx="345">
                  <c:v>44787</c:v>
                </c:pt>
                <c:pt idx="346">
                  <c:v>44794</c:v>
                </c:pt>
                <c:pt idx="347">
                  <c:v>44801</c:v>
                </c:pt>
                <c:pt idx="348">
                  <c:v>44808</c:v>
                </c:pt>
                <c:pt idx="349">
                  <c:v>44815</c:v>
                </c:pt>
                <c:pt idx="350">
                  <c:v>44822</c:v>
                </c:pt>
                <c:pt idx="351">
                  <c:v>44829</c:v>
                </c:pt>
                <c:pt idx="352">
                  <c:v>44836</c:v>
                </c:pt>
                <c:pt idx="353">
                  <c:v>44843</c:v>
                </c:pt>
                <c:pt idx="354">
                  <c:v>44850</c:v>
                </c:pt>
                <c:pt idx="355">
                  <c:v>44857</c:v>
                </c:pt>
                <c:pt idx="356">
                  <c:v>44864</c:v>
                </c:pt>
                <c:pt idx="357">
                  <c:v>44871</c:v>
                </c:pt>
                <c:pt idx="358">
                  <c:v>44878</c:v>
                </c:pt>
                <c:pt idx="359">
                  <c:v>44885</c:v>
                </c:pt>
                <c:pt idx="360">
                  <c:v>44892</c:v>
                </c:pt>
                <c:pt idx="361">
                  <c:v>44899</c:v>
                </c:pt>
                <c:pt idx="362">
                  <c:v>44906</c:v>
                </c:pt>
                <c:pt idx="363">
                  <c:v>44913</c:v>
                </c:pt>
                <c:pt idx="364">
                  <c:v>44920</c:v>
                </c:pt>
                <c:pt idx="365">
                  <c:v>44927</c:v>
                </c:pt>
                <c:pt idx="366">
                  <c:v>44934</c:v>
                </c:pt>
                <c:pt idx="367">
                  <c:v>44941</c:v>
                </c:pt>
                <c:pt idx="368">
                  <c:v>44948</c:v>
                </c:pt>
                <c:pt idx="369">
                  <c:v>44955</c:v>
                </c:pt>
                <c:pt idx="370">
                  <c:v>44962</c:v>
                </c:pt>
                <c:pt idx="371">
                  <c:v>44969</c:v>
                </c:pt>
                <c:pt idx="372">
                  <c:v>44976</c:v>
                </c:pt>
                <c:pt idx="373">
                  <c:v>44983</c:v>
                </c:pt>
                <c:pt idx="374">
                  <c:v>44990</c:v>
                </c:pt>
                <c:pt idx="375">
                  <c:v>44997</c:v>
                </c:pt>
                <c:pt idx="376">
                  <c:v>45004</c:v>
                </c:pt>
                <c:pt idx="377">
                  <c:v>45011</c:v>
                </c:pt>
                <c:pt idx="378">
                  <c:v>45018</c:v>
                </c:pt>
                <c:pt idx="379">
                  <c:v>45025</c:v>
                </c:pt>
                <c:pt idx="380">
                  <c:v>45032</c:v>
                </c:pt>
                <c:pt idx="381">
                  <c:v>45039</c:v>
                </c:pt>
                <c:pt idx="382">
                  <c:v>45046</c:v>
                </c:pt>
                <c:pt idx="383">
                  <c:v>45053</c:v>
                </c:pt>
                <c:pt idx="384">
                  <c:v>45060</c:v>
                </c:pt>
                <c:pt idx="385">
                  <c:v>45067</c:v>
                </c:pt>
                <c:pt idx="386">
                  <c:v>45074</c:v>
                </c:pt>
                <c:pt idx="387">
                  <c:v>45081</c:v>
                </c:pt>
                <c:pt idx="388">
                  <c:v>45088</c:v>
                </c:pt>
                <c:pt idx="389">
                  <c:v>45095</c:v>
                </c:pt>
                <c:pt idx="390">
                  <c:v>45102</c:v>
                </c:pt>
                <c:pt idx="391">
                  <c:v>45109</c:v>
                </c:pt>
                <c:pt idx="392">
                  <c:v>45116</c:v>
                </c:pt>
                <c:pt idx="393">
                  <c:v>45123</c:v>
                </c:pt>
                <c:pt idx="394">
                  <c:v>45130</c:v>
                </c:pt>
                <c:pt idx="395">
                  <c:v>45137</c:v>
                </c:pt>
                <c:pt idx="396">
                  <c:v>45144</c:v>
                </c:pt>
                <c:pt idx="397">
                  <c:v>45151</c:v>
                </c:pt>
                <c:pt idx="398">
                  <c:v>45158</c:v>
                </c:pt>
                <c:pt idx="399">
                  <c:v>45165</c:v>
                </c:pt>
                <c:pt idx="400">
                  <c:v>45172</c:v>
                </c:pt>
                <c:pt idx="401">
                  <c:v>45179</c:v>
                </c:pt>
                <c:pt idx="402">
                  <c:v>45186</c:v>
                </c:pt>
                <c:pt idx="403">
                  <c:v>45193</c:v>
                </c:pt>
                <c:pt idx="404">
                  <c:v>45200</c:v>
                </c:pt>
                <c:pt idx="405">
                  <c:v>45207</c:v>
                </c:pt>
                <c:pt idx="406">
                  <c:v>45214</c:v>
                </c:pt>
                <c:pt idx="407">
                  <c:v>45221</c:v>
                </c:pt>
                <c:pt idx="408">
                  <c:v>45228</c:v>
                </c:pt>
                <c:pt idx="409">
                  <c:v>45235</c:v>
                </c:pt>
                <c:pt idx="410">
                  <c:v>45242</c:v>
                </c:pt>
                <c:pt idx="411">
                  <c:v>45249</c:v>
                </c:pt>
                <c:pt idx="412">
                  <c:v>45256</c:v>
                </c:pt>
                <c:pt idx="413">
                  <c:v>45263</c:v>
                </c:pt>
                <c:pt idx="414">
                  <c:v>45270</c:v>
                </c:pt>
                <c:pt idx="415">
                  <c:v>45277</c:v>
                </c:pt>
                <c:pt idx="416">
                  <c:v>45284</c:v>
                </c:pt>
                <c:pt idx="417">
                  <c:v>45291</c:v>
                </c:pt>
                <c:pt idx="418">
                  <c:v>45298</c:v>
                </c:pt>
                <c:pt idx="419">
                  <c:v>45305</c:v>
                </c:pt>
                <c:pt idx="420">
                  <c:v>45312</c:v>
                </c:pt>
                <c:pt idx="421">
                  <c:v>45319</c:v>
                </c:pt>
                <c:pt idx="422">
                  <c:v>45326</c:v>
                </c:pt>
                <c:pt idx="423">
                  <c:v>45333</c:v>
                </c:pt>
                <c:pt idx="424">
                  <c:v>45340</c:v>
                </c:pt>
                <c:pt idx="425">
                  <c:v>45347</c:v>
                </c:pt>
                <c:pt idx="426">
                  <c:v>45354</c:v>
                </c:pt>
                <c:pt idx="427">
                  <c:v>45361</c:v>
                </c:pt>
                <c:pt idx="428">
                  <c:v>45368</c:v>
                </c:pt>
                <c:pt idx="429">
                  <c:v>45375</c:v>
                </c:pt>
                <c:pt idx="430">
                  <c:v>45382</c:v>
                </c:pt>
                <c:pt idx="431">
                  <c:v>45389</c:v>
                </c:pt>
                <c:pt idx="432">
                  <c:v>45396</c:v>
                </c:pt>
                <c:pt idx="433">
                  <c:v>45403</c:v>
                </c:pt>
                <c:pt idx="434">
                  <c:v>45410</c:v>
                </c:pt>
                <c:pt idx="435">
                  <c:v>45417</c:v>
                </c:pt>
                <c:pt idx="436">
                  <c:v>45424</c:v>
                </c:pt>
                <c:pt idx="437">
                  <c:v>45431</c:v>
                </c:pt>
                <c:pt idx="438">
                  <c:v>45438</c:v>
                </c:pt>
                <c:pt idx="439">
                  <c:v>45445</c:v>
                </c:pt>
                <c:pt idx="440">
                  <c:v>45452</c:v>
                </c:pt>
                <c:pt idx="441">
                  <c:v>45459</c:v>
                </c:pt>
                <c:pt idx="442">
                  <c:v>45466</c:v>
                </c:pt>
                <c:pt idx="443">
                  <c:v>45473</c:v>
                </c:pt>
                <c:pt idx="444">
                  <c:v>45480</c:v>
                </c:pt>
                <c:pt idx="445">
                  <c:v>45487</c:v>
                </c:pt>
                <c:pt idx="446">
                  <c:v>45494</c:v>
                </c:pt>
                <c:pt idx="447">
                  <c:v>45501</c:v>
                </c:pt>
                <c:pt idx="448">
                  <c:v>45508</c:v>
                </c:pt>
                <c:pt idx="449">
                  <c:v>45515</c:v>
                </c:pt>
                <c:pt idx="450">
                  <c:v>45522</c:v>
                </c:pt>
                <c:pt idx="451">
                  <c:v>45529</c:v>
                </c:pt>
                <c:pt idx="452">
                  <c:v>45536</c:v>
                </c:pt>
                <c:pt idx="453">
                  <c:v>45543</c:v>
                </c:pt>
                <c:pt idx="454">
                  <c:v>45550</c:v>
                </c:pt>
                <c:pt idx="455">
                  <c:v>45557</c:v>
                </c:pt>
                <c:pt idx="456">
                  <c:v>45564</c:v>
                </c:pt>
                <c:pt idx="457">
                  <c:v>45571</c:v>
                </c:pt>
                <c:pt idx="458">
                  <c:v>45578</c:v>
                </c:pt>
                <c:pt idx="459">
                  <c:v>45585</c:v>
                </c:pt>
                <c:pt idx="460">
                  <c:v>45592</c:v>
                </c:pt>
                <c:pt idx="461">
                  <c:v>45599</c:v>
                </c:pt>
                <c:pt idx="462">
                  <c:v>45606</c:v>
                </c:pt>
                <c:pt idx="463">
                  <c:v>45613</c:v>
                </c:pt>
                <c:pt idx="464">
                  <c:v>45620</c:v>
                </c:pt>
                <c:pt idx="465">
                  <c:v>45627</c:v>
                </c:pt>
                <c:pt idx="466">
                  <c:v>45634</c:v>
                </c:pt>
                <c:pt idx="467">
                  <c:v>45641</c:v>
                </c:pt>
                <c:pt idx="468">
                  <c:v>45648</c:v>
                </c:pt>
                <c:pt idx="469">
                  <c:v>45655</c:v>
                </c:pt>
              </c:numCache>
            </c:numRef>
          </c:cat>
          <c:val>
            <c:numRef>
              <c:f>Beta!$BL$57:$BL$526</c:f>
              <c:numCache>
                <c:formatCode>0.000</c:formatCode>
                <c:ptCount val="470"/>
                <c:pt idx="0">
                  <c:v>0.74237049376771624</c:v>
                </c:pt>
                <c:pt idx="1">
                  <c:v>0.75963648504281911</c:v>
                </c:pt>
                <c:pt idx="2">
                  <c:v>0.79132828103564035</c:v>
                </c:pt>
                <c:pt idx="3">
                  <c:v>0.75588750922186831</c:v>
                </c:pt>
                <c:pt idx="4">
                  <c:v>0.75802114091728356</c:v>
                </c:pt>
                <c:pt idx="5">
                  <c:v>0.81069768301101686</c:v>
                </c:pt>
                <c:pt idx="6">
                  <c:v>0.976811979808067</c:v>
                </c:pt>
                <c:pt idx="7">
                  <c:v>0.98108154822958904</c:v>
                </c:pt>
                <c:pt idx="8">
                  <c:v>1.0987795192756673</c:v>
                </c:pt>
                <c:pt idx="9">
                  <c:v>1.0812502669457673</c:v>
                </c:pt>
                <c:pt idx="10">
                  <c:v>1.0929067763401694</c:v>
                </c:pt>
                <c:pt idx="11">
                  <c:v>1.1419295068653661</c:v>
                </c:pt>
                <c:pt idx="12">
                  <c:v>1.1347800882208265</c:v>
                </c:pt>
                <c:pt idx="13">
                  <c:v>1.1708557543199241</c:v>
                </c:pt>
                <c:pt idx="14">
                  <c:v>1.2306076707881919</c:v>
                </c:pt>
                <c:pt idx="15">
                  <c:v>1.2600649516961824</c:v>
                </c:pt>
                <c:pt idx="16">
                  <c:v>1.2782261737921754</c:v>
                </c:pt>
                <c:pt idx="17">
                  <c:v>1.2843566228042509</c:v>
                </c:pt>
                <c:pt idx="18">
                  <c:v>1.2952133253044711</c:v>
                </c:pt>
                <c:pt idx="19">
                  <c:v>1.2903410257995434</c:v>
                </c:pt>
                <c:pt idx="20">
                  <c:v>1.3013613659817311</c:v>
                </c:pt>
                <c:pt idx="21">
                  <c:v>1.3159137032395656</c:v>
                </c:pt>
                <c:pt idx="22">
                  <c:v>1.3237764044215254</c:v>
                </c:pt>
                <c:pt idx="23">
                  <c:v>1.3371586865567373</c:v>
                </c:pt>
                <c:pt idx="24">
                  <c:v>1.3323895132547687</c:v>
                </c:pt>
                <c:pt idx="25">
                  <c:v>1.2902767285782484</c:v>
                </c:pt>
                <c:pt idx="26">
                  <c:v>1.3058639736922089</c:v>
                </c:pt>
                <c:pt idx="27">
                  <c:v>1.3155041471755975</c:v>
                </c:pt>
                <c:pt idx="28">
                  <c:v>1.3356227614792446</c:v>
                </c:pt>
                <c:pt idx="29">
                  <c:v>1.285839904290633</c:v>
                </c:pt>
                <c:pt idx="30">
                  <c:v>1.2968831003879411</c:v>
                </c:pt>
                <c:pt idx="31">
                  <c:v>1.3253743632062482</c:v>
                </c:pt>
                <c:pt idx="32">
                  <c:v>1.3333781394413988</c:v>
                </c:pt>
                <c:pt idx="33">
                  <c:v>1.2900522746369347</c:v>
                </c:pt>
                <c:pt idx="34">
                  <c:v>1.2926894615206193</c:v>
                </c:pt>
                <c:pt idx="35">
                  <c:v>1.3515583125487611</c:v>
                </c:pt>
                <c:pt idx="36">
                  <c:v>1.3684929831867525</c:v>
                </c:pt>
                <c:pt idx="37">
                  <c:v>1.3587285439318773</c:v>
                </c:pt>
                <c:pt idx="38">
                  <c:v>1.3313881414947326</c:v>
                </c:pt>
                <c:pt idx="39">
                  <c:v>1.3076155925951207</c:v>
                </c:pt>
                <c:pt idx="40">
                  <c:v>1.3263241558138634</c:v>
                </c:pt>
                <c:pt idx="41">
                  <c:v>1.3304726171046115</c:v>
                </c:pt>
                <c:pt idx="42">
                  <c:v>1.4040893758646888</c:v>
                </c:pt>
                <c:pt idx="43">
                  <c:v>1.4031958272155161</c:v>
                </c:pt>
                <c:pt idx="44">
                  <c:v>1.4786094622412289</c:v>
                </c:pt>
                <c:pt idx="45">
                  <c:v>1.5145283118490791</c:v>
                </c:pt>
                <c:pt idx="46">
                  <c:v>1.7441715463244829</c:v>
                </c:pt>
                <c:pt idx="47">
                  <c:v>1.7548979030426319</c:v>
                </c:pt>
                <c:pt idx="48">
                  <c:v>1.7970085942853919</c:v>
                </c:pt>
                <c:pt idx="49">
                  <c:v>1.8552565483560302</c:v>
                </c:pt>
                <c:pt idx="50">
                  <c:v>1.8498553563390976</c:v>
                </c:pt>
                <c:pt idx="51">
                  <c:v>1.8110465352119784</c:v>
                </c:pt>
                <c:pt idx="52">
                  <c:v>1.8768303634945991</c:v>
                </c:pt>
                <c:pt idx="53">
                  <c:v>2.0587110370710828</c:v>
                </c:pt>
                <c:pt idx="54">
                  <c:v>2.0724351203198053</c:v>
                </c:pt>
                <c:pt idx="55">
                  <c:v>2.0681743841994535</c:v>
                </c:pt>
                <c:pt idx="56">
                  <c:v>2.0965744394876493</c:v>
                </c:pt>
                <c:pt idx="57">
                  <c:v>2.349892264548874</c:v>
                </c:pt>
                <c:pt idx="58">
                  <c:v>2.2364918021547866</c:v>
                </c:pt>
                <c:pt idx="59">
                  <c:v>2.0968344111032415</c:v>
                </c:pt>
                <c:pt idx="60">
                  <c:v>2.1335683262191854</c:v>
                </c:pt>
                <c:pt idx="61">
                  <c:v>1.9500853174698791</c:v>
                </c:pt>
                <c:pt idx="62">
                  <c:v>1.9679258737680494</c:v>
                </c:pt>
                <c:pt idx="63">
                  <c:v>1.8932901878163815</c:v>
                </c:pt>
                <c:pt idx="64">
                  <c:v>1.890718225336397</c:v>
                </c:pt>
                <c:pt idx="65">
                  <c:v>1.8612034232779802</c:v>
                </c:pt>
                <c:pt idx="66">
                  <c:v>1.6852759496963783</c:v>
                </c:pt>
                <c:pt idx="67">
                  <c:v>1.5890559318090844</c:v>
                </c:pt>
                <c:pt idx="68">
                  <c:v>1.6502876137313189</c:v>
                </c:pt>
                <c:pt idx="69">
                  <c:v>1.622332365995875</c:v>
                </c:pt>
                <c:pt idx="70">
                  <c:v>1.6149695100492829</c:v>
                </c:pt>
                <c:pt idx="71">
                  <c:v>1.6190280545223097</c:v>
                </c:pt>
                <c:pt idx="72">
                  <c:v>1.6558951274716964</c:v>
                </c:pt>
                <c:pt idx="73">
                  <c:v>1.6551757624410568</c:v>
                </c:pt>
                <c:pt idx="74">
                  <c:v>1.6473686180515257</c:v>
                </c:pt>
                <c:pt idx="75">
                  <c:v>1.6415523819370319</c:v>
                </c:pt>
                <c:pt idx="76">
                  <c:v>1.5796081587245618</c:v>
                </c:pt>
                <c:pt idx="77">
                  <c:v>1.6029253429765631</c:v>
                </c:pt>
                <c:pt idx="78">
                  <c:v>1.8788338938295388</c:v>
                </c:pt>
                <c:pt idx="79">
                  <c:v>1.8845187533058676</c:v>
                </c:pt>
                <c:pt idx="80">
                  <c:v>1.8980576707294641</c:v>
                </c:pt>
                <c:pt idx="81">
                  <c:v>1.890784524756526</c:v>
                </c:pt>
                <c:pt idx="82">
                  <c:v>1.9033220028638771</c:v>
                </c:pt>
                <c:pt idx="83">
                  <c:v>1.7948733208655403</c:v>
                </c:pt>
                <c:pt idx="84">
                  <c:v>1.7942848276432768</c:v>
                </c:pt>
                <c:pt idx="85">
                  <c:v>1.7683311710559204</c:v>
                </c:pt>
                <c:pt idx="86">
                  <c:v>1.7543172003241239</c:v>
                </c:pt>
                <c:pt idx="87">
                  <c:v>1.7875361722906216</c:v>
                </c:pt>
                <c:pt idx="88">
                  <c:v>1.8486732319100641</c:v>
                </c:pt>
                <c:pt idx="89">
                  <c:v>1.8471997784171974</c:v>
                </c:pt>
                <c:pt idx="90">
                  <c:v>1.8591378510394767</c:v>
                </c:pt>
                <c:pt idx="91">
                  <c:v>1.8350985810965617</c:v>
                </c:pt>
                <c:pt idx="92">
                  <c:v>1.9060573700876731</c:v>
                </c:pt>
                <c:pt idx="93">
                  <c:v>1.8541362191587529</c:v>
                </c:pt>
                <c:pt idx="94">
                  <c:v>1.8555307792986415</c:v>
                </c:pt>
                <c:pt idx="95">
                  <c:v>1.6745487708954523</c:v>
                </c:pt>
                <c:pt idx="96">
                  <c:v>1.7004056976506436</c:v>
                </c:pt>
                <c:pt idx="97">
                  <c:v>1.6037851906098843</c:v>
                </c:pt>
                <c:pt idx="98">
                  <c:v>1.6367030422300988</c:v>
                </c:pt>
                <c:pt idx="99">
                  <c:v>1.6022637688586039</c:v>
                </c:pt>
                <c:pt idx="100">
                  <c:v>1.5160543109735236</c:v>
                </c:pt>
                <c:pt idx="101">
                  <c:v>1.2818381667329606</c:v>
                </c:pt>
                <c:pt idx="102">
                  <c:v>1.2005824758013957</c:v>
                </c:pt>
                <c:pt idx="103">
                  <c:v>1.2369558097378182</c:v>
                </c:pt>
                <c:pt idx="104">
                  <c:v>1.2216216395664579</c:v>
                </c:pt>
                <c:pt idx="105">
                  <c:v>1.0064430551433232</c:v>
                </c:pt>
                <c:pt idx="106">
                  <c:v>0.91757090690282439</c:v>
                </c:pt>
                <c:pt idx="107">
                  <c:v>0.94986661066901323</c:v>
                </c:pt>
                <c:pt idx="108">
                  <c:v>0.85630495735742074</c:v>
                </c:pt>
                <c:pt idx="109">
                  <c:v>1.3023999058865063</c:v>
                </c:pt>
                <c:pt idx="110">
                  <c:v>1.243927997068216</c:v>
                </c:pt>
                <c:pt idx="111">
                  <c:v>1.3481659353180346</c:v>
                </c:pt>
                <c:pt idx="112">
                  <c:v>1.4464687332053661</c:v>
                </c:pt>
                <c:pt idx="113">
                  <c:v>1.4172671131936758</c:v>
                </c:pt>
                <c:pt idx="114">
                  <c:v>1.4620961260883132</c:v>
                </c:pt>
                <c:pt idx="115">
                  <c:v>1.3627771236168198</c:v>
                </c:pt>
                <c:pt idx="116">
                  <c:v>1.3431883826227418</c:v>
                </c:pt>
                <c:pt idx="117">
                  <c:v>1.3165275926127766</c:v>
                </c:pt>
                <c:pt idx="118">
                  <c:v>1.2828691797378264</c:v>
                </c:pt>
                <c:pt idx="119">
                  <c:v>1.3062174856255289</c:v>
                </c:pt>
                <c:pt idx="120">
                  <c:v>1.3234399463802482</c:v>
                </c:pt>
                <c:pt idx="121">
                  <c:v>1.2531615147189004</c:v>
                </c:pt>
                <c:pt idx="122">
                  <c:v>1.1797762652601611</c:v>
                </c:pt>
                <c:pt idx="123">
                  <c:v>1.2017678957617575</c:v>
                </c:pt>
                <c:pt idx="124">
                  <c:v>1.1926986070683869</c:v>
                </c:pt>
                <c:pt idx="125">
                  <c:v>1.1673008491994743</c:v>
                </c:pt>
                <c:pt idx="126">
                  <c:v>1.155038481844707</c:v>
                </c:pt>
                <c:pt idx="127">
                  <c:v>1.1563433973049622</c:v>
                </c:pt>
                <c:pt idx="128">
                  <c:v>1.1566844970206211</c:v>
                </c:pt>
                <c:pt idx="129">
                  <c:v>1.1398617398521076</c:v>
                </c:pt>
                <c:pt idx="130">
                  <c:v>1.1839062931579798</c:v>
                </c:pt>
                <c:pt idx="131">
                  <c:v>1.1938594600839172</c:v>
                </c:pt>
                <c:pt idx="132">
                  <c:v>1.1871094865296867</c:v>
                </c:pt>
                <c:pt idx="133">
                  <c:v>1.1803975877687711</c:v>
                </c:pt>
                <c:pt idx="134">
                  <c:v>1.1734161724565917</c:v>
                </c:pt>
                <c:pt idx="135">
                  <c:v>1.176902514077081</c:v>
                </c:pt>
                <c:pt idx="136">
                  <c:v>1.2026128107148704</c:v>
                </c:pt>
                <c:pt idx="137">
                  <c:v>1.2113408609576286</c:v>
                </c:pt>
                <c:pt idx="138">
                  <c:v>1.2079453541828187</c:v>
                </c:pt>
                <c:pt idx="139">
                  <c:v>1.2279659868114248</c:v>
                </c:pt>
                <c:pt idx="140">
                  <c:v>1.2199915883349652</c:v>
                </c:pt>
                <c:pt idx="141">
                  <c:v>1.215467040788484</c:v>
                </c:pt>
                <c:pt idx="142">
                  <c:v>1.2403281398581174</c:v>
                </c:pt>
                <c:pt idx="143">
                  <c:v>1.2557323028236533</c:v>
                </c:pt>
                <c:pt idx="144">
                  <c:v>1.326762995288117</c:v>
                </c:pt>
                <c:pt idx="145">
                  <c:v>1.3308835241506638</c:v>
                </c:pt>
                <c:pt idx="146">
                  <c:v>1.156236626988175</c:v>
                </c:pt>
                <c:pt idx="147">
                  <c:v>1.097880244162452</c:v>
                </c:pt>
                <c:pt idx="148">
                  <c:v>1.1123056617057725</c:v>
                </c:pt>
                <c:pt idx="149">
                  <c:v>1.1579667788748544</c:v>
                </c:pt>
                <c:pt idx="150">
                  <c:v>1.0438901352495777</c:v>
                </c:pt>
                <c:pt idx="151">
                  <c:v>0.90652038080828601</c:v>
                </c:pt>
                <c:pt idx="152">
                  <c:v>0.95478946343598015</c:v>
                </c:pt>
                <c:pt idx="153">
                  <c:v>0.97618178557713031</c:v>
                </c:pt>
                <c:pt idx="154">
                  <c:v>0.86261090835763221</c:v>
                </c:pt>
                <c:pt idx="155">
                  <c:v>0.85253046168478142</c:v>
                </c:pt>
                <c:pt idx="156">
                  <c:v>0.87449988993581729</c:v>
                </c:pt>
                <c:pt idx="157">
                  <c:v>0.88142652450590464</c:v>
                </c:pt>
                <c:pt idx="158">
                  <c:v>0.91613611473857881</c:v>
                </c:pt>
                <c:pt idx="159">
                  <c:v>0.92947998409928068</c:v>
                </c:pt>
                <c:pt idx="160">
                  <c:v>0.92813875952736447</c:v>
                </c:pt>
                <c:pt idx="161">
                  <c:v>0.95736468673059483</c:v>
                </c:pt>
                <c:pt idx="162">
                  <c:v>0.86595716434683101</c:v>
                </c:pt>
                <c:pt idx="163">
                  <c:v>0.83349691767487333</c:v>
                </c:pt>
                <c:pt idx="164">
                  <c:v>0.83285768557502771</c:v>
                </c:pt>
                <c:pt idx="165">
                  <c:v>0.81685738445366829</c:v>
                </c:pt>
                <c:pt idx="166">
                  <c:v>0.81019695831200556</c:v>
                </c:pt>
                <c:pt idx="167">
                  <c:v>0.80365803771399513</c:v>
                </c:pt>
                <c:pt idx="168">
                  <c:v>0.78105460965025886</c:v>
                </c:pt>
                <c:pt idx="169">
                  <c:v>0.8042267370402516</c:v>
                </c:pt>
                <c:pt idx="170">
                  <c:v>0.81467948769910092</c:v>
                </c:pt>
                <c:pt idx="171">
                  <c:v>0.82862027393752902</c:v>
                </c:pt>
                <c:pt idx="172">
                  <c:v>0.84079480979344601</c:v>
                </c:pt>
                <c:pt idx="173">
                  <c:v>0.83812194466849543</c:v>
                </c:pt>
                <c:pt idx="174">
                  <c:v>0.85596324788139488</c:v>
                </c:pt>
                <c:pt idx="175">
                  <c:v>0.90165212725577426</c:v>
                </c:pt>
                <c:pt idx="176">
                  <c:v>0.9047884139872413</c:v>
                </c:pt>
                <c:pt idx="177">
                  <c:v>0.95494199618760234</c:v>
                </c:pt>
                <c:pt idx="178">
                  <c:v>1.0654277550153048</c:v>
                </c:pt>
                <c:pt idx="179">
                  <c:v>1.0796018659479862</c:v>
                </c:pt>
                <c:pt idx="180">
                  <c:v>1.0758713075172734</c:v>
                </c:pt>
                <c:pt idx="181">
                  <c:v>1.0736749991046772</c:v>
                </c:pt>
                <c:pt idx="182">
                  <c:v>1.0968954981572214</c:v>
                </c:pt>
                <c:pt idx="183">
                  <c:v>1.0559751945534344</c:v>
                </c:pt>
                <c:pt idx="184">
                  <c:v>1.0611968295233429</c:v>
                </c:pt>
                <c:pt idx="185">
                  <c:v>1.0825423223515114</c:v>
                </c:pt>
                <c:pt idx="186">
                  <c:v>1.1946604607438676</c:v>
                </c:pt>
                <c:pt idx="187">
                  <c:v>1.1888248164695603</c:v>
                </c:pt>
                <c:pt idx="188">
                  <c:v>1.193512610124944</c:v>
                </c:pt>
                <c:pt idx="189">
                  <c:v>1.1280477281719969</c:v>
                </c:pt>
                <c:pt idx="190">
                  <c:v>1.1442066568851317</c:v>
                </c:pt>
                <c:pt idx="191">
                  <c:v>1.1827284323994036</c:v>
                </c:pt>
                <c:pt idx="192">
                  <c:v>1.1658687818764899</c:v>
                </c:pt>
                <c:pt idx="193">
                  <c:v>1.1618431935246956</c:v>
                </c:pt>
                <c:pt idx="194">
                  <c:v>1.1596105667141334</c:v>
                </c:pt>
                <c:pt idx="195">
                  <c:v>1.1559867888082889</c:v>
                </c:pt>
                <c:pt idx="196">
                  <c:v>1.1555044473202327</c:v>
                </c:pt>
                <c:pt idx="197">
                  <c:v>1.0989291626371109</c:v>
                </c:pt>
                <c:pt idx="198">
                  <c:v>1.1007096457308723</c:v>
                </c:pt>
                <c:pt idx="199">
                  <c:v>1.2245175410142226</c:v>
                </c:pt>
                <c:pt idx="200">
                  <c:v>1.2668103956205561</c:v>
                </c:pt>
                <c:pt idx="201">
                  <c:v>1.2704373053594153</c:v>
                </c:pt>
                <c:pt idx="202">
                  <c:v>1.2290309008752909</c:v>
                </c:pt>
                <c:pt idx="203">
                  <c:v>1.3445565708953779</c:v>
                </c:pt>
                <c:pt idx="204">
                  <c:v>1.539555833098766</c:v>
                </c:pt>
                <c:pt idx="205">
                  <c:v>1.5093960581597587</c:v>
                </c:pt>
                <c:pt idx="206">
                  <c:v>1.4953046539387629</c:v>
                </c:pt>
                <c:pt idx="207">
                  <c:v>1.9678490894863856</c:v>
                </c:pt>
                <c:pt idx="208">
                  <c:v>2.0616443890149974</c:v>
                </c:pt>
                <c:pt idx="209">
                  <c:v>2.0638868686440519</c:v>
                </c:pt>
                <c:pt idx="210">
                  <c:v>2.0504546120290925</c:v>
                </c:pt>
                <c:pt idx="211">
                  <c:v>1.9631215983987442</c:v>
                </c:pt>
                <c:pt idx="212">
                  <c:v>2.0264386924196383</c:v>
                </c:pt>
                <c:pt idx="213">
                  <c:v>1.8594709996950822</c:v>
                </c:pt>
                <c:pt idx="214">
                  <c:v>1.8014607937768736</c:v>
                </c:pt>
                <c:pt idx="215">
                  <c:v>1.8313163765938407</c:v>
                </c:pt>
                <c:pt idx="216">
                  <c:v>1.3027003480398938</c:v>
                </c:pt>
                <c:pt idx="217">
                  <c:v>1.2958055817719059</c:v>
                </c:pt>
                <c:pt idx="218">
                  <c:v>1.2929867951250216</c:v>
                </c:pt>
                <c:pt idx="219">
                  <c:v>1.4716826618133743</c:v>
                </c:pt>
                <c:pt idx="220">
                  <c:v>1.7305983934661</c:v>
                </c:pt>
                <c:pt idx="221">
                  <c:v>1.7562568656363713</c:v>
                </c:pt>
                <c:pt idx="222">
                  <c:v>1.7734977221273054</c:v>
                </c:pt>
                <c:pt idx="223">
                  <c:v>1.7474817617111891</c:v>
                </c:pt>
                <c:pt idx="224">
                  <c:v>1.7457682882658012</c:v>
                </c:pt>
                <c:pt idx="225">
                  <c:v>1.7436851289464828</c:v>
                </c:pt>
                <c:pt idx="226">
                  <c:v>1.7615441695652247</c:v>
                </c:pt>
                <c:pt idx="227">
                  <c:v>1.7769295201197037</c:v>
                </c:pt>
                <c:pt idx="228">
                  <c:v>1.7954133873809663</c:v>
                </c:pt>
                <c:pt idx="229">
                  <c:v>1.790083460118185</c:v>
                </c:pt>
                <c:pt idx="230">
                  <c:v>1.7890718117017856</c:v>
                </c:pt>
                <c:pt idx="231">
                  <c:v>1.7757510277736812</c:v>
                </c:pt>
                <c:pt idx="232">
                  <c:v>1.7827612821193002</c:v>
                </c:pt>
                <c:pt idx="233">
                  <c:v>1.8192290405409939</c:v>
                </c:pt>
                <c:pt idx="234">
                  <c:v>1.819124974008262</c:v>
                </c:pt>
                <c:pt idx="235">
                  <c:v>1.8118741436050942</c:v>
                </c:pt>
                <c:pt idx="236">
                  <c:v>1.8137992946841093</c:v>
                </c:pt>
                <c:pt idx="237">
                  <c:v>1.8089059141411541</c:v>
                </c:pt>
                <c:pt idx="238">
                  <c:v>1.7898137226666451</c:v>
                </c:pt>
                <c:pt idx="239">
                  <c:v>1.7457753548218633</c:v>
                </c:pt>
                <c:pt idx="240">
                  <c:v>1.7486782790503035</c:v>
                </c:pt>
                <c:pt idx="241">
                  <c:v>1.7454044168453258</c:v>
                </c:pt>
                <c:pt idx="242">
                  <c:v>1.7533726066232083</c:v>
                </c:pt>
                <c:pt idx="243">
                  <c:v>1.739009757094671</c:v>
                </c:pt>
                <c:pt idx="244">
                  <c:v>1.7303870567102444</c:v>
                </c:pt>
                <c:pt idx="245">
                  <c:v>1.7316247346937079</c:v>
                </c:pt>
                <c:pt idx="246">
                  <c:v>1.730913681082106</c:v>
                </c:pt>
                <c:pt idx="247">
                  <c:v>1.7332852869427338</c:v>
                </c:pt>
                <c:pt idx="248">
                  <c:v>1.6981885252225615</c:v>
                </c:pt>
                <c:pt idx="249">
                  <c:v>1.7006557676266909</c:v>
                </c:pt>
                <c:pt idx="250">
                  <c:v>1.6973462725910646</c:v>
                </c:pt>
                <c:pt idx="251">
                  <c:v>1.7000638376759269</c:v>
                </c:pt>
                <c:pt idx="252">
                  <c:v>1.702839110355743</c:v>
                </c:pt>
                <c:pt idx="253">
                  <c:v>1.709625029481763</c:v>
                </c:pt>
                <c:pt idx="254">
                  <c:v>1.7092223983014712</c:v>
                </c:pt>
                <c:pt idx="255">
                  <c:v>1.7034236437961296</c:v>
                </c:pt>
                <c:pt idx="256">
                  <c:v>1.7125791728015829</c:v>
                </c:pt>
                <c:pt idx="257">
                  <c:v>1.7122695231838148</c:v>
                </c:pt>
                <c:pt idx="258">
                  <c:v>1.7108560920059332</c:v>
                </c:pt>
                <c:pt idx="259">
                  <c:v>1.7013182051593045</c:v>
                </c:pt>
                <c:pt idx="260">
                  <c:v>1.6989309433749105</c:v>
                </c:pt>
                <c:pt idx="261">
                  <c:v>1.6882868289775879</c:v>
                </c:pt>
                <c:pt idx="262">
                  <c:v>1.6767407420295357</c:v>
                </c:pt>
                <c:pt idx="263">
                  <c:v>1.6702627837252426</c:v>
                </c:pt>
                <c:pt idx="264">
                  <c:v>1.6572207508109404</c:v>
                </c:pt>
                <c:pt idx="265">
                  <c:v>1.6610493690490267</c:v>
                </c:pt>
                <c:pt idx="266">
                  <c:v>1.674297761485732</c:v>
                </c:pt>
                <c:pt idx="267">
                  <c:v>1.6792062410042534</c:v>
                </c:pt>
                <c:pt idx="268">
                  <c:v>1.6837466167953539</c:v>
                </c:pt>
                <c:pt idx="269">
                  <c:v>1.8299525021022505</c:v>
                </c:pt>
                <c:pt idx="270">
                  <c:v>1.8127232138344875</c:v>
                </c:pt>
                <c:pt idx="271">
                  <c:v>1.8745794823023461</c:v>
                </c:pt>
                <c:pt idx="272">
                  <c:v>1.9702672780655481</c:v>
                </c:pt>
                <c:pt idx="273">
                  <c:v>1.7069043613666093</c:v>
                </c:pt>
                <c:pt idx="274">
                  <c:v>1.6448125948677728</c:v>
                </c:pt>
                <c:pt idx="275">
                  <c:v>1.5355111972936546</c:v>
                </c:pt>
                <c:pt idx="276">
                  <c:v>1.5605050566607501</c:v>
                </c:pt>
                <c:pt idx="277">
                  <c:v>1.5674790645368881</c:v>
                </c:pt>
                <c:pt idx="278">
                  <c:v>1.579983030998054</c:v>
                </c:pt>
                <c:pt idx="279">
                  <c:v>1.5183935543281259</c:v>
                </c:pt>
                <c:pt idx="280">
                  <c:v>1.4786361543152176</c:v>
                </c:pt>
                <c:pt idx="281">
                  <c:v>1.4190994888641468</c:v>
                </c:pt>
                <c:pt idx="282">
                  <c:v>1.4075755731666018</c:v>
                </c:pt>
                <c:pt idx="283">
                  <c:v>1.3237959083590181</c:v>
                </c:pt>
                <c:pt idx="284">
                  <c:v>1.2872414485249359</c:v>
                </c:pt>
                <c:pt idx="285">
                  <c:v>1.2940931872341901</c:v>
                </c:pt>
                <c:pt idx="286">
                  <c:v>1.1720426294694983</c:v>
                </c:pt>
                <c:pt idx="287">
                  <c:v>1.128209460898342</c:v>
                </c:pt>
                <c:pt idx="288">
                  <c:v>1.1759402248507735</c:v>
                </c:pt>
                <c:pt idx="289">
                  <c:v>1.1859604599976783</c:v>
                </c:pt>
                <c:pt idx="290">
                  <c:v>1.1909179210208252</c:v>
                </c:pt>
                <c:pt idx="291">
                  <c:v>1.2328751818176842</c:v>
                </c:pt>
                <c:pt idx="292">
                  <c:v>1.259253289995538</c:v>
                </c:pt>
                <c:pt idx="293">
                  <c:v>1.2816423745429955</c:v>
                </c:pt>
                <c:pt idx="294">
                  <c:v>1.2942399705512999</c:v>
                </c:pt>
                <c:pt idx="295">
                  <c:v>1.3582677028496641</c:v>
                </c:pt>
                <c:pt idx="296">
                  <c:v>1.3944458918538822</c:v>
                </c:pt>
                <c:pt idx="297">
                  <c:v>1.3646451254406284</c:v>
                </c:pt>
                <c:pt idx="298">
                  <c:v>1.3694475732190632</c:v>
                </c:pt>
                <c:pt idx="299">
                  <c:v>1.3466491055891436</c:v>
                </c:pt>
                <c:pt idx="300">
                  <c:v>1.3344563424299509</c:v>
                </c:pt>
                <c:pt idx="301">
                  <c:v>1.4515534468383102</c:v>
                </c:pt>
                <c:pt idx="302">
                  <c:v>1.5164442954900026</c:v>
                </c:pt>
                <c:pt idx="303">
                  <c:v>1.5032857762698326</c:v>
                </c:pt>
                <c:pt idx="304">
                  <c:v>1.3834332954564934</c:v>
                </c:pt>
                <c:pt idx="305">
                  <c:v>1.2720554433578093</c:v>
                </c:pt>
                <c:pt idx="306">
                  <c:v>1.2334845170119764</c:v>
                </c:pt>
                <c:pt idx="307">
                  <c:v>1.2578117392995058</c:v>
                </c:pt>
                <c:pt idx="308">
                  <c:v>1.298384894416972</c:v>
                </c:pt>
                <c:pt idx="309">
                  <c:v>1.0769222113593224</c:v>
                </c:pt>
                <c:pt idx="310">
                  <c:v>1.0236498520156805</c:v>
                </c:pt>
                <c:pt idx="311">
                  <c:v>1.0712066363826231</c:v>
                </c:pt>
                <c:pt idx="312">
                  <c:v>1.0730780690194843</c:v>
                </c:pt>
                <c:pt idx="313">
                  <c:v>1.1361769445266918</c:v>
                </c:pt>
                <c:pt idx="314">
                  <c:v>1.2012485903644279</c:v>
                </c:pt>
                <c:pt idx="315">
                  <c:v>1.161854754849279</c:v>
                </c:pt>
                <c:pt idx="316">
                  <c:v>1.222726393202314</c:v>
                </c:pt>
                <c:pt idx="317">
                  <c:v>1.2857858904265755</c:v>
                </c:pt>
                <c:pt idx="318">
                  <c:v>1.2348426323649457</c:v>
                </c:pt>
                <c:pt idx="319">
                  <c:v>1.2438372857378508</c:v>
                </c:pt>
                <c:pt idx="320">
                  <c:v>1.2564804888399383</c:v>
                </c:pt>
                <c:pt idx="321">
                  <c:v>1.2448274973050393</c:v>
                </c:pt>
                <c:pt idx="322">
                  <c:v>1.1964626253810282</c:v>
                </c:pt>
                <c:pt idx="323">
                  <c:v>1.0095621726540263</c:v>
                </c:pt>
                <c:pt idx="324">
                  <c:v>0.98427920347100106</c:v>
                </c:pt>
                <c:pt idx="325">
                  <c:v>1.0072586455483608</c:v>
                </c:pt>
                <c:pt idx="326">
                  <c:v>1.0551605050773476</c:v>
                </c:pt>
                <c:pt idx="327">
                  <c:v>1.1029164897285666</c:v>
                </c:pt>
                <c:pt idx="328">
                  <c:v>1.1003683265817252</c:v>
                </c:pt>
                <c:pt idx="329">
                  <c:v>1.1713165011651694</c:v>
                </c:pt>
                <c:pt idx="330">
                  <c:v>1.1641297827555197</c:v>
                </c:pt>
                <c:pt idx="331">
                  <c:v>1.0810349476862668</c:v>
                </c:pt>
                <c:pt idx="332">
                  <c:v>1.0294857811859375</c:v>
                </c:pt>
                <c:pt idx="333">
                  <c:v>1.1281911021311892</c:v>
                </c:pt>
                <c:pt idx="334">
                  <c:v>1.1496851002432542</c:v>
                </c:pt>
                <c:pt idx="335">
                  <c:v>1.1533696686876134</c:v>
                </c:pt>
                <c:pt idx="336">
                  <c:v>1.2399523858644472</c:v>
                </c:pt>
                <c:pt idx="337">
                  <c:v>1.242188804231027</c:v>
                </c:pt>
                <c:pt idx="338">
                  <c:v>1.2247057469141411</c:v>
                </c:pt>
                <c:pt idx="339">
                  <c:v>1.2267191317899775</c:v>
                </c:pt>
                <c:pt idx="340">
                  <c:v>1.2358813377692233</c:v>
                </c:pt>
                <c:pt idx="341">
                  <c:v>1.243438344328049</c:v>
                </c:pt>
                <c:pt idx="342">
                  <c:v>1.2360059404948778</c:v>
                </c:pt>
                <c:pt idx="343">
                  <c:v>1.2356300031069445</c:v>
                </c:pt>
                <c:pt idx="344">
                  <c:v>1.2427918268896974</c:v>
                </c:pt>
                <c:pt idx="345">
                  <c:v>1.2623906114261432</c:v>
                </c:pt>
                <c:pt idx="346">
                  <c:v>1.2384125891673641</c:v>
                </c:pt>
                <c:pt idx="347">
                  <c:v>1.219378274103607</c:v>
                </c:pt>
                <c:pt idx="348">
                  <c:v>1.2200071414815925</c:v>
                </c:pt>
                <c:pt idx="349">
                  <c:v>1.2210705664139323</c:v>
                </c:pt>
                <c:pt idx="350">
                  <c:v>1.261930435675628</c:v>
                </c:pt>
                <c:pt idx="351">
                  <c:v>1.279050364386898</c:v>
                </c:pt>
                <c:pt idx="352">
                  <c:v>1.2982598477659921</c:v>
                </c:pt>
                <c:pt idx="353">
                  <c:v>1.2896966617967991</c:v>
                </c:pt>
                <c:pt idx="354">
                  <c:v>1.3071531734171222</c:v>
                </c:pt>
                <c:pt idx="355">
                  <c:v>1.2755194424576888</c:v>
                </c:pt>
                <c:pt idx="356">
                  <c:v>1.189978160839013</c:v>
                </c:pt>
                <c:pt idx="357">
                  <c:v>1.1669367454122619</c:v>
                </c:pt>
                <c:pt idx="358">
                  <c:v>1.1701907350144107</c:v>
                </c:pt>
                <c:pt idx="359">
                  <c:v>1.1885060366509625</c:v>
                </c:pt>
                <c:pt idx="360">
                  <c:v>1.1842388396346584</c:v>
                </c:pt>
                <c:pt idx="361">
                  <c:v>1.2061006776366956</c:v>
                </c:pt>
                <c:pt idx="362">
                  <c:v>1.2431160068860714</c:v>
                </c:pt>
                <c:pt idx="363">
                  <c:v>1.2530449783504718</c:v>
                </c:pt>
                <c:pt idx="364">
                  <c:v>1.2407969100057874</c:v>
                </c:pt>
                <c:pt idx="365">
                  <c:v>1.24523738037653</c:v>
                </c:pt>
                <c:pt idx="366">
                  <c:v>1.2624427623490653</c:v>
                </c:pt>
                <c:pt idx="367">
                  <c:v>1.2650620343833932</c:v>
                </c:pt>
                <c:pt idx="368">
                  <c:v>1.3028696055160001</c:v>
                </c:pt>
                <c:pt idx="369">
                  <c:v>1.3032298006307059</c:v>
                </c:pt>
                <c:pt idx="370">
                  <c:v>1.305882914404767</c:v>
                </c:pt>
                <c:pt idx="371">
                  <c:v>1.289948501189405</c:v>
                </c:pt>
                <c:pt idx="372">
                  <c:v>1.276968488966453</c:v>
                </c:pt>
                <c:pt idx="373">
                  <c:v>1.2764511399077922</c:v>
                </c:pt>
                <c:pt idx="374">
                  <c:v>1.372481145698633</c:v>
                </c:pt>
                <c:pt idx="375">
                  <c:v>1.3637940092660856</c:v>
                </c:pt>
                <c:pt idx="376">
                  <c:v>1.4824942792192393</c:v>
                </c:pt>
                <c:pt idx="377">
                  <c:v>1.5257130844210527</c:v>
                </c:pt>
                <c:pt idx="378">
                  <c:v>1.525724543830371</c:v>
                </c:pt>
                <c:pt idx="379">
                  <c:v>1.520969003575128</c:v>
                </c:pt>
                <c:pt idx="380">
                  <c:v>1.5317107429603245</c:v>
                </c:pt>
                <c:pt idx="381">
                  <c:v>1.5141312494435653</c:v>
                </c:pt>
                <c:pt idx="382">
                  <c:v>1.4981080792231327</c:v>
                </c:pt>
                <c:pt idx="383">
                  <c:v>1.4990671479545821</c:v>
                </c:pt>
                <c:pt idx="384">
                  <c:v>1.5267665212778674</c:v>
                </c:pt>
                <c:pt idx="385">
                  <c:v>1.5610651310702763</c:v>
                </c:pt>
                <c:pt idx="386">
                  <c:v>1.5720733276139189</c:v>
                </c:pt>
                <c:pt idx="387">
                  <c:v>1.5661888681879941</c:v>
                </c:pt>
                <c:pt idx="388">
                  <c:v>1.5957555448659415</c:v>
                </c:pt>
                <c:pt idx="389">
                  <c:v>1.5696615473361679</c:v>
                </c:pt>
                <c:pt idx="390">
                  <c:v>1.6274383052993753</c:v>
                </c:pt>
                <c:pt idx="391">
                  <c:v>1.6095814159913053</c:v>
                </c:pt>
                <c:pt idx="392">
                  <c:v>1.6122697853295382</c:v>
                </c:pt>
                <c:pt idx="393">
                  <c:v>1.6097210267853168</c:v>
                </c:pt>
                <c:pt idx="394">
                  <c:v>1.5976922547922696</c:v>
                </c:pt>
                <c:pt idx="395">
                  <c:v>1.5499485809866291</c:v>
                </c:pt>
                <c:pt idx="396">
                  <c:v>1.5588574823114674</c:v>
                </c:pt>
                <c:pt idx="397">
                  <c:v>1.5376880744548063</c:v>
                </c:pt>
                <c:pt idx="398">
                  <c:v>1.5244684972467164</c:v>
                </c:pt>
                <c:pt idx="399">
                  <c:v>1.5557379419668234</c:v>
                </c:pt>
                <c:pt idx="400">
                  <c:v>1.5649143848509821</c:v>
                </c:pt>
                <c:pt idx="401">
                  <c:v>1.5680746877918592</c:v>
                </c:pt>
                <c:pt idx="402">
                  <c:v>1.5548259909786839</c:v>
                </c:pt>
                <c:pt idx="403">
                  <c:v>1.4951846576371928</c:v>
                </c:pt>
                <c:pt idx="404">
                  <c:v>1.4558909598923209</c:v>
                </c:pt>
                <c:pt idx="405">
                  <c:v>1.4444330034442985</c:v>
                </c:pt>
                <c:pt idx="406">
                  <c:v>1.4712418259595346</c:v>
                </c:pt>
                <c:pt idx="407">
                  <c:v>1.4547694365587827</c:v>
                </c:pt>
                <c:pt idx="408">
                  <c:v>1.3391385962161582</c:v>
                </c:pt>
                <c:pt idx="409">
                  <c:v>1.5961474579573134</c:v>
                </c:pt>
                <c:pt idx="410">
                  <c:v>1.7356095532869282</c:v>
                </c:pt>
                <c:pt idx="411">
                  <c:v>1.7264390470594666</c:v>
                </c:pt>
                <c:pt idx="412">
                  <c:v>1.6985459949609334</c:v>
                </c:pt>
                <c:pt idx="413">
                  <c:v>1.6966098957019842</c:v>
                </c:pt>
                <c:pt idx="414">
                  <c:v>1.6262648921964027</c:v>
                </c:pt>
                <c:pt idx="415">
                  <c:v>1.6527580455992472</c:v>
                </c:pt>
                <c:pt idx="416">
                  <c:v>1.6624147531294651</c:v>
                </c:pt>
                <c:pt idx="417">
                  <c:v>1.6153607197165845</c:v>
                </c:pt>
                <c:pt idx="418">
                  <c:v>1.6039538828267548</c:v>
                </c:pt>
                <c:pt idx="419">
                  <c:v>1.5612879008129239</c:v>
                </c:pt>
                <c:pt idx="420">
                  <c:v>1.5419910928744158</c:v>
                </c:pt>
                <c:pt idx="421">
                  <c:v>1.5259829594984229</c:v>
                </c:pt>
                <c:pt idx="422">
                  <c:v>1.5435240447389207</c:v>
                </c:pt>
                <c:pt idx="423">
                  <c:v>1.5096779301545864</c:v>
                </c:pt>
                <c:pt idx="424">
                  <c:v>1.4869197868107036</c:v>
                </c:pt>
                <c:pt idx="425">
                  <c:v>1.5366787797570931</c:v>
                </c:pt>
                <c:pt idx="426">
                  <c:v>1.5442553008417439</c:v>
                </c:pt>
                <c:pt idx="427">
                  <c:v>1.140317153864278</c:v>
                </c:pt>
                <c:pt idx="428">
                  <c:v>1.1774681399819313</c:v>
                </c:pt>
                <c:pt idx="429">
                  <c:v>1.1822864596683185</c:v>
                </c:pt>
                <c:pt idx="430">
                  <c:v>1.0426273253737781</c:v>
                </c:pt>
                <c:pt idx="431">
                  <c:v>1.0705504725892749</c:v>
                </c:pt>
                <c:pt idx="432">
                  <c:v>1.0486180284212903</c:v>
                </c:pt>
                <c:pt idx="433">
                  <c:v>1.0516348510721139</c:v>
                </c:pt>
                <c:pt idx="434">
                  <c:v>1.0538394107453195</c:v>
                </c:pt>
                <c:pt idx="435">
                  <c:v>1.016104316484487</c:v>
                </c:pt>
                <c:pt idx="436">
                  <c:v>1.0208119202843389</c:v>
                </c:pt>
                <c:pt idx="437">
                  <c:v>1.0183047370070808</c:v>
                </c:pt>
                <c:pt idx="438">
                  <c:v>1.0171235797059446</c:v>
                </c:pt>
                <c:pt idx="439">
                  <c:v>0.94951871989570036</c:v>
                </c:pt>
                <c:pt idx="440">
                  <c:v>0.95926057587297864</c:v>
                </c:pt>
                <c:pt idx="441">
                  <c:v>0.92129051260313122</c:v>
                </c:pt>
                <c:pt idx="442">
                  <c:v>0.86534561996798864</c:v>
                </c:pt>
                <c:pt idx="443">
                  <c:v>0.81274220171469624</c:v>
                </c:pt>
                <c:pt idx="444">
                  <c:v>0.80653639902783369</c:v>
                </c:pt>
                <c:pt idx="445">
                  <c:v>0.7450110024966059</c:v>
                </c:pt>
                <c:pt idx="446">
                  <c:v>0.73368498001669724</c:v>
                </c:pt>
                <c:pt idx="447">
                  <c:v>0.95939206189244119</c:v>
                </c:pt>
                <c:pt idx="448">
                  <c:v>1.0895310102957352</c:v>
                </c:pt>
                <c:pt idx="449">
                  <c:v>1.1027119772315586</c:v>
                </c:pt>
                <c:pt idx="450">
                  <c:v>1.1265672765613073</c:v>
                </c:pt>
                <c:pt idx="451">
                  <c:v>1.1179021553481951</c:v>
                </c:pt>
                <c:pt idx="452">
                  <c:v>1.1620108193999164</c:v>
                </c:pt>
                <c:pt idx="453">
                  <c:v>1.2157957812056601</c:v>
                </c:pt>
                <c:pt idx="454">
                  <c:v>1.2678999625746834</c:v>
                </c:pt>
                <c:pt idx="455">
                  <c:v>1.3229833596226452</c:v>
                </c:pt>
                <c:pt idx="456">
                  <c:v>1.3065210371050298</c:v>
                </c:pt>
                <c:pt idx="457">
                  <c:v>1.3132095029461528</c:v>
                </c:pt>
                <c:pt idx="458">
                  <c:v>1.3131501087143491</c:v>
                </c:pt>
                <c:pt idx="459">
                  <c:v>1.2581843296721273</c:v>
                </c:pt>
                <c:pt idx="460">
                  <c:v>1.2675904261515145</c:v>
                </c:pt>
                <c:pt idx="461">
                  <c:v>1.5869721700806956</c:v>
                </c:pt>
                <c:pt idx="462">
                  <c:v>1.5285130761713894</c:v>
                </c:pt>
                <c:pt idx="463">
                  <c:v>1.5430376226059792</c:v>
                </c:pt>
                <c:pt idx="464">
                  <c:v>1.5420604692237183</c:v>
                </c:pt>
                <c:pt idx="465">
                  <c:v>1.5410110355432314</c:v>
                </c:pt>
                <c:pt idx="466">
                  <c:v>1.5401210686740767</c:v>
                </c:pt>
                <c:pt idx="467">
                  <c:v>1.5721609292339604</c:v>
                </c:pt>
                <c:pt idx="468">
                  <c:v>1.5788214766386786</c:v>
                </c:pt>
                <c:pt idx="469">
                  <c:v>1.5824896167580422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D4-4ACE-ACEE-FE676E09C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838479"/>
        <c:axId val="1176831407"/>
      </c:lineChart>
      <c:dateAx>
        <c:axId val="117683847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76831407"/>
        <c:crosses val="autoZero"/>
        <c:auto val="1"/>
        <c:lblOffset val="100"/>
        <c:baseTimeUnit val="days"/>
      </c:dateAx>
      <c:valAx>
        <c:axId val="117683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7683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Historical Volatility 52w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Beta!$BK$57:$BK$533</c:f>
              <c:numCache>
                <c:formatCode>m/d/yyyy</c:formatCode>
                <c:ptCount val="477"/>
                <c:pt idx="0">
                  <c:v>42372</c:v>
                </c:pt>
                <c:pt idx="1">
                  <c:v>42379</c:v>
                </c:pt>
                <c:pt idx="2">
                  <c:v>42386</c:v>
                </c:pt>
                <c:pt idx="3">
                  <c:v>42393</c:v>
                </c:pt>
                <c:pt idx="4">
                  <c:v>42400</c:v>
                </c:pt>
                <c:pt idx="5">
                  <c:v>42407</c:v>
                </c:pt>
                <c:pt idx="6">
                  <c:v>42414</c:v>
                </c:pt>
                <c:pt idx="7">
                  <c:v>42421</c:v>
                </c:pt>
                <c:pt idx="8">
                  <c:v>42428</c:v>
                </c:pt>
                <c:pt idx="9">
                  <c:v>42435</c:v>
                </c:pt>
                <c:pt idx="10">
                  <c:v>42442</c:v>
                </c:pt>
                <c:pt idx="11">
                  <c:v>42449</c:v>
                </c:pt>
                <c:pt idx="12">
                  <c:v>42456</c:v>
                </c:pt>
                <c:pt idx="13">
                  <c:v>42463</c:v>
                </c:pt>
                <c:pt idx="14">
                  <c:v>42470</c:v>
                </c:pt>
                <c:pt idx="15">
                  <c:v>42477</c:v>
                </c:pt>
                <c:pt idx="16">
                  <c:v>42484</c:v>
                </c:pt>
                <c:pt idx="17">
                  <c:v>42491</c:v>
                </c:pt>
                <c:pt idx="18">
                  <c:v>42498</c:v>
                </c:pt>
                <c:pt idx="19">
                  <c:v>42505</c:v>
                </c:pt>
                <c:pt idx="20">
                  <c:v>42512</c:v>
                </c:pt>
                <c:pt idx="21">
                  <c:v>42519</c:v>
                </c:pt>
                <c:pt idx="22">
                  <c:v>42526</c:v>
                </c:pt>
                <c:pt idx="23">
                  <c:v>42533</c:v>
                </c:pt>
                <c:pt idx="24">
                  <c:v>42540</c:v>
                </c:pt>
                <c:pt idx="25">
                  <c:v>42547</c:v>
                </c:pt>
                <c:pt idx="26">
                  <c:v>42554</c:v>
                </c:pt>
                <c:pt idx="27">
                  <c:v>42561</c:v>
                </c:pt>
                <c:pt idx="28">
                  <c:v>42568</c:v>
                </c:pt>
                <c:pt idx="29">
                  <c:v>42575</c:v>
                </c:pt>
                <c:pt idx="30">
                  <c:v>42582</c:v>
                </c:pt>
                <c:pt idx="31">
                  <c:v>42589</c:v>
                </c:pt>
                <c:pt idx="32">
                  <c:v>42596</c:v>
                </c:pt>
                <c:pt idx="33">
                  <c:v>42603</c:v>
                </c:pt>
                <c:pt idx="34">
                  <c:v>42610</c:v>
                </c:pt>
                <c:pt idx="35">
                  <c:v>42617</c:v>
                </c:pt>
                <c:pt idx="36">
                  <c:v>42624</c:v>
                </c:pt>
                <c:pt idx="37">
                  <c:v>42631</c:v>
                </c:pt>
                <c:pt idx="38">
                  <c:v>42638</c:v>
                </c:pt>
                <c:pt idx="39">
                  <c:v>42645</c:v>
                </c:pt>
                <c:pt idx="40">
                  <c:v>42652</c:v>
                </c:pt>
                <c:pt idx="41">
                  <c:v>42659</c:v>
                </c:pt>
                <c:pt idx="42">
                  <c:v>42666</c:v>
                </c:pt>
                <c:pt idx="43">
                  <c:v>42673</c:v>
                </c:pt>
                <c:pt idx="44">
                  <c:v>42680</c:v>
                </c:pt>
                <c:pt idx="45">
                  <c:v>42687</c:v>
                </c:pt>
                <c:pt idx="46">
                  <c:v>42694</c:v>
                </c:pt>
                <c:pt idx="47">
                  <c:v>42701</c:v>
                </c:pt>
                <c:pt idx="48">
                  <c:v>42708</c:v>
                </c:pt>
                <c:pt idx="49">
                  <c:v>42715</c:v>
                </c:pt>
                <c:pt idx="50">
                  <c:v>42722</c:v>
                </c:pt>
                <c:pt idx="51">
                  <c:v>42729</c:v>
                </c:pt>
                <c:pt idx="52">
                  <c:v>42736</c:v>
                </c:pt>
                <c:pt idx="53">
                  <c:v>42743</c:v>
                </c:pt>
                <c:pt idx="54">
                  <c:v>42750</c:v>
                </c:pt>
                <c:pt idx="55">
                  <c:v>42757</c:v>
                </c:pt>
                <c:pt idx="56">
                  <c:v>42764</c:v>
                </c:pt>
                <c:pt idx="57">
                  <c:v>42771</c:v>
                </c:pt>
                <c:pt idx="58">
                  <c:v>42778</c:v>
                </c:pt>
                <c:pt idx="59">
                  <c:v>42785</c:v>
                </c:pt>
                <c:pt idx="60">
                  <c:v>42792</c:v>
                </c:pt>
                <c:pt idx="61">
                  <c:v>42799</c:v>
                </c:pt>
                <c:pt idx="62">
                  <c:v>42806</c:v>
                </c:pt>
                <c:pt idx="63">
                  <c:v>42813</c:v>
                </c:pt>
                <c:pt idx="64">
                  <c:v>42820</c:v>
                </c:pt>
                <c:pt idx="65">
                  <c:v>42827</c:v>
                </c:pt>
                <c:pt idx="66">
                  <c:v>42834</c:v>
                </c:pt>
                <c:pt idx="67">
                  <c:v>42841</c:v>
                </c:pt>
                <c:pt idx="68">
                  <c:v>42848</c:v>
                </c:pt>
                <c:pt idx="69">
                  <c:v>42855</c:v>
                </c:pt>
                <c:pt idx="70">
                  <c:v>42862</c:v>
                </c:pt>
                <c:pt idx="71">
                  <c:v>42869</c:v>
                </c:pt>
                <c:pt idx="72">
                  <c:v>42876</c:v>
                </c:pt>
                <c:pt idx="73">
                  <c:v>42883</c:v>
                </c:pt>
                <c:pt idx="74">
                  <c:v>42890</c:v>
                </c:pt>
                <c:pt idx="75">
                  <c:v>42897</c:v>
                </c:pt>
                <c:pt idx="76">
                  <c:v>42904</c:v>
                </c:pt>
                <c:pt idx="77">
                  <c:v>42911</c:v>
                </c:pt>
                <c:pt idx="78">
                  <c:v>42918</c:v>
                </c:pt>
                <c:pt idx="79">
                  <c:v>42925</c:v>
                </c:pt>
                <c:pt idx="80">
                  <c:v>42932</c:v>
                </c:pt>
                <c:pt idx="81">
                  <c:v>42939</c:v>
                </c:pt>
                <c:pt idx="82">
                  <c:v>42946</c:v>
                </c:pt>
                <c:pt idx="83">
                  <c:v>42953</c:v>
                </c:pt>
                <c:pt idx="84">
                  <c:v>42960</c:v>
                </c:pt>
                <c:pt idx="85">
                  <c:v>42967</c:v>
                </c:pt>
                <c:pt idx="86">
                  <c:v>42974</c:v>
                </c:pt>
                <c:pt idx="87">
                  <c:v>42981</c:v>
                </c:pt>
                <c:pt idx="88">
                  <c:v>42988</c:v>
                </c:pt>
                <c:pt idx="89">
                  <c:v>42995</c:v>
                </c:pt>
                <c:pt idx="90">
                  <c:v>43002</c:v>
                </c:pt>
                <c:pt idx="91">
                  <c:v>43009</c:v>
                </c:pt>
                <c:pt idx="92">
                  <c:v>43016</c:v>
                </c:pt>
                <c:pt idx="93">
                  <c:v>43023</c:v>
                </c:pt>
                <c:pt idx="94">
                  <c:v>43030</c:v>
                </c:pt>
                <c:pt idx="95">
                  <c:v>43037</c:v>
                </c:pt>
                <c:pt idx="96">
                  <c:v>43044</c:v>
                </c:pt>
                <c:pt idx="97">
                  <c:v>43051</c:v>
                </c:pt>
                <c:pt idx="98">
                  <c:v>43058</c:v>
                </c:pt>
                <c:pt idx="99">
                  <c:v>43065</c:v>
                </c:pt>
                <c:pt idx="100">
                  <c:v>43072</c:v>
                </c:pt>
                <c:pt idx="101">
                  <c:v>43079</c:v>
                </c:pt>
                <c:pt idx="102">
                  <c:v>43086</c:v>
                </c:pt>
                <c:pt idx="103">
                  <c:v>43093</c:v>
                </c:pt>
                <c:pt idx="104">
                  <c:v>43100</c:v>
                </c:pt>
                <c:pt idx="105">
                  <c:v>43107</c:v>
                </c:pt>
                <c:pt idx="106">
                  <c:v>43114</c:v>
                </c:pt>
                <c:pt idx="107">
                  <c:v>43121</c:v>
                </c:pt>
                <c:pt idx="108">
                  <c:v>43128</c:v>
                </c:pt>
                <c:pt idx="109">
                  <c:v>43135</c:v>
                </c:pt>
                <c:pt idx="110">
                  <c:v>43142</c:v>
                </c:pt>
                <c:pt idx="111">
                  <c:v>43149</c:v>
                </c:pt>
                <c:pt idx="112">
                  <c:v>43156</c:v>
                </c:pt>
                <c:pt idx="113">
                  <c:v>43163</c:v>
                </c:pt>
                <c:pt idx="114">
                  <c:v>43170</c:v>
                </c:pt>
                <c:pt idx="115">
                  <c:v>43177</c:v>
                </c:pt>
                <c:pt idx="116">
                  <c:v>43184</c:v>
                </c:pt>
                <c:pt idx="117">
                  <c:v>43191</c:v>
                </c:pt>
                <c:pt idx="118">
                  <c:v>43198</c:v>
                </c:pt>
                <c:pt idx="119">
                  <c:v>43205</c:v>
                </c:pt>
                <c:pt idx="120">
                  <c:v>43212</c:v>
                </c:pt>
                <c:pt idx="121">
                  <c:v>43219</c:v>
                </c:pt>
                <c:pt idx="122">
                  <c:v>43226</c:v>
                </c:pt>
                <c:pt idx="123">
                  <c:v>43233</c:v>
                </c:pt>
                <c:pt idx="124">
                  <c:v>43240</c:v>
                </c:pt>
                <c:pt idx="125">
                  <c:v>43247</c:v>
                </c:pt>
                <c:pt idx="126">
                  <c:v>43254</c:v>
                </c:pt>
                <c:pt idx="127">
                  <c:v>43261</c:v>
                </c:pt>
                <c:pt idx="128">
                  <c:v>43268</c:v>
                </c:pt>
                <c:pt idx="129">
                  <c:v>43275</c:v>
                </c:pt>
                <c:pt idx="130">
                  <c:v>43282</c:v>
                </c:pt>
                <c:pt idx="131">
                  <c:v>43289</c:v>
                </c:pt>
                <c:pt idx="132">
                  <c:v>43296</c:v>
                </c:pt>
                <c:pt idx="133">
                  <c:v>43303</c:v>
                </c:pt>
                <c:pt idx="134">
                  <c:v>43310</c:v>
                </c:pt>
                <c:pt idx="135">
                  <c:v>43317</c:v>
                </c:pt>
                <c:pt idx="136">
                  <c:v>43324</c:v>
                </c:pt>
                <c:pt idx="137">
                  <c:v>43331</c:v>
                </c:pt>
                <c:pt idx="138">
                  <c:v>43338</c:v>
                </c:pt>
                <c:pt idx="139">
                  <c:v>43345</c:v>
                </c:pt>
                <c:pt idx="140">
                  <c:v>43352</c:v>
                </c:pt>
                <c:pt idx="141">
                  <c:v>43359</c:v>
                </c:pt>
                <c:pt idx="142">
                  <c:v>43366</c:v>
                </c:pt>
                <c:pt idx="143">
                  <c:v>43373</c:v>
                </c:pt>
                <c:pt idx="144">
                  <c:v>43380</c:v>
                </c:pt>
                <c:pt idx="145">
                  <c:v>43387</c:v>
                </c:pt>
                <c:pt idx="146">
                  <c:v>43394</c:v>
                </c:pt>
                <c:pt idx="147">
                  <c:v>43401</c:v>
                </c:pt>
                <c:pt idx="148">
                  <c:v>43408</c:v>
                </c:pt>
                <c:pt idx="149">
                  <c:v>43415</c:v>
                </c:pt>
                <c:pt idx="150">
                  <c:v>43422</c:v>
                </c:pt>
                <c:pt idx="151">
                  <c:v>43429</c:v>
                </c:pt>
                <c:pt idx="152">
                  <c:v>43436</c:v>
                </c:pt>
                <c:pt idx="153">
                  <c:v>43443</c:v>
                </c:pt>
                <c:pt idx="154">
                  <c:v>43450</c:v>
                </c:pt>
                <c:pt idx="155">
                  <c:v>43457</c:v>
                </c:pt>
                <c:pt idx="156">
                  <c:v>43464</c:v>
                </c:pt>
                <c:pt idx="157">
                  <c:v>43471</c:v>
                </c:pt>
                <c:pt idx="158">
                  <c:v>43478</c:v>
                </c:pt>
                <c:pt idx="159">
                  <c:v>43485</c:v>
                </c:pt>
                <c:pt idx="160">
                  <c:v>43492</c:v>
                </c:pt>
                <c:pt idx="161">
                  <c:v>43499</c:v>
                </c:pt>
                <c:pt idx="162">
                  <c:v>43506</c:v>
                </c:pt>
                <c:pt idx="163">
                  <c:v>43513</c:v>
                </c:pt>
                <c:pt idx="164">
                  <c:v>43520</c:v>
                </c:pt>
                <c:pt idx="165">
                  <c:v>43527</c:v>
                </c:pt>
                <c:pt idx="166">
                  <c:v>43534</c:v>
                </c:pt>
                <c:pt idx="167">
                  <c:v>43541</c:v>
                </c:pt>
                <c:pt idx="168">
                  <c:v>43548</c:v>
                </c:pt>
                <c:pt idx="169">
                  <c:v>43555</c:v>
                </c:pt>
                <c:pt idx="170">
                  <c:v>43562</c:v>
                </c:pt>
                <c:pt idx="171">
                  <c:v>43569</c:v>
                </c:pt>
                <c:pt idx="172">
                  <c:v>43576</c:v>
                </c:pt>
                <c:pt idx="173">
                  <c:v>43583</c:v>
                </c:pt>
                <c:pt idx="174">
                  <c:v>43590</c:v>
                </c:pt>
                <c:pt idx="175">
                  <c:v>43597</c:v>
                </c:pt>
                <c:pt idx="176">
                  <c:v>43604</c:v>
                </c:pt>
                <c:pt idx="177">
                  <c:v>43611</c:v>
                </c:pt>
                <c:pt idx="178">
                  <c:v>43618</c:v>
                </c:pt>
                <c:pt idx="179">
                  <c:v>43625</c:v>
                </c:pt>
                <c:pt idx="180">
                  <c:v>43632</c:v>
                </c:pt>
                <c:pt idx="181">
                  <c:v>43639</c:v>
                </c:pt>
                <c:pt idx="182">
                  <c:v>43646</c:v>
                </c:pt>
                <c:pt idx="183">
                  <c:v>43653</c:v>
                </c:pt>
                <c:pt idx="184">
                  <c:v>43660</c:v>
                </c:pt>
                <c:pt idx="185">
                  <c:v>43667</c:v>
                </c:pt>
                <c:pt idx="186">
                  <c:v>43674</c:v>
                </c:pt>
                <c:pt idx="187">
                  <c:v>43681</c:v>
                </c:pt>
                <c:pt idx="188">
                  <c:v>43688</c:v>
                </c:pt>
                <c:pt idx="189">
                  <c:v>43695</c:v>
                </c:pt>
                <c:pt idx="190">
                  <c:v>43702</c:v>
                </c:pt>
                <c:pt idx="191">
                  <c:v>43709</c:v>
                </c:pt>
                <c:pt idx="192">
                  <c:v>43716</c:v>
                </c:pt>
                <c:pt idx="193">
                  <c:v>43723</c:v>
                </c:pt>
                <c:pt idx="194">
                  <c:v>43730</c:v>
                </c:pt>
                <c:pt idx="195">
                  <c:v>43737</c:v>
                </c:pt>
                <c:pt idx="196">
                  <c:v>43744</c:v>
                </c:pt>
                <c:pt idx="197">
                  <c:v>43751</c:v>
                </c:pt>
                <c:pt idx="198">
                  <c:v>43758</c:v>
                </c:pt>
                <c:pt idx="199">
                  <c:v>43765</c:v>
                </c:pt>
                <c:pt idx="200">
                  <c:v>43772</c:v>
                </c:pt>
                <c:pt idx="201">
                  <c:v>43779</c:v>
                </c:pt>
                <c:pt idx="202">
                  <c:v>43786</c:v>
                </c:pt>
                <c:pt idx="203">
                  <c:v>43793</c:v>
                </c:pt>
                <c:pt idx="204">
                  <c:v>43800</c:v>
                </c:pt>
                <c:pt idx="205">
                  <c:v>43807</c:v>
                </c:pt>
                <c:pt idx="206">
                  <c:v>43814</c:v>
                </c:pt>
                <c:pt idx="207">
                  <c:v>43821</c:v>
                </c:pt>
                <c:pt idx="208">
                  <c:v>43828</c:v>
                </c:pt>
                <c:pt idx="209">
                  <c:v>43835</c:v>
                </c:pt>
                <c:pt idx="210">
                  <c:v>43842</c:v>
                </c:pt>
                <c:pt idx="211">
                  <c:v>43849</c:v>
                </c:pt>
                <c:pt idx="212">
                  <c:v>43856</c:v>
                </c:pt>
                <c:pt idx="213">
                  <c:v>43863</c:v>
                </c:pt>
                <c:pt idx="214">
                  <c:v>43870</c:v>
                </c:pt>
                <c:pt idx="215">
                  <c:v>43877</c:v>
                </c:pt>
                <c:pt idx="216">
                  <c:v>43884</c:v>
                </c:pt>
                <c:pt idx="217">
                  <c:v>43891</c:v>
                </c:pt>
                <c:pt idx="218">
                  <c:v>43898</c:v>
                </c:pt>
                <c:pt idx="219">
                  <c:v>43905</c:v>
                </c:pt>
                <c:pt idx="220">
                  <c:v>43912</c:v>
                </c:pt>
                <c:pt idx="221">
                  <c:v>43919</c:v>
                </c:pt>
                <c:pt idx="222">
                  <c:v>43926</c:v>
                </c:pt>
                <c:pt idx="223">
                  <c:v>43933</c:v>
                </c:pt>
                <c:pt idx="224">
                  <c:v>43940</c:v>
                </c:pt>
                <c:pt idx="225">
                  <c:v>43947</c:v>
                </c:pt>
                <c:pt idx="226">
                  <c:v>43954</c:v>
                </c:pt>
                <c:pt idx="227">
                  <c:v>43961</c:v>
                </c:pt>
                <c:pt idx="228">
                  <c:v>43968</c:v>
                </c:pt>
                <c:pt idx="229">
                  <c:v>43975</c:v>
                </c:pt>
                <c:pt idx="230">
                  <c:v>43982</c:v>
                </c:pt>
                <c:pt idx="231">
                  <c:v>43989</c:v>
                </c:pt>
                <c:pt idx="232">
                  <c:v>43996</c:v>
                </c:pt>
                <c:pt idx="233">
                  <c:v>44003</c:v>
                </c:pt>
                <c:pt idx="234">
                  <c:v>44010</c:v>
                </c:pt>
                <c:pt idx="235">
                  <c:v>44017</c:v>
                </c:pt>
                <c:pt idx="236">
                  <c:v>44024</c:v>
                </c:pt>
                <c:pt idx="237">
                  <c:v>44031</c:v>
                </c:pt>
                <c:pt idx="238">
                  <c:v>44038</c:v>
                </c:pt>
                <c:pt idx="239">
                  <c:v>44045</c:v>
                </c:pt>
                <c:pt idx="240">
                  <c:v>44052</c:v>
                </c:pt>
                <c:pt idx="241">
                  <c:v>44059</c:v>
                </c:pt>
                <c:pt idx="242">
                  <c:v>44066</c:v>
                </c:pt>
                <c:pt idx="243">
                  <c:v>44073</c:v>
                </c:pt>
                <c:pt idx="244">
                  <c:v>44080</c:v>
                </c:pt>
                <c:pt idx="245">
                  <c:v>44087</c:v>
                </c:pt>
                <c:pt idx="246">
                  <c:v>44094</c:v>
                </c:pt>
                <c:pt idx="247">
                  <c:v>44101</c:v>
                </c:pt>
                <c:pt idx="248">
                  <c:v>44108</c:v>
                </c:pt>
                <c:pt idx="249">
                  <c:v>44115</c:v>
                </c:pt>
                <c:pt idx="250">
                  <c:v>44122</c:v>
                </c:pt>
                <c:pt idx="251">
                  <c:v>44129</c:v>
                </c:pt>
                <c:pt idx="252">
                  <c:v>44136</c:v>
                </c:pt>
                <c:pt idx="253">
                  <c:v>44143</c:v>
                </c:pt>
                <c:pt idx="254">
                  <c:v>44150</c:v>
                </c:pt>
                <c:pt idx="255">
                  <c:v>44157</c:v>
                </c:pt>
                <c:pt idx="256">
                  <c:v>44164</c:v>
                </c:pt>
                <c:pt idx="257">
                  <c:v>44171</c:v>
                </c:pt>
                <c:pt idx="258">
                  <c:v>44178</c:v>
                </c:pt>
                <c:pt idx="259">
                  <c:v>44185</c:v>
                </c:pt>
                <c:pt idx="260">
                  <c:v>44192</c:v>
                </c:pt>
                <c:pt idx="261">
                  <c:v>44199</c:v>
                </c:pt>
                <c:pt idx="262">
                  <c:v>44206</c:v>
                </c:pt>
                <c:pt idx="263">
                  <c:v>44213</c:v>
                </c:pt>
                <c:pt idx="264">
                  <c:v>44220</c:v>
                </c:pt>
                <c:pt idx="265">
                  <c:v>44227</c:v>
                </c:pt>
                <c:pt idx="266">
                  <c:v>44234</c:v>
                </c:pt>
                <c:pt idx="267">
                  <c:v>44241</c:v>
                </c:pt>
                <c:pt idx="268">
                  <c:v>44248</c:v>
                </c:pt>
                <c:pt idx="269">
                  <c:v>44255</c:v>
                </c:pt>
                <c:pt idx="270">
                  <c:v>44262</c:v>
                </c:pt>
                <c:pt idx="271">
                  <c:v>44269</c:v>
                </c:pt>
                <c:pt idx="272">
                  <c:v>44276</c:v>
                </c:pt>
                <c:pt idx="273">
                  <c:v>44283</c:v>
                </c:pt>
                <c:pt idx="274">
                  <c:v>44290</c:v>
                </c:pt>
                <c:pt idx="275">
                  <c:v>44297</c:v>
                </c:pt>
                <c:pt idx="276">
                  <c:v>44304</c:v>
                </c:pt>
                <c:pt idx="277">
                  <c:v>44311</c:v>
                </c:pt>
                <c:pt idx="278">
                  <c:v>44318</c:v>
                </c:pt>
                <c:pt idx="279">
                  <c:v>44325</c:v>
                </c:pt>
                <c:pt idx="280">
                  <c:v>44332</c:v>
                </c:pt>
                <c:pt idx="281">
                  <c:v>44339</c:v>
                </c:pt>
                <c:pt idx="282">
                  <c:v>44346</c:v>
                </c:pt>
                <c:pt idx="283">
                  <c:v>44353</c:v>
                </c:pt>
                <c:pt idx="284">
                  <c:v>44360</c:v>
                </c:pt>
                <c:pt idx="285">
                  <c:v>44367</c:v>
                </c:pt>
                <c:pt idx="286">
                  <c:v>44374</c:v>
                </c:pt>
                <c:pt idx="287">
                  <c:v>44381</c:v>
                </c:pt>
                <c:pt idx="288">
                  <c:v>44388</c:v>
                </c:pt>
                <c:pt idx="289">
                  <c:v>44395</c:v>
                </c:pt>
                <c:pt idx="290">
                  <c:v>44402</c:v>
                </c:pt>
                <c:pt idx="291">
                  <c:v>44409</c:v>
                </c:pt>
                <c:pt idx="292">
                  <c:v>44416</c:v>
                </c:pt>
                <c:pt idx="293">
                  <c:v>44423</c:v>
                </c:pt>
                <c:pt idx="294">
                  <c:v>44430</c:v>
                </c:pt>
                <c:pt idx="295">
                  <c:v>44437</c:v>
                </c:pt>
                <c:pt idx="296">
                  <c:v>44444</c:v>
                </c:pt>
                <c:pt idx="297">
                  <c:v>44451</c:v>
                </c:pt>
                <c:pt idx="298">
                  <c:v>44458</c:v>
                </c:pt>
                <c:pt idx="299">
                  <c:v>44465</c:v>
                </c:pt>
                <c:pt idx="300">
                  <c:v>44472</c:v>
                </c:pt>
                <c:pt idx="301">
                  <c:v>44479</c:v>
                </c:pt>
                <c:pt idx="302">
                  <c:v>44486</c:v>
                </c:pt>
                <c:pt idx="303">
                  <c:v>44493</c:v>
                </c:pt>
                <c:pt idx="304">
                  <c:v>44500</c:v>
                </c:pt>
                <c:pt idx="305">
                  <c:v>44507</c:v>
                </c:pt>
                <c:pt idx="306">
                  <c:v>44514</c:v>
                </c:pt>
                <c:pt idx="307">
                  <c:v>44521</c:v>
                </c:pt>
                <c:pt idx="308">
                  <c:v>44528</c:v>
                </c:pt>
                <c:pt idx="309">
                  <c:v>44535</c:v>
                </c:pt>
                <c:pt idx="310">
                  <c:v>44542</c:v>
                </c:pt>
                <c:pt idx="311">
                  <c:v>44549</c:v>
                </c:pt>
                <c:pt idx="312">
                  <c:v>44556</c:v>
                </c:pt>
                <c:pt idx="313">
                  <c:v>44563</c:v>
                </c:pt>
                <c:pt idx="314">
                  <c:v>44570</c:v>
                </c:pt>
                <c:pt idx="315">
                  <c:v>44577</c:v>
                </c:pt>
                <c:pt idx="316">
                  <c:v>44584</c:v>
                </c:pt>
                <c:pt idx="317">
                  <c:v>44591</c:v>
                </c:pt>
                <c:pt idx="318">
                  <c:v>44598</c:v>
                </c:pt>
                <c:pt idx="319">
                  <c:v>44605</c:v>
                </c:pt>
                <c:pt idx="320">
                  <c:v>44612</c:v>
                </c:pt>
                <c:pt idx="321">
                  <c:v>44619</c:v>
                </c:pt>
                <c:pt idx="322">
                  <c:v>44626</c:v>
                </c:pt>
                <c:pt idx="323">
                  <c:v>44633</c:v>
                </c:pt>
                <c:pt idx="324">
                  <c:v>44640</c:v>
                </c:pt>
                <c:pt idx="325">
                  <c:v>44647</c:v>
                </c:pt>
                <c:pt idx="326">
                  <c:v>44654</c:v>
                </c:pt>
                <c:pt idx="327">
                  <c:v>44661</c:v>
                </c:pt>
                <c:pt idx="328">
                  <c:v>44668</c:v>
                </c:pt>
                <c:pt idx="329">
                  <c:v>44675</c:v>
                </c:pt>
                <c:pt idx="330">
                  <c:v>44682</c:v>
                </c:pt>
                <c:pt idx="331">
                  <c:v>44689</c:v>
                </c:pt>
                <c:pt idx="332">
                  <c:v>44696</c:v>
                </c:pt>
                <c:pt idx="333">
                  <c:v>44703</c:v>
                </c:pt>
                <c:pt idx="334">
                  <c:v>44710</c:v>
                </c:pt>
                <c:pt idx="335">
                  <c:v>44717</c:v>
                </c:pt>
                <c:pt idx="336">
                  <c:v>44724</c:v>
                </c:pt>
                <c:pt idx="337">
                  <c:v>44731</c:v>
                </c:pt>
                <c:pt idx="338">
                  <c:v>44738</c:v>
                </c:pt>
                <c:pt idx="339">
                  <c:v>44745</c:v>
                </c:pt>
                <c:pt idx="340">
                  <c:v>44752</c:v>
                </c:pt>
                <c:pt idx="341">
                  <c:v>44759</c:v>
                </c:pt>
                <c:pt idx="342">
                  <c:v>44766</c:v>
                </c:pt>
                <c:pt idx="343">
                  <c:v>44773</c:v>
                </c:pt>
                <c:pt idx="344">
                  <c:v>44780</c:v>
                </c:pt>
                <c:pt idx="345">
                  <c:v>44787</c:v>
                </c:pt>
                <c:pt idx="346">
                  <c:v>44794</c:v>
                </c:pt>
                <c:pt idx="347">
                  <c:v>44801</c:v>
                </c:pt>
                <c:pt idx="348">
                  <c:v>44808</c:v>
                </c:pt>
                <c:pt idx="349">
                  <c:v>44815</c:v>
                </c:pt>
                <c:pt idx="350">
                  <c:v>44822</c:v>
                </c:pt>
                <c:pt idx="351">
                  <c:v>44829</c:v>
                </c:pt>
                <c:pt idx="352">
                  <c:v>44836</c:v>
                </c:pt>
                <c:pt idx="353">
                  <c:v>44843</c:v>
                </c:pt>
                <c:pt idx="354">
                  <c:v>44850</c:v>
                </c:pt>
                <c:pt idx="355">
                  <c:v>44857</c:v>
                </c:pt>
                <c:pt idx="356">
                  <c:v>44864</c:v>
                </c:pt>
                <c:pt idx="357">
                  <c:v>44871</c:v>
                </c:pt>
                <c:pt idx="358">
                  <c:v>44878</c:v>
                </c:pt>
                <c:pt idx="359">
                  <c:v>44885</c:v>
                </c:pt>
                <c:pt idx="360">
                  <c:v>44892</c:v>
                </c:pt>
                <c:pt idx="361">
                  <c:v>44899</c:v>
                </c:pt>
                <c:pt idx="362">
                  <c:v>44906</c:v>
                </c:pt>
                <c:pt idx="363">
                  <c:v>44913</c:v>
                </c:pt>
                <c:pt idx="364">
                  <c:v>44920</c:v>
                </c:pt>
                <c:pt idx="365">
                  <c:v>44927</c:v>
                </c:pt>
                <c:pt idx="366">
                  <c:v>44934</c:v>
                </c:pt>
                <c:pt idx="367">
                  <c:v>44941</c:v>
                </c:pt>
                <c:pt idx="368">
                  <c:v>44948</c:v>
                </c:pt>
                <c:pt idx="369">
                  <c:v>44955</c:v>
                </c:pt>
                <c:pt idx="370">
                  <c:v>44962</c:v>
                </c:pt>
                <c:pt idx="371">
                  <c:v>44969</c:v>
                </c:pt>
                <c:pt idx="372">
                  <c:v>44976</c:v>
                </c:pt>
                <c:pt idx="373">
                  <c:v>44983</c:v>
                </c:pt>
                <c:pt idx="374">
                  <c:v>44990</c:v>
                </c:pt>
                <c:pt idx="375">
                  <c:v>44997</c:v>
                </c:pt>
                <c:pt idx="376">
                  <c:v>45004</c:v>
                </c:pt>
                <c:pt idx="377">
                  <c:v>45011</c:v>
                </c:pt>
                <c:pt idx="378">
                  <c:v>45018</c:v>
                </c:pt>
                <c:pt idx="379">
                  <c:v>45025</c:v>
                </c:pt>
                <c:pt idx="380">
                  <c:v>45032</c:v>
                </c:pt>
                <c:pt idx="381">
                  <c:v>45039</c:v>
                </c:pt>
                <c:pt idx="382">
                  <c:v>45046</c:v>
                </c:pt>
                <c:pt idx="383">
                  <c:v>45053</c:v>
                </c:pt>
                <c:pt idx="384">
                  <c:v>45060</c:v>
                </c:pt>
                <c:pt idx="385">
                  <c:v>45067</c:v>
                </c:pt>
                <c:pt idx="386">
                  <c:v>45074</c:v>
                </c:pt>
                <c:pt idx="387">
                  <c:v>45081</c:v>
                </c:pt>
                <c:pt idx="388">
                  <c:v>45088</c:v>
                </c:pt>
                <c:pt idx="389">
                  <c:v>45095</c:v>
                </c:pt>
                <c:pt idx="390">
                  <c:v>45102</c:v>
                </c:pt>
                <c:pt idx="391">
                  <c:v>45109</c:v>
                </c:pt>
                <c:pt idx="392">
                  <c:v>45116</c:v>
                </c:pt>
                <c:pt idx="393">
                  <c:v>45123</c:v>
                </c:pt>
                <c:pt idx="394">
                  <c:v>45130</c:v>
                </c:pt>
                <c:pt idx="395">
                  <c:v>45137</c:v>
                </c:pt>
                <c:pt idx="396">
                  <c:v>45144</c:v>
                </c:pt>
                <c:pt idx="397">
                  <c:v>45151</c:v>
                </c:pt>
                <c:pt idx="398">
                  <c:v>45158</c:v>
                </c:pt>
                <c:pt idx="399">
                  <c:v>45165</c:v>
                </c:pt>
                <c:pt idx="400">
                  <c:v>45172</c:v>
                </c:pt>
                <c:pt idx="401">
                  <c:v>45179</c:v>
                </c:pt>
                <c:pt idx="402">
                  <c:v>45186</c:v>
                </c:pt>
                <c:pt idx="403">
                  <c:v>45193</c:v>
                </c:pt>
                <c:pt idx="404">
                  <c:v>45200</c:v>
                </c:pt>
                <c:pt idx="405">
                  <c:v>45207</c:v>
                </c:pt>
                <c:pt idx="406">
                  <c:v>45214</c:v>
                </c:pt>
                <c:pt idx="407">
                  <c:v>45221</c:v>
                </c:pt>
                <c:pt idx="408">
                  <c:v>45228</c:v>
                </c:pt>
                <c:pt idx="409">
                  <c:v>45235</c:v>
                </c:pt>
                <c:pt idx="410">
                  <c:v>45242</c:v>
                </c:pt>
                <c:pt idx="411">
                  <c:v>45249</c:v>
                </c:pt>
                <c:pt idx="412">
                  <c:v>45256</c:v>
                </c:pt>
                <c:pt idx="413">
                  <c:v>45263</c:v>
                </c:pt>
                <c:pt idx="414">
                  <c:v>45270</c:v>
                </c:pt>
                <c:pt idx="415">
                  <c:v>45277</c:v>
                </c:pt>
                <c:pt idx="416">
                  <c:v>45284</c:v>
                </c:pt>
                <c:pt idx="417">
                  <c:v>45291</c:v>
                </c:pt>
                <c:pt idx="418">
                  <c:v>45298</c:v>
                </c:pt>
                <c:pt idx="419">
                  <c:v>45305</c:v>
                </c:pt>
                <c:pt idx="420">
                  <c:v>45312</c:v>
                </c:pt>
                <c:pt idx="421">
                  <c:v>45319</c:v>
                </c:pt>
                <c:pt idx="422">
                  <c:v>45326</c:v>
                </c:pt>
                <c:pt idx="423">
                  <c:v>45333</c:v>
                </c:pt>
                <c:pt idx="424">
                  <c:v>45340</c:v>
                </c:pt>
                <c:pt idx="425">
                  <c:v>45347</c:v>
                </c:pt>
                <c:pt idx="426">
                  <c:v>45354</c:v>
                </c:pt>
                <c:pt idx="427">
                  <c:v>45361</c:v>
                </c:pt>
                <c:pt idx="428">
                  <c:v>45368</c:v>
                </c:pt>
                <c:pt idx="429">
                  <c:v>45375</c:v>
                </c:pt>
                <c:pt idx="430">
                  <c:v>45382</c:v>
                </c:pt>
                <c:pt idx="431">
                  <c:v>45389</c:v>
                </c:pt>
                <c:pt idx="432">
                  <c:v>45396</c:v>
                </c:pt>
                <c:pt idx="433">
                  <c:v>45403</c:v>
                </c:pt>
                <c:pt idx="434">
                  <c:v>45410</c:v>
                </c:pt>
                <c:pt idx="435">
                  <c:v>45417</c:v>
                </c:pt>
                <c:pt idx="436">
                  <c:v>45424</c:v>
                </c:pt>
                <c:pt idx="437">
                  <c:v>45431</c:v>
                </c:pt>
                <c:pt idx="438">
                  <c:v>45438</c:v>
                </c:pt>
                <c:pt idx="439">
                  <c:v>45445</c:v>
                </c:pt>
                <c:pt idx="440">
                  <c:v>45452</c:v>
                </c:pt>
                <c:pt idx="441">
                  <c:v>45459</c:v>
                </c:pt>
                <c:pt idx="442">
                  <c:v>45466</c:v>
                </c:pt>
                <c:pt idx="443">
                  <c:v>45473</c:v>
                </c:pt>
                <c:pt idx="444">
                  <c:v>45480</c:v>
                </c:pt>
                <c:pt idx="445">
                  <c:v>45487</c:v>
                </c:pt>
                <c:pt idx="446">
                  <c:v>45494</c:v>
                </c:pt>
                <c:pt idx="447">
                  <c:v>45501</c:v>
                </c:pt>
                <c:pt idx="448">
                  <c:v>45508</c:v>
                </c:pt>
                <c:pt idx="449">
                  <c:v>45515</c:v>
                </c:pt>
                <c:pt idx="450">
                  <c:v>45522</c:v>
                </c:pt>
                <c:pt idx="451">
                  <c:v>45529</c:v>
                </c:pt>
                <c:pt idx="452">
                  <c:v>45536</c:v>
                </c:pt>
                <c:pt idx="453">
                  <c:v>45543</c:v>
                </c:pt>
                <c:pt idx="454">
                  <c:v>45550</c:v>
                </c:pt>
                <c:pt idx="455">
                  <c:v>45557</c:v>
                </c:pt>
                <c:pt idx="456">
                  <c:v>45564</c:v>
                </c:pt>
                <c:pt idx="457">
                  <c:v>45571</c:v>
                </c:pt>
                <c:pt idx="458">
                  <c:v>45578</c:v>
                </c:pt>
                <c:pt idx="459">
                  <c:v>45585</c:v>
                </c:pt>
                <c:pt idx="460">
                  <c:v>45592</c:v>
                </c:pt>
                <c:pt idx="461">
                  <c:v>45599</c:v>
                </c:pt>
                <c:pt idx="462">
                  <c:v>45606</c:v>
                </c:pt>
                <c:pt idx="463">
                  <c:v>45613</c:v>
                </c:pt>
                <c:pt idx="464">
                  <c:v>45620</c:v>
                </c:pt>
                <c:pt idx="465">
                  <c:v>45627</c:v>
                </c:pt>
                <c:pt idx="466">
                  <c:v>45634</c:v>
                </c:pt>
                <c:pt idx="467">
                  <c:v>45641</c:v>
                </c:pt>
                <c:pt idx="468">
                  <c:v>45648</c:v>
                </c:pt>
                <c:pt idx="469">
                  <c:v>45655</c:v>
                </c:pt>
              </c:numCache>
            </c:numRef>
          </c:cat>
          <c:val>
            <c:numRef>
              <c:f>Beta!$BM$57:$BM$526</c:f>
              <c:numCache>
                <c:formatCode>0.000</c:formatCode>
                <c:ptCount val="470"/>
                <c:pt idx="0">
                  <c:v>3.2077308553293209E-2</c:v>
                </c:pt>
                <c:pt idx="1">
                  <c:v>3.2400223499088304E-2</c:v>
                </c:pt>
                <c:pt idx="2">
                  <c:v>3.2853758203258192E-2</c:v>
                </c:pt>
                <c:pt idx="3">
                  <c:v>3.2433633732527674E-2</c:v>
                </c:pt>
                <c:pt idx="4">
                  <c:v>3.234842310031253E-2</c:v>
                </c:pt>
                <c:pt idx="5">
                  <c:v>3.2308898921375943E-2</c:v>
                </c:pt>
                <c:pt idx="6">
                  <c:v>3.6410675532718956E-2</c:v>
                </c:pt>
                <c:pt idx="7">
                  <c:v>3.6501872039816335E-2</c:v>
                </c:pt>
                <c:pt idx="8">
                  <c:v>4.0385885970190494E-2</c:v>
                </c:pt>
                <c:pt idx="9">
                  <c:v>4.0025307573301319E-2</c:v>
                </c:pt>
                <c:pt idx="10">
                  <c:v>4.0049701290602875E-2</c:v>
                </c:pt>
                <c:pt idx="11">
                  <c:v>4.0128937439742711E-2</c:v>
                </c:pt>
                <c:pt idx="12">
                  <c:v>3.9954641166336194E-2</c:v>
                </c:pt>
                <c:pt idx="13">
                  <c:v>4.1475515296993337E-2</c:v>
                </c:pt>
                <c:pt idx="14">
                  <c:v>4.2682392384942536E-2</c:v>
                </c:pt>
                <c:pt idx="15">
                  <c:v>4.2457314316326558E-2</c:v>
                </c:pt>
                <c:pt idx="16">
                  <c:v>4.2544974696337487E-2</c:v>
                </c:pt>
                <c:pt idx="17">
                  <c:v>4.2160348889222612E-2</c:v>
                </c:pt>
                <c:pt idx="18">
                  <c:v>4.1965173427948754E-2</c:v>
                </c:pt>
                <c:pt idx="19">
                  <c:v>4.2216674276665998E-2</c:v>
                </c:pt>
                <c:pt idx="20">
                  <c:v>4.2583838680409491E-2</c:v>
                </c:pt>
                <c:pt idx="21">
                  <c:v>4.2491978206121106E-2</c:v>
                </c:pt>
                <c:pt idx="22">
                  <c:v>4.244314481353826E-2</c:v>
                </c:pt>
                <c:pt idx="23">
                  <c:v>4.243725829299802E-2</c:v>
                </c:pt>
                <c:pt idx="24">
                  <c:v>4.2441713930720583E-2</c:v>
                </c:pt>
                <c:pt idx="25">
                  <c:v>4.2077726861948515E-2</c:v>
                </c:pt>
                <c:pt idx="26">
                  <c:v>4.2359909443710417E-2</c:v>
                </c:pt>
                <c:pt idx="27">
                  <c:v>4.2626618120910058E-2</c:v>
                </c:pt>
                <c:pt idx="28">
                  <c:v>4.3001384591213401E-2</c:v>
                </c:pt>
                <c:pt idx="29">
                  <c:v>4.1991016829731602E-2</c:v>
                </c:pt>
                <c:pt idx="30">
                  <c:v>4.3255076083523011E-2</c:v>
                </c:pt>
                <c:pt idx="31">
                  <c:v>4.3098313974994147E-2</c:v>
                </c:pt>
                <c:pt idx="32">
                  <c:v>4.3106011398471838E-2</c:v>
                </c:pt>
                <c:pt idx="33">
                  <c:v>4.1299483709569582E-2</c:v>
                </c:pt>
                <c:pt idx="34">
                  <c:v>4.139939458943262E-2</c:v>
                </c:pt>
                <c:pt idx="35">
                  <c:v>4.1555764037308505E-2</c:v>
                </c:pt>
                <c:pt idx="36">
                  <c:v>4.1662874003348546E-2</c:v>
                </c:pt>
                <c:pt idx="37">
                  <c:v>4.1629354335664948E-2</c:v>
                </c:pt>
                <c:pt idx="38">
                  <c:v>4.0986210954103687E-2</c:v>
                </c:pt>
                <c:pt idx="39">
                  <c:v>4.1272076015083779E-2</c:v>
                </c:pt>
                <c:pt idx="40">
                  <c:v>4.1293397285473814E-2</c:v>
                </c:pt>
                <c:pt idx="41">
                  <c:v>4.1308138654085245E-2</c:v>
                </c:pt>
                <c:pt idx="42">
                  <c:v>4.3922793968336704E-2</c:v>
                </c:pt>
                <c:pt idx="43">
                  <c:v>4.4016967167197635E-2</c:v>
                </c:pt>
                <c:pt idx="44">
                  <c:v>4.5716265951428442E-2</c:v>
                </c:pt>
                <c:pt idx="45">
                  <c:v>4.5416685845237122E-2</c:v>
                </c:pt>
                <c:pt idx="46">
                  <c:v>4.4635771517891443E-2</c:v>
                </c:pt>
                <c:pt idx="47">
                  <c:v>4.4864682740223254E-2</c:v>
                </c:pt>
                <c:pt idx="48">
                  <c:v>4.5901958909731831E-2</c:v>
                </c:pt>
                <c:pt idx="49">
                  <c:v>4.6039428537651333E-2</c:v>
                </c:pt>
                <c:pt idx="50">
                  <c:v>4.6126018615742344E-2</c:v>
                </c:pt>
                <c:pt idx="51">
                  <c:v>4.5526993656958108E-2</c:v>
                </c:pt>
                <c:pt idx="52">
                  <c:v>4.75051680659807E-2</c:v>
                </c:pt>
                <c:pt idx="53">
                  <c:v>4.608112137268805E-2</c:v>
                </c:pt>
                <c:pt idx="54">
                  <c:v>4.5804076688321517E-2</c:v>
                </c:pt>
                <c:pt idx="55">
                  <c:v>4.5703399837639568E-2</c:v>
                </c:pt>
                <c:pt idx="56">
                  <c:v>5.280081452125629E-2</c:v>
                </c:pt>
                <c:pt idx="57">
                  <c:v>5.3354578033793509E-2</c:v>
                </c:pt>
                <c:pt idx="58">
                  <c:v>5.4257307986744309E-2</c:v>
                </c:pt>
                <c:pt idx="59">
                  <c:v>5.238872810048855E-2</c:v>
                </c:pt>
                <c:pt idx="60">
                  <c:v>5.2500868383625172E-2</c:v>
                </c:pt>
                <c:pt idx="61">
                  <c:v>5.0233933409188011E-2</c:v>
                </c:pt>
                <c:pt idx="62">
                  <c:v>5.0231748536312813E-2</c:v>
                </c:pt>
                <c:pt idx="63">
                  <c:v>5.0244249928496805E-2</c:v>
                </c:pt>
                <c:pt idx="64">
                  <c:v>5.023773104398431E-2</c:v>
                </c:pt>
                <c:pt idx="65">
                  <c:v>5.0275341067794292E-2</c:v>
                </c:pt>
                <c:pt idx="66">
                  <c:v>4.8448617636262785E-2</c:v>
                </c:pt>
                <c:pt idx="67">
                  <c:v>4.7962012728707148E-2</c:v>
                </c:pt>
                <c:pt idx="68">
                  <c:v>4.8670279884154795E-2</c:v>
                </c:pt>
                <c:pt idx="69">
                  <c:v>4.8543750152926148E-2</c:v>
                </c:pt>
                <c:pt idx="70">
                  <c:v>4.8564949052797582E-2</c:v>
                </c:pt>
                <c:pt idx="71">
                  <c:v>4.8670260065834012E-2</c:v>
                </c:pt>
                <c:pt idx="72">
                  <c:v>4.8613986569608553E-2</c:v>
                </c:pt>
                <c:pt idx="73">
                  <c:v>4.8535205487294043E-2</c:v>
                </c:pt>
                <c:pt idx="74">
                  <c:v>4.8377286775672518E-2</c:v>
                </c:pt>
                <c:pt idx="75">
                  <c:v>4.831301244059958E-2</c:v>
                </c:pt>
                <c:pt idx="76">
                  <c:v>4.7751902594986968E-2</c:v>
                </c:pt>
                <c:pt idx="77">
                  <c:v>4.7864344361919366E-2</c:v>
                </c:pt>
                <c:pt idx="78">
                  <c:v>4.7887511593807129E-2</c:v>
                </c:pt>
                <c:pt idx="79">
                  <c:v>4.7933297007851171E-2</c:v>
                </c:pt>
                <c:pt idx="80">
                  <c:v>4.7901251655701943E-2</c:v>
                </c:pt>
                <c:pt idx="81">
                  <c:v>4.7799230679980612E-2</c:v>
                </c:pt>
                <c:pt idx="82">
                  <c:v>4.7909319748968317E-2</c:v>
                </c:pt>
                <c:pt idx="83">
                  <c:v>4.7092806594124875E-2</c:v>
                </c:pt>
                <c:pt idx="84">
                  <c:v>4.7124871036255914E-2</c:v>
                </c:pt>
                <c:pt idx="85">
                  <c:v>4.6932292738490297E-2</c:v>
                </c:pt>
                <c:pt idx="86">
                  <c:v>4.6932943221082671E-2</c:v>
                </c:pt>
                <c:pt idx="87">
                  <c:v>4.7278698905673107E-2</c:v>
                </c:pt>
                <c:pt idx="88">
                  <c:v>4.719291119193629E-2</c:v>
                </c:pt>
                <c:pt idx="89">
                  <c:v>4.72579137546318E-2</c:v>
                </c:pt>
                <c:pt idx="90">
                  <c:v>4.7578132952131112E-2</c:v>
                </c:pt>
                <c:pt idx="91">
                  <c:v>4.7560785540128346E-2</c:v>
                </c:pt>
                <c:pt idx="92">
                  <c:v>4.7438781113788492E-2</c:v>
                </c:pt>
                <c:pt idx="93">
                  <c:v>4.6968425655655746E-2</c:v>
                </c:pt>
                <c:pt idx="94">
                  <c:v>4.6885988614338424E-2</c:v>
                </c:pt>
                <c:pt idx="95">
                  <c:v>4.4148962759136129E-2</c:v>
                </c:pt>
                <c:pt idx="96">
                  <c:v>4.4166401422106739E-2</c:v>
                </c:pt>
                <c:pt idx="97">
                  <c:v>4.3437378348279897E-2</c:v>
                </c:pt>
                <c:pt idx="98">
                  <c:v>4.3551833958527499E-2</c:v>
                </c:pt>
                <c:pt idx="99">
                  <c:v>4.348261391821942E-2</c:v>
                </c:pt>
                <c:pt idx="100">
                  <c:v>4.3068759802544744E-2</c:v>
                </c:pt>
                <c:pt idx="101">
                  <c:v>4.2044795166506659E-2</c:v>
                </c:pt>
                <c:pt idx="102">
                  <c:v>4.1365948869504496E-2</c:v>
                </c:pt>
                <c:pt idx="103">
                  <c:v>4.1152525406139576E-2</c:v>
                </c:pt>
                <c:pt idx="104">
                  <c:v>4.1209364106351155E-2</c:v>
                </c:pt>
                <c:pt idx="105">
                  <c:v>3.947999214354906E-2</c:v>
                </c:pt>
                <c:pt idx="106">
                  <c:v>4.0118392065242522E-2</c:v>
                </c:pt>
                <c:pt idx="107">
                  <c:v>3.9984754830553949E-2</c:v>
                </c:pt>
                <c:pt idx="108">
                  <c:v>4.0167892357632587E-2</c:v>
                </c:pt>
                <c:pt idx="109">
                  <c:v>3.3921676892685874E-2</c:v>
                </c:pt>
                <c:pt idx="110">
                  <c:v>3.3465241898535836E-2</c:v>
                </c:pt>
                <c:pt idx="111">
                  <c:v>3.1920426359015402E-2</c:v>
                </c:pt>
                <c:pt idx="112">
                  <c:v>3.3411782935872818E-2</c:v>
                </c:pt>
                <c:pt idx="113">
                  <c:v>3.3662917543247302E-2</c:v>
                </c:pt>
                <c:pt idx="114">
                  <c:v>3.443784047357127E-2</c:v>
                </c:pt>
                <c:pt idx="115">
                  <c:v>3.5610302622255681E-2</c:v>
                </c:pt>
                <c:pt idx="116">
                  <c:v>3.5715532416867125E-2</c:v>
                </c:pt>
                <c:pt idx="117">
                  <c:v>3.5397822698150325E-2</c:v>
                </c:pt>
                <c:pt idx="118">
                  <c:v>3.5147846550348145E-2</c:v>
                </c:pt>
                <c:pt idx="119">
                  <c:v>3.5123837372435324E-2</c:v>
                </c:pt>
                <c:pt idx="120">
                  <c:v>3.5173564841674332E-2</c:v>
                </c:pt>
                <c:pt idx="121">
                  <c:v>3.6184982780129084E-2</c:v>
                </c:pt>
                <c:pt idx="122">
                  <c:v>3.6382255962847623E-2</c:v>
                </c:pt>
                <c:pt idx="123">
                  <c:v>3.6639358947911975E-2</c:v>
                </c:pt>
                <c:pt idx="124">
                  <c:v>3.7824210107470585E-2</c:v>
                </c:pt>
                <c:pt idx="125">
                  <c:v>3.7220400602777488E-2</c:v>
                </c:pt>
                <c:pt idx="126">
                  <c:v>3.7218726325559066E-2</c:v>
                </c:pt>
                <c:pt idx="127">
                  <c:v>3.7229839277090004E-2</c:v>
                </c:pt>
                <c:pt idx="128">
                  <c:v>3.7276752544676689E-2</c:v>
                </c:pt>
                <c:pt idx="129">
                  <c:v>3.724477674942199E-2</c:v>
                </c:pt>
                <c:pt idx="130">
                  <c:v>3.8934158621036039E-2</c:v>
                </c:pt>
                <c:pt idx="131">
                  <c:v>3.9121392846340801E-2</c:v>
                </c:pt>
                <c:pt idx="132">
                  <c:v>3.9086560634413021E-2</c:v>
                </c:pt>
                <c:pt idx="133">
                  <c:v>3.9057164064515697E-2</c:v>
                </c:pt>
                <c:pt idx="134">
                  <c:v>3.9064439875053564E-2</c:v>
                </c:pt>
                <c:pt idx="135">
                  <c:v>3.8678201931843965E-2</c:v>
                </c:pt>
                <c:pt idx="136">
                  <c:v>3.8841117496059847E-2</c:v>
                </c:pt>
                <c:pt idx="137">
                  <c:v>3.8987319407201994E-2</c:v>
                </c:pt>
                <c:pt idx="138">
                  <c:v>3.8998691031689944E-2</c:v>
                </c:pt>
                <c:pt idx="139">
                  <c:v>3.9281825867395856E-2</c:v>
                </c:pt>
                <c:pt idx="140">
                  <c:v>3.9068601823505932E-2</c:v>
                </c:pt>
                <c:pt idx="141">
                  <c:v>3.9209677703161208E-2</c:v>
                </c:pt>
                <c:pt idx="142">
                  <c:v>3.9241748847737706E-2</c:v>
                </c:pt>
                <c:pt idx="143">
                  <c:v>3.9104870294881973E-2</c:v>
                </c:pt>
                <c:pt idx="144">
                  <c:v>4.0777833007684366E-2</c:v>
                </c:pt>
                <c:pt idx="145">
                  <c:v>4.1280160556838731E-2</c:v>
                </c:pt>
                <c:pt idx="146">
                  <c:v>4.1265458534506187E-2</c:v>
                </c:pt>
                <c:pt idx="147">
                  <c:v>4.1387181749560915E-2</c:v>
                </c:pt>
                <c:pt idx="148">
                  <c:v>4.146099724453263E-2</c:v>
                </c:pt>
                <c:pt idx="149">
                  <c:v>4.2723857140240143E-2</c:v>
                </c:pt>
                <c:pt idx="150">
                  <c:v>4.250945323653392E-2</c:v>
                </c:pt>
                <c:pt idx="151">
                  <c:v>4.2306230108291785E-2</c:v>
                </c:pt>
                <c:pt idx="152">
                  <c:v>4.3388561037979508E-2</c:v>
                </c:pt>
                <c:pt idx="153">
                  <c:v>4.4097026985632948E-2</c:v>
                </c:pt>
                <c:pt idx="154">
                  <c:v>4.4096726985840967E-2</c:v>
                </c:pt>
                <c:pt idx="155">
                  <c:v>4.3473979869162044E-2</c:v>
                </c:pt>
                <c:pt idx="156">
                  <c:v>4.4110710416620673E-2</c:v>
                </c:pt>
                <c:pt idx="157">
                  <c:v>4.4252641668194127E-2</c:v>
                </c:pt>
                <c:pt idx="158">
                  <c:v>4.5276674178932566E-2</c:v>
                </c:pt>
                <c:pt idx="159">
                  <c:v>4.5066664725662446E-2</c:v>
                </c:pt>
                <c:pt idx="160">
                  <c:v>4.5139871156805192E-2</c:v>
                </c:pt>
                <c:pt idx="161">
                  <c:v>4.518961247833176E-2</c:v>
                </c:pt>
                <c:pt idx="162">
                  <c:v>4.3147872214283095E-2</c:v>
                </c:pt>
                <c:pt idx="163">
                  <c:v>4.2782791089870112E-2</c:v>
                </c:pt>
                <c:pt idx="164">
                  <c:v>4.2769322159020462E-2</c:v>
                </c:pt>
                <c:pt idx="165">
                  <c:v>4.2267850376005986E-2</c:v>
                </c:pt>
                <c:pt idx="166">
                  <c:v>4.2121231703902889E-2</c:v>
                </c:pt>
                <c:pt idx="167">
                  <c:v>4.1996303873264293E-2</c:v>
                </c:pt>
                <c:pt idx="168">
                  <c:v>4.124411165093457E-2</c:v>
                </c:pt>
                <c:pt idx="169">
                  <c:v>4.1206821075946753E-2</c:v>
                </c:pt>
                <c:pt idx="170">
                  <c:v>4.1289905740716788E-2</c:v>
                </c:pt>
                <c:pt idx="171">
                  <c:v>4.2838762029904595E-2</c:v>
                </c:pt>
                <c:pt idx="172">
                  <c:v>4.3134356212582756E-2</c:v>
                </c:pt>
                <c:pt idx="173">
                  <c:v>4.2955390567009741E-2</c:v>
                </c:pt>
                <c:pt idx="174">
                  <c:v>4.1146386455306452E-2</c:v>
                </c:pt>
                <c:pt idx="175">
                  <c:v>4.0936679138640103E-2</c:v>
                </c:pt>
                <c:pt idx="176">
                  <c:v>4.0886810981402122E-2</c:v>
                </c:pt>
                <c:pt idx="177">
                  <c:v>4.0790352453057545E-2</c:v>
                </c:pt>
                <c:pt idx="178">
                  <c:v>4.3435188556172205E-2</c:v>
                </c:pt>
                <c:pt idx="179">
                  <c:v>4.3523542992013019E-2</c:v>
                </c:pt>
                <c:pt idx="180">
                  <c:v>4.3585762345907685E-2</c:v>
                </c:pt>
                <c:pt idx="181">
                  <c:v>4.3561081918794292E-2</c:v>
                </c:pt>
                <c:pt idx="182">
                  <c:v>4.3919809300748548E-2</c:v>
                </c:pt>
                <c:pt idx="183">
                  <c:v>4.2031256809762031E-2</c:v>
                </c:pt>
                <c:pt idx="184">
                  <c:v>4.2204708898943774E-2</c:v>
                </c:pt>
                <c:pt idx="185">
                  <c:v>4.2799555950914281E-2</c:v>
                </c:pt>
                <c:pt idx="186">
                  <c:v>4.6297267921926427E-2</c:v>
                </c:pt>
                <c:pt idx="187">
                  <c:v>4.6650517710146971E-2</c:v>
                </c:pt>
                <c:pt idx="188">
                  <c:v>4.6776293851483089E-2</c:v>
                </c:pt>
                <c:pt idx="189">
                  <c:v>4.9355842050893349E-2</c:v>
                </c:pt>
                <c:pt idx="190">
                  <c:v>4.9761051179029993E-2</c:v>
                </c:pt>
                <c:pt idx="191">
                  <c:v>5.0811517666602316E-2</c:v>
                </c:pt>
                <c:pt idx="192">
                  <c:v>5.0629814675749188E-2</c:v>
                </c:pt>
                <c:pt idx="193">
                  <c:v>5.0536511672702566E-2</c:v>
                </c:pt>
                <c:pt idx="194">
                  <c:v>5.0353725099976501E-2</c:v>
                </c:pt>
                <c:pt idx="195">
                  <c:v>5.0215245486988441E-2</c:v>
                </c:pt>
                <c:pt idx="196">
                  <c:v>5.024056282097978E-2</c:v>
                </c:pt>
                <c:pt idx="197">
                  <c:v>4.8926962235035502E-2</c:v>
                </c:pt>
                <c:pt idx="198">
                  <c:v>4.839578495127158E-2</c:v>
                </c:pt>
                <c:pt idx="199">
                  <c:v>4.8662010960641544E-2</c:v>
                </c:pt>
                <c:pt idx="200">
                  <c:v>4.863594910047378E-2</c:v>
                </c:pt>
                <c:pt idx="201">
                  <c:v>4.8686829105686696E-2</c:v>
                </c:pt>
                <c:pt idx="202">
                  <c:v>4.7489753397073321E-2</c:v>
                </c:pt>
                <c:pt idx="203">
                  <c:v>4.7574720160065538E-2</c:v>
                </c:pt>
                <c:pt idx="204">
                  <c:v>4.7444540349256978E-2</c:v>
                </c:pt>
                <c:pt idx="205">
                  <c:v>4.6010666330674833E-2</c:v>
                </c:pt>
                <c:pt idx="206">
                  <c:v>4.5746217770277861E-2</c:v>
                </c:pt>
                <c:pt idx="207">
                  <c:v>4.5540224273455263E-2</c:v>
                </c:pt>
                <c:pt idx="208">
                  <c:v>4.5726535636353809E-2</c:v>
                </c:pt>
                <c:pt idx="209">
                  <c:v>4.579133835868366E-2</c:v>
                </c:pt>
                <c:pt idx="210">
                  <c:v>4.56624436817335E-2</c:v>
                </c:pt>
                <c:pt idx="211">
                  <c:v>4.4593116240407092E-2</c:v>
                </c:pt>
                <c:pt idx="212">
                  <c:v>4.5843408128812949E-2</c:v>
                </c:pt>
                <c:pt idx="213">
                  <c:v>4.5508850290277389E-2</c:v>
                </c:pt>
                <c:pt idx="214">
                  <c:v>4.5914668067677564E-2</c:v>
                </c:pt>
                <c:pt idx="215">
                  <c:v>4.5928505573891262E-2</c:v>
                </c:pt>
                <c:pt idx="216">
                  <c:v>4.7448665303489963E-2</c:v>
                </c:pt>
                <c:pt idx="217">
                  <c:v>4.7697458905024658E-2</c:v>
                </c:pt>
                <c:pt idx="218">
                  <c:v>5.0003599556417956E-2</c:v>
                </c:pt>
                <c:pt idx="219">
                  <c:v>6.1160468152623972E-2</c:v>
                </c:pt>
                <c:pt idx="220">
                  <c:v>7.5122466497825557E-2</c:v>
                </c:pt>
                <c:pt idx="221">
                  <c:v>7.6546619876558655E-2</c:v>
                </c:pt>
                <c:pt idx="222">
                  <c:v>8.2380467652600056E-2</c:v>
                </c:pt>
                <c:pt idx="223">
                  <c:v>8.2399378511572668E-2</c:v>
                </c:pt>
                <c:pt idx="224">
                  <c:v>8.1693439264222442E-2</c:v>
                </c:pt>
                <c:pt idx="225">
                  <c:v>8.1580305331135153E-2</c:v>
                </c:pt>
                <c:pt idx="226">
                  <c:v>8.281228635616289E-2</c:v>
                </c:pt>
                <c:pt idx="227">
                  <c:v>8.3508266889476643E-2</c:v>
                </c:pt>
                <c:pt idx="228">
                  <c:v>8.4703778598272897E-2</c:v>
                </c:pt>
                <c:pt idx="229">
                  <c:v>8.472607518272128E-2</c:v>
                </c:pt>
                <c:pt idx="230">
                  <c:v>8.5060193277931129E-2</c:v>
                </c:pt>
                <c:pt idx="231">
                  <c:v>8.4845830810411665E-2</c:v>
                </c:pt>
                <c:pt idx="232">
                  <c:v>8.5336652603365482E-2</c:v>
                </c:pt>
                <c:pt idx="233">
                  <c:v>8.7501227733047762E-2</c:v>
                </c:pt>
                <c:pt idx="234">
                  <c:v>8.8025469855255972E-2</c:v>
                </c:pt>
                <c:pt idx="235">
                  <c:v>8.7913859928052812E-2</c:v>
                </c:pt>
                <c:pt idx="236">
                  <c:v>8.7967488278343026E-2</c:v>
                </c:pt>
                <c:pt idx="237">
                  <c:v>8.7638425667768249E-2</c:v>
                </c:pt>
                <c:pt idx="238">
                  <c:v>8.7901937458746901E-2</c:v>
                </c:pt>
                <c:pt idx="239">
                  <c:v>8.5819629845117706E-2</c:v>
                </c:pt>
                <c:pt idx="240">
                  <c:v>8.581682142395293E-2</c:v>
                </c:pt>
                <c:pt idx="241">
                  <c:v>8.5758655848222273E-2</c:v>
                </c:pt>
                <c:pt idx="242">
                  <c:v>8.4492574793056746E-2</c:v>
                </c:pt>
                <c:pt idx="243">
                  <c:v>8.4242152114433658E-2</c:v>
                </c:pt>
                <c:pt idx="244">
                  <c:v>8.3899271005083861E-2</c:v>
                </c:pt>
                <c:pt idx="245">
                  <c:v>8.3868946035553116E-2</c:v>
                </c:pt>
                <c:pt idx="246">
                  <c:v>8.3862977094851743E-2</c:v>
                </c:pt>
                <c:pt idx="247">
                  <c:v>8.4030176920146332E-2</c:v>
                </c:pt>
                <c:pt idx="248">
                  <c:v>8.3908581037422242E-2</c:v>
                </c:pt>
                <c:pt idx="249">
                  <c:v>8.5958863883225975E-2</c:v>
                </c:pt>
                <c:pt idx="250">
                  <c:v>8.5889227475930627E-2</c:v>
                </c:pt>
                <c:pt idx="251">
                  <c:v>8.7075402347154454E-2</c:v>
                </c:pt>
                <c:pt idx="252">
                  <c:v>8.8622584684815445E-2</c:v>
                </c:pt>
                <c:pt idx="253">
                  <c:v>8.8911624599637917E-2</c:v>
                </c:pt>
                <c:pt idx="254">
                  <c:v>8.8862497827686238E-2</c:v>
                </c:pt>
                <c:pt idx="255">
                  <c:v>8.8723007751193822E-2</c:v>
                </c:pt>
                <c:pt idx="256">
                  <c:v>8.9731834541051811E-2</c:v>
                </c:pt>
                <c:pt idx="257">
                  <c:v>8.9745308986722783E-2</c:v>
                </c:pt>
                <c:pt idx="258">
                  <c:v>8.9739673357591074E-2</c:v>
                </c:pt>
                <c:pt idx="259">
                  <c:v>8.9076063243578377E-2</c:v>
                </c:pt>
                <c:pt idx="260">
                  <c:v>8.9073767964733111E-2</c:v>
                </c:pt>
                <c:pt idx="261">
                  <c:v>8.9251759307098458E-2</c:v>
                </c:pt>
                <c:pt idx="262">
                  <c:v>8.9007868115050487E-2</c:v>
                </c:pt>
                <c:pt idx="263">
                  <c:v>8.9129863290747943E-2</c:v>
                </c:pt>
                <c:pt idx="264">
                  <c:v>8.9134317650091402E-2</c:v>
                </c:pt>
                <c:pt idx="265">
                  <c:v>8.9589466439971649E-2</c:v>
                </c:pt>
                <c:pt idx="266">
                  <c:v>8.9597876394144904E-2</c:v>
                </c:pt>
                <c:pt idx="267">
                  <c:v>8.9420500707119668E-2</c:v>
                </c:pt>
                <c:pt idx="268">
                  <c:v>8.9701244702275362E-2</c:v>
                </c:pt>
                <c:pt idx="269">
                  <c:v>8.874246660631345E-2</c:v>
                </c:pt>
                <c:pt idx="270">
                  <c:v>8.8758165979745896E-2</c:v>
                </c:pt>
                <c:pt idx="271">
                  <c:v>8.7242361335770707E-2</c:v>
                </c:pt>
                <c:pt idx="272">
                  <c:v>7.9224974624117109E-2</c:v>
                </c:pt>
                <c:pt idx="273">
                  <c:v>6.6542923694678124E-2</c:v>
                </c:pt>
                <c:pt idx="274">
                  <c:v>6.4946510976806149E-2</c:v>
                </c:pt>
                <c:pt idx="275">
                  <c:v>5.8724758712971135E-2</c:v>
                </c:pt>
                <c:pt idx="276">
                  <c:v>5.8785079599552162E-2</c:v>
                </c:pt>
                <c:pt idx="277">
                  <c:v>5.8956606977437459E-2</c:v>
                </c:pt>
                <c:pt idx="278">
                  <c:v>5.9245788926391381E-2</c:v>
                </c:pt>
                <c:pt idx="279">
                  <c:v>5.7589788357063361E-2</c:v>
                </c:pt>
                <c:pt idx="280">
                  <c:v>5.6488699906600617E-2</c:v>
                </c:pt>
                <c:pt idx="281">
                  <c:v>5.4627301487272045E-2</c:v>
                </c:pt>
                <c:pt idx="282">
                  <c:v>5.4233711443641058E-2</c:v>
                </c:pt>
                <c:pt idx="283">
                  <c:v>5.1936444717776274E-2</c:v>
                </c:pt>
                <c:pt idx="284">
                  <c:v>5.0834977885039795E-2</c:v>
                </c:pt>
                <c:pt idx="285">
                  <c:v>5.069792596019939E-2</c:v>
                </c:pt>
                <c:pt idx="286">
                  <c:v>4.7422713875425973E-2</c:v>
                </c:pt>
                <c:pt idx="287">
                  <c:v>4.6918042579264921E-2</c:v>
                </c:pt>
                <c:pt idx="288">
                  <c:v>4.8106143502322792E-2</c:v>
                </c:pt>
                <c:pt idx="289">
                  <c:v>4.8301104511341425E-2</c:v>
                </c:pt>
                <c:pt idx="290">
                  <c:v>4.8336610425656422E-2</c:v>
                </c:pt>
                <c:pt idx="291">
                  <c:v>4.7969232572183627E-2</c:v>
                </c:pt>
                <c:pt idx="292">
                  <c:v>4.8293903140697418E-2</c:v>
                </c:pt>
                <c:pt idx="293">
                  <c:v>4.8825131831565248E-2</c:v>
                </c:pt>
                <c:pt idx="294">
                  <c:v>4.900372424432177E-2</c:v>
                </c:pt>
                <c:pt idx="295">
                  <c:v>4.9406978964582703E-2</c:v>
                </c:pt>
                <c:pt idx="296">
                  <c:v>4.951214652623441E-2</c:v>
                </c:pt>
                <c:pt idx="297">
                  <c:v>4.92232257560574E-2</c:v>
                </c:pt>
                <c:pt idx="298">
                  <c:v>4.9244787012283187E-2</c:v>
                </c:pt>
                <c:pt idx="299">
                  <c:v>4.9287470596241299E-2</c:v>
                </c:pt>
                <c:pt idx="300">
                  <c:v>4.9244800095756748E-2</c:v>
                </c:pt>
                <c:pt idx="301">
                  <c:v>4.9238584339943554E-2</c:v>
                </c:pt>
                <c:pt idx="302">
                  <c:v>5.0999573999837004E-2</c:v>
                </c:pt>
                <c:pt idx="303">
                  <c:v>5.1436569444873174E-2</c:v>
                </c:pt>
                <c:pt idx="304">
                  <c:v>4.8787089997578262E-2</c:v>
                </c:pt>
                <c:pt idx="305">
                  <c:v>4.6346236419667466E-2</c:v>
                </c:pt>
                <c:pt idx="306">
                  <c:v>4.5847869806948098E-2</c:v>
                </c:pt>
                <c:pt idx="307">
                  <c:v>4.6196359462253353E-2</c:v>
                </c:pt>
                <c:pt idx="308">
                  <c:v>4.6415481987115266E-2</c:v>
                </c:pt>
                <c:pt idx="309">
                  <c:v>4.4487505115693667E-2</c:v>
                </c:pt>
                <c:pt idx="310">
                  <c:v>4.4398577407687712E-2</c:v>
                </c:pt>
                <c:pt idx="311">
                  <c:v>4.4849634317730432E-2</c:v>
                </c:pt>
                <c:pt idx="312">
                  <c:v>4.5016956222059881E-2</c:v>
                </c:pt>
                <c:pt idx="313">
                  <c:v>4.5655501826054413E-2</c:v>
                </c:pt>
                <c:pt idx="314">
                  <c:v>4.5165620462895947E-2</c:v>
                </c:pt>
                <c:pt idx="315">
                  <c:v>4.5660050163814934E-2</c:v>
                </c:pt>
                <c:pt idx="316">
                  <c:v>4.5483908989960742E-2</c:v>
                </c:pt>
                <c:pt idx="317">
                  <c:v>4.5519684466381841E-2</c:v>
                </c:pt>
                <c:pt idx="318">
                  <c:v>4.4715260951574118E-2</c:v>
                </c:pt>
                <c:pt idx="319">
                  <c:v>4.4867287911367952E-2</c:v>
                </c:pt>
                <c:pt idx="320">
                  <c:v>4.4936634507746348E-2</c:v>
                </c:pt>
                <c:pt idx="321">
                  <c:v>4.4697171056918665E-2</c:v>
                </c:pt>
                <c:pt idx="322">
                  <c:v>4.4727276272424191E-2</c:v>
                </c:pt>
                <c:pt idx="323">
                  <c:v>4.4491870004375801E-2</c:v>
                </c:pt>
                <c:pt idx="324">
                  <c:v>4.439404864225114E-2</c:v>
                </c:pt>
                <c:pt idx="325">
                  <c:v>4.4333533454327473E-2</c:v>
                </c:pt>
                <c:pt idx="326">
                  <c:v>4.5656461040691473E-2</c:v>
                </c:pt>
                <c:pt idx="327">
                  <c:v>4.5531660465160995E-2</c:v>
                </c:pt>
                <c:pt idx="328">
                  <c:v>4.4583523005888435E-2</c:v>
                </c:pt>
                <c:pt idx="329">
                  <c:v>4.5682482526776966E-2</c:v>
                </c:pt>
                <c:pt idx="330">
                  <c:v>4.6164991543414191E-2</c:v>
                </c:pt>
                <c:pt idx="331">
                  <c:v>4.5735877331106602E-2</c:v>
                </c:pt>
                <c:pt idx="332">
                  <c:v>4.5703152256827625E-2</c:v>
                </c:pt>
                <c:pt idx="333">
                  <c:v>4.8016405969839138E-2</c:v>
                </c:pt>
                <c:pt idx="334">
                  <c:v>4.839616035601272E-2</c:v>
                </c:pt>
                <c:pt idx="335">
                  <c:v>4.9067608926114621E-2</c:v>
                </c:pt>
                <c:pt idx="336">
                  <c:v>5.149320184271592E-2</c:v>
                </c:pt>
                <c:pt idx="337">
                  <c:v>5.2640449074101481E-2</c:v>
                </c:pt>
                <c:pt idx="338">
                  <c:v>5.2082260071008669E-2</c:v>
                </c:pt>
                <c:pt idx="339">
                  <c:v>5.2146675755634739E-2</c:v>
                </c:pt>
                <c:pt idx="340">
                  <c:v>5.1793287740908918E-2</c:v>
                </c:pt>
                <c:pt idx="341">
                  <c:v>5.1550756655314119E-2</c:v>
                </c:pt>
                <c:pt idx="342">
                  <c:v>5.1766353403854777E-2</c:v>
                </c:pt>
                <c:pt idx="343">
                  <c:v>5.1754750482728519E-2</c:v>
                </c:pt>
                <c:pt idx="344">
                  <c:v>5.2010817698639827E-2</c:v>
                </c:pt>
                <c:pt idx="345">
                  <c:v>5.2172882213594333E-2</c:v>
                </c:pt>
                <c:pt idx="346">
                  <c:v>5.1829192614184595E-2</c:v>
                </c:pt>
                <c:pt idx="347">
                  <c:v>5.1623667306410888E-2</c:v>
                </c:pt>
                <c:pt idx="348">
                  <c:v>5.1678390107512087E-2</c:v>
                </c:pt>
                <c:pt idx="349">
                  <c:v>5.2214127953827003E-2</c:v>
                </c:pt>
                <c:pt idx="350">
                  <c:v>5.3557011087074793E-2</c:v>
                </c:pt>
                <c:pt idx="351">
                  <c:v>5.4175227590412392E-2</c:v>
                </c:pt>
                <c:pt idx="352">
                  <c:v>5.465583109168376E-2</c:v>
                </c:pt>
                <c:pt idx="353">
                  <c:v>5.4125134209569659E-2</c:v>
                </c:pt>
                <c:pt idx="354">
                  <c:v>5.5179912795762308E-2</c:v>
                </c:pt>
                <c:pt idx="355">
                  <c:v>5.0315808240178443E-2</c:v>
                </c:pt>
                <c:pt idx="356">
                  <c:v>5.3228638403149016E-2</c:v>
                </c:pt>
                <c:pt idx="357">
                  <c:v>5.3581224862077038E-2</c:v>
                </c:pt>
                <c:pt idx="358">
                  <c:v>5.3901441772117552E-2</c:v>
                </c:pt>
                <c:pt idx="359">
                  <c:v>5.4881483650142962E-2</c:v>
                </c:pt>
                <c:pt idx="360">
                  <c:v>5.4690233974001558E-2</c:v>
                </c:pt>
                <c:pt idx="361">
                  <c:v>5.5678821709198863E-2</c:v>
                </c:pt>
                <c:pt idx="362">
                  <c:v>5.5677490524502229E-2</c:v>
                </c:pt>
                <c:pt idx="363">
                  <c:v>5.5796411761807996E-2</c:v>
                </c:pt>
                <c:pt idx="364">
                  <c:v>5.5247679690804546E-2</c:v>
                </c:pt>
                <c:pt idx="365">
                  <c:v>5.516553097402959E-2</c:v>
                </c:pt>
                <c:pt idx="366">
                  <c:v>5.5956216502453769E-2</c:v>
                </c:pt>
                <c:pt idx="367">
                  <c:v>5.6218710856181166E-2</c:v>
                </c:pt>
                <c:pt idx="368">
                  <c:v>5.6376343062258936E-2</c:v>
                </c:pt>
                <c:pt idx="369">
                  <c:v>5.6399965432684981E-2</c:v>
                </c:pt>
                <c:pt idx="370">
                  <c:v>5.651891392327673E-2</c:v>
                </c:pt>
                <c:pt idx="371">
                  <c:v>5.5724584591389847E-2</c:v>
                </c:pt>
                <c:pt idx="372">
                  <c:v>5.5628797659306228E-2</c:v>
                </c:pt>
                <c:pt idx="373">
                  <c:v>5.5697122926039337E-2</c:v>
                </c:pt>
                <c:pt idx="374">
                  <c:v>6.0697104018950544E-2</c:v>
                </c:pt>
                <c:pt idx="375">
                  <c:v>6.1308894900888582E-2</c:v>
                </c:pt>
                <c:pt idx="376">
                  <c:v>6.1349794508731181E-2</c:v>
                </c:pt>
                <c:pt idx="377">
                  <c:v>6.2789730248233644E-2</c:v>
                </c:pt>
                <c:pt idx="378">
                  <c:v>6.3008470317742732E-2</c:v>
                </c:pt>
                <c:pt idx="379">
                  <c:v>6.2692306048504981E-2</c:v>
                </c:pt>
                <c:pt idx="380">
                  <c:v>6.2797014258691927E-2</c:v>
                </c:pt>
                <c:pt idx="381">
                  <c:v>6.2126645327362152E-2</c:v>
                </c:pt>
                <c:pt idx="382">
                  <c:v>6.146015657008258E-2</c:v>
                </c:pt>
                <c:pt idx="383">
                  <c:v>6.1053602960155981E-2</c:v>
                </c:pt>
                <c:pt idx="384">
                  <c:v>6.1035782965969419E-2</c:v>
                </c:pt>
                <c:pt idx="385">
                  <c:v>6.1095382964049649E-2</c:v>
                </c:pt>
                <c:pt idx="386">
                  <c:v>6.0015740757742332E-2</c:v>
                </c:pt>
                <c:pt idx="387">
                  <c:v>5.9932973824926003E-2</c:v>
                </c:pt>
                <c:pt idx="388">
                  <c:v>5.9639700217575864E-2</c:v>
                </c:pt>
                <c:pt idx="389">
                  <c:v>5.7797083284094983E-2</c:v>
                </c:pt>
                <c:pt idx="390">
                  <c:v>5.7322109128924693E-2</c:v>
                </c:pt>
                <c:pt idx="391">
                  <c:v>5.6737911306428142E-2</c:v>
                </c:pt>
                <c:pt idx="392">
                  <c:v>5.6873304213130048E-2</c:v>
                </c:pt>
                <c:pt idx="393">
                  <c:v>5.6778790461358628E-2</c:v>
                </c:pt>
                <c:pt idx="394">
                  <c:v>5.6340647106125422E-2</c:v>
                </c:pt>
                <c:pt idx="395">
                  <c:v>5.6251123057284545E-2</c:v>
                </c:pt>
                <c:pt idx="396">
                  <c:v>5.6940016267832627E-2</c:v>
                </c:pt>
                <c:pt idx="397">
                  <c:v>5.6487985447505988E-2</c:v>
                </c:pt>
                <c:pt idx="398">
                  <c:v>5.6024767817829134E-2</c:v>
                </c:pt>
                <c:pt idx="399">
                  <c:v>5.5920191066978542E-2</c:v>
                </c:pt>
                <c:pt idx="400">
                  <c:v>5.5723964643921951E-2</c:v>
                </c:pt>
                <c:pt idx="401">
                  <c:v>5.5557962583085686E-2</c:v>
                </c:pt>
                <c:pt idx="402">
                  <c:v>5.4844319472253565E-2</c:v>
                </c:pt>
                <c:pt idx="403">
                  <c:v>5.2901864687731184E-2</c:v>
                </c:pt>
                <c:pt idx="404">
                  <c:v>5.184968755351458E-2</c:v>
                </c:pt>
                <c:pt idx="405">
                  <c:v>5.2014872613255915E-2</c:v>
                </c:pt>
                <c:pt idx="406">
                  <c:v>5.2645603316169472E-2</c:v>
                </c:pt>
                <c:pt idx="407">
                  <c:v>5.1968699060284694E-2</c:v>
                </c:pt>
                <c:pt idx="408">
                  <c:v>5.1307736646550015E-2</c:v>
                </c:pt>
                <c:pt idx="409">
                  <c:v>4.8701653414708029E-2</c:v>
                </c:pt>
                <c:pt idx="410">
                  <c:v>4.8500349939026292E-2</c:v>
                </c:pt>
                <c:pt idx="411">
                  <c:v>4.8185377674133105E-2</c:v>
                </c:pt>
                <c:pt idx="412">
                  <c:v>4.7351440447397745E-2</c:v>
                </c:pt>
                <c:pt idx="413">
                  <c:v>4.7309780484024753E-2</c:v>
                </c:pt>
                <c:pt idx="414">
                  <c:v>4.5834190911109352E-2</c:v>
                </c:pt>
                <c:pt idx="415">
                  <c:v>4.6112640051600325E-2</c:v>
                </c:pt>
                <c:pt idx="416">
                  <c:v>4.6050594319532623E-2</c:v>
                </c:pt>
                <c:pt idx="417">
                  <c:v>4.6022525576393747E-2</c:v>
                </c:pt>
                <c:pt idx="418">
                  <c:v>4.6025100870929272E-2</c:v>
                </c:pt>
                <c:pt idx="419">
                  <c:v>4.4996141312283633E-2</c:v>
                </c:pt>
                <c:pt idx="420">
                  <c:v>4.4548373917139381E-2</c:v>
                </c:pt>
                <c:pt idx="421">
                  <c:v>4.4142814227317258E-2</c:v>
                </c:pt>
                <c:pt idx="422">
                  <c:v>4.4689546648967272E-2</c:v>
                </c:pt>
                <c:pt idx="423">
                  <c:v>4.4276007586206492E-2</c:v>
                </c:pt>
                <c:pt idx="424">
                  <c:v>4.4357329017342711E-2</c:v>
                </c:pt>
                <c:pt idx="425">
                  <c:v>4.4339094368530507E-2</c:v>
                </c:pt>
                <c:pt idx="426">
                  <c:v>4.4415398502419629E-2</c:v>
                </c:pt>
                <c:pt idx="427">
                  <c:v>3.6197064208645213E-2</c:v>
                </c:pt>
                <c:pt idx="428">
                  <c:v>3.4672581770278814E-2</c:v>
                </c:pt>
                <c:pt idx="429">
                  <c:v>3.4726673290053328E-2</c:v>
                </c:pt>
                <c:pt idx="430">
                  <c:v>3.2675146252342434E-2</c:v>
                </c:pt>
                <c:pt idx="431">
                  <c:v>3.2772603986823592E-2</c:v>
                </c:pt>
                <c:pt idx="432">
                  <c:v>3.2141705909314179E-2</c:v>
                </c:pt>
                <c:pt idx="433">
                  <c:v>3.2115873969378893E-2</c:v>
                </c:pt>
                <c:pt idx="434">
                  <c:v>3.2441230672489441E-2</c:v>
                </c:pt>
                <c:pt idx="435">
                  <c:v>3.1521599608887653E-2</c:v>
                </c:pt>
                <c:pt idx="436">
                  <c:v>3.1392347677977758E-2</c:v>
                </c:pt>
                <c:pt idx="437">
                  <c:v>3.1393192624275514E-2</c:v>
                </c:pt>
                <c:pt idx="438">
                  <c:v>3.1352173224561193E-2</c:v>
                </c:pt>
                <c:pt idx="439">
                  <c:v>3.0994441364536197E-2</c:v>
                </c:pt>
                <c:pt idx="440">
                  <c:v>3.0700761158135782E-2</c:v>
                </c:pt>
                <c:pt idx="441">
                  <c:v>3.0009568298022721E-2</c:v>
                </c:pt>
                <c:pt idx="442">
                  <c:v>2.8768822193754921E-2</c:v>
                </c:pt>
                <c:pt idx="443">
                  <c:v>2.8144690932070105E-2</c:v>
                </c:pt>
                <c:pt idx="444">
                  <c:v>2.8030708618163685E-2</c:v>
                </c:pt>
                <c:pt idx="445">
                  <c:v>2.7265948573555725E-2</c:v>
                </c:pt>
                <c:pt idx="446">
                  <c:v>2.7275600035820573E-2</c:v>
                </c:pt>
                <c:pt idx="447">
                  <c:v>3.5075922817900521E-2</c:v>
                </c:pt>
                <c:pt idx="448">
                  <c:v>3.4444310717778731E-2</c:v>
                </c:pt>
                <c:pt idx="449">
                  <c:v>3.4267134506726755E-2</c:v>
                </c:pt>
                <c:pt idx="450">
                  <c:v>3.4242272652098414E-2</c:v>
                </c:pt>
                <c:pt idx="451">
                  <c:v>3.4424712678436359E-2</c:v>
                </c:pt>
                <c:pt idx="452">
                  <c:v>3.5562887532197343E-2</c:v>
                </c:pt>
                <c:pt idx="453">
                  <c:v>3.6307095412435084E-2</c:v>
                </c:pt>
                <c:pt idx="454">
                  <c:v>3.7674469564247956E-2</c:v>
                </c:pt>
                <c:pt idx="455">
                  <c:v>3.7602501599643172E-2</c:v>
                </c:pt>
                <c:pt idx="456">
                  <c:v>3.8673334368689131E-2</c:v>
                </c:pt>
                <c:pt idx="457">
                  <c:v>3.8857818722419973E-2</c:v>
                </c:pt>
                <c:pt idx="458">
                  <c:v>3.8550140706715107E-2</c:v>
                </c:pt>
                <c:pt idx="459">
                  <c:v>3.7451019298152727E-2</c:v>
                </c:pt>
                <c:pt idx="460">
                  <c:v>3.7295805937835463E-2</c:v>
                </c:pt>
                <c:pt idx="461">
                  <c:v>4.1348126730089911E-2</c:v>
                </c:pt>
                <c:pt idx="462">
                  <c:v>4.1304743190723581E-2</c:v>
                </c:pt>
                <c:pt idx="463">
                  <c:v>4.1313335601325822E-2</c:v>
                </c:pt>
                <c:pt idx="464">
                  <c:v>4.123567622886281E-2</c:v>
                </c:pt>
                <c:pt idx="465">
                  <c:v>4.1234085447565134E-2</c:v>
                </c:pt>
                <c:pt idx="466">
                  <c:v>4.1247492220399556E-2</c:v>
                </c:pt>
                <c:pt idx="467">
                  <c:v>4.16405751023241E-2</c:v>
                </c:pt>
                <c:pt idx="468">
                  <c:v>4.1275623482344412E-2</c:v>
                </c:pt>
                <c:pt idx="469">
                  <c:v>4.1358226858470321E-2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6B-4F4A-BA13-39A5340CD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959775"/>
        <c:axId val="1176968927"/>
      </c:lineChart>
      <c:dateAx>
        <c:axId val="11769597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76968927"/>
        <c:crosses val="autoZero"/>
        <c:auto val="1"/>
        <c:lblOffset val="100"/>
        <c:baseTimeUnit val="days"/>
      </c:dateAx>
      <c:valAx>
        <c:axId val="117696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7695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'Pair trade'!$F$2:$G$2</c:f>
              <c:strCache>
                <c:ptCount val="1"/>
                <c:pt idx="0">
                  <c:v>Apollo Global Mgmt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'Pair trade'!$E$4:$E$756</c:f>
              <c:numCache>
                <c:formatCode>m/d/yyyy</c:formatCode>
                <c:ptCount val="753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44579</c:v>
                </c:pt>
                <c:pt idx="11">
                  <c:v>44580</c:v>
                </c:pt>
                <c:pt idx="12">
                  <c:v>44581</c:v>
                </c:pt>
                <c:pt idx="13">
                  <c:v>44582</c:v>
                </c:pt>
                <c:pt idx="14">
                  <c:v>44585</c:v>
                </c:pt>
                <c:pt idx="15">
                  <c:v>44586</c:v>
                </c:pt>
                <c:pt idx="16">
                  <c:v>44587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44614</c:v>
                </c:pt>
                <c:pt idx="35">
                  <c:v>44615</c:v>
                </c:pt>
                <c:pt idx="36">
                  <c:v>44616</c:v>
                </c:pt>
                <c:pt idx="37">
                  <c:v>44617</c:v>
                </c:pt>
                <c:pt idx="38">
                  <c:v>44620</c:v>
                </c:pt>
                <c:pt idx="39">
                  <c:v>44621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44672</c:v>
                </c:pt>
                <c:pt idx="76">
                  <c:v>44673</c:v>
                </c:pt>
                <c:pt idx="77">
                  <c:v>44676</c:v>
                </c:pt>
                <c:pt idx="78">
                  <c:v>44677</c:v>
                </c:pt>
                <c:pt idx="79">
                  <c:v>44678</c:v>
                </c:pt>
                <c:pt idx="80">
                  <c:v>44679</c:v>
                </c:pt>
                <c:pt idx="81">
                  <c:v>44680</c:v>
                </c:pt>
                <c:pt idx="82">
                  <c:v>44683</c:v>
                </c:pt>
                <c:pt idx="83">
                  <c:v>44684</c:v>
                </c:pt>
                <c:pt idx="84">
                  <c:v>44685</c:v>
                </c:pt>
                <c:pt idx="85">
                  <c:v>44686</c:v>
                </c:pt>
                <c:pt idx="86">
                  <c:v>44687</c:v>
                </c:pt>
                <c:pt idx="87">
                  <c:v>44690</c:v>
                </c:pt>
                <c:pt idx="88">
                  <c:v>44691</c:v>
                </c:pt>
                <c:pt idx="89">
                  <c:v>44692</c:v>
                </c:pt>
                <c:pt idx="90">
                  <c:v>44693</c:v>
                </c:pt>
                <c:pt idx="91">
                  <c:v>44694</c:v>
                </c:pt>
                <c:pt idx="92">
                  <c:v>44697</c:v>
                </c:pt>
                <c:pt idx="93">
                  <c:v>44698</c:v>
                </c:pt>
                <c:pt idx="94">
                  <c:v>44699</c:v>
                </c:pt>
                <c:pt idx="95">
                  <c:v>44700</c:v>
                </c:pt>
                <c:pt idx="96">
                  <c:v>44701</c:v>
                </c:pt>
                <c:pt idx="97">
                  <c:v>44704</c:v>
                </c:pt>
                <c:pt idx="98">
                  <c:v>44705</c:v>
                </c:pt>
                <c:pt idx="99">
                  <c:v>44706</c:v>
                </c:pt>
                <c:pt idx="100">
                  <c:v>44707</c:v>
                </c:pt>
                <c:pt idx="101">
                  <c:v>44708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44728</c:v>
                </c:pt>
                <c:pt idx="115">
                  <c:v>44729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44782</c:v>
                </c:pt>
                <c:pt idx="151">
                  <c:v>44783</c:v>
                </c:pt>
                <c:pt idx="152">
                  <c:v>44784</c:v>
                </c:pt>
                <c:pt idx="153">
                  <c:v>44785</c:v>
                </c:pt>
                <c:pt idx="154">
                  <c:v>44788</c:v>
                </c:pt>
                <c:pt idx="155">
                  <c:v>44789</c:v>
                </c:pt>
                <c:pt idx="156">
                  <c:v>44790</c:v>
                </c:pt>
                <c:pt idx="157">
                  <c:v>44791</c:v>
                </c:pt>
                <c:pt idx="158">
                  <c:v>44792</c:v>
                </c:pt>
                <c:pt idx="159">
                  <c:v>44795</c:v>
                </c:pt>
                <c:pt idx="160">
                  <c:v>44796</c:v>
                </c:pt>
                <c:pt idx="161">
                  <c:v>44797</c:v>
                </c:pt>
                <c:pt idx="162">
                  <c:v>44798</c:v>
                </c:pt>
                <c:pt idx="163">
                  <c:v>44799</c:v>
                </c:pt>
                <c:pt idx="164">
                  <c:v>44802</c:v>
                </c:pt>
                <c:pt idx="165">
                  <c:v>44803</c:v>
                </c:pt>
                <c:pt idx="166">
                  <c:v>44804</c:v>
                </c:pt>
                <c:pt idx="167">
                  <c:v>44805</c:v>
                </c:pt>
                <c:pt idx="168">
                  <c:v>44806</c:v>
                </c:pt>
                <c:pt idx="169">
                  <c:v>44810</c:v>
                </c:pt>
                <c:pt idx="170">
                  <c:v>44811</c:v>
                </c:pt>
                <c:pt idx="171">
                  <c:v>44812</c:v>
                </c:pt>
                <c:pt idx="172">
                  <c:v>44813</c:v>
                </c:pt>
                <c:pt idx="173">
                  <c:v>44816</c:v>
                </c:pt>
                <c:pt idx="174">
                  <c:v>44817</c:v>
                </c:pt>
                <c:pt idx="175">
                  <c:v>44818</c:v>
                </c:pt>
                <c:pt idx="176">
                  <c:v>44819</c:v>
                </c:pt>
                <c:pt idx="177">
                  <c:v>44820</c:v>
                </c:pt>
                <c:pt idx="178">
                  <c:v>44823</c:v>
                </c:pt>
                <c:pt idx="179">
                  <c:v>44824</c:v>
                </c:pt>
                <c:pt idx="180">
                  <c:v>44825</c:v>
                </c:pt>
                <c:pt idx="181">
                  <c:v>44826</c:v>
                </c:pt>
                <c:pt idx="182">
                  <c:v>44827</c:v>
                </c:pt>
                <c:pt idx="183">
                  <c:v>44830</c:v>
                </c:pt>
                <c:pt idx="184">
                  <c:v>44831</c:v>
                </c:pt>
                <c:pt idx="185">
                  <c:v>44832</c:v>
                </c:pt>
                <c:pt idx="186">
                  <c:v>44833</c:v>
                </c:pt>
                <c:pt idx="187">
                  <c:v>44834</c:v>
                </c:pt>
                <c:pt idx="188">
                  <c:v>44837</c:v>
                </c:pt>
                <c:pt idx="189">
                  <c:v>44838</c:v>
                </c:pt>
                <c:pt idx="190">
                  <c:v>44839</c:v>
                </c:pt>
                <c:pt idx="191">
                  <c:v>44840</c:v>
                </c:pt>
                <c:pt idx="192">
                  <c:v>44841</c:v>
                </c:pt>
                <c:pt idx="193">
                  <c:v>44844</c:v>
                </c:pt>
                <c:pt idx="194">
                  <c:v>44845</c:v>
                </c:pt>
                <c:pt idx="195">
                  <c:v>44846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44867</c:v>
                </c:pt>
                <c:pt idx="211">
                  <c:v>44868</c:v>
                </c:pt>
                <c:pt idx="212">
                  <c:v>44869</c:v>
                </c:pt>
                <c:pt idx="213">
                  <c:v>44872</c:v>
                </c:pt>
                <c:pt idx="214">
                  <c:v>44873</c:v>
                </c:pt>
                <c:pt idx="215">
                  <c:v>44874</c:v>
                </c:pt>
                <c:pt idx="216">
                  <c:v>44875</c:v>
                </c:pt>
                <c:pt idx="217">
                  <c:v>44876</c:v>
                </c:pt>
                <c:pt idx="218">
                  <c:v>44879</c:v>
                </c:pt>
                <c:pt idx="219">
                  <c:v>44880</c:v>
                </c:pt>
                <c:pt idx="220">
                  <c:v>44881</c:v>
                </c:pt>
                <c:pt idx="221">
                  <c:v>44882</c:v>
                </c:pt>
                <c:pt idx="222">
                  <c:v>44883</c:v>
                </c:pt>
                <c:pt idx="223">
                  <c:v>44886</c:v>
                </c:pt>
                <c:pt idx="224">
                  <c:v>44887</c:v>
                </c:pt>
                <c:pt idx="225">
                  <c:v>44888</c:v>
                </c:pt>
                <c:pt idx="226">
                  <c:v>44890</c:v>
                </c:pt>
                <c:pt idx="227">
                  <c:v>44893</c:v>
                </c:pt>
                <c:pt idx="228">
                  <c:v>44894</c:v>
                </c:pt>
                <c:pt idx="229">
                  <c:v>44895</c:v>
                </c:pt>
                <c:pt idx="230">
                  <c:v>44896</c:v>
                </c:pt>
                <c:pt idx="231">
                  <c:v>44897</c:v>
                </c:pt>
                <c:pt idx="232">
                  <c:v>44900</c:v>
                </c:pt>
                <c:pt idx="233">
                  <c:v>44901</c:v>
                </c:pt>
                <c:pt idx="234">
                  <c:v>44902</c:v>
                </c:pt>
                <c:pt idx="235">
                  <c:v>44903</c:v>
                </c:pt>
                <c:pt idx="236">
                  <c:v>44904</c:v>
                </c:pt>
                <c:pt idx="237">
                  <c:v>44907</c:v>
                </c:pt>
                <c:pt idx="238">
                  <c:v>44908</c:v>
                </c:pt>
                <c:pt idx="239">
                  <c:v>44909</c:v>
                </c:pt>
                <c:pt idx="240">
                  <c:v>44910</c:v>
                </c:pt>
                <c:pt idx="241">
                  <c:v>44911</c:v>
                </c:pt>
                <c:pt idx="242">
                  <c:v>44914</c:v>
                </c:pt>
                <c:pt idx="243">
                  <c:v>44915</c:v>
                </c:pt>
                <c:pt idx="244">
                  <c:v>44916</c:v>
                </c:pt>
                <c:pt idx="245">
                  <c:v>44917</c:v>
                </c:pt>
                <c:pt idx="246">
                  <c:v>44918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44925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44943</c:v>
                </c:pt>
                <c:pt idx="261">
                  <c:v>44944</c:v>
                </c:pt>
                <c:pt idx="262">
                  <c:v>44945</c:v>
                </c:pt>
                <c:pt idx="263">
                  <c:v>44946</c:v>
                </c:pt>
                <c:pt idx="264">
                  <c:v>44949</c:v>
                </c:pt>
                <c:pt idx="265">
                  <c:v>44950</c:v>
                </c:pt>
                <c:pt idx="266">
                  <c:v>44951</c:v>
                </c:pt>
                <c:pt idx="267">
                  <c:v>44952</c:v>
                </c:pt>
                <c:pt idx="268">
                  <c:v>44953</c:v>
                </c:pt>
                <c:pt idx="269">
                  <c:v>44956</c:v>
                </c:pt>
                <c:pt idx="270">
                  <c:v>44957</c:v>
                </c:pt>
                <c:pt idx="271">
                  <c:v>44958</c:v>
                </c:pt>
                <c:pt idx="272">
                  <c:v>44959</c:v>
                </c:pt>
                <c:pt idx="273">
                  <c:v>44960</c:v>
                </c:pt>
                <c:pt idx="274">
                  <c:v>44963</c:v>
                </c:pt>
                <c:pt idx="275">
                  <c:v>44964</c:v>
                </c:pt>
                <c:pt idx="276">
                  <c:v>44965</c:v>
                </c:pt>
                <c:pt idx="277">
                  <c:v>44966</c:v>
                </c:pt>
                <c:pt idx="278">
                  <c:v>44967</c:v>
                </c:pt>
                <c:pt idx="279">
                  <c:v>44970</c:v>
                </c:pt>
                <c:pt idx="280">
                  <c:v>44971</c:v>
                </c:pt>
                <c:pt idx="281">
                  <c:v>44972</c:v>
                </c:pt>
                <c:pt idx="282">
                  <c:v>44973</c:v>
                </c:pt>
                <c:pt idx="283">
                  <c:v>44974</c:v>
                </c:pt>
                <c:pt idx="284">
                  <c:v>44978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45037</c:v>
                </c:pt>
                <c:pt idx="327">
                  <c:v>45040</c:v>
                </c:pt>
                <c:pt idx="328">
                  <c:v>45041</c:v>
                </c:pt>
                <c:pt idx="329">
                  <c:v>45042</c:v>
                </c:pt>
                <c:pt idx="330">
                  <c:v>45043</c:v>
                </c:pt>
                <c:pt idx="331">
                  <c:v>45044</c:v>
                </c:pt>
                <c:pt idx="332">
                  <c:v>45047</c:v>
                </c:pt>
                <c:pt idx="333">
                  <c:v>45048</c:v>
                </c:pt>
                <c:pt idx="334">
                  <c:v>45049</c:v>
                </c:pt>
                <c:pt idx="335">
                  <c:v>45050</c:v>
                </c:pt>
                <c:pt idx="336">
                  <c:v>45051</c:v>
                </c:pt>
                <c:pt idx="337">
                  <c:v>45054</c:v>
                </c:pt>
                <c:pt idx="338">
                  <c:v>45055</c:v>
                </c:pt>
                <c:pt idx="339">
                  <c:v>45056</c:v>
                </c:pt>
                <c:pt idx="340">
                  <c:v>45057</c:v>
                </c:pt>
                <c:pt idx="341">
                  <c:v>45058</c:v>
                </c:pt>
                <c:pt idx="342">
                  <c:v>45061</c:v>
                </c:pt>
                <c:pt idx="343">
                  <c:v>45062</c:v>
                </c:pt>
                <c:pt idx="344">
                  <c:v>45063</c:v>
                </c:pt>
                <c:pt idx="345">
                  <c:v>45064</c:v>
                </c:pt>
                <c:pt idx="346">
                  <c:v>45065</c:v>
                </c:pt>
                <c:pt idx="347">
                  <c:v>45068</c:v>
                </c:pt>
                <c:pt idx="348">
                  <c:v>45069</c:v>
                </c:pt>
                <c:pt idx="349">
                  <c:v>45070</c:v>
                </c:pt>
                <c:pt idx="350">
                  <c:v>45071</c:v>
                </c:pt>
                <c:pt idx="351">
                  <c:v>45072</c:v>
                </c:pt>
                <c:pt idx="352">
                  <c:v>45076</c:v>
                </c:pt>
                <c:pt idx="353">
                  <c:v>45077</c:v>
                </c:pt>
                <c:pt idx="354">
                  <c:v>45078</c:v>
                </c:pt>
                <c:pt idx="355">
                  <c:v>45079</c:v>
                </c:pt>
                <c:pt idx="356">
                  <c:v>45082</c:v>
                </c:pt>
                <c:pt idx="357">
                  <c:v>45083</c:v>
                </c:pt>
                <c:pt idx="358">
                  <c:v>45084</c:v>
                </c:pt>
                <c:pt idx="359">
                  <c:v>45085</c:v>
                </c:pt>
                <c:pt idx="360">
                  <c:v>45086</c:v>
                </c:pt>
                <c:pt idx="361">
                  <c:v>45089</c:v>
                </c:pt>
                <c:pt idx="362">
                  <c:v>45090</c:v>
                </c:pt>
                <c:pt idx="363">
                  <c:v>45091</c:v>
                </c:pt>
                <c:pt idx="364">
                  <c:v>45092</c:v>
                </c:pt>
                <c:pt idx="365">
                  <c:v>45093</c:v>
                </c:pt>
                <c:pt idx="366">
                  <c:v>45097</c:v>
                </c:pt>
                <c:pt idx="367">
                  <c:v>45098</c:v>
                </c:pt>
                <c:pt idx="368">
                  <c:v>45099</c:v>
                </c:pt>
                <c:pt idx="369">
                  <c:v>45100</c:v>
                </c:pt>
                <c:pt idx="370">
                  <c:v>45103</c:v>
                </c:pt>
                <c:pt idx="371">
                  <c:v>45104</c:v>
                </c:pt>
                <c:pt idx="372">
                  <c:v>45105</c:v>
                </c:pt>
                <c:pt idx="373">
                  <c:v>45106</c:v>
                </c:pt>
                <c:pt idx="374">
                  <c:v>45107</c:v>
                </c:pt>
                <c:pt idx="375">
                  <c:v>45110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45174</c:v>
                </c:pt>
                <c:pt idx="420">
                  <c:v>45175</c:v>
                </c:pt>
                <c:pt idx="421">
                  <c:v>45176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45211</c:v>
                </c:pt>
                <c:pt idx="447">
                  <c:v>45212</c:v>
                </c:pt>
                <c:pt idx="448">
                  <c:v>45215</c:v>
                </c:pt>
                <c:pt idx="449">
                  <c:v>45216</c:v>
                </c:pt>
                <c:pt idx="450">
                  <c:v>45217</c:v>
                </c:pt>
                <c:pt idx="451">
                  <c:v>45218</c:v>
                </c:pt>
                <c:pt idx="452">
                  <c:v>45219</c:v>
                </c:pt>
                <c:pt idx="453">
                  <c:v>45222</c:v>
                </c:pt>
                <c:pt idx="454">
                  <c:v>45223</c:v>
                </c:pt>
                <c:pt idx="455">
                  <c:v>45224</c:v>
                </c:pt>
                <c:pt idx="456">
                  <c:v>45225</c:v>
                </c:pt>
                <c:pt idx="457">
                  <c:v>45226</c:v>
                </c:pt>
                <c:pt idx="458">
                  <c:v>45229</c:v>
                </c:pt>
                <c:pt idx="459">
                  <c:v>45230</c:v>
                </c:pt>
                <c:pt idx="460">
                  <c:v>45231</c:v>
                </c:pt>
                <c:pt idx="461">
                  <c:v>45232</c:v>
                </c:pt>
                <c:pt idx="462">
                  <c:v>45233</c:v>
                </c:pt>
                <c:pt idx="463">
                  <c:v>45236</c:v>
                </c:pt>
                <c:pt idx="464">
                  <c:v>45237</c:v>
                </c:pt>
                <c:pt idx="465">
                  <c:v>45238</c:v>
                </c:pt>
                <c:pt idx="466">
                  <c:v>45239</c:v>
                </c:pt>
                <c:pt idx="467">
                  <c:v>45240</c:v>
                </c:pt>
                <c:pt idx="468">
                  <c:v>45243</c:v>
                </c:pt>
                <c:pt idx="469">
                  <c:v>45244</c:v>
                </c:pt>
                <c:pt idx="470">
                  <c:v>45245</c:v>
                </c:pt>
                <c:pt idx="471">
                  <c:v>45246</c:v>
                </c:pt>
                <c:pt idx="472">
                  <c:v>45247</c:v>
                </c:pt>
                <c:pt idx="473">
                  <c:v>45250</c:v>
                </c:pt>
                <c:pt idx="474">
                  <c:v>45251</c:v>
                </c:pt>
                <c:pt idx="475">
                  <c:v>45252</c:v>
                </c:pt>
                <c:pt idx="476">
                  <c:v>45254</c:v>
                </c:pt>
                <c:pt idx="477">
                  <c:v>45257</c:v>
                </c:pt>
                <c:pt idx="478">
                  <c:v>45258</c:v>
                </c:pt>
                <c:pt idx="479">
                  <c:v>45259</c:v>
                </c:pt>
                <c:pt idx="480">
                  <c:v>45260</c:v>
                </c:pt>
                <c:pt idx="481">
                  <c:v>45261</c:v>
                </c:pt>
                <c:pt idx="482">
                  <c:v>45264</c:v>
                </c:pt>
                <c:pt idx="483">
                  <c:v>45265</c:v>
                </c:pt>
                <c:pt idx="484">
                  <c:v>45266</c:v>
                </c:pt>
                <c:pt idx="485">
                  <c:v>45267</c:v>
                </c:pt>
                <c:pt idx="486">
                  <c:v>45268</c:v>
                </c:pt>
                <c:pt idx="487">
                  <c:v>45271</c:v>
                </c:pt>
                <c:pt idx="488">
                  <c:v>45272</c:v>
                </c:pt>
                <c:pt idx="489">
                  <c:v>45273</c:v>
                </c:pt>
                <c:pt idx="490">
                  <c:v>45274</c:v>
                </c:pt>
                <c:pt idx="491">
                  <c:v>45275</c:v>
                </c:pt>
                <c:pt idx="492">
                  <c:v>45278</c:v>
                </c:pt>
                <c:pt idx="493">
                  <c:v>45279</c:v>
                </c:pt>
                <c:pt idx="494">
                  <c:v>45280</c:v>
                </c:pt>
                <c:pt idx="495">
                  <c:v>45281</c:v>
                </c:pt>
                <c:pt idx="496">
                  <c:v>45282</c:v>
                </c:pt>
                <c:pt idx="497">
                  <c:v>45286</c:v>
                </c:pt>
                <c:pt idx="498">
                  <c:v>45287</c:v>
                </c:pt>
                <c:pt idx="499">
                  <c:v>45288</c:v>
                </c:pt>
                <c:pt idx="500">
                  <c:v>45289</c:v>
                </c:pt>
                <c:pt idx="501">
                  <c:v>45293</c:v>
                </c:pt>
                <c:pt idx="502">
                  <c:v>45294</c:v>
                </c:pt>
                <c:pt idx="503">
                  <c:v>45295</c:v>
                </c:pt>
                <c:pt idx="504">
                  <c:v>45296</c:v>
                </c:pt>
                <c:pt idx="505">
                  <c:v>45299</c:v>
                </c:pt>
                <c:pt idx="506">
                  <c:v>45300</c:v>
                </c:pt>
                <c:pt idx="507">
                  <c:v>45301</c:v>
                </c:pt>
                <c:pt idx="508">
                  <c:v>45302</c:v>
                </c:pt>
                <c:pt idx="509">
                  <c:v>45303</c:v>
                </c:pt>
                <c:pt idx="510">
                  <c:v>45307</c:v>
                </c:pt>
                <c:pt idx="511">
                  <c:v>45308</c:v>
                </c:pt>
                <c:pt idx="512">
                  <c:v>45309</c:v>
                </c:pt>
                <c:pt idx="513">
                  <c:v>45310</c:v>
                </c:pt>
                <c:pt idx="514">
                  <c:v>45313</c:v>
                </c:pt>
                <c:pt idx="515">
                  <c:v>45314</c:v>
                </c:pt>
                <c:pt idx="516">
                  <c:v>45315</c:v>
                </c:pt>
                <c:pt idx="517">
                  <c:v>45316</c:v>
                </c:pt>
                <c:pt idx="518">
                  <c:v>45317</c:v>
                </c:pt>
                <c:pt idx="519">
                  <c:v>45320</c:v>
                </c:pt>
                <c:pt idx="520">
                  <c:v>45321</c:v>
                </c:pt>
                <c:pt idx="521">
                  <c:v>45322</c:v>
                </c:pt>
                <c:pt idx="522">
                  <c:v>45323</c:v>
                </c:pt>
                <c:pt idx="523">
                  <c:v>45324</c:v>
                </c:pt>
                <c:pt idx="524">
                  <c:v>45327</c:v>
                </c:pt>
                <c:pt idx="525">
                  <c:v>45328</c:v>
                </c:pt>
                <c:pt idx="526">
                  <c:v>45329</c:v>
                </c:pt>
                <c:pt idx="527">
                  <c:v>45330</c:v>
                </c:pt>
                <c:pt idx="528">
                  <c:v>45331</c:v>
                </c:pt>
                <c:pt idx="529">
                  <c:v>45334</c:v>
                </c:pt>
                <c:pt idx="530">
                  <c:v>45335</c:v>
                </c:pt>
                <c:pt idx="531">
                  <c:v>45336</c:v>
                </c:pt>
                <c:pt idx="532">
                  <c:v>45337</c:v>
                </c:pt>
                <c:pt idx="533">
                  <c:v>45338</c:v>
                </c:pt>
                <c:pt idx="534">
                  <c:v>45342</c:v>
                </c:pt>
                <c:pt idx="535">
                  <c:v>45343</c:v>
                </c:pt>
                <c:pt idx="536">
                  <c:v>45344</c:v>
                </c:pt>
                <c:pt idx="537">
                  <c:v>45345</c:v>
                </c:pt>
                <c:pt idx="538">
                  <c:v>45348</c:v>
                </c:pt>
                <c:pt idx="539">
                  <c:v>45349</c:v>
                </c:pt>
                <c:pt idx="540">
                  <c:v>45350</c:v>
                </c:pt>
                <c:pt idx="541">
                  <c:v>45351</c:v>
                </c:pt>
                <c:pt idx="542">
                  <c:v>45352</c:v>
                </c:pt>
                <c:pt idx="543">
                  <c:v>45355</c:v>
                </c:pt>
                <c:pt idx="544">
                  <c:v>45356</c:v>
                </c:pt>
                <c:pt idx="545">
                  <c:v>45357</c:v>
                </c:pt>
                <c:pt idx="546">
                  <c:v>45358</c:v>
                </c:pt>
                <c:pt idx="547">
                  <c:v>45359</c:v>
                </c:pt>
                <c:pt idx="548">
                  <c:v>45362</c:v>
                </c:pt>
                <c:pt idx="549">
                  <c:v>45363</c:v>
                </c:pt>
                <c:pt idx="550">
                  <c:v>45364</c:v>
                </c:pt>
                <c:pt idx="551">
                  <c:v>45365</c:v>
                </c:pt>
                <c:pt idx="552">
                  <c:v>45366</c:v>
                </c:pt>
                <c:pt idx="553">
                  <c:v>45369</c:v>
                </c:pt>
                <c:pt idx="554">
                  <c:v>45370</c:v>
                </c:pt>
                <c:pt idx="555">
                  <c:v>45371</c:v>
                </c:pt>
                <c:pt idx="556">
                  <c:v>45372</c:v>
                </c:pt>
                <c:pt idx="557">
                  <c:v>45373</c:v>
                </c:pt>
                <c:pt idx="558">
                  <c:v>45376</c:v>
                </c:pt>
                <c:pt idx="559">
                  <c:v>45377</c:v>
                </c:pt>
                <c:pt idx="560">
                  <c:v>45378</c:v>
                </c:pt>
                <c:pt idx="561">
                  <c:v>45379</c:v>
                </c:pt>
                <c:pt idx="562">
                  <c:v>45383</c:v>
                </c:pt>
                <c:pt idx="563">
                  <c:v>45384</c:v>
                </c:pt>
                <c:pt idx="564">
                  <c:v>45385</c:v>
                </c:pt>
                <c:pt idx="565">
                  <c:v>45386</c:v>
                </c:pt>
                <c:pt idx="566">
                  <c:v>45387</c:v>
                </c:pt>
                <c:pt idx="567">
                  <c:v>45390</c:v>
                </c:pt>
                <c:pt idx="568">
                  <c:v>45391</c:v>
                </c:pt>
                <c:pt idx="569">
                  <c:v>45392</c:v>
                </c:pt>
                <c:pt idx="570">
                  <c:v>45393</c:v>
                </c:pt>
                <c:pt idx="571">
                  <c:v>45394</c:v>
                </c:pt>
                <c:pt idx="572">
                  <c:v>45397</c:v>
                </c:pt>
                <c:pt idx="573">
                  <c:v>45398</c:v>
                </c:pt>
                <c:pt idx="574">
                  <c:v>45399</c:v>
                </c:pt>
                <c:pt idx="575">
                  <c:v>45400</c:v>
                </c:pt>
                <c:pt idx="576">
                  <c:v>45401</c:v>
                </c:pt>
                <c:pt idx="577">
                  <c:v>45404</c:v>
                </c:pt>
                <c:pt idx="578">
                  <c:v>45405</c:v>
                </c:pt>
                <c:pt idx="579">
                  <c:v>45406</c:v>
                </c:pt>
                <c:pt idx="580">
                  <c:v>45407</c:v>
                </c:pt>
                <c:pt idx="581">
                  <c:v>45408</c:v>
                </c:pt>
                <c:pt idx="582">
                  <c:v>45411</c:v>
                </c:pt>
                <c:pt idx="583">
                  <c:v>45412</c:v>
                </c:pt>
                <c:pt idx="584">
                  <c:v>45413</c:v>
                </c:pt>
                <c:pt idx="585">
                  <c:v>45414</c:v>
                </c:pt>
                <c:pt idx="586">
                  <c:v>45415</c:v>
                </c:pt>
                <c:pt idx="587">
                  <c:v>45418</c:v>
                </c:pt>
                <c:pt idx="588">
                  <c:v>45419</c:v>
                </c:pt>
                <c:pt idx="589">
                  <c:v>45420</c:v>
                </c:pt>
                <c:pt idx="590">
                  <c:v>45421</c:v>
                </c:pt>
                <c:pt idx="591">
                  <c:v>45422</c:v>
                </c:pt>
                <c:pt idx="592">
                  <c:v>45425</c:v>
                </c:pt>
                <c:pt idx="593">
                  <c:v>45426</c:v>
                </c:pt>
                <c:pt idx="594">
                  <c:v>45427</c:v>
                </c:pt>
                <c:pt idx="595">
                  <c:v>45428</c:v>
                </c:pt>
                <c:pt idx="596">
                  <c:v>45429</c:v>
                </c:pt>
                <c:pt idx="597">
                  <c:v>45432</c:v>
                </c:pt>
                <c:pt idx="598">
                  <c:v>45433</c:v>
                </c:pt>
                <c:pt idx="599">
                  <c:v>45434</c:v>
                </c:pt>
                <c:pt idx="600">
                  <c:v>45435</c:v>
                </c:pt>
                <c:pt idx="601">
                  <c:v>45436</c:v>
                </c:pt>
                <c:pt idx="602">
                  <c:v>45440</c:v>
                </c:pt>
                <c:pt idx="603">
                  <c:v>45441</c:v>
                </c:pt>
                <c:pt idx="604">
                  <c:v>45442</c:v>
                </c:pt>
                <c:pt idx="605">
                  <c:v>45443</c:v>
                </c:pt>
                <c:pt idx="606">
                  <c:v>45446</c:v>
                </c:pt>
                <c:pt idx="607">
                  <c:v>45447</c:v>
                </c:pt>
                <c:pt idx="608">
                  <c:v>45448</c:v>
                </c:pt>
                <c:pt idx="609">
                  <c:v>45449</c:v>
                </c:pt>
                <c:pt idx="610">
                  <c:v>45450</c:v>
                </c:pt>
                <c:pt idx="611">
                  <c:v>45453</c:v>
                </c:pt>
                <c:pt idx="612">
                  <c:v>45454</c:v>
                </c:pt>
                <c:pt idx="613">
                  <c:v>45455</c:v>
                </c:pt>
                <c:pt idx="614">
                  <c:v>45456</c:v>
                </c:pt>
                <c:pt idx="615">
                  <c:v>45457</c:v>
                </c:pt>
                <c:pt idx="616">
                  <c:v>45460</c:v>
                </c:pt>
                <c:pt idx="617">
                  <c:v>45461</c:v>
                </c:pt>
                <c:pt idx="618">
                  <c:v>45463</c:v>
                </c:pt>
                <c:pt idx="619">
                  <c:v>45464</c:v>
                </c:pt>
                <c:pt idx="620">
                  <c:v>45467</c:v>
                </c:pt>
                <c:pt idx="621">
                  <c:v>45468</c:v>
                </c:pt>
                <c:pt idx="622">
                  <c:v>45469</c:v>
                </c:pt>
                <c:pt idx="623">
                  <c:v>45470</c:v>
                </c:pt>
                <c:pt idx="624">
                  <c:v>45471</c:v>
                </c:pt>
                <c:pt idx="625">
                  <c:v>45474</c:v>
                </c:pt>
                <c:pt idx="626">
                  <c:v>45475</c:v>
                </c:pt>
                <c:pt idx="627">
                  <c:v>45476</c:v>
                </c:pt>
                <c:pt idx="628">
                  <c:v>45478</c:v>
                </c:pt>
                <c:pt idx="629">
                  <c:v>45481</c:v>
                </c:pt>
                <c:pt idx="630">
                  <c:v>45482</c:v>
                </c:pt>
                <c:pt idx="631">
                  <c:v>45483</c:v>
                </c:pt>
                <c:pt idx="632">
                  <c:v>45484</c:v>
                </c:pt>
                <c:pt idx="633">
                  <c:v>45485</c:v>
                </c:pt>
                <c:pt idx="634">
                  <c:v>45488</c:v>
                </c:pt>
                <c:pt idx="635">
                  <c:v>45489</c:v>
                </c:pt>
                <c:pt idx="636">
                  <c:v>45490</c:v>
                </c:pt>
                <c:pt idx="637">
                  <c:v>45491</c:v>
                </c:pt>
                <c:pt idx="638">
                  <c:v>45492</c:v>
                </c:pt>
                <c:pt idx="639">
                  <c:v>45495</c:v>
                </c:pt>
                <c:pt idx="640">
                  <c:v>45496</c:v>
                </c:pt>
                <c:pt idx="641">
                  <c:v>45497</c:v>
                </c:pt>
                <c:pt idx="642">
                  <c:v>45498</c:v>
                </c:pt>
                <c:pt idx="643">
                  <c:v>45499</c:v>
                </c:pt>
                <c:pt idx="644">
                  <c:v>45502</c:v>
                </c:pt>
                <c:pt idx="645">
                  <c:v>45503</c:v>
                </c:pt>
                <c:pt idx="646">
                  <c:v>45504</c:v>
                </c:pt>
                <c:pt idx="647">
                  <c:v>45505</c:v>
                </c:pt>
                <c:pt idx="648">
                  <c:v>45506</c:v>
                </c:pt>
                <c:pt idx="649">
                  <c:v>45509</c:v>
                </c:pt>
                <c:pt idx="650">
                  <c:v>45510</c:v>
                </c:pt>
                <c:pt idx="651">
                  <c:v>45511</c:v>
                </c:pt>
                <c:pt idx="652">
                  <c:v>45512</c:v>
                </c:pt>
                <c:pt idx="653">
                  <c:v>45513</c:v>
                </c:pt>
                <c:pt idx="654">
                  <c:v>45516</c:v>
                </c:pt>
                <c:pt idx="655">
                  <c:v>45517</c:v>
                </c:pt>
                <c:pt idx="656">
                  <c:v>45518</c:v>
                </c:pt>
                <c:pt idx="657">
                  <c:v>45519</c:v>
                </c:pt>
                <c:pt idx="658">
                  <c:v>45520</c:v>
                </c:pt>
                <c:pt idx="659">
                  <c:v>45523</c:v>
                </c:pt>
                <c:pt idx="660">
                  <c:v>45524</c:v>
                </c:pt>
                <c:pt idx="661">
                  <c:v>45525</c:v>
                </c:pt>
                <c:pt idx="662">
                  <c:v>45526</c:v>
                </c:pt>
                <c:pt idx="663">
                  <c:v>45527</c:v>
                </c:pt>
                <c:pt idx="664">
                  <c:v>45530</c:v>
                </c:pt>
                <c:pt idx="665">
                  <c:v>45531</c:v>
                </c:pt>
                <c:pt idx="666">
                  <c:v>45532</c:v>
                </c:pt>
                <c:pt idx="667">
                  <c:v>45533</c:v>
                </c:pt>
                <c:pt idx="668">
                  <c:v>45534</c:v>
                </c:pt>
                <c:pt idx="669">
                  <c:v>45538</c:v>
                </c:pt>
                <c:pt idx="670">
                  <c:v>45539</c:v>
                </c:pt>
                <c:pt idx="671">
                  <c:v>45540</c:v>
                </c:pt>
                <c:pt idx="672">
                  <c:v>45541</c:v>
                </c:pt>
                <c:pt idx="673">
                  <c:v>45544</c:v>
                </c:pt>
                <c:pt idx="674">
                  <c:v>45545</c:v>
                </c:pt>
                <c:pt idx="675">
                  <c:v>45546</c:v>
                </c:pt>
                <c:pt idx="676">
                  <c:v>45547</c:v>
                </c:pt>
                <c:pt idx="677">
                  <c:v>45548</c:v>
                </c:pt>
                <c:pt idx="678">
                  <c:v>45551</c:v>
                </c:pt>
                <c:pt idx="679">
                  <c:v>45552</c:v>
                </c:pt>
                <c:pt idx="680">
                  <c:v>45553</c:v>
                </c:pt>
                <c:pt idx="681">
                  <c:v>45554</c:v>
                </c:pt>
                <c:pt idx="682">
                  <c:v>45555</c:v>
                </c:pt>
                <c:pt idx="683">
                  <c:v>45558</c:v>
                </c:pt>
                <c:pt idx="684">
                  <c:v>45559</c:v>
                </c:pt>
                <c:pt idx="685">
                  <c:v>45560</c:v>
                </c:pt>
                <c:pt idx="686">
                  <c:v>45561</c:v>
                </c:pt>
                <c:pt idx="687">
                  <c:v>45562</c:v>
                </c:pt>
                <c:pt idx="688">
                  <c:v>45565</c:v>
                </c:pt>
                <c:pt idx="689">
                  <c:v>45566</c:v>
                </c:pt>
                <c:pt idx="690">
                  <c:v>45567</c:v>
                </c:pt>
                <c:pt idx="691">
                  <c:v>45568</c:v>
                </c:pt>
                <c:pt idx="692">
                  <c:v>45569</c:v>
                </c:pt>
                <c:pt idx="693">
                  <c:v>45572</c:v>
                </c:pt>
                <c:pt idx="694">
                  <c:v>45573</c:v>
                </c:pt>
                <c:pt idx="695">
                  <c:v>45574</c:v>
                </c:pt>
                <c:pt idx="696">
                  <c:v>45575</c:v>
                </c:pt>
                <c:pt idx="697">
                  <c:v>45576</c:v>
                </c:pt>
                <c:pt idx="698">
                  <c:v>45579</c:v>
                </c:pt>
                <c:pt idx="699">
                  <c:v>45580</c:v>
                </c:pt>
                <c:pt idx="700">
                  <c:v>45581</c:v>
                </c:pt>
                <c:pt idx="701">
                  <c:v>45582</c:v>
                </c:pt>
                <c:pt idx="702">
                  <c:v>45583</c:v>
                </c:pt>
                <c:pt idx="703">
                  <c:v>45586</c:v>
                </c:pt>
                <c:pt idx="704">
                  <c:v>45587</c:v>
                </c:pt>
                <c:pt idx="705">
                  <c:v>45588</c:v>
                </c:pt>
                <c:pt idx="706">
                  <c:v>45589</c:v>
                </c:pt>
                <c:pt idx="707">
                  <c:v>45590</c:v>
                </c:pt>
                <c:pt idx="708">
                  <c:v>45593</c:v>
                </c:pt>
                <c:pt idx="709">
                  <c:v>45594</c:v>
                </c:pt>
                <c:pt idx="710">
                  <c:v>45595</c:v>
                </c:pt>
                <c:pt idx="711">
                  <c:v>45596</c:v>
                </c:pt>
                <c:pt idx="712">
                  <c:v>45597</c:v>
                </c:pt>
                <c:pt idx="713">
                  <c:v>45600</c:v>
                </c:pt>
                <c:pt idx="714">
                  <c:v>45601</c:v>
                </c:pt>
                <c:pt idx="715">
                  <c:v>45602</c:v>
                </c:pt>
                <c:pt idx="716">
                  <c:v>45603</c:v>
                </c:pt>
                <c:pt idx="717">
                  <c:v>45604</c:v>
                </c:pt>
                <c:pt idx="718">
                  <c:v>45607</c:v>
                </c:pt>
                <c:pt idx="719">
                  <c:v>45608</c:v>
                </c:pt>
                <c:pt idx="720">
                  <c:v>45609</c:v>
                </c:pt>
                <c:pt idx="721">
                  <c:v>45610</c:v>
                </c:pt>
                <c:pt idx="722">
                  <c:v>45611</c:v>
                </c:pt>
                <c:pt idx="723">
                  <c:v>45614</c:v>
                </c:pt>
                <c:pt idx="724">
                  <c:v>45615</c:v>
                </c:pt>
                <c:pt idx="725">
                  <c:v>45616</c:v>
                </c:pt>
                <c:pt idx="726">
                  <c:v>45617</c:v>
                </c:pt>
                <c:pt idx="727">
                  <c:v>45618</c:v>
                </c:pt>
                <c:pt idx="728">
                  <c:v>45621</c:v>
                </c:pt>
                <c:pt idx="729">
                  <c:v>45622</c:v>
                </c:pt>
                <c:pt idx="730">
                  <c:v>45623</c:v>
                </c:pt>
                <c:pt idx="731">
                  <c:v>45625</c:v>
                </c:pt>
                <c:pt idx="732">
                  <c:v>45628</c:v>
                </c:pt>
                <c:pt idx="733">
                  <c:v>45629</c:v>
                </c:pt>
                <c:pt idx="734">
                  <c:v>45630</c:v>
                </c:pt>
                <c:pt idx="735">
                  <c:v>45631</c:v>
                </c:pt>
                <c:pt idx="736">
                  <c:v>45632</c:v>
                </c:pt>
                <c:pt idx="737">
                  <c:v>45635</c:v>
                </c:pt>
                <c:pt idx="738">
                  <c:v>45636</c:v>
                </c:pt>
                <c:pt idx="739">
                  <c:v>45637</c:v>
                </c:pt>
                <c:pt idx="740">
                  <c:v>45638</c:v>
                </c:pt>
                <c:pt idx="741">
                  <c:v>45639</c:v>
                </c:pt>
                <c:pt idx="742">
                  <c:v>45642</c:v>
                </c:pt>
                <c:pt idx="743">
                  <c:v>45643</c:v>
                </c:pt>
                <c:pt idx="744">
                  <c:v>45644</c:v>
                </c:pt>
                <c:pt idx="745">
                  <c:v>45645</c:v>
                </c:pt>
                <c:pt idx="746">
                  <c:v>45646</c:v>
                </c:pt>
                <c:pt idx="747">
                  <c:v>45649</c:v>
                </c:pt>
                <c:pt idx="748">
                  <c:v>45650</c:v>
                </c:pt>
                <c:pt idx="749">
                  <c:v>45652</c:v>
                </c:pt>
                <c:pt idx="750">
                  <c:v>45653</c:v>
                </c:pt>
                <c:pt idx="751">
                  <c:v>45656</c:v>
                </c:pt>
                <c:pt idx="752">
                  <c:v>45657</c:v>
                </c:pt>
              </c:numCache>
            </c:numRef>
          </c:cat>
          <c:val>
            <c:numRef>
              <c:f>'Pair trade'!$F$4:$F$756</c:f>
              <c:numCache>
                <c:formatCode>General</c:formatCode>
                <c:ptCount val="753"/>
                <c:pt idx="0">
                  <c:v>71.53</c:v>
                </c:pt>
                <c:pt idx="1">
                  <c:v>73.56</c:v>
                </c:pt>
                <c:pt idx="2">
                  <c:v>69.599999999999994</c:v>
                </c:pt>
                <c:pt idx="3">
                  <c:v>69.569999999999993</c:v>
                </c:pt>
                <c:pt idx="4">
                  <c:v>68.959999999999994</c:v>
                </c:pt>
                <c:pt idx="5">
                  <c:v>68.349999999999994</c:v>
                </c:pt>
                <c:pt idx="6">
                  <c:v>70.58</c:v>
                </c:pt>
                <c:pt idx="7">
                  <c:v>70.760000000000005</c:v>
                </c:pt>
                <c:pt idx="8">
                  <c:v>69.55</c:v>
                </c:pt>
                <c:pt idx="9">
                  <c:v>68.83</c:v>
                </c:pt>
                <c:pt idx="10">
                  <c:v>67.650000000000006</c:v>
                </c:pt>
                <c:pt idx="11">
                  <c:v>67.05</c:v>
                </c:pt>
                <c:pt idx="12">
                  <c:v>67</c:v>
                </c:pt>
                <c:pt idx="13">
                  <c:v>65.900000000000006</c:v>
                </c:pt>
                <c:pt idx="14">
                  <c:v>65.349999999999994</c:v>
                </c:pt>
                <c:pt idx="15">
                  <c:v>64.150000000000006</c:v>
                </c:pt>
                <c:pt idx="16">
                  <c:v>63.55</c:v>
                </c:pt>
                <c:pt idx="17">
                  <c:v>66.23</c:v>
                </c:pt>
                <c:pt idx="18">
                  <c:v>68.16</c:v>
                </c:pt>
                <c:pt idx="19">
                  <c:v>70</c:v>
                </c:pt>
                <c:pt idx="20">
                  <c:v>70.650000000000006</c:v>
                </c:pt>
                <c:pt idx="21">
                  <c:v>71.03</c:v>
                </c:pt>
                <c:pt idx="22">
                  <c:v>68.98</c:v>
                </c:pt>
                <c:pt idx="23">
                  <c:v>70.33</c:v>
                </c:pt>
                <c:pt idx="24">
                  <c:v>70.88</c:v>
                </c:pt>
                <c:pt idx="25">
                  <c:v>67.599999999999994</c:v>
                </c:pt>
                <c:pt idx="26">
                  <c:v>69.87</c:v>
                </c:pt>
                <c:pt idx="27">
                  <c:v>69.67</c:v>
                </c:pt>
                <c:pt idx="28">
                  <c:v>65.67</c:v>
                </c:pt>
                <c:pt idx="29">
                  <c:v>65.63</c:v>
                </c:pt>
                <c:pt idx="30">
                  <c:v>67.58</c:v>
                </c:pt>
                <c:pt idx="31">
                  <c:v>67.959999999999994</c:v>
                </c:pt>
                <c:pt idx="32">
                  <c:v>65.23</c:v>
                </c:pt>
                <c:pt idx="33">
                  <c:v>64.17</c:v>
                </c:pt>
                <c:pt idx="34">
                  <c:v>63.2</c:v>
                </c:pt>
                <c:pt idx="35">
                  <c:v>62.1</c:v>
                </c:pt>
                <c:pt idx="36">
                  <c:v>62.16</c:v>
                </c:pt>
                <c:pt idx="37">
                  <c:v>65.67</c:v>
                </c:pt>
                <c:pt idx="38">
                  <c:v>65.260000000000005</c:v>
                </c:pt>
                <c:pt idx="39">
                  <c:v>62.4</c:v>
                </c:pt>
                <c:pt idx="40">
                  <c:v>64.930000000000007</c:v>
                </c:pt>
                <c:pt idx="41">
                  <c:v>64.569999999999993</c:v>
                </c:pt>
                <c:pt idx="42">
                  <c:v>63.48</c:v>
                </c:pt>
                <c:pt idx="43">
                  <c:v>58.29</c:v>
                </c:pt>
                <c:pt idx="44">
                  <c:v>60.02</c:v>
                </c:pt>
                <c:pt idx="45">
                  <c:v>63.29</c:v>
                </c:pt>
                <c:pt idx="46">
                  <c:v>62.07</c:v>
                </c:pt>
                <c:pt idx="47">
                  <c:v>63.05</c:v>
                </c:pt>
                <c:pt idx="48">
                  <c:v>59.41</c:v>
                </c:pt>
                <c:pt idx="49">
                  <c:v>59.55</c:v>
                </c:pt>
                <c:pt idx="50">
                  <c:v>62.28</c:v>
                </c:pt>
                <c:pt idx="51">
                  <c:v>61.58</c:v>
                </c:pt>
                <c:pt idx="52">
                  <c:v>62.58</c:v>
                </c:pt>
                <c:pt idx="53">
                  <c:v>62.5</c:v>
                </c:pt>
                <c:pt idx="54">
                  <c:v>64.680000000000007</c:v>
                </c:pt>
                <c:pt idx="55">
                  <c:v>62.78</c:v>
                </c:pt>
                <c:pt idx="56">
                  <c:v>63.89</c:v>
                </c:pt>
                <c:pt idx="57">
                  <c:v>62.5</c:v>
                </c:pt>
                <c:pt idx="58">
                  <c:v>63.21</c:v>
                </c:pt>
                <c:pt idx="59">
                  <c:v>65.709999999999994</c:v>
                </c:pt>
                <c:pt idx="60">
                  <c:v>63.04</c:v>
                </c:pt>
                <c:pt idx="61">
                  <c:v>61.99</c:v>
                </c:pt>
                <c:pt idx="62">
                  <c:v>62.33</c:v>
                </c:pt>
                <c:pt idx="63">
                  <c:v>63.36</c:v>
                </c:pt>
                <c:pt idx="64">
                  <c:v>61.13</c:v>
                </c:pt>
                <c:pt idx="65">
                  <c:v>59.03</c:v>
                </c:pt>
                <c:pt idx="66">
                  <c:v>57.67</c:v>
                </c:pt>
                <c:pt idx="67">
                  <c:v>57.56</c:v>
                </c:pt>
                <c:pt idx="68">
                  <c:v>56.87</c:v>
                </c:pt>
                <c:pt idx="69">
                  <c:v>55.51</c:v>
                </c:pt>
                <c:pt idx="70">
                  <c:v>57.75</c:v>
                </c:pt>
                <c:pt idx="71">
                  <c:v>57.49</c:v>
                </c:pt>
                <c:pt idx="72">
                  <c:v>56.76</c:v>
                </c:pt>
                <c:pt idx="73">
                  <c:v>58.59</c:v>
                </c:pt>
                <c:pt idx="74">
                  <c:v>59.16</c:v>
                </c:pt>
                <c:pt idx="75">
                  <c:v>56.16</c:v>
                </c:pt>
                <c:pt idx="76">
                  <c:v>53.93</c:v>
                </c:pt>
                <c:pt idx="77">
                  <c:v>54.39</c:v>
                </c:pt>
                <c:pt idx="78">
                  <c:v>51.15</c:v>
                </c:pt>
                <c:pt idx="79">
                  <c:v>50.92</c:v>
                </c:pt>
                <c:pt idx="80">
                  <c:v>52.31</c:v>
                </c:pt>
                <c:pt idx="81">
                  <c:v>49.76</c:v>
                </c:pt>
                <c:pt idx="82">
                  <c:v>51.92</c:v>
                </c:pt>
                <c:pt idx="83">
                  <c:v>51.73</c:v>
                </c:pt>
                <c:pt idx="84">
                  <c:v>53.66</c:v>
                </c:pt>
                <c:pt idx="85">
                  <c:v>53.37</c:v>
                </c:pt>
                <c:pt idx="86">
                  <c:v>52.9</c:v>
                </c:pt>
                <c:pt idx="87">
                  <c:v>49.55</c:v>
                </c:pt>
                <c:pt idx="88">
                  <c:v>50.44</c:v>
                </c:pt>
                <c:pt idx="89">
                  <c:v>51.01</c:v>
                </c:pt>
                <c:pt idx="90">
                  <c:v>51.57</c:v>
                </c:pt>
                <c:pt idx="91">
                  <c:v>54.2</c:v>
                </c:pt>
                <c:pt idx="92">
                  <c:v>53.51</c:v>
                </c:pt>
                <c:pt idx="93">
                  <c:v>54.8</c:v>
                </c:pt>
                <c:pt idx="94">
                  <c:v>54.34</c:v>
                </c:pt>
                <c:pt idx="95">
                  <c:v>53.95</c:v>
                </c:pt>
                <c:pt idx="96">
                  <c:v>54.48</c:v>
                </c:pt>
                <c:pt idx="97">
                  <c:v>55.22</c:v>
                </c:pt>
                <c:pt idx="98">
                  <c:v>53.58</c:v>
                </c:pt>
                <c:pt idx="99">
                  <c:v>55.78</c:v>
                </c:pt>
                <c:pt idx="100">
                  <c:v>58.11</c:v>
                </c:pt>
                <c:pt idx="101">
                  <c:v>60.32</c:v>
                </c:pt>
                <c:pt idx="102">
                  <c:v>57.64</c:v>
                </c:pt>
                <c:pt idx="103">
                  <c:v>57.77</c:v>
                </c:pt>
                <c:pt idx="104">
                  <c:v>58.53</c:v>
                </c:pt>
                <c:pt idx="105">
                  <c:v>57.78</c:v>
                </c:pt>
                <c:pt idx="106">
                  <c:v>59.17</c:v>
                </c:pt>
                <c:pt idx="107">
                  <c:v>59.08</c:v>
                </c:pt>
                <c:pt idx="108">
                  <c:v>57.32</c:v>
                </c:pt>
                <c:pt idx="109">
                  <c:v>56.66</c:v>
                </c:pt>
                <c:pt idx="110">
                  <c:v>54.45</c:v>
                </c:pt>
                <c:pt idx="111">
                  <c:v>50.08</c:v>
                </c:pt>
                <c:pt idx="112">
                  <c:v>49.36</c:v>
                </c:pt>
                <c:pt idx="113">
                  <c:v>50.55</c:v>
                </c:pt>
                <c:pt idx="114">
                  <c:v>46.78</c:v>
                </c:pt>
                <c:pt idx="115">
                  <c:v>48.25</c:v>
                </c:pt>
                <c:pt idx="116">
                  <c:v>49.85</c:v>
                </c:pt>
                <c:pt idx="117">
                  <c:v>50.19</c:v>
                </c:pt>
                <c:pt idx="118">
                  <c:v>49.94</c:v>
                </c:pt>
                <c:pt idx="119">
                  <c:v>52</c:v>
                </c:pt>
                <c:pt idx="120">
                  <c:v>52.38</c:v>
                </c:pt>
                <c:pt idx="121">
                  <c:v>51.27</c:v>
                </c:pt>
                <c:pt idx="122">
                  <c:v>49.68</c:v>
                </c:pt>
                <c:pt idx="123">
                  <c:v>48.48</c:v>
                </c:pt>
                <c:pt idx="124">
                  <c:v>49.26</c:v>
                </c:pt>
                <c:pt idx="125">
                  <c:v>51.07</c:v>
                </c:pt>
                <c:pt idx="126">
                  <c:v>50.24</c:v>
                </c:pt>
                <c:pt idx="127">
                  <c:v>52.31</c:v>
                </c:pt>
                <c:pt idx="128">
                  <c:v>51.56</c:v>
                </c:pt>
                <c:pt idx="129">
                  <c:v>50.7</c:v>
                </c:pt>
                <c:pt idx="130">
                  <c:v>50.71</c:v>
                </c:pt>
                <c:pt idx="131">
                  <c:v>50.3</c:v>
                </c:pt>
                <c:pt idx="132">
                  <c:v>48.67</c:v>
                </c:pt>
                <c:pt idx="133">
                  <c:v>50.85</c:v>
                </c:pt>
                <c:pt idx="134">
                  <c:v>51.3</c:v>
                </c:pt>
                <c:pt idx="135">
                  <c:v>53.07</c:v>
                </c:pt>
                <c:pt idx="136">
                  <c:v>54.19</c:v>
                </c:pt>
                <c:pt idx="137">
                  <c:v>54.58</c:v>
                </c:pt>
                <c:pt idx="138">
                  <c:v>53.94</c:v>
                </c:pt>
                <c:pt idx="139">
                  <c:v>54.04</c:v>
                </c:pt>
                <c:pt idx="140">
                  <c:v>53.55</c:v>
                </c:pt>
                <c:pt idx="141">
                  <c:v>54.83</c:v>
                </c:pt>
                <c:pt idx="142">
                  <c:v>56.51</c:v>
                </c:pt>
                <c:pt idx="143">
                  <c:v>57.1</c:v>
                </c:pt>
                <c:pt idx="144">
                  <c:v>57.12</c:v>
                </c:pt>
                <c:pt idx="145">
                  <c:v>56.41</c:v>
                </c:pt>
                <c:pt idx="146">
                  <c:v>57.23</c:v>
                </c:pt>
                <c:pt idx="147">
                  <c:v>57.99</c:v>
                </c:pt>
                <c:pt idx="148">
                  <c:v>57.53</c:v>
                </c:pt>
                <c:pt idx="149">
                  <c:v>57.42</c:v>
                </c:pt>
                <c:pt idx="150">
                  <c:v>57.9</c:v>
                </c:pt>
                <c:pt idx="151">
                  <c:v>59.99</c:v>
                </c:pt>
                <c:pt idx="152">
                  <c:v>60.89</c:v>
                </c:pt>
                <c:pt idx="153">
                  <c:v>61</c:v>
                </c:pt>
                <c:pt idx="154">
                  <c:v>61.48</c:v>
                </c:pt>
                <c:pt idx="155">
                  <c:v>60.73</c:v>
                </c:pt>
                <c:pt idx="156">
                  <c:v>59.24</c:v>
                </c:pt>
                <c:pt idx="157">
                  <c:v>59.55</c:v>
                </c:pt>
                <c:pt idx="158">
                  <c:v>58.13</c:v>
                </c:pt>
                <c:pt idx="159">
                  <c:v>57.08</c:v>
                </c:pt>
                <c:pt idx="160">
                  <c:v>58.09</c:v>
                </c:pt>
                <c:pt idx="161">
                  <c:v>58.96</c:v>
                </c:pt>
                <c:pt idx="162">
                  <c:v>60.31</c:v>
                </c:pt>
                <c:pt idx="163">
                  <c:v>56.37</c:v>
                </c:pt>
                <c:pt idx="164">
                  <c:v>55.67</c:v>
                </c:pt>
                <c:pt idx="165">
                  <c:v>54.95</c:v>
                </c:pt>
                <c:pt idx="166">
                  <c:v>55.58</c:v>
                </c:pt>
                <c:pt idx="167">
                  <c:v>54.83</c:v>
                </c:pt>
                <c:pt idx="168">
                  <c:v>55</c:v>
                </c:pt>
                <c:pt idx="169">
                  <c:v>55.62</c:v>
                </c:pt>
                <c:pt idx="170">
                  <c:v>56.74</c:v>
                </c:pt>
                <c:pt idx="171">
                  <c:v>56.86</c:v>
                </c:pt>
                <c:pt idx="172">
                  <c:v>58.11</c:v>
                </c:pt>
                <c:pt idx="173">
                  <c:v>58.94</c:v>
                </c:pt>
                <c:pt idx="174">
                  <c:v>56.66</c:v>
                </c:pt>
                <c:pt idx="175">
                  <c:v>57.42</c:v>
                </c:pt>
                <c:pt idx="176">
                  <c:v>57.15</c:v>
                </c:pt>
                <c:pt idx="177">
                  <c:v>54.81</c:v>
                </c:pt>
                <c:pt idx="178">
                  <c:v>55.45</c:v>
                </c:pt>
                <c:pt idx="179">
                  <c:v>53.86</c:v>
                </c:pt>
                <c:pt idx="180">
                  <c:v>52.66</c:v>
                </c:pt>
                <c:pt idx="181">
                  <c:v>51.51</c:v>
                </c:pt>
                <c:pt idx="182">
                  <c:v>49.6</c:v>
                </c:pt>
                <c:pt idx="183">
                  <c:v>48.87</c:v>
                </c:pt>
                <c:pt idx="184">
                  <c:v>48.85</c:v>
                </c:pt>
                <c:pt idx="185">
                  <c:v>50.05</c:v>
                </c:pt>
                <c:pt idx="186">
                  <c:v>47.63</c:v>
                </c:pt>
                <c:pt idx="187">
                  <c:v>46.5</c:v>
                </c:pt>
                <c:pt idx="188">
                  <c:v>48.93</c:v>
                </c:pt>
                <c:pt idx="189">
                  <c:v>51.93</c:v>
                </c:pt>
                <c:pt idx="190">
                  <c:v>51.63</c:v>
                </c:pt>
                <c:pt idx="191">
                  <c:v>51.01</c:v>
                </c:pt>
                <c:pt idx="192">
                  <c:v>48.77</c:v>
                </c:pt>
                <c:pt idx="193">
                  <c:v>48.55</c:v>
                </c:pt>
                <c:pt idx="194">
                  <c:v>47.68</c:v>
                </c:pt>
                <c:pt idx="195">
                  <c:v>48.3</c:v>
                </c:pt>
                <c:pt idx="196">
                  <c:v>48.56</c:v>
                </c:pt>
                <c:pt idx="197">
                  <c:v>47.36</c:v>
                </c:pt>
                <c:pt idx="198">
                  <c:v>48.92</c:v>
                </c:pt>
                <c:pt idx="199">
                  <c:v>50.25</c:v>
                </c:pt>
                <c:pt idx="200">
                  <c:v>49.46</c:v>
                </c:pt>
                <c:pt idx="201">
                  <c:v>49.15</c:v>
                </c:pt>
                <c:pt idx="202">
                  <c:v>51.2</c:v>
                </c:pt>
                <c:pt idx="203">
                  <c:v>51.73</c:v>
                </c:pt>
                <c:pt idx="204">
                  <c:v>54.31</c:v>
                </c:pt>
                <c:pt idx="205">
                  <c:v>54.14</c:v>
                </c:pt>
                <c:pt idx="206">
                  <c:v>54.29</c:v>
                </c:pt>
                <c:pt idx="207">
                  <c:v>55.63</c:v>
                </c:pt>
                <c:pt idx="208">
                  <c:v>55.36</c:v>
                </c:pt>
                <c:pt idx="209">
                  <c:v>57.17</c:v>
                </c:pt>
                <c:pt idx="210">
                  <c:v>59.43</c:v>
                </c:pt>
                <c:pt idx="211">
                  <c:v>60.53</c:v>
                </c:pt>
                <c:pt idx="212">
                  <c:v>62.58</c:v>
                </c:pt>
                <c:pt idx="213">
                  <c:v>63.15</c:v>
                </c:pt>
                <c:pt idx="214">
                  <c:v>63.71</c:v>
                </c:pt>
                <c:pt idx="215">
                  <c:v>61.01</c:v>
                </c:pt>
                <c:pt idx="216">
                  <c:v>64.23</c:v>
                </c:pt>
                <c:pt idx="217">
                  <c:v>65.22</c:v>
                </c:pt>
                <c:pt idx="218">
                  <c:v>62.57</c:v>
                </c:pt>
                <c:pt idx="219">
                  <c:v>64.540000000000006</c:v>
                </c:pt>
                <c:pt idx="220">
                  <c:v>62.36</c:v>
                </c:pt>
                <c:pt idx="221">
                  <c:v>61.59</c:v>
                </c:pt>
                <c:pt idx="222">
                  <c:v>61.94</c:v>
                </c:pt>
                <c:pt idx="223">
                  <c:v>62.64</c:v>
                </c:pt>
                <c:pt idx="224">
                  <c:v>64.760000000000005</c:v>
                </c:pt>
                <c:pt idx="225">
                  <c:v>65.319999999999993</c:v>
                </c:pt>
                <c:pt idx="226">
                  <c:v>66.459999999999994</c:v>
                </c:pt>
                <c:pt idx="227">
                  <c:v>65.010000000000005</c:v>
                </c:pt>
                <c:pt idx="228">
                  <c:v>65.849999999999994</c:v>
                </c:pt>
                <c:pt idx="229">
                  <c:v>69.39</c:v>
                </c:pt>
                <c:pt idx="230">
                  <c:v>69.22</c:v>
                </c:pt>
                <c:pt idx="231">
                  <c:v>68.25</c:v>
                </c:pt>
                <c:pt idx="232">
                  <c:v>64.5</c:v>
                </c:pt>
                <c:pt idx="233">
                  <c:v>63.24</c:v>
                </c:pt>
                <c:pt idx="234">
                  <c:v>61.39</c:v>
                </c:pt>
                <c:pt idx="235">
                  <c:v>62.83</c:v>
                </c:pt>
                <c:pt idx="236">
                  <c:v>62.88</c:v>
                </c:pt>
                <c:pt idx="237">
                  <c:v>64.069999999999993</c:v>
                </c:pt>
                <c:pt idx="238">
                  <c:v>65.44</c:v>
                </c:pt>
                <c:pt idx="239">
                  <c:v>66.08</c:v>
                </c:pt>
                <c:pt idx="240">
                  <c:v>64.06</c:v>
                </c:pt>
                <c:pt idx="241">
                  <c:v>62.51</c:v>
                </c:pt>
                <c:pt idx="242">
                  <c:v>62.33</c:v>
                </c:pt>
                <c:pt idx="243">
                  <c:v>62.7</c:v>
                </c:pt>
                <c:pt idx="244">
                  <c:v>64.540000000000006</c:v>
                </c:pt>
                <c:pt idx="245">
                  <c:v>63.77</c:v>
                </c:pt>
                <c:pt idx="246">
                  <c:v>64.25</c:v>
                </c:pt>
                <c:pt idx="247">
                  <c:v>63.41</c:v>
                </c:pt>
                <c:pt idx="248">
                  <c:v>62.52</c:v>
                </c:pt>
                <c:pt idx="249">
                  <c:v>63.57</c:v>
                </c:pt>
                <c:pt idx="250">
                  <c:v>63.79</c:v>
                </c:pt>
                <c:pt idx="251">
                  <c:v>62.81</c:v>
                </c:pt>
                <c:pt idx="252">
                  <c:v>64.36</c:v>
                </c:pt>
                <c:pt idx="253">
                  <c:v>62.95</c:v>
                </c:pt>
                <c:pt idx="254">
                  <c:v>64.33</c:v>
                </c:pt>
                <c:pt idx="255">
                  <c:v>65.319999999999993</c:v>
                </c:pt>
                <c:pt idx="256">
                  <c:v>66.52</c:v>
                </c:pt>
                <c:pt idx="257">
                  <c:v>67.680000000000007</c:v>
                </c:pt>
                <c:pt idx="258">
                  <c:v>68.44</c:v>
                </c:pt>
                <c:pt idx="259">
                  <c:v>69.709999999999994</c:v>
                </c:pt>
                <c:pt idx="260">
                  <c:v>69.09</c:v>
                </c:pt>
                <c:pt idx="261">
                  <c:v>68.03</c:v>
                </c:pt>
                <c:pt idx="262">
                  <c:v>65.78</c:v>
                </c:pt>
                <c:pt idx="263">
                  <c:v>67.069999999999993</c:v>
                </c:pt>
                <c:pt idx="264">
                  <c:v>68.84</c:v>
                </c:pt>
                <c:pt idx="265">
                  <c:v>67.7</c:v>
                </c:pt>
                <c:pt idx="266">
                  <c:v>67.599999999999994</c:v>
                </c:pt>
                <c:pt idx="267">
                  <c:v>70.430000000000007</c:v>
                </c:pt>
                <c:pt idx="268">
                  <c:v>70.819999999999993</c:v>
                </c:pt>
                <c:pt idx="269">
                  <c:v>69.260000000000005</c:v>
                </c:pt>
                <c:pt idx="270">
                  <c:v>70.78</c:v>
                </c:pt>
                <c:pt idx="271">
                  <c:v>72.52</c:v>
                </c:pt>
                <c:pt idx="272">
                  <c:v>72.150000000000006</c:v>
                </c:pt>
                <c:pt idx="273">
                  <c:v>73.400000000000006</c:v>
                </c:pt>
                <c:pt idx="274">
                  <c:v>72.14</c:v>
                </c:pt>
                <c:pt idx="275">
                  <c:v>73.349999999999994</c:v>
                </c:pt>
                <c:pt idx="276">
                  <c:v>73.89</c:v>
                </c:pt>
                <c:pt idx="277">
                  <c:v>68.400000000000006</c:v>
                </c:pt>
                <c:pt idx="278">
                  <c:v>70.66</c:v>
                </c:pt>
                <c:pt idx="279">
                  <c:v>71.069999999999993</c:v>
                </c:pt>
                <c:pt idx="280">
                  <c:v>71.66</c:v>
                </c:pt>
                <c:pt idx="281">
                  <c:v>72.430000000000007</c:v>
                </c:pt>
                <c:pt idx="282">
                  <c:v>72.09</c:v>
                </c:pt>
                <c:pt idx="283">
                  <c:v>71.44</c:v>
                </c:pt>
                <c:pt idx="284">
                  <c:v>69.349999999999994</c:v>
                </c:pt>
                <c:pt idx="285">
                  <c:v>70.27</c:v>
                </c:pt>
                <c:pt idx="286">
                  <c:v>71.209999999999994</c:v>
                </c:pt>
                <c:pt idx="287">
                  <c:v>70.87</c:v>
                </c:pt>
                <c:pt idx="288">
                  <c:v>70.42</c:v>
                </c:pt>
                <c:pt idx="289">
                  <c:v>70.900000000000006</c:v>
                </c:pt>
                <c:pt idx="290">
                  <c:v>71.94</c:v>
                </c:pt>
                <c:pt idx="291">
                  <c:v>72.38</c:v>
                </c:pt>
                <c:pt idx="292">
                  <c:v>73.11</c:v>
                </c:pt>
                <c:pt idx="293">
                  <c:v>72.540000000000006</c:v>
                </c:pt>
                <c:pt idx="294">
                  <c:v>71.2</c:v>
                </c:pt>
                <c:pt idx="295">
                  <c:v>71.23</c:v>
                </c:pt>
                <c:pt idx="296">
                  <c:v>67.37</c:v>
                </c:pt>
                <c:pt idx="297">
                  <c:v>60.29</c:v>
                </c:pt>
                <c:pt idx="298">
                  <c:v>58.47</c:v>
                </c:pt>
                <c:pt idx="299">
                  <c:v>59.76</c:v>
                </c:pt>
                <c:pt idx="300">
                  <c:v>57.61</c:v>
                </c:pt>
                <c:pt idx="301">
                  <c:v>58.75</c:v>
                </c:pt>
                <c:pt idx="302">
                  <c:v>56.53</c:v>
                </c:pt>
                <c:pt idx="303">
                  <c:v>56.81</c:v>
                </c:pt>
                <c:pt idx="304">
                  <c:v>60.71</c:v>
                </c:pt>
                <c:pt idx="305">
                  <c:v>58.93</c:v>
                </c:pt>
                <c:pt idx="306">
                  <c:v>57.7</c:v>
                </c:pt>
                <c:pt idx="307">
                  <c:v>57.54</c:v>
                </c:pt>
                <c:pt idx="308">
                  <c:v>58.95</c:v>
                </c:pt>
                <c:pt idx="309">
                  <c:v>59.1</c:v>
                </c:pt>
                <c:pt idx="310">
                  <c:v>60.66</c:v>
                </c:pt>
                <c:pt idx="311">
                  <c:v>61.45</c:v>
                </c:pt>
                <c:pt idx="312">
                  <c:v>63.16</c:v>
                </c:pt>
                <c:pt idx="313">
                  <c:v>62.4</c:v>
                </c:pt>
                <c:pt idx="314">
                  <c:v>62.14</c:v>
                </c:pt>
                <c:pt idx="315">
                  <c:v>61.4</c:v>
                </c:pt>
                <c:pt idx="316">
                  <c:v>60.87</c:v>
                </c:pt>
                <c:pt idx="317">
                  <c:v>61.85</c:v>
                </c:pt>
                <c:pt idx="318">
                  <c:v>63.13</c:v>
                </c:pt>
                <c:pt idx="319">
                  <c:v>62.58</c:v>
                </c:pt>
                <c:pt idx="320">
                  <c:v>64.8</c:v>
                </c:pt>
                <c:pt idx="321">
                  <c:v>65.010000000000005</c:v>
                </c:pt>
                <c:pt idx="322">
                  <c:v>65.25</c:v>
                </c:pt>
                <c:pt idx="323">
                  <c:v>65.34</c:v>
                </c:pt>
                <c:pt idx="324">
                  <c:v>65.8</c:v>
                </c:pt>
                <c:pt idx="325">
                  <c:v>64.290000000000006</c:v>
                </c:pt>
                <c:pt idx="326">
                  <c:v>63.54</c:v>
                </c:pt>
                <c:pt idx="327">
                  <c:v>63.3</c:v>
                </c:pt>
                <c:pt idx="328">
                  <c:v>61.63</c:v>
                </c:pt>
                <c:pt idx="329">
                  <c:v>61.38</c:v>
                </c:pt>
                <c:pt idx="330">
                  <c:v>62.69</c:v>
                </c:pt>
                <c:pt idx="331">
                  <c:v>63.39</c:v>
                </c:pt>
                <c:pt idx="332">
                  <c:v>63.72</c:v>
                </c:pt>
                <c:pt idx="333">
                  <c:v>61.26</c:v>
                </c:pt>
                <c:pt idx="334">
                  <c:v>60.93</c:v>
                </c:pt>
                <c:pt idx="335">
                  <c:v>58.04</c:v>
                </c:pt>
                <c:pt idx="336">
                  <c:v>60.53</c:v>
                </c:pt>
                <c:pt idx="337">
                  <c:v>61.83</c:v>
                </c:pt>
                <c:pt idx="338">
                  <c:v>62.26</c:v>
                </c:pt>
                <c:pt idx="339">
                  <c:v>63.64</c:v>
                </c:pt>
                <c:pt idx="340">
                  <c:v>63.72</c:v>
                </c:pt>
                <c:pt idx="341">
                  <c:v>62.51</c:v>
                </c:pt>
                <c:pt idx="342">
                  <c:v>63.18</c:v>
                </c:pt>
                <c:pt idx="343">
                  <c:v>62.04</c:v>
                </c:pt>
                <c:pt idx="344">
                  <c:v>63.42</c:v>
                </c:pt>
                <c:pt idx="345">
                  <c:v>63.74</c:v>
                </c:pt>
                <c:pt idx="346">
                  <c:v>63.85</c:v>
                </c:pt>
                <c:pt idx="347">
                  <c:v>66</c:v>
                </c:pt>
                <c:pt idx="348">
                  <c:v>64.319999999999993</c:v>
                </c:pt>
                <c:pt idx="349">
                  <c:v>62.97</c:v>
                </c:pt>
                <c:pt idx="350">
                  <c:v>64.23</c:v>
                </c:pt>
                <c:pt idx="351">
                  <c:v>65.42</c:v>
                </c:pt>
                <c:pt idx="352">
                  <c:v>66.78</c:v>
                </c:pt>
                <c:pt idx="353">
                  <c:v>66.849999999999994</c:v>
                </c:pt>
                <c:pt idx="354">
                  <c:v>68</c:v>
                </c:pt>
                <c:pt idx="355">
                  <c:v>69.7</c:v>
                </c:pt>
                <c:pt idx="356">
                  <c:v>70.5</c:v>
                </c:pt>
                <c:pt idx="357">
                  <c:v>70.930000000000007</c:v>
                </c:pt>
                <c:pt idx="358">
                  <c:v>71.58</c:v>
                </c:pt>
                <c:pt idx="359">
                  <c:v>72.75</c:v>
                </c:pt>
                <c:pt idx="360">
                  <c:v>72.98</c:v>
                </c:pt>
                <c:pt idx="361">
                  <c:v>73.64</c:v>
                </c:pt>
                <c:pt idx="362">
                  <c:v>76.010000000000005</c:v>
                </c:pt>
                <c:pt idx="363">
                  <c:v>76.150000000000006</c:v>
                </c:pt>
                <c:pt idx="364">
                  <c:v>77.39</c:v>
                </c:pt>
                <c:pt idx="365">
                  <c:v>77.08</c:v>
                </c:pt>
                <c:pt idx="366">
                  <c:v>76.400000000000006</c:v>
                </c:pt>
                <c:pt idx="367">
                  <c:v>76.41</c:v>
                </c:pt>
                <c:pt idx="368">
                  <c:v>74.87</c:v>
                </c:pt>
                <c:pt idx="369">
                  <c:v>73</c:v>
                </c:pt>
                <c:pt idx="370">
                  <c:v>73.67</c:v>
                </c:pt>
                <c:pt idx="371">
                  <c:v>74.760000000000005</c:v>
                </c:pt>
                <c:pt idx="372">
                  <c:v>75.14</c:v>
                </c:pt>
                <c:pt idx="373">
                  <c:v>75.81</c:v>
                </c:pt>
                <c:pt idx="374">
                  <c:v>76.81</c:v>
                </c:pt>
                <c:pt idx="375">
                  <c:v>77.069999999999993</c:v>
                </c:pt>
                <c:pt idx="376">
                  <c:v>76.03</c:v>
                </c:pt>
                <c:pt idx="377">
                  <c:v>74.510000000000005</c:v>
                </c:pt>
                <c:pt idx="378">
                  <c:v>76.010000000000005</c:v>
                </c:pt>
                <c:pt idx="379">
                  <c:v>75.8</c:v>
                </c:pt>
                <c:pt idx="380">
                  <c:v>77.959999999999994</c:v>
                </c:pt>
                <c:pt idx="381">
                  <c:v>77.989999999999995</c:v>
                </c:pt>
                <c:pt idx="382">
                  <c:v>80.55</c:v>
                </c:pt>
                <c:pt idx="383">
                  <c:v>80.290000000000006</c:v>
                </c:pt>
                <c:pt idx="384">
                  <c:v>80.94</c:v>
                </c:pt>
                <c:pt idx="385">
                  <c:v>82.46</c:v>
                </c:pt>
                <c:pt idx="386">
                  <c:v>81.87</c:v>
                </c:pt>
                <c:pt idx="387">
                  <c:v>81.58</c:v>
                </c:pt>
                <c:pt idx="388">
                  <c:v>80.790000000000006</c:v>
                </c:pt>
                <c:pt idx="389">
                  <c:v>80.84</c:v>
                </c:pt>
                <c:pt idx="390">
                  <c:v>81.16</c:v>
                </c:pt>
                <c:pt idx="391">
                  <c:v>81.44</c:v>
                </c:pt>
                <c:pt idx="392">
                  <c:v>80.709999999999994</c:v>
                </c:pt>
                <c:pt idx="393">
                  <c:v>81.81</c:v>
                </c:pt>
                <c:pt idx="394">
                  <c:v>81.709999999999994</c:v>
                </c:pt>
                <c:pt idx="395">
                  <c:v>81.96</c:v>
                </c:pt>
                <c:pt idx="396">
                  <c:v>81.33</c:v>
                </c:pt>
                <c:pt idx="397">
                  <c:v>85.93</c:v>
                </c:pt>
                <c:pt idx="398">
                  <c:v>86.14</c:v>
                </c:pt>
                <c:pt idx="399">
                  <c:v>86.27</c:v>
                </c:pt>
                <c:pt idx="400">
                  <c:v>82.48</c:v>
                </c:pt>
                <c:pt idx="401">
                  <c:v>81.7</c:v>
                </c:pt>
                <c:pt idx="402">
                  <c:v>81.599999999999994</c:v>
                </c:pt>
                <c:pt idx="403">
                  <c:v>81.41</c:v>
                </c:pt>
                <c:pt idx="404">
                  <c:v>81.96</c:v>
                </c:pt>
                <c:pt idx="405">
                  <c:v>80.52</c:v>
                </c:pt>
                <c:pt idx="406">
                  <c:v>80.260000000000005</c:v>
                </c:pt>
                <c:pt idx="407">
                  <c:v>79.2</c:v>
                </c:pt>
                <c:pt idx="408">
                  <c:v>81.16</c:v>
                </c:pt>
                <c:pt idx="409">
                  <c:v>81.55</c:v>
                </c:pt>
                <c:pt idx="410">
                  <c:v>81.53</c:v>
                </c:pt>
                <c:pt idx="411">
                  <c:v>83.06</c:v>
                </c:pt>
                <c:pt idx="412">
                  <c:v>82.52</c:v>
                </c:pt>
                <c:pt idx="413">
                  <c:v>83.15</c:v>
                </c:pt>
                <c:pt idx="414">
                  <c:v>83.64</c:v>
                </c:pt>
                <c:pt idx="415">
                  <c:v>84.96</c:v>
                </c:pt>
                <c:pt idx="416">
                  <c:v>85.1</c:v>
                </c:pt>
                <c:pt idx="417">
                  <c:v>87.34</c:v>
                </c:pt>
                <c:pt idx="418">
                  <c:v>86.44</c:v>
                </c:pt>
                <c:pt idx="419">
                  <c:v>88.77</c:v>
                </c:pt>
                <c:pt idx="420">
                  <c:v>87.06</c:v>
                </c:pt>
                <c:pt idx="421">
                  <c:v>87.12</c:v>
                </c:pt>
                <c:pt idx="422">
                  <c:v>87.86</c:v>
                </c:pt>
                <c:pt idx="423">
                  <c:v>88.6</c:v>
                </c:pt>
                <c:pt idx="424">
                  <c:v>90.16</c:v>
                </c:pt>
                <c:pt idx="425">
                  <c:v>90.6</c:v>
                </c:pt>
                <c:pt idx="426">
                  <c:v>91.17</c:v>
                </c:pt>
                <c:pt idx="427">
                  <c:v>91.78</c:v>
                </c:pt>
                <c:pt idx="428">
                  <c:v>92.06</c:v>
                </c:pt>
                <c:pt idx="429">
                  <c:v>91.66</c:v>
                </c:pt>
                <c:pt idx="430">
                  <c:v>92.02</c:v>
                </c:pt>
                <c:pt idx="431">
                  <c:v>90.41</c:v>
                </c:pt>
                <c:pt idx="432">
                  <c:v>90.81</c:v>
                </c:pt>
                <c:pt idx="433">
                  <c:v>92.48</c:v>
                </c:pt>
                <c:pt idx="434">
                  <c:v>89.88</c:v>
                </c:pt>
                <c:pt idx="435">
                  <c:v>89.55</c:v>
                </c:pt>
                <c:pt idx="436">
                  <c:v>91.1</c:v>
                </c:pt>
                <c:pt idx="437">
                  <c:v>89.76</c:v>
                </c:pt>
                <c:pt idx="438">
                  <c:v>89.6</c:v>
                </c:pt>
                <c:pt idx="439">
                  <c:v>86.56</c:v>
                </c:pt>
                <c:pt idx="440">
                  <c:v>87.97</c:v>
                </c:pt>
                <c:pt idx="441">
                  <c:v>88.58</c:v>
                </c:pt>
                <c:pt idx="442">
                  <c:v>90.57</c:v>
                </c:pt>
                <c:pt idx="443">
                  <c:v>89.18</c:v>
                </c:pt>
                <c:pt idx="444">
                  <c:v>89.79</c:v>
                </c:pt>
                <c:pt idx="445">
                  <c:v>89.29</c:v>
                </c:pt>
                <c:pt idx="446">
                  <c:v>87.95</c:v>
                </c:pt>
                <c:pt idx="447">
                  <c:v>87.56</c:v>
                </c:pt>
                <c:pt idx="448">
                  <c:v>87.25</c:v>
                </c:pt>
                <c:pt idx="449">
                  <c:v>88.11</c:v>
                </c:pt>
                <c:pt idx="450">
                  <c:v>87.25</c:v>
                </c:pt>
                <c:pt idx="451">
                  <c:v>83.38</c:v>
                </c:pt>
                <c:pt idx="452">
                  <c:v>82.36</c:v>
                </c:pt>
                <c:pt idx="453">
                  <c:v>82.82</c:v>
                </c:pt>
                <c:pt idx="454">
                  <c:v>84</c:v>
                </c:pt>
                <c:pt idx="455">
                  <c:v>81.400000000000006</c:v>
                </c:pt>
                <c:pt idx="456">
                  <c:v>81.02</c:v>
                </c:pt>
                <c:pt idx="457">
                  <c:v>80.349999999999994</c:v>
                </c:pt>
                <c:pt idx="458">
                  <c:v>80.16</c:v>
                </c:pt>
                <c:pt idx="459">
                  <c:v>77.44</c:v>
                </c:pt>
                <c:pt idx="460">
                  <c:v>83.65</c:v>
                </c:pt>
                <c:pt idx="461">
                  <c:v>84.12</c:v>
                </c:pt>
                <c:pt idx="462">
                  <c:v>85.03</c:v>
                </c:pt>
                <c:pt idx="463">
                  <c:v>83.15</c:v>
                </c:pt>
                <c:pt idx="464">
                  <c:v>84.35</c:v>
                </c:pt>
                <c:pt idx="465">
                  <c:v>84.77</c:v>
                </c:pt>
                <c:pt idx="466">
                  <c:v>84.25</c:v>
                </c:pt>
                <c:pt idx="467">
                  <c:v>84.96</c:v>
                </c:pt>
                <c:pt idx="468">
                  <c:v>85.72</c:v>
                </c:pt>
                <c:pt idx="469">
                  <c:v>87.68</c:v>
                </c:pt>
                <c:pt idx="470">
                  <c:v>86.97</c:v>
                </c:pt>
                <c:pt idx="471">
                  <c:v>86.4</c:v>
                </c:pt>
                <c:pt idx="472">
                  <c:v>86.84</c:v>
                </c:pt>
                <c:pt idx="473">
                  <c:v>88.32</c:v>
                </c:pt>
                <c:pt idx="474">
                  <c:v>87.96</c:v>
                </c:pt>
                <c:pt idx="475">
                  <c:v>90.2</c:v>
                </c:pt>
                <c:pt idx="476">
                  <c:v>91.14</c:v>
                </c:pt>
                <c:pt idx="477">
                  <c:v>90.51</c:v>
                </c:pt>
                <c:pt idx="478">
                  <c:v>90.63</c:v>
                </c:pt>
                <c:pt idx="479">
                  <c:v>92.27</c:v>
                </c:pt>
                <c:pt idx="480">
                  <c:v>92</c:v>
                </c:pt>
                <c:pt idx="481">
                  <c:v>92.7</c:v>
                </c:pt>
                <c:pt idx="482">
                  <c:v>89.86</c:v>
                </c:pt>
                <c:pt idx="483">
                  <c:v>90.73</c:v>
                </c:pt>
                <c:pt idx="484">
                  <c:v>90.57</c:v>
                </c:pt>
                <c:pt idx="485">
                  <c:v>90.8</c:v>
                </c:pt>
                <c:pt idx="486">
                  <c:v>92.09</c:v>
                </c:pt>
                <c:pt idx="487">
                  <c:v>91.94</c:v>
                </c:pt>
                <c:pt idx="488">
                  <c:v>93.23</c:v>
                </c:pt>
                <c:pt idx="489">
                  <c:v>92.26</c:v>
                </c:pt>
                <c:pt idx="490">
                  <c:v>93.13</c:v>
                </c:pt>
                <c:pt idx="491">
                  <c:v>94.48</c:v>
                </c:pt>
                <c:pt idx="492">
                  <c:v>94.08</c:v>
                </c:pt>
                <c:pt idx="493">
                  <c:v>94.76</c:v>
                </c:pt>
                <c:pt idx="494">
                  <c:v>91.67</c:v>
                </c:pt>
                <c:pt idx="495">
                  <c:v>91.8</c:v>
                </c:pt>
                <c:pt idx="496">
                  <c:v>91.58</c:v>
                </c:pt>
                <c:pt idx="497">
                  <c:v>92.59</c:v>
                </c:pt>
                <c:pt idx="498">
                  <c:v>93.16</c:v>
                </c:pt>
                <c:pt idx="499">
                  <c:v>94.27</c:v>
                </c:pt>
                <c:pt idx="500">
                  <c:v>93.19</c:v>
                </c:pt>
                <c:pt idx="501">
                  <c:v>91.33</c:v>
                </c:pt>
                <c:pt idx="502">
                  <c:v>92.17</c:v>
                </c:pt>
                <c:pt idx="503">
                  <c:v>94.8</c:v>
                </c:pt>
                <c:pt idx="504">
                  <c:v>94.93</c:v>
                </c:pt>
                <c:pt idx="505">
                  <c:v>96.29</c:v>
                </c:pt>
                <c:pt idx="506">
                  <c:v>95.66</c:v>
                </c:pt>
                <c:pt idx="507">
                  <c:v>96.72</c:v>
                </c:pt>
                <c:pt idx="508">
                  <c:v>95.34</c:v>
                </c:pt>
                <c:pt idx="509">
                  <c:v>95.41</c:v>
                </c:pt>
                <c:pt idx="510">
                  <c:v>95.46</c:v>
                </c:pt>
                <c:pt idx="511">
                  <c:v>96.06</c:v>
                </c:pt>
                <c:pt idx="512">
                  <c:v>96.58</c:v>
                </c:pt>
                <c:pt idx="513">
                  <c:v>98.94</c:v>
                </c:pt>
                <c:pt idx="514">
                  <c:v>97.45</c:v>
                </c:pt>
                <c:pt idx="515">
                  <c:v>95.31</c:v>
                </c:pt>
                <c:pt idx="516">
                  <c:v>98.08</c:v>
                </c:pt>
                <c:pt idx="517">
                  <c:v>99.98</c:v>
                </c:pt>
                <c:pt idx="518">
                  <c:v>100.31</c:v>
                </c:pt>
                <c:pt idx="519">
                  <c:v>101.21</c:v>
                </c:pt>
                <c:pt idx="520">
                  <c:v>101.6</c:v>
                </c:pt>
                <c:pt idx="521">
                  <c:v>100.4</c:v>
                </c:pt>
                <c:pt idx="522">
                  <c:v>100.55</c:v>
                </c:pt>
                <c:pt idx="523">
                  <c:v>103.13</c:v>
                </c:pt>
                <c:pt idx="524">
                  <c:v>103</c:v>
                </c:pt>
                <c:pt idx="525">
                  <c:v>104.47</c:v>
                </c:pt>
                <c:pt idx="526">
                  <c:v>105.9</c:v>
                </c:pt>
                <c:pt idx="527">
                  <c:v>107.41</c:v>
                </c:pt>
                <c:pt idx="528">
                  <c:v>109.93</c:v>
                </c:pt>
                <c:pt idx="529">
                  <c:v>108.88</c:v>
                </c:pt>
                <c:pt idx="530">
                  <c:v>109.87</c:v>
                </c:pt>
                <c:pt idx="531">
                  <c:v>112.57</c:v>
                </c:pt>
                <c:pt idx="532">
                  <c:v>114.05</c:v>
                </c:pt>
                <c:pt idx="533">
                  <c:v>112.71</c:v>
                </c:pt>
                <c:pt idx="534">
                  <c:v>109.6</c:v>
                </c:pt>
                <c:pt idx="535">
                  <c:v>109.28</c:v>
                </c:pt>
                <c:pt idx="536">
                  <c:v>111.51</c:v>
                </c:pt>
                <c:pt idx="537">
                  <c:v>111.61</c:v>
                </c:pt>
                <c:pt idx="538">
                  <c:v>110.88</c:v>
                </c:pt>
                <c:pt idx="539">
                  <c:v>110.82</c:v>
                </c:pt>
                <c:pt idx="540">
                  <c:v>111.79</c:v>
                </c:pt>
                <c:pt idx="541">
                  <c:v>111.8</c:v>
                </c:pt>
                <c:pt idx="542">
                  <c:v>111.01</c:v>
                </c:pt>
                <c:pt idx="543">
                  <c:v>111.36</c:v>
                </c:pt>
                <c:pt idx="544">
                  <c:v>109.41</c:v>
                </c:pt>
                <c:pt idx="545">
                  <c:v>108.8</c:v>
                </c:pt>
                <c:pt idx="546">
                  <c:v>110.91</c:v>
                </c:pt>
                <c:pt idx="547">
                  <c:v>108.75</c:v>
                </c:pt>
                <c:pt idx="548">
                  <c:v>108.76</c:v>
                </c:pt>
                <c:pt idx="549">
                  <c:v>109.94</c:v>
                </c:pt>
                <c:pt idx="550">
                  <c:v>109.98</c:v>
                </c:pt>
                <c:pt idx="551">
                  <c:v>110.01</c:v>
                </c:pt>
                <c:pt idx="552">
                  <c:v>110.41</c:v>
                </c:pt>
                <c:pt idx="553">
                  <c:v>110.28</c:v>
                </c:pt>
                <c:pt idx="554">
                  <c:v>110.74</c:v>
                </c:pt>
                <c:pt idx="555">
                  <c:v>112.64</c:v>
                </c:pt>
                <c:pt idx="556">
                  <c:v>114.53</c:v>
                </c:pt>
                <c:pt idx="557">
                  <c:v>112.58</c:v>
                </c:pt>
                <c:pt idx="558">
                  <c:v>113.42</c:v>
                </c:pt>
                <c:pt idx="559">
                  <c:v>113.89</c:v>
                </c:pt>
                <c:pt idx="560">
                  <c:v>113.58</c:v>
                </c:pt>
                <c:pt idx="561">
                  <c:v>112.45</c:v>
                </c:pt>
                <c:pt idx="562">
                  <c:v>112.47</c:v>
                </c:pt>
                <c:pt idx="563">
                  <c:v>110.56</c:v>
                </c:pt>
                <c:pt idx="564">
                  <c:v>112.59</c:v>
                </c:pt>
                <c:pt idx="565">
                  <c:v>111.08</c:v>
                </c:pt>
                <c:pt idx="566">
                  <c:v>114.67</c:v>
                </c:pt>
                <c:pt idx="567">
                  <c:v>116.06</c:v>
                </c:pt>
                <c:pt idx="568">
                  <c:v>111.87</c:v>
                </c:pt>
                <c:pt idx="569">
                  <c:v>114.22</c:v>
                </c:pt>
                <c:pt idx="570">
                  <c:v>113.02</c:v>
                </c:pt>
                <c:pt idx="571">
                  <c:v>110.13</c:v>
                </c:pt>
                <c:pt idx="572">
                  <c:v>107.58</c:v>
                </c:pt>
                <c:pt idx="573">
                  <c:v>107.83</c:v>
                </c:pt>
                <c:pt idx="574">
                  <c:v>107.49</c:v>
                </c:pt>
                <c:pt idx="575">
                  <c:v>107.3</c:v>
                </c:pt>
                <c:pt idx="576">
                  <c:v>107.63</c:v>
                </c:pt>
                <c:pt idx="577">
                  <c:v>110.6</c:v>
                </c:pt>
                <c:pt idx="578">
                  <c:v>113.77</c:v>
                </c:pt>
                <c:pt idx="579">
                  <c:v>112.72</c:v>
                </c:pt>
                <c:pt idx="580">
                  <c:v>111.88</c:v>
                </c:pt>
                <c:pt idx="581">
                  <c:v>112.22</c:v>
                </c:pt>
                <c:pt idx="582">
                  <c:v>110.91</c:v>
                </c:pt>
                <c:pt idx="583">
                  <c:v>108.38</c:v>
                </c:pt>
                <c:pt idx="584">
                  <c:v>107.77</c:v>
                </c:pt>
                <c:pt idx="585">
                  <c:v>112.07</c:v>
                </c:pt>
                <c:pt idx="586">
                  <c:v>109.46</c:v>
                </c:pt>
                <c:pt idx="587">
                  <c:v>111.48</c:v>
                </c:pt>
                <c:pt idx="588">
                  <c:v>113.18</c:v>
                </c:pt>
                <c:pt idx="589">
                  <c:v>113.32</c:v>
                </c:pt>
                <c:pt idx="590">
                  <c:v>112.19</c:v>
                </c:pt>
                <c:pt idx="591">
                  <c:v>112.06</c:v>
                </c:pt>
                <c:pt idx="592">
                  <c:v>109.78</c:v>
                </c:pt>
                <c:pt idx="593">
                  <c:v>110.87</c:v>
                </c:pt>
                <c:pt idx="594">
                  <c:v>115.32</c:v>
                </c:pt>
                <c:pt idx="595">
                  <c:v>112.73</c:v>
                </c:pt>
                <c:pt idx="596">
                  <c:v>113.08</c:v>
                </c:pt>
                <c:pt idx="597">
                  <c:v>112.95</c:v>
                </c:pt>
                <c:pt idx="598">
                  <c:v>114.7</c:v>
                </c:pt>
                <c:pt idx="599">
                  <c:v>113.84</c:v>
                </c:pt>
                <c:pt idx="600">
                  <c:v>112.88</c:v>
                </c:pt>
                <c:pt idx="601">
                  <c:v>115.52</c:v>
                </c:pt>
                <c:pt idx="602">
                  <c:v>115.6</c:v>
                </c:pt>
                <c:pt idx="603">
                  <c:v>113.17</c:v>
                </c:pt>
                <c:pt idx="604">
                  <c:v>116.77</c:v>
                </c:pt>
                <c:pt idx="605">
                  <c:v>116.16</c:v>
                </c:pt>
                <c:pt idx="606">
                  <c:v>116.55</c:v>
                </c:pt>
                <c:pt idx="607">
                  <c:v>113.88</c:v>
                </c:pt>
                <c:pt idx="608">
                  <c:v>116.28</c:v>
                </c:pt>
                <c:pt idx="609">
                  <c:v>112.97</c:v>
                </c:pt>
                <c:pt idx="610">
                  <c:v>112.36</c:v>
                </c:pt>
                <c:pt idx="611">
                  <c:v>118.77</c:v>
                </c:pt>
                <c:pt idx="612">
                  <c:v>116.71</c:v>
                </c:pt>
                <c:pt idx="613">
                  <c:v>118.38</c:v>
                </c:pt>
                <c:pt idx="614">
                  <c:v>116.28</c:v>
                </c:pt>
                <c:pt idx="615">
                  <c:v>115.87</c:v>
                </c:pt>
                <c:pt idx="616">
                  <c:v>116.29</c:v>
                </c:pt>
                <c:pt idx="617">
                  <c:v>117.32</c:v>
                </c:pt>
                <c:pt idx="618">
                  <c:v>118.43</c:v>
                </c:pt>
                <c:pt idx="619">
                  <c:v>117.78</c:v>
                </c:pt>
                <c:pt idx="620">
                  <c:v>118.28</c:v>
                </c:pt>
                <c:pt idx="621">
                  <c:v>118.47</c:v>
                </c:pt>
                <c:pt idx="622">
                  <c:v>118.06</c:v>
                </c:pt>
                <c:pt idx="623">
                  <c:v>118</c:v>
                </c:pt>
                <c:pt idx="624">
                  <c:v>118.07</c:v>
                </c:pt>
                <c:pt idx="625">
                  <c:v>118.74</c:v>
                </c:pt>
                <c:pt idx="626">
                  <c:v>120.04</c:v>
                </c:pt>
                <c:pt idx="627">
                  <c:v>119.8</c:v>
                </c:pt>
                <c:pt idx="628">
                  <c:v>118.74</c:v>
                </c:pt>
                <c:pt idx="629">
                  <c:v>115.92</c:v>
                </c:pt>
                <c:pt idx="630">
                  <c:v>116.68</c:v>
                </c:pt>
                <c:pt idx="631">
                  <c:v>119.21</c:v>
                </c:pt>
                <c:pt idx="632">
                  <c:v>121.1</c:v>
                </c:pt>
                <c:pt idx="633">
                  <c:v>120.54</c:v>
                </c:pt>
                <c:pt idx="634">
                  <c:v>122.5</c:v>
                </c:pt>
                <c:pt idx="635">
                  <c:v>124</c:v>
                </c:pt>
                <c:pt idx="636">
                  <c:v>121.18</c:v>
                </c:pt>
                <c:pt idx="637">
                  <c:v>120.33</c:v>
                </c:pt>
                <c:pt idx="638">
                  <c:v>120.51</c:v>
                </c:pt>
                <c:pt idx="639">
                  <c:v>123.99</c:v>
                </c:pt>
                <c:pt idx="640">
                  <c:v>124.84</c:v>
                </c:pt>
                <c:pt idx="641">
                  <c:v>121.72</c:v>
                </c:pt>
                <c:pt idx="642">
                  <c:v>121.66</c:v>
                </c:pt>
                <c:pt idx="643">
                  <c:v>122.16</c:v>
                </c:pt>
                <c:pt idx="644">
                  <c:v>122.06</c:v>
                </c:pt>
                <c:pt idx="645">
                  <c:v>122.64</c:v>
                </c:pt>
                <c:pt idx="646">
                  <c:v>125.31</c:v>
                </c:pt>
                <c:pt idx="647">
                  <c:v>115.97</c:v>
                </c:pt>
                <c:pt idx="648">
                  <c:v>103.53</c:v>
                </c:pt>
                <c:pt idx="649">
                  <c:v>99.16</c:v>
                </c:pt>
                <c:pt idx="650">
                  <c:v>103.46</c:v>
                </c:pt>
                <c:pt idx="651">
                  <c:v>103.12</c:v>
                </c:pt>
                <c:pt idx="652">
                  <c:v>103.19</c:v>
                </c:pt>
                <c:pt idx="653">
                  <c:v>104.7</c:v>
                </c:pt>
                <c:pt idx="654">
                  <c:v>103.03</c:v>
                </c:pt>
                <c:pt idx="655">
                  <c:v>104.61</c:v>
                </c:pt>
                <c:pt idx="656">
                  <c:v>105.98</c:v>
                </c:pt>
                <c:pt idx="657">
                  <c:v>110.83</c:v>
                </c:pt>
                <c:pt idx="658">
                  <c:v>111</c:v>
                </c:pt>
                <c:pt idx="659">
                  <c:v>111.61</c:v>
                </c:pt>
                <c:pt idx="660">
                  <c:v>109.85</c:v>
                </c:pt>
                <c:pt idx="661">
                  <c:v>109.28</c:v>
                </c:pt>
                <c:pt idx="662">
                  <c:v>108.47</c:v>
                </c:pt>
                <c:pt idx="663">
                  <c:v>111.51</c:v>
                </c:pt>
                <c:pt idx="664">
                  <c:v>111.89</c:v>
                </c:pt>
                <c:pt idx="665">
                  <c:v>113.58</c:v>
                </c:pt>
                <c:pt idx="666">
                  <c:v>113.39</c:v>
                </c:pt>
                <c:pt idx="667">
                  <c:v>113.26</c:v>
                </c:pt>
                <c:pt idx="668">
                  <c:v>115.73</c:v>
                </c:pt>
                <c:pt idx="669">
                  <c:v>111.32</c:v>
                </c:pt>
                <c:pt idx="670">
                  <c:v>109.53</c:v>
                </c:pt>
                <c:pt idx="671">
                  <c:v>108.85</c:v>
                </c:pt>
                <c:pt idx="672">
                  <c:v>108</c:v>
                </c:pt>
                <c:pt idx="673">
                  <c:v>107.59</c:v>
                </c:pt>
                <c:pt idx="674">
                  <c:v>106.74</c:v>
                </c:pt>
                <c:pt idx="675">
                  <c:v>108.67</c:v>
                </c:pt>
                <c:pt idx="676">
                  <c:v>112.37</c:v>
                </c:pt>
                <c:pt idx="677">
                  <c:v>114.39</c:v>
                </c:pt>
                <c:pt idx="678">
                  <c:v>117.16</c:v>
                </c:pt>
                <c:pt idx="679">
                  <c:v>117.79</c:v>
                </c:pt>
                <c:pt idx="680">
                  <c:v>117.55</c:v>
                </c:pt>
                <c:pt idx="681">
                  <c:v>121.62</c:v>
                </c:pt>
                <c:pt idx="682">
                  <c:v>124.48</c:v>
                </c:pt>
                <c:pt idx="683">
                  <c:v>125.23</c:v>
                </c:pt>
                <c:pt idx="684">
                  <c:v>125.13</c:v>
                </c:pt>
                <c:pt idx="685">
                  <c:v>124.53</c:v>
                </c:pt>
                <c:pt idx="686">
                  <c:v>125.5</c:v>
                </c:pt>
                <c:pt idx="687">
                  <c:v>125.81</c:v>
                </c:pt>
                <c:pt idx="688">
                  <c:v>124.91</c:v>
                </c:pt>
                <c:pt idx="689">
                  <c:v>132.01</c:v>
                </c:pt>
                <c:pt idx="690">
                  <c:v>132.69999999999999</c:v>
                </c:pt>
                <c:pt idx="691">
                  <c:v>131.36000000000001</c:v>
                </c:pt>
                <c:pt idx="692">
                  <c:v>135.33000000000001</c:v>
                </c:pt>
                <c:pt idx="693">
                  <c:v>134.22</c:v>
                </c:pt>
                <c:pt idx="694">
                  <c:v>136.1</c:v>
                </c:pt>
                <c:pt idx="695">
                  <c:v>138.02000000000001</c:v>
                </c:pt>
                <c:pt idx="696">
                  <c:v>137.91999999999999</c:v>
                </c:pt>
                <c:pt idx="697">
                  <c:v>140.21</c:v>
                </c:pt>
                <c:pt idx="698">
                  <c:v>141.37</c:v>
                </c:pt>
                <c:pt idx="699">
                  <c:v>141.55000000000001</c:v>
                </c:pt>
                <c:pt idx="700">
                  <c:v>142.85</c:v>
                </c:pt>
                <c:pt idx="701">
                  <c:v>145.19</c:v>
                </c:pt>
                <c:pt idx="702">
                  <c:v>145.01</c:v>
                </c:pt>
                <c:pt idx="703">
                  <c:v>144.76</c:v>
                </c:pt>
                <c:pt idx="704">
                  <c:v>143.94</c:v>
                </c:pt>
                <c:pt idx="705">
                  <c:v>143.54</c:v>
                </c:pt>
                <c:pt idx="706">
                  <c:v>146.29</c:v>
                </c:pt>
                <c:pt idx="707">
                  <c:v>143.09</c:v>
                </c:pt>
                <c:pt idx="708">
                  <c:v>144.84</c:v>
                </c:pt>
                <c:pt idx="709">
                  <c:v>146.02000000000001</c:v>
                </c:pt>
                <c:pt idx="710">
                  <c:v>145.86000000000001</c:v>
                </c:pt>
                <c:pt idx="711">
                  <c:v>143.26</c:v>
                </c:pt>
                <c:pt idx="712">
                  <c:v>141</c:v>
                </c:pt>
                <c:pt idx="713">
                  <c:v>139.43</c:v>
                </c:pt>
                <c:pt idx="714">
                  <c:v>149.27000000000001</c:v>
                </c:pt>
                <c:pt idx="715">
                  <c:v>163.66999999999999</c:v>
                </c:pt>
                <c:pt idx="716">
                  <c:v>159.82</c:v>
                </c:pt>
                <c:pt idx="717">
                  <c:v>162</c:v>
                </c:pt>
                <c:pt idx="718">
                  <c:v>166.75</c:v>
                </c:pt>
                <c:pt idx="719">
                  <c:v>163.75</c:v>
                </c:pt>
                <c:pt idx="720">
                  <c:v>164.34</c:v>
                </c:pt>
                <c:pt idx="721">
                  <c:v>164.31</c:v>
                </c:pt>
                <c:pt idx="722">
                  <c:v>163.63</c:v>
                </c:pt>
                <c:pt idx="723">
                  <c:v>164.31</c:v>
                </c:pt>
                <c:pt idx="724">
                  <c:v>168.25</c:v>
                </c:pt>
                <c:pt idx="725">
                  <c:v>162.88999999999999</c:v>
                </c:pt>
                <c:pt idx="726">
                  <c:v>165.02</c:v>
                </c:pt>
                <c:pt idx="727">
                  <c:v>167.56</c:v>
                </c:pt>
                <c:pt idx="728">
                  <c:v>174.7</c:v>
                </c:pt>
                <c:pt idx="729">
                  <c:v>175.64</c:v>
                </c:pt>
                <c:pt idx="730">
                  <c:v>173.85</c:v>
                </c:pt>
                <c:pt idx="731">
                  <c:v>175.03</c:v>
                </c:pt>
                <c:pt idx="732">
                  <c:v>172.34</c:v>
                </c:pt>
                <c:pt idx="733">
                  <c:v>173</c:v>
                </c:pt>
                <c:pt idx="734">
                  <c:v>174.73</c:v>
                </c:pt>
                <c:pt idx="735">
                  <c:v>175.73</c:v>
                </c:pt>
                <c:pt idx="736">
                  <c:v>177.85</c:v>
                </c:pt>
                <c:pt idx="737">
                  <c:v>172.47</c:v>
                </c:pt>
                <c:pt idx="738">
                  <c:v>174.71</c:v>
                </c:pt>
                <c:pt idx="739">
                  <c:v>178.61</c:v>
                </c:pt>
                <c:pt idx="740">
                  <c:v>176.41</c:v>
                </c:pt>
                <c:pt idx="741">
                  <c:v>176.43</c:v>
                </c:pt>
                <c:pt idx="742">
                  <c:v>178.15</c:v>
                </c:pt>
                <c:pt idx="743">
                  <c:v>176.32</c:v>
                </c:pt>
                <c:pt idx="744">
                  <c:v>167.44</c:v>
                </c:pt>
                <c:pt idx="745">
                  <c:v>169.63</c:v>
                </c:pt>
                <c:pt idx="746">
                  <c:v>171.03</c:v>
                </c:pt>
                <c:pt idx="747">
                  <c:v>171.63</c:v>
                </c:pt>
                <c:pt idx="748">
                  <c:v>174.85</c:v>
                </c:pt>
                <c:pt idx="749">
                  <c:v>174.37</c:v>
                </c:pt>
                <c:pt idx="750">
                  <c:v>170.28</c:v>
                </c:pt>
                <c:pt idx="751">
                  <c:v>166.51</c:v>
                </c:pt>
                <c:pt idx="752">
                  <c:v>165.16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0E-482D-B1AC-B311DB767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8668959"/>
        <c:axId val="1538657727"/>
      </c:lineChart>
      <c:dateAx>
        <c:axId val="15386689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38657727"/>
        <c:crosses val="autoZero"/>
        <c:auto val="1"/>
        <c:lblOffset val="100"/>
        <c:baseTimeUnit val="days"/>
      </c:dateAx>
      <c:valAx>
        <c:axId val="1538657727"/>
        <c:scaling>
          <c:orientation val="minMax"/>
          <c:max val="2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38668959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'Pair trade'!$H$2:$I$2</c:f>
              <c:strCache>
                <c:ptCount val="1"/>
                <c:pt idx="0">
                  <c:v>Blackstone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'Pair trade'!$E$4:$E$756</c:f>
              <c:numCache>
                <c:formatCode>m/d/yyyy</c:formatCode>
                <c:ptCount val="753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44579</c:v>
                </c:pt>
                <c:pt idx="11">
                  <c:v>44580</c:v>
                </c:pt>
                <c:pt idx="12">
                  <c:v>44581</c:v>
                </c:pt>
                <c:pt idx="13">
                  <c:v>44582</c:v>
                </c:pt>
                <c:pt idx="14">
                  <c:v>44585</c:v>
                </c:pt>
                <c:pt idx="15">
                  <c:v>44586</c:v>
                </c:pt>
                <c:pt idx="16">
                  <c:v>44587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44614</c:v>
                </c:pt>
                <c:pt idx="35">
                  <c:v>44615</c:v>
                </c:pt>
                <c:pt idx="36">
                  <c:v>44616</c:v>
                </c:pt>
                <c:pt idx="37">
                  <c:v>44617</c:v>
                </c:pt>
                <c:pt idx="38">
                  <c:v>44620</c:v>
                </c:pt>
                <c:pt idx="39">
                  <c:v>44621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44672</c:v>
                </c:pt>
                <c:pt idx="76">
                  <c:v>44673</c:v>
                </c:pt>
                <c:pt idx="77">
                  <c:v>44676</c:v>
                </c:pt>
                <c:pt idx="78">
                  <c:v>44677</c:v>
                </c:pt>
                <c:pt idx="79">
                  <c:v>44678</c:v>
                </c:pt>
                <c:pt idx="80">
                  <c:v>44679</c:v>
                </c:pt>
                <c:pt idx="81">
                  <c:v>44680</c:v>
                </c:pt>
                <c:pt idx="82">
                  <c:v>44683</c:v>
                </c:pt>
                <c:pt idx="83">
                  <c:v>44684</c:v>
                </c:pt>
                <c:pt idx="84">
                  <c:v>44685</c:v>
                </c:pt>
                <c:pt idx="85">
                  <c:v>44686</c:v>
                </c:pt>
                <c:pt idx="86">
                  <c:v>44687</c:v>
                </c:pt>
                <c:pt idx="87">
                  <c:v>44690</c:v>
                </c:pt>
                <c:pt idx="88">
                  <c:v>44691</c:v>
                </c:pt>
                <c:pt idx="89">
                  <c:v>44692</c:v>
                </c:pt>
                <c:pt idx="90">
                  <c:v>44693</c:v>
                </c:pt>
                <c:pt idx="91">
                  <c:v>44694</c:v>
                </c:pt>
                <c:pt idx="92">
                  <c:v>44697</c:v>
                </c:pt>
                <c:pt idx="93">
                  <c:v>44698</c:v>
                </c:pt>
                <c:pt idx="94">
                  <c:v>44699</c:v>
                </c:pt>
                <c:pt idx="95">
                  <c:v>44700</c:v>
                </c:pt>
                <c:pt idx="96">
                  <c:v>44701</c:v>
                </c:pt>
                <c:pt idx="97">
                  <c:v>44704</c:v>
                </c:pt>
                <c:pt idx="98">
                  <c:v>44705</c:v>
                </c:pt>
                <c:pt idx="99">
                  <c:v>44706</c:v>
                </c:pt>
                <c:pt idx="100">
                  <c:v>44707</c:v>
                </c:pt>
                <c:pt idx="101">
                  <c:v>44708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44728</c:v>
                </c:pt>
                <c:pt idx="115">
                  <c:v>44729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44782</c:v>
                </c:pt>
                <c:pt idx="151">
                  <c:v>44783</c:v>
                </c:pt>
                <c:pt idx="152">
                  <c:v>44784</c:v>
                </c:pt>
                <c:pt idx="153">
                  <c:v>44785</c:v>
                </c:pt>
                <c:pt idx="154">
                  <c:v>44788</c:v>
                </c:pt>
                <c:pt idx="155">
                  <c:v>44789</c:v>
                </c:pt>
                <c:pt idx="156">
                  <c:v>44790</c:v>
                </c:pt>
                <c:pt idx="157">
                  <c:v>44791</c:v>
                </c:pt>
                <c:pt idx="158">
                  <c:v>44792</c:v>
                </c:pt>
                <c:pt idx="159">
                  <c:v>44795</c:v>
                </c:pt>
                <c:pt idx="160">
                  <c:v>44796</c:v>
                </c:pt>
                <c:pt idx="161">
                  <c:v>44797</c:v>
                </c:pt>
                <c:pt idx="162">
                  <c:v>44798</c:v>
                </c:pt>
                <c:pt idx="163">
                  <c:v>44799</c:v>
                </c:pt>
                <c:pt idx="164">
                  <c:v>44802</c:v>
                </c:pt>
                <c:pt idx="165">
                  <c:v>44803</c:v>
                </c:pt>
                <c:pt idx="166">
                  <c:v>44804</c:v>
                </c:pt>
                <c:pt idx="167">
                  <c:v>44805</c:v>
                </c:pt>
                <c:pt idx="168">
                  <c:v>44806</c:v>
                </c:pt>
                <c:pt idx="169">
                  <c:v>44810</c:v>
                </c:pt>
                <c:pt idx="170">
                  <c:v>44811</c:v>
                </c:pt>
                <c:pt idx="171">
                  <c:v>44812</c:v>
                </c:pt>
                <c:pt idx="172">
                  <c:v>44813</c:v>
                </c:pt>
                <c:pt idx="173">
                  <c:v>44816</c:v>
                </c:pt>
                <c:pt idx="174">
                  <c:v>44817</c:v>
                </c:pt>
                <c:pt idx="175">
                  <c:v>44818</c:v>
                </c:pt>
                <c:pt idx="176">
                  <c:v>44819</c:v>
                </c:pt>
                <c:pt idx="177">
                  <c:v>44820</c:v>
                </c:pt>
                <c:pt idx="178">
                  <c:v>44823</c:v>
                </c:pt>
                <c:pt idx="179">
                  <c:v>44824</c:v>
                </c:pt>
                <c:pt idx="180">
                  <c:v>44825</c:v>
                </c:pt>
                <c:pt idx="181">
                  <c:v>44826</c:v>
                </c:pt>
                <c:pt idx="182">
                  <c:v>44827</c:v>
                </c:pt>
                <c:pt idx="183">
                  <c:v>44830</c:v>
                </c:pt>
                <c:pt idx="184">
                  <c:v>44831</c:v>
                </c:pt>
                <c:pt idx="185">
                  <c:v>44832</c:v>
                </c:pt>
                <c:pt idx="186">
                  <c:v>44833</c:v>
                </c:pt>
                <c:pt idx="187">
                  <c:v>44834</c:v>
                </c:pt>
                <c:pt idx="188">
                  <c:v>44837</c:v>
                </c:pt>
                <c:pt idx="189">
                  <c:v>44838</c:v>
                </c:pt>
                <c:pt idx="190">
                  <c:v>44839</c:v>
                </c:pt>
                <c:pt idx="191">
                  <c:v>44840</c:v>
                </c:pt>
                <c:pt idx="192">
                  <c:v>44841</c:v>
                </c:pt>
                <c:pt idx="193">
                  <c:v>44844</c:v>
                </c:pt>
                <c:pt idx="194">
                  <c:v>44845</c:v>
                </c:pt>
                <c:pt idx="195">
                  <c:v>44846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44867</c:v>
                </c:pt>
                <c:pt idx="211">
                  <c:v>44868</c:v>
                </c:pt>
                <c:pt idx="212">
                  <c:v>44869</c:v>
                </c:pt>
                <c:pt idx="213">
                  <c:v>44872</c:v>
                </c:pt>
                <c:pt idx="214">
                  <c:v>44873</c:v>
                </c:pt>
                <c:pt idx="215">
                  <c:v>44874</c:v>
                </c:pt>
                <c:pt idx="216">
                  <c:v>44875</c:v>
                </c:pt>
                <c:pt idx="217">
                  <c:v>44876</c:v>
                </c:pt>
                <c:pt idx="218">
                  <c:v>44879</c:v>
                </c:pt>
                <c:pt idx="219">
                  <c:v>44880</c:v>
                </c:pt>
                <c:pt idx="220">
                  <c:v>44881</c:v>
                </c:pt>
                <c:pt idx="221">
                  <c:v>44882</c:v>
                </c:pt>
                <c:pt idx="222">
                  <c:v>44883</c:v>
                </c:pt>
                <c:pt idx="223">
                  <c:v>44886</c:v>
                </c:pt>
                <c:pt idx="224">
                  <c:v>44887</c:v>
                </c:pt>
                <c:pt idx="225">
                  <c:v>44888</c:v>
                </c:pt>
                <c:pt idx="226">
                  <c:v>44890</c:v>
                </c:pt>
                <c:pt idx="227">
                  <c:v>44893</c:v>
                </c:pt>
                <c:pt idx="228">
                  <c:v>44894</c:v>
                </c:pt>
                <c:pt idx="229">
                  <c:v>44895</c:v>
                </c:pt>
                <c:pt idx="230">
                  <c:v>44896</c:v>
                </c:pt>
                <c:pt idx="231">
                  <c:v>44897</c:v>
                </c:pt>
                <c:pt idx="232">
                  <c:v>44900</c:v>
                </c:pt>
                <c:pt idx="233">
                  <c:v>44901</c:v>
                </c:pt>
                <c:pt idx="234">
                  <c:v>44902</c:v>
                </c:pt>
                <c:pt idx="235">
                  <c:v>44903</c:v>
                </c:pt>
                <c:pt idx="236">
                  <c:v>44904</c:v>
                </c:pt>
                <c:pt idx="237">
                  <c:v>44907</c:v>
                </c:pt>
                <c:pt idx="238">
                  <c:v>44908</c:v>
                </c:pt>
                <c:pt idx="239">
                  <c:v>44909</c:v>
                </c:pt>
                <c:pt idx="240">
                  <c:v>44910</c:v>
                </c:pt>
                <c:pt idx="241">
                  <c:v>44911</c:v>
                </c:pt>
                <c:pt idx="242">
                  <c:v>44914</c:v>
                </c:pt>
                <c:pt idx="243">
                  <c:v>44915</c:v>
                </c:pt>
                <c:pt idx="244">
                  <c:v>44916</c:v>
                </c:pt>
                <c:pt idx="245">
                  <c:v>44917</c:v>
                </c:pt>
                <c:pt idx="246">
                  <c:v>44918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44925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44943</c:v>
                </c:pt>
                <c:pt idx="261">
                  <c:v>44944</c:v>
                </c:pt>
                <c:pt idx="262">
                  <c:v>44945</c:v>
                </c:pt>
                <c:pt idx="263">
                  <c:v>44946</c:v>
                </c:pt>
                <c:pt idx="264">
                  <c:v>44949</c:v>
                </c:pt>
                <c:pt idx="265">
                  <c:v>44950</c:v>
                </c:pt>
                <c:pt idx="266">
                  <c:v>44951</c:v>
                </c:pt>
                <c:pt idx="267">
                  <c:v>44952</c:v>
                </c:pt>
                <c:pt idx="268">
                  <c:v>44953</c:v>
                </c:pt>
                <c:pt idx="269">
                  <c:v>44956</c:v>
                </c:pt>
                <c:pt idx="270">
                  <c:v>44957</c:v>
                </c:pt>
                <c:pt idx="271">
                  <c:v>44958</c:v>
                </c:pt>
                <c:pt idx="272">
                  <c:v>44959</c:v>
                </c:pt>
                <c:pt idx="273">
                  <c:v>44960</c:v>
                </c:pt>
                <c:pt idx="274">
                  <c:v>44963</c:v>
                </c:pt>
                <c:pt idx="275">
                  <c:v>44964</c:v>
                </c:pt>
                <c:pt idx="276">
                  <c:v>44965</c:v>
                </c:pt>
                <c:pt idx="277">
                  <c:v>44966</c:v>
                </c:pt>
                <c:pt idx="278">
                  <c:v>44967</c:v>
                </c:pt>
                <c:pt idx="279">
                  <c:v>44970</c:v>
                </c:pt>
                <c:pt idx="280">
                  <c:v>44971</c:v>
                </c:pt>
                <c:pt idx="281">
                  <c:v>44972</c:v>
                </c:pt>
                <c:pt idx="282">
                  <c:v>44973</c:v>
                </c:pt>
                <c:pt idx="283">
                  <c:v>44974</c:v>
                </c:pt>
                <c:pt idx="284">
                  <c:v>44978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45037</c:v>
                </c:pt>
                <c:pt idx="327">
                  <c:v>45040</c:v>
                </c:pt>
                <c:pt idx="328">
                  <c:v>45041</c:v>
                </c:pt>
                <c:pt idx="329">
                  <c:v>45042</c:v>
                </c:pt>
                <c:pt idx="330">
                  <c:v>45043</c:v>
                </c:pt>
                <c:pt idx="331">
                  <c:v>45044</c:v>
                </c:pt>
                <c:pt idx="332">
                  <c:v>45047</c:v>
                </c:pt>
                <c:pt idx="333">
                  <c:v>45048</c:v>
                </c:pt>
                <c:pt idx="334">
                  <c:v>45049</c:v>
                </c:pt>
                <c:pt idx="335">
                  <c:v>45050</c:v>
                </c:pt>
                <c:pt idx="336">
                  <c:v>45051</c:v>
                </c:pt>
                <c:pt idx="337">
                  <c:v>45054</c:v>
                </c:pt>
                <c:pt idx="338">
                  <c:v>45055</c:v>
                </c:pt>
                <c:pt idx="339">
                  <c:v>45056</c:v>
                </c:pt>
                <c:pt idx="340">
                  <c:v>45057</c:v>
                </c:pt>
                <c:pt idx="341">
                  <c:v>45058</c:v>
                </c:pt>
                <c:pt idx="342">
                  <c:v>45061</c:v>
                </c:pt>
                <c:pt idx="343">
                  <c:v>45062</c:v>
                </c:pt>
                <c:pt idx="344">
                  <c:v>45063</c:v>
                </c:pt>
                <c:pt idx="345">
                  <c:v>45064</c:v>
                </c:pt>
                <c:pt idx="346">
                  <c:v>45065</c:v>
                </c:pt>
                <c:pt idx="347">
                  <c:v>45068</c:v>
                </c:pt>
                <c:pt idx="348">
                  <c:v>45069</c:v>
                </c:pt>
                <c:pt idx="349">
                  <c:v>45070</c:v>
                </c:pt>
                <c:pt idx="350">
                  <c:v>45071</c:v>
                </c:pt>
                <c:pt idx="351">
                  <c:v>45072</c:v>
                </c:pt>
                <c:pt idx="352">
                  <c:v>45076</c:v>
                </c:pt>
                <c:pt idx="353">
                  <c:v>45077</c:v>
                </c:pt>
                <c:pt idx="354">
                  <c:v>45078</c:v>
                </c:pt>
                <c:pt idx="355">
                  <c:v>45079</c:v>
                </c:pt>
                <c:pt idx="356">
                  <c:v>45082</c:v>
                </c:pt>
                <c:pt idx="357">
                  <c:v>45083</c:v>
                </c:pt>
                <c:pt idx="358">
                  <c:v>45084</c:v>
                </c:pt>
                <c:pt idx="359">
                  <c:v>45085</c:v>
                </c:pt>
                <c:pt idx="360">
                  <c:v>45086</c:v>
                </c:pt>
                <c:pt idx="361">
                  <c:v>45089</c:v>
                </c:pt>
                <c:pt idx="362">
                  <c:v>45090</c:v>
                </c:pt>
                <c:pt idx="363">
                  <c:v>45091</c:v>
                </c:pt>
                <c:pt idx="364">
                  <c:v>45092</c:v>
                </c:pt>
                <c:pt idx="365">
                  <c:v>45093</c:v>
                </c:pt>
                <c:pt idx="366">
                  <c:v>45097</c:v>
                </c:pt>
                <c:pt idx="367">
                  <c:v>45098</c:v>
                </c:pt>
                <c:pt idx="368">
                  <c:v>45099</c:v>
                </c:pt>
                <c:pt idx="369">
                  <c:v>45100</c:v>
                </c:pt>
                <c:pt idx="370">
                  <c:v>45103</c:v>
                </c:pt>
                <c:pt idx="371">
                  <c:v>45104</c:v>
                </c:pt>
                <c:pt idx="372">
                  <c:v>45105</c:v>
                </c:pt>
                <c:pt idx="373">
                  <c:v>45106</c:v>
                </c:pt>
                <c:pt idx="374">
                  <c:v>45107</c:v>
                </c:pt>
                <c:pt idx="375">
                  <c:v>45110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45174</c:v>
                </c:pt>
                <c:pt idx="420">
                  <c:v>45175</c:v>
                </c:pt>
                <c:pt idx="421">
                  <c:v>45176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45211</c:v>
                </c:pt>
                <c:pt idx="447">
                  <c:v>45212</c:v>
                </c:pt>
                <c:pt idx="448">
                  <c:v>45215</c:v>
                </c:pt>
                <c:pt idx="449">
                  <c:v>45216</c:v>
                </c:pt>
                <c:pt idx="450">
                  <c:v>45217</c:v>
                </c:pt>
                <c:pt idx="451">
                  <c:v>45218</c:v>
                </c:pt>
                <c:pt idx="452">
                  <c:v>45219</c:v>
                </c:pt>
                <c:pt idx="453">
                  <c:v>45222</c:v>
                </c:pt>
                <c:pt idx="454">
                  <c:v>45223</c:v>
                </c:pt>
                <c:pt idx="455">
                  <c:v>45224</c:v>
                </c:pt>
                <c:pt idx="456">
                  <c:v>45225</c:v>
                </c:pt>
                <c:pt idx="457">
                  <c:v>45226</c:v>
                </c:pt>
                <c:pt idx="458">
                  <c:v>45229</c:v>
                </c:pt>
                <c:pt idx="459">
                  <c:v>45230</c:v>
                </c:pt>
                <c:pt idx="460">
                  <c:v>45231</c:v>
                </c:pt>
                <c:pt idx="461">
                  <c:v>45232</c:v>
                </c:pt>
                <c:pt idx="462">
                  <c:v>45233</c:v>
                </c:pt>
                <c:pt idx="463">
                  <c:v>45236</c:v>
                </c:pt>
                <c:pt idx="464">
                  <c:v>45237</c:v>
                </c:pt>
                <c:pt idx="465">
                  <c:v>45238</c:v>
                </c:pt>
                <c:pt idx="466">
                  <c:v>45239</c:v>
                </c:pt>
                <c:pt idx="467">
                  <c:v>45240</c:v>
                </c:pt>
                <c:pt idx="468">
                  <c:v>45243</c:v>
                </c:pt>
                <c:pt idx="469">
                  <c:v>45244</c:v>
                </c:pt>
                <c:pt idx="470">
                  <c:v>45245</c:v>
                </c:pt>
                <c:pt idx="471">
                  <c:v>45246</c:v>
                </c:pt>
                <c:pt idx="472">
                  <c:v>45247</c:v>
                </c:pt>
                <c:pt idx="473">
                  <c:v>45250</c:v>
                </c:pt>
                <c:pt idx="474">
                  <c:v>45251</c:v>
                </c:pt>
                <c:pt idx="475">
                  <c:v>45252</c:v>
                </c:pt>
                <c:pt idx="476">
                  <c:v>45254</c:v>
                </c:pt>
                <c:pt idx="477">
                  <c:v>45257</c:v>
                </c:pt>
                <c:pt idx="478">
                  <c:v>45258</c:v>
                </c:pt>
                <c:pt idx="479">
                  <c:v>45259</c:v>
                </c:pt>
                <c:pt idx="480">
                  <c:v>45260</c:v>
                </c:pt>
                <c:pt idx="481">
                  <c:v>45261</c:v>
                </c:pt>
                <c:pt idx="482">
                  <c:v>45264</c:v>
                </c:pt>
                <c:pt idx="483">
                  <c:v>45265</c:v>
                </c:pt>
                <c:pt idx="484">
                  <c:v>45266</c:v>
                </c:pt>
                <c:pt idx="485">
                  <c:v>45267</c:v>
                </c:pt>
                <c:pt idx="486">
                  <c:v>45268</c:v>
                </c:pt>
                <c:pt idx="487">
                  <c:v>45271</c:v>
                </c:pt>
                <c:pt idx="488">
                  <c:v>45272</c:v>
                </c:pt>
                <c:pt idx="489">
                  <c:v>45273</c:v>
                </c:pt>
                <c:pt idx="490">
                  <c:v>45274</c:v>
                </c:pt>
                <c:pt idx="491">
                  <c:v>45275</c:v>
                </c:pt>
                <c:pt idx="492">
                  <c:v>45278</c:v>
                </c:pt>
                <c:pt idx="493">
                  <c:v>45279</c:v>
                </c:pt>
                <c:pt idx="494">
                  <c:v>45280</c:v>
                </c:pt>
                <c:pt idx="495">
                  <c:v>45281</c:v>
                </c:pt>
                <c:pt idx="496">
                  <c:v>45282</c:v>
                </c:pt>
                <c:pt idx="497">
                  <c:v>45286</c:v>
                </c:pt>
                <c:pt idx="498">
                  <c:v>45287</c:v>
                </c:pt>
                <c:pt idx="499">
                  <c:v>45288</c:v>
                </c:pt>
                <c:pt idx="500">
                  <c:v>45289</c:v>
                </c:pt>
                <c:pt idx="501">
                  <c:v>45293</c:v>
                </c:pt>
                <c:pt idx="502">
                  <c:v>45294</c:v>
                </c:pt>
                <c:pt idx="503">
                  <c:v>45295</c:v>
                </c:pt>
                <c:pt idx="504">
                  <c:v>45296</c:v>
                </c:pt>
                <c:pt idx="505">
                  <c:v>45299</c:v>
                </c:pt>
                <c:pt idx="506">
                  <c:v>45300</c:v>
                </c:pt>
                <c:pt idx="507">
                  <c:v>45301</c:v>
                </c:pt>
                <c:pt idx="508">
                  <c:v>45302</c:v>
                </c:pt>
                <c:pt idx="509">
                  <c:v>45303</c:v>
                </c:pt>
                <c:pt idx="510">
                  <c:v>45307</c:v>
                </c:pt>
                <c:pt idx="511">
                  <c:v>45308</c:v>
                </c:pt>
                <c:pt idx="512">
                  <c:v>45309</c:v>
                </c:pt>
                <c:pt idx="513">
                  <c:v>45310</c:v>
                </c:pt>
                <c:pt idx="514">
                  <c:v>45313</c:v>
                </c:pt>
                <c:pt idx="515">
                  <c:v>45314</c:v>
                </c:pt>
                <c:pt idx="516">
                  <c:v>45315</c:v>
                </c:pt>
                <c:pt idx="517">
                  <c:v>45316</c:v>
                </c:pt>
                <c:pt idx="518">
                  <c:v>45317</c:v>
                </c:pt>
                <c:pt idx="519">
                  <c:v>45320</c:v>
                </c:pt>
                <c:pt idx="520">
                  <c:v>45321</c:v>
                </c:pt>
                <c:pt idx="521">
                  <c:v>45322</c:v>
                </c:pt>
                <c:pt idx="522">
                  <c:v>45323</c:v>
                </c:pt>
                <c:pt idx="523">
                  <c:v>45324</c:v>
                </c:pt>
                <c:pt idx="524">
                  <c:v>45327</c:v>
                </c:pt>
                <c:pt idx="525">
                  <c:v>45328</c:v>
                </c:pt>
                <c:pt idx="526">
                  <c:v>45329</c:v>
                </c:pt>
                <c:pt idx="527">
                  <c:v>45330</c:v>
                </c:pt>
                <c:pt idx="528">
                  <c:v>45331</c:v>
                </c:pt>
                <c:pt idx="529">
                  <c:v>45334</c:v>
                </c:pt>
                <c:pt idx="530">
                  <c:v>45335</c:v>
                </c:pt>
                <c:pt idx="531">
                  <c:v>45336</c:v>
                </c:pt>
                <c:pt idx="532">
                  <c:v>45337</c:v>
                </c:pt>
                <c:pt idx="533">
                  <c:v>45338</c:v>
                </c:pt>
                <c:pt idx="534">
                  <c:v>45342</c:v>
                </c:pt>
                <c:pt idx="535">
                  <c:v>45343</c:v>
                </c:pt>
                <c:pt idx="536">
                  <c:v>45344</c:v>
                </c:pt>
                <c:pt idx="537">
                  <c:v>45345</c:v>
                </c:pt>
                <c:pt idx="538">
                  <c:v>45348</c:v>
                </c:pt>
                <c:pt idx="539">
                  <c:v>45349</c:v>
                </c:pt>
                <c:pt idx="540">
                  <c:v>45350</c:v>
                </c:pt>
                <c:pt idx="541">
                  <c:v>45351</c:v>
                </c:pt>
                <c:pt idx="542">
                  <c:v>45352</c:v>
                </c:pt>
                <c:pt idx="543">
                  <c:v>45355</c:v>
                </c:pt>
                <c:pt idx="544">
                  <c:v>45356</c:v>
                </c:pt>
                <c:pt idx="545">
                  <c:v>45357</c:v>
                </c:pt>
                <c:pt idx="546">
                  <c:v>45358</c:v>
                </c:pt>
                <c:pt idx="547">
                  <c:v>45359</c:v>
                </c:pt>
                <c:pt idx="548">
                  <c:v>45362</c:v>
                </c:pt>
                <c:pt idx="549">
                  <c:v>45363</c:v>
                </c:pt>
                <c:pt idx="550">
                  <c:v>45364</c:v>
                </c:pt>
                <c:pt idx="551">
                  <c:v>45365</c:v>
                </c:pt>
                <c:pt idx="552">
                  <c:v>45366</c:v>
                </c:pt>
                <c:pt idx="553">
                  <c:v>45369</c:v>
                </c:pt>
                <c:pt idx="554">
                  <c:v>45370</c:v>
                </c:pt>
                <c:pt idx="555">
                  <c:v>45371</c:v>
                </c:pt>
                <c:pt idx="556">
                  <c:v>45372</c:v>
                </c:pt>
                <c:pt idx="557">
                  <c:v>45373</c:v>
                </c:pt>
                <c:pt idx="558">
                  <c:v>45376</c:v>
                </c:pt>
                <c:pt idx="559">
                  <c:v>45377</c:v>
                </c:pt>
                <c:pt idx="560">
                  <c:v>45378</c:v>
                </c:pt>
                <c:pt idx="561">
                  <c:v>45379</c:v>
                </c:pt>
                <c:pt idx="562">
                  <c:v>45383</c:v>
                </c:pt>
                <c:pt idx="563">
                  <c:v>45384</c:v>
                </c:pt>
                <c:pt idx="564">
                  <c:v>45385</c:v>
                </c:pt>
                <c:pt idx="565">
                  <c:v>45386</c:v>
                </c:pt>
                <c:pt idx="566">
                  <c:v>45387</c:v>
                </c:pt>
                <c:pt idx="567">
                  <c:v>45390</c:v>
                </c:pt>
                <c:pt idx="568">
                  <c:v>45391</c:v>
                </c:pt>
                <c:pt idx="569">
                  <c:v>45392</c:v>
                </c:pt>
                <c:pt idx="570">
                  <c:v>45393</c:v>
                </c:pt>
                <c:pt idx="571">
                  <c:v>45394</c:v>
                </c:pt>
                <c:pt idx="572">
                  <c:v>45397</c:v>
                </c:pt>
                <c:pt idx="573">
                  <c:v>45398</c:v>
                </c:pt>
                <c:pt idx="574">
                  <c:v>45399</c:v>
                </c:pt>
                <c:pt idx="575">
                  <c:v>45400</c:v>
                </c:pt>
                <c:pt idx="576">
                  <c:v>45401</c:v>
                </c:pt>
                <c:pt idx="577">
                  <c:v>45404</c:v>
                </c:pt>
                <c:pt idx="578">
                  <c:v>45405</c:v>
                </c:pt>
                <c:pt idx="579">
                  <c:v>45406</c:v>
                </c:pt>
                <c:pt idx="580">
                  <c:v>45407</c:v>
                </c:pt>
                <c:pt idx="581">
                  <c:v>45408</c:v>
                </c:pt>
                <c:pt idx="582">
                  <c:v>45411</c:v>
                </c:pt>
                <c:pt idx="583">
                  <c:v>45412</c:v>
                </c:pt>
                <c:pt idx="584">
                  <c:v>45413</c:v>
                </c:pt>
                <c:pt idx="585">
                  <c:v>45414</c:v>
                </c:pt>
                <c:pt idx="586">
                  <c:v>45415</c:v>
                </c:pt>
                <c:pt idx="587">
                  <c:v>45418</c:v>
                </c:pt>
                <c:pt idx="588">
                  <c:v>45419</c:v>
                </c:pt>
                <c:pt idx="589">
                  <c:v>45420</c:v>
                </c:pt>
                <c:pt idx="590">
                  <c:v>45421</c:v>
                </c:pt>
                <c:pt idx="591">
                  <c:v>45422</c:v>
                </c:pt>
                <c:pt idx="592">
                  <c:v>45425</c:v>
                </c:pt>
                <c:pt idx="593">
                  <c:v>45426</c:v>
                </c:pt>
                <c:pt idx="594">
                  <c:v>45427</c:v>
                </c:pt>
                <c:pt idx="595">
                  <c:v>45428</c:v>
                </c:pt>
                <c:pt idx="596">
                  <c:v>45429</c:v>
                </c:pt>
                <c:pt idx="597">
                  <c:v>45432</c:v>
                </c:pt>
                <c:pt idx="598">
                  <c:v>45433</c:v>
                </c:pt>
                <c:pt idx="599">
                  <c:v>45434</c:v>
                </c:pt>
                <c:pt idx="600">
                  <c:v>45435</c:v>
                </c:pt>
                <c:pt idx="601">
                  <c:v>45436</c:v>
                </c:pt>
                <c:pt idx="602">
                  <c:v>45440</c:v>
                </c:pt>
                <c:pt idx="603">
                  <c:v>45441</c:v>
                </c:pt>
                <c:pt idx="604">
                  <c:v>45442</c:v>
                </c:pt>
                <c:pt idx="605">
                  <c:v>45443</c:v>
                </c:pt>
                <c:pt idx="606">
                  <c:v>45446</c:v>
                </c:pt>
                <c:pt idx="607">
                  <c:v>45447</c:v>
                </c:pt>
                <c:pt idx="608">
                  <c:v>45448</c:v>
                </c:pt>
                <c:pt idx="609">
                  <c:v>45449</c:v>
                </c:pt>
                <c:pt idx="610">
                  <c:v>45450</c:v>
                </c:pt>
                <c:pt idx="611">
                  <c:v>45453</c:v>
                </c:pt>
                <c:pt idx="612">
                  <c:v>45454</c:v>
                </c:pt>
                <c:pt idx="613">
                  <c:v>45455</c:v>
                </c:pt>
                <c:pt idx="614">
                  <c:v>45456</c:v>
                </c:pt>
                <c:pt idx="615">
                  <c:v>45457</c:v>
                </c:pt>
                <c:pt idx="616">
                  <c:v>45460</c:v>
                </c:pt>
                <c:pt idx="617">
                  <c:v>45461</c:v>
                </c:pt>
                <c:pt idx="618">
                  <c:v>45463</c:v>
                </c:pt>
                <c:pt idx="619">
                  <c:v>45464</c:v>
                </c:pt>
                <c:pt idx="620">
                  <c:v>45467</c:v>
                </c:pt>
                <c:pt idx="621">
                  <c:v>45468</c:v>
                </c:pt>
                <c:pt idx="622">
                  <c:v>45469</c:v>
                </c:pt>
                <c:pt idx="623">
                  <c:v>45470</c:v>
                </c:pt>
                <c:pt idx="624">
                  <c:v>45471</c:v>
                </c:pt>
                <c:pt idx="625">
                  <c:v>45474</c:v>
                </c:pt>
                <c:pt idx="626">
                  <c:v>45475</c:v>
                </c:pt>
                <c:pt idx="627">
                  <c:v>45476</c:v>
                </c:pt>
                <c:pt idx="628">
                  <c:v>45478</c:v>
                </c:pt>
                <c:pt idx="629">
                  <c:v>45481</c:v>
                </c:pt>
                <c:pt idx="630">
                  <c:v>45482</c:v>
                </c:pt>
                <c:pt idx="631">
                  <c:v>45483</c:v>
                </c:pt>
                <c:pt idx="632">
                  <c:v>45484</c:v>
                </c:pt>
                <c:pt idx="633">
                  <c:v>45485</c:v>
                </c:pt>
                <c:pt idx="634">
                  <c:v>45488</c:v>
                </c:pt>
                <c:pt idx="635">
                  <c:v>45489</c:v>
                </c:pt>
                <c:pt idx="636">
                  <c:v>45490</c:v>
                </c:pt>
                <c:pt idx="637">
                  <c:v>45491</c:v>
                </c:pt>
                <c:pt idx="638">
                  <c:v>45492</c:v>
                </c:pt>
                <c:pt idx="639">
                  <c:v>45495</c:v>
                </c:pt>
                <c:pt idx="640">
                  <c:v>45496</c:v>
                </c:pt>
                <c:pt idx="641">
                  <c:v>45497</c:v>
                </c:pt>
                <c:pt idx="642">
                  <c:v>45498</c:v>
                </c:pt>
                <c:pt idx="643">
                  <c:v>45499</c:v>
                </c:pt>
                <c:pt idx="644">
                  <c:v>45502</c:v>
                </c:pt>
                <c:pt idx="645">
                  <c:v>45503</c:v>
                </c:pt>
                <c:pt idx="646">
                  <c:v>45504</c:v>
                </c:pt>
                <c:pt idx="647">
                  <c:v>45505</c:v>
                </c:pt>
                <c:pt idx="648">
                  <c:v>45506</c:v>
                </c:pt>
                <c:pt idx="649">
                  <c:v>45509</c:v>
                </c:pt>
                <c:pt idx="650">
                  <c:v>45510</c:v>
                </c:pt>
                <c:pt idx="651">
                  <c:v>45511</c:v>
                </c:pt>
                <c:pt idx="652">
                  <c:v>45512</c:v>
                </c:pt>
                <c:pt idx="653">
                  <c:v>45513</c:v>
                </c:pt>
                <c:pt idx="654">
                  <c:v>45516</c:v>
                </c:pt>
                <c:pt idx="655">
                  <c:v>45517</c:v>
                </c:pt>
                <c:pt idx="656">
                  <c:v>45518</c:v>
                </c:pt>
                <c:pt idx="657">
                  <c:v>45519</c:v>
                </c:pt>
                <c:pt idx="658">
                  <c:v>45520</c:v>
                </c:pt>
                <c:pt idx="659">
                  <c:v>45523</c:v>
                </c:pt>
                <c:pt idx="660">
                  <c:v>45524</c:v>
                </c:pt>
                <c:pt idx="661">
                  <c:v>45525</c:v>
                </c:pt>
                <c:pt idx="662">
                  <c:v>45526</c:v>
                </c:pt>
                <c:pt idx="663">
                  <c:v>45527</c:v>
                </c:pt>
                <c:pt idx="664">
                  <c:v>45530</c:v>
                </c:pt>
                <c:pt idx="665">
                  <c:v>45531</c:v>
                </c:pt>
                <c:pt idx="666">
                  <c:v>45532</c:v>
                </c:pt>
                <c:pt idx="667">
                  <c:v>45533</c:v>
                </c:pt>
                <c:pt idx="668">
                  <c:v>45534</c:v>
                </c:pt>
                <c:pt idx="669">
                  <c:v>45538</c:v>
                </c:pt>
                <c:pt idx="670">
                  <c:v>45539</c:v>
                </c:pt>
                <c:pt idx="671">
                  <c:v>45540</c:v>
                </c:pt>
                <c:pt idx="672">
                  <c:v>45541</c:v>
                </c:pt>
                <c:pt idx="673">
                  <c:v>45544</c:v>
                </c:pt>
                <c:pt idx="674">
                  <c:v>45545</c:v>
                </c:pt>
                <c:pt idx="675">
                  <c:v>45546</c:v>
                </c:pt>
                <c:pt idx="676">
                  <c:v>45547</c:v>
                </c:pt>
                <c:pt idx="677">
                  <c:v>45548</c:v>
                </c:pt>
                <c:pt idx="678">
                  <c:v>45551</c:v>
                </c:pt>
                <c:pt idx="679">
                  <c:v>45552</c:v>
                </c:pt>
                <c:pt idx="680">
                  <c:v>45553</c:v>
                </c:pt>
                <c:pt idx="681">
                  <c:v>45554</c:v>
                </c:pt>
                <c:pt idx="682">
                  <c:v>45555</c:v>
                </c:pt>
                <c:pt idx="683">
                  <c:v>45558</c:v>
                </c:pt>
                <c:pt idx="684">
                  <c:v>45559</c:v>
                </c:pt>
                <c:pt idx="685">
                  <c:v>45560</c:v>
                </c:pt>
                <c:pt idx="686">
                  <c:v>45561</c:v>
                </c:pt>
                <c:pt idx="687">
                  <c:v>45562</c:v>
                </c:pt>
                <c:pt idx="688">
                  <c:v>45565</c:v>
                </c:pt>
                <c:pt idx="689">
                  <c:v>45566</c:v>
                </c:pt>
                <c:pt idx="690">
                  <c:v>45567</c:v>
                </c:pt>
                <c:pt idx="691">
                  <c:v>45568</c:v>
                </c:pt>
                <c:pt idx="692">
                  <c:v>45569</c:v>
                </c:pt>
                <c:pt idx="693">
                  <c:v>45572</c:v>
                </c:pt>
                <c:pt idx="694">
                  <c:v>45573</c:v>
                </c:pt>
                <c:pt idx="695">
                  <c:v>45574</c:v>
                </c:pt>
                <c:pt idx="696">
                  <c:v>45575</c:v>
                </c:pt>
                <c:pt idx="697">
                  <c:v>45576</c:v>
                </c:pt>
                <c:pt idx="698">
                  <c:v>45579</c:v>
                </c:pt>
                <c:pt idx="699">
                  <c:v>45580</c:v>
                </c:pt>
                <c:pt idx="700">
                  <c:v>45581</c:v>
                </c:pt>
                <c:pt idx="701">
                  <c:v>45582</c:v>
                </c:pt>
                <c:pt idx="702">
                  <c:v>45583</c:v>
                </c:pt>
                <c:pt idx="703">
                  <c:v>45586</c:v>
                </c:pt>
                <c:pt idx="704">
                  <c:v>45587</c:v>
                </c:pt>
                <c:pt idx="705">
                  <c:v>45588</c:v>
                </c:pt>
                <c:pt idx="706">
                  <c:v>45589</c:v>
                </c:pt>
                <c:pt idx="707">
                  <c:v>45590</c:v>
                </c:pt>
                <c:pt idx="708">
                  <c:v>45593</c:v>
                </c:pt>
                <c:pt idx="709">
                  <c:v>45594</c:v>
                </c:pt>
                <c:pt idx="710">
                  <c:v>45595</c:v>
                </c:pt>
                <c:pt idx="711">
                  <c:v>45596</c:v>
                </c:pt>
                <c:pt idx="712">
                  <c:v>45597</c:v>
                </c:pt>
                <c:pt idx="713">
                  <c:v>45600</c:v>
                </c:pt>
                <c:pt idx="714">
                  <c:v>45601</c:v>
                </c:pt>
                <c:pt idx="715">
                  <c:v>45602</c:v>
                </c:pt>
                <c:pt idx="716">
                  <c:v>45603</c:v>
                </c:pt>
                <c:pt idx="717">
                  <c:v>45604</c:v>
                </c:pt>
                <c:pt idx="718">
                  <c:v>45607</c:v>
                </c:pt>
                <c:pt idx="719">
                  <c:v>45608</c:v>
                </c:pt>
                <c:pt idx="720">
                  <c:v>45609</c:v>
                </c:pt>
                <c:pt idx="721">
                  <c:v>45610</c:v>
                </c:pt>
                <c:pt idx="722">
                  <c:v>45611</c:v>
                </c:pt>
                <c:pt idx="723">
                  <c:v>45614</c:v>
                </c:pt>
                <c:pt idx="724">
                  <c:v>45615</c:v>
                </c:pt>
                <c:pt idx="725">
                  <c:v>45616</c:v>
                </c:pt>
                <c:pt idx="726">
                  <c:v>45617</c:v>
                </c:pt>
                <c:pt idx="727">
                  <c:v>45618</c:v>
                </c:pt>
                <c:pt idx="728">
                  <c:v>45621</c:v>
                </c:pt>
                <c:pt idx="729">
                  <c:v>45622</c:v>
                </c:pt>
                <c:pt idx="730">
                  <c:v>45623</c:v>
                </c:pt>
                <c:pt idx="731">
                  <c:v>45625</c:v>
                </c:pt>
                <c:pt idx="732">
                  <c:v>45628</c:v>
                </c:pt>
                <c:pt idx="733">
                  <c:v>45629</c:v>
                </c:pt>
                <c:pt idx="734">
                  <c:v>45630</c:v>
                </c:pt>
                <c:pt idx="735">
                  <c:v>45631</c:v>
                </c:pt>
                <c:pt idx="736">
                  <c:v>45632</c:v>
                </c:pt>
                <c:pt idx="737">
                  <c:v>45635</c:v>
                </c:pt>
                <c:pt idx="738">
                  <c:v>45636</c:v>
                </c:pt>
                <c:pt idx="739">
                  <c:v>45637</c:v>
                </c:pt>
                <c:pt idx="740">
                  <c:v>45638</c:v>
                </c:pt>
                <c:pt idx="741">
                  <c:v>45639</c:v>
                </c:pt>
                <c:pt idx="742">
                  <c:v>45642</c:v>
                </c:pt>
                <c:pt idx="743">
                  <c:v>45643</c:v>
                </c:pt>
                <c:pt idx="744">
                  <c:v>45644</c:v>
                </c:pt>
                <c:pt idx="745">
                  <c:v>45645</c:v>
                </c:pt>
                <c:pt idx="746">
                  <c:v>45646</c:v>
                </c:pt>
                <c:pt idx="747">
                  <c:v>45649</c:v>
                </c:pt>
                <c:pt idx="748">
                  <c:v>45650</c:v>
                </c:pt>
                <c:pt idx="749">
                  <c:v>45652</c:v>
                </c:pt>
                <c:pt idx="750">
                  <c:v>45653</c:v>
                </c:pt>
                <c:pt idx="751">
                  <c:v>45656</c:v>
                </c:pt>
                <c:pt idx="752">
                  <c:v>45657</c:v>
                </c:pt>
              </c:numCache>
            </c:numRef>
          </c:cat>
          <c:val>
            <c:numRef>
              <c:f>'Pair trade'!$H$4:$H$756</c:f>
              <c:numCache>
                <c:formatCode>General</c:formatCode>
                <c:ptCount val="753"/>
                <c:pt idx="0">
                  <c:v>126.63</c:v>
                </c:pt>
                <c:pt idx="1">
                  <c:v>124.94</c:v>
                </c:pt>
                <c:pt idx="2">
                  <c:v>117.79</c:v>
                </c:pt>
                <c:pt idx="3">
                  <c:v>119.16</c:v>
                </c:pt>
                <c:pt idx="4">
                  <c:v>116.65</c:v>
                </c:pt>
                <c:pt idx="5">
                  <c:v>114.72</c:v>
                </c:pt>
                <c:pt idx="6">
                  <c:v>121.3</c:v>
                </c:pt>
                <c:pt idx="7">
                  <c:v>122.34</c:v>
                </c:pt>
                <c:pt idx="8">
                  <c:v>118.94</c:v>
                </c:pt>
                <c:pt idx="9">
                  <c:v>116.12</c:v>
                </c:pt>
                <c:pt idx="10">
                  <c:v>113.92</c:v>
                </c:pt>
                <c:pt idx="11">
                  <c:v>112.26</c:v>
                </c:pt>
                <c:pt idx="12">
                  <c:v>111.56</c:v>
                </c:pt>
                <c:pt idx="13">
                  <c:v>109.78</c:v>
                </c:pt>
                <c:pt idx="14">
                  <c:v>109.39</c:v>
                </c:pt>
                <c:pt idx="15">
                  <c:v>110.24</c:v>
                </c:pt>
                <c:pt idx="16">
                  <c:v>111.47</c:v>
                </c:pt>
                <c:pt idx="17">
                  <c:v>119.04</c:v>
                </c:pt>
                <c:pt idx="18">
                  <c:v>124.28</c:v>
                </c:pt>
                <c:pt idx="19">
                  <c:v>131.97</c:v>
                </c:pt>
                <c:pt idx="20">
                  <c:v>134.94999999999999</c:v>
                </c:pt>
                <c:pt idx="21">
                  <c:v>137.97999999999999</c:v>
                </c:pt>
                <c:pt idx="22">
                  <c:v>134.09</c:v>
                </c:pt>
                <c:pt idx="23">
                  <c:v>132.25</c:v>
                </c:pt>
                <c:pt idx="24">
                  <c:v>131.63999999999999</c:v>
                </c:pt>
                <c:pt idx="25">
                  <c:v>128.71</c:v>
                </c:pt>
                <c:pt idx="26">
                  <c:v>134.6</c:v>
                </c:pt>
                <c:pt idx="27">
                  <c:v>134.53</c:v>
                </c:pt>
                <c:pt idx="28">
                  <c:v>123.57</c:v>
                </c:pt>
                <c:pt idx="29">
                  <c:v>121.2</c:v>
                </c:pt>
                <c:pt idx="30">
                  <c:v>124.95</c:v>
                </c:pt>
                <c:pt idx="31">
                  <c:v>126.78</c:v>
                </c:pt>
                <c:pt idx="32">
                  <c:v>122.63</c:v>
                </c:pt>
                <c:pt idx="33">
                  <c:v>123.86</c:v>
                </c:pt>
                <c:pt idx="34">
                  <c:v>121.62</c:v>
                </c:pt>
                <c:pt idx="35">
                  <c:v>120.83</c:v>
                </c:pt>
                <c:pt idx="36">
                  <c:v>121.28</c:v>
                </c:pt>
                <c:pt idx="37">
                  <c:v>128.78</c:v>
                </c:pt>
                <c:pt idx="38">
                  <c:v>127.47</c:v>
                </c:pt>
                <c:pt idx="39">
                  <c:v>123.76</c:v>
                </c:pt>
                <c:pt idx="40">
                  <c:v>130.22</c:v>
                </c:pt>
                <c:pt idx="41">
                  <c:v>125.85</c:v>
                </c:pt>
                <c:pt idx="42">
                  <c:v>121.16</c:v>
                </c:pt>
                <c:pt idx="43">
                  <c:v>109.04</c:v>
                </c:pt>
                <c:pt idx="44">
                  <c:v>108.62</c:v>
                </c:pt>
                <c:pt idx="45">
                  <c:v>116.14</c:v>
                </c:pt>
                <c:pt idx="46">
                  <c:v>116.86</c:v>
                </c:pt>
                <c:pt idx="47">
                  <c:v>116.05</c:v>
                </c:pt>
                <c:pt idx="48">
                  <c:v>108.76</c:v>
                </c:pt>
                <c:pt idx="49">
                  <c:v>109.72</c:v>
                </c:pt>
                <c:pt idx="50">
                  <c:v>116.05</c:v>
                </c:pt>
                <c:pt idx="51">
                  <c:v>119.93</c:v>
                </c:pt>
                <c:pt idx="52">
                  <c:v>122.85</c:v>
                </c:pt>
                <c:pt idx="53">
                  <c:v>122.62</c:v>
                </c:pt>
                <c:pt idx="54">
                  <c:v>126.13</c:v>
                </c:pt>
                <c:pt idx="55">
                  <c:v>123.78</c:v>
                </c:pt>
                <c:pt idx="56">
                  <c:v>125.7</c:v>
                </c:pt>
                <c:pt idx="57">
                  <c:v>123.8</c:v>
                </c:pt>
                <c:pt idx="58">
                  <c:v>124.53</c:v>
                </c:pt>
                <c:pt idx="59">
                  <c:v>131.78</c:v>
                </c:pt>
                <c:pt idx="60">
                  <c:v>127.23</c:v>
                </c:pt>
                <c:pt idx="61">
                  <c:v>126.94</c:v>
                </c:pt>
                <c:pt idx="62">
                  <c:v>128.13</c:v>
                </c:pt>
                <c:pt idx="63">
                  <c:v>130.57</c:v>
                </c:pt>
                <c:pt idx="64">
                  <c:v>123.61</c:v>
                </c:pt>
                <c:pt idx="65">
                  <c:v>118.24</c:v>
                </c:pt>
                <c:pt idx="66">
                  <c:v>115.64</c:v>
                </c:pt>
                <c:pt idx="67">
                  <c:v>114.97</c:v>
                </c:pt>
                <c:pt idx="68">
                  <c:v>112.8</c:v>
                </c:pt>
                <c:pt idx="69">
                  <c:v>113.43</c:v>
                </c:pt>
                <c:pt idx="70">
                  <c:v>116.44</c:v>
                </c:pt>
                <c:pt idx="71">
                  <c:v>112.98</c:v>
                </c:pt>
                <c:pt idx="72">
                  <c:v>111.99</c:v>
                </c:pt>
                <c:pt idx="73">
                  <c:v>117.48</c:v>
                </c:pt>
                <c:pt idx="74">
                  <c:v>120.39</c:v>
                </c:pt>
                <c:pt idx="75">
                  <c:v>112.62</c:v>
                </c:pt>
                <c:pt idx="76">
                  <c:v>110.59</c:v>
                </c:pt>
                <c:pt idx="77">
                  <c:v>112.52</c:v>
                </c:pt>
                <c:pt idx="78">
                  <c:v>107.28</c:v>
                </c:pt>
                <c:pt idx="79">
                  <c:v>107.47</c:v>
                </c:pt>
                <c:pt idx="80">
                  <c:v>108.29</c:v>
                </c:pt>
                <c:pt idx="81">
                  <c:v>101.57</c:v>
                </c:pt>
                <c:pt idx="82">
                  <c:v>105.8</c:v>
                </c:pt>
                <c:pt idx="83">
                  <c:v>107.62</c:v>
                </c:pt>
                <c:pt idx="84">
                  <c:v>111.6</c:v>
                </c:pt>
                <c:pt idx="85">
                  <c:v>104.96</c:v>
                </c:pt>
                <c:pt idx="86">
                  <c:v>101.49</c:v>
                </c:pt>
                <c:pt idx="87">
                  <c:v>96.66</c:v>
                </c:pt>
                <c:pt idx="88">
                  <c:v>99.02</c:v>
                </c:pt>
                <c:pt idx="89">
                  <c:v>96.7</c:v>
                </c:pt>
                <c:pt idx="90">
                  <c:v>99.42</c:v>
                </c:pt>
                <c:pt idx="91">
                  <c:v>107.82</c:v>
                </c:pt>
                <c:pt idx="92">
                  <c:v>104.7</c:v>
                </c:pt>
                <c:pt idx="93">
                  <c:v>107.73</c:v>
                </c:pt>
                <c:pt idx="94">
                  <c:v>103.54</c:v>
                </c:pt>
                <c:pt idx="95">
                  <c:v>104.58</c:v>
                </c:pt>
                <c:pt idx="96">
                  <c:v>107.57</c:v>
                </c:pt>
                <c:pt idx="97">
                  <c:v>108.45</c:v>
                </c:pt>
                <c:pt idx="98">
                  <c:v>107.9</c:v>
                </c:pt>
                <c:pt idx="99">
                  <c:v>111.05</c:v>
                </c:pt>
                <c:pt idx="100">
                  <c:v>118.3</c:v>
                </c:pt>
                <c:pt idx="101">
                  <c:v>121.04</c:v>
                </c:pt>
                <c:pt idx="102">
                  <c:v>117.79</c:v>
                </c:pt>
                <c:pt idx="103">
                  <c:v>116.09</c:v>
                </c:pt>
                <c:pt idx="104">
                  <c:v>121.71</c:v>
                </c:pt>
                <c:pt idx="105">
                  <c:v>121.35</c:v>
                </c:pt>
                <c:pt idx="106">
                  <c:v>118.8</c:v>
                </c:pt>
                <c:pt idx="107">
                  <c:v>119.83</c:v>
                </c:pt>
                <c:pt idx="108">
                  <c:v>116.4</c:v>
                </c:pt>
                <c:pt idx="109">
                  <c:v>113.85</c:v>
                </c:pt>
                <c:pt idx="110">
                  <c:v>107.63</c:v>
                </c:pt>
                <c:pt idx="111">
                  <c:v>97.52</c:v>
                </c:pt>
                <c:pt idx="112">
                  <c:v>95.42</c:v>
                </c:pt>
                <c:pt idx="113">
                  <c:v>96.8</c:v>
                </c:pt>
                <c:pt idx="114">
                  <c:v>89.68</c:v>
                </c:pt>
                <c:pt idx="115">
                  <c:v>90.25</c:v>
                </c:pt>
                <c:pt idx="116">
                  <c:v>91.23</c:v>
                </c:pt>
                <c:pt idx="117">
                  <c:v>91.26</c:v>
                </c:pt>
                <c:pt idx="118">
                  <c:v>93.35</c:v>
                </c:pt>
                <c:pt idx="119">
                  <c:v>98.87</c:v>
                </c:pt>
                <c:pt idx="120">
                  <c:v>97.87</c:v>
                </c:pt>
                <c:pt idx="121">
                  <c:v>94.84</c:v>
                </c:pt>
                <c:pt idx="122">
                  <c:v>91.07</c:v>
                </c:pt>
                <c:pt idx="123">
                  <c:v>91.23</c:v>
                </c:pt>
                <c:pt idx="124">
                  <c:v>92.83</c:v>
                </c:pt>
                <c:pt idx="125">
                  <c:v>94.03</c:v>
                </c:pt>
                <c:pt idx="126">
                  <c:v>93.97</c:v>
                </c:pt>
                <c:pt idx="127">
                  <c:v>97.36</c:v>
                </c:pt>
                <c:pt idx="128">
                  <c:v>96.14</c:v>
                </c:pt>
                <c:pt idx="129">
                  <c:v>95.21</c:v>
                </c:pt>
                <c:pt idx="130">
                  <c:v>94.02</c:v>
                </c:pt>
                <c:pt idx="131">
                  <c:v>91.4</c:v>
                </c:pt>
                <c:pt idx="132">
                  <c:v>89.63</c:v>
                </c:pt>
                <c:pt idx="133">
                  <c:v>93</c:v>
                </c:pt>
                <c:pt idx="134">
                  <c:v>93.15</c:v>
                </c:pt>
                <c:pt idx="135">
                  <c:v>98.97</c:v>
                </c:pt>
                <c:pt idx="136">
                  <c:v>101.1</c:v>
                </c:pt>
                <c:pt idx="137">
                  <c:v>97.88</c:v>
                </c:pt>
                <c:pt idx="138">
                  <c:v>96.43</c:v>
                </c:pt>
                <c:pt idx="139">
                  <c:v>97.26</c:v>
                </c:pt>
                <c:pt idx="140">
                  <c:v>93.6</c:v>
                </c:pt>
                <c:pt idx="141">
                  <c:v>97.72</c:v>
                </c:pt>
                <c:pt idx="142">
                  <c:v>102.48</c:v>
                </c:pt>
                <c:pt idx="143">
                  <c:v>102.07</c:v>
                </c:pt>
                <c:pt idx="144">
                  <c:v>103.24</c:v>
                </c:pt>
                <c:pt idx="145">
                  <c:v>100.57</c:v>
                </c:pt>
                <c:pt idx="146">
                  <c:v>101.09</c:v>
                </c:pt>
                <c:pt idx="147">
                  <c:v>102.84</c:v>
                </c:pt>
                <c:pt idx="148">
                  <c:v>101.2</c:v>
                </c:pt>
                <c:pt idx="149">
                  <c:v>102.71</c:v>
                </c:pt>
                <c:pt idx="150">
                  <c:v>100.82</c:v>
                </c:pt>
                <c:pt idx="151">
                  <c:v>107.94</c:v>
                </c:pt>
                <c:pt idx="152">
                  <c:v>106.01</c:v>
                </c:pt>
                <c:pt idx="153">
                  <c:v>108.79</c:v>
                </c:pt>
                <c:pt idx="154">
                  <c:v>108.68</c:v>
                </c:pt>
                <c:pt idx="155">
                  <c:v>107.58</c:v>
                </c:pt>
                <c:pt idx="156">
                  <c:v>106.5</c:v>
                </c:pt>
                <c:pt idx="157">
                  <c:v>107.34</c:v>
                </c:pt>
                <c:pt idx="158">
                  <c:v>103.3</c:v>
                </c:pt>
                <c:pt idx="159">
                  <c:v>101</c:v>
                </c:pt>
                <c:pt idx="160">
                  <c:v>102.35</c:v>
                </c:pt>
                <c:pt idx="161">
                  <c:v>102.76</c:v>
                </c:pt>
                <c:pt idx="162">
                  <c:v>105.44</c:v>
                </c:pt>
                <c:pt idx="163">
                  <c:v>98.55</c:v>
                </c:pt>
                <c:pt idx="164">
                  <c:v>96.19</c:v>
                </c:pt>
                <c:pt idx="165">
                  <c:v>95.62</c:v>
                </c:pt>
                <c:pt idx="166">
                  <c:v>93.94</c:v>
                </c:pt>
                <c:pt idx="167">
                  <c:v>94.15</c:v>
                </c:pt>
                <c:pt idx="168">
                  <c:v>93.82</c:v>
                </c:pt>
                <c:pt idx="169">
                  <c:v>94.09</c:v>
                </c:pt>
                <c:pt idx="170">
                  <c:v>96.34</c:v>
                </c:pt>
                <c:pt idx="171">
                  <c:v>96.9</c:v>
                </c:pt>
                <c:pt idx="172">
                  <c:v>99.67</c:v>
                </c:pt>
                <c:pt idx="173">
                  <c:v>100.82</c:v>
                </c:pt>
                <c:pt idx="174">
                  <c:v>94.37</c:v>
                </c:pt>
                <c:pt idx="175">
                  <c:v>95.36</c:v>
                </c:pt>
                <c:pt idx="176">
                  <c:v>94.7</c:v>
                </c:pt>
                <c:pt idx="177">
                  <c:v>92.18</c:v>
                </c:pt>
                <c:pt idx="178">
                  <c:v>95.15</c:v>
                </c:pt>
                <c:pt idx="179">
                  <c:v>90.94</c:v>
                </c:pt>
                <c:pt idx="180">
                  <c:v>88.77</c:v>
                </c:pt>
                <c:pt idx="181">
                  <c:v>85.4</c:v>
                </c:pt>
                <c:pt idx="182">
                  <c:v>83.5</c:v>
                </c:pt>
                <c:pt idx="183">
                  <c:v>83.16</c:v>
                </c:pt>
                <c:pt idx="184">
                  <c:v>81.95</c:v>
                </c:pt>
                <c:pt idx="185">
                  <c:v>86.01</c:v>
                </c:pt>
                <c:pt idx="186">
                  <c:v>84.46</c:v>
                </c:pt>
                <c:pt idx="187">
                  <c:v>83.7</c:v>
                </c:pt>
                <c:pt idx="188">
                  <c:v>86.49</c:v>
                </c:pt>
                <c:pt idx="189">
                  <c:v>93.52</c:v>
                </c:pt>
                <c:pt idx="190">
                  <c:v>92.04</c:v>
                </c:pt>
                <c:pt idx="191">
                  <c:v>91.61</c:v>
                </c:pt>
                <c:pt idx="192">
                  <c:v>86.38</c:v>
                </c:pt>
                <c:pt idx="193">
                  <c:v>85.5</c:v>
                </c:pt>
                <c:pt idx="194">
                  <c:v>83.44</c:v>
                </c:pt>
                <c:pt idx="195">
                  <c:v>85.54</c:v>
                </c:pt>
                <c:pt idx="196">
                  <c:v>86.31</c:v>
                </c:pt>
                <c:pt idx="197">
                  <c:v>84.12</c:v>
                </c:pt>
                <c:pt idx="198">
                  <c:v>88.23</c:v>
                </c:pt>
                <c:pt idx="199">
                  <c:v>90.12</c:v>
                </c:pt>
                <c:pt idx="200">
                  <c:v>87.74</c:v>
                </c:pt>
                <c:pt idx="201">
                  <c:v>84.04</c:v>
                </c:pt>
                <c:pt idx="202">
                  <c:v>85.43</c:v>
                </c:pt>
                <c:pt idx="203">
                  <c:v>86.27</c:v>
                </c:pt>
                <c:pt idx="204">
                  <c:v>91.55</c:v>
                </c:pt>
                <c:pt idx="205">
                  <c:v>92.74</c:v>
                </c:pt>
                <c:pt idx="206">
                  <c:v>93.45</c:v>
                </c:pt>
                <c:pt idx="207">
                  <c:v>93.18</c:v>
                </c:pt>
                <c:pt idx="208">
                  <c:v>91.14</c:v>
                </c:pt>
                <c:pt idx="209">
                  <c:v>92.94</c:v>
                </c:pt>
                <c:pt idx="210">
                  <c:v>92.35</c:v>
                </c:pt>
                <c:pt idx="211">
                  <c:v>88.03</c:v>
                </c:pt>
                <c:pt idx="212">
                  <c:v>90.04</c:v>
                </c:pt>
                <c:pt idx="213">
                  <c:v>92.18</c:v>
                </c:pt>
                <c:pt idx="214">
                  <c:v>92.95</c:v>
                </c:pt>
                <c:pt idx="215">
                  <c:v>89.99</c:v>
                </c:pt>
                <c:pt idx="216">
                  <c:v>103.52</c:v>
                </c:pt>
                <c:pt idx="217">
                  <c:v>108.77</c:v>
                </c:pt>
                <c:pt idx="218">
                  <c:v>101.41</c:v>
                </c:pt>
                <c:pt idx="219">
                  <c:v>97.61</c:v>
                </c:pt>
                <c:pt idx="220">
                  <c:v>94.04</c:v>
                </c:pt>
                <c:pt idx="221">
                  <c:v>90.51</c:v>
                </c:pt>
                <c:pt idx="222">
                  <c:v>91.68</c:v>
                </c:pt>
                <c:pt idx="223">
                  <c:v>89.85</c:v>
                </c:pt>
                <c:pt idx="224">
                  <c:v>87.8</c:v>
                </c:pt>
                <c:pt idx="225">
                  <c:v>88.52</c:v>
                </c:pt>
                <c:pt idx="226">
                  <c:v>90</c:v>
                </c:pt>
                <c:pt idx="227">
                  <c:v>88.1</c:v>
                </c:pt>
                <c:pt idx="228">
                  <c:v>88.21</c:v>
                </c:pt>
                <c:pt idx="229">
                  <c:v>91.53</c:v>
                </c:pt>
                <c:pt idx="230">
                  <c:v>85.04</c:v>
                </c:pt>
                <c:pt idx="231">
                  <c:v>85.16</c:v>
                </c:pt>
                <c:pt idx="232">
                  <c:v>81.97</c:v>
                </c:pt>
                <c:pt idx="233">
                  <c:v>78.73</c:v>
                </c:pt>
                <c:pt idx="234">
                  <c:v>77.64</c:v>
                </c:pt>
                <c:pt idx="235">
                  <c:v>79.05</c:v>
                </c:pt>
                <c:pt idx="236">
                  <c:v>78.48</c:v>
                </c:pt>
                <c:pt idx="237">
                  <c:v>82.47</c:v>
                </c:pt>
                <c:pt idx="238">
                  <c:v>83.44</c:v>
                </c:pt>
                <c:pt idx="239">
                  <c:v>80.599999999999994</c:v>
                </c:pt>
                <c:pt idx="240">
                  <c:v>77.400000000000006</c:v>
                </c:pt>
                <c:pt idx="241">
                  <c:v>75.39</c:v>
                </c:pt>
                <c:pt idx="242">
                  <c:v>73.48</c:v>
                </c:pt>
                <c:pt idx="243">
                  <c:v>73.09</c:v>
                </c:pt>
                <c:pt idx="244">
                  <c:v>75.84</c:v>
                </c:pt>
                <c:pt idx="245">
                  <c:v>74.34</c:v>
                </c:pt>
                <c:pt idx="246">
                  <c:v>74.91</c:v>
                </c:pt>
                <c:pt idx="247">
                  <c:v>73.680000000000007</c:v>
                </c:pt>
                <c:pt idx="248">
                  <c:v>72.16</c:v>
                </c:pt>
                <c:pt idx="249">
                  <c:v>74.75</c:v>
                </c:pt>
                <c:pt idx="250">
                  <c:v>74.19</c:v>
                </c:pt>
                <c:pt idx="251">
                  <c:v>76.13</c:v>
                </c:pt>
                <c:pt idx="252">
                  <c:v>78.010000000000005</c:v>
                </c:pt>
                <c:pt idx="253">
                  <c:v>76.59</c:v>
                </c:pt>
                <c:pt idx="254">
                  <c:v>79.22</c:v>
                </c:pt>
                <c:pt idx="255">
                  <c:v>80.58</c:v>
                </c:pt>
                <c:pt idx="256">
                  <c:v>80.53</c:v>
                </c:pt>
                <c:pt idx="257">
                  <c:v>83.07</c:v>
                </c:pt>
                <c:pt idx="258">
                  <c:v>85.06</c:v>
                </c:pt>
                <c:pt idx="259">
                  <c:v>85.04</c:v>
                </c:pt>
                <c:pt idx="260">
                  <c:v>85.88</c:v>
                </c:pt>
                <c:pt idx="261">
                  <c:v>83.99</c:v>
                </c:pt>
                <c:pt idx="262">
                  <c:v>80.52</c:v>
                </c:pt>
                <c:pt idx="263">
                  <c:v>85.01</c:v>
                </c:pt>
                <c:pt idx="264">
                  <c:v>87.83</c:v>
                </c:pt>
                <c:pt idx="265">
                  <c:v>88.22</c:v>
                </c:pt>
                <c:pt idx="266">
                  <c:v>88.86</c:v>
                </c:pt>
                <c:pt idx="267">
                  <c:v>93.81</c:v>
                </c:pt>
                <c:pt idx="268">
                  <c:v>95.86</c:v>
                </c:pt>
                <c:pt idx="269">
                  <c:v>94.9</c:v>
                </c:pt>
                <c:pt idx="270">
                  <c:v>95.96</c:v>
                </c:pt>
                <c:pt idx="271">
                  <c:v>97.21</c:v>
                </c:pt>
                <c:pt idx="272">
                  <c:v>100.03</c:v>
                </c:pt>
                <c:pt idx="273">
                  <c:v>97.13</c:v>
                </c:pt>
                <c:pt idx="274">
                  <c:v>95.72</c:v>
                </c:pt>
                <c:pt idx="275">
                  <c:v>96.71</c:v>
                </c:pt>
                <c:pt idx="276">
                  <c:v>94.62</c:v>
                </c:pt>
                <c:pt idx="277">
                  <c:v>91.87</c:v>
                </c:pt>
                <c:pt idx="278">
                  <c:v>93.13</c:v>
                </c:pt>
                <c:pt idx="279">
                  <c:v>96.44</c:v>
                </c:pt>
                <c:pt idx="280">
                  <c:v>96.77</c:v>
                </c:pt>
                <c:pt idx="281">
                  <c:v>96.63</c:v>
                </c:pt>
                <c:pt idx="282">
                  <c:v>94.44</c:v>
                </c:pt>
                <c:pt idx="283">
                  <c:v>93.52</c:v>
                </c:pt>
                <c:pt idx="284">
                  <c:v>90.73</c:v>
                </c:pt>
                <c:pt idx="285">
                  <c:v>90.9</c:v>
                </c:pt>
                <c:pt idx="286">
                  <c:v>91.02</c:v>
                </c:pt>
                <c:pt idx="287">
                  <c:v>89.06</c:v>
                </c:pt>
                <c:pt idx="288">
                  <c:v>89.93</c:v>
                </c:pt>
                <c:pt idx="289">
                  <c:v>90.8</c:v>
                </c:pt>
                <c:pt idx="290">
                  <c:v>89.78</c:v>
                </c:pt>
                <c:pt idx="291">
                  <c:v>89.06</c:v>
                </c:pt>
                <c:pt idx="292">
                  <c:v>91.22</c:v>
                </c:pt>
                <c:pt idx="293">
                  <c:v>91.52</c:v>
                </c:pt>
                <c:pt idx="294">
                  <c:v>89.47</c:v>
                </c:pt>
                <c:pt idx="295">
                  <c:v>91.51</c:v>
                </c:pt>
                <c:pt idx="296">
                  <c:v>84.99</c:v>
                </c:pt>
                <c:pt idx="297">
                  <c:v>80.22</c:v>
                </c:pt>
                <c:pt idx="298">
                  <c:v>83.48</c:v>
                </c:pt>
                <c:pt idx="299">
                  <c:v>86.21</c:v>
                </c:pt>
                <c:pt idx="300">
                  <c:v>86.67</c:v>
                </c:pt>
                <c:pt idx="301">
                  <c:v>87.26</c:v>
                </c:pt>
                <c:pt idx="302">
                  <c:v>84.89</c:v>
                </c:pt>
                <c:pt idx="303">
                  <c:v>82.54</c:v>
                </c:pt>
                <c:pt idx="304">
                  <c:v>86.88</c:v>
                </c:pt>
                <c:pt idx="305">
                  <c:v>83.98</c:v>
                </c:pt>
                <c:pt idx="306">
                  <c:v>84.45</c:v>
                </c:pt>
                <c:pt idx="307">
                  <c:v>83.94</c:v>
                </c:pt>
                <c:pt idx="308">
                  <c:v>84.19</c:v>
                </c:pt>
                <c:pt idx="309">
                  <c:v>83.66</c:v>
                </c:pt>
                <c:pt idx="310">
                  <c:v>85.18</c:v>
                </c:pt>
                <c:pt idx="311">
                  <c:v>85.75</c:v>
                </c:pt>
                <c:pt idx="312">
                  <c:v>87.84</c:v>
                </c:pt>
                <c:pt idx="313">
                  <c:v>84.96</c:v>
                </c:pt>
                <c:pt idx="314">
                  <c:v>81.2</c:v>
                </c:pt>
                <c:pt idx="315">
                  <c:v>81.41</c:v>
                </c:pt>
                <c:pt idx="316">
                  <c:v>82.19</c:v>
                </c:pt>
                <c:pt idx="317">
                  <c:v>81.59</c:v>
                </c:pt>
                <c:pt idx="318">
                  <c:v>83.4</c:v>
                </c:pt>
                <c:pt idx="319">
                  <c:v>82.61</c:v>
                </c:pt>
                <c:pt idx="320">
                  <c:v>84.31</c:v>
                </c:pt>
                <c:pt idx="321">
                  <c:v>85.32</c:v>
                </c:pt>
                <c:pt idx="322">
                  <c:v>87.23</c:v>
                </c:pt>
                <c:pt idx="323">
                  <c:v>91.5</c:v>
                </c:pt>
                <c:pt idx="324">
                  <c:v>92.55</c:v>
                </c:pt>
                <c:pt idx="325">
                  <c:v>91.94</c:v>
                </c:pt>
                <c:pt idx="326">
                  <c:v>89.45</c:v>
                </c:pt>
                <c:pt idx="327">
                  <c:v>88.62</c:v>
                </c:pt>
                <c:pt idx="328">
                  <c:v>86.43</c:v>
                </c:pt>
                <c:pt idx="329">
                  <c:v>85.31</c:v>
                </c:pt>
                <c:pt idx="330">
                  <c:v>87.14</c:v>
                </c:pt>
                <c:pt idx="331">
                  <c:v>89.33</c:v>
                </c:pt>
                <c:pt idx="332">
                  <c:v>88.75</c:v>
                </c:pt>
                <c:pt idx="333">
                  <c:v>84.66</c:v>
                </c:pt>
                <c:pt idx="334">
                  <c:v>83.03</c:v>
                </c:pt>
                <c:pt idx="335">
                  <c:v>80.709999999999994</c:v>
                </c:pt>
                <c:pt idx="336">
                  <c:v>82.16</c:v>
                </c:pt>
                <c:pt idx="337">
                  <c:v>81.17</c:v>
                </c:pt>
                <c:pt idx="338">
                  <c:v>81.63</c:v>
                </c:pt>
                <c:pt idx="339">
                  <c:v>82.58</c:v>
                </c:pt>
                <c:pt idx="340">
                  <c:v>83.28</c:v>
                </c:pt>
                <c:pt idx="341">
                  <c:v>82.86</c:v>
                </c:pt>
                <c:pt idx="342">
                  <c:v>83.13</c:v>
                </c:pt>
                <c:pt idx="343">
                  <c:v>80.400000000000006</c:v>
                </c:pt>
                <c:pt idx="344">
                  <c:v>83.72</c:v>
                </c:pt>
                <c:pt idx="345">
                  <c:v>83.21</c:v>
                </c:pt>
                <c:pt idx="346">
                  <c:v>83.08</c:v>
                </c:pt>
                <c:pt idx="347">
                  <c:v>85.01</c:v>
                </c:pt>
                <c:pt idx="348">
                  <c:v>83.73</c:v>
                </c:pt>
                <c:pt idx="349">
                  <c:v>83.16</c:v>
                </c:pt>
                <c:pt idx="350">
                  <c:v>83.53</c:v>
                </c:pt>
                <c:pt idx="351">
                  <c:v>85.7</c:v>
                </c:pt>
                <c:pt idx="352">
                  <c:v>86.4</c:v>
                </c:pt>
                <c:pt idx="353">
                  <c:v>85.64</c:v>
                </c:pt>
                <c:pt idx="354">
                  <c:v>87.14</c:v>
                </c:pt>
                <c:pt idx="355">
                  <c:v>89</c:v>
                </c:pt>
                <c:pt idx="356">
                  <c:v>85.52</c:v>
                </c:pt>
                <c:pt idx="357">
                  <c:v>87.4</c:v>
                </c:pt>
                <c:pt idx="358">
                  <c:v>87.3</c:v>
                </c:pt>
                <c:pt idx="359">
                  <c:v>88.66</c:v>
                </c:pt>
                <c:pt idx="360">
                  <c:v>88.19</c:v>
                </c:pt>
                <c:pt idx="361">
                  <c:v>89.89</c:v>
                </c:pt>
                <c:pt idx="362">
                  <c:v>90.67</c:v>
                </c:pt>
                <c:pt idx="363">
                  <c:v>90.29</c:v>
                </c:pt>
                <c:pt idx="364">
                  <c:v>92.65</c:v>
                </c:pt>
                <c:pt idx="365">
                  <c:v>91.13</c:v>
                </c:pt>
                <c:pt idx="366">
                  <c:v>90.62</c:v>
                </c:pt>
                <c:pt idx="367">
                  <c:v>89.13</c:v>
                </c:pt>
                <c:pt idx="368">
                  <c:v>89.14</c:v>
                </c:pt>
                <c:pt idx="369">
                  <c:v>87.84</c:v>
                </c:pt>
                <c:pt idx="370">
                  <c:v>88.78</c:v>
                </c:pt>
                <c:pt idx="371">
                  <c:v>91.33</c:v>
                </c:pt>
                <c:pt idx="372">
                  <c:v>91.29</c:v>
                </c:pt>
                <c:pt idx="373">
                  <c:v>92.81</c:v>
                </c:pt>
                <c:pt idx="374">
                  <c:v>92.97</c:v>
                </c:pt>
                <c:pt idx="375">
                  <c:v>94.76</c:v>
                </c:pt>
                <c:pt idx="376">
                  <c:v>92.91</c:v>
                </c:pt>
                <c:pt idx="377">
                  <c:v>92.02</c:v>
                </c:pt>
                <c:pt idx="378">
                  <c:v>91.91</c:v>
                </c:pt>
                <c:pt idx="379">
                  <c:v>93.37</c:v>
                </c:pt>
                <c:pt idx="380">
                  <c:v>98.47</c:v>
                </c:pt>
                <c:pt idx="381">
                  <c:v>98.18</c:v>
                </c:pt>
                <c:pt idx="382">
                  <c:v>102.74</c:v>
                </c:pt>
                <c:pt idx="383">
                  <c:v>104.03</c:v>
                </c:pt>
                <c:pt idx="384">
                  <c:v>104.39</c:v>
                </c:pt>
                <c:pt idx="385">
                  <c:v>106.88</c:v>
                </c:pt>
                <c:pt idx="386">
                  <c:v>108.17</c:v>
                </c:pt>
                <c:pt idx="387">
                  <c:v>107.51</c:v>
                </c:pt>
                <c:pt idx="388">
                  <c:v>104.89</c:v>
                </c:pt>
                <c:pt idx="389">
                  <c:v>105.13</c:v>
                </c:pt>
                <c:pt idx="390">
                  <c:v>104.4</c:v>
                </c:pt>
                <c:pt idx="391">
                  <c:v>104.71</c:v>
                </c:pt>
                <c:pt idx="392">
                  <c:v>103.28</c:v>
                </c:pt>
                <c:pt idx="393">
                  <c:v>105.05</c:v>
                </c:pt>
                <c:pt idx="394">
                  <c:v>104.79</c:v>
                </c:pt>
                <c:pt idx="395">
                  <c:v>106.08</c:v>
                </c:pt>
                <c:pt idx="396">
                  <c:v>102.89</c:v>
                </c:pt>
                <c:pt idx="397">
                  <c:v>102.61</c:v>
                </c:pt>
                <c:pt idx="398">
                  <c:v>102.73</c:v>
                </c:pt>
                <c:pt idx="399">
                  <c:v>103.93</c:v>
                </c:pt>
                <c:pt idx="400">
                  <c:v>103.77</c:v>
                </c:pt>
                <c:pt idx="401">
                  <c:v>100.09</c:v>
                </c:pt>
                <c:pt idx="402">
                  <c:v>100.2</c:v>
                </c:pt>
                <c:pt idx="403">
                  <c:v>98.37</c:v>
                </c:pt>
                <c:pt idx="404">
                  <c:v>98.04</c:v>
                </c:pt>
                <c:pt idx="405">
                  <c:v>97.47</c:v>
                </c:pt>
                <c:pt idx="406">
                  <c:v>96.9</c:v>
                </c:pt>
                <c:pt idx="407">
                  <c:v>96.8</c:v>
                </c:pt>
                <c:pt idx="408">
                  <c:v>98.72</c:v>
                </c:pt>
                <c:pt idx="409">
                  <c:v>98.79</c:v>
                </c:pt>
                <c:pt idx="410">
                  <c:v>98.26</c:v>
                </c:pt>
                <c:pt idx="411">
                  <c:v>99.7</c:v>
                </c:pt>
                <c:pt idx="412">
                  <c:v>99.02</c:v>
                </c:pt>
                <c:pt idx="413">
                  <c:v>99.66</c:v>
                </c:pt>
                <c:pt idx="414">
                  <c:v>100.88</c:v>
                </c:pt>
                <c:pt idx="415">
                  <c:v>104.3</c:v>
                </c:pt>
                <c:pt idx="416">
                  <c:v>104.89</c:v>
                </c:pt>
                <c:pt idx="417">
                  <c:v>106.37</c:v>
                </c:pt>
                <c:pt idx="418">
                  <c:v>104.49</c:v>
                </c:pt>
                <c:pt idx="419">
                  <c:v>108.24</c:v>
                </c:pt>
                <c:pt idx="420">
                  <c:v>107.9</c:v>
                </c:pt>
                <c:pt idx="421">
                  <c:v>109.39</c:v>
                </c:pt>
                <c:pt idx="422">
                  <c:v>112.67</c:v>
                </c:pt>
                <c:pt idx="423">
                  <c:v>113.5</c:v>
                </c:pt>
                <c:pt idx="424">
                  <c:v>112.54</c:v>
                </c:pt>
                <c:pt idx="425">
                  <c:v>112.75</c:v>
                </c:pt>
                <c:pt idx="426">
                  <c:v>112.71</c:v>
                </c:pt>
                <c:pt idx="427">
                  <c:v>113.79</c:v>
                </c:pt>
                <c:pt idx="428">
                  <c:v>114.37</c:v>
                </c:pt>
                <c:pt idx="429">
                  <c:v>115.12</c:v>
                </c:pt>
                <c:pt idx="430">
                  <c:v>114.22</c:v>
                </c:pt>
                <c:pt idx="431">
                  <c:v>111.13</c:v>
                </c:pt>
                <c:pt idx="432">
                  <c:v>111.18</c:v>
                </c:pt>
                <c:pt idx="433">
                  <c:v>110.3</c:v>
                </c:pt>
                <c:pt idx="434">
                  <c:v>105.94</c:v>
                </c:pt>
                <c:pt idx="435">
                  <c:v>106.55</c:v>
                </c:pt>
                <c:pt idx="436">
                  <c:v>108.23</c:v>
                </c:pt>
                <c:pt idx="437">
                  <c:v>107.14</c:v>
                </c:pt>
                <c:pt idx="438">
                  <c:v>107.16</c:v>
                </c:pt>
                <c:pt idx="439">
                  <c:v>103.22</c:v>
                </c:pt>
                <c:pt idx="440">
                  <c:v>104.24</c:v>
                </c:pt>
                <c:pt idx="441">
                  <c:v>104.19</c:v>
                </c:pt>
                <c:pt idx="442">
                  <c:v>105.13</c:v>
                </c:pt>
                <c:pt idx="443">
                  <c:v>104.81</c:v>
                </c:pt>
                <c:pt idx="444">
                  <c:v>105.29</c:v>
                </c:pt>
                <c:pt idx="445">
                  <c:v>107.27</c:v>
                </c:pt>
                <c:pt idx="446">
                  <c:v>104.86</c:v>
                </c:pt>
                <c:pt idx="447">
                  <c:v>103.8</c:v>
                </c:pt>
                <c:pt idx="448">
                  <c:v>104.54</c:v>
                </c:pt>
                <c:pt idx="449">
                  <c:v>105.33</c:v>
                </c:pt>
                <c:pt idx="450">
                  <c:v>102.3</c:v>
                </c:pt>
                <c:pt idx="451">
                  <c:v>94.22</c:v>
                </c:pt>
                <c:pt idx="452">
                  <c:v>94.42</c:v>
                </c:pt>
                <c:pt idx="453">
                  <c:v>92.74</c:v>
                </c:pt>
                <c:pt idx="454">
                  <c:v>95.17</c:v>
                </c:pt>
                <c:pt idx="455">
                  <c:v>91.91</c:v>
                </c:pt>
                <c:pt idx="456">
                  <c:v>92.3</c:v>
                </c:pt>
                <c:pt idx="457">
                  <c:v>89.61</c:v>
                </c:pt>
                <c:pt idx="458">
                  <c:v>92.38</c:v>
                </c:pt>
                <c:pt idx="459">
                  <c:v>92.35</c:v>
                </c:pt>
                <c:pt idx="460">
                  <c:v>94.75</c:v>
                </c:pt>
                <c:pt idx="461">
                  <c:v>98.2</c:v>
                </c:pt>
                <c:pt idx="462">
                  <c:v>100.9</c:v>
                </c:pt>
                <c:pt idx="463">
                  <c:v>98.33</c:v>
                </c:pt>
                <c:pt idx="464">
                  <c:v>98.93</c:v>
                </c:pt>
                <c:pt idx="465">
                  <c:v>99.16</c:v>
                </c:pt>
                <c:pt idx="466">
                  <c:v>96.85</c:v>
                </c:pt>
                <c:pt idx="467">
                  <c:v>98.64</c:v>
                </c:pt>
                <c:pt idx="468">
                  <c:v>97.73</c:v>
                </c:pt>
                <c:pt idx="469">
                  <c:v>102.59</c:v>
                </c:pt>
                <c:pt idx="470">
                  <c:v>104.28</c:v>
                </c:pt>
                <c:pt idx="471">
                  <c:v>103.7</c:v>
                </c:pt>
                <c:pt idx="472">
                  <c:v>104.96</c:v>
                </c:pt>
                <c:pt idx="473">
                  <c:v>106.45</c:v>
                </c:pt>
                <c:pt idx="474">
                  <c:v>105.78</c:v>
                </c:pt>
                <c:pt idx="475">
                  <c:v>106.78</c:v>
                </c:pt>
                <c:pt idx="476">
                  <c:v>107</c:v>
                </c:pt>
                <c:pt idx="477">
                  <c:v>106.75</c:v>
                </c:pt>
                <c:pt idx="478">
                  <c:v>107.64</c:v>
                </c:pt>
                <c:pt idx="479">
                  <c:v>111.37</c:v>
                </c:pt>
                <c:pt idx="480">
                  <c:v>112.37</c:v>
                </c:pt>
                <c:pt idx="481">
                  <c:v>114.28</c:v>
                </c:pt>
                <c:pt idx="482">
                  <c:v>115.54</c:v>
                </c:pt>
                <c:pt idx="483">
                  <c:v>115.28</c:v>
                </c:pt>
                <c:pt idx="484">
                  <c:v>112.11</c:v>
                </c:pt>
                <c:pt idx="485">
                  <c:v>113.86</c:v>
                </c:pt>
                <c:pt idx="486">
                  <c:v>112.57</c:v>
                </c:pt>
                <c:pt idx="487">
                  <c:v>112.99</c:v>
                </c:pt>
                <c:pt idx="488">
                  <c:v>113.21</c:v>
                </c:pt>
                <c:pt idx="489">
                  <c:v>119.75</c:v>
                </c:pt>
                <c:pt idx="490">
                  <c:v>128.47</c:v>
                </c:pt>
                <c:pt idx="491">
                  <c:v>129.37</c:v>
                </c:pt>
                <c:pt idx="492">
                  <c:v>125.96</c:v>
                </c:pt>
                <c:pt idx="493">
                  <c:v>128.29</c:v>
                </c:pt>
                <c:pt idx="494">
                  <c:v>126.1</c:v>
                </c:pt>
                <c:pt idx="495">
                  <c:v>129.13999999999999</c:v>
                </c:pt>
                <c:pt idx="496">
                  <c:v>130.69</c:v>
                </c:pt>
                <c:pt idx="497">
                  <c:v>131.37</c:v>
                </c:pt>
                <c:pt idx="498">
                  <c:v>132.61000000000001</c:v>
                </c:pt>
                <c:pt idx="499">
                  <c:v>133.13</c:v>
                </c:pt>
                <c:pt idx="500">
                  <c:v>130.91999999999999</c:v>
                </c:pt>
                <c:pt idx="501">
                  <c:v>128.27000000000001</c:v>
                </c:pt>
                <c:pt idx="502">
                  <c:v>122.35</c:v>
                </c:pt>
                <c:pt idx="503">
                  <c:v>122.9</c:v>
                </c:pt>
                <c:pt idx="504">
                  <c:v>122.21</c:v>
                </c:pt>
                <c:pt idx="505">
                  <c:v>122.34</c:v>
                </c:pt>
                <c:pt idx="506">
                  <c:v>121</c:v>
                </c:pt>
                <c:pt idx="507">
                  <c:v>121.53</c:v>
                </c:pt>
                <c:pt idx="508">
                  <c:v>119.92</c:v>
                </c:pt>
                <c:pt idx="509">
                  <c:v>119.34</c:v>
                </c:pt>
                <c:pt idx="510">
                  <c:v>118.25</c:v>
                </c:pt>
                <c:pt idx="511">
                  <c:v>116.98</c:v>
                </c:pt>
                <c:pt idx="512">
                  <c:v>117.09</c:v>
                </c:pt>
                <c:pt idx="513">
                  <c:v>119.08</c:v>
                </c:pt>
                <c:pt idx="514">
                  <c:v>120.97</c:v>
                </c:pt>
                <c:pt idx="515">
                  <c:v>118.98</c:v>
                </c:pt>
                <c:pt idx="516">
                  <c:v>120.63</c:v>
                </c:pt>
                <c:pt idx="517">
                  <c:v>123.49</c:v>
                </c:pt>
                <c:pt idx="518">
                  <c:v>124.57</c:v>
                </c:pt>
                <c:pt idx="519">
                  <c:v>127.83</c:v>
                </c:pt>
                <c:pt idx="520">
                  <c:v>127.2</c:v>
                </c:pt>
                <c:pt idx="521">
                  <c:v>124.45</c:v>
                </c:pt>
                <c:pt idx="522">
                  <c:v>124.3</c:v>
                </c:pt>
                <c:pt idx="523">
                  <c:v>124.36</c:v>
                </c:pt>
                <c:pt idx="524">
                  <c:v>121.25</c:v>
                </c:pt>
                <c:pt idx="525">
                  <c:v>123.56</c:v>
                </c:pt>
                <c:pt idx="526">
                  <c:v>126.09</c:v>
                </c:pt>
                <c:pt idx="527">
                  <c:v>127.84</c:v>
                </c:pt>
                <c:pt idx="528">
                  <c:v>127.68</c:v>
                </c:pt>
                <c:pt idx="529">
                  <c:v>130.08000000000001</c:v>
                </c:pt>
                <c:pt idx="530">
                  <c:v>124.95</c:v>
                </c:pt>
                <c:pt idx="531">
                  <c:v>127.95</c:v>
                </c:pt>
                <c:pt idx="532">
                  <c:v>130.25</c:v>
                </c:pt>
                <c:pt idx="533">
                  <c:v>127.89</c:v>
                </c:pt>
                <c:pt idx="534">
                  <c:v>126.33</c:v>
                </c:pt>
                <c:pt idx="535">
                  <c:v>126.19</c:v>
                </c:pt>
                <c:pt idx="536">
                  <c:v>127.29</c:v>
                </c:pt>
                <c:pt idx="537">
                  <c:v>125.11</c:v>
                </c:pt>
                <c:pt idx="538">
                  <c:v>125.28</c:v>
                </c:pt>
                <c:pt idx="539">
                  <c:v>126.75</c:v>
                </c:pt>
                <c:pt idx="540">
                  <c:v>126.32</c:v>
                </c:pt>
                <c:pt idx="541">
                  <c:v>127.82</c:v>
                </c:pt>
                <c:pt idx="542">
                  <c:v>128.09</c:v>
                </c:pt>
                <c:pt idx="543">
                  <c:v>126.6</c:v>
                </c:pt>
                <c:pt idx="544">
                  <c:v>124.82</c:v>
                </c:pt>
                <c:pt idx="545">
                  <c:v>123.3</c:v>
                </c:pt>
                <c:pt idx="546">
                  <c:v>124.8</c:v>
                </c:pt>
                <c:pt idx="547">
                  <c:v>125.99</c:v>
                </c:pt>
                <c:pt idx="548">
                  <c:v>124.57</c:v>
                </c:pt>
                <c:pt idx="549">
                  <c:v>123.68</c:v>
                </c:pt>
                <c:pt idx="550">
                  <c:v>126.1</c:v>
                </c:pt>
                <c:pt idx="551">
                  <c:v>124.8</c:v>
                </c:pt>
                <c:pt idx="552">
                  <c:v>124.97</c:v>
                </c:pt>
                <c:pt idx="553">
                  <c:v>123.43</c:v>
                </c:pt>
                <c:pt idx="554">
                  <c:v>123.98</c:v>
                </c:pt>
                <c:pt idx="555">
                  <c:v>127.76</c:v>
                </c:pt>
                <c:pt idx="556">
                  <c:v>131.66</c:v>
                </c:pt>
                <c:pt idx="557">
                  <c:v>127.86</c:v>
                </c:pt>
                <c:pt idx="558">
                  <c:v>128.84</c:v>
                </c:pt>
                <c:pt idx="559">
                  <c:v>127.88</c:v>
                </c:pt>
                <c:pt idx="560">
                  <c:v>130.88999999999999</c:v>
                </c:pt>
                <c:pt idx="561">
                  <c:v>131.37</c:v>
                </c:pt>
                <c:pt idx="562">
                  <c:v>131.03</c:v>
                </c:pt>
                <c:pt idx="563">
                  <c:v>126.31</c:v>
                </c:pt>
                <c:pt idx="564">
                  <c:v>126.57</c:v>
                </c:pt>
                <c:pt idx="565">
                  <c:v>126.01</c:v>
                </c:pt>
                <c:pt idx="566">
                  <c:v>127.58</c:v>
                </c:pt>
                <c:pt idx="567">
                  <c:v>129.32</c:v>
                </c:pt>
                <c:pt idx="568">
                  <c:v>132</c:v>
                </c:pt>
                <c:pt idx="569">
                  <c:v>126.08</c:v>
                </c:pt>
                <c:pt idx="570">
                  <c:v>126.87</c:v>
                </c:pt>
                <c:pt idx="571">
                  <c:v>123.47</c:v>
                </c:pt>
                <c:pt idx="572">
                  <c:v>121.17</c:v>
                </c:pt>
                <c:pt idx="573">
                  <c:v>121.88</c:v>
                </c:pt>
                <c:pt idx="574">
                  <c:v>123.19</c:v>
                </c:pt>
                <c:pt idx="575">
                  <c:v>120.32</c:v>
                </c:pt>
                <c:pt idx="576">
                  <c:v>118.4</c:v>
                </c:pt>
                <c:pt idx="577">
                  <c:v>122.09</c:v>
                </c:pt>
                <c:pt idx="578">
                  <c:v>124.31</c:v>
                </c:pt>
                <c:pt idx="579">
                  <c:v>123.78</c:v>
                </c:pt>
                <c:pt idx="580">
                  <c:v>123.36</c:v>
                </c:pt>
                <c:pt idx="581">
                  <c:v>122.49</c:v>
                </c:pt>
                <c:pt idx="582">
                  <c:v>120.62</c:v>
                </c:pt>
                <c:pt idx="583">
                  <c:v>116.61</c:v>
                </c:pt>
                <c:pt idx="584">
                  <c:v>117.49</c:v>
                </c:pt>
                <c:pt idx="585">
                  <c:v>118.99</c:v>
                </c:pt>
                <c:pt idx="586">
                  <c:v>117.99</c:v>
                </c:pt>
                <c:pt idx="587">
                  <c:v>121.21</c:v>
                </c:pt>
                <c:pt idx="588">
                  <c:v>121.5</c:v>
                </c:pt>
                <c:pt idx="589">
                  <c:v>119.8</c:v>
                </c:pt>
                <c:pt idx="590">
                  <c:v>123.03</c:v>
                </c:pt>
                <c:pt idx="591">
                  <c:v>124.04</c:v>
                </c:pt>
                <c:pt idx="592">
                  <c:v>122.13</c:v>
                </c:pt>
                <c:pt idx="593">
                  <c:v>125.97</c:v>
                </c:pt>
                <c:pt idx="594">
                  <c:v>131.31</c:v>
                </c:pt>
                <c:pt idx="595">
                  <c:v>127.88</c:v>
                </c:pt>
                <c:pt idx="596">
                  <c:v>125.67</c:v>
                </c:pt>
                <c:pt idx="597">
                  <c:v>125.67</c:v>
                </c:pt>
                <c:pt idx="598">
                  <c:v>127.71</c:v>
                </c:pt>
                <c:pt idx="599">
                  <c:v>126.68</c:v>
                </c:pt>
                <c:pt idx="600">
                  <c:v>123.11</c:v>
                </c:pt>
                <c:pt idx="601">
                  <c:v>123.64</c:v>
                </c:pt>
                <c:pt idx="602">
                  <c:v>121.21</c:v>
                </c:pt>
                <c:pt idx="603">
                  <c:v>116.13</c:v>
                </c:pt>
                <c:pt idx="604">
                  <c:v>119.33</c:v>
                </c:pt>
                <c:pt idx="605">
                  <c:v>120.5</c:v>
                </c:pt>
                <c:pt idx="606">
                  <c:v>119.21</c:v>
                </c:pt>
                <c:pt idx="607">
                  <c:v>119.08</c:v>
                </c:pt>
                <c:pt idx="608">
                  <c:v>121.71</c:v>
                </c:pt>
                <c:pt idx="609">
                  <c:v>119.17</c:v>
                </c:pt>
                <c:pt idx="610">
                  <c:v>117.62</c:v>
                </c:pt>
                <c:pt idx="611">
                  <c:v>119.7</c:v>
                </c:pt>
                <c:pt idx="612">
                  <c:v>119.01</c:v>
                </c:pt>
                <c:pt idx="613">
                  <c:v>123.43</c:v>
                </c:pt>
                <c:pt idx="614">
                  <c:v>122.21</c:v>
                </c:pt>
                <c:pt idx="615">
                  <c:v>121.25</c:v>
                </c:pt>
                <c:pt idx="616">
                  <c:v>122.16</c:v>
                </c:pt>
                <c:pt idx="617">
                  <c:v>122.9</c:v>
                </c:pt>
                <c:pt idx="618">
                  <c:v>124.68</c:v>
                </c:pt>
                <c:pt idx="619">
                  <c:v>124.12</c:v>
                </c:pt>
                <c:pt idx="620">
                  <c:v>125.26</c:v>
                </c:pt>
                <c:pt idx="621">
                  <c:v>124.42</c:v>
                </c:pt>
                <c:pt idx="622">
                  <c:v>124.16</c:v>
                </c:pt>
                <c:pt idx="623">
                  <c:v>124.12</c:v>
                </c:pt>
                <c:pt idx="624">
                  <c:v>123.8</c:v>
                </c:pt>
                <c:pt idx="625">
                  <c:v>122.23</c:v>
                </c:pt>
                <c:pt idx="626">
                  <c:v>123.21</c:v>
                </c:pt>
                <c:pt idx="627">
                  <c:v>123.4</c:v>
                </c:pt>
                <c:pt idx="628">
                  <c:v>122.72</c:v>
                </c:pt>
                <c:pt idx="629">
                  <c:v>120.77</c:v>
                </c:pt>
                <c:pt idx="630">
                  <c:v>121.28</c:v>
                </c:pt>
                <c:pt idx="631">
                  <c:v>124.26</c:v>
                </c:pt>
                <c:pt idx="632">
                  <c:v>126.61</c:v>
                </c:pt>
                <c:pt idx="633">
                  <c:v>129.32</c:v>
                </c:pt>
                <c:pt idx="634">
                  <c:v>132.37</c:v>
                </c:pt>
                <c:pt idx="635">
                  <c:v>137.01</c:v>
                </c:pt>
                <c:pt idx="636">
                  <c:v>134.85</c:v>
                </c:pt>
                <c:pt idx="637">
                  <c:v>136.41</c:v>
                </c:pt>
                <c:pt idx="638">
                  <c:v>138.59</c:v>
                </c:pt>
                <c:pt idx="639">
                  <c:v>141.18</c:v>
                </c:pt>
                <c:pt idx="640">
                  <c:v>143.62</c:v>
                </c:pt>
                <c:pt idx="641">
                  <c:v>137.63</c:v>
                </c:pt>
                <c:pt idx="642">
                  <c:v>140.02000000000001</c:v>
                </c:pt>
                <c:pt idx="643">
                  <c:v>142</c:v>
                </c:pt>
                <c:pt idx="644">
                  <c:v>140.97999999999999</c:v>
                </c:pt>
                <c:pt idx="645">
                  <c:v>141.34</c:v>
                </c:pt>
                <c:pt idx="646">
                  <c:v>142.15</c:v>
                </c:pt>
                <c:pt idx="647">
                  <c:v>137.03</c:v>
                </c:pt>
                <c:pt idx="648">
                  <c:v>133.05000000000001</c:v>
                </c:pt>
                <c:pt idx="649">
                  <c:v>129.51</c:v>
                </c:pt>
                <c:pt idx="650">
                  <c:v>130.31</c:v>
                </c:pt>
                <c:pt idx="651">
                  <c:v>127.59</c:v>
                </c:pt>
                <c:pt idx="652">
                  <c:v>130.65</c:v>
                </c:pt>
                <c:pt idx="653">
                  <c:v>130.93</c:v>
                </c:pt>
                <c:pt idx="654">
                  <c:v>129.28</c:v>
                </c:pt>
                <c:pt idx="655">
                  <c:v>133.35</c:v>
                </c:pt>
                <c:pt idx="656">
                  <c:v>136.16</c:v>
                </c:pt>
                <c:pt idx="657">
                  <c:v>136.27000000000001</c:v>
                </c:pt>
                <c:pt idx="658">
                  <c:v>134.28</c:v>
                </c:pt>
                <c:pt idx="659">
                  <c:v>134.65</c:v>
                </c:pt>
                <c:pt idx="660">
                  <c:v>132.97999999999999</c:v>
                </c:pt>
                <c:pt idx="661">
                  <c:v>134.75</c:v>
                </c:pt>
                <c:pt idx="662">
                  <c:v>134.79</c:v>
                </c:pt>
                <c:pt idx="663">
                  <c:v>139.28</c:v>
                </c:pt>
                <c:pt idx="664">
                  <c:v>141.96</c:v>
                </c:pt>
                <c:pt idx="665">
                  <c:v>141.25</c:v>
                </c:pt>
                <c:pt idx="666">
                  <c:v>140.08000000000001</c:v>
                </c:pt>
                <c:pt idx="667">
                  <c:v>140.58000000000001</c:v>
                </c:pt>
                <c:pt idx="668">
                  <c:v>142.36000000000001</c:v>
                </c:pt>
                <c:pt idx="669">
                  <c:v>138.13999999999999</c:v>
                </c:pt>
                <c:pt idx="670">
                  <c:v>137.85</c:v>
                </c:pt>
                <c:pt idx="671">
                  <c:v>138.27000000000001</c:v>
                </c:pt>
                <c:pt idx="672">
                  <c:v>137.12</c:v>
                </c:pt>
                <c:pt idx="673">
                  <c:v>139.77000000000001</c:v>
                </c:pt>
                <c:pt idx="674">
                  <c:v>142.21</c:v>
                </c:pt>
                <c:pt idx="675">
                  <c:v>143.27000000000001</c:v>
                </c:pt>
                <c:pt idx="676">
                  <c:v>146.5</c:v>
                </c:pt>
                <c:pt idx="677">
                  <c:v>151.19</c:v>
                </c:pt>
                <c:pt idx="678">
                  <c:v>154.56</c:v>
                </c:pt>
                <c:pt idx="679">
                  <c:v>155.05000000000001</c:v>
                </c:pt>
                <c:pt idx="680">
                  <c:v>154.93</c:v>
                </c:pt>
                <c:pt idx="681">
                  <c:v>159.66</c:v>
                </c:pt>
                <c:pt idx="682">
                  <c:v>158.12</c:v>
                </c:pt>
                <c:pt idx="683">
                  <c:v>157.21</c:v>
                </c:pt>
                <c:pt idx="684">
                  <c:v>157.55000000000001</c:v>
                </c:pt>
                <c:pt idx="685">
                  <c:v>152.77000000000001</c:v>
                </c:pt>
                <c:pt idx="686">
                  <c:v>153.47</c:v>
                </c:pt>
                <c:pt idx="687">
                  <c:v>154.94</c:v>
                </c:pt>
                <c:pt idx="688">
                  <c:v>153.13</c:v>
                </c:pt>
                <c:pt idx="689">
                  <c:v>151.85</c:v>
                </c:pt>
                <c:pt idx="690">
                  <c:v>152.21</c:v>
                </c:pt>
                <c:pt idx="691">
                  <c:v>151.19999999999999</c:v>
                </c:pt>
                <c:pt idx="692">
                  <c:v>151.91999999999999</c:v>
                </c:pt>
                <c:pt idx="693">
                  <c:v>149.07</c:v>
                </c:pt>
                <c:pt idx="694">
                  <c:v>149.44</c:v>
                </c:pt>
                <c:pt idx="695">
                  <c:v>148.41999999999999</c:v>
                </c:pt>
                <c:pt idx="696">
                  <c:v>149.03</c:v>
                </c:pt>
                <c:pt idx="697">
                  <c:v>153.04</c:v>
                </c:pt>
                <c:pt idx="698">
                  <c:v>155.49</c:v>
                </c:pt>
                <c:pt idx="699">
                  <c:v>156.32</c:v>
                </c:pt>
                <c:pt idx="700">
                  <c:v>159.71</c:v>
                </c:pt>
                <c:pt idx="701">
                  <c:v>169.73</c:v>
                </c:pt>
                <c:pt idx="702">
                  <c:v>172.36</c:v>
                </c:pt>
                <c:pt idx="703">
                  <c:v>170.77</c:v>
                </c:pt>
                <c:pt idx="704">
                  <c:v>168.5</c:v>
                </c:pt>
                <c:pt idx="705">
                  <c:v>166.92</c:v>
                </c:pt>
                <c:pt idx="706">
                  <c:v>169.66</c:v>
                </c:pt>
                <c:pt idx="707">
                  <c:v>167.5</c:v>
                </c:pt>
                <c:pt idx="708">
                  <c:v>169.97</c:v>
                </c:pt>
                <c:pt idx="709">
                  <c:v>169.81</c:v>
                </c:pt>
                <c:pt idx="710">
                  <c:v>171.54</c:v>
                </c:pt>
                <c:pt idx="711">
                  <c:v>167.75</c:v>
                </c:pt>
                <c:pt idx="712">
                  <c:v>168.14</c:v>
                </c:pt>
                <c:pt idx="713">
                  <c:v>167.04</c:v>
                </c:pt>
                <c:pt idx="714">
                  <c:v>169.62</c:v>
                </c:pt>
                <c:pt idx="715">
                  <c:v>176.38</c:v>
                </c:pt>
                <c:pt idx="716">
                  <c:v>176.3</c:v>
                </c:pt>
                <c:pt idx="717">
                  <c:v>177.46</c:v>
                </c:pt>
                <c:pt idx="718">
                  <c:v>183.16</c:v>
                </c:pt>
                <c:pt idx="719">
                  <c:v>180.66</c:v>
                </c:pt>
                <c:pt idx="720">
                  <c:v>181.56</c:v>
                </c:pt>
                <c:pt idx="721">
                  <c:v>181.21</c:v>
                </c:pt>
                <c:pt idx="722">
                  <c:v>181.41</c:v>
                </c:pt>
                <c:pt idx="723">
                  <c:v>183.01</c:v>
                </c:pt>
                <c:pt idx="724">
                  <c:v>184.91</c:v>
                </c:pt>
                <c:pt idx="725">
                  <c:v>185.03</c:v>
                </c:pt>
                <c:pt idx="726">
                  <c:v>194.01</c:v>
                </c:pt>
                <c:pt idx="727">
                  <c:v>199.05</c:v>
                </c:pt>
                <c:pt idx="728">
                  <c:v>193.12</c:v>
                </c:pt>
                <c:pt idx="729">
                  <c:v>191.66</c:v>
                </c:pt>
                <c:pt idx="730">
                  <c:v>189.02</c:v>
                </c:pt>
                <c:pt idx="731">
                  <c:v>191.09</c:v>
                </c:pt>
                <c:pt idx="732">
                  <c:v>187.05</c:v>
                </c:pt>
                <c:pt idx="733">
                  <c:v>186.17</c:v>
                </c:pt>
                <c:pt idx="734">
                  <c:v>185.5</c:v>
                </c:pt>
                <c:pt idx="735">
                  <c:v>187.2</c:v>
                </c:pt>
                <c:pt idx="736">
                  <c:v>187</c:v>
                </c:pt>
                <c:pt idx="737">
                  <c:v>185.35</c:v>
                </c:pt>
                <c:pt idx="738">
                  <c:v>189.57</c:v>
                </c:pt>
                <c:pt idx="739">
                  <c:v>192.41</c:v>
                </c:pt>
                <c:pt idx="740">
                  <c:v>190.3</c:v>
                </c:pt>
                <c:pt idx="741">
                  <c:v>188.42</c:v>
                </c:pt>
                <c:pt idx="742">
                  <c:v>188.46</c:v>
                </c:pt>
                <c:pt idx="743">
                  <c:v>183.11</c:v>
                </c:pt>
                <c:pt idx="744">
                  <c:v>171.7</c:v>
                </c:pt>
                <c:pt idx="745">
                  <c:v>168.91</c:v>
                </c:pt>
                <c:pt idx="746">
                  <c:v>170.84</c:v>
                </c:pt>
                <c:pt idx="747">
                  <c:v>172.19</c:v>
                </c:pt>
                <c:pt idx="748">
                  <c:v>175.69</c:v>
                </c:pt>
                <c:pt idx="749">
                  <c:v>176.46</c:v>
                </c:pt>
                <c:pt idx="750">
                  <c:v>174.01</c:v>
                </c:pt>
                <c:pt idx="751">
                  <c:v>172.05</c:v>
                </c:pt>
                <c:pt idx="752">
                  <c:v>172.42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AE-4A1D-A46E-0C9F2CBBD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8661887"/>
        <c:axId val="1538677279"/>
      </c:lineChart>
      <c:dateAx>
        <c:axId val="153866188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38677279"/>
        <c:crosses val="autoZero"/>
        <c:auto val="1"/>
        <c:lblOffset val="100"/>
        <c:baseTimeUnit val="days"/>
      </c:dateAx>
      <c:valAx>
        <c:axId val="153867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38661887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'Pair trade'!$J$3</c:f>
              <c:strCache>
                <c:ptCount val="1"/>
                <c:pt idx="0">
                  <c:v>Ratio Norm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'Pair trade'!$E$4:$E$756</c:f>
              <c:numCache>
                <c:formatCode>m/d/yyyy</c:formatCode>
                <c:ptCount val="753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44579</c:v>
                </c:pt>
                <c:pt idx="11">
                  <c:v>44580</c:v>
                </c:pt>
                <c:pt idx="12">
                  <c:v>44581</c:v>
                </c:pt>
                <c:pt idx="13">
                  <c:v>44582</c:v>
                </c:pt>
                <c:pt idx="14">
                  <c:v>44585</c:v>
                </c:pt>
                <c:pt idx="15">
                  <c:v>44586</c:v>
                </c:pt>
                <c:pt idx="16">
                  <c:v>44587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44614</c:v>
                </c:pt>
                <c:pt idx="35">
                  <c:v>44615</c:v>
                </c:pt>
                <c:pt idx="36">
                  <c:v>44616</c:v>
                </c:pt>
                <c:pt idx="37">
                  <c:v>44617</c:v>
                </c:pt>
                <c:pt idx="38">
                  <c:v>44620</c:v>
                </c:pt>
                <c:pt idx="39">
                  <c:v>44621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44672</c:v>
                </c:pt>
                <c:pt idx="76">
                  <c:v>44673</c:v>
                </c:pt>
                <c:pt idx="77">
                  <c:v>44676</c:v>
                </c:pt>
                <c:pt idx="78">
                  <c:v>44677</c:v>
                </c:pt>
                <c:pt idx="79">
                  <c:v>44678</c:v>
                </c:pt>
                <c:pt idx="80">
                  <c:v>44679</c:v>
                </c:pt>
                <c:pt idx="81">
                  <c:v>44680</c:v>
                </c:pt>
                <c:pt idx="82">
                  <c:v>44683</c:v>
                </c:pt>
                <c:pt idx="83">
                  <c:v>44684</c:v>
                </c:pt>
                <c:pt idx="84">
                  <c:v>44685</c:v>
                </c:pt>
                <c:pt idx="85">
                  <c:v>44686</c:v>
                </c:pt>
                <c:pt idx="86">
                  <c:v>44687</c:v>
                </c:pt>
                <c:pt idx="87">
                  <c:v>44690</c:v>
                </c:pt>
                <c:pt idx="88">
                  <c:v>44691</c:v>
                </c:pt>
                <c:pt idx="89">
                  <c:v>44692</c:v>
                </c:pt>
                <c:pt idx="90">
                  <c:v>44693</c:v>
                </c:pt>
                <c:pt idx="91">
                  <c:v>44694</c:v>
                </c:pt>
                <c:pt idx="92">
                  <c:v>44697</c:v>
                </c:pt>
                <c:pt idx="93">
                  <c:v>44698</c:v>
                </c:pt>
                <c:pt idx="94">
                  <c:v>44699</c:v>
                </c:pt>
                <c:pt idx="95">
                  <c:v>44700</c:v>
                </c:pt>
                <c:pt idx="96">
                  <c:v>44701</c:v>
                </c:pt>
                <c:pt idx="97">
                  <c:v>44704</c:v>
                </c:pt>
                <c:pt idx="98">
                  <c:v>44705</c:v>
                </c:pt>
                <c:pt idx="99">
                  <c:v>44706</c:v>
                </c:pt>
                <c:pt idx="100">
                  <c:v>44707</c:v>
                </c:pt>
                <c:pt idx="101">
                  <c:v>44708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44728</c:v>
                </c:pt>
                <c:pt idx="115">
                  <c:v>44729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44782</c:v>
                </c:pt>
                <c:pt idx="151">
                  <c:v>44783</c:v>
                </c:pt>
                <c:pt idx="152">
                  <c:v>44784</c:v>
                </c:pt>
                <c:pt idx="153">
                  <c:v>44785</c:v>
                </c:pt>
                <c:pt idx="154">
                  <c:v>44788</c:v>
                </c:pt>
                <c:pt idx="155">
                  <c:v>44789</c:v>
                </c:pt>
                <c:pt idx="156">
                  <c:v>44790</c:v>
                </c:pt>
                <c:pt idx="157">
                  <c:v>44791</c:v>
                </c:pt>
                <c:pt idx="158">
                  <c:v>44792</c:v>
                </c:pt>
                <c:pt idx="159">
                  <c:v>44795</c:v>
                </c:pt>
                <c:pt idx="160">
                  <c:v>44796</c:v>
                </c:pt>
                <c:pt idx="161">
                  <c:v>44797</c:v>
                </c:pt>
                <c:pt idx="162">
                  <c:v>44798</c:v>
                </c:pt>
                <c:pt idx="163">
                  <c:v>44799</c:v>
                </c:pt>
                <c:pt idx="164">
                  <c:v>44802</c:v>
                </c:pt>
                <c:pt idx="165">
                  <c:v>44803</c:v>
                </c:pt>
                <c:pt idx="166">
                  <c:v>44804</c:v>
                </c:pt>
                <c:pt idx="167">
                  <c:v>44805</c:v>
                </c:pt>
                <c:pt idx="168">
                  <c:v>44806</c:v>
                </c:pt>
                <c:pt idx="169">
                  <c:v>44810</c:v>
                </c:pt>
                <c:pt idx="170">
                  <c:v>44811</c:v>
                </c:pt>
                <c:pt idx="171">
                  <c:v>44812</c:v>
                </c:pt>
                <c:pt idx="172">
                  <c:v>44813</c:v>
                </c:pt>
                <c:pt idx="173">
                  <c:v>44816</c:v>
                </c:pt>
                <c:pt idx="174">
                  <c:v>44817</c:v>
                </c:pt>
                <c:pt idx="175">
                  <c:v>44818</c:v>
                </c:pt>
                <c:pt idx="176">
                  <c:v>44819</c:v>
                </c:pt>
                <c:pt idx="177">
                  <c:v>44820</c:v>
                </c:pt>
                <c:pt idx="178">
                  <c:v>44823</c:v>
                </c:pt>
                <c:pt idx="179">
                  <c:v>44824</c:v>
                </c:pt>
                <c:pt idx="180">
                  <c:v>44825</c:v>
                </c:pt>
                <c:pt idx="181">
                  <c:v>44826</c:v>
                </c:pt>
                <c:pt idx="182">
                  <c:v>44827</c:v>
                </c:pt>
                <c:pt idx="183">
                  <c:v>44830</c:v>
                </c:pt>
                <c:pt idx="184">
                  <c:v>44831</c:v>
                </c:pt>
                <c:pt idx="185">
                  <c:v>44832</c:v>
                </c:pt>
                <c:pt idx="186">
                  <c:v>44833</c:v>
                </c:pt>
                <c:pt idx="187">
                  <c:v>44834</c:v>
                </c:pt>
                <c:pt idx="188">
                  <c:v>44837</c:v>
                </c:pt>
                <c:pt idx="189">
                  <c:v>44838</c:v>
                </c:pt>
                <c:pt idx="190">
                  <c:v>44839</c:v>
                </c:pt>
                <c:pt idx="191">
                  <c:v>44840</c:v>
                </c:pt>
                <c:pt idx="192">
                  <c:v>44841</c:v>
                </c:pt>
                <c:pt idx="193">
                  <c:v>44844</c:v>
                </c:pt>
                <c:pt idx="194">
                  <c:v>44845</c:v>
                </c:pt>
                <c:pt idx="195">
                  <c:v>44846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44867</c:v>
                </c:pt>
                <c:pt idx="211">
                  <c:v>44868</c:v>
                </c:pt>
                <c:pt idx="212">
                  <c:v>44869</c:v>
                </c:pt>
                <c:pt idx="213">
                  <c:v>44872</c:v>
                </c:pt>
                <c:pt idx="214">
                  <c:v>44873</c:v>
                </c:pt>
                <c:pt idx="215">
                  <c:v>44874</c:v>
                </c:pt>
                <c:pt idx="216">
                  <c:v>44875</c:v>
                </c:pt>
                <c:pt idx="217">
                  <c:v>44876</c:v>
                </c:pt>
                <c:pt idx="218">
                  <c:v>44879</c:v>
                </c:pt>
                <c:pt idx="219">
                  <c:v>44880</c:v>
                </c:pt>
                <c:pt idx="220">
                  <c:v>44881</c:v>
                </c:pt>
                <c:pt idx="221">
                  <c:v>44882</c:v>
                </c:pt>
                <c:pt idx="222">
                  <c:v>44883</c:v>
                </c:pt>
                <c:pt idx="223">
                  <c:v>44886</c:v>
                </c:pt>
                <c:pt idx="224">
                  <c:v>44887</c:v>
                </c:pt>
                <c:pt idx="225">
                  <c:v>44888</c:v>
                </c:pt>
                <c:pt idx="226">
                  <c:v>44890</c:v>
                </c:pt>
                <c:pt idx="227">
                  <c:v>44893</c:v>
                </c:pt>
                <c:pt idx="228">
                  <c:v>44894</c:v>
                </c:pt>
                <c:pt idx="229">
                  <c:v>44895</c:v>
                </c:pt>
                <c:pt idx="230">
                  <c:v>44896</c:v>
                </c:pt>
                <c:pt idx="231">
                  <c:v>44897</c:v>
                </c:pt>
                <c:pt idx="232">
                  <c:v>44900</c:v>
                </c:pt>
                <c:pt idx="233">
                  <c:v>44901</c:v>
                </c:pt>
                <c:pt idx="234">
                  <c:v>44902</c:v>
                </c:pt>
                <c:pt idx="235">
                  <c:v>44903</c:v>
                </c:pt>
                <c:pt idx="236">
                  <c:v>44904</c:v>
                </c:pt>
                <c:pt idx="237">
                  <c:v>44907</c:v>
                </c:pt>
                <c:pt idx="238">
                  <c:v>44908</c:v>
                </c:pt>
                <c:pt idx="239">
                  <c:v>44909</c:v>
                </c:pt>
                <c:pt idx="240">
                  <c:v>44910</c:v>
                </c:pt>
                <c:pt idx="241">
                  <c:v>44911</c:v>
                </c:pt>
                <c:pt idx="242">
                  <c:v>44914</c:v>
                </c:pt>
                <c:pt idx="243">
                  <c:v>44915</c:v>
                </c:pt>
                <c:pt idx="244">
                  <c:v>44916</c:v>
                </c:pt>
                <c:pt idx="245">
                  <c:v>44917</c:v>
                </c:pt>
                <c:pt idx="246">
                  <c:v>44918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44925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44943</c:v>
                </c:pt>
                <c:pt idx="261">
                  <c:v>44944</c:v>
                </c:pt>
                <c:pt idx="262">
                  <c:v>44945</c:v>
                </c:pt>
                <c:pt idx="263">
                  <c:v>44946</c:v>
                </c:pt>
                <c:pt idx="264">
                  <c:v>44949</c:v>
                </c:pt>
                <c:pt idx="265">
                  <c:v>44950</c:v>
                </c:pt>
                <c:pt idx="266">
                  <c:v>44951</c:v>
                </c:pt>
                <c:pt idx="267">
                  <c:v>44952</c:v>
                </c:pt>
                <c:pt idx="268">
                  <c:v>44953</c:v>
                </c:pt>
                <c:pt idx="269">
                  <c:v>44956</c:v>
                </c:pt>
                <c:pt idx="270">
                  <c:v>44957</c:v>
                </c:pt>
                <c:pt idx="271">
                  <c:v>44958</c:v>
                </c:pt>
                <c:pt idx="272">
                  <c:v>44959</c:v>
                </c:pt>
                <c:pt idx="273">
                  <c:v>44960</c:v>
                </c:pt>
                <c:pt idx="274">
                  <c:v>44963</c:v>
                </c:pt>
                <c:pt idx="275">
                  <c:v>44964</c:v>
                </c:pt>
                <c:pt idx="276">
                  <c:v>44965</c:v>
                </c:pt>
                <c:pt idx="277">
                  <c:v>44966</c:v>
                </c:pt>
                <c:pt idx="278">
                  <c:v>44967</c:v>
                </c:pt>
                <c:pt idx="279">
                  <c:v>44970</c:v>
                </c:pt>
                <c:pt idx="280">
                  <c:v>44971</c:v>
                </c:pt>
                <c:pt idx="281">
                  <c:v>44972</c:v>
                </c:pt>
                <c:pt idx="282">
                  <c:v>44973</c:v>
                </c:pt>
                <c:pt idx="283">
                  <c:v>44974</c:v>
                </c:pt>
                <c:pt idx="284">
                  <c:v>44978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45037</c:v>
                </c:pt>
                <c:pt idx="327">
                  <c:v>45040</c:v>
                </c:pt>
                <c:pt idx="328">
                  <c:v>45041</c:v>
                </c:pt>
                <c:pt idx="329">
                  <c:v>45042</c:v>
                </c:pt>
                <c:pt idx="330">
                  <c:v>45043</c:v>
                </c:pt>
                <c:pt idx="331">
                  <c:v>45044</c:v>
                </c:pt>
                <c:pt idx="332">
                  <c:v>45047</c:v>
                </c:pt>
                <c:pt idx="333">
                  <c:v>45048</c:v>
                </c:pt>
                <c:pt idx="334">
                  <c:v>45049</c:v>
                </c:pt>
                <c:pt idx="335">
                  <c:v>45050</c:v>
                </c:pt>
                <c:pt idx="336">
                  <c:v>45051</c:v>
                </c:pt>
                <c:pt idx="337">
                  <c:v>45054</c:v>
                </c:pt>
                <c:pt idx="338">
                  <c:v>45055</c:v>
                </c:pt>
                <c:pt idx="339">
                  <c:v>45056</c:v>
                </c:pt>
                <c:pt idx="340">
                  <c:v>45057</c:v>
                </c:pt>
                <c:pt idx="341">
                  <c:v>45058</c:v>
                </c:pt>
                <c:pt idx="342">
                  <c:v>45061</c:v>
                </c:pt>
                <c:pt idx="343">
                  <c:v>45062</c:v>
                </c:pt>
                <c:pt idx="344">
                  <c:v>45063</c:v>
                </c:pt>
                <c:pt idx="345">
                  <c:v>45064</c:v>
                </c:pt>
                <c:pt idx="346">
                  <c:v>45065</c:v>
                </c:pt>
                <c:pt idx="347">
                  <c:v>45068</c:v>
                </c:pt>
                <c:pt idx="348">
                  <c:v>45069</c:v>
                </c:pt>
                <c:pt idx="349">
                  <c:v>45070</c:v>
                </c:pt>
                <c:pt idx="350">
                  <c:v>45071</c:v>
                </c:pt>
                <c:pt idx="351">
                  <c:v>45072</c:v>
                </c:pt>
                <c:pt idx="352">
                  <c:v>45076</c:v>
                </c:pt>
                <c:pt idx="353">
                  <c:v>45077</c:v>
                </c:pt>
                <c:pt idx="354">
                  <c:v>45078</c:v>
                </c:pt>
                <c:pt idx="355">
                  <c:v>45079</c:v>
                </c:pt>
                <c:pt idx="356">
                  <c:v>45082</c:v>
                </c:pt>
                <c:pt idx="357">
                  <c:v>45083</c:v>
                </c:pt>
                <c:pt idx="358">
                  <c:v>45084</c:v>
                </c:pt>
                <c:pt idx="359">
                  <c:v>45085</c:v>
                </c:pt>
                <c:pt idx="360">
                  <c:v>45086</c:v>
                </c:pt>
                <c:pt idx="361">
                  <c:v>45089</c:v>
                </c:pt>
                <c:pt idx="362">
                  <c:v>45090</c:v>
                </c:pt>
                <c:pt idx="363">
                  <c:v>45091</c:v>
                </c:pt>
                <c:pt idx="364">
                  <c:v>45092</c:v>
                </c:pt>
                <c:pt idx="365">
                  <c:v>45093</c:v>
                </c:pt>
                <c:pt idx="366">
                  <c:v>45097</c:v>
                </c:pt>
                <c:pt idx="367">
                  <c:v>45098</c:v>
                </c:pt>
                <c:pt idx="368">
                  <c:v>45099</c:v>
                </c:pt>
                <c:pt idx="369">
                  <c:v>45100</c:v>
                </c:pt>
                <c:pt idx="370">
                  <c:v>45103</c:v>
                </c:pt>
                <c:pt idx="371">
                  <c:v>45104</c:v>
                </c:pt>
                <c:pt idx="372">
                  <c:v>45105</c:v>
                </c:pt>
                <c:pt idx="373">
                  <c:v>45106</c:v>
                </c:pt>
                <c:pt idx="374">
                  <c:v>45107</c:v>
                </c:pt>
                <c:pt idx="375">
                  <c:v>45110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45174</c:v>
                </c:pt>
                <c:pt idx="420">
                  <c:v>45175</c:v>
                </c:pt>
                <c:pt idx="421">
                  <c:v>45176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45211</c:v>
                </c:pt>
                <c:pt idx="447">
                  <c:v>45212</c:v>
                </c:pt>
                <c:pt idx="448">
                  <c:v>45215</c:v>
                </c:pt>
                <c:pt idx="449">
                  <c:v>45216</c:v>
                </c:pt>
                <c:pt idx="450">
                  <c:v>45217</c:v>
                </c:pt>
                <c:pt idx="451">
                  <c:v>45218</c:v>
                </c:pt>
                <c:pt idx="452">
                  <c:v>45219</c:v>
                </c:pt>
                <c:pt idx="453">
                  <c:v>45222</c:v>
                </c:pt>
                <c:pt idx="454">
                  <c:v>45223</c:v>
                </c:pt>
                <c:pt idx="455">
                  <c:v>45224</c:v>
                </c:pt>
                <c:pt idx="456">
                  <c:v>45225</c:v>
                </c:pt>
                <c:pt idx="457">
                  <c:v>45226</c:v>
                </c:pt>
                <c:pt idx="458">
                  <c:v>45229</c:v>
                </c:pt>
                <c:pt idx="459">
                  <c:v>45230</c:v>
                </c:pt>
                <c:pt idx="460">
                  <c:v>45231</c:v>
                </c:pt>
                <c:pt idx="461">
                  <c:v>45232</c:v>
                </c:pt>
                <c:pt idx="462">
                  <c:v>45233</c:v>
                </c:pt>
                <c:pt idx="463">
                  <c:v>45236</c:v>
                </c:pt>
                <c:pt idx="464">
                  <c:v>45237</c:v>
                </c:pt>
                <c:pt idx="465">
                  <c:v>45238</c:v>
                </c:pt>
                <c:pt idx="466">
                  <c:v>45239</c:v>
                </c:pt>
                <c:pt idx="467">
                  <c:v>45240</c:v>
                </c:pt>
                <c:pt idx="468">
                  <c:v>45243</c:v>
                </c:pt>
                <c:pt idx="469">
                  <c:v>45244</c:v>
                </c:pt>
                <c:pt idx="470">
                  <c:v>45245</c:v>
                </c:pt>
                <c:pt idx="471">
                  <c:v>45246</c:v>
                </c:pt>
                <c:pt idx="472">
                  <c:v>45247</c:v>
                </c:pt>
                <c:pt idx="473">
                  <c:v>45250</c:v>
                </c:pt>
                <c:pt idx="474">
                  <c:v>45251</c:v>
                </c:pt>
                <c:pt idx="475">
                  <c:v>45252</c:v>
                </c:pt>
                <c:pt idx="476">
                  <c:v>45254</c:v>
                </c:pt>
                <c:pt idx="477">
                  <c:v>45257</c:v>
                </c:pt>
                <c:pt idx="478">
                  <c:v>45258</c:v>
                </c:pt>
                <c:pt idx="479">
                  <c:v>45259</c:v>
                </c:pt>
                <c:pt idx="480">
                  <c:v>45260</c:v>
                </c:pt>
                <c:pt idx="481">
                  <c:v>45261</c:v>
                </c:pt>
                <c:pt idx="482">
                  <c:v>45264</c:v>
                </c:pt>
                <c:pt idx="483">
                  <c:v>45265</c:v>
                </c:pt>
                <c:pt idx="484">
                  <c:v>45266</c:v>
                </c:pt>
                <c:pt idx="485">
                  <c:v>45267</c:v>
                </c:pt>
                <c:pt idx="486">
                  <c:v>45268</c:v>
                </c:pt>
                <c:pt idx="487">
                  <c:v>45271</c:v>
                </c:pt>
                <c:pt idx="488">
                  <c:v>45272</c:v>
                </c:pt>
                <c:pt idx="489">
                  <c:v>45273</c:v>
                </c:pt>
                <c:pt idx="490">
                  <c:v>45274</c:v>
                </c:pt>
                <c:pt idx="491">
                  <c:v>45275</c:v>
                </c:pt>
                <c:pt idx="492">
                  <c:v>45278</c:v>
                </c:pt>
                <c:pt idx="493">
                  <c:v>45279</c:v>
                </c:pt>
                <c:pt idx="494">
                  <c:v>45280</c:v>
                </c:pt>
                <c:pt idx="495">
                  <c:v>45281</c:v>
                </c:pt>
                <c:pt idx="496">
                  <c:v>45282</c:v>
                </c:pt>
                <c:pt idx="497">
                  <c:v>45286</c:v>
                </c:pt>
                <c:pt idx="498">
                  <c:v>45287</c:v>
                </c:pt>
                <c:pt idx="499">
                  <c:v>45288</c:v>
                </c:pt>
                <c:pt idx="500">
                  <c:v>45289</c:v>
                </c:pt>
                <c:pt idx="501">
                  <c:v>45293</c:v>
                </c:pt>
                <c:pt idx="502">
                  <c:v>45294</c:v>
                </c:pt>
                <c:pt idx="503">
                  <c:v>45295</c:v>
                </c:pt>
                <c:pt idx="504">
                  <c:v>45296</c:v>
                </c:pt>
                <c:pt idx="505">
                  <c:v>45299</c:v>
                </c:pt>
                <c:pt idx="506">
                  <c:v>45300</c:v>
                </c:pt>
                <c:pt idx="507">
                  <c:v>45301</c:v>
                </c:pt>
                <c:pt idx="508">
                  <c:v>45302</c:v>
                </c:pt>
                <c:pt idx="509">
                  <c:v>45303</c:v>
                </c:pt>
                <c:pt idx="510">
                  <c:v>45307</c:v>
                </c:pt>
                <c:pt idx="511">
                  <c:v>45308</c:v>
                </c:pt>
                <c:pt idx="512">
                  <c:v>45309</c:v>
                </c:pt>
                <c:pt idx="513">
                  <c:v>45310</c:v>
                </c:pt>
                <c:pt idx="514">
                  <c:v>45313</c:v>
                </c:pt>
                <c:pt idx="515">
                  <c:v>45314</c:v>
                </c:pt>
                <c:pt idx="516">
                  <c:v>45315</c:v>
                </c:pt>
                <c:pt idx="517">
                  <c:v>45316</c:v>
                </c:pt>
                <c:pt idx="518">
                  <c:v>45317</c:v>
                </c:pt>
                <c:pt idx="519">
                  <c:v>45320</c:v>
                </c:pt>
                <c:pt idx="520">
                  <c:v>45321</c:v>
                </c:pt>
                <c:pt idx="521">
                  <c:v>45322</c:v>
                </c:pt>
                <c:pt idx="522">
                  <c:v>45323</c:v>
                </c:pt>
                <c:pt idx="523">
                  <c:v>45324</c:v>
                </c:pt>
                <c:pt idx="524">
                  <c:v>45327</c:v>
                </c:pt>
                <c:pt idx="525">
                  <c:v>45328</c:v>
                </c:pt>
                <c:pt idx="526">
                  <c:v>45329</c:v>
                </c:pt>
                <c:pt idx="527">
                  <c:v>45330</c:v>
                </c:pt>
                <c:pt idx="528">
                  <c:v>45331</c:v>
                </c:pt>
                <c:pt idx="529">
                  <c:v>45334</c:v>
                </c:pt>
                <c:pt idx="530">
                  <c:v>45335</c:v>
                </c:pt>
                <c:pt idx="531">
                  <c:v>45336</c:v>
                </c:pt>
                <c:pt idx="532">
                  <c:v>45337</c:v>
                </c:pt>
                <c:pt idx="533">
                  <c:v>45338</c:v>
                </c:pt>
                <c:pt idx="534">
                  <c:v>45342</c:v>
                </c:pt>
                <c:pt idx="535">
                  <c:v>45343</c:v>
                </c:pt>
                <c:pt idx="536">
                  <c:v>45344</c:v>
                </c:pt>
                <c:pt idx="537">
                  <c:v>45345</c:v>
                </c:pt>
                <c:pt idx="538">
                  <c:v>45348</c:v>
                </c:pt>
                <c:pt idx="539">
                  <c:v>45349</c:v>
                </c:pt>
                <c:pt idx="540">
                  <c:v>45350</c:v>
                </c:pt>
                <c:pt idx="541">
                  <c:v>45351</c:v>
                </c:pt>
                <c:pt idx="542">
                  <c:v>45352</c:v>
                </c:pt>
                <c:pt idx="543">
                  <c:v>45355</c:v>
                </c:pt>
                <c:pt idx="544">
                  <c:v>45356</c:v>
                </c:pt>
                <c:pt idx="545">
                  <c:v>45357</c:v>
                </c:pt>
                <c:pt idx="546">
                  <c:v>45358</c:v>
                </c:pt>
                <c:pt idx="547">
                  <c:v>45359</c:v>
                </c:pt>
                <c:pt idx="548">
                  <c:v>45362</c:v>
                </c:pt>
                <c:pt idx="549">
                  <c:v>45363</c:v>
                </c:pt>
                <c:pt idx="550">
                  <c:v>45364</c:v>
                </c:pt>
                <c:pt idx="551">
                  <c:v>45365</c:v>
                </c:pt>
                <c:pt idx="552">
                  <c:v>45366</c:v>
                </c:pt>
                <c:pt idx="553">
                  <c:v>45369</c:v>
                </c:pt>
                <c:pt idx="554">
                  <c:v>45370</c:v>
                </c:pt>
                <c:pt idx="555">
                  <c:v>45371</c:v>
                </c:pt>
                <c:pt idx="556">
                  <c:v>45372</c:v>
                </c:pt>
                <c:pt idx="557">
                  <c:v>45373</c:v>
                </c:pt>
                <c:pt idx="558">
                  <c:v>45376</c:v>
                </c:pt>
                <c:pt idx="559">
                  <c:v>45377</c:v>
                </c:pt>
                <c:pt idx="560">
                  <c:v>45378</c:v>
                </c:pt>
                <c:pt idx="561">
                  <c:v>45379</c:v>
                </c:pt>
                <c:pt idx="562">
                  <c:v>45383</c:v>
                </c:pt>
                <c:pt idx="563">
                  <c:v>45384</c:v>
                </c:pt>
                <c:pt idx="564">
                  <c:v>45385</c:v>
                </c:pt>
                <c:pt idx="565">
                  <c:v>45386</c:v>
                </c:pt>
                <c:pt idx="566">
                  <c:v>45387</c:v>
                </c:pt>
                <c:pt idx="567">
                  <c:v>45390</c:v>
                </c:pt>
                <c:pt idx="568">
                  <c:v>45391</c:v>
                </c:pt>
                <c:pt idx="569">
                  <c:v>45392</c:v>
                </c:pt>
                <c:pt idx="570">
                  <c:v>45393</c:v>
                </c:pt>
                <c:pt idx="571">
                  <c:v>45394</c:v>
                </c:pt>
                <c:pt idx="572">
                  <c:v>45397</c:v>
                </c:pt>
                <c:pt idx="573">
                  <c:v>45398</c:v>
                </c:pt>
                <c:pt idx="574">
                  <c:v>45399</c:v>
                </c:pt>
                <c:pt idx="575">
                  <c:v>45400</c:v>
                </c:pt>
                <c:pt idx="576">
                  <c:v>45401</c:v>
                </c:pt>
                <c:pt idx="577">
                  <c:v>45404</c:v>
                </c:pt>
                <c:pt idx="578">
                  <c:v>45405</c:v>
                </c:pt>
                <c:pt idx="579">
                  <c:v>45406</c:v>
                </c:pt>
                <c:pt idx="580">
                  <c:v>45407</c:v>
                </c:pt>
                <c:pt idx="581">
                  <c:v>45408</c:v>
                </c:pt>
                <c:pt idx="582">
                  <c:v>45411</c:v>
                </c:pt>
                <c:pt idx="583">
                  <c:v>45412</c:v>
                </c:pt>
                <c:pt idx="584">
                  <c:v>45413</c:v>
                </c:pt>
                <c:pt idx="585">
                  <c:v>45414</c:v>
                </c:pt>
                <c:pt idx="586">
                  <c:v>45415</c:v>
                </c:pt>
                <c:pt idx="587">
                  <c:v>45418</c:v>
                </c:pt>
                <c:pt idx="588">
                  <c:v>45419</c:v>
                </c:pt>
                <c:pt idx="589">
                  <c:v>45420</c:v>
                </c:pt>
                <c:pt idx="590">
                  <c:v>45421</c:v>
                </c:pt>
                <c:pt idx="591">
                  <c:v>45422</c:v>
                </c:pt>
                <c:pt idx="592">
                  <c:v>45425</c:v>
                </c:pt>
                <c:pt idx="593">
                  <c:v>45426</c:v>
                </c:pt>
                <c:pt idx="594">
                  <c:v>45427</c:v>
                </c:pt>
                <c:pt idx="595">
                  <c:v>45428</c:v>
                </c:pt>
                <c:pt idx="596">
                  <c:v>45429</c:v>
                </c:pt>
                <c:pt idx="597">
                  <c:v>45432</c:v>
                </c:pt>
                <c:pt idx="598">
                  <c:v>45433</c:v>
                </c:pt>
                <c:pt idx="599">
                  <c:v>45434</c:v>
                </c:pt>
                <c:pt idx="600">
                  <c:v>45435</c:v>
                </c:pt>
                <c:pt idx="601">
                  <c:v>45436</c:v>
                </c:pt>
                <c:pt idx="602">
                  <c:v>45440</c:v>
                </c:pt>
                <c:pt idx="603">
                  <c:v>45441</c:v>
                </c:pt>
                <c:pt idx="604">
                  <c:v>45442</c:v>
                </c:pt>
                <c:pt idx="605">
                  <c:v>45443</c:v>
                </c:pt>
                <c:pt idx="606">
                  <c:v>45446</c:v>
                </c:pt>
                <c:pt idx="607">
                  <c:v>45447</c:v>
                </c:pt>
                <c:pt idx="608">
                  <c:v>45448</c:v>
                </c:pt>
                <c:pt idx="609">
                  <c:v>45449</c:v>
                </c:pt>
                <c:pt idx="610">
                  <c:v>45450</c:v>
                </c:pt>
                <c:pt idx="611">
                  <c:v>45453</c:v>
                </c:pt>
                <c:pt idx="612">
                  <c:v>45454</c:v>
                </c:pt>
                <c:pt idx="613">
                  <c:v>45455</c:v>
                </c:pt>
                <c:pt idx="614">
                  <c:v>45456</c:v>
                </c:pt>
                <c:pt idx="615">
                  <c:v>45457</c:v>
                </c:pt>
                <c:pt idx="616">
                  <c:v>45460</c:v>
                </c:pt>
                <c:pt idx="617">
                  <c:v>45461</c:v>
                </c:pt>
                <c:pt idx="618">
                  <c:v>45463</c:v>
                </c:pt>
                <c:pt idx="619">
                  <c:v>45464</c:v>
                </c:pt>
                <c:pt idx="620">
                  <c:v>45467</c:v>
                </c:pt>
                <c:pt idx="621">
                  <c:v>45468</c:v>
                </c:pt>
                <c:pt idx="622">
                  <c:v>45469</c:v>
                </c:pt>
                <c:pt idx="623">
                  <c:v>45470</c:v>
                </c:pt>
                <c:pt idx="624">
                  <c:v>45471</c:v>
                </c:pt>
                <c:pt idx="625">
                  <c:v>45474</c:v>
                </c:pt>
                <c:pt idx="626">
                  <c:v>45475</c:v>
                </c:pt>
                <c:pt idx="627">
                  <c:v>45476</c:v>
                </c:pt>
                <c:pt idx="628">
                  <c:v>45478</c:v>
                </c:pt>
                <c:pt idx="629">
                  <c:v>45481</c:v>
                </c:pt>
                <c:pt idx="630">
                  <c:v>45482</c:v>
                </c:pt>
                <c:pt idx="631">
                  <c:v>45483</c:v>
                </c:pt>
                <c:pt idx="632">
                  <c:v>45484</c:v>
                </c:pt>
                <c:pt idx="633">
                  <c:v>45485</c:v>
                </c:pt>
                <c:pt idx="634">
                  <c:v>45488</c:v>
                </c:pt>
                <c:pt idx="635">
                  <c:v>45489</c:v>
                </c:pt>
                <c:pt idx="636">
                  <c:v>45490</c:v>
                </c:pt>
                <c:pt idx="637">
                  <c:v>45491</c:v>
                </c:pt>
                <c:pt idx="638">
                  <c:v>45492</c:v>
                </c:pt>
                <c:pt idx="639">
                  <c:v>45495</c:v>
                </c:pt>
                <c:pt idx="640">
                  <c:v>45496</c:v>
                </c:pt>
                <c:pt idx="641">
                  <c:v>45497</c:v>
                </c:pt>
                <c:pt idx="642">
                  <c:v>45498</c:v>
                </c:pt>
                <c:pt idx="643">
                  <c:v>45499</c:v>
                </c:pt>
                <c:pt idx="644">
                  <c:v>45502</c:v>
                </c:pt>
                <c:pt idx="645">
                  <c:v>45503</c:v>
                </c:pt>
                <c:pt idx="646">
                  <c:v>45504</c:v>
                </c:pt>
                <c:pt idx="647">
                  <c:v>45505</c:v>
                </c:pt>
                <c:pt idx="648">
                  <c:v>45506</c:v>
                </c:pt>
                <c:pt idx="649">
                  <c:v>45509</c:v>
                </c:pt>
                <c:pt idx="650">
                  <c:v>45510</c:v>
                </c:pt>
                <c:pt idx="651">
                  <c:v>45511</c:v>
                </c:pt>
                <c:pt idx="652">
                  <c:v>45512</c:v>
                </c:pt>
                <c:pt idx="653">
                  <c:v>45513</c:v>
                </c:pt>
                <c:pt idx="654">
                  <c:v>45516</c:v>
                </c:pt>
                <c:pt idx="655">
                  <c:v>45517</c:v>
                </c:pt>
                <c:pt idx="656">
                  <c:v>45518</c:v>
                </c:pt>
                <c:pt idx="657">
                  <c:v>45519</c:v>
                </c:pt>
                <c:pt idx="658">
                  <c:v>45520</c:v>
                </c:pt>
                <c:pt idx="659">
                  <c:v>45523</c:v>
                </c:pt>
                <c:pt idx="660">
                  <c:v>45524</c:v>
                </c:pt>
                <c:pt idx="661">
                  <c:v>45525</c:v>
                </c:pt>
                <c:pt idx="662">
                  <c:v>45526</c:v>
                </c:pt>
                <c:pt idx="663">
                  <c:v>45527</c:v>
                </c:pt>
                <c:pt idx="664">
                  <c:v>45530</c:v>
                </c:pt>
                <c:pt idx="665">
                  <c:v>45531</c:v>
                </c:pt>
                <c:pt idx="666">
                  <c:v>45532</c:v>
                </c:pt>
                <c:pt idx="667">
                  <c:v>45533</c:v>
                </c:pt>
                <c:pt idx="668">
                  <c:v>45534</c:v>
                </c:pt>
                <c:pt idx="669">
                  <c:v>45538</c:v>
                </c:pt>
                <c:pt idx="670">
                  <c:v>45539</c:v>
                </c:pt>
                <c:pt idx="671">
                  <c:v>45540</c:v>
                </c:pt>
                <c:pt idx="672">
                  <c:v>45541</c:v>
                </c:pt>
                <c:pt idx="673">
                  <c:v>45544</c:v>
                </c:pt>
                <c:pt idx="674">
                  <c:v>45545</c:v>
                </c:pt>
                <c:pt idx="675">
                  <c:v>45546</c:v>
                </c:pt>
                <c:pt idx="676">
                  <c:v>45547</c:v>
                </c:pt>
                <c:pt idx="677">
                  <c:v>45548</c:v>
                </c:pt>
                <c:pt idx="678">
                  <c:v>45551</c:v>
                </c:pt>
                <c:pt idx="679">
                  <c:v>45552</c:v>
                </c:pt>
                <c:pt idx="680">
                  <c:v>45553</c:v>
                </c:pt>
                <c:pt idx="681">
                  <c:v>45554</c:v>
                </c:pt>
                <c:pt idx="682">
                  <c:v>45555</c:v>
                </c:pt>
                <c:pt idx="683">
                  <c:v>45558</c:v>
                </c:pt>
                <c:pt idx="684">
                  <c:v>45559</c:v>
                </c:pt>
                <c:pt idx="685">
                  <c:v>45560</c:v>
                </c:pt>
                <c:pt idx="686">
                  <c:v>45561</c:v>
                </c:pt>
                <c:pt idx="687">
                  <c:v>45562</c:v>
                </c:pt>
                <c:pt idx="688">
                  <c:v>45565</c:v>
                </c:pt>
                <c:pt idx="689">
                  <c:v>45566</c:v>
                </c:pt>
                <c:pt idx="690">
                  <c:v>45567</c:v>
                </c:pt>
                <c:pt idx="691">
                  <c:v>45568</c:v>
                </c:pt>
                <c:pt idx="692">
                  <c:v>45569</c:v>
                </c:pt>
                <c:pt idx="693">
                  <c:v>45572</c:v>
                </c:pt>
                <c:pt idx="694">
                  <c:v>45573</c:v>
                </c:pt>
                <c:pt idx="695">
                  <c:v>45574</c:v>
                </c:pt>
                <c:pt idx="696">
                  <c:v>45575</c:v>
                </c:pt>
                <c:pt idx="697">
                  <c:v>45576</c:v>
                </c:pt>
                <c:pt idx="698">
                  <c:v>45579</c:v>
                </c:pt>
                <c:pt idx="699">
                  <c:v>45580</c:v>
                </c:pt>
                <c:pt idx="700">
                  <c:v>45581</c:v>
                </c:pt>
                <c:pt idx="701">
                  <c:v>45582</c:v>
                </c:pt>
                <c:pt idx="702">
                  <c:v>45583</c:v>
                </c:pt>
                <c:pt idx="703">
                  <c:v>45586</c:v>
                </c:pt>
                <c:pt idx="704">
                  <c:v>45587</c:v>
                </c:pt>
                <c:pt idx="705">
                  <c:v>45588</c:v>
                </c:pt>
                <c:pt idx="706">
                  <c:v>45589</c:v>
                </c:pt>
                <c:pt idx="707">
                  <c:v>45590</c:v>
                </c:pt>
                <c:pt idx="708">
                  <c:v>45593</c:v>
                </c:pt>
                <c:pt idx="709">
                  <c:v>45594</c:v>
                </c:pt>
                <c:pt idx="710">
                  <c:v>45595</c:v>
                </c:pt>
                <c:pt idx="711">
                  <c:v>45596</c:v>
                </c:pt>
                <c:pt idx="712">
                  <c:v>45597</c:v>
                </c:pt>
                <c:pt idx="713">
                  <c:v>45600</c:v>
                </c:pt>
                <c:pt idx="714">
                  <c:v>45601</c:v>
                </c:pt>
                <c:pt idx="715">
                  <c:v>45602</c:v>
                </c:pt>
                <c:pt idx="716">
                  <c:v>45603</c:v>
                </c:pt>
                <c:pt idx="717">
                  <c:v>45604</c:v>
                </c:pt>
                <c:pt idx="718">
                  <c:v>45607</c:v>
                </c:pt>
                <c:pt idx="719">
                  <c:v>45608</c:v>
                </c:pt>
                <c:pt idx="720">
                  <c:v>45609</c:v>
                </c:pt>
                <c:pt idx="721">
                  <c:v>45610</c:v>
                </c:pt>
                <c:pt idx="722">
                  <c:v>45611</c:v>
                </c:pt>
                <c:pt idx="723">
                  <c:v>45614</c:v>
                </c:pt>
                <c:pt idx="724">
                  <c:v>45615</c:v>
                </c:pt>
                <c:pt idx="725">
                  <c:v>45616</c:v>
                </c:pt>
                <c:pt idx="726">
                  <c:v>45617</c:v>
                </c:pt>
                <c:pt idx="727">
                  <c:v>45618</c:v>
                </c:pt>
                <c:pt idx="728">
                  <c:v>45621</c:v>
                </c:pt>
                <c:pt idx="729">
                  <c:v>45622</c:v>
                </c:pt>
                <c:pt idx="730">
                  <c:v>45623</c:v>
                </c:pt>
                <c:pt idx="731">
                  <c:v>45625</c:v>
                </c:pt>
                <c:pt idx="732">
                  <c:v>45628</c:v>
                </c:pt>
                <c:pt idx="733">
                  <c:v>45629</c:v>
                </c:pt>
                <c:pt idx="734">
                  <c:v>45630</c:v>
                </c:pt>
                <c:pt idx="735">
                  <c:v>45631</c:v>
                </c:pt>
                <c:pt idx="736">
                  <c:v>45632</c:v>
                </c:pt>
                <c:pt idx="737">
                  <c:v>45635</c:v>
                </c:pt>
                <c:pt idx="738">
                  <c:v>45636</c:v>
                </c:pt>
                <c:pt idx="739">
                  <c:v>45637</c:v>
                </c:pt>
                <c:pt idx="740">
                  <c:v>45638</c:v>
                </c:pt>
                <c:pt idx="741">
                  <c:v>45639</c:v>
                </c:pt>
                <c:pt idx="742">
                  <c:v>45642</c:v>
                </c:pt>
                <c:pt idx="743">
                  <c:v>45643</c:v>
                </c:pt>
                <c:pt idx="744">
                  <c:v>45644</c:v>
                </c:pt>
                <c:pt idx="745">
                  <c:v>45645</c:v>
                </c:pt>
                <c:pt idx="746">
                  <c:v>45646</c:v>
                </c:pt>
                <c:pt idx="747">
                  <c:v>45649</c:v>
                </c:pt>
                <c:pt idx="748">
                  <c:v>45650</c:v>
                </c:pt>
                <c:pt idx="749">
                  <c:v>45652</c:v>
                </c:pt>
                <c:pt idx="750">
                  <c:v>45653</c:v>
                </c:pt>
                <c:pt idx="751">
                  <c:v>45656</c:v>
                </c:pt>
                <c:pt idx="752">
                  <c:v>45657</c:v>
                </c:pt>
              </c:numCache>
            </c:numRef>
          </c:cat>
          <c:val>
            <c:numRef>
              <c:f>'Pair trade'!$J$4:$J$756</c:f>
              <c:numCache>
                <c:formatCode>0.00</c:formatCode>
                <c:ptCount val="753"/>
                <c:pt idx="0">
                  <c:v>1</c:v>
                </c:pt>
                <c:pt idx="1">
                  <c:v>1.0422900713578362</c:v>
                </c:pt>
                <c:pt idx="2">
                  <c:v>1.0460421861030345</c:v>
                </c:pt>
                <c:pt idx="3">
                  <c:v>1.0335699892255714</c:v>
                </c:pt>
                <c:pt idx="4">
                  <c:v>1.0465521916444014</c:v>
                </c:pt>
                <c:pt idx="5">
                  <c:v>1.0547456973022993</c:v>
                </c:pt>
                <c:pt idx="6">
                  <c:v>1.0300759203876084</c:v>
                </c:pt>
                <c:pt idx="7">
                  <c:v>1.0239240171061066</c:v>
                </c:pt>
                <c:pt idx="8">
                  <c:v>1.0351840742627727</c:v>
                </c:pt>
                <c:pt idx="9">
                  <c:v>1.0493469975356315</c:v>
                </c:pt>
                <c:pt idx="10">
                  <c:v>1.0512746846808994</c:v>
                </c:pt>
                <c:pt idx="11">
                  <c:v>1.0573581719196579</c:v>
                </c:pt>
                <c:pt idx="12">
                  <c:v>1.0631992925012419</c:v>
                </c:pt>
                <c:pt idx="13">
                  <c:v>1.0626997293648086</c:v>
                </c:pt>
                <c:pt idx="14">
                  <c:v>1.0575876030604598</c:v>
                </c:pt>
                <c:pt idx="15">
                  <c:v>1.0301627403890541</c:v>
                </c:pt>
                <c:pt idx="16">
                  <c:v>1.0092666798362078</c:v>
                </c:pt>
                <c:pt idx="17">
                  <c:v>0.98494100574764476</c:v>
                </c:pt>
                <c:pt idx="18">
                  <c:v>0.97090495834505275</c:v>
                </c:pt>
                <c:pt idx="19">
                  <c:v>0.93901213584280219</c:v>
                </c:pt>
                <c:pt idx="20">
                  <c:v>0.92680348702915227</c:v>
                </c:pt>
                <c:pt idx="21">
                  <c:v>0.91132661920116931</c:v>
                </c:pt>
                <c:pt idx="22">
                  <c:v>0.91069967394007267</c:v>
                </c:pt>
                <c:pt idx="23">
                  <c:v>0.94144145634559973</c:v>
                </c:pt>
                <c:pt idx="24">
                  <c:v>0.95320040255690153</c:v>
                </c:pt>
                <c:pt idx="25">
                  <c:v>0.92978553935658259</c:v>
                </c:pt>
                <c:pt idx="26">
                  <c:v>0.91895461935878697</c:v>
                </c:pt>
                <c:pt idx="27">
                  <c:v>0.91680094055336092</c:v>
                </c:pt>
                <c:pt idx="28">
                  <c:v>0.94081092394320831</c:v>
                </c:pt>
                <c:pt idx="29">
                  <c:v>0.95862370977766009</c:v>
                </c:pt>
                <c:pt idx="30">
                  <c:v>0.95748131770532896</c:v>
                </c:pt>
                <c:pt idx="31">
                  <c:v>0.94896676912820688</c:v>
                </c:pt>
                <c:pt idx="32">
                  <c:v>0.94167064469505257</c:v>
                </c:pt>
                <c:pt idx="33">
                  <c:v>0.91716895384946084</c:v>
                </c:pt>
                <c:pt idx="34">
                  <c:v>0.919942029629224</c:v>
                </c:pt>
                <c:pt idx="35">
                  <c:v>0.90984037790065653</c:v>
                </c:pt>
                <c:pt idx="36">
                  <c:v>0.90734029709474806</c:v>
                </c:pt>
                <c:pt idx="37">
                  <c:v>0.90274891964328496</c:v>
                </c:pt>
                <c:pt idx="38">
                  <c:v>0.90633231618350707</c:v>
                </c:pt>
                <c:pt idx="39">
                  <c:v>0.89259134382118555</c:v>
                </c:pt>
                <c:pt idx="40">
                  <c:v>0.88270603063569864</c:v>
                </c:pt>
                <c:pt idx="41">
                  <c:v>0.90829296058714615</c:v>
                </c:pt>
                <c:pt idx="42">
                  <c:v>0.927525877928152</c:v>
                </c:pt>
                <c:pt idx="43">
                  <c:v>0.94636047663381817</c:v>
                </c:pt>
                <c:pt idx="44">
                  <c:v>0.97821557759184308</c:v>
                </c:pt>
                <c:pt idx="45">
                  <c:v>0.96472083001875586</c:v>
                </c:pt>
                <c:pt idx="46">
                  <c:v>0.94029525651873158</c:v>
                </c:pt>
                <c:pt idx="47">
                  <c:v>0.96180787349176577</c:v>
                </c:pt>
                <c:pt idx="48">
                  <c:v>0.9670273011881787</c:v>
                </c:pt>
                <c:pt idx="49">
                  <c:v>0.96082511976267482</c:v>
                </c:pt>
                <c:pt idx="50">
                  <c:v>0.95006176623421368</c:v>
                </c:pt>
                <c:pt idx="51">
                  <c:v>0.90899235934135525</c:v>
                </c:pt>
                <c:pt idx="52">
                  <c:v>0.90179698674036712</c:v>
                </c:pt>
                <c:pt idx="53">
                  <c:v>0.90233351270457074</c:v>
                </c:pt>
                <c:pt idx="54">
                  <c:v>0.90782052460215135</c:v>
                </c:pt>
                <c:pt idx="55">
                  <c:v>0.89788189573520083</c:v>
                </c:pt>
                <c:pt idx="56">
                  <c:v>0.8998000071402189</c:v>
                </c:pt>
                <c:pt idx="57">
                  <c:v>0.8937329186416354</c:v>
                </c:pt>
                <c:pt idx="58">
                  <c:v>0.89858710917175522</c:v>
                </c:pt>
                <c:pt idx="59">
                  <c:v>0.88273499862097471</c:v>
                </c:pt>
                <c:pt idx="60">
                  <c:v>0.87715240632765024</c:v>
                </c:pt>
                <c:pt idx="61">
                  <c:v>0.86451299183519259</c:v>
                </c:pt>
                <c:pt idx="62">
                  <c:v>0.86118148193040478</c:v>
                </c:pt>
                <c:pt idx="63">
                  <c:v>0.85905337083514954</c:v>
                </c:pt>
                <c:pt idx="64">
                  <c:v>0.87548593059985724</c:v>
                </c:pt>
                <c:pt idx="65">
                  <c:v>0.88380558977023937</c:v>
                </c:pt>
                <c:pt idx="66">
                  <c:v>0.88285676711950378</c:v>
                </c:pt>
                <c:pt idx="67">
                  <c:v>0.88630793138664388</c:v>
                </c:pt>
                <c:pt idx="68">
                  <c:v>0.89252935831119806</c:v>
                </c:pt>
                <c:pt idx="69">
                  <c:v>0.86634660348029147</c:v>
                </c:pt>
                <c:pt idx="70">
                  <c:v>0.87800739473479095</c:v>
                </c:pt>
                <c:pt idx="71">
                  <c:v>0.90082228217344018</c:v>
                </c:pt>
                <c:pt idx="72">
                  <c:v>0.8972459857069931</c:v>
                </c:pt>
                <c:pt idx="73">
                  <c:v>0.88289273256490586</c:v>
                </c:pt>
                <c:pt idx="74">
                  <c:v>0.86993365508692566</c:v>
                </c:pt>
                <c:pt idx="75">
                  <c:v>0.88279518948835844</c:v>
                </c:pt>
                <c:pt idx="76">
                  <c:v>0.86330239164193689</c:v>
                </c:pt>
                <c:pt idx="77">
                  <c:v>0.85573189057673893</c:v>
                </c:pt>
                <c:pt idx="78">
                  <c:v>0.84406376167318897</c:v>
                </c:pt>
                <c:pt idx="79">
                  <c:v>0.83878282250203129</c:v>
                </c:pt>
                <c:pt idx="80">
                  <c:v>0.85515482042648749</c:v>
                </c:pt>
                <c:pt idx="81">
                  <c:v>0.86728792736643401</c:v>
                </c:pt>
                <c:pt idx="82">
                  <c:v>0.86875516162134825</c:v>
                </c:pt>
                <c:pt idx="83">
                  <c:v>0.85093791050122669</c:v>
                </c:pt>
                <c:pt idx="84">
                  <c:v>0.85120635149700319</c:v>
                </c:pt>
                <c:pt idx="85">
                  <c:v>0.90016425342172635</c:v>
                </c:pt>
                <c:pt idx="86">
                  <c:v>0.92274308938298455</c:v>
                </c:pt>
                <c:pt idx="87">
                  <c:v>0.90749710829616348</c:v>
                </c:pt>
                <c:pt idx="88">
                  <c:v>0.90177987250025793</c:v>
                </c:pt>
                <c:pt idx="89">
                  <c:v>0.93385023256634292</c:v>
                </c:pt>
                <c:pt idx="90">
                  <c:v>0.91827287207506303</c:v>
                </c:pt>
                <c:pt idx="91">
                  <c:v>0.88991461840380315</c:v>
                </c:pt>
                <c:pt idx="92">
                  <c:v>0.90476678989760029</c:v>
                </c:pt>
                <c:pt idx="93">
                  <c:v>0.90051775601452944</c:v>
                </c:pt>
                <c:pt idx="94">
                  <c:v>0.92909442746216342</c:v>
                </c:pt>
                <c:pt idx="95">
                  <c:v>0.91325318048371307</c:v>
                </c:pt>
                <c:pt idx="96">
                  <c:v>0.89659086996901316</c:v>
                </c:pt>
                <c:pt idx="97">
                  <c:v>0.90139517238218825</c:v>
                </c:pt>
                <c:pt idx="98">
                  <c:v>0.87908252394667219</c:v>
                </c:pt>
                <c:pt idx="99">
                  <c:v>0.88921817107056023</c:v>
                </c:pt>
                <c:pt idx="100">
                  <c:v>0.86958995149963958</c:v>
                </c:pt>
                <c:pt idx="101">
                  <c:v>0.8822279237243853</c:v>
                </c:pt>
                <c:pt idx="102">
                  <c:v>0.86629125872096158</c:v>
                </c:pt>
                <c:pt idx="103">
                  <c:v>0.88095948975987559</c:v>
                </c:pt>
                <c:pt idx="104">
                  <c:v>0.85133530401618951</c:v>
                </c:pt>
                <c:pt idx="105">
                  <c:v>0.84291957336527745</c:v>
                </c:pt>
                <c:pt idx="106">
                  <c:v>0.88172572220174628</c:v>
                </c:pt>
                <c:pt idx="107">
                  <c:v>0.87281722642656567</c:v>
                </c:pt>
                <c:pt idx="108">
                  <c:v>0.87176932467236723</c:v>
                </c:pt>
                <c:pt idx="109">
                  <c:v>0.88103247538692675</c:v>
                </c:pt>
                <c:pt idx="110">
                  <c:v>0.8955976093803717</c:v>
                </c:pt>
                <c:pt idx="111">
                  <c:v>0.90911538920721091</c:v>
                </c:pt>
                <c:pt idx="112">
                  <c:v>0.91576516785276196</c:v>
                </c:pt>
                <c:pt idx="113">
                  <c:v>0.92447289930942689</c:v>
                </c:pt>
                <c:pt idx="114">
                  <c:v>0.9234491794176799</c:v>
                </c:pt>
                <c:pt idx="115">
                  <c:v>0.94645177255499391</c:v>
                </c:pt>
                <c:pt idx="116">
                  <c:v>0.96733270127678139</c:v>
                </c:pt>
                <c:pt idx="117">
                  <c:v>0.97361019541600013</c:v>
                </c:pt>
                <c:pt idx="118">
                  <c:v>0.94707112900217305</c:v>
                </c:pt>
                <c:pt idx="119">
                  <c:v>0.93108041461270641</c:v>
                </c:pt>
                <c:pt idx="120">
                  <c:v>0.94746742551907137</c:v>
                </c:pt>
                <c:pt idx="121">
                  <c:v>0.95701810514687025</c:v>
                </c:pt>
                <c:pt idx="122">
                  <c:v>0.9657275753748662</c:v>
                </c:pt>
                <c:pt idx="123">
                  <c:v>0.94074803125172235</c:v>
                </c:pt>
                <c:pt idx="124">
                  <c:v>0.93940839922423791</c:v>
                </c:pt>
                <c:pt idx="125">
                  <c:v>0.96149671231607048</c:v>
                </c:pt>
                <c:pt idx="126">
                  <c:v>0.9464742124287161</c:v>
                </c:pt>
                <c:pt idx="127">
                  <c:v>0.95115771881660172</c:v>
                </c:pt>
                <c:pt idx="128">
                  <c:v>0.94941736925369602</c:v>
                </c:pt>
                <c:pt idx="129">
                  <c:v>0.94270058374056642</c:v>
                </c:pt>
                <c:pt idx="130">
                  <c:v>0.95482052371401582</c:v>
                </c:pt>
                <c:pt idx="131">
                  <c:v>0.97424945417769337</c:v>
                </c:pt>
                <c:pt idx="132">
                  <c:v>0.96129422138225218</c:v>
                </c:pt>
                <c:pt idx="133">
                  <c:v>0.96795772583576467</c:v>
                </c:pt>
                <c:pt idx="134">
                  <c:v>0.97495122143946877</c:v>
                </c:pt>
                <c:pt idx="135">
                  <c:v>0.94927905617430342</c:v>
                </c:pt>
                <c:pt idx="136">
                  <c:v>0.94889110875020377</c:v>
                </c:pt>
                <c:pt idx="137">
                  <c:v>0.9871609164189955</c:v>
                </c:pt>
                <c:pt idx="138">
                  <c:v>0.99025525825297367</c:v>
                </c:pt>
                <c:pt idx="139">
                  <c:v>0.98362477040776053</c:v>
                </c:pt>
                <c:pt idx="140">
                  <c:v>1.0128193926163309</c:v>
                </c:pt>
                <c:pt idx="141">
                  <c:v>0.99330625297178277</c:v>
                </c:pt>
                <c:pt idx="142">
                  <c:v>0.97619048983230683</c:v>
                </c:pt>
                <c:pt idx="143">
                  <c:v>0.99034468536797859</c:v>
                </c:pt>
                <c:pt idx="144">
                  <c:v>0.97946424020548706</c:v>
                </c:pt>
                <c:pt idx="145">
                  <c:v>0.99296978006851233</c:v>
                </c:pt>
                <c:pt idx="146">
                  <c:v>1.0022219985853345</c:v>
                </c:pt>
                <c:pt idx="147">
                  <c:v>0.99825023845369443</c:v>
                </c:pt>
                <c:pt idx="148">
                  <c:v>1.0063805700253465</c:v>
                </c:pt>
                <c:pt idx="149">
                  <c:v>0.98968922216325672</c:v>
                </c:pt>
                <c:pt idx="150">
                  <c:v>1.0166705709949004</c:v>
                </c:pt>
                <c:pt idx="151">
                  <c:v>0.98388611129394699</c:v>
                </c:pt>
                <c:pt idx="152">
                  <c:v>1.0168280577472828</c:v>
                </c:pt>
                <c:pt idx="153">
                  <c:v>0.99263421343842662</c:v>
                </c:pt>
                <c:pt idx="154">
                  <c:v>1.001457701870484</c:v>
                </c:pt>
                <c:pt idx="155">
                  <c:v>0.99935576701385209</c:v>
                </c:pt>
                <c:pt idx="156">
                  <c:v>0.98472241529703886</c:v>
                </c:pt>
                <c:pt idx="157">
                  <c:v>0.98212904919285138</c:v>
                </c:pt>
                <c:pt idx="158">
                  <c:v>0.99620423413080628</c:v>
                </c:pt>
                <c:pt idx="159">
                  <c:v>1.0004859001208382</c:v>
                </c:pt>
                <c:pt idx="160">
                  <c:v>1.0047590145491205</c:v>
                </c:pt>
                <c:pt idx="161">
                  <c:v>1.0157381423011476</c:v>
                </c:pt>
                <c:pt idx="162">
                  <c:v>1.0125869198211985</c:v>
                </c:pt>
                <c:pt idx="163">
                  <c:v>1.0126043484006135</c:v>
                </c:pt>
                <c:pt idx="164">
                  <c:v>1.0245653832956516</c:v>
                </c:pt>
                <c:pt idx="165">
                  <c:v>1.0173428548445103</c:v>
                </c:pt>
                <c:pt idx="166">
                  <c:v>1.0474091618515715</c:v>
                </c:pt>
                <c:pt idx="167">
                  <c:v>1.0309706536420882</c:v>
                </c:pt>
                <c:pt idx="168">
                  <c:v>1.0378047227509521</c:v>
                </c:pt>
                <c:pt idx="169">
                  <c:v>1.0464919641932877</c:v>
                </c:pt>
                <c:pt idx="170">
                  <c:v>1.0426320512354292</c:v>
                </c:pt>
                <c:pt idx="171">
                  <c:v>1.0387988499055798</c:v>
                </c:pt>
                <c:pt idx="172">
                  <c:v>1.0321309447417213</c:v>
                </c:pt>
                <c:pt idx="173">
                  <c:v>1.0349320113029263</c:v>
                </c:pt>
                <c:pt idx="174">
                  <c:v>1.0628965489329405</c:v>
                </c:pt>
                <c:pt idx="175">
                  <c:v>1.0659708474033986</c:v>
                </c:pt>
                <c:pt idx="176">
                  <c:v>1.0683526646649613</c:v>
                </c:pt>
                <c:pt idx="177">
                  <c:v>1.0526196671414376</c:v>
                </c:pt>
                <c:pt idx="178">
                  <c:v>1.0316708025523356</c:v>
                </c:pt>
                <c:pt idx="179">
                  <c:v>1.0484791077646209</c:v>
                </c:pt>
                <c:pt idx="180">
                  <c:v>1.0501782433459526</c:v>
                </c:pt>
                <c:pt idx="181">
                  <c:v>1.0677806858523191</c:v>
                </c:pt>
                <c:pt idx="182">
                  <c:v>1.0515830634271788</c:v>
                </c:pt>
                <c:pt idx="183">
                  <c:v>1.040342259446132</c:v>
                </c:pt>
                <c:pt idx="184">
                  <c:v>1.0552709722054354</c:v>
                </c:pt>
                <c:pt idx="185">
                  <c:v>1.0301572325372612</c:v>
                </c:pt>
                <c:pt idx="186">
                  <c:v>0.9983386532161509</c:v>
                </c:pt>
                <c:pt idx="187">
                  <c:v>0.98350342513630629</c:v>
                </c:pt>
                <c:pt idx="188">
                  <c:v>1.0015155586247548</c:v>
                </c:pt>
                <c:pt idx="189">
                  <c:v>0.983019665966543</c:v>
                </c:pt>
                <c:pt idx="190">
                  <c:v>0.99305635931787806</c:v>
                </c:pt>
                <c:pt idx="191">
                  <c:v>0.98573646424151695</c:v>
                </c:pt>
                <c:pt idx="192">
                  <c:v>0.99951182772650837</c:v>
                </c:pt>
                <c:pt idx="193">
                  <c:v>1.0052440271656353</c:v>
                </c:pt>
                <c:pt idx="194">
                  <c:v>1.0116035229973439</c:v>
                </c:pt>
                <c:pt idx="195">
                  <c:v>0.99960004420564008</c:v>
                </c:pt>
                <c:pt idx="196">
                  <c:v>0.99601514754158582</c:v>
                </c:pt>
                <c:pt idx="197">
                  <c:v>0.99669163083713552</c:v>
                </c:pt>
                <c:pt idx="198">
                  <c:v>0.98156384000682984</c:v>
                </c:pt>
                <c:pt idx="199">
                  <c:v>0.98710480252528754</c:v>
                </c:pt>
                <c:pt idx="200">
                  <c:v>0.99794099536169467</c:v>
                </c:pt>
                <c:pt idx="201">
                  <c:v>1.0353468351000599</c:v>
                </c:pt>
                <c:pt idx="202">
                  <c:v>1.0609818056954463</c:v>
                </c:pt>
                <c:pt idx="203">
                  <c:v>1.0615270421715779</c:v>
                </c:pt>
                <c:pt idx="204">
                  <c:v>1.0501947333093944</c:v>
                </c:pt>
                <c:pt idx="205">
                  <c:v>1.0334739679359859</c:v>
                </c:pt>
                <c:pt idx="206">
                  <c:v>1.028463581713966</c:v>
                </c:pt>
                <c:pt idx="207">
                  <c:v>1.0569020387701105</c:v>
                </c:pt>
                <c:pt idx="208">
                  <c:v>1.0753143439541657</c:v>
                </c:pt>
                <c:pt idx="209">
                  <c:v>1.0889649609110905</c:v>
                </c:pt>
                <c:pt idx="210">
                  <c:v>1.1392452127832295</c:v>
                </c:pt>
                <c:pt idx="211">
                  <c:v>1.217274022291277</c:v>
                </c:pt>
                <c:pt idx="212">
                  <c:v>1.2304060397718135</c:v>
                </c:pt>
                <c:pt idx="213">
                  <c:v>1.2127883959128221</c:v>
                </c:pt>
                <c:pt idx="214">
                  <c:v>1.2134072704441241</c:v>
                </c:pt>
                <c:pt idx="215">
                  <c:v>1.2002042353774742</c:v>
                </c:pt>
                <c:pt idx="216">
                  <c:v>1.0984038349469565</c:v>
                </c:pt>
                <c:pt idx="217">
                  <c:v>1.0615001204128145</c:v>
                </c:pt>
                <c:pt idx="218">
                  <c:v>1.0922794276639547</c:v>
                </c:pt>
                <c:pt idx="219">
                  <c:v>1.1705312970488166</c:v>
                </c:pt>
                <c:pt idx="220">
                  <c:v>1.1739290989440674</c:v>
                </c:pt>
                <c:pt idx="221">
                  <c:v>1.2046531512259551</c:v>
                </c:pt>
                <c:pt idx="222">
                  <c:v>1.1960380003850029</c:v>
                </c:pt>
                <c:pt idx="223">
                  <c:v>1.2341900744682117</c:v>
                </c:pt>
                <c:pt idx="224">
                  <c:v>1.3057520189212868</c:v>
                </c:pt>
                <c:pt idx="225">
                  <c:v>1.306330758176981</c:v>
                </c:pt>
                <c:pt idx="226">
                  <c:v>1.3072727526911783</c:v>
                </c:pt>
                <c:pt idx="227">
                  <c:v>1.30632921455846</c:v>
                </c:pt>
                <c:pt idx="228">
                  <c:v>1.3215583378461215</c:v>
                </c:pt>
                <c:pt idx="229">
                  <c:v>1.3420905146550304</c:v>
                </c:pt>
                <c:pt idx="230">
                  <c:v>1.4409759261322108</c:v>
                </c:pt>
                <c:pt idx="231">
                  <c:v>1.4187810683184037</c:v>
                </c:pt>
                <c:pt idx="232">
                  <c:v>1.3930065592085541</c:v>
                </c:pt>
                <c:pt idx="233">
                  <c:v>1.4220012941714215</c:v>
                </c:pt>
                <c:pt idx="234">
                  <c:v>1.3997822705359626</c:v>
                </c:pt>
                <c:pt idx="235">
                  <c:v>1.407063078587798</c:v>
                </c:pt>
                <c:pt idx="236">
                  <c:v>1.4184104443250218</c:v>
                </c:pt>
                <c:pt idx="237">
                  <c:v>1.3753306172822806</c:v>
                </c:pt>
                <c:pt idx="238">
                  <c:v>1.3884088621003812</c:v>
                </c:pt>
                <c:pt idx="239">
                  <c:v>1.4513874863450724</c:v>
                </c:pt>
                <c:pt idx="240">
                  <c:v>1.4651913817263205</c:v>
                </c:pt>
                <c:pt idx="241">
                  <c:v>1.4678583152869997</c:v>
                </c:pt>
                <c:pt idx="242">
                  <c:v>1.5016764191581757</c:v>
                </c:pt>
                <c:pt idx="243">
                  <c:v>1.5186509311928245</c:v>
                </c:pt>
                <c:pt idx="244">
                  <c:v>1.5065342814469276</c:v>
                </c:pt>
                <c:pt idx="245">
                  <c:v>1.5185959666087714</c:v>
                </c:pt>
                <c:pt idx="246">
                  <c:v>1.5183843427715102</c:v>
                </c:pt>
                <c:pt idx="247">
                  <c:v>1.5235493205511363</c:v>
                </c:pt>
                <c:pt idx="248">
                  <c:v>1.533807392615568</c:v>
                </c:pt>
                <c:pt idx="249">
                  <c:v>1.5055299387912642</c:v>
                </c:pt>
                <c:pt idx="250">
                  <c:v>1.5221435541312978</c:v>
                </c:pt>
                <c:pt idx="251">
                  <c:v>1.460566534074091</c:v>
                </c:pt>
                <c:pt idx="252">
                  <c:v>1.4605422996435178</c:v>
                </c:pt>
                <c:pt idx="253">
                  <c:v>1.4550303316646414</c:v>
                </c:pt>
                <c:pt idx="254">
                  <c:v>1.4375636911163023</c:v>
                </c:pt>
                <c:pt idx="255">
                  <c:v>1.4350508651504883</c:v>
                </c:pt>
                <c:pt idx="256">
                  <c:v>1.4623216951710019</c:v>
                </c:pt>
                <c:pt idx="257">
                  <c:v>1.4423296167546094</c:v>
                </c:pt>
                <c:pt idx="258">
                  <c:v>1.4244034087631301</c:v>
                </c:pt>
                <c:pt idx="259">
                  <c:v>1.4511764202640336</c:v>
                </c:pt>
                <c:pt idx="260">
                  <c:v>1.4242018276292658</c:v>
                </c:pt>
                <c:pt idx="261">
                  <c:v>1.4339079464417344</c:v>
                </c:pt>
                <c:pt idx="262">
                  <c:v>1.4462337251594539</c:v>
                </c:pt>
                <c:pt idx="263">
                  <c:v>1.3967113810493554</c:v>
                </c:pt>
                <c:pt idx="264">
                  <c:v>1.3875427122337471</c:v>
                </c:pt>
                <c:pt idx="265">
                  <c:v>1.3585323893347347</c:v>
                </c:pt>
                <c:pt idx="266">
                  <c:v>1.3467555342177107</c:v>
                </c:pt>
                <c:pt idx="267">
                  <c:v>1.3290977850786709</c:v>
                </c:pt>
                <c:pt idx="268">
                  <c:v>1.3078769311775067</c:v>
                </c:pt>
                <c:pt idx="269">
                  <c:v>1.2920063751832778</c:v>
                </c:pt>
                <c:pt idx="270">
                  <c:v>1.3057760564408711</c:v>
                </c:pt>
                <c:pt idx="271">
                  <c:v>1.3206728022178058</c:v>
                </c:pt>
                <c:pt idx="272">
                  <c:v>1.2768928303754086</c:v>
                </c:pt>
                <c:pt idx="273">
                  <c:v>1.337799573036228</c:v>
                </c:pt>
                <c:pt idx="274">
                  <c:v>1.3342027450981997</c:v>
                </c:pt>
                <c:pt idx="275">
                  <c:v>1.3426942117748581</c:v>
                </c:pt>
                <c:pt idx="276">
                  <c:v>1.3824553218133484</c:v>
                </c:pt>
                <c:pt idx="277">
                  <c:v>1.3180466061040823</c:v>
                </c:pt>
                <c:pt idx="278">
                  <c:v>1.3431744189438048</c:v>
                </c:pt>
                <c:pt idx="279">
                  <c:v>1.3046003646203557</c:v>
                </c:pt>
                <c:pt idx="280">
                  <c:v>1.3109449188951317</c:v>
                </c:pt>
                <c:pt idx="281">
                  <c:v>1.3269510043332382</c:v>
                </c:pt>
                <c:pt idx="282">
                  <c:v>1.3513487023775668</c:v>
                </c:pt>
                <c:pt idx="283">
                  <c:v>1.3523382425698023</c:v>
                </c:pt>
                <c:pt idx="284">
                  <c:v>1.353143751347571</c:v>
                </c:pt>
                <c:pt idx="285">
                  <c:v>1.3685304095906583</c:v>
                </c:pt>
                <c:pt idx="286">
                  <c:v>1.3850088115482473</c:v>
                </c:pt>
                <c:pt idx="287">
                  <c:v>1.4087311692223004</c:v>
                </c:pt>
                <c:pt idx="288">
                  <c:v>1.3862444140617995</c:v>
                </c:pt>
                <c:pt idx="289">
                  <c:v>1.3823205629503903</c:v>
                </c:pt>
                <c:pt idx="290">
                  <c:v>1.4185322513672374</c:v>
                </c:pt>
                <c:pt idx="291">
                  <c:v>1.4387464657585733</c:v>
                </c:pt>
                <c:pt idx="292">
                  <c:v>1.4188454696457755</c:v>
                </c:pt>
                <c:pt idx="293">
                  <c:v>1.4031688071120827</c:v>
                </c:pt>
                <c:pt idx="294">
                  <c:v>1.408805174533017</c:v>
                </c:pt>
                <c:pt idx="295">
                  <c:v>1.3779795448631449</c:v>
                </c:pt>
                <c:pt idx="296">
                  <c:v>1.4032889322576698</c:v>
                </c:pt>
                <c:pt idx="297">
                  <c:v>1.330488141394194</c:v>
                </c:pt>
                <c:pt idx="298">
                  <c:v>1.2399353315991339</c:v>
                </c:pt>
                <c:pt idx="299">
                  <c:v>1.22716038087301</c:v>
                </c:pt>
                <c:pt idx="300">
                  <c:v>1.1767317200852048</c:v>
                </c:pt>
                <c:pt idx="301">
                  <c:v>1.1919033601669082</c:v>
                </c:pt>
                <c:pt idx="302">
                  <c:v>1.1788833492910795</c:v>
                </c:pt>
                <c:pt idx="303">
                  <c:v>1.2184527895273614</c:v>
                </c:pt>
                <c:pt idx="304">
                  <c:v>1.2370544117408528</c:v>
                </c:pt>
                <c:pt idx="305">
                  <c:v>1.2422498489867653</c:v>
                </c:pt>
                <c:pt idx="306">
                  <c:v>1.2095519921214539</c:v>
                </c:pt>
                <c:pt idx="307">
                  <c:v>1.21352652785582</c:v>
                </c:pt>
                <c:pt idx="308">
                  <c:v>1.2395717833616045</c:v>
                </c:pt>
                <c:pt idx="309">
                  <c:v>1.2505987851541991</c:v>
                </c:pt>
                <c:pt idx="310">
                  <c:v>1.2607040617959968</c:v>
                </c:pt>
                <c:pt idx="311">
                  <c:v>1.2686333977180972</c:v>
                </c:pt>
                <c:pt idx="312">
                  <c:v>1.2729114002378916</c:v>
                </c:pt>
                <c:pt idx="313">
                  <c:v>1.3002248671293541</c:v>
                </c:pt>
                <c:pt idx="314">
                  <c:v>1.3547638560141151</c:v>
                </c:pt>
                <c:pt idx="315">
                  <c:v>1.3351774787626161</c:v>
                </c:pt>
                <c:pt idx="316">
                  <c:v>1.3110905983511929</c:v>
                </c:pt>
                <c:pt idx="317">
                  <c:v>1.3419957877242921</c:v>
                </c:pt>
                <c:pt idx="318">
                  <c:v>1.3400411056587413</c:v>
                </c:pt>
                <c:pt idx="319">
                  <c:v>1.3410696019979917</c:v>
                </c:pt>
                <c:pt idx="320">
                  <c:v>1.3606433342177533</c:v>
                </c:pt>
                <c:pt idx="321">
                  <c:v>1.3488936216901115</c:v>
                </c:pt>
                <c:pt idx="322">
                  <c:v>1.3242287892039342</c:v>
                </c:pt>
                <c:pt idx="323">
                  <c:v>1.2641727304604511</c:v>
                </c:pt>
                <c:pt idx="324">
                  <c:v>1.2586293427676296</c:v>
                </c:pt>
                <c:pt idx="325">
                  <c:v>1.2379049745880319</c:v>
                </c:pt>
                <c:pt idx="326">
                  <c:v>1.2575210032385649</c:v>
                </c:pt>
                <c:pt idx="327">
                  <c:v>1.2645044037466797</c:v>
                </c:pt>
                <c:pt idx="328">
                  <c:v>1.2623391063759228</c:v>
                </c:pt>
                <c:pt idx="329">
                  <c:v>1.2737239763539991</c:v>
                </c:pt>
                <c:pt idx="330">
                  <c:v>1.2735884037093308</c:v>
                </c:pt>
                <c:pt idx="331">
                  <c:v>1.256237633660616</c:v>
                </c:pt>
                <c:pt idx="332">
                  <c:v>1.2710299588668597</c:v>
                </c:pt>
                <c:pt idx="333">
                  <c:v>1.2809940430301232</c:v>
                </c:pt>
                <c:pt idx="334">
                  <c:v>1.2991058008960528</c:v>
                </c:pt>
                <c:pt idx="335">
                  <c:v>1.2730587266861628</c:v>
                </c:pt>
                <c:pt idx="336">
                  <c:v>1.3042433323064888</c:v>
                </c:pt>
                <c:pt idx="337">
                  <c:v>1.3485035135779238</c:v>
                </c:pt>
                <c:pt idx="338">
                  <c:v>1.3502298401099544</c:v>
                </c:pt>
                <c:pt idx="339">
                  <c:v>1.3642805080675002</c:v>
                </c:pt>
                <c:pt idx="340">
                  <c:v>1.3545137950220196</c:v>
                </c:pt>
                <c:pt idx="341">
                  <c:v>1.3355278589124657</c:v>
                </c:pt>
                <c:pt idx="342">
                  <c:v>1.3454582403488669</c:v>
                </c:pt>
                <c:pt idx="343">
                  <c:v>1.3660422200475324</c:v>
                </c:pt>
                <c:pt idx="344">
                  <c:v>1.3410513258463952</c:v>
                </c:pt>
                <c:pt idx="345">
                  <c:v>1.3560787762617319</c:v>
                </c:pt>
                <c:pt idx="346">
                  <c:v>1.3605446395151144</c:v>
                </c:pt>
                <c:pt idx="347">
                  <c:v>1.374428971958513</c:v>
                </c:pt>
                <c:pt idx="348">
                  <c:v>1.3599198918975395</c:v>
                </c:pt>
                <c:pt idx="349">
                  <c:v>1.3405023956890305</c:v>
                </c:pt>
                <c:pt idx="350">
                  <c:v>1.3612685860614022</c:v>
                </c:pt>
                <c:pt idx="351">
                  <c:v>1.3513819058384002</c:v>
                </c:pt>
                <c:pt idx="352">
                  <c:v>1.3682991402208864</c:v>
                </c:pt>
                <c:pt idx="353">
                  <c:v>1.3818889204419866</c:v>
                </c:pt>
                <c:pt idx="354">
                  <c:v>1.3814645310613256</c:v>
                </c:pt>
                <c:pt idx="355">
                  <c:v>1.3864083114337191</c:v>
                </c:pt>
                <c:pt idx="356">
                  <c:v>1.4593847597029619</c:v>
                </c:pt>
                <c:pt idx="357">
                  <c:v>1.4367027036710844</c:v>
                </c:pt>
                <c:pt idx="358">
                  <c:v>1.4515293849743673</c:v>
                </c:pt>
                <c:pt idx="359">
                  <c:v>1.4526254626844048</c:v>
                </c:pt>
                <c:pt idx="360">
                  <c:v>1.4649840564645173</c:v>
                </c:pt>
                <c:pt idx="361">
                  <c:v>1.4502764045908076</c:v>
                </c:pt>
                <c:pt idx="362">
                  <c:v>1.4840738019223467</c:v>
                </c:pt>
                <c:pt idx="363">
                  <c:v>1.4930647301299538</c:v>
                </c:pt>
                <c:pt idx="364">
                  <c:v>1.478726326263764</c:v>
                </c:pt>
                <c:pt idx="365">
                  <c:v>1.4973685857249168</c:v>
                </c:pt>
                <c:pt idx="366">
                  <c:v>1.4925114878034083</c:v>
                </c:pt>
                <c:pt idx="367">
                  <c:v>1.5176606539481354</c:v>
                </c:pt>
                <c:pt idx="368">
                  <c:v>1.4869062440197383</c:v>
                </c:pt>
                <c:pt idx="369">
                  <c:v>1.4712243859620975</c:v>
                </c:pt>
                <c:pt idx="370">
                  <c:v>1.4690071546927805</c:v>
                </c:pt>
                <c:pt idx="371">
                  <c:v>1.4491195545137687</c:v>
                </c:pt>
                <c:pt idx="372">
                  <c:v>1.4571235103136784</c:v>
                </c:pt>
                <c:pt idx="373">
                  <c:v>1.4460393318311615</c:v>
                </c:pt>
                <c:pt idx="374">
                  <c:v>1.4625924120952507</c:v>
                </c:pt>
                <c:pt idx="375">
                  <c:v>1.4398216141352809</c:v>
                </c:pt>
                <c:pt idx="376">
                  <c:v>1.4486748223399428</c:v>
                </c:pt>
                <c:pt idx="377">
                  <c:v>1.4334439510153354</c:v>
                </c:pt>
                <c:pt idx="378">
                  <c:v>1.4640514810172907</c:v>
                </c:pt>
                <c:pt idx="379">
                  <c:v>1.4371769018485341</c:v>
                </c:pt>
                <c:pt idx="380">
                  <c:v>1.4015747805679659</c:v>
                </c:pt>
                <c:pt idx="381">
                  <c:v>1.4062556307545828</c:v>
                </c:pt>
                <c:pt idx="382">
                  <c:v>1.3879517384710245</c:v>
                </c:pt>
                <c:pt idx="383">
                  <c:v>1.3663162742242556</c:v>
                </c:pt>
                <c:pt idx="384">
                  <c:v>1.372627464459802</c:v>
                </c:pt>
                <c:pt idx="385">
                  <c:v>1.3658256585528787</c:v>
                </c:pt>
                <c:pt idx="386">
                  <c:v>1.3398813511013861</c:v>
                </c:pt>
                <c:pt idx="387">
                  <c:v>1.3433315687909568</c:v>
                </c:pt>
                <c:pt idx="388">
                  <c:v>1.3635526274208405</c:v>
                </c:pt>
                <c:pt idx="389">
                  <c:v>1.361281750199127</c:v>
                </c:pt>
                <c:pt idx="390">
                  <c:v>1.376226516966597</c:v>
                </c:pt>
                <c:pt idx="391">
                  <c:v>1.376886009909096</c:v>
                </c:pt>
                <c:pt idx="392">
                  <c:v>1.3834373605436903</c:v>
                </c:pt>
                <c:pt idx="393">
                  <c:v>1.3786648965133004</c:v>
                </c:pt>
                <c:pt idx="394">
                  <c:v>1.3803961901154465</c:v>
                </c:pt>
                <c:pt idx="395">
                  <c:v>1.3677817996182975</c:v>
                </c:pt>
                <c:pt idx="396">
                  <c:v>1.3993488232034641</c:v>
                </c:pt>
                <c:pt idx="397">
                  <c:v>1.4825300534015502</c:v>
                </c:pt>
                <c:pt idx="398">
                  <c:v>1.4844171427453963</c:v>
                </c:pt>
                <c:pt idx="399">
                  <c:v>1.4694920896345276</c:v>
                </c:pt>
                <c:pt idx="400">
                  <c:v>1.4071008240284919</c:v>
                </c:pt>
                <c:pt idx="401">
                  <c:v>1.4450396013642242</c:v>
                </c:pt>
                <c:pt idx="402">
                  <c:v>1.4416864579243578</c:v>
                </c:pt>
                <c:pt idx="403">
                  <c:v>1.4650871699971948</c:v>
                </c:pt>
                <c:pt idx="404">
                  <c:v>1.479949952096175</c:v>
                </c:pt>
                <c:pt idx="405">
                  <c:v>1.4624505224741531</c:v>
                </c:pt>
                <c:pt idx="406">
                  <c:v>1.4663031251041474</c:v>
                </c:pt>
                <c:pt idx="407">
                  <c:v>1.4484323170189239</c:v>
                </c:pt>
                <c:pt idx="408">
                  <c:v>1.4554097282345293</c:v>
                </c:pt>
                <c:pt idx="409">
                  <c:v>1.4613672211332971</c:v>
                </c:pt>
                <c:pt idx="410">
                  <c:v>1.4688892901735546</c:v>
                </c:pt>
                <c:pt idx="411">
                  <c:v>1.474840823322757</c:v>
                </c:pt>
                <c:pt idx="412">
                  <c:v>1.4753147319334117</c:v>
                </c:pt>
                <c:pt idx="413">
                  <c:v>1.4770314834452236</c:v>
                </c:pt>
                <c:pt idx="414">
                  <c:v>1.467767720669322</c:v>
                </c:pt>
                <c:pt idx="415">
                  <c:v>1.4420442166754079</c:v>
                </c:pt>
                <c:pt idx="416">
                  <c:v>1.4362956875048087</c:v>
                </c:pt>
                <c:pt idx="417">
                  <c:v>1.4535916186192444</c:v>
                </c:pt>
                <c:pt idx="418">
                  <c:v>1.4644967453709272</c:v>
                </c:pt>
                <c:pt idx="419">
                  <c:v>1.4518669464969498</c:v>
                </c:pt>
                <c:pt idx="420">
                  <c:v>1.4283860495482883</c:v>
                </c:pt>
                <c:pt idx="421">
                  <c:v>1.4099010249216108</c:v>
                </c:pt>
                <c:pt idx="422">
                  <c:v>1.3804837106457493</c:v>
                </c:pt>
                <c:pt idx="423">
                  <c:v>1.3819306276717016</c:v>
                </c:pt>
                <c:pt idx="424">
                  <c:v>1.4182584313001676</c:v>
                </c:pt>
                <c:pt idx="425">
                  <c:v>1.4225253975275285</c:v>
                </c:pt>
                <c:pt idx="426">
                  <c:v>1.4319830812298706</c:v>
                </c:pt>
                <c:pt idx="427">
                  <c:v>1.4278820620987638</c:v>
                </c:pt>
                <c:pt idx="428">
                  <c:v>1.4249749547301482</c:v>
                </c:pt>
                <c:pt idx="429">
                  <c:v>1.4095401590200565</c:v>
                </c:pt>
                <c:pt idx="430">
                  <c:v>1.4262263467508076</c:v>
                </c:pt>
                <c:pt idx="431">
                  <c:v>1.4402355835492866</c:v>
                </c:pt>
                <c:pt idx="432">
                  <c:v>1.4459570324332647</c:v>
                </c:pt>
                <c:pt idx="433">
                  <c:v>1.4842965925828659</c:v>
                </c:pt>
                <c:pt idx="434">
                  <c:v>1.5019361726661524</c:v>
                </c:pt>
                <c:pt idx="435">
                  <c:v>1.4878546888570738</c:v>
                </c:pt>
                <c:pt idx="436">
                  <c:v>1.4901126457899982</c:v>
                </c:pt>
                <c:pt idx="437">
                  <c:v>1.4831312431624302</c:v>
                </c:pt>
                <c:pt idx="438">
                  <c:v>1.4802112019968596</c:v>
                </c:pt>
                <c:pt idx="439">
                  <c:v>1.4845737421394847</c:v>
                </c:pt>
                <c:pt idx="440">
                  <c:v>1.493993029131174</c:v>
                </c:pt>
                <c:pt idx="441">
                  <c:v>1.5050745764222404</c:v>
                </c:pt>
                <c:pt idx="442">
                  <c:v>1.5251272651600065</c:v>
                </c:pt>
                <c:pt idx="443">
                  <c:v>1.5063057324356499</c:v>
                </c:pt>
                <c:pt idx="444">
                  <c:v>1.5096950382503573</c:v>
                </c:pt>
                <c:pt idx="445">
                  <c:v>1.4735773048826089</c:v>
                </c:pt>
                <c:pt idx="446">
                  <c:v>1.4848219266958678</c:v>
                </c:pt>
                <c:pt idx="447">
                  <c:v>1.4933334087560983</c:v>
                </c:pt>
                <c:pt idx="448">
                  <c:v>1.4775130372838812</c:v>
                </c:pt>
                <c:pt idx="449">
                  <c:v>1.4808855617560803</c:v>
                </c:pt>
                <c:pt idx="450">
                  <c:v>1.5098652289116026</c:v>
                </c:pt>
                <c:pt idx="451">
                  <c:v>1.5666326476136425</c:v>
                </c:pt>
                <c:pt idx="452">
                  <c:v>1.5441899573142039</c:v>
                </c:pt>
                <c:pt idx="453">
                  <c:v>1.5809441083202502</c:v>
                </c:pt>
                <c:pt idx="454">
                  <c:v>1.5625272447263792</c:v>
                </c:pt>
                <c:pt idx="455">
                  <c:v>1.5678698928405139</c:v>
                </c:pt>
                <c:pt idx="456">
                  <c:v>1.55395672273216</c:v>
                </c:pt>
                <c:pt idx="457">
                  <c:v>1.5873686014670683</c:v>
                </c:pt>
                <c:pt idx="458">
                  <c:v>1.5361305716179623</c:v>
                </c:pt>
                <c:pt idx="459">
                  <c:v>1.4844884616848946</c:v>
                </c:pt>
                <c:pt idx="460">
                  <c:v>1.5629140973379803</c:v>
                </c:pt>
                <c:pt idx="461">
                  <c:v>1.516478152957627</c:v>
                </c:pt>
                <c:pt idx="462">
                  <c:v>1.4918645513460083</c:v>
                </c:pt>
                <c:pt idx="463">
                  <c:v>1.4970096373451742</c:v>
                </c:pt>
                <c:pt idx="464">
                  <c:v>1.5094038718128515</c:v>
                </c:pt>
                <c:pt idx="465">
                  <c:v>1.5134011055652326</c:v>
                </c:pt>
                <c:pt idx="466">
                  <c:v>1.5399927147333079</c:v>
                </c:pt>
                <c:pt idx="467">
                  <c:v>1.524789251817164</c:v>
                </c:pt>
                <c:pt idx="468">
                  <c:v>1.5527539597342834</c:v>
                </c:pt>
                <c:pt idx="469">
                  <c:v>1.5130172976772827</c:v>
                </c:pt>
                <c:pt idx="470">
                  <c:v>1.4764434905196417</c:v>
                </c:pt>
                <c:pt idx="471">
                  <c:v>1.4749706140520578</c:v>
                </c:pt>
                <c:pt idx="472">
                  <c:v>1.4646854743702966</c:v>
                </c:pt>
                <c:pt idx="473">
                  <c:v>1.4687969987268148</c:v>
                </c:pt>
                <c:pt idx="474">
                  <c:v>1.4720753478444044</c:v>
                </c:pt>
                <c:pt idx="475">
                  <c:v>1.4954262605837301</c:v>
                </c:pt>
                <c:pt idx="476">
                  <c:v>1.5079037747706667</c:v>
                </c:pt>
                <c:pt idx="477">
                  <c:v>1.500987456827698</c:v>
                </c:pt>
                <c:pt idx="478">
                  <c:v>1.4905504250853421</c:v>
                </c:pt>
                <c:pt idx="479">
                  <c:v>1.4666979425984428</c:v>
                </c:pt>
                <c:pt idx="480">
                  <c:v>1.4493918946566908</c:v>
                </c:pt>
                <c:pt idx="481">
                  <c:v>1.4360113888540786</c:v>
                </c:pt>
                <c:pt idx="482">
                  <c:v>1.3768366973251454</c:v>
                </c:pt>
                <c:pt idx="483">
                  <c:v>1.3933022065641114</c:v>
                </c:pt>
                <c:pt idx="484">
                  <c:v>1.4301724144703549</c:v>
                </c:pt>
                <c:pt idx="485">
                  <c:v>1.411767080662901</c:v>
                </c:pt>
                <c:pt idx="486">
                  <c:v>1.4482321644971523</c:v>
                </c:pt>
                <c:pt idx="487">
                  <c:v>1.4404987063692152</c:v>
                </c:pt>
                <c:pt idx="488">
                  <c:v>1.4578715995567895</c:v>
                </c:pt>
                <c:pt idx="489">
                  <c:v>1.3639118731151241</c:v>
                </c:pt>
                <c:pt idx="490">
                  <c:v>1.2833238356760301</c:v>
                </c:pt>
                <c:pt idx="491">
                  <c:v>1.2928694944143218</c:v>
                </c:pt>
                <c:pt idx="492">
                  <c:v>1.3222483647688366</c:v>
                </c:pt>
                <c:pt idx="493">
                  <c:v>1.3076172127106518</c:v>
                </c:pt>
                <c:pt idx="494">
                  <c:v>1.2869465992707483</c:v>
                </c:pt>
                <c:pt idx="495">
                  <c:v>1.2584335292668678</c:v>
                </c:pt>
                <c:pt idx="496">
                  <c:v>1.2405282624008669</c:v>
                </c:pt>
                <c:pt idx="497">
                  <c:v>1.247717498972879</c:v>
                </c:pt>
                <c:pt idx="498">
                  <c:v>1.2436597719195908</c:v>
                </c:pt>
                <c:pt idx="499">
                  <c:v>1.253562399141285</c:v>
                </c:pt>
                <c:pt idx="500">
                  <c:v>1.2601193976414171</c:v>
                </c:pt>
                <c:pt idx="501">
                  <c:v>1.2604822801267479</c:v>
                </c:pt>
                <c:pt idx="502">
                  <c:v>1.3336258214194039</c:v>
                </c:pt>
                <c:pt idx="503">
                  <c:v>1.3655412893837211</c:v>
                </c:pt>
                <c:pt idx="504">
                  <c:v>1.3751343119772623</c:v>
                </c:pt>
                <c:pt idx="505">
                  <c:v>1.3933527926391605</c:v>
                </c:pt>
                <c:pt idx="506">
                  <c:v>1.3995660146063664</c:v>
                </c:pt>
                <c:pt idx="507">
                  <c:v>1.4089032527156291</c:v>
                </c:pt>
                <c:pt idx="508">
                  <c:v>1.4074465459847549</c:v>
                </c:pt>
                <c:pt idx="509">
                  <c:v>1.4153252155694567</c:v>
                </c:pt>
                <c:pt idx="510">
                  <c:v>1.4291198861253382</c:v>
                </c:pt>
                <c:pt idx="511">
                  <c:v>1.453715252465964</c:v>
                </c:pt>
                <c:pt idx="512">
                  <c:v>1.4602115418856951</c:v>
                </c:pt>
                <c:pt idx="513">
                  <c:v>1.4708942894640165</c:v>
                </c:pt>
                <c:pt idx="514">
                  <c:v>1.4261084219489089</c:v>
                </c:pt>
                <c:pt idx="515">
                  <c:v>1.4181196891035002</c:v>
                </c:pt>
                <c:pt idx="516">
                  <c:v>1.4393735280383329</c:v>
                </c:pt>
                <c:pt idx="517">
                  <c:v>1.4332756530992814</c:v>
                </c:pt>
                <c:pt idx="518">
                  <c:v>1.4255391461488418</c:v>
                </c:pt>
                <c:pt idx="519">
                  <c:v>1.4016481810567318</c:v>
                </c:pt>
                <c:pt idx="520">
                  <c:v>1.4140181319884253</c:v>
                </c:pt>
                <c:pt idx="521">
                  <c:v>1.4281939653727065</c:v>
                </c:pt>
                <c:pt idx="522">
                  <c:v>1.4320537804941278</c:v>
                </c:pt>
                <c:pt idx="523">
                  <c:v>1.4680900194737303</c:v>
                </c:pt>
                <c:pt idx="524">
                  <c:v>1.5038477115073914</c:v>
                </c:pt>
                <c:pt idx="525">
                  <c:v>1.4967941492649877</c:v>
                </c:pt>
                <c:pt idx="526">
                  <c:v>1.4868381544887201</c:v>
                </c:pt>
                <c:pt idx="527">
                  <c:v>1.4873950657775592</c:v>
                </c:pt>
                <c:pt idx="528">
                  <c:v>1.5241992226301808</c:v>
                </c:pt>
                <c:pt idx="529">
                  <c:v>1.4817876327791653</c:v>
                </c:pt>
                <c:pt idx="530">
                  <c:v>1.5566509673910107</c:v>
                </c:pt>
                <c:pt idx="531">
                  <c:v>1.5575096914550155</c:v>
                </c:pt>
                <c:pt idx="532">
                  <c:v>1.5501222122551426</c:v>
                </c:pt>
                <c:pt idx="533">
                  <c:v>1.5601783398608458</c:v>
                </c:pt>
                <c:pt idx="534">
                  <c:v>1.5358628648055928</c:v>
                </c:pt>
                <c:pt idx="535">
                  <c:v>1.5330775634995804</c:v>
                </c:pt>
                <c:pt idx="536">
                  <c:v>1.5508432750923808</c:v>
                </c:pt>
                <c:pt idx="537">
                  <c:v>1.5792812013670665</c:v>
                </c:pt>
                <c:pt idx="538">
                  <c:v>1.5668226979757707</c:v>
                </c:pt>
                <c:pt idx="539">
                  <c:v>1.5478132483825628</c:v>
                </c:pt>
                <c:pt idx="540">
                  <c:v>1.5666761099808253</c:v>
                </c:pt>
                <c:pt idx="541">
                  <c:v>1.5484292698672377</c:v>
                </c:pt>
                <c:pt idx="542">
                  <c:v>1.5342469154804157</c:v>
                </c:pt>
                <c:pt idx="543">
                  <c:v>1.5571982192869063</c:v>
                </c:pt>
                <c:pt idx="544">
                  <c:v>1.5517480975764615</c:v>
                </c:pt>
                <c:pt idx="545">
                  <c:v>1.5621193088296372</c:v>
                </c:pt>
                <c:pt idx="546">
                  <c:v>1.5732744934884768</c:v>
                </c:pt>
                <c:pt idx="547">
                  <c:v>1.5280640961221683</c:v>
                </c:pt>
                <c:pt idx="548">
                  <c:v>1.5456249380435454</c:v>
                </c:pt>
                <c:pt idx="549">
                  <c:v>1.5736372882201966</c:v>
                </c:pt>
                <c:pt idx="550">
                  <c:v>1.5439989853583171</c:v>
                </c:pt>
                <c:pt idx="551">
                  <c:v>1.5605078624891116</c:v>
                </c:pt>
                <c:pt idx="552">
                  <c:v>1.5640514019743876</c:v>
                </c:pt>
                <c:pt idx="553">
                  <c:v>1.5817010767500392</c:v>
                </c:pt>
                <c:pt idx="554">
                  <c:v>1.5812526596166334</c:v>
                </c:pt>
                <c:pt idx="555">
                  <c:v>1.5607959177617126</c:v>
                </c:pt>
                <c:pt idx="556">
                  <c:v>1.5399754299373396</c:v>
                </c:pt>
                <c:pt idx="557">
                  <c:v>1.5587444711662886</c:v>
                </c:pt>
                <c:pt idx="558">
                  <c:v>1.5584300315284674</c:v>
                </c:pt>
                <c:pt idx="559">
                  <c:v>1.576635667499164</c:v>
                </c:pt>
                <c:pt idx="560">
                  <c:v>1.5361859137334177</c:v>
                </c:pt>
                <c:pt idx="561">
                  <c:v>1.5153454234744597</c:v>
                </c:pt>
                <c:pt idx="562">
                  <c:v>1.5195476944603885</c:v>
                </c:pt>
                <c:pt idx="563">
                  <c:v>1.5495609977794795</c:v>
                </c:pt>
                <c:pt idx="564">
                  <c:v>1.574771044836645</c:v>
                </c:pt>
                <c:pt idx="565">
                  <c:v>1.5605555815844268</c:v>
                </c:pt>
                <c:pt idx="566">
                  <c:v>1.5911663894707984</c:v>
                </c:pt>
                <c:pt idx="567">
                  <c:v>1.5887854433836648</c:v>
                </c:pt>
                <c:pt idx="568">
                  <c:v>1.5003344750454355</c:v>
                </c:pt>
                <c:pt idx="569">
                  <c:v>1.603778316896606</c:v>
                </c:pt>
                <c:pt idx="570">
                  <c:v>1.5770473933635187</c:v>
                </c:pt>
                <c:pt idx="571">
                  <c:v>1.5790379685629752</c:v>
                </c:pt>
                <c:pt idx="572">
                  <c:v>1.5717548671873804</c:v>
                </c:pt>
                <c:pt idx="573">
                  <c:v>1.5662300114736321</c:v>
                </c:pt>
                <c:pt idx="574">
                  <c:v>1.5446887710221839</c:v>
                </c:pt>
                <c:pt idx="575">
                  <c:v>1.57873879264317</c:v>
                </c:pt>
                <c:pt idx="576">
                  <c:v>1.6092740926128137</c:v>
                </c:pt>
                <c:pt idx="577">
                  <c:v>1.6037010555830604</c:v>
                </c:pt>
                <c:pt idx="578">
                  <c:v>1.6202053931297853</c:v>
                </c:pt>
                <c:pt idx="579">
                  <c:v>1.6121256337571175</c:v>
                </c:pt>
                <c:pt idx="580">
                  <c:v>1.605559774381079</c:v>
                </c:pt>
                <c:pt idx="581">
                  <c:v>1.6218773603056034</c:v>
                </c:pt>
                <c:pt idx="582">
                  <c:v>1.6277951980381522</c:v>
                </c:pt>
                <c:pt idx="583">
                  <c:v>1.6453630236625607</c:v>
                </c:pt>
                <c:pt idx="584">
                  <c:v>1.6238479481529622</c:v>
                </c:pt>
                <c:pt idx="585">
                  <c:v>1.6673519786456554</c:v>
                </c:pt>
                <c:pt idx="586">
                  <c:v>1.6423231871154857</c:v>
                </c:pt>
                <c:pt idx="587">
                  <c:v>1.6281967766813943</c:v>
                </c:pt>
                <c:pt idx="588">
                  <c:v>1.649080261584106</c:v>
                </c:pt>
                <c:pt idx="589">
                  <c:v>1.6745500387779901</c:v>
                </c:pt>
                <c:pt idx="590">
                  <c:v>1.6143269826780136</c:v>
                </c:pt>
                <c:pt idx="591">
                  <c:v>1.599326901623622</c:v>
                </c:pt>
                <c:pt idx="592">
                  <c:v>1.5912896980318898</c:v>
                </c:pt>
                <c:pt idx="593">
                  <c:v>1.5580999010935312</c:v>
                </c:pt>
                <c:pt idx="594">
                  <c:v>1.554730842861122</c:v>
                </c:pt>
                <c:pt idx="595">
                  <c:v>1.5605772130756059</c:v>
                </c:pt>
                <c:pt idx="596">
                  <c:v>1.5929515490247819</c:v>
                </c:pt>
                <c:pt idx="597">
                  <c:v>1.5911202463950225</c:v>
                </c:pt>
                <c:pt idx="598">
                  <c:v>1.589962549163275</c:v>
                </c:pt>
                <c:pt idx="599">
                  <c:v>1.5908719123107895</c:v>
                </c:pt>
                <c:pt idx="600">
                  <c:v>1.6232000644374567</c:v>
                </c:pt>
                <c:pt idx="601">
                  <c:v>1.6540421239820688</c:v>
                </c:pt>
                <c:pt idx="602">
                  <c:v>1.6883705362788766</c:v>
                </c:pt>
                <c:pt idx="603">
                  <c:v>1.7251834041231073</c:v>
                </c:pt>
                <c:pt idx="604">
                  <c:v>1.7323275866563286</c:v>
                </c:pt>
                <c:pt idx="605">
                  <c:v>1.706545760621577</c:v>
                </c:pt>
                <c:pt idx="606">
                  <c:v>1.7308043247994778</c:v>
                </c:pt>
                <c:pt idx="607">
                  <c:v>1.6930002191647684</c:v>
                </c:pt>
                <c:pt idx="608">
                  <c:v>1.6913252887579451</c:v>
                </c:pt>
                <c:pt idx="609">
                  <c:v>1.6782033019028897</c:v>
                </c:pt>
                <c:pt idx="610">
                  <c:v>1.6911375678198239</c:v>
                </c:pt>
                <c:pt idx="611">
                  <c:v>1.756551906818633</c:v>
                </c:pt>
                <c:pt idx="612">
                  <c:v>1.7360930387848494</c:v>
                </c:pt>
                <c:pt idx="613">
                  <c:v>1.6978760742262393</c:v>
                </c:pt>
                <c:pt idx="614">
                  <c:v>1.6844055387834833</c:v>
                </c:pt>
                <c:pt idx="615">
                  <c:v>1.6917556731297227</c:v>
                </c:pt>
                <c:pt idx="616">
                  <c:v>1.6852398817647507</c:v>
                </c:pt>
                <c:pt idx="617">
                  <c:v>1.6899293678322589</c:v>
                </c:pt>
                <c:pt idx="618">
                  <c:v>1.6815636762111563</c:v>
                </c:pt>
                <c:pt idx="619">
                  <c:v>1.6798796337624677</c:v>
                </c:pt>
                <c:pt idx="620">
                  <c:v>1.6716574582885213</c:v>
                </c:pt>
                <c:pt idx="621">
                  <c:v>1.6856467721959234</c:v>
                </c:pt>
                <c:pt idx="622">
                  <c:v>1.6833307495881622</c:v>
                </c:pt>
                <c:pt idx="623">
                  <c:v>1.6830174629306434</c:v>
                </c:pt>
                <c:pt idx="624">
                  <c:v>1.6883687312642863</c:v>
                </c:pt>
                <c:pt idx="625">
                  <c:v>1.7197590940131964</c:v>
                </c:pt>
                <c:pt idx="626">
                  <c:v>1.7247589649870305</c:v>
                </c:pt>
                <c:pt idx="627">
                  <c:v>1.7186602803597495</c:v>
                </c:pt>
                <c:pt idx="628">
                  <c:v>1.7128923896775832</c:v>
                </c:pt>
                <c:pt idx="629">
                  <c:v>1.6992124755754008</c:v>
                </c:pt>
                <c:pt idx="630">
                  <c:v>1.7031606477640799</c:v>
                </c:pt>
                <c:pt idx="631">
                  <c:v>1.6983598741260126</c:v>
                </c:pt>
                <c:pt idx="632">
                  <c:v>1.6932633805482353</c:v>
                </c:pt>
                <c:pt idx="633">
                  <c:v>1.6501137114032995</c:v>
                </c:pt>
                <c:pt idx="634">
                  <c:v>1.6383055468954866</c:v>
                </c:pt>
                <c:pt idx="635">
                  <c:v>1.6022039594950996</c:v>
                </c:pt>
                <c:pt idx="636">
                  <c:v>1.590846875079212</c:v>
                </c:pt>
                <c:pt idx="637">
                  <c:v>1.5616226146468233</c:v>
                </c:pt>
                <c:pt idx="638">
                  <c:v>1.539357788972634</c:v>
                </c:pt>
                <c:pt idx="639">
                  <c:v>1.5547546495875557</c:v>
                </c:pt>
                <c:pt idx="640">
                  <c:v>1.5388178642893031</c:v>
                </c:pt>
                <c:pt idx="641">
                  <c:v>1.5656591327011857</c:v>
                </c:pt>
                <c:pt idx="642">
                  <c:v>1.5381763181241928</c:v>
                </c:pt>
                <c:pt idx="643">
                  <c:v>1.5229619799040293</c:v>
                </c:pt>
                <c:pt idx="644">
                  <c:v>1.5327250002117152</c:v>
                </c:pt>
                <c:pt idx="645">
                  <c:v>1.5360856665182532</c:v>
                </c:pt>
                <c:pt idx="646">
                  <c:v>1.5605843515082305</c:v>
                </c:pt>
                <c:pt idx="647">
                  <c:v>1.4982296284281065</c:v>
                </c:pt>
                <c:pt idx="648">
                  <c:v>1.3775257218177468</c:v>
                </c:pt>
                <c:pt idx="649">
                  <c:v>1.3554440533219756</c:v>
                </c:pt>
                <c:pt idx="650">
                  <c:v>1.4055396811931857</c:v>
                </c:pt>
                <c:pt idx="651">
                  <c:v>1.4307858904310735</c:v>
                </c:pt>
                <c:pt idx="652">
                  <c:v>1.3982234457839098</c:v>
                </c:pt>
                <c:pt idx="653">
                  <c:v>1.4156500076467449</c:v>
                </c:pt>
                <c:pt idx="654">
                  <c:v>1.4108496612409387</c:v>
                </c:pt>
                <c:pt idx="655">
                  <c:v>1.3887643640518652</c:v>
                </c:pt>
                <c:pt idx="656">
                  <c:v>1.3779160354928199</c:v>
                </c:pt>
                <c:pt idx="657">
                  <c:v>1.4398109069798364</c:v>
                </c:pt>
                <c:pt idx="658">
                  <c:v>1.4633898148810993</c:v>
                </c:pt>
                <c:pt idx="659">
                  <c:v>1.4673885711328161</c:v>
                </c:pt>
                <c:pt idx="660">
                  <c:v>1.462386315627928</c:v>
                </c:pt>
                <c:pt idx="661">
                  <c:v>1.4356887401707759</c:v>
                </c:pt>
                <c:pt idx="662">
                  <c:v>1.4246243025755863</c:v>
                </c:pt>
                <c:pt idx="663">
                  <c:v>1.4173380276170962</c:v>
                </c:pt>
                <c:pt idx="664">
                  <c:v>1.395319504292071</c:v>
                </c:pt>
                <c:pt idx="665">
                  <c:v>1.4235141539721559</c:v>
                </c:pt>
                <c:pt idx="666">
                  <c:v>1.4330026847313706</c:v>
                </c:pt>
                <c:pt idx="667">
                  <c:v>1.4262688595510635</c:v>
                </c:pt>
                <c:pt idx="668">
                  <c:v>1.4391509729126475</c:v>
                </c:pt>
                <c:pt idx="669">
                  <c:v>1.4265996982417297</c:v>
                </c:pt>
                <c:pt idx="670">
                  <c:v>1.406613233799952</c:v>
                </c:pt>
                <c:pt idx="671">
                  <c:v>1.3936343826351087</c:v>
                </c:pt>
                <c:pt idx="672">
                  <c:v>1.3943484965468054</c:v>
                </c:pt>
                <c:pt idx="673">
                  <c:v>1.3627190407007752</c:v>
                </c:pt>
                <c:pt idx="674">
                  <c:v>1.3287566280731931</c:v>
                </c:pt>
                <c:pt idx="675">
                  <c:v>1.3427735811908448</c:v>
                </c:pt>
                <c:pt idx="676">
                  <c:v>1.3578792067482606</c:v>
                </c:pt>
                <c:pt idx="677">
                  <c:v>1.3394094995860557</c:v>
                </c:pt>
                <c:pt idx="678">
                  <c:v>1.3419323907876901</c:v>
                </c:pt>
                <c:pt idx="679">
                  <c:v>1.3448846385311186</c:v>
                </c:pt>
                <c:pt idx="680">
                  <c:v>1.3431839522661269</c:v>
                </c:pt>
                <c:pt idx="681">
                  <c:v>1.3485195779602885</c:v>
                </c:pt>
                <c:pt idx="682">
                  <c:v>1.393673864468387</c:v>
                </c:pt>
                <c:pt idx="683">
                  <c:v>1.4101866361788398</c:v>
                </c:pt>
                <c:pt idx="684">
                  <c:v>1.4060197426667778</c:v>
                </c:pt>
                <c:pt idx="685">
                  <c:v>1.443059676363184</c:v>
                </c:pt>
                <c:pt idx="686">
                  <c:v>1.447666799623976</c:v>
                </c:pt>
                <c:pt idx="687">
                  <c:v>1.4374739812154234</c:v>
                </c:pt>
                <c:pt idx="688">
                  <c:v>1.4440602305282888</c:v>
                </c:pt>
                <c:pt idx="689">
                  <c:v>1.5390063672969303</c:v>
                </c:pt>
                <c:pt idx="690">
                  <c:v>1.5433915519877677</c:v>
                </c:pt>
                <c:pt idx="691">
                  <c:v>1.5380120229274432</c:v>
                </c:pt>
                <c:pt idx="692">
                  <c:v>1.5769848166314735</c:v>
                </c:pt>
                <c:pt idx="693">
                  <c:v>1.5939524619254788</c:v>
                </c:pt>
                <c:pt idx="694">
                  <c:v>1.6122769612546328</c:v>
                </c:pt>
                <c:pt idx="695">
                  <c:v>1.6462583002773443</c:v>
                </c:pt>
                <c:pt idx="696">
                  <c:v>1.6383320560332741</c:v>
                </c:pt>
                <c:pt idx="697">
                  <c:v>1.6218938018103159</c:v>
                </c:pt>
                <c:pt idx="698">
                  <c:v>1.6095451963517611</c:v>
                </c:pt>
                <c:pt idx="699">
                  <c:v>1.6030376003741014</c:v>
                </c:pt>
                <c:pt idx="700">
                  <c:v>1.5834214244900033</c:v>
                </c:pt>
                <c:pt idx="701">
                  <c:v>1.5143507460789052</c:v>
                </c:pt>
                <c:pt idx="702">
                  <c:v>1.4893948539233488</c:v>
                </c:pt>
                <c:pt idx="703">
                  <c:v>1.5006706124080171</c:v>
                </c:pt>
                <c:pt idx="704">
                  <c:v>1.512272222109293</c:v>
                </c:pt>
                <c:pt idx="705">
                  <c:v>1.5223445180884121</c:v>
                </c:pt>
                <c:pt idx="706">
                  <c:v>1.526453429881778</c:v>
                </c:pt>
                <c:pt idx="707">
                  <c:v>1.5123170697609394</c:v>
                </c:pt>
                <c:pt idx="708">
                  <c:v>1.5085670705073644</c:v>
                </c:pt>
                <c:pt idx="709">
                  <c:v>1.522290243502304</c:v>
                </c:pt>
                <c:pt idx="710">
                  <c:v>1.5052865644321265</c:v>
                </c:pt>
                <c:pt idx="711">
                  <c:v>1.5118572949809181</c:v>
                </c:pt>
                <c:pt idx="712">
                  <c:v>1.4845555447816974</c:v>
                </c:pt>
                <c:pt idx="713">
                  <c:v>1.4776927000727933</c:v>
                </c:pt>
                <c:pt idx="714">
                  <c:v>1.5579153477548264</c:v>
                </c:pt>
                <c:pt idx="715">
                  <c:v>1.6427373288678233</c:v>
                </c:pt>
                <c:pt idx="716">
                  <c:v>1.6048232066336474</c:v>
                </c:pt>
                <c:pt idx="717">
                  <c:v>1.6160802365025748</c:v>
                </c:pt>
                <c:pt idx="718">
                  <c:v>1.611697712681057</c:v>
                </c:pt>
                <c:pt idx="719">
                  <c:v>1.6046033131790454</c:v>
                </c:pt>
                <c:pt idx="720">
                  <c:v>1.6024020444834826</c:v>
                </c:pt>
                <c:pt idx="721">
                  <c:v>1.6052039402431639</c:v>
                </c:pt>
                <c:pt idx="722">
                  <c:v>1.5967984004139619</c:v>
                </c:pt>
                <c:pt idx="723">
                  <c:v>1.5894159117614544</c:v>
                </c:pt>
                <c:pt idx="724">
                  <c:v>1.6108053231438557</c:v>
                </c:pt>
                <c:pt idx="725">
                  <c:v>1.5584779292915489</c:v>
                </c:pt>
                <c:pt idx="726">
                  <c:v>1.5057776577948969</c:v>
                </c:pt>
                <c:pt idx="727">
                  <c:v>1.4902411507084206</c:v>
                </c:pt>
                <c:pt idx="728">
                  <c:v>1.6014523978270656</c:v>
                </c:pt>
                <c:pt idx="729">
                  <c:v>1.6223342109135632</c:v>
                </c:pt>
                <c:pt idx="730">
                  <c:v>1.6282283717485149</c:v>
                </c:pt>
                <c:pt idx="731">
                  <c:v>1.6215222570667951</c:v>
                </c:pt>
                <c:pt idx="732">
                  <c:v>1.6310856162436986</c:v>
                </c:pt>
                <c:pt idx="733">
                  <c:v>1.6450715291800282</c:v>
                </c:pt>
                <c:pt idx="734">
                  <c:v>1.6675234299370365</c:v>
                </c:pt>
                <c:pt idx="735">
                  <c:v>1.661837085569261</c:v>
                </c:pt>
                <c:pt idx="736">
                  <c:v>1.6836842325608863</c:v>
                </c:pt>
                <c:pt idx="737">
                  <c:v>1.6472873176145981</c:v>
                </c:pt>
                <c:pt idx="738">
                  <c:v>1.6315355284592257</c:v>
                </c:pt>
                <c:pt idx="739">
                  <c:v>1.6433365426665572</c:v>
                </c:pt>
                <c:pt idx="740">
                  <c:v>1.6410914903359564</c:v>
                </c:pt>
                <c:pt idx="741">
                  <c:v>1.6576537349232427</c:v>
                </c:pt>
                <c:pt idx="742">
                  <c:v>1.6734587888064278</c:v>
                </c:pt>
                <c:pt idx="743">
                  <c:v>1.7046604939984729</c:v>
                </c:pt>
                <c:pt idx="744">
                  <c:v>1.7263836010989033</c:v>
                </c:pt>
                <c:pt idx="745">
                  <c:v>1.7778523166808891</c:v>
                </c:pt>
                <c:pt idx="746">
                  <c:v>1.7722750142935642</c:v>
                </c:pt>
                <c:pt idx="747">
                  <c:v>1.7645487376796543</c:v>
                </c:pt>
                <c:pt idx="748">
                  <c:v>1.7618420683769689</c:v>
                </c:pt>
                <c:pt idx="749">
                  <c:v>1.7493385811732514</c:v>
                </c:pt>
                <c:pt idx="750">
                  <c:v>1.7323586794895609</c:v>
                </c:pt>
                <c:pt idx="751">
                  <c:v>1.7133024096193166</c:v>
                </c:pt>
                <c:pt idx="752">
                  <c:v>1.6957647967284668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1E-41EB-8C81-C6DEC5555556}"/>
            </c:ext>
          </c:extLst>
        </c:ser>
        <c:ser>
          <c:idx val="1"/>
          <c:order val="1"/>
          <c:tx>
            <c:strRef>
              <c:f>'Pair trade'!$K$3</c:f>
              <c:strCache>
                <c:ptCount val="1"/>
                <c:pt idx="0">
                  <c:v>RN-Std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'Pair trade'!$E$4:$E$756</c:f>
              <c:numCache>
                <c:formatCode>m/d/yyyy</c:formatCode>
                <c:ptCount val="753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44579</c:v>
                </c:pt>
                <c:pt idx="11">
                  <c:v>44580</c:v>
                </c:pt>
                <c:pt idx="12">
                  <c:v>44581</c:v>
                </c:pt>
                <c:pt idx="13">
                  <c:v>44582</c:v>
                </c:pt>
                <c:pt idx="14">
                  <c:v>44585</c:v>
                </c:pt>
                <c:pt idx="15">
                  <c:v>44586</c:v>
                </c:pt>
                <c:pt idx="16">
                  <c:v>44587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44614</c:v>
                </c:pt>
                <c:pt idx="35">
                  <c:v>44615</c:v>
                </c:pt>
                <c:pt idx="36">
                  <c:v>44616</c:v>
                </c:pt>
                <c:pt idx="37">
                  <c:v>44617</c:v>
                </c:pt>
                <c:pt idx="38">
                  <c:v>44620</c:v>
                </c:pt>
                <c:pt idx="39">
                  <c:v>44621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44672</c:v>
                </c:pt>
                <c:pt idx="76">
                  <c:v>44673</c:v>
                </c:pt>
                <c:pt idx="77">
                  <c:v>44676</c:v>
                </c:pt>
                <c:pt idx="78">
                  <c:v>44677</c:v>
                </c:pt>
                <c:pt idx="79">
                  <c:v>44678</c:v>
                </c:pt>
                <c:pt idx="80">
                  <c:v>44679</c:v>
                </c:pt>
                <c:pt idx="81">
                  <c:v>44680</c:v>
                </c:pt>
                <c:pt idx="82">
                  <c:v>44683</c:v>
                </c:pt>
                <c:pt idx="83">
                  <c:v>44684</c:v>
                </c:pt>
                <c:pt idx="84">
                  <c:v>44685</c:v>
                </c:pt>
                <c:pt idx="85">
                  <c:v>44686</c:v>
                </c:pt>
                <c:pt idx="86">
                  <c:v>44687</c:v>
                </c:pt>
                <c:pt idx="87">
                  <c:v>44690</c:v>
                </c:pt>
                <c:pt idx="88">
                  <c:v>44691</c:v>
                </c:pt>
                <c:pt idx="89">
                  <c:v>44692</c:v>
                </c:pt>
                <c:pt idx="90">
                  <c:v>44693</c:v>
                </c:pt>
                <c:pt idx="91">
                  <c:v>44694</c:v>
                </c:pt>
                <c:pt idx="92">
                  <c:v>44697</c:v>
                </c:pt>
                <c:pt idx="93">
                  <c:v>44698</c:v>
                </c:pt>
                <c:pt idx="94">
                  <c:v>44699</c:v>
                </c:pt>
                <c:pt idx="95">
                  <c:v>44700</c:v>
                </c:pt>
                <c:pt idx="96">
                  <c:v>44701</c:v>
                </c:pt>
                <c:pt idx="97">
                  <c:v>44704</c:v>
                </c:pt>
                <c:pt idx="98">
                  <c:v>44705</c:v>
                </c:pt>
                <c:pt idx="99">
                  <c:v>44706</c:v>
                </c:pt>
                <c:pt idx="100">
                  <c:v>44707</c:v>
                </c:pt>
                <c:pt idx="101">
                  <c:v>44708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44728</c:v>
                </c:pt>
                <c:pt idx="115">
                  <c:v>44729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44782</c:v>
                </c:pt>
                <c:pt idx="151">
                  <c:v>44783</c:v>
                </c:pt>
                <c:pt idx="152">
                  <c:v>44784</c:v>
                </c:pt>
                <c:pt idx="153">
                  <c:v>44785</c:v>
                </c:pt>
                <c:pt idx="154">
                  <c:v>44788</c:v>
                </c:pt>
                <c:pt idx="155">
                  <c:v>44789</c:v>
                </c:pt>
                <c:pt idx="156">
                  <c:v>44790</c:v>
                </c:pt>
                <c:pt idx="157">
                  <c:v>44791</c:v>
                </c:pt>
                <c:pt idx="158">
                  <c:v>44792</c:v>
                </c:pt>
                <c:pt idx="159">
                  <c:v>44795</c:v>
                </c:pt>
                <c:pt idx="160">
                  <c:v>44796</c:v>
                </c:pt>
                <c:pt idx="161">
                  <c:v>44797</c:v>
                </c:pt>
                <c:pt idx="162">
                  <c:v>44798</c:v>
                </c:pt>
                <c:pt idx="163">
                  <c:v>44799</c:v>
                </c:pt>
                <c:pt idx="164">
                  <c:v>44802</c:v>
                </c:pt>
                <c:pt idx="165">
                  <c:v>44803</c:v>
                </c:pt>
                <c:pt idx="166">
                  <c:v>44804</c:v>
                </c:pt>
                <c:pt idx="167">
                  <c:v>44805</c:v>
                </c:pt>
                <c:pt idx="168">
                  <c:v>44806</c:v>
                </c:pt>
                <c:pt idx="169">
                  <c:v>44810</c:v>
                </c:pt>
                <c:pt idx="170">
                  <c:v>44811</c:v>
                </c:pt>
                <c:pt idx="171">
                  <c:v>44812</c:v>
                </c:pt>
                <c:pt idx="172">
                  <c:v>44813</c:v>
                </c:pt>
                <c:pt idx="173">
                  <c:v>44816</c:v>
                </c:pt>
                <c:pt idx="174">
                  <c:v>44817</c:v>
                </c:pt>
                <c:pt idx="175">
                  <c:v>44818</c:v>
                </c:pt>
                <c:pt idx="176">
                  <c:v>44819</c:v>
                </c:pt>
                <c:pt idx="177">
                  <c:v>44820</c:v>
                </c:pt>
                <c:pt idx="178">
                  <c:v>44823</c:v>
                </c:pt>
                <c:pt idx="179">
                  <c:v>44824</c:v>
                </c:pt>
                <c:pt idx="180">
                  <c:v>44825</c:v>
                </c:pt>
                <c:pt idx="181">
                  <c:v>44826</c:v>
                </c:pt>
                <c:pt idx="182">
                  <c:v>44827</c:v>
                </c:pt>
                <c:pt idx="183">
                  <c:v>44830</c:v>
                </c:pt>
                <c:pt idx="184">
                  <c:v>44831</c:v>
                </c:pt>
                <c:pt idx="185">
                  <c:v>44832</c:v>
                </c:pt>
                <c:pt idx="186">
                  <c:v>44833</c:v>
                </c:pt>
                <c:pt idx="187">
                  <c:v>44834</c:v>
                </c:pt>
                <c:pt idx="188">
                  <c:v>44837</c:v>
                </c:pt>
                <c:pt idx="189">
                  <c:v>44838</c:v>
                </c:pt>
                <c:pt idx="190">
                  <c:v>44839</c:v>
                </c:pt>
                <c:pt idx="191">
                  <c:v>44840</c:v>
                </c:pt>
                <c:pt idx="192">
                  <c:v>44841</c:v>
                </c:pt>
                <c:pt idx="193">
                  <c:v>44844</c:v>
                </c:pt>
                <c:pt idx="194">
                  <c:v>44845</c:v>
                </c:pt>
                <c:pt idx="195">
                  <c:v>44846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44867</c:v>
                </c:pt>
                <c:pt idx="211">
                  <c:v>44868</c:v>
                </c:pt>
                <c:pt idx="212">
                  <c:v>44869</c:v>
                </c:pt>
                <c:pt idx="213">
                  <c:v>44872</c:v>
                </c:pt>
                <c:pt idx="214">
                  <c:v>44873</c:v>
                </c:pt>
                <c:pt idx="215">
                  <c:v>44874</c:v>
                </c:pt>
                <c:pt idx="216">
                  <c:v>44875</c:v>
                </c:pt>
                <c:pt idx="217">
                  <c:v>44876</c:v>
                </c:pt>
                <c:pt idx="218">
                  <c:v>44879</c:v>
                </c:pt>
                <c:pt idx="219">
                  <c:v>44880</c:v>
                </c:pt>
                <c:pt idx="220">
                  <c:v>44881</c:v>
                </c:pt>
                <c:pt idx="221">
                  <c:v>44882</c:v>
                </c:pt>
                <c:pt idx="222">
                  <c:v>44883</c:v>
                </c:pt>
                <c:pt idx="223">
                  <c:v>44886</c:v>
                </c:pt>
                <c:pt idx="224">
                  <c:v>44887</c:v>
                </c:pt>
                <c:pt idx="225">
                  <c:v>44888</c:v>
                </c:pt>
                <c:pt idx="226">
                  <c:v>44890</c:v>
                </c:pt>
                <c:pt idx="227">
                  <c:v>44893</c:v>
                </c:pt>
                <c:pt idx="228">
                  <c:v>44894</c:v>
                </c:pt>
                <c:pt idx="229">
                  <c:v>44895</c:v>
                </c:pt>
                <c:pt idx="230">
                  <c:v>44896</c:v>
                </c:pt>
                <c:pt idx="231">
                  <c:v>44897</c:v>
                </c:pt>
                <c:pt idx="232">
                  <c:v>44900</c:v>
                </c:pt>
                <c:pt idx="233">
                  <c:v>44901</c:v>
                </c:pt>
                <c:pt idx="234">
                  <c:v>44902</c:v>
                </c:pt>
                <c:pt idx="235">
                  <c:v>44903</c:v>
                </c:pt>
                <c:pt idx="236">
                  <c:v>44904</c:v>
                </c:pt>
                <c:pt idx="237">
                  <c:v>44907</c:v>
                </c:pt>
                <c:pt idx="238">
                  <c:v>44908</c:v>
                </c:pt>
                <c:pt idx="239">
                  <c:v>44909</c:v>
                </c:pt>
                <c:pt idx="240">
                  <c:v>44910</c:v>
                </c:pt>
                <c:pt idx="241">
                  <c:v>44911</c:v>
                </c:pt>
                <c:pt idx="242">
                  <c:v>44914</c:v>
                </c:pt>
                <c:pt idx="243">
                  <c:v>44915</c:v>
                </c:pt>
                <c:pt idx="244">
                  <c:v>44916</c:v>
                </c:pt>
                <c:pt idx="245">
                  <c:v>44917</c:v>
                </c:pt>
                <c:pt idx="246">
                  <c:v>44918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44925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44943</c:v>
                </c:pt>
                <c:pt idx="261">
                  <c:v>44944</c:v>
                </c:pt>
                <c:pt idx="262">
                  <c:v>44945</c:v>
                </c:pt>
                <c:pt idx="263">
                  <c:v>44946</c:v>
                </c:pt>
                <c:pt idx="264">
                  <c:v>44949</c:v>
                </c:pt>
                <c:pt idx="265">
                  <c:v>44950</c:v>
                </c:pt>
                <c:pt idx="266">
                  <c:v>44951</c:v>
                </c:pt>
                <c:pt idx="267">
                  <c:v>44952</c:v>
                </c:pt>
                <c:pt idx="268">
                  <c:v>44953</c:v>
                </c:pt>
                <c:pt idx="269">
                  <c:v>44956</c:v>
                </c:pt>
                <c:pt idx="270">
                  <c:v>44957</c:v>
                </c:pt>
                <c:pt idx="271">
                  <c:v>44958</c:v>
                </c:pt>
                <c:pt idx="272">
                  <c:v>44959</c:v>
                </c:pt>
                <c:pt idx="273">
                  <c:v>44960</c:v>
                </c:pt>
                <c:pt idx="274">
                  <c:v>44963</c:v>
                </c:pt>
                <c:pt idx="275">
                  <c:v>44964</c:v>
                </c:pt>
                <c:pt idx="276">
                  <c:v>44965</c:v>
                </c:pt>
                <c:pt idx="277">
                  <c:v>44966</c:v>
                </c:pt>
                <c:pt idx="278">
                  <c:v>44967</c:v>
                </c:pt>
                <c:pt idx="279">
                  <c:v>44970</c:v>
                </c:pt>
                <c:pt idx="280">
                  <c:v>44971</c:v>
                </c:pt>
                <c:pt idx="281">
                  <c:v>44972</c:v>
                </c:pt>
                <c:pt idx="282">
                  <c:v>44973</c:v>
                </c:pt>
                <c:pt idx="283">
                  <c:v>44974</c:v>
                </c:pt>
                <c:pt idx="284">
                  <c:v>44978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45037</c:v>
                </c:pt>
                <c:pt idx="327">
                  <c:v>45040</c:v>
                </c:pt>
                <c:pt idx="328">
                  <c:v>45041</c:v>
                </c:pt>
                <c:pt idx="329">
                  <c:v>45042</c:v>
                </c:pt>
                <c:pt idx="330">
                  <c:v>45043</c:v>
                </c:pt>
                <c:pt idx="331">
                  <c:v>45044</c:v>
                </c:pt>
                <c:pt idx="332">
                  <c:v>45047</c:v>
                </c:pt>
                <c:pt idx="333">
                  <c:v>45048</c:v>
                </c:pt>
                <c:pt idx="334">
                  <c:v>45049</c:v>
                </c:pt>
                <c:pt idx="335">
                  <c:v>45050</c:v>
                </c:pt>
                <c:pt idx="336">
                  <c:v>45051</c:v>
                </c:pt>
                <c:pt idx="337">
                  <c:v>45054</c:v>
                </c:pt>
                <c:pt idx="338">
                  <c:v>45055</c:v>
                </c:pt>
                <c:pt idx="339">
                  <c:v>45056</c:v>
                </c:pt>
                <c:pt idx="340">
                  <c:v>45057</c:v>
                </c:pt>
                <c:pt idx="341">
                  <c:v>45058</c:v>
                </c:pt>
                <c:pt idx="342">
                  <c:v>45061</c:v>
                </c:pt>
                <c:pt idx="343">
                  <c:v>45062</c:v>
                </c:pt>
                <c:pt idx="344">
                  <c:v>45063</c:v>
                </c:pt>
                <c:pt idx="345">
                  <c:v>45064</c:v>
                </c:pt>
                <c:pt idx="346">
                  <c:v>45065</c:v>
                </c:pt>
                <c:pt idx="347">
                  <c:v>45068</c:v>
                </c:pt>
                <c:pt idx="348">
                  <c:v>45069</c:v>
                </c:pt>
                <c:pt idx="349">
                  <c:v>45070</c:v>
                </c:pt>
                <c:pt idx="350">
                  <c:v>45071</c:v>
                </c:pt>
                <c:pt idx="351">
                  <c:v>45072</c:v>
                </c:pt>
                <c:pt idx="352">
                  <c:v>45076</c:v>
                </c:pt>
                <c:pt idx="353">
                  <c:v>45077</c:v>
                </c:pt>
                <c:pt idx="354">
                  <c:v>45078</c:v>
                </c:pt>
                <c:pt idx="355">
                  <c:v>45079</c:v>
                </c:pt>
                <c:pt idx="356">
                  <c:v>45082</c:v>
                </c:pt>
                <c:pt idx="357">
                  <c:v>45083</c:v>
                </c:pt>
                <c:pt idx="358">
                  <c:v>45084</c:v>
                </c:pt>
                <c:pt idx="359">
                  <c:v>45085</c:v>
                </c:pt>
                <c:pt idx="360">
                  <c:v>45086</c:v>
                </c:pt>
                <c:pt idx="361">
                  <c:v>45089</c:v>
                </c:pt>
                <c:pt idx="362">
                  <c:v>45090</c:v>
                </c:pt>
                <c:pt idx="363">
                  <c:v>45091</c:v>
                </c:pt>
                <c:pt idx="364">
                  <c:v>45092</c:v>
                </c:pt>
                <c:pt idx="365">
                  <c:v>45093</c:v>
                </c:pt>
                <c:pt idx="366">
                  <c:v>45097</c:v>
                </c:pt>
                <c:pt idx="367">
                  <c:v>45098</c:v>
                </c:pt>
                <c:pt idx="368">
                  <c:v>45099</c:v>
                </c:pt>
                <c:pt idx="369">
                  <c:v>45100</c:v>
                </c:pt>
                <c:pt idx="370">
                  <c:v>45103</c:v>
                </c:pt>
                <c:pt idx="371">
                  <c:v>45104</c:v>
                </c:pt>
                <c:pt idx="372">
                  <c:v>45105</c:v>
                </c:pt>
                <c:pt idx="373">
                  <c:v>45106</c:v>
                </c:pt>
                <c:pt idx="374">
                  <c:v>45107</c:v>
                </c:pt>
                <c:pt idx="375">
                  <c:v>45110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45174</c:v>
                </c:pt>
                <c:pt idx="420">
                  <c:v>45175</c:v>
                </c:pt>
                <c:pt idx="421">
                  <c:v>45176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45211</c:v>
                </c:pt>
                <c:pt idx="447">
                  <c:v>45212</c:v>
                </c:pt>
                <c:pt idx="448">
                  <c:v>45215</c:v>
                </c:pt>
                <c:pt idx="449">
                  <c:v>45216</c:v>
                </c:pt>
                <c:pt idx="450">
                  <c:v>45217</c:v>
                </c:pt>
                <c:pt idx="451">
                  <c:v>45218</c:v>
                </c:pt>
                <c:pt idx="452">
                  <c:v>45219</c:v>
                </c:pt>
                <c:pt idx="453">
                  <c:v>45222</c:v>
                </c:pt>
                <c:pt idx="454">
                  <c:v>45223</c:v>
                </c:pt>
                <c:pt idx="455">
                  <c:v>45224</c:v>
                </c:pt>
                <c:pt idx="456">
                  <c:v>45225</c:v>
                </c:pt>
                <c:pt idx="457">
                  <c:v>45226</c:v>
                </c:pt>
                <c:pt idx="458">
                  <c:v>45229</c:v>
                </c:pt>
                <c:pt idx="459">
                  <c:v>45230</c:v>
                </c:pt>
                <c:pt idx="460">
                  <c:v>45231</c:v>
                </c:pt>
                <c:pt idx="461">
                  <c:v>45232</c:v>
                </c:pt>
                <c:pt idx="462">
                  <c:v>45233</c:v>
                </c:pt>
                <c:pt idx="463">
                  <c:v>45236</c:v>
                </c:pt>
                <c:pt idx="464">
                  <c:v>45237</c:v>
                </c:pt>
                <c:pt idx="465">
                  <c:v>45238</c:v>
                </c:pt>
                <c:pt idx="466">
                  <c:v>45239</c:v>
                </c:pt>
                <c:pt idx="467">
                  <c:v>45240</c:v>
                </c:pt>
                <c:pt idx="468">
                  <c:v>45243</c:v>
                </c:pt>
                <c:pt idx="469">
                  <c:v>45244</c:v>
                </c:pt>
                <c:pt idx="470">
                  <c:v>45245</c:v>
                </c:pt>
                <c:pt idx="471">
                  <c:v>45246</c:v>
                </c:pt>
                <c:pt idx="472">
                  <c:v>45247</c:v>
                </c:pt>
                <c:pt idx="473">
                  <c:v>45250</c:v>
                </c:pt>
                <c:pt idx="474">
                  <c:v>45251</c:v>
                </c:pt>
                <c:pt idx="475">
                  <c:v>45252</c:v>
                </c:pt>
                <c:pt idx="476">
                  <c:v>45254</c:v>
                </c:pt>
                <c:pt idx="477">
                  <c:v>45257</c:v>
                </c:pt>
                <c:pt idx="478">
                  <c:v>45258</c:v>
                </c:pt>
                <c:pt idx="479">
                  <c:v>45259</c:v>
                </c:pt>
                <c:pt idx="480">
                  <c:v>45260</c:v>
                </c:pt>
                <c:pt idx="481">
                  <c:v>45261</c:v>
                </c:pt>
                <c:pt idx="482">
                  <c:v>45264</c:v>
                </c:pt>
                <c:pt idx="483">
                  <c:v>45265</c:v>
                </c:pt>
                <c:pt idx="484">
                  <c:v>45266</c:v>
                </c:pt>
                <c:pt idx="485">
                  <c:v>45267</c:v>
                </c:pt>
                <c:pt idx="486">
                  <c:v>45268</c:v>
                </c:pt>
                <c:pt idx="487">
                  <c:v>45271</c:v>
                </c:pt>
                <c:pt idx="488">
                  <c:v>45272</c:v>
                </c:pt>
                <c:pt idx="489">
                  <c:v>45273</c:v>
                </c:pt>
                <c:pt idx="490">
                  <c:v>45274</c:v>
                </c:pt>
                <c:pt idx="491">
                  <c:v>45275</c:v>
                </c:pt>
                <c:pt idx="492">
                  <c:v>45278</c:v>
                </c:pt>
                <c:pt idx="493">
                  <c:v>45279</c:v>
                </c:pt>
                <c:pt idx="494">
                  <c:v>45280</c:v>
                </c:pt>
                <c:pt idx="495">
                  <c:v>45281</c:v>
                </c:pt>
                <c:pt idx="496">
                  <c:v>45282</c:v>
                </c:pt>
                <c:pt idx="497">
                  <c:v>45286</c:v>
                </c:pt>
                <c:pt idx="498">
                  <c:v>45287</c:v>
                </c:pt>
                <c:pt idx="499">
                  <c:v>45288</c:v>
                </c:pt>
                <c:pt idx="500">
                  <c:v>45289</c:v>
                </c:pt>
                <c:pt idx="501">
                  <c:v>45293</c:v>
                </c:pt>
                <c:pt idx="502">
                  <c:v>45294</c:v>
                </c:pt>
                <c:pt idx="503">
                  <c:v>45295</c:v>
                </c:pt>
                <c:pt idx="504">
                  <c:v>45296</c:v>
                </c:pt>
                <c:pt idx="505">
                  <c:v>45299</c:v>
                </c:pt>
                <c:pt idx="506">
                  <c:v>45300</c:v>
                </c:pt>
                <c:pt idx="507">
                  <c:v>45301</c:v>
                </c:pt>
                <c:pt idx="508">
                  <c:v>45302</c:v>
                </c:pt>
                <c:pt idx="509">
                  <c:v>45303</c:v>
                </c:pt>
                <c:pt idx="510">
                  <c:v>45307</c:v>
                </c:pt>
                <c:pt idx="511">
                  <c:v>45308</c:v>
                </c:pt>
                <c:pt idx="512">
                  <c:v>45309</c:v>
                </c:pt>
                <c:pt idx="513">
                  <c:v>45310</c:v>
                </c:pt>
                <c:pt idx="514">
                  <c:v>45313</c:v>
                </c:pt>
                <c:pt idx="515">
                  <c:v>45314</c:v>
                </c:pt>
                <c:pt idx="516">
                  <c:v>45315</c:v>
                </c:pt>
                <c:pt idx="517">
                  <c:v>45316</c:v>
                </c:pt>
                <c:pt idx="518">
                  <c:v>45317</c:v>
                </c:pt>
                <c:pt idx="519">
                  <c:v>45320</c:v>
                </c:pt>
                <c:pt idx="520">
                  <c:v>45321</c:v>
                </c:pt>
                <c:pt idx="521">
                  <c:v>45322</c:v>
                </c:pt>
                <c:pt idx="522">
                  <c:v>45323</c:v>
                </c:pt>
                <c:pt idx="523">
                  <c:v>45324</c:v>
                </c:pt>
                <c:pt idx="524">
                  <c:v>45327</c:v>
                </c:pt>
                <c:pt idx="525">
                  <c:v>45328</c:v>
                </c:pt>
                <c:pt idx="526">
                  <c:v>45329</c:v>
                </c:pt>
                <c:pt idx="527">
                  <c:v>45330</c:v>
                </c:pt>
                <c:pt idx="528">
                  <c:v>45331</c:v>
                </c:pt>
                <c:pt idx="529">
                  <c:v>45334</c:v>
                </c:pt>
                <c:pt idx="530">
                  <c:v>45335</c:v>
                </c:pt>
                <c:pt idx="531">
                  <c:v>45336</c:v>
                </c:pt>
                <c:pt idx="532">
                  <c:v>45337</c:v>
                </c:pt>
                <c:pt idx="533">
                  <c:v>45338</c:v>
                </c:pt>
                <c:pt idx="534">
                  <c:v>45342</c:v>
                </c:pt>
                <c:pt idx="535">
                  <c:v>45343</c:v>
                </c:pt>
                <c:pt idx="536">
                  <c:v>45344</c:v>
                </c:pt>
                <c:pt idx="537">
                  <c:v>45345</c:v>
                </c:pt>
                <c:pt idx="538">
                  <c:v>45348</c:v>
                </c:pt>
                <c:pt idx="539">
                  <c:v>45349</c:v>
                </c:pt>
                <c:pt idx="540">
                  <c:v>45350</c:v>
                </c:pt>
                <c:pt idx="541">
                  <c:v>45351</c:v>
                </c:pt>
                <c:pt idx="542">
                  <c:v>45352</c:v>
                </c:pt>
                <c:pt idx="543">
                  <c:v>45355</c:v>
                </c:pt>
                <c:pt idx="544">
                  <c:v>45356</c:v>
                </c:pt>
                <c:pt idx="545">
                  <c:v>45357</c:v>
                </c:pt>
                <c:pt idx="546">
                  <c:v>45358</c:v>
                </c:pt>
                <c:pt idx="547">
                  <c:v>45359</c:v>
                </c:pt>
                <c:pt idx="548">
                  <c:v>45362</c:v>
                </c:pt>
                <c:pt idx="549">
                  <c:v>45363</c:v>
                </c:pt>
                <c:pt idx="550">
                  <c:v>45364</c:v>
                </c:pt>
                <c:pt idx="551">
                  <c:v>45365</c:v>
                </c:pt>
                <c:pt idx="552">
                  <c:v>45366</c:v>
                </c:pt>
                <c:pt idx="553">
                  <c:v>45369</c:v>
                </c:pt>
                <c:pt idx="554">
                  <c:v>45370</c:v>
                </c:pt>
                <c:pt idx="555">
                  <c:v>45371</c:v>
                </c:pt>
                <c:pt idx="556">
                  <c:v>45372</c:v>
                </c:pt>
                <c:pt idx="557">
                  <c:v>45373</c:v>
                </c:pt>
                <c:pt idx="558">
                  <c:v>45376</c:v>
                </c:pt>
                <c:pt idx="559">
                  <c:v>45377</c:v>
                </c:pt>
                <c:pt idx="560">
                  <c:v>45378</c:v>
                </c:pt>
                <c:pt idx="561">
                  <c:v>45379</c:v>
                </c:pt>
                <c:pt idx="562">
                  <c:v>45383</c:v>
                </c:pt>
                <c:pt idx="563">
                  <c:v>45384</c:v>
                </c:pt>
                <c:pt idx="564">
                  <c:v>45385</c:v>
                </c:pt>
                <c:pt idx="565">
                  <c:v>45386</c:v>
                </c:pt>
                <c:pt idx="566">
                  <c:v>45387</c:v>
                </c:pt>
                <c:pt idx="567">
                  <c:v>45390</c:v>
                </c:pt>
                <c:pt idx="568">
                  <c:v>45391</c:v>
                </c:pt>
                <c:pt idx="569">
                  <c:v>45392</c:v>
                </c:pt>
                <c:pt idx="570">
                  <c:v>45393</c:v>
                </c:pt>
                <c:pt idx="571">
                  <c:v>45394</c:v>
                </c:pt>
                <c:pt idx="572">
                  <c:v>45397</c:v>
                </c:pt>
                <c:pt idx="573">
                  <c:v>45398</c:v>
                </c:pt>
                <c:pt idx="574">
                  <c:v>45399</c:v>
                </c:pt>
                <c:pt idx="575">
                  <c:v>45400</c:v>
                </c:pt>
                <c:pt idx="576">
                  <c:v>45401</c:v>
                </c:pt>
                <c:pt idx="577">
                  <c:v>45404</c:v>
                </c:pt>
                <c:pt idx="578">
                  <c:v>45405</c:v>
                </c:pt>
                <c:pt idx="579">
                  <c:v>45406</c:v>
                </c:pt>
                <c:pt idx="580">
                  <c:v>45407</c:v>
                </c:pt>
                <c:pt idx="581">
                  <c:v>45408</c:v>
                </c:pt>
                <c:pt idx="582">
                  <c:v>45411</c:v>
                </c:pt>
                <c:pt idx="583">
                  <c:v>45412</c:v>
                </c:pt>
                <c:pt idx="584">
                  <c:v>45413</c:v>
                </c:pt>
                <c:pt idx="585">
                  <c:v>45414</c:v>
                </c:pt>
                <c:pt idx="586">
                  <c:v>45415</c:v>
                </c:pt>
                <c:pt idx="587">
                  <c:v>45418</c:v>
                </c:pt>
                <c:pt idx="588">
                  <c:v>45419</c:v>
                </c:pt>
                <c:pt idx="589">
                  <c:v>45420</c:v>
                </c:pt>
                <c:pt idx="590">
                  <c:v>45421</c:v>
                </c:pt>
                <c:pt idx="591">
                  <c:v>45422</c:v>
                </c:pt>
                <c:pt idx="592">
                  <c:v>45425</c:v>
                </c:pt>
                <c:pt idx="593">
                  <c:v>45426</c:v>
                </c:pt>
                <c:pt idx="594">
                  <c:v>45427</c:v>
                </c:pt>
                <c:pt idx="595">
                  <c:v>45428</c:v>
                </c:pt>
                <c:pt idx="596">
                  <c:v>45429</c:v>
                </c:pt>
                <c:pt idx="597">
                  <c:v>45432</c:v>
                </c:pt>
                <c:pt idx="598">
                  <c:v>45433</c:v>
                </c:pt>
                <c:pt idx="599">
                  <c:v>45434</c:v>
                </c:pt>
                <c:pt idx="600">
                  <c:v>45435</c:v>
                </c:pt>
                <c:pt idx="601">
                  <c:v>45436</c:v>
                </c:pt>
                <c:pt idx="602">
                  <c:v>45440</c:v>
                </c:pt>
                <c:pt idx="603">
                  <c:v>45441</c:v>
                </c:pt>
                <c:pt idx="604">
                  <c:v>45442</c:v>
                </c:pt>
                <c:pt idx="605">
                  <c:v>45443</c:v>
                </c:pt>
                <c:pt idx="606">
                  <c:v>45446</c:v>
                </c:pt>
                <c:pt idx="607">
                  <c:v>45447</c:v>
                </c:pt>
                <c:pt idx="608">
                  <c:v>45448</c:v>
                </c:pt>
                <c:pt idx="609">
                  <c:v>45449</c:v>
                </c:pt>
                <c:pt idx="610">
                  <c:v>45450</c:v>
                </c:pt>
                <c:pt idx="611">
                  <c:v>45453</c:v>
                </c:pt>
                <c:pt idx="612">
                  <c:v>45454</c:v>
                </c:pt>
                <c:pt idx="613">
                  <c:v>45455</c:v>
                </c:pt>
                <c:pt idx="614">
                  <c:v>45456</c:v>
                </c:pt>
                <c:pt idx="615">
                  <c:v>45457</c:v>
                </c:pt>
                <c:pt idx="616">
                  <c:v>45460</c:v>
                </c:pt>
                <c:pt idx="617">
                  <c:v>45461</c:v>
                </c:pt>
                <c:pt idx="618">
                  <c:v>45463</c:v>
                </c:pt>
                <c:pt idx="619">
                  <c:v>45464</c:v>
                </c:pt>
                <c:pt idx="620">
                  <c:v>45467</c:v>
                </c:pt>
                <c:pt idx="621">
                  <c:v>45468</c:v>
                </c:pt>
                <c:pt idx="622">
                  <c:v>45469</c:v>
                </c:pt>
                <c:pt idx="623">
                  <c:v>45470</c:v>
                </c:pt>
                <c:pt idx="624">
                  <c:v>45471</c:v>
                </c:pt>
                <c:pt idx="625">
                  <c:v>45474</c:v>
                </c:pt>
                <c:pt idx="626">
                  <c:v>45475</c:v>
                </c:pt>
                <c:pt idx="627">
                  <c:v>45476</c:v>
                </c:pt>
                <c:pt idx="628">
                  <c:v>45478</c:v>
                </c:pt>
                <c:pt idx="629">
                  <c:v>45481</c:v>
                </c:pt>
                <c:pt idx="630">
                  <c:v>45482</c:v>
                </c:pt>
                <c:pt idx="631">
                  <c:v>45483</c:v>
                </c:pt>
                <c:pt idx="632">
                  <c:v>45484</c:v>
                </c:pt>
                <c:pt idx="633">
                  <c:v>45485</c:v>
                </c:pt>
                <c:pt idx="634">
                  <c:v>45488</c:v>
                </c:pt>
                <c:pt idx="635">
                  <c:v>45489</c:v>
                </c:pt>
                <c:pt idx="636">
                  <c:v>45490</c:v>
                </c:pt>
                <c:pt idx="637">
                  <c:v>45491</c:v>
                </c:pt>
                <c:pt idx="638">
                  <c:v>45492</c:v>
                </c:pt>
                <c:pt idx="639">
                  <c:v>45495</c:v>
                </c:pt>
                <c:pt idx="640">
                  <c:v>45496</c:v>
                </c:pt>
                <c:pt idx="641">
                  <c:v>45497</c:v>
                </c:pt>
                <c:pt idx="642">
                  <c:v>45498</c:v>
                </c:pt>
                <c:pt idx="643">
                  <c:v>45499</c:v>
                </c:pt>
                <c:pt idx="644">
                  <c:v>45502</c:v>
                </c:pt>
                <c:pt idx="645">
                  <c:v>45503</c:v>
                </c:pt>
                <c:pt idx="646">
                  <c:v>45504</c:v>
                </c:pt>
                <c:pt idx="647">
                  <c:v>45505</c:v>
                </c:pt>
                <c:pt idx="648">
                  <c:v>45506</c:v>
                </c:pt>
                <c:pt idx="649">
                  <c:v>45509</c:v>
                </c:pt>
                <c:pt idx="650">
                  <c:v>45510</c:v>
                </c:pt>
                <c:pt idx="651">
                  <c:v>45511</c:v>
                </c:pt>
                <c:pt idx="652">
                  <c:v>45512</c:v>
                </c:pt>
                <c:pt idx="653">
                  <c:v>45513</c:v>
                </c:pt>
                <c:pt idx="654">
                  <c:v>45516</c:v>
                </c:pt>
                <c:pt idx="655">
                  <c:v>45517</c:v>
                </c:pt>
                <c:pt idx="656">
                  <c:v>45518</c:v>
                </c:pt>
                <c:pt idx="657">
                  <c:v>45519</c:v>
                </c:pt>
                <c:pt idx="658">
                  <c:v>45520</c:v>
                </c:pt>
                <c:pt idx="659">
                  <c:v>45523</c:v>
                </c:pt>
                <c:pt idx="660">
                  <c:v>45524</c:v>
                </c:pt>
                <c:pt idx="661">
                  <c:v>45525</c:v>
                </c:pt>
                <c:pt idx="662">
                  <c:v>45526</c:v>
                </c:pt>
                <c:pt idx="663">
                  <c:v>45527</c:v>
                </c:pt>
                <c:pt idx="664">
                  <c:v>45530</c:v>
                </c:pt>
                <c:pt idx="665">
                  <c:v>45531</c:v>
                </c:pt>
                <c:pt idx="666">
                  <c:v>45532</c:v>
                </c:pt>
                <c:pt idx="667">
                  <c:v>45533</c:v>
                </c:pt>
                <c:pt idx="668">
                  <c:v>45534</c:v>
                </c:pt>
                <c:pt idx="669">
                  <c:v>45538</c:v>
                </c:pt>
                <c:pt idx="670">
                  <c:v>45539</c:v>
                </c:pt>
                <c:pt idx="671">
                  <c:v>45540</c:v>
                </c:pt>
                <c:pt idx="672">
                  <c:v>45541</c:v>
                </c:pt>
                <c:pt idx="673">
                  <c:v>45544</c:v>
                </c:pt>
                <c:pt idx="674">
                  <c:v>45545</c:v>
                </c:pt>
                <c:pt idx="675">
                  <c:v>45546</c:v>
                </c:pt>
                <c:pt idx="676">
                  <c:v>45547</c:v>
                </c:pt>
                <c:pt idx="677">
                  <c:v>45548</c:v>
                </c:pt>
                <c:pt idx="678">
                  <c:v>45551</c:v>
                </c:pt>
                <c:pt idx="679">
                  <c:v>45552</c:v>
                </c:pt>
                <c:pt idx="680">
                  <c:v>45553</c:v>
                </c:pt>
                <c:pt idx="681">
                  <c:v>45554</c:v>
                </c:pt>
                <c:pt idx="682">
                  <c:v>45555</c:v>
                </c:pt>
                <c:pt idx="683">
                  <c:v>45558</c:v>
                </c:pt>
                <c:pt idx="684">
                  <c:v>45559</c:v>
                </c:pt>
                <c:pt idx="685">
                  <c:v>45560</c:v>
                </c:pt>
                <c:pt idx="686">
                  <c:v>45561</c:v>
                </c:pt>
                <c:pt idx="687">
                  <c:v>45562</c:v>
                </c:pt>
                <c:pt idx="688">
                  <c:v>45565</c:v>
                </c:pt>
                <c:pt idx="689">
                  <c:v>45566</c:v>
                </c:pt>
                <c:pt idx="690">
                  <c:v>45567</c:v>
                </c:pt>
                <c:pt idx="691">
                  <c:v>45568</c:v>
                </c:pt>
                <c:pt idx="692">
                  <c:v>45569</c:v>
                </c:pt>
                <c:pt idx="693">
                  <c:v>45572</c:v>
                </c:pt>
                <c:pt idx="694">
                  <c:v>45573</c:v>
                </c:pt>
                <c:pt idx="695">
                  <c:v>45574</c:v>
                </c:pt>
                <c:pt idx="696">
                  <c:v>45575</c:v>
                </c:pt>
                <c:pt idx="697">
                  <c:v>45576</c:v>
                </c:pt>
                <c:pt idx="698">
                  <c:v>45579</c:v>
                </c:pt>
                <c:pt idx="699">
                  <c:v>45580</c:v>
                </c:pt>
                <c:pt idx="700">
                  <c:v>45581</c:v>
                </c:pt>
                <c:pt idx="701">
                  <c:v>45582</c:v>
                </c:pt>
                <c:pt idx="702">
                  <c:v>45583</c:v>
                </c:pt>
                <c:pt idx="703">
                  <c:v>45586</c:v>
                </c:pt>
                <c:pt idx="704">
                  <c:v>45587</c:v>
                </c:pt>
                <c:pt idx="705">
                  <c:v>45588</c:v>
                </c:pt>
                <c:pt idx="706">
                  <c:v>45589</c:v>
                </c:pt>
                <c:pt idx="707">
                  <c:v>45590</c:v>
                </c:pt>
                <c:pt idx="708">
                  <c:v>45593</c:v>
                </c:pt>
                <c:pt idx="709">
                  <c:v>45594</c:v>
                </c:pt>
                <c:pt idx="710">
                  <c:v>45595</c:v>
                </c:pt>
                <c:pt idx="711">
                  <c:v>45596</c:v>
                </c:pt>
                <c:pt idx="712">
                  <c:v>45597</c:v>
                </c:pt>
                <c:pt idx="713">
                  <c:v>45600</c:v>
                </c:pt>
                <c:pt idx="714">
                  <c:v>45601</c:v>
                </c:pt>
                <c:pt idx="715">
                  <c:v>45602</c:v>
                </c:pt>
                <c:pt idx="716">
                  <c:v>45603</c:v>
                </c:pt>
                <c:pt idx="717">
                  <c:v>45604</c:v>
                </c:pt>
                <c:pt idx="718">
                  <c:v>45607</c:v>
                </c:pt>
                <c:pt idx="719">
                  <c:v>45608</c:v>
                </c:pt>
                <c:pt idx="720">
                  <c:v>45609</c:v>
                </c:pt>
                <c:pt idx="721">
                  <c:v>45610</c:v>
                </c:pt>
                <c:pt idx="722">
                  <c:v>45611</c:v>
                </c:pt>
                <c:pt idx="723">
                  <c:v>45614</c:v>
                </c:pt>
                <c:pt idx="724">
                  <c:v>45615</c:v>
                </c:pt>
                <c:pt idx="725">
                  <c:v>45616</c:v>
                </c:pt>
                <c:pt idx="726">
                  <c:v>45617</c:v>
                </c:pt>
                <c:pt idx="727">
                  <c:v>45618</c:v>
                </c:pt>
                <c:pt idx="728">
                  <c:v>45621</c:v>
                </c:pt>
                <c:pt idx="729">
                  <c:v>45622</c:v>
                </c:pt>
                <c:pt idx="730">
                  <c:v>45623</c:v>
                </c:pt>
                <c:pt idx="731">
                  <c:v>45625</c:v>
                </c:pt>
                <c:pt idx="732">
                  <c:v>45628</c:v>
                </c:pt>
                <c:pt idx="733">
                  <c:v>45629</c:v>
                </c:pt>
                <c:pt idx="734">
                  <c:v>45630</c:v>
                </c:pt>
                <c:pt idx="735">
                  <c:v>45631</c:v>
                </c:pt>
                <c:pt idx="736">
                  <c:v>45632</c:v>
                </c:pt>
                <c:pt idx="737">
                  <c:v>45635</c:v>
                </c:pt>
                <c:pt idx="738">
                  <c:v>45636</c:v>
                </c:pt>
                <c:pt idx="739">
                  <c:v>45637</c:v>
                </c:pt>
                <c:pt idx="740">
                  <c:v>45638</c:v>
                </c:pt>
                <c:pt idx="741">
                  <c:v>45639</c:v>
                </c:pt>
                <c:pt idx="742">
                  <c:v>45642</c:v>
                </c:pt>
                <c:pt idx="743">
                  <c:v>45643</c:v>
                </c:pt>
                <c:pt idx="744">
                  <c:v>45644</c:v>
                </c:pt>
                <c:pt idx="745">
                  <c:v>45645</c:v>
                </c:pt>
                <c:pt idx="746">
                  <c:v>45646</c:v>
                </c:pt>
                <c:pt idx="747">
                  <c:v>45649</c:v>
                </c:pt>
                <c:pt idx="748">
                  <c:v>45650</c:v>
                </c:pt>
                <c:pt idx="749">
                  <c:v>45652</c:v>
                </c:pt>
                <c:pt idx="750">
                  <c:v>45653</c:v>
                </c:pt>
                <c:pt idx="751">
                  <c:v>45656</c:v>
                </c:pt>
                <c:pt idx="752">
                  <c:v>45657</c:v>
                </c:pt>
              </c:numCache>
            </c:numRef>
          </c:cat>
          <c:val>
            <c:numRef>
              <c:f>'Pair trade'!$K$4:$K$756</c:f>
              <c:numCache>
                <c:formatCode>0.00</c:formatCode>
                <c:ptCount val="753"/>
                <c:pt idx="0">
                  <c:v>0.94221125932767236</c:v>
                </c:pt>
                <c:pt idx="1">
                  <c:v>0.94221125932767236</c:v>
                </c:pt>
                <c:pt idx="2">
                  <c:v>0.94221125932767236</c:v>
                </c:pt>
                <c:pt idx="3">
                  <c:v>0.94221125932767236</c:v>
                </c:pt>
                <c:pt idx="4">
                  <c:v>0.94221125932767236</c:v>
                </c:pt>
                <c:pt idx="5">
                  <c:v>0.94221125932767236</c:v>
                </c:pt>
                <c:pt idx="6">
                  <c:v>0.94221125932767236</c:v>
                </c:pt>
                <c:pt idx="7">
                  <c:v>0.94221125932767236</c:v>
                </c:pt>
                <c:pt idx="8">
                  <c:v>0.94221125932767236</c:v>
                </c:pt>
                <c:pt idx="9">
                  <c:v>0.94221125932767236</c:v>
                </c:pt>
                <c:pt idx="10">
                  <c:v>0.94221125932767236</c:v>
                </c:pt>
                <c:pt idx="11">
                  <c:v>0.94221125932767236</c:v>
                </c:pt>
                <c:pt idx="12">
                  <c:v>0.94221125932767236</c:v>
                </c:pt>
                <c:pt idx="13">
                  <c:v>0.94221125932767236</c:v>
                </c:pt>
                <c:pt idx="14">
                  <c:v>0.94221125932767236</c:v>
                </c:pt>
                <c:pt idx="15">
                  <c:v>0.94221125932767236</c:v>
                </c:pt>
                <c:pt idx="16">
                  <c:v>0.94221125932767236</c:v>
                </c:pt>
                <c:pt idx="17">
                  <c:v>0.94221125932767236</c:v>
                </c:pt>
                <c:pt idx="18">
                  <c:v>0.94221125932767236</c:v>
                </c:pt>
                <c:pt idx="19">
                  <c:v>0.94221125932767236</c:v>
                </c:pt>
                <c:pt idx="20">
                  <c:v>0.94221125932767236</c:v>
                </c:pt>
                <c:pt idx="21">
                  <c:v>0.94221125932767236</c:v>
                </c:pt>
                <c:pt idx="22">
                  <c:v>0.94221125932767236</c:v>
                </c:pt>
                <c:pt idx="23">
                  <c:v>0.94221125932767236</c:v>
                </c:pt>
                <c:pt idx="24">
                  <c:v>0.94221125932767236</c:v>
                </c:pt>
                <c:pt idx="25">
                  <c:v>0.94221125932767236</c:v>
                </c:pt>
                <c:pt idx="26">
                  <c:v>0.94221125932767236</c:v>
                </c:pt>
                <c:pt idx="27">
                  <c:v>0.94221125932767236</c:v>
                </c:pt>
                <c:pt idx="28">
                  <c:v>0.94221125932767236</c:v>
                </c:pt>
                <c:pt idx="29">
                  <c:v>0.94221125932767236</c:v>
                </c:pt>
                <c:pt idx="30">
                  <c:v>0.94221125932767236</c:v>
                </c:pt>
                <c:pt idx="31">
                  <c:v>0.94221125932767236</c:v>
                </c:pt>
                <c:pt idx="32">
                  <c:v>0.94221125932767236</c:v>
                </c:pt>
                <c:pt idx="33">
                  <c:v>0.94221125932767236</c:v>
                </c:pt>
                <c:pt idx="34">
                  <c:v>0.94221125932767236</c:v>
                </c:pt>
                <c:pt idx="35">
                  <c:v>0.94221125932767236</c:v>
                </c:pt>
                <c:pt idx="36">
                  <c:v>0.94221125932767236</c:v>
                </c:pt>
                <c:pt idx="37">
                  <c:v>0.94221125932767236</c:v>
                </c:pt>
                <c:pt idx="38">
                  <c:v>0.94221125932767236</c:v>
                </c:pt>
                <c:pt idx="39">
                  <c:v>0.94221125932767236</c:v>
                </c:pt>
                <c:pt idx="40">
                  <c:v>0.94221125932767236</c:v>
                </c:pt>
                <c:pt idx="41">
                  <c:v>0.94221125932767236</c:v>
                </c:pt>
                <c:pt idx="42">
                  <c:v>0.94221125932767236</c:v>
                </c:pt>
                <c:pt idx="43">
                  <c:v>0.94221125932767236</c:v>
                </c:pt>
                <c:pt idx="44">
                  <c:v>0.94221125932767236</c:v>
                </c:pt>
                <c:pt idx="45">
                  <c:v>0.94221125932767236</c:v>
                </c:pt>
                <c:pt idx="46">
                  <c:v>0.94221125932767236</c:v>
                </c:pt>
                <c:pt idx="47">
                  <c:v>0.94221125932767236</c:v>
                </c:pt>
                <c:pt idx="48">
                  <c:v>0.94221125932767236</c:v>
                </c:pt>
                <c:pt idx="49">
                  <c:v>0.94221125932767236</c:v>
                </c:pt>
                <c:pt idx="50">
                  <c:v>0.94221125932767236</c:v>
                </c:pt>
                <c:pt idx="51">
                  <c:v>0.94221125932767236</c:v>
                </c:pt>
                <c:pt idx="52">
                  <c:v>0.94221125932767236</c:v>
                </c:pt>
                <c:pt idx="53">
                  <c:v>0.94221125932767236</c:v>
                </c:pt>
                <c:pt idx="54">
                  <c:v>0.94221125932767236</c:v>
                </c:pt>
                <c:pt idx="55">
                  <c:v>0.94221125932767236</c:v>
                </c:pt>
                <c:pt idx="56">
                  <c:v>0.94221125932767236</c:v>
                </c:pt>
                <c:pt idx="57">
                  <c:v>0.94221125932767236</c:v>
                </c:pt>
                <c:pt idx="58">
                  <c:v>0.94221125932767236</c:v>
                </c:pt>
                <c:pt idx="59">
                  <c:v>0.94221125932767236</c:v>
                </c:pt>
                <c:pt idx="60">
                  <c:v>0.94221125932767236</c:v>
                </c:pt>
                <c:pt idx="61">
                  <c:v>0.94221125932767236</c:v>
                </c:pt>
                <c:pt idx="62">
                  <c:v>0.94221125932767236</c:v>
                </c:pt>
                <c:pt idx="63">
                  <c:v>0.94221125932767236</c:v>
                </c:pt>
                <c:pt idx="64">
                  <c:v>0.94221125932767236</c:v>
                </c:pt>
                <c:pt idx="65">
                  <c:v>0.94221125932767236</c:v>
                </c:pt>
                <c:pt idx="66">
                  <c:v>0.94221125932767236</c:v>
                </c:pt>
                <c:pt idx="67">
                  <c:v>0.94221125932767236</c:v>
                </c:pt>
                <c:pt idx="68">
                  <c:v>0.94221125932767236</c:v>
                </c:pt>
                <c:pt idx="69">
                  <c:v>0.94221125932767236</c:v>
                </c:pt>
                <c:pt idx="70">
                  <c:v>0.94221125932767236</c:v>
                </c:pt>
                <c:pt idx="71">
                  <c:v>0.94221125932767236</c:v>
                </c:pt>
                <c:pt idx="72">
                  <c:v>0.94221125932767236</c:v>
                </c:pt>
                <c:pt idx="73">
                  <c:v>0.94221125932767236</c:v>
                </c:pt>
                <c:pt idx="74">
                  <c:v>0.94221125932767236</c:v>
                </c:pt>
                <c:pt idx="75">
                  <c:v>0.94221125932767236</c:v>
                </c:pt>
                <c:pt idx="76">
                  <c:v>0.94221125932767236</c:v>
                </c:pt>
                <c:pt idx="77">
                  <c:v>0.94221125932767236</c:v>
                </c:pt>
                <c:pt idx="78">
                  <c:v>0.94221125932767236</c:v>
                </c:pt>
                <c:pt idx="79">
                  <c:v>0.94221125932767236</c:v>
                </c:pt>
                <c:pt idx="80">
                  <c:v>0.94221125932767236</c:v>
                </c:pt>
                <c:pt idx="81">
                  <c:v>0.94221125932767236</c:v>
                </c:pt>
                <c:pt idx="82">
                  <c:v>0.94221125932767236</c:v>
                </c:pt>
                <c:pt idx="83">
                  <c:v>0.94221125932767236</c:v>
                </c:pt>
                <c:pt idx="84">
                  <c:v>0.94221125932767236</c:v>
                </c:pt>
                <c:pt idx="85">
                  <c:v>0.94221125932767236</c:v>
                </c:pt>
                <c:pt idx="86">
                  <c:v>0.94221125932767236</c:v>
                </c:pt>
                <c:pt idx="87">
                  <c:v>0.94221125932767236</c:v>
                </c:pt>
                <c:pt idx="88">
                  <c:v>0.94221125932767236</c:v>
                </c:pt>
                <c:pt idx="89">
                  <c:v>0.94221125932767236</c:v>
                </c:pt>
                <c:pt idx="90">
                  <c:v>0.94221125932767236</c:v>
                </c:pt>
                <c:pt idx="91">
                  <c:v>0.94221125932767236</c:v>
                </c:pt>
                <c:pt idx="92">
                  <c:v>0.94221125932767236</c:v>
                </c:pt>
                <c:pt idx="93">
                  <c:v>0.94221125932767236</c:v>
                </c:pt>
                <c:pt idx="94">
                  <c:v>0.94221125932767236</c:v>
                </c:pt>
                <c:pt idx="95">
                  <c:v>0.94221125932767236</c:v>
                </c:pt>
                <c:pt idx="96">
                  <c:v>0.94221125932767236</c:v>
                </c:pt>
                <c:pt idx="97">
                  <c:v>0.94221125932767236</c:v>
                </c:pt>
                <c:pt idx="98">
                  <c:v>0.94221125932767236</c:v>
                </c:pt>
                <c:pt idx="99">
                  <c:v>0.94221125932767236</c:v>
                </c:pt>
                <c:pt idx="100">
                  <c:v>0.94221125932767236</c:v>
                </c:pt>
                <c:pt idx="101">
                  <c:v>0.94221125932767236</c:v>
                </c:pt>
                <c:pt idx="102">
                  <c:v>0.94221125932767236</c:v>
                </c:pt>
                <c:pt idx="103">
                  <c:v>0.94221125932767236</c:v>
                </c:pt>
                <c:pt idx="104">
                  <c:v>0.94221125932767236</c:v>
                </c:pt>
                <c:pt idx="105">
                  <c:v>0.94221125932767236</c:v>
                </c:pt>
                <c:pt idx="106">
                  <c:v>0.94221125932767236</c:v>
                </c:pt>
                <c:pt idx="107">
                  <c:v>0.94221125932767236</c:v>
                </c:pt>
                <c:pt idx="108">
                  <c:v>0.94221125932767236</c:v>
                </c:pt>
                <c:pt idx="109">
                  <c:v>0.94221125932767236</c:v>
                </c:pt>
                <c:pt idx="110">
                  <c:v>0.94221125932767236</c:v>
                </c:pt>
                <c:pt idx="111">
                  <c:v>0.94221125932767236</c:v>
                </c:pt>
                <c:pt idx="112">
                  <c:v>0.94221125932767236</c:v>
                </c:pt>
                <c:pt idx="113">
                  <c:v>0.94221125932767236</c:v>
                </c:pt>
                <c:pt idx="114">
                  <c:v>0.94221125932767236</c:v>
                </c:pt>
                <c:pt idx="115">
                  <c:v>0.94221125932767236</c:v>
                </c:pt>
                <c:pt idx="116">
                  <c:v>0.94221125932767236</c:v>
                </c:pt>
                <c:pt idx="117">
                  <c:v>0.94221125932767236</c:v>
                </c:pt>
                <c:pt idx="118">
                  <c:v>0.94221125932767236</c:v>
                </c:pt>
                <c:pt idx="119">
                  <c:v>0.94221125932767236</c:v>
                </c:pt>
                <c:pt idx="120">
                  <c:v>0.94221125932767236</c:v>
                </c:pt>
                <c:pt idx="121">
                  <c:v>0.94221125932767236</c:v>
                </c:pt>
                <c:pt idx="122">
                  <c:v>0.94221125932767236</c:v>
                </c:pt>
                <c:pt idx="123">
                  <c:v>0.94221125932767236</c:v>
                </c:pt>
                <c:pt idx="124">
                  <c:v>0.94221125932767236</c:v>
                </c:pt>
                <c:pt idx="125">
                  <c:v>0.94221125932767236</c:v>
                </c:pt>
                <c:pt idx="126">
                  <c:v>0.94221125932767236</c:v>
                </c:pt>
                <c:pt idx="127">
                  <c:v>0.94221125932767236</c:v>
                </c:pt>
                <c:pt idx="128">
                  <c:v>0.94221125932767236</c:v>
                </c:pt>
                <c:pt idx="129">
                  <c:v>0.94221125932767236</c:v>
                </c:pt>
                <c:pt idx="130">
                  <c:v>0.94221125932767236</c:v>
                </c:pt>
                <c:pt idx="131">
                  <c:v>0.94221125932767236</c:v>
                </c:pt>
                <c:pt idx="132">
                  <c:v>0.94221125932767236</c:v>
                </c:pt>
                <c:pt idx="133">
                  <c:v>0.94221125932767236</c:v>
                </c:pt>
                <c:pt idx="134">
                  <c:v>0.94221125932767236</c:v>
                </c:pt>
                <c:pt idx="135">
                  <c:v>0.94221125932767236</c:v>
                </c:pt>
                <c:pt idx="136">
                  <c:v>0.94221125932767236</c:v>
                </c:pt>
                <c:pt idx="137">
                  <c:v>0.94221125932767236</c:v>
                </c:pt>
                <c:pt idx="138">
                  <c:v>0.94221125932767236</c:v>
                </c:pt>
                <c:pt idx="139">
                  <c:v>0.94221125932767236</c:v>
                </c:pt>
                <c:pt idx="140">
                  <c:v>0.94221125932767236</c:v>
                </c:pt>
                <c:pt idx="141">
                  <c:v>0.94221125932767236</c:v>
                </c:pt>
                <c:pt idx="142">
                  <c:v>0.94221125932767236</c:v>
                </c:pt>
                <c:pt idx="143">
                  <c:v>0.94221125932767236</c:v>
                </c:pt>
                <c:pt idx="144">
                  <c:v>0.94221125932767236</c:v>
                </c:pt>
                <c:pt idx="145">
                  <c:v>0.94221125932767236</c:v>
                </c:pt>
                <c:pt idx="146">
                  <c:v>0.94221125932767236</c:v>
                </c:pt>
                <c:pt idx="147">
                  <c:v>0.94221125932767236</c:v>
                </c:pt>
                <c:pt idx="148">
                  <c:v>0.94221125932767236</c:v>
                </c:pt>
                <c:pt idx="149">
                  <c:v>0.94221125932767236</c:v>
                </c:pt>
                <c:pt idx="150">
                  <c:v>0.94221125932767236</c:v>
                </c:pt>
                <c:pt idx="151">
                  <c:v>0.94221125932767236</c:v>
                </c:pt>
                <c:pt idx="152">
                  <c:v>0.94221125932767236</c:v>
                </c:pt>
                <c:pt idx="153">
                  <c:v>0.94221125932767236</c:v>
                </c:pt>
                <c:pt idx="154">
                  <c:v>0.94221125932767236</c:v>
                </c:pt>
                <c:pt idx="155">
                  <c:v>0.94221125932767236</c:v>
                </c:pt>
                <c:pt idx="156">
                  <c:v>0.94221125932767236</c:v>
                </c:pt>
                <c:pt idx="157">
                  <c:v>0.94221125932767236</c:v>
                </c:pt>
                <c:pt idx="158">
                  <c:v>0.94221125932767236</c:v>
                </c:pt>
                <c:pt idx="159">
                  <c:v>0.94221125932767236</c:v>
                </c:pt>
                <c:pt idx="160">
                  <c:v>0.94221125932767236</c:v>
                </c:pt>
                <c:pt idx="161">
                  <c:v>0.94221125932767236</c:v>
                </c:pt>
                <c:pt idx="162">
                  <c:v>0.94221125932767236</c:v>
                </c:pt>
                <c:pt idx="163">
                  <c:v>0.94221125932767236</c:v>
                </c:pt>
                <c:pt idx="164">
                  <c:v>0.94221125932767236</c:v>
                </c:pt>
                <c:pt idx="165">
                  <c:v>0.94221125932767236</c:v>
                </c:pt>
                <c:pt idx="166">
                  <c:v>0.94221125932767236</c:v>
                </c:pt>
                <c:pt idx="167">
                  <c:v>0.94221125932767236</c:v>
                </c:pt>
                <c:pt idx="168">
                  <c:v>0.94221125932767236</c:v>
                </c:pt>
                <c:pt idx="169">
                  <c:v>0.94221125932767236</c:v>
                </c:pt>
                <c:pt idx="170">
                  <c:v>0.94221125932767236</c:v>
                </c:pt>
                <c:pt idx="171">
                  <c:v>0.94221125932767236</c:v>
                </c:pt>
                <c:pt idx="172">
                  <c:v>0.94221125932767236</c:v>
                </c:pt>
                <c:pt idx="173">
                  <c:v>0.94221125932767236</c:v>
                </c:pt>
                <c:pt idx="174">
                  <c:v>0.94221125932767236</c:v>
                </c:pt>
                <c:pt idx="175">
                  <c:v>0.94221125932767236</c:v>
                </c:pt>
                <c:pt idx="176">
                  <c:v>0.94221125932767236</c:v>
                </c:pt>
                <c:pt idx="177">
                  <c:v>0.94221125932767236</c:v>
                </c:pt>
                <c:pt idx="178">
                  <c:v>0.94221125932767236</c:v>
                </c:pt>
                <c:pt idx="179">
                  <c:v>0.94221125932767236</c:v>
                </c:pt>
                <c:pt idx="180">
                  <c:v>0.94221125932767236</c:v>
                </c:pt>
                <c:pt idx="181">
                  <c:v>0.94221125932767236</c:v>
                </c:pt>
                <c:pt idx="182">
                  <c:v>0.94221125932767236</c:v>
                </c:pt>
                <c:pt idx="183">
                  <c:v>0.94221125932767236</c:v>
                </c:pt>
                <c:pt idx="184">
                  <c:v>0.94221125932767236</c:v>
                </c:pt>
                <c:pt idx="185">
                  <c:v>0.94221125932767236</c:v>
                </c:pt>
                <c:pt idx="186">
                  <c:v>0.94221125932767236</c:v>
                </c:pt>
                <c:pt idx="187">
                  <c:v>0.94221125932767236</c:v>
                </c:pt>
                <c:pt idx="188">
                  <c:v>0.94221125932767236</c:v>
                </c:pt>
                <c:pt idx="189">
                  <c:v>0.94221125932767236</c:v>
                </c:pt>
                <c:pt idx="190">
                  <c:v>0.94221125932767236</c:v>
                </c:pt>
                <c:pt idx="191">
                  <c:v>0.94221125932767236</c:v>
                </c:pt>
                <c:pt idx="192">
                  <c:v>0.94221125932767236</c:v>
                </c:pt>
                <c:pt idx="193">
                  <c:v>0.94221125932767236</c:v>
                </c:pt>
                <c:pt idx="194">
                  <c:v>0.94221125932767236</c:v>
                </c:pt>
                <c:pt idx="195">
                  <c:v>0.94221125932767236</c:v>
                </c:pt>
                <c:pt idx="196">
                  <c:v>0.94221125932767236</c:v>
                </c:pt>
                <c:pt idx="197">
                  <c:v>0.94221125932767236</c:v>
                </c:pt>
                <c:pt idx="198">
                  <c:v>0.94221125932767236</c:v>
                </c:pt>
                <c:pt idx="199">
                  <c:v>0.94221125932767236</c:v>
                </c:pt>
                <c:pt idx="200">
                  <c:v>0.94221125932767236</c:v>
                </c:pt>
                <c:pt idx="201">
                  <c:v>0.94221125932767236</c:v>
                </c:pt>
                <c:pt idx="202">
                  <c:v>0.94221125932767236</c:v>
                </c:pt>
                <c:pt idx="203">
                  <c:v>0.94221125932767236</c:v>
                </c:pt>
                <c:pt idx="204">
                  <c:v>0.94221125932767236</c:v>
                </c:pt>
                <c:pt idx="205">
                  <c:v>0.94221125932767236</c:v>
                </c:pt>
                <c:pt idx="206">
                  <c:v>0.94221125932767236</c:v>
                </c:pt>
                <c:pt idx="207">
                  <c:v>0.94221125932767236</c:v>
                </c:pt>
                <c:pt idx="208">
                  <c:v>0.94221125932767236</c:v>
                </c:pt>
                <c:pt idx="209">
                  <c:v>0.94221125932767236</c:v>
                </c:pt>
                <c:pt idx="210">
                  <c:v>0.94221125932767236</c:v>
                </c:pt>
                <c:pt idx="211">
                  <c:v>0.94221125932767236</c:v>
                </c:pt>
                <c:pt idx="212">
                  <c:v>0.94221125932767236</c:v>
                </c:pt>
                <c:pt idx="213">
                  <c:v>0.94221125932767236</c:v>
                </c:pt>
                <c:pt idx="214">
                  <c:v>0.94221125932767236</c:v>
                </c:pt>
                <c:pt idx="215">
                  <c:v>0.94221125932767236</c:v>
                </c:pt>
                <c:pt idx="216">
                  <c:v>0.94221125932767236</c:v>
                </c:pt>
                <c:pt idx="217">
                  <c:v>0.94221125932767236</c:v>
                </c:pt>
                <c:pt idx="218">
                  <c:v>0.94221125932767236</c:v>
                </c:pt>
                <c:pt idx="219">
                  <c:v>0.94221125932767236</c:v>
                </c:pt>
                <c:pt idx="220">
                  <c:v>0.94221125932767236</c:v>
                </c:pt>
                <c:pt idx="221">
                  <c:v>0.94221125932767236</c:v>
                </c:pt>
                <c:pt idx="222">
                  <c:v>0.94221125932767236</c:v>
                </c:pt>
                <c:pt idx="223">
                  <c:v>0.94221125932767236</c:v>
                </c:pt>
                <c:pt idx="224">
                  <c:v>0.94221125932767236</c:v>
                </c:pt>
                <c:pt idx="225">
                  <c:v>0.94221125932767236</c:v>
                </c:pt>
                <c:pt idx="226">
                  <c:v>0.94221125932767236</c:v>
                </c:pt>
                <c:pt idx="227">
                  <c:v>0.94221125932767236</c:v>
                </c:pt>
                <c:pt idx="228">
                  <c:v>0.94221125932767236</c:v>
                </c:pt>
                <c:pt idx="229">
                  <c:v>0.94221125932767236</c:v>
                </c:pt>
                <c:pt idx="230">
                  <c:v>0.94221125932767236</c:v>
                </c:pt>
                <c:pt idx="231">
                  <c:v>0.94221125932767236</c:v>
                </c:pt>
                <c:pt idx="232">
                  <c:v>0.94221125932767236</c:v>
                </c:pt>
                <c:pt idx="233">
                  <c:v>0.94221125932767236</c:v>
                </c:pt>
                <c:pt idx="234">
                  <c:v>0.94221125932767236</c:v>
                </c:pt>
                <c:pt idx="235">
                  <c:v>0.94221125932767236</c:v>
                </c:pt>
                <c:pt idx="236">
                  <c:v>0.94221125932767236</c:v>
                </c:pt>
                <c:pt idx="237">
                  <c:v>0.94221125932767236</c:v>
                </c:pt>
                <c:pt idx="238">
                  <c:v>0.94221125932767236</c:v>
                </c:pt>
                <c:pt idx="239">
                  <c:v>0.94221125932767236</c:v>
                </c:pt>
                <c:pt idx="240">
                  <c:v>0.94221125932767236</c:v>
                </c:pt>
                <c:pt idx="241">
                  <c:v>0.94221125932767236</c:v>
                </c:pt>
                <c:pt idx="242">
                  <c:v>0.94221125932767236</c:v>
                </c:pt>
                <c:pt idx="243">
                  <c:v>0.94221125932767236</c:v>
                </c:pt>
                <c:pt idx="244">
                  <c:v>0.94221125932767236</c:v>
                </c:pt>
                <c:pt idx="245">
                  <c:v>0.94221125932767236</c:v>
                </c:pt>
                <c:pt idx="246">
                  <c:v>0.94221125932767236</c:v>
                </c:pt>
                <c:pt idx="247">
                  <c:v>0.94221125932767236</c:v>
                </c:pt>
                <c:pt idx="248">
                  <c:v>0.94221125932767236</c:v>
                </c:pt>
                <c:pt idx="249">
                  <c:v>0.94221125932767236</c:v>
                </c:pt>
                <c:pt idx="250">
                  <c:v>0.94221125932767236</c:v>
                </c:pt>
                <c:pt idx="251">
                  <c:v>0.94221125932767236</c:v>
                </c:pt>
                <c:pt idx="252">
                  <c:v>0.94221125932767236</c:v>
                </c:pt>
                <c:pt idx="253">
                  <c:v>0.94221125932767236</c:v>
                </c:pt>
                <c:pt idx="254">
                  <c:v>0.94221125932767236</c:v>
                </c:pt>
                <c:pt idx="255">
                  <c:v>0.94221125932767236</c:v>
                </c:pt>
                <c:pt idx="256">
                  <c:v>0.94221125932767236</c:v>
                </c:pt>
                <c:pt idx="257">
                  <c:v>0.94221125932767236</c:v>
                </c:pt>
                <c:pt idx="258">
                  <c:v>0.94221125932767236</c:v>
                </c:pt>
                <c:pt idx="259">
                  <c:v>0.94221125932767236</c:v>
                </c:pt>
                <c:pt idx="260">
                  <c:v>0.94221125932767236</c:v>
                </c:pt>
                <c:pt idx="261">
                  <c:v>0.94221125932767236</c:v>
                </c:pt>
                <c:pt idx="262">
                  <c:v>0.94221125932767236</c:v>
                </c:pt>
                <c:pt idx="263">
                  <c:v>0.94221125932767236</c:v>
                </c:pt>
                <c:pt idx="264">
                  <c:v>0.94221125932767236</c:v>
                </c:pt>
                <c:pt idx="265">
                  <c:v>0.94221125932767236</c:v>
                </c:pt>
                <c:pt idx="266">
                  <c:v>0.94221125932767236</c:v>
                </c:pt>
                <c:pt idx="267">
                  <c:v>0.94221125932767236</c:v>
                </c:pt>
                <c:pt idx="268">
                  <c:v>0.94221125932767236</c:v>
                </c:pt>
                <c:pt idx="269">
                  <c:v>0.94221125932767236</c:v>
                </c:pt>
                <c:pt idx="270">
                  <c:v>0.94221125932767236</c:v>
                </c:pt>
                <c:pt idx="271">
                  <c:v>0.94221125932767236</c:v>
                </c:pt>
                <c:pt idx="272">
                  <c:v>0.94221125932767236</c:v>
                </c:pt>
                <c:pt idx="273">
                  <c:v>0.94221125932767236</c:v>
                </c:pt>
                <c:pt idx="274">
                  <c:v>0.94221125932767236</c:v>
                </c:pt>
                <c:pt idx="275">
                  <c:v>0.94221125932767236</c:v>
                </c:pt>
                <c:pt idx="276">
                  <c:v>0.94221125932767236</c:v>
                </c:pt>
                <c:pt idx="277">
                  <c:v>0.94221125932767236</c:v>
                </c:pt>
                <c:pt idx="278">
                  <c:v>0.94221125932767236</c:v>
                </c:pt>
                <c:pt idx="279">
                  <c:v>0.94221125932767236</c:v>
                </c:pt>
                <c:pt idx="280">
                  <c:v>0.94221125932767236</c:v>
                </c:pt>
                <c:pt idx="281">
                  <c:v>0.94221125932767236</c:v>
                </c:pt>
                <c:pt idx="282">
                  <c:v>0.94221125932767236</c:v>
                </c:pt>
                <c:pt idx="283">
                  <c:v>0.94221125932767236</c:v>
                </c:pt>
                <c:pt idx="284">
                  <c:v>0.94221125932767236</c:v>
                </c:pt>
                <c:pt idx="285">
                  <c:v>0.94221125932767236</c:v>
                </c:pt>
                <c:pt idx="286">
                  <c:v>0.94221125932767236</c:v>
                </c:pt>
                <c:pt idx="287">
                  <c:v>0.94221125932767236</c:v>
                </c:pt>
                <c:pt idx="288">
                  <c:v>0.94221125932767236</c:v>
                </c:pt>
                <c:pt idx="289">
                  <c:v>0.94221125932767236</c:v>
                </c:pt>
                <c:pt idx="290">
                  <c:v>0.94221125932767236</c:v>
                </c:pt>
                <c:pt idx="291">
                  <c:v>0.94221125932767236</c:v>
                </c:pt>
                <c:pt idx="292">
                  <c:v>0.94221125932767236</c:v>
                </c:pt>
                <c:pt idx="293">
                  <c:v>0.94221125932767236</c:v>
                </c:pt>
                <c:pt idx="294">
                  <c:v>0.94221125932767236</c:v>
                </c:pt>
                <c:pt idx="295">
                  <c:v>0.94221125932767236</c:v>
                </c:pt>
                <c:pt idx="296">
                  <c:v>0.94221125932767236</c:v>
                </c:pt>
                <c:pt idx="297">
                  <c:v>0.94221125932767236</c:v>
                </c:pt>
                <c:pt idx="298">
                  <c:v>0.94221125932767236</c:v>
                </c:pt>
                <c:pt idx="299">
                  <c:v>0.94221125932767236</c:v>
                </c:pt>
                <c:pt idx="300">
                  <c:v>0.94221125932767236</c:v>
                </c:pt>
                <c:pt idx="301">
                  <c:v>0.94221125932767236</c:v>
                </c:pt>
                <c:pt idx="302">
                  <c:v>0.94221125932767236</c:v>
                </c:pt>
                <c:pt idx="303">
                  <c:v>0.94221125932767236</c:v>
                </c:pt>
                <c:pt idx="304">
                  <c:v>0.94221125932767236</c:v>
                </c:pt>
                <c:pt idx="305">
                  <c:v>0.94221125932767236</c:v>
                </c:pt>
                <c:pt idx="306">
                  <c:v>0.94221125932767236</c:v>
                </c:pt>
                <c:pt idx="307">
                  <c:v>0.94221125932767236</c:v>
                </c:pt>
                <c:pt idx="308">
                  <c:v>0.94221125932767236</c:v>
                </c:pt>
                <c:pt idx="309">
                  <c:v>0.94221125932767236</c:v>
                </c:pt>
                <c:pt idx="310">
                  <c:v>0.94221125932767236</c:v>
                </c:pt>
                <c:pt idx="311">
                  <c:v>0.94221125932767236</c:v>
                </c:pt>
                <c:pt idx="312">
                  <c:v>0.94221125932767236</c:v>
                </c:pt>
                <c:pt idx="313">
                  <c:v>0.94221125932767236</c:v>
                </c:pt>
                <c:pt idx="314">
                  <c:v>0.94221125932767236</c:v>
                </c:pt>
                <c:pt idx="315">
                  <c:v>0.94221125932767236</c:v>
                </c:pt>
                <c:pt idx="316">
                  <c:v>0.94221125932767236</c:v>
                </c:pt>
                <c:pt idx="317">
                  <c:v>0.94221125932767236</c:v>
                </c:pt>
                <c:pt idx="318">
                  <c:v>0.94221125932767236</c:v>
                </c:pt>
                <c:pt idx="319">
                  <c:v>0.94221125932767236</c:v>
                </c:pt>
                <c:pt idx="320">
                  <c:v>0.94221125932767236</c:v>
                </c:pt>
                <c:pt idx="321">
                  <c:v>0.94221125932767236</c:v>
                </c:pt>
                <c:pt idx="322">
                  <c:v>0.94221125932767236</c:v>
                </c:pt>
                <c:pt idx="323">
                  <c:v>0.94221125932767236</c:v>
                </c:pt>
                <c:pt idx="324">
                  <c:v>0.94221125932767236</c:v>
                </c:pt>
                <c:pt idx="325">
                  <c:v>0.94221125932767236</c:v>
                </c:pt>
                <c:pt idx="326">
                  <c:v>0.94221125932767236</c:v>
                </c:pt>
                <c:pt idx="327">
                  <c:v>0.94221125932767236</c:v>
                </c:pt>
                <c:pt idx="328">
                  <c:v>0.94221125932767236</c:v>
                </c:pt>
                <c:pt idx="329">
                  <c:v>0.94221125932767236</c:v>
                </c:pt>
                <c:pt idx="330">
                  <c:v>0.94221125932767236</c:v>
                </c:pt>
                <c:pt idx="331">
                  <c:v>0.94221125932767236</c:v>
                </c:pt>
                <c:pt idx="332">
                  <c:v>0.94221125932767236</c:v>
                </c:pt>
                <c:pt idx="333">
                  <c:v>0.94221125932767236</c:v>
                </c:pt>
                <c:pt idx="334">
                  <c:v>0.94221125932767236</c:v>
                </c:pt>
                <c:pt idx="335">
                  <c:v>0.94221125932767236</c:v>
                </c:pt>
                <c:pt idx="336">
                  <c:v>0.94221125932767236</c:v>
                </c:pt>
                <c:pt idx="337">
                  <c:v>0.94221125932767236</c:v>
                </c:pt>
                <c:pt idx="338">
                  <c:v>0.94221125932767236</c:v>
                </c:pt>
                <c:pt idx="339">
                  <c:v>0.94221125932767236</c:v>
                </c:pt>
                <c:pt idx="340">
                  <c:v>0.94221125932767236</c:v>
                </c:pt>
                <c:pt idx="341">
                  <c:v>0.94221125932767236</c:v>
                </c:pt>
                <c:pt idx="342">
                  <c:v>0.94221125932767236</c:v>
                </c:pt>
                <c:pt idx="343">
                  <c:v>0.94221125932767236</c:v>
                </c:pt>
                <c:pt idx="344">
                  <c:v>0.94221125932767236</c:v>
                </c:pt>
                <c:pt idx="345">
                  <c:v>0.94221125932767236</c:v>
                </c:pt>
                <c:pt idx="346">
                  <c:v>0.94221125932767236</c:v>
                </c:pt>
                <c:pt idx="347">
                  <c:v>0.94221125932767236</c:v>
                </c:pt>
                <c:pt idx="348">
                  <c:v>0.94221125932767236</c:v>
                </c:pt>
                <c:pt idx="349">
                  <c:v>0.94221125932767236</c:v>
                </c:pt>
                <c:pt idx="350">
                  <c:v>0.94221125932767236</c:v>
                </c:pt>
                <c:pt idx="351">
                  <c:v>0.94221125932767236</c:v>
                </c:pt>
                <c:pt idx="352">
                  <c:v>0.94221125932767236</c:v>
                </c:pt>
                <c:pt idx="353">
                  <c:v>0.94221125932767236</c:v>
                </c:pt>
                <c:pt idx="354">
                  <c:v>0.94221125932767236</c:v>
                </c:pt>
                <c:pt idx="355">
                  <c:v>0.94221125932767236</c:v>
                </c:pt>
                <c:pt idx="356">
                  <c:v>0.94221125932767236</c:v>
                </c:pt>
                <c:pt idx="357">
                  <c:v>0.94221125932767236</c:v>
                </c:pt>
                <c:pt idx="358">
                  <c:v>0.94221125932767236</c:v>
                </c:pt>
                <c:pt idx="359">
                  <c:v>0.94221125932767236</c:v>
                </c:pt>
                <c:pt idx="360">
                  <c:v>0.94221125932767236</c:v>
                </c:pt>
                <c:pt idx="361">
                  <c:v>0.94221125932767236</c:v>
                </c:pt>
                <c:pt idx="362">
                  <c:v>0.94221125932767236</c:v>
                </c:pt>
                <c:pt idx="363">
                  <c:v>0.94221125932767236</c:v>
                </c:pt>
                <c:pt idx="364">
                  <c:v>0.94221125932767236</c:v>
                </c:pt>
                <c:pt idx="365">
                  <c:v>0.94221125932767236</c:v>
                </c:pt>
                <c:pt idx="366">
                  <c:v>0.94221125932767236</c:v>
                </c:pt>
                <c:pt idx="367">
                  <c:v>0.94221125932767236</c:v>
                </c:pt>
                <c:pt idx="368">
                  <c:v>0.94221125932767236</c:v>
                </c:pt>
                <c:pt idx="369">
                  <c:v>0.94221125932767236</c:v>
                </c:pt>
                <c:pt idx="370">
                  <c:v>0.94221125932767236</c:v>
                </c:pt>
                <c:pt idx="371">
                  <c:v>0.94221125932767236</c:v>
                </c:pt>
                <c:pt idx="372">
                  <c:v>0.94221125932767236</c:v>
                </c:pt>
                <c:pt idx="373">
                  <c:v>0.94221125932767236</c:v>
                </c:pt>
                <c:pt idx="374">
                  <c:v>0.94221125932767236</c:v>
                </c:pt>
                <c:pt idx="375">
                  <c:v>0.94221125932767236</c:v>
                </c:pt>
                <c:pt idx="376">
                  <c:v>0.94221125932767236</c:v>
                </c:pt>
                <c:pt idx="377">
                  <c:v>0.94221125932767236</c:v>
                </c:pt>
                <c:pt idx="378">
                  <c:v>0.94221125932767236</c:v>
                </c:pt>
                <c:pt idx="379">
                  <c:v>0.94221125932767236</c:v>
                </c:pt>
                <c:pt idx="380">
                  <c:v>0.94221125932767236</c:v>
                </c:pt>
                <c:pt idx="381">
                  <c:v>0.94221125932767236</c:v>
                </c:pt>
                <c:pt idx="382">
                  <c:v>0.94221125932767236</c:v>
                </c:pt>
                <c:pt idx="383">
                  <c:v>0.94221125932767236</c:v>
                </c:pt>
                <c:pt idx="384">
                  <c:v>0.94221125932767236</c:v>
                </c:pt>
                <c:pt idx="385">
                  <c:v>0.94221125932767236</c:v>
                </c:pt>
                <c:pt idx="386">
                  <c:v>0.94221125932767236</c:v>
                </c:pt>
                <c:pt idx="387">
                  <c:v>0.94221125932767236</c:v>
                </c:pt>
                <c:pt idx="388">
                  <c:v>0.94221125932767236</c:v>
                </c:pt>
                <c:pt idx="389">
                  <c:v>0.94221125932767236</c:v>
                </c:pt>
                <c:pt idx="390">
                  <c:v>0.94221125932767236</c:v>
                </c:pt>
                <c:pt idx="391">
                  <c:v>0.94221125932767236</c:v>
                </c:pt>
                <c:pt idx="392">
                  <c:v>0.94221125932767236</c:v>
                </c:pt>
                <c:pt idx="393">
                  <c:v>0.94221125932767236</c:v>
                </c:pt>
                <c:pt idx="394">
                  <c:v>0.94221125932767236</c:v>
                </c:pt>
                <c:pt idx="395">
                  <c:v>0.94221125932767236</c:v>
                </c:pt>
                <c:pt idx="396">
                  <c:v>0.94221125932767236</c:v>
                </c:pt>
                <c:pt idx="397">
                  <c:v>0.94221125932767236</c:v>
                </c:pt>
                <c:pt idx="398">
                  <c:v>0.94221125932767236</c:v>
                </c:pt>
                <c:pt idx="399">
                  <c:v>0.94221125932767236</c:v>
                </c:pt>
                <c:pt idx="400">
                  <c:v>0.94221125932767236</c:v>
                </c:pt>
                <c:pt idx="401">
                  <c:v>0.94221125932767236</c:v>
                </c:pt>
                <c:pt idx="402">
                  <c:v>0.94221125932767236</c:v>
                </c:pt>
                <c:pt idx="403">
                  <c:v>0.94221125932767236</c:v>
                </c:pt>
                <c:pt idx="404">
                  <c:v>0.94221125932767236</c:v>
                </c:pt>
                <c:pt idx="405">
                  <c:v>0.94221125932767236</c:v>
                </c:pt>
                <c:pt idx="406">
                  <c:v>0.94221125932767236</c:v>
                </c:pt>
                <c:pt idx="407">
                  <c:v>0.94221125932767236</c:v>
                </c:pt>
                <c:pt idx="408">
                  <c:v>0.94221125932767236</c:v>
                </c:pt>
                <c:pt idx="409">
                  <c:v>0.94221125932767236</c:v>
                </c:pt>
                <c:pt idx="410">
                  <c:v>0.94221125932767236</c:v>
                </c:pt>
                <c:pt idx="411">
                  <c:v>0.94221125932767236</c:v>
                </c:pt>
                <c:pt idx="412">
                  <c:v>0.94221125932767236</c:v>
                </c:pt>
                <c:pt idx="413">
                  <c:v>0.94221125932767236</c:v>
                </c:pt>
                <c:pt idx="414">
                  <c:v>0.94221125932767236</c:v>
                </c:pt>
                <c:pt idx="415">
                  <c:v>0.94221125932767236</c:v>
                </c:pt>
                <c:pt idx="416">
                  <c:v>0.94221125932767236</c:v>
                </c:pt>
                <c:pt idx="417">
                  <c:v>0.94221125932767236</c:v>
                </c:pt>
                <c:pt idx="418">
                  <c:v>0.94221125932767236</c:v>
                </c:pt>
                <c:pt idx="419">
                  <c:v>0.94221125932767236</c:v>
                </c:pt>
                <c:pt idx="420">
                  <c:v>0.94221125932767236</c:v>
                </c:pt>
                <c:pt idx="421">
                  <c:v>0.94221125932767236</c:v>
                </c:pt>
                <c:pt idx="422">
                  <c:v>0.94221125932767236</c:v>
                </c:pt>
                <c:pt idx="423">
                  <c:v>0.94221125932767236</c:v>
                </c:pt>
                <c:pt idx="424">
                  <c:v>0.94221125932767236</c:v>
                </c:pt>
                <c:pt idx="425">
                  <c:v>0.94221125932767236</c:v>
                </c:pt>
                <c:pt idx="426">
                  <c:v>0.94221125932767236</c:v>
                </c:pt>
                <c:pt idx="427">
                  <c:v>0.94221125932767236</c:v>
                </c:pt>
                <c:pt idx="428">
                  <c:v>0.94221125932767236</c:v>
                </c:pt>
                <c:pt idx="429">
                  <c:v>0.94221125932767236</c:v>
                </c:pt>
                <c:pt idx="430">
                  <c:v>0.94221125932767236</c:v>
                </c:pt>
                <c:pt idx="431">
                  <c:v>0.94221125932767236</c:v>
                </c:pt>
                <c:pt idx="432">
                  <c:v>0.94221125932767236</c:v>
                </c:pt>
                <c:pt idx="433">
                  <c:v>0.94221125932767236</c:v>
                </c:pt>
                <c:pt idx="434">
                  <c:v>0.94221125932767236</c:v>
                </c:pt>
                <c:pt idx="435">
                  <c:v>0.94221125932767236</c:v>
                </c:pt>
                <c:pt idx="436">
                  <c:v>0.94221125932767236</c:v>
                </c:pt>
                <c:pt idx="437">
                  <c:v>0.94221125932767236</c:v>
                </c:pt>
                <c:pt idx="438">
                  <c:v>0.94221125932767236</c:v>
                </c:pt>
                <c:pt idx="439">
                  <c:v>0.94221125932767236</c:v>
                </c:pt>
                <c:pt idx="440">
                  <c:v>0.94221125932767236</c:v>
                </c:pt>
                <c:pt idx="441">
                  <c:v>0.94221125932767236</c:v>
                </c:pt>
                <c:pt idx="442">
                  <c:v>0.94221125932767236</c:v>
                </c:pt>
                <c:pt idx="443">
                  <c:v>0.94221125932767236</c:v>
                </c:pt>
                <c:pt idx="444">
                  <c:v>0.94221125932767236</c:v>
                </c:pt>
                <c:pt idx="445">
                  <c:v>0.94221125932767236</c:v>
                </c:pt>
                <c:pt idx="446">
                  <c:v>0.94221125932767236</c:v>
                </c:pt>
                <c:pt idx="447">
                  <c:v>0.94221125932767236</c:v>
                </c:pt>
                <c:pt idx="448">
                  <c:v>0.94221125932767236</c:v>
                </c:pt>
                <c:pt idx="449">
                  <c:v>0.94221125932767236</c:v>
                </c:pt>
                <c:pt idx="450">
                  <c:v>0.94221125932767236</c:v>
                </c:pt>
                <c:pt idx="451">
                  <c:v>0.94221125932767236</c:v>
                </c:pt>
                <c:pt idx="452">
                  <c:v>0.94221125932767236</c:v>
                </c:pt>
                <c:pt idx="453">
                  <c:v>0.94221125932767236</c:v>
                </c:pt>
                <c:pt idx="454">
                  <c:v>0.94221125932767236</c:v>
                </c:pt>
                <c:pt idx="455">
                  <c:v>0.94221125932767236</c:v>
                </c:pt>
                <c:pt idx="456">
                  <c:v>0.94221125932767236</c:v>
                </c:pt>
                <c:pt idx="457">
                  <c:v>0.94221125932767236</c:v>
                </c:pt>
                <c:pt idx="458">
                  <c:v>0.94221125932767236</c:v>
                </c:pt>
                <c:pt idx="459">
                  <c:v>0.94221125932767236</c:v>
                </c:pt>
                <c:pt idx="460">
                  <c:v>0.94221125932767236</c:v>
                </c:pt>
                <c:pt idx="461">
                  <c:v>0.94221125932767236</c:v>
                </c:pt>
                <c:pt idx="462">
                  <c:v>0.94221125932767236</c:v>
                </c:pt>
                <c:pt idx="463">
                  <c:v>0.94221125932767236</c:v>
                </c:pt>
                <c:pt idx="464">
                  <c:v>0.94221125932767236</c:v>
                </c:pt>
                <c:pt idx="465">
                  <c:v>0.94221125932767236</c:v>
                </c:pt>
                <c:pt idx="466">
                  <c:v>0.94221125932767236</c:v>
                </c:pt>
                <c:pt idx="467">
                  <c:v>0.94221125932767236</c:v>
                </c:pt>
                <c:pt idx="468">
                  <c:v>0.94221125932767236</c:v>
                </c:pt>
                <c:pt idx="469">
                  <c:v>0.94221125932767236</c:v>
                </c:pt>
                <c:pt idx="470">
                  <c:v>0.94221125932767236</c:v>
                </c:pt>
                <c:pt idx="471">
                  <c:v>0.94221125932767236</c:v>
                </c:pt>
                <c:pt idx="472">
                  <c:v>0.94221125932767236</c:v>
                </c:pt>
                <c:pt idx="473">
                  <c:v>0.94221125932767236</c:v>
                </c:pt>
                <c:pt idx="474">
                  <c:v>0.94221125932767236</c:v>
                </c:pt>
                <c:pt idx="475">
                  <c:v>0.94221125932767236</c:v>
                </c:pt>
                <c:pt idx="476">
                  <c:v>0.94221125932767236</c:v>
                </c:pt>
                <c:pt idx="477">
                  <c:v>0.94221125932767236</c:v>
                </c:pt>
                <c:pt idx="478">
                  <c:v>0.94221125932767236</c:v>
                </c:pt>
                <c:pt idx="479">
                  <c:v>0.94221125932767236</c:v>
                </c:pt>
                <c:pt idx="480">
                  <c:v>0.94221125932767236</c:v>
                </c:pt>
                <c:pt idx="481">
                  <c:v>0.94221125932767236</c:v>
                </c:pt>
                <c:pt idx="482">
                  <c:v>0.94221125932767236</c:v>
                </c:pt>
                <c:pt idx="483">
                  <c:v>0.94221125932767236</c:v>
                </c:pt>
                <c:pt idx="484">
                  <c:v>0.94221125932767236</c:v>
                </c:pt>
                <c:pt idx="485">
                  <c:v>0.94221125932767236</c:v>
                </c:pt>
                <c:pt idx="486">
                  <c:v>0.94221125932767236</c:v>
                </c:pt>
                <c:pt idx="487">
                  <c:v>0.94221125932767236</c:v>
                </c:pt>
                <c:pt idx="488">
                  <c:v>0.94221125932767236</c:v>
                </c:pt>
                <c:pt idx="489">
                  <c:v>0.94221125932767236</c:v>
                </c:pt>
                <c:pt idx="490">
                  <c:v>0.94221125932767236</c:v>
                </c:pt>
                <c:pt idx="491">
                  <c:v>0.94221125932767236</c:v>
                </c:pt>
                <c:pt idx="492">
                  <c:v>0.94221125932767236</c:v>
                </c:pt>
                <c:pt idx="493">
                  <c:v>0.94221125932767236</c:v>
                </c:pt>
                <c:pt idx="494">
                  <c:v>0.94221125932767236</c:v>
                </c:pt>
                <c:pt idx="495">
                  <c:v>0.94221125932767236</c:v>
                </c:pt>
                <c:pt idx="496">
                  <c:v>0.94221125932767236</c:v>
                </c:pt>
                <c:pt idx="497">
                  <c:v>0.94221125932767236</c:v>
                </c:pt>
                <c:pt idx="498">
                  <c:v>0.94221125932767236</c:v>
                </c:pt>
                <c:pt idx="499">
                  <c:v>0.94221125932767236</c:v>
                </c:pt>
                <c:pt idx="500">
                  <c:v>0.94221125932767236</c:v>
                </c:pt>
                <c:pt idx="501">
                  <c:v>0.94221125932767236</c:v>
                </c:pt>
                <c:pt idx="502">
                  <c:v>0.94221125932767236</c:v>
                </c:pt>
                <c:pt idx="503">
                  <c:v>0.94221125932767236</c:v>
                </c:pt>
                <c:pt idx="504">
                  <c:v>0.94221125932767236</c:v>
                </c:pt>
                <c:pt idx="505">
                  <c:v>0.94221125932767236</c:v>
                </c:pt>
                <c:pt idx="506">
                  <c:v>0.94221125932767236</c:v>
                </c:pt>
                <c:pt idx="507">
                  <c:v>0.94221125932767236</c:v>
                </c:pt>
                <c:pt idx="508">
                  <c:v>0.94221125932767236</c:v>
                </c:pt>
                <c:pt idx="509">
                  <c:v>0.94221125932767236</c:v>
                </c:pt>
                <c:pt idx="510">
                  <c:v>0.94221125932767236</c:v>
                </c:pt>
                <c:pt idx="511">
                  <c:v>0.94221125932767236</c:v>
                </c:pt>
                <c:pt idx="512">
                  <c:v>0.94221125932767236</c:v>
                </c:pt>
                <c:pt idx="513">
                  <c:v>0.94221125932767236</c:v>
                </c:pt>
                <c:pt idx="514">
                  <c:v>0.94221125932767236</c:v>
                </c:pt>
                <c:pt idx="515">
                  <c:v>0.94221125932767236</c:v>
                </c:pt>
                <c:pt idx="516">
                  <c:v>0.94221125932767236</c:v>
                </c:pt>
                <c:pt idx="517">
                  <c:v>0.94221125932767236</c:v>
                </c:pt>
                <c:pt idx="518">
                  <c:v>0.94221125932767236</c:v>
                </c:pt>
                <c:pt idx="519">
                  <c:v>0.94221125932767236</c:v>
                </c:pt>
                <c:pt idx="520">
                  <c:v>0.94221125932767236</c:v>
                </c:pt>
                <c:pt idx="521">
                  <c:v>0.94221125932767236</c:v>
                </c:pt>
                <c:pt idx="522">
                  <c:v>0.94221125932767236</c:v>
                </c:pt>
                <c:pt idx="523">
                  <c:v>0.94221125932767236</c:v>
                </c:pt>
                <c:pt idx="524">
                  <c:v>0.94221125932767236</c:v>
                </c:pt>
                <c:pt idx="525">
                  <c:v>0.94221125932767236</c:v>
                </c:pt>
                <c:pt idx="526">
                  <c:v>0.94221125932767236</c:v>
                </c:pt>
                <c:pt idx="527">
                  <c:v>0.94221125932767236</c:v>
                </c:pt>
                <c:pt idx="528">
                  <c:v>0.94221125932767236</c:v>
                </c:pt>
                <c:pt idx="529">
                  <c:v>0.94221125932767236</c:v>
                </c:pt>
                <c:pt idx="530">
                  <c:v>0.94221125932767236</c:v>
                </c:pt>
                <c:pt idx="531">
                  <c:v>0.94221125932767236</c:v>
                </c:pt>
                <c:pt idx="532">
                  <c:v>0.94221125932767236</c:v>
                </c:pt>
                <c:pt idx="533">
                  <c:v>0.94221125932767236</c:v>
                </c:pt>
                <c:pt idx="534">
                  <c:v>0.94221125932767236</c:v>
                </c:pt>
                <c:pt idx="535">
                  <c:v>0.94221125932767236</c:v>
                </c:pt>
                <c:pt idx="536">
                  <c:v>0.94221125932767236</c:v>
                </c:pt>
                <c:pt idx="537">
                  <c:v>0.94221125932767236</c:v>
                </c:pt>
                <c:pt idx="538">
                  <c:v>0.94221125932767236</c:v>
                </c:pt>
                <c:pt idx="539">
                  <c:v>0.94221125932767236</c:v>
                </c:pt>
                <c:pt idx="540">
                  <c:v>0.94221125932767236</c:v>
                </c:pt>
                <c:pt idx="541">
                  <c:v>0.94221125932767236</c:v>
                </c:pt>
                <c:pt idx="542">
                  <c:v>0.94221125932767236</c:v>
                </c:pt>
                <c:pt idx="543">
                  <c:v>0.94221125932767236</c:v>
                </c:pt>
                <c:pt idx="544">
                  <c:v>0.94221125932767236</c:v>
                </c:pt>
                <c:pt idx="545">
                  <c:v>0.94221125932767236</c:v>
                </c:pt>
                <c:pt idx="546">
                  <c:v>0.94221125932767236</c:v>
                </c:pt>
                <c:pt idx="547">
                  <c:v>0.94221125932767236</c:v>
                </c:pt>
                <c:pt idx="548">
                  <c:v>0.94221125932767236</c:v>
                </c:pt>
                <c:pt idx="549">
                  <c:v>0.94221125932767236</c:v>
                </c:pt>
                <c:pt idx="550">
                  <c:v>0.94221125932767236</c:v>
                </c:pt>
                <c:pt idx="551">
                  <c:v>0.94221125932767236</c:v>
                </c:pt>
                <c:pt idx="552">
                  <c:v>0.94221125932767236</c:v>
                </c:pt>
                <c:pt idx="553">
                  <c:v>0.94221125932767236</c:v>
                </c:pt>
                <c:pt idx="554">
                  <c:v>0.94221125932767236</c:v>
                </c:pt>
                <c:pt idx="555">
                  <c:v>0.94221125932767236</c:v>
                </c:pt>
                <c:pt idx="556">
                  <c:v>0.94221125932767236</c:v>
                </c:pt>
                <c:pt idx="557">
                  <c:v>0.94221125932767236</c:v>
                </c:pt>
                <c:pt idx="558">
                  <c:v>0.94221125932767236</c:v>
                </c:pt>
                <c:pt idx="559">
                  <c:v>0.94221125932767236</c:v>
                </c:pt>
                <c:pt idx="560">
                  <c:v>0.94221125932767236</c:v>
                </c:pt>
                <c:pt idx="561">
                  <c:v>0.94221125932767236</c:v>
                </c:pt>
                <c:pt idx="562">
                  <c:v>0.94221125932767236</c:v>
                </c:pt>
                <c:pt idx="563">
                  <c:v>0.94221125932767236</c:v>
                </c:pt>
                <c:pt idx="564">
                  <c:v>0.94221125932767236</c:v>
                </c:pt>
                <c:pt idx="565">
                  <c:v>0.94221125932767236</c:v>
                </c:pt>
                <c:pt idx="566">
                  <c:v>0.94221125932767236</c:v>
                </c:pt>
                <c:pt idx="567">
                  <c:v>0.94221125932767236</c:v>
                </c:pt>
                <c:pt idx="568">
                  <c:v>0.94221125932767236</c:v>
                </c:pt>
                <c:pt idx="569">
                  <c:v>0.94221125932767236</c:v>
                </c:pt>
                <c:pt idx="570">
                  <c:v>0.94221125932767236</c:v>
                </c:pt>
                <c:pt idx="571">
                  <c:v>0.94221125932767236</c:v>
                </c:pt>
                <c:pt idx="572">
                  <c:v>0.94221125932767236</c:v>
                </c:pt>
                <c:pt idx="573">
                  <c:v>0.94221125932767236</c:v>
                </c:pt>
                <c:pt idx="574">
                  <c:v>0.94221125932767236</c:v>
                </c:pt>
                <c:pt idx="575">
                  <c:v>0.94221125932767236</c:v>
                </c:pt>
                <c:pt idx="576">
                  <c:v>0.94221125932767236</c:v>
                </c:pt>
                <c:pt idx="577">
                  <c:v>0.94221125932767236</c:v>
                </c:pt>
                <c:pt idx="578">
                  <c:v>0.94221125932767236</c:v>
                </c:pt>
                <c:pt idx="579">
                  <c:v>0.94221125932767236</c:v>
                </c:pt>
                <c:pt idx="580">
                  <c:v>0.94221125932767236</c:v>
                </c:pt>
                <c:pt idx="581">
                  <c:v>0.94221125932767236</c:v>
                </c:pt>
                <c:pt idx="582">
                  <c:v>0.94221125932767236</c:v>
                </c:pt>
                <c:pt idx="583">
                  <c:v>0.94221125932767236</c:v>
                </c:pt>
                <c:pt idx="584">
                  <c:v>0.94221125932767236</c:v>
                </c:pt>
                <c:pt idx="585">
                  <c:v>0.94221125932767236</c:v>
                </c:pt>
                <c:pt idx="586">
                  <c:v>0.94221125932767236</c:v>
                </c:pt>
                <c:pt idx="587">
                  <c:v>0.94221125932767236</c:v>
                </c:pt>
                <c:pt idx="588">
                  <c:v>0.94221125932767236</c:v>
                </c:pt>
                <c:pt idx="589">
                  <c:v>0.94221125932767236</c:v>
                </c:pt>
                <c:pt idx="590">
                  <c:v>0.94221125932767236</c:v>
                </c:pt>
                <c:pt idx="591">
                  <c:v>0.94221125932767236</c:v>
                </c:pt>
                <c:pt idx="592">
                  <c:v>0.94221125932767236</c:v>
                </c:pt>
                <c:pt idx="593">
                  <c:v>0.94221125932767236</c:v>
                </c:pt>
                <c:pt idx="594">
                  <c:v>0.94221125932767236</c:v>
                </c:pt>
                <c:pt idx="595">
                  <c:v>0.94221125932767236</c:v>
                </c:pt>
                <c:pt idx="596">
                  <c:v>0.94221125932767236</c:v>
                </c:pt>
                <c:pt idx="597">
                  <c:v>0.94221125932767236</c:v>
                </c:pt>
                <c:pt idx="598">
                  <c:v>0.94221125932767236</c:v>
                </c:pt>
                <c:pt idx="599">
                  <c:v>0.94221125932767236</c:v>
                </c:pt>
                <c:pt idx="600">
                  <c:v>0.94221125932767236</c:v>
                </c:pt>
                <c:pt idx="601">
                  <c:v>0.94221125932767236</c:v>
                </c:pt>
                <c:pt idx="602">
                  <c:v>0.94221125932767236</c:v>
                </c:pt>
                <c:pt idx="603">
                  <c:v>0.94221125932767236</c:v>
                </c:pt>
                <c:pt idx="604">
                  <c:v>0.94221125932767236</c:v>
                </c:pt>
                <c:pt idx="605">
                  <c:v>0.94221125932767236</c:v>
                </c:pt>
                <c:pt idx="606">
                  <c:v>0.94221125932767236</c:v>
                </c:pt>
                <c:pt idx="607">
                  <c:v>0.94221125932767236</c:v>
                </c:pt>
                <c:pt idx="608">
                  <c:v>0.94221125932767236</c:v>
                </c:pt>
                <c:pt idx="609">
                  <c:v>0.94221125932767236</c:v>
                </c:pt>
                <c:pt idx="610">
                  <c:v>0.94221125932767236</c:v>
                </c:pt>
                <c:pt idx="611">
                  <c:v>0.94221125932767236</c:v>
                </c:pt>
                <c:pt idx="612">
                  <c:v>0.94221125932767236</c:v>
                </c:pt>
                <c:pt idx="613">
                  <c:v>0.94221125932767236</c:v>
                </c:pt>
                <c:pt idx="614">
                  <c:v>0.94221125932767236</c:v>
                </c:pt>
                <c:pt idx="615">
                  <c:v>0.94221125932767236</c:v>
                </c:pt>
                <c:pt idx="616">
                  <c:v>0.94221125932767236</c:v>
                </c:pt>
                <c:pt idx="617">
                  <c:v>0.94221125932767236</c:v>
                </c:pt>
                <c:pt idx="618">
                  <c:v>0.94221125932767236</c:v>
                </c:pt>
                <c:pt idx="619">
                  <c:v>0.94221125932767236</c:v>
                </c:pt>
                <c:pt idx="620">
                  <c:v>0.94221125932767236</c:v>
                </c:pt>
                <c:pt idx="621">
                  <c:v>0.94221125932767236</c:v>
                </c:pt>
                <c:pt idx="622">
                  <c:v>0.94221125932767236</c:v>
                </c:pt>
                <c:pt idx="623">
                  <c:v>0.94221125932767236</c:v>
                </c:pt>
                <c:pt idx="624">
                  <c:v>0.94221125932767236</c:v>
                </c:pt>
                <c:pt idx="625">
                  <c:v>0.94221125932767236</c:v>
                </c:pt>
                <c:pt idx="626">
                  <c:v>0.94221125932767236</c:v>
                </c:pt>
                <c:pt idx="627">
                  <c:v>0.94221125932767236</c:v>
                </c:pt>
                <c:pt idx="628">
                  <c:v>0.94221125932767236</c:v>
                </c:pt>
                <c:pt idx="629">
                  <c:v>0.94221125932767236</c:v>
                </c:pt>
                <c:pt idx="630">
                  <c:v>0.94221125932767236</c:v>
                </c:pt>
                <c:pt idx="631">
                  <c:v>0.94221125932767236</c:v>
                </c:pt>
                <c:pt idx="632">
                  <c:v>0.94221125932767236</c:v>
                </c:pt>
                <c:pt idx="633">
                  <c:v>0.94221125932767236</c:v>
                </c:pt>
                <c:pt idx="634">
                  <c:v>0.94221125932767236</c:v>
                </c:pt>
                <c:pt idx="635">
                  <c:v>0.94221125932767236</c:v>
                </c:pt>
                <c:pt idx="636">
                  <c:v>0.94221125932767236</c:v>
                </c:pt>
                <c:pt idx="637">
                  <c:v>0.94221125932767236</c:v>
                </c:pt>
                <c:pt idx="638">
                  <c:v>0.94221125932767236</c:v>
                </c:pt>
                <c:pt idx="639">
                  <c:v>0.94221125932767236</c:v>
                </c:pt>
                <c:pt idx="640">
                  <c:v>0.94221125932767236</c:v>
                </c:pt>
                <c:pt idx="641">
                  <c:v>0.94221125932767236</c:v>
                </c:pt>
                <c:pt idx="642">
                  <c:v>0.94221125932767236</c:v>
                </c:pt>
                <c:pt idx="643">
                  <c:v>0.94221125932767236</c:v>
                </c:pt>
                <c:pt idx="644">
                  <c:v>0.94221125932767236</c:v>
                </c:pt>
                <c:pt idx="645">
                  <c:v>0.94221125932767236</c:v>
                </c:pt>
                <c:pt idx="646">
                  <c:v>0.94221125932767236</c:v>
                </c:pt>
                <c:pt idx="647">
                  <c:v>0.94221125932767236</c:v>
                </c:pt>
                <c:pt idx="648">
                  <c:v>0.94221125932767236</c:v>
                </c:pt>
                <c:pt idx="649">
                  <c:v>0.94221125932767236</c:v>
                </c:pt>
                <c:pt idx="650">
                  <c:v>0.94221125932767236</c:v>
                </c:pt>
                <c:pt idx="651">
                  <c:v>0.94221125932767236</c:v>
                </c:pt>
                <c:pt idx="652">
                  <c:v>0.94221125932767236</c:v>
                </c:pt>
                <c:pt idx="653">
                  <c:v>0.94221125932767236</c:v>
                </c:pt>
                <c:pt idx="654">
                  <c:v>0.94221125932767236</c:v>
                </c:pt>
                <c:pt idx="655">
                  <c:v>0.94221125932767236</c:v>
                </c:pt>
                <c:pt idx="656">
                  <c:v>0.94221125932767236</c:v>
                </c:pt>
                <c:pt idx="657">
                  <c:v>0.94221125932767236</c:v>
                </c:pt>
                <c:pt idx="658">
                  <c:v>0.94221125932767236</c:v>
                </c:pt>
                <c:pt idx="659">
                  <c:v>0.94221125932767236</c:v>
                </c:pt>
                <c:pt idx="660">
                  <c:v>0.94221125932767236</c:v>
                </c:pt>
                <c:pt idx="661">
                  <c:v>0.94221125932767236</c:v>
                </c:pt>
                <c:pt idx="662">
                  <c:v>0.94221125932767236</c:v>
                </c:pt>
                <c:pt idx="663">
                  <c:v>0.94221125932767236</c:v>
                </c:pt>
                <c:pt idx="664">
                  <c:v>0.94221125932767236</c:v>
                </c:pt>
                <c:pt idx="665">
                  <c:v>0.94221125932767236</c:v>
                </c:pt>
                <c:pt idx="666">
                  <c:v>0.94221125932767236</c:v>
                </c:pt>
                <c:pt idx="667">
                  <c:v>0.94221125932767236</c:v>
                </c:pt>
                <c:pt idx="668">
                  <c:v>0.94221125932767236</c:v>
                </c:pt>
                <c:pt idx="669">
                  <c:v>0.94221125932767236</c:v>
                </c:pt>
                <c:pt idx="670">
                  <c:v>0.94221125932767236</c:v>
                </c:pt>
                <c:pt idx="671">
                  <c:v>0.94221125932767236</c:v>
                </c:pt>
                <c:pt idx="672">
                  <c:v>0.94221125932767236</c:v>
                </c:pt>
                <c:pt idx="673">
                  <c:v>0.94221125932767236</c:v>
                </c:pt>
                <c:pt idx="674">
                  <c:v>0.94221125932767236</c:v>
                </c:pt>
                <c:pt idx="675">
                  <c:v>0.94221125932767236</c:v>
                </c:pt>
                <c:pt idx="676">
                  <c:v>0.94221125932767236</c:v>
                </c:pt>
                <c:pt idx="677">
                  <c:v>0.94221125932767236</c:v>
                </c:pt>
                <c:pt idx="678">
                  <c:v>0.94221125932767236</c:v>
                </c:pt>
                <c:pt idx="679">
                  <c:v>0.94221125932767236</c:v>
                </c:pt>
                <c:pt idx="680">
                  <c:v>0.94221125932767236</c:v>
                </c:pt>
                <c:pt idx="681">
                  <c:v>0.94221125932767236</c:v>
                </c:pt>
                <c:pt idx="682">
                  <c:v>0.94221125932767236</c:v>
                </c:pt>
                <c:pt idx="683">
                  <c:v>0.94221125932767236</c:v>
                </c:pt>
                <c:pt idx="684">
                  <c:v>0.94221125932767236</c:v>
                </c:pt>
                <c:pt idx="685">
                  <c:v>0.94221125932767236</c:v>
                </c:pt>
                <c:pt idx="686">
                  <c:v>0.94221125932767236</c:v>
                </c:pt>
                <c:pt idx="687">
                  <c:v>0.94221125932767236</c:v>
                </c:pt>
                <c:pt idx="688">
                  <c:v>0.94221125932767236</c:v>
                </c:pt>
                <c:pt idx="689">
                  <c:v>0.94221125932767236</c:v>
                </c:pt>
                <c:pt idx="690">
                  <c:v>0.94221125932767236</c:v>
                </c:pt>
                <c:pt idx="691">
                  <c:v>0.94221125932767236</c:v>
                </c:pt>
                <c:pt idx="692">
                  <c:v>0.94221125932767236</c:v>
                </c:pt>
                <c:pt idx="693">
                  <c:v>0.94221125932767236</c:v>
                </c:pt>
                <c:pt idx="694">
                  <c:v>0.94221125932767236</c:v>
                </c:pt>
                <c:pt idx="695">
                  <c:v>0.94221125932767236</c:v>
                </c:pt>
                <c:pt idx="696">
                  <c:v>0.94221125932767236</c:v>
                </c:pt>
                <c:pt idx="697">
                  <c:v>0.94221125932767236</c:v>
                </c:pt>
                <c:pt idx="698">
                  <c:v>0.94221125932767236</c:v>
                </c:pt>
                <c:pt idx="699">
                  <c:v>0.94221125932767236</c:v>
                </c:pt>
                <c:pt idx="700">
                  <c:v>0.94221125932767236</c:v>
                </c:pt>
                <c:pt idx="701">
                  <c:v>0.94221125932767236</c:v>
                </c:pt>
                <c:pt idx="702">
                  <c:v>0.94221125932767236</c:v>
                </c:pt>
                <c:pt idx="703">
                  <c:v>0.94221125932767236</c:v>
                </c:pt>
                <c:pt idx="704">
                  <c:v>0.94221125932767236</c:v>
                </c:pt>
                <c:pt idx="705">
                  <c:v>0.94221125932767236</c:v>
                </c:pt>
                <c:pt idx="706">
                  <c:v>0.94221125932767236</c:v>
                </c:pt>
                <c:pt idx="707">
                  <c:v>0.94221125932767236</c:v>
                </c:pt>
                <c:pt idx="708">
                  <c:v>0.94221125932767236</c:v>
                </c:pt>
                <c:pt idx="709">
                  <c:v>0.94221125932767236</c:v>
                </c:pt>
                <c:pt idx="710">
                  <c:v>0.94221125932767236</c:v>
                </c:pt>
                <c:pt idx="711">
                  <c:v>0.94221125932767236</c:v>
                </c:pt>
                <c:pt idx="712">
                  <c:v>0.94221125932767236</c:v>
                </c:pt>
                <c:pt idx="713">
                  <c:v>0.94221125932767236</c:v>
                </c:pt>
                <c:pt idx="714">
                  <c:v>0.94221125932767236</c:v>
                </c:pt>
                <c:pt idx="715">
                  <c:v>0.94221125932767236</c:v>
                </c:pt>
                <c:pt idx="716">
                  <c:v>0.94221125932767236</c:v>
                </c:pt>
                <c:pt idx="717">
                  <c:v>0.94221125932767236</c:v>
                </c:pt>
                <c:pt idx="718">
                  <c:v>0.94221125932767236</c:v>
                </c:pt>
                <c:pt idx="719">
                  <c:v>0.94221125932767236</c:v>
                </c:pt>
                <c:pt idx="720">
                  <c:v>0.94221125932767236</c:v>
                </c:pt>
                <c:pt idx="721">
                  <c:v>0.94221125932767236</c:v>
                </c:pt>
                <c:pt idx="722">
                  <c:v>0.94221125932767236</c:v>
                </c:pt>
                <c:pt idx="723">
                  <c:v>0.94221125932767236</c:v>
                </c:pt>
                <c:pt idx="724">
                  <c:v>0.94221125932767236</c:v>
                </c:pt>
                <c:pt idx="725">
                  <c:v>0.94221125932767236</c:v>
                </c:pt>
                <c:pt idx="726">
                  <c:v>0.94221125932767236</c:v>
                </c:pt>
                <c:pt idx="727">
                  <c:v>0.94221125932767236</c:v>
                </c:pt>
                <c:pt idx="728">
                  <c:v>0.94221125932767236</c:v>
                </c:pt>
                <c:pt idx="729">
                  <c:v>0.94221125932767236</c:v>
                </c:pt>
                <c:pt idx="730">
                  <c:v>0.94221125932767236</c:v>
                </c:pt>
                <c:pt idx="731">
                  <c:v>0.94221125932767236</c:v>
                </c:pt>
                <c:pt idx="732">
                  <c:v>0.94221125932767236</c:v>
                </c:pt>
                <c:pt idx="733">
                  <c:v>0.94221125932767236</c:v>
                </c:pt>
                <c:pt idx="734">
                  <c:v>0.94221125932767236</c:v>
                </c:pt>
                <c:pt idx="735">
                  <c:v>0.94221125932767236</c:v>
                </c:pt>
                <c:pt idx="736">
                  <c:v>0.94221125932767236</c:v>
                </c:pt>
                <c:pt idx="737">
                  <c:v>0.94221125932767236</c:v>
                </c:pt>
                <c:pt idx="738">
                  <c:v>0.94221125932767236</c:v>
                </c:pt>
                <c:pt idx="739">
                  <c:v>0.94221125932767236</c:v>
                </c:pt>
                <c:pt idx="740">
                  <c:v>0.94221125932767236</c:v>
                </c:pt>
                <c:pt idx="741">
                  <c:v>0.94221125932767236</c:v>
                </c:pt>
                <c:pt idx="742">
                  <c:v>0.94221125932767236</c:v>
                </c:pt>
                <c:pt idx="743">
                  <c:v>0.94221125932767236</c:v>
                </c:pt>
                <c:pt idx="744">
                  <c:v>0.94221125932767236</c:v>
                </c:pt>
                <c:pt idx="745">
                  <c:v>0.94221125932767236</c:v>
                </c:pt>
                <c:pt idx="746">
                  <c:v>0.94221125932767236</c:v>
                </c:pt>
                <c:pt idx="747">
                  <c:v>0.94221125932767236</c:v>
                </c:pt>
                <c:pt idx="748">
                  <c:v>0.94221125932767236</c:v>
                </c:pt>
                <c:pt idx="749">
                  <c:v>0.94221125932767236</c:v>
                </c:pt>
                <c:pt idx="750">
                  <c:v>0.94221125932767236</c:v>
                </c:pt>
                <c:pt idx="751">
                  <c:v>0.94221125932767236</c:v>
                </c:pt>
                <c:pt idx="752">
                  <c:v>0.94221125932767236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1E-41EB-8C81-C6DEC5555556}"/>
            </c:ext>
          </c:extLst>
        </c:ser>
        <c:ser>
          <c:idx val="2"/>
          <c:order val="2"/>
          <c:tx>
            <c:strRef>
              <c:f>'Pair trade'!$L$3</c:f>
              <c:strCache>
                <c:ptCount val="1"/>
                <c:pt idx="0">
                  <c:v>RN+Std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'Pair trade'!$E$4:$E$756</c:f>
              <c:numCache>
                <c:formatCode>m/d/yyyy</c:formatCode>
                <c:ptCount val="753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44579</c:v>
                </c:pt>
                <c:pt idx="11">
                  <c:v>44580</c:v>
                </c:pt>
                <c:pt idx="12">
                  <c:v>44581</c:v>
                </c:pt>
                <c:pt idx="13">
                  <c:v>44582</c:v>
                </c:pt>
                <c:pt idx="14">
                  <c:v>44585</c:v>
                </c:pt>
                <c:pt idx="15">
                  <c:v>44586</c:v>
                </c:pt>
                <c:pt idx="16">
                  <c:v>44587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44614</c:v>
                </c:pt>
                <c:pt idx="35">
                  <c:v>44615</c:v>
                </c:pt>
                <c:pt idx="36">
                  <c:v>44616</c:v>
                </c:pt>
                <c:pt idx="37">
                  <c:v>44617</c:v>
                </c:pt>
                <c:pt idx="38">
                  <c:v>44620</c:v>
                </c:pt>
                <c:pt idx="39">
                  <c:v>44621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44672</c:v>
                </c:pt>
                <c:pt idx="76">
                  <c:v>44673</c:v>
                </c:pt>
                <c:pt idx="77">
                  <c:v>44676</c:v>
                </c:pt>
                <c:pt idx="78">
                  <c:v>44677</c:v>
                </c:pt>
                <c:pt idx="79">
                  <c:v>44678</c:v>
                </c:pt>
                <c:pt idx="80">
                  <c:v>44679</c:v>
                </c:pt>
                <c:pt idx="81">
                  <c:v>44680</c:v>
                </c:pt>
                <c:pt idx="82">
                  <c:v>44683</c:v>
                </c:pt>
                <c:pt idx="83">
                  <c:v>44684</c:v>
                </c:pt>
                <c:pt idx="84">
                  <c:v>44685</c:v>
                </c:pt>
                <c:pt idx="85">
                  <c:v>44686</c:v>
                </c:pt>
                <c:pt idx="86">
                  <c:v>44687</c:v>
                </c:pt>
                <c:pt idx="87">
                  <c:v>44690</c:v>
                </c:pt>
                <c:pt idx="88">
                  <c:v>44691</c:v>
                </c:pt>
                <c:pt idx="89">
                  <c:v>44692</c:v>
                </c:pt>
                <c:pt idx="90">
                  <c:v>44693</c:v>
                </c:pt>
                <c:pt idx="91">
                  <c:v>44694</c:v>
                </c:pt>
                <c:pt idx="92">
                  <c:v>44697</c:v>
                </c:pt>
                <c:pt idx="93">
                  <c:v>44698</c:v>
                </c:pt>
                <c:pt idx="94">
                  <c:v>44699</c:v>
                </c:pt>
                <c:pt idx="95">
                  <c:v>44700</c:v>
                </c:pt>
                <c:pt idx="96">
                  <c:v>44701</c:v>
                </c:pt>
                <c:pt idx="97">
                  <c:v>44704</c:v>
                </c:pt>
                <c:pt idx="98">
                  <c:v>44705</c:v>
                </c:pt>
                <c:pt idx="99">
                  <c:v>44706</c:v>
                </c:pt>
                <c:pt idx="100">
                  <c:v>44707</c:v>
                </c:pt>
                <c:pt idx="101">
                  <c:v>44708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44728</c:v>
                </c:pt>
                <c:pt idx="115">
                  <c:v>44729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44782</c:v>
                </c:pt>
                <c:pt idx="151">
                  <c:v>44783</c:v>
                </c:pt>
                <c:pt idx="152">
                  <c:v>44784</c:v>
                </c:pt>
                <c:pt idx="153">
                  <c:v>44785</c:v>
                </c:pt>
                <c:pt idx="154">
                  <c:v>44788</c:v>
                </c:pt>
                <c:pt idx="155">
                  <c:v>44789</c:v>
                </c:pt>
                <c:pt idx="156">
                  <c:v>44790</c:v>
                </c:pt>
                <c:pt idx="157">
                  <c:v>44791</c:v>
                </c:pt>
                <c:pt idx="158">
                  <c:v>44792</c:v>
                </c:pt>
                <c:pt idx="159">
                  <c:v>44795</c:v>
                </c:pt>
                <c:pt idx="160">
                  <c:v>44796</c:v>
                </c:pt>
                <c:pt idx="161">
                  <c:v>44797</c:v>
                </c:pt>
                <c:pt idx="162">
                  <c:v>44798</c:v>
                </c:pt>
                <c:pt idx="163">
                  <c:v>44799</c:v>
                </c:pt>
                <c:pt idx="164">
                  <c:v>44802</c:v>
                </c:pt>
                <c:pt idx="165">
                  <c:v>44803</c:v>
                </c:pt>
                <c:pt idx="166">
                  <c:v>44804</c:v>
                </c:pt>
                <c:pt idx="167">
                  <c:v>44805</c:v>
                </c:pt>
                <c:pt idx="168">
                  <c:v>44806</c:v>
                </c:pt>
                <c:pt idx="169">
                  <c:v>44810</c:v>
                </c:pt>
                <c:pt idx="170">
                  <c:v>44811</c:v>
                </c:pt>
                <c:pt idx="171">
                  <c:v>44812</c:v>
                </c:pt>
                <c:pt idx="172">
                  <c:v>44813</c:v>
                </c:pt>
                <c:pt idx="173">
                  <c:v>44816</c:v>
                </c:pt>
                <c:pt idx="174">
                  <c:v>44817</c:v>
                </c:pt>
                <c:pt idx="175">
                  <c:v>44818</c:v>
                </c:pt>
                <c:pt idx="176">
                  <c:v>44819</c:v>
                </c:pt>
                <c:pt idx="177">
                  <c:v>44820</c:v>
                </c:pt>
                <c:pt idx="178">
                  <c:v>44823</c:v>
                </c:pt>
                <c:pt idx="179">
                  <c:v>44824</c:v>
                </c:pt>
                <c:pt idx="180">
                  <c:v>44825</c:v>
                </c:pt>
                <c:pt idx="181">
                  <c:v>44826</c:v>
                </c:pt>
                <c:pt idx="182">
                  <c:v>44827</c:v>
                </c:pt>
                <c:pt idx="183">
                  <c:v>44830</c:v>
                </c:pt>
                <c:pt idx="184">
                  <c:v>44831</c:v>
                </c:pt>
                <c:pt idx="185">
                  <c:v>44832</c:v>
                </c:pt>
                <c:pt idx="186">
                  <c:v>44833</c:v>
                </c:pt>
                <c:pt idx="187">
                  <c:v>44834</c:v>
                </c:pt>
                <c:pt idx="188">
                  <c:v>44837</c:v>
                </c:pt>
                <c:pt idx="189">
                  <c:v>44838</c:v>
                </c:pt>
                <c:pt idx="190">
                  <c:v>44839</c:v>
                </c:pt>
                <c:pt idx="191">
                  <c:v>44840</c:v>
                </c:pt>
                <c:pt idx="192">
                  <c:v>44841</c:v>
                </c:pt>
                <c:pt idx="193">
                  <c:v>44844</c:v>
                </c:pt>
                <c:pt idx="194">
                  <c:v>44845</c:v>
                </c:pt>
                <c:pt idx="195">
                  <c:v>44846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44867</c:v>
                </c:pt>
                <c:pt idx="211">
                  <c:v>44868</c:v>
                </c:pt>
                <c:pt idx="212">
                  <c:v>44869</c:v>
                </c:pt>
                <c:pt idx="213">
                  <c:v>44872</c:v>
                </c:pt>
                <c:pt idx="214">
                  <c:v>44873</c:v>
                </c:pt>
                <c:pt idx="215">
                  <c:v>44874</c:v>
                </c:pt>
                <c:pt idx="216">
                  <c:v>44875</c:v>
                </c:pt>
                <c:pt idx="217">
                  <c:v>44876</c:v>
                </c:pt>
                <c:pt idx="218">
                  <c:v>44879</c:v>
                </c:pt>
                <c:pt idx="219">
                  <c:v>44880</c:v>
                </c:pt>
                <c:pt idx="220">
                  <c:v>44881</c:v>
                </c:pt>
                <c:pt idx="221">
                  <c:v>44882</c:v>
                </c:pt>
                <c:pt idx="222">
                  <c:v>44883</c:v>
                </c:pt>
                <c:pt idx="223">
                  <c:v>44886</c:v>
                </c:pt>
                <c:pt idx="224">
                  <c:v>44887</c:v>
                </c:pt>
                <c:pt idx="225">
                  <c:v>44888</c:v>
                </c:pt>
                <c:pt idx="226">
                  <c:v>44890</c:v>
                </c:pt>
                <c:pt idx="227">
                  <c:v>44893</c:v>
                </c:pt>
                <c:pt idx="228">
                  <c:v>44894</c:v>
                </c:pt>
                <c:pt idx="229">
                  <c:v>44895</c:v>
                </c:pt>
                <c:pt idx="230">
                  <c:v>44896</c:v>
                </c:pt>
                <c:pt idx="231">
                  <c:v>44897</c:v>
                </c:pt>
                <c:pt idx="232">
                  <c:v>44900</c:v>
                </c:pt>
                <c:pt idx="233">
                  <c:v>44901</c:v>
                </c:pt>
                <c:pt idx="234">
                  <c:v>44902</c:v>
                </c:pt>
                <c:pt idx="235">
                  <c:v>44903</c:v>
                </c:pt>
                <c:pt idx="236">
                  <c:v>44904</c:v>
                </c:pt>
                <c:pt idx="237">
                  <c:v>44907</c:v>
                </c:pt>
                <c:pt idx="238">
                  <c:v>44908</c:v>
                </c:pt>
                <c:pt idx="239">
                  <c:v>44909</c:v>
                </c:pt>
                <c:pt idx="240">
                  <c:v>44910</c:v>
                </c:pt>
                <c:pt idx="241">
                  <c:v>44911</c:v>
                </c:pt>
                <c:pt idx="242">
                  <c:v>44914</c:v>
                </c:pt>
                <c:pt idx="243">
                  <c:v>44915</c:v>
                </c:pt>
                <c:pt idx="244">
                  <c:v>44916</c:v>
                </c:pt>
                <c:pt idx="245">
                  <c:v>44917</c:v>
                </c:pt>
                <c:pt idx="246">
                  <c:v>44918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44925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44943</c:v>
                </c:pt>
                <c:pt idx="261">
                  <c:v>44944</c:v>
                </c:pt>
                <c:pt idx="262">
                  <c:v>44945</c:v>
                </c:pt>
                <c:pt idx="263">
                  <c:v>44946</c:v>
                </c:pt>
                <c:pt idx="264">
                  <c:v>44949</c:v>
                </c:pt>
                <c:pt idx="265">
                  <c:v>44950</c:v>
                </c:pt>
                <c:pt idx="266">
                  <c:v>44951</c:v>
                </c:pt>
                <c:pt idx="267">
                  <c:v>44952</c:v>
                </c:pt>
                <c:pt idx="268">
                  <c:v>44953</c:v>
                </c:pt>
                <c:pt idx="269">
                  <c:v>44956</c:v>
                </c:pt>
                <c:pt idx="270">
                  <c:v>44957</c:v>
                </c:pt>
                <c:pt idx="271">
                  <c:v>44958</c:v>
                </c:pt>
                <c:pt idx="272">
                  <c:v>44959</c:v>
                </c:pt>
                <c:pt idx="273">
                  <c:v>44960</c:v>
                </c:pt>
                <c:pt idx="274">
                  <c:v>44963</c:v>
                </c:pt>
                <c:pt idx="275">
                  <c:v>44964</c:v>
                </c:pt>
                <c:pt idx="276">
                  <c:v>44965</c:v>
                </c:pt>
                <c:pt idx="277">
                  <c:v>44966</c:v>
                </c:pt>
                <c:pt idx="278">
                  <c:v>44967</c:v>
                </c:pt>
                <c:pt idx="279">
                  <c:v>44970</c:v>
                </c:pt>
                <c:pt idx="280">
                  <c:v>44971</c:v>
                </c:pt>
                <c:pt idx="281">
                  <c:v>44972</c:v>
                </c:pt>
                <c:pt idx="282">
                  <c:v>44973</c:v>
                </c:pt>
                <c:pt idx="283">
                  <c:v>44974</c:v>
                </c:pt>
                <c:pt idx="284">
                  <c:v>44978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45037</c:v>
                </c:pt>
                <c:pt idx="327">
                  <c:v>45040</c:v>
                </c:pt>
                <c:pt idx="328">
                  <c:v>45041</c:v>
                </c:pt>
                <c:pt idx="329">
                  <c:v>45042</c:v>
                </c:pt>
                <c:pt idx="330">
                  <c:v>45043</c:v>
                </c:pt>
                <c:pt idx="331">
                  <c:v>45044</c:v>
                </c:pt>
                <c:pt idx="332">
                  <c:v>45047</c:v>
                </c:pt>
                <c:pt idx="333">
                  <c:v>45048</c:v>
                </c:pt>
                <c:pt idx="334">
                  <c:v>45049</c:v>
                </c:pt>
                <c:pt idx="335">
                  <c:v>45050</c:v>
                </c:pt>
                <c:pt idx="336">
                  <c:v>45051</c:v>
                </c:pt>
                <c:pt idx="337">
                  <c:v>45054</c:v>
                </c:pt>
                <c:pt idx="338">
                  <c:v>45055</c:v>
                </c:pt>
                <c:pt idx="339">
                  <c:v>45056</c:v>
                </c:pt>
                <c:pt idx="340">
                  <c:v>45057</c:v>
                </c:pt>
                <c:pt idx="341">
                  <c:v>45058</c:v>
                </c:pt>
                <c:pt idx="342">
                  <c:v>45061</c:v>
                </c:pt>
                <c:pt idx="343">
                  <c:v>45062</c:v>
                </c:pt>
                <c:pt idx="344">
                  <c:v>45063</c:v>
                </c:pt>
                <c:pt idx="345">
                  <c:v>45064</c:v>
                </c:pt>
                <c:pt idx="346">
                  <c:v>45065</c:v>
                </c:pt>
                <c:pt idx="347">
                  <c:v>45068</c:v>
                </c:pt>
                <c:pt idx="348">
                  <c:v>45069</c:v>
                </c:pt>
                <c:pt idx="349">
                  <c:v>45070</c:v>
                </c:pt>
                <c:pt idx="350">
                  <c:v>45071</c:v>
                </c:pt>
                <c:pt idx="351">
                  <c:v>45072</c:v>
                </c:pt>
                <c:pt idx="352">
                  <c:v>45076</c:v>
                </c:pt>
                <c:pt idx="353">
                  <c:v>45077</c:v>
                </c:pt>
                <c:pt idx="354">
                  <c:v>45078</c:v>
                </c:pt>
                <c:pt idx="355">
                  <c:v>45079</c:v>
                </c:pt>
                <c:pt idx="356">
                  <c:v>45082</c:v>
                </c:pt>
                <c:pt idx="357">
                  <c:v>45083</c:v>
                </c:pt>
                <c:pt idx="358">
                  <c:v>45084</c:v>
                </c:pt>
                <c:pt idx="359">
                  <c:v>45085</c:v>
                </c:pt>
                <c:pt idx="360">
                  <c:v>45086</c:v>
                </c:pt>
                <c:pt idx="361">
                  <c:v>45089</c:v>
                </c:pt>
                <c:pt idx="362">
                  <c:v>45090</c:v>
                </c:pt>
                <c:pt idx="363">
                  <c:v>45091</c:v>
                </c:pt>
                <c:pt idx="364">
                  <c:v>45092</c:v>
                </c:pt>
                <c:pt idx="365">
                  <c:v>45093</c:v>
                </c:pt>
                <c:pt idx="366">
                  <c:v>45097</c:v>
                </c:pt>
                <c:pt idx="367">
                  <c:v>45098</c:v>
                </c:pt>
                <c:pt idx="368">
                  <c:v>45099</c:v>
                </c:pt>
                <c:pt idx="369">
                  <c:v>45100</c:v>
                </c:pt>
                <c:pt idx="370">
                  <c:v>45103</c:v>
                </c:pt>
                <c:pt idx="371">
                  <c:v>45104</c:v>
                </c:pt>
                <c:pt idx="372">
                  <c:v>45105</c:v>
                </c:pt>
                <c:pt idx="373">
                  <c:v>45106</c:v>
                </c:pt>
                <c:pt idx="374">
                  <c:v>45107</c:v>
                </c:pt>
                <c:pt idx="375">
                  <c:v>45110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45174</c:v>
                </c:pt>
                <c:pt idx="420">
                  <c:v>45175</c:v>
                </c:pt>
                <c:pt idx="421">
                  <c:v>45176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45211</c:v>
                </c:pt>
                <c:pt idx="447">
                  <c:v>45212</c:v>
                </c:pt>
                <c:pt idx="448">
                  <c:v>45215</c:v>
                </c:pt>
                <c:pt idx="449">
                  <c:v>45216</c:v>
                </c:pt>
                <c:pt idx="450">
                  <c:v>45217</c:v>
                </c:pt>
                <c:pt idx="451">
                  <c:v>45218</c:v>
                </c:pt>
                <c:pt idx="452">
                  <c:v>45219</c:v>
                </c:pt>
                <c:pt idx="453">
                  <c:v>45222</c:v>
                </c:pt>
                <c:pt idx="454">
                  <c:v>45223</c:v>
                </c:pt>
                <c:pt idx="455">
                  <c:v>45224</c:v>
                </c:pt>
                <c:pt idx="456">
                  <c:v>45225</c:v>
                </c:pt>
                <c:pt idx="457">
                  <c:v>45226</c:v>
                </c:pt>
                <c:pt idx="458">
                  <c:v>45229</c:v>
                </c:pt>
                <c:pt idx="459">
                  <c:v>45230</c:v>
                </c:pt>
                <c:pt idx="460">
                  <c:v>45231</c:v>
                </c:pt>
                <c:pt idx="461">
                  <c:v>45232</c:v>
                </c:pt>
                <c:pt idx="462">
                  <c:v>45233</c:v>
                </c:pt>
                <c:pt idx="463">
                  <c:v>45236</c:v>
                </c:pt>
                <c:pt idx="464">
                  <c:v>45237</c:v>
                </c:pt>
                <c:pt idx="465">
                  <c:v>45238</c:v>
                </c:pt>
                <c:pt idx="466">
                  <c:v>45239</c:v>
                </c:pt>
                <c:pt idx="467">
                  <c:v>45240</c:v>
                </c:pt>
                <c:pt idx="468">
                  <c:v>45243</c:v>
                </c:pt>
                <c:pt idx="469">
                  <c:v>45244</c:v>
                </c:pt>
                <c:pt idx="470">
                  <c:v>45245</c:v>
                </c:pt>
                <c:pt idx="471">
                  <c:v>45246</c:v>
                </c:pt>
                <c:pt idx="472">
                  <c:v>45247</c:v>
                </c:pt>
                <c:pt idx="473">
                  <c:v>45250</c:v>
                </c:pt>
                <c:pt idx="474">
                  <c:v>45251</c:v>
                </c:pt>
                <c:pt idx="475">
                  <c:v>45252</c:v>
                </c:pt>
                <c:pt idx="476">
                  <c:v>45254</c:v>
                </c:pt>
                <c:pt idx="477">
                  <c:v>45257</c:v>
                </c:pt>
                <c:pt idx="478">
                  <c:v>45258</c:v>
                </c:pt>
                <c:pt idx="479">
                  <c:v>45259</c:v>
                </c:pt>
                <c:pt idx="480">
                  <c:v>45260</c:v>
                </c:pt>
                <c:pt idx="481">
                  <c:v>45261</c:v>
                </c:pt>
                <c:pt idx="482">
                  <c:v>45264</c:v>
                </c:pt>
                <c:pt idx="483">
                  <c:v>45265</c:v>
                </c:pt>
                <c:pt idx="484">
                  <c:v>45266</c:v>
                </c:pt>
                <c:pt idx="485">
                  <c:v>45267</c:v>
                </c:pt>
                <c:pt idx="486">
                  <c:v>45268</c:v>
                </c:pt>
                <c:pt idx="487">
                  <c:v>45271</c:v>
                </c:pt>
                <c:pt idx="488">
                  <c:v>45272</c:v>
                </c:pt>
                <c:pt idx="489">
                  <c:v>45273</c:v>
                </c:pt>
                <c:pt idx="490">
                  <c:v>45274</c:v>
                </c:pt>
                <c:pt idx="491">
                  <c:v>45275</c:v>
                </c:pt>
                <c:pt idx="492">
                  <c:v>45278</c:v>
                </c:pt>
                <c:pt idx="493">
                  <c:v>45279</c:v>
                </c:pt>
                <c:pt idx="494">
                  <c:v>45280</c:v>
                </c:pt>
                <c:pt idx="495">
                  <c:v>45281</c:v>
                </c:pt>
                <c:pt idx="496">
                  <c:v>45282</c:v>
                </c:pt>
                <c:pt idx="497">
                  <c:v>45286</c:v>
                </c:pt>
                <c:pt idx="498">
                  <c:v>45287</c:v>
                </c:pt>
                <c:pt idx="499">
                  <c:v>45288</c:v>
                </c:pt>
                <c:pt idx="500">
                  <c:v>45289</c:v>
                </c:pt>
                <c:pt idx="501">
                  <c:v>45293</c:v>
                </c:pt>
                <c:pt idx="502">
                  <c:v>45294</c:v>
                </c:pt>
                <c:pt idx="503">
                  <c:v>45295</c:v>
                </c:pt>
                <c:pt idx="504">
                  <c:v>45296</c:v>
                </c:pt>
                <c:pt idx="505">
                  <c:v>45299</c:v>
                </c:pt>
                <c:pt idx="506">
                  <c:v>45300</c:v>
                </c:pt>
                <c:pt idx="507">
                  <c:v>45301</c:v>
                </c:pt>
                <c:pt idx="508">
                  <c:v>45302</c:v>
                </c:pt>
                <c:pt idx="509">
                  <c:v>45303</c:v>
                </c:pt>
                <c:pt idx="510">
                  <c:v>45307</c:v>
                </c:pt>
                <c:pt idx="511">
                  <c:v>45308</c:v>
                </c:pt>
                <c:pt idx="512">
                  <c:v>45309</c:v>
                </c:pt>
                <c:pt idx="513">
                  <c:v>45310</c:v>
                </c:pt>
                <c:pt idx="514">
                  <c:v>45313</c:v>
                </c:pt>
                <c:pt idx="515">
                  <c:v>45314</c:v>
                </c:pt>
                <c:pt idx="516">
                  <c:v>45315</c:v>
                </c:pt>
                <c:pt idx="517">
                  <c:v>45316</c:v>
                </c:pt>
                <c:pt idx="518">
                  <c:v>45317</c:v>
                </c:pt>
                <c:pt idx="519">
                  <c:v>45320</c:v>
                </c:pt>
                <c:pt idx="520">
                  <c:v>45321</c:v>
                </c:pt>
                <c:pt idx="521">
                  <c:v>45322</c:v>
                </c:pt>
                <c:pt idx="522">
                  <c:v>45323</c:v>
                </c:pt>
                <c:pt idx="523">
                  <c:v>45324</c:v>
                </c:pt>
                <c:pt idx="524">
                  <c:v>45327</c:v>
                </c:pt>
                <c:pt idx="525">
                  <c:v>45328</c:v>
                </c:pt>
                <c:pt idx="526">
                  <c:v>45329</c:v>
                </c:pt>
                <c:pt idx="527">
                  <c:v>45330</c:v>
                </c:pt>
                <c:pt idx="528">
                  <c:v>45331</c:v>
                </c:pt>
                <c:pt idx="529">
                  <c:v>45334</c:v>
                </c:pt>
                <c:pt idx="530">
                  <c:v>45335</c:v>
                </c:pt>
                <c:pt idx="531">
                  <c:v>45336</c:v>
                </c:pt>
                <c:pt idx="532">
                  <c:v>45337</c:v>
                </c:pt>
                <c:pt idx="533">
                  <c:v>45338</c:v>
                </c:pt>
                <c:pt idx="534">
                  <c:v>45342</c:v>
                </c:pt>
                <c:pt idx="535">
                  <c:v>45343</c:v>
                </c:pt>
                <c:pt idx="536">
                  <c:v>45344</c:v>
                </c:pt>
                <c:pt idx="537">
                  <c:v>45345</c:v>
                </c:pt>
                <c:pt idx="538">
                  <c:v>45348</c:v>
                </c:pt>
                <c:pt idx="539">
                  <c:v>45349</c:v>
                </c:pt>
                <c:pt idx="540">
                  <c:v>45350</c:v>
                </c:pt>
                <c:pt idx="541">
                  <c:v>45351</c:v>
                </c:pt>
                <c:pt idx="542">
                  <c:v>45352</c:v>
                </c:pt>
                <c:pt idx="543">
                  <c:v>45355</c:v>
                </c:pt>
                <c:pt idx="544">
                  <c:v>45356</c:v>
                </c:pt>
                <c:pt idx="545">
                  <c:v>45357</c:v>
                </c:pt>
                <c:pt idx="546">
                  <c:v>45358</c:v>
                </c:pt>
                <c:pt idx="547">
                  <c:v>45359</c:v>
                </c:pt>
                <c:pt idx="548">
                  <c:v>45362</c:v>
                </c:pt>
                <c:pt idx="549">
                  <c:v>45363</c:v>
                </c:pt>
                <c:pt idx="550">
                  <c:v>45364</c:v>
                </c:pt>
                <c:pt idx="551">
                  <c:v>45365</c:v>
                </c:pt>
                <c:pt idx="552">
                  <c:v>45366</c:v>
                </c:pt>
                <c:pt idx="553">
                  <c:v>45369</c:v>
                </c:pt>
                <c:pt idx="554">
                  <c:v>45370</c:v>
                </c:pt>
                <c:pt idx="555">
                  <c:v>45371</c:v>
                </c:pt>
                <c:pt idx="556">
                  <c:v>45372</c:v>
                </c:pt>
                <c:pt idx="557">
                  <c:v>45373</c:v>
                </c:pt>
                <c:pt idx="558">
                  <c:v>45376</c:v>
                </c:pt>
                <c:pt idx="559">
                  <c:v>45377</c:v>
                </c:pt>
                <c:pt idx="560">
                  <c:v>45378</c:v>
                </c:pt>
                <c:pt idx="561">
                  <c:v>45379</c:v>
                </c:pt>
                <c:pt idx="562">
                  <c:v>45383</c:v>
                </c:pt>
                <c:pt idx="563">
                  <c:v>45384</c:v>
                </c:pt>
                <c:pt idx="564">
                  <c:v>45385</c:v>
                </c:pt>
                <c:pt idx="565">
                  <c:v>45386</c:v>
                </c:pt>
                <c:pt idx="566">
                  <c:v>45387</c:v>
                </c:pt>
                <c:pt idx="567">
                  <c:v>45390</c:v>
                </c:pt>
                <c:pt idx="568">
                  <c:v>45391</c:v>
                </c:pt>
                <c:pt idx="569">
                  <c:v>45392</c:v>
                </c:pt>
                <c:pt idx="570">
                  <c:v>45393</c:v>
                </c:pt>
                <c:pt idx="571">
                  <c:v>45394</c:v>
                </c:pt>
                <c:pt idx="572">
                  <c:v>45397</c:v>
                </c:pt>
                <c:pt idx="573">
                  <c:v>45398</c:v>
                </c:pt>
                <c:pt idx="574">
                  <c:v>45399</c:v>
                </c:pt>
                <c:pt idx="575">
                  <c:v>45400</c:v>
                </c:pt>
                <c:pt idx="576">
                  <c:v>45401</c:v>
                </c:pt>
                <c:pt idx="577">
                  <c:v>45404</c:v>
                </c:pt>
                <c:pt idx="578">
                  <c:v>45405</c:v>
                </c:pt>
                <c:pt idx="579">
                  <c:v>45406</c:v>
                </c:pt>
                <c:pt idx="580">
                  <c:v>45407</c:v>
                </c:pt>
                <c:pt idx="581">
                  <c:v>45408</c:v>
                </c:pt>
                <c:pt idx="582">
                  <c:v>45411</c:v>
                </c:pt>
                <c:pt idx="583">
                  <c:v>45412</c:v>
                </c:pt>
                <c:pt idx="584">
                  <c:v>45413</c:v>
                </c:pt>
                <c:pt idx="585">
                  <c:v>45414</c:v>
                </c:pt>
                <c:pt idx="586">
                  <c:v>45415</c:v>
                </c:pt>
                <c:pt idx="587">
                  <c:v>45418</c:v>
                </c:pt>
                <c:pt idx="588">
                  <c:v>45419</c:v>
                </c:pt>
                <c:pt idx="589">
                  <c:v>45420</c:v>
                </c:pt>
                <c:pt idx="590">
                  <c:v>45421</c:v>
                </c:pt>
                <c:pt idx="591">
                  <c:v>45422</c:v>
                </c:pt>
                <c:pt idx="592">
                  <c:v>45425</c:v>
                </c:pt>
                <c:pt idx="593">
                  <c:v>45426</c:v>
                </c:pt>
                <c:pt idx="594">
                  <c:v>45427</c:v>
                </c:pt>
                <c:pt idx="595">
                  <c:v>45428</c:v>
                </c:pt>
                <c:pt idx="596">
                  <c:v>45429</c:v>
                </c:pt>
                <c:pt idx="597">
                  <c:v>45432</c:v>
                </c:pt>
                <c:pt idx="598">
                  <c:v>45433</c:v>
                </c:pt>
                <c:pt idx="599">
                  <c:v>45434</c:v>
                </c:pt>
                <c:pt idx="600">
                  <c:v>45435</c:v>
                </c:pt>
                <c:pt idx="601">
                  <c:v>45436</c:v>
                </c:pt>
                <c:pt idx="602">
                  <c:v>45440</c:v>
                </c:pt>
                <c:pt idx="603">
                  <c:v>45441</c:v>
                </c:pt>
                <c:pt idx="604">
                  <c:v>45442</c:v>
                </c:pt>
                <c:pt idx="605">
                  <c:v>45443</c:v>
                </c:pt>
                <c:pt idx="606">
                  <c:v>45446</c:v>
                </c:pt>
                <c:pt idx="607">
                  <c:v>45447</c:v>
                </c:pt>
                <c:pt idx="608">
                  <c:v>45448</c:v>
                </c:pt>
                <c:pt idx="609">
                  <c:v>45449</c:v>
                </c:pt>
                <c:pt idx="610">
                  <c:v>45450</c:v>
                </c:pt>
                <c:pt idx="611">
                  <c:v>45453</c:v>
                </c:pt>
                <c:pt idx="612">
                  <c:v>45454</c:v>
                </c:pt>
                <c:pt idx="613">
                  <c:v>45455</c:v>
                </c:pt>
                <c:pt idx="614">
                  <c:v>45456</c:v>
                </c:pt>
                <c:pt idx="615">
                  <c:v>45457</c:v>
                </c:pt>
                <c:pt idx="616">
                  <c:v>45460</c:v>
                </c:pt>
                <c:pt idx="617">
                  <c:v>45461</c:v>
                </c:pt>
                <c:pt idx="618">
                  <c:v>45463</c:v>
                </c:pt>
                <c:pt idx="619">
                  <c:v>45464</c:v>
                </c:pt>
                <c:pt idx="620">
                  <c:v>45467</c:v>
                </c:pt>
                <c:pt idx="621">
                  <c:v>45468</c:v>
                </c:pt>
                <c:pt idx="622">
                  <c:v>45469</c:v>
                </c:pt>
                <c:pt idx="623">
                  <c:v>45470</c:v>
                </c:pt>
                <c:pt idx="624">
                  <c:v>45471</c:v>
                </c:pt>
                <c:pt idx="625">
                  <c:v>45474</c:v>
                </c:pt>
                <c:pt idx="626">
                  <c:v>45475</c:v>
                </c:pt>
                <c:pt idx="627">
                  <c:v>45476</c:v>
                </c:pt>
                <c:pt idx="628">
                  <c:v>45478</c:v>
                </c:pt>
                <c:pt idx="629">
                  <c:v>45481</c:v>
                </c:pt>
                <c:pt idx="630">
                  <c:v>45482</c:v>
                </c:pt>
                <c:pt idx="631">
                  <c:v>45483</c:v>
                </c:pt>
                <c:pt idx="632">
                  <c:v>45484</c:v>
                </c:pt>
                <c:pt idx="633">
                  <c:v>45485</c:v>
                </c:pt>
                <c:pt idx="634">
                  <c:v>45488</c:v>
                </c:pt>
                <c:pt idx="635">
                  <c:v>45489</c:v>
                </c:pt>
                <c:pt idx="636">
                  <c:v>45490</c:v>
                </c:pt>
                <c:pt idx="637">
                  <c:v>45491</c:v>
                </c:pt>
                <c:pt idx="638">
                  <c:v>45492</c:v>
                </c:pt>
                <c:pt idx="639">
                  <c:v>45495</c:v>
                </c:pt>
                <c:pt idx="640">
                  <c:v>45496</c:v>
                </c:pt>
                <c:pt idx="641">
                  <c:v>45497</c:v>
                </c:pt>
                <c:pt idx="642">
                  <c:v>45498</c:v>
                </c:pt>
                <c:pt idx="643">
                  <c:v>45499</c:v>
                </c:pt>
                <c:pt idx="644">
                  <c:v>45502</c:v>
                </c:pt>
                <c:pt idx="645">
                  <c:v>45503</c:v>
                </c:pt>
                <c:pt idx="646">
                  <c:v>45504</c:v>
                </c:pt>
                <c:pt idx="647">
                  <c:v>45505</c:v>
                </c:pt>
                <c:pt idx="648">
                  <c:v>45506</c:v>
                </c:pt>
                <c:pt idx="649">
                  <c:v>45509</c:v>
                </c:pt>
                <c:pt idx="650">
                  <c:v>45510</c:v>
                </c:pt>
                <c:pt idx="651">
                  <c:v>45511</c:v>
                </c:pt>
                <c:pt idx="652">
                  <c:v>45512</c:v>
                </c:pt>
                <c:pt idx="653">
                  <c:v>45513</c:v>
                </c:pt>
                <c:pt idx="654">
                  <c:v>45516</c:v>
                </c:pt>
                <c:pt idx="655">
                  <c:v>45517</c:v>
                </c:pt>
                <c:pt idx="656">
                  <c:v>45518</c:v>
                </c:pt>
                <c:pt idx="657">
                  <c:v>45519</c:v>
                </c:pt>
                <c:pt idx="658">
                  <c:v>45520</c:v>
                </c:pt>
                <c:pt idx="659">
                  <c:v>45523</c:v>
                </c:pt>
                <c:pt idx="660">
                  <c:v>45524</c:v>
                </c:pt>
                <c:pt idx="661">
                  <c:v>45525</c:v>
                </c:pt>
                <c:pt idx="662">
                  <c:v>45526</c:v>
                </c:pt>
                <c:pt idx="663">
                  <c:v>45527</c:v>
                </c:pt>
                <c:pt idx="664">
                  <c:v>45530</c:v>
                </c:pt>
                <c:pt idx="665">
                  <c:v>45531</c:v>
                </c:pt>
                <c:pt idx="666">
                  <c:v>45532</c:v>
                </c:pt>
                <c:pt idx="667">
                  <c:v>45533</c:v>
                </c:pt>
                <c:pt idx="668">
                  <c:v>45534</c:v>
                </c:pt>
                <c:pt idx="669">
                  <c:v>45538</c:v>
                </c:pt>
                <c:pt idx="670">
                  <c:v>45539</c:v>
                </c:pt>
                <c:pt idx="671">
                  <c:v>45540</c:v>
                </c:pt>
                <c:pt idx="672">
                  <c:v>45541</c:v>
                </c:pt>
                <c:pt idx="673">
                  <c:v>45544</c:v>
                </c:pt>
                <c:pt idx="674">
                  <c:v>45545</c:v>
                </c:pt>
                <c:pt idx="675">
                  <c:v>45546</c:v>
                </c:pt>
                <c:pt idx="676">
                  <c:v>45547</c:v>
                </c:pt>
                <c:pt idx="677">
                  <c:v>45548</c:v>
                </c:pt>
                <c:pt idx="678">
                  <c:v>45551</c:v>
                </c:pt>
                <c:pt idx="679">
                  <c:v>45552</c:v>
                </c:pt>
                <c:pt idx="680">
                  <c:v>45553</c:v>
                </c:pt>
                <c:pt idx="681">
                  <c:v>45554</c:v>
                </c:pt>
                <c:pt idx="682">
                  <c:v>45555</c:v>
                </c:pt>
                <c:pt idx="683">
                  <c:v>45558</c:v>
                </c:pt>
                <c:pt idx="684">
                  <c:v>45559</c:v>
                </c:pt>
                <c:pt idx="685">
                  <c:v>45560</c:v>
                </c:pt>
                <c:pt idx="686">
                  <c:v>45561</c:v>
                </c:pt>
                <c:pt idx="687">
                  <c:v>45562</c:v>
                </c:pt>
                <c:pt idx="688">
                  <c:v>45565</c:v>
                </c:pt>
                <c:pt idx="689">
                  <c:v>45566</c:v>
                </c:pt>
                <c:pt idx="690">
                  <c:v>45567</c:v>
                </c:pt>
                <c:pt idx="691">
                  <c:v>45568</c:v>
                </c:pt>
                <c:pt idx="692">
                  <c:v>45569</c:v>
                </c:pt>
                <c:pt idx="693">
                  <c:v>45572</c:v>
                </c:pt>
                <c:pt idx="694">
                  <c:v>45573</c:v>
                </c:pt>
                <c:pt idx="695">
                  <c:v>45574</c:v>
                </c:pt>
                <c:pt idx="696">
                  <c:v>45575</c:v>
                </c:pt>
                <c:pt idx="697">
                  <c:v>45576</c:v>
                </c:pt>
                <c:pt idx="698">
                  <c:v>45579</c:v>
                </c:pt>
                <c:pt idx="699">
                  <c:v>45580</c:v>
                </c:pt>
                <c:pt idx="700">
                  <c:v>45581</c:v>
                </c:pt>
                <c:pt idx="701">
                  <c:v>45582</c:v>
                </c:pt>
                <c:pt idx="702">
                  <c:v>45583</c:v>
                </c:pt>
                <c:pt idx="703">
                  <c:v>45586</c:v>
                </c:pt>
                <c:pt idx="704">
                  <c:v>45587</c:v>
                </c:pt>
                <c:pt idx="705">
                  <c:v>45588</c:v>
                </c:pt>
                <c:pt idx="706">
                  <c:v>45589</c:v>
                </c:pt>
                <c:pt idx="707">
                  <c:v>45590</c:v>
                </c:pt>
                <c:pt idx="708">
                  <c:v>45593</c:v>
                </c:pt>
                <c:pt idx="709">
                  <c:v>45594</c:v>
                </c:pt>
                <c:pt idx="710">
                  <c:v>45595</c:v>
                </c:pt>
                <c:pt idx="711">
                  <c:v>45596</c:v>
                </c:pt>
                <c:pt idx="712">
                  <c:v>45597</c:v>
                </c:pt>
                <c:pt idx="713">
                  <c:v>45600</c:v>
                </c:pt>
                <c:pt idx="714">
                  <c:v>45601</c:v>
                </c:pt>
                <c:pt idx="715">
                  <c:v>45602</c:v>
                </c:pt>
                <c:pt idx="716">
                  <c:v>45603</c:v>
                </c:pt>
                <c:pt idx="717">
                  <c:v>45604</c:v>
                </c:pt>
                <c:pt idx="718">
                  <c:v>45607</c:v>
                </c:pt>
                <c:pt idx="719">
                  <c:v>45608</c:v>
                </c:pt>
                <c:pt idx="720">
                  <c:v>45609</c:v>
                </c:pt>
                <c:pt idx="721">
                  <c:v>45610</c:v>
                </c:pt>
                <c:pt idx="722">
                  <c:v>45611</c:v>
                </c:pt>
                <c:pt idx="723">
                  <c:v>45614</c:v>
                </c:pt>
                <c:pt idx="724">
                  <c:v>45615</c:v>
                </c:pt>
                <c:pt idx="725">
                  <c:v>45616</c:v>
                </c:pt>
                <c:pt idx="726">
                  <c:v>45617</c:v>
                </c:pt>
                <c:pt idx="727">
                  <c:v>45618</c:v>
                </c:pt>
                <c:pt idx="728">
                  <c:v>45621</c:v>
                </c:pt>
                <c:pt idx="729">
                  <c:v>45622</c:v>
                </c:pt>
                <c:pt idx="730">
                  <c:v>45623</c:v>
                </c:pt>
                <c:pt idx="731">
                  <c:v>45625</c:v>
                </c:pt>
                <c:pt idx="732">
                  <c:v>45628</c:v>
                </c:pt>
                <c:pt idx="733">
                  <c:v>45629</c:v>
                </c:pt>
                <c:pt idx="734">
                  <c:v>45630</c:v>
                </c:pt>
                <c:pt idx="735">
                  <c:v>45631</c:v>
                </c:pt>
                <c:pt idx="736">
                  <c:v>45632</c:v>
                </c:pt>
                <c:pt idx="737">
                  <c:v>45635</c:v>
                </c:pt>
                <c:pt idx="738">
                  <c:v>45636</c:v>
                </c:pt>
                <c:pt idx="739">
                  <c:v>45637</c:v>
                </c:pt>
                <c:pt idx="740">
                  <c:v>45638</c:v>
                </c:pt>
                <c:pt idx="741">
                  <c:v>45639</c:v>
                </c:pt>
                <c:pt idx="742">
                  <c:v>45642</c:v>
                </c:pt>
                <c:pt idx="743">
                  <c:v>45643</c:v>
                </c:pt>
                <c:pt idx="744">
                  <c:v>45644</c:v>
                </c:pt>
                <c:pt idx="745">
                  <c:v>45645</c:v>
                </c:pt>
                <c:pt idx="746">
                  <c:v>45646</c:v>
                </c:pt>
                <c:pt idx="747">
                  <c:v>45649</c:v>
                </c:pt>
                <c:pt idx="748">
                  <c:v>45650</c:v>
                </c:pt>
                <c:pt idx="749">
                  <c:v>45652</c:v>
                </c:pt>
                <c:pt idx="750">
                  <c:v>45653</c:v>
                </c:pt>
                <c:pt idx="751">
                  <c:v>45656</c:v>
                </c:pt>
                <c:pt idx="752">
                  <c:v>45657</c:v>
                </c:pt>
              </c:numCache>
            </c:numRef>
          </c:cat>
          <c:val>
            <c:numRef>
              <c:f>'Pair trade'!$L$4:$L$756</c:f>
              <c:numCache>
                <c:formatCode>0.00</c:formatCode>
                <c:ptCount val="753"/>
                <c:pt idx="0">
                  <c:v>1.5816901182197247</c:v>
                </c:pt>
                <c:pt idx="1">
                  <c:v>1.5816901182197247</c:v>
                </c:pt>
                <c:pt idx="2">
                  <c:v>1.5816901182197247</c:v>
                </c:pt>
                <c:pt idx="3">
                  <c:v>1.5816901182197247</c:v>
                </c:pt>
                <c:pt idx="4">
                  <c:v>1.5816901182197247</c:v>
                </c:pt>
                <c:pt idx="5">
                  <c:v>1.5816901182197247</c:v>
                </c:pt>
                <c:pt idx="6">
                  <c:v>1.5816901182197247</c:v>
                </c:pt>
                <c:pt idx="7">
                  <c:v>1.5816901182197247</c:v>
                </c:pt>
                <c:pt idx="8">
                  <c:v>1.5816901182197247</c:v>
                </c:pt>
                <c:pt idx="9">
                  <c:v>1.5816901182197247</c:v>
                </c:pt>
                <c:pt idx="10">
                  <c:v>1.5816901182197247</c:v>
                </c:pt>
                <c:pt idx="11">
                  <c:v>1.5816901182197247</c:v>
                </c:pt>
                <c:pt idx="12">
                  <c:v>1.5816901182197247</c:v>
                </c:pt>
                <c:pt idx="13">
                  <c:v>1.5816901182197247</c:v>
                </c:pt>
                <c:pt idx="14">
                  <c:v>1.5816901182197247</c:v>
                </c:pt>
                <c:pt idx="15">
                  <c:v>1.5816901182197247</c:v>
                </c:pt>
                <c:pt idx="16">
                  <c:v>1.5816901182197247</c:v>
                </c:pt>
                <c:pt idx="17">
                  <c:v>1.5816901182197247</c:v>
                </c:pt>
                <c:pt idx="18">
                  <c:v>1.5816901182197247</c:v>
                </c:pt>
                <c:pt idx="19">
                  <c:v>1.5816901182197247</c:v>
                </c:pt>
                <c:pt idx="20">
                  <c:v>1.5816901182197247</c:v>
                </c:pt>
                <c:pt idx="21">
                  <c:v>1.5816901182197247</c:v>
                </c:pt>
                <c:pt idx="22">
                  <c:v>1.5816901182197247</c:v>
                </c:pt>
                <c:pt idx="23">
                  <c:v>1.5816901182197247</c:v>
                </c:pt>
                <c:pt idx="24">
                  <c:v>1.5816901182197247</c:v>
                </c:pt>
                <c:pt idx="25">
                  <c:v>1.5816901182197247</c:v>
                </c:pt>
                <c:pt idx="26">
                  <c:v>1.5816901182197247</c:v>
                </c:pt>
                <c:pt idx="27">
                  <c:v>1.5816901182197247</c:v>
                </c:pt>
                <c:pt idx="28">
                  <c:v>1.5816901182197247</c:v>
                </c:pt>
                <c:pt idx="29">
                  <c:v>1.5816901182197247</c:v>
                </c:pt>
                <c:pt idx="30">
                  <c:v>1.5816901182197247</c:v>
                </c:pt>
                <c:pt idx="31">
                  <c:v>1.5816901182197247</c:v>
                </c:pt>
                <c:pt idx="32">
                  <c:v>1.5816901182197247</c:v>
                </c:pt>
                <c:pt idx="33">
                  <c:v>1.5816901182197247</c:v>
                </c:pt>
                <c:pt idx="34">
                  <c:v>1.5816901182197247</c:v>
                </c:pt>
                <c:pt idx="35">
                  <c:v>1.5816901182197247</c:v>
                </c:pt>
                <c:pt idx="36">
                  <c:v>1.5816901182197247</c:v>
                </c:pt>
                <c:pt idx="37">
                  <c:v>1.5816901182197247</c:v>
                </c:pt>
                <c:pt idx="38">
                  <c:v>1.5816901182197247</c:v>
                </c:pt>
                <c:pt idx="39">
                  <c:v>1.5816901182197247</c:v>
                </c:pt>
                <c:pt idx="40">
                  <c:v>1.5816901182197247</c:v>
                </c:pt>
                <c:pt idx="41">
                  <c:v>1.5816901182197247</c:v>
                </c:pt>
                <c:pt idx="42">
                  <c:v>1.5816901182197247</c:v>
                </c:pt>
                <c:pt idx="43">
                  <c:v>1.5816901182197247</c:v>
                </c:pt>
                <c:pt idx="44">
                  <c:v>1.5816901182197247</c:v>
                </c:pt>
                <c:pt idx="45">
                  <c:v>1.5816901182197247</c:v>
                </c:pt>
                <c:pt idx="46">
                  <c:v>1.5816901182197247</c:v>
                </c:pt>
                <c:pt idx="47">
                  <c:v>1.5816901182197247</c:v>
                </c:pt>
                <c:pt idx="48">
                  <c:v>1.5816901182197247</c:v>
                </c:pt>
                <c:pt idx="49">
                  <c:v>1.5816901182197247</c:v>
                </c:pt>
                <c:pt idx="50">
                  <c:v>1.5816901182197247</c:v>
                </c:pt>
                <c:pt idx="51">
                  <c:v>1.5816901182197247</c:v>
                </c:pt>
                <c:pt idx="52">
                  <c:v>1.5816901182197247</c:v>
                </c:pt>
                <c:pt idx="53">
                  <c:v>1.5816901182197247</c:v>
                </c:pt>
                <c:pt idx="54">
                  <c:v>1.5816901182197247</c:v>
                </c:pt>
                <c:pt idx="55">
                  <c:v>1.5816901182197247</c:v>
                </c:pt>
                <c:pt idx="56">
                  <c:v>1.5816901182197247</c:v>
                </c:pt>
                <c:pt idx="57">
                  <c:v>1.5816901182197247</c:v>
                </c:pt>
                <c:pt idx="58">
                  <c:v>1.5816901182197247</c:v>
                </c:pt>
                <c:pt idx="59">
                  <c:v>1.5816901182197247</c:v>
                </c:pt>
                <c:pt idx="60">
                  <c:v>1.5816901182197247</c:v>
                </c:pt>
                <c:pt idx="61">
                  <c:v>1.5816901182197247</c:v>
                </c:pt>
                <c:pt idx="62">
                  <c:v>1.5816901182197247</c:v>
                </c:pt>
                <c:pt idx="63">
                  <c:v>1.5816901182197247</c:v>
                </c:pt>
                <c:pt idx="64">
                  <c:v>1.5816901182197247</c:v>
                </c:pt>
                <c:pt idx="65">
                  <c:v>1.5816901182197247</c:v>
                </c:pt>
                <c:pt idx="66">
                  <c:v>1.5816901182197247</c:v>
                </c:pt>
                <c:pt idx="67">
                  <c:v>1.5816901182197247</c:v>
                </c:pt>
                <c:pt idx="68">
                  <c:v>1.5816901182197247</c:v>
                </c:pt>
                <c:pt idx="69">
                  <c:v>1.5816901182197247</c:v>
                </c:pt>
                <c:pt idx="70">
                  <c:v>1.5816901182197247</c:v>
                </c:pt>
                <c:pt idx="71">
                  <c:v>1.5816901182197247</c:v>
                </c:pt>
                <c:pt idx="72">
                  <c:v>1.5816901182197247</c:v>
                </c:pt>
                <c:pt idx="73">
                  <c:v>1.5816901182197247</c:v>
                </c:pt>
                <c:pt idx="74">
                  <c:v>1.5816901182197247</c:v>
                </c:pt>
                <c:pt idx="75">
                  <c:v>1.5816901182197247</c:v>
                </c:pt>
                <c:pt idx="76">
                  <c:v>1.5816901182197247</c:v>
                </c:pt>
                <c:pt idx="77">
                  <c:v>1.5816901182197247</c:v>
                </c:pt>
                <c:pt idx="78">
                  <c:v>1.5816901182197247</c:v>
                </c:pt>
                <c:pt idx="79">
                  <c:v>1.5816901182197247</c:v>
                </c:pt>
                <c:pt idx="80">
                  <c:v>1.5816901182197247</c:v>
                </c:pt>
                <c:pt idx="81">
                  <c:v>1.5816901182197247</c:v>
                </c:pt>
                <c:pt idx="82">
                  <c:v>1.5816901182197247</c:v>
                </c:pt>
                <c:pt idx="83">
                  <c:v>1.5816901182197247</c:v>
                </c:pt>
                <c:pt idx="84">
                  <c:v>1.5816901182197247</c:v>
                </c:pt>
                <c:pt idx="85">
                  <c:v>1.5816901182197247</c:v>
                </c:pt>
                <c:pt idx="86">
                  <c:v>1.5816901182197247</c:v>
                </c:pt>
                <c:pt idx="87">
                  <c:v>1.5816901182197247</c:v>
                </c:pt>
                <c:pt idx="88">
                  <c:v>1.5816901182197247</c:v>
                </c:pt>
                <c:pt idx="89">
                  <c:v>1.5816901182197247</c:v>
                </c:pt>
                <c:pt idx="90">
                  <c:v>1.5816901182197247</c:v>
                </c:pt>
                <c:pt idx="91">
                  <c:v>1.5816901182197247</c:v>
                </c:pt>
                <c:pt idx="92">
                  <c:v>1.5816901182197247</c:v>
                </c:pt>
                <c:pt idx="93">
                  <c:v>1.5816901182197247</c:v>
                </c:pt>
                <c:pt idx="94">
                  <c:v>1.5816901182197247</c:v>
                </c:pt>
                <c:pt idx="95">
                  <c:v>1.5816901182197247</c:v>
                </c:pt>
                <c:pt idx="96">
                  <c:v>1.5816901182197247</c:v>
                </c:pt>
                <c:pt idx="97">
                  <c:v>1.5816901182197247</c:v>
                </c:pt>
                <c:pt idx="98">
                  <c:v>1.5816901182197247</c:v>
                </c:pt>
                <c:pt idx="99">
                  <c:v>1.5816901182197247</c:v>
                </c:pt>
                <c:pt idx="100">
                  <c:v>1.5816901182197247</c:v>
                </c:pt>
                <c:pt idx="101">
                  <c:v>1.5816901182197247</c:v>
                </c:pt>
                <c:pt idx="102">
                  <c:v>1.5816901182197247</c:v>
                </c:pt>
                <c:pt idx="103">
                  <c:v>1.5816901182197247</c:v>
                </c:pt>
                <c:pt idx="104">
                  <c:v>1.5816901182197247</c:v>
                </c:pt>
                <c:pt idx="105">
                  <c:v>1.5816901182197247</c:v>
                </c:pt>
                <c:pt idx="106">
                  <c:v>1.5816901182197247</c:v>
                </c:pt>
                <c:pt idx="107">
                  <c:v>1.5816901182197247</c:v>
                </c:pt>
                <c:pt idx="108">
                  <c:v>1.5816901182197247</c:v>
                </c:pt>
                <c:pt idx="109">
                  <c:v>1.5816901182197247</c:v>
                </c:pt>
                <c:pt idx="110">
                  <c:v>1.5816901182197247</c:v>
                </c:pt>
                <c:pt idx="111">
                  <c:v>1.5816901182197247</c:v>
                </c:pt>
                <c:pt idx="112">
                  <c:v>1.5816901182197247</c:v>
                </c:pt>
                <c:pt idx="113">
                  <c:v>1.5816901182197247</c:v>
                </c:pt>
                <c:pt idx="114">
                  <c:v>1.5816901182197247</c:v>
                </c:pt>
                <c:pt idx="115">
                  <c:v>1.5816901182197247</c:v>
                </c:pt>
                <c:pt idx="116">
                  <c:v>1.5816901182197247</c:v>
                </c:pt>
                <c:pt idx="117">
                  <c:v>1.5816901182197247</c:v>
                </c:pt>
                <c:pt idx="118">
                  <c:v>1.5816901182197247</c:v>
                </c:pt>
                <c:pt idx="119">
                  <c:v>1.5816901182197247</c:v>
                </c:pt>
                <c:pt idx="120">
                  <c:v>1.5816901182197247</c:v>
                </c:pt>
                <c:pt idx="121">
                  <c:v>1.5816901182197247</c:v>
                </c:pt>
                <c:pt idx="122">
                  <c:v>1.5816901182197247</c:v>
                </c:pt>
                <c:pt idx="123">
                  <c:v>1.5816901182197247</c:v>
                </c:pt>
                <c:pt idx="124">
                  <c:v>1.5816901182197247</c:v>
                </c:pt>
                <c:pt idx="125">
                  <c:v>1.5816901182197247</c:v>
                </c:pt>
                <c:pt idx="126">
                  <c:v>1.5816901182197247</c:v>
                </c:pt>
                <c:pt idx="127">
                  <c:v>1.5816901182197247</c:v>
                </c:pt>
                <c:pt idx="128">
                  <c:v>1.5816901182197247</c:v>
                </c:pt>
                <c:pt idx="129">
                  <c:v>1.5816901182197247</c:v>
                </c:pt>
                <c:pt idx="130">
                  <c:v>1.5816901182197247</c:v>
                </c:pt>
                <c:pt idx="131">
                  <c:v>1.5816901182197247</c:v>
                </c:pt>
                <c:pt idx="132">
                  <c:v>1.5816901182197247</c:v>
                </c:pt>
                <c:pt idx="133">
                  <c:v>1.5816901182197247</c:v>
                </c:pt>
                <c:pt idx="134">
                  <c:v>1.5816901182197247</c:v>
                </c:pt>
                <c:pt idx="135">
                  <c:v>1.5816901182197247</c:v>
                </c:pt>
                <c:pt idx="136">
                  <c:v>1.5816901182197247</c:v>
                </c:pt>
                <c:pt idx="137">
                  <c:v>1.5816901182197247</c:v>
                </c:pt>
                <c:pt idx="138">
                  <c:v>1.5816901182197247</c:v>
                </c:pt>
                <c:pt idx="139">
                  <c:v>1.5816901182197247</c:v>
                </c:pt>
                <c:pt idx="140">
                  <c:v>1.5816901182197247</c:v>
                </c:pt>
                <c:pt idx="141">
                  <c:v>1.5816901182197247</c:v>
                </c:pt>
                <c:pt idx="142">
                  <c:v>1.5816901182197247</c:v>
                </c:pt>
                <c:pt idx="143">
                  <c:v>1.5816901182197247</c:v>
                </c:pt>
                <c:pt idx="144">
                  <c:v>1.5816901182197247</c:v>
                </c:pt>
                <c:pt idx="145">
                  <c:v>1.5816901182197247</c:v>
                </c:pt>
                <c:pt idx="146">
                  <c:v>1.5816901182197247</c:v>
                </c:pt>
                <c:pt idx="147">
                  <c:v>1.5816901182197247</c:v>
                </c:pt>
                <c:pt idx="148">
                  <c:v>1.5816901182197247</c:v>
                </c:pt>
                <c:pt idx="149">
                  <c:v>1.5816901182197247</c:v>
                </c:pt>
                <c:pt idx="150">
                  <c:v>1.5816901182197247</c:v>
                </c:pt>
                <c:pt idx="151">
                  <c:v>1.5816901182197247</c:v>
                </c:pt>
                <c:pt idx="152">
                  <c:v>1.5816901182197247</c:v>
                </c:pt>
                <c:pt idx="153">
                  <c:v>1.5816901182197247</c:v>
                </c:pt>
                <c:pt idx="154">
                  <c:v>1.5816901182197247</c:v>
                </c:pt>
                <c:pt idx="155">
                  <c:v>1.5816901182197247</c:v>
                </c:pt>
                <c:pt idx="156">
                  <c:v>1.5816901182197247</c:v>
                </c:pt>
                <c:pt idx="157">
                  <c:v>1.5816901182197247</c:v>
                </c:pt>
                <c:pt idx="158">
                  <c:v>1.5816901182197247</c:v>
                </c:pt>
                <c:pt idx="159">
                  <c:v>1.5816901182197247</c:v>
                </c:pt>
                <c:pt idx="160">
                  <c:v>1.5816901182197247</c:v>
                </c:pt>
                <c:pt idx="161">
                  <c:v>1.5816901182197247</c:v>
                </c:pt>
                <c:pt idx="162">
                  <c:v>1.5816901182197247</c:v>
                </c:pt>
                <c:pt idx="163">
                  <c:v>1.5816901182197247</c:v>
                </c:pt>
                <c:pt idx="164">
                  <c:v>1.5816901182197247</c:v>
                </c:pt>
                <c:pt idx="165">
                  <c:v>1.5816901182197247</c:v>
                </c:pt>
                <c:pt idx="166">
                  <c:v>1.5816901182197247</c:v>
                </c:pt>
                <c:pt idx="167">
                  <c:v>1.5816901182197247</c:v>
                </c:pt>
                <c:pt idx="168">
                  <c:v>1.5816901182197247</c:v>
                </c:pt>
                <c:pt idx="169">
                  <c:v>1.5816901182197247</c:v>
                </c:pt>
                <c:pt idx="170">
                  <c:v>1.5816901182197247</c:v>
                </c:pt>
                <c:pt idx="171">
                  <c:v>1.5816901182197247</c:v>
                </c:pt>
                <c:pt idx="172">
                  <c:v>1.5816901182197247</c:v>
                </c:pt>
                <c:pt idx="173">
                  <c:v>1.5816901182197247</c:v>
                </c:pt>
                <c:pt idx="174">
                  <c:v>1.5816901182197247</c:v>
                </c:pt>
                <c:pt idx="175">
                  <c:v>1.5816901182197247</c:v>
                </c:pt>
                <c:pt idx="176">
                  <c:v>1.5816901182197247</c:v>
                </c:pt>
                <c:pt idx="177">
                  <c:v>1.5816901182197247</c:v>
                </c:pt>
                <c:pt idx="178">
                  <c:v>1.5816901182197247</c:v>
                </c:pt>
                <c:pt idx="179">
                  <c:v>1.5816901182197247</c:v>
                </c:pt>
                <c:pt idx="180">
                  <c:v>1.5816901182197247</c:v>
                </c:pt>
                <c:pt idx="181">
                  <c:v>1.5816901182197247</c:v>
                </c:pt>
                <c:pt idx="182">
                  <c:v>1.5816901182197247</c:v>
                </c:pt>
                <c:pt idx="183">
                  <c:v>1.5816901182197247</c:v>
                </c:pt>
                <c:pt idx="184">
                  <c:v>1.5816901182197247</c:v>
                </c:pt>
                <c:pt idx="185">
                  <c:v>1.5816901182197247</c:v>
                </c:pt>
                <c:pt idx="186">
                  <c:v>1.5816901182197247</c:v>
                </c:pt>
                <c:pt idx="187">
                  <c:v>1.5816901182197247</c:v>
                </c:pt>
                <c:pt idx="188">
                  <c:v>1.5816901182197247</c:v>
                </c:pt>
                <c:pt idx="189">
                  <c:v>1.5816901182197247</c:v>
                </c:pt>
                <c:pt idx="190">
                  <c:v>1.5816901182197247</c:v>
                </c:pt>
                <c:pt idx="191">
                  <c:v>1.5816901182197247</c:v>
                </c:pt>
                <c:pt idx="192">
                  <c:v>1.5816901182197247</c:v>
                </c:pt>
                <c:pt idx="193">
                  <c:v>1.5816901182197247</c:v>
                </c:pt>
                <c:pt idx="194">
                  <c:v>1.5816901182197247</c:v>
                </c:pt>
                <c:pt idx="195">
                  <c:v>1.5816901182197247</c:v>
                </c:pt>
                <c:pt idx="196">
                  <c:v>1.5816901182197247</c:v>
                </c:pt>
                <c:pt idx="197">
                  <c:v>1.5816901182197247</c:v>
                </c:pt>
                <c:pt idx="198">
                  <c:v>1.5816901182197247</c:v>
                </c:pt>
                <c:pt idx="199">
                  <c:v>1.5816901182197247</c:v>
                </c:pt>
                <c:pt idx="200">
                  <c:v>1.5816901182197247</c:v>
                </c:pt>
                <c:pt idx="201">
                  <c:v>1.5816901182197247</c:v>
                </c:pt>
                <c:pt idx="202">
                  <c:v>1.5816901182197247</c:v>
                </c:pt>
                <c:pt idx="203">
                  <c:v>1.5816901182197247</c:v>
                </c:pt>
                <c:pt idx="204">
                  <c:v>1.5816901182197247</c:v>
                </c:pt>
                <c:pt idx="205">
                  <c:v>1.5816901182197247</c:v>
                </c:pt>
                <c:pt idx="206">
                  <c:v>1.5816901182197247</c:v>
                </c:pt>
                <c:pt idx="207">
                  <c:v>1.5816901182197247</c:v>
                </c:pt>
                <c:pt idx="208">
                  <c:v>1.5816901182197247</c:v>
                </c:pt>
                <c:pt idx="209">
                  <c:v>1.5816901182197247</c:v>
                </c:pt>
                <c:pt idx="210">
                  <c:v>1.5816901182197247</c:v>
                </c:pt>
                <c:pt idx="211">
                  <c:v>1.5816901182197247</c:v>
                </c:pt>
                <c:pt idx="212">
                  <c:v>1.5816901182197247</c:v>
                </c:pt>
                <c:pt idx="213">
                  <c:v>1.5816901182197247</c:v>
                </c:pt>
                <c:pt idx="214">
                  <c:v>1.5816901182197247</c:v>
                </c:pt>
                <c:pt idx="215">
                  <c:v>1.5816901182197247</c:v>
                </c:pt>
                <c:pt idx="216">
                  <c:v>1.5816901182197247</c:v>
                </c:pt>
                <c:pt idx="217">
                  <c:v>1.5816901182197247</c:v>
                </c:pt>
                <c:pt idx="218">
                  <c:v>1.5816901182197247</c:v>
                </c:pt>
                <c:pt idx="219">
                  <c:v>1.5816901182197247</c:v>
                </c:pt>
                <c:pt idx="220">
                  <c:v>1.5816901182197247</c:v>
                </c:pt>
                <c:pt idx="221">
                  <c:v>1.5816901182197247</c:v>
                </c:pt>
                <c:pt idx="222">
                  <c:v>1.5816901182197247</c:v>
                </c:pt>
                <c:pt idx="223">
                  <c:v>1.5816901182197247</c:v>
                </c:pt>
                <c:pt idx="224">
                  <c:v>1.5816901182197247</c:v>
                </c:pt>
                <c:pt idx="225">
                  <c:v>1.5816901182197247</c:v>
                </c:pt>
                <c:pt idx="226">
                  <c:v>1.5816901182197247</c:v>
                </c:pt>
                <c:pt idx="227">
                  <c:v>1.5816901182197247</c:v>
                </c:pt>
                <c:pt idx="228">
                  <c:v>1.5816901182197247</c:v>
                </c:pt>
                <c:pt idx="229">
                  <c:v>1.5816901182197247</c:v>
                </c:pt>
                <c:pt idx="230">
                  <c:v>1.5816901182197247</c:v>
                </c:pt>
                <c:pt idx="231">
                  <c:v>1.5816901182197247</c:v>
                </c:pt>
                <c:pt idx="232">
                  <c:v>1.5816901182197247</c:v>
                </c:pt>
                <c:pt idx="233">
                  <c:v>1.5816901182197247</c:v>
                </c:pt>
                <c:pt idx="234">
                  <c:v>1.5816901182197247</c:v>
                </c:pt>
                <c:pt idx="235">
                  <c:v>1.5816901182197247</c:v>
                </c:pt>
                <c:pt idx="236">
                  <c:v>1.5816901182197247</c:v>
                </c:pt>
                <c:pt idx="237">
                  <c:v>1.5816901182197247</c:v>
                </c:pt>
                <c:pt idx="238">
                  <c:v>1.5816901182197247</c:v>
                </c:pt>
                <c:pt idx="239">
                  <c:v>1.5816901182197247</c:v>
                </c:pt>
                <c:pt idx="240">
                  <c:v>1.5816901182197247</c:v>
                </c:pt>
                <c:pt idx="241">
                  <c:v>1.5816901182197247</c:v>
                </c:pt>
                <c:pt idx="242">
                  <c:v>1.5816901182197247</c:v>
                </c:pt>
                <c:pt idx="243">
                  <c:v>1.5816901182197247</c:v>
                </c:pt>
                <c:pt idx="244">
                  <c:v>1.5816901182197247</c:v>
                </c:pt>
                <c:pt idx="245">
                  <c:v>1.5816901182197247</c:v>
                </c:pt>
                <c:pt idx="246">
                  <c:v>1.5816901182197247</c:v>
                </c:pt>
                <c:pt idx="247">
                  <c:v>1.5816901182197247</c:v>
                </c:pt>
                <c:pt idx="248">
                  <c:v>1.5816901182197247</c:v>
                </c:pt>
                <c:pt idx="249">
                  <c:v>1.5816901182197247</c:v>
                </c:pt>
                <c:pt idx="250">
                  <c:v>1.5816901182197247</c:v>
                </c:pt>
                <c:pt idx="251">
                  <c:v>1.5816901182197247</c:v>
                </c:pt>
                <c:pt idx="252">
                  <c:v>1.5816901182197247</c:v>
                </c:pt>
                <c:pt idx="253">
                  <c:v>1.5816901182197247</c:v>
                </c:pt>
                <c:pt idx="254">
                  <c:v>1.5816901182197247</c:v>
                </c:pt>
                <c:pt idx="255">
                  <c:v>1.5816901182197247</c:v>
                </c:pt>
                <c:pt idx="256">
                  <c:v>1.5816901182197247</c:v>
                </c:pt>
                <c:pt idx="257">
                  <c:v>1.5816901182197247</c:v>
                </c:pt>
                <c:pt idx="258">
                  <c:v>1.5816901182197247</c:v>
                </c:pt>
                <c:pt idx="259">
                  <c:v>1.5816901182197247</c:v>
                </c:pt>
                <c:pt idx="260">
                  <c:v>1.5816901182197247</c:v>
                </c:pt>
                <c:pt idx="261">
                  <c:v>1.5816901182197247</c:v>
                </c:pt>
                <c:pt idx="262">
                  <c:v>1.5816901182197247</c:v>
                </c:pt>
                <c:pt idx="263">
                  <c:v>1.5816901182197247</c:v>
                </c:pt>
                <c:pt idx="264">
                  <c:v>1.5816901182197247</c:v>
                </c:pt>
                <c:pt idx="265">
                  <c:v>1.5816901182197247</c:v>
                </c:pt>
                <c:pt idx="266">
                  <c:v>1.5816901182197247</c:v>
                </c:pt>
                <c:pt idx="267">
                  <c:v>1.5816901182197247</c:v>
                </c:pt>
                <c:pt idx="268">
                  <c:v>1.5816901182197247</c:v>
                </c:pt>
                <c:pt idx="269">
                  <c:v>1.5816901182197247</c:v>
                </c:pt>
                <c:pt idx="270">
                  <c:v>1.5816901182197247</c:v>
                </c:pt>
                <c:pt idx="271">
                  <c:v>1.5816901182197247</c:v>
                </c:pt>
                <c:pt idx="272">
                  <c:v>1.5816901182197247</c:v>
                </c:pt>
                <c:pt idx="273">
                  <c:v>1.5816901182197247</c:v>
                </c:pt>
                <c:pt idx="274">
                  <c:v>1.5816901182197247</c:v>
                </c:pt>
                <c:pt idx="275">
                  <c:v>1.5816901182197247</c:v>
                </c:pt>
                <c:pt idx="276">
                  <c:v>1.5816901182197247</c:v>
                </c:pt>
                <c:pt idx="277">
                  <c:v>1.5816901182197247</c:v>
                </c:pt>
                <c:pt idx="278">
                  <c:v>1.5816901182197247</c:v>
                </c:pt>
                <c:pt idx="279">
                  <c:v>1.5816901182197247</c:v>
                </c:pt>
                <c:pt idx="280">
                  <c:v>1.5816901182197247</c:v>
                </c:pt>
                <c:pt idx="281">
                  <c:v>1.5816901182197247</c:v>
                </c:pt>
                <c:pt idx="282">
                  <c:v>1.5816901182197247</c:v>
                </c:pt>
                <c:pt idx="283">
                  <c:v>1.5816901182197247</c:v>
                </c:pt>
                <c:pt idx="284">
                  <c:v>1.5816901182197247</c:v>
                </c:pt>
                <c:pt idx="285">
                  <c:v>1.5816901182197247</c:v>
                </c:pt>
                <c:pt idx="286">
                  <c:v>1.5816901182197247</c:v>
                </c:pt>
                <c:pt idx="287">
                  <c:v>1.5816901182197247</c:v>
                </c:pt>
                <c:pt idx="288">
                  <c:v>1.5816901182197247</c:v>
                </c:pt>
                <c:pt idx="289">
                  <c:v>1.5816901182197247</c:v>
                </c:pt>
                <c:pt idx="290">
                  <c:v>1.5816901182197247</c:v>
                </c:pt>
                <c:pt idx="291">
                  <c:v>1.5816901182197247</c:v>
                </c:pt>
                <c:pt idx="292">
                  <c:v>1.5816901182197247</c:v>
                </c:pt>
                <c:pt idx="293">
                  <c:v>1.5816901182197247</c:v>
                </c:pt>
                <c:pt idx="294">
                  <c:v>1.5816901182197247</c:v>
                </c:pt>
                <c:pt idx="295">
                  <c:v>1.5816901182197247</c:v>
                </c:pt>
                <c:pt idx="296">
                  <c:v>1.5816901182197247</c:v>
                </c:pt>
                <c:pt idx="297">
                  <c:v>1.5816901182197247</c:v>
                </c:pt>
                <c:pt idx="298">
                  <c:v>1.5816901182197247</c:v>
                </c:pt>
                <c:pt idx="299">
                  <c:v>1.5816901182197247</c:v>
                </c:pt>
                <c:pt idx="300">
                  <c:v>1.5816901182197247</c:v>
                </c:pt>
                <c:pt idx="301">
                  <c:v>1.5816901182197247</c:v>
                </c:pt>
                <c:pt idx="302">
                  <c:v>1.5816901182197247</c:v>
                </c:pt>
                <c:pt idx="303">
                  <c:v>1.5816901182197247</c:v>
                </c:pt>
                <c:pt idx="304">
                  <c:v>1.5816901182197247</c:v>
                </c:pt>
                <c:pt idx="305">
                  <c:v>1.5816901182197247</c:v>
                </c:pt>
                <c:pt idx="306">
                  <c:v>1.5816901182197247</c:v>
                </c:pt>
                <c:pt idx="307">
                  <c:v>1.5816901182197247</c:v>
                </c:pt>
                <c:pt idx="308">
                  <c:v>1.5816901182197247</c:v>
                </c:pt>
                <c:pt idx="309">
                  <c:v>1.5816901182197247</c:v>
                </c:pt>
                <c:pt idx="310">
                  <c:v>1.5816901182197247</c:v>
                </c:pt>
                <c:pt idx="311">
                  <c:v>1.5816901182197247</c:v>
                </c:pt>
                <c:pt idx="312">
                  <c:v>1.5816901182197247</c:v>
                </c:pt>
                <c:pt idx="313">
                  <c:v>1.5816901182197247</c:v>
                </c:pt>
                <c:pt idx="314">
                  <c:v>1.5816901182197247</c:v>
                </c:pt>
                <c:pt idx="315">
                  <c:v>1.5816901182197247</c:v>
                </c:pt>
                <c:pt idx="316">
                  <c:v>1.5816901182197247</c:v>
                </c:pt>
                <c:pt idx="317">
                  <c:v>1.5816901182197247</c:v>
                </c:pt>
                <c:pt idx="318">
                  <c:v>1.5816901182197247</c:v>
                </c:pt>
                <c:pt idx="319">
                  <c:v>1.5816901182197247</c:v>
                </c:pt>
                <c:pt idx="320">
                  <c:v>1.5816901182197247</c:v>
                </c:pt>
                <c:pt idx="321">
                  <c:v>1.5816901182197247</c:v>
                </c:pt>
                <c:pt idx="322">
                  <c:v>1.5816901182197247</c:v>
                </c:pt>
                <c:pt idx="323">
                  <c:v>1.5816901182197247</c:v>
                </c:pt>
                <c:pt idx="324">
                  <c:v>1.5816901182197247</c:v>
                </c:pt>
                <c:pt idx="325">
                  <c:v>1.5816901182197247</c:v>
                </c:pt>
                <c:pt idx="326">
                  <c:v>1.5816901182197247</c:v>
                </c:pt>
                <c:pt idx="327">
                  <c:v>1.5816901182197247</c:v>
                </c:pt>
                <c:pt idx="328">
                  <c:v>1.5816901182197247</c:v>
                </c:pt>
                <c:pt idx="329">
                  <c:v>1.5816901182197247</c:v>
                </c:pt>
                <c:pt idx="330">
                  <c:v>1.5816901182197247</c:v>
                </c:pt>
                <c:pt idx="331">
                  <c:v>1.5816901182197247</c:v>
                </c:pt>
                <c:pt idx="332">
                  <c:v>1.5816901182197247</c:v>
                </c:pt>
                <c:pt idx="333">
                  <c:v>1.5816901182197247</c:v>
                </c:pt>
                <c:pt idx="334">
                  <c:v>1.5816901182197247</c:v>
                </c:pt>
                <c:pt idx="335">
                  <c:v>1.5816901182197247</c:v>
                </c:pt>
                <c:pt idx="336">
                  <c:v>1.5816901182197247</c:v>
                </c:pt>
                <c:pt idx="337">
                  <c:v>1.5816901182197247</c:v>
                </c:pt>
                <c:pt idx="338">
                  <c:v>1.5816901182197247</c:v>
                </c:pt>
                <c:pt idx="339">
                  <c:v>1.5816901182197247</c:v>
                </c:pt>
                <c:pt idx="340">
                  <c:v>1.5816901182197247</c:v>
                </c:pt>
                <c:pt idx="341">
                  <c:v>1.5816901182197247</c:v>
                </c:pt>
                <c:pt idx="342">
                  <c:v>1.5816901182197247</c:v>
                </c:pt>
                <c:pt idx="343">
                  <c:v>1.5816901182197247</c:v>
                </c:pt>
                <c:pt idx="344">
                  <c:v>1.5816901182197247</c:v>
                </c:pt>
                <c:pt idx="345">
                  <c:v>1.5816901182197247</c:v>
                </c:pt>
                <c:pt idx="346">
                  <c:v>1.5816901182197247</c:v>
                </c:pt>
                <c:pt idx="347">
                  <c:v>1.5816901182197247</c:v>
                </c:pt>
                <c:pt idx="348">
                  <c:v>1.5816901182197247</c:v>
                </c:pt>
                <c:pt idx="349">
                  <c:v>1.5816901182197247</c:v>
                </c:pt>
                <c:pt idx="350">
                  <c:v>1.5816901182197247</c:v>
                </c:pt>
                <c:pt idx="351">
                  <c:v>1.5816901182197247</c:v>
                </c:pt>
                <c:pt idx="352">
                  <c:v>1.5816901182197247</c:v>
                </c:pt>
                <c:pt idx="353">
                  <c:v>1.5816901182197247</c:v>
                </c:pt>
                <c:pt idx="354">
                  <c:v>1.5816901182197247</c:v>
                </c:pt>
                <c:pt idx="355">
                  <c:v>1.5816901182197247</c:v>
                </c:pt>
                <c:pt idx="356">
                  <c:v>1.5816901182197247</c:v>
                </c:pt>
                <c:pt idx="357">
                  <c:v>1.5816901182197247</c:v>
                </c:pt>
                <c:pt idx="358">
                  <c:v>1.5816901182197247</c:v>
                </c:pt>
                <c:pt idx="359">
                  <c:v>1.5816901182197247</c:v>
                </c:pt>
                <c:pt idx="360">
                  <c:v>1.5816901182197247</c:v>
                </c:pt>
                <c:pt idx="361">
                  <c:v>1.5816901182197247</c:v>
                </c:pt>
                <c:pt idx="362">
                  <c:v>1.5816901182197247</c:v>
                </c:pt>
                <c:pt idx="363">
                  <c:v>1.5816901182197247</c:v>
                </c:pt>
                <c:pt idx="364">
                  <c:v>1.5816901182197247</c:v>
                </c:pt>
                <c:pt idx="365">
                  <c:v>1.5816901182197247</c:v>
                </c:pt>
                <c:pt idx="366">
                  <c:v>1.5816901182197247</c:v>
                </c:pt>
                <c:pt idx="367">
                  <c:v>1.5816901182197247</c:v>
                </c:pt>
                <c:pt idx="368">
                  <c:v>1.5816901182197247</c:v>
                </c:pt>
                <c:pt idx="369">
                  <c:v>1.5816901182197247</c:v>
                </c:pt>
                <c:pt idx="370">
                  <c:v>1.5816901182197247</c:v>
                </c:pt>
                <c:pt idx="371">
                  <c:v>1.5816901182197247</c:v>
                </c:pt>
                <c:pt idx="372">
                  <c:v>1.5816901182197247</c:v>
                </c:pt>
                <c:pt idx="373">
                  <c:v>1.5816901182197247</c:v>
                </c:pt>
                <c:pt idx="374">
                  <c:v>1.5816901182197247</c:v>
                </c:pt>
                <c:pt idx="375">
                  <c:v>1.5816901182197247</c:v>
                </c:pt>
                <c:pt idx="376">
                  <c:v>1.5816901182197247</c:v>
                </c:pt>
                <c:pt idx="377">
                  <c:v>1.5816901182197247</c:v>
                </c:pt>
                <c:pt idx="378">
                  <c:v>1.5816901182197247</c:v>
                </c:pt>
                <c:pt idx="379">
                  <c:v>1.5816901182197247</c:v>
                </c:pt>
                <c:pt idx="380">
                  <c:v>1.5816901182197247</c:v>
                </c:pt>
                <c:pt idx="381">
                  <c:v>1.5816901182197247</c:v>
                </c:pt>
                <c:pt idx="382">
                  <c:v>1.5816901182197247</c:v>
                </c:pt>
                <c:pt idx="383">
                  <c:v>1.5816901182197247</c:v>
                </c:pt>
                <c:pt idx="384">
                  <c:v>1.5816901182197247</c:v>
                </c:pt>
                <c:pt idx="385">
                  <c:v>1.5816901182197247</c:v>
                </c:pt>
                <c:pt idx="386">
                  <c:v>1.5816901182197247</c:v>
                </c:pt>
                <c:pt idx="387">
                  <c:v>1.5816901182197247</c:v>
                </c:pt>
                <c:pt idx="388">
                  <c:v>1.5816901182197247</c:v>
                </c:pt>
                <c:pt idx="389">
                  <c:v>1.5816901182197247</c:v>
                </c:pt>
                <c:pt idx="390">
                  <c:v>1.5816901182197247</c:v>
                </c:pt>
                <c:pt idx="391">
                  <c:v>1.5816901182197247</c:v>
                </c:pt>
                <c:pt idx="392">
                  <c:v>1.5816901182197247</c:v>
                </c:pt>
                <c:pt idx="393">
                  <c:v>1.5816901182197247</c:v>
                </c:pt>
                <c:pt idx="394">
                  <c:v>1.5816901182197247</c:v>
                </c:pt>
                <c:pt idx="395">
                  <c:v>1.5816901182197247</c:v>
                </c:pt>
                <c:pt idx="396">
                  <c:v>1.5816901182197247</c:v>
                </c:pt>
                <c:pt idx="397">
                  <c:v>1.5816901182197247</c:v>
                </c:pt>
                <c:pt idx="398">
                  <c:v>1.5816901182197247</c:v>
                </c:pt>
                <c:pt idx="399">
                  <c:v>1.5816901182197247</c:v>
                </c:pt>
                <c:pt idx="400">
                  <c:v>1.5816901182197247</c:v>
                </c:pt>
                <c:pt idx="401">
                  <c:v>1.5816901182197247</c:v>
                </c:pt>
                <c:pt idx="402">
                  <c:v>1.5816901182197247</c:v>
                </c:pt>
                <c:pt idx="403">
                  <c:v>1.5816901182197247</c:v>
                </c:pt>
                <c:pt idx="404">
                  <c:v>1.5816901182197247</c:v>
                </c:pt>
                <c:pt idx="405">
                  <c:v>1.5816901182197247</c:v>
                </c:pt>
                <c:pt idx="406">
                  <c:v>1.5816901182197247</c:v>
                </c:pt>
                <c:pt idx="407">
                  <c:v>1.5816901182197247</c:v>
                </c:pt>
                <c:pt idx="408">
                  <c:v>1.5816901182197247</c:v>
                </c:pt>
                <c:pt idx="409">
                  <c:v>1.5816901182197247</c:v>
                </c:pt>
                <c:pt idx="410">
                  <c:v>1.5816901182197247</c:v>
                </c:pt>
                <c:pt idx="411">
                  <c:v>1.5816901182197247</c:v>
                </c:pt>
                <c:pt idx="412">
                  <c:v>1.5816901182197247</c:v>
                </c:pt>
                <c:pt idx="413">
                  <c:v>1.5816901182197247</c:v>
                </c:pt>
                <c:pt idx="414">
                  <c:v>1.5816901182197247</c:v>
                </c:pt>
                <c:pt idx="415">
                  <c:v>1.5816901182197247</c:v>
                </c:pt>
                <c:pt idx="416">
                  <c:v>1.5816901182197247</c:v>
                </c:pt>
                <c:pt idx="417">
                  <c:v>1.5816901182197247</c:v>
                </c:pt>
                <c:pt idx="418">
                  <c:v>1.5816901182197247</c:v>
                </c:pt>
                <c:pt idx="419">
                  <c:v>1.5816901182197247</c:v>
                </c:pt>
                <c:pt idx="420">
                  <c:v>1.5816901182197247</c:v>
                </c:pt>
                <c:pt idx="421">
                  <c:v>1.5816901182197247</c:v>
                </c:pt>
                <c:pt idx="422">
                  <c:v>1.5816901182197247</c:v>
                </c:pt>
                <c:pt idx="423">
                  <c:v>1.5816901182197247</c:v>
                </c:pt>
                <c:pt idx="424">
                  <c:v>1.5816901182197247</c:v>
                </c:pt>
                <c:pt idx="425">
                  <c:v>1.5816901182197247</c:v>
                </c:pt>
                <c:pt idx="426">
                  <c:v>1.5816901182197247</c:v>
                </c:pt>
                <c:pt idx="427">
                  <c:v>1.5816901182197247</c:v>
                </c:pt>
                <c:pt idx="428">
                  <c:v>1.5816901182197247</c:v>
                </c:pt>
                <c:pt idx="429">
                  <c:v>1.5816901182197247</c:v>
                </c:pt>
                <c:pt idx="430">
                  <c:v>1.5816901182197247</c:v>
                </c:pt>
                <c:pt idx="431">
                  <c:v>1.5816901182197247</c:v>
                </c:pt>
                <c:pt idx="432">
                  <c:v>1.5816901182197247</c:v>
                </c:pt>
                <c:pt idx="433">
                  <c:v>1.5816901182197247</c:v>
                </c:pt>
                <c:pt idx="434">
                  <c:v>1.5816901182197247</c:v>
                </c:pt>
                <c:pt idx="435">
                  <c:v>1.5816901182197247</c:v>
                </c:pt>
                <c:pt idx="436">
                  <c:v>1.5816901182197247</c:v>
                </c:pt>
                <c:pt idx="437">
                  <c:v>1.5816901182197247</c:v>
                </c:pt>
                <c:pt idx="438">
                  <c:v>1.5816901182197247</c:v>
                </c:pt>
                <c:pt idx="439">
                  <c:v>1.5816901182197247</c:v>
                </c:pt>
                <c:pt idx="440">
                  <c:v>1.5816901182197247</c:v>
                </c:pt>
                <c:pt idx="441">
                  <c:v>1.5816901182197247</c:v>
                </c:pt>
                <c:pt idx="442">
                  <c:v>1.5816901182197247</c:v>
                </c:pt>
                <c:pt idx="443">
                  <c:v>1.5816901182197247</c:v>
                </c:pt>
                <c:pt idx="444">
                  <c:v>1.5816901182197247</c:v>
                </c:pt>
                <c:pt idx="445">
                  <c:v>1.5816901182197247</c:v>
                </c:pt>
                <c:pt idx="446">
                  <c:v>1.5816901182197247</c:v>
                </c:pt>
                <c:pt idx="447">
                  <c:v>1.5816901182197247</c:v>
                </c:pt>
                <c:pt idx="448">
                  <c:v>1.5816901182197247</c:v>
                </c:pt>
                <c:pt idx="449">
                  <c:v>1.5816901182197247</c:v>
                </c:pt>
                <c:pt idx="450">
                  <c:v>1.5816901182197247</c:v>
                </c:pt>
                <c:pt idx="451">
                  <c:v>1.5816901182197247</c:v>
                </c:pt>
                <c:pt idx="452">
                  <c:v>1.5816901182197247</c:v>
                </c:pt>
                <c:pt idx="453">
                  <c:v>1.5816901182197247</c:v>
                </c:pt>
                <c:pt idx="454">
                  <c:v>1.5816901182197247</c:v>
                </c:pt>
                <c:pt idx="455">
                  <c:v>1.5816901182197247</c:v>
                </c:pt>
                <c:pt idx="456">
                  <c:v>1.5816901182197247</c:v>
                </c:pt>
                <c:pt idx="457">
                  <c:v>1.5816901182197247</c:v>
                </c:pt>
                <c:pt idx="458">
                  <c:v>1.5816901182197247</c:v>
                </c:pt>
                <c:pt idx="459">
                  <c:v>1.5816901182197247</c:v>
                </c:pt>
                <c:pt idx="460">
                  <c:v>1.5816901182197247</c:v>
                </c:pt>
                <c:pt idx="461">
                  <c:v>1.5816901182197247</c:v>
                </c:pt>
                <c:pt idx="462">
                  <c:v>1.5816901182197247</c:v>
                </c:pt>
                <c:pt idx="463">
                  <c:v>1.5816901182197247</c:v>
                </c:pt>
                <c:pt idx="464">
                  <c:v>1.5816901182197247</c:v>
                </c:pt>
                <c:pt idx="465">
                  <c:v>1.5816901182197247</c:v>
                </c:pt>
                <c:pt idx="466">
                  <c:v>1.5816901182197247</c:v>
                </c:pt>
                <c:pt idx="467">
                  <c:v>1.5816901182197247</c:v>
                </c:pt>
                <c:pt idx="468">
                  <c:v>1.5816901182197247</c:v>
                </c:pt>
                <c:pt idx="469">
                  <c:v>1.5816901182197247</c:v>
                </c:pt>
                <c:pt idx="470">
                  <c:v>1.5816901182197247</c:v>
                </c:pt>
                <c:pt idx="471">
                  <c:v>1.5816901182197247</c:v>
                </c:pt>
                <c:pt idx="472">
                  <c:v>1.5816901182197247</c:v>
                </c:pt>
                <c:pt idx="473">
                  <c:v>1.5816901182197247</c:v>
                </c:pt>
                <c:pt idx="474">
                  <c:v>1.5816901182197247</c:v>
                </c:pt>
                <c:pt idx="475">
                  <c:v>1.5816901182197247</c:v>
                </c:pt>
                <c:pt idx="476">
                  <c:v>1.5816901182197247</c:v>
                </c:pt>
                <c:pt idx="477">
                  <c:v>1.5816901182197247</c:v>
                </c:pt>
                <c:pt idx="478">
                  <c:v>1.5816901182197247</c:v>
                </c:pt>
                <c:pt idx="479">
                  <c:v>1.5816901182197247</c:v>
                </c:pt>
                <c:pt idx="480">
                  <c:v>1.5816901182197247</c:v>
                </c:pt>
                <c:pt idx="481">
                  <c:v>1.5816901182197247</c:v>
                </c:pt>
                <c:pt idx="482">
                  <c:v>1.5816901182197247</c:v>
                </c:pt>
                <c:pt idx="483">
                  <c:v>1.5816901182197247</c:v>
                </c:pt>
                <c:pt idx="484">
                  <c:v>1.5816901182197247</c:v>
                </c:pt>
                <c:pt idx="485">
                  <c:v>1.5816901182197247</c:v>
                </c:pt>
                <c:pt idx="486">
                  <c:v>1.5816901182197247</c:v>
                </c:pt>
                <c:pt idx="487">
                  <c:v>1.5816901182197247</c:v>
                </c:pt>
                <c:pt idx="488">
                  <c:v>1.5816901182197247</c:v>
                </c:pt>
                <c:pt idx="489">
                  <c:v>1.5816901182197247</c:v>
                </c:pt>
                <c:pt idx="490">
                  <c:v>1.5816901182197247</c:v>
                </c:pt>
                <c:pt idx="491">
                  <c:v>1.5816901182197247</c:v>
                </c:pt>
                <c:pt idx="492">
                  <c:v>1.5816901182197247</c:v>
                </c:pt>
                <c:pt idx="493">
                  <c:v>1.5816901182197247</c:v>
                </c:pt>
                <c:pt idx="494">
                  <c:v>1.5816901182197247</c:v>
                </c:pt>
                <c:pt idx="495">
                  <c:v>1.5816901182197247</c:v>
                </c:pt>
                <c:pt idx="496">
                  <c:v>1.5816901182197247</c:v>
                </c:pt>
                <c:pt idx="497">
                  <c:v>1.5816901182197247</c:v>
                </c:pt>
                <c:pt idx="498">
                  <c:v>1.5816901182197247</c:v>
                </c:pt>
                <c:pt idx="499">
                  <c:v>1.5816901182197247</c:v>
                </c:pt>
                <c:pt idx="500">
                  <c:v>1.5816901182197247</c:v>
                </c:pt>
                <c:pt idx="501">
                  <c:v>1.5816901182197247</c:v>
                </c:pt>
                <c:pt idx="502">
                  <c:v>1.5816901182197247</c:v>
                </c:pt>
                <c:pt idx="503">
                  <c:v>1.5816901182197247</c:v>
                </c:pt>
                <c:pt idx="504">
                  <c:v>1.5816901182197247</c:v>
                </c:pt>
                <c:pt idx="505">
                  <c:v>1.5816901182197247</c:v>
                </c:pt>
                <c:pt idx="506">
                  <c:v>1.5816901182197247</c:v>
                </c:pt>
                <c:pt idx="507">
                  <c:v>1.5816901182197247</c:v>
                </c:pt>
                <c:pt idx="508">
                  <c:v>1.5816901182197247</c:v>
                </c:pt>
                <c:pt idx="509">
                  <c:v>1.5816901182197247</c:v>
                </c:pt>
                <c:pt idx="510">
                  <c:v>1.5816901182197247</c:v>
                </c:pt>
                <c:pt idx="511">
                  <c:v>1.5816901182197247</c:v>
                </c:pt>
                <c:pt idx="512">
                  <c:v>1.5816901182197247</c:v>
                </c:pt>
                <c:pt idx="513">
                  <c:v>1.5816901182197247</c:v>
                </c:pt>
                <c:pt idx="514">
                  <c:v>1.5816901182197247</c:v>
                </c:pt>
                <c:pt idx="515">
                  <c:v>1.5816901182197247</c:v>
                </c:pt>
                <c:pt idx="516">
                  <c:v>1.5816901182197247</c:v>
                </c:pt>
                <c:pt idx="517">
                  <c:v>1.5816901182197247</c:v>
                </c:pt>
                <c:pt idx="518">
                  <c:v>1.5816901182197247</c:v>
                </c:pt>
                <c:pt idx="519">
                  <c:v>1.5816901182197247</c:v>
                </c:pt>
                <c:pt idx="520">
                  <c:v>1.5816901182197247</c:v>
                </c:pt>
                <c:pt idx="521">
                  <c:v>1.5816901182197247</c:v>
                </c:pt>
                <c:pt idx="522">
                  <c:v>1.5816901182197247</c:v>
                </c:pt>
                <c:pt idx="523">
                  <c:v>1.5816901182197247</c:v>
                </c:pt>
                <c:pt idx="524">
                  <c:v>1.5816901182197247</c:v>
                </c:pt>
                <c:pt idx="525">
                  <c:v>1.5816901182197247</c:v>
                </c:pt>
                <c:pt idx="526">
                  <c:v>1.5816901182197247</c:v>
                </c:pt>
                <c:pt idx="527">
                  <c:v>1.5816901182197247</c:v>
                </c:pt>
                <c:pt idx="528">
                  <c:v>1.5816901182197247</c:v>
                </c:pt>
                <c:pt idx="529">
                  <c:v>1.5816901182197247</c:v>
                </c:pt>
                <c:pt idx="530">
                  <c:v>1.5816901182197247</c:v>
                </c:pt>
                <c:pt idx="531">
                  <c:v>1.5816901182197247</c:v>
                </c:pt>
                <c:pt idx="532">
                  <c:v>1.5816901182197247</c:v>
                </c:pt>
                <c:pt idx="533">
                  <c:v>1.5816901182197247</c:v>
                </c:pt>
                <c:pt idx="534">
                  <c:v>1.5816901182197247</c:v>
                </c:pt>
                <c:pt idx="535">
                  <c:v>1.5816901182197247</c:v>
                </c:pt>
                <c:pt idx="536">
                  <c:v>1.5816901182197247</c:v>
                </c:pt>
                <c:pt idx="537">
                  <c:v>1.5816901182197247</c:v>
                </c:pt>
                <c:pt idx="538">
                  <c:v>1.5816901182197247</c:v>
                </c:pt>
                <c:pt idx="539">
                  <c:v>1.5816901182197247</c:v>
                </c:pt>
                <c:pt idx="540">
                  <c:v>1.5816901182197247</c:v>
                </c:pt>
                <c:pt idx="541">
                  <c:v>1.5816901182197247</c:v>
                </c:pt>
                <c:pt idx="542">
                  <c:v>1.5816901182197247</c:v>
                </c:pt>
                <c:pt idx="543">
                  <c:v>1.5816901182197247</c:v>
                </c:pt>
                <c:pt idx="544">
                  <c:v>1.5816901182197247</c:v>
                </c:pt>
                <c:pt idx="545">
                  <c:v>1.5816901182197247</c:v>
                </c:pt>
                <c:pt idx="546">
                  <c:v>1.5816901182197247</c:v>
                </c:pt>
                <c:pt idx="547">
                  <c:v>1.5816901182197247</c:v>
                </c:pt>
                <c:pt idx="548">
                  <c:v>1.5816901182197247</c:v>
                </c:pt>
                <c:pt idx="549">
                  <c:v>1.5816901182197247</c:v>
                </c:pt>
                <c:pt idx="550">
                  <c:v>1.5816901182197247</c:v>
                </c:pt>
                <c:pt idx="551">
                  <c:v>1.5816901182197247</c:v>
                </c:pt>
                <c:pt idx="552">
                  <c:v>1.5816901182197247</c:v>
                </c:pt>
                <c:pt idx="553">
                  <c:v>1.5816901182197247</c:v>
                </c:pt>
                <c:pt idx="554">
                  <c:v>1.5816901182197247</c:v>
                </c:pt>
                <c:pt idx="555">
                  <c:v>1.5816901182197247</c:v>
                </c:pt>
                <c:pt idx="556">
                  <c:v>1.5816901182197247</c:v>
                </c:pt>
                <c:pt idx="557">
                  <c:v>1.5816901182197247</c:v>
                </c:pt>
                <c:pt idx="558">
                  <c:v>1.5816901182197247</c:v>
                </c:pt>
                <c:pt idx="559">
                  <c:v>1.5816901182197247</c:v>
                </c:pt>
                <c:pt idx="560">
                  <c:v>1.5816901182197247</c:v>
                </c:pt>
                <c:pt idx="561">
                  <c:v>1.5816901182197247</c:v>
                </c:pt>
                <c:pt idx="562">
                  <c:v>1.5816901182197247</c:v>
                </c:pt>
                <c:pt idx="563">
                  <c:v>1.5816901182197247</c:v>
                </c:pt>
                <c:pt idx="564">
                  <c:v>1.5816901182197247</c:v>
                </c:pt>
                <c:pt idx="565">
                  <c:v>1.5816901182197247</c:v>
                </c:pt>
                <c:pt idx="566">
                  <c:v>1.5816901182197247</c:v>
                </c:pt>
                <c:pt idx="567">
                  <c:v>1.5816901182197247</c:v>
                </c:pt>
                <c:pt idx="568">
                  <c:v>1.5816901182197247</c:v>
                </c:pt>
                <c:pt idx="569">
                  <c:v>1.5816901182197247</c:v>
                </c:pt>
                <c:pt idx="570">
                  <c:v>1.5816901182197247</c:v>
                </c:pt>
                <c:pt idx="571">
                  <c:v>1.5816901182197247</c:v>
                </c:pt>
                <c:pt idx="572">
                  <c:v>1.5816901182197247</c:v>
                </c:pt>
                <c:pt idx="573">
                  <c:v>1.5816901182197247</c:v>
                </c:pt>
                <c:pt idx="574">
                  <c:v>1.5816901182197247</c:v>
                </c:pt>
                <c:pt idx="575">
                  <c:v>1.5816901182197247</c:v>
                </c:pt>
                <c:pt idx="576">
                  <c:v>1.5816901182197247</c:v>
                </c:pt>
                <c:pt idx="577">
                  <c:v>1.5816901182197247</c:v>
                </c:pt>
                <c:pt idx="578">
                  <c:v>1.5816901182197247</c:v>
                </c:pt>
                <c:pt idx="579">
                  <c:v>1.5816901182197247</c:v>
                </c:pt>
                <c:pt idx="580">
                  <c:v>1.5816901182197247</c:v>
                </c:pt>
                <c:pt idx="581">
                  <c:v>1.5816901182197247</c:v>
                </c:pt>
                <c:pt idx="582">
                  <c:v>1.5816901182197247</c:v>
                </c:pt>
                <c:pt idx="583">
                  <c:v>1.5816901182197247</c:v>
                </c:pt>
                <c:pt idx="584">
                  <c:v>1.5816901182197247</c:v>
                </c:pt>
                <c:pt idx="585">
                  <c:v>1.5816901182197247</c:v>
                </c:pt>
                <c:pt idx="586">
                  <c:v>1.5816901182197247</c:v>
                </c:pt>
                <c:pt idx="587">
                  <c:v>1.5816901182197247</c:v>
                </c:pt>
                <c:pt idx="588">
                  <c:v>1.5816901182197247</c:v>
                </c:pt>
                <c:pt idx="589">
                  <c:v>1.5816901182197247</c:v>
                </c:pt>
                <c:pt idx="590">
                  <c:v>1.5816901182197247</c:v>
                </c:pt>
                <c:pt idx="591">
                  <c:v>1.5816901182197247</c:v>
                </c:pt>
                <c:pt idx="592">
                  <c:v>1.5816901182197247</c:v>
                </c:pt>
                <c:pt idx="593">
                  <c:v>1.5816901182197247</c:v>
                </c:pt>
                <c:pt idx="594">
                  <c:v>1.5816901182197247</c:v>
                </c:pt>
                <c:pt idx="595">
                  <c:v>1.5816901182197247</c:v>
                </c:pt>
                <c:pt idx="596">
                  <c:v>1.5816901182197247</c:v>
                </c:pt>
                <c:pt idx="597">
                  <c:v>1.5816901182197247</c:v>
                </c:pt>
                <c:pt idx="598">
                  <c:v>1.5816901182197247</c:v>
                </c:pt>
                <c:pt idx="599">
                  <c:v>1.5816901182197247</c:v>
                </c:pt>
                <c:pt idx="600">
                  <c:v>1.5816901182197247</c:v>
                </c:pt>
                <c:pt idx="601">
                  <c:v>1.5816901182197247</c:v>
                </c:pt>
                <c:pt idx="602">
                  <c:v>1.5816901182197247</c:v>
                </c:pt>
                <c:pt idx="603">
                  <c:v>1.5816901182197247</c:v>
                </c:pt>
                <c:pt idx="604">
                  <c:v>1.5816901182197247</c:v>
                </c:pt>
                <c:pt idx="605">
                  <c:v>1.5816901182197247</c:v>
                </c:pt>
                <c:pt idx="606">
                  <c:v>1.5816901182197247</c:v>
                </c:pt>
                <c:pt idx="607">
                  <c:v>1.5816901182197247</c:v>
                </c:pt>
                <c:pt idx="608">
                  <c:v>1.5816901182197247</c:v>
                </c:pt>
                <c:pt idx="609">
                  <c:v>1.5816901182197247</c:v>
                </c:pt>
                <c:pt idx="610">
                  <c:v>1.5816901182197247</c:v>
                </c:pt>
                <c:pt idx="611">
                  <c:v>1.5816901182197247</c:v>
                </c:pt>
                <c:pt idx="612">
                  <c:v>1.5816901182197247</c:v>
                </c:pt>
                <c:pt idx="613">
                  <c:v>1.5816901182197247</c:v>
                </c:pt>
                <c:pt idx="614">
                  <c:v>1.5816901182197247</c:v>
                </c:pt>
                <c:pt idx="615">
                  <c:v>1.5816901182197247</c:v>
                </c:pt>
                <c:pt idx="616">
                  <c:v>1.5816901182197247</c:v>
                </c:pt>
                <c:pt idx="617">
                  <c:v>1.5816901182197247</c:v>
                </c:pt>
                <c:pt idx="618">
                  <c:v>1.5816901182197247</c:v>
                </c:pt>
                <c:pt idx="619">
                  <c:v>1.5816901182197247</c:v>
                </c:pt>
                <c:pt idx="620">
                  <c:v>1.5816901182197247</c:v>
                </c:pt>
                <c:pt idx="621">
                  <c:v>1.5816901182197247</c:v>
                </c:pt>
                <c:pt idx="622">
                  <c:v>1.5816901182197247</c:v>
                </c:pt>
                <c:pt idx="623">
                  <c:v>1.5816901182197247</c:v>
                </c:pt>
                <c:pt idx="624">
                  <c:v>1.5816901182197247</c:v>
                </c:pt>
                <c:pt idx="625">
                  <c:v>1.5816901182197247</c:v>
                </c:pt>
                <c:pt idx="626">
                  <c:v>1.5816901182197247</c:v>
                </c:pt>
                <c:pt idx="627">
                  <c:v>1.5816901182197247</c:v>
                </c:pt>
                <c:pt idx="628">
                  <c:v>1.5816901182197247</c:v>
                </c:pt>
                <c:pt idx="629">
                  <c:v>1.5816901182197247</c:v>
                </c:pt>
                <c:pt idx="630">
                  <c:v>1.5816901182197247</c:v>
                </c:pt>
                <c:pt idx="631">
                  <c:v>1.5816901182197247</c:v>
                </c:pt>
                <c:pt idx="632">
                  <c:v>1.5816901182197247</c:v>
                </c:pt>
                <c:pt idx="633">
                  <c:v>1.5816901182197247</c:v>
                </c:pt>
                <c:pt idx="634">
                  <c:v>1.5816901182197247</c:v>
                </c:pt>
                <c:pt idx="635">
                  <c:v>1.5816901182197247</c:v>
                </c:pt>
                <c:pt idx="636">
                  <c:v>1.5816901182197247</c:v>
                </c:pt>
                <c:pt idx="637">
                  <c:v>1.5816901182197247</c:v>
                </c:pt>
                <c:pt idx="638">
                  <c:v>1.5816901182197247</c:v>
                </c:pt>
                <c:pt idx="639">
                  <c:v>1.5816901182197247</c:v>
                </c:pt>
                <c:pt idx="640">
                  <c:v>1.5816901182197247</c:v>
                </c:pt>
                <c:pt idx="641">
                  <c:v>1.5816901182197247</c:v>
                </c:pt>
                <c:pt idx="642">
                  <c:v>1.5816901182197247</c:v>
                </c:pt>
                <c:pt idx="643">
                  <c:v>1.5816901182197247</c:v>
                </c:pt>
                <c:pt idx="644">
                  <c:v>1.5816901182197247</c:v>
                </c:pt>
                <c:pt idx="645">
                  <c:v>1.5816901182197247</c:v>
                </c:pt>
                <c:pt idx="646">
                  <c:v>1.5816901182197247</c:v>
                </c:pt>
                <c:pt idx="647">
                  <c:v>1.5816901182197247</c:v>
                </c:pt>
                <c:pt idx="648">
                  <c:v>1.5816901182197247</c:v>
                </c:pt>
                <c:pt idx="649">
                  <c:v>1.5816901182197247</c:v>
                </c:pt>
                <c:pt idx="650">
                  <c:v>1.5816901182197247</c:v>
                </c:pt>
                <c:pt idx="651">
                  <c:v>1.5816901182197247</c:v>
                </c:pt>
                <c:pt idx="652">
                  <c:v>1.5816901182197247</c:v>
                </c:pt>
                <c:pt idx="653">
                  <c:v>1.5816901182197247</c:v>
                </c:pt>
                <c:pt idx="654">
                  <c:v>1.5816901182197247</c:v>
                </c:pt>
                <c:pt idx="655">
                  <c:v>1.5816901182197247</c:v>
                </c:pt>
                <c:pt idx="656">
                  <c:v>1.5816901182197247</c:v>
                </c:pt>
                <c:pt idx="657">
                  <c:v>1.5816901182197247</c:v>
                </c:pt>
                <c:pt idx="658">
                  <c:v>1.5816901182197247</c:v>
                </c:pt>
                <c:pt idx="659">
                  <c:v>1.5816901182197247</c:v>
                </c:pt>
                <c:pt idx="660">
                  <c:v>1.5816901182197247</c:v>
                </c:pt>
                <c:pt idx="661">
                  <c:v>1.5816901182197247</c:v>
                </c:pt>
                <c:pt idx="662">
                  <c:v>1.5816901182197247</c:v>
                </c:pt>
                <c:pt idx="663">
                  <c:v>1.5816901182197247</c:v>
                </c:pt>
                <c:pt idx="664">
                  <c:v>1.5816901182197247</c:v>
                </c:pt>
                <c:pt idx="665">
                  <c:v>1.5816901182197247</c:v>
                </c:pt>
                <c:pt idx="666">
                  <c:v>1.5816901182197247</c:v>
                </c:pt>
                <c:pt idx="667">
                  <c:v>1.5816901182197247</c:v>
                </c:pt>
                <c:pt idx="668">
                  <c:v>1.5816901182197247</c:v>
                </c:pt>
                <c:pt idx="669">
                  <c:v>1.5816901182197247</c:v>
                </c:pt>
                <c:pt idx="670">
                  <c:v>1.5816901182197247</c:v>
                </c:pt>
                <c:pt idx="671">
                  <c:v>1.5816901182197247</c:v>
                </c:pt>
                <c:pt idx="672">
                  <c:v>1.5816901182197247</c:v>
                </c:pt>
                <c:pt idx="673">
                  <c:v>1.5816901182197247</c:v>
                </c:pt>
                <c:pt idx="674">
                  <c:v>1.5816901182197247</c:v>
                </c:pt>
                <c:pt idx="675">
                  <c:v>1.5816901182197247</c:v>
                </c:pt>
                <c:pt idx="676">
                  <c:v>1.5816901182197247</c:v>
                </c:pt>
                <c:pt idx="677">
                  <c:v>1.5816901182197247</c:v>
                </c:pt>
                <c:pt idx="678">
                  <c:v>1.5816901182197247</c:v>
                </c:pt>
                <c:pt idx="679">
                  <c:v>1.5816901182197247</c:v>
                </c:pt>
                <c:pt idx="680">
                  <c:v>1.5816901182197247</c:v>
                </c:pt>
                <c:pt idx="681">
                  <c:v>1.5816901182197247</c:v>
                </c:pt>
                <c:pt idx="682">
                  <c:v>1.5816901182197247</c:v>
                </c:pt>
                <c:pt idx="683">
                  <c:v>1.5816901182197247</c:v>
                </c:pt>
                <c:pt idx="684">
                  <c:v>1.5816901182197247</c:v>
                </c:pt>
                <c:pt idx="685">
                  <c:v>1.5816901182197247</c:v>
                </c:pt>
                <c:pt idx="686">
                  <c:v>1.5816901182197247</c:v>
                </c:pt>
                <c:pt idx="687">
                  <c:v>1.5816901182197247</c:v>
                </c:pt>
                <c:pt idx="688">
                  <c:v>1.5816901182197247</c:v>
                </c:pt>
                <c:pt idx="689">
                  <c:v>1.5816901182197247</c:v>
                </c:pt>
                <c:pt idx="690">
                  <c:v>1.5816901182197247</c:v>
                </c:pt>
                <c:pt idx="691">
                  <c:v>1.5816901182197247</c:v>
                </c:pt>
                <c:pt idx="692">
                  <c:v>1.5816901182197247</c:v>
                </c:pt>
                <c:pt idx="693">
                  <c:v>1.5816901182197247</c:v>
                </c:pt>
                <c:pt idx="694">
                  <c:v>1.5816901182197247</c:v>
                </c:pt>
                <c:pt idx="695">
                  <c:v>1.5816901182197247</c:v>
                </c:pt>
                <c:pt idx="696">
                  <c:v>1.5816901182197247</c:v>
                </c:pt>
                <c:pt idx="697">
                  <c:v>1.5816901182197247</c:v>
                </c:pt>
                <c:pt idx="698">
                  <c:v>1.5816901182197247</c:v>
                </c:pt>
                <c:pt idx="699">
                  <c:v>1.5816901182197247</c:v>
                </c:pt>
                <c:pt idx="700">
                  <c:v>1.5816901182197247</c:v>
                </c:pt>
                <c:pt idx="701">
                  <c:v>1.5816901182197247</c:v>
                </c:pt>
                <c:pt idx="702">
                  <c:v>1.5816901182197247</c:v>
                </c:pt>
                <c:pt idx="703">
                  <c:v>1.5816901182197247</c:v>
                </c:pt>
                <c:pt idx="704">
                  <c:v>1.5816901182197247</c:v>
                </c:pt>
                <c:pt idx="705">
                  <c:v>1.5816901182197247</c:v>
                </c:pt>
                <c:pt idx="706">
                  <c:v>1.5816901182197247</c:v>
                </c:pt>
                <c:pt idx="707">
                  <c:v>1.5816901182197247</c:v>
                </c:pt>
                <c:pt idx="708">
                  <c:v>1.5816901182197247</c:v>
                </c:pt>
                <c:pt idx="709">
                  <c:v>1.5816901182197247</c:v>
                </c:pt>
                <c:pt idx="710">
                  <c:v>1.5816901182197247</c:v>
                </c:pt>
                <c:pt idx="711">
                  <c:v>1.5816901182197247</c:v>
                </c:pt>
                <c:pt idx="712">
                  <c:v>1.5816901182197247</c:v>
                </c:pt>
                <c:pt idx="713">
                  <c:v>1.5816901182197247</c:v>
                </c:pt>
                <c:pt idx="714">
                  <c:v>1.5816901182197247</c:v>
                </c:pt>
                <c:pt idx="715">
                  <c:v>1.5816901182197247</c:v>
                </c:pt>
                <c:pt idx="716">
                  <c:v>1.5816901182197247</c:v>
                </c:pt>
                <c:pt idx="717">
                  <c:v>1.5816901182197247</c:v>
                </c:pt>
                <c:pt idx="718">
                  <c:v>1.5816901182197247</c:v>
                </c:pt>
                <c:pt idx="719">
                  <c:v>1.5816901182197247</c:v>
                </c:pt>
                <c:pt idx="720">
                  <c:v>1.5816901182197247</c:v>
                </c:pt>
                <c:pt idx="721">
                  <c:v>1.5816901182197247</c:v>
                </c:pt>
                <c:pt idx="722">
                  <c:v>1.5816901182197247</c:v>
                </c:pt>
                <c:pt idx="723">
                  <c:v>1.5816901182197247</c:v>
                </c:pt>
                <c:pt idx="724">
                  <c:v>1.5816901182197247</c:v>
                </c:pt>
                <c:pt idx="725">
                  <c:v>1.5816901182197247</c:v>
                </c:pt>
                <c:pt idx="726">
                  <c:v>1.5816901182197247</c:v>
                </c:pt>
                <c:pt idx="727">
                  <c:v>1.5816901182197247</c:v>
                </c:pt>
                <c:pt idx="728">
                  <c:v>1.5816901182197247</c:v>
                </c:pt>
                <c:pt idx="729">
                  <c:v>1.5816901182197247</c:v>
                </c:pt>
                <c:pt idx="730">
                  <c:v>1.5816901182197247</c:v>
                </c:pt>
                <c:pt idx="731">
                  <c:v>1.5816901182197247</c:v>
                </c:pt>
                <c:pt idx="732">
                  <c:v>1.5816901182197247</c:v>
                </c:pt>
                <c:pt idx="733">
                  <c:v>1.5816901182197247</c:v>
                </c:pt>
                <c:pt idx="734">
                  <c:v>1.5816901182197247</c:v>
                </c:pt>
                <c:pt idx="735">
                  <c:v>1.5816901182197247</c:v>
                </c:pt>
                <c:pt idx="736">
                  <c:v>1.5816901182197247</c:v>
                </c:pt>
                <c:pt idx="737">
                  <c:v>1.5816901182197247</c:v>
                </c:pt>
                <c:pt idx="738">
                  <c:v>1.5816901182197247</c:v>
                </c:pt>
                <c:pt idx="739">
                  <c:v>1.5816901182197247</c:v>
                </c:pt>
                <c:pt idx="740">
                  <c:v>1.5816901182197247</c:v>
                </c:pt>
                <c:pt idx="741">
                  <c:v>1.5816901182197247</c:v>
                </c:pt>
                <c:pt idx="742">
                  <c:v>1.5816901182197247</c:v>
                </c:pt>
                <c:pt idx="743">
                  <c:v>1.5816901182197247</c:v>
                </c:pt>
                <c:pt idx="744">
                  <c:v>1.5816901182197247</c:v>
                </c:pt>
                <c:pt idx="745">
                  <c:v>1.5816901182197247</c:v>
                </c:pt>
                <c:pt idx="746">
                  <c:v>1.5816901182197247</c:v>
                </c:pt>
                <c:pt idx="747">
                  <c:v>1.5816901182197247</c:v>
                </c:pt>
                <c:pt idx="748">
                  <c:v>1.5816901182197247</c:v>
                </c:pt>
                <c:pt idx="749">
                  <c:v>1.5816901182197247</c:v>
                </c:pt>
                <c:pt idx="750">
                  <c:v>1.5816901182197247</c:v>
                </c:pt>
                <c:pt idx="751">
                  <c:v>1.5816901182197247</c:v>
                </c:pt>
                <c:pt idx="752">
                  <c:v>1.5816901182197247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1E-41EB-8C81-C6DEC5555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2139455"/>
        <c:axId val="1512137375"/>
      </c:lineChart>
      <c:dateAx>
        <c:axId val="15121394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12137375"/>
        <c:crosses val="autoZero"/>
        <c:auto val="1"/>
        <c:lblOffset val="100"/>
        <c:baseTimeUnit val="days"/>
      </c:dateAx>
      <c:valAx>
        <c:axId val="151213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1213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'Pair trade'!$P$6</c:f>
              <c:strCache>
                <c:ptCount val="1"/>
                <c:pt idx="0">
                  <c:v>Cur Corr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'Pair trade'!$G$5:$G$756</c:f>
              <c:numCache>
                <c:formatCode>0.00%</c:formatCode>
                <c:ptCount val="752"/>
                <c:pt idx="0">
                  <c:v>2.8379700824828769E-2</c:v>
                </c:pt>
                <c:pt idx="1">
                  <c:v>-5.3833605220228509E-2</c:v>
                </c:pt>
                <c:pt idx="2">
                  <c:v>-4.3103448275860767E-4</c:v>
                </c:pt>
                <c:pt idx="3">
                  <c:v>-8.7681471898807262E-3</c:v>
                </c:pt>
                <c:pt idx="4">
                  <c:v>-8.8457076566125226E-3</c:v>
                </c:pt>
                <c:pt idx="5">
                  <c:v>3.2626188734454997E-2</c:v>
                </c:pt>
                <c:pt idx="6">
                  <c:v>2.5502975347124757E-3</c:v>
                </c:pt>
                <c:pt idx="7">
                  <c:v>-1.7100056529112617E-2</c:v>
                </c:pt>
                <c:pt idx="8">
                  <c:v>-1.0352264557871971E-2</c:v>
                </c:pt>
                <c:pt idx="9">
                  <c:v>-1.7143687345634095E-2</c:v>
                </c:pt>
                <c:pt idx="10">
                  <c:v>-8.8691796008870671E-3</c:v>
                </c:pt>
                <c:pt idx="11">
                  <c:v>-7.4571215510810251E-4</c:v>
                </c:pt>
                <c:pt idx="12">
                  <c:v>-1.6417910447761086E-2</c:v>
                </c:pt>
                <c:pt idx="13">
                  <c:v>-8.3459787556906528E-3</c:v>
                </c:pt>
                <c:pt idx="14">
                  <c:v>-1.8362662586074774E-2</c:v>
                </c:pt>
                <c:pt idx="15">
                  <c:v>-9.3530787217460665E-3</c:v>
                </c:pt>
                <c:pt idx="16">
                  <c:v>4.2171518489378501E-2</c:v>
                </c:pt>
                <c:pt idx="17">
                  <c:v>2.9140872716291621E-2</c:v>
                </c:pt>
                <c:pt idx="18">
                  <c:v>2.699530516431925E-2</c:v>
                </c:pt>
                <c:pt idx="19">
                  <c:v>9.2857142857143415E-3</c:v>
                </c:pt>
                <c:pt idx="20">
                  <c:v>5.3786270346778409E-3</c:v>
                </c:pt>
                <c:pt idx="21">
                  <c:v>-2.8861044629029942E-2</c:v>
                </c:pt>
                <c:pt idx="22">
                  <c:v>1.9570890113076223E-2</c:v>
                </c:pt>
                <c:pt idx="23">
                  <c:v>7.8202758424570362E-3</c:v>
                </c:pt>
                <c:pt idx="24">
                  <c:v>-4.6275395033860023E-2</c:v>
                </c:pt>
                <c:pt idx="25">
                  <c:v>3.3579881656804922E-2</c:v>
                </c:pt>
                <c:pt idx="26">
                  <c:v>-2.8624588521540817E-3</c:v>
                </c:pt>
                <c:pt idx="27">
                  <c:v>-5.7413520884168179E-2</c:v>
                </c:pt>
                <c:pt idx="28">
                  <c:v>-6.09106136744475E-4</c:v>
                </c:pt>
                <c:pt idx="29">
                  <c:v>2.9712021941185496E-2</c:v>
                </c:pt>
                <c:pt idx="30">
                  <c:v>5.622965374371125E-3</c:v>
                </c:pt>
                <c:pt idx="31">
                  <c:v>-4.017068864037654E-2</c:v>
                </c:pt>
                <c:pt idx="32">
                  <c:v>-1.6250191629618271E-2</c:v>
                </c:pt>
                <c:pt idx="33">
                  <c:v>-1.5116097865045974E-2</c:v>
                </c:pt>
                <c:pt idx="34">
                  <c:v>-1.7405063291139222E-2</c:v>
                </c:pt>
                <c:pt idx="35">
                  <c:v>9.6618357487909812E-4</c:v>
                </c:pt>
                <c:pt idx="36">
                  <c:v>5.6467181467181549E-2</c:v>
                </c:pt>
                <c:pt idx="37">
                  <c:v>-6.2433379016293422E-3</c:v>
                </c:pt>
                <c:pt idx="38">
                  <c:v>-4.3824701195219196E-2</c:v>
                </c:pt>
                <c:pt idx="39">
                  <c:v>4.0544871794871984E-2</c:v>
                </c:pt>
                <c:pt idx="40">
                  <c:v>-5.5444324657325517E-3</c:v>
                </c:pt>
                <c:pt idx="41">
                  <c:v>-1.6880904444788514E-2</c:v>
                </c:pt>
                <c:pt idx="42">
                  <c:v>-8.1758034026464976E-2</c:v>
                </c:pt>
                <c:pt idx="43">
                  <c:v>2.9679190255618604E-2</c:v>
                </c:pt>
                <c:pt idx="44">
                  <c:v>5.4481839386870901E-2</c:v>
                </c:pt>
                <c:pt idx="45">
                  <c:v>-1.9276346974245517E-2</c:v>
                </c:pt>
                <c:pt idx="46">
                  <c:v>1.5788625745126517E-2</c:v>
                </c:pt>
                <c:pt idx="47">
                  <c:v>-5.7731958762886615E-2</c:v>
                </c:pt>
                <c:pt idx="48">
                  <c:v>2.3565056387813144E-3</c:v>
                </c:pt>
                <c:pt idx="49">
                  <c:v>4.5843828715365298E-2</c:v>
                </c:pt>
                <c:pt idx="50">
                  <c:v>-1.1239563262684715E-2</c:v>
                </c:pt>
                <c:pt idx="51">
                  <c:v>1.6239038648911963E-2</c:v>
                </c:pt>
                <c:pt idx="52">
                  <c:v>-1.2783636944710963E-3</c:v>
                </c:pt>
                <c:pt idx="53">
                  <c:v>3.4880000000000022E-2</c:v>
                </c:pt>
                <c:pt idx="54">
                  <c:v>-2.9375386518243785E-2</c:v>
                </c:pt>
                <c:pt idx="55">
                  <c:v>1.7680790060528917E-2</c:v>
                </c:pt>
                <c:pt idx="56">
                  <c:v>-2.1756143371419623E-2</c:v>
                </c:pt>
                <c:pt idx="57">
                  <c:v>1.1360000000000037E-2</c:v>
                </c:pt>
                <c:pt idx="58">
                  <c:v>3.9550704002531134E-2</c:v>
                </c:pt>
                <c:pt idx="59">
                  <c:v>-4.0633084766397709E-2</c:v>
                </c:pt>
                <c:pt idx="60">
                  <c:v>-1.6656091370558346E-2</c:v>
                </c:pt>
                <c:pt idx="61">
                  <c:v>5.4847556057429081E-3</c:v>
                </c:pt>
                <c:pt idx="62">
                  <c:v>1.6524947858174155E-2</c:v>
                </c:pt>
                <c:pt idx="63">
                  <c:v>-3.5195707070707072E-2</c:v>
                </c:pt>
                <c:pt idx="64">
                  <c:v>-3.435301815802394E-2</c:v>
                </c:pt>
                <c:pt idx="65">
                  <c:v>-2.3039132644418037E-2</c:v>
                </c:pt>
                <c:pt idx="66">
                  <c:v>-1.9074041962892085E-3</c:v>
                </c:pt>
                <c:pt idx="67">
                  <c:v>-1.1987491313412146E-2</c:v>
                </c:pt>
                <c:pt idx="68">
                  <c:v>-2.3914190258484291E-2</c:v>
                </c:pt>
                <c:pt idx="69">
                  <c:v>4.035308953341743E-2</c:v>
                </c:pt>
                <c:pt idx="70">
                  <c:v>-4.5021645021644519E-3</c:v>
                </c:pt>
                <c:pt idx="71">
                  <c:v>-1.2697860497477897E-2</c:v>
                </c:pt>
                <c:pt idx="72">
                  <c:v>3.2241014799154533E-2</c:v>
                </c:pt>
                <c:pt idx="73">
                  <c:v>9.7286226318482605E-3</c:v>
                </c:pt>
                <c:pt idx="74">
                  <c:v>-5.070993914807298E-2</c:v>
                </c:pt>
                <c:pt idx="75">
                  <c:v>-3.9707977207977141E-2</c:v>
                </c:pt>
                <c:pt idx="76">
                  <c:v>8.5295753754868198E-3</c:v>
                </c:pt>
                <c:pt idx="77">
                  <c:v>-5.9569773855488228E-2</c:v>
                </c:pt>
                <c:pt idx="78">
                  <c:v>-4.4965786901269844E-3</c:v>
                </c:pt>
                <c:pt idx="79">
                  <c:v>2.7297721916732076E-2</c:v>
                </c:pt>
                <c:pt idx="80">
                  <c:v>-4.8747849359587203E-2</c:v>
                </c:pt>
                <c:pt idx="81">
                  <c:v>4.3408360128617485E-2</c:v>
                </c:pt>
                <c:pt idx="82">
                  <c:v>-3.6594761171033774E-3</c:v>
                </c:pt>
                <c:pt idx="83">
                  <c:v>3.7309104968103579E-2</c:v>
                </c:pt>
                <c:pt idx="84">
                  <c:v>-5.4043980618709853E-3</c:v>
                </c:pt>
                <c:pt idx="85">
                  <c:v>-8.8064455686714949E-3</c:v>
                </c:pt>
                <c:pt idx="86">
                  <c:v>-6.332703213610591E-2</c:v>
                </c:pt>
                <c:pt idx="87">
                  <c:v>1.7961654894046442E-2</c:v>
                </c:pt>
                <c:pt idx="88">
                  <c:v>1.1300555114988065E-2</c:v>
                </c:pt>
                <c:pt idx="89">
                  <c:v>1.0978239560870406E-2</c:v>
                </c:pt>
                <c:pt idx="90">
                  <c:v>5.0998642621679302E-2</c:v>
                </c:pt>
                <c:pt idx="91">
                  <c:v>-1.2730627306273168E-2</c:v>
                </c:pt>
                <c:pt idx="92">
                  <c:v>2.4107643431134251E-2</c:v>
                </c:pt>
                <c:pt idx="93">
                  <c:v>-8.3941605839414901E-3</c:v>
                </c:pt>
                <c:pt idx="94">
                  <c:v>-7.1770334928229484E-3</c:v>
                </c:pt>
                <c:pt idx="95">
                  <c:v>9.8239110287301479E-3</c:v>
                </c:pt>
                <c:pt idx="96">
                  <c:v>1.3582966226137971E-2</c:v>
                </c:pt>
                <c:pt idx="97">
                  <c:v>-2.9699384281057561E-2</c:v>
                </c:pt>
                <c:pt idx="98">
                  <c:v>4.1060097051138555E-2</c:v>
                </c:pt>
                <c:pt idx="99">
                  <c:v>4.1771244173538946E-2</c:v>
                </c:pt>
                <c:pt idx="100">
                  <c:v>3.8031319910514449E-2</c:v>
                </c:pt>
                <c:pt idx="101">
                  <c:v>-4.442970822281167E-2</c:v>
                </c:pt>
                <c:pt idx="102">
                  <c:v>2.2553782095766639E-3</c:v>
                </c:pt>
                <c:pt idx="103">
                  <c:v>1.3155617102302175E-2</c:v>
                </c:pt>
                <c:pt idx="104">
                  <c:v>-1.2813941568426412E-2</c:v>
                </c:pt>
                <c:pt idx="105">
                  <c:v>2.4056767047421213E-2</c:v>
                </c:pt>
                <c:pt idx="106">
                  <c:v>-1.5210410681089082E-3</c:v>
                </c:pt>
                <c:pt idx="107">
                  <c:v>-2.9790115098171976E-2</c:v>
                </c:pt>
                <c:pt idx="108">
                  <c:v>-1.1514305652477352E-2</c:v>
                </c:pt>
                <c:pt idx="109">
                  <c:v>-3.9004588775149895E-2</c:v>
                </c:pt>
                <c:pt idx="110">
                  <c:v>-8.0257116620753077E-2</c:v>
                </c:pt>
                <c:pt idx="111">
                  <c:v>-1.4376996805111841E-2</c:v>
                </c:pt>
                <c:pt idx="112">
                  <c:v>2.4108589951377546E-2</c:v>
                </c:pt>
                <c:pt idx="113">
                  <c:v>-7.4579624134520239E-2</c:v>
                </c:pt>
                <c:pt idx="114">
                  <c:v>3.1423685335613571E-2</c:v>
                </c:pt>
                <c:pt idx="115">
                  <c:v>3.3160621761658016E-2</c:v>
                </c:pt>
                <c:pt idx="116">
                  <c:v>6.8204613841524875E-3</c:v>
                </c:pt>
                <c:pt idx="117">
                  <c:v>-4.9810719266786263E-3</c:v>
                </c:pt>
                <c:pt idx="118">
                  <c:v>4.1249499399279133E-2</c:v>
                </c:pt>
                <c:pt idx="119">
                  <c:v>7.3076923076924594E-3</c:v>
                </c:pt>
                <c:pt idx="120">
                  <c:v>-2.1191294387170712E-2</c:v>
                </c:pt>
                <c:pt idx="121">
                  <c:v>-3.1012287887653645E-2</c:v>
                </c:pt>
                <c:pt idx="122">
                  <c:v>-2.4154589371980784E-2</c:v>
                </c:pt>
                <c:pt idx="123">
                  <c:v>1.6089108910891214E-2</c:v>
                </c:pt>
                <c:pt idx="124">
                  <c:v>3.6743808363784103E-2</c:v>
                </c:pt>
                <c:pt idx="125">
                  <c:v>-1.625220285882123E-2</c:v>
                </c:pt>
                <c:pt idx="126">
                  <c:v>4.1202229299363013E-2</c:v>
                </c:pt>
                <c:pt idx="127">
                  <c:v>-1.43376027528197E-2</c:v>
                </c:pt>
                <c:pt idx="128">
                  <c:v>-1.66795965865012E-2</c:v>
                </c:pt>
                <c:pt idx="129">
                  <c:v>1.9723865877718794E-4</c:v>
                </c:pt>
                <c:pt idx="130">
                  <c:v>-8.0851902977716605E-3</c:v>
                </c:pt>
                <c:pt idx="131">
                  <c:v>-3.2405566600397506E-2</c:v>
                </c:pt>
                <c:pt idx="132">
                  <c:v>4.4791452640230212E-2</c:v>
                </c:pt>
                <c:pt idx="133">
                  <c:v>8.8495575221239076E-3</c:v>
                </c:pt>
                <c:pt idx="134">
                  <c:v>3.4502923976608146E-2</c:v>
                </c:pt>
                <c:pt idx="135">
                  <c:v>2.110420199736196E-2</c:v>
                </c:pt>
                <c:pt idx="136">
                  <c:v>7.1968997970104365E-3</c:v>
                </c:pt>
                <c:pt idx="137">
                  <c:v>-1.1725906925613816E-2</c:v>
                </c:pt>
                <c:pt idx="138">
                  <c:v>1.8539117538005634E-3</c:v>
                </c:pt>
                <c:pt idx="139">
                  <c:v>-9.0673575129534001E-3</c:v>
                </c:pt>
                <c:pt idx="140">
                  <c:v>2.39028944911297E-2</c:v>
                </c:pt>
                <c:pt idx="141">
                  <c:v>3.0640160496078872E-2</c:v>
                </c:pt>
                <c:pt idx="142">
                  <c:v>1.0440629976995242E-2</c:v>
                </c:pt>
                <c:pt idx="143">
                  <c:v>3.5026269702265189E-4</c:v>
                </c:pt>
                <c:pt idx="144">
                  <c:v>-1.2429971988795585E-2</c:v>
                </c:pt>
                <c:pt idx="145">
                  <c:v>1.4536429711044185E-2</c:v>
                </c:pt>
                <c:pt idx="146">
                  <c:v>1.3279748383714818E-2</c:v>
                </c:pt>
                <c:pt idx="147">
                  <c:v>-7.9324021382997101E-3</c:v>
                </c:pt>
                <c:pt idx="148">
                  <c:v>-1.9120458891013214E-3</c:v>
                </c:pt>
                <c:pt idx="149">
                  <c:v>8.3594566353186739E-3</c:v>
                </c:pt>
                <c:pt idx="150">
                  <c:v>3.6096718480138179E-2</c:v>
                </c:pt>
                <c:pt idx="151">
                  <c:v>1.5002500416736009E-2</c:v>
                </c:pt>
                <c:pt idx="152">
                  <c:v>1.8065363770733978E-3</c:v>
                </c:pt>
                <c:pt idx="153">
                  <c:v>7.8688524590162512E-3</c:v>
                </c:pt>
                <c:pt idx="154">
                  <c:v>-1.2199089134677932E-2</c:v>
                </c:pt>
                <c:pt idx="155">
                  <c:v>-2.4534826280256827E-2</c:v>
                </c:pt>
                <c:pt idx="156">
                  <c:v>5.2329507089803329E-3</c:v>
                </c:pt>
                <c:pt idx="157">
                  <c:v>-2.384550797649021E-2</c:v>
                </c:pt>
                <c:pt idx="158">
                  <c:v>-1.8062962325821497E-2</c:v>
                </c:pt>
                <c:pt idx="159">
                  <c:v>1.7694463910301383E-2</c:v>
                </c:pt>
                <c:pt idx="160">
                  <c:v>1.4976760199690187E-2</c:v>
                </c:pt>
                <c:pt idx="161">
                  <c:v>2.2896879240162926E-2</c:v>
                </c:pt>
                <c:pt idx="162">
                  <c:v>-6.5329132813795487E-2</c:v>
                </c:pt>
                <c:pt idx="163">
                  <c:v>-1.2417952811779265E-2</c:v>
                </c:pt>
                <c:pt idx="164">
                  <c:v>-1.2933357283994917E-2</c:v>
                </c:pt>
                <c:pt idx="165">
                  <c:v>1.1464968152866239E-2</c:v>
                </c:pt>
                <c:pt idx="166">
                  <c:v>-1.3494062612450564E-2</c:v>
                </c:pt>
                <c:pt idx="167">
                  <c:v>3.1004924311508475E-3</c:v>
                </c:pt>
                <c:pt idx="168">
                  <c:v>1.1272727272727323E-2</c:v>
                </c:pt>
                <c:pt idx="169">
                  <c:v>2.0136641495864804E-2</c:v>
                </c:pt>
                <c:pt idx="170">
                  <c:v>2.1149101163200346E-3</c:v>
                </c:pt>
                <c:pt idx="171">
                  <c:v>2.1983819908547364E-2</c:v>
                </c:pt>
                <c:pt idx="172">
                  <c:v>1.428325589399404E-2</c:v>
                </c:pt>
                <c:pt idx="173">
                  <c:v>-3.8683406854428282E-2</c:v>
                </c:pt>
                <c:pt idx="174">
                  <c:v>1.3413342746205537E-2</c:v>
                </c:pt>
                <c:pt idx="175">
                  <c:v>-4.7021943573668512E-3</c:v>
                </c:pt>
                <c:pt idx="176">
                  <c:v>-4.0944881889763751E-2</c:v>
                </c:pt>
                <c:pt idx="177">
                  <c:v>1.1676701331873707E-2</c:v>
                </c:pt>
                <c:pt idx="178">
                  <c:v>-2.8674481514878281E-2</c:v>
                </c:pt>
                <c:pt idx="179">
                  <c:v>-2.2279985146676617E-2</c:v>
                </c:pt>
                <c:pt idx="180">
                  <c:v>-2.1838207368021223E-2</c:v>
                </c:pt>
                <c:pt idx="181">
                  <c:v>-3.7080178606095804E-2</c:v>
                </c:pt>
                <c:pt idx="182">
                  <c:v>-1.4717741935483919E-2</c:v>
                </c:pt>
                <c:pt idx="183">
                  <c:v>-4.0924902803352037E-4</c:v>
                </c:pt>
                <c:pt idx="184">
                  <c:v>2.4564994882292579E-2</c:v>
                </c:pt>
                <c:pt idx="185">
                  <c:v>-4.8351648351648291E-2</c:v>
                </c:pt>
                <c:pt idx="186">
                  <c:v>-2.3724543355028382E-2</c:v>
                </c:pt>
                <c:pt idx="187">
                  <c:v>5.2258064516129021E-2</c:v>
                </c:pt>
                <c:pt idx="188">
                  <c:v>6.1312078479460519E-2</c:v>
                </c:pt>
                <c:pt idx="189">
                  <c:v>-5.7770075101096774E-3</c:v>
                </c:pt>
                <c:pt idx="190">
                  <c:v>-1.2008522177028969E-2</c:v>
                </c:pt>
                <c:pt idx="191">
                  <c:v>-4.3912958243481626E-2</c:v>
                </c:pt>
                <c:pt idx="192">
                  <c:v>-4.5109698585197311E-3</c:v>
                </c:pt>
                <c:pt idx="193">
                  <c:v>-1.7919670442842373E-2</c:v>
                </c:pt>
                <c:pt idx="194">
                  <c:v>1.3003355704698016E-2</c:v>
                </c:pt>
                <c:pt idx="195">
                  <c:v>5.3830227743272285E-3</c:v>
                </c:pt>
                <c:pt idx="196">
                  <c:v>-2.4711696869851751E-2</c:v>
                </c:pt>
                <c:pt idx="197">
                  <c:v>3.2939189189189255E-2</c:v>
                </c:pt>
                <c:pt idx="198">
                  <c:v>2.7187244480785022E-2</c:v>
                </c:pt>
                <c:pt idx="199">
                  <c:v>-1.5721393034825892E-2</c:v>
                </c:pt>
                <c:pt idx="200">
                  <c:v>-6.2676910634856808E-3</c:v>
                </c:pt>
                <c:pt idx="201">
                  <c:v>4.1709053916582084E-2</c:v>
                </c:pt>
                <c:pt idx="202">
                  <c:v>1.0351562499999911E-2</c:v>
                </c:pt>
                <c:pt idx="203">
                  <c:v>4.9874347573941824E-2</c:v>
                </c:pt>
                <c:pt idx="204">
                  <c:v>-3.1301786043086421E-3</c:v>
                </c:pt>
                <c:pt idx="205">
                  <c:v>2.7705947543406051E-3</c:v>
                </c:pt>
                <c:pt idx="206">
                  <c:v>2.4682261926689986E-2</c:v>
                </c:pt>
                <c:pt idx="207">
                  <c:v>-4.8534963149380328E-3</c:v>
                </c:pt>
                <c:pt idx="208">
                  <c:v>3.269508670520227E-2</c:v>
                </c:pt>
                <c:pt idx="209">
                  <c:v>3.9531222669232147E-2</c:v>
                </c:pt>
                <c:pt idx="210">
                  <c:v>1.850917045263345E-2</c:v>
                </c:pt>
                <c:pt idx="211">
                  <c:v>3.386750371716496E-2</c:v>
                </c:pt>
                <c:pt idx="212">
                  <c:v>9.1083413231063393E-3</c:v>
                </c:pt>
                <c:pt idx="213">
                  <c:v>8.8677751385590753E-3</c:v>
                </c:pt>
                <c:pt idx="214">
                  <c:v>-4.2379532255532926E-2</c:v>
                </c:pt>
                <c:pt idx="215">
                  <c:v>5.2778233076544945E-2</c:v>
                </c:pt>
                <c:pt idx="216">
                  <c:v>1.5413358243811182E-2</c:v>
                </c:pt>
                <c:pt idx="217">
                  <c:v>-4.0631708065010708E-2</c:v>
                </c:pt>
                <c:pt idx="218">
                  <c:v>3.1484737094454207E-2</c:v>
                </c:pt>
                <c:pt idx="219">
                  <c:v>-3.3777502324140118E-2</c:v>
                </c:pt>
                <c:pt idx="220">
                  <c:v>-1.2347658755612501E-2</c:v>
                </c:pt>
                <c:pt idx="221">
                  <c:v>5.6827407046597944E-3</c:v>
                </c:pt>
                <c:pt idx="222">
                  <c:v>1.1301259283177378E-2</c:v>
                </c:pt>
                <c:pt idx="223">
                  <c:v>3.3844189016602799E-2</c:v>
                </c:pt>
                <c:pt idx="224">
                  <c:v>8.6473131562692096E-3</c:v>
                </c:pt>
                <c:pt idx="225">
                  <c:v>1.7452541334966432E-2</c:v>
                </c:pt>
                <c:pt idx="226">
                  <c:v>-2.1817634667468999E-2</c:v>
                </c:pt>
                <c:pt idx="227">
                  <c:v>1.2921089063220981E-2</c:v>
                </c:pt>
                <c:pt idx="228">
                  <c:v>5.3758542141230103E-2</c:v>
                </c:pt>
                <c:pt idx="229">
                  <c:v>-2.4499207378585464E-3</c:v>
                </c:pt>
                <c:pt idx="230">
                  <c:v>-1.4013290956370938E-2</c:v>
                </c:pt>
                <c:pt idx="231">
                  <c:v>-5.4945054945054972E-2</c:v>
                </c:pt>
                <c:pt idx="232">
                  <c:v>-1.9534883720930152E-2</c:v>
                </c:pt>
                <c:pt idx="233">
                  <c:v>-2.9253636938646466E-2</c:v>
                </c:pt>
                <c:pt idx="234">
                  <c:v>2.3456589021013219E-2</c:v>
                </c:pt>
                <c:pt idx="235">
                  <c:v>7.9579818558017656E-4</c:v>
                </c:pt>
                <c:pt idx="236">
                  <c:v>1.8924936386768287E-2</c:v>
                </c:pt>
                <c:pt idx="237">
                  <c:v>2.1382862494147004E-2</c:v>
                </c:pt>
                <c:pt idx="238">
                  <c:v>9.7799511002445438E-3</c:v>
                </c:pt>
                <c:pt idx="239">
                  <c:v>-3.0569007263922421E-2</c:v>
                </c:pt>
                <c:pt idx="240">
                  <c:v>-2.4196066187948895E-2</c:v>
                </c:pt>
                <c:pt idx="241">
                  <c:v>-2.8795392737162029E-3</c:v>
                </c:pt>
                <c:pt idx="242">
                  <c:v>5.9361463179850027E-3</c:v>
                </c:pt>
                <c:pt idx="243">
                  <c:v>2.9346092503987231E-2</c:v>
                </c:pt>
                <c:pt idx="244">
                  <c:v>-1.193058568329719E-2</c:v>
                </c:pt>
                <c:pt idx="245">
                  <c:v>7.527050337149177E-3</c:v>
                </c:pt>
                <c:pt idx="246">
                  <c:v>-1.3073929961089581E-2</c:v>
                </c:pt>
                <c:pt idx="247">
                  <c:v>-1.4035641066077797E-2</c:v>
                </c:pt>
                <c:pt idx="248">
                  <c:v>1.6794625719769529E-2</c:v>
                </c:pt>
                <c:pt idx="249">
                  <c:v>3.4607519270095644E-3</c:v>
                </c:pt>
                <c:pt idx="250">
                  <c:v>-1.5362909546950854E-2</c:v>
                </c:pt>
                <c:pt idx="251">
                  <c:v>2.4677599108422266E-2</c:v>
                </c:pt>
                <c:pt idx="252">
                  <c:v>-2.1908017402113011E-2</c:v>
                </c:pt>
                <c:pt idx="253">
                  <c:v>2.1922160444797445E-2</c:v>
                </c:pt>
                <c:pt idx="254">
                  <c:v>1.5389398414425548E-2</c:v>
                </c:pt>
                <c:pt idx="255">
                  <c:v>1.8371096142069776E-2</c:v>
                </c:pt>
                <c:pt idx="256">
                  <c:v>1.7438364401683781E-2</c:v>
                </c:pt>
                <c:pt idx="257">
                  <c:v>1.1229314420803549E-2</c:v>
                </c:pt>
                <c:pt idx="258">
                  <c:v>1.855639976621859E-2</c:v>
                </c:pt>
                <c:pt idx="259">
                  <c:v>-8.8939893845931817E-3</c:v>
                </c:pt>
                <c:pt idx="260">
                  <c:v>-1.5342307135620237E-2</c:v>
                </c:pt>
                <c:pt idx="261">
                  <c:v>-3.3073643980596756E-2</c:v>
                </c:pt>
                <c:pt idx="262">
                  <c:v>1.9610823958649881E-2</c:v>
                </c:pt>
                <c:pt idx="263">
                  <c:v>2.6390338452363382E-2</c:v>
                </c:pt>
                <c:pt idx="264">
                  <c:v>-1.6560139453805967E-2</c:v>
                </c:pt>
                <c:pt idx="265">
                  <c:v>-1.477104874446189E-3</c:v>
                </c:pt>
                <c:pt idx="266">
                  <c:v>4.1863905325443929E-2</c:v>
                </c:pt>
                <c:pt idx="267">
                  <c:v>5.5374130342182859E-3</c:v>
                </c:pt>
                <c:pt idx="268">
                  <c:v>-2.2027675797797075E-2</c:v>
                </c:pt>
                <c:pt idx="269">
                  <c:v>2.1946289344498826E-2</c:v>
                </c:pt>
                <c:pt idx="270">
                  <c:v>2.458321559762644E-2</c:v>
                </c:pt>
                <c:pt idx="271">
                  <c:v>-5.1020408163263697E-3</c:v>
                </c:pt>
                <c:pt idx="272">
                  <c:v>1.7325017325017233E-2</c:v>
                </c:pt>
                <c:pt idx="273">
                  <c:v>-1.7166212534060032E-2</c:v>
                </c:pt>
                <c:pt idx="274">
                  <c:v>1.6772941502633643E-2</c:v>
                </c:pt>
                <c:pt idx="275">
                  <c:v>7.3619631901842286E-3</c:v>
                </c:pt>
                <c:pt idx="276">
                  <c:v>-7.4299634591960984E-2</c:v>
                </c:pt>
                <c:pt idx="277">
                  <c:v>3.3040935672514538E-2</c:v>
                </c:pt>
                <c:pt idx="278">
                  <c:v>5.8024341919049593E-3</c:v>
                </c:pt>
                <c:pt idx="279">
                  <c:v>8.3016744055157687E-3</c:v>
                </c:pt>
                <c:pt idx="280">
                  <c:v>1.0745185598660445E-2</c:v>
                </c:pt>
                <c:pt idx="281">
                  <c:v>-4.6941874913710713E-3</c:v>
                </c:pt>
                <c:pt idx="282">
                  <c:v>-9.0165071438480515E-3</c:v>
                </c:pt>
                <c:pt idx="283">
                  <c:v>-2.9255319148936199E-2</c:v>
                </c:pt>
                <c:pt idx="284">
                  <c:v>1.3266041816871077E-2</c:v>
                </c:pt>
                <c:pt idx="285">
                  <c:v>1.3376974526825069E-2</c:v>
                </c:pt>
                <c:pt idx="286">
                  <c:v>-4.7746103075408941E-3</c:v>
                </c:pt>
                <c:pt idx="287">
                  <c:v>-6.3496542965993941E-3</c:v>
                </c:pt>
                <c:pt idx="288">
                  <c:v>6.816245384833941E-3</c:v>
                </c:pt>
                <c:pt idx="289">
                  <c:v>1.4668547249647279E-2</c:v>
                </c:pt>
                <c:pt idx="290">
                  <c:v>6.1162079510703737E-3</c:v>
                </c:pt>
                <c:pt idx="291">
                  <c:v>1.008565902182923E-2</c:v>
                </c:pt>
                <c:pt idx="292">
                  <c:v>-7.7964710709887974E-3</c:v>
                </c:pt>
                <c:pt idx="293">
                  <c:v>-1.8472566859663697E-2</c:v>
                </c:pt>
                <c:pt idx="294">
                  <c:v>4.2134831460671762E-4</c:v>
                </c:pt>
                <c:pt idx="295">
                  <c:v>-5.4190650007019503E-2</c:v>
                </c:pt>
                <c:pt idx="296">
                  <c:v>-0.10509128692296277</c:v>
                </c:pt>
                <c:pt idx="297">
                  <c:v>-3.0187427434068659E-2</c:v>
                </c:pt>
                <c:pt idx="298">
                  <c:v>2.2062596203181073E-2</c:v>
                </c:pt>
                <c:pt idx="299">
                  <c:v>-3.5977242302543511E-2</c:v>
                </c:pt>
                <c:pt idx="300">
                  <c:v>1.9788231209859397E-2</c:v>
                </c:pt>
                <c:pt idx="301">
                  <c:v>-3.7787234042553131E-2</c:v>
                </c:pt>
                <c:pt idx="302">
                  <c:v>4.953122235980878E-3</c:v>
                </c:pt>
                <c:pt idx="303">
                  <c:v>6.8649885583524028E-2</c:v>
                </c:pt>
                <c:pt idx="304">
                  <c:v>-2.9319716685883734E-2</c:v>
                </c:pt>
                <c:pt idx="305">
                  <c:v>-2.0872221279484071E-2</c:v>
                </c:pt>
                <c:pt idx="306">
                  <c:v>-2.7729636048527961E-3</c:v>
                </c:pt>
                <c:pt idx="307">
                  <c:v>2.4504692387904203E-2</c:v>
                </c:pt>
                <c:pt idx="308">
                  <c:v>2.5445292620864812E-3</c:v>
                </c:pt>
                <c:pt idx="309">
                  <c:v>2.6395939086294229E-2</c:v>
                </c:pt>
                <c:pt idx="310">
                  <c:v>1.3023409165842548E-2</c:v>
                </c:pt>
                <c:pt idx="311">
                  <c:v>2.7827502034174056E-2</c:v>
                </c:pt>
                <c:pt idx="312">
                  <c:v>-1.2032932235592098E-2</c:v>
                </c:pt>
                <c:pt idx="313">
                  <c:v>-4.1666666666666519E-3</c:v>
                </c:pt>
                <c:pt idx="314">
                  <c:v>-1.1908593498551667E-2</c:v>
                </c:pt>
                <c:pt idx="315">
                  <c:v>-8.6319218241042162E-3</c:v>
                </c:pt>
                <c:pt idx="316">
                  <c:v>1.6099885000821379E-2</c:v>
                </c:pt>
                <c:pt idx="317">
                  <c:v>2.0695230396119646E-2</c:v>
                </c:pt>
                <c:pt idx="318">
                  <c:v>-8.7121812133692522E-3</c:v>
                </c:pt>
                <c:pt idx="319">
                  <c:v>3.5474592521572479E-2</c:v>
                </c:pt>
                <c:pt idx="320">
                  <c:v>3.2407407407408773E-3</c:v>
                </c:pt>
                <c:pt idx="321">
                  <c:v>3.6917397323488199E-3</c:v>
                </c:pt>
                <c:pt idx="322">
                  <c:v>1.3793103448276334E-3</c:v>
                </c:pt>
                <c:pt idx="323">
                  <c:v>7.040097949188695E-3</c:v>
                </c:pt>
                <c:pt idx="324">
                  <c:v>-2.2948328267477058E-2</c:v>
                </c:pt>
                <c:pt idx="325">
                  <c:v>-1.166588894073739E-2</c:v>
                </c:pt>
                <c:pt idx="326">
                  <c:v>-3.7771482530689626E-3</c:v>
                </c:pt>
                <c:pt idx="327">
                  <c:v>-2.6382306477093165E-2</c:v>
                </c:pt>
                <c:pt idx="328">
                  <c:v>-4.0564660068148628E-3</c:v>
                </c:pt>
                <c:pt idx="329">
                  <c:v>2.1342456826327627E-2</c:v>
                </c:pt>
                <c:pt idx="330">
                  <c:v>1.1166055192215696E-2</c:v>
                </c:pt>
                <c:pt idx="331">
                  <c:v>5.2058684335067884E-3</c:v>
                </c:pt>
                <c:pt idx="332">
                  <c:v>-3.8606403013182633E-2</c:v>
                </c:pt>
                <c:pt idx="333">
                  <c:v>-5.3868756121449035E-3</c:v>
                </c:pt>
                <c:pt idx="334">
                  <c:v>-4.7431478746102096E-2</c:v>
                </c:pt>
                <c:pt idx="335">
                  <c:v>4.2901447277739591E-2</c:v>
                </c:pt>
                <c:pt idx="336">
                  <c:v>2.1476953576738733E-2</c:v>
                </c:pt>
                <c:pt idx="337">
                  <c:v>6.95455280608126E-3</c:v>
                </c:pt>
                <c:pt idx="338">
                  <c:v>2.2165114037905553E-2</c:v>
                </c:pt>
                <c:pt idx="339">
                  <c:v>1.2570710245127792E-3</c:v>
                </c:pt>
                <c:pt idx="340">
                  <c:v>-1.8989328311362241E-2</c:v>
                </c:pt>
                <c:pt idx="341">
                  <c:v>1.0718285074388101E-2</c:v>
                </c:pt>
                <c:pt idx="342">
                  <c:v>-1.8043684710351338E-2</c:v>
                </c:pt>
                <c:pt idx="343">
                  <c:v>2.2243713733075543E-2</c:v>
                </c:pt>
                <c:pt idx="344">
                  <c:v>5.0457269000314664E-3</c:v>
                </c:pt>
                <c:pt idx="345">
                  <c:v>1.7257609036711585E-3</c:v>
                </c:pt>
                <c:pt idx="346">
                  <c:v>3.3672670321065024E-2</c:v>
                </c:pt>
                <c:pt idx="347">
                  <c:v>-2.5454545454545507E-2</c:v>
                </c:pt>
                <c:pt idx="348">
                  <c:v>-2.0988805970149182E-2</c:v>
                </c:pt>
                <c:pt idx="349">
                  <c:v>2.0009528346832006E-2</c:v>
                </c:pt>
                <c:pt idx="350">
                  <c:v>1.8527167990035842E-2</c:v>
                </c:pt>
                <c:pt idx="351">
                  <c:v>2.0788749617853819E-2</c:v>
                </c:pt>
                <c:pt idx="352">
                  <c:v>1.0482180293500676E-3</c:v>
                </c:pt>
                <c:pt idx="353">
                  <c:v>1.7202692595362779E-2</c:v>
                </c:pt>
                <c:pt idx="354">
                  <c:v>2.5000000000000133E-2</c:v>
                </c:pt>
                <c:pt idx="355">
                  <c:v>1.1477761836441891E-2</c:v>
                </c:pt>
                <c:pt idx="356">
                  <c:v>6.0992907801420415E-3</c:v>
                </c:pt>
                <c:pt idx="357">
                  <c:v>9.1639644720145075E-3</c:v>
                </c:pt>
                <c:pt idx="358">
                  <c:v>1.6345347862531501E-2</c:v>
                </c:pt>
                <c:pt idx="359">
                  <c:v>3.1615120274914865E-3</c:v>
                </c:pt>
                <c:pt idx="360">
                  <c:v>9.0435735818030771E-3</c:v>
                </c:pt>
                <c:pt idx="361">
                  <c:v>3.2183595871808857E-2</c:v>
                </c:pt>
                <c:pt idx="362">
                  <c:v>1.8418629127745501E-3</c:v>
                </c:pt>
                <c:pt idx="363">
                  <c:v>1.6283650689428608E-2</c:v>
                </c:pt>
                <c:pt idx="364">
                  <c:v>-4.0056854890813121E-3</c:v>
                </c:pt>
                <c:pt idx="365">
                  <c:v>-8.8220031136481136E-3</c:v>
                </c:pt>
                <c:pt idx="366">
                  <c:v>1.3089005235600304E-4</c:v>
                </c:pt>
                <c:pt idx="367">
                  <c:v>-2.0154430048422878E-2</c:v>
                </c:pt>
                <c:pt idx="368">
                  <c:v>-2.4976626151996806E-2</c:v>
                </c:pt>
                <c:pt idx="369">
                  <c:v>9.1780821917808453E-3</c:v>
                </c:pt>
                <c:pt idx="370">
                  <c:v>1.4795710601330336E-2</c:v>
                </c:pt>
                <c:pt idx="371">
                  <c:v>5.0829320492240537E-3</c:v>
                </c:pt>
                <c:pt idx="372">
                  <c:v>8.916688847484755E-3</c:v>
                </c:pt>
                <c:pt idx="373">
                  <c:v>1.3190871916633595E-2</c:v>
                </c:pt>
                <c:pt idx="374">
                  <c:v>3.3849759145943015E-3</c:v>
                </c:pt>
                <c:pt idx="375">
                  <c:v>-1.3494226028285872E-2</c:v>
                </c:pt>
                <c:pt idx="376">
                  <c:v>-1.99921083782717E-2</c:v>
                </c:pt>
                <c:pt idx="377">
                  <c:v>2.0131525969668607E-2</c:v>
                </c:pt>
                <c:pt idx="378">
                  <c:v>-2.7627943691620471E-3</c:v>
                </c:pt>
                <c:pt idx="379">
                  <c:v>2.8496042216358708E-2</c:v>
                </c:pt>
                <c:pt idx="380">
                  <c:v>3.8481272447410397E-4</c:v>
                </c:pt>
                <c:pt idx="381">
                  <c:v>3.2824721118092093E-2</c:v>
                </c:pt>
                <c:pt idx="382">
                  <c:v>-3.2278088144008787E-3</c:v>
                </c:pt>
                <c:pt idx="383">
                  <c:v>8.0956532569433914E-3</c:v>
                </c:pt>
                <c:pt idx="384">
                  <c:v>1.8779342723004744E-2</c:v>
                </c:pt>
                <c:pt idx="385">
                  <c:v>-7.1549842347803372E-3</c:v>
                </c:pt>
                <c:pt idx="386">
                  <c:v>-3.5422010504458923E-3</c:v>
                </c:pt>
                <c:pt idx="387">
                  <c:v>-9.6837460161803834E-3</c:v>
                </c:pt>
                <c:pt idx="388">
                  <c:v>6.1888847629654187E-4</c:v>
                </c:pt>
                <c:pt idx="389">
                  <c:v>3.9584364176150633E-3</c:v>
                </c:pt>
                <c:pt idx="390">
                  <c:v>3.4499753573189462E-3</c:v>
                </c:pt>
                <c:pt idx="391">
                  <c:v>-8.963654223968609E-3</c:v>
                </c:pt>
                <c:pt idx="392">
                  <c:v>1.3629042250031143E-2</c:v>
                </c:pt>
                <c:pt idx="393">
                  <c:v>-1.222344456668023E-3</c:v>
                </c:pt>
                <c:pt idx="394">
                  <c:v>3.0596010280259378E-3</c:v>
                </c:pt>
                <c:pt idx="395">
                  <c:v>-7.6866764275255184E-3</c:v>
                </c:pt>
                <c:pt idx="396">
                  <c:v>5.6559695069470228E-2</c:v>
                </c:pt>
                <c:pt idx="397">
                  <c:v>2.4438496450598368E-3</c:v>
                </c:pt>
                <c:pt idx="398">
                  <c:v>1.5091711167865007E-3</c:v>
                </c:pt>
                <c:pt idx="399">
                  <c:v>-4.3931841891735157E-2</c:v>
                </c:pt>
                <c:pt idx="400">
                  <c:v>-9.456838021338565E-3</c:v>
                </c:pt>
                <c:pt idx="401">
                  <c:v>-1.223990208078396E-3</c:v>
                </c:pt>
                <c:pt idx="402">
                  <c:v>-2.3284313725490113E-3</c:v>
                </c:pt>
                <c:pt idx="403">
                  <c:v>6.7559267903205544E-3</c:v>
                </c:pt>
                <c:pt idx="404">
                  <c:v>-1.7569546120058566E-2</c:v>
                </c:pt>
                <c:pt idx="405">
                  <c:v>-3.2290114257326197E-3</c:v>
                </c:pt>
                <c:pt idx="406">
                  <c:v>-1.3207076999750877E-2</c:v>
                </c:pt>
                <c:pt idx="407">
                  <c:v>2.474747474747474E-2</c:v>
                </c:pt>
                <c:pt idx="408">
                  <c:v>4.8053228191227149E-3</c:v>
                </c:pt>
                <c:pt idx="409">
                  <c:v>-2.4524831391781188E-4</c:v>
                </c:pt>
                <c:pt idx="410">
                  <c:v>1.8766098368698581E-2</c:v>
                </c:pt>
                <c:pt idx="411">
                  <c:v>-6.5013243438478696E-3</c:v>
                </c:pt>
                <c:pt idx="412">
                  <c:v>7.6345128453709776E-3</c:v>
                </c:pt>
                <c:pt idx="413">
                  <c:v>5.8929645219483184E-3</c:v>
                </c:pt>
                <c:pt idx="414">
                  <c:v>1.5781922525107461E-2</c:v>
                </c:pt>
                <c:pt idx="415">
                  <c:v>1.647834274952853E-3</c:v>
                </c:pt>
                <c:pt idx="416">
                  <c:v>2.6321974148061145E-2</c:v>
                </c:pt>
                <c:pt idx="417">
                  <c:v>-1.0304556904053186E-2</c:v>
                </c:pt>
                <c:pt idx="418">
                  <c:v>2.6955113373438255E-2</c:v>
                </c:pt>
                <c:pt idx="419">
                  <c:v>-1.9263264616424358E-2</c:v>
                </c:pt>
                <c:pt idx="420">
                  <c:v>6.8917987594763197E-4</c:v>
                </c:pt>
                <c:pt idx="421">
                  <c:v>8.4940312213039881E-3</c:v>
                </c:pt>
                <c:pt idx="422">
                  <c:v>8.4224903255178951E-3</c:v>
                </c:pt>
                <c:pt idx="423">
                  <c:v>1.7607223476298062E-2</c:v>
                </c:pt>
                <c:pt idx="424">
                  <c:v>4.8802129547471651E-3</c:v>
                </c:pt>
                <c:pt idx="425">
                  <c:v>6.2913907284769532E-3</c:v>
                </c:pt>
                <c:pt idx="426">
                  <c:v>6.6907974114291946E-3</c:v>
                </c:pt>
                <c:pt idx="427">
                  <c:v>3.050773589017286E-3</c:v>
                </c:pt>
                <c:pt idx="428">
                  <c:v>-4.3449923962634029E-3</c:v>
                </c:pt>
                <c:pt idx="429">
                  <c:v>3.9275583678812787E-3</c:v>
                </c:pt>
                <c:pt idx="430">
                  <c:v>-1.7496196479026338E-2</c:v>
                </c:pt>
                <c:pt idx="431">
                  <c:v>4.424289348523347E-3</c:v>
                </c:pt>
                <c:pt idx="432">
                  <c:v>1.8390045149212719E-2</c:v>
                </c:pt>
                <c:pt idx="433">
                  <c:v>-2.8114186851211143E-2</c:v>
                </c:pt>
                <c:pt idx="434">
                  <c:v>-3.671562082776969E-3</c:v>
                </c:pt>
                <c:pt idx="435">
                  <c:v>1.7308766052484659E-2</c:v>
                </c:pt>
                <c:pt idx="436">
                  <c:v>-1.4709110867178854E-2</c:v>
                </c:pt>
                <c:pt idx="437">
                  <c:v>-1.7825311942960553E-3</c:v>
                </c:pt>
                <c:pt idx="438">
                  <c:v>-3.3928571428571308E-2</c:v>
                </c:pt>
                <c:pt idx="439">
                  <c:v>1.6289279112754018E-2</c:v>
                </c:pt>
                <c:pt idx="440">
                  <c:v>6.9341821075366017E-3</c:v>
                </c:pt>
                <c:pt idx="441">
                  <c:v>2.2465567848272583E-2</c:v>
                </c:pt>
                <c:pt idx="442">
                  <c:v>-1.5347245224687889E-2</c:v>
                </c:pt>
                <c:pt idx="443">
                  <c:v>6.8400986768333283E-3</c:v>
                </c:pt>
                <c:pt idx="444">
                  <c:v>-5.5685488361733038E-3</c:v>
                </c:pt>
                <c:pt idx="445">
                  <c:v>-1.5007279650576799E-2</c:v>
                </c:pt>
                <c:pt idx="446">
                  <c:v>-4.4343376918704047E-3</c:v>
                </c:pt>
                <c:pt idx="447">
                  <c:v>-3.540429419826463E-3</c:v>
                </c:pt>
                <c:pt idx="448">
                  <c:v>9.8567335243553433E-3</c:v>
                </c:pt>
                <c:pt idx="449">
                  <c:v>-9.7605266144591418E-3</c:v>
                </c:pt>
                <c:pt idx="450">
                  <c:v>-4.4355300859598934E-2</c:v>
                </c:pt>
                <c:pt idx="451">
                  <c:v>-1.2233149436315593E-2</c:v>
                </c:pt>
                <c:pt idx="452">
                  <c:v>5.5852355512384655E-3</c:v>
                </c:pt>
                <c:pt idx="453">
                  <c:v>1.4247766240038651E-2</c:v>
                </c:pt>
                <c:pt idx="454">
                  <c:v>-3.0952380952380842E-2</c:v>
                </c:pt>
                <c:pt idx="455">
                  <c:v>-4.6683046683048124E-3</c:v>
                </c:pt>
                <c:pt idx="456">
                  <c:v>-8.2695630708466972E-3</c:v>
                </c:pt>
                <c:pt idx="457">
                  <c:v>-2.364654635967578E-3</c:v>
                </c:pt>
                <c:pt idx="458">
                  <c:v>-3.3932135728542923E-2</c:v>
                </c:pt>
                <c:pt idx="459">
                  <c:v>8.0191115702479498E-2</c:v>
                </c:pt>
                <c:pt idx="460">
                  <c:v>5.6186491332934629E-3</c:v>
                </c:pt>
                <c:pt idx="461">
                  <c:v>1.0817879220161641E-2</c:v>
                </c:pt>
                <c:pt idx="462">
                  <c:v>-2.2109843584617095E-2</c:v>
                </c:pt>
                <c:pt idx="463">
                  <c:v>1.4431749849669107E-2</c:v>
                </c:pt>
                <c:pt idx="464">
                  <c:v>4.9792531120331773E-3</c:v>
                </c:pt>
                <c:pt idx="465">
                  <c:v>-6.1342456057567052E-3</c:v>
                </c:pt>
                <c:pt idx="466">
                  <c:v>8.4272997032639463E-3</c:v>
                </c:pt>
                <c:pt idx="467">
                  <c:v>8.9453860640302807E-3</c:v>
                </c:pt>
                <c:pt idx="468">
                  <c:v>2.2865142323845067E-2</c:v>
                </c:pt>
                <c:pt idx="469">
                  <c:v>-8.0976277372263317E-3</c:v>
                </c:pt>
                <c:pt idx="470">
                  <c:v>-6.553984132459445E-3</c:v>
                </c:pt>
                <c:pt idx="471">
                  <c:v>5.0925925925926485E-3</c:v>
                </c:pt>
                <c:pt idx="472">
                  <c:v>1.704283740211876E-2</c:v>
                </c:pt>
                <c:pt idx="473">
                  <c:v>-4.0760869565217295E-3</c:v>
                </c:pt>
                <c:pt idx="474">
                  <c:v>2.5466120964074745E-2</c:v>
                </c:pt>
                <c:pt idx="475">
                  <c:v>1.0421286031042198E-2</c:v>
                </c:pt>
                <c:pt idx="476">
                  <c:v>-6.9124423963132786E-3</c:v>
                </c:pt>
                <c:pt idx="477">
                  <c:v>1.3258203513422107E-3</c:v>
                </c:pt>
                <c:pt idx="478">
                  <c:v>1.8095553348780768E-2</c:v>
                </c:pt>
                <c:pt idx="479">
                  <c:v>-2.9261948629023538E-3</c:v>
                </c:pt>
                <c:pt idx="480">
                  <c:v>7.6086956521739246E-3</c:v>
                </c:pt>
                <c:pt idx="481">
                  <c:v>-3.0636461704422913E-2</c:v>
                </c:pt>
                <c:pt idx="482">
                  <c:v>9.6817271310929431E-3</c:v>
                </c:pt>
                <c:pt idx="483">
                  <c:v>-1.7634740438665641E-3</c:v>
                </c:pt>
                <c:pt idx="484">
                  <c:v>2.5394722314231455E-3</c:v>
                </c:pt>
                <c:pt idx="485">
                  <c:v>1.4207048458149796E-2</c:v>
                </c:pt>
                <c:pt idx="486">
                  <c:v>-1.6288413508525057E-3</c:v>
                </c:pt>
                <c:pt idx="487">
                  <c:v>1.4030889710680894E-2</c:v>
                </c:pt>
                <c:pt idx="488">
                  <c:v>-1.0404376273731586E-2</c:v>
                </c:pt>
                <c:pt idx="489">
                  <c:v>9.4298721005852126E-3</c:v>
                </c:pt>
                <c:pt idx="490">
                  <c:v>1.4495865993772172E-2</c:v>
                </c:pt>
                <c:pt idx="491">
                  <c:v>-4.2337002540220325E-3</c:v>
                </c:pt>
                <c:pt idx="492">
                  <c:v>7.227891156462718E-3</c:v>
                </c:pt>
                <c:pt idx="493">
                  <c:v>-3.2608695652173947E-2</c:v>
                </c:pt>
                <c:pt idx="494">
                  <c:v>1.4181302498090798E-3</c:v>
                </c:pt>
                <c:pt idx="495">
                  <c:v>-2.3965141612199981E-3</c:v>
                </c:pt>
                <c:pt idx="496">
                  <c:v>1.102860886656476E-2</c:v>
                </c:pt>
                <c:pt idx="497">
                  <c:v>6.1561723728262852E-3</c:v>
                </c:pt>
                <c:pt idx="498">
                  <c:v>1.1914984972090981E-2</c:v>
                </c:pt>
                <c:pt idx="499">
                  <c:v>-1.1456454863689403E-2</c:v>
                </c:pt>
                <c:pt idx="500">
                  <c:v>-1.9959223092606448E-2</c:v>
                </c:pt>
                <c:pt idx="501">
                  <c:v>9.1974159640864084E-3</c:v>
                </c:pt>
                <c:pt idx="502">
                  <c:v>2.8534230226754831E-2</c:v>
                </c:pt>
                <c:pt idx="503">
                  <c:v>1.3713080168777925E-3</c:v>
                </c:pt>
                <c:pt idx="504">
                  <c:v>1.43263457284315E-2</c:v>
                </c:pt>
                <c:pt idx="505">
                  <c:v>-6.5427354865511544E-3</c:v>
                </c:pt>
                <c:pt idx="506">
                  <c:v>1.108091156178137E-2</c:v>
                </c:pt>
                <c:pt idx="507">
                  <c:v>-1.4267990074441683E-2</c:v>
                </c:pt>
                <c:pt idx="508">
                  <c:v>7.3421439060195048E-4</c:v>
                </c:pt>
                <c:pt idx="509">
                  <c:v>5.2405408238120899E-4</c:v>
                </c:pt>
                <c:pt idx="510">
                  <c:v>6.2853551225645621E-3</c:v>
                </c:pt>
                <c:pt idx="511">
                  <c:v>5.4132833645637035E-3</c:v>
                </c:pt>
                <c:pt idx="512">
                  <c:v>2.443570097328629E-2</c:v>
                </c:pt>
                <c:pt idx="513">
                  <c:v>-1.5059632100262732E-2</c:v>
                </c:pt>
                <c:pt idx="514">
                  <c:v>-2.1959979476654734E-2</c:v>
                </c:pt>
                <c:pt idx="515">
                  <c:v>2.9063057391669256E-2</c:v>
                </c:pt>
                <c:pt idx="516">
                  <c:v>1.9371941272430693E-2</c:v>
                </c:pt>
                <c:pt idx="517">
                  <c:v>3.3006601320264561E-3</c:v>
                </c:pt>
                <c:pt idx="518">
                  <c:v>8.9721862227094551E-3</c:v>
                </c:pt>
                <c:pt idx="519">
                  <c:v>3.8533741725126358E-3</c:v>
                </c:pt>
                <c:pt idx="520">
                  <c:v>-1.1811023622047112E-2</c:v>
                </c:pt>
                <c:pt idx="521">
                  <c:v>1.4940239043823578E-3</c:v>
                </c:pt>
                <c:pt idx="522">
                  <c:v>2.5658876181004375E-2</c:v>
                </c:pt>
                <c:pt idx="523">
                  <c:v>-1.2605449432754323E-3</c:v>
                </c:pt>
                <c:pt idx="524">
                  <c:v>1.4271844660194155E-2</c:v>
                </c:pt>
                <c:pt idx="525">
                  <c:v>1.3688140135924343E-2</c:v>
                </c:pt>
                <c:pt idx="526">
                  <c:v>1.4258734655335115E-2</c:v>
                </c:pt>
                <c:pt idx="527">
                  <c:v>2.3461502653384425E-2</c:v>
                </c:pt>
                <c:pt idx="528">
                  <c:v>-9.5515327935959959E-3</c:v>
                </c:pt>
                <c:pt idx="529">
                  <c:v>9.0925789860396566E-3</c:v>
                </c:pt>
                <c:pt idx="530">
                  <c:v>2.4574497132975326E-2</c:v>
                </c:pt>
                <c:pt idx="531">
                  <c:v>1.3147374966687497E-2</c:v>
                </c:pt>
                <c:pt idx="532">
                  <c:v>-1.1749232792634845E-2</c:v>
                </c:pt>
                <c:pt idx="533">
                  <c:v>-2.7592937627539671E-2</c:v>
                </c:pt>
                <c:pt idx="534">
                  <c:v>-2.9197080291970545E-3</c:v>
                </c:pt>
                <c:pt idx="535">
                  <c:v>2.0406295754026305E-2</c:v>
                </c:pt>
                <c:pt idx="536">
                  <c:v>8.9678055779751631E-4</c:v>
                </c:pt>
                <c:pt idx="537">
                  <c:v>-6.5406325598065251E-3</c:v>
                </c:pt>
                <c:pt idx="538">
                  <c:v>-5.4112554112550892E-4</c:v>
                </c:pt>
                <c:pt idx="539">
                  <c:v>8.7529326836313093E-3</c:v>
                </c:pt>
                <c:pt idx="540">
                  <c:v>8.9453439484632469E-5</c:v>
                </c:pt>
                <c:pt idx="541">
                  <c:v>-7.0661896243290334E-3</c:v>
                </c:pt>
                <c:pt idx="542">
                  <c:v>3.1528691108908546E-3</c:v>
                </c:pt>
                <c:pt idx="543">
                  <c:v>-1.751077586206895E-2</c:v>
                </c:pt>
                <c:pt idx="544">
                  <c:v>-5.5753587423452711E-3</c:v>
                </c:pt>
                <c:pt idx="545">
                  <c:v>1.939338235294108E-2</c:v>
                </c:pt>
                <c:pt idx="546">
                  <c:v>-1.9475250202867112E-2</c:v>
                </c:pt>
                <c:pt idx="547">
                  <c:v>9.195402298844968E-5</c:v>
                </c:pt>
                <c:pt idx="548">
                  <c:v>1.0849577050386028E-2</c:v>
                </c:pt>
                <c:pt idx="549">
                  <c:v>3.6383481899227021E-4</c:v>
                </c:pt>
                <c:pt idx="550">
                  <c:v>2.7277686852156258E-4</c:v>
                </c:pt>
                <c:pt idx="551">
                  <c:v>3.6360330879010583E-3</c:v>
                </c:pt>
                <c:pt idx="552">
                  <c:v>-1.1774295806539214E-3</c:v>
                </c:pt>
                <c:pt idx="553">
                  <c:v>4.171200580340928E-3</c:v>
                </c:pt>
                <c:pt idx="554">
                  <c:v>1.7157305400036238E-2</c:v>
                </c:pt>
                <c:pt idx="555">
                  <c:v>1.6779119318181879E-2</c:v>
                </c:pt>
                <c:pt idx="556">
                  <c:v>-1.7026106696935273E-2</c:v>
                </c:pt>
                <c:pt idx="557">
                  <c:v>7.4613608100906337E-3</c:v>
                </c:pt>
                <c:pt idx="558">
                  <c:v>4.1438899664962836E-3</c:v>
                </c:pt>
                <c:pt idx="559">
                  <c:v>-2.7219246641496664E-3</c:v>
                </c:pt>
                <c:pt idx="560">
                  <c:v>-9.9489346715970761E-3</c:v>
                </c:pt>
                <c:pt idx="561">
                  <c:v>1.7785682525572888E-4</c:v>
                </c:pt>
                <c:pt idx="562">
                  <c:v>-1.6982306392815838E-2</c:v>
                </c:pt>
                <c:pt idx="563">
                  <c:v>1.8361070911722122E-2</c:v>
                </c:pt>
                <c:pt idx="564">
                  <c:v>-1.3411493027799981E-2</c:v>
                </c:pt>
                <c:pt idx="565">
                  <c:v>3.2319049333813465E-2</c:v>
                </c:pt>
                <c:pt idx="566">
                  <c:v>1.2121740647074164E-2</c:v>
                </c:pt>
                <c:pt idx="567">
                  <c:v>-3.6102016198517939E-2</c:v>
                </c:pt>
                <c:pt idx="568">
                  <c:v>2.1006525431304102E-2</c:v>
                </c:pt>
                <c:pt idx="569">
                  <c:v>-1.0506040973559783E-2</c:v>
                </c:pt>
                <c:pt idx="570">
                  <c:v>-2.5570695452132419E-2</c:v>
                </c:pt>
                <c:pt idx="571">
                  <c:v>-2.3154453827294974E-2</c:v>
                </c:pt>
                <c:pt idx="572">
                  <c:v>2.3238520171036114E-3</c:v>
                </c:pt>
                <c:pt idx="573">
                  <c:v>-3.1531113790225218E-3</c:v>
                </c:pt>
                <c:pt idx="574">
                  <c:v>-1.7676062889571131E-3</c:v>
                </c:pt>
                <c:pt idx="575">
                  <c:v>3.0754892823858793E-3</c:v>
                </c:pt>
                <c:pt idx="576">
                  <c:v>2.7594536839171235E-2</c:v>
                </c:pt>
                <c:pt idx="577">
                  <c:v>2.8661844484629384E-2</c:v>
                </c:pt>
                <c:pt idx="578">
                  <c:v>-9.2291465236881143E-3</c:v>
                </c:pt>
                <c:pt idx="579">
                  <c:v>-7.4520936834634455E-3</c:v>
                </c:pt>
                <c:pt idx="580">
                  <c:v>3.0389703253486111E-3</c:v>
                </c:pt>
                <c:pt idx="581">
                  <c:v>-1.1673498485118561E-2</c:v>
                </c:pt>
                <c:pt idx="582">
                  <c:v>-2.2811288432062038E-2</c:v>
                </c:pt>
                <c:pt idx="583">
                  <c:v>-5.6283447130466291E-3</c:v>
                </c:pt>
                <c:pt idx="584">
                  <c:v>3.9899786582536789E-2</c:v>
                </c:pt>
                <c:pt idx="585">
                  <c:v>-2.3289015793700352E-2</c:v>
                </c:pt>
                <c:pt idx="586">
                  <c:v>1.8454229855655147E-2</c:v>
                </c:pt>
                <c:pt idx="587">
                  <c:v>1.5249372084678914E-2</c:v>
                </c:pt>
                <c:pt idx="588">
                  <c:v>1.2369676621311054E-3</c:v>
                </c:pt>
                <c:pt idx="589">
                  <c:v>-9.971761383692157E-3</c:v>
                </c:pt>
                <c:pt idx="590">
                  <c:v>-1.1587485515642815E-3</c:v>
                </c:pt>
                <c:pt idx="591">
                  <c:v>-2.0346243084062077E-2</c:v>
                </c:pt>
                <c:pt idx="592">
                  <c:v>9.928948806704252E-3</c:v>
                </c:pt>
                <c:pt idx="593">
                  <c:v>4.0137097501578234E-2</c:v>
                </c:pt>
                <c:pt idx="594">
                  <c:v>-2.2459243843218735E-2</c:v>
                </c:pt>
                <c:pt idx="595">
                  <c:v>3.1047635944290164E-3</c:v>
                </c:pt>
                <c:pt idx="596">
                  <c:v>-1.1496285815351115E-3</c:v>
                </c:pt>
                <c:pt idx="597">
                  <c:v>1.5493581230632936E-2</c:v>
                </c:pt>
                <c:pt idx="598">
                  <c:v>-7.4978204010461846E-3</c:v>
                </c:pt>
                <c:pt idx="599">
                  <c:v>-8.4328882642306091E-3</c:v>
                </c:pt>
                <c:pt idx="600">
                  <c:v>2.3387668320340227E-2</c:v>
                </c:pt>
                <c:pt idx="601">
                  <c:v>6.9252077562320657E-4</c:v>
                </c:pt>
                <c:pt idx="602">
                  <c:v>-2.1020761245674646E-2</c:v>
                </c:pt>
                <c:pt idx="603">
                  <c:v>3.1810550499248968E-2</c:v>
                </c:pt>
                <c:pt idx="604">
                  <c:v>-5.2239445062943757E-3</c:v>
                </c:pt>
                <c:pt idx="605">
                  <c:v>3.3574380165288797E-3</c:v>
                </c:pt>
                <c:pt idx="606">
                  <c:v>-2.2908622908622944E-2</c:v>
                </c:pt>
                <c:pt idx="607">
                  <c:v>2.1074815595363505E-2</c:v>
                </c:pt>
                <c:pt idx="608">
                  <c:v>-2.8465772273821854E-2</c:v>
                </c:pt>
                <c:pt idx="609">
                  <c:v>-5.3996636275117638E-3</c:v>
                </c:pt>
                <c:pt idx="610">
                  <c:v>5.7048771804912857E-2</c:v>
                </c:pt>
                <c:pt idx="611">
                  <c:v>-1.7344447250989381E-2</c:v>
                </c:pt>
                <c:pt idx="612">
                  <c:v>1.4308970953645694E-2</c:v>
                </c:pt>
                <c:pt idx="613">
                  <c:v>-1.7739483020780544E-2</c:v>
                </c:pt>
                <c:pt idx="614">
                  <c:v>-3.5259717922255795E-3</c:v>
                </c:pt>
                <c:pt idx="615">
                  <c:v>3.6247518771037601E-3</c:v>
                </c:pt>
                <c:pt idx="616">
                  <c:v>8.8571674262618583E-3</c:v>
                </c:pt>
                <c:pt idx="617">
                  <c:v>9.4613024207297336E-3</c:v>
                </c:pt>
                <c:pt idx="618">
                  <c:v>-5.4884742041713119E-3</c:v>
                </c:pt>
                <c:pt idx="619">
                  <c:v>4.2452029206996311E-3</c:v>
                </c:pt>
                <c:pt idx="620">
                  <c:v>1.606357795062463E-3</c:v>
                </c:pt>
                <c:pt idx="621">
                  <c:v>-3.4607917616273909E-3</c:v>
                </c:pt>
                <c:pt idx="622">
                  <c:v>-5.0821616127394442E-4</c:v>
                </c:pt>
                <c:pt idx="623">
                  <c:v>5.9322033898290272E-4</c:v>
                </c:pt>
                <c:pt idx="624">
                  <c:v>5.6745998136698006E-3</c:v>
                </c:pt>
                <c:pt idx="625">
                  <c:v>1.0948290382348125E-2</c:v>
                </c:pt>
                <c:pt idx="626">
                  <c:v>-1.9993335554815417E-3</c:v>
                </c:pt>
                <c:pt idx="627">
                  <c:v>-8.84808013355598E-3</c:v>
                </c:pt>
                <c:pt idx="628">
                  <c:v>-2.3749368367862456E-2</c:v>
                </c:pt>
                <c:pt idx="629">
                  <c:v>6.5562456866805618E-3</c:v>
                </c:pt>
                <c:pt idx="630">
                  <c:v>2.1683236201576861E-2</c:v>
                </c:pt>
                <c:pt idx="631">
                  <c:v>1.5854374633000656E-2</c:v>
                </c:pt>
                <c:pt idx="632">
                  <c:v>-4.6242774566472855E-3</c:v>
                </c:pt>
                <c:pt idx="633">
                  <c:v>1.6260162601625883E-2</c:v>
                </c:pt>
                <c:pt idx="634">
                  <c:v>1.2244897959183598E-2</c:v>
                </c:pt>
                <c:pt idx="635">
                  <c:v>-2.2741935483870934E-2</c:v>
                </c:pt>
                <c:pt idx="636">
                  <c:v>-7.0143588050833872E-3</c:v>
                </c:pt>
                <c:pt idx="637">
                  <c:v>1.4958863126401933E-3</c:v>
                </c:pt>
                <c:pt idx="638">
                  <c:v>2.8877271595718179E-2</c:v>
                </c:pt>
                <c:pt idx="639">
                  <c:v>6.8553915638358554E-3</c:v>
                </c:pt>
                <c:pt idx="640">
                  <c:v>-2.4991989746875998E-2</c:v>
                </c:pt>
                <c:pt idx="641">
                  <c:v>-4.9293460400923195E-4</c:v>
                </c:pt>
                <c:pt idx="642">
                  <c:v>4.1098142363964474E-3</c:v>
                </c:pt>
                <c:pt idx="643">
                  <c:v>-8.1859855926647018E-4</c:v>
                </c:pt>
                <c:pt idx="644">
                  <c:v>4.7517614288055121E-3</c:v>
                </c:pt>
                <c:pt idx="645">
                  <c:v>2.1771037181996133E-2</c:v>
                </c:pt>
                <c:pt idx="646">
                  <c:v>-7.453515282100398E-2</c:v>
                </c:pt>
                <c:pt idx="647">
                  <c:v>-0.10726912132448041</c:v>
                </c:pt>
                <c:pt idx="648">
                  <c:v>-4.2209987443253216E-2</c:v>
                </c:pt>
                <c:pt idx="649">
                  <c:v>4.3364259782170178E-2</c:v>
                </c:pt>
                <c:pt idx="650">
                  <c:v>-3.2862942199882728E-3</c:v>
                </c:pt>
                <c:pt idx="651">
                  <c:v>6.7882079131109663E-4</c:v>
                </c:pt>
                <c:pt idx="652">
                  <c:v>1.4633200891559284E-2</c:v>
                </c:pt>
                <c:pt idx="653">
                  <c:v>-1.5950334288443169E-2</c:v>
                </c:pt>
                <c:pt idx="654">
                  <c:v>1.5335339221586031E-2</c:v>
                </c:pt>
                <c:pt idx="655">
                  <c:v>1.3096262307618733E-2</c:v>
                </c:pt>
                <c:pt idx="656">
                  <c:v>4.576335157576894E-2</c:v>
                </c:pt>
                <c:pt idx="657">
                  <c:v>1.5338807182170289E-3</c:v>
                </c:pt>
                <c:pt idx="658">
                  <c:v>5.4954954954955504E-3</c:v>
                </c:pt>
                <c:pt idx="659">
                  <c:v>-1.576919630857454E-2</c:v>
                </c:pt>
                <c:pt idx="660">
                  <c:v>-5.1888939462902961E-3</c:v>
                </c:pt>
                <c:pt idx="661">
                  <c:v>-7.4121522693997299E-3</c:v>
                </c:pt>
                <c:pt idx="662">
                  <c:v>2.8026182354568219E-2</c:v>
                </c:pt>
                <c:pt idx="663">
                  <c:v>3.407766119630562E-3</c:v>
                </c:pt>
                <c:pt idx="664">
                  <c:v>1.5104120117972908E-2</c:v>
                </c:pt>
                <c:pt idx="665">
                  <c:v>-1.6728297235428791E-3</c:v>
                </c:pt>
                <c:pt idx="666">
                  <c:v>-1.1464855807390428E-3</c:v>
                </c:pt>
                <c:pt idx="667">
                  <c:v>2.1808228853964273E-2</c:v>
                </c:pt>
                <c:pt idx="668">
                  <c:v>-3.810593623088232E-2</c:v>
                </c:pt>
                <c:pt idx="669">
                  <c:v>-1.607977003233918E-2</c:v>
                </c:pt>
                <c:pt idx="670">
                  <c:v>-6.2083447457318419E-3</c:v>
                </c:pt>
                <c:pt idx="671">
                  <c:v>-7.8089113458887915E-3</c:v>
                </c:pt>
                <c:pt idx="672">
                  <c:v>-3.7962962962962976E-3</c:v>
                </c:pt>
                <c:pt idx="673">
                  <c:v>-7.9003624872200362E-3</c:v>
                </c:pt>
                <c:pt idx="674">
                  <c:v>1.8081319093123494E-2</c:v>
                </c:pt>
                <c:pt idx="675">
                  <c:v>3.4048035336339488E-2</c:v>
                </c:pt>
                <c:pt idx="676">
                  <c:v>1.7976328201477321E-2</c:v>
                </c:pt>
                <c:pt idx="677">
                  <c:v>2.4215403444356909E-2</c:v>
                </c:pt>
                <c:pt idx="678">
                  <c:v>5.3772618641174663E-3</c:v>
                </c:pt>
                <c:pt idx="679">
                  <c:v>-2.0375244078445487E-3</c:v>
                </c:pt>
                <c:pt idx="680">
                  <c:v>3.4623564440663612E-2</c:v>
                </c:pt>
                <c:pt idx="681">
                  <c:v>2.3515869100476872E-2</c:v>
                </c:pt>
                <c:pt idx="682">
                  <c:v>6.0250642673522758E-3</c:v>
                </c:pt>
                <c:pt idx="683">
                  <c:v>-7.9853070350566213E-4</c:v>
                </c:pt>
                <c:pt idx="684">
                  <c:v>-4.7950131862861678E-3</c:v>
                </c:pt>
                <c:pt idx="685">
                  <c:v>7.7892877218341816E-3</c:v>
                </c:pt>
                <c:pt idx="686">
                  <c:v>2.4701195219123395E-3</c:v>
                </c:pt>
                <c:pt idx="687">
                  <c:v>-7.1536443843892572E-3</c:v>
                </c:pt>
                <c:pt idx="688">
                  <c:v>5.684092546633579E-2</c:v>
                </c:pt>
                <c:pt idx="689">
                  <c:v>5.2268767517611447E-3</c:v>
                </c:pt>
                <c:pt idx="690">
                  <c:v>-1.0097965335342685E-2</c:v>
                </c:pt>
                <c:pt idx="691">
                  <c:v>3.0222289890377674E-2</c:v>
                </c:pt>
                <c:pt idx="692">
                  <c:v>-8.20217246730226E-3</c:v>
                </c:pt>
                <c:pt idx="693">
                  <c:v>1.4006854418119552E-2</c:v>
                </c:pt>
                <c:pt idx="694">
                  <c:v>1.4107274063188902E-2</c:v>
                </c:pt>
                <c:pt idx="695">
                  <c:v>-7.2453267642391683E-4</c:v>
                </c:pt>
                <c:pt idx="696">
                  <c:v>1.6603828306264612E-2</c:v>
                </c:pt>
                <c:pt idx="697">
                  <c:v>8.2733043292204655E-3</c:v>
                </c:pt>
                <c:pt idx="698">
                  <c:v>1.2732545801796835E-3</c:v>
                </c:pt>
                <c:pt idx="699">
                  <c:v>9.1840339102788882E-3</c:v>
                </c:pt>
                <c:pt idx="700">
                  <c:v>1.638081904095201E-2</c:v>
                </c:pt>
                <c:pt idx="701">
                  <c:v>-1.2397548040499196E-3</c:v>
                </c:pt>
                <c:pt idx="702">
                  <c:v>-1.7240190331700989E-3</c:v>
                </c:pt>
                <c:pt idx="703">
                  <c:v>-5.6645482177396511E-3</c:v>
                </c:pt>
                <c:pt idx="704">
                  <c:v>-2.7789356676393151E-3</c:v>
                </c:pt>
                <c:pt idx="705">
                  <c:v>1.9158422739306014E-2</c:v>
                </c:pt>
                <c:pt idx="706">
                  <c:v>-2.1874359149634204E-2</c:v>
                </c:pt>
                <c:pt idx="707">
                  <c:v>1.2230064994059653E-2</c:v>
                </c:pt>
                <c:pt idx="708">
                  <c:v>8.1469207401270172E-3</c:v>
                </c:pt>
                <c:pt idx="709">
                  <c:v>-1.0957403095466223E-3</c:v>
                </c:pt>
                <c:pt idx="710">
                  <c:v>-1.782531194295911E-2</c:v>
                </c:pt>
                <c:pt idx="711">
                  <c:v>-1.5775513053189916E-2</c:v>
                </c:pt>
                <c:pt idx="712">
                  <c:v>-1.1134751773049567E-2</c:v>
                </c:pt>
                <c:pt idx="713">
                  <c:v>7.0573047407301193E-2</c:v>
                </c:pt>
                <c:pt idx="714">
                  <c:v>9.6469484826153806E-2</c:v>
                </c:pt>
                <c:pt idx="715">
                  <c:v>-2.3522942506262523E-2</c:v>
                </c:pt>
                <c:pt idx="716">
                  <c:v>1.364034538856207E-2</c:v>
                </c:pt>
                <c:pt idx="717">
                  <c:v>2.9320987654321007E-2</c:v>
                </c:pt>
                <c:pt idx="718">
                  <c:v>-1.7991004497751151E-2</c:v>
                </c:pt>
                <c:pt idx="719">
                  <c:v>3.6030534351145782E-3</c:v>
                </c:pt>
                <c:pt idx="720">
                  <c:v>-1.825483753195023E-4</c:v>
                </c:pt>
                <c:pt idx="721">
                  <c:v>-4.1385186537642449E-3</c:v>
                </c:pt>
                <c:pt idx="722">
                  <c:v>4.1557171667787607E-3</c:v>
                </c:pt>
                <c:pt idx="723">
                  <c:v>2.3979063964457481E-2</c:v>
                </c:pt>
                <c:pt idx="724">
                  <c:v>-3.185735512630028E-2</c:v>
                </c:pt>
                <c:pt idx="725">
                  <c:v>1.3076309165694688E-2</c:v>
                </c:pt>
                <c:pt idx="726">
                  <c:v>1.5392073688037744E-2</c:v>
                </c:pt>
                <c:pt idx="727">
                  <c:v>4.2611601814275479E-2</c:v>
                </c:pt>
                <c:pt idx="728">
                  <c:v>5.3806525472237521E-3</c:v>
                </c:pt>
                <c:pt idx="729">
                  <c:v>-1.0191300387155544E-2</c:v>
                </c:pt>
                <c:pt idx="730">
                  <c:v>6.7874604544146955E-3</c:v>
                </c:pt>
                <c:pt idx="731">
                  <c:v>-1.5368793921042068E-2</c:v>
                </c:pt>
                <c:pt idx="732">
                  <c:v>3.82963908552858E-3</c:v>
                </c:pt>
                <c:pt idx="733">
                  <c:v>1.0000000000000009E-2</c:v>
                </c:pt>
                <c:pt idx="734">
                  <c:v>5.7231156641674996E-3</c:v>
                </c:pt>
                <c:pt idx="735">
                  <c:v>1.2063961759517516E-2</c:v>
                </c:pt>
                <c:pt idx="736">
                  <c:v>-3.025021085184143E-2</c:v>
                </c:pt>
                <c:pt idx="737">
                  <c:v>1.2987765988287769E-2</c:v>
                </c:pt>
                <c:pt idx="738">
                  <c:v>2.23227061988438E-2</c:v>
                </c:pt>
                <c:pt idx="739">
                  <c:v>-1.2317339454677834E-2</c:v>
                </c:pt>
                <c:pt idx="740">
                  <c:v>1.1337225780860827E-4</c:v>
                </c:pt>
                <c:pt idx="741">
                  <c:v>9.7489089157172248E-3</c:v>
                </c:pt>
                <c:pt idx="742">
                  <c:v>-1.0272242492281869E-2</c:v>
                </c:pt>
                <c:pt idx="743">
                  <c:v>-5.0362976406533533E-2</c:v>
                </c:pt>
                <c:pt idx="744">
                  <c:v>1.3079311992355347E-2</c:v>
                </c:pt>
                <c:pt idx="745">
                  <c:v>8.25325708895841E-3</c:v>
                </c:pt>
                <c:pt idx="746">
                  <c:v>3.5081564637782225E-3</c:v>
                </c:pt>
                <c:pt idx="747">
                  <c:v>1.8761288818970989E-2</c:v>
                </c:pt>
                <c:pt idx="748">
                  <c:v>-2.7452101801543893E-3</c:v>
                </c:pt>
                <c:pt idx="749">
                  <c:v>-2.3455869702357024E-2</c:v>
                </c:pt>
                <c:pt idx="750">
                  <c:v>-2.2140004698144256E-2</c:v>
                </c:pt>
                <c:pt idx="751">
                  <c:v>-8.1076211638940743E-3</c:v>
                </c:pt>
              </c:numCache>
            </c:numRef>
          </c:xVal>
          <c:yVal>
            <c:numRef>
              <c:f>'Pair trade'!$I$5:$I$756</c:f>
              <c:numCache>
                <c:formatCode>0.00%</c:formatCode>
                <c:ptCount val="752"/>
                <c:pt idx="0">
                  <c:v>-1.3345968569849154E-2</c:v>
                </c:pt>
                <c:pt idx="1">
                  <c:v>-5.7227469185208824E-2</c:v>
                </c:pt>
                <c:pt idx="2">
                  <c:v>1.163086849477879E-2</c:v>
                </c:pt>
                <c:pt idx="3">
                  <c:v>-2.106411547499154E-2</c:v>
                </c:pt>
                <c:pt idx="4">
                  <c:v>-1.6545220745820877E-2</c:v>
                </c:pt>
                <c:pt idx="5">
                  <c:v>5.735704323570423E-2</c:v>
                </c:pt>
                <c:pt idx="6">
                  <c:v>8.5737840065953641E-3</c:v>
                </c:pt>
                <c:pt idx="7">
                  <c:v>-2.7791401013568806E-2</c:v>
                </c:pt>
                <c:pt idx="8">
                  <c:v>-2.3709433327728235E-2</c:v>
                </c:pt>
                <c:pt idx="9">
                  <c:v>-1.8945918015845664E-2</c:v>
                </c:pt>
                <c:pt idx="10">
                  <c:v>-1.4571629213483095E-2</c:v>
                </c:pt>
                <c:pt idx="11">
                  <c:v>-6.2355246748619919E-3</c:v>
                </c:pt>
                <c:pt idx="12">
                  <c:v>-1.5955539619935455E-2</c:v>
                </c:pt>
                <c:pt idx="13">
                  <c:v>-3.5525596647840718E-3</c:v>
                </c:pt>
                <c:pt idx="14">
                  <c:v>7.7703629216563375E-3</c:v>
                </c:pt>
                <c:pt idx="15">
                  <c:v>1.1157474600870909E-2</c:v>
                </c:pt>
                <c:pt idx="16">
                  <c:v>6.7910648605005841E-2</c:v>
                </c:pt>
                <c:pt idx="17">
                  <c:v>4.4018817204301008E-2</c:v>
                </c:pt>
                <c:pt idx="18">
                  <c:v>6.1876408110717707E-2</c:v>
                </c:pt>
                <c:pt idx="19">
                  <c:v>2.2580889596120146E-2</c:v>
                </c:pt>
                <c:pt idx="20">
                  <c:v>2.2452760281585826E-2</c:v>
                </c:pt>
                <c:pt idx="21">
                  <c:v>-2.8192491665458674E-2</c:v>
                </c:pt>
                <c:pt idx="22">
                  <c:v>-1.3722126929674117E-2</c:v>
                </c:pt>
                <c:pt idx="23">
                  <c:v>-4.6124763705105432E-3</c:v>
                </c:pt>
                <c:pt idx="24">
                  <c:v>-2.2257672439987664E-2</c:v>
                </c:pt>
                <c:pt idx="25">
                  <c:v>4.5761790070701469E-2</c:v>
                </c:pt>
                <c:pt idx="26">
                  <c:v>-5.2005943536403976E-4</c:v>
                </c:pt>
                <c:pt idx="27">
                  <c:v>-8.1468817364156787E-2</c:v>
                </c:pt>
                <c:pt idx="28">
                  <c:v>-1.9179412478756874E-2</c:v>
                </c:pt>
                <c:pt idx="29">
                  <c:v>3.0940594059405857E-2</c:v>
                </c:pt>
                <c:pt idx="30">
                  <c:v>1.4645858343337315E-2</c:v>
                </c:pt>
                <c:pt idx="31">
                  <c:v>-3.27338696955356E-2</c:v>
                </c:pt>
                <c:pt idx="32">
                  <c:v>1.0030172062301279E-2</c:v>
                </c:pt>
                <c:pt idx="33">
                  <c:v>-1.8084934603584624E-2</c:v>
                </c:pt>
                <c:pt idx="34">
                  <c:v>-6.4956421641177986E-3</c:v>
                </c:pt>
                <c:pt idx="35">
                  <c:v>3.7242406687081342E-3</c:v>
                </c:pt>
                <c:pt idx="36">
                  <c:v>6.1840369393139749E-2</c:v>
                </c:pt>
                <c:pt idx="37">
                  <c:v>-1.017238701661749E-2</c:v>
                </c:pt>
                <c:pt idx="38">
                  <c:v>-2.9104887424492021E-2</c:v>
                </c:pt>
                <c:pt idx="39">
                  <c:v>5.2197802197802234E-2</c:v>
                </c:pt>
                <c:pt idx="40">
                  <c:v>-3.3558593150053828E-2</c:v>
                </c:pt>
                <c:pt idx="41">
                  <c:v>-3.7266587206992385E-2</c:v>
                </c:pt>
                <c:pt idx="42">
                  <c:v>-0.10003301419610422</c:v>
                </c:pt>
                <c:pt idx="43">
                  <c:v>-3.8517975055025744E-3</c:v>
                </c:pt>
                <c:pt idx="44">
                  <c:v>6.9232185601178386E-2</c:v>
                </c:pt>
                <c:pt idx="45">
                  <c:v>6.1994144997417067E-3</c:v>
                </c:pt>
                <c:pt idx="46">
                  <c:v>-6.9313708711278288E-3</c:v>
                </c:pt>
                <c:pt idx="47">
                  <c:v>-6.2817750969409669E-2</c:v>
                </c:pt>
                <c:pt idx="48">
                  <c:v>8.826774549466565E-3</c:v>
                </c:pt>
                <c:pt idx="49">
                  <c:v>5.7692307692307709E-2</c:v>
                </c:pt>
                <c:pt idx="50">
                  <c:v>3.343386471348575E-2</c:v>
                </c:pt>
                <c:pt idx="51">
                  <c:v>2.4347536062703234E-2</c:v>
                </c:pt>
                <c:pt idx="52">
                  <c:v>-1.8722018722018285E-3</c:v>
                </c:pt>
                <c:pt idx="53">
                  <c:v>2.8625020388191036E-2</c:v>
                </c:pt>
                <c:pt idx="54">
                  <c:v>-1.8631570601760017E-2</c:v>
                </c:pt>
                <c:pt idx="55">
                  <c:v>1.551139117789635E-2</c:v>
                </c:pt>
                <c:pt idx="56">
                  <c:v>-1.5115354017502081E-2</c:v>
                </c:pt>
                <c:pt idx="57">
                  <c:v>5.8966074313409056E-3</c:v>
                </c:pt>
                <c:pt idx="58">
                  <c:v>5.821890307556421E-2</c:v>
                </c:pt>
                <c:pt idx="59">
                  <c:v>-3.4527242373653011E-2</c:v>
                </c:pt>
                <c:pt idx="60">
                  <c:v>-2.2793366344415755E-3</c:v>
                </c:pt>
                <c:pt idx="61">
                  <c:v>9.3745076414053496E-3</c:v>
                </c:pt>
                <c:pt idx="62">
                  <c:v>1.9043159291344702E-2</c:v>
                </c:pt>
                <c:pt idx="63">
                  <c:v>-5.330474075208691E-2</c:v>
                </c:pt>
                <c:pt idx="64">
                  <c:v>-4.3443087128873126E-2</c:v>
                </c:pt>
                <c:pt idx="65">
                  <c:v>-2.1989174560216429E-2</c:v>
                </c:pt>
                <c:pt idx="66">
                  <c:v>-5.7938429609132314E-3</c:v>
                </c:pt>
                <c:pt idx="67">
                  <c:v>-1.8874488997129735E-2</c:v>
                </c:pt>
                <c:pt idx="68">
                  <c:v>5.5851063829788217E-3</c:v>
                </c:pt>
                <c:pt idx="69">
                  <c:v>2.653618972053251E-2</c:v>
                </c:pt>
                <c:pt idx="70">
                  <c:v>-2.9714874613534836E-2</c:v>
                </c:pt>
                <c:pt idx="71">
                  <c:v>-8.7626128518322188E-3</c:v>
                </c:pt>
                <c:pt idx="72">
                  <c:v>4.9022234128047293E-2</c:v>
                </c:pt>
                <c:pt idx="73">
                  <c:v>2.4770173646578186E-2</c:v>
                </c:pt>
                <c:pt idx="74">
                  <c:v>-6.4540244206329422E-2</c:v>
                </c:pt>
                <c:pt idx="75">
                  <c:v>-1.8025217545729055E-2</c:v>
                </c:pt>
                <c:pt idx="76">
                  <c:v>1.7451849172619438E-2</c:v>
                </c:pt>
                <c:pt idx="77">
                  <c:v>-4.6569498755776761E-2</c:v>
                </c:pt>
                <c:pt idx="78">
                  <c:v>1.7710663683818684E-3</c:v>
                </c:pt>
                <c:pt idx="79">
                  <c:v>7.6300362891970064E-3</c:v>
                </c:pt>
                <c:pt idx="80">
                  <c:v>-6.2055591467356286E-2</c:v>
                </c:pt>
                <c:pt idx="81">
                  <c:v>4.1646155360834936E-2</c:v>
                </c:pt>
                <c:pt idx="82">
                  <c:v>1.7202268431002032E-2</c:v>
                </c:pt>
                <c:pt idx="83">
                  <c:v>3.6981973610852981E-2</c:v>
                </c:pt>
                <c:pt idx="84">
                  <c:v>-5.9498207885304688E-2</c:v>
                </c:pt>
                <c:pt idx="85">
                  <c:v>-3.3060213414634165E-2</c:v>
                </c:pt>
                <c:pt idx="86">
                  <c:v>-4.7590895654744281E-2</c:v>
                </c:pt>
                <c:pt idx="87">
                  <c:v>2.4415476929443347E-2</c:v>
                </c:pt>
                <c:pt idx="88">
                  <c:v>-2.342961017976164E-2</c:v>
                </c:pt>
                <c:pt idx="89">
                  <c:v>2.8128231644260593E-2</c:v>
                </c:pt>
                <c:pt idx="90">
                  <c:v>8.4490042245020991E-2</c:v>
                </c:pt>
                <c:pt idx="91">
                  <c:v>-2.8937117417918712E-2</c:v>
                </c:pt>
                <c:pt idx="92">
                  <c:v>2.8939828080229324E-2</c:v>
                </c:pt>
                <c:pt idx="93">
                  <c:v>-3.8893530121600239E-2</c:v>
                </c:pt>
                <c:pt idx="94">
                  <c:v>1.0044427274483292E-2</c:v>
                </c:pt>
                <c:pt idx="95">
                  <c:v>2.8590552686938109E-2</c:v>
                </c:pt>
                <c:pt idx="96">
                  <c:v>8.1807195314680392E-3</c:v>
                </c:pt>
                <c:pt idx="97">
                  <c:v>-5.0714615029967547E-3</c:v>
                </c:pt>
                <c:pt idx="98">
                  <c:v>2.9193697868396651E-2</c:v>
                </c:pt>
                <c:pt idx="99">
                  <c:v>6.5285907248986863E-2</c:v>
                </c:pt>
                <c:pt idx="100">
                  <c:v>2.3161453930684806E-2</c:v>
                </c:pt>
                <c:pt idx="101">
                  <c:v>-2.6850627891606083E-2</c:v>
                </c:pt>
                <c:pt idx="102">
                  <c:v>-1.4432464555565017E-2</c:v>
                </c:pt>
                <c:pt idx="103">
                  <c:v>4.8410715823929529E-2</c:v>
                </c:pt>
                <c:pt idx="104">
                  <c:v>-2.9578506285432571E-3</c:v>
                </c:pt>
                <c:pt idx="105">
                  <c:v>-2.1013597033374465E-2</c:v>
                </c:pt>
                <c:pt idx="106">
                  <c:v>8.6700336700336056E-3</c:v>
                </c:pt>
                <c:pt idx="107">
                  <c:v>-2.8623883835433461E-2</c:v>
                </c:pt>
                <c:pt idx="108">
                  <c:v>-2.1907216494845505E-2</c:v>
                </c:pt>
                <c:pt idx="109">
                  <c:v>-5.4633289415898068E-2</c:v>
                </c:pt>
                <c:pt idx="110">
                  <c:v>-9.3932918331320225E-2</c:v>
                </c:pt>
                <c:pt idx="111">
                  <c:v>-2.1534044298605393E-2</c:v>
                </c:pt>
                <c:pt idx="112">
                  <c:v>1.4462376860197024E-2</c:v>
                </c:pt>
                <c:pt idx="113">
                  <c:v>-7.3553719008264351E-2</c:v>
                </c:pt>
                <c:pt idx="114">
                  <c:v>6.3559322033897026E-3</c:v>
                </c:pt>
                <c:pt idx="115">
                  <c:v>1.0858725761772936E-2</c:v>
                </c:pt>
                <c:pt idx="116">
                  <c:v>3.2883919763238012E-4</c:v>
                </c:pt>
                <c:pt idx="117">
                  <c:v>2.2901599824676655E-2</c:v>
                </c:pt>
                <c:pt idx="118">
                  <c:v>5.9132297803963674E-2</c:v>
                </c:pt>
                <c:pt idx="119">
                  <c:v>-1.0114291493880878E-2</c:v>
                </c:pt>
                <c:pt idx="120">
                  <c:v>-3.095943598651274E-2</c:v>
                </c:pt>
                <c:pt idx="121">
                  <c:v>-3.9751159848165463E-2</c:v>
                </c:pt>
                <c:pt idx="122">
                  <c:v>1.7568903041618178E-3</c:v>
                </c:pt>
                <c:pt idx="123">
                  <c:v>1.7538090540392348E-2</c:v>
                </c:pt>
                <c:pt idx="124">
                  <c:v>1.2926855542389371E-2</c:v>
                </c:pt>
                <c:pt idx="125">
                  <c:v>-6.3809422524729875E-4</c:v>
                </c:pt>
                <c:pt idx="126">
                  <c:v>3.6075343194636567E-2</c:v>
                </c:pt>
                <c:pt idx="127">
                  <c:v>-1.2530813475760016E-2</c:v>
                </c:pt>
                <c:pt idx="128">
                  <c:v>-9.6733929685876019E-3</c:v>
                </c:pt>
                <c:pt idx="129">
                  <c:v>-1.2498687112698192E-2</c:v>
                </c:pt>
                <c:pt idx="130">
                  <c:v>-2.7866411401829327E-2</c:v>
                </c:pt>
                <c:pt idx="131">
                  <c:v>-1.9365426695842514E-2</c:v>
                </c:pt>
                <c:pt idx="132">
                  <c:v>3.759901818587541E-2</c:v>
                </c:pt>
                <c:pt idx="133">
                  <c:v>1.612903225806539E-3</c:v>
                </c:pt>
                <c:pt idx="134">
                  <c:v>6.2479871175523227E-2</c:v>
                </c:pt>
                <c:pt idx="135">
                  <c:v>2.152167323431331E-2</c:v>
                </c:pt>
                <c:pt idx="136">
                  <c:v>-3.1849653808110778E-2</c:v>
                </c:pt>
                <c:pt idx="137">
                  <c:v>-1.4814058030241051E-2</c:v>
                </c:pt>
                <c:pt idx="138">
                  <c:v>8.6072798921497107E-3</c:v>
                </c:pt>
                <c:pt idx="139">
                  <c:v>-3.7631091918568949E-2</c:v>
                </c:pt>
                <c:pt idx="140">
                  <c:v>4.4017094017094083E-2</c:v>
                </c:pt>
                <c:pt idx="141">
                  <c:v>4.8710601719197832E-2</c:v>
                </c:pt>
                <c:pt idx="142">
                  <c:v>-4.0007806401249901E-3</c:v>
                </c:pt>
                <c:pt idx="143">
                  <c:v>1.146272166160478E-2</c:v>
                </c:pt>
                <c:pt idx="144">
                  <c:v>-2.5862068965517238E-2</c:v>
                </c:pt>
                <c:pt idx="145">
                  <c:v>5.1705279904545876E-3</c:v>
                </c:pt>
                <c:pt idx="146">
                  <c:v>1.7311306756355727E-2</c:v>
                </c:pt>
                <c:pt idx="147">
                  <c:v>-1.5947102294826876E-2</c:v>
                </c:pt>
                <c:pt idx="148">
                  <c:v>1.4920948616600649E-2</c:v>
                </c:pt>
                <c:pt idx="149">
                  <c:v>-1.8401324116444351E-2</c:v>
                </c:pt>
                <c:pt idx="150">
                  <c:v>7.0620908549891004E-2</c:v>
                </c:pt>
                <c:pt idx="151">
                  <c:v>-1.7880303872521708E-2</c:v>
                </c:pt>
                <c:pt idx="152">
                  <c:v>2.6223941137628604E-2</c:v>
                </c:pt>
                <c:pt idx="153">
                  <c:v>-1.0111223458038054E-3</c:v>
                </c:pt>
                <c:pt idx="154">
                  <c:v>-1.0121457489878583E-2</c:v>
                </c:pt>
                <c:pt idx="155">
                  <c:v>-1.0039040713887282E-2</c:v>
                </c:pt>
                <c:pt idx="156">
                  <c:v>7.8873239436620945E-3</c:v>
                </c:pt>
                <c:pt idx="157">
                  <c:v>-3.7637413825228339E-2</c:v>
                </c:pt>
                <c:pt idx="158">
                  <c:v>-2.2265246853823806E-2</c:v>
                </c:pt>
                <c:pt idx="159">
                  <c:v>1.3366336633663378E-2</c:v>
                </c:pt>
                <c:pt idx="160">
                  <c:v>4.0058622374208319E-3</c:v>
                </c:pt>
                <c:pt idx="161">
                  <c:v>2.6080186843129516E-2</c:v>
                </c:pt>
                <c:pt idx="162">
                  <c:v>-6.5345220030349038E-2</c:v>
                </c:pt>
                <c:pt idx="163">
                  <c:v>-2.3947234906139037E-2</c:v>
                </c:pt>
                <c:pt idx="164">
                  <c:v>-5.9257719097618455E-3</c:v>
                </c:pt>
                <c:pt idx="165">
                  <c:v>-1.7569546120058677E-2</c:v>
                </c:pt>
                <c:pt idx="166">
                  <c:v>2.2354694485842153E-3</c:v>
                </c:pt>
                <c:pt idx="167">
                  <c:v>-3.5050451407330208E-3</c:v>
                </c:pt>
                <c:pt idx="168">
                  <c:v>2.8778512044340676E-3</c:v>
                </c:pt>
                <c:pt idx="169">
                  <c:v>2.3913274524391515E-2</c:v>
                </c:pt>
                <c:pt idx="170">
                  <c:v>5.8127465227320041E-3</c:v>
                </c:pt>
                <c:pt idx="171">
                  <c:v>2.858617131062946E-2</c:v>
                </c:pt>
                <c:pt idx="172">
                  <c:v>1.1538075649643709E-2</c:v>
                </c:pt>
                <c:pt idx="173">
                  <c:v>-6.3975401706010571E-2</c:v>
                </c:pt>
                <c:pt idx="174">
                  <c:v>1.0490622019709628E-2</c:v>
                </c:pt>
                <c:pt idx="175">
                  <c:v>-6.9211409395972812E-3</c:v>
                </c:pt>
                <c:pt idx="176">
                  <c:v>-2.661034846884891E-2</c:v>
                </c:pt>
                <c:pt idx="177">
                  <c:v>3.2219570405727982E-2</c:v>
                </c:pt>
                <c:pt idx="178">
                  <c:v>-4.4245927482921776E-2</c:v>
                </c:pt>
                <c:pt idx="179">
                  <c:v>-2.3861886958434164E-2</c:v>
                </c:pt>
                <c:pt idx="180">
                  <c:v>-3.7963275881491398E-2</c:v>
                </c:pt>
                <c:pt idx="181">
                  <c:v>-2.2248243559718994E-2</c:v>
                </c:pt>
                <c:pt idx="182">
                  <c:v>-4.0718562874252351E-3</c:v>
                </c:pt>
                <c:pt idx="183">
                  <c:v>-1.4550264550264425E-2</c:v>
                </c:pt>
                <c:pt idx="184">
                  <c:v>4.9542403904820009E-2</c:v>
                </c:pt>
                <c:pt idx="185">
                  <c:v>-1.8021160330194297E-2</c:v>
                </c:pt>
                <c:pt idx="186">
                  <c:v>-8.9983424106084842E-3</c:v>
                </c:pt>
                <c:pt idx="187">
                  <c:v>3.3333333333333215E-2</c:v>
                </c:pt>
                <c:pt idx="188">
                  <c:v>8.1281072956411071E-2</c:v>
                </c:pt>
                <c:pt idx="189">
                  <c:v>-1.5825491873395992E-2</c:v>
                </c:pt>
                <c:pt idx="190">
                  <c:v>-4.6718817905259113E-3</c:v>
                </c:pt>
                <c:pt idx="191">
                  <c:v>-5.708983735400075E-2</c:v>
                </c:pt>
                <c:pt idx="192">
                  <c:v>-1.0187543412827016E-2</c:v>
                </c:pt>
                <c:pt idx="193">
                  <c:v>-2.4093567251462056E-2</c:v>
                </c:pt>
                <c:pt idx="194">
                  <c:v>2.5167785234899487E-2</c:v>
                </c:pt>
                <c:pt idx="195">
                  <c:v>9.0016366612111209E-3</c:v>
                </c:pt>
                <c:pt idx="196">
                  <c:v>-2.5373653110879357E-2</c:v>
                </c:pt>
                <c:pt idx="197">
                  <c:v>4.8858773181169823E-2</c:v>
                </c:pt>
                <c:pt idx="198">
                  <c:v>2.1421285277116731E-2</c:v>
                </c:pt>
                <c:pt idx="199">
                  <c:v>-2.6409232134931293E-2</c:v>
                </c:pt>
                <c:pt idx="200">
                  <c:v>-4.217004786870282E-2</c:v>
                </c:pt>
                <c:pt idx="201">
                  <c:v>1.6539742979533534E-2</c:v>
                </c:pt>
                <c:pt idx="202">
                  <c:v>9.832611494790866E-3</c:v>
                </c:pt>
                <c:pt idx="203">
                  <c:v>6.1203199258142993E-2</c:v>
                </c:pt>
                <c:pt idx="204">
                  <c:v>1.299836155106493E-2</c:v>
                </c:pt>
                <c:pt idx="205">
                  <c:v>7.6558119473799646E-3</c:v>
                </c:pt>
                <c:pt idx="206">
                  <c:v>-2.8892455858747779E-3</c:v>
                </c:pt>
                <c:pt idx="207">
                  <c:v>-2.1893110109465597E-2</c:v>
                </c:pt>
                <c:pt idx="208">
                  <c:v>1.9749835418038098E-2</c:v>
                </c:pt>
                <c:pt idx="209">
                  <c:v>-6.3481816225522403E-3</c:v>
                </c:pt>
                <c:pt idx="210">
                  <c:v>-4.6778559826746058E-2</c:v>
                </c:pt>
                <c:pt idx="211">
                  <c:v>2.283312507099855E-2</c:v>
                </c:pt>
                <c:pt idx="212">
                  <c:v>2.3767214571301709E-2</c:v>
                </c:pt>
                <c:pt idx="213">
                  <c:v>8.3532219570405797E-3</c:v>
                </c:pt>
                <c:pt idx="214">
                  <c:v>-3.1845077998924221E-2</c:v>
                </c:pt>
                <c:pt idx="215">
                  <c:v>0.15035003889321041</c:v>
                </c:pt>
                <c:pt idx="216">
                  <c:v>5.0714837712519278E-2</c:v>
                </c:pt>
                <c:pt idx="217">
                  <c:v>-6.766571664981158E-2</c:v>
                </c:pt>
                <c:pt idx="218">
                  <c:v>-3.7471649738684554E-2</c:v>
                </c:pt>
                <c:pt idx="219">
                  <c:v>-3.6574121503944235E-2</c:v>
                </c:pt>
                <c:pt idx="220">
                  <c:v>-3.7537218205019096E-2</c:v>
                </c:pt>
                <c:pt idx="221">
                  <c:v>1.2926748425588386E-2</c:v>
                </c:pt>
                <c:pt idx="222">
                  <c:v>-1.996073298429335E-2</c:v>
                </c:pt>
                <c:pt idx="223">
                  <c:v>-2.2815804117974348E-2</c:v>
                </c:pt>
                <c:pt idx="224">
                  <c:v>8.2004555808656843E-3</c:v>
                </c:pt>
                <c:pt idx="225">
                  <c:v>1.6719385449615931E-2</c:v>
                </c:pt>
                <c:pt idx="226">
                  <c:v>-2.1111111111111192E-2</c:v>
                </c:pt>
                <c:pt idx="227">
                  <c:v>1.2485811577751527E-3</c:v>
                </c:pt>
                <c:pt idx="228">
                  <c:v>3.7637456070740427E-2</c:v>
                </c:pt>
                <c:pt idx="229">
                  <c:v>-7.0905713973560491E-2</c:v>
                </c:pt>
                <c:pt idx="230">
                  <c:v>1.4111006585135755E-3</c:v>
                </c:pt>
                <c:pt idx="231">
                  <c:v>-3.7458900892437752E-2</c:v>
                </c:pt>
                <c:pt idx="232">
                  <c:v>-3.9526656093692769E-2</c:v>
                </c:pt>
                <c:pt idx="233">
                  <c:v>-1.3844785977391139E-2</c:v>
                </c:pt>
                <c:pt idx="234">
                  <c:v>1.8160741885625997E-2</c:v>
                </c:pt>
                <c:pt idx="235">
                  <c:v>-7.2106261859581355E-3</c:v>
                </c:pt>
                <c:pt idx="236">
                  <c:v>5.084097859327219E-2</c:v>
                </c:pt>
                <c:pt idx="237">
                  <c:v>1.1761852794955674E-2</c:v>
                </c:pt>
                <c:pt idx="238">
                  <c:v>-3.4036433365292496E-2</c:v>
                </c:pt>
                <c:pt idx="239">
                  <c:v>-3.9702233250620167E-2</c:v>
                </c:pt>
                <c:pt idx="240">
                  <c:v>-2.5968992248062039E-2</c:v>
                </c:pt>
                <c:pt idx="241">
                  <c:v>-2.533492505637347E-2</c:v>
                </c:pt>
                <c:pt idx="242">
                  <c:v>-5.3075666848122482E-3</c:v>
                </c:pt>
                <c:pt idx="243">
                  <c:v>3.7624846080175134E-2</c:v>
                </c:pt>
                <c:pt idx="244">
                  <c:v>-1.9778481012658222E-2</c:v>
                </c:pt>
                <c:pt idx="245">
                  <c:v>7.6674737691686534E-3</c:v>
                </c:pt>
                <c:pt idx="246">
                  <c:v>-1.6419703644373063E-2</c:v>
                </c:pt>
                <c:pt idx="247">
                  <c:v>-2.0629750271444203E-2</c:v>
                </c:pt>
                <c:pt idx="248">
                  <c:v>3.5892461197339243E-2</c:v>
                </c:pt>
                <c:pt idx="249">
                  <c:v>-7.4916387959866881E-3</c:v>
                </c:pt>
                <c:pt idx="250">
                  <c:v>2.6149076694972351E-2</c:v>
                </c:pt>
                <c:pt idx="251">
                  <c:v>2.4694601339813715E-2</c:v>
                </c:pt>
                <c:pt idx="252">
                  <c:v>-1.8202794513523912E-2</c:v>
                </c:pt>
                <c:pt idx="253">
                  <c:v>3.4338686512599415E-2</c:v>
                </c:pt>
                <c:pt idx="254">
                  <c:v>1.716738197424883E-2</c:v>
                </c:pt>
                <c:pt idx="255">
                  <c:v>-6.205013651029434E-4</c:v>
                </c:pt>
                <c:pt idx="256">
                  <c:v>3.1541040605985282E-2</c:v>
                </c:pt>
                <c:pt idx="257">
                  <c:v>2.3955700012038061E-2</c:v>
                </c:pt>
                <c:pt idx="258">
                  <c:v>-2.3512814483883648E-4</c:v>
                </c:pt>
                <c:pt idx="259">
                  <c:v>9.8777046095952503E-3</c:v>
                </c:pt>
                <c:pt idx="260">
                  <c:v>-2.2007452258966054E-2</c:v>
                </c:pt>
                <c:pt idx="261">
                  <c:v>-4.1314442195499401E-2</c:v>
                </c:pt>
                <c:pt idx="262">
                  <c:v>5.5762543467461567E-2</c:v>
                </c:pt>
                <c:pt idx="263">
                  <c:v>3.3172567933184238E-2</c:v>
                </c:pt>
                <c:pt idx="264">
                  <c:v>4.4403962199703884E-3</c:v>
                </c:pt>
                <c:pt idx="265">
                  <c:v>7.2545907957379807E-3</c:v>
                </c:pt>
                <c:pt idx="266">
                  <c:v>5.5705604321404589E-2</c:v>
                </c:pt>
                <c:pt idx="267">
                  <c:v>2.1852680950858128E-2</c:v>
                </c:pt>
                <c:pt idx="268">
                  <c:v>-1.0014604631754631E-2</c:v>
                </c:pt>
                <c:pt idx="269">
                  <c:v>1.1169652265542451E-2</c:v>
                </c:pt>
                <c:pt idx="270">
                  <c:v>1.3026260942059276E-2</c:v>
                </c:pt>
                <c:pt idx="271">
                  <c:v>2.9009361176833837E-2</c:v>
                </c:pt>
                <c:pt idx="272">
                  <c:v>-2.899130260921734E-2</c:v>
                </c:pt>
                <c:pt idx="273">
                  <c:v>-1.4516627200658827E-2</c:v>
                </c:pt>
                <c:pt idx="274">
                  <c:v>1.0342666109485865E-2</c:v>
                </c:pt>
                <c:pt idx="275">
                  <c:v>-2.1611001964636389E-2</c:v>
                </c:pt>
                <c:pt idx="276">
                  <c:v>-2.906362291270348E-2</c:v>
                </c:pt>
                <c:pt idx="277">
                  <c:v>1.3715032110590997E-2</c:v>
                </c:pt>
                <c:pt idx="278">
                  <c:v>3.5541715881026503E-2</c:v>
                </c:pt>
                <c:pt idx="279">
                  <c:v>3.4218166735793254E-3</c:v>
                </c:pt>
                <c:pt idx="280">
                  <c:v>-1.4467293582721696E-3</c:v>
                </c:pt>
                <c:pt idx="281">
                  <c:v>-2.2663769015833557E-2</c:v>
                </c:pt>
                <c:pt idx="282">
                  <c:v>-9.7416349004658676E-3</c:v>
                </c:pt>
                <c:pt idx="283">
                  <c:v>-2.9833190761334394E-2</c:v>
                </c:pt>
                <c:pt idx="284">
                  <c:v>1.8736911716081828E-3</c:v>
                </c:pt>
                <c:pt idx="285">
                  <c:v>1.3201320132012473E-3</c:v>
                </c:pt>
                <c:pt idx="286">
                  <c:v>-2.1533728850801959E-2</c:v>
                </c:pt>
                <c:pt idx="287">
                  <c:v>9.7686952616213851E-3</c:v>
                </c:pt>
                <c:pt idx="288">
                  <c:v>9.6741910374735784E-3</c:v>
                </c:pt>
                <c:pt idx="289">
                  <c:v>-1.1233480176211397E-2</c:v>
                </c:pt>
                <c:pt idx="290">
                  <c:v>-8.0196034751615075E-3</c:v>
                </c:pt>
                <c:pt idx="291">
                  <c:v>2.4253312373680558E-2</c:v>
                </c:pt>
                <c:pt idx="292">
                  <c:v>3.2887524665643486E-3</c:v>
                </c:pt>
                <c:pt idx="293">
                  <c:v>-2.2399475524475521E-2</c:v>
                </c:pt>
                <c:pt idx="294">
                  <c:v>2.2800938862188591E-2</c:v>
                </c:pt>
                <c:pt idx="295">
                  <c:v>-7.124904382034758E-2</c:v>
                </c:pt>
                <c:pt idx="296">
                  <c:v>-5.6124249911754243E-2</c:v>
                </c:pt>
                <c:pt idx="297">
                  <c:v>4.0638244826726622E-2</c:v>
                </c:pt>
                <c:pt idx="298">
                  <c:v>3.2702443699089478E-2</c:v>
                </c:pt>
                <c:pt idx="299">
                  <c:v>5.3358079109153689E-3</c:v>
                </c:pt>
                <c:pt idx="300">
                  <c:v>6.8074304834429E-3</c:v>
                </c:pt>
                <c:pt idx="301">
                  <c:v>-2.7160210864084378E-2</c:v>
                </c:pt>
                <c:pt idx="302">
                  <c:v>-2.7682883731888208E-2</c:v>
                </c:pt>
                <c:pt idx="303">
                  <c:v>5.2580566997819211E-2</c:v>
                </c:pt>
                <c:pt idx="304">
                  <c:v>-3.3379373848987037E-2</c:v>
                </c:pt>
                <c:pt idx="305">
                  <c:v>5.5965706120504333E-3</c:v>
                </c:pt>
                <c:pt idx="306">
                  <c:v>-6.0390763765542088E-3</c:v>
                </c:pt>
                <c:pt idx="307">
                  <c:v>2.9783178460804915E-3</c:v>
                </c:pt>
                <c:pt idx="308">
                  <c:v>-6.2952844755909121E-3</c:v>
                </c:pt>
                <c:pt idx="309">
                  <c:v>1.8168778388716333E-2</c:v>
                </c:pt>
                <c:pt idx="310">
                  <c:v>6.6917116694058532E-3</c:v>
                </c:pt>
                <c:pt idx="311">
                  <c:v>2.4373177842565541E-2</c:v>
                </c:pt>
                <c:pt idx="312">
                  <c:v>-3.2786885245901787E-2</c:v>
                </c:pt>
                <c:pt idx="313">
                  <c:v>-4.4256120527306875E-2</c:v>
                </c:pt>
                <c:pt idx="314">
                  <c:v>2.586206896551646E-3</c:v>
                </c:pt>
                <c:pt idx="315">
                  <c:v>9.581132539000059E-3</c:v>
                </c:pt>
                <c:pt idx="316">
                  <c:v>-7.3001581700936624E-3</c:v>
                </c:pt>
                <c:pt idx="317">
                  <c:v>2.2184091187645638E-2</c:v>
                </c:pt>
                <c:pt idx="318">
                  <c:v>-9.4724220623502164E-3</c:v>
                </c:pt>
                <c:pt idx="319">
                  <c:v>2.0578622442803507E-2</c:v>
                </c:pt>
                <c:pt idx="320">
                  <c:v>1.1979599098564719E-2</c:v>
                </c:pt>
                <c:pt idx="321">
                  <c:v>2.2386310360994033E-2</c:v>
                </c:pt>
                <c:pt idx="322">
                  <c:v>4.8951048951048959E-2</c:v>
                </c:pt>
                <c:pt idx="323">
                  <c:v>1.1475409836065653E-2</c:v>
                </c:pt>
                <c:pt idx="324">
                  <c:v>-6.5910318746623675E-3</c:v>
                </c:pt>
                <c:pt idx="325">
                  <c:v>-2.7082880139221222E-2</c:v>
                </c:pt>
                <c:pt idx="326">
                  <c:v>-9.2789267747345194E-3</c:v>
                </c:pt>
                <c:pt idx="327">
                  <c:v>-2.4712254570074421E-2</c:v>
                </c:pt>
                <c:pt idx="328">
                  <c:v>-1.2958463496471229E-2</c:v>
                </c:pt>
                <c:pt idx="329">
                  <c:v>2.1451178056499876E-2</c:v>
                </c:pt>
                <c:pt idx="330">
                  <c:v>2.5131971540050424E-2</c:v>
                </c:pt>
                <c:pt idx="331">
                  <c:v>-6.4927795813276568E-3</c:v>
                </c:pt>
                <c:pt idx="332">
                  <c:v>-4.6084507042253531E-2</c:v>
                </c:pt>
                <c:pt idx="333">
                  <c:v>-1.925348452634057E-2</c:v>
                </c:pt>
                <c:pt idx="334">
                  <c:v>-2.7941707816451999E-2</c:v>
                </c:pt>
                <c:pt idx="335">
                  <c:v>1.7965555693222779E-2</c:v>
                </c:pt>
                <c:pt idx="336">
                  <c:v>-1.2049659201557872E-2</c:v>
                </c:pt>
                <c:pt idx="337">
                  <c:v>5.6671183934950964E-3</c:v>
                </c:pt>
                <c:pt idx="338">
                  <c:v>1.1637878231042453E-2</c:v>
                </c:pt>
                <c:pt idx="339">
                  <c:v>8.4766287236619497E-3</c:v>
                </c:pt>
                <c:pt idx="340">
                  <c:v>-5.0432276657060848E-3</c:v>
                </c:pt>
                <c:pt idx="341">
                  <c:v>3.2585083272989035E-3</c:v>
                </c:pt>
                <c:pt idx="342">
                  <c:v>-3.2840129916997363E-2</c:v>
                </c:pt>
                <c:pt idx="343">
                  <c:v>4.1293532338308347E-2</c:v>
                </c:pt>
                <c:pt idx="344">
                  <c:v>-6.0917343526040169E-3</c:v>
                </c:pt>
                <c:pt idx="345">
                  <c:v>-1.5623122220886909E-3</c:v>
                </c:pt>
                <c:pt idx="346">
                  <c:v>2.3230621088107917E-2</c:v>
                </c:pt>
                <c:pt idx="347">
                  <c:v>-1.5057052111516311E-2</c:v>
                </c:pt>
                <c:pt idx="348">
                  <c:v>-6.8075958437836537E-3</c:v>
                </c:pt>
                <c:pt idx="349">
                  <c:v>4.4492544492544805E-3</c:v>
                </c:pt>
                <c:pt idx="350">
                  <c:v>2.5978690290913375E-2</c:v>
                </c:pt>
                <c:pt idx="351">
                  <c:v>8.168028004667427E-3</c:v>
                </c:pt>
                <c:pt idx="352">
                  <c:v>-8.7962962962963021E-3</c:v>
                </c:pt>
                <c:pt idx="353">
                  <c:v>1.7515179822512827E-2</c:v>
                </c:pt>
                <c:pt idx="354">
                  <c:v>2.1344962129905998E-2</c:v>
                </c:pt>
                <c:pt idx="355">
                  <c:v>-3.910112359550566E-2</c:v>
                </c:pt>
                <c:pt idx="356">
                  <c:v>2.1983161833489362E-2</c:v>
                </c:pt>
                <c:pt idx="357">
                  <c:v>-1.1441647597254523E-3</c:v>
                </c:pt>
                <c:pt idx="358">
                  <c:v>1.557846506300109E-2</c:v>
                </c:pt>
                <c:pt idx="359">
                  <c:v>-5.3011504624407291E-3</c:v>
                </c:pt>
                <c:pt idx="360">
                  <c:v>1.9276561968477157E-2</c:v>
                </c:pt>
                <c:pt idx="361">
                  <c:v>8.6772722216041931E-3</c:v>
                </c:pt>
                <c:pt idx="362">
                  <c:v>-4.1910223888826925E-3</c:v>
                </c:pt>
                <c:pt idx="363">
                  <c:v>2.6137999778491627E-2</c:v>
                </c:pt>
                <c:pt idx="364">
                  <c:v>-1.6405828386400589E-2</c:v>
                </c:pt>
                <c:pt idx="365">
                  <c:v>-5.5964007461866139E-3</c:v>
                </c:pt>
                <c:pt idx="366">
                  <c:v>-1.6442286470977785E-2</c:v>
                </c:pt>
                <c:pt idx="367">
                  <c:v>1.1219566924713931E-4</c:v>
                </c:pt>
                <c:pt idx="368">
                  <c:v>-1.4583800762844934E-2</c:v>
                </c:pt>
                <c:pt idx="369">
                  <c:v>1.0701275045537306E-2</c:v>
                </c:pt>
                <c:pt idx="370">
                  <c:v>2.8722685289479521E-2</c:v>
                </c:pt>
                <c:pt idx="371">
                  <c:v>-4.3797218876595601E-4</c:v>
                </c:pt>
                <c:pt idx="372">
                  <c:v>1.6650235513199663E-2</c:v>
                </c:pt>
                <c:pt idx="373">
                  <c:v>1.7239521603276131E-3</c:v>
                </c:pt>
                <c:pt idx="374">
                  <c:v>1.9253522641712539E-2</c:v>
                </c:pt>
                <c:pt idx="375">
                  <c:v>-1.9523005487547596E-2</c:v>
                </c:pt>
                <c:pt idx="376">
                  <c:v>-9.5791626305026245E-3</c:v>
                </c:pt>
                <c:pt idx="377">
                  <c:v>-1.195392306020393E-3</c:v>
                </c:pt>
                <c:pt idx="378">
                  <c:v>1.5885104994016075E-2</c:v>
                </c:pt>
                <c:pt idx="379">
                  <c:v>5.4621398736210747E-2</c:v>
                </c:pt>
                <c:pt idx="380">
                  <c:v>-2.9450594089569515E-3</c:v>
                </c:pt>
                <c:pt idx="381">
                  <c:v>4.6445304542676702E-2</c:v>
                </c:pt>
                <c:pt idx="382">
                  <c:v>1.2555966517422634E-2</c:v>
                </c:pt>
                <c:pt idx="383">
                  <c:v>3.4605402287801734E-3</c:v>
                </c:pt>
                <c:pt idx="384">
                  <c:v>2.3852859469297716E-2</c:v>
                </c:pt>
                <c:pt idx="385">
                  <c:v>1.2069610778443263E-2</c:v>
                </c:pt>
                <c:pt idx="386">
                  <c:v>-6.1015068873070399E-3</c:v>
                </c:pt>
                <c:pt idx="387">
                  <c:v>-2.4369826062691891E-2</c:v>
                </c:pt>
                <c:pt idx="388">
                  <c:v>2.2881113547525977E-3</c:v>
                </c:pt>
                <c:pt idx="389">
                  <c:v>-6.9437838866164281E-3</c:v>
                </c:pt>
                <c:pt idx="390">
                  <c:v>2.9693486590036677E-3</c:v>
                </c:pt>
                <c:pt idx="391">
                  <c:v>-1.3656766306942902E-2</c:v>
                </c:pt>
                <c:pt idx="392">
                  <c:v>1.7137877614252561E-2</c:v>
                </c:pt>
                <c:pt idx="393">
                  <c:v>-2.4750118990956027E-3</c:v>
                </c:pt>
                <c:pt idx="394">
                  <c:v>1.2310334955625502E-2</c:v>
                </c:pt>
                <c:pt idx="395">
                  <c:v>-3.0071644042232282E-2</c:v>
                </c:pt>
                <c:pt idx="396">
                  <c:v>-2.721352901156604E-3</c:v>
                </c:pt>
                <c:pt idx="397">
                  <c:v>1.169476659194979E-3</c:v>
                </c:pt>
                <c:pt idx="398">
                  <c:v>1.1681105811350179E-2</c:v>
                </c:pt>
                <c:pt idx="399">
                  <c:v>-1.5394977388627495E-3</c:v>
                </c:pt>
                <c:pt idx="400">
                  <c:v>-3.5463043268767369E-2</c:v>
                </c:pt>
                <c:pt idx="401">
                  <c:v>1.0990108901989259E-3</c:v>
                </c:pt>
                <c:pt idx="402">
                  <c:v>-1.8263473053892199E-2</c:v>
                </c:pt>
                <c:pt idx="403">
                  <c:v>-3.3546813052759417E-3</c:v>
                </c:pt>
                <c:pt idx="404">
                  <c:v>-5.8139534883722144E-3</c:v>
                </c:pt>
                <c:pt idx="405">
                  <c:v>-5.8479532163742132E-3</c:v>
                </c:pt>
                <c:pt idx="406">
                  <c:v>-1.0319917440660964E-3</c:v>
                </c:pt>
                <c:pt idx="407">
                  <c:v>1.983471074380172E-2</c:v>
                </c:pt>
                <c:pt idx="408">
                  <c:v>7.090761750405683E-4</c:v>
                </c:pt>
                <c:pt idx="409">
                  <c:v>-5.3649154772750229E-3</c:v>
                </c:pt>
                <c:pt idx="410">
                  <c:v>1.4654996946875665E-2</c:v>
                </c:pt>
                <c:pt idx="411">
                  <c:v>-6.8204613841524875E-3</c:v>
                </c:pt>
                <c:pt idx="412">
                  <c:v>6.4633407392447051E-3</c:v>
                </c:pt>
                <c:pt idx="413">
                  <c:v>1.2241621513144674E-2</c:v>
                </c:pt>
                <c:pt idx="414">
                  <c:v>3.3901665344964416E-2</c:v>
                </c:pt>
                <c:pt idx="415">
                  <c:v>5.6567593480345568E-3</c:v>
                </c:pt>
                <c:pt idx="416">
                  <c:v>1.4110020020974501E-2</c:v>
                </c:pt>
                <c:pt idx="417">
                  <c:v>-1.7674156247062256E-2</c:v>
                </c:pt>
                <c:pt idx="418">
                  <c:v>3.588860178007458E-2</c:v>
                </c:pt>
                <c:pt idx="419">
                  <c:v>-3.1411677753140355E-3</c:v>
                </c:pt>
                <c:pt idx="420">
                  <c:v>1.3809082483781321E-2</c:v>
                </c:pt>
                <c:pt idx="421">
                  <c:v>2.9984459274156716E-2</c:v>
                </c:pt>
                <c:pt idx="422">
                  <c:v>7.3666459572201415E-3</c:v>
                </c:pt>
                <c:pt idx="423">
                  <c:v>-8.4581497797355798E-3</c:v>
                </c:pt>
                <c:pt idx="424">
                  <c:v>1.8660031988626535E-3</c:v>
                </c:pt>
                <c:pt idx="425">
                  <c:v>-3.5476718403548713E-4</c:v>
                </c:pt>
                <c:pt idx="426">
                  <c:v>9.5821133883418064E-3</c:v>
                </c:pt>
                <c:pt idx="427">
                  <c:v>5.0971087090254663E-3</c:v>
                </c:pt>
                <c:pt idx="428">
                  <c:v>6.5576637230042589E-3</c:v>
                </c:pt>
                <c:pt idx="429">
                  <c:v>-7.8179291174427235E-3</c:v>
                </c:pt>
                <c:pt idx="430">
                  <c:v>-2.7053055506916501E-2</c:v>
                </c:pt>
                <c:pt idx="431">
                  <c:v>4.4992351300288114E-4</c:v>
                </c:pt>
                <c:pt idx="432">
                  <c:v>-7.9150926425617385E-3</c:v>
                </c:pt>
                <c:pt idx="433">
                  <c:v>-3.9528558476881193E-2</c:v>
                </c:pt>
                <c:pt idx="434">
                  <c:v>5.7579762129507106E-3</c:v>
                </c:pt>
                <c:pt idx="435">
                  <c:v>1.5767245424683329E-2</c:v>
                </c:pt>
                <c:pt idx="436">
                  <c:v>-1.0071144784255748E-2</c:v>
                </c:pt>
                <c:pt idx="437">
                  <c:v>1.8667164457708552E-4</c:v>
                </c:pt>
                <c:pt idx="438">
                  <c:v>-3.6767450541246749E-2</c:v>
                </c:pt>
                <c:pt idx="439">
                  <c:v>9.8818058515790508E-3</c:v>
                </c:pt>
                <c:pt idx="440">
                  <c:v>-4.7966231772833545E-4</c:v>
                </c:pt>
                <c:pt idx="441">
                  <c:v>9.0219790766867813E-3</c:v>
                </c:pt>
                <c:pt idx="442">
                  <c:v>-3.0438504708455438E-3</c:v>
                </c:pt>
                <c:pt idx="443">
                  <c:v>4.579715675985252E-3</c:v>
                </c:pt>
                <c:pt idx="444">
                  <c:v>1.880520467280844E-2</c:v>
                </c:pt>
                <c:pt idx="445">
                  <c:v>-2.2466672881513938E-2</c:v>
                </c:pt>
                <c:pt idx="446">
                  <c:v>-1.0108716383749772E-2</c:v>
                </c:pt>
                <c:pt idx="447">
                  <c:v>7.1290944123314492E-3</c:v>
                </c:pt>
                <c:pt idx="448">
                  <c:v>7.5569160130093405E-3</c:v>
                </c:pt>
                <c:pt idx="449">
                  <c:v>-2.8766733124465982E-2</c:v>
                </c:pt>
                <c:pt idx="450">
                  <c:v>-7.8983382209188657E-2</c:v>
                </c:pt>
                <c:pt idx="451">
                  <c:v>2.122691572914448E-3</c:v>
                </c:pt>
                <c:pt idx="452">
                  <c:v>-1.7792840499894158E-2</c:v>
                </c:pt>
                <c:pt idx="453">
                  <c:v>2.6202285960750471E-2</c:v>
                </c:pt>
                <c:pt idx="454">
                  <c:v>-3.4254491961752676E-2</c:v>
                </c:pt>
                <c:pt idx="455">
                  <c:v>4.2432814710042788E-3</c:v>
                </c:pt>
                <c:pt idx="456">
                  <c:v>-2.9144095341278375E-2</c:v>
                </c:pt>
                <c:pt idx="457">
                  <c:v>3.0911728601718425E-2</c:v>
                </c:pt>
                <c:pt idx="458">
                  <c:v>-3.247456159342077E-4</c:v>
                </c:pt>
                <c:pt idx="459">
                  <c:v>2.5988088792636699E-2</c:v>
                </c:pt>
                <c:pt idx="460">
                  <c:v>3.641160949868083E-2</c:v>
                </c:pt>
                <c:pt idx="461">
                  <c:v>2.7494908350305547E-2</c:v>
                </c:pt>
                <c:pt idx="462">
                  <c:v>-2.5470763131813734E-2</c:v>
                </c:pt>
                <c:pt idx="463">
                  <c:v>6.1019017593817448E-3</c:v>
                </c:pt>
                <c:pt idx="464">
                  <c:v>2.3248761750731539E-3</c:v>
                </c:pt>
                <c:pt idx="465">
                  <c:v>-2.3295683743444928E-2</c:v>
                </c:pt>
                <c:pt idx="466">
                  <c:v>1.8482188951987721E-2</c:v>
                </c:pt>
                <c:pt idx="467">
                  <c:v>-9.225466342254629E-3</c:v>
                </c:pt>
                <c:pt idx="468">
                  <c:v>4.9728844776424808E-2</c:v>
                </c:pt>
                <c:pt idx="469">
                  <c:v>1.6473340481528487E-2</c:v>
                </c:pt>
                <c:pt idx="470">
                  <c:v>-5.5619485999233165E-3</c:v>
                </c:pt>
                <c:pt idx="471">
                  <c:v>1.215043394406945E-2</c:v>
                </c:pt>
                <c:pt idx="472">
                  <c:v>1.4195884146341653E-2</c:v>
                </c:pt>
                <c:pt idx="473">
                  <c:v>-6.2940347581024181E-3</c:v>
                </c:pt>
                <c:pt idx="474">
                  <c:v>9.4535829079220868E-3</c:v>
                </c:pt>
                <c:pt idx="475">
                  <c:v>2.0603109196477565E-3</c:v>
                </c:pt>
                <c:pt idx="476">
                  <c:v>-2.3364485981308691E-3</c:v>
                </c:pt>
                <c:pt idx="477">
                  <c:v>8.3372365339577925E-3</c:v>
                </c:pt>
                <c:pt idx="478">
                  <c:v>3.4652545522110723E-2</c:v>
                </c:pt>
                <c:pt idx="479">
                  <c:v>8.9790787465207078E-3</c:v>
                </c:pt>
                <c:pt idx="480">
                  <c:v>1.6997419240010636E-2</c:v>
                </c:pt>
                <c:pt idx="481">
                  <c:v>1.1025551277563883E-2</c:v>
                </c:pt>
                <c:pt idx="482">
                  <c:v>-2.2503029253938545E-3</c:v>
                </c:pt>
                <c:pt idx="483">
                  <c:v>-2.7498265093684915E-2</c:v>
                </c:pt>
                <c:pt idx="484">
                  <c:v>1.5609669075015598E-2</c:v>
                </c:pt>
                <c:pt idx="485">
                  <c:v>-1.1329703144212222E-2</c:v>
                </c:pt>
                <c:pt idx="486">
                  <c:v>3.7310118148707883E-3</c:v>
                </c:pt>
                <c:pt idx="487">
                  <c:v>1.9470749623859973E-3</c:v>
                </c:pt>
                <c:pt idx="488">
                  <c:v>5.776874834378587E-2</c:v>
                </c:pt>
                <c:pt idx="489">
                  <c:v>7.2818371607515697E-2</c:v>
                </c:pt>
                <c:pt idx="490">
                  <c:v>7.0055265820814228E-3</c:v>
                </c:pt>
                <c:pt idx="491">
                  <c:v>-2.6358506608951116E-2</c:v>
                </c:pt>
                <c:pt idx="492">
                  <c:v>1.8497935852651581E-2</c:v>
                </c:pt>
                <c:pt idx="493">
                  <c:v>-1.7070699197131445E-2</c:v>
                </c:pt>
                <c:pt idx="494">
                  <c:v>2.4107850911974538E-2</c:v>
                </c:pt>
                <c:pt idx="495">
                  <c:v>1.2002477930927791E-2</c:v>
                </c:pt>
                <c:pt idx="496">
                  <c:v>5.2031524982785182E-3</c:v>
                </c:pt>
                <c:pt idx="497">
                  <c:v>9.4389891147141913E-3</c:v>
                </c:pt>
                <c:pt idx="498">
                  <c:v>3.9212729055122519E-3</c:v>
                </c:pt>
                <c:pt idx="499">
                  <c:v>-1.6600315481108741E-2</c:v>
                </c:pt>
                <c:pt idx="500">
                  <c:v>-2.0241368774824187E-2</c:v>
                </c:pt>
                <c:pt idx="501">
                  <c:v>-4.6152646760739158E-2</c:v>
                </c:pt>
                <c:pt idx="502">
                  <c:v>4.495300367797439E-3</c:v>
                </c:pt>
                <c:pt idx="503">
                  <c:v>-5.6143205858422141E-3</c:v>
                </c:pt>
                <c:pt idx="504">
                  <c:v>1.0637427379103226E-3</c:v>
                </c:pt>
                <c:pt idx="505">
                  <c:v>-1.0953081575935997E-2</c:v>
                </c:pt>
                <c:pt idx="506">
                  <c:v>4.3801652892561105E-3</c:v>
                </c:pt>
                <c:pt idx="507">
                  <c:v>-1.3247757755286749E-2</c:v>
                </c:pt>
                <c:pt idx="508">
                  <c:v>-4.8365577051366904E-3</c:v>
                </c:pt>
                <c:pt idx="509">
                  <c:v>-9.1335679570974104E-3</c:v>
                </c:pt>
                <c:pt idx="510">
                  <c:v>-1.0739957716701887E-2</c:v>
                </c:pt>
                <c:pt idx="511">
                  <c:v>9.4033168062912509E-4</c:v>
                </c:pt>
                <c:pt idx="512">
                  <c:v>1.6995473567341213E-2</c:v>
                </c:pt>
                <c:pt idx="513">
                  <c:v>1.5871682902250495E-2</c:v>
                </c:pt>
                <c:pt idx="514">
                  <c:v>-1.6450359593287556E-2</c:v>
                </c:pt>
                <c:pt idx="515">
                  <c:v>1.3867876954109848E-2</c:v>
                </c:pt>
                <c:pt idx="516">
                  <c:v>2.3708861808837023E-2</c:v>
                </c:pt>
                <c:pt idx="517">
                  <c:v>8.7456474208438273E-3</c:v>
                </c:pt>
                <c:pt idx="518">
                  <c:v>2.6170024885606491E-2</c:v>
                </c:pt>
                <c:pt idx="519">
                  <c:v>-4.9284205585542473E-3</c:v>
                </c:pt>
                <c:pt idx="520">
                  <c:v>-2.1619496855345921E-2</c:v>
                </c:pt>
                <c:pt idx="521">
                  <c:v>-1.2053033346726139E-3</c:v>
                </c:pt>
                <c:pt idx="522">
                  <c:v>4.8270313757048378E-4</c:v>
                </c:pt>
                <c:pt idx="523">
                  <c:v>-2.5008041170794471E-2</c:v>
                </c:pt>
                <c:pt idx="524">
                  <c:v>1.9051546391752661E-2</c:v>
                </c:pt>
                <c:pt idx="525">
                  <c:v>2.0475882162512171E-2</c:v>
                </c:pt>
                <c:pt idx="526">
                  <c:v>1.3878975335078092E-2</c:v>
                </c:pt>
                <c:pt idx="527">
                  <c:v>-1.2515644555693983E-3</c:v>
                </c:pt>
                <c:pt idx="528">
                  <c:v>1.8796992481203034E-2</c:v>
                </c:pt>
                <c:pt idx="529">
                  <c:v>-3.9437269372693762E-2</c:v>
                </c:pt>
                <c:pt idx="530">
                  <c:v>2.400960384153672E-2</c:v>
                </c:pt>
                <c:pt idx="531">
                  <c:v>1.7975771785853745E-2</c:v>
                </c:pt>
                <c:pt idx="532">
                  <c:v>-1.8119001919385758E-2</c:v>
                </c:pt>
                <c:pt idx="533">
                  <c:v>-1.2197982641332428E-2</c:v>
                </c:pt>
                <c:pt idx="534">
                  <c:v>-1.1082086598590557E-3</c:v>
                </c:pt>
                <c:pt idx="535">
                  <c:v>8.7170140264680729E-3</c:v>
                </c:pt>
                <c:pt idx="536">
                  <c:v>-1.7126247152172258E-2</c:v>
                </c:pt>
                <c:pt idx="537">
                  <c:v>1.3588042522580945E-3</c:v>
                </c:pt>
                <c:pt idx="538">
                  <c:v>1.173371647509569E-2</c:v>
                </c:pt>
                <c:pt idx="539">
                  <c:v>-3.3925049309665445E-3</c:v>
                </c:pt>
                <c:pt idx="540">
                  <c:v>1.1874604179860748E-2</c:v>
                </c:pt>
                <c:pt idx="541">
                  <c:v>2.1123454858396062E-3</c:v>
                </c:pt>
                <c:pt idx="542">
                  <c:v>-1.1632445936450964E-2</c:v>
                </c:pt>
                <c:pt idx="543">
                  <c:v>-1.4060031595576672E-2</c:v>
                </c:pt>
                <c:pt idx="544">
                  <c:v>-1.2177535651337945E-2</c:v>
                </c:pt>
                <c:pt idx="545">
                  <c:v>1.2165450121654597E-2</c:v>
                </c:pt>
                <c:pt idx="546">
                  <c:v>9.5352564102564319E-3</c:v>
                </c:pt>
                <c:pt idx="547">
                  <c:v>-1.127073577268034E-2</c:v>
                </c:pt>
                <c:pt idx="548">
                  <c:v>-7.1445773460703244E-3</c:v>
                </c:pt>
                <c:pt idx="549">
                  <c:v>1.9566623544631234E-2</c:v>
                </c:pt>
                <c:pt idx="550">
                  <c:v>-1.0309278350515427E-2</c:v>
                </c:pt>
                <c:pt idx="551">
                  <c:v>1.3621794871794268E-3</c:v>
                </c:pt>
                <c:pt idx="552">
                  <c:v>-1.2322957509802279E-2</c:v>
                </c:pt>
                <c:pt idx="553">
                  <c:v>4.4559669448269723E-3</c:v>
                </c:pt>
                <c:pt idx="554">
                  <c:v>3.048878851427661E-2</c:v>
                </c:pt>
                <c:pt idx="555">
                  <c:v>3.0525986224170243E-2</c:v>
                </c:pt>
                <c:pt idx="556">
                  <c:v>-2.8862220871942901E-2</c:v>
                </c:pt>
                <c:pt idx="557">
                  <c:v>7.6646331925542821E-3</c:v>
                </c:pt>
                <c:pt idx="558">
                  <c:v>-7.4511021421919121E-3</c:v>
                </c:pt>
                <c:pt idx="559">
                  <c:v>2.3537691585861609E-2</c:v>
                </c:pt>
                <c:pt idx="560">
                  <c:v>3.6672014668808206E-3</c:v>
                </c:pt>
                <c:pt idx="561">
                  <c:v>-2.5881099185506296E-3</c:v>
                </c:pt>
                <c:pt idx="562">
                  <c:v>-3.6022284972906937E-2</c:v>
                </c:pt>
                <c:pt idx="563">
                  <c:v>2.0584276779351818E-3</c:v>
                </c:pt>
                <c:pt idx="564">
                  <c:v>-4.4244291696293736E-3</c:v>
                </c:pt>
                <c:pt idx="565">
                  <c:v>1.2459328624712329E-2</c:v>
                </c:pt>
                <c:pt idx="566">
                  <c:v>1.363850133249711E-2</c:v>
                </c:pt>
                <c:pt idx="567">
                  <c:v>2.0723785957315277E-2</c:v>
                </c:pt>
                <c:pt idx="568">
                  <c:v>-4.4848484848484915E-2</c:v>
                </c:pt>
                <c:pt idx="569">
                  <c:v>6.2658629441625369E-3</c:v>
                </c:pt>
                <c:pt idx="570">
                  <c:v>-2.6799085678253398E-2</c:v>
                </c:pt>
                <c:pt idx="571">
                  <c:v>-1.8628006803272035E-2</c:v>
                </c:pt>
                <c:pt idx="572">
                  <c:v>5.8595361888256203E-3</c:v>
                </c:pt>
                <c:pt idx="573">
                  <c:v>1.074827699376435E-2</c:v>
                </c:pt>
                <c:pt idx="574">
                  <c:v>-2.3297345563763283E-2</c:v>
                </c:pt>
                <c:pt idx="575">
                  <c:v>-1.5957446808510523E-2</c:v>
                </c:pt>
                <c:pt idx="576">
                  <c:v>3.1165540540540437E-2</c:v>
                </c:pt>
                <c:pt idx="577">
                  <c:v>1.8183307396183235E-2</c:v>
                </c:pt>
                <c:pt idx="578">
                  <c:v>-4.263534711608119E-3</c:v>
                </c:pt>
                <c:pt idx="579">
                  <c:v>-3.3931168201648543E-3</c:v>
                </c:pt>
                <c:pt idx="580">
                  <c:v>-7.0525291828794634E-3</c:v>
                </c:pt>
                <c:pt idx="581">
                  <c:v>-1.5266552371622111E-2</c:v>
                </c:pt>
                <c:pt idx="582">
                  <c:v>-3.3244901343060906E-2</c:v>
                </c:pt>
                <c:pt idx="583">
                  <c:v>7.5465225966897531E-3</c:v>
                </c:pt>
                <c:pt idx="584">
                  <c:v>1.2767044003745065E-2</c:v>
                </c:pt>
                <c:pt idx="585">
                  <c:v>-8.4040675687032662E-3</c:v>
                </c:pt>
                <c:pt idx="586">
                  <c:v>2.7290448343079809E-2</c:v>
                </c:pt>
                <c:pt idx="587">
                  <c:v>2.3925418694827894E-3</c:v>
                </c:pt>
                <c:pt idx="588">
                  <c:v>-1.3991769547325172E-2</c:v>
                </c:pt>
                <c:pt idx="589">
                  <c:v>2.6961602671118579E-2</c:v>
                </c:pt>
                <c:pt idx="590">
                  <c:v>8.2093798260587381E-3</c:v>
                </c:pt>
                <c:pt idx="591">
                  <c:v>-1.5398258626249661E-2</c:v>
                </c:pt>
                <c:pt idx="592">
                  <c:v>3.1441906165561306E-2</c:v>
                </c:pt>
                <c:pt idx="593">
                  <c:v>4.2391045487020662E-2</c:v>
                </c:pt>
                <c:pt idx="594">
                  <c:v>-2.6121392125504572E-2</c:v>
                </c:pt>
                <c:pt idx="595">
                  <c:v>-1.7281826712542969E-2</c:v>
                </c:pt>
                <c:pt idx="596">
                  <c:v>0</c:v>
                </c:pt>
                <c:pt idx="597">
                  <c:v>1.6232991167342892E-2</c:v>
                </c:pt>
                <c:pt idx="598">
                  <c:v>-8.0651476000311861E-3</c:v>
                </c:pt>
                <c:pt idx="599">
                  <c:v>-2.8181244079570678E-2</c:v>
                </c:pt>
                <c:pt idx="600">
                  <c:v>4.305093006254479E-3</c:v>
                </c:pt>
                <c:pt idx="601">
                  <c:v>-1.9653833710773227E-2</c:v>
                </c:pt>
                <c:pt idx="602">
                  <c:v>-4.1910733437835135E-2</c:v>
                </c:pt>
                <c:pt idx="603">
                  <c:v>2.7555325927839602E-2</c:v>
                </c:pt>
                <c:pt idx="604">
                  <c:v>9.8047431492500614E-3</c:v>
                </c:pt>
                <c:pt idx="605">
                  <c:v>-1.0705394190871464E-2</c:v>
                </c:pt>
                <c:pt idx="606">
                  <c:v>-1.0905125408942062E-3</c:v>
                </c:pt>
                <c:pt idx="607">
                  <c:v>2.2085992610010097E-2</c:v>
                </c:pt>
                <c:pt idx="608">
                  <c:v>-2.0869279434721832E-2</c:v>
                </c:pt>
                <c:pt idx="609">
                  <c:v>-1.3006629185197571E-2</c:v>
                </c:pt>
                <c:pt idx="610">
                  <c:v>1.7684067335487219E-2</c:v>
                </c:pt>
                <c:pt idx="611">
                  <c:v>-5.7644110275688609E-3</c:v>
                </c:pt>
                <c:pt idx="612">
                  <c:v>3.7139736156625469E-2</c:v>
                </c:pt>
                <c:pt idx="613">
                  <c:v>-9.8841448594345627E-3</c:v>
                </c:pt>
                <c:pt idx="614">
                  <c:v>-7.8553309876441269E-3</c:v>
                </c:pt>
                <c:pt idx="615">
                  <c:v>7.5051546391753376E-3</c:v>
                </c:pt>
                <c:pt idx="616">
                  <c:v>6.0576293385723456E-3</c:v>
                </c:pt>
                <c:pt idx="617">
                  <c:v>1.4483319772172543E-2</c:v>
                </c:pt>
                <c:pt idx="618">
                  <c:v>-4.4914982354828936E-3</c:v>
                </c:pt>
                <c:pt idx="619">
                  <c:v>9.1846600064453554E-3</c:v>
                </c:pt>
                <c:pt idx="620">
                  <c:v>-6.7060514130609095E-3</c:v>
                </c:pt>
                <c:pt idx="621">
                  <c:v>-2.0896961903231759E-3</c:v>
                </c:pt>
                <c:pt idx="622">
                  <c:v>-3.2216494845349608E-4</c:v>
                </c:pt>
                <c:pt idx="623">
                  <c:v>-2.5781501772478288E-3</c:v>
                </c:pt>
                <c:pt idx="624">
                  <c:v>-1.2681744749596047E-2</c:v>
                </c:pt>
                <c:pt idx="625">
                  <c:v>8.0176716027160477E-3</c:v>
                </c:pt>
                <c:pt idx="626">
                  <c:v>1.5420826231637985E-3</c:v>
                </c:pt>
                <c:pt idx="627">
                  <c:v>-5.510534846029258E-3</c:v>
                </c:pt>
                <c:pt idx="628">
                  <c:v>-1.5889830508474589E-2</c:v>
                </c:pt>
                <c:pt idx="629">
                  <c:v>4.2229030388341027E-3</c:v>
                </c:pt>
                <c:pt idx="630">
                  <c:v>2.4571240105540904E-2</c:v>
                </c:pt>
                <c:pt idx="631">
                  <c:v>1.8911958796072659E-2</c:v>
                </c:pt>
                <c:pt idx="632">
                  <c:v>2.1404312455572283E-2</c:v>
                </c:pt>
                <c:pt idx="633">
                  <c:v>2.3584905660377409E-2</c:v>
                </c:pt>
                <c:pt idx="634">
                  <c:v>3.5053259802069858E-2</c:v>
                </c:pt>
                <c:pt idx="635">
                  <c:v>-1.5765272607838776E-2</c:v>
                </c:pt>
                <c:pt idx="636">
                  <c:v>1.1568409343715169E-2</c:v>
                </c:pt>
                <c:pt idx="637">
                  <c:v>1.5981233047430488E-2</c:v>
                </c:pt>
                <c:pt idx="638">
                  <c:v>1.868821704307666E-2</c:v>
                </c:pt>
                <c:pt idx="639">
                  <c:v>1.7282901260801786E-2</c:v>
                </c:pt>
                <c:pt idx="640">
                  <c:v>-4.1707283108202264E-2</c:v>
                </c:pt>
                <c:pt idx="641">
                  <c:v>1.7365399985468377E-2</c:v>
                </c:pt>
                <c:pt idx="642">
                  <c:v>1.4140837023282282E-2</c:v>
                </c:pt>
                <c:pt idx="643">
                  <c:v>-7.1830985915494194E-3</c:v>
                </c:pt>
                <c:pt idx="644">
                  <c:v>2.5535536955596516E-3</c:v>
                </c:pt>
                <c:pt idx="645">
                  <c:v>5.7308617518041505E-3</c:v>
                </c:pt>
                <c:pt idx="646">
                  <c:v>-3.6018290538163966E-2</c:v>
                </c:pt>
                <c:pt idx="647">
                  <c:v>-2.9044734729621213E-2</c:v>
                </c:pt>
                <c:pt idx="648">
                  <c:v>-2.6606538895152299E-2</c:v>
                </c:pt>
                <c:pt idx="649">
                  <c:v>6.1771291792140914E-3</c:v>
                </c:pt>
                <c:pt idx="650">
                  <c:v>-2.0873302125700266E-2</c:v>
                </c:pt>
                <c:pt idx="651">
                  <c:v>2.3983070773571535E-2</c:v>
                </c:pt>
                <c:pt idx="652">
                  <c:v>2.1431305013395185E-3</c:v>
                </c:pt>
                <c:pt idx="653">
                  <c:v>-1.2602153822653395E-2</c:v>
                </c:pt>
                <c:pt idx="654">
                  <c:v>3.1482054455445496E-2</c:v>
                </c:pt>
                <c:pt idx="655">
                  <c:v>2.1072365954255767E-2</c:v>
                </c:pt>
                <c:pt idx="656">
                  <c:v>8.0787309048191425E-4</c:v>
                </c:pt>
                <c:pt idx="657">
                  <c:v>-1.4603360974535962E-2</c:v>
                </c:pt>
                <c:pt idx="658">
                  <c:v>2.7554364015489607E-3</c:v>
                </c:pt>
                <c:pt idx="659">
                  <c:v>-1.2402525064983405E-2</c:v>
                </c:pt>
                <c:pt idx="660">
                  <c:v>1.3310272221386699E-2</c:v>
                </c:pt>
                <c:pt idx="661">
                  <c:v>2.9684601113166842E-4</c:v>
                </c:pt>
                <c:pt idx="662">
                  <c:v>3.331107648935383E-2</c:v>
                </c:pt>
                <c:pt idx="663">
                  <c:v>1.9241815048822497E-2</c:v>
                </c:pt>
                <c:pt idx="664">
                  <c:v>-5.0014088475627272E-3</c:v>
                </c:pt>
                <c:pt idx="665">
                  <c:v>-8.2831858407078629E-3</c:v>
                </c:pt>
                <c:pt idx="666">
                  <c:v>3.5693889206167562E-3</c:v>
                </c:pt>
                <c:pt idx="667">
                  <c:v>1.2661829563237914E-2</c:v>
                </c:pt>
                <c:pt idx="668">
                  <c:v>-2.9643158190503116E-2</c:v>
                </c:pt>
                <c:pt idx="669">
                  <c:v>-2.0993195309105817E-3</c:v>
                </c:pt>
                <c:pt idx="670">
                  <c:v>3.0467899891186701E-3</c:v>
                </c:pt>
                <c:pt idx="671">
                  <c:v>-8.3170608230274112E-3</c:v>
                </c:pt>
                <c:pt idx="672">
                  <c:v>1.9326137689614997E-2</c:v>
                </c:pt>
                <c:pt idx="673">
                  <c:v>1.745725119839725E-2</c:v>
                </c:pt>
                <c:pt idx="674">
                  <c:v>7.4537655579776096E-3</c:v>
                </c:pt>
                <c:pt idx="675">
                  <c:v>2.2544845396803126E-2</c:v>
                </c:pt>
                <c:pt idx="676">
                  <c:v>3.2013651877133009E-2</c:v>
                </c:pt>
                <c:pt idx="677">
                  <c:v>2.228983398372919E-2</c:v>
                </c:pt>
                <c:pt idx="678">
                  <c:v>3.1702898550725056E-3</c:v>
                </c:pt>
                <c:pt idx="679">
                  <c:v>-7.7394388906804057E-4</c:v>
                </c:pt>
                <c:pt idx="680">
                  <c:v>3.0529916736590668E-2</c:v>
                </c:pt>
                <c:pt idx="681">
                  <c:v>-9.6454966804458975E-3</c:v>
                </c:pt>
                <c:pt idx="682">
                  <c:v>-5.7551226916265907E-3</c:v>
                </c:pt>
                <c:pt idx="683">
                  <c:v>2.1627122956555667E-3</c:v>
                </c:pt>
                <c:pt idx="684">
                  <c:v>-3.0339574738178388E-2</c:v>
                </c:pt>
                <c:pt idx="685">
                  <c:v>4.5820514498919884E-3</c:v>
                </c:pt>
                <c:pt idx="686">
                  <c:v>9.5784192350296671E-3</c:v>
                </c:pt>
                <c:pt idx="687">
                  <c:v>-1.1681941396669671E-2</c:v>
                </c:pt>
                <c:pt idx="688">
                  <c:v>-8.3589107294456122E-3</c:v>
                </c:pt>
                <c:pt idx="689">
                  <c:v>2.3707606190319641E-3</c:v>
                </c:pt>
                <c:pt idx="690">
                  <c:v>-6.6355692792853249E-3</c:v>
                </c:pt>
                <c:pt idx="691">
                  <c:v>4.761904761904745E-3</c:v>
                </c:pt>
                <c:pt idx="692">
                  <c:v>-1.875987361769349E-2</c:v>
                </c:pt>
                <c:pt idx="693">
                  <c:v>2.4820554102100711E-3</c:v>
                </c:pt>
                <c:pt idx="694">
                  <c:v>-6.8254817987152272E-3</c:v>
                </c:pt>
                <c:pt idx="695">
                  <c:v>4.1099582266541645E-3</c:v>
                </c:pt>
                <c:pt idx="696">
                  <c:v>2.6907334093806634E-2</c:v>
                </c:pt>
                <c:pt idx="697">
                  <c:v>1.6008886565603841E-2</c:v>
                </c:pt>
                <c:pt idx="698">
                  <c:v>5.3379638561963372E-3</c:v>
                </c:pt>
                <c:pt idx="699">
                  <c:v>2.1686284544524259E-2</c:v>
                </c:pt>
                <c:pt idx="700">
                  <c:v>6.2738713918978117E-2</c:v>
                </c:pt>
                <c:pt idx="701">
                  <c:v>1.5495198256053833E-2</c:v>
                </c:pt>
                <c:pt idx="702">
                  <c:v>-9.2248781619865827E-3</c:v>
                </c:pt>
                <c:pt idx="703">
                  <c:v>-1.3292732915617611E-2</c:v>
                </c:pt>
                <c:pt idx="704">
                  <c:v>-9.3768545994066255E-3</c:v>
                </c:pt>
                <c:pt idx="705">
                  <c:v>1.641504912532965E-2</c:v>
                </c:pt>
                <c:pt idx="706">
                  <c:v>-1.2731345043027198E-2</c:v>
                </c:pt>
                <c:pt idx="707">
                  <c:v>1.4746268656716355E-2</c:v>
                </c:pt>
                <c:pt idx="708">
                  <c:v>-9.4134258986877661E-4</c:v>
                </c:pt>
                <c:pt idx="709">
                  <c:v>1.018785701666558E-2</c:v>
                </c:pt>
                <c:pt idx="710">
                  <c:v>-2.2093972251369887E-2</c:v>
                </c:pt>
                <c:pt idx="711">
                  <c:v>2.3248882265274329E-3</c:v>
                </c:pt>
                <c:pt idx="712">
                  <c:v>-6.5421672415844068E-3</c:v>
                </c:pt>
                <c:pt idx="713">
                  <c:v>1.5445402298850608E-2</c:v>
                </c:pt>
                <c:pt idx="714">
                  <c:v>3.9853790826553492E-2</c:v>
                </c:pt>
                <c:pt idx="715">
                  <c:v>-4.5356616396408089E-4</c:v>
                </c:pt>
                <c:pt idx="716">
                  <c:v>6.5796937039137582E-3</c:v>
                </c:pt>
                <c:pt idx="717">
                  <c:v>3.2119914346895095E-2</c:v>
                </c:pt>
                <c:pt idx="718">
                  <c:v>-1.3649268399213765E-2</c:v>
                </c:pt>
                <c:pt idx="719">
                  <c:v>4.9817336433080062E-3</c:v>
                </c:pt>
                <c:pt idx="720">
                  <c:v>-1.9277373870896231E-3</c:v>
                </c:pt>
                <c:pt idx="721">
                  <c:v>1.103691849235533E-3</c:v>
                </c:pt>
                <c:pt idx="722">
                  <c:v>8.8198004520148032E-3</c:v>
                </c:pt>
                <c:pt idx="723">
                  <c:v>1.0381946341730064E-2</c:v>
                </c:pt>
                <c:pt idx="724">
                  <c:v>6.4896436104056043E-4</c:v>
                </c:pt>
                <c:pt idx="725">
                  <c:v>4.8532670377776421E-2</c:v>
                </c:pt>
                <c:pt idx="726">
                  <c:v>2.5978042368950183E-2</c:v>
                </c:pt>
                <c:pt idx="727">
                  <c:v>-2.9791509670937022E-2</c:v>
                </c:pt>
                <c:pt idx="728">
                  <c:v>-7.5600662800331397E-3</c:v>
                </c:pt>
                <c:pt idx="729">
                  <c:v>-1.3774392152770432E-2</c:v>
                </c:pt>
                <c:pt idx="730">
                  <c:v>1.0951222092900226E-2</c:v>
                </c:pt>
                <c:pt idx="731">
                  <c:v>-2.1141870322884504E-2</c:v>
                </c:pt>
                <c:pt idx="732">
                  <c:v>-4.7046244319701724E-3</c:v>
                </c:pt>
                <c:pt idx="733">
                  <c:v>-3.5988612558414124E-3</c:v>
                </c:pt>
                <c:pt idx="734">
                  <c:v>9.1644204851750732E-3</c:v>
                </c:pt>
                <c:pt idx="735">
                  <c:v>-1.0683760683759536E-3</c:v>
                </c:pt>
                <c:pt idx="736">
                  <c:v>-8.8235294117647856E-3</c:v>
                </c:pt>
                <c:pt idx="737">
                  <c:v>2.2767736714324194E-2</c:v>
                </c:pt>
                <c:pt idx="738">
                  <c:v>1.4981273408239737E-2</c:v>
                </c:pt>
                <c:pt idx="739">
                  <c:v>-1.0966165999688138E-2</c:v>
                </c:pt>
                <c:pt idx="740">
                  <c:v>-9.8791382028377006E-3</c:v>
                </c:pt>
                <c:pt idx="741">
                  <c:v>2.122916887805637E-4</c:v>
                </c:pt>
                <c:pt idx="742">
                  <c:v>-2.8387986840708868E-2</c:v>
                </c:pt>
                <c:pt idx="743">
                  <c:v>-6.2312271312326084E-2</c:v>
                </c:pt>
                <c:pt idx="744">
                  <c:v>-1.6249271986022107E-2</c:v>
                </c:pt>
                <c:pt idx="745">
                  <c:v>1.1426203303534388E-2</c:v>
                </c:pt>
                <c:pt idx="746">
                  <c:v>7.9021306485600462E-3</c:v>
                </c:pt>
                <c:pt idx="747">
                  <c:v>2.032638364597239E-2</c:v>
                </c:pt>
                <c:pt idx="748">
                  <c:v>4.3827195628665105E-3</c:v>
                </c:pt>
                <c:pt idx="749">
                  <c:v>-1.3884166383316465E-2</c:v>
                </c:pt>
                <c:pt idx="750">
                  <c:v>-1.1263720475834571E-2</c:v>
                </c:pt>
                <c:pt idx="751">
                  <c:v>2.1505376344084226E-3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EC-4A98-B3A5-9EBA4CF2C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133215"/>
        <c:axId val="1512141951"/>
      </c:scatterChart>
      <c:valAx>
        <c:axId val="1512133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12141951"/>
        <c:crosses val="autoZero"/>
        <c:crossBetween val="midCat"/>
      </c:valAx>
      <c:valAx>
        <c:axId val="151214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12133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2.4529699999999997"/>
            <c:dispRSqr val="1"/>
            <c:dispEq val="1"/>
            <c:trendlineLbl>
              <c:layout>
                <c:manualLayout>
                  <c:x val="-0.29562865130760119"/>
                  <c:y val="-0.1068599379623001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0,5128x + 2,453</a:t>
                    </a:r>
                    <a:br>
                      <a:rPr lang="en-US" sz="1200" baseline="0"/>
                    </a:br>
                    <a:r>
                      <a:rPr lang="en-US" sz="1200" baseline="0"/>
                      <a:t>R² = 0,6496</a:t>
                    </a:r>
                    <a:endParaRPr lang="en-US" sz="12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'Pair trade'!$AF$4:$AF$756</c:f>
              <c:numCache>
                <c:formatCode>0.00</c:formatCode>
                <c:ptCount val="753"/>
                <c:pt idx="0">
                  <c:v>4.2701169421202927</c:v>
                </c:pt>
                <c:pt idx="1">
                  <c:v>4.2981013997361206</c:v>
                </c:pt>
                <c:pt idx="2">
                  <c:v>4.242764567340374</c:v>
                </c:pt>
                <c:pt idx="3">
                  <c:v>4.2423334399355497</c:v>
                </c:pt>
                <c:pt idx="4">
                  <c:v>4.2335266263554372</c:v>
                </c:pt>
                <c:pt idx="5">
                  <c:v>4.2246415631699588</c:v>
                </c:pt>
                <c:pt idx="6">
                  <c:v>4.256746818247124</c:v>
                </c:pt>
                <c:pt idx="7">
                  <c:v>4.2592938692915849</c:v>
                </c:pt>
                <c:pt idx="8">
                  <c:v>4.2420459183694517</c:v>
                </c:pt>
                <c:pt idx="9">
                  <c:v>4.2316396964102729</c:v>
                </c:pt>
                <c:pt idx="10">
                  <c:v>4.2143473546167973</c:v>
                </c:pt>
                <c:pt idx="11">
                  <c:v>4.2054386097276879</c:v>
                </c:pt>
                <c:pt idx="12">
                  <c:v>4.2046926193909657</c:v>
                </c:pt>
                <c:pt idx="13">
                  <c:v>4.1881384415084613</c:v>
                </c:pt>
                <c:pt idx="14">
                  <c:v>4.1797574400702313</c:v>
                </c:pt>
                <c:pt idx="15">
                  <c:v>4.1612240910616451</c:v>
                </c:pt>
                <c:pt idx="16">
                  <c:v>4.1518269976354629</c:v>
                </c:pt>
                <c:pt idx="17">
                  <c:v>4.1931335324968879</c:v>
                </c:pt>
                <c:pt idx="18">
                  <c:v>4.2218578825210606</c:v>
                </c:pt>
                <c:pt idx="19">
                  <c:v>4.2484952420493594</c:v>
                </c:pt>
                <c:pt idx="20">
                  <c:v>4.2577381091305364</c:v>
                </c:pt>
                <c:pt idx="21">
                  <c:v>4.2631023230097185</c:v>
                </c:pt>
                <c:pt idx="22">
                  <c:v>4.2338166075086949</c:v>
                </c:pt>
                <c:pt idx="23">
                  <c:v>4.2531984503199265</c:v>
                </c:pt>
                <c:pt idx="24">
                  <c:v>4.2609883062968255</c:v>
                </c:pt>
                <c:pt idx="25">
                  <c:v>4.2136079830489184</c:v>
                </c:pt>
                <c:pt idx="26">
                  <c:v>4.2466363725643594</c:v>
                </c:pt>
                <c:pt idx="27">
                  <c:v>4.2437698090420275</c:v>
                </c:pt>
                <c:pt idx="28">
                  <c:v>4.1846422002028811</c:v>
                </c:pt>
                <c:pt idx="29">
                  <c:v>4.1840329084856309</c:v>
                </c:pt>
                <c:pt idx="30">
                  <c:v>4.2133120812861442</c:v>
                </c:pt>
                <c:pt idx="31">
                  <c:v>4.2189192968037315</c:v>
                </c:pt>
                <c:pt idx="32">
                  <c:v>4.1779194858080047</c:v>
                </c:pt>
                <c:pt idx="33">
                  <c:v>4.1615358117624242</c:v>
                </c:pt>
                <c:pt idx="34">
                  <c:v>4.1463043011528118</c:v>
                </c:pt>
                <c:pt idx="35">
                  <c:v>4.1287459889394329</c:v>
                </c:pt>
                <c:pt idx="36">
                  <c:v>4.1297117060593918</c:v>
                </c:pt>
                <c:pt idx="37">
                  <c:v>4.1846422002028811</c:v>
                </c:pt>
                <c:pt idx="38">
                  <c:v>4.1783792911651743</c:v>
                </c:pt>
                <c:pt idx="39">
                  <c:v>4.133565275375382</c:v>
                </c:pt>
                <c:pt idx="40">
                  <c:v>4.1733097665203953</c:v>
                </c:pt>
                <c:pt idx="41">
                  <c:v>4.1677499066383756</c:v>
                </c:pt>
                <c:pt idx="42">
                  <c:v>4.1507248956582083</c:v>
                </c:pt>
                <c:pt idx="43">
                  <c:v>4.0654305520574585</c:v>
                </c:pt>
                <c:pt idx="44">
                  <c:v>4.0946778400122215</c:v>
                </c:pt>
                <c:pt idx="45">
                  <c:v>4.147727338787214</c:v>
                </c:pt>
                <c:pt idx="46">
                  <c:v>4.1282627804255609</c:v>
                </c:pt>
                <c:pt idx="47">
                  <c:v>4.1439280624109287</c:v>
                </c:pt>
                <c:pt idx="48">
                  <c:v>4.0844625623676496</c:v>
                </c:pt>
                <c:pt idx="49">
                  <c:v>4.0868162958013095</c:v>
                </c:pt>
                <c:pt idx="50">
                  <c:v>4.1316403469657974</c:v>
                </c:pt>
                <c:pt idx="51">
                  <c:v>4.1203371424963544</c:v>
                </c:pt>
                <c:pt idx="52">
                  <c:v>4.1364457382407362</c:v>
                </c:pt>
                <c:pt idx="53">
                  <c:v>4.1351665567423561</c:v>
                </c:pt>
                <c:pt idx="54">
                  <c:v>4.1694520347089066</c:v>
                </c:pt>
                <c:pt idx="55">
                  <c:v>4.1396365514138074</c:v>
                </c:pt>
                <c:pt idx="56">
                  <c:v>4.1571628546142518</c:v>
                </c:pt>
                <c:pt idx="57">
                  <c:v>4.1351665567423561</c:v>
                </c:pt>
                <c:pt idx="58">
                  <c:v>4.1464625164842071</c:v>
                </c:pt>
                <c:pt idx="59">
                  <c:v>4.1852511209097765</c:v>
                </c:pt>
                <c:pt idx="60">
                  <c:v>4.1437694455496237</c:v>
                </c:pt>
                <c:pt idx="61">
                  <c:v>4.1269730817138282</c:v>
                </c:pt>
                <c:pt idx="62">
                  <c:v>4.1324428508207589</c:v>
                </c:pt>
                <c:pt idx="63">
                  <c:v>4.1488327475061704</c:v>
                </c:pt>
                <c:pt idx="64">
                  <c:v>4.1130027440406343</c:v>
                </c:pt>
                <c:pt idx="65">
                  <c:v>4.0780457892525979</c:v>
                </c:pt>
                <c:pt idx="66">
                  <c:v>4.0547371076273215</c:v>
                </c:pt>
                <c:pt idx="67">
                  <c:v>4.0528278820191668</c:v>
                </c:pt>
                <c:pt idx="68">
                  <c:v>4.040767961318708</c:v>
                </c:pt>
                <c:pt idx="69">
                  <c:v>4.0165631847020702</c:v>
                </c:pt>
                <c:pt idx="70">
                  <c:v>4.0561233494019033</c:v>
                </c:pt>
                <c:pt idx="71">
                  <c:v>4.0516110196351995</c:v>
                </c:pt>
                <c:pt idx="72">
                  <c:v>4.0388318522918416</c:v>
                </c:pt>
                <c:pt idx="73">
                  <c:v>4.070564033556697</c:v>
                </c:pt>
                <c:pt idx="74">
                  <c:v>4.0802456378425989</c:v>
                </c:pt>
                <c:pt idx="75">
                  <c:v>4.0282047597175552</c:v>
                </c:pt>
                <c:pt idx="76">
                  <c:v>3.9876869093491356</c:v>
                </c:pt>
                <c:pt idx="77">
                  <c:v>3.9961803134348695</c:v>
                </c:pt>
                <c:pt idx="78">
                  <c:v>3.9347624923976356</c:v>
                </c:pt>
                <c:pt idx="79">
                  <c:v>3.9302557736892059</c:v>
                </c:pt>
                <c:pt idx="80">
                  <c:v>3.9571875573825199</c:v>
                </c:pt>
                <c:pt idx="81">
                  <c:v>3.9072114484309242</c:v>
                </c:pt>
                <c:pt idx="82">
                  <c:v>3.9497040723958348</c:v>
                </c:pt>
                <c:pt idx="83">
                  <c:v>3.9460378840154235</c:v>
                </c:pt>
                <c:pt idx="84">
                  <c:v>3.9826678449974779</c:v>
                </c:pt>
                <c:pt idx="85">
                  <c:v>3.9772487903458535</c:v>
                </c:pt>
                <c:pt idx="86">
                  <c:v>3.9684033388642534</c:v>
                </c:pt>
                <c:pt idx="87">
                  <c:v>3.902982260775997</c:v>
                </c:pt>
                <c:pt idx="88">
                  <c:v>3.9207845110967185</c:v>
                </c:pt>
                <c:pt idx="89">
                  <c:v>3.932021691934835</c:v>
                </c:pt>
                <c:pt idx="90">
                  <c:v>3.9429401080628677</c:v>
                </c:pt>
                <c:pt idx="91">
                  <c:v>3.9926809084456005</c:v>
                </c:pt>
                <c:pt idx="92">
                  <c:v>3.9798685523232131</c:v>
                </c:pt>
                <c:pt idx="93">
                  <c:v>4.00369019395397</c:v>
                </c:pt>
                <c:pt idx="94">
                  <c:v>3.9952606039982017</c:v>
                </c:pt>
                <c:pt idx="95">
                  <c:v>3.9880576917041437</c:v>
                </c:pt>
                <c:pt idx="96">
                  <c:v>3.9978336618412569</c:v>
                </c:pt>
                <c:pt idx="97">
                  <c:v>4.0113252065020086</c:v>
                </c:pt>
                <c:pt idx="98">
                  <c:v>3.9811758641164627</c:v>
                </c:pt>
                <c:pt idx="99">
                  <c:v>4.0214153821993426</c:v>
                </c:pt>
                <c:pt idx="100">
                  <c:v>4.0623377660870146</c:v>
                </c:pt>
                <c:pt idx="101">
                  <c:v>4.0996637236997007</c:v>
                </c:pt>
                <c:pt idx="102">
                  <c:v>4.0542167711313217</c:v>
                </c:pt>
                <c:pt idx="103">
                  <c:v>4.0564696097931741</c:v>
                </c:pt>
                <c:pt idx="104">
                  <c:v>4.0695394433031291</c:v>
                </c:pt>
                <c:pt idx="105">
                  <c:v>4.0566426950380894</c:v>
                </c:pt>
                <c:pt idx="106">
                  <c:v>4.0804146566886024</c:v>
                </c:pt>
                <c:pt idx="107">
                  <c:v>4.0788924576631791</c:v>
                </c:pt>
                <c:pt idx="108">
                  <c:v>4.048649602959971</c:v>
                </c:pt>
                <c:pt idx="109">
                  <c:v>4.0370684944023703</c:v>
                </c:pt>
                <c:pt idx="110">
                  <c:v>3.9972828493789696</c:v>
                </c:pt>
                <c:pt idx="111">
                  <c:v>3.9136217267918432</c:v>
                </c:pt>
                <c:pt idx="112">
                  <c:v>3.8991403795971324</c:v>
                </c:pt>
                <c:pt idx="113">
                  <c:v>3.9229629454664803</c:v>
                </c:pt>
                <c:pt idx="114">
                  <c:v>3.8454557611560332</c:v>
                </c:pt>
                <c:pt idx="115">
                  <c:v>3.8763958277849948</c:v>
                </c:pt>
                <c:pt idx="116">
                  <c:v>3.9090184964078474</c:v>
                </c:pt>
                <c:pt idx="117">
                  <c:v>3.9158158036668422</c:v>
                </c:pt>
                <c:pt idx="118">
                  <c:v>3.9108222848516272</c:v>
                </c:pt>
                <c:pt idx="119">
                  <c:v>3.9512437185814275</c:v>
                </c:pt>
                <c:pt idx="120">
                  <c:v>3.958524839079566</c:v>
                </c:pt>
                <c:pt idx="121">
                  <c:v>3.9371057857956093</c:v>
                </c:pt>
                <c:pt idx="122">
                  <c:v>3.9056024376252232</c:v>
                </c:pt>
                <c:pt idx="123">
                  <c:v>3.881151341761059</c:v>
                </c:pt>
                <c:pt idx="124">
                  <c:v>3.8971123926923918</c:v>
                </c:pt>
                <c:pt idx="125">
                  <c:v>3.9331972406595526</c:v>
                </c:pt>
                <c:pt idx="126">
                  <c:v>3.9168115221599433</c:v>
                </c:pt>
                <c:pt idx="127">
                  <c:v>3.9571875573825199</c:v>
                </c:pt>
                <c:pt idx="128">
                  <c:v>3.9427461780709865</c:v>
                </c:pt>
                <c:pt idx="129">
                  <c:v>3.9259259105971376</c:v>
                </c:pt>
                <c:pt idx="130">
                  <c:v>3.9261231298069279</c:v>
                </c:pt>
                <c:pt idx="131">
                  <c:v>3.9180050771056933</c:v>
                </c:pt>
                <c:pt idx="132">
                  <c:v>3.8850628238453631</c:v>
                </c:pt>
                <c:pt idx="133">
                  <c:v>3.9288801224945691</c:v>
                </c:pt>
                <c:pt idx="134">
                  <c:v>3.9376907521767239</c:v>
                </c:pt>
                <c:pt idx="135">
                  <c:v>3.9716117968398037</c:v>
                </c:pt>
                <c:pt idx="136">
                  <c:v>3.9924963895780228</c:v>
                </c:pt>
                <c:pt idx="137">
                  <c:v>3.9996675152801924</c:v>
                </c:pt>
                <c:pt idx="138">
                  <c:v>3.987872317711584</c:v>
                </c:pt>
                <c:pt idx="139">
                  <c:v>3.989724513091998</c:v>
                </c:pt>
                <c:pt idx="140">
                  <c:v>3.9806157968937579</c:v>
                </c:pt>
                <c:pt idx="141">
                  <c:v>4.0042374894159574</c:v>
                </c:pt>
                <c:pt idx="142">
                  <c:v>4.034417613641752</c:v>
                </c:pt>
                <c:pt idx="143">
                  <c:v>4.0448041166619646</c:v>
                </c:pt>
                <c:pt idx="144">
                  <c:v>4.0451543180313285</c:v>
                </c:pt>
                <c:pt idx="145">
                  <c:v>4.0326464477518851</c:v>
                </c:pt>
                <c:pt idx="146">
                  <c:v>4.0470782364210107</c:v>
                </c:pt>
                <c:pt idx="147">
                  <c:v>4.0602705818883491</c:v>
                </c:pt>
                <c:pt idx="148">
                  <c:v>4.0523065508752021</c:v>
                </c:pt>
                <c:pt idx="149">
                  <c:v>4.050392674692918</c:v>
                </c:pt>
                <c:pt idx="150">
                  <c:v>4.0587173845789497</c:v>
                </c:pt>
                <c:pt idx="151">
                  <c:v>4.0941778816650016</c:v>
                </c:pt>
                <c:pt idx="152">
                  <c:v>4.1090689576204831</c:v>
                </c:pt>
                <c:pt idx="153">
                  <c:v>4.1108738641733114</c:v>
                </c:pt>
                <c:pt idx="154">
                  <c:v>4.1187119186703951</c:v>
                </c:pt>
                <c:pt idx="155">
                  <c:v>4.106437809909484</c:v>
                </c:pt>
                <c:pt idx="156">
                  <c:v>4.081596989399598</c:v>
                </c:pt>
                <c:pt idx="157">
                  <c:v>4.0868162958013095</c:v>
                </c:pt>
                <c:pt idx="158">
                  <c:v>4.0626818817132593</c:v>
                </c:pt>
                <c:pt idx="159">
                  <c:v>4.0444537926086355</c:v>
                </c:pt>
                <c:pt idx="160">
                  <c:v>4.0619935320044416</c:v>
                </c:pt>
                <c:pt idx="161">
                  <c:v>4.0768592478810808</c:v>
                </c:pt>
                <c:pt idx="162">
                  <c:v>4.0994979274628953</c:v>
                </c:pt>
                <c:pt idx="163">
                  <c:v>4.031937102093484</c:v>
                </c:pt>
                <c:pt idx="164">
                  <c:v>4.0194414021954161</c:v>
                </c:pt>
                <c:pt idx="165">
                  <c:v>4.0064236808496307</c:v>
                </c:pt>
                <c:pt idx="166">
                  <c:v>4.0178234243143578</c:v>
                </c:pt>
                <c:pt idx="167">
                  <c:v>4.0042374894159574</c:v>
                </c:pt>
                <c:pt idx="168">
                  <c:v>4.0073331852324712</c:v>
                </c:pt>
                <c:pt idx="169">
                  <c:v>4.0185428488058186</c:v>
                </c:pt>
                <c:pt idx="170">
                  <c:v>4.0384794293807049</c:v>
                </c:pt>
                <c:pt idx="171">
                  <c:v>4.0405921062228538</c:v>
                </c:pt>
                <c:pt idx="172">
                  <c:v>4.0623377660870146</c:v>
                </c:pt>
                <c:pt idx="173">
                  <c:v>4.0765199773095482</c:v>
                </c:pt>
                <c:pt idx="174">
                  <c:v>4.0370684944023703</c:v>
                </c:pt>
                <c:pt idx="175">
                  <c:v>4.050392674692918</c:v>
                </c:pt>
                <c:pt idx="176">
                  <c:v>4.0456793902408199</c:v>
                </c:pt>
                <c:pt idx="177">
                  <c:v>4.0038726590580254</c:v>
                </c:pt>
                <c:pt idx="178">
                  <c:v>4.0154817137963761</c:v>
                </c:pt>
                <c:pt idx="179">
                  <c:v>3.9863880873834527</c:v>
                </c:pt>
                <c:pt idx="180">
                  <c:v>3.9638561540681634</c:v>
                </c:pt>
                <c:pt idx="181">
                  <c:v>3.9417759635774936</c:v>
                </c:pt>
                <c:pt idx="182">
                  <c:v>3.903990833730882</c:v>
                </c:pt>
                <c:pt idx="183">
                  <c:v>3.8891637112820634</c:v>
                </c:pt>
                <c:pt idx="184">
                  <c:v>3.8887543784887919</c:v>
                </c:pt>
                <c:pt idx="185">
                  <c:v>3.9130225057612296</c:v>
                </c:pt>
                <c:pt idx="186">
                  <c:v>3.863462814812769</c:v>
                </c:pt>
                <c:pt idx="187">
                  <c:v>3.8394523125933104</c:v>
                </c:pt>
                <c:pt idx="188">
                  <c:v>3.8903907053010323</c:v>
                </c:pt>
                <c:pt idx="189">
                  <c:v>3.9498966578562276</c:v>
                </c:pt>
                <c:pt idx="190">
                  <c:v>3.9441028988915576</c:v>
                </c:pt>
                <c:pt idx="191">
                  <c:v>3.932021691934835</c:v>
                </c:pt>
                <c:pt idx="192">
                  <c:v>3.8871153697219611</c:v>
                </c:pt>
                <c:pt idx="193">
                  <c:v>3.8825941947373339</c:v>
                </c:pt>
                <c:pt idx="194">
                  <c:v>3.8645120227570944</c:v>
                </c:pt>
                <c:pt idx="195">
                  <c:v>3.8774315606585268</c:v>
                </c:pt>
                <c:pt idx="196">
                  <c:v>3.8828001467512427</c:v>
                </c:pt>
                <c:pt idx="197">
                  <c:v>3.8577779905757503</c:v>
                </c:pt>
                <c:pt idx="198">
                  <c:v>3.8901863108189718</c:v>
                </c:pt>
                <c:pt idx="199">
                  <c:v>3.9170105469391849</c:v>
                </c:pt>
                <c:pt idx="200">
                  <c:v>3.9011642620932703</c:v>
                </c:pt>
                <c:pt idx="201">
                  <c:v>3.8948768465931756</c:v>
                </c:pt>
                <c:pt idx="202">
                  <c:v>3.9357395320454622</c:v>
                </c:pt>
                <c:pt idx="203">
                  <c:v>3.9460378840154235</c:v>
                </c:pt>
                <c:pt idx="204">
                  <c:v>3.994708372046754</c:v>
                </c:pt>
                <c:pt idx="205">
                  <c:v>3.9915732841861553</c:v>
                </c:pt>
                <c:pt idx="206">
                  <c:v>3.9943400479173596</c:v>
                </c:pt>
                <c:pt idx="207">
                  <c:v>4.0187226240872018</c:v>
                </c:pt>
                <c:pt idx="208">
                  <c:v>4.0138573113094145</c:v>
                </c:pt>
                <c:pt idx="209">
                  <c:v>4.0460292852758801</c:v>
                </c:pt>
                <c:pt idx="210">
                  <c:v>4.0847991493785694</c:v>
                </c:pt>
                <c:pt idx="211">
                  <c:v>4.1031391099035961</c:v>
                </c:pt>
                <c:pt idx="212">
                  <c:v>4.1364457382407362</c:v>
                </c:pt>
                <c:pt idx="213">
                  <c:v>4.1455128487964998</c:v>
                </c:pt>
                <c:pt idx="214">
                  <c:v>4.1543415361283964</c:v>
                </c:pt>
                <c:pt idx="215">
                  <c:v>4.1110377851637612</c:v>
                </c:pt>
                <c:pt idx="216">
                  <c:v>4.162470391269701</c:v>
                </c:pt>
                <c:pt idx="217">
                  <c:v>4.1777661703611733</c:v>
                </c:pt>
                <c:pt idx="218">
                  <c:v>4.1362859300102723</c:v>
                </c:pt>
                <c:pt idx="219">
                  <c:v>4.1672851866238156</c:v>
                </c:pt>
                <c:pt idx="220">
                  <c:v>4.1329240441895756</c:v>
                </c:pt>
                <c:pt idx="221">
                  <c:v>4.120499519698952</c:v>
                </c:pt>
                <c:pt idx="222">
                  <c:v>4.1261661745450571</c:v>
                </c:pt>
                <c:pt idx="223">
                  <c:v>4.1374040516825481</c:v>
                </c:pt>
                <c:pt idx="224">
                  <c:v>4.1706881288094344</c:v>
                </c:pt>
                <c:pt idx="225">
                  <c:v>4.1792982681022641</c:v>
                </c:pt>
                <c:pt idx="226">
                  <c:v>4.1966002629264478</c:v>
                </c:pt>
                <c:pt idx="227">
                  <c:v>4.1745411042163774</c:v>
                </c:pt>
                <c:pt idx="228">
                  <c:v>4.1873794281892902</c:v>
                </c:pt>
                <c:pt idx="229">
                  <c:v>4.2397427649114574</c:v>
                </c:pt>
                <c:pt idx="230">
                  <c:v>4.2372898382071984</c:v>
                </c:pt>
                <c:pt idx="231">
                  <c:v>4.223177434065069</c:v>
                </c:pt>
                <c:pt idx="232">
                  <c:v>4.1666652238017265</c:v>
                </c:pt>
                <c:pt idx="233">
                  <c:v>4.1469370123412714</c:v>
                </c:pt>
                <c:pt idx="234">
                  <c:v>4.1172469554394047</c:v>
                </c:pt>
                <c:pt idx="235">
                  <c:v>4.1404326664148554</c:v>
                </c:pt>
                <c:pt idx="236">
                  <c:v>4.141228148120951</c:v>
                </c:pt>
                <c:pt idx="237">
                  <c:v>4.1599762356509302</c:v>
                </c:pt>
                <c:pt idx="238">
                  <c:v>4.1811336922944919</c:v>
                </c:pt>
                <c:pt idx="239">
                  <c:v>4.1908661292127229</c:v>
                </c:pt>
                <c:pt idx="240">
                  <c:v>4.1598201441810119</c:v>
                </c:pt>
                <c:pt idx="241">
                  <c:v>4.1353265439437212</c:v>
                </c:pt>
                <c:pt idx="242">
                  <c:v>4.1324428508207589</c:v>
                </c:pt>
                <c:pt idx="243">
                  <c:v>4.138361447638875</c:v>
                </c:pt>
                <c:pt idx="244">
                  <c:v>4.1672851866238156</c:v>
                </c:pt>
                <c:pt idx="245">
                  <c:v>4.1552828603271807</c:v>
                </c:pt>
                <c:pt idx="246">
                  <c:v>4.1627817237753293</c:v>
                </c:pt>
                <c:pt idx="247">
                  <c:v>4.1496215777119403</c:v>
                </c:pt>
                <c:pt idx="248">
                  <c:v>4.1354865055532759</c:v>
                </c:pt>
                <c:pt idx="249">
                  <c:v>4.1521416609483177</c:v>
                </c:pt>
                <c:pt idx="250">
                  <c:v>4.1555964382538635</c:v>
                </c:pt>
                <c:pt idx="251">
                  <c:v>4.1401142964662894</c:v>
                </c:pt>
                <c:pt idx="252">
                  <c:v>4.1644923221241825</c:v>
                </c:pt>
                <c:pt idx="253">
                  <c:v>4.1423407604903559</c:v>
                </c:pt>
                <c:pt idx="254">
                  <c:v>4.1640260854229085</c:v>
                </c:pt>
                <c:pt idx="255">
                  <c:v>4.1792982681022641</c:v>
                </c:pt>
                <c:pt idx="256">
                  <c:v>4.1975026543247269</c:v>
                </c:pt>
                <c:pt idx="257">
                  <c:v>4.2147907152979682</c:v>
                </c:pt>
                <c:pt idx="258">
                  <c:v>4.2259574490239924</c:v>
                </c:pt>
                <c:pt idx="259">
                  <c:v>4.2443437794983074</c:v>
                </c:pt>
                <c:pt idx="260">
                  <c:v>4.2354100025007035</c:v>
                </c:pt>
                <c:pt idx="261">
                  <c:v>4.2199487843569692</c:v>
                </c:pt>
                <c:pt idx="262">
                  <c:v>4.1863158407609111</c:v>
                </c:pt>
                <c:pt idx="263">
                  <c:v>4.2057368501116459</c:v>
                </c:pt>
                <c:pt idx="264">
                  <c:v>4.2317849713433384</c:v>
                </c:pt>
                <c:pt idx="265">
                  <c:v>4.2150861799182291</c:v>
                </c:pt>
                <c:pt idx="266">
                  <c:v>4.2136079830489184</c:v>
                </c:pt>
                <c:pt idx="267">
                  <c:v>4.2546193087573192</c:v>
                </c:pt>
                <c:pt idx="268">
                  <c:v>4.2601414466837575</c:v>
                </c:pt>
                <c:pt idx="269">
                  <c:v>4.2378675389742764</c:v>
                </c:pt>
                <c:pt idx="270">
                  <c:v>4.2595764749173171</c:v>
                </c:pt>
                <c:pt idx="271">
                  <c:v>4.2838623858866507</c:v>
                </c:pt>
                <c:pt idx="272">
                  <c:v>4.2787472852198798</c:v>
                </c:pt>
                <c:pt idx="273">
                  <c:v>4.2959239356204701</c:v>
                </c:pt>
                <c:pt idx="274">
                  <c:v>4.2786086754753931</c:v>
                </c:pt>
                <c:pt idx="275">
                  <c:v>4.295242504588991</c:v>
                </c:pt>
                <c:pt idx="276">
                  <c:v>4.302577500800556</c:v>
                </c:pt>
                <c:pt idx="277">
                  <c:v>4.2253728246285052</c:v>
                </c:pt>
                <c:pt idx="278">
                  <c:v>4.257879641930999</c:v>
                </c:pt>
                <c:pt idx="279">
                  <c:v>4.2636653068388037</c:v>
                </c:pt>
                <c:pt idx="280">
                  <c:v>4.2719327118768078</c:v>
                </c:pt>
                <c:pt idx="281">
                  <c:v>4.2826205782072346</c:v>
                </c:pt>
                <c:pt idx="282">
                  <c:v>4.277915338416487</c:v>
                </c:pt>
                <c:pt idx="283">
                  <c:v>4.268857936568244</c:v>
                </c:pt>
                <c:pt idx="284">
                  <c:v>4.2391661467608408</c:v>
                </c:pt>
                <c:pt idx="285">
                  <c:v>4.2523449652041059</c:v>
                </c:pt>
                <c:pt idx="286">
                  <c:v>4.2656332579940335</c:v>
                </c:pt>
                <c:pt idx="287">
                  <c:v>4.2608472128221644</c:v>
                </c:pt>
                <c:pt idx="288">
                  <c:v>4.2544773137269063</c:v>
                </c:pt>
                <c:pt idx="289">
                  <c:v>4.2612704335380815</c:v>
                </c:pt>
                <c:pt idx="290">
                  <c:v>4.2758324382674777</c:v>
                </c:pt>
                <c:pt idx="291">
                  <c:v>4.2819300181355961</c:v>
                </c:pt>
                <c:pt idx="292">
                  <c:v>4.2919651563052241</c:v>
                </c:pt>
                <c:pt idx="293">
                  <c:v>4.2841381338547562</c:v>
                </c:pt>
                <c:pt idx="294">
                  <c:v>4.2654928184179299</c:v>
                </c:pt>
                <c:pt idx="295">
                  <c:v>4.2659140779902627</c:v>
                </c:pt>
                <c:pt idx="296">
                  <c:v>4.2101998149725688</c:v>
                </c:pt>
                <c:pt idx="297">
                  <c:v>4.0991662525013144</c:v>
                </c:pt>
                <c:pt idx="298">
                  <c:v>4.0685138021875789</c:v>
                </c:pt>
                <c:pt idx="299">
                  <c:v>4.0903365408245618</c:v>
                </c:pt>
                <c:pt idx="300">
                  <c:v>4.0536961637442914</c:v>
                </c:pt>
                <c:pt idx="301">
                  <c:v>4.0732911530242681</c:v>
                </c:pt>
                <c:pt idx="302">
                  <c:v>4.0347714706871995</c:v>
                </c:pt>
                <c:pt idx="303">
                  <c:v>4.0397123665690353</c:v>
                </c:pt>
                <c:pt idx="304">
                  <c:v>4.1061084291423429</c:v>
                </c:pt>
                <c:pt idx="305">
                  <c:v>4.0763502988498219</c:v>
                </c:pt>
                <c:pt idx="306">
                  <c:v>4.0552571735140539</c:v>
                </c:pt>
                <c:pt idx="307">
                  <c:v>4.0524803581234021</c:v>
                </c:pt>
                <c:pt idx="308">
                  <c:v>4.0766896269833799</c:v>
                </c:pt>
                <c:pt idx="309">
                  <c:v>4.0792309244120526</c:v>
                </c:pt>
                <c:pt idx="310">
                  <c:v>4.1052845022604352</c:v>
                </c:pt>
                <c:pt idx="311">
                  <c:v>4.118223836012044</c:v>
                </c:pt>
                <c:pt idx="312">
                  <c:v>4.1456711893874409</c:v>
                </c:pt>
                <c:pt idx="313">
                  <c:v>4.133565275375382</c:v>
                </c:pt>
                <c:pt idx="314">
                  <c:v>4.1293899039649009</c:v>
                </c:pt>
                <c:pt idx="315">
                  <c:v>4.1174098351530963</c:v>
                </c:pt>
                <c:pt idx="316">
                  <c:v>4.1087404425058329</c:v>
                </c:pt>
                <c:pt idx="317">
                  <c:v>4.1247120988384971</c:v>
                </c:pt>
                <c:pt idx="318">
                  <c:v>4.1451960923795346</c:v>
                </c:pt>
                <c:pt idx="319">
                  <c:v>4.1364457382407362</c:v>
                </c:pt>
                <c:pt idx="320">
                  <c:v>4.1713056033582285</c:v>
                </c:pt>
                <c:pt idx="321">
                  <c:v>4.1745411042163774</c:v>
                </c:pt>
                <c:pt idx="322">
                  <c:v>4.1782260462028029</c:v>
                </c:pt>
                <c:pt idx="323">
                  <c:v>4.1796044061729241</c:v>
                </c:pt>
                <c:pt idx="324">
                  <c:v>4.1866198383312714</c:v>
                </c:pt>
                <c:pt idx="325">
                  <c:v>4.1634040981535954</c:v>
                </c:pt>
                <c:pt idx="326">
                  <c:v>4.1516696288413701</c:v>
                </c:pt>
                <c:pt idx="327">
                  <c:v>4.1478853291501308</c:v>
                </c:pt>
                <c:pt idx="328">
                  <c:v>4.1211487649741514</c:v>
                </c:pt>
                <c:pt idx="329">
                  <c:v>4.1170840491915905</c:v>
                </c:pt>
                <c:pt idx="330">
                  <c:v>4.1382019452858767</c:v>
                </c:pt>
                <c:pt idx="331">
                  <c:v>4.1493061202960746</c:v>
                </c:pt>
                <c:pt idx="332">
                  <c:v>4.1544984850418478</c:v>
                </c:pt>
                <c:pt idx="333">
                  <c:v>4.1151271014046289</c:v>
                </c:pt>
                <c:pt idx="334">
                  <c:v>4.1097256642604032</c:v>
                </c:pt>
                <c:pt idx="335">
                  <c:v>4.0611324280159868</c:v>
                </c:pt>
                <c:pt idx="336">
                  <c:v>4.1031391099035961</c:v>
                </c:pt>
                <c:pt idx="337">
                  <c:v>4.1243886835704773</c:v>
                </c:pt>
                <c:pt idx="338">
                  <c:v>4.131319165013462</c:v>
                </c:pt>
                <c:pt idx="339">
                  <c:v>4.1532422034695857</c:v>
                </c:pt>
                <c:pt idx="340">
                  <c:v>4.1544984850418478</c:v>
                </c:pt>
                <c:pt idx="341">
                  <c:v>4.1353265439437212</c:v>
                </c:pt>
                <c:pt idx="342">
                  <c:v>4.145987795373939</c:v>
                </c:pt>
                <c:pt idx="343">
                  <c:v>4.1277793383083381</c:v>
                </c:pt>
                <c:pt idx="344">
                  <c:v>4.1497792691102013</c:v>
                </c:pt>
                <c:pt idx="345">
                  <c:v>4.1548123089891904</c:v>
                </c:pt>
                <c:pt idx="346">
                  <c:v>4.1565365824785481</c:v>
                </c:pt>
                <c:pt idx="347">
                  <c:v>4.1896547420264252</c:v>
                </c:pt>
                <c:pt idx="348">
                  <c:v>4.1638706248707109</c:v>
                </c:pt>
                <c:pt idx="349">
                  <c:v>4.1426584225006513</c:v>
                </c:pt>
                <c:pt idx="350">
                  <c:v>4.162470391269701</c:v>
                </c:pt>
                <c:pt idx="351">
                  <c:v>4.1808280221102381</c:v>
                </c:pt>
                <c:pt idx="352">
                  <c:v>4.2014036345155086</c:v>
                </c:pt>
                <c:pt idx="353">
                  <c:v>4.202451303547952</c:v>
                </c:pt>
                <c:pt idx="354">
                  <c:v>4.219507705176107</c:v>
                </c:pt>
                <c:pt idx="355">
                  <c:v>4.2442003177664782</c:v>
                </c:pt>
                <c:pt idx="356">
                  <c:v>4.255612709818223</c:v>
                </c:pt>
                <c:pt idx="357">
                  <c:v>4.2616934752139954</c:v>
                </c:pt>
                <c:pt idx="358">
                  <c:v>4.2708157053378795</c:v>
                </c:pt>
                <c:pt idx="359">
                  <c:v>4.287028906051602</c:v>
                </c:pt>
                <c:pt idx="360">
                  <c:v>4.2901854310083021</c:v>
                </c:pt>
                <c:pt idx="361">
                  <c:v>4.2991883563648772</c:v>
                </c:pt>
                <c:pt idx="362">
                  <c:v>4.3308649105779491</c:v>
                </c:pt>
                <c:pt idx="363">
                  <c:v>4.3327050793411708</c:v>
                </c:pt>
                <c:pt idx="364">
                  <c:v>4.348857573282368</c:v>
                </c:pt>
                <c:pt idx="365">
                  <c:v>4.3448438435461654</c:v>
                </c:pt>
                <c:pt idx="366">
                  <c:v>4.3359826961724748</c:v>
                </c:pt>
                <c:pt idx="367">
                  <c:v>4.336113577659475</c:v>
                </c:pt>
                <c:pt idx="368">
                  <c:v>4.3157532762425941</c:v>
                </c:pt>
                <c:pt idx="369">
                  <c:v>4.290459441148391</c:v>
                </c:pt>
                <c:pt idx="370">
                  <c:v>4.2995956606947221</c:v>
                </c:pt>
                <c:pt idx="371">
                  <c:v>4.3142829825873621</c:v>
                </c:pt>
                <c:pt idx="372">
                  <c:v>4.3193530401458231</c:v>
                </c:pt>
                <c:pt idx="373">
                  <c:v>4.3282302100682122</c:v>
                </c:pt>
                <c:pt idx="374">
                  <c:v>4.3413348400105907</c:v>
                </c:pt>
                <c:pt idx="375">
                  <c:v>4.3447140997899014</c:v>
                </c:pt>
                <c:pt idx="376">
                  <c:v>4.3311279992403451</c:v>
                </c:pt>
                <c:pt idx="377">
                  <c:v>4.3109333445656359</c:v>
                </c:pt>
                <c:pt idx="378">
                  <c:v>4.3308649105779491</c:v>
                </c:pt>
                <c:pt idx="379">
                  <c:v>4.3280982926483258</c:v>
                </c:pt>
                <c:pt idx="380">
                  <c:v>4.3561958746393596</c:v>
                </c:pt>
                <c:pt idx="381">
                  <c:v>4.3565806133424063</c:v>
                </c:pt>
                <c:pt idx="382">
                  <c:v>4.3888781096229836</c:v>
                </c:pt>
                <c:pt idx="383">
                  <c:v>4.3856450801965927</c:v>
                </c:pt>
                <c:pt idx="384">
                  <c:v>4.3937081394477193</c:v>
                </c:pt>
                <c:pt idx="385">
                  <c:v>4.4123133272787536</c:v>
                </c:pt>
                <c:pt idx="386">
                  <c:v>4.405132623388357</c:v>
                </c:pt>
                <c:pt idx="387">
                  <c:v>4.4015841338894122</c:v>
                </c:pt>
                <c:pt idx="388">
                  <c:v>4.3918531954916169</c:v>
                </c:pt>
                <c:pt idx="389">
                  <c:v>4.3924718925354203</c:v>
                </c:pt>
                <c:pt idx="390">
                  <c:v>4.3964225149576137</c:v>
                </c:pt>
                <c:pt idx="391">
                  <c:v>4.3998665528022123</c:v>
                </c:pt>
                <c:pt idx="392">
                  <c:v>4.3908624833362806</c:v>
                </c:pt>
                <c:pt idx="393">
                  <c:v>4.404399485525607</c:v>
                </c:pt>
                <c:pt idx="394">
                  <c:v>4.4031763933966159</c:v>
                </c:pt>
                <c:pt idx="395">
                  <c:v>4.4062313233706991</c:v>
                </c:pt>
                <c:pt idx="396">
                  <c:v>4.3985149521786839</c:v>
                </c:pt>
                <c:pt idx="397">
                  <c:v>4.4535330113251321</c:v>
                </c:pt>
                <c:pt idx="398">
                  <c:v>4.4559738796259643</c:v>
                </c:pt>
                <c:pt idx="399">
                  <c:v>4.4574819130884871</c:v>
                </c:pt>
                <c:pt idx="400">
                  <c:v>4.4125558397087046</c:v>
                </c:pt>
                <c:pt idx="401">
                  <c:v>4.4030540018659572</c:v>
                </c:pt>
                <c:pt idx="402">
                  <c:v>4.401829261970061</c:v>
                </c:pt>
                <c:pt idx="403">
                  <c:v>4.3994981155858861</c:v>
                </c:pt>
                <c:pt idx="404">
                  <c:v>4.4062313233706991</c:v>
                </c:pt>
                <c:pt idx="405">
                  <c:v>4.388505600771591</c:v>
                </c:pt>
                <c:pt idx="406">
                  <c:v>4.3852713648387711</c:v>
                </c:pt>
                <c:pt idx="407">
                  <c:v>4.3719762988203801</c:v>
                </c:pt>
                <c:pt idx="408">
                  <c:v>4.3964225149576137</c:v>
                </c:pt>
                <c:pt idx="409">
                  <c:v>4.4012163290670232</c:v>
                </c:pt>
                <c:pt idx="410">
                  <c:v>4.4009710506748192</c:v>
                </c:pt>
                <c:pt idx="411">
                  <c:v>4.4195632382026071</c:v>
                </c:pt>
                <c:pt idx="412">
                  <c:v>4.4130406882030506</c:v>
                </c:pt>
                <c:pt idx="413">
                  <c:v>4.4206462056389366</c:v>
                </c:pt>
                <c:pt idx="414">
                  <c:v>4.4265218745604331</c:v>
                </c:pt>
                <c:pt idx="415">
                  <c:v>4.4421805574936286</c:v>
                </c:pt>
                <c:pt idx="416">
                  <c:v>4.4438270355793286</c:v>
                </c:pt>
                <c:pt idx="417">
                  <c:v>4.469808548057415</c:v>
                </c:pt>
                <c:pt idx="418">
                  <c:v>4.4594505316386854</c:v>
                </c:pt>
                <c:pt idx="419">
                  <c:v>4.4860487550802279</c:v>
                </c:pt>
                <c:pt idx="420">
                  <c:v>4.4665975361241514</c:v>
                </c:pt>
                <c:pt idx="421">
                  <c:v>4.4672864786247048</c:v>
                </c:pt>
                <c:pt idx="422">
                  <c:v>4.4757446385476332</c:v>
                </c:pt>
                <c:pt idx="423">
                  <c:v>4.4841318576110352</c:v>
                </c:pt>
                <c:pt idx="424">
                  <c:v>4.501585869731521</c:v>
                </c:pt>
                <c:pt idx="425">
                  <c:v>4.5064542130489338</c:v>
                </c:pt>
                <c:pt idx="426">
                  <c:v>4.5127258955968115</c:v>
                </c:pt>
                <c:pt idx="427">
                  <c:v>4.5193944089666873</c:v>
                </c:pt>
                <c:pt idx="428">
                  <c:v>4.5224405383890955</c:v>
                </c:pt>
                <c:pt idx="429">
                  <c:v>4.5180860790809776</c:v>
                </c:pt>
                <c:pt idx="430">
                  <c:v>4.5220059447273222</c:v>
                </c:pt>
                <c:pt idx="431">
                  <c:v>4.5043548807492746</c:v>
                </c:pt>
                <c:pt idx="432">
                  <c:v>4.5087694117017367</c:v>
                </c:pt>
                <c:pt idx="433">
                  <c:v>4.5269924049240675</c:v>
                </c:pt>
                <c:pt idx="434">
                  <c:v>4.4984754473171282</c:v>
                </c:pt>
                <c:pt idx="435">
                  <c:v>4.494797128506721</c:v>
                </c:pt>
                <c:pt idx="436">
                  <c:v>4.5119578042659123</c:v>
                </c:pt>
                <c:pt idx="437">
                  <c:v>4.4971394417743866</c:v>
                </c:pt>
                <c:pt idx="438">
                  <c:v>4.4953553199808844</c:v>
                </c:pt>
                <c:pt idx="439">
                  <c:v>4.4608378150981718</c:v>
                </c:pt>
                <c:pt idx="440">
                  <c:v>4.4769958472645834</c:v>
                </c:pt>
                <c:pt idx="441">
                  <c:v>4.4839060984950523</c:v>
                </c:pt>
                <c:pt idx="442">
                  <c:v>4.5061230323868573</c:v>
                </c:pt>
                <c:pt idx="443">
                  <c:v>4.4906567991993303</c:v>
                </c:pt>
                <c:pt idx="444">
                  <c:v>4.4974736105327171</c:v>
                </c:pt>
                <c:pt idx="445">
                  <c:v>4.4918894995291252</c:v>
                </c:pt>
                <c:pt idx="446">
                  <c:v>4.4767684711835676</c:v>
                </c:pt>
                <c:pt idx="447">
                  <c:v>4.4723242726546619</c:v>
                </c:pt>
                <c:pt idx="448">
                  <c:v>4.4687775610825362</c:v>
                </c:pt>
                <c:pt idx="449">
                  <c:v>4.4785860338786385</c:v>
                </c:pt>
                <c:pt idx="450">
                  <c:v>4.4687775610825362</c:v>
                </c:pt>
                <c:pt idx="451">
                  <c:v>4.4234084724526506</c:v>
                </c:pt>
                <c:pt idx="452">
                  <c:v>4.411099882159589</c:v>
                </c:pt>
                <c:pt idx="453">
                  <c:v>4.4166695781174212</c:v>
                </c:pt>
                <c:pt idx="454">
                  <c:v>4.4308167988433134</c:v>
                </c:pt>
                <c:pt idx="455">
                  <c:v>4.399375273008495</c:v>
                </c:pt>
                <c:pt idx="456">
                  <c:v>4.3946960377745441</c:v>
                </c:pt>
                <c:pt idx="457">
                  <c:v>4.3863920921835211</c:v>
                </c:pt>
                <c:pt idx="458">
                  <c:v>4.3840246373365543</c:v>
                </c:pt>
                <c:pt idx="459">
                  <c:v>4.3495034429683219</c:v>
                </c:pt>
                <c:pt idx="460">
                  <c:v>4.4266414274328332</c:v>
                </c:pt>
                <c:pt idx="461">
                  <c:v>4.4322443508344991</c:v>
                </c:pt>
                <c:pt idx="462">
                  <c:v>4.4430041353977012</c:v>
                </c:pt>
                <c:pt idx="463">
                  <c:v>4.4206462056389366</c:v>
                </c:pt>
                <c:pt idx="464">
                  <c:v>4.4349748089919769</c:v>
                </c:pt>
                <c:pt idx="465">
                  <c:v>4.4399417066203144</c:v>
                </c:pt>
                <c:pt idx="466">
                  <c:v>4.4337885692324708</c:v>
                </c:pt>
                <c:pt idx="467">
                  <c:v>4.4421805574936286</c:v>
                </c:pt>
                <c:pt idx="468">
                  <c:v>4.4510861706053761</c:v>
                </c:pt>
                <c:pt idx="469">
                  <c:v>4.4736938231997057</c:v>
                </c:pt>
                <c:pt idx="470">
                  <c:v>4.4655632316016742</c:v>
                </c:pt>
                <c:pt idx="471">
                  <c:v>4.4589876758100102</c:v>
                </c:pt>
                <c:pt idx="472">
                  <c:v>4.4640673450100907</c:v>
                </c:pt>
                <c:pt idx="473">
                  <c:v>4.4809665825287848</c:v>
                </c:pt>
                <c:pt idx="474">
                  <c:v>4.4768821656865603</c:v>
                </c:pt>
                <c:pt idx="475">
                  <c:v>4.5020294270685781</c:v>
                </c:pt>
                <c:pt idx="476">
                  <c:v>4.5123967858357368</c:v>
                </c:pt>
                <c:pt idx="477">
                  <c:v>4.5054603418390791</c:v>
                </c:pt>
                <c:pt idx="478">
                  <c:v>4.50678528406669</c:v>
                </c:pt>
                <c:pt idx="479">
                  <c:v>4.5247190615904644</c:v>
                </c:pt>
                <c:pt idx="480">
                  <c:v>4.5217885770490405</c:v>
                </c:pt>
                <c:pt idx="481">
                  <c:v>4.5293684725718091</c:v>
                </c:pt>
                <c:pt idx="482">
                  <c:v>4.4982529036420136</c:v>
                </c:pt>
                <c:pt idx="483">
                  <c:v>4.5078880631815377</c:v>
                </c:pt>
                <c:pt idx="484">
                  <c:v>4.5061230323868573</c:v>
                </c:pt>
                <c:pt idx="485">
                  <c:v>4.5086592856072478</c:v>
                </c:pt>
                <c:pt idx="486">
                  <c:v>4.5227663597332759</c:v>
                </c:pt>
                <c:pt idx="487">
                  <c:v>4.5211361903780816</c:v>
                </c:pt>
                <c:pt idx="488">
                  <c:v>4.535069558308602</c:v>
                </c:pt>
                <c:pt idx="489">
                  <c:v>4.5246106781296742</c:v>
                </c:pt>
                <c:pt idx="490">
                  <c:v>4.5339963665335663</c:v>
                </c:pt>
                <c:pt idx="491">
                  <c:v>4.5483881718891066</c:v>
                </c:pt>
                <c:pt idx="492">
                  <c:v>4.5441454841503166</c:v>
                </c:pt>
                <c:pt idx="493">
                  <c:v>4.5513473792905845</c:v>
                </c:pt>
                <c:pt idx="494">
                  <c:v>4.5181951719736846</c:v>
                </c:pt>
                <c:pt idx="495">
                  <c:v>4.5196122976264448</c:v>
                </c:pt>
                <c:pt idx="496">
                  <c:v>4.5172129072289495</c:v>
                </c:pt>
                <c:pt idx="497">
                  <c:v>4.528181144459956</c:v>
                </c:pt>
                <c:pt idx="498">
                  <c:v>4.5343184450161402</c:v>
                </c:pt>
                <c:pt idx="499">
                  <c:v>4.5461630054080588</c:v>
                </c:pt>
                <c:pt idx="500">
                  <c:v>4.5346404197975643</c:v>
                </c:pt>
                <c:pt idx="501">
                  <c:v>4.5144793207035878</c:v>
                </c:pt>
                <c:pt idx="502">
                  <c:v>4.5236346980055728</c:v>
                </c:pt>
                <c:pt idx="503">
                  <c:v>4.5517694092609764</c:v>
                </c:pt>
                <c:pt idx="504">
                  <c:v>4.5531397778937075</c:v>
                </c:pt>
                <c:pt idx="505">
                  <c:v>4.5673644712521924</c:v>
                </c:pt>
                <c:pt idx="506">
                  <c:v>4.5608002382521509</c:v>
                </c:pt>
                <c:pt idx="507">
                  <c:v>4.571820206306537</c:v>
                </c:pt>
                <c:pt idx="508">
                  <c:v>4.55744944977668</c:v>
                </c:pt>
                <c:pt idx="509">
                  <c:v>4.5581833947637547</c:v>
                </c:pt>
                <c:pt idx="510">
                  <c:v>4.5587073115777503</c:v>
                </c:pt>
                <c:pt idx="511">
                  <c:v>4.5649729962366781</c:v>
                </c:pt>
                <c:pt idx="512">
                  <c:v>4.5703716804453958</c:v>
                </c:pt>
                <c:pt idx="513">
                  <c:v>4.5945136057995626</c:v>
                </c:pt>
                <c:pt idx="514">
                  <c:v>4.5793394259535702</c:v>
                </c:pt>
                <c:pt idx="515">
                  <c:v>4.5571347369495347</c:v>
                </c:pt>
                <c:pt idx="516">
                  <c:v>4.5857834721879014</c:v>
                </c:pt>
                <c:pt idx="517">
                  <c:v>4.6049701659854243</c:v>
                </c:pt>
                <c:pt idx="518">
                  <c:v>4.6082653908953937</c:v>
                </c:pt>
                <c:pt idx="519">
                  <c:v>4.6171975662008098</c:v>
                </c:pt>
                <c:pt idx="520">
                  <c:v>4.6210435351443815</c:v>
                </c:pt>
                <c:pt idx="521">
                  <c:v>4.6091622072576293</c:v>
                </c:pt>
                <c:pt idx="522">
                  <c:v>4.6106551162186609</c:v>
                </c:pt>
                <c:pt idx="523">
                  <c:v>4.6359903283279777</c:v>
                </c:pt>
                <c:pt idx="524">
                  <c:v>4.6347289882296359</c:v>
                </c:pt>
                <c:pt idx="525">
                  <c:v>4.6488999488494169</c:v>
                </c:pt>
                <c:pt idx="526">
                  <c:v>4.6624952526073606</c:v>
                </c:pt>
                <c:pt idx="527">
                  <c:v>4.6766532876099554</c:v>
                </c:pt>
                <c:pt idx="528">
                  <c:v>4.6998437995907727</c:v>
                </c:pt>
                <c:pt idx="529">
                  <c:v>4.6902463583432104</c:v>
                </c:pt>
                <c:pt idx="530">
                  <c:v>4.6992978487127894</c:v>
                </c:pt>
                <c:pt idx="531">
                  <c:v>4.7235752503667126</c:v>
                </c:pt>
                <c:pt idx="532">
                  <c:v>4.7366369487303972</c:v>
                </c:pt>
                <c:pt idx="533">
                  <c:v>4.7248181482539868</c:v>
                </c:pt>
                <c:pt idx="534">
                  <c:v>4.6968373745139154</c:v>
                </c:pt>
                <c:pt idx="535">
                  <c:v>4.6939133958224799</c:v>
                </c:pt>
                <c:pt idx="536">
                  <c:v>4.7141142729772705</c:v>
                </c:pt>
                <c:pt idx="537">
                  <c:v>4.7150106516676233</c:v>
                </c:pt>
                <c:pt idx="538">
                  <c:v>4.708448535441593</c:v>
                </c:pt>
                <c:pt idx="539">
                  <c:v>4.7079072634392034</c:v>
                </c:pt>
                <c:pt idx="540">
                  <c:v>4.7166221112822342</c:v>
                </c:pt>
                <c:pt idx="541">
                  <c:v>4.7167115607209986</c:v>
                </c:pt>
                <c:pt idx="542">
                  <c:v>4.7096202873445554</c:v>
                </c:pt>
                <c:pt idx="543">
                  <c:v>4.7127681965861097</c:v>
                </c:pt>
                <c:pt idx="544">
                  <c:v>4.6951022934886986</c:v>
                </c:pt>
                <c:pt idx="545">
                  <c:v>4.6895113344218426</c:v>
                </c:pt>
                <c:pt idx="546">
                  <c:v>4.7087190616166499</c:v>
                </c:pt>
                <c:pt idx="547">
                  <c:v>4.6890516699687934</c:v>
                </c:pt>
                <c:pt idx="548">
                  <c:v>4.6891436197642697</c:v>
                </c:pt>
                <c:pt idx="549">
                  <c:v>4.6999347624325143</c:v>
                </c:pt>
                <c:pt idx="550">
                  <c:v>4.7002985310796683</c:v>
                </c:pt>
                <c:pt idx="551">
                  <c:v>4.7005712707513441</c:v>
                </c:pt>
                <c:pt idx="552">
                  <c:v>4.7042007094510456</c:v>
                </c:pt>
                <c:pt idx="553">
                  <c:v>4.7030225861555959</c:v>
                </c:pt>
                <c:pt idx="554">
                  <c:v>4.7071851113948213</c:v>
                </c:pt>
                <c:pt idx="555">
                  <c:v>4.724196892409732</c:v>
                </c:pt>
                <c:pt idx="556">
                  <c:v>4.7408367974096253</c:v>
                </c:pt>
                <c:pt idx="557">
                  <c:v>4.7236640800358805</c:v>
                </c:pt>
                <c:pt idx="558">
                  <c:v>4.7310977425858818</c:v>
                </c:pt>
                <c:pt idx="559">
                  <c:v>4.7352330702862595</c:v>
                </c:pt>
                <c:pt idx="560">
                  <c:v>4.7325074344492863</c:v>
                </c:pt>
                <c:pt idx="561">
                  <c:v>4.7225086784053243</c:v>
                </c:pt>
                <c:pt idx="562">
                  <c:v>4.7226865194159302</c:v>
                </c:pt>
                <c:pt idx="563">
                  <c:v>4.70555836001936</c:v>
                </c:pt>
                <c:pt idx="564">
                  <c:v>4.7237529018150388</c:v>
                </c:pt>
                <c:pt idx="565">
                  <c:v>4.7102506624385985</c:v>
                </c:pt>
                <c:pt idx="566">
                  <c:v>4.7420584380502131</c:v>
                </c:pt>
                <c:pt idx="567">
                  <c:v>4.7541072987624622</c:v>
                </c:pt>
                <c:pt idx="568">
                  <c:v>4.7173374828588388</c:v>
                </c:pt>
                <c:pt idx="569">
                  <c:v>4.7381264132367171</c:v>
                </c:pt>
                <c:pt idx="570">
                  <c:v>4.7275647942016974</c:v>
                </c:pt>
                <c:pt idx="571">
                  <c:v>4.7016614861768522</c:v>
                </c:pt>
                <c:pt idx="572">
                  <c:v>4.6782347568450966</c:v>
                </c:pt>
                <c:pt idx="573">
                  <c:v>4.6805559128939809</c:v>
                </c:pt>
                <c:pt idx="574">
                  <c:v>4.6773978199849724</c:v>
                </c:pt>
                <c:pt idx="575">
                  <c:v>4.6756286496366526</c:v>
                </c:pt>
                <c:pt idx="576">
                  <c:v>4.6786994192762066</c:v>
                </c:pt>
                <c:pt idx="577">
                  <c:v>4.7059200890882344</c:v>
                </c:pt>
                <c:pt idx="578">
                  <c:v>4.7341788665516251</c:v>
                </c:pt>
                <c:pt idx="579">
                  <c:v>4.7249068675904251</c:v>
                </c:pt>
                <c:pt idx="580">
                  <c:v>4.7174268683337592</c:v>
                </c:pt>
                <c:pt idx="581">
                  <c:v>4.7204612303228259</c:v>
                </c:pt>
                <c:pt idx="582">
                  <c:v>4.7087190616166499</c:v>
                </c:pt>
                <c:pt idx="583">
                  <c:v>4.6856435701379677</c:v>
                </c:pt>
                <c:pt idx="584">
                  <c:v>4.6799993266087405</c:v>
                </c:pt>
                <c:pt idx="585">
                  <c:v>4.7191236760639361</c:v>
                </c:pt>
                <c:pt idx="586">
                  <c:v>4.6955591857157719</c:v>
                </c:pt>
                <c:pt idx="587">
                  <c:v>4.7138452026137472</c:v>
                </c:pt>
                <c:pt idx="588">
                  <c:v>4.7289794717143776</c:v>
                </c:pt>
                <c:pt idx="589">
                  <c:v>4.7302156749623157</c:v>
                </c:pt>
                <c:pt idx="590">
                  <c:v>4.7201938625568731</c:v>
                </c:pt>
                <c:pt idx="591">
                  <c:v>4.7190344421371382</c:v>
                </c:pt>
                <c:pt idx="592">
                  <c:v>4.6984783631217431</c:v>
                </c:pt>
                <c:pt idx="593">
                  <c:v>4.7083583437842602</c:v>
                </c:pt>
                <c:pt idx="594">
                  <c:v>4.7477108727702015</c:v>
                </c:pt>
                <c:pt idx="595">
                  <c:v>4.72499557905644</c:v>
                </c:pt>
                <c:pt idx="596">
                  <c:v>4.7280955328253897</c:v>
                </c:pt>
                <c:pt idx="597">
                  <c:v>4.7269452429140122</c:v>
                </c:pt>
                <c:pt idx="598">
                  <c:v>4.7423200241353252</c:v>
                </c:pt>
                <c:pt idx="599">
                  <c:v>4.7347939537815966</c:v>
                </c:pt>
                <c:pt idx="600">
                  <c:v>4.7263253075445588</c:v>
                </c:pt>
                <c:pt idx="601">
                  <c:v>4.7494436751445157</c:v>
                </c:pt>
                <c:pt idx="602">
                  <c:v>4.7501359562382772</c:v>
                </c:pt>
                <c:pt idx="603">
                  <c:v>4.7288911129778501</c:v>
                </c:pt>
                <c:pt idx="604">
                  <c:v>4.7602061880876239</c:v>
                </c:pt>
                <c:pt idx="605">
                  <c:v>4.7549685510764856</c:v>
                </c:pt>
                <c:pt idx="606">
                  <c:v>4.7583203654817661</c:v>
                </c:pt>
                <c:pt idx="607">
                  <c:v>4.7351452624098371</c:v>
                </c:pt>
                <c:pt idx="608">
                  <c:v>4.7560010756906754</c:v>
                </c:pt>
                <c:pt idx="609">
                  <c:v>4.7271222967388375</c:v>
                </c:pt>
                <c:pt idx="610">
                  <c:v>4.7217080022360429</c:v>
                </c:pt>
                <c:pt idx="611">
                  <c:v>4.7771888497861488</c:v>
                </c:pt>
                <c:pt idx="612">
                  <c:v>4.7596922254242626</c:v>
                </c:pt>
                <c:pt idx="613">
                  <c:v>4.773899789262579</c:v>
                </c:pt>
                <c:pt idx="614">
                  <c:v>4.7560010756906754</c:v>
                </c:pt>
                <c:pt idx="615">
                  <c:v>4.7524688730089713</c:v>
                </c:pt>
                <c:pt idx="616">
                  <c:v>4.7560870713049521</c:v>
                </c:pt>
                <c:pt idx="617">
                  <c:v>4.7649052441092499</c:v>
                </c:pt>
                <c:pt idx="618">
                  <c:v>4.7743220687334036</c:v>
                </c:pt>
                <c:pt idx="619">
                  <c:v>4.7688184775164251</c:v>
                </c:pt>
                <c:pt idx="620">
                  <c:v>4.7730546949842765</c:v>
                </c:pt>
                <c:pt idx="621">
                  <c:v>4.7746597639666675</c:v>
                </c:pt>
                <c:pt idx="622">
                  <c:v>4.7711929698125433</c:v>
                </c:pt>
                <c:pt idx="623">
                  <c:v>4.7706846244656651</c:v>
                </c:pt>
                <c:pt idx="624">
                  <c:v>4.7712776689190184</c:v>
                </c:pt>
                <c:pt idx="625">
                  <c:v>4.776936228842529</c:v>
                </c:pt>
                <c:pt idx="626">
                  <c:v>4.7878250205721669</c:v>
                </c:pt>
                <c:pt idx="627">
                  <c:v>4.7858236856813487</c:v>
                </c:pt>
                <c:pt idx="628">
                  <c:v>4.776936228842529</c:v>
                </c:pt>
                <c:pt idx="629">
                  <c:v>4.7529002980124266</c:v>
                </c:pt>
                <c:pt idx="630">
                  <c:v>4.7594351449995207</c:v>
                </c:pt>
                <c:pt idx="631">
                  <c:v>4.78088664372991</c:v>
                </c:pt>
                <c:pt idx="632">
                  <c:v>4.7966166505590468</c:v>
                </c:pt>
                <c:pt idx="633">
                  <c:v>4.7919816480548985</c:v>
                </c:pt>
                <c:pt idx="634">
                  <c:v>4.808111029984782</c:v>
                </c:pt>
                <c:pt idx="635">
                  <c:v>4.8202815656050371</c:v>
                </c:pt>
                <c:pt idx="636">
                  <c:v>4.7972770435168428</c:v>
                </c:pt>
                <c:pt idx="637">
                  <c:v>4.7902379684500715</c:v>
                </c:pt>
                <c:pt idx="638">
                  <c:v>4.7917327370393004</c:v>
                </c:pt>
                <c:pt idx="639">
                  <c:v>4.8202009171917508</c:v>
                </c:pt>
                <c:pt idx="640">
                  <c:v>4.8270329174025788</c:v>
                </c:pt>
                <c:pt idx="641">
                  <c:v>4.8017233250287701</c:v>
                </c:pt>
                <c:pt idx="642">
                  <c:v>4.8012302688925592</c:v>
                </c:pt>
                <c:pt idx="643">
                  <c:v>4.8053316609103769</c:v>
                </c:pt>
                <c:pt idx="644">
                  <c:v>4.8045127271163492</c:v>
                </c:pt>
                <c:pt idx="645">
                  <c:v>4.8092532345635588</c:v>
                </c:pt>
                <c:pt idx="646">
                  <c:v>4.8307906671771939</c:v>
                </c:pt>
                <c:pt idx="647">
                  <c:v>4.753331536968612</c:v>
                </c:pt>
                <c:pt idx="648">
                  <c:v>4.6398614257780215</c:v>
                </c:pt>
                <c:pt idx="649">
                  <c:v>4.5967347071669895</c:v>
                </c:pt>
                <c:pt idx="650">
                  <c:v>4.6391850645753694</c:v>
                </c:pt>
                <c:pt idx="651">
                  <c:v>4.6358933586309323</c:v>
                </c:pt>
                <c:pt idx="652">
                  <c:v>4.6365719491276227</c:v>
                </c:pt>
                <c:pt idx="653">
                  <c:v>4.6510991178764911</c:v>
                </c:pt>
                <c:pt idx="654">
                  <c:v>4.6350202079569769</c:v>
                </c:pt>
                <c:pt idx="655">
                  <c:v>4.6502391493556692</c:v>
                </c:pt>
                <c:pt idx="656">
                  <c:v>4.6632503970646164</c:v>
                </c:pt>
                <c:pt idx="657">
                  <c:v>4.7079974957875619</c:v>
                </c:pt>
                <c:pt idx="658">
                  <c:v>4.7095302013123339</c:v>
                </c:pt>
                <c:pt idx="659">
                  <c:v>4.7150106516676233</c:v>
                </c:pt>
                <c:pt idx="660">
                  <c:v>4.6991157988306194</c:v>
                </c:pt>
                <c:pt idx="661">
                  <c:v>4.6939133958224799</c:v>
                </c:pt>
                <c:pt idx="662">
                  <c:v>4.6864736370521261</c:v>
                </c:pt>
                <c:pt idx="663">
                  <c:v>4.7141142729772705</c:v>
                </c:pt>
                <c:pt idx="664">
                  <c:v>4.7175162458196294</c:v>
                </c:pt>
                <c:pt idx="665">
                  <c:v>4.7325074344492863</c:v>
                </c:pt>
                <c:pt idx="666">
                  <c:v>4.7308332039837486</c:v>
                </c:pt>
                <c:pt idx="667">
                  <c:v>4.7296860606856592</c:v>
                </c:pt>
                <c:pt idx="668">
                  <c:v>4.751259891859986</c:v>
                </c:pt>
                <c:pt idx="669">
                  <c:v>4.71240893665769</c:v>
                </c:pt>
                <c:pt idx="670">
                  <c:v>4.696198484335655</c:v>
                </c:pt>
                <c:pt idx="671">
                  <c:v>4.6899707876805561</c:v>
                </c:pt>
                <c:pt idx="672">
                  <c:v>4.6821312271242199</c:v>
                </c:pt>
                <c:pt idx="673">
                  <c:v>4.6783277066058178</c:v>
                </c:pt>
                <c:pt idx="674">
                  <c:v>4.6703959709057985</c:v>
                </c:pt>
                <c:pt idx="675">
                  <c:v>4.6883157670747604</c:v>
                </c:pt>
                <c:pt idx="676">
                  <c:v>4.7217969979198111</c:v>
                </c:pt>
                <c:pt idx="677">
                  <c:v>4.7396136625375824</c:v>
                </c:pt>
                <c:pt idx="678">
                  <c:v>4.7635405219595324</c:v>
                </c:pt>
                <c:pt idx="679">
                  <c:v>4.7689033779706929</c:v>
                </c:pt>
                <c:pt idx="680">
                  <c:v>4.7668637749860787</c:v>
                </c:pt>
                <c:pt idx="681">
                  <c:v>4.8009014296919634</c:v>
                </c:pt>
                <c:pt idx="682">
                  <c:v>4.8241450604300811</c:v>
                </c:pt>
                <c:pt idx="683">
                  <c:v>4.8301520465759413</c:v>
                </c:pt>
                <c:pt idx="684">
                  <c:v>4.8293531968769638</c:v>
                </c:pt>
                <c:pt idx="685">
                  <c:v>4.8245466507330574</c:v>
                </c:pt>
                <c:pt idx="686">
                  <c:v>4.832305758571839</c:v>
                </c:pt>
                <c:pt idx="687">
                  <c:v>4.8347728323630399</c:v>
                </c:pt>
                <c:pt idx="688">
                  <c:v>4.8275934779778176</c:v>
                </c:pt>
                <c:pt idx="689">
                  <c:v>4.8828776772926679</c:v>
                </c:pt>
                <c:pt idx="690">
                  <c:v>4.8880909413381621</c:v>
                </c:pt>
                <c:pt idx="691">
                  <c:v>4.8779416457041185</c:v>
                </c:pt>
                <c:pt idx="692">
                  <c:v>4.9077162400884147</c:v>
                </c:pt>
                <c:pt idx="693">
                  <c:v>4.8994802447300936</c:v>
                </c:pt>
                <c:pt idx="694">
                  <c:v>4.9133899096574201</c:v>
                </c:pt>
                <c:pt idx="695">
                  <c:v>4.9273986021924561</c:v>
                </c:pt>
                <c:pt idx="696">
                  <c:v>4.9266738069153826</c:v>
                </c:pt>
                <c:pt idx="697">
                  <c:v>4.9431412987330399</c:v>
                </c:pt>
                <c:pt idx="698">
                  <c:v>4.9513805668789415</c:v>
                </c:pt>
                <c:pt idx="699">
                  <c:v>4.952653011557909</c:v>
                </c:pt>
                <c:pt idx="700">
                  <c:v>4.9617951286767816</c:v>
                </c:pt>
                <c:pt idx="701">
                  <c:v>4.9780432294955963</c:v>
                </c:pt>
                <c:pt idx="702">
                  <c:v>4.9768027055598036</c:v>
                </c:pt>
                <c:pt idx="703">
                  <c:v>4.9750771986955415</c:v>
                </c:pt>
                <c:pt idx="704">
                  <c:v>4.9693965460796585</c:v>
                </c:pt>
                <c:pt idx="705">
                  <c:v>4.9666137420019254</c:v>
                </c:pt>
                <c:pt idx="706">
                  <c:v>4.9855909529899947</c:v>
                </c:pt>
                <c:pt idx="707">
                  <c:v>4.963473802918644</c:v>
                </c:pt>
                <c:pt idx="708">
                  <c:v>4.9756296848974406</c:v>
                </c:pt>
                <c:pt idx="709">
                  <c:v>4.9837435986279397</c:v>
                </c:pt>
                <c:pt idx="710">
                  <c:v>4.9826472575560867</c:v>
                </c:pt>
                <c:pt idx="711">
                  <c:v>4.9646611611863047</c:v>
                </c:pt>
                <c:pt idx="712">
                  <c:v>4.9487598903781684</c:v>
                </c:pt>
                <c:pt idx="713">
                  <c:v>4.9375626832069299</c:v>
                </c:pt>
                <c:pt idx="714">
                  <c:v>5.0057567466451482</c:v>
                </c:pt>
                <c:pt idx="715">
                  <c:v>5.0978522055177926</c:v>
                </c:pt>
                <c:pt idx="716">
                  <c:v>5.074048181946317</c:v>
                </c:pt>
                <c:pt idx="717">
                  <c:v>5.0875963352323836</c:v>
                </c:pt>
                <c:pt idx="718">
                  <c:v>5.1164956847957335</c:v>
                </c:pt>
                <c:pt idx="719">
                  <c:v>5.0983408745153609</c:v>
                </c:pt>
                <c:pt idx="720">
                  <c:v>5.1019374525030416</c:v>
                </c:pt>
                <c:pt idx="721">
                  <c:v>5.1017548874637395</c:v>
                </c:pt>
                <c:pt idx="722">
                  <c:v>5.0976077814408045</c:v>
                </c:pt>
                <c:pt idx="723">
                  <c:v>5.1017548874637395</c:v>
                </c:pt>
                <c:pt idx="724">
                  <c:v>5.1254509685248371</c:v>
                </c:pt>
                <c:pt idx="725">
                  <c:v>5.0930751263695138</c:v>
                </c:pt>
                <c:pt idx="726">
                  <c:v>5.1060666786761972</c:v>
                </c:pt>
                <c:pt idx="727">
                  <c:v>5.1213414960788342</c:v>
                </c:pt>
                <c:pt idx="728">
                  <c:v>5.1630702171400111</c:v>
                </c:pt>
                <c:pt idx="729">
                  <c:v>5.1684364456935166</c:v>
                </c:pt>
                <c:pt idx="730">
                  <c:v>5.1581928584538703</c:v>
                </c:pt>
                <c:pt idx="731">
                  <c:v>5.1649573878027439</c:v>
                </c:pt>
                <c:pt idx="732">
                  <c:v>5.1494692698116209</c:v>
                </c:pt>
                <c:pt idx="733">
                  <c:v>5.1532915944977793</c:v>
                </c:pt>
                <c:pt idx="734">
                  <c:v>5.1632419253509472</c:v>
                </c:pt>
                <c:pt idx="735">
                  <c:v>5.1689487262067546</c:v>
                </c:pt>
                <c:pt idx="736">
                  <c:v>5.180940498394464</c:v>
                </c:pt>
                <c:pt idx="737">
                  <c:v>5.1502233083033095</c:v>
                </c:pt>
                <c:pt idx="738">
                  <c:v>5.163127456486353</c:v>
                </c:pt>
                <c:pt idx="739">
                  <c:v>5.1852046579163922</c:v>
                </c:pt>
                <c:pt idx="740">
                  <c:v>5.1728108313083148</c:v>
                </c:pt>
                <c:pt idx="741">
                  <c:v>5.1729241971399746</c:v>
                </c:pt>
                <c:pt idx="742">
                  <c:v>5.1826258920518447</c:v>
                </c:pt>
                <c:pt idx="743">
                  <c:v>5.17230052596455</c:v>
                </c:pt>
                <c:pt idx="744">
                  <c:v>5.1206250781377447</c:v>
                </c:pt>
                <c:pt idx="745">
                  <c:v>5.1336195945076311</c:v>
                </c:pt>
                <c:pt idx="746">
                  <c:v>5.1418389797115998</c:v>
                </c:pt>
                <c:pt idx="747">
                  <c:v>5.1453409969485469</c:v>
                </c:pt>
                <c:pt idx="748">
                  <c:v>5.1639284635093849</c:v>
                </c:pt>
                <c:pt idx="749">
                  <c:v>5.1611794783294025</c:v>
                </c:pt>
                <c:pt idx="750">
                  <c:v>5.1374441409599516</c:v>
                </c:pt>
                <c:pt idx="751">
                  <c:v>5.1150553676770256</c:v>
                </c:pt>
                <c:pt idx="752">
                  <c:v>5.1069147010178897</c:v>
                </c:pt>
              </c:numCache>
            </c:numRef>
          </c:xVal>
          <c:yVal>
            <c:numRef>
              <c:f>'Pair trade'!$AG$4:$AG$756</c:f>
              <c:numCache>
                <c:formatCode>0.00</c:formatCode>
                <c:ptCount val="753"/>
                <c:pt idx="0">
                  <c:v>4.8412694484625174</c:v>
                </c:pt>
                <c:pt idx="1">
                  <c:v>4.8278336220654241</c:v>
                </c:pt>
                <c:pt idx="2">
                  <c:v>4.7689033779706929</c:v>
                </c:pt>
                <c:pt idx="3">
                  <c:v>4.7804671278450819</c:v>
                </c:pt>
                <c:pt idx="4">
                  <c:v>4.7591779984674387</c:v>
                </c:pt>
                <c:pt idx="5">
                  <c:v>4.7424943768513099</c:v>
                </c:pt>
                <c:pt idx="6">
                  <c:v>4.7982668159500044</c:v>
                </c:pt>
                <c:pt idx="7">
                  <c:v>4.8068040538144192</c:v>
                </c:pt>
                <c:pt idx="8">
                  <c:v>4.7786191642784477</c:v>
                </c:pt>
                <c:pt idx="9">
                  <c:v>4.7546241391564292</c:v>
                </c:pt>
                <c:pt idx="10">
                  <c:v>4.7354964476636656</c:v>
                </c:pt>
                <c:pt idx="11">
                  <c:v>4.7208176095140537</c:v>
                </c:pt>
                <c:pt idx="12">
                  <c:v>4.714562562759288</c:v>
                </c:pt>
                <c:pt idx="13">
                  <c:v>4.6984783631217431</c:v>
                </c:pt>
                <c:pt idx="14">
                  <c:v>4.6949194781316992</c:v>
                </c:pt>
                <c:pt idx="15">
                  <c:v>4.7026598072653485</c:v>
                </c:pt>
                <c:pt idx="16">
                  <c:v>4.7137554964015322</c:v>
                </c:pt>
                <c:pt idx="17">
                  <c:v>4.7794595710847814</c:v>
                </c:pt>
                <c:pt idx="18">
                  <c:v>4.8225370845248463</c:v>
                </c:pt>
                <c:pt idx="19">
                  <c:v>4.882574624028738</c:v>
                </c:pt>
                <c:pt idx="20">
                  <c:v>4.9049043394640135</c:v>
                </c:pt>
                <c:pt idx="21">
                  <c:v>4.9271087471179627</c:v>
                </c:pt>
                <c:pt idx="22">
                  <c:v>4.898511216291551</c:v>
                </c:pt>
                <c:pt idx="23">
                  <c:v>4.8846940707384086</c:v>
                </c:pt>
                <c:pt idx="24">
                  <c:v>4.880070924075139</c:v>
                </c:pt>
                <c:pt idx="25">
                  <c:v>4.8575618116612862</c:v>
                </c:pt>
                <c:pt idx="26">
                  <c:v>4.9023074172106273</c:v>
                </c:pt>
                <c:pt idx="27">
                  <c:v>4.9017872224974512</c:v>
                </c:pt>
                <c:pt idx="28">
                  <c:v>4.8168077971160992</c:v>
                </c:pt>
                <c:pt idx="29">
                  <c:v>4.7974420736352137</c:v>
                </c:pt>
                <c:pt idx="30">
                  <c:v>4.8279136572809618</c:v>
                </c:pt>
                <c:pt idx="31">
                  <c:v>4.84245330085602</c:v>
                </c:pt>
                <c:pt idx="32">
                  <c:v>4.8091716917739342</c:v>
                </c:pt>
                <c:pt idx="33">
                  <c:v>4.8191518955099149</c:v>
                </c:pt>
                <c:pt idx="34">
                  <c:v>4.8009014296919634</c:v>
                </c:pt>
                <c:pt idx="35">
                  <c:v>4.7943845990392164</c:v>
                </c:pt>
                <c:pt idx="36">
                  <c:v>4.7981019218940615</c:v>
                </c:pt>
                <c:pt idx="37">
                  <c:v>4.8581055221100371</c:v>
                </c:pt>
                <c:pt idx="38">
                  <c:v>4.84788104279483</c:v>
                </c:pt>
                <c:pt idx="39">
                  <c:v>4.8183442062648103</c:v>
                </c:pt>
                <c:pt idx="40">
                  <c:v>4.8692253278087163</c:v>
                </c:pt>
                <c:pt idx="41">
                  <c:v>4.8350907215813246</c:v>
                </c:pt>
                <c:pt idx="42">
                  <c:v>4.7971119861590363</c:v>
                </c:pt>
                <c:pt idx="43">
                  <c:v>4.6917147873882774</c:v>
                </c:pt>
                <c:pt idx="44">
                  <c:v>4.687855552606699</c:v>
                </c:pt>
                <c:pt idx="45">
                  <c:v>4.7547963599439038</c:v>
                </c:pt>
                <c:pt idx="46">
                  <c:v>4.7609766371262907</c:v>
                </c:pt>
                <c:pt idx="47">
                  <c:v>4.754021132720446</c:v>
                </c:pt>
                <c:pt idx="48">
                  <c:v>4.6891436197642697</c:v>
                </c:pt>
                <c:pt idx="49">
                  <c:v>4.6979316660694028</c:v>
                </c:pt>
                <c:pt idx="50">
                  <c:v>4.754021132720446</c:v>
                </c:pt>
                <c:pt idx="51">
                  <c:v>4.7869082392436297</c:v>
                </c:pt>
                <c:pt idx="52">
                  <c:v>4.8109640989671885</c:v>
                </c:pt>
                <c:pt idx="53">
                  <c:v>4.8090901423345418</c:v>
                </c:pt>
                <c:pt idx="54">
                  <c:v>4.8373131210991014</c:v>
                </c:pt>
                <c:pt idx="55">
                  <c:v>4.8185057963112152</c:v>
                </c:pt>
                <c:pt idx="56">
                  <c:v>4.8338981155962015</c:v>
                </c:pt>
                <c:pt idx="57">
                  <c:v>4.8186673602504957</c:v>
                </c:pt>
                <c:pt idx="58">
                  <c:v>4.8245466507330574</c:v>
                </c:pt>
                <c:pt idx="59">
                  <c:v>4.8811338654856735</c:v>
                </c:pt>
                <c:pt idx="60">
                  <c:v>4.8459964721546092</c:v>
                </c:pt>
                <c:pt idx="61">
                  <c:v>4.8437145338783241</c:v>
                </c:pt>
                <c:pt idx="62">
                  <c:v>4.8530453735214847</c:v>
                </c:pt>
                <c:pt idx="63">
                  <c:v>4.8719094814199471</c:v>
                </c:pt>
                <c:pt idx="64">
                  <c:v>4.8171314478997314</c:v>
                </c:pt>
                <c:pt idx="65">
                  <c:v>4.7727164571998912</c:v>
                </c:pt>
                <c:pt idx="66">
                  <c:v>4.7504819171481456</c:v>
                </c:pt>
                <c:pt idx="67">
                  <c:v>4.7446712247656491</c:v>
                </c:pt>
                <c:pt idx="68">
                  <c:v>4.7256163390639587</c:v>
                </c:pt>
                <c:pt idx="69">
                  <c:v>4.7311859065709516</c:v>
                </c:pt>
                <c:pt idx="70">
                  <c:v>4.7573761188774224</c:v>
                </c:pt>
                <c:pt idx="71">
                  <c:v>4.7272108118971161</c:v>
                </c:pt>
                <c:pt idx="72">
                  <c:v>4.7184095815946021</c:v>
                </c:pt>
                <c:pt idx="73">
                  <c:v>4.7662681063304193</c:v>
                </c:pt>
                <c:pt idx="74">
                  <c:v>4.7907364729469348</c:v>
                </c:pt>
                <c:pt idx="75">
                  <c:v>4.7240193198264722</c:v>
                </c:pt>
                <c:pt idx="76">
                  <c:v>4.7058296690872687</c:v>
                </c:pt>
                <c:pt idx="77">
                  <c:v>4.7231309836216564</c:v>
                </c:pt>
                <c:pt idx="78">
                  <c:v>4.6754422389734227</c:v>
                </c:pt>
                <c:pt idx="79">
                  <c:v>4.6772117388530621</c:v>
                </c:pt>
                <c:pt idx="80">
                  <c:v>4.6848128136402885</c:v>
                </c:pt>
                <c:pt idx="81">
                  <c:v>4.6207482159514095</c:v>
                </c:pt>
                <c:pt idx="82">
                  <c:v>4.6615505194241988</c:v>
                </c:pt>
                <c:pt idx="83">
                  <c:v>4.6786065040612739</c:v>
                </c:pt>
                <c:pt idx="84">
                  <c:v>4.7149210499472103</c:v>
                </c:pt>
                <c:pt idx="85">
                  <c:v>4.6535793251957784</c:v>
                </c:pt>
                <c:pt idx="86">
                  <c:v>4.6199602714607266</c:v>
                </c:pt>
                <c:pt idx="87">
                  <c:v>4.5711996664169376</c:v>
                </c:pt>
                <c:pt idx="88">
                  <c:v>4.5953218499332769</c:v>
                </c:pt>
                <c:pt idx="89">
                  <c:v>4.5716134024592483</c:v>
                </c:pt>
                <c:pt idx="90">
                  <c:v>4.5993533006665261</c:v>
                </c:pt>
                <c:pt idx="91">
                  <c:v>4.6804631700235229</c:v>
                </c:pt>
                <c:pt idx="92">
                  <c:v>4.6510991178764911</c:v>
                </c:pt>
                <c:pt idx="93">
                  <c:v>4.679628096906101</c:v>
                </c:pt>
                <c:pt idx="94">
                  <c:v>4.6399580114737553</c:v>
                </c:pt>
                <c:pt idx="95">
                  <c:v>4.6499523287599844</c:v>
                </c:pt>
                <c:pt idx="96">
                  <c:v>4.6781417984439138</c:v>
                </c:pt>
                <c:pt idx="97">
                  <c:v>4.6862892372728835</c:v>
                </c:pt>
                <c:pt idx="98">
                  <c:v>4.6812048722640887</c:v>
                </c:pt>
                <c:pt idx="99">
                  <c:v>4.7099805503404362</c:v>
                </c:pt>
                <c:pt idx="100">
                  <c:v>4.773223770984341</c:v>
                </c:pt>
                <c:pt idx="101">
                  <c:v>4.7961210694801002</c:v>
                </c:pt>
                <c:pt idx="102">
                  <c:v>4.7689033779706929</c:v>
                </c:pt>
                <c:pt idx="103">
                  <c:v>4.7543657523499441</c:v>
                </c:pt>
                <c:pt idx="104">
                  <c:v>4.8016411658864655</c:v>
                </c:pt>
                <c:pt idx="105">
                  <c:v>4.79867893217261</c:v>
                </c:pt>
                <c:pt idx="106">
                  <c:v>4.7774414069285447</c:v>
                </c:pt>
                <c:pt idx="107">
                  <c:v>4.7860740716944257</c:v>
                </c:pt>
                <c:pt idx="108">
                  <c:v>4.7570325352973377</c:v>
                </c:pt>
                <c:pt idx="109">
                  <c:v>4.7348817925097482</c:v>
                </c:pt>
                <c:pt idx="110">
                  <c:v>4.6786994192762066</c:v>
                </c:pt>
                <c:pt idx="111">
                  <c:v>4.5800574851730165</c:v>
                </c:pt>
                <c:pt idx="112">
                  <c:v>4.5582882000879605</c:v>
                </c:pt>
                <c:pt idx="113">
                  <c:v>4.5726469942825316</c:v>
                </c:pt>
                <c:pt idx="114">
                  <c:v>4.4962477787639044</c:v>
                </c:pt>
                <c:pt idx="115">
                  <c:v>4.5025835972129906</c:v>
                </c:pt>
                <c:pt idx="116">
                  <c:v>4.5133837903573832</c:v>
                </c:pt>
                <c:pt idx="117">
                  <c:v>4.5137125754992562</c:v>
                </c:pt>
                <c:pt idx="118">
                  <c:v>4.536355869987732</c:v>
                </c:pt>
                <c:pt idx="119">
                  <c:v>4.593805855909042</c:v>
                </c:pt>
                <c:pt idx="120">
                  <c:v>4.5836400674377282</c:v>
                </c:pt>
                <c:pt idx="121">
                  <c:v>4.5521912611972049</c:v>
                </c:pt>
                <c:pt idx="122">
                  <c:v>4.5116284415797274</c:v>
                </c:pt>
                <c:pt idx="123">
                  <c:v>4.5133837903573832</c:v>
                </c:pt>
                <c:pt idx="124">
                  <c:v>4.530769863411841</c:v>
                </c:pt>
                <c:pt idx="125">
                  <c:v>4.5436138802889854</c:v>
                </c:pt>
                <c:pt idx="126">
                  <c:v>4.5429755823949733</c:v>
                </c:pt>
                <c:pt idx="127">
                  <c:v>4.5784154486792721</c:v>
                </c:pt>
                <c:pt idx="128">
                  <c:v>4.5658054624658142</c:v>
                </c:pt>
                <c:pt idx="129">
                  <c:v>4.5560849782975996</c:v>
                </c:pt>
                <c:pt idx="130">
                  <c:v>4.5435075255959845</c:v>
                </c:pt>
                <c:pt idx="131">
                  <c:v>4.5152454784601046</c:v>
                </c:pt>
                <c:pt idx="132">
                  <c:v>4.4956900853692705</c:v>
                </c:pt>
                <c:pt idx="133">
                  <c:v>4.5325994931532563</c:v>
                </c:pt>
                <c:pt idx="134">
                  <c:v>4.5342110970475975</c:v>
                </c:pt>
                <c:pt idx="135">
                  <c:v>4.5948167739086001</c:v>
                </c:pt>
                <c:pt idx="136">
                  <c:v>4.6161101260264257</c:v>
                </c:pt>
                <c:pt idx="137">
                  <c:v>4.5837422385744713</c:v>
                </c:pt>
                <c:pt idx="138">
                  <c:v>4.5688173565222927</c:v>
                </c:pt>
                <c:pt idx="139">
                  <c:v>4.5773878049756398</c:v>
                </c:pt>
                <c:pt idx="140">
                  <c:v>4.5390303834835466</c:v>
                </c:pt>
                <c:pt idx="141">
                  <c:v>4.5821062463895395</c:v>
                </c:pt>
                <c:pt idx="142">
                  <c:v>4.6296676575884792</c:v>
                </c:pt>
                <c:pt idx="143">
                  <c:v>4.6256588524154072</c:v>
                </c:pt>
                <c:pt idx="144">
                  <c:v>4.6370563748504132</c:v>
                </c:pt>
                <c:pt idx="145">
                  <c:v>4.6108540024563887</c:v>
                </c:pt>
                <c:pt idx="146">
                  <c:v>4.6160112091659666</c:v>
                </c:pt>
                <c:pt idx="147">
                  <c:v>4.633174382397689</c:v>
                </c:pt>
                <c:pt idx="148">
                  <c:v>4.6170987568533652</c:v>
                </c:pt>
                <c:pt idx="149">
                  <c:v>4.6319094831777132</c:v>
                </c:pt>
                <c:pt idx="150">
                  <c:v>4.6133367486544845</c:v>
                </c:pt>
                <c:pt idx="151">
                  <c:v>4.6815755171904971</c:v>
                </c:pt>
                <c:pt idx="152">
                  <c:v>4.6635334292850059</c:v>
                </c:pt>
                <c:pt idx="153">
                  <c:v>4.6894194184329914</c:v>
                </c:pt>
                <c:pt idx="154">
                  <c:v>4.6884077845581471</c:v>
                </c:pt>
                <c:pt idx="155">
                  <c:v>4.6782347568450966</c:v>
                </c:pt>
                <c:pt idx="156">
                  <c:v>4.6681449851494801</c:v>
                </c:pt>
                <c:pt idx="157">
                  <c:v>4.6760013667486824</c:v>
                </c:pt>
                <c:pt idx="158">
                  <c:v>4.6376373761255927</c:v>
                </c:pt>
                <c:pt idx="159">
                  <c:v>4.6151205168412597</c:v>
                </c:pt>
                <c:pt idx="160">
                  <c:v>4.6283983121072989</c:v>
                </c:pt>
                <c:pt idx="161">
                  <c:v>4.6323961722416831</c:v>
                </c:pt>
                <c:pt idx="162">
                  <c:v>4.658142070754197</c:v>
                </c:pt>
                <c:pt idx="163">
                  <c:v>4.5905640335987288</c:v>
                </c:pt>
                <c:pt idx="164">
                  <c:v>4.5663254021645239</c:v>
                </c:pt>
                <c:pt idx="165">
                  <c:v>4.5603820031979572</c:v>
                </c:pt>
                <c:pt idx="166">
                  <c:v>4.5426562805988491</c:v>
                </c:pt>
                <c:pt idx="167">
                  <c:v>4.5448892551031612</c:v>
                </c:pt>
                <c:pt idx="168">
                  <c:v>4.5413780529003116</c:v>
                </c:pt>
                <c:pt idx="169">
                  <c:v>4.5442517710186747</c:v>
                </c:pt>
                <c:pt idx="170">
                  <c:v>4.5678836012020749</c:v>
                </c:pt>
                <c:pt idx="171">
                  <c:v>4.5736795188967205</c:v>
                </c:pt>
                <c:pt idx="172">
                  <c:v>4.6018647289793648</c:v>
                </c:pt>
                <c:pt idx="173">
                  <c:v>4.6133367486544845</c:v>
                </c:pt>
                <c:pt idx="174">
                  <c:v>4.5472232260332417</c:v>
                </c:pt>
                <c:pt idx="175">
                  <c:v>4.5576592033170398</c:v>
                </c:pt>
                <c:pt idx="176">
                  <c:v>4.5507140001920323</c:v>
                </c:pt>
                <c:pt idx="177">
                  <c:v>4.5237431872923626</c:v>
                </c:pt>
                <c:pt idx="178">
                  <c:v>4.5554545937421587</c:v>
                </c:pt>
                <c:pt idx="179">
                  <c:v>4.5101999483968642</c:v>
                </c:pt>
                <c:pt idx="180">
                  <c:v>4.4860487550802279</c:v>
                </c:pt>
                <c:pt idx="181">
                  <c:v>4.4473461007945243</c:v>
                </c:pt>
                <c:pt idx="182">
                  <c:v>4.42484663185681</c:v>
                </c:pt>
                <c:pt idx="183">
                  <c:v>4.4207664629898122</c:v>
                </c:pt>
                <c:pt idx="184">
                  <c:v>4.4061093051898386</c:v>
                </c:pt>
                <c:pt idx="185">
                  <c:v>4.454463568563388</c:v>
                </c:pt>
                <c:pt idx="186">
                  <c:v>4.4362780495057974</c:v>
                </c:pt>
                <c:pt idx="187">
                  <c:v>4.4272389774954295</c:v>
                </c:pt>
                <c:pt idx="188">
                  <c:v>4.4600288003184207</c:v>
                </c:pt>
                <c:pt idx="189">
                  <c:v>4.5381753171638133</c:v>
                </c:pt>
                <c:pt idx="190">
                  <c:v>4.522223265167165</c:v>
                </c:pt>
                <c:pt idx="191">
                  <c:v>4.517540436027117</c:v>
                </c:pt>
                <c:pt idx="192">
                  <c:v>4.4587561675325551</c:v>
                </c:pt>
                <c:pt idx="193">
                  <c:v>4.4485163759427149</c:v>
                </c:pt>
                <c:pt idx="194">
                  <c:v>4.424127810692517</c:v>
                </c:pt>
                <c:pt idx="195">
                  <c:v>4.4489841027987627</c:v>
                </c:pt>
                <c:pt idx="196">
                  <c:v>4.4579454662315658</c:v>
                </c:pt>
                <c:pt idx="197">
                  <c:v>4.4322443508344991</c:v>
                </c:pt>
                <c:pt idx="198">
                  <c:v>4.4799470412340137</c:v>
                </c:pt>
                <c:pt idx="199">
                  <c:v>4.5011421155640434</c:v>
                </c:pt>
                <c:pt idx="200">
                  <c:v>4.4743778957380682</c:v>
                </c:pt>
                <c:pt idx="201">
                  <c:v>4.4312928759767996</c:v>
                </c:pt>
                <c:pt idx="202">
                  <c:v>4.4476973271635272</c:v>
                </c:pt>
                <c:pt idx="203">
                  <c:v>4.4574819130884871</c:v>
                </c:pt>
                <c:pt idx="204">
                  <c:v>4.5168852711205201</c:v>
                </c:pt>
                <c:pt idx="205">
                  <c:v>4.5297998789633152</c:v>
                </c:pt>
                <c:pt idx="206">
                  <c:v>4.5374265339015718</c:v>
                </c:pt>
                <c:pt idx="207">
                  <c:v>4.5345331063886505</c:v>
                </c:pt>
                <c:pt idx="208">
                  <c:v>4.5123967858357368</c:v>
                </c:pt>
                <c:pt idx="209">
                  <c:v>4.5319541236568321</c:v>
                </c:pt>
                <c:pt idx="210">
                  <c:v>4.5255857066452485</c:v>
                </c:pt>
                <c:pt idx="211">
                  <c:v>4.4776776654728145</c:v>
                </c:pt>
                <c:pt idx="212">
                  <c:v>4.5002540160385314</c:v>
                </c:pt>
                <c:pt idx="213">
                  <c:v>4.5237431872923626</c:v>
                </c:pt>
                <c:pt idx="214">
                  <c:v>4.5320617141674528</c:v>
                </c:pt>
                <c:pt idx="215">
                  <c:v>4.4996985530458575</c:v>
                </c:pt>
                <c:pt idx="216">
                  <c:v>4.6397648307525907</c:v>
                </c:pt>
                <c:pt idx="217">
                  <c:v>4.6892355611057592</c:v>
                </c:pt>
                <c:pt idx="218">
                  <c:v>4.6191717056239048</c:v>
                </c:pt>
                <c:pt idx="219">
                  <c:v>4.580979947186874</c:v>
                </c:pt>
                <c:pt idx="220">
                  <c:v>4.543720223671869</c:v>
                </c:pt>
                <c:pt idx="221">
                  <c:v>4.5054603418390791</c:v>
                </c:pt>
                <c:pt idx="222">
                  <c:v>4.5183042529664297</c:v>
                </c:pt>
                <c:pt idx="223">
                  <c:v>4.498141613229568</c:v>
                </c:pt>
                <c:pt idx="224">
                  <c:v>4.475061500641071</c:v>
                </c:pt>
                <c:pt idx="225">
                  <c:v>4.4832285151828488</c:v>
                </c:pt>
                <c:pt idx="226">
                  <c:v>4.499809670330265</c:v>
                </c:pt>
                <c:pt idx="227">
                  <c:v>4.478472532942134</c:v>
                </c:pt>
                <c:pt idx="228">
                  <c:v>4.4797203352706756</c:v>
                </c:pt>
                <c:pt idx="229">
                  <c:v>4.5166667873966881</c:v>
                </c:pt>
                <c:pt idx="230">
                  <c:v>4.4431217340336921</c:v>
                </c:pt>
                <c:pt idx="231">
                  <c:v>4.4445318400252791</c:v>
                </c:pt>
                <c:pt idx="232">
                  <c:v>4.4063533266649388</c:v>
                </c:pt>
                <c:pt idx="233">
                  <c:v>4.3660242771963755</c:v>
                </c:pt>
                <c:pt idx="234">
                  <c:v>4.3520827583008099</c:v>
                </c:pt>
                <c:pt idx="235">
                  <c:v>4.3700805636554811</c:v>
                </c:pt>
                <c:pt idx="236">
                  <c:v>4.3628438152571078</c:v>
                </c:pt>
                <c:pt idx="237">
                  <c:v>4.4124345908452645</c:v>
                </c:pt>
                <c:pt idx="238">
                  <c:v>4.424127810692517</c:v>
                </c:pt>
                <c:pt idx="239">
                  <c:v>4.389498649512583</c:v>
                </c:pt>
                <c:pt idx="240">
                  <c:v>4.3489867805956814</c:v>
                </c:pt>
                <c:pt idx="241">
                  <c:v>4.3226746402236103</c:v>
                </c:pt>
                <c:pt idx="242">
                  <c:v>4.2970132603469251</c:v>
                </c:pt>
                <c:pt idx="243">
                  <c:v>4.2916915584923006</c:v>
                </c:pt>
                <c:pt idx="244">
                  <c:v>4.3286258579467667</c:v>
                </c:pt>
                <c:pt idx="245">
                  <c:v>4.3086491648691059</c:v>
                </c:pt>
                <c:pt idx="246">
                  <c:v>4.3162873929597918</c:v>
                </c:pt>
                <c:pt idx="247">
                  <c:v>4.2997313919470512</c:v>
                </c:pt>
                <c:pt idx="248">
                  <c:v>4.2788858757543684</c:v>
                </c:pt>
                <c:pt idx="249">
                  <c:v>4.3141492122707961</c:v>
                </c:pt>
                <c:pt idx="250">
                  <c:v>4.3066293702014349</c:v>
                </c:pt>
                <c:pt idx="251">
                  <c:v>4.3324424053181207</c:v>
                </c:pt>
                <c:pt idx="252">
                  <c:v>4.3568370236002218</c:v>
                </c:pt>
                <c:pt idx="253">
                  <c:v>4.3384665199215018</c:v>
                </c:pt>
                <c:pt idx="254">
                  <c:v>4.3722287921937708</c:v>
                </c:pt>
                <c:pt idx="255">
                  <c:v>4.3892504797632013</c:v>
                </c:pt>
                <c:pt idx="256">
                  <c:v>4.3886297858074537</c:v>
                </c:pt>
                <c:pt idx="257">
                  <c:v>4.41968362585098</c:v>
                </c:pt>
                <c:pt idx="258">
                  <c:v>4.4433568898254876</c:v>
                </c:pt>
                <c:pt idx="259">
                  <c:v>4.4431217340336921</c:v>
                </c:pt>
                <c:pt idx="260">
                  <c:v>4.4529509730105801</c:v>
                </c:pt>
                <c:pt idx="261">
                  <c:v>4.4306977441375359</c:v>
                </c:pt>
                <c:pt idx="262">
                  <c:v>4.388505600771591</c:v>
                </c:pt>
                <c:pt idx="263">
                  <c:v>4.4427688966292678</c:v>
                </c:pt>
                <c:pt idx="264">
                  <c:v>4.4754031279290256</c:v>
                </c:pt>
                <c:pt idx="265">
                  <c:v>4.4798336946767936</c:v>
                </c:pt>
                <c:pt idx="266">
                  <c:v>4.4870620975077626</c:v>
                </c:pt>
                <c:pt idx="267">
                  <c:v>4.5412714601378594</c:v>
                </c:pt>
                <c:pt idx="268">
                  <c:v>4.562888793731485</c:v>
                </c:pt>
                <c:pt idx="269">
                  <c:v>4.5528237056158822</c:v>
                </c:pt>
                <c:pt idx="270">
                  <c:v>4.5639314379714939</c:v>
                </c:pt>
                <c:pt idx="271">
                  <c:v>4.5768735868329777</c:v>
                </c:pt>
                <c:pt idx="272">
                  <c:v>4.6054701409970891</c:v>
                </c:pt>
                <c:pt idx="273">
                  <c:v>4.5760502874142395</c:v>
                </c:pt>
                <c:pt idx="274">
                  <c:v>4.5614272630401729</c:v>
                </c:pt>
                <c:pt idx="275">
                  <c:v>4.5717168097288718</c:v>
                </c:pt>
                <c:pt idx="276">
                  <c:v>4.5498688702030021</c:v>
                </c:pt>
                <c:pt idx="277">
                  <c:v>4.5203745342833752</c:v>
                </c:pt>
                <c:pt idx="278">
                  <c:v>4.5339963665335663</c:v>
                </c:pt>
                <c:pt idx="279">
                  <c:v>4.5689210533129705</c:v>
                </c:pt>
                <c:pt idx="280">
                  <c:v>4.5723370288928509</c:v>
                </c:pt>
                <c:pt idx="281">
                  <c:v>4.5708892520112174</c:v>
                </c:pt>
                <c:pt idx="282">
                  <c:v>4.5479647122173121</c:v>
                </c:pt>
                <c:pt idx="283">
                  <c:v>4.5381753171638133</c:v>
                </c:pt>
                <c:pt idx="284">
                  <c:v>4.5078880631815377</c:v>
                </c:pt>
                <c:pt idx="285">
                  <c:v>4.5097600011834329</c:v>
                </c:pt>
                <c:pt idx="286">
                  <c:v>4.5110792625884955</c:v>
                </c:pt>
                <c:pt idx="287">
                  <c:v>4.4893102998935568</c:v>
                </c:pt>
                <c:pt idx="288">
                  <c:v>4.4990315899264246</c:v>
                </c:pt>
                <c:pt idx="289">
                  <c:v>4.5086592856072478</c:v>
                </c:pt>
                <c:pt idx="290">
                  <c:v>4.4973622333537859</c:v>
                </c:pt>
                <c:pt idx="291">
                  <c:v>4.4893102998935568</c:v>
                </c:pt>
                <c:pt idx="292">
                  <c:v>4.5132741712835545</c:v>
                </c:pt>
                <c:pt idx="293">
                  <c:v>4.5165575276314875</c:v>
                </c:pt>
                <c:pt idx="294">
                  <c:v>4.4939033735595046</c:v>
                </c:pt>
                <c:pt idx="295">
                  <c:v>4.5164482559272869</c:v>
                </c:pt>
                <c:pt idx="296">
                  <c:v>4.4425336025105349</c:v>
                </c:pt>
                <c:pt idx="297">
                  <c:v>4.3847728603419069</c:v>
                </c:pt>
                <c:pt idx="298">
                  <c:v>4.4246070822090005</c:v>
                </c:pt>
                <c:pt idx="299">
                  <c:v>4.4567861802218331</c:v>
                </c:pt>
                <c:pt idx="300">
                  <c:v>4.462107803146254</c:v>
                </c:pt>
                <c:pt idx="301">
                  <c:v>4.468892167695464</c:v>
                </c:pt>
                <c:pt idx="302">
                  <c:v>4.4413563007498764</c:v>
                </c:pt>
                <c:pt idx="303">
                  <c:v>4.4132830243244356</c:v>
                </c:pt>
                <c:pt idx="304">
                  <c:v>4.464527856185625</c:v>
                </c:pt>
                <c:pt idx="305">
                  <c:v>4.4305786752560472</c:v>
                </c:pt>
                <c:pt idx="306">
                  <c:v>4.4361596432538093</c:v>
                </c:pt>
                <c:pt idx="307">
                  <c:v>4.4301022579054452</c:v>
                </c:pt>
                <c:pt idx="308">
                  <c:v>4.4330761493495725</c:v>
                </c:pt>
                <c:pt idx="309">
                  <c:v>4.4267609660140526</c:v>
                </c:pt>
                <c:pt idx="310">
                  <c:v>4.4447666644950674</c:v>
                </c:pt>
                <c:pt idx="311">
                  <c:v>4.4514360860460496</c:v>
                </c:pt>
                <c:pt idx="312">
                  <c:v>4.4755169777612203</c:v>
                </c:pt>
                <c:pt idx="313">
                  <c:v>4.4421805574936286</c:v>
                </c:pt>
                <c:pt idx="314">
                  <c:v>4.396915247167632</c:v>
                </c:pt>
                <c:pt idx="315">
                  <c:v>4.3994981155858861</c:v>
                </c:pt>
                <c:pt idx="316">
                  <c:v>4.4090336401604082</c:v>
                </c:pt>
                <c:pt idx="317">
                  <c:v>4.4017067054407093</c:v>
                </c:pt>
                <c:pt idx="318">
                  <c:v>4.423648309364701</c:v>
                </c:pt>
                <c:pt idx="319">
                  <c:v>4.4141307385744142</c:v>
                </c:pt>
                <c:pt idx="320">
                  <c:v>4.4345004819345846</c:v>
                </c:pt>
                <c:pt idx="321">
                  <c:v>4.4464088936031496</c:v>
                </c:pt>
                <c:pt idx="322">
                  <c:v>4.4685483084451274</c:v>
                </c:pt>
                <c:pt idx="323">
                  <c:v>4.516338972281476</c:v>
                </c:pt>
                <c:pt idx="324">
                  <c:v>4.5277490390195068</c:v>
                </c:pt>
                <c:pt idx="325">
                  <c:v>4.5211361903780816</c:v>
                </c:pt>
                <c:pt idx="326">
                  <c:v>4.4936798099547284</c:v>
                </c:pt>
                <c:pt idx="327">
                  <c:v>4.4843575657713437</c:v>
                </c:pt>
                <c:pt idx="328">
                  <c:v>4.4593348377645468</c:v>
                </c:pt>
                <c:pt idx="329">
                  <c:v>4.446291680920603</c:v>
                </c:pt>
                <c:pt idx="330">
                  <c:v>4.4675160206892963</c:v>
                </c:pt>
                <c:pt idx="331">
                  <c:v>4.4923373777137474</c:v>
                </c:pt>
                <c:pt idx="332">
                  <c:v>4.4858234283555252</c:v>
                </c:pt>
                <c:pt idx="333">
                  <c:v>4.438643235092778</c:v>
                </c:pt>
                <c:pt idx="334">
                  <c:v>4.4192019882739393</c:v>
                </c:pt>
                <c:pt idx="335">
                  <c:v>4.3908624833362806</c:v>
                </c:pt>
                <c:pt idx="336">
                  <c:v>4.4086685656203031</c:v>
                </c:pt>
                <c:pt idx="337">
                  <c:v>4.3965457207730845</c:v>
                </c:pt>
                <c:pt idx="338">
                  <c:v>4.4021968414632644</c:v>
                </c:pt>
                <c:pt idx="339">
                  <c:v>4.4137675204579443</c:v>
                </c:pt>
                <c:pt idx="340">
                  <c:v>4.4222084243067137</c:v>
                </c:pt>
                <c:pt idx="341">
                  <c:v>4.4171524366492561</c:v>
                </c:pt>
                <c:pt idx="342">
                  <c:v>4.4204056475429967</c:v>
                </c:pt>
                <c:pt idx="343">
                  <c:v>4.3870141761849206</c:v>
                </c:pt>
                <c:pt idx="344">
                  <c:v>4.4274778975777993</c:v>
                </c:pt>
                <c:pt idx="345">
                  <c:v>4.4213675329123383</c:v>
                </c:pt>
                <c:pt idx="346">
                  <c:v>4.4198039990079119</c:v>
                </c:pt>
                <c:pt idx="347">
                  <c:v>4.4427688966292678</c:v>
                </c:pt>
                <c:pt idx="348">
                  <c:v>4.4275973362163406</c:v>
                </c:pt>
                <c:pt idx="349">
                  <c:v>4.4207664629898122</c:v>
                </c:pt>
                <c:pt idx="350">
                  <c:v>4.4252058487678152</c:v>
                </c:pt>
                <c:pt idx="351">
                  <c:v>4.4508528256037341</c:v>
                </c:pt>
                <c:pt idx="352">
                  <c:v>4.4589876758100102</c:v>
                </c:pt>
                <c:pt idx="353">
                  <c:v>4.4501524637214818</c:v>
                </c:pt>
                <c:pt idx="354">
                  <c:v>4.4675160206892963</c:v>
                </c:pt>
                <c:pt idx="355">
                  <c:v>4.4886363697321396</c:v>
                </c:pt>
                <c:pt idx="356">
                  <c:v>4.4487502667167895</c:v>
                </c:pt>
                <c:pt idx="357">
                  <c:v>4.4704952826614894</c:v>
                </c:pt>
                <c:pt idx="358">
                  <c:v>4.4693504628455569</c:v>
                </c:pt>
                <c:pt idx="359">
                  <c:v>4.4848088293169077</c:v>
                </c:pt>
                <c:pt idx="360">
                  <c:v>4.4794935779000893</c:v>
                </c:pt>
                <c:pt idx="361">
                  <c:v>4.4985867005853075</c:v>
                </c:pt>
                <c:pt idx="362">
                  <c:v>4.5072265416579649</c:v>
                </c:pt>
                <c:pt idx="363">
                  <c:v>4.5030267123193877</c:v>
                </c:pt>
                <c:pt idx="364">
                  <c:v>4.5288289527313692</c:v>
                </c:pt>
                <c:pt idx="365">
                  <c:v>4.5122870585080355</c:v>
                </c:pt>
                <c:pt idx="366">
                  <c:v>4.5066749392389918</c:v>
                </c:pt>
                <c:pt idx="367">
                  <c:v>4.4900959781426257</c:v>
                </c:pt>
                <c:pt idx="368">
                  <c:v>4.4902081675184098</c:v>
                </c:pt>
                <c:pt idx="369">
                  <c:v>4.4755169777612203</c:v>
                </c:pt>
                <c:pt idx="370">
                  <c:v>4.4861613994058889</c:v>
                </c:pt>
                <c:pt idx="371">
                  <c:v>4.5144793207035878</c:v>
                </c:pt>
                <c:pt idx="372">
                  <c:v>4.5140412525769893</c:v>
                </c:pt>
                <c:pt idx="373">
                  <c:v>4.5305543926073018</c:v>
                </c:pt>
                <c:pt idx="374">
                  <c:v>4.5322768604677668</c:v>
                </c:pt>
                <c:pt idx="375">
                  <c:v>4.5513473792905845</c:v>
                </c:pt>
                <c:pt idx="376">
                  <c:v>4.5316312826532208</c:v>
                </c:pt>
                <c:pt idx="377">
                  <c:v>4.5220059447273222</c:v>
                </c:pt>
                <c:pt idx="378">
                  <c:v>4.5208098373700185</c:v>
                </c:pt>
                <c:pt idx="379">
                  <c:v>4.5365700944958345</c:v>
                </c:pt>
                <c:pt idx="380">
                  <c:v>4.589751933259711</c:v>
                </c:pt>
                <c:pt idx="381">
                  <c:v>4.5868025286299066</c:v>
                </c:pt>
                <c:pt idx="382">
                  <c:v>4.6322015250391217</c:v>
                </c:pt>
                <c:pt idx="383">
                  <c:v>4.6446793190828037</c:v>
                </c:pt>
                <c:pt idx="384">
                  <c:v>4.648133885420207</c:v>
                </c:pt>
                <c:pt idx="385">
                  <c:v>4.6717067097883351</c:v>
                </c:pt>
                <c:pt idx="386">
                  <c:v>4.6837040636421978</c:v>
                </c:pt>
                <c:pt idx="387">
                  <c:v>4.6775838664971365</c:v>
                </c:pt>
                <c:pt idx="388">
                  <c:v>4.6529121819735124</c:v>
                </c:pt>
                <c:pt idx="389">
                  <c:v>4.6551976795877392</c:v>
                </c:pt>
                <c:pt idx="390">
                  <c:v>4.6482296754485386</c:v>
                </c:pt>
                <c:pt idx="391">
                  <c:v>4.6511946242993707</c:v>
                </c:pt>
                <c:pt idx="392">
                  <c:v>4.6374437465383869</c:v>
                </c:pt>
                <c:pt idx="393">
                  <c:v>4.6544364272910093</c:v>
                </c:pt>
                <c:pt idx="394">
                  <c:v>4.6519583474868504</c:v>
                </c:pt>
                <c:pt idx="395">
                  <c:v>4.6641935264375523</c:v>
                </c:pt>
                <c:pt idx="396">
                  <c:v>4.6336604563877186</c:v>
                </c:pt>
                <c:pt idx="397">
                  <c:v>4.6309353938741173</c:v>
                </c:pt>
                <c:pt idx="398">
                  <c:v>4.6321041872281725</c:v>
                </c:pt>
                <c:pt idx="399">
                  <c:v>4.6437175956003305</c:v>
                </c:pt>
                <c:pt idx="400">
                  <c:v>4.6421769116171872</c:v>
                </c:pt>
                <c:pt idx="401">
                  <c:v>4.6060697812309277</c:v>
                </c:pt>
                <c:pt idx="402">
                  <c:v>4.6071681886507641</c:v>
                </c:pt>
                <c:pt idx="403">
                  <c:v>4.5887358795246662</c:v>
                </c:pt>
                <c:pt idx="404">
                  <c:v>4.5853755586599121</c:v>
                </c:pt>
                <c:pt idx="405">
                  <c:v>4.5795446383491187</c:v>
                </c:pt>
                <c:pt idx="406">
                  <c:v>4.5736795188967205</c:v>
                </c:pt>
                <c:pt idx="407">
                  <c:v>4.5726469942825316</c:v>
                </c:pt>
                <c:pt idx="408">
                  <c:v>4.5922875601570778</c:v>
                </c:pt>
                <c:pt idx="409">
                  <c:v>4.5929963850563826</c:v>
                </c:pt>
                <c:pt idx="410">
                  <c:v>4.5876170267405021</c:v>
                </c:pt>
                <c:pt idx="411">
                  <c:v>4.6021656769677923</c:v>
                </c:pt>
                <c:pt idx="412">
                  <c:v>4.5953218499332769</c:v>
                </c:pt>
                <c:pt idx="413">
                  <c:v>4.6017643928532586</c:v>
                </c:pt>
                <c:pt idx="414">
                  <c:v>4.6139316916566644</c:v>
                </c:pt>
                <c:pt idx="415">
                  <c:v>4.6472713620067267</c:v>
                </c:pt>
                <c:pt idx="416">
                  <c:v>4.6529121819735124</c:v>
                </c:pt>
                <c:pt idx="417">
                  <c:v>4.666923582263574</c:v>
                </c:pt>
                <c:pt idx="418">
                  <c:v>4.6490913730460193</c:v>
                </c:pt>
                <c:pt idx="419">
                  <c:v>4.6843509838625321</c:v>
                </c:pt>
                <c:pt idx="420">
                  <c:v>4.6812048722640887</c:v>
                </c:pt>
                <c:pt idx="421">
                  <c:v>4.6949194781316992</c:v>
                </c:pt>
                <c:pt idx="422">
                  <c:v>4.7244631921760742</c:v>
                </c:pt>
                <c:pt idx="423">
                  <c:v>4.7318028369214575</c:v>
                </c:pt>
                <c:pt idx="424">
                  <c:v>4.7233087140051326</c:v>
                </c:pt>
                <c:pt idx="425">
                  <c:v>4.7251729783827878</c:v>
                </c:pt>
                <c:pt idx="426">
                  <c:v>4.7248181482539868</c:v>
                </c:pt>
                <c:pt idx="427">
                  <c:v>4.7343546443689171</c:v>
                </c:pt>
                <c:pt idx="428">
                  <c:v>4.7394388067931255</c:v>
                </c:pt>
                <c:pt idx="429">
                  <c:v>4.7459750625791122</c:v>
                </c:pt>
                <c:pt idx="430">
                  <c:v>4.7381264132367171</c:v>
                </c:pt>
                <c:pt idx="431">
                  <c:v>4.710700687197555</c:v>
                </c:pt>
                <c:pt idx="432">
                  <c:v>4.7111505095253232</c:v>
                </c:pt>
                <c:pt idx="433">
                  <c:v>4.7032039262594569</c:v>
                </c:pt>
                <c:pt idx="434">
                  <c:v>4.6628728961163803</c:v>
                </c:pt>
                <c:pt idx="435">
                  <c:v>4.6686143585446258</c:v>
                </c:pt>
                <c:pt idx="436">
                  <c:v>4.6842585923070548</c:v>
                </c:pt>
                <c:pt idx="437">
                  <c:v>4.6741363904528139</c:v>
                </c:pt>
                <c:pt idx="438">
                  <c:v>4.6743230446764077</c:v>
                </c:pt>
                <c:pt idx="439">
                  <c:v>4.6368626327205815</c:v>
                </c:pt>
                <c:pt idx="440">
                  <c:v>4.6466959328165895</c:v>
                </c:pt>
                <c:pt idx="441">
                  <c:v>4.6462161554240922</c:v>
                </c:pt>
                <c:pt idx="442">
                  <c:v>4.6551976795877392</c:v>
                </c:pt>
                <c:pt idx="443">
                  <c:v>4.6521491871820864</c:v>
                </c:pt>
                <c:pt idx="444">
                  <c:v>4.6567184478686681</c:v>
                </c:pt>
                <c:pt idx="445">
                  <c:v>4.675349020609338</c:v>
                </c:pt>
                <c:pt idx="446">
                  <c:v>4.6526261271443863</c:v>
                </c:pt>
                <c:pt idx="447">
                  <c:v>4.6424659707317879</c:v>
                </c:pt>
                <c:pt idx="448">
                  <c:v>4.6495697732847763</c:v>
                </c:pt>
                <c:pt idx="449">
                  <c:v>4.6570982788484505</c:v>
                </c:pt>
                <c:pt idx="450">
                  <c:v>4.627909672957581</c:v>
                </c:pt>
                <c:pt idx="451">
                  <c:v>4.5456324732718949</c:v>
                </c:pt>
                <c:pt idx="452">
                  <c:v>4.5477529151181404</c:v>
                </c:pt>
                <c:pt idx="453">
                  <c:v>4.5297998789633152</c:v>
                </c:pt>
                <c:pt idx="454">
                  <c:v>4.5556647660842522</c:v>
                </c:pt>
                <c:pt idx="455">
                  <c:v>4.5208098373700185</c:v>
                </c:pt>
                <c:pt idx="456">
                  <c:v>4.5250441415088067</c:v>
                </c:pt>
                <c:pt idx="457">
                  <c:v>4.4954669208961278</c:v>
                </c:pt>
                <c:pt idx="458">
                  <c:v>4.5259105050024591</c:v>
                </c:pt>
                <c:pt idx="459">
                  <c:v>4.5255857066452485</c:v>
                </c:pt>
                <c:pt idx="460">
                  <c:v>4.5512418439625355</c:v>
                </c:pt>
                <c:pt idx="461">
                  <c:v>4.5870062153604199</c:v>
                </c:pt>
                <c:pt idx="462">
                  <c:v>4.6141299273595635</c:v>
                </c:pt>
                <c:pt idx="463">
                  <c:v>4.5883291687920646</c:v>
                </c:pt>
                <c:pt idx="464">
                  <c:v>4.5944125293351314</c:v>
                </c:pt>
                <c:pt idx="465">
                  <c:v>4.5967347071669895</c:v>
                </c:pt>
                <c:pt idx="466">
                  <c:v>4.5731633898530051</c:v>
                </c:pt>
                <c:pt idx="467">
                  <c:v>4.5914768588560886</c:v>
                </c:pt>
                <c:pt idx="468">
                  <c:v>4.5822085743507444</c:v>
                </c:pt>
                <c:pt idx="469">
                  <c:v>4.6307404620996211</c:v>
                </c:pt>
                <c:pt idx="470">
                  <c:v>4.6470795890653012</c:v>
                </c:pt>
                <c:pt idx="471">
                  <c:v>4.6415021152354816</c:v>
                </c:pt>
                <c:pt idx="472">
                  <c:v>4.6535793251957784</c:v>
                </c:pt>
                <c:pt idx="473">
                  <c:v>4.6676753913394888</c:v>
                </c:pt>
                <c:pt idx="474">
                  <c:v>4.6613614656378335</c:v>
                </c:pt>
                <c:pt idx="475">
                  <c:v>4.6707706430720402</c:v>
                </c:pt>
                <c:pt idx="476">
                  <c:v>4.6728288344619058</c:v>
                </c:pt>
                <c:pt idx="477">
                  <c:v>4.670489652108734</c:v>
                </c:pt>
                <c:pt idx="478">
                  <c:v>4.678792325858705</c:v>
                </c:pt>
                <c:pt idx="479">
                  <c:v>4.7128579914050093</c:v>
                </c:pt>
                <c:pt idx="480">
                  <c:v>4.7217969979198111</c:v>
                </c:pt>
                <c:pt idx="481">
                  <c:v>4.7386515773625719</c:v>
                </c:pt>
                <c:pt idx="482">
                  <c:v>4.7496167903531195</c:v>
                </c:pt>
                <c:pt idx="483">
                  <c:v>4.7473639516912662</c:v>
                </c:pt>
                <c:pt idx="484">
                  <c:v>4.7194805321655018</c:v>
                </c:pt>
                <c:pt idx="485">
                  <c:v>4.7349696235229359</c:v>
                </c:pt>
                <c:pt idx="486">
                  <c:v>4.7235752503667126</c:v>
                </c:pt>
                <c:pt idx="487">
                  <c:v>4.7272993192211548</c:v>
                </c:pt>
                <c:pt idx="488">
                  <c:v>4.7292445010900179</c:v>
                </c:pt>
                <c:pt idx="489">
                  <c:v>4.785406236291025</c:v>
                </c:pt>
                <c:pt idx="490">
                  <c:v>4.8556954140435185</c:v>
                </c:pt>
                <c:pt idx="491">
                  <c:v>4.8626765159298104</c:v>
                </c:pt>
                <c:pt idx="492">
                  <c:v>4.835964396232824</c:v>
                </c:pt>
                <c:pt idx="493">
                  <c:v>4.8542933262612484</c:v>
                </c:pt>
                <c:pt idx="494">
                  <c:v>4.8370752429708741</c:v>
                </c:pt>
                <c:pt idx="495">
                  <c:v>4.860897087198321</c:v>
                </c:pt>
                <c:pt idx="496">
                  <c:v>4.8728281066089449</c:v>
                </c:pt>
                <c:pt idx="497">
                  <c:v>4.8780177694814171</c:v>
                </c:pt>
                <c:pt idx="498">
                  <c:v>4.8874124896895079</c:v>
                </c:pt>
                <c:pt idx="499">
                  <c:v>4.8913260944438255</c:v>
                </c:pt>
                <c:pt idx="500">
                  <c:v>4.8745864496329796</c:v>
                </c:pt>
                <c:pt idx="501">
                  <c:v>4.8541374173117591</c:v>
                </c:pt>
                <c:pt idx="502">
                  <c:v>4.806885789888681</c:v>
                </c:pt>
                <c:pt idx="503">
                  <c:v>4.8113710165719894</c:v>
                </c:pt>
                <c:pt idx="504">
                  <c:v>4.8057408764499092</c:v>
                </c:pt>
                <c:pt idx="505">
                  <c:v>4.8068040538144192</c:v>
                </c:pt>
                <c:pt idx="506">
                  <c:v>4.7957905455967413</c:v>
                </c:pt>
                <c:pt idx="507">
                  <c:v>4.8001611458827087</c:v>
                </c:pt>
                <c:pt idx="508">
                  <c:v>4.7868248537943421</c:v>
                </c:pt>
                <c:pt idx="509">
                  <c:v>4.7819765620939361</c:v>
                </c:pt>
                <c:pt idx="510">
                  <c:v>4.7728010273720427</c:v>
                </c:pt>
                <c:pt idx="511">
                  <c:v>4.7620029800148798</c:v>
                </c:pt>
                <c:pt idx="512">
                  <c:v>4.7629428698606331</c:v>
                </c:pt>
                <c:pt idx="513">
                  <c:v>4.7797955361475752</c:v>
                </c:pt>
                <c:pt idx="514">
                  <c:v>4.7955425809717571</c:v>
                </c:pt>
                <c:pt idx="515">
                  <c:v>4.7789554117597595</c:v>
                </c:pt>
                <c:pt idx="516">
                  <c:v>4.7927280095772922</c:v>
                </c:pt>
                <c:pt idx="517">
                  <c:v>4.8161601811297308</c:v>
                </c:pt>
                <c:pt idx="518">
                  <c:v>4.8248678068980011</c:v>
                </c:pt>
                <c:pt idx="519">
                  <c:v>4.8507012561799305</c:v>
                </c:pt>
                <c:pt idx="520">
                  <c:v>4.8457606509060218</c:v>
                </c:pt>
                <c:pt idx="521">
                  <c:v>4.823904028813601</c:v>
                </c:pt>
                <c:pt idx="522">
                  <c:v>4.8226979985166656</c:v>
                </c:pt>
                <c:pt idx="523">
                  <c:v>4.8231805851905527</c:v>
                </c:pt>
                <c:pt idx="524">
                  <c:v>4.7978545298175925</c:v>
                </c:pt>
                <c:pt idx="525">
                  <c:v>4.816726868050381</c:v>
                </c:pt>
                <c:pt idx="526">
                  <c:v>4.8369959376851348</c:v>
                </c:pt>
                <c:pt idx="527">
                  <c:v>4.8507794820179644</c:v>
                </c:pt>
                <c:pt idx="528">
                  <c:v>4.8495271337014989</c:v>
                </c:pt>
                <c:pt idx="529">
                  <c:v>4.8681496457995008</c:v>
                </c:pt>
                <c:pt idx="530">
                  <c:v>4.8279136572809618</c:v>
                </c:pt>
                <c:pt idx="531">
                  <c:v>4.851639562605798</c:v>
                </c:pt>
                <c:pt idx="532">
                  <c:v>4.8694556806334761</c:v>
                </c:pt>
                <c:pt idx="533">
                  <c:v>4.8511705194452288</c:v>
                </c:pt>
                <c:pt idx="534">
                  <c:v>4.8388975308419457</c:v>
                </c:pt>
                <c:pt idx="535">
                  <c:v>4.8377887076648189</c:v>
                </c:pt>
                <c:pt idx="536">
                  <c:v>4.8464679478823429</c:v>
                </c:pt>
                <c:pt idx="537">
                  <c:v>4.8291933503293087</c:v>
                </c:pt>
                <c:pt idx="538">
                  <c:v>4.8305512322424926</c:v>
                </c:pt>
                <c:pt idx="539">
                  <c:v>4.8422166424712927</c:v>
                </c:pt>
                <c:pt idx="540">
                  <c:v>4.8388183699473863</c:v>
                </c:pt>
                <c:pt idx="541">
                  <c:v>4.850623024222136</c:v>
                </c:pt>
                <c:pt idx="542">
                  <c:v>4.8527331418430446</c:v>
                </c:pt>
                <c:pt idx="543">
                  <c:v>4.8410325097100761</c:v>
                </c:pt>
                <c:pt idx="544">
                  <c:v>4.8268726995058966</c:v>
                </c:pt>
                <c:pt idx="545">
                  <c:v>4.8146204101702983</c:v>
                </c:pt>
                <c:pt idx="546">
                  <c:v>4.8267124559353274</c:v>
                </c:pt>
                <c:pt idx="547">
                  <c:v>4.8362025387225387</c:v>
                </c:pt>
                <c:pt idx="548">
                  <c:v>4.8248678068980011</c:v>
                </c:pt>
                <c:pt idx="549">
                  <c:v>4.8176975848391121</c:v>
                </c:pt>
                <c:pt idx="550">
                  <c:v>4.8370752429708741</c:v>
                </c:pt>
                <c:pt idx="551">
                  <c:v>4.8267124559353274</c:v>
                </c:pt>
                <c:pt idx="552">
                  <c:v>4.8280737084976924</c:v>
                </c:pt>
                <c:pt idx="553">
                  <c:v>4.8156741937558376</c:v>
                </c:pt>
                <c:pt idx="554">
                  <c:v>4.8201202622737735</c:v>
                </c:pt>
                <c:pt idx="555">
                  <c:v>4.8501535039067569</c:v>
                </c:pt>
                <c:pt idx="556">
                  <c:v>4.8802228420397302</c:v>
                </c:pt>
                <c:pt idx="557">
                  <c:v>4.8509359153385807</c:v>
                </c:pt>
                <c:pt idx="558">
                  <c:v>4.8585713244629982</c:v>
                </c:pt>
                <c:pt idx="559">
                  <c:v>4.851092324191641</c:v>
                </c:pt>
                <c:pt idx="560">
                  <c:v>4.8743572758036278</c:v>
                </c:pt>
                <c:pt idx="561">
                  <c:v>4.8780177694814171</c:v>
                </c:pt>
                <c:pt idx="562">
                  <c:v>4.8754263046164938</c:v>
                </c:pt>
                <c:pt idx="563">
                  <c:v>4.8387392027858835</c:v>
                </c:pt>
                <c:pt idx="564">
                  <c:v>4.8407955148043573</c:v>
                </c:pt>
                <c:pt idx="565">
                  <c:v>4.8363612688816016</c:v>
                </c:pt>
                <c:pt idx="566">
                  <c:v>4.8487436188138089</c:v>
                </c:pt>
                <c:pt idx="567">
                  <c:v>4.8622899528572319</c:v>
                </c:pt>
                <c:pt idx="568">
                  <c:v>4.8828019225863706</c:v>
                </c:pt>
                <c:pt idx="569">
                  <c:v>4.8369166261095691</c:v>
                </c:pt>
                <c:pt idx="570">
                  <c:v>4.8431629401525074</c:v>
                </c:pt>
                <c:pt idx="571">
                  <c:v>4.815998211579652</c:v>
                </c:pt>
                <c:pt idx="572">
                  <c:v>4.7971945182434315</c:v>
                </c:pt>
                <c:pt idx="573">
                  <c:v>4.8030369541175082</c:v>
                </c:pt>
                <c:pt idx="574">
                  <c:v>4.8137278789738831</c:v>
                </c:pt>
                <c:pt idx="575">
                  <c:v>4.7901548602015298</c:v>
                </c:pt>
                <c:pt idx="576">
                  <c:v>4.774068722449905</c:v>
                </c:pt>
                <c:pt idx="577">
                  <c:v>4.8047584776807639</c:v>
                </c:pt>
                <c:pt idx="578">
                  <c:v>4.8227784458036238</c:v>
                </c:pt>
                <c:pt idx="579">
                  <c:v>4.8185057963112152</c:v>
                </c:pt>
                <c:pt idx="580">
                  <c:v>4.815106909815019</c:v>
                </c:pt>
                <c:pt idx="581">
                  <c:v>4.8080293939995942</c:v>
                </c:pt>
                <c:pt idx="582">
                  <c:v>4.7926451080228407</c:v>
                </c:pt>
                <c:pt idx="583">
                  <c:v>4.7588350335322414</c:v>
                </c:pt>
                <c:pt idx="584">
                  <c:v>4.7663532235794808</c:v>
                </c:pt>
                <c:pt idx="585">
                  <c:v>4.7790394559670624</c:v>
                </c:pt>
                <c:pt idx="586">
                  <c:v>4.7705998751118281</c:v>
                </c:pt>
                <c:pt idx="587">
                  <c:v>4.7975245784824203</c:v>
                </c:pt>
                <c:pt idx="588">
                  <c:v>4.7999142627806028</c:v>
                </c:pt>
                <c:pt idx="589">
                  <c:v>4.7858236856813487</c:v>
                </c:pt>
                <c:pt idx="590">
                  <c:v>4.8124282280720774</c:v>
                </c:pt>
                <c:pt idx="591">
                  <c:v>4.8206040942322481</c:v>
                </c:pt>
                <c:pt idx="592">
                  <c:v>4.8050860511829967</c:v>
                </c:pt>
                <c:pt idx="593">
                  <c:v>4.8360437833642118</c:v>
                </c:pt>
                <c:pt idx="594">
                  <c:v>4.8775609398709134</c:v>
                </c:pt>
                <c:pt idx="595">
                  <c:v>4.851092324191641</c:v>
                </c:pt>
                <c:pt idx="596">
                  <c:v>4.8336594236270534</c:v>
                </c:pt>
                <c:pt idx="597">
                  <c:v>4.8336594236270534</c:v>
                </c:pt>
                <c:pt idx="598">
                  <c:v>4.8497620685081708</c:v>
                </c:pt>
                <c:pt idx="599">
                  <c:v>4.8416642216704391</c:v>
                </c:pt>
                <c:pt idx="600">
                  <c:v>4.8130782646595236</c:v>
                </c:pt>
                <c:pt idx="601">
                  <c:v>4.817374117263916</c:v>
                </c:pt>
                <c:pt idx="602">
                  <c:v>4.7975245784824203</c:v>
                </c:pt>
                <c:pt idx="603">
                  <c:v>4.7547102532576666</c:v>
                </c:pt>
                <c:pt idx="604">
                  <c:v>4.7818927643815643</c:v>
                </c:pt>
                <c:pt idx="605">
                  <c:v>4.7916497529307094</c:v>
                </c:pt>
                <c:pt idx="606">
                  <c:v>4.78088664372991</c:v>
                </c:pt>
                <c:pt idx="607">
                  <c:v>4.7797955361475752</c:v>
                </c:pt>
                <c:pt idx="608">
                  <c:v>4.8016411658864655</c:v>
                </c:pt>
                <c:pt idx="609">
                  <c:v>4.7805510451027144</c:v>
                </c:pt>
                <c:pt idx="610">
                  <c:v>4.76745908903181</c:v>
                </c:pt>
                <c:pt idx="611">
                  <c:v>4.7849886125639278</c:v>
                </c:pt>
                <c:pt idx="612">
                  <c:v>4.7792075231943487</c:v>
                </c:pt>
                <c:pt idx="613">
                  <c:v>4.8156741937558376</c:v>
                </c:pt>
                <c:pt idx="614">
                  <c:v>4.8057408764499092</c:v>
                </c:pt>
                <c:pt idx="615">
                  <c:v>4.7978545298175925</c:v>
                </c:pt>
                <c:pt idx="616">
                  <c:v>4.8053316609103769</c:v>
                </c:pt>
                <c:pt idx="617">
                  <c:v>4.8113710165719894</c:v>
                </c:pt>
                <c:pt idx="618">
                  <c:v>4.8257504548991363</c:v>
                </c:pt>
                <c:pt idx="619">
                  <c:v>4.8212488395801794</c:v>
                </c:pt>
                <c:pt idx="620">
                  <c:v>4.8303915770972665</c:v>
                </c:pt>
                <c:pt idx="621">
                  <c:v>4.8236629390868737</c:v>
                </c:pt>
                <c:pt idx="622">
                  <c:v>4.8215710564349088</c:v>
                </c:pt>
                <c:pt idx="623">
                  <c:v>4.8212488395801794</c:v>
                </c:pt>
                <c:pt idx="624">
                  <c:v>4.8186673602504957</c:v>
                </c:pt>
                <c:pt idx="625">
                  <c:v>4.8059045157891713</c:v>
                </c:pt>
                <c:pt idx="626">
                  <c:v>4.8138902166365769</c:v>
                </c:pt>
                <c:pt idx="627">
                  <c:v>4.8154311114712876</c:v>
                </c:pt>
                <c:pt idx="628">
                  <c:v>4.8099053376189458</c:v>
                </c:pt>
                <c:pt idx="629">
                  <c:v>4.7938879102872836</c:v>
                </c:pt>
                <c:pt idx="630">
                  <c:v>4.7981019218940615</c:v>
                </c:pt>
                <c:pt idx="631">
                  <c:v>4.8223761446355482</c:v>
                </c:pt>
                <c:pt idx="632">
                  <c:v>4.8411114955321617</c:v>
                </c:pt>
                <c:pt idx="633">
                  <c:v>4.8622899528572319</c:v>
                </c:pt>
                <c:pt idx="634">
                  <c:v>4.8856010317256793</c:v>
                </c:pt>
                <c:pt idx="635">
                  <c:v>4.9200539158650169</c:v>
                </c:pt>
                <c:pt idx="636">
                  <c:v>4.9041630495857387</c:v>
                </c:pt>
                <c:pt idx="637">
                  <c:v>4.9156650565050288</c:v>
                </c:pt>
                <c:pt idx="638">
                  <c:v>4.9315199340807112</c:v>
                </c:pt>
                <c:pt idx="639">
                  <c:v>4.950035671967326</c:v>
                </c:pt>
                <c:pt idx="640">
                  <c:v>4.9671709226821719</c:v>
                </c:pt>
                <c:pt idx="641">
                  <c:v>4.9245689249914415</c:v>
                </c:pt>
                <c:pt idx="642">
                  <c:v>4.9417852695490518</c:v>
                </c:pt>
                <c:pt idx="643">
                  <c:v>4.9558270576012609</c:v>
                </c:pt>
                <c:pt idx="644">
                  <c:v>4.9486180363457297</c:v>
                </c:pt>
                <c:pt idx="645">
                  <c:v>4.9511683352627083</c:v>
                </c:pt>
                <c:pt idx="646">
                  <c:v>4.9568828380970089</c:v>
                </c:pt>
                <c:pt idx="647">
                  <c:v>4.9201998799581093</c:v>
                </c:pt>
                <c:pt idx="648">
                  <c:v>4.8907249974236979</c:v>
                </c:pt>
                <c:pt idx="649">
                  <c:v>4.863758098235496</c:v>
                </c:pt>
                <c:pt idx="650">
                  <c:v>4.869916227156815</c:v>
                </c:pt>
                <c:pt idx="651">
                  <c:v>4.8488219979336522</c:v>
                </c:pt>
                <c:pt idx="652">
                  <c:v>4.8725219919666216</c:v>
                </c:pt>
                <c:pt idx="653">
                  <c:v>4.8746628292396617</c:v>
                </c:pt>
                <c:pt idx="654">
                  <c:v>4.8619805947727857</c:v>
                </c:pt>
                <c:pt idx="655">
                  <c:v>4.8929772506280234</c:v>
                </c:pt>
                <c:pt idx="656">
                  <c:v>4.9138306648250643</c:v>
                </c:pt>
                <c:pt idx="657">
                  <c:v>4.9146382117617291</c:v>
                </c:pt>
                <c:pt idx="658">
                  <c:v>4.899927172111834</c:v>
                </c:pt>
                <c:pt idx="659">
                  <c:v>4.9026788192576083</c:v>
                </c:pt>
                <c:pt idx="660">
                  <c:v>4.8901987409743084</c:v>
                </c:pt>
                <c:pt idx="661">
                  <c:v>4.9034212097891068</c:v>
                </c:pt>
                <c:pt idx="662">
                  <c:v>4.9037180117501782</c:v>
                </c:pt>
                <c:pt idx="663">
                  <c:v>4.9364862954599333</c:v>
                </c:pt>
                <c:pt idx="664">
                  <c:v>4.9555453277782959</c:v>
                </c:pt>
                <c:pt idx="665">
                  <c:v>4.9505313700265505</c:v>
                </c:pt>
                <c:pt idx="666">
                  <c:v>4.9422136879775964</c:v>
                </c:pt>
                <c:pt idx="667">
                  <c:v>4.9457767217477597</c:v>
                </c:pt>
                <c:pt idx="668">
                  <c:v>4.9583590606419916</c:v>
                </c:pt>
                <c:pt idx="669">
                  <c:v>4.9282676636608267</c:v>
                </c:pt>
                <c:pt idx="670">
                  <c:v>4.9261661374698056</c:v>
                </c:pt>
                <c:pt idx="671">
                  <c:v>4.9292082954005263</c:v>
                </c:pt>
                <c:pt idx="672">
                  <c:v>4.9208564548494698</c:v>
                </c:pt>
                <c:pt idx="673">
                  <c:v>4.9399982144968151</c:v>
                </c:pt>
                <c:pt idx="674">
                  <c:v>4.957304838384605</c:v>
                </c:pt>
                <c:pt idx="675">
                  <c:v>4.9647309619052811</c:v>
                </c:pt>
                <c:pt idx="676">
                  <c:v>4.9870254284571223</c:v>
                </c:pt>
                <c:pt idx="677">
                  <c:v>5.0185373239921098</c:v>
                </c:pt>
                <c:pt idx="678">
                  <c:v>5.0405823704642083</c:v>
                </c:pt>
                <c:pt idx="679">
                  <c:v>5.0437476455464578</c:v>
                </c:pt>
                <c:pt idx="680">
                  <c:v>5.0429734020082009</c:v>
                </c:pt>
                <c:pt idx="681">
                  <c:v>5.0730465542176528</c:v>
                </c:pt>
                <c:pt idx="682">
                  <c:v>5.0633542384284844</c:v>
                </c:pt>
                <c:pt idx="683">
                  <c:v>5.0575824912034228</c:v>
                </c:pt>
                <c:pt idx="684">
                  <c:v>5.0597428682032835</c:v>
                </c:pt>
                <c:pt idx="685">
                  <c:v>5.0289335223776312</c:v>
                </c:pt>
                <c:pt idx="686">
                  <c:v>5.0335051081870033</c:v>
                </c:pt>
                <c:pt idx="687">
                  <c:v>5.0430379452037561</c:v>
                </c:pt>
                <c:pt idx="688">
                  <c:v>5.0312872338271166</c:v>
                </c:pt>
                <c:pt idx="689">
                  <c:v>5.0228931914917574</c:v>
                </c:pt>
                <c:pt idx="690">
                  <c:v>5.0252611462915757</c:v>
                </c:pt>
                <c:pt idx="691">
                  <c:v>5.0186034637454329</c:v>
                </c:pt>
                <c:pt idx="692">
                  <c:v>5.0233540665040302</c:v>
                </c:pt>
                <c:pt idx="693">
                  <c:v>5.004415994282339</c:v>
                </c:pt>
                <c:pt idx="694">
                  <c:v>5.0068949744805327</c:v>
                </c:pt>
                <c:pt idx="695">
                  <c:v>5.0000460925419876</c:v>
                </c:pt>
                <c:pt idx="696">
                  <c:v>5.0041476279607018</c:v>
                </c:pt>
                <c:pt idx="697">
                  <c:v>5.0306993251319971</c:v>
                </c:pt>
                <c:pt idx="698">
                  <c:v>5.0465814208697246</c:v>
                </c:pt>
                <c:pt idx="699">
                  <c:v>5.051905188294473</c:v>
                </c:pt>
                <c:pt idx="700">
                  <c:v>5.0733596706682178</c:v>
                </c:pt>
                <c:pt idx="701">
                  <c:v>5.1342089391734396</c:v>
                </c:pt>
                <c:pt idx="702">
                  <c:v>5.1495853127476376</c:v>
                </c:pt>
                <c:pt idx="703">
                  <c:v>5.1403176218991478</c:v>
                </c:pt>
                <c:pt idx="704">
                  <c:v>5.1269357497924162</c:v>
                </c:pt>
                <c:pt idx="705">
                  <c:v>5.117514655723352</c:v>
                </c:pt>
                <c:pt idx="706">
                  <c:v>5.1337964343795885</c:v>
                </c:pt>
                <c:pt idx="707">
                  <c:v>5.1209833512651208</c:v>
                </c:pt>
                <c:pt idx="708">
                  <c:v>5.1356219508892602</c:v>
                </c:pt>
                <c:pt idx="709">
                  <c:v>5.1346801649582101</c:v>
                </c:pt>
                <c:pt idx="710">
                  <c:v>5.1448164755622754</c:v>
                </c:pt>
                <c:pt idx="711">
                  <c:v>5.1224747758517912</c:v>
                </c:pt>
                <c:pt idx="712">
                  <c:v>5.1247969657071506</c:v>
                </c:pt>
                <c:pt idx="713">
                  <c:v>5.1182333046942743</c:v>
                </c:pt>
                <c:pt idx="714">
                  <c:v>5.1335606409335544</c:v>
                </c:pt>
                <c:pt idx="715">
                  <c:v>5.1726407584600347</c:v>
                </c:pt>
                <c:pt idx="716">
                  <c:v>5.1721870894038249</c:v>
                </c:pt>
                <c:pt idx="717">
                  <c:v>5.1787452314071913</c:v>
                </c:pt>
                <c:pt idx="718">
                  <c:v>5.2103600877888949</c:v>
                </c:pt>
                <c:pt idx="719">
                  <c:v>5.1966168117216975</c:v>
                </c:pt>
                <c:pt idx="720">
                  <c:v>5.2015861775882648</c:v>
                </c:pt>
                <c:pt idx="721">
                  <c:v>5.1996565797240661</c:v>
                </c:pt>
                <c:pt idx="722">
                  <c:v>5.2007596629532316</c:v>
                </c:pt>
                <c:pt idx="723">
                  <c:v>5.2095407961571905</c:v>
                </c:pt>
                <c:pt idx="724">
                  <c:v>5.2198692202188948</c:v>
                </c:pt>
                <c:pt idx="725">
                  <c:v>5.2205179740936245</c:v>
                </c:pt>
                <c:pt idx="726">
                  <c:v>5.2679097041266107</c:v>
                </c:pt>
                <c:pt idx="727">
                  <c:v>5.2935560494463259</c:v>
                </c:pt>
                <c:pt idx="728">
                  <c:v>5.2633117573492214</c:v>
                </c:pt>
                <c:pt idx="729">
                  <c:v>5.2557229689156157</c:v>
                </c:pt>
                <c:pt idx="730">
                  <c:v>5.24185282956691</c:v>
                </c:pt>
                <c:pt idx="731">
                  <c:v>5.2527445212532804</c:v>
                </c:pt>
                <c:pt idx="732">
                  <c:v>5.2313759607941552</c:v>
                </c:pt>
                <c:pt idx="733">
                  <c:v>5.2266602347838056</c:v>
                </c:pt>
                <c:pt idx="734">
                  <c:v>5.2230548820474896</c:v>
                </c:pt>
                <c:pt idx="735">
                  <c:v>5.232177564043492</c:v>
                </c:pt>
                <c:pt idx="736">
                  <c:v>5.2311086168545868</c:v>
                </c:pt>
                <c:pt idx="737">
                  <c:v>5.2222459295967409</c:v>
                </c:pt>
                <c:pt idx="738">
                  <c:v>5.2447583494534733</c:v>
                </c:pt>
                <c:pt idx="739">
                  <c:v>5.2596285119329247</c:v>
                </c:pt>
                <c:pt idx="740">
                  <c:v>5.2486017743021041</c:v>
                </c:pt>
                <c:pt idx="741">
                  <c:v>5.2386735136205216</c:v>
                </c:pt>
                <c:pt idx="742">
                  <c:v>5.2388857827786106</c:v>
                </c:pt>
                <c:pt idx="743">
                  <c:v>5.2100870651536226</c:v>
                </c:pt>
                <c:pt idx="744">
                  <c:v>5.1457487679034299</c:v>
                </c:pt>
                <c:pt idx="745">
                  <c:v>5.129366028692254</c:v>
                </c:pt>
                <c:pt idx="746">
                  <c:v>5.1407274459732655</c:v>
                </c:pt>
                <c:pt idx="747">
                  <c:v>5.1485985182980949</c:v>
                </c:pt>
                <c:pt idx="748">
                  <c:v>5.1687210783769633</c:v>
                </c:pt>
                <c:pt idx="749">
                  <c:v>5.1730942217939591</c:v>
                </c:pt>
                <c:pt idx="750">
                  <c:v>5.1591127688274874</c:v>
                </c:pt>
                <c:pt idx="751">
                  <c:v>5.1477851322434898</c:v>
                </c:pt>
                <c:pt idx="752">
                  <c:v>5.1499333607817785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FE-4D06-B855-58EB14285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156511"/>
        <c:axId val="1512158175"/>
      </c:scatterChart>
      <c:valAx>
        <c:axId val="151215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12158175"/>
        <c:crosses val="autoZero"/>
        <c:crossBetween val="midCat"/>
      </c:valAx>
      <c:valAx>
        <c:axId val="151215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1215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Price vs 20-day and 50-day Moving Averages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'Moving Avgs'!$C$2</c:f>
              <c:strCache>
                <c:ptCount val="1"/>
                <c:pt idx="0">
                  <c:v>Prices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'Moving Avgs'!$B$3:$B$2518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'Moving Avgs'!$C$3:$C$2518</c:f>
              <c:numCache>
                <c:formatCode>General</c:formatCode>
                <c:ptCount val="2516"/>
                <c:pt idx="0">
                  <c:v>62.81</c:v>
                </c:pt>
                <c:pt idx="1">
                  <c:v>64.36</c:v>
                </c:pt>
                <c:pt idx="2">
                  <c:v>62.95</c:v>
                </c:pt>
                <c:pt idx="3">
                  <c:v>64.33</c:v>
                </c:pt>
                <c:pt idx="4">
                  <c:v>65.319999999999993</c:v>
                </c:pt>
                <c:pt idx="5">
                  <c:v>66.52</c:v>
                </c:pt>
                <c:pt idx="6">
                  <c:v>67.680000000000007</c:v>
                </c:pt>
                <c:pt idx="7">
                  <c:v>68.44</c:v>
                </c:pt>
                <c:pt idx="8">
                  <c:v>69.709999999999994</c:v>
                </c:pt>
                <c:pt idx="9">
                  <c:v>69.09</c:v>
                </c:pt>
                <c:pt idx="10">
                  <c:v>68.03</c:v>
                </c:pt>
                <c:pt idx="11">
                  <c:v>65.78</c:v>
                </c:pt>
                <c:pt idx="12">
                  <c:v>67.069999999999993</c:v>
                </c:pt>
                <c:pt idx="13">
                  <c:v>68.84</c:v>
                </c:pt>
                <c:pt idx="14">
                  <c:v>67.7</c:v>
                </c:pt>
                <c:pt idx="15">
                  <c:v>67.599999999999994</c:v>
                </c:pt>
                <c:pt idx="16">
                  <c:v>70.430000000000007</c:v>
                </c:pt>
                <c:pt idx="17">
                  <c:v>70.819999999999993</c:v>
                </c:pt>
                <c:pt idx="18">
                  <c:v>69.260000000000005</c:v>
                </c:pt>
                <c:pt idx="19">
                  <c:v>70.78</c:v>
                </c:pt>
                <c:pt idx="20">
                  <c:v>72.52</c:v>
                </c:pt>
                <c:pt idx="21">
                  <c:v>72.150000000000006</c:v>
                </c:pt>
                <c:pt idx="22">
                  <c:v>73.400000000000006</c:v>
                </c:pt>
                <c:pt idx="23">
                  <c:v>72.14</c:v>
                </c:pt>
                <c:pt idx="24">
                  <c:v>73.349999999999994</c:v>
                </c:pt>
                <c:pt idx="25">
                  <c:v>73.89</c:v>
                </c:pt>
                <c:pt idx="26">
                  <c:v>68.400000000000006</c:v>
                </c:pt>
                <c:pt idx="27">
                  <c:v>70.66</c:v>
                </c:pt>
                <c:pt idx="28">
                  <c:v>71.069999999999993</c:v>
                </c:pt>
                <c:pt idx="29">
                  <c:v>71.66</c:v>
                </c:pt>
                <c:pt idx="30">
                  <c:v>72.430000000000007</c:v>
                </c:pt>
                <c:pt idx="31">
                  <c:v>72.09</c:v>
                </c:pt>
                <c:pt idx="32">
                  <c:v>71.44</c:v>
                </c:pt>
                <c:pt idx="33">
                  <c:v>69.349999999999994</c:v>
                </c:pt>
                <c:pt idx="34">
                  <c:v>70.27</c:v>
                </c:pt>
                <c:pt idx="35">
                  <c:v>71.209999999999994</c:v>
                </c:pt>
                <c:pt idx="36">
                  <c:v>70.87</c:v>
                </c:pt>
                <c:pt idx="37">
                  <c:v>70.42</c:v>
                </c:pt>
                <c:pt idx="38">
                  <c:v>70.900000000000006</c:v>
                </c:pt>
                <c:pt idx="39">
                  <c:v>71.94</c:v>
                </c:pt>
                <c:pt idx="40">
                  <c:v>72.38</c:v>
                </c:pt>
                <c:pt idx="41">
                  <c:v>73.11</c:v>
                </c:pt>
                <c:pt idx="42">
                  <c:v>72.540000000000006</c:v>
                </c:pt>
                <c:pt idx="43">
                  <c:v>71.2</c:v>
                </c:pt>
                <c:pt idx="44">
                  <c:v>71.23</c:v>
                </c:pt>
                <c:pt idx="45">
                  <c:v>67.37</c:v>
                </c:pt>
                <c:pt idx="46">
                  <c:v>60.29</c:v>
                </c:pt>
                <c:pt idx="47">
                  <c:v>58.47</c:v>
                </c:pt>
                <c:pt idx="48">
                  <c:v>59.76</c:v>
                </c:pt>
                <c:pt idx="49">
                  <c:v>57.61</c:v>
                </c:pt>
                <c:pt idx="50">
                  <c:v>58.75</c:v>
                </c:pt>
                <c:pt idx="51">
                  <c:v>56.53</c:v>
                </c:pt>
                <c:pt idx="52">
                  <c:v>56.81</c:v>
                </c:pt>
                <c:pt idx="53">
                  <c:v>60.71</c:v>
                </c:pt>
                <c:pt idx="54">
                  <c:v>58.93</c:v>
                </c:pt>
                <c:pt idx="55">
                  <c:v>57.7</c:v>
                </c:pt>
                <c:pt idx="56">
                  <c:v>57.54</c:v>
                </c:pt>
                <c:pt idx="57">
                  <c:v>58.95</c:v>
                </c:pt>
                <c:pt idx="58">
                  <c:v>59.1</c:v>
                </c:pt>
                <c:pt idx="59">
                  <c:v>60.66</c:v>
                </c:pt>
                <c:pt idx="60">
                  <c:v>61.45</c:v>
                </c:pt>
                <c:pt idx="61">
                  <c:v>63.16</c:v>
                </c:pt>
                <c:pt idx="62">
                  <c:v>62.4</c:v>
                </c:pt>
                <c:pt idx="63">
                  <c:v>62.14</c:v>
                </c:pt>
                <c:pt idx="64">
                  <c:v>61.4</c:v>
                </c:pt>
                <c:pt idx="65">
                  <c:v>60.87</c:v>
                </c:pt>
                <c:pt idx="66">
                  <c:v>61.85</c:v>
                </c:pt>
                <c:pt idx="67">
                  <c:v>63.13</c:v>
                </c:pt>
                <c:pt idx="68">
                  <c:v>62.58</c:v>
                </c:pt>
                <c:pt idx="69">
                  <c:v>64.8</c:v>
                </c:pt>
                <c:pt idx="70">
                  <c:v>65.010000000000005</c:v>
                </c:pt>
                <c:pt idx="71">
                  <c:v>65.25</c:v>
                </c:pt>
                <c:pt idx="72">
                  <c:v>65.34</c:v>
                </c:pt>
                <c:pt idx="73">
                  <c:v>65.8</c:v>
                </c:pt>
                <c:pt idx="74">
                  <c:v>64.290000000000006</c:v>
                </c:pt>
                <c:pt idx="75">
                  <c:v>63.54</c:v>
                </c:pt>
                <c:pt idx="76">
                  <c:v>63.3</c:v>
                </c:pt>
                <c:pt idx="77">
                  <c:v>61.63</c:v>
                </c:pt>
                <c:pt idx="78">
                  <c:v>61.38</c:v>
                </c:pt>
                <c:pt idx="79">
                  <c:v>62.69</c:v>
                </c:pt>
                <c:pt idx="80">
                  <c:v>63.39</c:v>
                </c:pt>
                <c:pt idx="81">
                  <c:v>63.72</c:v>
                </c:pt>
                <c:pt idx="82">
                  <c:v>61.26</c:v>
                </c:pt>
                <c:pt idx="83">
                  <c:v>60.93</c:v>
                </c:pt>
                <c:pt idx="84">
                  <c:v>58.04</c:v>
                </c:pt>
                <c:pt idx="85">
                  <c:v>60.53</c:v>
                </c:pt>
                <c:pt idx="86">
                  <c:v>61.83</c:v>
                </c:pt>
                <c:pt idx="87">
                  <c:v>62.26</c:v>
                </c:pt>
                <c:pt idx="88">
                  <c:v>63.64</c:v>
                </c:pt>
                <c:pt idx="89">
                  <c:v>63.72</c:v>
                </c:pt>
                <c:pt idx="90">
                  <c:v>62.51</c:v>
                </c:pt>
                <c:pt idx="91">
                  <c:v>63.18</c:v>
                </c:pt>
                <c:pt idx="92">
                  <c:v>62.04</c:v>
                </c:pt>
                <c:pt idx="93">
                  <c:v>63.42</c:v>
                </c:pt>
                <c:pt idx="94">
                  <c:v>63.74</c:v>
                </c:pt>
                <c:pt idx="95">
                  <c:v>63.85</c:v>
                </c:pt>
                <c:pt idx="96">
                  <c:v>66</c:v>
                </c:pt>
                <c:pt idx="97">
                  <c:v>64.319999999999993</c:v>
                </c:pt>
                <c:pt idx="98">
                  <c:v>62.97</c:v>
                </c:pt>
                <c:pt idx="99">
                  <c:v>64.23</c:v>
                </c:pt>
                <c:pt idx="100">
                  <c:v>65.42</c:v>
                </c:pt>
                <c:pt idx="101">
                  <c:v>66.78</c:v>
                </c:pt>
                <c:pt idx="102">
                  <c:v>66.849999999999994</c:v>
                </c:pt>
                <c:pt idx="103">
                  <c:v>68</c:v>
                </c:pt>
                <c:pt idx="104">
                  <c:v>69.7</c:v>
                </c:pt>
                <c:pt idx="105">
                  <c:v>70.5</c:v>
                </c:pt>
                <c:pt idx="106">
                  <c:v>70.930000000000007</c:v>
                </c:pt>
                <c:pt idx="107">
                  <c:v>71.58</c:v>
                </c:pt>
                <c:pt idx="108">
                  <c:v>72.75</c:v>
                </c:pt>
                <c:pt idx="109">
                  <c:v>72.98</c:v>
                </c:pt>
                <c:pt idx="110">
                  <c:v>73.64</c:v>
                </c:pt>
                <c:pt idx="111">
                  <c:v>76.010000000000005</c:v>
                </c:pt>
                <c:pt idx="112">
                  <c:v>76.150000000000006</c:v>
                </c:pt>
                <c:pt idx="113">
                  <c:v>77.39</c:v>
                </c:pt>
                <c:pt idx="114">
                  <c:v>77.08</c:v>
                </c:pt>
                <c:pt idx="115">
                  <c:v>76.400000000000006</c:v>
                </c:pt>
                <c:pt idx="116">
                  <c:v>76.41</c:v>
                </c:pt>
                <c:pt idx="117">
                  <c:v>74.87</c:v>
                </c:pt>
                <c:pt idx="118">
                  <c:v>73</c:v>
                </c:pt>
                <c:pt idx="119">
                  <c:v>73.67</c:v>
                </c:pt>
                <c:pt idx="120">
                  <c:v>74.760000000000005</c:v>
                </c:pt>
                <c:pt idx="121">
                  <c:v>75.14</c:v>
                </c:pt>
                <c:pt idx="122">
                  <c:v>75.81</c:v>
                </c:pt>
                <c:pt idx="123">
                  <c:v>76.81</c:v>
                </c:pt>
                <c:pt idx="124">
                  <c:v>77.069999999999993</c:v>
                </c:pt>
                <c:pt idx="125">
                  <c:v>76.03</c:v>
                </c:pt>
                <c:pt idx="126">
                  <c:v>74.510000000000005</c:v>
                </c:pt>
                <c:pt idx="127">
                  <c:v>76.010000000000005</c:v>
                </c:pt>
                <c:pt idx="128">
                  <c:v>75.8</c:v>
                </c:pt>
                <c:pt idx="129">
                  <c:v>77.959999999999994</c:v>
                </c:pt>
                <c:pt idx="130">
                  <c:v>77.989999999999995</c:v>
                </c:pt>
                <c:pt idx="131">
                  <c:v>80.55</c:v>
                </c:pt>
                <c:pt idx="132">
                  <c:v>80.290000000000006</c:v>
                </c:pt>
                <c:pt idx="133">
                  <c:v>80.94</c:v>
                </c:pt>
                <c:pt idx="134">
                  <c:v>82.46</c:v>
                </c:pt>
                <c:pt idx="135">
                  <c:v>81.87</c:v>
                </c:pt>
                <c:pt idx="136">
                  <c:v>81.58</c:v>
                </c:pt>
                <c:pt idx="137">
                  <c:v>80.790000000000006</c:v>
                </c:pt>
                <c:pt idx="138">
                  <c:v>80.84</c:v>
                </c:pt>
                <c:pt idx="139">
                  <c:v>81.16</c:v>
                </c:pt>
                <c:pt idx="140">
                  <c:v>81.44</c:v>
                </c:pt>
                <c:pt idx="141">
                  <c:v>80.709999999999994</c:v>
                </c:pt>
                <c:pt idx="142">
                  <c:v>81.81</c:v>
                </c:pt>
                <c:pt idx="143">
                  <c:v>81.709999999999994</c:v>
                </c:pt>
                <c:pt idx="144">
                  <c:v>81.96</c:v>
                </c:pt>
                <c:pt idx="145">
                  <c:v>81.33</c:v>
                </c:pt>
                <c:pt idx="146">
                  <c:v>85.93</c:v>
                </c:pt>
                <c:pt idx="147">
                  <c:v>86.14</c:v>
                </c:pt>
                <c:pt idx="148">
                  <c:v>86.27</c:v>
                </c:pt>
                <c:pt idx="149">
                  <c:v>82.48</c:v>
                </c:pt>
                <c:pt idx="150">
                  <c:v>81.7</c:v>
                </c:pt>
                <c:pt idx="151">
                  <c:v>81.599999999999994</c:v>
                </c:pt>
                <c:pt idx="152">
                  <c:v>81.41</c:v>
                </c:pt>
                <c:pt idx="153">
                  <c:v>81.96</c:v>
                </c:pt>
                <c:pt idx="154">
                  <c:v>80.52</c:v>
                </c:pt>
                <c:pt idx="155">
                  <c:v>80.260000000000005</c:v>
                </c:pt>
                <c:pt idx="156">
                  <c:v>79.2</c:v>
                </c:pt>
                <c:pt idx="157">
                  <c:v>81.16</c:v>
                </c:pt>
                <c:pt idx="158">
                  <c:v>81.55</c:v>
                </c:pt>
                <c:pt idx="159">
                  <c:v>81.53</c:v>
                </c:pt>
                <c:pt idx="160">
                  <c:v>83.06</c:v>
                </c:pt>
                <c:pt idx="161">
                  <c:v>82.52</c:v>
                </c:pt>
                <c:pt idx="162">
                  <c:v>83.15</c:v>
                </c:pt>
                <c:pt idx="163">
                  <c:v>83.64</c:v>
                </c:pt>
                <c:pt idx="164">
                  <c:v>84.96</c:v>
                </c:pt>
                <c:pt idx="165">
                  <c:v>85.1</c:v>
                </c:pt>
                <c:pt idx="166">
                  <c:v>87.34</c:v>
                </c:pt>
                <c:pt idx="167">
                  <c:v>86.44</c:v>
                </c:pt>
                <c:pt idx="168">
                  <c:v>88.77</c:v>
                </c:pt>
                <c:pt idx="169">
                  <c:v>87.06</c:v>
                </c:pt>
                <c:pt idx="170">
                  <c:v>87.12</c:v>
                </c:pt>
                <c:pt idx="171">
                  <c:v>87.86</c:v>
                </c:pt>
                <c:pt idx="172">
                  <c:v>88.6</c:v>
                </c:pt>
                <c:pt idx="173">
                  <c:v>90.16</c:v>
                </c:pt>
                <c:pt idx="174">
                  <c:v>90.6</c:v>
                </c:pt>
                <c:pt idx="175">
                  <c:v>91.17</c:v>
                </c:pt>
                <c:pt idx="176">
                  <c:v>91.78</c:v>
                </c:pt>
                <c:pt idx="177">
                  <c:v>92.06</c:v>
                </c:pt>
                <c:pt idx="178">
                  <c:v>91.66</c:v>
                </c:pt>
                <c:pt idx="179">
                  <c:v>92.02</c:v>
                </c:pt>
                <c:pt idx="180">
                  <c:v>90.41</c:v>
                </c:pt>
                <c:pt idx="181">
                  <c:v>90.81</c:v>
                </c:pt>
                <c:pt idx="182">
                  <c:v>92.48</c:v>
                </c:pt>
                <c:pt idx="183">
                  <c:v>89.88</c:v>
                </c:pt>
                <c:pt idx="184">
                  <c:v>89.55</c:v>
                </c:pt>
                <c:pt idx="185">
                  <c:v>91.1</c:v>
                </c:pt>
                <c:pt idx="186">
                  <c:v>89.76</c:v>
                </c:pt>
                <c:pt idx="187">
                  <c:v>89.6</c:v>
                </c:pt>
                <c:pt idx="188">
                  <c:v>86.56</c:v>
                </c:pt>
                <c:pt idx="189">
                  <c:v>87.97</c:v>
                </c:pt>
                <c:pt idx="190">
                  <c:v>88.58</c:v>
                </c:pt>
                <c:pt idx="191">
                  <c:v>90.57</c:v>
                </c:pt>
                <c:pt idx="192">
                  <c:v>89.18</c:v>
                </c:pt>
                <c:pt idx="193">
                  <c:v>89.79</c:v>
                </c:pt>
                <c:pt idx="194">
                  <c:v>89.29</c:v>
                </c:pt>
                <c:pt idx="195">
                  <c:v>87.95</c:v>
                </c:pt>
                <c:pt idx="196">
                  <c:v>87.56</c:v>
                </c:pt>
                <c:pt idx="197">
                  <c:v>87.25</c:v>
                </c:pt>
                <c:pt idx="198">
                  <c:v>88.11</c:v>
                </c:pt>
                <c:pt idx="199">
                  <c:v>87.25</c:v>
                </c:pt>
                <c:pt idx="200">
                  <c:v>83.38</c:v>
                </c:pt>
                <c:pt idx="201">
                  <c:v>82.36</c:v>
                </c:pt>
                <c:pt idx="202">
                  <c:v>82.82</c:v>
                </c:pt>
                <c:pt idx="203">
                  <c:v>84</c:v>
                </c:pt>
                <c:pt idx="204">
                  <c:v>81.400000000000006</c:v>
                </c:pt>
                <c:pt idx="205">
                  <c:v>81.02</c:v>
                </c:pt>
                <c:pt idx="206">
                  <c:v>80.349999999999994</c:v>
                </c:pt>
                <c:pt idx="207">
                  <c:v>80.16</c:v>
                </c:pt>
                <c:pt idx="208">
                  <c:v>77.44</c:v>
                </c:pt>
                <c:pt idx="209">
                  <c:v>83.65</c:v>
                </c:pt>
                <c:pt idx="210">
                  <c:v>84.12</c:v>
                </c:pt>
                <c:pt idx="211">
                  <c:v>85.03</c:v>
                </c:pt>
                <c:pt idx="212">
                  <c:v>83.15</c:v>
                </c:pt>
                <c:pt idx="213">
                  <c:v>84.35</c:v>
                </c:pt>
                <c:pt idx="214">
                  <c:v>84.77</c:v>
                </c:pt>
                <c:pt idx="215">
                  <c:v>84.25</c:v>
                </c:pt>
                <c:pt idx="216">
                  <c:v>84.96</c:v>
                </c:pt>
                <c:pt idx="217">
                  <c:v>85.72</c:v>
                </c:pt>
                <c:pt idx="218">
                  <c:v>87.68</c:v>
                </c:pt>
                <c:pt idx="219">
                  <c:v>86.97</c:v>
                </c:pt>
                <c:pt idx="220">
                  <c:v>86.4</c:v>
                </c:pt>
                <c:pt idx="221">
                  <c:v>86.84</c:v>
                </c:pt>
                <c:pt idx="222">
                  <c:v>88.32</c:v>
                </c:pt>
                <c:pt idx="223">
                  <c:v>87.96</c:v>
                </c:pt>
                <c:pt idx="224">
                  <c:v>90.2</c:v>
                </c:pt>
                <c:pt idx="225">
                  <c:v>91.14</c:v>
                </c:pt>
                <c:pt idx="226">
                  <c:v>90.51</c:v>
                </c:pt>
                <c:pt idx="227">
                  <c:v>90.63</c:v>
                </c:pt>
                <c:pt idx="228">
                  <c:v>92.27</c:v>
                </c:pt>
                <c:pt idx="229">
                  <c:v>92</c:v>
                </c:pt>
                <c:pt idx="230">
                  <c:v>92.7</c:v>
                </c:pt>
                <c:pt idx="231">
                  <c:v>89.86</c:v>
                </c:pt>
                <c:pt idx="232">
                  <c:v>90.73</c:v>
                </c:pt>
                <c:pt idx="233">
                  <c:v>90.57</c:v>
                </c:pt>
                <c:pt idx="234">
                  <c:v>90.8</c:v>
                </c:pt>
                <c:pt idx="235">
                  <c:v>92.09</c:v>
                </c:pt>
                <c:pt idx="236">
                  <c:v>91.94</c:v>
                </c:pt>
                <c:pt idx="237">
                  <c:v>93.23</c:v>
                </c:pt>
                <c:pt idx="238">
                  <c:v>92.26</c:v>
                </c:pt>
                <c:pt idx="239">
                  <c:v>93.13</c:v>
                </c:pt>
                <c:pt idx="240">
                  <c:v>94.48</c:v>
                </c:pt>
                <c:pt idx="241">
                  <c:v>94.08</c:v>
                </c:pt>
                <c:pt idx="242">
                  <c:v>94.76</c:v>
                </c:pt>
                <c:pt idx="243">
                  <c:v>91.67</c:v>
                </c:pt>
                <c:pt idx="244">
                  <c:v>91.8</c:v>
                </c:pt>
                <c:pt idx="245">
                  <c:v>91.58</c:v>
                </c:pt>
                <c:pt idx="246">
                  <c:v>92.59</c:v>
                </c:pt>
                <c:pt idx="247">
                  <c:v>93.16</c:v>
                </c:pt>
                <c:pt idx="248">
                  <c:v>94.27</c:v>
                </c:pt>
                <c:pt idx="249">
                  <c:v>93.19</c:v>
                </c:pt>
                <c:pt idx="250">
                  <c:v>91.33</c:v>
                </c:pt>
                <c:pt idx="251">
                  <c:v>92.17</c:v>
                </c:pt>
                <c:pt idx="252">
                  <c:v>94.8</c:v>
                </c:pt>
                <c:pt idx="253">
                  <c:v>94.93</c:v>
                </c:pt>
                <c:pt idx="254">
                  <c:v>96.29</c:v>
                </c:pt>
                <c:pt idx="255">
                  <c:v>95.66</c:v>
                </c:pt>
                <c:pt idx="256">
                  <c:v>96.72</c:v>
                </c:pt>
                <c:pt idx="257">
                  <c:v>95.34</c:v>
                </c:pt>
                <c:pt idx="258">
                  <c:v>95.41</c:v>
                </c:pt>
                <c:pt idx="259">
                  <c:v>95.46</c:v>
                </c:pt>
                <c:pt idx="260">
                  <c:v>96.06</c:v>
                </c:pt>
                <c:pt idx="261">
                  <c:v>96.58</c:v>
                </c:pt>
                <c:pt idx="262">
                  <c:v>98.94</c:v>
                </c:pt>
                <c:pt idx="263">
                  <c:v>97.45</c:v>
                </c:pt>
                <c:pt idx="264">
                  <c:v>95.31</c:v>
                </c:pt>
                <c:pt idx="265">
                  <c:v>98.08</c:v>
                </c:pt>
                <c:pt idx="266">
                  <c:v>99.98</c:v>
                </c:pt>
                <c:pt idx="267">
                  <c:v>100.31</c:v>
                </c:pt>
                <c:pt idx="268">
                  <c:v>101.21</c:v>
                </c:pt>
                <c:pt idx="269">
                  <c:v>101.6</c:v>
                </c:pt>
                <c:pt idx="270">
                  <c:v>100.4</c:v>
                </c:pt>
                <c:pt idx="271">
                  <c:v>100.55</c:v>
                </c:pt>
                <c:pt idx="272">
                  <c:v>103.13</c:v>
                </c:pt>
                <c:pt idx="273">
                  <c:v>103</c:v>
                </c:pt>
                <c:pt idx="274">
                  <c:v>104.47</c:v>
                </c:pt>
                <c:pt idx="275">
                  <c:v>105.9</c:v>
                </c:pt>
                <c:pt idx="276">
                  <c:v>107.41</c:v>
                </c:pt>
                <c:pt idx="277">
                  <c:v>109.93</c:v>
                </c:pt>
                <c:pt idx="278">
                  <c:v>108.88</c:v>
                </c:pt>
                <c:pt idx="279">
                  <c:v>109.87</c:v>
                </c:pt>
                <c:pt idx="280">
                  <c:v>112.57</c:v>
                </c:pt>
                <c:pt idx="281">
                  <c:v>114.05</c:v>
                </c:pt>
                <c:pt idx="282">
                  <c:v>112.71</c:v>
                </c:pt>
                <c:pt idx="283">
                  <c:v>109.6</c:v>
                </c:pt>
                <c:pt idx="284">
                  <c:v>109.28</c:v>
                </c:pt>
                <c:pt idx="285">
                  <c:v>111.51</c:v>
                </c:pt>
                <c:pt idx="286">
                  <c:v>111.61</c:v>
                </c:pt>
                <c:pt idx="287">
                  <c:v>110.88</c:v>
                </c:pt>
                <c:pt idx="288">
                  <c:v>110.82</c:v>
                </c:pt>
                <c:pt idx="289">
                  <c:v>111.79</c:v>
                </c:pt>
                <c:pt idx="290">
                  <c:v>111.8</c:v>
                </c:pt>
                <c:pt idx="291">
                  <c:v>111.01</c:v>
                </c:pt>
                <c:pt idx="292">
                  <c:v>111.36</c:v>
                </c:pt>
                <c:pt idx="293">
                  <c:v>109.41</c:v>
                </c:pt>
                <c:pt idx="294">
                  <c:v>108.8</c:v>
                </c:pt>
                <c:pt idx="295">
                  <c:v>110.91</c:v>
                </c:pt>
                <c:pt idx="296">
                  <c:v>108.75</c:v>
                </c:pt>
                <c:pt idx="297">
                  <c:v>108.76</c:v>
                </c:pt>
                <c:pt idx="298">
                  <c:v>109.94</c:v>
                </c:pt>
                <c:pt idx="299">
                  <c:v>109.98</c:v>
                </c:pt>
                <c:pt idx="300">
                  <c:v>110.01</c:v>
                </c:pt>
                <c:pt idx="301">
                  <c:v>110.41</c:v>
                </c:pt>
                <c:pt idx="302">
                  <c:v>110.28</c:v>
                </c:pt>
                <c:pt idx="303">
                  <c:v>110.74</c:v>
                </c:pt>
                <c:pt idx="304">
                  <c:v>112.64</c:v>
                </c:pt>
                <c:pt idx="305">
                  <c:v>114.53</c:v>
                </c:pt>
                <c:pt idx="306">
                  <c:v>112.58</c:v>
                </c:pt>
                <c:pt idx="307">
                  <c:v>113.42</c:v>
                </c:pt>
                <c:pt idx="308">
                  <c:v>113.89</c:v>
                </c:pt>
                <c:pt idx="309">
                  <c:v>113.58</c:v>
                </c:pt>
                <c:pt idx="310">
                  <c:v>112.45</c:v>
                </c:pt>
                <c:pt idx="311">
                  <c:v>112.47</c:v>
                </c:pt>
                <c:pt idx="312">
                  <c:v>110.56</c:v>
                </c:pt>
                <c:pt idx="313">
                  <c:v>112.59</c:v>
                </c:pt>
                <c:pt idx="314">
                  <c:v>111.08</c:v>
                </c:pt>
                <c:pt idx="315">
                  <c:v>114.67</c:v>
                </c:pt>
                <c:pt idx="316">
                  <c:v>116.06</c:v>
                </c:pt>
                <c:pt idx="317">
                  <c:v>111.87</c:v>
                </c:pt>
                <c:pt idx="318">
                  <c:v>114.22</c:v>
                </c:pt>
                <c:pt idx="319">
                  <c:v>113.02</c:v>
                </c:pt>
                <c:pt idx="320">
                  <c:v>110.13</c:v>
                </c:pt>
                <c:pt idx="321">
                  <c:v>107.58</c:v>
                </c:pt>
                <c:pt idx="322">
                  <c:v>107.83</c:v>
                </c:pt>
                <c:pt idx="323">
                  <c:v>107.49</c:v>
                </c:pt>
                <c:pt idx="324">
                  <c:v>107.3</c:v>
                </c:pt>
                <c:pt idx="325">
                  <c:v>107.63</c:v>
                </c:pt>
                <c:pt idx="326">
                  <c:v>110.6</c:v>
                </c:pt>
                <c:pt idx="327">
                  <c:v>113.77</c:v>
                </c:pt>
                <c:pt idx="328">
                  <c:v>112.72</c:v>
                </c:pt>
                <c:pt idx="329">
                  <c:v>111.88</c:v>
                </c:pt>
                <c:pt idx="330">
                  <c:v>112.22</c:v>
                </c:pt>
                <c:pt idx="331">
                  <c:v>110.91</c:v>
                </c:pt>
                <c:pt idx="332">
                  <c:v>108.38</c:v>
                </c:pt>
                <c:pt idx="333">
                  <c:v>107.77</c:v>
                </c:pt>
                <c:pt idx="334">
                  <c:v>112.07</c:v>
                </c:pt>
                <c:pt idx="335">
                  <c:v>109.46</c:v>
                </c:pt>
                <c:pt idx="336">
                  <c:v>111.48</c:v>
                </c:pt>
                <c:pt idx="337">
                  <c:v>113.18</c:v>
                </c:pt>
                <c:pt idx="338">
                  <c:v>113.32</c:v>
                </c:pt>
                <c:pt idx="339">
                  <c:v>112.19</c:v>
                </c:pt>
                <c:pt idx="340">
                  <c:v>112.06</c:v>
                </c:pt>
                <c:pt idx="341">
                  <c:v>109.78</c:v>
                </c:pt>
                <c:pt idx="342">
                  <c:v>110.87</c:v>
                </c:pt>
                <c:pt idx="343">
                  <c:v>115.32</c:v>
                </c:pt>
                <c:pt idx="344">
                  <c:v>112.73</c:v>
                </c:pt>
                <c:pt idx="345">
                  <c:v>113.08</c:v>
                </c:pt>
                <c:pt idx="346">
                  <c:v>112.95</c:v>
                </c:pt>
                <c:pt idx="347">
                  <c:v>114.7</c:v>
                </c:pt>
                <c:pt idx="348">
                  <c:v>113.84</c:v>
                </c:pt>
                <c:pt idx="349">
                  <c:v>112.88</c:v>
                </c:pt>
                <c:pt idx="350">
                  <c:v>115.52</c:v>
                </c:pt>
                <c:pt idx="351">
                  <c:v>115.6</c:v>
                </c:pt>
                <c:pt idx="352">
                  <c:v>113.17</c:v>
                </c:pt>
                <c:pt idx="353">
                  <c:v>116.77</c:v>
                </c:pt>
                <c:pt idx="354">
                  <c:v>116.16</c:v>
                </c:pt>
                <c:pt idx="355">
                  <c:v>116.55</c:v>
                </c:pt>
                <c:pt idx="356">
                  <c:v>113.88</c:v>
                </c:pt>
                <c:pt idx="357">
                  <c:v>116.28</c:v>
                </c:pt>
                <c:pt idx="358">
                  <c:v>112.97</c:v>
                </c:pt>
                <c:pt idx="359">
                  <c:v>112.36</c:v>
                </c:pt>
                <c:pt idx="360">
                  <c:v>118.77</c:v>
                </c:pt>
                <c:pt idx="361">
                  <c:v>116.71</c:v>
                </c:pt>
                <c:pt idx="362">
                  <c:v>118.38</c:v>
                </c:pt>
                <c:pt idx="363">
                  <c:v>116.28</c:v>
                </c:pt>
                <c:pt idx="364">
                  <c:v>115.87</c:v>
                </c:pt>
                <c:pt idx="365">
                  <c:v>116.29</c:v>
                </c:pt>
                <c:pt idx="366">
                  <c:v>117.32</c:v>
                </c:pt>
                <c:pt idx="367">
                  <c:v>118.43</c:v>
                </c:pt>
                <c:pt idx="368">
                  <c:v>117.78</c:v>
                </c:pt>
                <c:pt idx="369">
                  <c:v>118.28</c:v>
                </c:pt>
                <c:pt idx="370">
                  <c:v>118.47</c:v>
                </c:pt>
                <c:pt idx="371">
                  <c:v>118.06</c:v>
                </c:pt>
                <c:pt idx="372">
                  <c:v>118</c:v>
                </c:pt>
                <c:pt idx="373">
                  <c:v>118.07</c:v>
                </c:pt>
                <c:pt idx="374">
                  <c:v>118.74</c:v>
                </c:pt>
                <c:pt idx="375">
                  <c:v>120.04</c:v>
                </c:pt>
                <c:pt idx="376">
                  <c:v>119.8</c:v>
                </c:pt>
                <c:pt idx="377">
                  <c:v>118.74</c:v>
                </c:pt>
                <c:pt idx="378">
                  <c:v>115.92</c:v>
                </c:pt>
                <c:pt idx="379">
                  <c:v>116.68</c:v>
                </c:pt>
                <c:pt idx="380">
                  <c:v>119.21</c:v>
                </c:pt>
                <c:pt idx="381">
                  <c:v>121.1</c:v>
                </c:pt>
                <c:pt idx="382">
                  <c:v>120.54</c:v>
                </c:pt>
                <c:pt idx="383">
                  <c:v>122.5</c:v>
                </c:pt>
                <c:pt idx="384">
                  <c:v>124</c:v>
                </c:pt>
                <c:pt idx="385">
                  <c:v>121.18</c:v>
                </c:pt>
                <c:pt idx="386">
                  <c:v>120.33</c:v>
                </c:pt>
                <c:pt idx="387">
                  <c:v>120.51</c:v>
                </c:pt>
                <c:pt idx="388">
                  <c:v>123.99</c:v>
                </c:pt>
                <c:pt idx="389">
                  <c:v>124.84</c:v>
                </c:pt>
                <c:pt idx="390">
                  <c:v>121.72</c:v>
                </c:pt>
                <c:pt idx="391">
                  <c:v>121.66</c:v>
                </c:pt>
                <c:pt idx="392">
                  <c:v>122.16</c:v>
                </c:pt>
                <c:pt idx="393">
                  <c:v>122.06</c:v>
                </c:pt>
                <c:pt idx="394">
                  <c:v>122.64</c:v>
                </c:pt>
                <c:pt idx="395">
                  <c:v>125.31</c:v>
                </c:pt>
                <c:pt idx="396">
                  <c:v>115.97</c:v>
                </c:pt>
                <c:pt idx="397">
                  <c:v>103.53</c:v>
                </c:pt>
                <c:pt idx="398">
                  <c:v>99.16</c:v>
                </c:pt>
                <c:pt idx="399">
                  <c:v>103.46</c:v>
                </c:pt>
                <c:pt idx="400">
                  <c:v>103.12</c:v>
                </c:pt>
                <c:pt idx="401">
                  <c:v>103.19</c:v>
                </c:pt>
                <c:pt idx="402">
                  <c:v>104.7</c:v>
                </c:pt>
                <c:pt idx="403">
                  <c:v>103.03</c:v>
                </c:pt>
                <c:pt idx="404">
                  <c:v>104.61</c:v>
                </c:pt>
                <c:pt idx="405">
                  <c:v>105.98</c:v>
                </c:pt>
                <c:pt idx="406">
                  <c:v>110.83</c:v>
                </c:pt>
                <c:pt idx="407">
                  <c:v>111</c:v>
                </c:pt>
                <c:pt idx="408">
                  <c:v>111.61</c:v>
                </c:pt>
                <c:pt idx="409">
                  <c:v>109.85</c:v>
                </c:pt>
                <c:pt idx="410">
                  <c:v>109.28</c:v>
                </c:pt>
                <c:pt idx="411">
                  <c:v>108.47</c:v>
                </c:pt>
                <c:pt idx="412">
                  <c:v>111.51</c:v>
                </c:pt>
                <c:pt idx="413">
                  <c:v>111.89</c:v>
                </c:pt>
                <c:pt idx="414">
                  <c:v>113.58</c:v>
                </c:pt>
                <c:pt idx="415">
                  <c:v>113.39</c:v>
                </c:pt>
                <c:pt idx="416">
                  <c:v>113.26</c:v>
                </c:pt>
                <c:pt idx="417">
                  <c:v>115.73</c:v>
                </c:pt>
                <c:pt idx="418">
                  <c:v>111.32</c:v>
                </c:pt>
                <c:pt idx="419">
                  <c:v>109.53</c:v>
                </c:pt>
                <c:pt idx="420">
                  <c:v>108.85</c:v>
                </c:pt>
                <c:pt idx="421">
                  <c:v>108</c:v>
                </c:pt>
                <c:pt idx="422">
                  <c:v>107.59</c:v>
                </c:pt>
                <c:pt idx="423">
                  <c:v>106.74</c:v>
                </c:pt>
                <c:pt idx="424">
                  <c:v>108.67</c:v>
                </c:pt>
                <c:pt idx="425">
                  <c:v>112.37</c:v>
                </c:pt>
                <c:pt idx="426">
                  <c:v>114.39</c:v>
                </c:pt>
                <c:pt idx="427">
                  <c:v>117.16</c:v>
                </c:pt>
                <c:pt idx="428">
                  <c:v>117.79</c:v>
                </c:pt>
                <c:pt idx="429">
                  <c:v>117.55</c:v>
                </c:pt>
                <c:pt idx="430">
                  <c:v>121.62</c:v>
                </c:pt>
                <c:pt idx="431">
                  <c:v>124.48</c:v>
                </c:pt>
                <c:pt idx="432">
                  <c:v>125.23</c:v>
                </c:pt>
                <c:pt idx="433">
                  <c:v>125.13</c:v>
                </c:pt>
                <c:pt idx="434">
                  <c:v>124.53</c:v>
                </c:pt>
                <c:pt idx="435">
                  <c:v>125.5</c:v>
                </c:pt>
                <c:pt idx="436">
                  <c:v>125.81</c:v>
                </c:pt>
                <c:pt idx="437">
                  <c:v>124.91</c:v>
                </c:pt>
                <c:pt idx="438">
                  <c:v>132.01</c:v>
                </c:pt>
                <c:pt idx="439">
                  <c:v>132.69999999999999</c:v>
                </c:pt>
                <c:pt idx="440">
                  <c:v>131.36000000000001</c:v>
                </c:pt>
                <c:pt idx="441">
                  <c:v>135.33000000000001</c:v>
                </c:pt>
                <c:pt idx="442">
                  <c:v>134.22</c:v>
                </c:pt>
                <c:pt idx="443">
                  <c:v>136.1</c:v>
                </c:pt>
                <c:pt idx="444">
                  <c:v>138.02000000000001</c:v>
                </c:pt>
                <c:pt idx="445">
                  <c:v>137.91999999999999</c:v>
                </c:pt>
                <c:pt idx="446">
                  <c:v>140.21</c:v>
                </c:pt>
                <c:pt idx="447">
                  <c:v>141.37</c:v>
                </c:pt>
                <c:pt idx="448">
                  <c:v>141.55000000000001</c:v>
                </c:pt>
                <c:pt idx="449">
                  <c:v>142.85</c:v>
                </c:pt>
                <c:pt idx="450">
                  <c:v>145.19</c:v>
                </c:pt>
                <c:pt idx="451">
                  <c:v>145.01</c:v>
                </c:pt>
                <c:pt idx="452">
                  <c:v>144.76</c:v>
                </c:pt>
                <c:pt idx="453">
                  <c:v>143.94</c:v>
                </c:pt>
                <c:pt idx="454">
                  <c:v>143.54</c:v>
                </c:pt>
                <c:pt idx="455">
                  <c:v>146.29</c:v>
                </c:pt>
                <c:pt idx="456">
                  <c:v>143.09</c:v>
                </c:pt>
                <c:pt idx="457">
                  <c:v>144.84</c:v>
                </c:pt>
                <c:pt idx="458">
                  <c:v>146.02000000000001</c:v>
                </c:pt>
                <c:pt idx="459">
                  <c:v>145.86000000000001</c:v>
                </c:pt>
                <c:pt idx="460">
                  <c:v>143.26</c:v>
                </c:pt>
                <c:pt idx="461">
                  <c:v>141</c:v>
                </c:pt>
                <c:pt idx="462">
                  <c:v>139.43</c:v>
                </c:pt>
                <c:pt idx="463">
                  <c:v>149.27000000000001</c:v>
                </c:pt>
                <c:pt idx="464">
                  <c:v>163.66999999999999</c:v>
                </c:pt>
                <c:pt idx="465">
                  <c:v>159.82</c:v>
                </c:pt>
                <c:pt idx="466">
                  <c:v>162</c:v>
                </c:pt>
                <c:pt idx="467">
                  <c:v>166.75</c:v>
                </c:pt>
                <c:pt idx="468">
                  <c:v>163.75</c:v>
                </c:pt>
                <c:pt idx="469">
                  <c:v>164.34</c:v>
                </c:pt>
                <c:pt idx="470">
                  <c:v>164.31</c:v>
                </c:pt>
                <c:pt idx="471">
                  <c:v>163.63</c:v>
                </c:pt>
                <c:pt idx="472">
                  <c:v>164.31</c:v>
                </c:pt>
                <c:pt idx="473">
                  <c:v>168.25</c:v>
                </c:pt>
                <c:pt idx="474">
                  <c:v>162.88999999999999</c:v>
                </c:pt>
                <c:pt idx="475">
                  <c:v>165.02</c:v>
                </c:pt>
                <c:pt idx="476">
                  <c:v>167.56</c:v>
                </c:pt>
                <c:pt idx="477">
                  <c:v>174.7</c:v>
                </c:pt>
                <c:pt idx="478">
                  <c:v>175.64</c:v>
                </c:pt>
                <c:pt idx="479">
                  <c:v>173.85</c:v>
                </c:pt>
                <c:pt idx="480">
                  <c:v>175.03</c:v>
                </c:pt>
                <c:pt idx="481">
                  <c:v>172.34</c:v>
                </c:pt>
                <c:pt idx="482">
                  <c:v>173</c:v>
                </c:pt>
                <c:pt idx="483">
                  <c:v>174.73</c:v>
                </c:pt>
                <c:pt idx="484">
                  <c:v>175.73</c:v>
                </c:pt>
                <c:pt idx="485">
                  <c:v>177.85</c:v>
                </c:pt>
                <c:pt idx="486">
                  <c:v>172.47</c:v>
                </c:pt>
                <c:pt idx="487">
                  <c:v>174.71</c:v>
                </c:pt>
                <c:pt idx="488">
                  <c:v>178.61</c:v>
                </c:pt>
                <c:pt idx="489">
                  <c:v>176.41</c:v>
                </c:pt>
                <c:pt idx="490">
                  <c:v>176.43</c:v>
                </c:pt>
                <c:pt idx="491">
                  <c:v>178.15</c:v>
                </c:pt>
                <c:pt idx="492">
                  <c:v>176.32</c:v>
                </c:pt>
                <c:pt idx="493">
                  <c:v>167.44</c:v>
                </c:pt>
                <c:pt idx="494">
                  <c:v>169.63</c:v>
                </c:pt>
                <c:pt idx="495">
                  <c:v>171.03</c:v>
                </c:pt>
                <c:pt idx="496">
                  <c:v>171.63</c:v>
                </c:pt>
                <c:pt idx="497">
                  <c:v>174.85</c:v>
                </c:pt>
                <c:pt idx="498">
                  <c:v>174.37</c:v>
                </c:pt>
                <c:pt idx="499">
                  <c:v>170.28</c:v>
                </c:pt>
                <c:pt idx="500">
                  <c:v>166.51</c:v>
                </c:pt>
                <c:pt idx="501">
                  <c:v>165.16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CA-477C-8FC3-1BEFBA4C3EB0}"/>
            </c:ext>
          </c:extLst>
        </c:ser>
        <c:ser>
          <c:idx val="1"/>
          <c:order val="1"/>
          <c:tx>
            <c:strRef>
              <c:f>'Moving Avgs'!$D$2</c:f>
              <c:strCache>
                <c:ptCount val="1"/>
                <c:pt idx="0">
                  <c:v>MA 20d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'Moving Avgs'!$B$3:$B$2518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'Moving Avgs'!$D$3:$D$2518</c:f>
              <c:numCache>
                <c:formatCode>General</c:formatCode>
                <c:ptCount val="2516"/>
                <c:pt idx="20" formatCode="0.00">
                  <c:v>67.620952380952374</c:v>
                </c:pt>
                <c:pt idx="21" formatCode="0.00">
                  <c:v>68.065714285714293</c:v>
                </c:pt>
                <c:pt idx="22" formatCode="0.00">
                  <c:v>68.496190476190478</c:v>
                </c:pt>
                <c:pt idx="23" formatCode="0.00">
                  <c:v>68.933809523809529</c:v>
                </c:pt>
                <c:pt idx="24" formatCode="0.00">
                  <c:v>69.363333333333344</c:v>
                </c:pt>
                <c:pt idx="25" formatCode="0.00">
                  <c:v>69.771428571428586</c:v>
                </c:pt>
                <c:pt idx="26" formatCode="0.00">
                  <c:v>69.860952380952384</c:v>
                </c:pt>
                <c:pt idx="27" formatCode="0.00">
                  <c:v>70.002857142857167</c:v>
                </c:pt>
                <c:pt idx="28" formatCode="0.00">
                  <c:v>70.128095238095241</c:v>
                </c:pt>
                <c:pt idx="29" formatCode="0.00">
                  <c:v>70.220952380952383</c:v>
                </c:pt>
                <c:pt idx="30" formatCode="0.00">
                  <c:v>70.38000000000001</c:v>
                </c:pt>
                <c:pt idx="31" formatCode="0.00">
                  <c:v>70.573333333333338</c:v>
                </c:pt>
                <c:pt idx="32" formatCode="0.00">
                  <c:v>70.842857142857142</c:v>
                </c:pt>
                <c:pt idx="33" formatCode="0.00">
                  <c:v>70.951428571428579</c:v>
                </c:pt>
                <c:pt idx="34" formatCode="0.00">
                  <c:v>71.019523809523804</c:v>
                </c:pt>
                <c:pt idx="35" formatCode="0.00">
                  <c:v>71.186666666666653</c:v>
                </c:pt>
                <c:pt idx="36" formatCode="0.00">
                  <c:v>71.342380952380935</c:v>
                </c:pt>
                <c:pt idx="37" formatCode="0.00">
                  <c:v>71.341904761904757</c:v>
                </c:pt>
                <c:pt idx="38" formatCode="0.00">
                  <c:v>71.34571428571428</c:v>
                </c:pt>
                <c:pt idx="39" formatCode="0.00">
                  <c:v>71.473333333333329</c:v>
                </c:pt>
                <c:pt idx="40" formatCode="0.00">
                  <c:v>71.549523809523834</c:v>
                </c:pt>
                <c:pt idx="41" formatCode="0.00">
                  <c:v>71.577619047619038</c:v>
                </c:pt>
                <c:pt idx="42" formatCode="0.00">
                  <c:v>71.596190476190486</c:v>
                </c:pt>
                <c:pt idx="43" formatCode="0.00">
                  <c:v>71.491428571428585</c:v>
                </c:pt>
                <c:pt idx="44" formatCode="0.00">
                  <c:v>71.448095238095235</c:v>
                </c:pt>
                <c:pt idx="45" formatCode="0.00">
                  <c:v>71.163333333333327</c:v>
                </c:pt>
                <c:pt idx="46" formatCode="0.00">
                  <c:v>70.515714285714267</c:v>
                </c:pt>
                <c:pt idx="47" formatCode="0.00">
                  <c:v>70.04285714285713</c:v>
                </c:pt>
                <c:pt idx="48" formatCode="0.00">
                  <c:v>69.523809523809518</c:v>
                </c:pt>
                <c:pt idx="49" formatCode="0.00">
                  <c:v>68.882857142857134</c:v>
                </c:pt>
                <c:pt idx="50" formatCode="0.00">
                  <c:v>68.268095238095228</c:v>
                </c:pt>
                <c:pt idx="51" formatCode="0.00">
                  <c:v>67.510952380952375</c:v>
                </c:pt>
                <c:pt idx="52" formatCode="0.00">
                  <c:v>66.783333333333331</c:v>
                </c:pt>
                <c:pt idx="53" formatCode="0.00">
                  <c:v>66.272380952380942</c:v>
                </c:pt>
                <c:pt idx="54" formatCode="0.00">
                  <c:v>65.776190476190479</c:v>
                </c:pt>
                <c:pt idx="55" formatCode="0.00">
                  <c:v>65.177619047619061</c:v>
                </c:pt>
                <c:pt idx="56" formatCode="0.00">
                  <c:v>64.526666666666671</c:v>
                </c:pt>
                <c:pt idx="57" formatCode="0.00">
                  <c:v>63.959047619047624</c:v>
                </c:pt>
                <c:pt idx="58" formatCode="0.00">
                  <c:v>63.420000000000009</c:v>
                </c:pt>
                <c:pt idx="59" formatCode="0.00">
                  <c:v>62.93238095238096</c:v>
                </c:pt>
                <c:pt idx="60" formatCode="0.00">
                  <c:v>62.432857142857152</c:v>
                </c:pt>
                <c:pt idx="61" formatCode="0.00">
                  <c:v>61.993809523809531</c:v>
                </c:pt>
                <c:pt idx="62" formatCode="0.00">
                  <c:v>61.483809523809541</c:v>
                </c:pt>
                <c:pt idx="63" formatCode="0.00">
                  <c:v>60.988571428571447</c:v>
                </c:pt>
                <c:pt idx="64" formatCode="0.00">
                  <c:v>60.521904761904771</c:v>
                </c:pt>
                <c:pt idx="65" formatCode="0.00">
                  <c:v>60.028571428571432</c:v>
                </c:pt>
                <c:pt idx="66" formatCode="0.00">
                  <c:v>59.765714285714282</c:v>
                </c:pt>
                <c:pt idx="67" formatCode="0.00">
                  <c:v>59.900952380952376</c:v>
                </c:pt>
                <c:pt idx="68" formatCode="0.00">
                  <c:v>60.096666666666664</c:v>
                </c:pt>
                <c:pt idx="69" formatCode="0.00">
                  <c:v>60.336666666666666</c:v>
                </c:pt>
                <c:pt idx="70" formatCode="0.00">
                  <c:v>60.689047619047606</c:v>
                </c:pt>
                <c:pt idx="71" formatCode="0.00">
                  <c:v>60.998571428571431</c:v>
                </c:pt>
                <c:pt idx="72" formatCode="0.00">
                  <c:v>61.418095238095233</c:v>
                </c:pt>
                <c:pt idx="73" formatCode="0.00">
                  <c:v>61.846190476190472</c:v>
                </c:pt>
                <c:pt idx="74" formatCode="0.00">
                  <c:v>62.016666666666666</c:v>
                </c:pt>
                <c:pt idx="75" formatCode="0.00">
                  <c:v>62.236190476190458</c:v>
                </c:pt>
                <c:pt idx="76" formatCode="0.00">
                  <c:v>62.502857142857131</c:v>
                </c:pt>
                <c:pt idx="77" formatCode="0.00">
                  <c:v>62.69761904761905</c:v>
                </c:pt>
                <c:pt idx="78" formatCode="0.00">
                  <c:v>62.81333333333334</c:v>
                </c:pt>
                <c:pt idx="79" formatCode="0.00">
                  <c:v>62.984285714285726</c:v>
                </c:pt>
                <c:pt idx="80" formatCode="0.00">
                  <c:v>63.114285714285728</c:v>
                </c:pt>
                <c:pt idx="81" formatCode="0.00">
                  <c:v>63.222380952380959</c:v>
                </c:pt>
                <c:pt idx="82" formatCode="0.00">
                  <c:v>63.131904761904771</c:v>
                </c:pt>
                <c:pt idx="83" formatCode="0.00">
                  <c:v>63.061904761904756</c:v>
                </c:pt>
                <c:pt idx="84" formatCode="0.00">
                  <c:v>62.866666666666667</c:v>
                </c:pt>
                <c:pt idx="85" formatCode="0.00">
                  <c:v>62.825238095238078</c:v>
                </c:pt>
                <c:pt idx="86" formatCode="0.00">
                  <c:v>62.870952380952382</c:v>
                </c:pt>
                <c:pt idx="87" formatCode="0.00">
                  <c:v>62.890476190476178</c:v>
                </c:pt>
                <c:pt idx="88" formatCode="0.00">
                  <c:v>62.914761904761896</c:v>
                </c:pt>
                <c:pt idx="89" formatCode="0.00">
                  <c:v>62.969047619047615</c:v>
                </c:pt>
                <c:pt idx="90" formatCode="0.00">
                  <c:v>62.86</c:v>
                </c:pt>
                <c:pt idx="91" formatCode="0.00">
                  <c:v>62.772857142857156</c:v>
                </c:pt>
                <c:pt idx="92" formatCode="0.00">
                  <c:v>62.62</c:v>
                </c:pt>
                <c:pt idx="93" formatCode="0.00">
                  <c:v>62.528571428571425</c:v>
                </c:pt>
                <c:pt idx="94" formatCode="0.00">
                  <c:v>62.430476190476192</c:v>
                </c:pt>
                <c:pt idx="95" formatCode="0.00">
                  <c:v>62.409523809523805</c:v>
                </c:pt>
                <c:pt idx="96" formatCode="0.00">
                  <c:v>62.526666666666664</c:v>
                </c:pt>
                <c:pt idx="97" formatCode="0.00">
                  <c:v>62.575238095238078</c:v>
                </c:pt>
                <c:pt idx="98" formatCode="0.00">
                  <c:v>62.639047619047609</c:v>
                </c:pt>
                <c:pt idx="99" formatCode="0.00">
                  <c:v>62.774761904761903</c:v>
                </c:pt>
                <c:pt idx="100" formatCode="0.00">
                  <c:v>62.904761904761905</c:v>
                </c:pt>
                <c:pt idx="101" formatCode="0.00">
                  <c:v>63.066190476190471</c:v>
                </c:pt>
                <c:pt idx="102" formatCode="0.00">
                  <c:v>63.215238095238085</c:v>
                </c:pt>
                <c:pt idx="103" formatCode="0.00">
                  <c:v>63.536190476190463</c:v>
                </c:pt>
                <c:pt idx="104" formatCode="0.00">
                  <c:v>63.953809523809525</c:v>
                </c:pt>
                <c:pt idx="105" formatCode="0.00">
                  <c:v>64.547142857142859</c:v>
                </c:pt>
                <c:pt idx="106" formatCode="0.00">
                  <c:v>65.042380952380952</c:v>
                </c:pt>
                <c:pt idx="107" formatCode="0.00">
                  <c:v>65.506666666666675</c:v>
                </c:pt>
                <c:pt idx="108" formatCode="0.00">
                  <c:v>66.006190476190483</c:v>
                </c:pt>
                <c:pt idx="109" formatCode="0.00">
                  <c:v>66.450952380952387</c:v>
                </c:pt>
                <c:pt idx="110" formatCode="0.00">
                  <c:v>66.923333333333332</c:v>
                </c:pt>
                <c:pt idx="111" formatCode="0.00">
                  <c:v>67.566190476190485</c:v>
                </c:pt>
                <c:pt idx="112" formatCode="0.00">
                  <c:v>68.183809523809529</c:v>
                </c:pt>
                <c:pt idx="113" formatCode="0.00">
                  <c:v>68.914761904761917</c:v>
                </c:pt>
                <c:pt idx="114" formatCode="0.00">
                  <c:v>69.565238095238115</c:v>
                </c:pt>
                <c:pt idx="115" formatCode="0.00">
                  <c:v>70.168095238095262</c:v>
                </c:pt>
                <c:pt idx="116" formatCode="0.00">
                  <c:v>70.766190476190488</c:v>
                </c:pt>
                <c:pt idx="117" formatCode="0.00">
                  <c:v>71.18857142857145</c:v>
                </c:pt>
                <c:pt idx="118" formatCode="0.00">
                  <c:v>71.601904761904777</c:v>
                </c:pt>
                <c:pt idx="119" formatCode="0.00">
                  <c:v>72.111428571428576</c:v>
                </c:pt>
                <c:pt idx="120" formatCode="0.00">
                  <c:v>72.612857142857152</c:v>
                </c:pt>
                <c:pt idx="121" formatCode="0.00">
                  <c:v>73.075714285714298</c:v>
                </c:pt>
                <c:pt idx="122" formatCode="0.00">
                  <c:v>73.505714285714276</c:v>
                </c:pt>
                <c:pt idx="123" formatCode="0.00">
                  <c:v>73.97999999999999</c:v>
                </c:pt>
                <c:pt idx="124" formatCode="0.00">
                  <c:v>74.411904761904751</c:v>
                </c:pt>
                <c:pt idx="125" formatCode="0.00">
                  <c:v>74.713333333333338</c:v>
                </c:pt>
                <c:pt idx="126" formatCode="0.00">
                  <c:v>74.904285714285706</c:v>
                </c:pt>
                <c:pt idx="127" formatCode="0.00">
                  <c:v>75.146190476190469</c:v>
                </c:pt>
                <c:pt idx="128" formatCode="0.00">
                  <c:v>75.347142857142842</c:v>
                </c:pt>
                <c:pt idx="129" formatCode="0.00">
                  <c:v>75.595238095238088</c:v>
                </c:pt>
                <c:pt idx="130" formatCode="0.00">
                  <c:v>75.833809523809506</c:v>
                </c:pt>
                <c:pt idx="131" formatCode="0.00">
                  <c:v>76.162857142857121</c:v>
                </c:pt>
                <c:pt idx="132" formatCode="0.00">
                  <c:v>76.366666666666646</c:v>
                </c:pt>
                <c:pt idx="133" formatCode="0.00">
                  <c:v>76.594761904761896</c:v>
                </c:pt>
                <c:pt idx="134" formatCode="0.00">
                  <c:v>76.836190476190467</c:v>
                </c:pt>
                <c:pt idx="135" formatCode="0.00">
                  <c:v>77.064285714285717</c:v>
                </c:pt>
                <c:pt idx="136" formatCode="0.00">
                  <c:v>77.310952380952372</c:v>
                </c:pt>
                <c:pt idx="137" formatCode="0.00">
                  <c:v>77.519523809523804</c:v>
                </c:pt>
                <c:pt idx="138" formatCode="0.00">
                  <c:v>77.80380952380952</c:v>
                </c:pt>
                <c:pt idx="139" formatCode="0.00">
                  <c:v>78.192380952380944</c:v>
                </c:pt>
                <c:pt idx="140" formatCode="0.00">
                  <c:v>78.562380952380948</c:v>
                </c:pt>
                <c:pt idx="141" formatCode="0.00">
                  <c:v>78.84571428571428</c:v>
                </c:pt>
                <c:pt idx="142" formatCode="0.00">
                  <c:v>79.163333333333327</c:v>
                </c:pt>
                <c:pt idx="143" formatCode="0.00">
                  <c:v>79.444285714285726</c:v>
                </c:pt>
                <c:pt idx="144" formatCode="0.00">
                  <c:v>79.689523809523806</c:v>
                </c:pt>
                <c:pt idx="145" formatCode="0.00">
                  <c:v>79.892380952380947</c:v>
                </c:pt>
                <c:pt idx="146" formatCode="0.00">
                  <c:v>80.363809523809522</c:v>
                </c:pt>
                <c:pt idx="147" formatCode="0.00">
                  <c:v>80.917619047619056</c:v>
                </c:pt>
                <c:pt idx="148" formatCode="0.00">
                  <c:v>81.406190476190488</c:v>
                </c:pt>
                <c:pt idx="149" formatCode="0.00">
                  <c:v>81.724285714285713</c:v>
                </c:pt>
                <c:pt idx="150" formatCode="0.00">
                  <c:v>81.902380952380952</c:v>
                </c:pt>
                <c:pt idx="151" formatCode="0.00">
                  <c:v>82.074285714285722</c:v>
                </c:pt>
                <c:pt idx="152" formatCode="0.00">
                  <c:v>82.115238095238098</c:v>
                </c:pt>
                <c:pt idx="153" formatCode="0.00">
                  <c:v>82.194761904761918</c:v>
                </c:pt>
                <c:pt idx="154" formatCode="0.00">
                  <c:v>82.174761904761908</c:v>
                </c:pt>
                <c:pt idx="155" formatCode="0.00">
                  <c:v>82.070000000000007</c:v>
                </c:pt>
                <c:pt idx="156" formatCode="0.00">
                  <c:v>81.94285714285715</c:v>
                </c:pt>
                <c:pt idx="157" formatCode="0.00">
                  <c:v>81.922857142857154</c:v>
                </c:pt>
                <c:pt idx="158" formatCode="0.00">
                  <c:v>81.959047619047624</c:v>
                </c:pt>
                <c:pt idx="159" formatCode="0.00">
                  <c:v>81.991904761904763</c:v>
                </c:pt>
                <c:pt idx="160" formatCode="0.00">
                  <c:v>82.082380952380959</c:v>
                </c:pt>
                <c:pt idx="161" formatCode="0.00">
                  <c:v>82.133809523809518</c:v>
                </c:pt>
                <c:pt idx="162" formatCode="0.00">
                  <c:v>82.250000000000014</c:v>
                </c:pt>
                <c:pt idx="163" formatCode="0.00">
                  <c:v>82.337142857142865</c:v>
                </c:pt>
                <c:pt idx="164" formatCode="0.00">
                  <c:v>82.491904761904763</c:v>
                </c:pt>
                <c:pt idx="165" formatCode="0.00">
                  <c:v>82.641428571428577</c:v>
                </c:pt>
                <c:pt idx="166" formatCode="0.00">
                  <c:v>82.927619047619046</c:v>
                </c:pt>
                <c:pt idx="167" formatCode="0.00">
                  <c:v>82.951904761904757</c:v>
                </c:pt>
                <c:pt idx="168" formatCode="0.00">
                  <c:v>83.077142857142846</c:v>
                </c:pt>
                <c:pt idx="169" formatCode="0.00">
                  <c:v>83.114761904761892</c:v>
                </c:pt>
                <c:pt idx="170" formatCode="0.00">
                  <c:v>83.335714285714275</c:v>
                </c:pt>
                <c:pt idx="171" formatCode="0.00">
                  <c:v>83.629047619047583</c:v>
                </c:pt>
                <c:pt idx="172" formatCode="0.00">
                  <c:v>83.962380952380926</c:v>
                </c:pt>
                <c:pt idx="173" formatCode="0.00">
                  <c:v>84.379047619047597</c:v>
                </c:pt>
                <c:pt idx="174" formatCode="0.00">
                  <c:v>84.790476190476184</c:v>
                </c:pt>
                <c:pt idx="175" formatCode="0.00">
                  <c:v>85.297619047619051</c:v>
                </c:pt>
                <c:pt idx="176" formatCode="0.00">
                  <c:v>85.846190476190458</c:v>
                </c:pt>
                <c:pt idx="177" formatCode="0.00">
                  <c:v>86.458571428571418</c:v>
                </c:pt>
                <c:pt idx="178" formatCode="0.00">
                  <c:v>86.958571428571418</c:v>
                </c:pt>
                <c:pt idx="179" formatCode="0.00">
                  <c:v>87.457142857142856</c:v>
                </c:pt>
                <c:pt idx="180" formatCode="0.00">
                  <c:v>87.88</c:v>
                </c:pt>
                <c:pt idx="181" formatCode="0.00">
                  <c:v>88.249047619047616</c:v>
                </c:pt>
                <c:pt idx="182" formatCode="0.00">
                  <c:v>88.723333333333329</c:v>
                </c:pt>
                <c:pt idx="183" formatCode="0.00">
                  <c:v>89.043809523809529</c:v>
                </c:pt>
                <c:pt idx="184" formatCode="0.00">
                  <c:v>89.325238095238106</c:v>
                </c:pt>
                <c:pt idx="185" formatCode="0.00">
                  <c:v>89.617619047619044</c:v>
                </c:pt>
                <c:pt idx="186" formatCode="0.00">
                  <c:v>89.839523809523811</c:v>
                </c:pt>
                <c:pt idx="187" formatCode="0.00">
                  <c:v>89.94714285714285</c:v>
                </c:pt>
                <c:pt idx="188" formatCode="0.00">
                  <c:v>89.952857142857127</c:v>
                </c:pt>
                <c:pt idx="189" formatCode="0.00">
                  <c:v>89.914761904761875</c:v>
                </c:pt>
                <c:pt idx="190" formatCode="0.00">
                  <c:v>89.987142857142828</c:v>
                </c:pt>
                <c:pt idx="191" formatCode="0.00">
                  <c:v>90.151428571428539</c:v>
                </c:pt>
                <c:pt idx="192" formatCode="0.00">
                  <c:v>90.214285714285708</c:v>
                </c:pt>
                <c:pt idx="193" formatCode="0.00">
                  <c:v>90.270952380952366</c:v>
                </c:pt>
                <c:pt idx="194" formatCode="0.00">
                  <c:v>90.229523809523798</c:v>
                </c:pt>
                <c:pt idx="195" formatCode="0.00">
                  <c:v>90.10333333333331</c:v>
                </c:pt>
                <c:pt idx="196" formatCode="0.00">
                  <c:v>89.931428571428555</c:v>
                </c:pt>
                <c:pt idx="197" formatCode="0.00">
                  <c:v>89.71571428571427</c:v>
                </c:pt>
                <c:pt idx="198" formatCode="0.00">
                  <c:v>89.527619047619027</c:v>
                </c:pt>
                <c:pt idx="199" formatCode="0.00">
                  <c:v>89.317619047619047</c:v>
                </c:pt>
                <c:pt idx="200" formatCode="0.00">
                  <c:v>88.906190476190488</c:v>
                </c:pt>
                <c:pt idx="201" formatCode="0.00">
                  <c:v>88.522857142857134</c:v>
                </c:pt>
                <c:pt idx="202" formatCode="0.00">
                  <c:v>88.142380952380947</c:v>
                </c:pt>
                <c:pt idx="203" formatCode="0.00">
                  <c:v>87.738571428571419</c:v>
                </c:pt>
                <c:pt idx="204" formatCode="0.00">
                  <c:v>87.334761904761891</c:v>
                </c:pt>
                <c:pt idx="205" formatCode="0.00">
                  <c:v>86.928571428571431</c:v>
                </c:pt>
                <c:pt idx="206" formatCode="0.00">
                  <c:v>86.416666666666643</c:v>
                </c:pt>
                <c:pt idx="207" formatCode="0.00">
                  <c:v>85.959523809523802</c:v>
                </c:pt>
                <c:pt idx="208" formatCode="0.00">
                  <c:v>85.380476190476188</c:v>
                </c:pt>
                <c:pt idx="209" formatCode="0.00">
                  <c:v>85.241904761904763</c:v>
                </c:pt>
                <c:pt idx="210" formatCode="0.00">
                  <c:v>85.058571428571426</c:v>
                </c:pt>
                <c:pt idx="211" formatCode="0.00">
                  <c:v>84.889523809523808</c:v>
                </c:pt>
                <c:pt idx="212" formatCode="0.00">
                  <c:v>84.536190476190498</c:v>
                </c:pt>
                <c:pt idx="213" formatCode="0.00">
                  <c:v>84.30619047619048</c:v>
                </c:pt>
                <c:pt idx="214" formatCode="0.00">
                  <c:v>84.067142857142855</c:v>
                </c:pt>
                <c:pt idx="215" formatCode="0.00">
                  <c:v>83.82714285714286</c:v>
                </c:pt>
                <c:pt idx="216" formatCode="0.00">
                  <c:v>83.684761904761899</c:v>
                </c:pt>
                <c:pt idx="217" formatCode="0.00">
                  <c:v>83.597142857142856</c:v>
                </c:pt>
                <c:pt idx="218" formatCode="0.00">
                  <c:v>83.617619047619044</c:v>
                </c:pt>
                <c:pt idx="219" formatCode="0.00">
                  <c:v>83.563333333333347</c:v>
                </c:pt>
                <c:pt idx="220" formatCode="0.00">
                  <c:v>83.522857142857148</c:v>
                </c:pt>
                <c:pt idx="221" formatCode="0.00">
                  <c:v>83.687619047619052</c:v>
                </c:pt>
                <c:pt idx="222" formatCode="0.00">
                  <c:v>83.971428571428575</c:v>
                </c:pt>
                <c:pt idx="223" formatCode="0.00">
                  <c:v>84.216190476190491</c:v>
                </c:pt>
                <c:pt idx="224" formatCode="0.00">
                  <c:v>84.511428571428567</c:v>
                </c:pt>
                <c:pt idx="225" formatCode="0.00">
                  <c:v>84.975238095238112</c:v>
                </c:pt>
                <c:pt idx="226" formatCode="0.00">
                  <c:v>85.427142857142869</c:v>
                </c:pt>
                <c:pt idx="227" formatCode="0.00">
                  <c:v>85.916666666666671</c:v>
                </c:pt>
                <c:pt idx="228" formatCode="0.00">
                  <c:v>86.493333333333339</c:v>
                </c:pt>
                <c:pt idx="229" formatCode="0.00">
                  <c:v>87.186666666666667</c:v>
                </c:pt>
                <c:pt idx="230" formatCode="0.00">
                  <c:v>87.617619047619044</c:v>
                </c:pt>
                <c:pt idx="231" formatCode="0.00">
                  <c:v>87.890952380952385</c:v>
                </c:pt>
                <c:pt idx="232" formatCode="0.00">
                  <c:v>88.162380952380943</c:v>
                </c:pt>
                <c:pt idx="233" formatCode="0.00">
                  <c:v>88.515714285714296</c:v>
                </c:pt>
                <c:pt idx="234" formatCode="0.00">
                  <c:v>88.822857142857131</c:v>
                </c:pt>
                <c:pt idx="235" formatCode="0.00">
                  <c:v>89.171428571428578</c:v>
                </c:pt>
                <c:pt idx="236" formatCode="0.00">
                  <c:v>89.537619047619046</c:v>
                </c:pt>
                <c:pt idx="237" formatCode="0.00">
                  <c:v>89.931428571428569</c:v>
                </c:pt>
                <c:pt idx="238" formatCode="0.00">
                  <c:v>90.242857142857133</c:v>
                </c:pt>
                <c:pt idx="239" formatCode="0.00">
                  <c:v>90.502380952380946</c:v>
                </c:pt>
                <c:pt idx="240" formatCode="0.00">
                  <c:v>90.86</c:v>
                </c:pt>
                <c:pt idx="241" formatCode="0.00">
                  <c:v>91.225714285714275</c:v>
                </c:pt>
                <c:pt idx="242" formatCode="0.00">
                  <c:v>91.602857142857147</c:v>
                </c:pt>
                <c:pt idx="243" formatCode="0.00">
                  <c:v>91.762380952380951</c:v>
                </c:pt>
                <c:pt idx="244" formatCode="0.00">
                  <c:v>91.945238095238096</c:v>
                </c:pt>
                <c:pt idx="245" formatCode="0.00">
                  <c:v>92.010952380952375</c:v>
                </c:pt>
                <c:pt idx="246" formatCode="0.00">
                  <c:v>92.079999999999984</c:v>
                </c:pt>
                <c:pt idx="247" formatCode="0.00">
                  <c:v>92.206190476190471</c:v>
                </c:pt>
                <c:pt idx="248" formatCode="0.00">
                  <c:v>92.379523809523803</c:v>
                </c:pt>
                <c:pt idx="249" formatCode="0.00">
                  <c:v>92.423333333333332</c:v>
                </c:pt>
                <c:pt idx="250" formatCode="0.00">
                  <c:v>92.391428571428577</c:v>
                </c:pt>
                <c:pt idx="251" formatCode="0.00">
                  <c:v>92.366190476190482</c:v>
                </c:pt>
                <c:pt idx="252" formatCode="0.00">
                  <c:v>92.601428571428571</c:v>
                </c:pt>
                <c:pt idx="253" formatCode="0.00">
                  <c:v>92.801428571428573</c:v>
                </c:pt>
                <c:pt idx="254" formatCode="0.00">
                  <c:v>93.073809523809516</c:v>
                </c:pt>
                <c:pt idx="255" formatCode="0.00">
                  <c:v>93.305238095238096</c:v>
                </c:pt>
                <c:pt idx="256" formatCode="0.00">
                  <c:v>93.525714285714301</c:v>
                </c:pt>
                <c:pt idx="257" formatCode="0.00">
                  <c:v>93.687619047619052</c:v>
                </c:pt>
                <c:pt idx="258" formatCode="0.00">
                  <c:v>93.791428571428582</c:v>
                </c:pt>
                <c:pt idx="259" formatCode="0.00">
                  <c:v>93.943809523809534</c:v>
                </c:pt>
                <c:pt idx="260" formatCode="0.00">
                  <c:v>94.083333333333329</c:v>
                </c:pt>
                <c:pt idx="261" formatCode="0.00">
                  <c:v>94.183333333333323</c:v>
                </c:pt>
                <c:pt idx="262" formatCode="0.00">
                  <c:v>94.414761904761903</c:v>
                </c:pt>
                <c:pt idx="263" formatCode="0.00">
                  <c:v>94.542857142857144</c:v>
                </c:pt>
                <c:pt idx="264" formatCode="0.00">
                  <c:v>94.716190476190476</c:v>
                </c:pt>
                <c:pt idx="265" formatCode="0.00">
                  <c:v>95.015238095238089</c:v>
                </c:pt>
                <c:pt idx="266" formatCode="0.00">
                  <c:v>95.415238095238081</c:v>
                </c:pt>
                <c:pt idx="267" formatCode="0.00">
                  <c:v>95.782857142857139</c:v>
                </c:pt>
                <c:pt idx="268" formatCode="0.00">
                  <c:v>96.166190476190479</c:v>
                </c:pt>
                <c:pt idx="269" formatCode="0.00">
                  <c:v>96.515238095238075</c:v>
                </c:pt>
                <c:pt idx="270" formatCode="0.00">
                  <c:v>96.858571428571423</c:v>
                </c:pt>
                <c:pt idx="271" formatCode="0.00">
                  <c:v>97.297619047619051</c:v>
                </c:pt>
                <c:pt idx="272" formatCode="0.00">
                  <c:v>97.819523809523815</c:v>
                </c:pt>
                <c:pt idx="273" formatCode="0.00">
                  <c:v>98.21</c:v>
                </c:pt>
                <c:pt idx="274" formatCode="0.00">
                  <c:v>98.664285714285711</c:v>
                </c:pt>
                <c:pt idx="275" formatCode="0.00">
                  <c:v>99.121904761904759</c:v>
                </c:pt>
                <c:pt idx="276" formatCode="0.00">
                  <c:v>99.681428571428569</c:v>
                </c:pt>
                <c:pt idx="277" formatCode="0.00">
                  <c:v>100.31047619047619</c:v>
                </c:pt>
                <c:pt idx="278" formatCode="0.00">
                  <c:v>100.95523809523812</c:v>
                </c:pt>
                <c:pt idx="279" formatCode="0.00">
                  <c:v>101.64380952380952</c:v>
                </c:pt>
                <c:pt idx="280" formatCode="0.00">
                  <c:v>102.45857142857143</c:v>
                </c:pt>
                <c:pt idx="281" formatCode="0.00">
                  <c:v>103.31523809523812</c:v>
                </c:pt>
                <c:pt idx="282" formatCode="0.00">
                  <c:v>104.08333333333333</c:v>
                </c:pt>
                <c:pt idx="283" formatCode="0.00">
                  <c:v>104.59095238095237</c:v>
                </c:pt>
                <c:pt idx="284" formatCode="0.00">
                  <c:v>105.15428571428572</c:v>
                </c:pt>
                <c:pt idx="285" formatCode="0.00">
                  <c:v>105.92571428571429</c:v>
                </c:pt>
                <c:pt idx="286" formatCode="0.00">
                  <c:v>106.57</c:v>
                </c:pt>
                <c:pt idx="287" formatCode="0.00">
                  <c:v>107.08904761904762</c:v>
                </c:pt>
                <c:pt idx="288" formatCode="0.00">
                  <c:v>107.5895238095238</c:v>
                </c:pt>
                <c:pt idx="289" formatCode="0.00">
                  <c:v>108.09333333333332</c:v>
                </c:pt>
                <c:pt idx="290" formatCode="0.00">
                  <c:v>108.57904761904761</c:v>
                </c:pt>
                <c:pt idx="291" formatCode="0.00">
                  <c:v>109.08428571428571</c:v>
                </c:pt>
                <c:pt idx="292" formatCode="0.00">
                  <c:v>109.59904761904761</c:v>
                </c:pt>
                <c:pt idx="293" formatCode="0.00">
                  <c:v>109.89809523809522</c:v>
                </c:pt>
                <c:pt idx="294" formatCode="0.00">
                  <c:v>110.17428571428569</c:v>
                </c:pt>
                <c:pt idx="295" formatCode="0.00">
                  <c:v>110.48095238095236</c:v>
                </c:pt>
                <c:pt idx="296" formatCode="0.00">
                  <c:v>110.61666666666666</c:v>
                </c:pt>
                <c:pt idx="297" formatCode="0.00">
                  <c:v>110.68095238095236</c:v>
                </c:pt>
                <c:pt idx="298" formatCode="0.00">
                  <c:v>110.68142857142857</c:v>
                </c:pt>
                <c:pt idx="299" formatCode="0.00">
                  <c:v>110.73380952380951</c:v>
                </c:pt>
                <c:pt idx="300" formatCode="0.00">
                  <c:v>110.7404761904762</c:v>
                </c:pt>
                <c:pt idx="301" formatCode="0.00">
                  <c:v>110.63761904761904</c:v>
                </c:pt>
                <c:pt idx="302" formatCode="0.00">
                  <c:v>110.45809523809525</c:v>
                </c:pt>
                <c:pt idx="303" formatCode="0.00">
                  <c:v>110.36428571428571</c:v>
                </c:pt>
                <c:pt idx="304" formatCode="0.00">
                  <c:v>110.50904761904762</c:v>
                </c:pt>
                <c:pt idx="305" formatCode="0.00">
                  <c:v>110.75904761904762</c:v>
                </c:pt>
                <c:pt idx="306" formatCode="0.00">
                  <c:v>110.81000000000002</c:v>
                </c:pt>
                <c:pt idx="307" formatCode="0.00">
                  <c:v>110.89619047619048</c:v>
                </c:pt>
                <c:pt idx="308" formatCode="0.00">
                  <c:v>111.0395238095238</c:v>
                </c:pt>
                <c:pt idx="309" formatCode="0.00">
                  <c:v>111.17095238095237</c:v>
                </c:pt>
                <c:pt idx="310" formatCode="0.00">
                  <c:v>111.20238095238095</c:v>
                </c:pt>
                <c:pt idx="311" formatCode="0.00">
                  <c:v>111.23428571428572</c:v>
                </c:pt>
                <c:pt idx="312" formatCode="0.00">
                  <c:v>111.21285714285713</c:v>
                </c:pt>
                <c:pt idx="313" formatCode="0.00">
                  <c:v>111.27142857142859</c:v>
                </c:pt>
                <c:pt idx="314" formatCode="0.00">
                  <c:v>111.35095238095239</c:v>
                </c:pt>
                <c:pt idx="315" formatCode="0.00">
                  <c:v>111.6304761904762</c:v>
                </c:pt>
                <c:pt idx="316" formatCode="0.00">
                  <c:v>111.87571428571428</c:v>
                </c:pt>
                <c:pt idx="317" formatCode="0.00">
                  <c:v>112.0242857142857</c:v>
                </c:pt>
                <c:pt idx="318" formatCode="0.00">
                  <c:v>112.2842857142857</c:v>
                </c:pt>
                <c:pt idx="319" formatCode="0.00">
                  <c:v>112.43095238095236</c:v>
                </c:pt>
                <c:pt idx="320" formatCode="0.00">
                  <c:v>112.43809523809523</c:v>
                </c:pt>
                <c:pt idx="321" formatCode="0.00">
                  <c:v>112.32238095238095</c:v>
                </c:pt>
                <c:pt idx="322" formatCode="0.00">
                  <c:v>112.1995238095238</c:v>
                </c:pt>
                <c:pt idx="323" formatCode="0.00">
                  <c:v>112.06666666666665</c:v>
                </c:pt>
                <c:pt idx="324" formatCode="0.00">
                  <c:v>111.90285714285713</c:v>
                </c:pt>
                <c:pt idx="325" formatCode="0.00">
                  <c:v>111.66428571428571</c:v>
                </c:pt>
                <c:pt idx="326" formatCode="0.00">
                  <c:v>111.47714285714285</c:v>
                </c:pt>
                <c:pt idx="327" formatCode="0.00">
                  <c:v>111.53380952380951</c:v>
                </c:pt>
                <c:pt idx="328" formatCode="0.00">
                  <c:v>111.50047619047618</c:v>
                </c:pt>
                <c:pt idx="329" formatCode="0.00">
                  <c:v>111.40476190476188</c:v>
                </c:pt>
                <c:pt idx="330" formatCode="0.00">
                  <c:v>111.33999999999999</c:v>
                </c:pt>
                <c:pt idx="331" formatCode="0.00">
                  <c:v>111.26666666666664</c:v>
                </c:pt>
                <c:pt idx="332" formatCode="0.00">
                  <c:v>111.07190476190473</c:v>
                </c:pt>
                <c:pt idx="333" formatCode="0.00">
                  <c:v>110.93904761904761</c:v>
                </c:pt>
                <c:pt idx="334" formatCode="0.00">
                  <c:v>110.91428571428573</c:v>
                </c:pt>
                <c:pt idx="335" formatCode="0.00">
                  <c:v>110.83714285714288</c:v>
                </c:pt>
                <c:pt idx="336" formatCode="0.00">
                  <c:v>110.68523809523811</c:v>
                </c:pt>
                <c:pt idx="337" formatCode="0.00">
                  <c:v>110.54809523809523</c:v>
                </c:pt>
                <c:pt idx="338" formatCode="0.00">
                  <c:v>110.61714285714285</c:v>
                </c:pt>
                <c:pt idx="339" formatCode="0.00">
                  <c:v>110.5204761904762</c:v>
                </c:pt>
                <c:pt idx="340" formatCode="0.00">
                  <c:v>110.47476190476192</c:v>
                </c:pt>
                <c:pt idx="341" formatCode="0.00">
                  <c:v>110.45809523809524</c:v>
                </c:pt>
                <c:pt idx="342" formatCode="0.00">
                  <c:v>110.61476190476192</c:v>
                </c:pt>
                <c:pt idx="343" formatCode="0.00">
                  <c:v>110.97142857142858</c:v>
                </c:pt>
                <c:pt idx="344" formatCode="0.00">
                  <c:v>111.2209523809524</c:v>
                </c:pt>
                <c:pt idx="345" formatCode="0.00">
                  <c:v>111.49619047619048</c:v>
                </c:pt>
                <c:pt idx="346" formatCode="0.00">
                  <c:v>111.74952380952378</c:v>
                </c:pt>
                <c:pt idx="347" formatCode="0.00">
                  <c:v>111.94476190476189</c:v>
                </c:pt>
                <c:pt idx="348" formatCode="0.00">
                  <c:v>111.94809523809523</c:v>
                </c:pt>
                <c:pt idx="349" formatCode="0.00">
                  <c:v>111.95571428571429</c:v>
                </c:pt>
                <c:pt idx="350" formatCode="0.00">
                  <c:v>112.12904761904763</c:v>
                </c:pt>
                <c:pt idx="351" formatCode="0.00">
                  <c:v>112.28999999999999</c:v>
                </c:pt>
                <c:pt idx="352" formatCode="0.00">
                  <c:v>112.39761904761905</c:v>
                </c:pt>
                <c:pt idx="353" formatCode="0.00">
                  <c:v>112.79714285714284</c:v>
                </c:pt>
                <c:pt idx="354" formatCode="0.00">
                  <c:v>113.19666666666664</c:v>
                </c:pt>
                <c:pt idx="355" formatCode="0.00">
                  <c:v>113.41000000000001</c:v>
                </c:pt>
                <c:pt idx="356" formatCode="0.00">
                  <c:v>113.6204761904762</c:v>
                </c:pt>
                <c:pt idx="357" formatCode="0.00">
                  <c:v>113.84904761904764</c:v>
                </c:pt>
                <c:pt idx="358" formatCode="0.00">
                  <c:v>113.83904761904762</c:v>
                </c:pt>
                <c:pt idx="359" formatCode="0.00">
                  <c:v>113.79333333333335</c:v>
                </c:pt>
                <c:pt idx="360" formatCode="0.00">
                  <c:v>114.10666666666668</c:v>
                </c:pt>
                <c:pt idx="361" formatCode="0.00">
                  <c:v>114.32809523809526</c:v>
                </c:pt>
                <c:pt idx="362" formatCode="0.00">
                  <c:v>114.73761904761906</c:v>
                </c:pt>
                <c:pt idx="363" formatCode="0.00">
                  <c:v>114.99523809523812</c:v>
                </c:pt>
                <c:pt idx="364" formatCode="0.00">
                  <c:v>115.02142857142856</c:v>
                </c:pt>
                <c:pt idx="365" formatCode="0.00">
                  <c:v>115.19095238095237</c:v>
                </c:pt>
                <c:pt idx="366" formatCode="0.00">
                  <c:v>115.39285714285714</c:v>
                </c:pt>
                <c:pt idx="367" formatCode="0.00">
                  <c:v>115.6538095238095</c:v>
                </c:pt>
                <c:pt idx="368" formatCode="0.00">
                  <c:v>115.80047619047619</c:v>
                </c:pt>
                <c:pt idx="369" formatCode="0.00">
                  <c:v>116.01190476190479</c:v>
                </c:pt>
                <c:pt idx="370" formatCode="0.00">
                  <c:v>116.27809523809525</c:v>
                </c:pt>
                <c:pt idx="371" formatCode="0.00">
                  <c:v>116.39904761904762</c:v>
                </c:pt>
                <c:pt idx="372" formatCode="0.00">
                  <c:v>116.51333333333332</c:v>
                </c:pt>
                <c:pt idx="373" formatCode="0.00">
                  <c:v>116.74666666666666</c:v>
                </c:pt>
                <c:pt idx="374" formatCode="0.00">
                  <c:v>116.8404761904762</c:v>
                </c:pt>
                <c:pt idx="375" formatCode="0.00">
                  <c:v>117.02523809523811</c:v>
                </c:pt>
                <c:pt idx="376" formatCode="0.00">
                  <c:v>117.17999999999999</c:v>
                </c:pt>
                <c:pt idx="377" formatCode="0.00">
                  <c:v>117.41142857142856</c:v>
                </c:pt>
                <c:pt idx="378" formatCode="0.00">
                  <c:v>117.3942857142857</c:v>
                </c:pt>
                <c:pt idx="379" formatCode="0.00">
                  <c:v>117.57095238095238</c:v>
                </c:pt>
                <c:pt idx="380" formatCode="0.00">
                  <c:v>117.89714285714284</c:v>
                </c:pt>
                <c:pt idx="381" formatCode="0.00">
                  <c:v>118.00809523809522</c:v>
                </c:pt>
                <c:pt idx="382" formatCode="0.00">
                  <c:v>118.19047619047618</c:v>
                </c:pt>
                <c:pt idx="383" formatCode="0.00">
                  <c:v>118.38666666666666</c:v>
                </c:pt>
                <c:pt idx="384" formatCode="0.00">
                  <c:v>118.75428571428571</c:v>
                </c:pt>
                <c:pt idx="385" formatCode="0.00">
                  <c:v>119.00714285714287</c:v>
                </c:pt>
                <c:pt idx="386" formatCode="0.00">
                  <c:v>119.1995238095238</c:v>
                </c:pt>
                <c:pt idx="387" formatCode="0.00">
                  <c:v>119.35142857142856</c:v>
                </c:pt>
                <c:pt idx="388" formatCode="0.00">
                  <c:v>119.61619047619045</c:v>
                </c:pt>
                <c:pt idx="389" formatCode="0.00">
                  <c:v>119.95238095238095</c:v>
                </c:pt>
                <c:pt idx="390" formatCode="0.00">
                  <c:v>120.11619047619045</c:v>
                </c:pt>
                <c:pt idx="391" formatCode="0.00">
                  <c:v>120.26809523809523</c:v>
                </c:pt>
                <c:pt idx="392" formatCode="0.00">
                  <c:v>120.46333333333331</c:v>
                </c:pt>
                <c:pt idx="393" formatCode="0.00">
                  <c:v>120.65666666666664</c:v>
                </c:pt>
                <c:pt idx="394" formatCode="0.00">
                  <c:v>120.8742857142857</c:v>
                </c:pt>
                <c:pt idx="395" formatCode="0.00">
                  <c:v>121.18714285714285</c:v>
                </c:pt>
                <c:pt idx="396" formatCode="0.00">
                  <c:v>120.99333333333331</c:v>
                </c:pt>
                <c:pt idx="397" formatCode="0.00">
                  <c:v>120.21857142857141</c:v>
                </c:pt>
                <c:pt idx="398" formatCode="0.00">
                  <c:v>119.28619047619047</c:v>
                </c:pt>
                <c:pt idx="399" formatCode="0.00">
                  <c:v>118.69285714285715</c:v>
                </c:pt>
                <c:pt idx="400" formatCode="0.00">
                  <c:v>118.04714285714284</c:v>
                </c:pt>
                <c:pt idx="401" formatCode="0.00">
                  <c:v>117.28428571428573</c:v>
                </c:pt>
                <c:pt idx="402" formatCode="0.00">
                  <c:v>116.50333333333334</c:v>
                </c:pt>
                <c:pt idx="403" formatCode="0.00">
                  <c:v>115.66952380952382</c:v>
                </c:pt>
                <c:pt idx="404" formatCode="0.00">
                  <c:v>114.81761904761908</c:v>
                </c:pt>
                <c:pt idx="405" formatCode="0.00">
                  <c:v>113.95952380952383</c:v>
                </c:pt>
                <c:pt idx="406" formatCode="0.00">
                  <c:v>113.46666666666667</c:v>
                </c:pt>
                <c:pt idx="407" formatCode="0.00">
                  <c:v>113.02238095238094</c:v>
                </c:pt>
                <c:pt idx="408" formatCode="0.00">
                  <c:v>112.59857142857143</c:v>
                </c:pt>
                <c:pt idx="409" formatCode="0.00">
                  <c:v>111.92523809523811</c:v>
                </c:pt>
                <c:pt idx="410" formatCode="0.00">
                  <c:v>111.18428571428571</c:v>
                </c:pt>
                <c:pt idx="411" formatCode="0.00">
                  <c:v>110.55333333333331</c:v>
                </c:pt>
                <c:pt idx="412" formatCode="0.00">
                  <c:v>110.07</c:v>
                </c:pt>
                <c:pt idx="413" formatCode="0.00">
                  <c:v>109.58095238095237</c:v>
                </c:pt>
                <c:pt idx="414" formatCode="0.00">
                  <c:v>109.17714285714283</c:v>
                </c:pt>
                <c:pt idx="415" formatCode="0.00">
                  <c:v>108.73666666666664</c:v>
                </c:pt>
                <c:pt idx="416" formatCode="0.00">
                  <c:v>108.16285714285715</c:v>
                </c:pt>
                <c:pt idx="417" formatCode="0.00">
                  <c:v>108.15142857142858</c:v>
                </c:pt>
                <c:pt idx="418" formatCode="0.00">
                  <c:v>108.52238095238097</c:v>
                </c:pt>
                <c:pt idx="419" formatCode="0.00">
                  <c:v>109.01619047619049</c:v>
                </c:pt>
                <c:pt idx="420" formatCode="0.00">
                  <c:v>109.27285714285716</c:v>
                </c:pt>
                <c:pt idx="421" formatCode="0.00">
                  <c:v>109.5052380952381</c:v>
                </c:pt>
                <c:pt idx="422" formatCode="0.00">
                  <c:v>109.71476190476191</c:v>
                </c:pt>
                <c:pt idx="423" formatCode="0.00">
                  <c:v>109.81190476190477</c:v>
                </c:pt>
                <c:pt idx="424" formatCode="0.00">
                  <c:v>110.08047619047618</c:v>
                </c:pt>
                <c:pt idx="425" formatCode="0.00">
                  <c:v>110.44999999999999</c:v>
                </c:pt>
                <c:pt idx="426" formatCode="0.00">
                  <c:v>110.85047619047617</c:v>
                </c:pt>
                <c:pt idx="427" formatCode="0.00">
                  <c:v>111.15190476190475</c:v>
                </c:pt>
                <c:pt idx="428" formatCode="0.00">
                  <c:v>111.47523809523807</c:v>
                </c:pt>
                <c:pt idx="429" formatCode="0.00">
                  <c:v>111.75809523809524</c:v>
                </c:pt>
                <c:pt idx="430" formatCode="0.00">
                  <c:v>112.31857142857143</c:v>
                </c:pt>
                <c:pt idx="431" formatCode="0.00">
                  <c:v>113.04238095238097</c:v>
                </c:pt>
                <c:pt idx="432" formatCode="0.00">
                  <c:v>113.8404761904762</c:v>
                </c:pt>
                <c:pt idx="433" formatCode="0.00">
                  <c:v>114.48904761904764</c:v>
                </c:pt>
                <c:pt idx="434" formatCode="0.00">
                  <c:v>115.09095238095242</c:v>
                </c:pt>
                <c:pt idx="435" formatCode="0.00">
                  <c:v>115.65857142857146</c:v>
                </c:pt>
                <c:pt idx="436" formatCode="0.00">
                  <c:v>116.25000000000003</c:v>
                </c:pt>
                <c:pt idx="437" formatCode="0.00">
                  <c:v>116.8047619047619</c:v>
                </c:pt>
                <c:pt idx="438" formatCode="0.00">
                  <c:v>117.57999999999997</c:v>
                </c:pt>
                <c:pt idx="439" formatCode="0.00">
                  <c:v>118.59809523809521</c:v>
                </c:pt>
                <c:pt idx="440" formatCode="0.00">
                  <c:v>119.63761904761904</c:v>
                </c:pt>
                <c:pt idx="441" formatCode="0.00">
                  <c:v>120.8985714285714</c:v>
                </c:pt>
                <c:pt idx="442" formatCode="0.00">
                  <c:v>122.14714285714284</c:v>
                </c:pt>
                <c:pt idx="443" formatCode="0.00">
                  <c:v>123.50476190476188</c:v>
                </c:pt>
                <c:pt idx="444" formatCode="0.00">
                  <c:v>124.9942857142857</c:v>
                </c:pt>
                <c:pt idx="445" formatCode="0.00">
                  <c:v>126.38714285714283</c:v>
                </c:pt>
                <c:pt idx="446" formatCode="0.00">
                  <c:v>127.71285714285713</c:v>
                </c:pt>
                <c:pt idx="447" formatCode="0.00">
                  <c:v>128.99761904761905</c:v>
                </c:pt>
                <c:pt idx="448" formatCode="0.00">
                  <c:v>130.15904761904764</c:v>
                </c:pt>
                <c:pt idx="449" formatCode="0.00">
                  <c:v>131.35238095238097</c:v>
                </c:pt>
                <c:pt idx="450" formatCode="0.00">
                  <c:v>132.6685714285714</c:v>
                </c:pt>
                <c:pt idx="451" formatCode="0.00">
                  <c:v>133.78238095238092</c:v>
                </c:pt>
                <c:pt idx="452" formatCode="0.00">
                  <c:v>134.74809523809523</c:v>
                </c:pt>
                <c:pt idx="453" formatCode="0.00">
                  <c:v>135.63904761904763</c:v>
                </c:pt>
                <c:pt idx="454" formatCode="0.00">
                  <c:v>136.5157142857143</c:v>
                </c:pt>
                <c:pt idx="455" formatCode="0.00">
                  <c:v>137.55190476190475</c:v>
                </c:pt>
                <c:pt idx="456" formatCode="0.00">
                  <c:v>138.38952380952381</c:v>
                </c:pt>
                <c:pt idx="457" formatCode="0.00">
                  <c:v>139.2957142857143</c:v>
                </c:pt>
                <c:pt idx="458" formatCode="0.00">
                  <c:v>140.30095238095242</c:v>
                </c:pt>
                <c:pt idx="459" formatCode="0.00">
                  <c:v>140.96047619047619</c:v>
                </c:pt>
                <c:pt idx="460" formatCode="0.00">
                  <c:v>141.46333333333337</c:v>
                </c:pt>
                <c:pt idx="461" formatCode="0.00">
                  <c:v>141.92238095238099</c:v>
                </c:pt>
                <c:pt idx="462" formatCode="0.00">
                  <c:v>142.11761904761903</c:v>
                </c:pt>
                <c:pt idx="463" formatCode="0.00">
                  <c:v>142.8342857142857</c:v>
                </c:pt>
                <c:pt idx="464" formatCode="0.00">
                  <c:v>144.14714285714285</c:v>
                </c:pt>
                <c:pt idx="465" formatCode="0.00">
                  <c:v>145.18523809523808</c:v>
                </c:pt>
                <c:pt idx="466" formatCode="0.00">
                  <c:v>146.33190476190475</c:v>
                </c:pt>
                <c:pt idx="467" formatCode="0.00">
                  <c:v>147.59571428571428</c:v>
                </c:pt>
                <c:pt idx="468" formatCode="0.00">
                  <c:v>148.66142857142856</c:v>
                </c:pt>
                <c:pt idx="469" formatCode="0.00">
                  <c:v>149.74666666666667</c:v>
                </c:pt>
                <c:pt idx="470" formatCode="0.00">
                  <c:v>150.76857142857145</c:v>
                </c:pt>
                <c:pt idx="471" formatCode="0.00">
                  <c:v>151.64666666666668</c:v>
                </c:pt>
                <c:pt idx="472" formatCode="0.00">
                  <c:v>152.56571428571431</c:v>
                </c:pt>
                <c:pt idx="473" formatCode="0.00">
                  <c:v>153.68428571428572</c:v>
                </c:pt>
                <c:pt idx="474" formatCode="0.00">
                  <c:v>154.58666666666667</c:v>
                </c:pt>
                <c:pt idx="475" formatCode="0.00">
                  <c:v>155.60952380952381</c:v>
                </c:pt>
                <c:pt idx="476" formatCode="0.00">
                  <c:v>156.62238095238095</c:v>
                </c:pt>
                <c:pt idx="477" formatCode="0.00">
                  <c:v>158.12761904761905</c:v>
                </c:pt>
                <c:pt idx="478" formatCode="0.00">
                  <c:v>159.59428571428566</c:v>
                </c:pt>
                <c:pt idx="479" formatCode="0.00">
                  <c:v>160.91952380952375</c:v>
                </c:pt>
                <c:pt idx="480" formatCode="0.00">
                  <c:v>162.30857142857141</c:v>
                </c:pt>
                <c:pt idx="481" formatCode="0.00">
                  <c:v>163.6933333333333</c:v>
                </c:pt>
                <c:pt idx="482" formatCode="0.00">
                  <c:v>165.21714285714285</c:v>
                </c:pt>
                <c:pt idx="483" formatCode="0.00">
                  <c:v>166.89809523809521</c:v>
                </c:pt>
                <c:pt idx="484" formatCode="0.00">
                  <c:v>168.15809523809523</c:v>
                </c:pt>
                <c:pt idx="485" formatCode="0.00">
                  <c:v>168.83333333333331</c:v>
                </c:pt>
                <c:pt idx="486" formatCode="0.00">
                  <c:v>169.43571428571428</c:v>
                </c:pt>
                <c:pt idx="487" formatCode="0.00">
                  <c:v>170.04095238095238</c:v>
                </c:pt>
                <c:pt idx="488" formatCode="0.00">
                  <c:v>170.6057142857143</c:v>
                </c:pt>
                <c:pt idx="489" formatCode="0.00">
                  <c:v>171.20857142857142</c:v>
                </c:pt>
                <c:pt idx="490" formatCode="0.00">
                  <c:v>171.78428571428569</c:v>
                </c:pt>
                <c:pt idx="491" formatCode="0.00">
                  <c:v>172.4433333333333</c:v>
                </c:pt>
                <c:pt idx="492" formatCode="0.00">
                  <c:v>173.04761904761904</c:v>
                </c:pt>
                <c:pt idx="493" formatCode="0.00">
                  <c:v>173.19666666666666</c:v>
                </c:pt>
                <c:pt idx="494" formatCode="0.00">
                  <c:v>173.26238095238097</c:v>
                </c:pt>
                <c:pt idx="495" formatCode="0.00">
                  <c:v>173.65000000000003</c:v>
                </c:pt>
                <c:pt idx="496" formatCode="0.00">
                  <c:v>173.96476190476193</c:v>
                </c:pt>
                <c:pt idx="497" formatCode="0.00">
                  <c:v>174.31190476190477</c:v>
                </c:pt>
                <c:pt idx="498" formatCode="0.00">
                  <c:v>174.29619047619047</c:v>
                </c:pt>
                <c:pt idx="499" formatCode="0.00">
                  <c:v>174.04095238095243</c:v>
                </c:pt>
                <c:pt idx="500" formatCode="0.00">
                  <c:v>173.69142857142865</c:v>
                </c:pt>
                <c:pt idx="501" formatCode="0.00">
                  <c:v>173.22142857142859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CA-477C-8FC3-1BEFBA4C3EB0}"/>
            </c:ext>
          </c:extLst>
        </c:ser>
        <c:ser>
          <c:idx val="2"/>
          <c:order val="2"/>
          <c:tx>
            <c:strRef>
              <c:f>'Moving Avgs'!$E$2</c:f>
              <c:strCache>
                <c:ptCount val="1"/>
                <c:pt idx="0">
                  <c:v>MA 50d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46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88A0-446B-B45B-EF2D1F3CF33B}"/>
              </c:ext>
            </c:extLst>
          </c:dPt>
          <c:cat>
            <c:numRef>
              <c:f>'Moving Avgs'!$B$3:$B$2518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'Moving Avgs'!$E$3:$E$2518</c:f>
              <c:numCache>
                <c:formatCode>General</c:formatCode>
                <c:ptCount val="2516"/>
                <c:pt idx="50" formatCode="0.00">
                  <c:v>68.635098039215691</c:v>
                </c:pt>
                <c:pt idx="51" formatCode="0.00">
                  <c:v>68.511960784313743</c:v>
                </c:pt>
                <c:pt idx="52" formatCode="0.00">
                  <c:v>68.363921568627461</c:v>
                </c:pt>
                <c:pt idx="53" formatCode="0.00">
                  <c:v>68.320000000000007</c:v>
                </c:pt>
                <c:pt idx="54" formatCode="0.00">
                  <c:v>68.214117647058828</c:v>
                </c:pt>
                <c:pt idx="55" formatCode="0.00">
                  <c:v>68.064705882352953</c:v>
                </c:pt>
                <c:pt idx="56" formatCode="0.00">
                  <c:v>67.888627450980394</c:v>
                </c:pt>
                <c:pt idx="57" formatCode="0.00">
                  <c:v>67.717450980392158</c:v>
                </c:pt>
                <c:pt idx="58" formatCode="0.00">
                  <c:v>67.534313725490193</c:v>
                </c:pt>
                <c:pt idx="59" formatCode="0.00">
                  <c:v>67.356862745098042</c:v>
                </c:pt>
                <c:pt idx="60" formatCode="0.00">
                  <c:v>67.207058823529408</c:v>
                </c:pt>
                <c:pt idx="61" formatCode="0.00">
                  <c:v>67.111568627450978</c:v>
                </c:pt>
                <c:pt idx="62" formatCode="0.00">
                  <c:v>67.045294117647046</c:v>
                </c:pt>
                <c:pt idx="63" formatCode="0.00">
                  <c:v>66.948627450980382</c:v>
                </c:pt>
                <c:pt idx="64" formatCode="0.00">
                  <c:v>66.802745098039196</c:v>
                </c:pt>
                <c:pt idx="65" formatCode="0.00">
                  <c:v>66.668823529411753</c:v>
                </c:pt>
                <c:pt idx="66" formatCode="0.00">
                  <c:v>66.556078431372526</c:v>
                </c:pt>
                <c:pt idx="67" formatCode="0.00">
                  <c:v>66.412941176470568</c:v>
                </c:pt>
                <c:pt idx="68" formatCode="0.00">
                  <c:v>66.251372549019578</c:v>
                </c:pt>
                <c:pt idx="69" formatCode="0.00">
                  <c:v>66.16392156862743</c:v>
                </c:pt>
                <c:pt idx="70" formatCode="0.00">
                  <c:v>66.050784313725487</c:v>
                </c:pt>
                <c:pt idx="71" formatCode="0.00">
                  <c:v>65.908235294117617</c:v>
                </c:pt>
                <c:pt idx="72" formatCode="0.00">
                  <c:v>65.774705882352933</c:v>
                </c:pt>
                <c:pt idx="73" formatCode="0.00">
                  <c:v>65.625686274509789</c:v>
                </c:pt>
                <c:pt idx="74" formatCode="0.00">
                  <c:v>65.471764705882336</c:v>
                </c:pt>
                <c:pt idx="75" formatCode="0.00">
                  <c:v>65.27941176470587</c:v>
                </c:pt>
                <c:pt idx="76" formatCode="0.00">
                  <c:v>65.071764705882345</c:v>
                </c:pt>
                <c:pt idx="77" formatCode="0.00">
                  <c:v>64.939019607843136</c:v>
                </c:pt>
                <c:pt idx="78" formatCode="0.00">
                  <c:v>64.75705882352942</c:v>
                </c:pt>
                <c:pt idx="79" formatCode="0.00">
                  <c:v>64.592745098039231</c:v>
                </c:pt>
                <c:pt idx="80" formatCode="0.00">
                  <c:v>64.430588235294138</c:v>
                </c:pt>
                <c:pt idx="81" formatCode="0.00">
                  <c:v>64.259803921568647</c:v>
                </c:pt>
                <c:pt idx="82" formatCode="0.00">
                  <c:v>64.047450980392185</c:v>
                </c:pt>
                <c:pt idx="83" formatCode="0.00">
                  <c:v>63.841372549019624</c:v>
                </c:pt>
                <c:pt idx="84" formatCode="0.00">
                  <c:v>63.619607843137281</c:v>
                </c:pt>
                <c:pt idx="85" formatCode="0.00">
                  <c:v>63.428627450980422</c:v>
                </c:pt>
                <c:pt idx="86" formatCode="0.00">
                  <c:v>63.244705882352967</c:v>
                </c:pt>
                <c:pt idx="87" formatCode="0.00">
                  <c:v>63.0758823529412</c:v>
                </c:pt>
                <c:pt idx="88" formatCode="0.00">
                  <c:v>62.942941176470612</c:v>
                </c:pt>
                <c:pt idx="89" formatCode="0.00">
                  <c:v>62.802156862745115</c:v>
                </c:pt>
                <c:pt idx="90" formatCode="0.00">
                  <c:v>62.617254901960806</c:v>
                </c:pt>
                <c:pt idx="91" formatCode="0.00">
                  <c:v>62.43686274509804</c:v>
                </c:pt>
                <c:pt idx="92" formatCode="0.00">
                  <c:v>62.219803921568634</c:v>
                </c:pt>
                <c:pt idx="93" formatCode="0.00">
                  <c:v>62.040980392156868</c:v>
                </c:pt>
                <c:pt idx="94" formatCode="0.00">
                  <c:v>61.894705882352937</c:v>
                </c:pt>
                <c:pt idx="95" formatCode="0.00">
                  <c:v>61.749999999999993</c:v>
                </c:pt>
                <c:pt idx="96" formatCode="0.00">
                  <c:v>61.723137254901943</c:v>
                </c:pt>
                <c:pt idx="97" formatCode="0.00">
                  <c:v>61.802156862745086</c:v>
                </c:pt>
                <c:pt idx="98" formatCode="0.00">
                  <c:v>61.890392156862745</c:v>
                </c:pt>
                <c:pt idx="99" formatCode="0.00">
                  <c:v>61.978039215686266</c:v>
                </c:pt>
                <c:pt idx="100" formatCode="0.00">
                  <c:v>62.13117647058823</c:v>
                </c:pt>
                <c:pt idx="101" formatCode="0.00">
                  <c:v>62.2886274509804</c:v>
                </c:pt>
                <c:pt idx="102" formatCode="0.00">
                  <c:v>62.490980392156864</c:v>
                </c:pt>
                <c:pt idx="103" formatCode="0.00">
                  <c:v>62.710392156862746</c:v>
                </c:pt>
                <c:pt idx="104" formatCode="0.00">
                  <c:v>62.886666666666663</c:v>
                </c:pt>
                <c:pt idx="105" formatCode="0.00">
                  <c:v>63.113529411764695</c:v>
                </c:pt>
                <c:pt idx="106" formatCode="0.00">
                  <c:v>63.372941176470576</c:v>
                </c:pt>
                <c:pt idx="107" formatCode="0.00">
                  <c:v>63.648235294117647</c:v>
                </c:pt>
                <c:pt idx="108" formatCode="0.00">
                  <c:v>63.91882352941176</c:v>
                </c:pt>
                <c:pt idx="109" formatCode="0.00">
                  <c:v>64.19098039215686</c:v>
                </c:pt>
                <c:pt idx="110" formatCode="0.00">
                  <c:v>64.445490196078424</c:v>
                </c:pt>
                <c:pt idx="111" formatCode="0.00">
                  <c:v>64.730980392156852</c:v>
                </c:pt>
                <c:pt idx="112" formatCode="0.00">
                  <c:v>64.985686274509803</c:v>
                </c:pt>
                <c:pt idx="113" formatCode="0.00">
                  <c:v>65.279607843137256</c:v>
                </c:pt>
                <c:pt idx="114" formatCode="0.00">
                  <c:v>65.572549019607834</c:v>
                </c:pt>
                <c:pt idx="115" formatCode="0.00">
                  <c:v>65.86666666666666</c:v>
                </c:pt>
                <c:pt idx="116" formatCode="0.00">
                  <c:v>66.171372549019608</c:v>
                </c:pt>
                <c:pt idx="117" formatCode="0.00">
                  <c:v>66.426666666666648</c:v>
                </c:pt>
                <c:pt idx="118" formatCode="0.00">
                  <c:v>66.620196078431363</c:v>
                </c:pt>
                <c:pt idx="119" formatCode="0.00">
                  <c:v>66.837647058823521</c:v>
                </c:pt>
                <c:pt idx="120" formatCode="0.00">
                  <c:v>67.032941176470587</c:v>
                </c:pt>
                <c:pt idx="121" formatCode="0.00">
                  <c:v>67.231568627450983</c:v>
                </c:pt>
                <c:pt idx="122" formatCode="0.00">
                  <c:v>67.438627450980377</c:v>
                </c:pt>
                <c:pt idx="123" formatCode="0.00">
                  <c:v>67.663529411764699</c:v>
                </c:pt>
                <c:pt idx="124" formatCode="0.00">
                  <c:v>67.88450980392156</c:v>
                </c:pt>
                <c:pt idx="125" formatCode="0.00">
                  <c:v>68.114705882352951</c:v>
                </c:pt>
                <c:pt idx="126" formatCode="0.00">
                  <c:v>68.32980392156864</c:v>
                </c:pt>
                <c:pt idx="127" formatCode="0.00">
                  <c:v>68.579019607843151</c:v>
                </c:pt>
                <c:pt idx="128" formatCode="0.00">
                  <c:v>68.856862745098056</c:v>
                </c:pt>
                <c:pt idx="129" formatCode="0.00">
                  <c:v>69.181960784313745</c:v>
                </c:pt>
                <c:pt idx="130" formatCode="0.00">
                  <c:v>69.481960784313742</c:v>
                </c:pt>
                <c:pt idx="131" formatCode="0.00">
                  <c:v>69.818431372549028</c:v>
                </c:pt>
                <c:pt idx="132" formatCode="0.00">
                  <c:v>70.143333333333345</c:v>
                </c:pt>
                <c:pt idx="133" formatCode="0.00">
                  <c:v>70.529215686274526</c:v>
                </c:pt>
                <c:pt idx="134" formatCode="0.00">
                  <c:v>70.951372549019638</c:v>
                </c:pt>
                <c:pt idx="135" formatCode="0.00">
                  <c:v>71.418627450980409</c:v>
                </c:pt>
                <c:pt idx="136" formatCode="0.00">
                  <c:v>71.831372549019633</c:v>
                </c:pt>
                <c:pt idx="137" formatCode="0.00">
                  <c:v>72.203137254901975</c:v>
                </c:pt>
                <c:pt idx="138" formatCode="0.00">
                  <c:v>72.567450980392181</c:v>
                </c:pt>
                <c:pt idx="139" formatCode="0.00">
                  <c:v>72.910980392156887</c:v>
                </c:pt>
                <c:pt idx="140" formatCode="0.00">
                  <c:v>73.25843137254904</c:v>
                </c:pt>
                <c:pt idx="141" formatCode="0.00">
                  <c:v>73.615294117647082</c:v>
                </c:pt>
                <c:pt idx="142" formatCode="0.00">
                  <c:v>73.980588235294135</c:v>
                </c:pt>
                <c:pt idx="143" formatCode="0.00">
                  <c:v>74.366274509803944</c:v>
                </c:pt>
                <c:pt idx="144" formatCode="0.00">
                  <c:v>74.72980392156866</c:v>
                </c:pt>
                <c:pt idx="145" formatCode="0.00">
                  <c:v>75.074705882352973</c:v>
                </c:pt>
                <c:pt idx="146" formatCode="0.00">
                  <c:v>75.507647058823551</c:v>
                </c:pt>
                <c:pt idx="147" formatCode="0.00">
                  <c:v>75.902549019607861</c:v>
                </c:pt>
                <c:pt idx="148" formatCode="0.00">
                  <c:v>76.332941176470598</c:v>
                </c:pt>
                <c:pt idx="149" formatCode="0.00">
                  <c:v>76.71549019607842</c:v>
                </c:pt>
                <c:pt idx="150" formatCode="0.00">
                  <c:v>77.058039215686264</c:v>
                </c:pt>
                <c:pt idx="151" formatCode="0.00">
                  <c:v>77.375294117647044</c:v>
                </c:pt>
                <c:pt idx="152" formatCode="0.00">
                  <c:v>77.662156862745064</c:v>
                </c:pt>
                <c:pt idx="153" formatCode="0.00">
                  <c:v>77.958431372549001</c:v>
                </c:pt>
                <c:pt idx="154" formatCode="0.00">
                  <c:v>78.203921568627436</c:v>
                </c:pt>
                <c:pt idx="155" formatCode="0.00">
                  <c:v>78.410980392156858</c:v>
                </c:pt>
                <c:pt idx="156" formatCode="0.00">
                  <c:v>78.581568627450963</c:v>
                </c:pt>
                <c:pt idx="157" formatCode="0.00">
                  <c:v>78.782156862745083</c:v>
                </c:pt>
                <c:pt idx="158" formatCode="0.00">
                  <c:v>78.977647058823507</c:v>
                </c:pt>
                <c:pt idx="159" formatCode="0.00">
                  <c:v>79.149803921568619</c:v>
                </c:pt>
                <c:pt idx="160" formatCode="0.00">
                  <c:v>79.347450980392139</c:v>
                </c:pt>
                <c:pt idx="161" formatCode="0.00">
                  <c:v>79.521568627450961</c:v>
                </c:pt>
                <c:pt idx="162" formatCode="0.00">
                  <c:v>79.661568627450961</c:v>
                </c:pt>
                <c:pt idx="163" formatCode="0.00">
                  <c:v>79.808431372549009</c:v>
                </c:pt>
                <c:pt idx="164" formatCode="0.00">
                  <c:v>79.956862745098022</c:v>
                </c:pt>
                <c:pt idx="165" formatCode="0.00">
                  <c:v>80.114117647058805</c:v>
                </c:pt>
                <c:pt idx="166" formatCode="0.00">
                  <c:v>80.328627450980377</c:v>
                </c:pt>
                <c:pt idx="167" formatCode="0.00">
                  <c:v>80.525294117647036</c:v>
                </c:pt>
                <c:pt idx="168" formatCode="0.00">
                  <c:v>80.797843137254901</c:v>
                </c:pt>
                <c:pt idx="169" formatCode="0.00">
                  <c:v>81.07352941176471</c:v>
                </c:pt>
                <c:pt idx="170" formatCode="0.00">
                  <c:v>81.337254901960776</c:v>
                </c:pt>
                <c:pt idx="171" formatCode="0.00">
                  <c:v>81.594117647058809</c:v>
                </c:pt>
                <c:pt idx="172" formatCode="0.00">
                  <c:v>81.858039215686276</c:v>
                </c:pt>
                <c:pt idx="173" formatCode="0.00">
                  <c:v>82.139411764705898</c:v>
                </c:pt>
                <c:pt idx="174" formatCode="0.00">
                  <c:v>82.409803921568638</c:v>
                </c:pt>
                <c:pt idx="175" formatCode="0.00">
                  <c:v>82.686274509803923</c:v>
                </c:pt>
                <c:pt idx="176" formatCode="0.00">
                  <c:v>82.995098039215691</c:v>
                </c:pt>
                <c:pt idx="177" formatCode="0.00">
                  <c:v>83.339215686274514</c:v>
                </c:pt>
                <c:pt idx="178" formatCode="0.00">
                  <c:v>83.646078431372558</c:v>
                </c:pt>
                <c:pt idx="179" formatCode="0.00">
                  <c:v>83.964117647058842</c:v>
                </c:pt>
                <c:pt idx="180" formatCode="0.00">
                  <c:v>84.208235294117657</c:v>
                </c:pt>
                <c:pt idx="181" formatCode="0.00">
                  <c:v>84.459607843137263</c:v>
                </c:pt>
                <c:pt idx="182" formatCode="0.00">
                  <c:v>84.6935294117647</c:v>
                </c:pt>
                <c:pt idx="183" formatCode="0.00">
                  <c:v>84.881568627450974</c:v>
                </c:pt>
                <c:pt idx="184" formatCode="0.00">
                  <c:v>85.050392156862742</c:v>
                </c:pt>
                <c:pt idx="185" formatCode="0.00">
                  <c:v>85.219803921568626</c:v>
                </c:pt>
                <c:pt idx="186" formatCode="0.00">
                  <c:v>85.374509803921569</c:v>
                </c:pt>
                <c:pt idx="187" formatCode="0.00">
                  <c:v>85.531764705882367</c:v>
                </c:pt>
                <c:pt idx="188" formatCode="0.00">
                  <c:v>85.644901960784338</c:v>
                </c:pt>
                <c:pt idx="189" formatCode="0.00">
                  <c:v>85.784705882352966</c:v>
                </c:pt>
                <c:pt idx="190" formatCode="0.00">
                  <c:v>85.930196078431379</c:v>
                </c:pt>
                <c:pt idx="191" formatCode="0.00">
                  <c:v>86.109215686274524</c:v>
                </c:pt>
                <c:pt idx="192" formatCode="0.00">
                  <c:v>86.275294117647064</c:v>
                </c:pt>
                <c:pt idx="193" formatCode="0.00">
                  <c:v>86.431764705882344</c:v>
                </c:pt>
                <c:pt idx="194" formatCode="0.00">
                  <c:v>86.580392156862729</c:v>
                </c:pt>
                <c:pt idx="195" formatCode="0.00">
                  <c:v>86.697843137254893</c:v>
                </c:pt>
                <c:pt idx="196" formatCode="0.00">
                  <c:v>86.82</c:v>
                </c:pt>
                <c:pt idx="197" formatCode="0.00">
                  <c:v>86.845882352941189</c:v>
                </c:pt>
                <c:pt idx="198" formatCode="0.00">
                  <c:v>86.88450980392156</c:v>
                </c:pt>
                <c:pt idx="199" formatCode="0.00">
                  <c:v>86.903725490196067</c:v>
                </c:pt>
                <c:pt idx="200" formatCode="0.00">
                  <c:v>86.92137254901958</c:v>
                </c:pt>
                <c:pt idx="201" formatCode="0.00">
                  <c:v>86.934313725490171</c:v>
                </c:pt>
                <c:pt idx="202" formatCode="0.00">
                  <c:v>86.958235294117614</c:v>
                </c:pt>
                <c:pt idx="203" formatCode="0.00">
                  <c:v>87.009019607843115</c:v>
                </c:pt>
                <c:pt idx="204" formatCode="0.00">
                  <c:v>86.998039215686248</c:v>
                </c:pt>
                <c:pt idx="205" formatCode="0.00">
                  <c:v>87.007843137254895</c:v>
                </c:pt>
                <c:pt idx="206" formatCode="0.00">
                  <c:v>87.009607843137246</c:v>
                </c:pt>
                <c:pt idx="207" formatCode="0.00">
                  <c:v>87.028431372549036</c:v>
                </c:pt>
                <c:pt idx="208" formatCode="0.00">
                  <c:v>86.955490196078443</c:v>
                </c:pt>
                <c:pt idx="209" formatCode="0.00">
                  <c:v>86.99666666666667</c:v>
                </c:pt>
                <c:pt idx="210" formatCode="0.00">
                  <c:v>87.047450980392142</c:v>
                </c:pt>
                <c:pt idx="211" formatCode="0.00">
                  <c:v>87.086078431372542</c:v>
                </c:pt>
                <c:pt idx="212" formatCode="0.00">
                  <c:v>87.098431372548987</c:v>
                </c:pt>
                <c:pt idx="213" formatCode="0.00">
                  <c:v>87.121960784313714</c:v>
                </c:pt>
                <c:pt idx="214" formatCode="0.00">
                  <c:v>87.144117647058835</c:v>
                </c:pt>
                <c:pt idx="215" formatCode="0.00">
                  <c:v>87.130196078431382</c:v>
                </c:pt>
                <c:pt idx="216" formatCode="0.00">
                  <c:v>87.127450980392169</c:v>
                </c:pt>
                <c:pt idx="217" formatCode="0.00">
                  <c:v>87.095686274509831</c:v>
                </c:pt>
                <c:pt idx="218" formatCode="0.00">
                  <c:v>87.120000000000019</c:v>
                </c:pt>
                <c:pt idx="219" formatCode="0.00">
                  <c:v>87.084705882352935</c:v>
                </c:pt>
                <c:pt idx="220" formatCode="0.00">
                  <c:v>87.071764705882345</c:v>
                </c:pt>
                <c:pt idx="221" formatCode="0.00">
                  <c:v>87.066274509803918</c:v>
                </c:pt>
                <c:pt idx="222" formatCode="0.00">
                  <c:v>87.075294117647047</c:v>
                </c:pt>
                <c:pt idx="223" formatCode="0.00">
                  <c:v>87.062745098039215</c:v>
                </c:pt>
                <c:pt idx="224" formatCode="0.00">
                  <c:v>87.063529411764705</c:v>
                </c:pt>
                <c:pt idx="225" formatCode="0.00">
                  <c:v>87.074117647058813</c:v>
                </c:pt>
                <c:pt idx="226" formatCode="0.00">
                  <c:v>87.061176470588236</c:v>
                </c:pt>
                <c:pt idx="227" formatCode="0.00">
                  <c:v>87.0386274509804</c:v>
                </c:pt>
                <c:pt idx="228" formatCode="0.00">
                  <c:v>87.042745098039219</c:v>
                </c:pt>
                <c:pt idx="229" formatCode="0.00">
                  <c:v>87.04941176470588</c:v>
                </c:pt>
                <c:pt idx="230" formatCode="0.00">
                  <c:v>87.062745098039215</c:v>
                </c:pt>
                <c:pt idx="231" formatCode="0.00">
                  <c:v>87.051960784313721</c:v>
                </c:pt>
                <c:pt idx="232" formatCode="0.00">
                  <c:v>87.050392156862728</c:v>
                </c:pt>
                <c:pt idx="233" formatCode="0.00">
                  <c:v>87.012941176470562</c:v>
                </c:pt>
                <c:pt idx="234" formatCode="0.00">
                  <c:v>87.030980392156849</c:v>
                </c:pt>
                <c:pt idx="235" formatCode="0.00">
                  <c:v>87.080784313725488</c:v>
                </c:pt>
                <c:pt idx="236" formatCode="0.00">
                  <c:v>87.097254901960767</c:v>
                </c:pt>
                <c:pt idx="237" formatCode="0.00">
                  <c:v>87.165294117647051</c:v>
                </c:pt>
                <c:pt idx="238" formatCode="0.00">
                  <c:v>87.217450980392144</c:v>
                </c:pt>
                <c:pt idx="239" formatCode="0.00">
                  <c:v>87.346274509803933</c:v>
                </c:pt>
                <c:pt idx="240" formatCode="0.00">
                  <c:v>87.473921568627446</c:v>
                </c:pt>
                <c:pt idx="241" formatCode="0.00">
                  <c:v>87.58176470588235</c:v>
                </c:pt>
                <c:pt idx="242" formatCode="0.00">
                  <c:v>87.663921568627458</c:v>
                </c:pt>
                <c:pt idx="243" formatCode="0.00">
                  <c:v>87.712745098039221</c:v>
                </c:pt>
                <c:pt idx="244" formatCode="0.00">
                  <c:v>87.752156862745124</c:v>
                </c:pt>
                <c:pt idx="245" formatCode="0.00">
                  <c:v>87.797058823529454</c:v>
                </c:pt>
                <c:pt idx="246" formatCode="0.00">
                  <c:v>87.888039215686305</c:v>
                </c:pt>
                <c:pt idx="247" formatCode="0.00">
                  <c:v>87.997843137254932</c:v>
                </c:pt>
                <c:pt idx="248" formatCode="0.00">
                  <c:v>88.135490196078464</c:v>
                </c:pt>
                <c:pt idx="249" formatCode="0.00">
                  <c:v>88.235098039215714</c:v>
                </c:pt>
                <c:pt idx="250" formatCode="0.00">
                  <c:v>88.315098039215712</c:v>
                </c:pt>
                <c:pt idx="251" formatCode="0.00">
                  <c:v>88.487450980392182</c:v>
                </c:pt>
                <c:pt idx="252" formatCode="0.00">
                  <c:v>88.731372549019653</c:v>
                </c:pt>
                <c:pt idx="253" formatCode="0.00">
                  <c:v>88.968823529411793</c:v>
                </c:pt>
                <c:pt idx="254" formatCode="0.00">
                  <c:v>89.209803921568664</c:v>
                </c:pt>
                <c:pt idx="255" formatCode="0.00">
                  <c:v>89.48941176470592</c:v>
                </c:pt>
                <c:pt idx="256" formatCode="0.00">
                  <c:v>89.797254901960812</c:v>
                </c:pt>
                <c:pt idx="257" formatCode="0.00">
                  <c:v>90.091176470588266</c:v>
                </c:pt>
                <c:pt idx="258" formatCode="0.00">
                  <c:v>90.390196078431401</c:v>
                </c:pt>
                <c:pt idx="259" formatCode="0.00">
                  <c:v>90.74352941176474</c:v>
                </c:pt>
                <c:pt idx="260" formatCode="0.00">
                  <c:v>90.98686274509808</c:v>
                </c:pt>
                <c:pt idx="261" formatCode="0.00">
                  <c:v>91.231176470588252</c:v>
                </c:pt>
                <c:pt idx="262" formatCode="0.00">
                  <c:v>91.503921568627447</c:v>
                </c:pt>
                <c:pt idx="263" formatCode="0.00">
                  <c:v>91.784313725490193</c:v>
                </c:pt>
                <c:pt idx="264" formatCode="0.00">
                  <c:v>91.999215686274511</c:v>
                </c:pt>
                <c:pt idx="265" formatCode="0.00">
                  <c:v>92.260196078431377</c:v>
                </c:pt>
                <c:pt idx="266" formatCode="0.00">
                  <c:v>92.568627450980387</c:v>
                </c:pt>
                <c:pt idx="267" formatCode="0.00">
                  <c:v>92.869607843137246</c:v>
                </c:pt>
                <c:pt idx="268" formatCode="0.00">
                  <c:v>93.173333333333332</c:v>
                </c:pt>
                <c:pt idx="269" formatCode="0.00">
                  <c:v>93.446274509803928</c:v>
                </c:pt>
                <c:pt idx="270" formatCode="0.00">
                  <c:v>93.709607843137249</c:v>
                </c:pt>
                <c:pt idx="271" formatCode="0.00">
                  <c:v>93.987058823529395</c:v>
                </c:pt>
                <c:pt idx="272" formatCode="0.00">
                  <c:v>94.3064705882353</c:v>
                </c:pt>
                <c:pt idx="273" formatCode="0.00">
                  <c:v>94.594313725490181</c:v>
                </c:pt>
                <c:pt idx="274" formatCode="0.00">
                  <c:v>94.918039215686264</c:v>
                </c:pt>
                <c:pt idx="275" formatCode="0.00">
                  <c:v>95.22588235294117</c:v>
                </c:pt>
                <c:pt idx="276" formatCode="0.00">
                  <c:v>95.544901960784301</c:v>
                </c:pt>
                <c:pt idx="277" formatCode="0.00">
                  <c:v>95.925686274509786</c:v>
                </c:pt>
                <c:pt idx="278" formatCode="0.00">
                  <c:v>96.28352941176469</c:v>
                </c:pt>
                <c:pt idx="279" formatCode="0.00">
                  <c:v>96.628627450980389</c:v>
                </c:pt>
                <c:pt idx="280" formatCode="0.00">
                  <c:v>97.031960784313711</c:v>
                </c:pt>
                <c:pt idx="281" formatCode="0.00">
                  <c:v>97.450588235294106</c:v>
                </c:pt>
                <c:pt idx="282" formatCode="0.00">
                  <c:v>97.898627450980371</c:v>
                </c:pt>
                <c:pt idx="283" formatCode="0.00">
                  <c:v>98.268627450980389</c:v>
                </c:pt>
                <c:pt idx="284" formatCode="0.00">
                  <c:v>98.635490196078422</c:v>
                </c:pt>
                <c:pt idx="285" formatCode="0.00">
                  <c:v>99.041568627450985</c:v>
                </c:pt>
                <c:pt idx="286" formatCode="0.00">
                  <c:v>99.42431372549018</c:v>
                </c:pt>
                <c:pt idx="287" formatCode="0.00">
                  <c:v>99.795686274509805</c:v>
                </c:pt>
                <c:pt idx="288" formatCode="0.00">
                  <c:v>100.1405882352941</c:v>
                </c:pt>
                <c:pt idx="289" formatCode="0.00">
                  <c:v>100.5235294117647</c:v>
                </c:pt>
                <c:pt idx="290" formatCode="0.00">
                  <c:v>100.88960784313726</c:v>
                </c:pt>
                <c:pt idx="291" formatCode="0.00">
                  <c:v>101.21372549019607</c:v>
                </c:pt>
                <c:pt idx="292" formatCode="0.00">
                  <c:v>101.55254901960784</c:v>
                </c:pt>
                <c:pt idx="293" formatCode="0.00">
                  <c:v>101.83980392156863</c:v>
                </c:pt>
                <c:pt idx="294" formatCode="0.00">
                  <c:v>102.1756862745098</c:v>
                </c:pt>
                <c:pt idx="295" formatCode="0.00">
                  <c:v>102.55039215686274</c:v>
                </c:pt>
                <c:pt idx="296" formatCode="0.00">
                  <c:v>102.8870588235294</c:v>
                </c:pt>
                <c:pt idx="297" formatCode="0.00">
                  <c:v>103.20411764705882</c:v>
                </c:pt>
                <c:pt idx="298" formatCode="0.00">
                  <c:v>103.53313725490197</c:v>
                </c:pt>
                <c:pt idx="299" formatCode="0.00">
                  <c:v>103.84117647058825</c:v>
                </c:pt>
                <c:pt idx="300" formatCode="0.00">
                  <c:v>104.17098039215686</c:v>
                </c:pt>
                <c:pt idx="301" formatCode="0.00">
                  <c:v>104.54509803921569</c:v>
                </c:pt>
                <c:pt idx="302" formatCode="0.00">
                  <c:v>104.90019607843136</c:v>
                </c:pt>
                <c:pt idx="303" formatCode="0.00">
                  <c:v>105.21274509803921</c:v>
                </c:pt>
                <c:pt idx="304" formatCode="0.00">
                  <c:v>105.56</c:v>
                </c:pt>
                <c:pt idx="305" formatCode="0.00">
                  <c:v>105.91764705882353</c:v>
                </c:pt>
                <c:pt idx="306" formatCode="0.00">
                  <c:v>106.24941176470588</c:v>
                </c:pt>
                <c:pt idx="307" formatCode="0.00">
                  <c:v>106.57686274509805</c:v>
                </c:pt>
                <c:pt idx="308" formatCode="0.00">
                  <c:v>106.94058823529414</c:v>
                </c:pt>
                <c:pt idx="309" formatCode="0.00">
                  <c:v>107.29686274509804</c:v>
                </c:pt>
                <c:pt idx="310" formatCode="0.00">
                  <c:v>107.63000000000002</c:v>
                </c:pt>
                <c:pt idx="311" formatCode="0.00">
                  <c:v>107.95176470588238</c:v>
                </c:pt>
                <c:pt idx="312" formatCode="0.00">
                  <c:v>108.2258823529412</c:v>
                </c:pt>
                <c:pt idx="313" formatCode="0.00">
                  <c:v>108.49352941176474</c:v>
                </c:pt>
                <c:pt idx="314" formatCode="0.00">
                  <c:v>108.76078431372552</c:v>
                </c:pt>
                <c:pt idx="315" formatCode="0.00">
                  <c:v>109.14039215686277</c:v>
                </c:pt>
                <c:pt idx="316" formatCode="0.00">
                  <c:v>109.49294117647064</c:v>
                </c:pt>
                <c:pt idx="317" formatCode="0.00">
                  <c:v>109.72607843137258</c:v>
                </c:pt>
                <c:pt idx="318" formatCode="0.00">
                  <c:v>109.99882352941179</c:v>
                </c:pt>
                <c:pt idx="319" formatCode="0.00">
                  <c:v>110.23039215686281</c:v>
                </c:pt>
                <c:pt idx="320" formatCode="0.00">
                  <c:v>110.39764705882358</c:v>
                </c:pt>
                <c:pt idx="321" formatCode="0.00">
                  <c:v>110.53843137254906</c:v>
                </c:pt>
                <c:pt idx="322" formatCode="0.00">
                  <c:v>110.68117647058827</c:v>
                </c:pt>
                <c:pt idx="323" formatCode="0.00">
                  <c:v>110.76666666666669</c:v>
                </c:pt>
                <c:pt idx="324" formatCode="0.00">
                  <c:v>110.85098039215688</c:v>
                </c:pt>
                <c:pt idx="325" formatCode="0.00">
                  <c:v>110.91294117647061</c:v>
                </c:pt>
                <c:pt idx="326" formatCode="0.00">
                  <c:v>111.00509803921571</c:v>
                </c:pt>
                <c:pt idx="327" formatCode="0.00">
                  <c:v>111.12980392156864</c:v>
                </c:pt>
                <c:pt idx="328" formatCode="0.00">
                  <c:v>111.1845098039216</c:v>
                </c:pt>
                <c:pt idx="329" formatCode="0.00">
                  <c:v>111.24333333333337</c:v>
                </c:pt>
                <c:pt idx="330" formatCode="0.00">
                  <c:v>111.28941176470592</c:v>
                </c:pt>
                <c:pt idx="331" formatCode="0.00">
                  <c:v>111.25686274509806</c:v>
                </c:pt>
                <c:pt idx="332" formatCode="0.00">
                  <c:v>111.14568627450983</c:v>
                </c:pt>
                <c:pt idx="333" formatCode="0.00">
                  <c:v>111.04882352941179</c:v>
                </c:pt>
                <c:pt idx="334" formatCode="0.00">
                  <c:v>111.09725490196081</c:v>
                </c:pt>
                <c:pt idx="335" formatCode="0.00">
                  <c:v>111.10078431372551</c:v>
                </c:pt>
                <c:pt idx="336" formatCode="0.00">
                  <c:v>111.10019607843138</c:v>
                </c:pt>
                <c:pt idx="337" formatCode="0.00">
                  <c:v>111.13098039215689</c:v>
                </c:pt>
                <c:pt idx="338" formatCode="0.00">
                  <c:v>111.17882352941176</c:v>
                </c:pt>
                <c:pt idx="339" formatCode="0.00">
                  <c:v>111.2056862745098</c:v>
                </c:pt>
                <c:pt idx="340" formatCode="0.00">
                  <c:v>111.21098039215687</c:v>
                </c:pt>
                <c:pt idx="341" formatCode="0.00">
                  <c:v>111.17137254901961</c:v>
                </c:pt>
                <c:pt idx="342" formatCode="0.00">
                  <c:v>111.16862745098038</c:v>
                </c:pt>
                <c:pt idx="343" formatCode="0.00">
                  <c:v>111.2462745098039</c:v>
                </c:pt>
                <c:pt idx="344" formatCode="0.00">
                  <c:v>111.31137254901958</c:v>
                </c:pt>
                <c:pt idx="345" formatCode="0.00">
                  <c:v>111.39529411764703</c:v>
                </c:pt>
                <c:pt idx="346" formatCode="0.00">
                  <c:v>111.435294117647</c:v>
                </c:pt>
                <c:pt idx="347" formatCode="0.00">
                  <c:v>111.55196078431366</c:v>
                </c:pt>
                <c:pt idx="348" formatCode="0.00">
                  <c:v>111.65156862745094</c:v>
                </c:pt>
                <c:pt idx="349" formatCode="0.00">
                  <c:v>111.70921568627446</c:v>
                </c:pt>
                <c:pt idx="350" formatCode="0.00">
                  <c:v>111.81784313725487</c:v>
                </c:pt>
                <c:pt idx="351" formatCode="0.00">
                  <c:v>111.92745098039214</c:v>
                </c:pt>
                <c:pt idx="352" formatCode="0.00">
                  <c:v>111.98156862745095</c:v>
                </c:pt>
                <c:pt idx="353" formatCode="0.00">
                  <c:v>112.10882352941177</c:v>
                </c:pt>
                <c:pt idx="354" formatCode="0.00">
                  <c:v>112.21509803921568</c:v>
                </c:pt>
                <c:pt idx="355" formatCode="0.00">
                  <c:v>112.29176470588236</c:v>
                </c:pt>
                <c:pt idx="356" formatCode="0.00">
                  <c:v>112.27901960784315</c:v>
                </c:pt>
                <c:pt idx="357" formatCode="0.00">
                  <c:v>112.35156862745099</c:v>
                </c:pt>
                <c:pt idx="358" formatCode="0.00">
                  <c:v>112.34274509803925</c:v>
                </c:pt>
                <c:pt idx="359" formatCode="0.00">
                  <c:v>112.31274509803923</c:v>
                </c:pt>
                <c:pt idx="360" formatCode="0.00">
                  <c:v>112.4145098039216</c:v>
                </c:pt>
                <c:pt idx="361" formatCode="0.00">
                  <c:v>112.4980392156863</c:v>
                </c:pt>
                <c:pt idx="362" formatCode="0.00">
                  <c:v>112.61392156862748</c:v>
                </c:pt>
                <c:pt idx="363" formatCode="0.00">
                  <c:v>112.72607843137258</c:v>
                </c:pt>
                <c:pt idx="364" formatCode="0.00">
                  <c:v>112.79039215686277</c:v>
                </c:pt>
                <c:pt idx="365" formatCode="0.00">
                  <c:v>112.89254901960787</c:v>
                </c:pt>
                <c:pt idx="366" formatCode="0.00">
                  <c:v>112.94450980392158</c:v>
                </c:pt>
                <c:pt idx="367" formatCode="0.00">
                  <c:v>112.99098039215686</c:v>
                </c:pt>
                <c:pt idx="368" formatCode="0.00">
                  <c:v>113.10686274509804</c:v>
                </c:pt>
                <c:pt idx="369" formatCode="0.00">
                  <c:v>113.18647058823528</c:v>
                </c:pt>
                <c:pt idx="370" formatCode="0.00">
                  <c:v>113.29333333333334</c:v>
                </c:pt>
                <c:pt idx="371" formatCode="0.00">
                  <c:v>113.44882352941177</c:v>
                </c:pt>
                <c:pt idx="372" formatCode="0.00">
                  <c:v>113.65313725490196</c:v>
                </c:pt>
                <c:pt idx="373" formatCode="0.00">
                  <c:v>113.85392156862746</c:v>
                </c:pt>
                <c:pt idx="374" formatCode="0.00">
                  <c:v>114.07450980392157</c:v>
                </c:pt>
                <c:pt idx="375" formatCode="0.00">
                  <c:v>114.32431372549017</c:v>
                </c:pt>
                <c:pt idx="376" formatCode="0.00">
                  <c:v>114.56294117647057</c:v>
                </c:pt>
                <c:pt idx="377" formatCode="0.00">
                  <c:v>114.72254901960783</c:v>
                </c:pt>
                <c:pt idx="378" formatCode="0.00">
                  <c:v>114.76470588235294</c:v>
                </c:pt>
                <c:pt idx="379" formatCode="0.00">
                  <c:v>114.84235294117649</c:v>
                </c:pt>
                <c:pt idx="380" formatCode="0.00">
                  <c:v>114.98607843137256</c:v>
                </c:pt>
                <c:pt idx="381" formatCode="0.00">
                  <c:v>115.1601960784314</c:v>
                </c:pt>
                <c:pt idx="382" formatCode="0.00">
                  <c:v>115.34901960784316</c:v>
                </c:pt>
                <c:pt idx="383" formatCode="0.00">
                  <c:v>115.62588235294119</c:v>
                </c:pt>
                <c:pt idx="384" formatCode="0.00">
                  <c:v>115.94411764705885</c:v>
                </c:pt>
                <c:pt idx="385" formatCode="0.00">
                  <c:v>116.12274509803926</c:v>
                </c:pt>
                <c:pt idx="386" formatCode="0.00">
                  <c:v>116.3358823529412</c:v>
                </c:pt>
                <c:pt idx="387" formatCode="0.00">
                  <c:v>116.51294117647062</c:v>
                </c:pt>
                <c:pt idx="388" formatCode="0.00">
                  <c:v>116.72490196078434</c:v>
                </c:pt>
                <c:pt idx="389" formatCode="0.00">
                  <c:v>116.95078431372552</c:v>
                </c:pt>
                <c:pt idx="390" formatCode="0.00">
                  <c:v>117.13764705882357</c:v>
                </c:pt>
                <c:pt idx="391" formatCode="0.00">
                  <c:v>117.32588235294121</c:v>
                </c:pt>
                <c:pt idx="392" formatCode="0.00">
                  <c:v>117.56862745098043</c:v>
                </c:pt>
                <c:pt idx="393" formatCode="0.00">
                  <c:v>117.7880392156863</c:v>
                </c:pt>
                <c:pt idx="394" formatCode="0.00">
                  <c:v>117.931568627451</c:v>
                </c:pt>
                <c:pt idx="395" formatCode="0.00">
                  <c:v>118.17823529411767</c:v>
                </c:pt>
                <c:pt idx="396" formatCode="0.00">
                  <c:v>118.23490196078434</c:v>
                </c:pt>
                <c:pt idx="397" formatCode="0.00">
                  <c:v>118.0501960784314</c:v>
                </c:pt>
                <c:pt idx="398" formatCode="0.00">
                  <c:v>117.74549019607844</c:v>
                </c:pt>
                <c:pt idx="399" formatCode="0.00">
                  <c:v>117.54196078431374</c:v>
                </c:pt>
                <c:pt idx="400" formatCode="0.00">
                  <c:v>117.35058823529414</c:v>
                </c:pt>
                <c:pt idx="401" formatCode="0.00">
                  <c:v>117.10882352941177</c:v>
                </c:pt>
                <c:pt idx="402" formatCode="0.00">
                  <c:v>116.89509803921568</c:v>
                </c:pt>
                <c:pt idx="403" formatCode="0.00">
                  <c:v>116.69627450980391</c:v>
                </c:pt>
                <c:pt idx="404" formatCode="0.00">
                  <c:v>116.4578431372549</c:v>
                </c:pt>
                <c:pt idx="405" formatCode="0.00">
                  <c:v>116.25823529411763</c:v>
                </c:pt>
                <c:pt idx="406" formatCode="0.00">
                  <c:v>116.14607843137252</c:v>
                </c:pt>
                <c:pt idx="407" formatCode="0.00">
                  <c:v>116.08960784313723</c:v>
                </c:pt>
                <c:pt idx="408" formatCode="0.00">
                  <c:v>115.99803921568623</c:v>
                </c:pt>
                <c:pt idx="409" formatCode="0.00">
                  <c:v>115.936862745098</c:v>
                </c:pt>
                <c:pt idx="410" formatCode="0.00">
                  <c:v>115.87647058823524</c:v>
                </c:pt>
                <c:pt idx="411" formatCode="0.00">
                  <c:v>115.67450980392151</c:v>
                </c:pt>
                <c:pt idx="412" formatCode="0.00">
                  <c:v>115.57254901960779</c:v>
                </c:pt>
                <c:pt idx="413" formatCode="0.00">
                  <c:v>115.44529411764701</c:v>
                </c:pt>
                <c:pt idx="414" formatCode="0.00">
                  <c:v>115.39235294117644</c:v>
                </c:pt>
                <c:pt idx="415" formatCode="0.00">
                  <c:v>115.34372549019604</c:v>
                </c:pt>
                <c:pt idx="416" formatCode="0.00">
                  <c:v>115.28431372549016</c:v>
                </c:pt>
                <c:pt idx="417" formatCode="0.00">
                  <c:v>115.25313725490192</c:v>
                </c:pt>
                <c:pt idx="418" formatCode="0.00">
                  <c:v>115.11372549019605</c:v>
                </c:pt>
                <c:pt idx="419" formatCode="0.00">
                  <c:v>114.9519607843137</c:v>
                </c:pt>
                <c:pt idx="420" formatCode="0.00">
                  <c:v>114.7670588235294</c:v>
                </c:pt>
                <c:pt idx="421" formatCode="0.00">
                  <c:v>114.56176470588234</c:v>
                </c:pt>
                <c:pt idx="422" formatCode="0.00">
                  <c:v>114.3564705882353</c:v>
                </c:pt>
                <c:pt idx="423" formatCode="0.00">
                  <c:v>114.13568627450981</c:v>
                </c:pt>
                <c:pt idx="424" formatCode="0.00">
                  <c:v>113.95137254901961</c:v>
                </c:pt>
                <c:pt idx="425" formatCode="0.00">
                  <c:v>113.82647058823531</c:v>
                </c:pt>
                <c:pt idx="426" formatCode="0.00">
                  <c:v>113.71568627450982</c:v>
                </c:pt>
                <c:pt idx="427" formatCode="0.00">
                  <c:v>113.66392156862744</c:v>
                </c:pt>
                <c:pt idx="428" formatCode="0.00">
                  <c:v>113.64529411764705</c:v>
                </c:pt>
                <c:pt idx="429" formatCode="0.00">
                  <c:v>113.67725490196081</c:v>
                </c:pt>
                <c:pt idx="430" formatCode="0.00">
                  <c:v>113.77411764705882</c:v>
                </c:pt>
                <c:pt idx="431" formatCode="0.00">
                  <c:v>113.87745098039214</c:v>
                </c:pt>
                <c:pt idx="432" formatCode="0.00">
                  <c:v>113.958431372549</c:v>
                </c:pt>
                <c:pt idx="433" formatCode="0.00">
                  <c:v>114.04843137254902</c:v>
                </c:pt>
                <c:pt idx="434" formatCode="0.00">
                  <c:v>114.08823529411765</c:v>
                </c:pt>
                <c:pt idx="435" formatCode="0.00">
                  <c:v>114.11764705882354</c:v>
                </c:pt>
                <c:pt idx="436" formatCode="0.00">
                  <c:v>114.20843137254901</c:v>
                </c:pt>
                <c:pt idx="437" formatCode="0.00">
                  <c:v>114.29823529411765</c:v>
                </c:pt>
                <c:pt idx="438" formatCode="0.00">
                  <c:v>114.52372549019609</c:v>
                </c:pt>
                <c:pt idx="439" formatCode="0.00">
                  <c:v>114.69450980392158</c:v>
                </c:pt>
                <c:pt idx="440" formatCode="0.00">
                  <c:v>114.82235294117645</c:v>
                </c:pt>
                <c:pt idx="441" formatCode="0.00">
                  <c:v>115.08921568627447</c:v>
                </c:pt>
                <c:pt idx="442" formatCode="0.00">
                  <c:v>115.33549019607841</c:v>
                </c:pt>
                <c:pt idx="443" formatCode="0.00">
                  <c:v>115.60882352941175</c:v>
                </c:pt>
                <c:pt idx="444" formatCode="0.00">
                  <c:v>115.92176470588234</c:v>
                </c:pt>
                <c:pt idx="445" formatCode="0.00">
                  <c:v>116.22137254901961</c:v>
                </c:pt>
                <c:pt idx="446" formatCode="0.00">
                  <c:v>116.51352941176472</c:v>
                </c:pt>
                <c:pt idx="447" formatCode="0.00">
                  <c:v>117.011568627451</c:v>
                </c:pt>
                <c:pt idx="448" formatCode="0.00">
                  <c:v>117.75705882352945</c:v>
                </c:pt>
                <c:pt idx="449" formatCode="0.00">
                  <c:v>118.61372549019612</c:v>
                </c:pt>
                <c:pt idx="450" formatCode="0.00">
                  <c:v>119.43196078431376</c:v>
                </c:pt>
                <c:pt idx="451" formatCode="0.00">
                  <c:v>120.25333333333336</c:v>
                </c:pt>
                <c:pt idx="452" formatCode="0.00">
                  <c:v>121.06843137254903</c:v>
                </c:pt>
                <c:pt idx="453" formatCode="0.00">
                  <c:v>121.83784313725491</c:v>
                </c:pt>
                <c:pt idx="454" formatCode="0.00">
                  <c:v>122.63215686274509</c:v>
                </c:pt>
                <c:pt idx="455" formatCode="0.00">
                  <c:v>123.44941176470589</c:v>
                </c:pt>
                <c:pt idx="456" formatCode="0.00">
                  <c:v>124.17705882352944</c:v>
                </c:pt>
                <c:pt idx="457" formatCode="0.00">
                  <c:v>124.84392156862748</c:v>
                </c:pt>
                <c:pt idx="458" formatCode="0.00">
                  <c:v>125.53058823529415</c:v>
                </c:pt>
                <c:pt idx="459" formatCode="0.00">
                  <c:v>126.20215686274513</c:v>
                </c:pt>
                <c:pt idx="460" formatCode="0.00">
                  <c:v>126.85725490196079</c:v>
                </c:pt>
                <c:pt idx="461" formatCode="0.00">
                  <c:v>127.47921568627451</c:v>
                </c:pt>
                <c:pt idx="462" formatCode="0.00">
                  <c:v>128.08627450980393</c:v>
                </c:pt>
                <c:pt idx="463" formatCode="0.00">
                  <c:v>128.82666666666671</c:v>
                </c:pt>
                <c:pt idx="464" formatCode="0.00">
                  <c:v>129.84196078431376</c:v>
                </c:pt>
                <c:pt idx="465" formatCode="0.00">
                  <c:v>130.74862745098042</c:v>
                </c:pt>
                <c:pt idx="466" formatCode="0.00">
                  <c:v>131.70176470588237</c:v>
                </c:pt>
                <c:pt idx="467" formatCode="0.00">
                  <c:v>132.75058823529412</c:v>
                </c:pt>
                <c:pt idx="468" formatCode="0.00">
                  <c:v>133.69215686274509</c:v>
                </c:pt>
                <c:pt idx="469" formatCode="0.00">
                  <c:v>134.73176470588237</c:v>
                </c:pt>
                <c:pt idx="470" formatCode="0.00">
                  <c:v>135.80588235294121</c:v>
                </c:pt>
                <c:pt idx="471" formatCode="0.00">
                  <c:v>136.88000000000002</c:v>
                </c:pt>
                <c:pt idx="472" formatCode="0.00">
                  <c:v>137.98411764705884</c:v>
                </c:pt>
                <c:pt idx="473" formatCode="0.00">
                  <c:v>139.17352941176475</c:v>
                </c:pt>
                <c:pt idx="474" formatCode="0.00">
                  <c:v>140.27450980392163</c:v>
                </c:pt>
                <c:pt idx="475" formatCode="0.00">
                  <c:v>141.37941176470594</c:v>
                </c:pt>
                <c:pt idx="476" formatCode="0.00">
                  <c:v>142.46156862745104</c:v>
                </c:pt>
                <c:pt idx="477" formatCode="0.00">
                  <c:v>143.64411764705889</c:v>
                </c:pt>
                <c:pt idx="478" formatCode="0.00">
                  <c:v>144.79078431372557</c:v>
                </c:pt>
                <c:pt idx="479" formatCode="0.00">
                  <c:v>145.89000000000007</c:v>
                </c:pt>
                <c:pt idx="480" formatCode="0.00">
                  <c:v>147.01705882352945</c:v>
                </c:pt>
                <c:pt idx="481" formatCode="0.00">
                  <c:v>148.01156862745103</c:v>
                </c:pt>
                <c:pt idx="482" formatCode="0.00">
                  <c:v>148.96294117647065</c:v>
                </c:pt>
                <c:pt idx="483" formatCode="0.00">
                  <c:v>149.93352941176477</c:v>
                </c:pt>
                <c:pt idx="484" formatCode="0.00">
                  <c:v>150.92568627450984</c:v>
                </c:pt>
                <c:pt idx="485" formatCode="0.00">
                  <c:v>151.97117647058826</c:v>
                </c:pt>
                <c:pt idx="486" formatCode="0.00">
                  <c:v>152.89215686274514</c:v>
                </c:pt>
                <c:pt idx="487" formatCode="0.00">
                  <c:v>153.85098039215691</c:v>
                </c:pt>
                <c:pt idx="488" formatCode="0.00">
                  <c:v>154.90392156862751</c:v>
                </c:pt>
                <c:pt idx="489" formatCode="0.00">
                  <c:v>155.77450980392163</c:v>
                </c:pt>
                <c:pt idx="490" formatCode="0.00">
                  <c:v>156.63196078431378</c:v>
                </c:pt>
                <c:pt idx="491" formatCode="0.00">
                  <c:v>157.54941176470592</c:v>
                </c:pt>
                <c:pt idx="492" formatCode="0.00">
                  <c:v>158.35313725490198</c:v>
                </c:pt>
                <c:pt idx="493" formatCode="0.00">
                  <c:v>159.00450980392156</c:v>
                </c:pt>
                <c:pt idx="494" formatCode="0.00">
                  <c:v>159.66196078431375</c:v>
                </c:pt>
                <c:pt idx="495" formatCode="0.00">
                  <c:v>160.30921568627451</c:v>
                </c:pt>
                <c:pt idx="496" formatCode="0.00">
                  <c:v>160.97019607843137</c:v>
                </c:pt>
                <c:pt idx="497" formatCode="0.00">
                  <c:v>161.64941176470586</c:v>
                </c:pt>
                <c:pt idx="498" formatCode="0.00">
                  <c:v>162.29647058823531</c:v>
                </c:pt>
                <c:pt idx="499" formatCode="0.00">
                  <c:v>162.85980392156864</c:v>
                </c:pt>
                <c:pt idx="500" formatCode="0.00">
                  <c:v>163.32372549019604</c:v>
                </c:pt>
                <c:pt idx="501" formatCode="0.00">
                  <c:v>163.71529411764706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CA-477C-8FC3-1BEFBA4C3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7002959"/>
        <c:axId val="2007005039"/>
      </c:lineChart>
      <c:dateAx>
        <c:axId val="200700295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07005039"/>
        <c:crosses val="autoZero"/>
        <c:auto val="1"/>
        <c:lblOffset val="100"/>
        <c:baseTimeUnit val="days"/>
      </c:dateAx>
      <c:valAx>
        <c:axId val="200700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0700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Diff MA</a:t>
            </a:r>
            <a:r>
              <a:rPr lang="it-IT" baseline="0"/>
              <a:t> 20d - MA 50d</a:t>
            </a:r>
            <a:endParaRPr lang="it-IT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'Moving Avgs'!$B$3:$B$2518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'Moving Avgs'!$F$3:$F$2518</c:f>
              <c:numCache>
                <c:formatCode>General</c:formatCode>
                <c:ptCount val="2516"/>
                <c:pt idx="50" formatCode="0.00">
                  <c:v>-0.36700280112046357</c:v>
                </c:pt>
                <c:pt idx="51" formatCode="0.00">
                  <c:v>-1.001008403361368</c:v>
                </c:pt>
                <c:pt idx="52" formatCode="0.00">
                  <c:v>-1.5805882352941296</c:v>
                </c:pt>
                <c:pt idx="53" formatCode="0.00">
                  <c:v>-2.0476190476190652</c:v>
                </c:pt>
                <c:pt idx="54" formatCode="0.00">
                  <c:v>-2.437927170868349</c:v>
                </c:pt>
                <c:pt idx="55" formatCode="0.00">
                  <c:v>-2.8870868347338927</c:v>
                </c:pt>
                <c:pt idx="56" formatCode="0.00">
                  <c:v>-3.3619607843137231</c:v>
                </c:pt>
                <c:pt idx="57" formatCode="0.00">
                  <c:v>-3.7584033613445342</c:v>
                </c:pt>
                <c:pt idx="58" formatCode="0.00">
                  <c:v>-4.1143137254901845</c:v>
                </c:pt>
                <c:pt idx="59" formatCode="0.00">
                  <c:v>-4.4244817927170814</c:v>
                </c:pt>
                <c:pt idx="60" formatCode="0.00">
                  <c:v>-4.774201680672256</c:v>
                </c:pt>
                <c:pt idx="61" formatCode="0.00">
                  <c:v>-5.1177591036414469</c:v>
                </c:pt>
                <c:pt idx="62" formatCode="0.00">
                  <c:v>-5.5614845938375055</c:v>
                </c:pt>
                <c:pt idx="63" formatCode="0.00">
                  <c:v>-5.960056022408935</c:v>
                </c:pt>
                <c:pt idx="64" formatCode="0.00">
                  <c:v>-6.2808403361344247</c:v>
                </c:pt>
                <c:pt idx="65" formatCode="0.00">
                  <c:v>-6.6402521008403212</c:v>
                </c:pt>
                <c:pt idx="66" formatCode="0.00">
                  <c:v>-6.7903641456582449</c:v>
                </c:pt>
                <c:pt idx="67" formatCode="0.00">
                  <c:v>-6.5119887955181923</c:v>
                </c:pt>
                <c:pt idx="68" formatCode="0.00">
                  <c:v>-6.1547058823529142</c:v>
                </c:pt>
                <c:pt idx="69" formatCode="0.00">
                  <c:v>-5.8272549019607638</c:v>
                </c:pt>
                <c:pt idx="70" formatCode="0.00">
                  <c:v>-5.3617366946778802</c:v>
                </c:pt>
                <c:pt idx="71" formatCode="0.00">
                  <c:v>-4.9096638655461859</c:v>
                </c:pt>
                <c:pt idx="72" formatCode="0.00">
                  <c:v>-4.3566106442576995</c:v>
                </c:pt>
                <c:pt idx="73" formatCode="0.00">
                  <c:v>-3.7794957983193171</c:v>
                </c:pt>
                <c:pt idx="74" formatCode="0.00">
                  <c:v>-3.4550980392156703</c:v>
                </c:pt>
                <c:pt idx="75" formatCode="0.00">
                  <c:v>-3.0432212885154115</c:v>
                </c:pt>
                <c:pt idx="76" formatCode="0.00">
                  <c:v>-2.5689075630252134</c:v>
                </c:pt>
                <c:pt idx="77" formatCode="0.00">
                  <c:v>-2.2414005602240863</c:v>
                </c:pt>
                <c:pt idx="78" formatCode="0.00">
                  <c:v>-1.9437254901960799</c:v>
                </c:pt>
                <c:pt idx="79" formatCode="0.00">
                  <c:v>-1.6084593837535053</c:v>
                </c:pt>
                <c:pt idx="80" formatCode="0.00">
                  <c:v>-1.3163025210084101</c:v>
                </c:pt>
                <c:pt idx="81" formatCode="0.00">
                  <c:v>-1.0374229691876877</c:v>
                </c:pt>
                <c:pt idx="82" formatCode="0.00">
                  <c:v>-0.91554621848741391</c:v>
                </c:pt>
                <c:pt idx="83" formatCode="0.00">
                  <c:v>-0.77946778711486786</c:v>
                </c:pt>
                <c:pt idx="84" formatCode="0.00">
                  <c:v>-0.75294117647061398</c:v>
                </c:pt>
                <c:pt idx="85" formatCode="0.00">
                  <c:v>-0.60338935574234398</c:v>
                </c:pt>
                <c:pt idx="86" formatCode="0.00">
                  <c:v>-0.37375350140058572</c:v>
                </c:pt>
                <c:pt idx="87" formatCode="0.00">
                  <c:v>-0.1854061624650214</c:v>
                </c:pt>
                <c:pt idx="88" formatCode="0.00">
                  <c:v>-2.8179271708715703E-2</c:v>
                </c:pt>
                <c:pt idx="89" formatCode="0.00">
                  <c:v>0.16689075630250017</c:v>
                </c:pt>
                <c:pt idx="90" formatCode="0.00">
                  <c:v>0.24274509803919386</c:v>
                </c:pt>
                <c:pt idx="91" formatCode="0.00">
                  <c:v>0.33599439775911577</c:v>
                </c:pt>
                <c:pt idx="92" formatCode="0.00">
                  <c:v>0.40019607843136384</c:v>
                </c:pt>
                <c:pt idx="93" formatCode="0.00">
                  <c:v>0.48759103641455681</c:v>
                </c:pt>
                <c:pt idx="94" formatCode="0.00">
                  <c:v>0.53577030812325432</c:v>
                </c:pt>
                <c:pt idx="95" formatCode="0.00">
                  <c:v>0.65952380952381162</c:v>
                </c:pt>
                <c:pt idx="96" formatCode="0.00">
                  <c:v>0.80352941176472115</c:v>
                </c:pt>
                <c:pt idx="97" formatCode="0.00">
                  <c:v>0.77308123249299143</c:v>
                </c:pt>
                <c:pt idx="98" formatCode="0.00">
                  <c:v>0.74865546218486401</c:v>
                </c:pt>
                <c:pt idx="99" formatCode="0.00">
                  <c:v>0.79672268907563648</c:v>
                </c:pt>
                <c:pt idx="100" formatCode="0.00">
                  <c:v>0.77358543417367542</c:v>
                </c:pt>
                <c:pt idx="101" formatCode="0.00">
                  <c:v>0.77756302521007115</c:v>
                </c:pt>
                <c:pt idx="102" formatCode="0.00">
                  <c:v>0.72425770308122139</c:v>
                </c:pt>
                <c:pt idx="103" formatCode="0.00">
                  <c:v>0.82579831932771697</c:v>
                </c:pt>
                <c:pt idx="104" formatCode="0.00">
                  <c:v>1.0671428571428621</c:v>
                </c:pt>
                <c:pt idx="105" formatCode="0.00">
                  <c:v>1.4336134453781639</c:v>
                </c:pt>
                <c:pt idx="106" formatCode="0.00">
                  <c:v>1.6694397759103765</c:v>
                </c:pt>
                <c:pt idx="107" formatCode="0.00">
                  <c:v>1.8584313725490276</c:v>
                </c:pt>
                <c:pt idx="108" formatCode="0.00">
                  <c:v>2.0873669467787224</c:v>
                </c:pt>
                <c:pt idx="109" formatCode="0.00">
                  <c:v>2.2599719887955274</c:v>
                </c:pt>
                <c:pt idx="110" formatCode="0.00">
                  <c:v>2.4778431372549079</c:v>
                </c:pt>
                <c:pt idx="111" formatCode="0.00">
                  <c:v>2.8352100840336334</c:v>
                </c:pt>
                <c:pt idx="112" formatCode="0.00">
                  <c:v>3.1981232492997265</c:v>
                </c:pt>
                <c:pt idx="113" formatCode="0.00">
                  <c:v>3.6351540616246609</c:v>
                </c:pt>
                <c:pt idx="114" formatCode="0.00">
                  <c:v>3.9926890756302811</c:v>
                </c:pt>
                <c:pt idx="115" formatCode="0.00">
                  <c:v>4.3014285714286018</c:v>
                </c:pt>
                <c:pt idx="116" formatCode="0.00">
                  <c:v>4.5948179271708796</c:v>
                </c:pt>
                <c:pt idx="117" formatCode="0.00">
                  <c:v>4.7619047619048018</c:v>
                </c:pt>
                <c:pt idx="118" formatCode="0.00">
                  <c:v>4.9817086834734141</c:v>
                </c:pt>
                <c:pt idx="119" formatCode="0.00">
                  <c:v>5.2737815126050549</c:v>
                </c:pt>
                <c:pt idx="120" formatCode="0.00">
                  <c:v>5.5799159663865652</c:v>
                </c:pt>
                <c:pt idx="121" formatCode="0.00">
                  <c:v>5.8441456582633151</c:v>
                </c:pt>
                <c:pt idx="122" formatCode="0.00">
                  <c:v>6.0670868347338995</c:v>
                </c:pt>
                <c:pt idx="123" formatCode="0.00">
                  <c:v>6.3164705882352905</c:v>
                </c:pt>
                <c:pt idx="124" formatCode="0.00">
                  <c:v>6.5273949579831907</c:v>
                </c:pt>
                <c:pt idx="125" formatCode="0.00">
                  <c:v>6.5986274509803877</c:v>
                </c:pt>
                <c:pt idx="126" formatCode="0.00">
                  <c:v>6.5744817927170658</c:v>
                </c:pt>
                <c:pt idx="127" formatCode="0.00">
                  <c:v>6.5671708683473184</c:v>
                </c:pt>
                <c:pt idx="128" formatCode="0.00">
                  <c:v>6.4902801120447862</c:v>
                </c:pt>
                <c:pt idx="129" formatCode="0.00">
                  <c:v>6.4132773109243431</c:v>
                </c:pt>
                <c:pt idx="130" formatCode="0.00">
                  <c:v>6.3518487394957646</c:v>
                </c:pt>
                <c:pt idx="131" formatCode="0.00">
                  <c:v>6.3444257703080922</c:v>
                </c:pt>
                <c:pt idx="132" formatCode="0.00">
                  <c:v>6.2233333333333007</c:v>
                </c:pt>
                <c:pt idx="133" formatCode="0.00">
                  <c:v>6.0655462184873699</c:v>
                </c:pt>
                <c:pt idx="134" formatCode="0.00">
                  <c:v>5.884817927170829</c:v>
                </c:pt>
                <c:pt idx="135" formatCode="0.00">
                  <c:v>5.6456582633053074</c:v>
                </c:pt>
                <c:pt idx="136" formatCode="0.00">
                  <c:v>5.4795798319327389</c:v>
                </c:pt>
                <c:pt idx="137" formatCode="0.00">
                  <c:v>5.316386554621829</c:v>
                </c:pt>
                <c:pt idx="138" formatCode="0.00">
                  <c:v>5.2363585434173388</c:v>
                </c:pt>
                <c:pt idx="139" formatCode="0.00">
                  <c:v>5.281400560224057</c:v>
                </c:pt>
                <c:pt idx="140" formatCode="0.00">
                  <c:v>5.3039495798319081</c:v>
                </c:pt>
                <c:pt idx="141" formatCode="0.00">
                  <c:v>5.230420168067198</c:v>
                </c:pt>
                <c:pt idx="142" formatCode="0.00">
                  <c:v>5.1827450980391916</c:v>
                </c:pt>
                <c:pt idx="143" formatCode="0.00">
                  <c:v>5.0780112044817827</c:v>
                </c:pt>
                <c:pt idx="144" formatCode="0.00">
                  <c:v>4.9597198879551456</c:v>
                </c:pt>
                <c:pt idx="145" formatCode="0.00">
                  <c:v>4.817675070027974</c:v>
                </c:pt>
                <c:pt idx="146" formatCode="0.00">
                  <c:v>4.8561624649859709</c:v>
                </c:pt>
                <c:pt idx="147" formatCode="0.00">
                  <c:v>5.0150700280111948</c:v>
                </c:pt>
                <c:pt idx="148" formatCode="0.00">
                  <c:v>5.0732492997198904</c:v>
                </c:pt>
                <c:pt idx="149" formatCode="0.00">
                  <c:v>5.0087955182072932</c:v>
                </c:pt>
                <c:pt idx="150" formatCode="0.00">
                  <c:v>4.8443417366946875</c:v>
                </c:pt>
                <c:pt idx="151" formatCode="0.00">
                  <c:v>4.6989915966386775</c:v>
                </c:pt>
                <c:pt idx="152" formatCode="0.00">
                  <c:v>4.4530812324930338</c:v>
                </c:pt>
                <c:pt idx="153" formatCode="0.00">
                  <c:v>4.2363305322129179</c:v>
                </c:pt>
                <c:pt idx="154" formatCode="0.00">
                  <c:v>3.9708403361344722</c:v>
                </c:pt>
                <c:pt idx="155" formatCode="0.00">
                  <c:v>3.6590196078431489</c:v>
                </c:pt>
                <c:pt idx="156" formatCode="0.00">
                  <c:v>3.3612885154061871</c:v>
                </c:pt>
                <c:pt idx="157" formatCode="0.00">
                  <c:v>3.1407002801120711</c:v>
                </c:pt>
                <c:pt idx="158" formatCode="0.00">
                  <c:v>2.9814005602241167</c:v>
                </c:pt>
                <c:pt idx="159" formatCode="0.00">
                  <c:v>2.8421008403361441</c:v>
                </c:pt>
                <c:pt idx="160" formatCode="0.00">
                  <c:v>2.7349299719888194</c:v>
                </c:pt>
                <c:pt idx="161" formatCode="0.00">
                  <c:v>2.6122408963585571</c:v>
                </c:pt>
                <c:pt idx="162" formatCode="0.00">
                  <c:v>2.5884313725490529</c:v>
                </c:pt>
                <c:pt idx="163" formatCode="0.00">
                  <c:v>2.5287114845938561</c:v>
                </c:pt>
                <c:pt idx="164" formatCode="0.00">
                  <c:v>2.5350420168067416</c:v>
                </c:pt>
                <c:pt idx="165" formatCode="0.00">
                  <c:v>2.5273109243697718</c:v>
                </c:pt>
                <c:pt idx="166" formatCode="0.00">
                  <c:v>2.598991596638669</c:v>
                </c:pt>
                <c:pt idx="167" formatCode="0.00">
                  <c:v>2.4266106442577211</c:v>
                </c:pt>
                <c:pt idx="168" formatCode="0.00">
                  <c:v>2.2792997198879448</c:v>
                </c:pt>
                <c:pt idx="169" formatCode="0.00">
                  <c:v>2.0412324929971817</c:v>
                </c:pt>
                <c:pt idx="170" formatCode="0.00">
                  <c:v>1.9984593837534987</c:v>
                </c:pt>
                <c:pt idx="171" formatCode="0.00">
                  <c:v>2.0349299719887739</c:v>
                </c:pt>
                <c:pt idx="172" formatCode="0.00">
                  <c:v>2.10434173669465</c:v>
                </c:pt>
                <c:pt idx="173" formatCode="0.00">
                  <c:v>2.2396358543416994</c:v>
                </c:pt>
                <c:pt idx="174" formatCode="0.00">
                  <c:v>2.3806722689075457</c:v>
                </c:pt>
                <c:pt idx="175" formatCode="0.00">
                  <c:v>2.6113445378151283</c:v>
                </c:pt>
                <c:pt idx="176" formatCode="0.00">
                  <c:v>2.851092436974767</c:v>
                </c:pt>
                <c:pt idx="177" formatCode="0.00">
                  <c:v>3.1193557422969036</c:v>
                </c:pt>
                <c:pt idx="178" formatCode="0.00">
                  <c:v>3.3124929971988593</c:v>
                </c:pt>
                <c:pt idx="179" formatCode="0.00">
                  <c:v>3.4930252100840136</c:v>
                </c:pt>
                <c:pt idx="180" formatCode="0.00">
                  <c:v>3.6717647058823388</c:v>
                </c:pt>
                <c:pt idx="181" formatCode="0.00">
                  <c:v>3.7894397759103526</c:v>
                </c:pt>
                <c:pt idx="182" formatCode="0.00">
                  <c:v>4.0298039215686288</c:v>
                </c:pt>
                <c:pt idx="183" formatCode="0.00">
                  <c:v>4.1622408963585542</c:v>
                </c:pt>
                <c:pt idx="184" formatCode="0.00">
                  <c:v>4.2748459383753641</c:v>
                </c:pt>
                <c:pt idx="185" formatCode="0.00">
                  <c:v>4.3978151260504177</c:v>
                </c:pt>
                <c:pt idx="186" formatCode="0.00">
                  <c:v>4.4650140056022423</c:v>
                </c:pt>
                <c:pt idx="187" formatCode="0.00">
                  <c:v>4.4153781512604837</c:v>
                </c:pt>
                <c:pt idx="188" formatCode="0.00">
                  <c:v>4.3079551820727886</c:v>
                </c:pt>
                <c:pt idx="189" formatCode="0.00">
                  <c:v>4.1300560224089082</c:v>
                </c:pt>
                <c:pt idx="190" formatCode="0.00">
                  <c:v>4.056946778711449</c:v>
                </c:pt>
                <c:pt idx="191" formatCode="0.00">
                  <c:v>4.0422128851540151</c:v>
                </c:pt>
                <c:pt idx="192" formatCode="0.00">
                  <c:v>3.938991596638644</c:v>
                </c:pt>
                <c:pt idx="193" formatCode="0.00">
                  <c:v>3.839187675070022</c:v>
                </c:pt>
                <c:pt idx="194" formatCode="0.00">
                  <c:v>3.6491316526610689</c:v>
                </c:pt>
                <c:pt idx="195" formatCode="0.00">
                  <c:v>3.4054901960784179</c:v>
                </c:pt>
                <c:pt idx="196" formatCode="0.00">
                  <c:v>3.1114285714285614</c:v>
                </c:pt>
                <c:pt idx="197" formatCode="0.00">
                  <c:v>2.8698319327730815</c:v>
                </c:pt>
                <c:pt idx="198" formatCode="0.00">
                  <c:v>2.6431092436974666</c:v>
                </c:pt>
                <c:pt idx="199" formatCode="0.00">
                  <c:v>2.4138935574229805</c:v>
                </c:pt>
                <c:pt idx="200" formatCode="0.00">
                  <c:v>1.9848179271709085</c:v>
                </c:pt>
                <c:pt idx="201" formatCode="0.00">
                  <c:v>1.5885434173669637</c:v>
                </c:pt>
                <c:pt idx="202" formatCode="0.00">
                  <c:v>1.1841456582633327</c:v>
                </c:pt>
                <c:pt idx="203" formatCode="0.00">
                  <c:v>0.72955182072830382</c:v>
                </c:pt>
                <c:pt idx="204" formatCode="0.00">
                  <c:v>0.33672268907564273</c:v>
                </c:pt>
                <c:pt idx="205" formatCode="0.00">
                  <c:v>-7.9271708683464226E-2</c:v>
                </c:pt>
                <c:pt idx="206" formatCode="0.00">
                  <c:v>-0.59294117647060318</c:v>
                </c:pt>
                <c:pt idx="207" formatCode="0.00">
                  <c:v>-1.0689075630252347</c:v>
                </c:pt>
                <c:pt idx="208" formatCode="0.00">
                  <c:v>-1.5750140056022559</c:v>
                </c:pt>
                <c:pt idx="209" formatCode="0.00">
                  <c:v>-1.7547619047619065</c:v>
                </c:pt>
                <c:pt idx="210" formatCode="0.00">
                  <c:v>-1.9888795518207161</c:v>
                </c:pt>
                <c:pt idx="211" formatCode="0.00">
                  <c:v>-2.1965546218487333</c:v>
                </c:pt>
                <c:pt idx="212" formatCode="0.00">
                  <c:v>-2.5622408963584888</c:v>
                </c:pt>
                <c:pt idx="213" formatCode="0.00">
                  <c:v>-2.8157703081232341</c:v>
                </c:pt>
                <c:pt idx="214" formatCode="0.00">
                  <c:v>-3.0769747899159796</c:v>
                </c:pt>
                <c:pt idx="215" formatCode="0.00">
                  <c:v>-3.303053221288522</c:v>
                </c:pt>
                <c:pt idx="216" formatCode="0.00">
                  <c:v>-3.4426890756302697</c:v>
                </c:pt>
                <c:pt idx="217" formatCode="0.00">
                  <c:v>-3.4985434173669745</c:v>
                </c:pt>
                <c:pt idx="218" formatCode="0.00">
                  <c:v>-3.5023809523809746</c:v>
                </c:pt>
                <c:pt idx="219" formatCode="0.00">
                  <c:v>-3.5213725490195884</c:v>
                </c:pt>
                <c:pt idx="220" formatCode="0.00">
                  <c:v>-3.5489075630251961</c:v>
                </c:pt>
                <c:pt idx="221" formatCode="0.00">
                  <c:v>-3.3786554621848666</c:v>
                </c:pt>
                <c:pt idx="222" formatCode="0.00">
                  <c:v>-3.1038655462184721</c:v>
                </c:pt>
                <c:pt idx="223" formatCode="0.00">
                  <c:v>-2.8465546218487248</c:v>
                </c:pt>
                <c:pt idx="224" formatCode="0.00">
                  <c:v>-2.5521008403361378</c:v>
                </c:pt>
                <c:pt idx="225" formatCode="0.00">
                  <c:v>-2.0988795518207013</c:v>
                </c:pt>
                <c:pt idx="226" formatCode="0.00">
                  <c:v>-1.6340336134453679</c:v>
                </c:pt>
                <c:pt idx="227" formatCode="0.00">
                  <c:v>-1.1219607843137283</c:v>
                </c:pt>
                <c:pt idx="228" formatCode="0.00">
                  <c:v>-0.54941176470588005</c:v>
                </c:pt>
                <c:pt idx="229" formatCode="0.00">
                  <c:v>0.13725490196078738</c:v>
                </c:pt>
                <c:pt idx="230" formatCode="0.00">
                  <c:v>0.55487394957982872</c:v>
                </c:pt>
                <c:pt idx="231" formatCode="0.00">
                  <c:v>0.83899159663866385</c:v>
                </c:pt>
                <c:pt idx="232" formatCode="0.00">
                  <c:v>1.1119887955182151</c:v>
                </c:pt>
                <c:pt idx="233" formatCode="0.00">
                  <c:v>1.5027731092437335</c:v>
                </c:pt>
                <c:pt idx="234" formatCode="0.00">
                  <c:v>1.7918767507002826</c:v>
                </c:pt>
                <c:pt idx="235" formatCode="0.00">
                  <c:v>2.0906442577030901</c:v>
                </c:pt>
                <c:pt idx="236" formatCode="0.00">
                  <c:v>2.440364145658279</c:v>
                </c:pt>
                <c:pt idx="237" formatCode="0.00">
                  <c:v>2.7661344537815182</c:v>
                </c:pt>
                <c:pt idx="238" formatCode="0.00">
                  <c:v>3.0254061624649893</c:v>
                </c:pt>
                <c:pt idx="239" formatCode="0.00">
                  <c:v>3.1561064425770127</c:v>
                </c:pt>
                <c:pt idx="240" formatCode="0.00">
                  <c:v>3.3860784313725532</c:v>
                </c:pt>
                <c:pt idx="241" formatCode="0.00">
                  <c:v>3.6439495798319257</c:v>
                </c:pt>
                <c:pt idx="242" formatCode="0.00">
                  <c:v>3.9389355742296885</c:v>
                </c:pt>
                <c:pt idx="243" formatCode="0.00">
                  <c:v>4.0496358543417301</c:v>
                </c:pt>
                <c:pt idx="244" formatCode="0.00">
                  <c:v>4.1930812324929718</c:v>
                </c:pt>
                <c:pt idx="245" formatCode="0.00">
                  <c:v>4.2138935574229208</c:v>
                </c:pt>
                <c:pt idx="246" formatCode="0.00">
                  <c:v>4.1919607843136788</c:v>
                </c:pt>
                <c:pt idx="247" formatCode="0.00">
                  <c:v>4.208347338935539</c:v>
                </c:pt>
                <c:pt idx="248" formatCode="0.00">
                  <c:v>4.2440336134453389</c:v>
                </c:pt>
                <c:pt idx="249" formatCode="0.00">
                  <c:v>4.188235294117618</c:v>
                </c:pt>
                <c:pt idx="250" formatCode="0.00">
                  <c:v>4.0763305322128645</c:v>
                </c:pt>
                <c:pt idx="251" formatCode="0.00">
                  <c:v>3.8787394957982997</c:v>
                </c:pt>
                <c:pt idx="252" formatCode="0.00">
                  <c:v>3.8700560224089173</c:v>
                </c:pt>
                <c:pt idx="253" formatCode="0.00">
                  <c:v>3.8326050420167803</c:v>
                </c:pt>
                <c:pt idx="254" formatCode="0.00">
                  <c:v>3.8640056022408515</c:v>
                </c:pt>
                <c:pt idx="255" formatCode="0.00">
                  <c:v>3.8158263305321753</c:v>
                </c:pt>
                <c:pt idx="256" formatCode="0.00">
                  <c:v>3.7284593837534885</c:v>
                </c:pt>
                <c:pt idx="257" formatCode="0.00">
                  <c:v>3.5964425770307855</c:v>
                </c:pt>
                <c:pt idx="258" formatCode="0.00">
                  <c:v>3.4012324929971811</c:v>
                </c:pt>
                <c:pt idx="259" formatCode="0.00">
                  <c:v>3.2002801120447941</c:v>
                </c:pt>
                <c:pt idx="260" formatCode="0.00">
                  <c:v>3.096470588235249</c:v>
                </c:pt>
                <c:pt idx="261" formatCode="0.00">
                  <c:v>2.9521568627450705</c:v>
                </c:pt>
                <c:pt idx="262" formatCode="0.00">
                  <c:v>2.9108403361344557</c:v>
                </c:pt>
                <c:pt idx="263" formatCode="0.00">
                  <c:v>2.7585434173669512</c:v>
                </c:pt>
                <c:pt idx="264" formatCode="0.00">
                  <c:v>2.716974789915966</c:v>
                </c:pt>
                <c:pt idx="265" formatCode="0.00">
                  <c:v>2.755042016806712</c:v>
                </c:pt>
                <c:pt idx="266" formatCode="0.00">
                  <c:v>2.8466106442576944</c:v>
                </c:pt>
                <c:pt idx="267" formatCode="0.00">
                  <c:v>2.9132492997198938</c:v>
                </c:pt>
                <c:pt idx="268" formatCode="0.00">
                  <c:v>2.9928571428571473</c:v>
                </c:pt>
                <c:pt idx="269" formatCode="0.00">
                  <c:v>3.0689635854341475</c:v>
                </c:pt>
                <c:pt idx="270" formatCode="0.00">
                  <c:v>3.1489635854341742</c:v>
                </c:pt>
                <c:pt idx="271" formatCode="0.00">
                  <c:v>3.3105602240896559</c:v>
                </c:pt>
                <c:pt idx="272" formatCode="0.00">
                  <c:v>3.5130532212885157</c:v>
                </c:pt>
                <c:pt idx="273" formatCode="0.00">
                  <c:v>3.6156862745098124</c:v>
                </c:pt>
                <c:pt idx="274" formatCode="0.00">
                  <c:v>3.7462464985994472</c:v>
                </c:pt>
                <c:pt idx="275" formatCode="0.00">
                  <c:v>3.8960224089635886</c:v>
                </c:pt>
                <c:pt idx="276" formatCode="0.00">
                  <c:v>4.1365266106442675</c:v>
                </c:pt>
                <c:pt idx="277" formatCode="0.00">
                  <c:v>4.3847899159664081</c:v>
                </c:pt>
                <c:pt idx="278" formatCode="0.00">
                  <c:v>4.671708683473426</c:v>
                </c:pt>
                <c:pt idx="279" formatCode="0.00">
                  <c:v>5.0151820728291341</c:v>
                </c:pt>
                <c:pt idx="280" formatCode="0.00">
                  <c:v>5.4266106442577211</c:v>
                </c:pt>
                <c:pt idx="281" formatCode="0.00">
                  <c:v>5.8646498599440093</c:v>
                </c:pt>
                <c:pt idx="282" formatCode="0.00">
                  <c:v>6.1847058823529579</c:v>
                </c:pt>
                <c:pt idx="283" formatCode="0.00">
                  <c:v>6.3223249299719839</c:v>
                </c:pt>
                <c:pt idx="284" formatCode="0.00">
                  <c:v>6.5187955182072983</c:v>
                </c:pt>
                <c:pt idx="285" formatCode="0.00">
                  <c:v>6.8841456582633072</c:v>
                </c:pt>
                <c:pt idx="286" formatCode="0.00">
                  <c:v>7.1456862745098135</c:v>
                </c:pt>
                <c:pt idx="287" formatCode="0.00">
                  <c:v>7.2933613445378143</c:v>
                </c:pt>
                <c:pt idx="288" formatCode="0.00">
                  <c:v>7.4489355742296937</c:v>
                </c:pt>
                <c:pt idx="289" formatCode="0.00">
                  <c:v>7.5698039215686208</c:v>
                </c:pt>
                <c:pt idx="290" formatCode="0.00">
                  <c:v>7.6894397759103583</c:v>
                </c:pt>
                <c:pt idx="291" formatCode="0.00">
                  <c:v>7.870560224089644</c:v>
                </c:pt>
                <c:pt idx="292" formatCode="0.00">
                  <c:v>8.0464985994397722</c:v>
                </c:pt>
                <c:pt idx="293" formatCode="0.00">
                  <c:v>8.0582913165265921</c:v>
                </c:pt>
                <c:pt idx="294" formatCode="0.00">
                  <c:v>7.9985994397758873</c:v>
                </c:pt>
                <c:pt idx="295" formatCode="0.00">
                  <c:v>7.9305602240896178</c:v>
                </c:pt>
                <c:pt idx="296" formatCode="0.00">
                  <c:v>7.7296078431372592</c:v>
                </c:pt>
                <c:pt idx="297" formatCode="0.00">
                  <c:v>7.4768347338935399</c:v>
                </c:pt>
                <c:pt idx="298" formatCode="0.00">
                  <c:v>7.1482913165265956</c:v>
                </c:pt>
                <c:pt idx="299" formatCode="0.00">
                  <c:v>6.8926330532212603</c:v>
                </c:pt>
                <c:pt idx="300" formatCode="0.00">
                  <c:v>6.5694957983193376</c:v>
                </c:pt>
                <c:pt idx="301" formatCode="0.00">
                  <c:v>6.0925210084033523</c:v>
                </c:pt>
                <c:pt idx="302" formatCode="0.00">
                  <c:v>5.55789915966389</c:v>
                </c:pt>
                <c:pt idx="303" formatCode="0.00">
                  <c:v>5.1515406162465069</c:v>
                </c:pt>
                <c:pt idx="304" formatCode="0.00">
                  <c:v>4.9490476190476187</c:v>
                </c:pt>
                <c:pt idx="305" formatCode="0.00">
                  <c:v>4.8414005602240877</c:v>
                </c:pt>
                <c:pt idx="306" formatCode="0.00">
                  <c:v>4.5605882352941336</c:v>
                </c:pt>
                <c:pt idx="307" formatCode="0.00">
                  <c:v>4.3193277310924287</c:v>
                </c:pt>
                <c:pt idx="308" formatCode="0.00">
                  <c:v>4.0989355742296567</c:v>
                </c:pt>
                <c:pt idx="309" formatCode="0.00">
                  <c:v>3.8740896358543324</c:v>
                </c:pt>
                <c:pt idx="310" formatCode="0.00">
                  <c:v>3.5723809523809251</c:v>
                </c:pt>
                <c:pt idx="311" formatCode="0.00">
                  <c:v>3.2825210084033358</c:v>
                </c:pt>
                <c:pt idx="312" formatCode="0.00">
                  <c:v>2.9869747899159336</c:v>
                </c:pt>
                <c:pt idx="313" formatCode="0.00">
                  <c:v>2.7778991596638463</c:v>
                </c:pt>
                <c:pt idx="314" formatCode="0.00">
                  <c:v>2.5901680672268697</c:v>
                </c:pt>
                <c:pt idx="315" formatCode="0.00">
                  <c:v>2.490084033613428</c:v>
                </c:pt>
                <c:pt idx="316" formatCode="0.00">
                  <c:v>2.3827731092436437</c:v>
                </c:pt>
                <c:pt idx="317" formatCode="0.00">
                  <c:v>2.2982072829131113</c:v>
                </c:pt>
                <c:pt idx="318" formatCode="0.00">
                  <c:v>2.2854621848739072</c:v>
                </c:pt>
                <c:pt idx="319" formatCode="0.00">
                  <c:v>2.200560224089557</c:v>
                </c:pt>
                <c:pt idx="320" formatCode="0.00">
                  <c:v>2.0404481792716496</c:v>
                </c:pt>
                <c:pt idx="321" formatCode="0.00">
                  <c:v>1.7839495798318978</c:v>
                </c:pt>
                <c:pt idx="322" formatCode="0.00">
                  <c:v>1.5183473389355271</c:v>
                </c:pt>
                <c:pt idx="323" formatCode="0.00">
                  <c:v>1.2999999999999545</c:v>
                </c:pt>
                <c:pt idx="324" formatCode="0.00">
                  <c:v>1.0518767507002451</c:v>
                </c:pt>
                <c:pt idx="325" formatCode="0.00">
                  <c:v>0.75134453781510047</c:v>
                </c:pt>
                <c:pt idx="326" formatCode="0.00">
                  <c:v>0.47204481792714148</c:v>
                </c:pt>
                <c:pt idx="327" formatCode="0.00">
                  <c:v>0.40400560224087201</c:v>
                </c:pt>
                <c:pt idx="328" formatCode="0.00">
                  <c:v>0.31596638655457809</c:v>
                </c:pt>
                <c:pt idx="329" formatCode="0.00">
                  <c:v>0.16142857142851597</c:v>
                </c:pt>
                <c:pt idx="330" formatCode="0.00">
                  <c:v>5.0588235294071637E-2</c:v>
                </c:pt>
                <c:pt idx="331" formatCode="0.00">
                  <c:v>9.8039215685759018E-3</c:v>
                </c:pt>
                <c:pt idx="332" formatCode="0.00">
                  <c:v>-7.378151260509469E-2</c:v>
                </c:pt>
                <c:pt idx="333" formatCode="0.00">
                  <c:v>-0.10977591036417778</c:v>
                </c:pt>
                <c:pt idx="334" formatCode="0.00">
                  <c:v>-0.1829691876750843</c:v>
                </c:pt>
                <c:pt idx="335" formatCode="0.00">
                  <c:v>-0.26364145658263283</c:v>
                </c:pt>
                <c:pt idx="336" formatCode="0.00">
                  <c:v>-0.41495798319327548</c:v>
                </c:pt>
                <c:pt idx="337" formatCode="0.00">
                  <c:v>-0.58288515406165686</c:v>
                </c:pt>
                <c:pt idx="338" formatCode="0.00">
                  <c:v>-0.56168067226890628</c:v>
                </c:pt>
                <c:pt idx="339" formatCode="0.00">
                  <c:v>-0.68521008403359929</c:v>
                </c:pt>
                <c:pt idx="340" formatCode="0.00">
                  <c:v>-0.73621848739495022</c:v>
                </c:pt>
                <c:pt idx="341" formatCode="0.00">
                  <c:v>-0.71327731092436863</c:v>
                </c:pt>
                <c:pt idx="342" formatCode="0.00">
                  <c:v>-0.55386554621846074</c:v>
                </c:pt>
                <c:pt idx="343" formatCode="0.00">
                  <c:v>-0.27484593837532145</c:v>
                </c:pt>
                <c:pt idx="344" formatCode="0.00">
                  <c:v>-9.0420168067183226E-2</c:v>
                </c:pt>
                <c:pt idx="345" formatCode="0.00">
                  <c:v>0.10089635854345147</c:v>
                </c:pt>
                <c:pt idx="346" formatCode="0.00">
                  <c:v>0.31422969187677552</c:v>
                </c:pt>
                <c:pt idx="347" formatCode="0.00">
                  <c:v>0.39280112044822602</c:v>
                </c:pt>
                <c:pt idx="348" formatCode="0.00">
                  <c:v>0.29652661064429253</c:v>
                </c:pt>
                <c:pt idx="349" formatCode="0.00">
                  <c:v>0.24649859943983188</c:v>
                </c:pt>
                <c:pt idx="350" formatCode="0.00">
                  <c:v>0.31120448179275684</c:v>
                </c:pt>
                <c:pt idx="351" formatCode="0.00">
                  <c:v>0.36254901960785446</c:v>
                </c:pt>
                <c:pt idx="352" formatCode="0.00">
                  <c:v>0.4160504201680908</c:v>
                </c:pt>
                <c:pt idx="353" formatCode="0.00">
                  <c:v>0.68831932773107951</c:v>
                </c:pt>
                <c:pt idx="354" formatCode="0.00">
                  <c:v>0.98156862745096873</c:v>
                </c:pt>
                <c:pt idx="355" formatCode="0.00">
                  <c:v>1.1182352941176532</c:v>
                </c:pt>
                <c:pt idx="356" formatCode="0.00">
                  <c:v>1.3414565826330431</c:v>
                </c:pt>
                <c:pt idx="357" formatCode="0.00">
                  <c:v>1.4974789915966511</c:v>
                </c:pt>
                <c:pt idx="358" formatCode="0.00">
                  <c:v>1.4963025210083742</c:v>
                </c:pt>
                <c:pt idx="359" formatCode="0.00">
                  <c:v>1.4805882352941211</c:v>
                </c:pt>
                <c:pt idx="360" formatCode="0.00">
                  <c:v>1.6921568627450796</c:v>
                </c:pt>
                <c:pt idx="361" formatCode="0.00">
                  <c:v>1.8300560224089537</c:v>
                </c:pt>
                <c:pt idx="362" formatCode="0.00">
                  <c:v>2.1236974789915877</c:v>
                </c:pt>
                <c:pt idx="363" formatCode="0.00">
                  <c:v>2.2691596638655369</c:v>
                </c:pt>
                <c:pt idx="364" formatCode="0.00">
                  <c:v>2.2310364145657928</c:v>
                </c:pt>
                <c:pt idx="365" formatCode="0.00">
                  <c:v>2.2984033613444979</c:v>
                </c:pt>
                <c:pt idx="366" formatCode="0.00">
                  <c:v>2.4483473389355623</c:v>
                </c:pt>
                <c:pt idx="367" formatCode="0.00">
                  <c:v>2.6628291316526429</c:v>
                </c:pt>
                <c:pt idx="368" formatCode="0.00">
                  <c:v>2.6936134453781477</c:v>
                </c:pt>
                <c:pt idx="369" formatCode="0.00">
                  <c:v>2.8254341736695068</c:v>
                </c:pt>
                <c:pt idx="370" formatCode="0.00">
                  <c:v>2.9847619047619105</c:v>
                </c:pt>
                <c:pt idx="371" formatCode="0.00">
                  <c:v>2.9502240896358529</c:v>
                </c:pt>
                <c:pt idx="372" formatCode="0.00">
                  <c:v>2.8601960784313576</c:v>
                </c:pt>
                <c:pt idx="373" formatCode="0.00">
                  <c:v>2.8927450980391995</c:v>
                </c:pt>
                <c:pt idx="374" formatCode="0.00">
                  <c:v>2.7659663865546236</c:v>
                </c:pt>
                <c:pt idx="375" formatCode="0.00">
                  <c:v>2.7009243697479377</c:v>
                </c:pt>
                <c:pt idx="376" formatCode="0.00">
                  <c:v>2.617058823529419</c:v>
                </c:pt>
                <c:pt idx="377" formatCode="0.00">
                  <c:v>2.6888795518207331</c:v>
                </c:pt>
                <c:pt idx="378" formatCode="0.00">
                  <c:v>2.6295798319327588</c:v>
                </c:pt>
                <c:pt idx="379" formatCode="0.00">
                  <c:v>2.7285994397758913</c:v>
                </c:pt>
                <c:pt idx="380" formatCode="0.00">
                  <c:v>2.9110644257702774</c:v>
                </c:pt>
                <c:pt idx="381" formatCode="0.00">
                  <c:v>2.8478991596638252</c:v>
                </c:pt>
                <c:pt idx="382" formatCode="0.00">
                  <c:v>2.8414565826330147</c:v>
                </c:pt>
                <c:pt idx="383" formatCode="0.00">
                  <c:v>2.7607843137254662</c:v>
                </c:pt>
                <c:pt idx="384" formatCode="0.00">
                  <c:v>2.8101680672268685</c:v>
                </c:pt>
                <c:pt idx="385" formatCode="0.00">
                  <c:v>2.8843977591036065</c:v>
                </c:pt>
                <c:pt idx="386" formatCode="0.00">
                  <c:v>2.8636414565825987</c:v>
                </c:pt>
                <c:pt idx="387" formatCode="0.00">
                  <c:v>2.8384873949579372</c:v>
                </c:pt>
                <c:pt idx="388" formatCode="0.00">
                  <c:v>2.8912885154061172</c:v>
                </c:pt>
                <c:pt idx="389" formatCode="0.00">
                  <c:v>3.0015966386554283</c:v>
                </c:pt>
                <c:pt idx="390" formatCode="0.00">
                  <c:v>2.978543417366879</c:v>
                </c:pt>
                <c:pt idx="391" formatCode="0.00">
                  <c:v>2.9422128851540208</c:v>
                </c:pt>
                <c:pt idx="392" formatCode="0.00">
                  <c:v>2.8947058823528806</c:v>
                </c:pt>
                <c:pt idx="393" formatCode="0.00">
                  <c:v>2.8686274509803411</c:v>
                </c:pt>
                <c:pt idx="394" formatCode="0.00">
                  <c:v>2.9427170868347048</c:v>
                </c:pt>
                <c:pt idx="395" formatCode="0.00">
                  <c:v>3.0089075630251756</c:v>
                </c:pt>
                <c:pt idx="396" formatCode="0.00">
                  <c:v>2.7584313725489693</c:v>
                </c:pt>
                <c:pt idx="397" formatCode="0.00">
                  <c:v>2.1683753501400105</c:v>
                </c:pt>
                <c:pt idx="398" formatCode="0.00">
                  <c:v>1.5407002801120342</c:v>
                </c:pt>
                <c:pt idx="399" formatCode="0.00">
                  <c:v>1.150896358543406</c:v>
                </c:pt>
                <c:pt idx="400" formatCode="0.00">
                  <c:v>0.69655462184870487</c:v>
                </c:pt>
                <c:pt idx="401" formatCode="0.00">
                  <c:v>0.17546218487396459</c:v>
                </c:pt>
                <c:pt idx="402" formatCode="0.00">
                  <c:v>-0.39176470588233769</c:v>
                </c:pt>
                <c:pt idx="403" formatCode="0.00">
                  <c:v>-1.0267507002800897</c:v>
                </c:pt>
                <c:pt idx="404" formatCode="0.00">
                  <c:v>-1.6402240896358222</c:v>
                </c:pt>
                <c:pt idx="405" formatCode="0.00">
                  <c:v>-2.2987114845937953</c:v>
                </c:pt>
                <c:pt idx="406" formatCode="0.00">
                  <c:v>-2.6794117647058471</c:v>
                </c:pt>
                <c:pt idx="407" formatCode="0.00">
                  <c:v>-3.0672268907562881</c:v>
                </c:pt>
                <c:pt idx="408" formatCode="0.00">
                  <c:v>-3.3994677871148014</c:v>
                </c:pt>
                <c:pt idx="409" formatCode="0.00">
                  <c:v>-4.0116246498598827</c:v>
                </c:pt>
                <c:pt idx="410" formatCode="0.00">
                  <c:v>-4.6921848739495289</c:v>
                </c:pt>
                <c:pt idx="411" formatCode="0.00">
                  <c:v>-5.1211764705881961</c:v>
                </c:pt>
                <c:pt idx="412" formatCode="0.00">
                  <c:v>-5.5025490196077982</c:v>
                </c:pt>
                <c:pt idx="413" formatCode="0.00">
                  <c:v>-5.8643417366946409</c:v>
                </c:pt>
                <c:pt idx="414" formatCode="0.00">
                  <c:v>-6.2152100840336146</c:v>
                </c:pt>
                <c:pt idx="415" formatCode="0.00">
                  <c:v>-6.6070588235293997</c:v>
                </c:pt>
                <c:pt idx="416" formatCode="0.00">
                  <c:v>-7.1214565826330158</c:v>
                </c:pt>
                <c:pt idx="417" formatCode="0.00">
                  <c:v>-7.1017086834733334</c:v>
                </c:pt>
                <c:pt idx="418" formatCode="0.00">
                  <c:v>-6.5913445378150755</c:v>
                </c:pt>
                <c:pt idx="419" formatCode="0.00">
                  <c:v>-5.9357703081232103</c:v>
                </c:pt>
                <c:pt idx="420" formatCode="0.00">
                  <c:v>-5.4942016806722336</c:v>
                </c:pt>
                <c:pt idx="421" formatCode="0.00">
                  <c:v>-5.0565266106442408</c:v>
                </c:pt>
                <c:pt idx="422" formatCode="0.00">
                  <c:v>-4.6417086834733823</c:v>
                </c:pt>
                <c:pt idx="423" formatCode="0.00">
                  <c:v>-4.3237815126050378</c:v>
                </c:pt>
                <c:pt idx="424" formatCode="0.00">
                  <c:v>-3.8708963585434333</c:v>
                </c:pt>
                <c:pt idx="425" formatCode="0.00">
                  <c:v>-3.3764705882353212</c:v>
                </c:pt>
                <c:pt idx="426" formatCode="0.00">
                  <c:v>-2.8652100840336487</c:v>
                </c:pt>
                <c:pt idx="427" formatCode="0.00">
                  <c:v>-2.5120168067226984</c:v>
                </c:pt>
                <c:pt idx="428" formatCode="0.00">
                  <c:v>-2.1700560224089855</c:v>
                </c:pt>
                <c:pt idx="429" formatCode="0.00">
                  <c:v>-1.919159663865571</c:v>
                </c:pt>
                <c:pt idx="430" formatCode="0.00">
                  <c:v>-1.4555462184873846</c:v>
                </c:pt>
                <c:pt idx="431" formatCode="0.00">
                  <c:v>-0.8350700280111738</c:v>
                </c:pt>
                <c:pt idx="432" formatCode="0.00">
                  <c:v>-0.11795518207280509</c:v>
                </c:pt>
                <c:pt idx="433" formatCode="0.00">
                  <c:v>0.44061624649862097</c:v>
                </c:pt>
                <c:pt idx="434" formatCode="0.00">
                  <c:v>1.0027170868347639</c:v>
                </c:pt>
                <c:pt idx="435" formatCode="0.00">
                  <c:v>1.5409243697479269</c:v>
                </c:pt>
                <c:pt idx="436" formatCode="0.00">
                  <c:v>2.0415686274510136</c:v>
                </c:pt>
                <c:pt idx="437" formatCode="0.00">
                  <c:v>2.5065266106442579</c:v>
                </c:pt>
                <c:pt idx="438" formatCode="0.00">
                  <c:v>3.0562745098038846</c:v>
                </c:pt>
                <c:pt idx="439" formatCode="0.00">
                  <c:v>3.9035854341736353</c:v>
                </c:pt>
                <c:pt idx="440" formatCode="0.00">
                  <c:v>4.8152661064425928</c:v>
                </c:pt>
                <c:pt idx="441" formatCode="0.00">
                  <c:v>5.8093557422969297</c:v>
                </c:pt>
                <c:pt idx="442" formatCode="0.00">
                  <c:v>6.8116526610644286</c:v>
                </c:pt>
                <c:pt idx="443" formatCode="0.00">
                  <c:v>7.8959383753501271</c:v>
                </c:pt>
                <c:pt idx="444" formatCode="0.00">
                  <c:v>9.0725210084033563</c:v>
                </c:pt>
                <c:pt idx="445" formatCode="0.00">
                  <c:v>10.165770308123228</c:v>
                </c:pt>
                <c:pt idx="446" formatCode="0.00">
                  <c:v>11.19932773109241</c:v>
                </c:pt>
                <c:pt idx="447" formatCode="0.00">
                  <c:v>11.986050420168056</c:v>
                </c:pt>
                <c:pt idx="448" formatCode="0.00">
                  <c:v>12.401988795518193</c:v>
                </c:pt>
                <c:pt idx="449" formatCode="0.00">
                  <c:v>12.738655462184852</c:v>
                </c:pt>
                <c:pt idx="450" formatCode="0.00">
                  <c:v>13.236610644257638</c:v>
                </c:pt>
                <c:pt idx="451" formatCode="0.00">
                  <c:v>13.52904761904756</c:v>
                </c:pt>
                <c:pt idx="452" formatCode="0.00">
                  <c:v>13.679663865546203</c:v>
                </c:pt>
                <c:pt idx="453" formatCode="0.00">
                  <c:v>13.801204481792723</c:v>
                </c:pt>
                <c:pt idx="454" formatCode="0.00">
                  <c:v>13.883557422969204</c:v>
                </c:pt>
                <c:pt idx="455" formatCode="0.00">
                  <c:v>14.102492997198866</c:v>
                </c:pt>
                <c:pt idx="456" formatCode="0.00">
                  <c:v>14.212464985994373</c:v>
                </c:pt>
                <c:pt idx="457" formatCode="0.00">
                  <c:v>14.451792717086818</c:v>
                </c:pt>
                <c:pt idx="458" formatCode="0.00">
                  <c:v>14.770364145658277</c:v>
                </c:pt>
                <c:pt idx="459" formatCode="0.00">
                  <c:v>14.758319327731058</c:v>
                </c:pt>
                <c:pt idx="460" formatCode="0.00">
                  <c:v>14.60607843137258</c:v>
                </c:pt>
                <c:pt idx="461" formatCode="0.00">
                  <c:v>14.443165266106476</c:v>
                </c:pt>
                <c:pt idx="462" formatCode="0.00">
                  <c:v>14.031344537815102</c:v>
                </c:pt>
                <c:pt idx="463" formatCode="0.00">
                  <c:v>14.007619047618988</c:v>
                </c:pt>
                <c:pt idx="464" formatCode="0.00">
                  <c:v>14.305182072829098</c:v>
                </c:pt>
                <c:pt idx="465" formatCode="0.00">
                  <c:v>14.436610644257655</c:v>
                </c:pt>
                <c:pt idx="466" formatCode="0.00">
                  <c:v>14.630140056022384</c:v>
                </c:pt>
                <c:pt idx="467" formatCode="0.00">
                  <c:v>14.845126050420163</c:v>
                </c:pt>
                <c:pt idx="468" formatCode="0.00">
                  <c:v>14.969271708683465</c:v>
                </c:pt>
                <c:pt idx="469" formatCode="0.00">
                  <c:v>15.0149019607843</c:v>
                </c:pt>
                <c:pt idx="470" formatCode="0.00">
                  <c:v>14.962689075630237</c:v>
                </c:pt>
                <c:pt idx="471" formatCode="0.00">
                  <c:v>14.766666666666652</c:v>
                </c:pt>
                <c:pt idx="472" formatCode="0.00">
                  <c:v>14.581596638655469</c:v>
                </c:pt>
                <c:pt idx="473" formatCode="0.00">
                  <c:v>14.510756302520974</c:v>
                </c:pt>
                <c:pt idx="474" formatCode="0.00">
                  <c:v>14.312156862745042</c:v>
                </c:pt>
                <c:pt idx="475" formatCode="0.00">
                  <c:v>14.230112044817872</c:v>
                </c:pt>
                <c:pt idx="476" formatCode="0.00">
                  <c:v>14.160812324929907</c:v>
                </c:pt>
                <c:pt idx="477" formatCode="0.00">
                  <c:v>14.483501400560158</c:v>
                </c:pt>
                <c:pt idx="478" formatCode="0.00">
                  <c:v>14.803501400560094</c:v>
                </c:pt>
                <c:pt idx="479" formatCode="0.00">
                  <c:v>15.029523809523681</c:v>
                </c:pt>
                <c:pt idx="480" formatCode="0.00">
                  <c:v>15.291512605041959</c:v>
                </c:pt>
                <c:pt idx="481" formatCode="0.00">
                  <c:v>15.681764705882273</c:v>
                </c:pt>
                <c:pt idx="482" formatCode="0.00">
                  <c:v>16.254201680672196</c:v>
                </c:pt>
                <c:pt idx="483" formatCode="0.00">
                  <c:v>16.964565826330443</c:v>
                </c:pt>
                <c:pt idx="484" formatCode="0.00">
                  <c:v>17.232408963585385</c:v>
                </c:pt>
                <c:pt idx="485" formatCode="0.00">
                  <c:v>16.862156862745053</c:v>
                </c:pt>
                <c:pt idx="486" formatCode="0.00">
                  <c:v>16.543557422969144</c:v>
                </c:pt>
                <c:pt idx="487" formatCode="0.00">
                  <c:v>16.189971988795463</c:v>
                </c:pt>
                <c:pt idx="488" formatCode="0.00">
                  <c:v>15.701792717086789</c:v>
                </c:pt>
                <c:pt idx="489" formatCode="0.00">
                  <c:v>15.434061624649786</c:v>
                </c:pt>
                <c:pt idx="490" formatCode="0.00">
                  <c:v>15.152324929971911</c:v>
                </c:pt>
                <c:pt idx="491" formatCode="0.00">
                  <c:v>14.893921568627377</c:v>
                </c:pt>
                <c:pt idx="492" formatCode="0.00">
                  <c:v>14.694481792717056</c:v>
                </c:pt>
                <c:pt idx="493" formatCode="0.00">
                  <c:v>14.192156862745094</c:v>
                </c:pt>
                <c:pt idx="494" formatCode="0.00">
                  <c:v>13.600420168067217</c:v>
                </c:pt>
                <c:pt idx="495" formatCode="0.00">
                  <c:v>13.340784313725521</c:v>
                </c:pt>
                <c:pt idx="496" formatCode="0.00">
                  <c:v>12.994565826330557</c:v>
                </c:pt>
                <c:pt idx="497" formatCode="0.00">
                  <c:v>12.66249299719891</c:v>
                </c:pt>
                <c:pt idx="498" formatCode="0.00">
                  <c:v>11.999719887955166</c:v>
                </c:pt>
                <c:pt idx="499" formatCode="0.00">
                  <c:v>11.181148459383792</c:v>
                </c:pt>
                <c:pt idx="500" formatCode="0.00">
                  <c:v>10.367703081232605</c:v>
                </c:pt>
                <c:pt idx="501" formatCode="0.00">
                  <c:v>9.5061344537815273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64-4D34-9BAE-4BFC21E61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3416031"/>
        <c:axId val="2003413535"/>
      </c:lineChart>
      <c:dateAx>
        <c:axId val="2003416031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03413535"/>
        <c:crosses val="autoZero"/>
        <c:auto val="1"/>
        <c:lblOffset val="100"/>
        <c:baseTimeUnit val="days"/>
      </c:dateAx>
      <c:valAx>
        <c:axId val="20034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0341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Price vs 200-day Moving Average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'Moving Avgs'!$AA$2</c:f>
              <c:strCache>
                <c:ptCount val="1"/>
                <c:pt idx="0">
                  <c:v>Prices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'Moving Avgs'!$Z$3:$Z$1763</c:f>
              <c:numCache>
                <c:formatCode>m/d/yyyy</c:formatCode>
                <c:ptCount val="1761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43116</c:v>
                </c:pt>
                <c:pt idx="10">
                  <c:v>43117</c:v>
                </c:pt>
                <c:pt idx="11">
                  <c:v>43118</c:v>
                </c:pt>
                <c:pt idx="12">
                  <c:v>43119</c:v>
                </c:pt>
                <c:pt idx="13">
                  <c:v>43122</c:v>
                </c:pt>
                <c:pt idx="14">
                  <c:v>43123</c:v>
                </c:pt>
                <c:pt idx="15">
                  <c:v>43124</c:v>
                </c:pt>
                <c:pt idx="16">
                  <c:v>43125</c:v>
                </c:pt>
                <c:pt idx="17">
                  <c:v>43126</c:v>
                </c:pt>
                <c:pt idx="18">
                  <c:v>43129</c:v>
                </c:pt>
                <c:pt idx="19">
                  <c:v>43130</c:v>
                </c:pt>
                <c:pt idx="20">
                  <c:v>43131</c:v>
                </c:pt>
                <c:pt idx="21">
                  <c:v>43132</c:v>
                </c:pt>
                <c:pt idx="22">
                  <c:v>43133</c:v>
                </c:pt>
                <c:pt idx="23">
                  <c:v>43136</c:v>
                </c:pt>
                <c:pt idx="24">
                  <c:v>43137</c:v>
                </c:pt>
                <c:pt idx="25">
                  <c:v>43138</c:v>
                </c:pt>
                <c:pt idx="26">
                  <c:v>43139</c:v>
                </c:pt>
                <c:pt idx="27">
                  <c:v>43140</c:v>
                </c:pt>
                <c:pt idx="28">
                  <c:v>43143</c:v>
                </c:pt>
                <c:pt idx="29">
                  <c:v>43144</c:v>
                </c:pt>
                <c:pt idx="30">
                  <c:v>43145</c:v>
                </c:pt>
                <c:pt idx="31">
                  <c:v>43146</c:v>
                </c:pt>
                <c:pt idx="32">
                  <c:v>43147</c:v>
                </c:pt>
                <c:pt idx="33">
                  <c:v>43151</c:v>
                </c:pt>
                <c:pt idx="34">
                  <c:v>43152</c:v>
                </c:pt>
                <c:pt idx="35">
                  <c:v>43153</c:v>
                </c:pt>
                <c:pt idx="36">
                  <c:v>43154</c:v>
                </c:pt>
                <c:pt idx="37">
                  <c:v>43157</c:v>
                </c:pt>
                <c:pt idx="38">
                  <c:v>43158</c:v>
                </c:pt>
                <c:pt idx="39">
                  <c:v>43159</c:v>
                </c:pt>
                <c:pt idx="40">
                  <c:v>43160</c:v>
                </c:pt>
                <c:pt idx="41">
                  <c:v>43161</c:v>
                </c:pt>
                <c:pt idx="42">
                  <c:v>43164</c:v>
                </c:pt>
                <c:pt idx="43">
                  <c:v>43165</c:v>
                </c:pt>
                <c:pt idx="44">
                  <c:v>43166</c:v>
                </c:pt>
                <c:pt idx="45">
                  <c:v>43167</c:v>
                </c:pt>
                <c:pt idx="46">
                  <c:v>43168</c:v>
                </c:pt>
                <c:pt idx="47">
                  <c:v>43171</c:v>
                </c:pt>
                <c:pt idx="48">
                  <c:v>43172</c:v>
                </c:pt>
                <c:pt idx="49">
                  <c:v>43173</c:v>
                </c:pt>
                <c:pt idx="50">
                  <c:v>43174</c:v>
                </c:pt>
                <c:pt idx="51">
                  <c:v>43175</c:v>
                </c:pt>
                <c:pt idx="52">
                  <c:v>43178</c:v>
                </c:pt>
                <c:pt idx="53">
                  <c:v>43179</c:v>
                </c:pt>
                <c:pt idx="54">
                  <c:v>43180</c:v>
                </c:pt>
                <c:pt idx="55">
                  <c:v>43181</c:v>
                </c:pt>
                <c:pt idx="56">
                  <c:v>43182</c:v>
                </c:pt>
                <c:pt idx="57">
                  <c:v>43185</c:v>
                </c:pt>
                <c:pt idx="58">
                  <c:v>43186</c:v>
                </c:pt>
                <c:pt idx="59">
                  <c:v>43187</c:v>
                </c:pt>
                <c:pt idx="60">
                  <c:v>43188</c:v>
                </c:pt>
                <c:pt idx="61">
                  <c:v>43192</c:v>
                </c:pt>
                <c:pt idx="62">
                  <c:v>43193</c:v>
                </c:pt>
                <c:pt idx="63">
                  <c:v>43194</c:v>
                </c:pt>
                <c:pt idx="64">
                  <c:v>43195</c:v>
                </c:pt>
                <c:pt idx="65">
                  <c:v>43196</c:v>
                </c:pt>
                <c:pt idx="66">
                  <c:v>43199</c:v>
                </c:pt>
                <c:pt idx="67">
                  <c:v>43200</c:v>
                </c:pt>
                <c:pt idx="68">
                  <c:v>43201</c:v>
                </c:pt>
                <c:pt idx="69">
                  <c:v>43202</c:v>
                </c:pt>
                <c:pt idx="70">
                  <c:v>43203</c:v>
                </c:pt>
                <c:pt idx="71">
                  <c:v>43206</c:v>
                </c:pt>
                <c:pt idx="72">
                  <c:v>43207</c:v>
                </c:pt>
                <c:pt idx="73">
                  <c:v>43208</c:v>
                </c:pt>
                <c:pt idx="74">
                  <c:v>43209</c:v>
                </c:pt>
                <c:pt idx="75">
                  <c:v>43210</c:v>
                </c:pt>
                <c:pt idx="76">
                  <c:v>43213</c:v>
                </c:pt>
                <c:pt idx="77">
                  <c:v>43214</c:v>
                </c:pt>
                <c:pt idx="78">
                  <c:v>43215</c:v>
                </c:pt>
                <c:pt idx="79">
                  <c:v>43216</c:v>
                </c:pt>
                <c:pt idx="80">
                  <c:v>43217</c:v>
                </c:pt>
                <c:pt idx="81">
                  <c:v>43220</c:v>
                </c:pt>
                <c:pt idx="82">
                  <c:v>43221</c:v>
                </c:pt>
                <c:pt idx="83">
                  <c:v>43222</c:v>
                </c:pt>
                <c:pt idx="84">
                  <c:v>43223</c:v>
                </c:pt>
                <c:pt idx="85">
                  <c:v>43224</c:v>
                </c:pt>
                <c:pt idx="86">
                  <c:v>43227</c:v>
                </c:pt>
                <c:pt idx="87">
                  <c:v>43228</c:v>
                </c:pt>
                <c:pt idx="88">
                  <c:v>43229</c:v>
                </c:pt>
                <c:pt idx="89">
                  <c:v>43230</c:v>
                </c:pt>
                <c:pt idx="90">
                  <c:v>43231</c:v>
                </c:pt>
                <c:pt idx="91">
                  <c:v>43234</c:v>
                </c:pt>
                <c:pt idx="92">
                  <c:v>43235</c:v>
                </c:pt>
                <c:pt idx="93">
                  <c:v>43236</c:v>
                </c:pt>
                <c:pt idx="94">
                  <c:v>43237</c:v>
                </c:pt>
                <c:pt idx="95">
                  <c:v>43238</c:v>
                </c:pt>
                <c:pt idx="96">
                  <c:v>43241</c:v>
                </c:pt>
                <c:pt idx="97">
                  <c:v>43242</c:v>
                </c:pt>
                <c:pt idx="98">
                  <c:v>43243</c:v>
                </c:pt>
                <c:pt idx="99">
                  <c:v>43244</c:v>
                </c:pt>
                <c:pt idx="100">
                  <c:v>43245</c:v>
                </c:pt>
                <c:pt idx="101">
                  <c:v>43249</c:v>
                </c:pt>
                <c:pt idx="102">
                  <c:v>43250</c:v>
                </c:pt>
                <c:pt idx="103">
                  <c:v>43251</c:v>
                </c:pt>
                <c:pt idx="104">
                  <c:v>43252</c:v>
                </c:pt>
                <c:pt idx="105">
                  <c:v>43255</c:v>
                </c:pt>
                <c:pt idx="106">
                  <c:v>43256</c:v>
                </c:pt>
                <c:pt idx="107">
                  <c:v>43257</c:v>
                </c:pt>
                <c:pt idx="108">
                  <c:v>43258</c:v>
                </c:pt>
                <c:pt idx="109">
                  <c:v>43259</c:v>
                </c:pt>
                <c:pt idx="110">
                  <c:v>43262</c:v>
                </c:pt>
                <c:pt idx="111">
                  <c:v>43263</c:v>
                </c:pt>
                <c:pt idx="112">
                  <c:v>43264</c:v>
                </c:pt>
                <c:pt idx="113">
                  <c:v>43265</c:v>
                </c:pt>
                <c:pt idx="114">
                  <c:v>43266</c:v>
                </c:pt>
                <c:pt idx="115">
                  <c:v>43269</c:v>
                </c:pt>
                <c:pt idx="116">
                  <c:v>43270</c:v>
                </c:pt>
                <c:pt idx="117">
                  <c:v>43271</c:v>
                </c:pt>
                <c:pt idx="118">
                  <c:v>43272</c:v>
                </c:pt>
                <c:pt idx="119">
                  <c:v>43273</c:v>
                </c:pt>
                <c:pt idx="120">
                  <c:v>43276</c:v>
                </c:pt>
                <c:pt idx="121">
                  <c:v>43277</c:v>
                </c:pt>
                <c:pt idx="122">
                  <c:v>43278</c:v>
                </c:pt>
                <c:pt idx="123">
                  <c:v>43279</c:v>
                </c:pt>
                <c:pt idx="124">
                  <c:v>43280</c:v>
                </c:pt>
                <c:pt idx="125">
                  <c:v>43283</c:v>
                </c:pt>
                <c:pt idx="126">
                  <c:v>43284</c:v>
                </c:pt>
                <c:pt idx="127">
                  <c:v>43286</c:v>
                </c:pt>
                <c:pt idx="128">
                  <c:v>43287</c:v>
                </c:pt>
                <c:pt idx="129">
                  <c:v>43290</c:v>
                </c:pt>
                <c:pt idx="130">
                  <c:v>43291</c:v>
                </c:pt>
                <c:pt idx="131">
                  <c:v>43292</c:v>
                </c:pt>
                <c:pt idx="132">
                  <c:v>43293</c:v>
                </c:pt>
                <c:pt idx="133">
                  <c:v>43294</c:v>
                </c:pt>
                <c:pt idx="134">
                  <c:v>43297</c:v>
                </c:pt>
                <c:pt idx="135">
                  <c:v>43298</c:v>
                </c:pt>
                <c:pt idx="136">
                  <c:v>43299</c:v>
                </c:pt>
                <c:pt idx="137">
                  <c:v>43300</c:v>
                </c:pt>
                <c:pt idx="138">
                  <c:v>43301</c:v>
                </c:pt>
                <c:pt idx="139">
                  <c:v>43304</c:v>
                </c:pt>
                <c:pt idx="140">
                  <c:v>43305</c:v>
                </c:pt>
                <c:pt idx="141">
                  <c:v>43306</c:v>
                </c:pt>
                <c:pt idx="142">
                  <c:v>43307</c:v>
                </c:pt>
                <c:pt idx="143">
                  <c:v>43308</c:v>
                </c:pt>
                <c:pt idx="144">
                  <c:v>43311</c:v>
                </c:pt>
                <c:pt idx="145">
                  <c:v>43312</c:v>
                </c:pt>
                <c:pt idx="146">
                  <c:v>43313</c:v>
                </c:pt>
                <c:pt idx="147">
                  <c:v>43314</c:v>
                </c:pt>
                <c:pt idx="148">
                  <c:v>43315</c:v>
                </c:pt>
                <c:pt idx="149">
                  <c:v>43318</c:v>
                </c:pt>
                <c:pt idx="150">
                  <c:v>43319</c:v>
                </c:pt>
                <c:pt idx="151">
                  <c:v>43320</c:v>
                </c:pt>
                <c:pt idx="152">
                  <c:v>43321</c:v>
                </c:pt>
                <c:pt idx="153">
                  <c:v>43322</c:v>
                </c:pt>
                <c:pt idx="154">
                  <c:v>43325</c:v>
                </c:pt>
                <c:pt idx="155">
                  <c:v>43326</c:v>
                </c:pt>
                <c:pt idx="156">
                  <c:v>43327</c:v>
                </c:pt>
                <c:pt idx="157">
                  <c:v>43328</c:v>
                </c:pt>
                <c:pt idx="158">
                  <c:v>43329</c:v>
                </c:pt>
                <c:pt idx="159">
                  <c:v>43332</c:v>
                </c:pt>
                <c:pt idx="160">
                  <c:v>43333</c:v>
                </c:pt>
                <c:pt idx="161">
                  <c:v>43334</c:v>
                </c:pt>
                <c:pt idx="162">
                  <c:v>43335</c:v>
                </c:pt>
                <c:pt idx="163">
                  <c:v>43336</c:v>
                </c:pt>
                <c:pt idx="164">
                  <c:v>43339</c:v>
                </c:pt>
                <c:pt idx="165">
                  <c:v>43340</c:v>
                </c:pt>
                <c:pt idx="166">
                  <c:v>43341</c:v>
                </c:pt>
                <c:pt idx="167">
                  <c:v>43342</c:v>
                </c:pt>
                <c:pt idx="168">
                  <c:v>43343</c:v>
                </c:pt>
                <c:pt idx="169">
                  <c:v>43347</c:v>
                </c:pt>
                <c:pt idx="170">
                  <c:v>43348</c:v>
                </c:pt>
                <c:pt idx="171">
                  <c:v>43349</c:v>
                </c:pt>
                <c:pt idx="172">
                  <c:v>43350</c:v>
                </c:pt>
                <c:pt idx="173">
                  <c:v>43353</c:v>
                </c:pt>
                <c:pt idx="174">
                  <c:v>43354</c:v>
                </c:pt>
                <c:pt idx="175">
                  <c:v>43355</c:v>
                </c:pt>
                <c:pt idx="176">
                  <c:v>43356</c:v>
                </c:pt>
                <c:pt idx="177">
                  <c:v>43357</c:v>
                </c:pt>
                <c:pt idx="178">
                  <c:v>43360</c:v>
                </c:pt>
                <c:pt idx="179">
                  <c:v>43361</c:v>
                </c:pt>
                <c:pt idx="180">
                  <c:v>43362</c:v>
                </c:pt>
                <c:pt idx="181">
                  <c:v>43363</c:v>
                </c:pt>
                <c:pt idx="182">
                  <c:v>43364</c:v>
                </c:pt>
                <c:pt idx="183">
                  <c:v>43367</c:v>
                </c:pt>
                <c:pt idx="184">
                  <c:v>43368</c:v>
                </c:pt>
                <c:pt idx="185">
                  <c:v>43369</c:v>
                </c:pt>
                <c:pt idx="186">
                  <c:v>43370</c:v>
                </c:pt>
                <c:pt idx="187">
                  <c:v>43371</c:v>
                </c:pt>
                <c:pt idx="188">
                  <c:v>43374</c:v>
                </c:pt>
                <c:pt idx="189">
                  <c:v>43375</c:v>
                </c:pt>
                <c:pt idx="190">
                  <c:v>43376</c:v>
                </c:pt>
                <c:pt idx="191">
                  <c:v>43377</c:v>
                </c:pt>
                <c:pt idx="192">
                  <c:v>43378</c:v>
                </c:pt>
                <c:pt idx="193">
                  <c:v>43381</c:v>
                </c:pt>
                <c:pt idx="194">
                  <c:v>43382</c:v>
                </c:pt>
                <c:pt idx="195">
                  <c:v>43383</c:v>
                </c:pt>
                <c:pt idx="196">
                  <c:v>43384</c:v>
                </c:pt>
                <c:pt idx="197">
                  <c:v>43385</c:v>
                </c:pt>
                <c:pt idx="198">
                  <c:v>43388</c:v>
                </c:pt>
                <c:pt idx="199">
                  <c:v>43389</c:v>
                </c:pt>
                <c:pt idx="200">
                  <c:v>43390</c:v>
                </c:pt>
                <c:pt idx="201">
                  <c:v>43391</c:v>
                </c:pt>
                <c:pt idx="202">
                  <c:v>43392</c:v>
                </c:pt>
                <c:pt idx="203">
                  <c:v>43395</c:v>
                </c:pt>
                <c:pt idx="204">
                  <c:v>43396</c:v>
                </c:pt>
                <c:pt idx="205">
                  <c:v>43397</c:v>
                </c:pt>
                <c:pt idx="206">
                  <c:v>43398</c:v>
                </c:pt>
                <c:pt idx="207">
                  <c:v>43399</c:v>
                </c:pt>
                <c:pt idx="208">
                  <c:v>43402</c:v>
                </c:pt>
                <c:pt idx="209">
                  <c:v>43403</c:v>
                </c:pt>
                <c:pt idx="210">
                  <c:v>43404</c:v>
                </c:pt>
                <c:pt idx="211">
                  <c:v>43405</c:v>
                </c:pt>
                <c:pt idx="212">
                  <c:v>43406</c:v>
                </c:pt>
                <c:pt idx="213">
                  <c:v>43409</c:v>
                </c:pt>
                <c:pt idx="214">
                  <c:v>43410</c:v>
                </c:pt>
                <c:pt idx="215">
                  <c:v>43411</c:v>
                </c:pt>
                <c:pt idx="216">
                  <c:v>43412</c:v>
                </c:pt>
                <c:pt idx="217">
                  <c:v>43413</c:v>
                </c:pt>
                <c:pt idx="218">
                  <c:v>43416</c:v>
                </c:pt>
                <c:pt idx="219">
                  <c:v>43417</c:v>
                </c:pt>
                <c:pt idx="220">
                  <c:v>43418</c:v>
                </c:pt>
                <c:pt idx="221">
                  <c:v>43419</c:v>
                </c:pt>
                <c:pt idx="222">
                  <c:v>43420</c:v>
                </c:pt>
                <c:pt idx="223">
                  <c:v>43423</c:v>
                </c:pt>
                <c:pt idx="224">
                  <c:v>43424</c:v>
                </c:pt>
                <c:pt idx="225">
                  <c:v>43425</c:v>
                </c:pt>
                <c:pt idx="226">
                  <c:v>43427</c:v>
                </c:pt>
                <c:pt idx="227">
                  <c:v>43430</c:v>
                </c:pt>
                <c:pt idx="228">
                  <c:v>43431</c:v>
                </c:pt>
                <c:pt idx="229">
                  <c:v>43432</c:v>
                </c:pt>
                <c:pt idx="230">
                  <c:v>43433</c:v>
                </c:pt>
                <c:pt idx="231">
                  <c:v>43434</c:v>
                </c:pt>
                <c:pt idx="232">
                  <c:v>43437</c:v>
                </c:pt>
                <c:pt idx="233">
                  <c:v>43438</c:v>
                </c:pt>
                <c:pt idx="234">
                  <c:v>43440</c:v>
                </c:pt>
                <c:pt idx="235">
                  <c:v>43441</c:v>
                </c:pt>
                <c:pt idx="236">
                  <c:v>43444</c:v>
                </c:pt>
                <c:pt idx="237">
                  <c:v>43445</c:v>
                </c:pt>
                <c:pt idx="238">
                  <c:v>43446</c:v>
                </c:pt>
                <c:pt idx="239">
                  <c:v>43447</c:v>
                </c:pt>
                <c:pt idx="240">
                  <c:v>43448</c:v>
                </c:pt>
                <c:pt idx="241">
                  <c:v>43451</c:v>
                </c:pt>
                <c:pt idx="242">
                  <c:v>43452</c:v>
                </c:pt>
                <c:pt idx="243">
                  <c:v>43453</c:v>
                </c:pt>
                <c:pt idx="244">
                  <c:v>43454</c:v>
                </c:pt>
                <c:pt idx="245">
                  <c:v>43455</c:v>
                </c:pt>
                <c:pt idx="246">
                  <c:v>43458</c:v>
                </c:pt>
                <c:pt idx="247">
                  <c:v>43460</c:v>
                </c:pt>
                <c:pt idx="248">
                  <c:v>43461</c:v>
                </c:pt>
                <c:pt idx="249">
                  <c:v>43462</c:v>
                </c:pt>
                <c:pt idx="250">
                  <c:v>43465</c:v>
                </c:pt>
                <c:pt idx="251">
                  <c:v>43467</c:v>
                </c:pt>
                <c:pt idx="252">
                  <c:v>43468</c:v>
                </c:pt>
                <c:pt idx="253">
                  <c:v>43469</c:v>
                </c:pt>
                <c:pt idx="254">
                  <c:v>43472</c:v>
                </c:pt>
                <c:pt idx="255">
                  <c:v>43473</c:v>
                </c:pt>
                <c:pt idx="256">
                  <c:v>43474</c:v>
                </c:pt>
                <c:pt idx="257">
                  <c:v>43475</c:v>
                </c:pt>
                <c:pt idx="258">
                  <c:v>43476</c:v>
                </c:pt>
                <c:pt idx="259">
                  <c:v>43479</c:v>
                </c:pt>
                <c:pt idx="260">
                  <c:v>43480</c:v>
                </c:pt>
                <c:pt idx="261">
                  <c:v>43481</c:v>
                </c:pt>
                <c:pt idx="262">
                  <c:v>43482</c:v>
                </c:pt>
                <c:pt idx="263">
                  <c:v>43483</c:v>
                </c:pt>
                <c:pt idx="264">
                  <c:v>43487</c:v>
                </c:pt>
                <c:pt idx="265">
                  <c:v>43488</c:v>
                </c:pt>
                <c:pt idx="266">
                  <c:v>43489</c:v>
                </c:pt>
                <c:pt idx="267">
                  <c:v>43490</c:v>
                </c:pt>
                <c:pt idx="268">
                  <c:v>43493</c:v>
                </c:pt>
                <c:pt idx="269">
                  <c:v>43494</c:v>
                </c:pt>
                <c:pt idx="270">
                  <c:v>43495</c:v>
                </c:pt>
                <c:pt idx="271">
                  <c:v>43496</c:v>
                </c:pt>
                <c:pt idx="272">
                  <c:v>43497</c:v>
                </c:pt>
                <c:pt idx="273">
                  <c:v>43500</c:v>
                </c:pt>
                <c:pt idx="274">
                  <c:v>43501</c:v>
                </c:pt>
                <c:pt idx="275">
                  <c:v>43502</c:v>
                </c:pt>
                <c:pt idx="276">
                  <c:v>43503</c:v>
                </c:pt>
                <c:pt idx="277">
                  <c:v>43504</c:v>
                </c:pt>
                <c:pt idx="278">
                  <c:v>43507</c:v>
                </c:pt>
                <c:pt idx="279">
                  <c:v>43508</c:v>
                </c:pt>
                <c:pt idx="280">
                  <c:v>43509</c:v>
                </c:pt>
                <c:pt idx="281">
                  <c:v>43510</c:v>
                </c:pt>
                <c:pt idx="282">
                  <c:v>43511</c:v>
                </c:pt>
                <c:pt idx="283">
                  <c:v>43515</c:v>
                </c:pt>
                <c:pt idx="284">
                  <c:v>43516</c:v>
                </c:pt>
                <c:pt idx="285">
                  <c:v>43517</c:v>
                </c:pt>
                <c:pt idx="286">
                  <c:v>43518</c:v>
                </c:pt>
                <c:pt idx="287">
                  <c:v>43521</c:v>
                </c:pt>
                <c:pt idx="288">
                  <c:v>43522</c:v>
                </c:pt>
                <c:pt idx="289">
                  <c:v>43523</c:v>
                </c:pt>
                <c:pt idx="290">
                  <c:v>43524</c:v>
                </c:pt>
                <c:pt idx="291">
                  <c:v>43525</c:v>
                </c:pt>
                <c:pt idx="292">
                  <c:v>43528</c:v>
                </c:pt>
                <c:pt idx="293">
                  <c:v>43529</c:v>
                </c:pt>
                <c:pt idx="294">
                  <c:v>43530</c:v>
                </c:pt>
                <c:pt idx="295">
                  <c:v>43531</c:v>
                </c:pt>
                <c:pt idx="296">
                  <c:v>43532</c:v>
                </c:pt>
                <c:pt idx="297">
                  <c:v>43535</c:v>
                </c:pt>
                <c:pt idx="298">
                  <c:v>43536</c:v>
                </c:pt>
                <c:pt idx="299">
                  <c:v>43537</c:v>
                </c:pt>
                <c:pt idx="300">
                  <c:v>43538</c:v>
                </c:pt>
                <c:pt idx="301">
                  <c:v>43539</c:v>
                </c:pt>
                <c:pt idx="302">
                  <c:v>43542</c:v>
                </c:pt>
                <c:pt idx="303">
                  <c:v>43543</c:v>
                </c:pt>
                <c:pt idx="304">
                  <c:v>43544</c:v>
                </c:pt>
                <c:pt idx="305">
                  <c:v>43545</c:v>
                </c:pt>
                <c:pt idx="306">
                  <c:v>43546</c:v>
                </c:pt>
                <c:pt idx="307">
                  <c:v>43549</c:v>
                </c:pt>
                <c:pt idx="308">
                  <c:v>43550</c:v>
                </c:pt>
                <c:pt idx="309">
                  <c:v>43551</c:v>
                </c:pt>
                <c:pt idx="310">
                  <c:v>43552</c:v>
                </c:pt>
                <c:pt idx="311">
                  <c:v>43553</c:v>
                </c:pt>
                <c:pt idx="312">
                  <c:v>43556</c:v>
                </c:pt>
                <c:pt idx="313">
                  <c:v>43557</c:v>
                </c:pt>
                <c:pt idx="314">
                  <c:v>43558</c:v>
                </c:pt>
                <c:pt idx="315">
                  <c:v>43559</c:v>
                </c:pt>
                <c:pt idx="316">
                  <c:v>43560</c:v>
                </c:pt>
                <c:pt idx="317">
                  <c:v>43563</c:v>
                </c:pt>
                <c:pt idx="318">
                  <c:v>43564</c:v>
                </c:pt>
                <c:pt idx="319">
                  <c:v>43565</c:v>
                </c:pt>
                <c:pt idx="320">
                  <c:v>43566</c:v>
                </c:pt>
                <c:pt idx="321">
                  <c:v>43567</c:v>
                </c:pt>
                <c:pt idx="322">
                  <c:v>43570</c:v>
                </c:pt>
                <c:pt idx="323">
                  <c:v>43571</c:v>
                </c:pt>
                <c:pt idx="324">
                  <c:v>43572</c:v>
                </c:pt>
                <c:pt idx="325">
                  <c:v>43573</c:v>
                </c:pt>
                <c:pt idx="326">
                  <c:v>43577</c:v>
                </c:pt>
                <c:pt idx="327">
                  <c:v>43578</c:v>
                </c:pt>
                <c:pt idx="328">
                  <c:v>43579</c:v>
                </c:pt>
                <c:pt idx="329">
                  <c:v>43580</c:v>
                </c:pt>
                <c:pt idx="330">
                  <c:v>43581</c:v>
                </c:pt>
                <c:pt idx="331">
                  <c:v>43584</c:v>
                </c:pt>
                <c:pt idx="332">
                  <c:v>43585</c:v>
                </c:pt>
                <c:pt idx="333">
                  <c:v>43586</c:v>
                </c:pt>
                <c:pt idx="334">
                  <c:v>43587</c:v>
                </c:pt>
                <c:pt idx="335">
                  <c:v>43588</c:v>
                </c:pt>
                <c:pt idx="336">
                  <c:v>43591</c:v>
                </c:pt>
                <c:pt idx="337">
                  <c:v>43592</c:v>
                </c:pt>
                <c:pt idx="338">
                  <c:v>43593</c:v>
                </c:pt>
                <c:pt idx="339">
                  <c:v>43594</c:v>
                </c:pt>
                <c:pt idx="340">
                  <c:v>43595</c:v>
                </c:pt>
                <c:pt idx="341">
                  <c:v>43598</c:v>
                </c:pt>
                <c:pt idx="342">
                  <c:v>43599</c:v>
                </c:pt>
                <c:pt idx="343">
                  <c:v>43600</c:v>
                </c:pt>
                <c:pt idx="344">
                  <c:v>43601</c:v>
                </c:pt>
                <c:pt idx="345">
                  <c:v>43602</c:v>
                </c:pt>
                <c:pt idx="346">
                  <c:v>43605</c:v>
                </c:pt>
                <c:pt idx="347">
                  <c:v>43606</c:v>
                </c:pt>
                <c:pt idx="348">
                  <c:v>43607</c:v>
                </c:pt>
                <c:pt idx="349">
                  <c:v>43608</c:v>
                </c:pt>
                <c:pt idx="350">
                  <c:v>43609</c:v>
                </c:pt>
                <c:pt idx="351">
                  <c:v>43613</c:v>
                </c:pt>
                <c:pt idx="352">
                  <c:v>43614</c:v>
                </c:pt>
                <c:pt idx="353">
                  <c:v>43615</c:v>
                </c:pt>
                <c:pt idx="354">
                  <c:v>43616</c:v>
                </c:pt>
                <c:pt idx="355">
                  <c:v>43619</c:v>
                </c:pt>
                <c:pt idx="356">
                  <c:v>43620</c:v>
                </c:pt>
                <c:pt idx="357">
                  <c:v>43621</c:v>
                </c:pt>
                <c:pt idx="358">
                  <c:v>43622</c:v>
                </c:pt>
                <c:pt idx="359">
                  <c:v>43623</c:v>
                </c:pt>
                <c:pt idx="360">
                  <c:v>43626</c:v>
                </c:pt>
                <c:pt idx="361">
                  <c:v>43627</c:v>
                </c:pt>
                <c:pt idx="362">
                  <c:v>43628</c:v>
                </c:pt>
                <c:pt idx="363">
                  <c:v>43629</c:v>
                </c:pt>
                <c:pt idx="364">
                  <c:v>43630</c:v>
                </c:pt>
                <c:pt idx="365">
                  <c:v>43633</c:v>
                </c:pt>
                <c:pt idx="366">
                  <c:v>43634</c:v>
                </c:pt>
                <c:pt idx="367">
                  <c:v>43635</c:v>
                </c:pt>
                <c:pt idx="368">
                  <c:v>43636</c:v>
                </c:pt>
                <c:pt idx="369">
                  <c:v>43637</c:v>
                </c:pt>
                <c:pt idx="370">
                  <c:v>43640</c:v>
                </c:pt>
                <c:pt idx="371">
                  <c:v>43641</c:v>
                </c:pt>
                <c:pt idx="372">
                  <c:v>43642</c:v>
                </c:pt>
                <c:pt idx="373">
                  <c:v>43643</c:v>
                </c:pt>
                <c:pt idx="374">
                  <c:v>43644</c:v>
                </c:pt>
                <c:pt idx="375">
                  <c:v>43647</c:v>
                </c:pt>
                <c:pt idx="376">
                  <c:v>43648</c:v>
                </c:pt>
                <c:pt idx="377">
                  <c:v>43649</c:v>
                </c:pt>
                <c:pt idx="378">
                  <c:v>43651</c:v>
                </c:pt>
                <c:pt idx="379">
                  <c:v>43654</c:v>
                </c:pt>
                <c:pt idx="380">
                  <c:v>43655</c:v>
                </c:pt>
                <c:pt idx="381">
                  <c:v>43656</c:v>
                </c:pt>
                <c:pt idx="382">
                  <c:v>43657</c:v>
                </c:pt>
                <c:pt idx="383">
                  <c:v>43658</c:v>
                </c:pt>
                <c:pt idx="384">
                  <c:v>43661</c:v>
                </c:pt>
                <c:pt idx="385">
                  <c:v>43662</c:v>
                </c:pt>
                <c:pt idx="386">
                  <c:v>43663</c:v>
                </c:pt>
                <c:pt idx="387">
                  <c:v>43664</c:v>
                </c:pt>
                <c:pt idx="388">
                  <c:v>43665</c:v>
                </c:pt>
                <c:pt idx="389">
                  <c:v>43668</c:v>
                </c:pt>
                <c:pt idx="390">
                  <c:v>43669</c:v>
                </c:pt>
                <c:pt idx="391">
                  <c:v>43670</c:v>
                </c:pt>
                <c:pt idx="392">
                  <c:v>43671</c:v>
                </c:pt>
                <c:pt idx="393">
                  <c:v>43672</c:v>
                </c:pt>
                <c:pt idx="394">
                  <c:v>43675</c:v>
                </c:pt>
                <c:pt idx="395">
                  <c:v>43676</c:v>
                </c:pt>
                <c:pt idx="396">
                  <c:v>43677</c:v>
                </c:pt>
                <c:pt idx="397">
                  <c:v>43678</c:v>
                </c:pt>
                <c:pt idx="398">
                  <c:v>43679</c:v>
                </c:pt>
                <c:pt idx="399">
                  <c:v>43682</c:v>
                </c:pt>
                <c:pt idx="400">
                  <c:v>43683</c:v>
                </c:pt>
                <c:pt idx="401">
                  <c:v>43684</c:v>
                </c:pt>
                <c:pt idx="402">
                  <c:v>43685</c:v>
                </c:pt>
                <c:pt idx="403">
                  <c:v>43686</c:v>
                </c:pt>
                <c:pt idx="404">
                  <c:v>43689</c:v>
                </c:pt>
                <c:pt idx="405">
                  <c:v>43690</c:v>
                </c:pt>
                <c:pt idx="406">
                  <c:v>43691</c:v>
                </c:pt>
                <c:pt idx="407">
                  <c:v>43692</c:v>
                </c:pt>
                <c:pt idx="408">
                  <c:v>43693</c:v>
                </c:pt>
                <c:pt idx="409">
                  <c:v>43696</c:v>
                </c:pt>
                <c:pt idx="410">
                  <c:v>43697</c:v>
                </c:pt>
                <c:pt idx="411">
                  <c:v>43698</c:v>
                </c:pt>
                <c:pt idx="412">
                  <c:v>43699</c:v>
                </c:pt>
                <c:pt idx="413">
                  <c:v>43700</c:v>
                </c:pt>
                <c:pt idx="414">
                  <c:v>43703</c:v>
                </c:pt>
                <c:pt idx="415">
                  <c:v>43704</c:v>
                </c:pt>
                <c:pt idx="416">
                  <c:v>43705</c:v>
                </c:pt>
                <c:pt idx="417">
                  <c:v>43706</c:v>
                </c:pt>
                <c:pt idx="418">
                  <c:v>43707</c:v>
                </c:pt>
                <c:pt idx="419">
                  <c:v>43711</c:v>
                </c:pt>
                <c:pt idx="420">
                  <c:v>43712</c:v>
                </c:pt>
                <c:pt idx="421">
                  <c:v>43713</c:v>
                </c:pt>
                <c:pt idx="422">
                  <c:v>43714</c:v>
                </c:pt>
                <c:pt idx="423">
                  <c:v>43717</c:v>
                </c:pt>
                <c:pt idx="424">
                  <c:v>43718</c:v>
                </c:pt>
                <c:pt idx="425">
                  <c:v>43719</c:v>
                </c:pt>
                <c:pt idx="426">
                  <c:v>43720</c:v>
                </c:pt>
                <c:pt idx="427">
                  <c:v>43721</c:v>
                </c:pt>
                <c:pt idx="428">
                  <c:v>43724</c:v>
                </c:pt>
                <c:pt idx="429">
                  <c:v>43725</c:v>
                </c:pt>
                <c:pt idx="430">
                  <c:v>43726</c:v>
                </c:pt>
                <c:pt idx="431">
                  <c:v>43727</c:v>
                </c:pt>
                <c:pt idx="432">
                  <c:v>43728</c:v>
                </c:pt>
                <c:pt idx="433">
                  <c:v>43731</c:v>
                </c:pt>
                <c:pt idx="434">
                  <c:v>43732</c:v>
                </c:pt>
                <c:pt idx="435">
                  <c:v>43733</c:v>
                </c:pt>
                <c:pt idx="436">
                  <c:v>43734</c:v>
                </c:pt>
                <c:pt idx="437">
                  <c:v>43735</c:v>
                </c:pt>
                <c:pt idx="438">
                  <c:v>43738</c:v>
                </c:pt>
                <c:pt idx="439">
                  <c:v>43739</c:v>
                </c:pt>
                <c:pt idx="440">
                  <c:v>43740</c:v>
                </c:pt>
                <c:pt idx="441">
                  <c:v>43741</c:v>
                </c:pt>
                <c:pt idx="442">
                  <c:v>43742</c:v>
                </c:pt>
                <c:pt idx="443">
                  <c:v>43745</c:v>
                </c:pt>
                <c:pt idx="444">
                  <c:v>43746</c:v>
                </c:pt>
                <c:pt idx="445">
                  <c:v>43747</c:v>
                </c:pt>
                <c:pt idx="446">
                  <c:v>43748</c:v>
                </c:pt>
                <c:pt idx="447">
                  <c:v>43749</c:v>
                </c:pt>
                <c:pt idx="448">
                  <c:v>43752</c:v>
                </c:pt>
                <c:pt idx="449">
                  <c:v>43753</c:v>
                </c:pt>
                <c:pt idx="450">
                  <c:v>43754</c:v>
                </c:pt>
                <c:pt idx="451">
                  <c:v>43755</c:v>
                </c:pt>
                <c:pt idx="452">
                  <c:v>43756</c:v>
                </c:pt>
                <c:pt idx="453">
                  <c:v>43759</c:v>
                </c:pt>
                <c:pt idx="454">
                  <c:v>43760</c:v>
                </c:pt>
                <c:pt idx="455">
                  <c:v>43761</c:v>
                </c:pt>
                <c:pt idx="456">
                  <c:v>43762</c:v>
                </c:pt>
                <c:pt idx="457">
                  <c:v>43763</c:v>
                </c:pt>
                <c:pt idx="458">
                  <c:v>43766</c:v>
                </c:pt>
                <c:pt idx="459">
                  <c:v>43767</c:v>
                </c:pt>
                <c:pt idx="460">
                  <c:v>43768</c:v>
                </c:pt>
                <c:pt idx="461">
                  <c:v>43769</c:v>
                </c:pt>
                <c:pt idx="462">
                  <c:v>43770</c:v>
                </c:pt>
                <c:pt idx="463">
                  <c:v>43773</c:v>
                </c:pt>
                <c:pt idx="464">
                  <c:v>43774</c:v>
                </c:pt>
                <c:pt idx="465">
                  <c:v>43775</c:v>
                </c:pt>
                <c:pt idx="466">
                  <c:v>43776</c:v>
                </c:pt>
                <c:pt idx="467">
                  <c:v>43777</c:v>
                </c:pt>
                <c:pt idx="468">
                  <c:v>43780</c:v>
                </c:pt>
                <c:pt idx="469">
                  <c:v>43781</c:v>
                </c:pt>
                <c:pt idx="470">
                  <c:v>43782</c:v>
                </c:pt>
                <c:pt idx="471">
                  <c:v>43783</c:v>
                </c:pt>
                <c:pt idx="472">
                  <c:v>43784</c:v>
                </c:pt>
                <c:pt idx="473">
                  <c:v>43787</c:v>
                </c:pt>
                <c:pt idx="474">
                  <c:v>43788</c:v>
                </c:pt>
                <c:pt idx="475">
                  <c:v>43789</c:v>
                </c:pt>
                <c:pt idx="476">
                  <c:v>43790</c:v>
                </c:pt>
                <c:pt idx="477">
                  <c:v>43791</c:v>
                </c:pt>
                <c:pt idx="478">
                  <c:v>43794</c:v>
                </c:pt>
                <c:pt idx="479">
                  <c:v>43795</c:v>
                </c:pt>
                <c:pt idx="480">
                  <c:v>43796</c:v>
                </c:pt>
                <c:pt idx="481">
                  <c:v>43798</c:v>
                </c:pt>
                <c:pt idx="482">
                  <c:v>43801</c:v>
                </c:pt>
                <c:pt idx="483">
                  <c:v>43802</c:v>
                </c:pt>
                <c:pt idx="484">
                  <c:v>43803</c:v>
                </c:pt>
                <c:pt idx="485">
                  <c:v>43804</c:v>
                </c:pt>
                <c:pt idx="486">
                  <c:v>43805</c:v>
                </c:pt>
                <c:pt idx="487">
                  <c:v>43808</c:v>
                </c:pt>
                <c:pt idx="488">
                  <c:v>43809</c:v>
                </c:pt>
                <c:pt idx="489">
                  <c:v>43810</c:v>
                </c:pt>
                <c:pt idx="490">
                  <c:v>43811</c:v>
                </c:pt>
                <c:pt idx="491">
                  <c:v>43812</c:v>
                </c:pt>
                <c:pt idx="492">
                  <c:v>43815</c:v>
                </c:pt>
                <c:pt idx="493">
                  <c:v>43816</c:v>
                </c:pt>
                <c:pt idx="494">
                  <c:v>43817</c:v>
                </c:pt>
                <c:pt idx="495">
                  <c:v>43818</c:v>
                </c:pt>
                <c:pt idx="496">
                  <c:v>43819</c:v>
                </c:pt>
                <c:pt idx="497">
                  <c:v>43822</c:v>
                </c:pt>
                <c:pt idx="498">
                  <c:v>43823</c:v>
                </c:pt>
                <c:pt idx="499">
                  <c:v>43825</c:v>
                </c:pt>
                <c:pt idx="500">
                  <c:v>43826</c:v>
                </c:pt>
                <c:pt idx="501">
                  <c:v>43829</c:v>
                </c:pt>
                <c:pt idx="502">
                  <c:v>43830</c:v>
                </c:pt>
                <c:pt idx="503">
                  <c:v>43832</c:v>
                </c:pt>
                <c:pt idx="504">
                  <c:v>43833</c:v>
                </c:pt>
                <c:pt idx="505">
                  <c:v>43836</c:v>
                </c:pt>
                <c:pt idx="506">
                  <c:v>43837</c:v>
                </c:pt>
                <c:pt idx="507">
                  <c:v>43838</c:v>
                </c:pt>
                <c:pt idx="508">
                  <c:v>43839</c:v>
                </c:pt>
                <c:pt idx="509">
                  <c:v>43840</c:v>
                </c:pt>
                <c:pt idx="510">
                  <c:v>43843</c:v>
                </c:pt>
                <c:pt idx="511">
                  <c:v>43844</c:v>
                </c:pt>
                <c:pt idx="512">
                  <c:v>43845</c:v>
                </c:pt>
                <c:pt idx="513">
                  <c:v>43846</c:v>
                </c:pt>
                <c:pt idx="514">
                  <c:v>43847</c:v>
                </c:pt>
                <c:pt idx="515">
                  <c:v>43851</c:v>
                </c:pt>
                <c:pt idx="516">
                  <c:v>43852</c:v>
                </c:pt>
                <c:pt idx="517">
                  <c:v>43853</c:v>
                </c:pt>
                <c:pt idx="518">
                  <c:v>43854</c:v>
                </c:pt>
                <c:pt idx="519">
                  <c:v>43857</c:v>
                </c:pt>
                <c:pt idx="520">
                  <c:v>43858</c:v>
                </c:pt>
                <c:pt idx="521">
                  <c:v>43859</c:v>
                </c:pt>
                <c:pt idx="522">
                  <c:v>43860</c:v>
                </c:pt>
                <c:pt idx="523">
                  <c:v>43861</c:v>
                </c:pt>
                <c:pt idx="524">
                  <c:v>43864</c:v>
                </c:pt>
                <c:pt idx="525">
                  <c:v>43865</c:v>
                </c:pt>
                <c:pt idx="526">
                  <c:v>43866</c:v>
                </c:pt>
                <c:pt idx="527">
                  <c:v>43867</c:v>
                </c:pt>
                <c:pt idx="528">
                  <c:v>43868</c:v>
                </c:pt>
                <c:pt idx="529">
                  <c:v>43871</c:v>
                </c:pt>
                <c:pt idx="530">
                  <c:v>43872</c:v>
                </c:pt>
                <c:pt idx="531">
                  <c:v>43873</c:v>
                </c:pt>
                <c:pt idx="532">
                  <c:v>43874</c:v>
                </c:pt>
                <c:pt idx="533">
                  <c:v>43875</c:v>
                </c:pt>
                <c:pt idx="534">
                  <c:v>43879</c:v>
                </c:pt>
                <c:pt idx="535">
                  <c:v>43880</c:v>
                </c:pt>
                <c:pt idx="536">
                  <c:v>43881</c:v>
                </c:pt>
                <c:pt idx="537">
                  <c:v>43882</c:v>
                </c:pt>
                <c:pt idx="538">
                  <c:v>43885</c:v>
                </c:pt>
                <c:pt idx="539">
                  <c:v>43886</c:v>
                </c:pt>
                <c:pt idx="540">
                  <c:v>43887</c:v>
                </c:pt>
                <c:pt idx="541">
                  <c:v>43888</c:v>
                </c:pt>
                <c:pt idx="542">
                  <c:v>43889</c:v>
                </c:pt>
                <c:pt idx="543">
                  <c:v>43892</c:v>
                </c:pt>
                <c:pt idx="544">
                  <c:v>43893</c:v>
                </c:pt>
                <c:pt idx="545">
                  <c:v>43894</c:v>
                </c:pt>
                <c:pt idx="546">
                  <c:v>43895</c:v>
                </c:pt>
                <c:pt idx="547">
                  <c:v>43896</c:v>
                </c:pt>
                <c:pt idx="548">
                  <c:v>43899</c:v>
                </c:pt>
                <c:pt idx="549">
                  <c:v>43900</c:v>
                </c:pt>
                <c:pt idx="550">
                  <c:v>43901</c:v>
                </c:pt>
                <c:pt idx="551">
                  <c:v>43902</c:v>
                </c:pt>
                <c:pt idx="552">
                  <c:v>43903</c:v>
                </c:pt>
                <c:pt idx="553">
                  <c:v>43906</c:v>
                </c:pt>
                <c:pt idx="554">
                  <c:v>43907</c:v>
                </c:pt>
                <c:pt idx="555">
                  <c:v>43908</c:v>
                </c:pt>
                <c:pt idx="556">
                  <c:v>43909</c:v>
                </c:pt>
                <c:pt idx="557">
                  <c:v>43910</c:v>
                </c:pt>
                <c:pt idx="558">
                  <c:v>43913</c:v>
                </c:pt>
                <c:pt idx="559">
                  <c:v>43914</c:v>
                </c:pt>
                <c:pt idx="560">
                  <c:v>43915</c:v>
                </c:pt>
                <c:pt idx="561">
                  <c:v>43916</c:v>
                </c:pt>
                <c:pt idx="562">
                  <c:v>43917</c:v>
                </c:pt>
                <c:pt idx="563">
                  <c:v>43920</c:v>
                </c:pt>
                <c:pt idx="564">
                  <c:v>43921</c:v>
                </c:pt>
                <c:pt idx="565">
                  <c:v>43922</c:v>
                </c:pt>
                <c:pt idx="566">
                  <c:v>43923</c:v>
                </c:pt>
                <c:pt idx="567">
                  <c:v>43924</c:v>
                </c:pt>
                <c:pt idx="568">
                  <c:v>43927</c:v>
                </c:pt>
                <c:pt idx="569">
                  <c:v>43928</c:v>
                </c:pt>
                <c:pt idx="570">
                  <c:v>43929</c:v>
                </c:pt>
                <c:pt idx="571">
                  <c:v>43930</c:v>
                </c:pt>
                <c:pt idx="572">
                  <c:v>43934</c:v>
                </c:pt>
                <c:pt idx="573">
                  <c:v>43935</c:v>
                </c:pt>
                <c:pt idx="574">
                  <c:v>43936</c:v>
                </c:pt>
                <c:pt idx="575">
                  <c:v>43937</c:v>
                </c:pt>
                <c:pt idx="576">
                  <c:v>43938</c:v>
                </c:pt>
                <c:pt idx="577">
                  <c:v>43941</c:v>
                </c:pt>
                <c:pt idx="578">
                  <c:v>43942</c:v>
                </c:pt>
                <c:pt idx="579">
                  <c:v>43943</c:v>
                </c:pt>
                <c:pt idx="580">
                  <c:v>43944</c:v>
                </c:pt>
                <c:pt idx="581">
                  <c:v>43945</c:v>
                </c:pt>
                <c:pt idx="582">
                  <c:v>43948</c:v>
                </c:pt>
                <c:pt idx="583">
                  <c:v>43949</c:v>
                </c:pt>
                <c:pt idx="584">
                  <c:v>43950</c:v>
                </c:pt>
                <c:pt idx="585">
                  <c:v>43951</c:v>
                </c:pt>
                <c:pt idx="586">
                  <c:v>43952</c:v>
                </c:pt>
                <c:pt idx="587">
                  <c:v>43955</c:v>
                </c:pt>
                <c:pt idx="588">
                  <c:v>43956</c:v>
                </c:pt>
                <c:pt idx="589">
                  <c:v>43957</c:v>
                </c:pt>
                <c:pt idx="590">
                  <c:v>43958</c:v>
                </c:pt>
                <c:pt idx="591">
                  <c:v>43959</c:v>
                </c:pt>
                <c:pt idx="592">
                  <c:v>43962</c:v>
                </c:pt>
                <c:pt idx="593">
                  <c:v>43963</c:v>
                </c:pt>
                <c:pt idx="594">
                  <c:v>43964</c:v>
                </c:pt>
                <c:pt idx="595">
                  <c:v>43965</c:v>
                </c:pt>
                <c:pt idx="596">
                  <c:v>43966</c:v>
                </c:pt>
                <c:pt idx="597">
                  <c:v>43969</c:v>
                </c:pt>
                <c:pt idx="598">
                  <c:v>43970</c:v>
                </c:pt>
                <c:pt idx="599">
                  <c:v>43971</c:v>
                </c:pt>
                <c:pt idx="600">
                  <c:v>43972</c:v>
                </c:pt>
                <c:pt idx="601">
                  <c:v>43973</c:v>
                </c:pt>
                <c:pt idx="602">
                  <c:v>43977</c:v>
                </c:pt>
                <c:pt idx="603">
                  <c:v>43978</c:v>
                </c:pt>
                <c:pt idx="604">
                  <c:v>43979</c:v>
                </c:pt>
                <c:pt idx="605">
                  <c:v>43980</c:v>
                </c:pt>
                <c:pt idx="606">
                  <c:v>43983</c:v>
                </c:pt>
                <c:pt idx="607">
                  <c:v>43984</c:v>
                </c:pt>
                <c:pt idx="608">
                  <c:v>43985</c:v>
                </c:pt>
                <c:pt idx="609">
                  <c:v>43986</c:v>
                </c:pt>
                <c:pt idx="610">
                  <c:v>43987</c:v>
                </c:pt>
                <c:pt idx="611">
                  <c:v>43990</c:v>
                </c:pt>
                <c:pt idx="612">
                  <c:v>43991</c:v>
                </c:pt>
                <c:pt idx="613">
                  <c:v>43992</c:v>
                </c:pt>
                <c:pt idx="614">
                  <c:v>43993</c:v>
                </c:pt>
                <c:pt idx="615">
                  <c:v>43994</c:v>
                </c:pt>
                <c:pt idx="616">
                  <c:v>43997</c:v>
                </c:pt>
                <c:pt idx="617">
                  <c:v>43998</c:v>
                </c:pt>
                <c:pt idx="618">
                  <c:v>43999</c:v>
                </c:pt>
                <c:pt idx="619">
                  <c:v>44000</c:v>
                </c:pt>
                <c:pt idx="620">
                  <c:v>44001</c:v>
                </c:pt>
                <c:pt idx="621">
                  <c:v>44004</c:v>
                </c:pt>
                <c:pt idx="622">
                  <c:v>44005</c:v>
                </c:pt>
                <c:pt idx="623">
                  <c:v>44006</c:v>
                </c:pt>
                <c:pt idx="624">
                  <c:v>44007</c:v>
                </c:pt>
                <c:pt idx="625">
                  <c:v>44008</c:v>
                </c:pt>
                <c:pt idx="626">
                  <c:v>44011</c:v>
                </c:pt>
                <c:pt idx="627">
                  <c:v>44012</c:v>
                </c:pt>
                <c:pt idx="628">
                  <c:v>44013</c:v>
                </c:pt>
                <c:pt idx="629">
                  <c:v>44014</c:v>
                </c:pt>
                <c:pt idx="630">
                  <c:v>44018</c:v>
                </c:pt>
                <c:pt idx="631">
                  <c:v>44019</c:v>
                </c:pt>
                <c:pt idx="632">
                  <c:v>44020</c:v>
                </c:pt>
                <c:pt idx="633">
                  <c:v>44021</c:v>
                </c:pt>
                <c:pt idx="634">
                  <c:v>44022</c:v>
                </c:pt>
                <c:pt idx="635">
                  <c:v>44025</c:v>
                </c:pt>
                <c:pt idx="636">
                  <c:v>44026</c:v>
                </c:pt>
                <c:pt idx="637">
                  <c:v>44027</c:v>
                </c:pt>
                <c:pt idx="638">
                  <c:v>44028</c:v>
                </c:pt>
                <c:pt idx="639">
                  <c:v>44029</c:v>
                </c:pt>
                <c:pt idx="640">
                  <c:v>44032</c:v>
                </c:pt>
                <c:pt idx="641">
                  <c:v>44033</c:v>
                </c:pt>
                <c:pt idx="642">
                  <c:v>44034</c:v>
                </c:pt>
                <c:pt idx="643">
                  <c:v>44035</c:v>
                </c:pt>
                <c:pt idx="644">
                  <c:v>44036</c:v>
                </c:pt>
                <c:pt idx="645">
                  <c:v>44039</c:v>
                </c:pt>
                <c:pt idx="646">
                  <c:v>44040</c:v>
                </c:pt>
                <c:pt idx="647">
                  <c:v>44041</c:v>
                </c:pt>
                <c:pt idx="648">
                  <c:v>44042</c:v>
                </c:pt>
                <c:pt idx="649">
                  <c:v>44043</c:v>
                </c:pt>
                <c:pt idx="650">
                  <c:v>44046</c:v>
                </c:pt>
                <c:pt idx="651">
                  <c:v>44047</c:v>
                </c:pt>
                <c:pt idx="652">
                  <c:v>44048</c:v>
                </c:pt>
                <c:pt idx="653">
                  <c:v>44049</c:v>
                </c:pt>
                <c:pt idx="654">
                  <c:v>44050</c:v>
                </c:pt>
                <c:pt idx="655">
                  <c:v>44053</c:v>
                </c:pt>
                <c:pt idx="656">
                  <c:v>44054</c:v>
                </c:pt>
                <c:pt idx="657">
                  <c:v>44055</c:v>
                </c:pt>
                <c:pt idx="658">
                  <c:v>44056</c:v>
                </c:pt>
                <c:pt idx="659">
                  <c:v>44057</c:v>
                </c:pt>
                <c:pt idx="660">
                  <c:v>44060</c:v>
                </c:pt>
                <c:pt idx="661">
                  <c:v>44061</c:v>
                </c:pt>
                <c:pt idx="662">
                  <c:v>44062</c:v>
                </c:pt>
                <c:pt idx="663">
                  <c:v>44063</c:v>
                </c:pt>
                <c:pt idx="664">
                  <c:v>44064</c:v>
                </c:pt>
                <c:pt idx="665">
                  <c:v>44067</c:v>
                </c:pt>
                <c:pt idx="666">
                  <c:v>44068</c:v>
                </c:pt>
                <c:pt idx="667">
                  <c:v>44069</c:v>
                </c:pt>
                <c:pt idx="668">
                  <c:v>44070</c:v>
                </c:pt>
                <c:pt idx="669">
                  <c:v>44071</c:v>
                </c:pt>
                <c:pt idx="670">
                  <c:v>44074</c:v>
                </c:pt>
                <c:pt idx="671">
                  <c:v>44075</c:v>
                </c:pt>
                <c:pt idx="672">
                  <c:v>44076</c:v>
                </c:pt>
                <c:pt idx="673">
                  <c:v>44077</c:v>
                </c:pt>
                <c:pt idx="674">
                  <c:v>44078</c:v>
                </c:pt>
                <c:pt idx="675">
                  <c:v>44082</c:v>
                </c:pt>
                <c:pt idx="676">
                  <c:v>44083</c:v>
                </c:pt>
                <c:pt idx="677">
                  <c:v>44084</c:v>
                </c:pt>
                <c:pt idx="678">
                  <c:v>44085</c:v>
                </c:pt>
                <c:pt idx="679">
                  <c:v>44088</c:v>
                </c:pt>
                <c:pt idx="680">
                  <c:v>44089</c:v>
                </c:pt>
                <c:pt idx="681">
                  <c:v>44090</c:v>
                </c:pt>
                <c:pt idx="682">
                  <c:v>44091</c:v>
                </c:pt>
                <c:pt idx="683">
                  <c:v>44092</c:v>
                </c:pt>
                <c:pt idx="684">
                  <c:v>44095</c:v>
                </c:pt>
                <c:pt idx="685">
                  <c:v>44096</c:v>
                </c:pt>
                <c:pt idx="686">
                  <c:v>44097</c:v>
                </c:pt>
                <c:pt idx="687">
                  <c:v>44098</c:v>
                </c:pt>
                <c:pt idx="688">
                  <c:v>44099</c:v>
                </c:pt>
                <c:pt idx="689">
                  <c:v>44102</c:v>
                </c:pt>
                <c:pt idx="690">
                  <c:v>44103</c:v>
                </c:pt>
                <c:pt idx="691">
                  <c:v>44104</c:v>
                </c:pt>
                <c:pt idx="692">
                  <c:v>44105</c:v>
                </c:pt>
                <c:pt idx="693">
                  <c:v>44106</c:v>
                </c:pt>
                <c:pt idx="694">
                  <c:v>44109</c:v>
                </c:pt>
                <c:pt idx="695">
                  <c:v>44110</c:v>
                </c:pt>
                <c:pt idx="696">
                  <c:v>44111</c:v>
                </c:pt>
                <c:pt idx="697">
                  <c:v>44112</c:v>
                </c:pt>
                <c:pt idx="698">
                  <c:v>44113</c:v>
                </c:pt>
                <c:pt idx="699">
                  <c:v>44116</c:v>
                </c:pt>
                <c:pt idx="700">
                  <c:v>44117</c:v>
                </c:pt>
                <c:pt idx="701">
                  <c:v>44118</c:v>
                </c:pt>
                <c:pt idx="702">
                  <c:v>44119</c:v>
                </c:pt>
                <c:pt idx="703">
                  <c:v>44120</c:v>
                </c:pt>
                <c:pt idx="704">
                  <c:v>44123</c:v>
                </c:pt>
                <c:pt idx="705">
                  <c:v>44124</c:v>
                </c:pt>
                <c:pt idx="706">
                  <c:v>44125</c:v>
                </c:pt>
                <c:pt idx="707">
                  <c:v>44126</c:v>
                </c:pt>
                <c:pt idx="708">
                  <c:v>44127</c:v>
                </c:pt>
                <c:pt idx="709">
                  <c:v>44130</c:v>
                </c:pt>
                <c:pt idx="710">
                  <c:v>44131</c:v>
                </c:pt>
                <c:pt idx="711">
                  <c:v>44132</c:v>
                </c:pt>
                <c:pt idx="712">
                  <c:v>44133</c:v>
                </c:pt>
                <c:pt idx="713">
                  <c:v>44134</c:v>
                </c:pt>
                <c:pt idx="714">
                  <c:v>44137</c:v>
                </c:pt>
                <c:pt idx="715">
                  <c:v>44138</c:v>
                </c:pt>
                <c:pt idx="716">
                  <c:v>44139</c:v>
                </c:pt>
                <c:pt idx="717">
                  <c:v>44140</c:v>
                </c:pt>
                <c:pt idx="718">
                  <c:v>44141</c:v>
                </c:pt>
                <c:pt idx="719">
                  <c:v>44144</c:v>
                </c:pt>
                <c:pt idx="720">
                  <c:v>44145</c:v>
                </c:pt>
                <c:pt idx="721">
                  <c:v>44146</c:v>
                </c:pt>
                <c:pt idx="722">
                  <c:v>44147</c:v>
                </c:pt>
                <c:pt idx="723">
                  <c:v>44148</c:v>
                </c:pt>
                <c:pt idx="724">
                  <c:v>44151</c:v>
                </c:pt>
                <c:pt idx="725">
                  <c:v>44152</c:v>
                </c:pt>
                <c:pt idx="726">
                  <c:v>44153</c:v>
                </c:pt>
                <c:pt idx="727">
                  <c:v>44154</c:v>
                </c:pt>
                <c:pt idx="728">
                  <c:v>44155</c:v>
                </c:pt>
                <c:pt idx="729">
                  <c:v>44158</c:v>
                </c:pt>
                <c:pt idx="730">
                  <c:v>44159</c:v>
                </c:pt>
                <c:pt idx="731">
                  <c:v>44160</c:v>
                </c:pt>
                <c:pt idx="732">
                  <c:v>44162</c:v>
                </c:pt>
                <c:pt idx="733">
                  <c:v>44165</c:v>
                </c:pt>
                <c:pt idx="734">
                  <c:v>44166</c:v>
                </c:pt>
                <c:pt idx="735">
                  <c:v>44167</c:v>
                </c:pt>
                <c:pt idx="736">
                  <c:v>44168</c:v>
                </c:pt>
                <c:pt idx="737">
                  <c:v>44169</c:v>
                </c:pt>
                <c:pt idx="738">
                  <c:v>44172</c:v>
                </c:pt>
                <c:pt idx="739">
                  <c:v>44173</c:v>
                </c:pt>
                <c:pt idx="740">
                  <c:v>44174</c:v>
                </c:pt>
                <c:pt idx="741">
                  <c:v>44175</c:v>
                </c:pt>
                <c:pt idx="742">
                  <c:v>44176</c:v>
                </c:pt>
                <c:pt idx="743">
                  <c:v>44179</c:v>
                </c:pt>
                <c:pt idx="744">
                  <c:v>44180</c:v>
                </c:pt>
                <c:pt idx="745">
                  <c:v>44181</c:v>
                </c:pt>
                <c:pt idx="746">
                  <c:v>44182</c:v>
                </c:pt>
                <c:pt idx="747">
                  <c:v>44183</c:v>
                </c:pt>
                <c:pt idx="748">
                  <c:v>44186</c:v>
                </c:pt>
                <c:pt idx="749">
                  <c:v>44187</c:v>
                </c:pt>
                <c:pt idx="750">
                  <c:v>44188</c:v>
                </c:pt>
                <c:pt idx="751">
                  <c:v>44189</c:v>
                </c:pt>
                <c:pt idx="752">
                  <c:v>44193</c:v>
                </c:pt>
                <c:pt idx="753">
                  <c:v>44194</c:v>
                </c:pt>
                <c:pt idx="754">
                  <c:v>44195</c:v>
                </c:pt>
                <c:pt idx="755">
                  <c:v>44196</c:v>
                </c:pt>
                <c:pt idx="756">
                  <c:v>44200</c:v>
                </c:pt>
                <c:pt idx="757">
                  <c:v>44201</c:v>
                </c:pt>
                <c:pt idx="758">
                  <c:v>44202</c:v>
                </c:pt>
                <c:pt idx="759">
                  <c:v>44203</c:v>
                </c:pt>
                <c:pt idx="760">
                  <c:v>44204</c:v>
                </c:pt>
                <c:pt idx="761">
                  <c:v>44207</c:v>
                </c:pt>
                <c:pt idx="762">
                  <c:v>44208</c:v>
                </c:pt>
                <c:pt idx="763">
                  <c:v>44209</c:v>
                </c:pt>
                <c:pt idx="764">
                  <c:v>44210</c:v>
                </c:pt>
                <c:pt idx="765">
                  <c:v>44211</c:v>
                </c:pt>
                <c:pt idx="766">
                  <c:v>44215</c:v>
                </c:pt>
                <c:pt idx="767">
                  <c:v>44216</c:v>
                </c:pt>
                <c:pt idx="768">
                  <c:v>44217</c:v>
                </c:pt>
                <c:pt idx="769">
                  <c:v>44218</c:v>
                </c:pt>
                <c:pt idx="770">
                  <c:v>44221</c:v>
                </c:pt>
                <c:pt idx="771">
                  <c:v>44222</c:v>
                </c:pt>
                <c:pt idx="772">
                  <c:v>44223</c:v>
                </c:pt>
                <c:pt idx="773">
                  <c:v>44224</c:v>
                </c:pt>
                <c:pt idx="774">
                  <c:v>44225</c:v>
                </c:pt>
                <c:pt idx="775">
                  <c:v>44228</c:v>
                </c:pt>
                <c:pt idx="776">
                  <c:v>44229</c:v>
                </c:pt>
                <c:pt idx="777">
                  <c:v>44230</c:v>
                </c:pt>
                <c:pt idx="778">
                  <c:v>44231</c:v>
                </c:pt>
                <c:pt idx="779">
                  <c:v>44232</c:v>
                </c:pt>
                <c:pt idx="780">
                  <c:v>44235</c:v>
                </c:pt>
                <c:pt idx="781">
                  <c:v>44236</c:v>
                </c:pt>
                <c:pt idx="782">
                  <c:v>44237</c:v>
                </c:pt>
                <c:pt idx="783">
                  <c:v>44238</c:v>
                </c:pt>
                <c:pt idx="784">
                  <c:v>44239</c:v>
                </c:pt>
                <c:pt idx="785">
                  <c:v>44243</c:v>
                </c:pt>
                <c:pt idx="786">
                  <c:v>44244</c:v>
                </c:pt>
                <c:pt idx="787">
                  <c:v>44245</c:v>
                </c:pt>
                <c:pt idx="788">
                  <c:v>44246</c:v>
                </c:pt>
                <c:pt idx="789">
                  <c:v>44249</c:v>
                </c:pt>
                <c:pt idx="790">
                  <c:v>44250</c:v>
                </c:pt>
                <c:pt idx="791">
                  <c:v>44251</c:v>
                </c:pt>
                <c:pt idx="792">
                  <c:v>44252</c:v>
                </c:pt>
                <c:pt idx="793">
                  <c:v>44253</c:v>
                </c:pt>
                <c:pt idx="794">
                  <c:v>44256</c:v>
                </c:pt>
                <c:pt idx="795">
                  <c:v>44257</c:v>
                </c:pt>
                <c:pt idx="796">
                  <c:v>44258</c:v>
                </c:pt>
                <c:pt idx="797">
                  <c:v>44259</c:v>
                </c:pt>
                <c:pt idx="798">
                  <c:v>44260</c:v>
                </c:pt>
                <c:pt idx="799">
                  <c:v>44263</c:v>
                </c:pt>
                <c:pt idx="800">
                  <c:v>44264</c:v>
                </c:pt>
                <c:pt idx="801">
                  <c:v>44265</c:v>
                </c:pt>
                <c:pt idx="802">
                  <c:v>44266</c:v>
                </c:pt>
                <c:pt idx="803">
                  <c:v>44267</c:v>
                </c:pt>
                <c:pt idx="804">
                  <c:v>44270</c:v>
                </c:pt>
                <c:pt idx="805">
                  <c:v>44271</c:v>
                </c:pt>
                <c:pt idx="806">
                  <c:v>44272</c:v>
                </c:pt>
                <c:pt idx="807">
                  <c:v>44273</c:v>
                </c:pt>
                <c:pt idx="808">
                  <c:v>44274</c:v>
                </c:pt>
                <c:pt idx="809">
                  <c:v>44277</c:v>
                </c:pt>
                <c:pt idx="810">
                  <c:v>44278</c:v>
                </c:pt>
                <c:pt idx="811">
                  <c:v>44279</c:v>
                </c:pt>
                <c:pt idx="812">
                  <c:v>44280</c:v>
                </c:pt>
                <c:pt idx="813">
                  <c:v>44281</c:v>
                </c:pt>
                <c:pt idx="814">
                  <c:v>44284</c:v>
                </c:pt>
                <c:pt idx="815">
                  <c:v>44285</c:v>
                </c:pt>
                <c:pt idx="816">
                  <c:v>44286</c:v>
                </c:pt>
                <c:pt idx="817">
                  <c:v>44287</c:v>
                </c:pt>
                <c:pt idx="818">
                  <c:v>44291</c:v>
                </c:pt>
                <c:pt idx="819">
                  <c:v>44292</c:v>
                </c:pt>
                <c:pt idx="820">
                  <c:v>44293</c:v>
                </c:pt>
                <c:pt idx="821">
                  <c:v>44294</c:v>
                </c:pt>
                <c:pt idx="822">
                  <c:v>44295</c:v>
                </c:pt>
                <c:pt idx="823">
                  <c:v>44298</c:v>
                </c:pt>
                <c:pt idx="824">
                  <c:v>44299</c:v>
                </c:pt>
                <c:pt idx="825">
                  <c:v>44300</c:v>
                </c:pt>
                <c:pt idx="826">
                  <c:v>44301</c:v>
                </c:pt>
                <c:pt idx="827">
                  <c:v>44302</c:v>
                </c:pt>
                <c:pt idx="828">
                  <c:v>44305</c:v>
                </c:pt>
                <c:pt idx="829">
                  <c:v>44306</c:v>
                </c:pt>
                <c:pt idx="830">
                  <c:v>44307</c:v>
                </c:pt>
                <c:pt idx="831">
                  <c:v>44308</c:v>
                </c:pt>
                <c:pt idx="832">
                  <c:v>44309</c:v>
                </c:pt>
                <c:pt idx="833">
                  <c:v>44312</c:v>
                </c:pt>
                <c:pt idx="834">
                  <c:v>44313</c:v>
                </c:pt>
                <c:pt idx="835">
                  <c:v>44314</c:v>
                </c:pt>
                <c:pt idx="836">
                  <c:v>44315</c:v>
                </c:pt>
                <c:pt idx="837">
                  <c:v>44316</c:v>
                </c:pt>
                <c:pt idx="838">
                  <c:v>44319</c:v>
                </c:pt>
                <c:pt idx="839">
                  <c:v>44320</c:v>
                </c:pt>
                <c:pt idx="840">
                  <c:v>44321</c:v>
                </c:pt>
                <c:pt idx="841">
                  <c:v>44322</c:v>
                </c:pt>
                <c:pt idx="842">
                  <c:v>44323</c:v>
                </c:pt>
                <c:pt idx="843">
                  <c:v>44326</c:v>
                </c:pt>
                <c:pt idx="844">
                  <c:v>44327</c:v>
                </c:pt>
                <c:pt idx="845">
                  <c:v>44328</c:v>
                </c:pt>
                <c:pt idx="846">
                  <c:v>44329</c:v>
                </c:pt>
                <c:pt idx="847">
                  <c:v>44330</c:v>
                </c:pt>
                <c:pt idx="848">
                  <c:v>44333</c:v>
                </c:pt>
                <c:pt idx="849">
                  <c:v>44334</c:v>
                </c:pt>
                <c:pt idx="850">
                  <c:v>44335</c:v>
                </c:pt>
                <c:pt idx="851">
                  <c:v>44336</c:v>
                </c:pt>
                <c:pt idx="852">
                  <c:v>44337</c:v>
                </c:pt>
                <c:pt idx="853">
                  <c:v>44340</c:v>
                </c:pt>
                <c:pt idx="854">
                  <c:v>44341</c:v>
                </c:pt>
                <c:pt idx="855">
                  <c:v>44342</c:v>
                </c:pt>
                <c:pt idx="856">
                  <c:v>44343</c:v>
                </c:pt>
                <c:pt idx="857">
                  <c:v>44344</c:v>
                </c:pt>
                <c:pt idx="858">
                  <c:v>44348</c:v>
                </c:pt>
                <c:pt idx="859">
                  <c:v>44349</c:v>
                </c:pt>
                <c:pt idx="860">
                  <c:v>44350</c:v>
                </c:pt>
                <c:pt idx="861">
                  <c:v>44351</c:v>
                </c:pt>
                <c:pt idx="862">
                  <c:v>44354</c:v>
                </c:pt>
                <c:pt idx="863">
                  <c:v>44355</c:v>
                </c:pt>
                <c:pt idx="864">
                  <c:v>44356</c:v>
                </c:pt>
                <c:pt idx="865">
                  <c:v>44357</c:v>
                </c:pt>
                <c:pt idx="866">
                  <c:v>44358</c:v>
                </c:pt>
                <c:pt idx="867">
                  <c:v>44361</c:v>
                </c:pt>
                <c:pt idx="868">
                  <c:v>44362</c:v>
                </c:pt>
                <c:pt idx="869">
                  <c:v>44363</c:v>
                </c:pt>
                <c:pt idx="870">
                  <c:v>44364</c:v>
                </c:pt>
                <c:pt idx="871">
                  <c:v>44365</c:v>
                </c:pt>
                <c:pt idx="872">
                  <c:v>44368</c:v>
                </c:pt>
                <c:pt idx="873">
                  <c:v>44369</c:v>
                </c:pt>
                <c:pt idx="874">
                  <c:v>44370</c:v>
                </c:pt>
                <c:pt idx="875">
                  <c:v>44371</c:v>
                </c:pt>
                <c:pt idx="876">
                  <c:v>44372</c:v>
                </c:pt>
                <c:pt idx="877">
                  <c:v>44375</c:v>
                </c:pt>
                <c:pt idx="878">
                  <c:v>44376</c:v>
                </c:pt>
                <c:pt idx="879">
                  <c:v>44377</c:v>
                </c:pt>
                <c:pt idx="880">
                  <c:v>44378</c:v>
                </c:pt>
                <c:pt idx="881">
                  <c:v>44379</c:v>
                </c:pt>
                <c:pt idx="882">
                  <c:v>44383</c:v>
                </c:pt>
                <c:pt idx="883">
                  <c:v>44384</c:v>
                </c:pt>
                <c:pt idx="884">
                  <c:v>44385</c:v>
                </c:pt>
                <c:pt idx="885">
                  <c:v>44386</c:v>
                </c:pt>
                <c:pt idx="886">
                  <c:v>44389</c:v>
                </c:pt>
                <c:pt idx="887">
                  <c:v>44390</c:v>
                </c:pt>
                <c:pt idx="888">
                  <c:v>44391</c:v>
                </c:pt>
                <c:pt idx="889">
                  <c:v>44392</c:v>
                </c:pt>
                <c:pt idx="890">
                  <c:v>44393</c:v>
                </c:pt>
                <c:pt idx="891">
                  <c:v>44396</c:v>
                </c:pt>
                <c:pt idx="892">
                  <c:v>44397</c:v>
                </c:pt>
                <c:pt idx="893">
                  <c:v>44398</c:v>
                </c:pt>
                <c:pt idx="894">
                  <c:v>44399</c:v>
                </c:pt>
                <c:pt idx="895">
                  <c:v>44400</c:v>
                </c:pt>
                <c:pt idx="896">
                  <c:v>44403</c:v>
                </c:pt>
                <c:pt idx="897">
                  <c:v>44404</c:v>
                </c:pt>
                <c:pt idx="898">
                  <c:v>44405</c:v>
                </c:pt>
                <c:pt idx="899">
                  <c:v>44406</c:v>
                </c:pt>
                <c:pt idx="900">
                  <c:v>44407</c:v>
                </c:pt>
                <c:pt idx="901">
                  <c:v>44410</c:v>
                </c:pt>
                <c:pt idx="902">
                  <c:v>44411</c:v>
                </c:pt>
                <c:pt idx="903">
                  <c:v>44412</c:v>
                </c:pt>
                <c:pt idx="904">
                  <c:v>44413</c:v>
                </c:pt>
                <c:pt idx="905">
                  <c:v>44414</c:v>
                </c:pt>
                <c:pt idx="906">
                  <c:v>44417</c:v>
                </c:pt>
                <c:pt idx="907">
                  <c:v>44418</c:v>
                </c:pt>
                <c:pt idx="908">
                  <c:v>44419</c:v>
                </c:pt>
                <c:pt idx="909">
                  <c:v>44420</c:v>
                </c:pt>
                <c:pt idx="910">
                  <c:v>44421</c:v>
                </c:pt>
                <c:pt idx="911">
                  <c:v>44424</c:v>
                </c:pt>
                <c:pt idx="912">
                  <c:v>44425</c:v>
                </c:pt>
                <c:pt idx="913">
                  <c:v>44426</c:v>
                </c:pt>
                <c:pt idx="914">
                  <c:v>44427</c:v>
                </c:pt>
                <c:pt idx="915">
                  <c:v>44428</c:v>
                </c:pt>
                <c:pt idx="916">
                  <c:v>44431</c:v>
                </c:pt>
                <c:pt idx="917">
                  <c:v>44432</c:v>
                </c:pt>
                <c:pt idx="918">
                  <c:v>44433</c:v>
                </c:pt>
                <c:pt idx="919">
                  <c:v>44434</c:v>
                </c:pt>
                <c:pt idx="920">
                  <c:v>44435</c:v>
                </c:pt>
                <c:pt idx="921">
                  <c:v>44438</c:v>
                </c:pt>
                <c:pt idx="922">
                  <c:v>44439</c:v>
                </c:pt>
                <c:pt idx="923">
                  <c:v>44440</c:v>
                </c:pt>
                <c:pt idx="924">
                  <c:v>44441</c:v>
                </c:pt>
                <c:pt idx="925">
                  <c:v>44442</c:v>
                </c:pt>
                <c:pt idx="926">
                  <c:v>44446</c:v>
                </c:pt>
                <c:pt idx="927">
                  <c:v>44447</c:v>
                </c:pt>
                <c:pt idx="928">
                  <c:v>44448</c:v>
                </c:pt>
                <c:pt idx="929">
                  <c:v>44449</c:v>
                </c:pt>
                <c:pt idx="930">
                  <c:v>44452</c:v>
                </c:pt>
                <c:pt idx="931">
                  <c:v>44453</c:v>
                </c:pt>
                <c:pt idx="932">
                  <c:v>44454</c:v>
                </c:pt>
                <c:pt idx="933">
                  <c:v>44455</c:v>
                </c:pt>
                <c:pt idx="934">
                  <c:v>44456</c:v>
                </c:pt>
                <c:pt idx="935">
                  <c:v>44459</c:v>
                </c:pt>
                <c:pt idx="936">
                  <c:v>44460</c:v>
                </c:pt>
                <c:pt idx="937">
                  <c:v>44461</c:v>
                </c:pt>
                <c:pt idx="938">
                  <c:v>44462</c:v>
                </c:pt>
                <c:pt idx="939">
                  <c:v>44463</c:v>
                </c:pt>
                <c:pt idx="940">
                  <c:v>44466</c:v>
                </c:pt>
                <c:pt idx="941">
                  <c:v>44467</c:v>
                </c:pt>
                <c:pt idx="942">
                  <c:v>44468</c:v>
                </c:pt>
                <c:pt idx="943">
                  <c:v>44469</c:v>
                </c:pt>
                <c:pt idx="944">
                  <c:v>44470</c:v>
                </c:pt>
                <c:pt idx="945">
                  <c:v>44473</c:v>
                </c:pt>
                <c:pt idx="946">
                  <c:v>44474</c:v>
                </c:pt>
                <c:pt idx="947">
                  <c:v>44475</c:v>
                </c:pt>
                <c:pt idx="948">
                  <c:v>44476</c:v>
                </c:pt>
                <c:pt idx="949">
                  <c:v>44477</c:v>
                </c:pt>
                <c:pt idx="950">
                  <c:v>44480</c:v>
                </c:pt>
                <c:pt idx="951">
                  <c:v>44481</c:v>
                </c:pt>
                <c:pt idx="952">
                  <c:v>44482</c:v>
                </c:pt>
                <c:pt idx="953">
                  <c:v>44483</c:v>
                </c:pt>
                <c:pt idx="954">
                  <c:v>44484</c:v>
                </c:pt>
                <c:pt idx="955">
                  <c:v>44487</c:v>
                </c:pt>
                <c:pt idx="956">
                  <c:v>44488</c:v>
                </c:pt>
                <c:pt idx="957">
                  <c:v>44489</c:v>
                </c:pt>
                <c:pt idx="958">
                  <c:v>44490</c:v>
                </c:pt>
                <c:pt idx="959">
                  <c:v>44491</c:v>
                </c:pt>
                <c:pt idx="960">
                  <c:v>44494</c:v>
                </c:pt>
                <c:pt idx="961">
                  <c:v>44495</c:v>
                </c:pt>
                <c:pt idx="962">
                  <c:v>44496</c:v>
                </c:pt>
                <c:pt idx="963">
                  <c:v>44497</c:v>
                </c:pt>
                <c:pt idx="964">
                  <c:v>44498</c:v>
                </c:pt>
                <c:pt idx="965">
                  <c:v>44501</c:v>
                </c:pt>
                <c:pt idx="966">
                  <c:v>44502</c:v>
                </c:pt>
                <c:pt idx="967">
                  <c:v>44503</c:v>
                </c:pt>
                <c:pt idx="968">
                  <c:v>44504</c:v>
                </c:pt>
                <c:pt idx="969">
                  <c:v>44505</c:v>
                </c:pt>
                <c:pt idx="970">
                  <c:v>44508</c:v>
                </c:pt>
                <c:pt idx="971">
                  <c:v>44509</c:v>
                </c:pt>
                <c:pt idx="972">
                  <c:v>44510</c:v>
                </c:pt>
                <c:pt idx="973">
                  <c:v>44511</c:v>
                </c:pt>
                <c:pt idx="974">
                  <c:v>44512</c:v>
                </c:pt>
                <c:pt idx="975">
                  <c:v>44515</c:v>
                </c:pt>
                <c:pt idx="976">
                  <c:v>44516</c:v>
                </c:pt>
                <c:pt idx="977">
                  <c:v>44517</c:v>
                </c:pt>
                <c:pt idx="978">
                  <c:v>44518</c:v>
                </c:pt>
                <c:pt idx="979">
                  <c:v>44519</c:v>
                </c:pt>
                <c:pt idx="980">
                  <c:v>44522</c:v>
                </c:pt>
                <c:pt idx="981">
                  <c:v>44523</c:v>
                </c:pt>
                <c:pt idx="982">
                  <c:v>44524</c:v>
                </c:pt>
                <c:pt idx="983">
                  <c:v>44526</c:v>
                </c:pt>
                <c:pt idx="984">
                  <c:v>44529</c:v>
                </c:pt>
                <c:pt idx="985">
                  <c:v>44530</c:v>
                </c:pt>
                <c:pt idx="986">
                  <c:v>44531</c:v>
                </c:pt>
                <c:pt idx="987">
                  <c:v>44532</c:v>
                </c:pt>
                <c:pt idx="988">
                  <c:v>44533</c:v>
                </c:pt>
                <c:pt idx="989">
                  <c:v>44536</c:v>
                </c:pt>
                <c:pt idx="990">
                  <c:v>44537</c:v>
                </c:pt>
                <c:pt idx="991">
                  <c:v>44538</c:v>
                </c:pt>
                <c:pt idx="992">
                  <c:v>44539</c:v>
                </c:pt>
                <c:pt idx="993">
                  <c:v>44540</c:v>
                </c:pt>
                <c:pt idx="994">
                  <c:v>44543</c:v>
                </c:pt>
                <c:pt idx="995">
                  <c:v>44544</c:v>
                </c:pt>
                <c:pt idx="996">
                  <c:v>44545</c:v>
                </c:pt>
                <c:pt idx="997">
                  <c:v>44546</c:v>
                </c:pt>
                <c:pt idx="998">
                  <c:v>44547</c:v>
                </c:pt>
                <c:pt idx="999">
                  <c:v>44550</c:v>
                </c:pt>
                <c:pt idx="1000">
                  <c:v>44551</c:v>
                </c:pt>
                <c:pt idx="1001">
                  <c:v>44552</c:v>
                </c:pt>
                <c:pt idx="1002">
                  <c:v>44553</c:v>
                </c:pt>
                <c:pt idx="1003">
                  <c:v>44557</c:v>
                </c:pt>
                <c:pt idx="1004">
                  <c:v>44558</c:v>
                </c:pt>
                <c:pt idx="1005">
                  <c:v>44559</c:v>
                </c:pt>
                <c:pt idx="1006">
                  <c:v>44560</c:v>
                </c:pt>
                <c:pt idx="1007">
                  <c:v>44561</c:v>
                </c:pt>
                <c:pt idx="1008">
                  <c:v>44564</c:v>
                </c:pt>
                <c:pt idx="1009">
                  <c:v>44565</c:v>
                </c:pt>
                <c:pt idx="1010">
                  <c:v>44566</c:v>
                </c:pt>
                <c:pt idx="1011">
                  <c:v>44567</c:v>
                </c:pt>
                <c:pt idx="1012">
                  <c:v>44568</c:v>
                </c:pt>
                <c:pt idx="1013">
                  <c:v>44571</c:v>
                </c:pt>
                <c:pt idx="1014">
                  <c:v>44572</c:v>
                </c:pt>
                <c:pt idx="1015">
                  <c:v>44573</c:v>
                </c:pt>
                <c:pt idx="1016">
                  <c:v>44574</c:v>
                </c:pt>
                <c:pt idx="1017">
                  <c:v>44575</c:v>
                </c:pt>
                <c:pt idx="1018">
                  <c:v>44579</c:v>
                </c:pt>
                <c:pt idx="1019">
                  <c:v>44580</c:v>
                </c:pt>
                <c:pt idx="1020">
                  <c:v>44581</c:v>
                </c:pt>
                <c:pt idx="1021">
                  <c:v>44582</c:v>
                </c:pt>
                <c:pt idx="1022">
                  <c:v>44585</c:v>
                </c:pt>
                <c:pt idx="1023">
                  <c:v>44586</c:v>
                </c:pt>
                <c:pt idx="1024">
                  <c:v>44587</c:v>
                </c:pt>
                <c:pt idx="1025">
                  <c:v>44588</c:v>
                </c:pt>
                <c:pt idx="1026">
                  <c:v>44589</c:v>
                </c:pt>
                <c:pt idx="1027">
                  <c:v>44592</c:v>
                </c:pt>
                <c:pt idx="1028">
                  <c:v>44593</c:v>
                </c:pt>
                <c:pt idx="1029">
                  <c:v>44594</c:v>
                </c:pt>
                <c:pt idx="1030">
                  <c:v>44595</c:v>
                </c:pt>
                <c:pt idx="1031">
                  <c:v>44596</c:v>
                </c:pt>
                <c:pt idx="1032">
                  <c:v>44599</c:v>
                </c:pt>
                <c:pt idx="1033">
                  <c:v>44600</c:v>
                </c:pt>
                <c:pt idx="1034">
                  <c:v>44601</c:v>
                </c:pt>
                <c:pt idx="1035">
                  <c:v>44602</c:v>
                </c:pt>
                <c:pt idx="1036">
                  <c:v>44603</c:v>
                </c:pt>
                <c:pt idx="1037">
                  <c:v>44606</c:v>
                </c:pt>
                <c:pt idx="1038">
                  <c:v>44607</c:v>
                </c:pt>
                <c:pt idx="1039">
                  <c:v>44608</c:v>
                </c:pt>
                <c:pt idx="1040">
                  <c:v>44609</c:v>
                </c:pt>
                <c:pt idx="1041">
                  <c:v>44610</c:v>
                </c:pt>
                <c:pt idx="1042">
                  <c:v>44614</c:v>
                </c:pt>
                <c:pt idx="1043">
                  <c:v>44615</c:v>
                </c:pt>
                <c:pt idx="1044">
                  <c:v>44616</c:v>
                </c:pt>
                <c:pt idx="1045">
                  <c:v>44617</c:v>
                </c:pt>
                <c:pt idx="1046">
                  <c:v>44620</c:v>
                </c:pt>
                <c:pt idx="1047">
                  <c:v>44621</c:v>
                </c:pt>
                <c:pt idx="1048">
                  <c:v>44622</c:v>
                </c:pt>
                <c:pt idx="1049">
                  <c:v>44623</c:v>
                </c:pt>
                <c:pt idx="1050">
                  <c:v>44624</c:v>
                </c:pt>
                <c:pt idx="1051">
                  <c:v>44627</c:v>
                </c:pt>
                <c:pt idx="1052">
                  <c:v>44628</c:v>
                </c:pt>
                <c:pt idx="1053">
                  <c:v>44629</c:v>
                </c:pt>
                <c:pt idx="1054">
                  <c:v>44630</c:v>
                </c:pt>
                <c:pt idx="1055">
                  <c:v>44631</c:v>
                </c:pt>
                <c:pt idx="1056">
                  <c:v>44634</c:v>
                </c:pt>
                <c:pt idx="1057">
                  <c:v>44635</c:v>
                </c:pt>
                <c:pt idx="1058">
                  <c:v>44636</c:v>
                </c:pt>
                <c:pt idx="1059">
                  <c:v>44637</c:v>
                </c:pt>
                <c:pt idx="1060">
                  <c:v>44638</c:v>
                </c:pt>
                <c:pt idx="1061">
                  <c:v>44641</c:v>
                </c:pt>
                <c:pt idx="1062">
                  <c:v>44642</c:v>
                </c:pt>
                <c:pt idx="1063">
                  <c:v>44643</c:v>
                </c:pt>
                <c:pt idx="1064">
                  <c:v>44644</c:v>
                </c:pt>
                <c:pt idx="1065">
                  <c:v>44645</c:v>
                </c:pt>
                <c:pt idx="1066">
                  <c:v>44648</c:v>
                </c:pt>
                <c:pt idx="1067">
                  <c:v>44649</c:v>
                </c:pt>
                <c:pt idx="1068">
                  <c:v>44650</c:v>
                </c:pt>
                <c:pt idx="1069">
                  <c:v>44651</c:v>
                </c:pt>
                <c:pt idx="1070">
                  <c:v>44652</c:v>
                </c:pt>
                <c:pt idx="1071">
                  <c:v>44655</c:v>
                </c:pt>
                <c:pt idx="1072">
                  <c:v>44656</c:v>
                </c:pt>
                <c:pt idx="1073">
                  <c:v>44657</c:v>
                </c:pt>
                <c:pt idx="1074">
                  <c:v>44658</c:v>
                </c:pt>
                <c:pt idx="1075">
                  <c:v>44659</c:v>
                </c:pt>
                <c:pt idx="1076">
                  <c:v>44662</c:v>
                </c:pt>
                <c:pt idx="1077">
                  <c:v>44663</c:v>
                </c:pt>
                <c:pt idx="1078">
                  <c:v>44664</c:v>
                </c:pt>
                <c:pt idx="1079">
                  <c:v>44665</c:v>
                </c:pt>
                <c:pt idx="1080">
                  <c:v>44669</c:v>
                </c:pt>
                <c:pt idx="1081">
                  <c:v>44670</c:v>
                </c:pt>
                <c:pt idx="1082">
                  <c:v>44671</c:v>
                </c:pt>
                <c:pt idx="1083">
                  <c:v>44672</c:v>
                </c:pt>
                <c:pt idx="1084">
                  <c:v>44673</c:v>
                </c:pt>
                <c:pt idx="1085">
                  <c:v>44676</c:v>
                </c:pt>
                <c:pt idx="1086">
                  <c:v>44677</c:v>
                </c:pt>
                <c:pt idx="1087">
                  <c:v>44678</c:v>
                </c:pt>
                <c:pt idx="1088">
                  <c:v>44679</c:v>
                </c:pt>
                <c:pt idx="1089">
                  <c:v>44680</c:v>
                </c:pt>
                <c:pt idx="1090">
                  <c:v>44683</c:v>
                </c:pt>
                <c:pt idx="1091">
                  <c:v>44684</c:v>
                </c:pt>
                <c:pt idx="1092">
                  <c:v>44685</c:v>
                </c:pt>
                <c:pt idx="1093">
                  <c:v>44686</c:v>
                </c:pt>
                <c:pt idx="1094">
                  <c:v>44687</c:v>
                </c:pt>
                <c:pt idx="1095">
                  <c:v>44690</c:v>
                </c:pt>
                <c:pt idx="1096">
                  <c:v>44691</c:v>
                </c:pt>
                <c:pt idx="1097">
                  <c:v>44692</c:v>
                </c:pt>
                <c:pt idx="1098">
                  <c:v>44693</c:v>
                </c:pt>
                <c:pt idx="1099">
                  <c:v>44694</c:v>
                </c:pt>
                <c:pt idx="1100">
                  <c:v>44697</c:v>
                </c:pt>
                <c:pt idx="1101">
                  <c:v>44698</c:v>
                </c:pt>
                <c:pt idx="1102">
                  <c:v>44699</c:v>
                </c:pt>
                <c:pt idx="1103">
                  <c:v>44700</c:v>
                </c:pt>
                <c:pt idx="1104">
                  <c:v>44701</c:v>
                </c:pt>
                <c:pt idx="1105">
                  <c:v>44704</c:v>
                </c:pt>
                <c:pt idx="1106">
                  <c:v>44705</c:v>
                </c:pt>
                <c:pt idx="1107">
                  <c:v>44706</c:v>
                </c:pt>
                <c:pt idx="1108">
                  <c:v>44707</c:v>
                </c:pt>
                <c:pt idx="1109">
                  <c:v>44708</c:v>
                </c:pt>
                <c:pt idx="1110">
                  <c:v>44712</c:v>
                </c:pt>
                <c:pt idx="1111">
                  <c:v>44713</c:v>
                </c:pt>
                <c:pt idx="1112">
                  <c:v>44714</c:v>
                </c:pt>
                <c:pt idx="1113">
                  <c:v>44715</c:v>
                </c:pt>
                <c:pt idx="1114">
                  <c:v>44718</c:v>
                </c:pt>
                <c:pt idx="1115">
                  <c:v>44719</c:v>
                </c:pt>
                <c:pt idx="1116">
                  <c:v>44720</c:v>
                </c:pt>
                <c:pt idx="1117">
                  <c:v>44721</c:v>
                </c:pt>
                <c:pt idx="1118">
                  <c:v>44722</c:v>
                </c:pt>
                <c:pt idx="1119">
                  <c:v>44725</c:v>
                </c:pt>
                <c:pt idx="1120">
                  <c:v>44726</c:v>
                </c:pt>
                <c:pt idx="1121">
                  <c:v>44727</c:v>
                </c:pt>
                <c:pt idx="1122">
                  <c:v>44728</c:v>
                </c:pt>
                <c:pt idx="1123">
                  <c:v>44729</c:v>
                </c:pt>
                <c:pt idx="1124">
                  <c:v>44733</c:v>
                </c:pt>
                <c:pt idx="1125">
                  <c:v>44734</c:v>
                </c:pt>
                <c:pt idx="1126">
                  <c:v>44735</c:v>
                </c:pt>
                <c:pt idx="1127">
                  <c:v>44736</c:v>
                </c:pt>
                <c:pt idx="1128">
                  <c:v>44739</c:v>
                </c:pt>
                <c:pt idx="1129">
                  <c:v>44740</c:v>
                </c:pt>
                <c:pt idx="1130">
                  <c:v>44741</c:v>
                </c:pt>
                <c:pt idx="1131">
                  <c:v>44742</c:v>
                </c:pt>
                <c:pt idx="1132">
                  <c:v>44743</c:v>
                </c:pt>
                <c:pt idx="1133">
                  <c:v>44747</c:v>
                </c:pt>
                <c:pt idx="1134">
                  <c:v>44748</c:v>
                </c:pt>
                <c:pt idx="1135">
                  <c:v>44749</c:v>
                </c:pt>
                <c:pt idx="1136">
                  <c:v>44750</c:v>
                </c:pt>
                <c:pt idx="1137">
                  <c:v>44753</c:v>
                </c:pt>
                <c:pt idx="1138">
                  <c:v>44754</c:v>
                </c:pt>
                <c:pt idx="1139">
                  <c:v>44755</c:v>
                </c:pt>
                <c:pt idx="1140">
                  <c:v>44756</c:v>
                </c:pt>
                <c:pt idx="1141">
                  <c:v>44757</c:v>
                </c:pt>
                <c:pt idx="1142">
                  <c:v>44760</c:v>
                </c:pt>
                <c:pt idx="1143">
                  <c:v>44761</c:v>
                </c:pt>
                <c:pt idx="1144">
                  <c:v>44762</c:v>
                </c:pt>
                <c:pt idx="1145">
                  <c:v>44763</c:v>
                </c:pt>
                <c:pt idx="1146">
                  <c:v>44764</c:v>
                </c:pt>
                <c:pt idx="1147">
                  <c:v>44767</c:v>
                </c:pt>
                <c:pt idx="1148">
                  <c:v>44768</c:v>
                </c:pt>
                <c:pt idx="1149">
                  <c:v>44769</c:v>
                </c:pt>
                <c:pt idx="1150">
                  <c:v>44770</c:v>
                </c:pt>
                <c:pt idx="1151">
                  <c:v>44771</c:v>
                </c:pt>
                <c:pt idx="1152">
                  <c:v>44774</c:v>
                </c:pt>
                <c:pt idx="1153">
                  <c:v>44775</c:v>
                </c:pt>
                <c:pt idx="1154">
                  <c:v>44776</c:v>
                </c:pt>
                <c:pt idx="1155">
                  <c:v>44777</c:v>
                </c:pt>
                <c:pt idx="1156">
                  <c:v>44778</c:v>
                </c:pt>
                <c:pt idx="1157">
                  <c:v>44781</c:v>
                </c:pt>
                <c:pt idx="1158">
                  <c:v>44782</c:v>
                </c:pt>
                <c:pt idx="1159">
                  <c:v>44783</c:v>
                </c:pt>
                <c:pt idx="1160">
                  <c:v>44784</c:v>
                </c:pt>
                <c:pt idx="1161">
                  <c:v>44785</c:v>
                </c:pt>
                <c:pt idx="1162">
                  <c:v>44788</c:v>
                </c:pt>
                <c:pt idx="1163">
                  <c:v>44789</c:v>
                </c:pt>
                <c:pt idx="1164">
                  <c:v>44790</c:v>
                </c:pt>
                <c:pt idx="1165">
                  <c:v>44791</c:v>
                </c:pt>
                <c:pt idx="1166">
                  <c:v>44792</c:v>
                </c:pt>
                <c:pt idx="1167">
                  <c:v>44795</c:v>
                </c:pt>
                <c:pt idx="1168">
                  <c:v>44796</c:v>
                </c:pt>
                <c:pt idx="1169">
                  <c:v>44797</c:v>
                </c:pt>
                <c:pt idx="1170">
                  <c:v>44798</c:v>
                </c:pt>
                <c:pt idx="1171">
                  <c:v>44799</c:v>
                </c:pt>
                <c:pt idx="1172">
                  <c:v>44802</c:v>
                </c:pt>
                <c:pt idx="1173">
                  <c:v>44803</c:v>
                </c:pt>
                <c:pt idx="1174">
                  <c:v>44804</c:v>
                </c:pt>
                <c:pt idx="1175">
                  <c:v>44805</c:v>
                </c:pt>
                <c:pt idx="1176">
                  <c:v>44806</c:v>
                </c:pt>
                <c:pt idx="1177">
                  <c:v>44810</c:v>
                </c:pt>
                <c:pt idx="1178">
                  <c:v>44811</c:v>
                </c:pt>
                <c:pt idx="1179">
                  <c:v>44812</c:v>
                </c:pt>
                <c:pt idx="1180">
                  <c:v>44813</c:v>
                </c:pt>
                <c:pt idx="1181">
                  <c:v>44816</c:v>
                </c:pt>
                <c:pt idx="1182">
                  <c:v>44817</c:v>
                </c:pt>
                <c:pt idx="1183">
                  <c:v>44818</c:v>
                </c:pt>
                <c:pt idx="1184">
                  <c:v>44819</c:v>
                </c:pt>
                <c:pt idx="1185">
                  <c:v>44820</c:v>
                </c:pt>
                <c:pt idx="1186">
                  <c:v>44823</c:v>
                </c:pt>
                <c:pt idx="1187">
                  <c:v>44824</c:v>
                </c:pt>
                <c:pt idx="1188">
                  <c:v>44825</c:v>
                </c:pt>
                <c:pt idx="1189">
                  <c:v>44826</c:v>
                </c:pt>
                <c:pt idx="1190">
                  <c:v>44827</c:v>
                </c:pt>
                <c:pt idx="1191">
                  <c:v>44830</c:v>
                </c:pt>
                <c:pt idx="1192">
                  <c:v>44831</c:v>
                </c:pt>
                <c:pt idx="1193">
                  <c:v>44832</c:v>
                </c:pt>
                <c:pt idx="1194">
                  <c:v>44833</c:v>
                </c:pt>
                <c:pt idx="1195">
                  <c:v>44834</c:v>
                </c:pt>
                <c:pt idx="1196">
                  <c:v>44837</c:v>
                </c:pt>
                <c:pt idx="1197">
                  <c:v>44838</c:v>
                </c:pt>
                <c:pt idx="1198">
                  <c:v>44839</c:v>
                </c:pt>
                <c:pt idx="1199">
                  <c:v>44840</c:v>
                </c:pt>
                <c:pt idx="1200">
                  <c:v>44841</c:v>
                </c:pt>
                <c:pt idx="1201">
                  <c:v>44844</c:v>
                </c:pt>
                <c:pt idx="1202">
                  <c:v>44845</c:v>
                </c:pt>
                <c:pt idx="1203">
                  <c:v>44846</c:v>
                </c:pt>
                <c:pt idx="1204">
                  <c:v>44847</c:v>
                </c:pt>
                <c:pt idx="1205">
                  <c:v>44848</c:v>
                </c:pt>
                <c:pt idx="1206">
                  <c:v>44851</c:v>
                </c:pt>
                <c:pt idx="1207">
                  <c:v>44852</c:v>
                </c:pt>
                <c:pt idx="1208">
                  <c:v>44853</c:v>
                </c:pt>
                <c:pt idx="1209">
                  <c:v>44854</c:v>
                </c:pt>
                <c:pt idx="1210">
                  <c:v>44855</c:v>
                </c:pt>
                <c:pt idx="1211">
                  <c:v>44858</c:v>
                </c:pt>
                <c:pt idx="1212">
                  <c:v>44859</c:v>
                </c:pt>
                <c:pt idx="1213">
                  <c:v>44860</c:v>
                </c:pt>
                <c:pt idx="1214">
                  <c:v>44861</c:v>
                </c:pt>
                <c:pt idx="1215">
                  <c:v>44862</c:v>
                </c:pt>
                <c:pt idx="1216">
                  <c:v>44865</c:v>
                </c:pt>
                <c:pt idx="1217">
                  <c:v>44866</c:v>
                </c:pt>
                <c:pt idx="1218">
                  <c:v>44867</c:v>
                </c:pt>
                <c:pt idx="1219">
                  <c:v>44868</c:v>
                </c:pt>
                <c:pt idx="1220">
                  <c:v>44869</c:v>
                </c:pt>
                <c:pt idx="1221">
                  <c:v>44872</c:v>
                </c:pt>
                <c:pt idx="1222">
                  <c:v>44873</c:v>
                </c:pt>
                <c:pt idx="1223">
                  <c:v>44874</c:v>
                </c:pt>
                <c:pt idx="1224">
                  <c:v>44875</c:v>
                </c:pt>
                <c:pt idx="1225">
                  <c:v>44876</c:v>
                </c:pt>
                <c:pt idx="1226">
                  <c:v>44879</c:v>
                </c:pt>
                <c:pt idx="1227">
                  <c:v>44880</c:v>
                </c:pt>
                <c:pt idx="1228">
                  <c:v>44881</c:v>
                </c:pt>
                <c:pt idx="1229">
                  <c:v>44882</c:v>
                </c:pt>
                <c:pt idx="1230">
                  <c:v>44883</c:v>
                </c:pt>
                <c:pt idx="1231">
                  <c:v>44886</c:v>
                </c:pt>
                <c:pt idx="1232">
                  <c:v>44887</c:v>
                </c:pt>
                <c:pt idx="1233">
                  <c:v>44888</c:v>
                </c:pt>
                <c:pt idx="1234">
                  <c:v>44890</c:v>
                </c:pt>
                <c:pt idx="1235">
                  <c:v>44893</c:v>
                </c:pt>
                <c:pt idx="1236">
                  <c:v>44894</c:v>
                </c:pt>
                <c:pt idx="1237">
                  <c:v>44895</c:v>
                </c:pt>
                <c:pt idx="1238">
                  <c:v>44896</c:v>
                </c:pt>
                <c:pt idx="1239">
                  <c:v>44897</c:v>
                </c:pt>
                <c:pt idx="1240">
                  <c:v>44900</c:v>
                </c:pt>
                <c:pt idx="1241">
                  <c:v>44901</c:v>
                </c:pt>
                <c:pt idx="1242">
                  <c:v>44902</c:v>
                </c:pt>
                <c:pt idx="1243">
                  <c:v>44903</c:v>
                </c:pt>
                <c:pt idx="1244">
                  <c:v>44904</c:v>
                </c:pt>
                <c:pt idx="1245">
                  <c:v>44907</c:v>
                </c:pt>
                <c:pt idx="1246">
                  <c:v>44908</c:v>
                </c:pt>
                <c:pt idx="1247">
                  <c:v>44909</c:v>
                </c:pt>
                <c:pt idx="1248">
                  <c:v>44910</c:v>
                </c:pt>
                <c:pt idx="1249">
                  <c:v>44911</c:v>
                </c:pt>
                <c:pt idx="1250">
                  <c:v>44914</c:v>
                </c:pt>
                <c:pt idx="1251">
                  <c:v>44915</c:v>
                </c:pt>
                <c:pt idx="1252">
                  <c:v>44916</c:v>
                </c:pt>
                <c:pt idx="1253">
                  <c:v>44917</c:v>
                </c:pt>
                <c:pt idx="1254">
                  <c:v>44918</c:v>
                </c:pt>
                <c:pt idx="1255">
                  <c:v>44922</c:v>
                </c:pt>
                <c:pt idx="1256">
                  <c:v>44923</c:v>
                </c:pt>
                <c:pt idx="1257">
                  <c:v>44924</c:v>
                </c:pt>
                <c:pt idx="1258">
                  <c:v>44925</c:v>
                </c:pt>
                <c:pt idx="1259">
                  <c:v>44929</c:v>
                </c:pt>
                <c:pt idx="1260">
                  <c:v>44930</c:v>
                </c:pt>
                <c:pt idx="1261">
                  <c:v>44931</c:v>
                </c:pt>
                <c:pt idx="1262">
                  <c:v>44932</c:v>
                </c:pt>
                <c:pt idx="1263">
                  <c:v>44935</c:v>
                </c:pt>
                <c:pt idx="1264">
                  <c:v>44936</c:v>
                </c:pt>
                <c:pt idx="1265">
                  <c:v>44937</c:v>
                </c:pt>
                <c:pt idx="1266">
                  <c:v>44938</c:v>
                </c:pt>
                <c:pt idx="1267">
                  <c:v>44939</c:v>
                </c:pt>
                <c:pt idx="1268">
                  <c:v>44943</c:v>
                </c:pt>
                <c:pt idx="1269">
                  <c:v>44944</c:v>
                </c:pt>
                <c:pt idx="1270">
                  <c:v>44945</c:v>
                </c:pt>
                <c:pt idx="1271">
                  <c:v>44946</c:v>
                </c:pt>
                <c:pt idx="1272">
                  <c:v>44949</c:v>
                </c:pt>
                <c:pt idx="1273">
                  <c:v>44950</c:v>
                </c:pt>
                <c:pt idx="1274">
                  <c:v>44951</c:v>
                </c:pt>
                <c:pt idx="1275">
                  <c:v>44952</c:v>
                </c:pt>
                <c:pt idx="1276">
                  <c:v>44953</c:v>
                </c:pt>
                <c:pt idx="1277">
                  <c:v>44956</c:v>
                </c:pt>
                <c:pt idx="1278">
                  <c:v>44957</c:v>
                </c:pt>
                <c:pt idx="1279">
                  <c:v>44958</c:v>
                </c:pt>
                <c:pt idx="1280">
                  <c:v>44959</c:v>
                </c:pt>
                <c:pt idx="1281">
                  <c:v>44960</c:v>
                </c:pt>
                <c:pt idx="1282">
                  <c:v>44963</c:v>
                </c:pt>
                <c:pt idx="1283">
                  <c:v>44964</c:v>
                </c:pt>
                <c:pt idx="1284">
                  <c:v>44965</c:v>
                </c:pt>
                <c:pt idx="1285">
                  <c:v>44966</c:v>
                </c:pt>
                <c:pt idx="1286">
                  <c:v>44967</c:v>
                </c:pt>
                <c:pt idx="1287">
                  <c:v>44970</c:v>
                </c:pt>
                <c:pt idx="1288">
                  <c:v>44971</c:v>
                </c:pt>
                <c:pt idx="1289">
                  <c:v>44972</c:v>
                </c:pt>
                <c:pt idx="1290">
                  <c:v>44973</c:v>
                </c:pt>
                <c:pt idx="1291">
                  <c:v>44974</c:v>
                </c:pt>
                <c:pt idx="1292">
                  <c:v>44978</c:v>
                </c:pt>
                <c:pt idx="1293">
                  <c:v>44979</c:v>
                </c:pt>
                <c:pt idx="1294">
                  <c:v>44980</c:v>
                </c:pt>
                <c:pt idx="1295">
                  <c:v>44981</c:v>
                </c:pt>
                <c:pt idx="1296">
                  <c:v>44984</c:v>
                </c:pt>
                <c:pt idx="1297">
                  <c:v>44985</c:v>
                </c:pt>
                <c:pt idx="1298">
                  <c:v>44986</c:v>
                </c:pt>
                <c:pt idx="1299">
                  <c:v>44987</c:v>
                </c:pt>
                <c:pt idx="1300">
                  <c:v>44988</c:v>
                </c:pt>
                <c:pt idx="1301">
                  <c:v>44991</c:v>
                </c:pt>
                <c:pt idx="1302">
                  <c:v>44992</c:v>
                </c:pt>
                <c:pt idx="1303">
                  <c:v>44993</c:v>
                </c:pt>
                <c:pt idx="1304">
                  <c:v>44994</c:v>
                </c:pt>
                <c:pt idx="1305">
                  <c:v>44995</c:v>
                </c:pt>
                <c:pt idx="1306">
                  <c:v>44998</c:v>
                </c:pt>
                <c:pt idx="1307">
                  <c:v>44999</c:v>
                </c:pt>
                <c:pt idx="1308">
                  <c:v>45000</c:v>
                </c:pt>
                <c:pt idx="1309">
                  <c:v>45001</c:v>
                </c:pt>
                <c:pt idx="1310">
                  <c:v>45002</c:v>
                </c:pt>
                <c:pt idx="1311">
                  <c:v>45005</c:v>
                </c:pt>
                <c:pt idx="1312">
                  <c:v>45006</c:v>
                </c:pt>
                <c:pt idx="1313">
                  <c:v>45007</c:v>
                </c:pt>
                <c:pt idx="1314">
                  <c:v>45008</c:v>
                </c:pt>
                <c:pt idx="1315">
                  <c:v>45009</c:v>
                </c:pt>
                <c:pt idx="1316">
                  <c:v>45012</c:v>
                </c:pt>
                <c:pt idx="1317">
                  <c:v>45013</c:v>
                </c:pt>
                <c:pt idx="1318">
                  <c:v>45014</c:v>
                </c:pt>
                <c:pt idx="1319">
                  <c:v>45015</c:v>
                </c:pt>
                <c:pt idx="1320">
                  <c:v>45016</c:v>
                </c:pt>
                <c:pt idx="1321">
                  <c:v>45019</c:v>
                </c:pt>
                <c:pt idx="1322">
                  <c:v>45020</c:v>
                </c:pt>
                <c:pt idx="1323">
                  <c:v>45021</c:v>
                </c:pt>
                <c:pt idx="1324">
                  <c:v>45022</c:v>
                </c:pt>
                <c:pt idx="1325">
                  <c:v>45026</c:v>
                </c:pt>
                <c:pt idx="1326">
                  <c:v>45027</c:v>
                </c:pt>
                <c:pt idx="1327">
                  <c:v>45028</c:v>
                </c:pt>
                <c:pt idx="1328">
                  <c:v>45029</c:v>
                </c:pt>
                <c:pt idx="1329">
                  <c:v>45030</c:v>
                </c:pt>
                <c:pt idx="1330">
                  <c:v>45033</c:v>
                </c:pt>
                <c:pt idx="1331">
                  <c:v>45034</c:v>
                </c:pt>
                <c:pt idx="1332">
                  <c:v>45035</c:v>
                </c:pt>
                <c:pt idx="1333">
                  <c:v>45036</c:v>
                </c:pt>
                <c:pt idx="1334">
                  <c:v>45037</c:v>
                </c:pt>
                <c:pt idx="1335">
                  <c:v>45040</c:v>
                </c:pt>
                <c:pt idx="1336">
                  <c:v>45041</c:v>
                </c:pt>
                <c:pt idx="1337">
                  <c:v>45042</c:v>
                </c:pt>
                <c:pt idx="1338">
                  <c:v>45043</c:v>
                </c:pt>
                <c:pt idx="1339">
                  <c:v>45044</c:v>
                </c:pt>
                <c:pt idx="1340">
                  <c:v>45047</c:v>
                </c:pt>
                <c:pt idx="1341">
                  <c:v>45048</c:v>
                </c:pt>
                <c:pt idx="1342">
                  <c:v>45049</c:v>
                </c:pt>
                <c:pt idx="1343">
                  <c:v>45050</c:v>
                </c:pt>
                <c:pt idx="1344">
                  <c:v>45051</c:v>
                </c:pt>
                <c:pt idx="1345">
                  <c:v>45054</c:v>
                </c:pt>
                <c:pt idx="1346">
                  <c:v>45055</c:v>
                </c:pt>
                <c:pt idx="1347">
                  <c:v>45056</c:v>
                </c:pt>
                <c:pt idx="1348">
                  <c:v>45057</c:v>
                </c:pt>
                <c:pt idx="1349">
                  <c:v>45058</c:v>
                </c:pt>
                <c:pt idx="1350">
                  <c:v>45061</c:v>
                </c:pt>
                <c:pt idx="1351">
                  <c:v>45062</c:v>
                </c:pt>
                <c:pt idx="1352">
                  <c:v>45063</c:v>
                </c:pt>
                <c:pt idx="1353">
                  <c:v>45064</c:v>
                </c:pt>
                <c:pt idx="1354">
                  <c:v>45065</c:v>
                </c:pt>
                <c:pt idx="1355">
                  <c:v>45068</c:v>
                </c:pt>
                <c:pt idx="1356">
                  <c:v>45069</c:v>
                </c:pt>
                <c:pt idx="1357">
                  <c:v>45070</c:v>
                </c:pt>
                <c:pt idx="1358">
                  <c:v>45071</c:v>
                </c:pt>
                <c:pt idx="1359">
                  <c:v>45072</c:v>
                </c:pt>
                <c:pt idx="1360">
                  <c:v>45076</c:v>
                </c:pt>
                <c:pt idx="1361">
                  <c:v>45077</c:v>
                </c:pt>
                <c:pt idx="1362">
                  <c:v>45078</c:v>
                </c:pt>
                <c:pt idx="1363">
                  <c:v>45079</c:v>
                </c:pt>
                <c:pt idx="1364">
                  <c:v>45082</c:v>
                </c:pt>
                <c:pt idx="1365">
                  <c:v>45083</c:v>
                </c:pt>
                <c:pt idx="1366">
                  <c:v>45084</c:v>
                </c:pt>
                <c:pt idx="1367">
                  <c:v>45085</c:v>
                </c:pt>
                <c:pt idx="1368">
                  <c:v>45086</c:v>
                </c:pt>
                <c:pt idx="1369">
                  <c:v>45089</c:v>
                </c:pt>
                <c:pt idx="1370">
                  <c:v>45090</c:v>
                </c:pt>
                <c:pt idx="1371">
                  <c:v>45091</c:v>
                </c:pt>
                <c:pt idx="1372">
                  <c:v>45092</c:v>
                </c:pt>
                <c:pt idx="1373">
                  <c:v>45093</c:v>
                </c:pt>
                <c:pt idx="1374">
                  <c:v>45097</c:v>
                </c:pt>
                <c:pt idx="1375">
                  <c:v>45098</c:v>
                </c:pt>
                <c:pt idx="1376">
                  <c:v>45099</c:v>
                </c:pt>
                <c:pt idx="1377">
                  <c:v>45100</c:v>
                </c:pt>
                <c:pt idx="1378">
                  <c:v>45103</c:v>
                </c:pt>
                <c:pt idx="1379">
                  <c:v>45104</c:v>
                </c:pt>
                <c:pt idx="1380">
                  <c:v>45105</c:v>
                </c:pt>
                <c:pt idx="1381">
                  <c:v>45106</c:v>
                </c:pt>
                <c:pt idx="1382">
                  <c:v>45107</c:v>
                </c:pt>
                <c:pt idx="1383">
                  <c:v>45110</c:v>
                </c:pt>
                <c:pt idx="1384">
                  <c:v>45112</c:v>
                </c:pt>
                <c:pt idx="1385">
                  <c:v>45113</c:v>
                </c:pt>
                <c:pt idx="1386">
                  <c:v>45114</c:v>
                </c:pt>
                <c:pt idx="1387">
                  <c:v>45117</c:v>
                </c:pt>
                <c:pt idx="1388">
                  <c:v>45118</c:v>
                </c:pt>
                <c:pt idx="1389">
                  <c:v>45119</c:v>
                </c:pt>
                <c:pt idx="1390">
                  <c:v>45120</c:v>
                </c:pt>
                <c:pt idx="1391">
                  <c:v>45121</c:v>
                </c:pt>
                <c:pt idx="1392">
                  <c:v>45124</c:v>
                </c:pt>
                <c:pt idx="1393">
                  <c:v>45125</c:v>
                </c:pt>
                <c:pt idx="1394">
                  <c:v>45126</c:v>
                </c:pt>
                <c:pt idx="1395">
                  <c:v>45127</c:v>
                </c:pt>
                <c:pt idx="1396">
                  <c:v>45128</c:v>
                </c:pt>
                <c:pt idx="1397">
                  <c:v>45131</c:v>
                </c:pt>
                <c:pt idx="1398">
                  <c:v>45132</c:v>
                </c:pt>
                <c:pt idx="1399">
                  <c:v>45133</c:v>
                </c:pt>
                <c:pt idx="1400">
                  <c:v>45134</c:v>
                </c:pt>
                <c:pt idx="1401">
                  <c:v>45135</c:v>
                </c:pt>
                <c:pt idx="1402">
                  <c:v>45138</c:v>
                </c:pt>
                <c:pt idx="1403">
                  <c:v>45139</c:v>
                </c:pt>
                <c:pt idx="1404">
                  <c:v>45140</c:v>
                </c:pt>
                <c:pt idx="1405">
                  <c:v>45141</c:v>
                </c:pt>
                <c:pt idx="1406">
                  <c:v>45142</c:v>
                </c:pt>
                <c:pt idx="1407">
                  <c:v>45145</c:v>
                </c:pt>
                <c:pt idx="1408">
                  <c:v>45146</c:v>
                </c:pt>
                <c:pt idx="1409">
                  <c:v>45147</c:v>
                </c:pt>
                <c:pt idx="1410">
                  <c:v>45148</c:v>
                </c:pt>
                <c:pt idx="1411">
                  <c:v>45149</c:v>
                </c:pt>
                <c:pt idx="1412">
                  <c:v>45152</c:v>
                </c:pt>
                <c:pt idx="1413">
                  <c:v>45153</c:v>
                </c:pt>
                <c:pt idx="1414">
                  <c:v>45154</c:v>
                </c:pt>
                <c:pt idx="1415">
                  <c:v>45155</c:v>
                </c:pt>
                <c:pt idx="1416">
                  <c:v>45156</c:v>
                </c:pt>
                <c:pt idx="1417">
                  <c:v>45159</c:v>
                </c:pt>
                <c:pt idx="1418">
                  <c:v>45160</c:v>
                </c:pt>
                <c:pt idx="1419">
                  <c:v>45161</c:v>
                </c:pt>
                <c:pt idx="1420">
                  <c:v>45162</c:v>
                </c:pt>
                <c:pt idx="1421">
                  <c:v>45163</c:v>
                </c:pt>
                <c:pt idx="1422">
                  <c:v>45166</c:v>
                </c:pt>
                <c:pt idx="1423">
                  <c:v>45167</c:v>
                </c:pt>
                <c:pt idx="1424">
                  <c:v>45168</c:v>
                </c:pt>
                <c:pt idx="1425">
                  <c:v>45169</c:v>
                </c:pt>
                <c:pt idx="1426">
                  <c:v>45170</c:v>
                </c:pt>
                <c:pt idx="1427">
                  <c:v>45174</c:v>
                </c:pt>
                <c:pt idx="1428">
                  <c:v>45175</c:v>
                </c:pt>
                <c:pt idx="1429">
                  <c:v>45176</c:v>
                </c:pt>
                <c:pt idx="1430">
                  <c:v>45177</c:v>
                </c:pt>
                <c:pt idx="1431">
                  <c:v>45180</c:v>
                </c:pt>
                <c:pt idx="1432">
                  <c:v>45181</c:v>
                </c:pt>
                <c:pt idx="1433">
                  <c:v>45182</c:v>
                </c:pt>
                <c:pt idx="1434">
                  <c:v>45183</c:v>
                </c:pt>
                <c:pt idx="1435">
                  <c:v>45184</c:v>
                </c:pt>
                <c:pt idx="1436">
                  <c:v>45187</c:v>
                </c:pt>
                <c:pt idx="1437">
                  <c:v>45188</c:v>
                </c:pt>
                <c:pt idx="1438">
                  <c:v>45189</c:v>
                </c:pt>
                <c:pt idx="1439">
                  <c:v>45190</c:v>
                </c:pt>
                <c:pt idx="1440">
                  <c:v>45191</c:v>
                </c:pt>
                <c:pt idx="1441">
                  <c:v>45194</c:v>
                </c:pt>
                <c:pt idx="1442">
                  <c:v>45195</c:v>
                </c:pt>
                <c:pt idx="1443">
                  <c:v>45196</c:v>
                </c:pt>
                <c:pt idx="1444">
                  <c:v>45197</c:v>
                </c:pt>
                <c:pt idx="1445">
                  <c:v>45198</c:v>
                </c:pt>
                <c:pt idx="1446">
                  <c:v>45201</c:v>
                </c:pt>
                <c:pt idx="1447">
                  <c:v>45202</c:v>
                </c:pt>
                <c:pt idx="1448">
                  <c:v>45203</c:v>
                </c:pt>
                <c:pt idx="1449">
                  <c:v>45204</c:v>
                </c:pt>
                <c:pt idx="1450">
                  <c:v>45205</c:v>
                </c:pt>
                <c:pt idx="1451">
                  <c:v>45208</c:v>
                </c:pt>
                <c:pt idx="1452">
                  <c:v>45209</c:v>
                </c:pt>
                <c:pt idx="1453">
                  <c:v>45210</c:v>
                </c:pt>
                <c:pt idx="1454">
                  <c:v>45211</c:v>
                </c:pt>
                <c:pt idx="1455">
                  <c:v>45212</c:v>
                </c:pt>
                <c:pt idx="1456">
                  <c:v>45215</c:v>
                </c:pt>
                <c:pt idx="1457">
                  <c:v>45216</c:v>
                </c:pt>
                <c:pt idx="1458">
                  <c:v>45217</c:v>
                </c:pt>
                <c:pt idx="1459">
                  <c:v>45218</c:v>
                </c:pt>
                <c:pt idx="1460">
                  <c:v>45219</c:v>
                </c:pt>
                <c:pt idx="1461">
                  <c:v>45222</c:v>
                </c:pt>
                <c:pt idx="1462">
                  <c:v>45223</c:v>
                </c:pt>
                <c:pt idx="1463">
                  <c:v>45224</c:v>
                </c:pt>
                <c:pt idx="1464">
                  <c:v>45225</c:v>
                </c:pt>
                <c:pt idx="1465">
                  <c:v>45226</c:v>
                </c:pt>
                <c:pt idx="1466">
                  <c:v>45229</c:v>
                </c:pt>
                <c:pt idx="1467">
                  <c:v>45230</c:v>
                </c:pt>
                <c:pt idx="1468">
                  <c:v>45231</c:v>
                </c:pt>
                <c:pt idx="1469">
                  <c:v>45232</c:v>
                </c:pt>
                <c:pt idx="1470">
                  <c:v>45233</c:v>
                </c:pt>
                <c:pt idx="1471">
                  <c:v>45236</c:v>
                </c:pt>
                <c:pt idx="1472">
                  <c:v>45237</c:v>
                </c:pt>
                <c:pt idx="1473">
                  <c:v>45238</c:v>
                </c:pt>
                <c:pt idx="1474">
                  <c:v>45239</c:v>
                </c:pt>
                <c:pt idx="1475">
                  <c:v>45240</c:v>
                </c:pt>
                <c:pt idx="1476">
                  <c:v>45243</c:v>
                </c:pt>
                <c:pt idx="1477">
                  <c:v>45244</c:v>
                </c:pt>
                <c:pt idx="1478">
                  <c:v>45245</c:v>
                </c:pt>
                <c:pt idx="1479">
                  <c:v>45246</c:v>
                </c:pt>
                <c:pt idx="1480">
                  <c:v>45247</c:v>
                </c:pt>
                <c:pt idx="1481">
                  <c:v>45250</c:v>
                </c:pt>
                <c:pt idx="1482">
                  <c:v>45251</c:v>
                </c:pt>
                <c:pt idx="1483">
                  <c:v>45252</c:v>
                </c:pt>
                <c:pt idx="1484">
                  <c:v>45254</c:v>
                </c:pt>
                <c:pt idx="1485">
                  <c:v>45257</c:v>
                </c:pt>
                <c:pt idx="1486">
                  <c:v>45258</c:v>
                </c:pt>
                <c:pt idx="1487">
                  <c:v>45259</c:v>
                </c:pt>
                <c:pt idx="1488">
                  <c:v>45260</c:v>
                </c:pt>
                <c:pt idx="1489">
                  <c:v>45261</c:v>
                </c:pt>
                <c:pt idx="1490">
                  <c:v>45264</c:v>
                </c:pt>
                <c:pt idx="1491">
                  <c:v>45265</c:v>
                </c:pt>
                <c:pt idx="1492">
                  <c:v>45266</c:v>
                </c:pt>
                <c:pt idx="1493">
                  <c:v>45267</c:v>
                </c:pt>
                <c:pt idx="1494">
                  <c:v>45268</c:v>
                </c:pt>
                <c:pt idx="1495">
                  <c:v>45271</c:v>
                </c:pt>
                <c:pt idx="1496">
                  <c:v>45272</c:v>
                </c:pt>
                <c:pt idx="1497">
                  <c:v>45273</c:v>
                </c:pt>
                <c:pt idx="1498">
                  <c:v>45274</c:v>
                </c:pt>
                <c:pt idx="1499">
                  <c:v>45275</c:v>
                </c:pt>
                <c:pt idx="1500">
                  <c:v>45278</c:v>
                </c:pt>
                <c:pt idx="1501">
                  <c:v>45279</c:v>
                </c:pt>
                <c:pt idx="1502">
                  <c:v>45280</c:v>
                </c:pt>
                <c:pt idx="1503">
                  <c:v>45281</c:v>
                </c:pt>
                <c:pt idx="1504">
                  <c:v>45282</c:v>
                </c:pt>
                <c:pt idx="1505">
                  <c:v>45286</c:v>
                </c:pt>
                <c:pt idx="1506">
                  <c:v>45287</c:v>
                </c:pt>
                <c:pt idx="1507">
                  <c:v>45288</c:v>
                </c:pt>
                <c:pt idx="1508">
                  <c:v>45289</c:v>
                </c:pt>
                <c:pt idx="1509">
                  <c:v>45293</c:v>
                </c:pt>
                <c:pt idx="1510">
                  <c:v>45294</c:v>
                </c:pt>
                <c:pt idx="1511">
                  <c:v>45295</c:v>
                </c:pt>
                <c:pt idx="1512">
                  <c:v>45296</c:v>
                </c:pt>
                <c:pt idx="1513">
                  <c:v>45299</c:v>
                </c:pt>
                <c:pt idx="1514">
                  <c:v>45300</c:v>
                </c:pt>
                <c:pt idx="1515">
                  <c:v>45301</c:v>
                </c:pt>
                <c:pt idx="1516">
                  <c:v>45302</c:v>
                </c:pt>
                <c:pt idx="1517">
                  <c:v>45303</c:v>
                </c:pt>
                <c:pt idx="1518">
                  <c:v>45307</c:v>
                </c:pt>
                <c:pt idx="1519">
                  <c:v>45308</c:v>
                </c:pt>
                <c:pt idx="1520">
                  <c:v>45309</c:v>
                </c:pt>
                <c:pt idx="1521">
                  <c:v>45310</c:v>
                </c:pt>
                <c:pt idx="1522">
                  <c:v>45313</c:v>
                </c:pt>
                <c:pt idx="1523">
                  <c:v>45314</c:v>
                </c:pt>
                <c:pt idx="1524">
                  <c:v>45315</c:v>
                </c:pt>
                <c:pt idx="1525">
                  <c:v>45316</c:v>
                </c:pt>
                <c:pt idx="1526">
                  <c:v>45317</c:v>
                </c:pt>
                <c:pt idx="1527">
                  <c:v>45320</c:v>
                </c:pt>
                <c:pt idx="1528">
                  <c:v>45321</c:v>
                </c:pt>
                <c:pt idx="1529">
                  <c:v>45322</c:v>
                </c:pt>
                <c:pt idx="1530">
                  <c:v>45323</c:v>
                </c:pt>
                <c:pt idx="1531">
                  <c:v>45324</c:v>
                </c:pt>
                <c:pt idx="1532">
                  <c:v>45327</c:v>
                </c:pt>
                <c:pt idx="1533">
                  <c:v>45328</c:v>
                </c:pt>
                <c:pt idx="1534">
                  <c:v>45329</c:v>
                </c:pt>
                <c:pt idx="1535">
                  <c:v>45330</c:v>
                </c:pt>
                <c:pt idx="1536">
                  <c:v>45331</c:v>
                </c:pt>
                <c:pt idx="1537">
                  <c:v>45334</c:v>
                </c:pt>
                <c:pt idx="1538">
                  <c:v>45335</c:v>
                </c:pt>
                <c:pt idx="1539">
                  <c:v>45336</c:v>
                </c:pt>
                <c:pt idx="1540">
                  <c:v>45337</c:v>
                </c:pt>
                <c:pt idx="1541">
                  <c:v>45338</c:v>
                </c:pt>
                <c:pt idx="1542">
                  <c:v>45342</c:v>
                </c:pt>
                <c:pt idx="1543">
                  <c:v>45343</c:v>
                </c:pt>
                <c:pt idx="1544">
                  <c:v>45344</c:v>
                </c:pt>
                <c:pt idx="1545">
                  <c:v>45345</c:v>
                </c:pt>
                <c:pt idx="1546">
                  <c:v>45348</c:v>
                </c:pt>
                <c:pt idx="1547">
                  <c:v>45349</c:v>
                </c:pt>
                <c:pt idx="1548">
                  <c:v>45350</c:v>
                </c:pt>
                <c:pt idx="1549">
                  <c:v>45351</c:v>
                </c:pt>
                <c:pt idx="1550">
                  <c:v>45352</c:v>
                </c:pt>
                <c:pt idx="1551">
                  <c:v>45355</c:v>
                </c:pt>
                <c:pt idx="1552">
                  <c:v>45356</c:v>
                </c:pt>
                <c:pt idx="1553">
                  <c:v>45357</c:v>
                </c:pt>
                <c:pt idx="1554">
                  <c:v>45358</c:v>
                </c:pt>
                <c:pt idx="1555">
                  <c:v>45359</c:v>
                </c:pt>
                <c:pt idx="1556">
                  <c:v>45362</c:v>
                </c:pt>
                <c:pt idx="1557">
                  <c:v>45363</c:v>
                </c:pt>
                <c:pt idx="1558">
                  <c:v>45364</c:v>
                </c:pt>
                <c:pt idx="1559">
                  <c:v>45365</c:v>
                </c:pt>
                <c:pt idx="1560">
                  <c:v>45366</c:v>
                </c:pt>
                <c:pt idx="1561">
                  <c:v>45369</c:v>
                </c:pt>
                <c:pt idx="1562">
                  <c:v>45370</c:v>
                </c:pt>
                <c:pt idx="1563">
                  <c:v>45371</c:v>
                </c:pt>
                <c:pt idx="1564">
                  <c:v>45372</c:v>
                </c:pt>
                <c:pt idx="1565">
                  <c:v>45373</c:v>
                </c:pt>
                <c:pt idx="1566">
                  <c:v>45376</c:v>
                </c:pt>
                <c:pt idx="1567">
                  <c:v>45377</c:v>
                </c:pt>
                <c:pt idx="1568">
                  <c:v>45378</c:v>
                </c:pt>
                <c:pt idx="1569">
                  <c:v>45379</c:v>
                </c:pt>
                <c:pt idx="1570">
                  <c:v>45383</c:v>
                </c:pt>
                <c:pt idx="1571">
                  <c:v>45384</c:v>
                </c:pt>
                <c:pt idx="1572">
                  <c:v>45385</c:v>
                </c:pt>
                <c:pt idx="1573">
                  <c:v>45386</c:v>
                </c:pt>
                <c:pt idx="1574">
                  <c:v>45387</c:v>
                </c:pt>
                <c:pt idx="1575">
                  <c:v>45390</c:v>
                </c:pt>
                <c:pt idx="1576">
                  <c:v>45391</c:v>
                </c:pt>
                <c:pt idx="1577">
                  <c:v>45392</c:v>
                </c:pt>
                <c:pt idx="1578">
                  <c:v>45393</c:v>
                </c:pt>
                <c:pt idx="1579">
                  <c:v>45394</c:v>
                </c:pt>
                <c:pt idx="1580">
                  <c:v>45397</c:v>
                </c:pt>
                <c:pt idx="1581">
                  <c:v>45398</c:v>
                </c:pt>
                <c:pt idx="1582">
                  <c:v>45399</c:v>
                </c:pt>
                <c:pt idx="1583">
                  <c:v>45400</c:v>
                </c:pt>
                <c:pt idx="1584">
                  <c:v>45401</c:v>
                </c:pt>
                <c:pt idx="1585">
                  <c:v>45404</c:v>
                </c:pt>
                <c:pt idx="1586">
                  <c:v>45405</c:v>
                </c:pt>
                <c:pt idx="1587">
                  <c:v>45406</c:v>
                </c:pt>
                <c:pt idx="1588">
                  <c:v>45407</c:v>
                </c:pt>
                <c:pt idx="1589">
                  <c:v>45408</c:v>
                </c:pt>
                <c:pt idx="1590">
                  <c:v>45411</c:v>
                </c:pt>
                <c:pt idx="1591">
                  <c:v>45412</c:v>
                </c:pt>
                <c:pt idx="1592">
                  <c:v>45413</c:v>
                </c:pt>
                <c:pt idx="1593">
                  <c:v>45414</c:v>
                </c:pt>
                <c:pt idx="1594">
                  <c:v>45415</c:v>
                </c:pt>
                <c:pt idx="1595">
                  <c:v>45418</c:v>
                </c:pt>
                <c:pt idx="1596">
                  <c:v>45419</c:v>
                </c:pt>
                <c:pt idx="1597">
                  <c:v>45420</c:v>
                </c:pt>
                <c:pt idx="1598">
                  <c:v>45421</c:v>
                </c:pt>
                <c:pt idx="1599">
                  <c:v>45422</c:v>
                </c:pt>
                <c:pt idx="1600">
                  <c:v>45425</c:v>
                </c:pt>
                <c:pt idx="1601">
                  <c:v>45426</c:v>
                </c:pt>
                <c:pt idx="1602">
                  <c:v>45427</c:v>
                </c:pt>
                <c:pt idx="1603">
                  <c:v>45428</c:v>
                </c:pt>
                <c:pt idx="1604">
                  <c:v>45429</c:v>
                </c:pt>
                <c:pt idx="1605">
                  <c:v>45432</c:v>
                </c:pt>
                <c:pt idx="1606">
                  <c:v>45433</c:v>
                </c:pt>
                <c:pt idx="1607">
                  <c:v>45434</c:v>
                </c:pt>
                <c:pt idx="1608">
                  <c:v>45435</c:v>
                </c:pt>
                <c:pt idx="1609">
                  <c:v>45436</c:v>
                </c:pt>
                <c:pt idx="1610">
                  <c:v>45440</c:v>
                </c:pt>
                <c:pt idx="1611">
                  <c:v>45441</c:v>
                </c:pt>
                <c:pt idx="1612">
                  <c:v>45442</c:v>
                </c:pt>
                <c:pt idx="1613">
                  <c:v>45443</c:v>
                </c:pt>
                <c:pt idx="1614">
                  <c:v>45446</c:v>
                </c:pt>
                <c:pt idx="1615">
                  <c:v>45447</c:v>
                </c:pt>
                <c:pt idx="1616">
                  <c:v>45448</c:v>
                </c:pt>
                <c:pt idx="1617">
                  <c:v>45449</c:v>
                </c:pt>
                <c:pt idx="1618">
                  <c:v>45450</c:v>
                </c:pt>
                <c:pt idx="1619">
                  <c:v>45453</c:v>
                </c:pt>
                <c:pt idx="1620">
                  <c:v>45454</c:v>
                </c:pt>
                <c:pt idx="1621">
                  <c:v>45455</c:v>
                </c:pt>
                <c:pt idx="1622">
                  <c:v>45456</c:v>
                </c:pt>
                <c:pt idx="1623">
                  <c:v>45457</c:v>
                </c:pt>
                <c:pt idx="1624">
                  <c:v>45460</c:v>
                </c:pt>
                <c:pt idx="1625">
                  <c:v>45461</c:v>
                </c:pt>
                <c:pt idx="1626">
                  <c:v>45463</c:v>
                </c:pt>
                <c:pt idx="1627">
                  <c:v>45464</c:v>
                </c:pt>
                <c:pt idx="1628">
                  <c:v>45467</c:v>
                </c:pt>
                <c:pt idx="1629">
                  <c:v>45468</c:v>
                </c:pt>
                <c:pt idx="1630">
                  <c:v>45469</c:v>
                </c:pt>
                <c:pt idx="1631">
                  <c:v>45470</c:v>
                </c:pt>
                <c:pt idx="1632">
                  <c:v>45471</c:v>
                </c:pt>
                <c:pt idx="1633">
                  <c:v>45474</c:v>
                </c:pt>
                <c:pt idx="1634">
                  <c:v>45475</c:v>
                </c:pt>
                <c:pt idx="1635">
                  <c:v>45476</c:v>
                </c:pt>
                <c:pt idx="1636">
                  <c:v>45478</c:v>
                </c:pt>
                <c:pt idx="1637">
                  <c:v>45481</c:v>
                </c:pt>
                <c:pt idx="1638">
                  <c:v>45482</c:v>
                </c:pt>
                <c:pt idx="1639">
                  <c:v>45483</c:v>
                </c:pt>
                <c:pt idx="1640">
                  <c:v>45484</c:v>
                </c:pt>
                <c:pt idx="1641">
                  <c:v>45485</c:v>
                </c:pt>
                <c:pt idx="1642">
                  <c:v>45488</c:v>
                </c:pt>
                <c:pt idx="1643">
                  <c:v>45489</c:v>
                </c:pt>
                <c:pt idx="1644">
                  <c:v>45490</c:v>
                </c:pt>
                <c:pt idx="1645">
                  <c:v>45491</c:v>
                </c:pt>
                <c:pt idx="1646">
                  <c:v>45492</c:v>
                </c:pt>
                <c:pt idx="1647">
                  <c:v>45495</c:v>
                </c:pt>
                <c:pt idx="1648">
                  <c:v>45496</c:v>
                </c:pt>
                <c:pt idx="1649">
                  <c:v>45497</c:v>
                </c:pt>
                <c:pt idx="1650">
                  <c:v>45498</c:v>
                </c:pt>
                <c:pt idx="1651">
                  <c:v>45499</c:v>
                </c:pt>
                <c:pt idx="1652">
                  <c:v>45502</c:v>
                </c:pt>
                <c:pt idx="1653">
                  <c:v>45503</c:v>
                </c:pt>
                <c:pt idx="1654">
                  <c:v>45504</c:v>
                </c:pt>
                <c:pt idx="1655">
                  <c:v>45505</c:v>
                </c:pt>
                <c:pt idx="1656">
                  <c:v>45506</c:v>
                </c:pt>
                <c:pt idx="1657">
                  <c:v>45509</c:v>
                </c:pt>
                <c:pt idx="1658">
                  <c:v>45510</c:v>
                </c:pt>
                <c:pt idx="1659">
                  <c:v>45511</c:v>
                </c:pt>
                <c:pt idx="1660">
                  <c:v>45512</c:v>
                </c:pt>
                <c:pt idx="1661">
                  <c:v>45513</c:v>
                </c:pt>
                <c:pt idx="1662">
                  <c:v>45516</c:v>
                </c:pt>
                <c:pt idx="1663">
                  <c:v>45517</c:v>
                </c:pt>
                <c:pt idx="1664">
                  <c:v>45518</c:v>
                </c:pt>
                <c:pt idx="1665">
                  <c:v>45519</c:v>
                </c:pt>
                <c:pt idx="1666">
                  <c:v>45520</c:v>
                </c:pt>
                <c:pt idx="1667">
                  <c:v>45523</c:v>
                </c:pt>
                <c:pt idx="1668">
                  <c:v>45524</c:v>
                </c:pt>
                <c:pt idx="1669">
                  <c:v>45525</c:v>
                </c:pt>
                <c:pt idx="1670">
                  <c:v>45526</c:v>
                </c:pt>
                <c:pt idx="1671">
                  <c:v>45527</c:v>
                </c:pt>
                <c:pt idx="1672">
                  <c:v>45530</c:v>
                </c:pt>
                <c:pt idx="1673">
                  <c:v>45531</c:v>
                </c:pt>
                <c:pt idx="1674">
                  <c:v>45532</c:v>
                </c:pt>
                <c:pt idx="1675">
                  <c:v>45533</c:v>
                </c:pt>
                <c:pt idx="1676">
                  <c:v>45534</c:v>
                </c:pt>
                <c:pt idx="1677">
                  <c:v>45538</c:v>
                </c:pt>
                <c:pt idx="1678">
                  <c:v>45539</c:v>
                </c:pt>
                <c:pt idx="1679">
                  <c:v>45540</c:v>
                </c:pt>
                <c:pt idx="1680">
                  <c:v>45541</c:v>
                </c:pt>
                <c:pt idx="1681">
                  <c:v>45544</c:v>
                </c:pt>
                <c:pt idx="1682">
                  <c:v>45545</c:v>
                </c:pt>
                <c:pt idx="1683">
                  <c:v>45546</c:v>
                </c:pt>
                <c:pt idx="1684">
                  <c:v>45547</c:v>
                </c:pt>
                <c:pt idx="1685">
                  <c:v>45548</c:v>
                </c:pt>
                <c:pt idx="1686">
                  <c:v>45551</c:v>
                </c:pt>
                <c:pt idx="1687">
                  <c:v>45552</c:v>
                </c:pt>
                <c:pt idx="1688">
                  <c:v>45553</c:v>
                </c:pt>
                <c:pt idx="1689">
                  <c:v>45554</c:v>
                </c:pt>
                <c:pt idx="1690">
                  <c:v>45555</c:v>
                </c:pt>
                <c:pt idx="1691">
                  <c:v>45558</c:v>
                </c:pt>
                <c:pt idx="1692">
                  <c:v>45559</c:v>
                </c:pt>
                <c:pt idx="1693">
                  <c:v>45560</c:v>
                </c:pt>
                <c:pt idx="1694">
                  <c:v>45561</c:v>
                </c:pt>
                <c:pt idx="1695">
                  <c:v>45562</c:v>
                </c:pt>
                <c:pt idx="1696">
                  <c:v>45565</c:v>
                </c:pt>
                <c:pt idx="1697">
                  <c:v>45566</c:v>
                </c:pt>
                <c:pt idx="1698">
                  <c:v>45567</c:v>
                </c:pt>
                <c:pt idx="1699">
                  <c:v>45568</c:v>
                </c:pt>
                <c:pt idx="1700">
                  <c:v>45569</c:v>
                </c:pt>
                <c:pt idx="1701">
                  <c:v>45572</c:v>
                </c:pt>
                <c:pt idx="1702">
                  <c:v>45573</c:v>
                </c:pt>
                <c:pt idx="1703">
                  <c:v>45574</c:v>
                </c:pt>
                <c:pt idx="1704">
                  <c:v>45575</c:v>
                </c:pt>
                <c:pt idx="1705">
                  <c:v>45576</c:v>
                </c:pt>
                <c:pt idx="1706">
                  <c:v>45579</c:v>
                </c:pt>
                <c:pt idx="1707">
                  <c:v>45580</c:v>
                </c:pt>
                <c:pt idx="1708">
                  <c:v>45581</c:v>
                </c:pt>
                <c:pt idx="1709">
                  <c:v>45582</c:v>
                </c:pt>
                <c:pt idx="1710">
                  <c:v>45583</c:v>
                </c:pt>
                <c:pt idx="1711">
                  <c:v>45586</c:v>
                </c:pt>
                <c:pt idx="1712">
                  <c:v>45587</c:v>
                </c:pt>
                <c:pt idx="1713">
                  <c:v>45588</c:v>
                </c:pt>
                <c:pt idx="1714">
                  <c:v>45589</c:v>
                </c:pt>
                <c:pt idx="1715">
                  <c:v>45590</c:v>
                </c:pt>
                <c:pt idx="1716">
                  <c:v>45593</c:v>
                </c:pt>
                <c:pt idx="1717">
                  <c:v>45594</c:v>
                </c:pt>
                <c:pt idx="1718">
                  <c:v>45595</c:v>
                </c:pt>
                <c:pt idx="1719">
                  <c:v>45596</c:v>
                </c:pt>
                <c:pt idx="1720">
                  <c:v>45597</c:v>
                </c:pt>
                <c:pt idx="1721">
                  <c:v>45600</c:v>
                </c:pt>
                <c:pt idx="1722">
                  <c:v>45601</c:v>
                </c:pt>
                <c:pt idx="1723">
                  <c:v>45602</c:v>
                </c:pt>
                <c:pt idx="1724">
                  <c:v>45603</c:v>
                </c:pt>
                <c:pt idx="1725">
                  <c:v>45604</c:v>
                </c:pt>
                <c:pt idx="1726">
                  <c:v>45607</c:v>
                </c:pt>
                <c:pt idx="1727">
                  <c:v>45608</c:v>
                </c:pt>
                <c:pt idx="1728">
                  <c:v>45609</c:v>
                </c:pt>
                <c:pt idx="1729">
                  <c:v>45610</c:v>
                </c:pt>
                <c:pt idx="1730">
                  <c:v>45611</c:v>
                </c:pt>
                <c:pt idx="1731">
                  <c:v>45614</c:v>
                </c:pt>
                <c:pt idx="1732">
                  <c:v>45615</c:v>
                </c:pt>
                <c:pt idx="1733">
                  <c:v>45616</c:v>
                </c:pt>
                <c:pt idx="1734">
                  <c:v>45617</c:v>
                </c:pt>
                <c:pt idx="1735">
                  <c:v>45618</c:v>
                </c:pt>
                <c:pt idx="1736">
                  <c:v>45621</c:v>
                </c:pt>
                <c:pt idx="1737">
                  <c:v>45622</c:v>
                </c:pt>
                <c:pt idx="1738">
                  <c:v>45623</c:v>
                </c:pt>
                <c:pt idx="1739">
                  <c:v>45625</c:v>
                </c:pt>
                <c:pt idx="1740">
                  <c:v>45628</c:v>
                </c:pt>
                <c:pt idx="1741">
                  <c:v>45629</c:v>
                </c:pt>
                <c:pt idx="1742">
                  <c:v>45630</c:v>
                </c:pt>
                <c:pt idx="1743">
                  <c:v>45631</c:v>
                </c:pt>
                <c:pt idx="1744">
                  <c:v>45632</c:v>
                </c:pt>
                <c:pt idx="1745">
                  <c:v>45635</c:v>
                </c:pt>
                <c:pt idx="1746">
                  <c:v>45636</c:v>
                </c:pt>
                <c:pt idx="1747">
                  <c:v>45637</c:v>
                </c:pt>
                <c:pt idx="1748">
                  <c:v>45638</c:v>
                </c:pt>
                <c:pt idx="1749">
                  <c:v>45639</c:v>
                </c:pt>
                <c:pt idx="1750">
                  <c:v>45642</c:v>
                </c:pt>
                <c:pt idx="1751">
                  <c:v>45643</c:v>
                </c:pt>
                <c:pt idx="1752">
                  <c:v>45644</c:v>
                </c:pt>
                <c:pt idx="1753">
                  <c:v>45645</c:v>
                </c:pt>
                <c:pt idx="1754">
                  <c:v>45646</c:v>
                </c:pt>
                <c:pt idx="1755">
                  <c:v>45649</c:v>
                </c:pt>
                <c:pt idx="1756">
                  <c:v>45650</c:v>
                </c:pt>
                <c:pt idx="1757">
                  <c:v>45652</c:v>
                </c:pt>
                <c:pt idx="1758">
                  <c:v>45653</c:v>
                </c:pt>
                <c:pt idx="1759">
                  <c:v>45656</c:v>
                </c:pt>
                <c:pt idx="1760">
                  <c:v>45657</c:v>
                </c:pt>
              </c:numCache>
            </c:numRef>
          </c:cat>
          <c:val>
            <c:numRef>
              <c:f>'Moving Avgs'!$AA$3:$AA$1763</c:f>
              <c:numCache>
                <c:formatCode>General</c:formatCode>
                <c:ptCount val="1761"/>
                <c:pt idx="0">
                  <c:v>33.6</c:v>
                </c:pt>
                <c:pt idx="1">
                  <c:v>34.270000000000003</c:v>
                </c:pt>
                <c:pt idx="2">
                  <c:v>34.31</c:v>
                </c:pt>
                <c:pt idx="3">
                  <c:v>34.479999999999997</c:v>
                </c:pt>
                <c:pt idx="4">
                  <c:v>34.92</c:v>
                </c:pt>
                <c:pt idx="5">
                  <c:v>35.69</c:v>
                </c:pt>
                <c:pt idx="6">
                  <c:v>35.56</c:v>
                </c:pt>
                <c:pt idx="7">
                  <c:v>35.89</c:v>
                </c:pt>
                <c:pt idx="8">
                  <c:v>36.19</c:v>
                </c:pt>
                <c:pt idx="9">
                  <c:v>35.08</c:v>
                </c:pt>
                <c:pt idx="10">
                  <c:v>35.42</c:v>
                </c:pt>
                <c:pt idx="11">
                  <c:v>35.07</c:v>
                </c:pt>
                <c:pt idx="12">
                  <c:v>34.74</c:v>
                </c:pt>
                <c:pt idx="13">
                  <c:v>34.659999999999997</c:v>
                </c:pt>
                <c:pt idx="14">
                  <c:v>35.39</c:v>
                </c:pt>
                <c:pt idx="15">
                  <c:v>35.54</c:v>
                </c:pt>
                <c:pt idx="16">
                  <c:v>36.4</c:v>
                </c:pt>
                <c:pt idx="17">
                  <c:v>36.42</c:v>
                </c:pt>
                <c:pt idx="18">
                  <c:v>35.6</c:v>
                </c:pt>
                <c:pt idx="19">
                  <c:v>35.5</c:v>
                </c:pt>
                <c:pt idx="20">
                  <c:v>35.75</c:v>
                </c:pt>
                <c:pt idx="21">
                  <c:v>36.78</c:v>
                </c:pt>
                <c:pt idx="22">
                  <c:v>35.9</c:v>
                </c:pt>
                <c:pt idx="23">
                  <c:v>34</c:v>
                </c:pt>
                <c:pt idx="24">
                  <c:v>33.590000000000003</c:v>
                </c:pt>
                <c:pt idx="25">
                  <c:v>33.75</c:v>
                </c:pt>
                <c:pt idx="26">
                  <c:v>32.03</c:v>
                </c:pt>
                <c:pt idx="27">
                  <c:v>32.33</c:v>
                </c:pt>
                <c:pt idx="28">
                  <c:v>33.020000000000003</c:v>
                </c:pt>
                <c:pt idx="29">
                  <c:v>33.57</c:v>
                </c:pt>
                <c:pt idx="30">
                  <c:v>34.28</c:v>
                </c:pt>
                <c:pt idx="31">
                  <c:v>34.520000000000003</c:v>
                </c:pt>
                <c:pt idx="32">
                  <c:v>34.01</c:v>
                </c:pt>
                <c:pt idx="33">
                  <c:v>33.6</c:v>
                </c:pt>
                <c:pt idx="34">
                  <c:v>33.840000000000003</c:v>
                </c:pt>
                <c:pt idx="35">
                  <c:v>33.9</c:v>
                </c:pt>
                <c:pt idx="36">
                  <c:v>34.25</c:v>
                </c:pt>
                <c:pt idx="37">
                  <c:v>34.15</c:v>
                </c:pt>
                <c:pt idx="38">
                  <c:v>32.700000000000003</c:v>
                </c:pt>
                <c:pt idx="39">
                  <c:v>32.799999999999997</c:v>
                </c:pt>
                <c:pt idx="40">
                  <c:v>31.99</c:v>
                </c:pt>
                <c:pt idx="41">
                  <c:v>32.049999999999997</c:v>
                </c:pt>
                <c:pt idx="42">
                  <c:v>32.450000000000003</c:v>
                </c:pt>
                <c:pt idx="43">
                  <c:v>32.85</c:v>
                </c:pt>
                <c:pt idx="44">
                  <c:v>32.75</c:v>
                </c:pt>
                <c:pt idx="45">
                  <c:v>33.01</c:v>
                </c:pt>
                <c:pt idx="46">
                  <c:v>33.56</c:v>
                </c:pt>
                <c:pt idx="47">
                  <c:v>33.54</c:v>
                </c:pt>
                <c:pt idx="48">
                  <c:v>33.01</c:v>
                </c:pt>
                <c:pt idx="49">
                  <c:v>32.83</c:v>
                </c:pt>
                <c:pt idx="50">
                  <c:v>32.369999999999997</c:v>
                </c:pt>
                <c:pt idx="51">
                  <c:v>32.049999999999997</c:v>
                </c:pt>
                <c:pt idx="52">
                  <c:v>31.27</c:v>
                </c:pt>
                <c:pt idx="53">
                  <c:v>31.76</c:v>
                </c:pt>
                <c:pt idx="54">
                  <c:v>31.99</c:v>
                </c:pt>
                <c:pt idx="55">
                  <c:v>30.52</c:v>
                </c:pt>
                <c:pt idx="56">
                  <c:v>30.16</c:v>
                </c:pt>
                <c:pt idx="57">
                  <c:v>30.51</c:v>
                </c:pt>
                <c:pt idx="58">
                  <c:v>30.23</c:v>
                </c:pt>
                <c:pt idx="59">
                  <c:v>29.62</c:v>
                </c:pt>
                <c:pt idx="60">
                  <c:v>29.62</c:v>
                </c:pt>
                <c:pt idx="61">
                  <c:v>29.78</c:v>
                </c:pt>
                <c:pt idx="62">
                  <c:v>30.14</c:v>
                </c:pt>
                <c:pt idx="63">
                  <c:v>30.19</c:v>
                </c:pt>
                <c:pt idx="64">
                  <c:v>30.21</c:v>
                </c:pt>
                <c:pt idx="65">
                  <c:v>29.62</c:v>
                </c:pt>
                <c:pt idx="66">
                  <c:v>29.76</c:v>
                </c:pt>
                <c:pt idx="67">
                  <c:v>30.73</c:v>
                </c:pt>
                <c:pt idx="68">
                  <c:v>29.81</c:v>
                </c:pt>
                <c:pt idx="69">
                  <c:v>29.79</c:v>
                </c:pt>
                <c:pt idx="70">
                  <c:v>29.13</c:v>
                </c:pt>
                <c:pt idx="71">
                  <c:v>29.3</c:v>
                </c:pt>
                <c:pt idx="72">
                  <c:v>29.44</c:v>
                </c:pt>
                <c:pt idx="73">
                  <c:v>29.21</c:v>
                </c:pt>
                <c:pt idx="74">
                  <c:v>29.43</c:v>
                </c:pt>
                <c:pt idx="75">
                  <c:v>29.26</c:v>
                </c:pt>
                <c:pt idx="76">
                  <c:v>28.89</c:v>
                </c:pt>
                <c:pt idx="77">
                  <c:v>28.42</c:v>
                </c:pt>
                <c:pt idx="78">
                  <c:v>28.1</c:v>
                </c:pt>
                <c:pt idx="79">
                  <c:v>28.51</c:v>
                </c:pt>
                <c:pt idx="80">
                  <c:v>28.47</c:v>
                </c:pt>
                <c:pt idx="81">
                  <c:v>28.84</c:v>
                </c:pt>
                <c:pt idx="82">
                  <c:v>28.6</c:v>
                </c:pt>
                <c:pt idx="83">
                  <c:v>29.64</c:v>
                </c:pt>
                <c:pt idx="84">
                  <c:v>30.67</c:v>
                </c:pt>
                <c:pt idx="85">
                  <c:v>31.15</c:v>
                </c:pt>
                <c:pt idx="86">
                  <c:v>31.39</c:v>
                </c:pt>
                <c:pt idx="87">
                  <c:v>30.73</c:v>
                </c:pt>
                <c:pt idx="88">
                  <c:v>30.33</c:v>
                </c:pt>
                <c:pt idx="89">
                  <c:v>30.56</c:v>
                </c:pt>
                <c:pt idx="90">
                  <c:v>30.28</c:v>
                </c:pt>
                <c:pt idx="91">
                  <c:v>30.03</c:v>
                </c:pt>
                <c:pt idx="92">
                  <c:v>29.72</c:v>
                </c:pt>
                <c:pt idx="93">
                  <c:v>30.07</c:v>
                </c:pt>
                <c:pt idx="94">
                  <c:v>29.81</c:v>
                </c:pt>
                <c:pt idx="95">
                  <c:v>29.28</c:v>
                </c:pt>
                <c:pt idx="96">
                  <c:v>30.66</c:v>
                </c:pt>
                <c:pt idx="97">
                  <c:v>30.65</c:v>
                </c:pt>
                <c:pt idx="98">
                  <c:v>30.8</c:v>
                </c:pt>
                <c:pt idx="99">
                  <c:v>31.27</c:v>
                </c:pt>
                <c:pt idx="100">
                  <c:v>31.62</c:v>
                </c:pt>
                <c:pt idx="101">
                  <c:v>31.4</c:v>
                </c:pt>
                <c:pt idx="102">
                  <c:v>31.48</c:v>
                </c:pt>
                <c:pt idx="103">
                  <c:v>31.32</c:v>
                </c:pt>
                <c:pt idx="104">
                  <c:v>32.33</c:v>
                </c:pt>
                <c:pt idx="105">
                  <c:v>32.18</c:v>
                </c:pt>
                <c:pt idx="106">
                  <c:v>32.29</c:v>
                </c:pt>
                <c:pt idx="107">
                  <c:v>32.229999999999997</c:v>
                </c:pt>
                <c:pt idx="108">
                  <c:v>32.19</c:v>
                </c:pt>
                <c:pt idx="109">
                  <c:v>32.24</c:v>
                </c:pt>
                <c:pt idx="110">
                  <c:v>32.33</c:v>
                </c:pt>
                <c:pt idx="111">
                  <c:v>32</c:v>
                </c:pt>
                <c:pt idx="112">
                  <c:v>32.11</c:v>
                </c:pt>
                <c:pt idx="113">
                  <c:v>32.28</c:v>
                </c:pt>
                <c:pt idx="114">
                  <c:v>32.090000000000003</c:v>
                </c:pt>
                <c:pt idx="115">
                  <c:v>32.19</c:v>
                </c:pt>
                <c:pt idx="116">
                  <c:v>31.65</c:v>
                </c:pt>
                <c:pt idx="117">
                  <c:v>31.83</c:v>
                </c:pt>
                <c:pt idx="118">
                  <c:v>31.69</c:v>
                </c:pt>
                <c:pt idx="119">
                  <c:v>31.77</c:v>
                </c:pt>
                <c:pt idx="120">
                  <c:v>30.47</c:v>
                </c:pt>
                <c:pt idx="121">
                  <c:v>30.88</c:v>
                </c:pt>
                <c:pt idx="122">
                  <c:v>30.76</c:v>
                </c:pt>
                <c:pt idx="123">
                  <c:v>31.14</c:v>
                </c:pt>
                <c:pt idx="124">
                  <c:v>31.87</c:v>
                </c:pt>
                <c:pt idx="125">
                  <c:v>33.090000000000003</c:v>
                </c:pt>
                <c:pt idx="126">
                  <c:v>33.85</c:v>
                </c:pt>
                <c:pt idx="127">
                  <c:v>34.76</c:v>
                </c:pt>
                <c:pt idx="128">
                  <c:v>34.869999999999997</c:v>
                </c:pt>
                <c:pt idx="129">
                  <c:v>35.29</c:v>
                </c:pt>
                <c:pt idx="130">
                  <c:v>35.39</c:v>
                </c:pt>
                <c:pt idx="131">
                  <c:v>35.409999999999997</c:v>
                </c:pt>
                <c:pt idx="132">
                  <c:v>35.880000000000003</c:v>
                </c:pt>
                <c:pt idx="133">
                  <c:v>36.119999999999997</c:v>
                </c:pt>
                <c:pt idx="134">
                  <c:v>35.92</c:v>
                </c:pt>
                <c:pt idx="135">
                  <c:v>36.020000000000003</c:v>
                </c:pt>
                <c:pt idx="136">
                  <c:v>36.299999999999997</c:v>
                </c:pt>
                <c:pt idx="137">
                  <c:v>35.6</c:v>
                </c:pt>
                <c:pt idx="138">
                  <c:v>35.4</c:v>
                </c:pt>
                <c:pt idx="139">
                  <c:v>35.72</c:v>
                </c:pt>
                <c:pt idx="140">
                  <c:v>35.85</c:v>
                </c:pt>
                <c:pt idx="141">
                  <c:v>35.380000000000003</c:v>
                </c:pt>
                <c:pt idx="142">
                  <c:v>34.86</c:v>
                </c:pt>
                <c:pt idx="143">
                  <c:v>35.03</c:v>
                </c:pt>
                <c:pt idx="144">
                  <c:v>34.9</c:v>
                </c:pt>
                <c:pt idx="145">
                  <c:v>35.5</c:v>
                </c:pt>
                <c:pt idx="146">
                  <c:v>35.08</c:v>
                </c:pt>
                <c:pt idx="147">
                  <c:v>34.11</c:v>
                </c:pt>
                <c:pt idx="148">
                  <c:v>34.75</c:v>
                </c:pt>
                <c:pt idx="149">
                  <c:v>35.26</c:v>
                </c:pt>
                <c:pt idx="150">
                  <c:v>35.909999999999997</c:v>
                </c:pt>
                <c:pt idx="151">
                  <c:v>35.75</c:v>
                </c:pt>
                <c:pt idx="152">
                  <c:v>35.090000000000003</c:v>
                </c:pt>
                <c:pt idx="153">
                  <c:v>34.54</c:v>
                </c:pt>
                <c:pt idx="154">
                  <c:v>34.03</c:v>
                </c:pt>
                <c:pt idx="155">
                  <c:v>34.39</c:v>
                </c:pt>
                <c:pt idx="156">
                  <c:v>34.19</c:v>
                </c:pt>
                <c:pt idx="157">
                  <c:v>33.630000000000003</c:v>
                </c:pt>
                <c:pt idx="158">
                  <c:v>33.72</c:v>
                </c:pt>
                <c:pt idx="159">
                  <c:v>34.21</c:v>
                </c:pt>
                <c:pt idx="160">
                  <c:v>34.35</c:v>
                </c:pt>
                <c:pt idx="161">
                  <c:v>34.619999999999997</c:v>
                </c:pt>
                <c:pt idx="162">
                  <c:v>34.5</c:v>
                </c:pt>
                <c:pt idx="163">
                  <c:v>34.700000000000003</c:v>
                </c:pt>
                <c:pt idx="164">
                  <c:v>34.72</c:v>
                </c:pt>
                <c:pt idx="165">
                  <c:v>34.75</c:v>
                </c:pt>
                <c:pt idx="166">
                  <c:v>34.75</c:v>
                </c:pt>
                <c:pt idx="167">
                  <c:v>34.409999999999997</c:v>
                </c:pt>
                <c:pt idx="168">
                  <c:v>34.53</c:v>
                </c:pt>
                <c:pt idx="169">
                  <c:v>34.72</c:v>
                </c:pt>
                <c:pt idx="170">
                  <c:v>34.36</c:v>
                </c:pt>
                <c:pt idx="171">
                  <c:v>33.99</c:v>
                </c:pt>
                <c:pt idx="172">
                  <c:v>33.47</c:v>
                </c:pt>
                <c:pt idx="173">
                  <c:v>33.85</c:v>
                </c:pt>
                <c:pt idx="174">
                  <c:v>34.28</c:v>
                </c:pt>
                <c:pt idx="175">
                  <c:v>34.200000000000003</c:v>
                </c:pt>
                <c:pt idx="176">
                  <c:v>34.08</c:v>
                </c:pt>
                <c:pt idx="177">
                  <c:v>34.4</c:v>
                </c:pt>
                <c:pt idx="178">
                  <c:v>34.07</c:v>
                </c:pt>
                <c:pt idx="179">
                  <c:v>34.35</c:v>
                </c:pt>
                <c:pt idx="180">
                  <c:v>34.44</c:v>
                </c:pt>
                <c:pt idx="181">
                  <c:v>35.21</c:v>
                </c:pt>
                <c:pt idx="182">
                  <c:v>36.07</c:v>
                </c:pt>
                <c:pt idx="183">
                  <c:v>35.9</c:v>
                </c:pt>
                <c:pt idx="184">
                  <c:v>36.119999999999997</c:v>
                </c:pt>
                <c:pt idx="185">
                  <c:v>35.56</c:v>
                </c:pt>
                <c:pt idx="186">
                  <c:v>34.93</c:v>
                </c:pt>
                <c:pt idx="187">
                  <c:v>34.549999999999997</c:v>
                </c:pt>
                <c:pt idx="188">
                  <c:v>35.49</c:v>
                </c:pt>
                <c:pt idx="189">
                  <c:v>35.43</c:v>
                </c:pt>
                <c:pt idx="190">
                  <c:v>36.21</c:v>
                </c:pt>
                <c:pt idx="191">
                  <c:v>35.15</c:v>
                </c:pt>
                <c:pt idx="192">
                  <c:v>33.83</c:v>
                </c:pt>
                <c:pt idx="193">
                  <c:v>33.07</c:v>
                </c:pt>
                <c:pt idx="194">
                  <c:v>32.85</c:v>
                </c:pt>
                <c:pt idx="195">
                  <c:v>31.4</c:v>
                </c:pt>
                <c:pt idx="196">
                  <c:v>30.67</c:v>
                </c:pt>
                <c:pt idx="197">
                  <c:v>31.06</c:v>
                </c:pt>
                <c:pt idx="198">
                  <c:v>31.15</c:v>
                </c:pt>
                <c:pt idx="199">
                  <c:v>31.74</c:v>
                </c:pt>
                <c:pt idx="200">
                  <c:v>31.68</c:v>
                </c:pt>
                <c:pt idx="201">
                  <c:v>30.37</c:v>
                </c:pt>
                <c:pt idx="202">
                  <c:v>29.49</c:v>
                </c:pt>
                <c:pt idx="203">
                  <c:v>29.49</c:v>
                </c:pt>
                <c:pt idx="204">
                  <c:v>29.47</c:v>
                </c:pt>
                <c:pt idx="205">
                  <c:v>28.35</c:v>
                </c:pt>
                <c:pt idx="206">
                  <c:v>29.86</c:v>
                </c:pt>
                <c:pt idx="207">
                  <c:v>30.31</c:v>
                </c:pt>
                <c:pt idx="208">
                  <c:v>29.53</c:v>
                </c:pt>
                <c:pt idx="209">
                  <c:v>29.92</c:v>
                </c:pt>
                <c:pt idx="210">
                  <c:v>29.42</c:v>
                </c:pt>
                <c:pt idx="211">
                  <c:v>30.59</c:v>
                </c:pt>
                <c:pt idx="212">
                  <c:v>29.56</c:v>
                </c:pt>
                <c:pt idx="213">
                  <c:v>30.04</c:v>
                </c:pt>
                <c:pt idx="214">
                  <c:v>30.62</c:v>
                </c:pt>
                <c:pt idx="215">
                  <c:v>31.75</c:v>
                </c:pt>
                <c:pt idx="216">
                  <c:v>31.76</c:v>
                </c:pt>
                <c:pt idx="217">
                  <c:v>30.59</c:v>
                </c:pt>
                <c:pt idx="218">
                  <c:v>29.45</c:v>
                </c:pt>
                <c:pt idx="219">
                  <c:v>29.07</c:v>
                </c:pt>
                <c:pt idx="220">
                  <c:v>28.24</c:v>
                </c:pt>
                <c:pt idx="221">
                  <c:v>28.26</c:v>
                </c:pt>
                <c:pt idx="222">
                  <c:v>28.15</c:v>
                </c:pt>
                <c:pt idx="223">
                  <c:v>26.59</c:v>
                </c:pt>
                <c:pt idx="224">
                  <c:v>26.19</c:v>
                </c:pt>
                <c:pt idx="225">
                  <c:v>28</c:v>
                </c:pt>
                <c:pt idx="226">
                  <c:v>28.7</c:v>
                </c:pt>
                <c:pt idx="227">
                  <c:v>28.88</c:v>
                </c:pt>
                <c:pt idx="228">
                  <c:v>28.11</c:v>
                </c:pt>
                <c:pt idx="229">
                  <c:v>28.35</c:v>
                </c:pt>
                <c:pt idx="230">
                  <c:v>28.59</c:v>
                </c:pt>
                <c:pt idx="231">
                  <c:v>28.19</c:v>
                </c:pt>
                <c:pt idx="232">
                  <c:v>28.66</c:v>
                </c:pt>
                <c:pt idx="233">
                  <c:v>26.45</c:v>
                </c:pt>
                <c:pt idx="234">
                  <c:v>26.74</c:v>
                </c:pt>
                <c:pt idx="235">
                  <c:v>26.09</c:v>
                </c:pt>
                <c:pt idx="236">
                  <c:v>25.37</c:v>
                </c:pt>
                <c:pt idx="237">
                  <c:v>24.86</c:v>
                </c:pt>
                <c:pt idx="238">
                  <c:v>25.38</c:v>
                </c:pt>
                <c:pt idx="239">
                  <c:v>24.97</c:v>
                </c:pt>
                <c:pt idx="240">
                  <c:v>24.28</c:v>
                </c:pt>
                <c:pt idx="241">
                  <c:v>24.01</c:v>
                </c:pt>
                <c:pt idx="242">
                  <c:v>24</c:v>
                </c:pt>
                <c:pt idx="243">
                  <c:v>23.41</c:v>
                </c:pt>
                <c:pt idx="244">
                  <c:v>22.88</c:v>
                </c:pt>
                <c:pt idx="245">
                  <c:v>23.75</c:v>
                </c:pt>
                <c:pt idx="246">
                  <c:v>23.75</c:v>
                </c:pt>
                <c:pt idx="247">
                  <c:v>24.48</c:v>
                </c:pt>
                <c:pt idx="248">
                  <c:v>24.46</c:v>
                </c:pt>
                <c:pt idx="249">
                  <c:v>24.16</c:v>
                </c:pt>
                <c:pt idx="250">
                  <c:v>24.54</c:v>
                </c:pt>
                <c:pt idx="251">
                  <c:v>24.82</c:v>
                </c:pt>
                <c:pt idx="252">
                  <c:v>23.88</c:v>
                </c:pt>
                <c:pt idx="253">
                  <c:v>25.37</c:v>
                </c:pt>
                <c:pt idx="254">
                  <c:v>26.26</c:v>
                </c:pt>
                <c:pt idx="255">
                  <c:v>26.76</c:v>
                </c:pt>
                <c:pt idx="256">
                  <c:v>26.91</c:v>
                </c:pt>
                <c:pt idx="257">
                  <c:v>26.5</c:v>
                </c:pt>
                <c:pt idx="258">
                  <c:v>26.35</c:v>
                </c:pt>
                <c:pt idx="259">
                  <c:v>26.73</c:v>
                </c:pt>
                <c:pt idx="260">
                  <c:v>27.3</c:v>
                </c:pt>
                <c:pt idx="261">
                  <c:v>27.6</c:v>
                </c:pt>
                <c:pt idx="262">
                  <c:v>27.88</c:v>
                </c:pt>
                <c:pt idx="263">
                  <c:v>28.55</c:v>
                </c:pt>
                <c:pt idx="264">
                  <c:v>27.14</c:v>
                </c:pt>
                <c:pt idx="265">
                  <c:v>27.26</c:v>
                </c:pt>
                <c:pt idx="266">
                  <c:v>27.2</c:v>
                </c:pt>
                <c:pt idx="267">
                  <c:v>27.91</c:v>
                </c:pt>
                <c:pt idx="268">
                  <c:v>27.73</c:v>
                </c:pt>
                <c:pt idx="269">
                  <c:v>27.69</c:v>
                </c:pt>
                <c:pt idx="270">
                  <c:v>27.68</c:v>
                </c:pt>
                <c:pt idx="271">
                  <c:v>29.28</c:v>
                </c:pt>
                <c:pt idx="272">
                  <c:v>29.35</c:v>
                </c:pt>
                <c:pt idx="273">
                  <c:v>30.36</c:v>
                </c:pt>
                <c:pt idx="274">
                  <c:v>30.61</c:v>
                </c:pt>
                <c:pt idx="275">
                  <c:v>30.31</c:v>
                </c:pt>
                <c:pt idx="276">
                  <c:v>30.01</c:v>
                </c:pt>
                <c:pt idx="277">
                  <c:v>29.83</c:v>
                </c:pt>
                <c:pt idx="278">
                  <c:v>29.69</c:v>
                </c:pt>
                <c:pt idx="279">
                  <c:v>30.2</c:v>
                </c:pt>
                <c:pt idx="280">
                  <c:v>30.14</c:v>
                </c:pt>
                <c:pt idx="281">
                  <c:v>29.85</c:v>
                </c:pt>
                <c:pt idx="282">
                  <c:v>30.24</c:v>
                </c:pt>
                <c:pt idx="283">
                  <c:v>30.08</c:v>
                </c:pt>
                <c:pt idx="284">
                  <c:v>29.44</c:v>
                </c:pt>
                <c:pt idx="285">
                  <c:v>29.1</c:v>
                </c:pt>
                <c:pt idx="286">
                  <c:v>29.16</c:v>
                </c:pt>
                <c:pt idx="287">
                  <c:v>29.06</c:v>
                </c:pt>
                <c:pt idx="288">
                  <c:v>28.99</c:v>
                </c:pt>
                <c:pt idx="289">
                  <c:v>29.35</c:v>
                </c:pt>
                <c:pt idx="290">
                  <c:v>29.3</c:v>
                </c:pt>
                <c:pt idx="291">
                  <c:v>29.24</c:v>
                </c:pt>
                <c:pt idx="292">
                  <c:v>29.34</c:v>
                </c:pt>
                <c:pt idx="293">
                  <c:v>29.06</c:v>
                </c:pt>
                <c:pt idx="294">
                  <c:v>28.93</c:v>
                </c:pt>
                <c:pt idx="295">
                  <c:v>28.53</c:v>
                </c:pt>
                <c:pt idx="296">
                  <c:v>27.99</c:v>
                </c:pt>
                <c:pt idx="297">
                  <c:v>28.58</c:v>
                </c:pt>
                <c:pt idx="298">
                  <c:v>28.34</c:v>
                </c:pt>
                <c:pt idx="299">
                  <c:v>28.81</c:v>
                </c:pt>
                <c:pt idx="300">
                  <c:v>28.94</c:v>
                </c:pt>
                <c:pt idx="301">
                  <c:v>29.11</c:v>
                </c:pt>
                <c:pt idx="302">
                  <c:v>29.78</c:v>
                </c:pt>
                <c:pt idx="303">
                  <c:v>29.26</c:v>
                </c:pt>
                <c:pt idx="304">
                  <c:v>28.81</c:v>
                </c:pt>
                <c:pt idx="305">
                  <c:v>29.59</c:v>
                </c:pt>
                <c:pt idx="306">
                  <c:v>28</c:v>
                </c:pt>
                <c:pt idx="307">
                  <c:v>27.93</c:v>
                </c:pt>
                <c:pt idx="308">
                  <c:v>28.31</c:v>
                </c:pt>
                <c:pt idx="309">
                  <c:v>27.9</c:v>
                </c:pt>
                <c:pt idx="310">
                  <c:v>28</c:v>
                </c:pt>
                <c:pt idx="311">
                  <c:v>28.25</c:v>
                </c:pt>
                <c:pt idx="312">
                  <c:v>28.65</c:v>
                </c:pt>
                <c:pt idx="313">
                  <c:v>28.32</c:v>
                </c:pt>
                <c:pt idx="314">
                  <c:v>28.68</c:v>
                </c:pt>
                <c:pt idx="315">
                  <c:v>28.41</c:v>
                </c:pt>
                <c:pt idx="316">
                  <c:v>28.6</c:v>
                </c:pt>
                <c:pt idx="317">
                  <c:v>28.52</c:v>
                </c:pt>
                <c:pt idx="318">
                  <c:v>28.12</c:v>
                </c:pt>
                <c:pt idx="319">
                  <c:v>28.65</c:v>
                </c:pt>
                <c:pt idx="320">
                  <c:v>28.68</c:v>
                </c:pt>
                <c:pt idx="321">
                  <c:v>29.15</c:v>
                </c:pt>
                <c:pt idx="322">
                  <c:v>28.98</c:v>
                </c:pt>
                <c:pt idx="323">
                  <c:v>29.66</c:v>
                </c:pt>
                <c:pt idx="324">
                  <c:v>29.95</c:v>
                </c:pt>
                <c:pt idx="325">
                  <c:v>31.65</c:v>
                </c:pt>
                <c:pt idx="326">
                  <c:v>32.409999999999997</c:v>
                </c:pt>
                <c:pt idx="327">
                  <c:v>32.33</c:v>
                </c:pt>
                <c:pt idx="328">
                  <c:v>32.42</c:v>
                </c:pt>
                <c:pt idx="329">
                  <c:v>32.39</c:v>
                </c:pt>
                <c:pt idx="330">
                  <c:v>32.89</c:v>
                </c:pt>
                <c:pt idx="331">
                  <c:v>33.17</c:v>
                </c:pt>
                <c:pt idx="332">
                  <c:v>32.69</c:v>
                </c:pt>
                <c:pt idx="333">
                  <c:v>32.78</c:v>
                </c:pt>
                <c:pt idx="334">
                  <c:v>33.04</c:v>
                </c:pt>
                <c:pt idx="335">
                  <c:v>33.380000000000003</c:v>
                </c:pt>
                <c:pt idx="336">
                  <c:v>32.770000000000003</c:v>
                </c:pt>
                <c:pt idx="337">
                  <c:v>31.9</c:v>
                </c:pt>
                <c:pt idx="338">
                  <c:v>32.49</c:v>
                </c:pt>
                <c:pt idx="339">
                  <c:v>32.46</c:v>
                </c:pt>
                <c:pt idx="340">
                  <c:v>32.79</c:v>
                </c:pt>
                <c:pt idx="341">
                  <c:v>31.55</c:v>
                </c:pt>
                <c:pt idx="342">
                  <c:v>32.700000000000003</c:v>
                </c:pt>
                <c:pt idx="343">
                  <c:v>32.770000000000003</c:v>
                </c:pt>
                <c:pt idx="344">
                  <c:v>33.159999999999997</c:v>
                </c:pt>
                <c:pt idx="345">
                  <c:v>32.79</c:v>
                </c:pt>
                <c:pt idx="346">
                  <c:v>32.130000000000003</c:v>
                </c:pt>
                <c:pt idx="347">
                  <c:v>32.880000000000003</c:v>
                </c:pt>
                <c:pt idx="348">
                  <c:v>32.880000000000003</c:v>
                </c:pt>
                <c:pt idx="349">
                  <c:v>31.94</c:v>
                </c:pt>
                <c:pt idx="350">
                  <c:v>31.81</c:v>
                </c:pt>
                <c:pt idx="351">
                  <c:v>31.07</c:v>
                </c:pt>
                <c:pt idx="352">
                  <c:v>30.65</c:v>
                </c:pt>
                <c:pt idx="353">
                  <c:v>30.66</c:v>
                </c:pt>
                <c:pt idx="354">
                  <c:v>29.41</c:v>
                </c:pt>
                <c:pt idx="355">
                  <c:v>29.92</c:v>
                </c:pt>
                <c:pt idx="356">
                  <c:v>30.88</c:v>
                </c:pt>
                <c:pt idx="357">
                  <c:v>31.53</c:v>
                </c:pt>
                <c:pt idx="358">
                  <c:v>31.84</c:v>
                </c:pt>
                <c:pt idx="359">
                  <c:v>32.65</c:v>
                </c:pt>
                <c:pt idx="360">
                  <c:v>32.86</c:v>
                </c:pt>
                <c:pt idx="361">
                  <c:v>32.950000000000003</c:v>
                </c:pt>
                <c:pt idx="362">
                  <c:v>32.770000000000003</c:v>
                </c:pt>
                <c:pt idx="363">
                  <c:v>33.35</c:v>
                </c:pt>
                <c:pt idx="364">
                  <c:v>33.36</c:v>
                </c:pt>
                <c:pt idx="365">
                  <c:v>33.26</c:v>
                </c:pt>
                <c:pt idx="366">
                  <c:v>33.46</c:v>
                </c:pt>
                <c:pt idx="367">
                  <c:v>34.119999999999997</c:v>
                </c:pt>
                <c:pt idx="368">
                  <c:v>34.18</c:v>
                </c:pt>
                <c:pt idx="369">
                  <c:v>34.020000000000003</c:v>
                </c:pt>
                <c:pt idx="370">
                  <c:v>33.32</c:v>
                </c:pt>
                <c:pt idx="371">
                  <c:v>33.369999999999997</c:v>
                </c:pt>
                <c:pt idx="372">
                  <c:v>33.520000000000003</c:v>
                </c:pt>
                <c:pt idx="373">
                  <c:v>34.25</c:v>
                </c:pt>
                <c:pt idx="374">
                  <c:v>34.299999999999997</c:v>
                </c:pt>
                <c:pt idx="375">
                  <c:v>35.28</c:v>
                </c:pt>
                <c:pt idx="376">
                  <c:v>35.69</c:v>
                </c:pt>
                <c:pt idx="377">
                  <c:v>35.659999999999997</c:v>
                </c:pt>
                <c:pt idx="378">
                  <c:v>35.78</c:v>
                </c:pt>
                <c:pt idx="379">
                  <c:v>35.15</c:v>
                </c:pt>
                <c:pt idx="380">
                  <c:v>35.75</c:v>
                </c:pt>
                <c:pt idx="381">
                  <c:v>35.86</c:v>
                </c:pt>
                <c:pt idx="382">
                  <c:v>35.86</c:v>
                </c:pt>
                <c:pt idx="383">
                  <c:v>35.81</c:v>
                </c:pt>
                <c:pt idx="384">
                  <c:v>35.380000000000003</c:v>
                </c:pt>
                <c:pt idx="385">
                  <c:v>35.58</c:v>
                </c:pt>
                <c:pt idx="386">
                  <c:v>34.94</c:v>
                </c:pt>
                <c:pt idx="387">
                  <c:v>34.25</c:v>
                </c:pt>
                <c:pt idx="388">
                  <c:v>34.229999999999997</c:v>
                </c:pt>
                <c:pt idx="389">
                  <c:v>35.15</c:v>
                </c:pt>
                <c:pt idx="390">
                  <c:v>35.17</c:v>
                </c:pt>
                <c:pt idx="391">
                  <c:v>36.1</c:v>
                </c:pt>
                <c:pt idx="392">
                  <c:v>36.049999999999997</c:v>
                </c:pt>
                <c:pt idx="393">
                  <c:v>36.14</c:v>
                </c:pt>
                <c:pt idx="394">
                  <c:v>35.32</c:v>
                </c:pt>
                <c:pt idx="395">
                  <c:v>35.049999999999997</c:v>
                </c:pt>
                <c:pt idx="396">
                  <c:v>33</c:v>
                </c:pt>
                <c:pt idx="397">
                  <c:v>31.65</c:v>
                </c:pt>
                <c:pt idx="398">
                  <c:v>31.53</c:v>
                </c:pt>
                <c:pt idx="399">
                  <c:v>31.43</c:v>
                </c:pt>
                <c:pt idx="400">
                  <c:v>33.26</c:v>
                </c:pt>
                <c:pt idx="401">
                  <c:v>33.880000000000003</c:v>
                </c:pt>
                <c:pt idx="402">
                  <c:v>34</c:v>
                </c:pt>
                <c:pt idx="403">
                  <c:v>32.840000000000003</c:v>
                </c:pt>
                <c:pt idx="404">
                  <c:v>33.07</c:v>
                </c:pt>
                <c:pt idx="405">
                  <c:v>33.590000000000003</c:v>
                </c:pt>
                <c:pt idx="406">
                  <c:v>32.119999999999997</c:v>
                </c:pt>
                <c:pt idx="407">
                  <c:v>31.11</c:v>
                </c:pt>
                <c:pt idx="408">
                  <c:v>32</c:v>
                </c:pt>
                <c:pt idx="409">
                  <c:v>33.659999999999997</c:v>
                </c:pt>
                <c:pt idx="410">
                  <c:v>34.799999999999997</c:v>
                </c:pt>
                <c:pt idx="411">
                  <c:v>35.549999999999997</c:v>
                </c:pt>
                <c:pt idx="412">
                  <c:v>36.56</c:v>
                </c:pt>
                <c:pt idx="413">
                  <c:v>35.75</c:v>
                </c:pt>
                <c:pt idx="414">
                  <c:v>36.29</c:v>
                </c:pt>
                <c:pt idx="415">
                  <c:v>36.6</c:v>
                </c:pt>
                <c:pt idx="416">
                  <c:v>37.11</c:v>
                </c:pt>
                <c:pt idx="417">
                  <c:v>37.44</c:v>
                </c:pt>
                <c:pt idx="418">
                  <c:v>37.729999999999997</c:v>
                </c:pt>
                <c:pt idx="419">
                  <c:v>36.9</c:v>
                </c:pt>
                <c:pt idx="420">
                  <c:v>38.86</c:v>
                </c:pt>
                <c:pt idx="421">
                  <c:v>40.950000000000003</c:v>
                </c:pt>
                <c:pt idx="422">
                  <c:v>40.68</c:v>
                </c:pt>
                <c:pt idx="423">
                  <c:v>40.96</c:v>
                </c:pt>
                <c:pt idx="424">
                  <c:v>39.729999999999997</c:v>
                </c:pt>
                <c:pt idx="425">
                  <c:v>40.299999999999997</c:v>
                </c:pt>
                <c:pt idx="426">
                  <c:v>40.58</c:v>
                </c:pt>
                <c:pt idx="427">
                  <c:v>40.18</c:v>
                </c:pt>
                <c:pt idx="428">
                  <c:v>40.56</c:v>
                </c:pt>
                <c:pt idx="429">
                  <c:v>40.630000000000003</c:v>
                </c:pt>
                <c:pt idx="430">
                  <c:v>40.700000000000003</c:v>
                </c:pt>
                <c:pt idx="431">
                  <c:v>40.880000000000003</c:v>
                </c:pt>
                <c:pt idx="432">
                  <c:v>40.06</c:v>
                </c:pt>
                <c:pt idx="433">
                  <c:v>40.130000000000003</c:v>
                </c:pt>
                <c:pt idx="434">
                  <c:v>40.200000000000003</c:v>
                </c:pt>
                <c:pt idx="435">
                  <c:v>40.36</c:v>
                </c:pt>
                <c:pt idx="436">
                  <c:v>40.549999999999997</c:v>
                </c:pt>
                <c:pt idx="437">
                  <c:v>38.880000000000003</c:v>
                </c:pt>
                <c:pt idx="438">
                  <c:v>37.82</c:v>
                </c:pt>
                <c:pt idx="439">
                  <c:v>37.08</c:v>
                </c:pt>
                <c:pt idx="440">
                  <c:v>35.71</c:v>
                </c:pt>
                <c:pt idx="441">
                  <c:v>36.880000000000003</c:v>
                </c:pt>
                <c:pt idx="442">
                  <c:v>37.590000000000003</c:v>
                </c:pt>
                <c:pt idx="443">
                  <c:v>37.99</c:v>
                </c:pt>
                <c:pt idx="444">
                  <c:v>37.85</c:v>
                </c:pt>
                <c:pt idx="445">
                  <c:v>38.69</c:v>
                </c:pt>
                <c:pt idx="446">
                  <c:v>38.93</c:v>
                </c:pt>
                <c:pt idx="447">
                  <c:v>38.72</c:v>
                </c:pt>
                <c:pt idx="448">
                  <c:v>38.67</c:v>
                </c:pt>
                <c:pt idx="449">
                  <c:v>39.4</c:v>
                </c:pt>
                <c:pt idx="450">
                  <c:v>39.450000000000003</c:v>
                </c:pt>
                <c:pt idx="451">
                  <c:v>40.03</c:v>
                </c:pt>
                <c:pt idx="452">
                  <c:v>39.97</c:v>
                </c:pt>
                <c:pt idx="453">
                  <c:v>39.97</c:v>
                </c:pt>
                <c:pt idx="454">
                  <c:v>39.82</c:v>
                </c:pt>
                <c:pt idx="455">
                  <c:v>41.28</c:v>
                </c:pt>
                <c:pt idx="456">
                  <c:v>41.16</c:v>
                </c:pt>
                <c:pt idx="457">
                  <c:v>41.21</c:v>
                </c:pt>
                <c:pt idx="458">
                  <c:v>41.25</c:v>
                </c:pt>
                <c:pt idx="459">
                  <c:v>41.22</c:v>
                </c:pt>
                <c:pt idx="460">
                  <c:v>41</c:v>
                </c:pt>
                <c:pt idx="461">
                  <c:v>41.16</c:v>
                </c:pt>
                <c:pt idx="462">
                  <c:v>43.25</c:v>
                </c:pt>
                <c:pt idx="463">
                  <c:v>43.72</c:v>
                </c:pt>
                <c:pt idx="464">
                  <c:v>43.71</c:v>
                </c:pt>
                <c:pt idx="465">
                  <c:v>42.87</c:v>
                </c:pt>
                <c:pt idx="466">
                  <c:v>42.57</c:v>
                </c:pt>
                <c:pt idx="467">
                  <c:v>42.27</c:v>
                </c:pt>
                <c:pt idx="468">
                  <c:v>42.43</c:v>
                </c:pt>
                <c:pt idx="469">
                  <c:v>42.9</c:v>
                </c:pt>
                <c:pt idx="470">
                  <c:v>43.17</c:v>
                </c:pt>
                <c:pt idx="471">
                  <c:v>43.7</c:v>
                </c:pt>
                <c:pt idx="472">
                  <c:v>43.93</c:v>
                </c:pt>
                <c:pt idx="473">
                  <c:v>43.7</c:v>
                </c:pt>
                <c:pt idx="474">
                  <c:v>42.82</c:v>
                </c:pt>
                <c:pt idx="475">
                  <c:v>42.83</c:v>
                </c:pt>
                <c:pt idx="476">
                  <c:v>42.37</c:v>
                </c:pt>
                <c:pt idx="477">
                  <c:v>42.44</c:v>
                </c:pt>
                <c:pt idx="478">
                  <c:v>43.23</c:v>
                </c:pt>
                <c:pt idx="479">
                  <c:v>43.26</c:v>
                </c:pt>
                <c:pt idx="480">
                  <c:v>44.2</c:v>
                </c:pt>
                <c:pt idx="481">
                  <c:v>43.8</c:v>
                </c:pt>
                <c:pt idx="482">
                  <c:v>43.08</c:v>
                </c:pt>
                <c:pt idx="483">
                  <c:v>42.82</c:v>
                </c:pt>
                <c:pt idx="484">
                  <c:v>43.74</c:v>
                </c:pt>
                <c:pt idx="485">
                  <c:v>44.54</c:v>
                </c:pt>
                <c:pt idx="486">
                  <c:v>44.65</c:v>
                </c:pt>
                <c:pt idx="487">
                  <c:v>43.83</c:v>
                </c:pt>
                <c:pt idx="488">
                  <c:v>44.29</c:v>
                </c:pt>
                <c:pt idx="489">
                  <c:v>44.96</c:v>
                </c:pt>
                <c:pt idx="490">
                  <c:v>44.47</c:v>
                </c:pt>
                <c:pt idx="491">
                  <c:v>44.41</c:v>
                </c:pt>
                <c:pt idx="492">
                  <c:v>46.48</c:v>
                </c:pt>
                <c:pt idx="493">
                  <c:v>46.39</c:v>
                </c:pt>
                <c:pt idx="494">
                  <c:v>46.81</c:v>
                </c:pt>
                <c:pt idx="495">
                  <c:v>47.72</c:v>
                </c:pt>
                <c:pt idx="496">
                  <c:v>48.25</c:v>
                </c:pt>
                <c:pt idx="497">
                  <c:v>47.31</c:v>
                </c:pt>
                <c:pt idx="498">
                  <c:v>47.7</c:v>
                </c:pt>
                <c:pt idx="499">
                  <c:v>47.88</c:v>
                </c:pt>
                <c:pt idx="500">
                  <c:v>48.07</c:v>
                </c:pt>
                <c:pt idx="501">
                  <c:v>47.7</c:v>
                </c:pt>
                <c:pt idx="502">
                  <c:v>47.71</c:v>
                </c:pt>
                <c:pt idx="503">
                  <c:v>47.66</c:v>
                </c:pt>
                <c:pt idx="504">
                  <c:v>47.31</c:v>
                </c:pt>
                <c:pt idx="505">
                  <c:v>47.58</c:v>
                </c:pt>
                <c:pt idx="506">
                  <c:v>47.63</c:v>
                </c:pt>
                <c:pt idx="507">
                  <c:v>48.65</c:v>
                </c:pt>
                <c:pt idx="508">
                  <c:v>49.81</c:v>
                </c:pt>
                <c:pt idx="509">
                  <c:v>49.87</c:v>
                </c:pt>
                <c:pt idx="510">
                  <c:v>50.11</c:v>
                </c:pt>
                <c:pt idx="511">
                  <c:v>48.97</c:v>
                </c:pt>
                <c:pt idx="512">
                  <c:v>48.81</c:v>
                </c:pt>
                <c:pt idx="513">
                  <c:v>49.08</c:v>
                </c:pt>
                <c:pt idx="514">
                  <c:v>50.36</c:v>
                </c:pt>
                <c:pt idx="515">
                  <c:v>50.76</c:v>
                </c:pt>
                <c:pt idx="516">
                  <c:v>52.01</c:v>
                </c:pt>
                <c:pt idx="517">
                  <c:v>52.14</c:v>
                </c:pt>
                <c:pt idx="518">
                  <c:v>51.01</c:v>
                </c:pt>
                <c:pt idx="519">
                  <c:v>49.85</c:v>
                </c:pt>
                <c:pt idx="520">
                  <c:v>50.75</c:v>
                </c:pt>
                <c:pt idx="521">
                  <c:v>51.16</c:v>
                </c:pt>
                <c:pt idx="522">
                  <c:v>46.63</c:v>
                </c:pt>
                <c:pt idx="523">
                  <c:v>47.32</c:v>
                </c:pt>
                <c:pt idx="524">
                  <c:v>45.94</c:v>
                </c:pt>
                <c:pt idx="525">
                  <c:v>47.06</c:v>
                </c:pt>
                <c:pt idx="526">
                  <c:v>47.96</c:v>
                </c:pt>
                <c:pt idx="527">
                  <c:v>47.05</c:v>
                </c:pt>
                <c:pt idx="528">
                  <c:v>47.36</c:v>
                </c:pt>
                <c:pt idx="529">
                  <c:v>46.62</c:v>
                </c:pt>
                <c:pt idx="530">
                  <c:v>46.84</c:v>
                </c:pt>
                <c:pt idx="531">
                  <c:v>46.34</c:v>
                </c:pt>
                <c:pt idx="532">
                  <c:v>45.79</c:v>
                </c:pt>
                <c:pt idx="533">
                  <c:v>45.71</c:v>
                </c:pt>
                <c:pt idx="534">
                  <c:v>45.67</c:v>
                </c:pt>
                <c:pt idx="535">
                  <c:v>46.57</c:v>
                </c:pt>
                <c:pt idx="536">
                  <c:v>46.45</c:v>
                </c:pt>
                <c:pt idx="537">
                  <c:v>45.69</c:v>
                </c:pt>
                <c:pt idx="538">
                  <c:v>44.92</c:v>
                </c:pt>
                <c:pt idx="539">
                  <c:v>43.17</c:v>
                </c:pt>
                <c:pt idx="540">
                  <c:v>43.2</c:v>
                </c:pt>
                <c:pt idx="541">
                  <c:v>42.31</c:v>
                </c:pt>
                <c:pt idx="542">
                  <c:v>41.66</c:v>
                </c:pt>
                <c:pt idx="543">
                  <c:v>43.39</c:v>
                </c:pt>
                <c:pt idx="544">
                  <c:v>42.81</c:v>
                </c:pt>
                <c:pt idx="545">
                  <c:v>42.94</c:v>
                </c:pt>
                <c:pt idx="546">
                  <c:v>42.74</c:v>
                </c:pt>
                <c:pt idx="547">
                  <c:v>40.5</c:v>
                </c:pt>
                <c:pt idx="548">
                  <c:v>34.06</c:v>
                </c:pt>
                <c:pt idx="549">
                  <c:v>35.44</c:v>
                </c:pt>
                <c:pt idx="550">
                  <c:v>33.92</c:v>
                </c:pt>
                <c:pt idx="551">
                  <c:v>30.1</c:v>
                </c:pt>
                <c:pt idx="552">
                  <c:v>35.950000000000003</c:v>
                </c:pt>
                <c:pt idx="553">
                  <c:v>31.15</c:v>
                </c:pt>
                <c:pt idx="554">
                  <c:v>31.2</c:v>
                </c:pt>
                <c:pt idx="555">
                  <c:v>30</c:v>
                </c:pt>
                <c:pt idx="556">
                  <c:v>29.89</c:v>
                </c:pt>
                <c:pt idx="557">
                  <c:v>26.84</c:v>
                </c:pt>
                <c:pt idx="558">
                  <c:v>23.8</c:v>
                </c:pt>
                <c:pt idx="559">
                  <c:v>27.48</c:v>
                </c:pt>
                <c:pt idx="560">
                  <c:v>34.69</c:v>
                </c:pt>
                <c:pt idx="561">
                  <c:v>37.700000000000003</c:v>
                </c:pt>
                <c:pt idx="562">
                  <c:v>35.46</c:v>
                </c:pt>
                <c:pt idx="563">
                  <c:v>35.450000000000003</c:v>
                </c:pt>
                <c:pt idx="564">
                  <c:v>33.5</c:v>
                </c:pt>
                <c:pt idx="565">
                  <c:v>29.96</c:v>
                </c:pt>
                <c:pt idx="566">
                  <c:v>30.97</c:v>
                </c:pt>
                <c:pt idx="567">
                  <c:v>31.92</c:v>
                </c:pt>
                <c:pt idx="568">
                  <c:v>35.92</c:v>
                </c:pt>
                <c:pt idx="569">
                  <c:v>35.08</c:v>
                </c:pt>
                <c:pt idx="570">
                  <c:v>37.270000000000003</c:v>
                </c:pt>
                <c:pt idx="571">
                  <c:v>39.159999999999997</c:v>
                </c:pt>
                <c:pt idx="572">
                  <c:v>36.130000000000003</c:v>
                </c:pt>
                <c:pt idx="573">
                  <c:v>36.36</c:v>
                </c:pt>
                <c:pt idx="574">
                  <c:v>34.020000000000003</c:v>
                </c:pt>
                <c:pt idx="575">
                  <c:v>36.33</c:v>
                </c:pt>
                <c:pt idx="576">
                  <c:v>38.869999999999997</c:v>
                </c:pt>
                <c:pt idx="577">
                  <c:v>37.270000000000003</c:v>
                </c:pt>
                <c:pt idx="578">
                  <c:v>35.5</c:v>
                </c:pt>
                <c:pt idx="579">
                  <c:v>36.119999999999997</c:v>
                </c:pt>
                <c:pt idx="580">
                  <c:v>38.049999999999997</c:v>
                </c:pt>
                <c:pt idx="581">
                  <c:v>38.94</c:v>
                </c:pt>
                <c:pt idx="582">
                  <c:v>41.38</c:v>
                </c:pt>
                <c:pt idx="583">
                  <c:v>40.619999999999997</c:v>
                </c:pt>
                <c:pt idx="584">
                  <c:v>42.98</c:v>
                </c:pt>
                <c:pt idx="585">
                  <c:v>40.49</c:v>
                </c:pt>
                <c:pt idx="586">
                  <c:v>39.56</c:v>
                </c:pt>
                <c:pt idx="587">
                  <c:v>39.950000000000003</c:v>
                </c:pt>
                <c:pt idx="588">
                  <c:v>40.9</c:v>
                </c:pt>
                <c:pt idx="589">
                  <c:v>41.68</c:v>
                </c:pt>
                <c:pt idx="590">
                  <c:v>43</c:v>
                </c:pt>
                <c:pt idx="591">
                  <c:v>43.93</c:v>
                </c:pt>
                <c:pt idx="592">
                  <c:v>45.08</c:v>
                </c:pt>
                <c:pt idx="593">
                  <c:v>44.16</c:v>
                </c:pt>
                <c:pt idx="594">
                  <c:v>41.66</c:v>
                </c:pt>
                <c:pt idx="595">
                  <c:v>41.77</c:v>
                </c:pt>
                <c:pt idx="596">
                  <c:v>40.69</c:v>
                </c:pt>
                <c:pt idx="597">
                  <c:v>43.51</c:v>
                </c:pt>
                <c:pt idx="598">
                  <c:v>43.25</c:v>
                </c:pt>
                <c:pt idx="599">
                  <c:v>44.99</c:v>
                </c:pt>
                <c:pt idx="600">
                  <c:v>44.96</c:v>
                </c:pt>
                <c:pt idx="601">
                  <c:v>45.21</c:v>
                </c:pt>
                <c:pt idx="602">
                  <c:v>47.61</c:v>
                </c:pt>
                <c:pt idx="603">
                  <c:v>47.68</c:v>
                </c:pt>
                <c:pt idx="604">
                  <c:v>47.2</c:v>
                </c:pt>
                <c:pt idx="605">
                  <c:v>47.6</c:v>
                </c:pt>
                <c:pt idx="606">
                  <c:v>48.25</c:v>
                </c:pt>
                <c:pt idx="607">
                  <c:v>49.83</c:v>
                </c:pt>
                <c:pt idx="608">
                  <c:v>51.6</c:v>
                </c:pt>
                <c:pt idx="609">
                  <c:v>51.32</c:v>
                </c:pt>
                <c:pt idx="610">
                  <c:v>53.15</c:v>
                </c:pt>
                <c:pt idx="611">
                  <c:v>52.82</c:v>
                </c:pt>
                <c:pt idx="612">
                  <c:v>52.07</c:v>
                </c:pt>
                <c:pt idx="613">
                  <c:v>50.82</c:v>
                </c:pt>
                <c:pt idx="614">
                  <c:v>47.07</c:v>
                </c:pt>
                <c:pt idx="615">
                  <c:v>49.22</c:v>
                </c:pt>
                <c:pt idx="616">
                  <c:v>51.29</c:v>
                </c:pt>
                <c:pt idx="617">
                  <c:v>52.97</c:v>
                </c:pt>
                <c:pt idx="618">
                  <c:v>53.02</c:v>
                </c:pt>
                <c:pt idx="619">
                  <c:v>54.33</c:v>
                </c:pt>
                <c:pt idx="620">
                  <c:v>53.08</c:v>
                </c:pt>
                <c:pt idx="621">
                  <c:v>51.67</c:v>
                </c:pt>
                <c:pt idx="622">
                  <c:v>51.31</c:v>
                </c:pt>
                <c:pt idx="623">
                  <c:v>49.51</c:v>
                </c:pt>
                <c:pt idx="624">
                  <c:v>49.54</c:v>
                </c:pt>
                <c:pt idx="625">
                  <c:v>46.24</c:v>
                </c:pt>
                <c:pt idx="626">
                  <c:v>47.88</c:v>
                </c:pt>
                <c:pt idx="627">
                  <c:v>49.92</c:v>
                </c:pt>
                <c:pt idx="628">
                  <c:v>50.16</c:v>
                </c:pt>
                <c:pt idx="629">
                  <c:v>49.91</c:v>
                </c:pt>
                <c:pt idx="630">
                  <c:v>50.14</c:v>
                </c:pt>
                <c:pt idx="631">
                  <c:v>49.02</c:v>
                </c:pt>
                <c:pt idx="632">
                  <c:v>50.35</c:v>
                </c:pt>
                <c:pt idx="633">
                  <c:v>49.9</c:v>
                </c:pt>
                <c:pt idx="634">
                  <c:v>50.09</c:v>
                </c:pt>
                <c:pt idx="635">
                  <c:v>49.2</c:v>
                </c:pt>
                <c:pt idx="636">
                  <c:v>50.71</c:v>
                </c:pt>
                <c:pt idx="637">
                  <c:v>51.85</c:v>
                </c:pt>
                <c:pt idx="638">
                  <c:v>51.22</c:v>
                </c:pt>
                <c:pt idx="639">
                  <c:v>51.82</c:v>
                </c:pt>
                <c:pt idx="640">
                  <c:v>51.62</c:v>
                </c:pt>
                <c:pt idx="641">
                  <c:v>53.45</c:v>
                </c:pt>
                <c:pt idx="642">
                  <c:v>53.19</c:v>
                </c:pt>
                <c:pt idx="643">
                  <c:v>52.6</c:v>
                </c:pt>
                <c:pt idx="644">
                  <c:v>52.02</c:v>
                </c:pt>
                <c:pt idx="645">
                  <c:v>52.13</c:v>
                </c:pt>
                <c:pt idx="646">
                  <c:v>52.13</c:v>
                </c:pt>
                <c:pt idx="647">
                  <c:v>54.03</c:v>
                </c:pt>
                <c:pt idx="648">
                  <c:v>50.54</c:v>
                </c:pt>
                <c:pt idx="649">
                  <c:v>49.1</c:v>
                </c:pt>
                <c:pt idx="650">
                  <c:v>49.66</c:v>
                </c:pt>
                <c:pt idx="651">
                  <c:v>49.06</c:v>
                </c:pt>
                <c:pt idx="652">
                  <c:v>49.39</c:v>
                </c:pt>
                <c:pt idx="653">
                  <c:v>48.58</c:v>
                </c:pt>
                <c:pt idx="654">
                  <c:v>48.78</c:v>
                </c:pt>
                <c:pt idx="655">
                  <c:v>48.77</c:v>
                </c:pt>
                <c:pt idx="656">
                  <c:v>47.77</c:v>
                </c:pt>
                <c:pt idx="657">
                  <c:v>48.1</c:v>
                </c:pt>
                <c:pt idx="658">
                  <c:v>48.49</c:v>
                </c:pt>
                <c:pt idx="659">
                  <c:v>47.87</c:v>
                </c:pt>
                <c:pt idx="660">
                  <c:v>48.54</c:v>
                </c:pt>
                <c:pt idx="661">
                  <c:v>47.9</c:v>
                </c:pt>
                <c:pt idx="662">
                  <c:v>47.69</c:v>
                </c:pt>
                <c:pt idx="663">
                  <c:v>46.65</c:v>
                </c:pt>
                <c:pt idx="664">
                  <c:v>47.03</c:v>
                </c:pt>
                <c:pt idx="665">
                  <c:v>45.56</c:v>
                </c:pt>
                <c:pt idx="666">
                  <c:v>45.69</c:v>
                </c:pt>
                <c:pt idx="667">
                  <c:v>46.9</c:v>
                </c:pt>
                <c:pt idx="668">
                  <c:v>47.3</c:v>
                </c:pt>
                <c:pt idx="669">
                  <c:v>46.59</c:v>
                </c:pt>
                <c:pt idx="670">
                  <c:v>46.87</c:v>
                </c:pt>
                <c:pt idx="671">
                  <c:v>48.17</c:v>
                </c:pt>
                <c:pt idx="672">
                  <c:v>48.47</c:v>
                </c:pt>
                <c:pt idx="673">
                  <c:v>46.41</c:v>
                </c:pt>
                <c:pt idx="674">
                  <c:v>46.61</c:v>
                </c:pt>
                <c:pt idx="675">
                  <c:v>44.64</c:v>
                </c:pt>
                <c:pt idx="676">
                  <c:v>45.33</c:v>
                </c:pt>
                <c:pt idx="677">
                  <c:v>45.01</c:v>
                </c:pt>
                <c:pt idx="678">
                  <c:v>44.73</c:v>
                </c:pt>
                <c:pt idx="679">
                  <c:v>45.42</c:v>
                </c:pt>
                <c:pt idx="680">
                  <c:v>45.35</c:v>
                </c:pt>
                <c:pt idx="681">
                  <c:v>45.53</c:v>
                </c:pt>
                <c:pt idx="682">
                  <c:v>44.47</c:v>
                </c:pt>
                <c:pt idx="683">
                  <c:v>44.67</c:v>
                </c:pt>
                <c:pt idx="684">
                  <c:v>43.7</c:v>
                </c:pt>
                <c:pt idx="685">
                  <c:v>44.33</c:v>
                </c:pt>
                <c:pt idx="686">
                  <c:v>43.93</c:v>
                </c:pt>
                <c:pt idx="687">
                  <c:v>42.85</c:v>
                </c:pt>
                <c:pt idx="688">
                  <c:v>44.72</c:v>
                </c:pt>
                <c:pt idx="689">
                  <c:v>46.3</c:v>
                </c:pt>
                <c:pt idx="690">
                  <c:v>45.35</c:v>
                </c:pt>
                <c:pt idx="691">
                  <c:v>44.75</c:v>
                </c:pt>
                <c:pt idx="692">
                  <c:v>47.03</c:v>
                </c:pt>
                <c:pt idx="693">
                  <c:v>47.34</c:v>
                </c:pt>
                <c:pt idx="694">
                  <c:v>48.09</c:v>
                </c:pt>
                <c:pt idx="695">
                  <c:v>46.52</c:v>
                </c:pt>
                <c:pt idx="696">
                  <c:v>46</c:v>
                </c:pt>
                <c:pt idx="697">
                  <c:v>46.95</c:v>
                </c:pt>
                <c:pt idx="698">
                  <c:v>46.55</c:v>
                </c:pt>
                <c:pt idx="699">
                  <c:v>43.9</c:v>
                </c:pt>
                <c:pt idx="700">
                  <c:v>43.13</c:v>
                </c:pt>
                <c:pt idx="701">
                  <c:v>42.98</c:v>
                </c:pt>
                <c:pt idx="702">
                  <c:v>43.04</c:v>
                </c:pt>
                <c:pt idx="703">
                  <c:v>40.46</c:v>
                </c:pt>
                <c:pt idx="704">
                  <c:v>38.979999999999997</c:v>
                </c:pt>
                <c:pt idx="705">
                  <c:v>40.21</c:v>
                </c:pt>
                <c:pt idx="706">
                  <c:v>41.26</c:v>
                </c:pt>
                <c:pt idx="707">
                  <c:v>40.64</c:v>
                </c:pt>
                <c:pt idx="708">
                  <c:v>41.15</c:v>
                </c:pt>
                <c:pt idx="709">
                  <c:v>40.159999999999997</c:v>
                </c:pt>
                <c:pt idx="710">
                  <c:v>40.19</c:v>
                </c:pt>
                <c:pt idx="711">
                  <c:v>38.89</c:v>
                </c:pt>
                <c:pt idx="712">
                  <c:v>37.86</c:v>
                </c:pt>
                <c:pt idx="713">
                  <c:v>36.86</c:v>
                </c:pt>
                <c:pt idx="714">
                  <c:v>38.42</c:v>
                </c:pt>
                <c:pt idx="715">
                  <c:v>39.32</c:v>
                </c:pt>
                <c:pt idx="716">
                  <c:v>40.729999999999997</c:v>
                </c:pt>
                <c:pt idx="717">
                  <c:v>41.7</c:v>
                </c:pt>
                <c:pt idx="718">
                  <c:v>41.66</c:v>
                </c:pt>
                <c:pt idx="719">
                  <c:v>44</c:v>
                </c:pt>
                <c:pt idx="720">
                  <c:v>43.96</c:v>
                </c:pt>
                <c:pt idx="721">
                  <c:v>42.87</c:v>
                </c:pt>
                <c:pt idx="722">
                  <c:v>42.82</c:v>
                </c:pt>
                <c:pt idx="723">
                  <c:v>44.24</c:v>
                </c:pt>
                <c:pt idx="724">
                  <c:v>45.35</c:v>
                </c:pt>
                <c:pt idx="725">
                  <c:v>45.77</c:v>
                </c:pt>
                <c:pt idx="726">
                  <c:v>45.37</c:v>
                </c:pt>
                <c:pt idx="727">
                  <c:v>44.7</c:v>
                </c:pt>
                <c:pt idx="728">
                  <c:v>43.18</c:v>
                </c:pt>
                <c:pt idx="729">
                  <c:v>44.4</c:v>
                </c:pt>
                <c:pt idx="730">
                  <c:v>45.58</c:v>
                </c:pt>
                <c:pt idx="731">
                  <c:v>43.86</c:v>
                </c:pt>
                <c:pt idx="732">
                  <c:v>43.87</c:v>
                </c:pt>
                <c:pt idx="733">
                  <c:v>43.62</c:v>
                </c:pt>
                <c:pt idx="734">
                  <c:v>45.31</c:v>
                </c:pt>
                <c:pt idx="735">
                  <c:v>46</c:v>
                </c:pt>
                <c:pt idx="736">
                  <c:v>46.63</c:v>
                </c:pt>
                <c:pt idx="737">
                  <c:v>48.5</c:v>
                </c:pt>
                <c:pt idx="738">
                  <c:v>48.29</c:v>
                </c:pt>
                <c:pt idx="739">
                  <c:v>48.32</c:v>
                </c:pt>
                <c:pt idx="740">
                  <c:v>46.95</c:v>
                </c:pt>
                <c:pt idx="741">
                  <c:v>47.53</c:v>
                </c:pt>
                <c:pt idx="742">
                  <c:v>47.9</c:v>
                </c:pt>
                <c:pt idx="743">
                  <c:v>47.83</c:v>
                </c:pt>
                <c:pt idx="744">
                  <c:v>48.32</c:v>
                </c:pt>
                <c:pt idx="745">
                  <c:v>49.33</c:v>
                </c:pt>
                <c:pt idx="746">
                  <c:v>49.04</c:v>
                </c:pt>
                <c:pt idx="747">
                  <c:v>47.78</c:v>
                </c:pt>
                <c:pt idx="748">
                  <c:v>46.76</c:v>
                </c:pt>
                <c:pt idx="749">
                  <c:v>47.93</c:v>
                </c:pt>
                <c:pt idx="750">
                  <c:v>48.16</c:v>
                </c:pt>
                <c:pt idx="751">
                  <c:v>49.09</c:v>
                </c:pt>
                <c:pt idx="752">
                  <c:v>48.36</c:v>
                </c:pt>
                <c:pt idx="753">
                  <c:v>48.07</c:v>
                </c:pt>
                <c:pt idx="754">
                  <c:v>48.58</c:v>
                </c:pt>
                <c:pt idx="755">
                  <c:v>48.98</c:v>
                </c:pt>
                <c:pt idx="756">
                  <c:v>47.77</c:v>
                </c:pt>
                <c:pt idx="757">
                  <c:v>48.14</c:v>
                </c:pt>
                <c:pt idx="758">
                  <c:v>47.5</c:v>
                </c:pt>
                <c:pt idx="759">
                  <c:v>46.9</c:v>
                </c:pt>
                <c:pt idx="760">
                  <c:v>46.96</c:v>
                </c:pt>
                <c:pt idx="761">
                  <c:v>47.46</c:v>
                </c:pt>
                <c:pt idx="762">
                  <c:v>46.98</c:v>
                </c:pt>
                <c:pt idx="763">
                  <c:v>47.14</c:v>
                </c:pt>
                <c:pt idx="764">
                  <c:v>48.21</c:v>
                </c:pt>
                <c:pt idx="765">
                  <c:v>47.95</c:v>
                </c:pt>
                <c:pt idx="766">
                  <c:v>48.19</c:v>
                </c:pt>
                <c:pt idx="767">
                  <c:v>48.05</c:v>
                </c:pt>
                <c:pt idx="768">
                  <c:v>47.81</c:v>
                </c:pt>
                <c:pt idx="769">
                  <c:v>46.43</c:v>
                </c:pt>
                <c:pt idx="770">
                  <c:v>45.88</c:v>
                </c:pt>
                <c:pt idx="771">
                  <c:v>49.18</c:v>
                </c:pt>
                <c:pt idx="772">
                  <c:v>47.58</c:v>
                </c:pt>
                <c:pt idx="773">
                  <c:v>48.06</c:v>
                </c:pt>
                <c:pt idx="774">
                  <c:v>45.94</c:v>
                </c:pt>
                <c:pt idx="775">
                  <c:v>47.64</c:v>
                </c:pt>
                <c:pt idx="776">
                  <c:v>48.89</c:v>
                </c:pt>
                <c:pt idx="777">
                  <c:v>50.12</c:v>
                </c:pt>
                <c:pt idx="778">
                  <c:v>50.95</c:v>
                </c:pt>
                <c:pt idx="779">
                  <c:v>50.69</c:v>
                </c:pt>
                <c:pt idx="780">
                  <c:v>50.94</c:v>
                </c:pt>
                <c:pt idx="781">
                  <c:v>50.6</c:v>
                </c:pt>
                <c:pt idx="782">
                  <c:v>51.86</c:v>
                </c:pt>
                <c:pt idx="783">
                  <c:v>50.49</c:v>
                </c:pt>
                <c:pt idx="784">
                  <c:v>51.46</c:v>
                </c:pt>
                <c:pt idx="785">
                  <c:v>51.52</c:v>
                </c:pt>
                <c:pt idx="786">
                  <c:v>51.95</c:v>
                </c:pt>
                <c:pt idx="787">
                  <c:v>51.12</c:v>
                </c:pt>
                <c:pt idx="788">
                  <c:v>51.83</c:v>
                </c:pt>
                <c:pt idx="789">
                  <c:v>51</c:v>
                </c:pt>
                <c:pt idx="790">
                  <c:v>50.47</c:v>
                </c:pt>
                <c:pt idx="791">
                  <c:v>51.01</c:v>
                </c:pt>
                <c:pt idx="792">
                  <c:v>48.88</c:v>
                </c:pt>
                <c:pt idx="793">
                  <c:v>49.46</c:v>
                </c:pt>
                <c:pt idx="794">
                  <c:v>50.38</c:v>
                </c:pt>
                <c:pt idx="795">
                  <c:v>49.93</c:v>
                </c:pt>
                <c:pt idx="796">
                  <c:v>50.41</c:v>
                </c:pt>
                <c:pt idx="797">
                  <c:v>49.56</c:v>
                </c:pt>
                <c:pt idx="798">
                  <c:v>49.56</c:v>
                </c:pt>
                <c:pt idx="799">
                  <c:v>47.46</c:v>
                </c:pt>
                <c:pt idx="800">
                  <c:v>45.77</c:v>
                </c:pt>
                <c:pt idx="801">
                  <c:v>45.53</c:v>
                </c:pt>
                <c:pt idx="802">
                  <c:v>47.83</c:v>
                </c:pt>
                <c:pt idx="803">
                  <c:v>48.08</c:v>
                </c:pt>
                <c:pt idx="804">
                  <c:v>48.8</c:v>
                </c:pt>
                <c:pt idx="805">
                  <c:v>48.07</c:v>
                </c:pt>
                <c:pt idx="806">
                  <c:v>48.19</c:v>
                </c:pt>
                <c:pt idx="807">
                  <c:v>47.44</c:v>
                </c:pt>
                <c:pt idx="808">
                  <c:v>47.29</c:v>
                </c:pt>
                <c:pt idx="809">
                  <c:v>49.42</c:v>
                </c:pt>
                <c:pt idx="810">
                  <c:v>49.12</c:v>
                </c:pt>
                <c:pt idx="811">
                  <c:v>47.67</c:v>
                </c:pt>
                <c:pt idx="812">
                  <c:v>46.97</c:v>
                </c:pt>
                <c:pt idx="813">
                  <c:v>46.69</c:v>
                </c:pt>
                <c:pt idx="814">
                  <c:v>46.49</c:v>
                </c:pt>
                <c:pt idx="815">
                  <c:v>47.15</c:v>
                </c:pt>
                <c:pt idx="816">
                  <c:v>47.01</c:v>
                </c:pt>
                <c:pt idx="817">
                  <c:v>48.01</c:v>
                </c:pt>
                <c:pt idx="818">
                  <c:v>47.68</c:v>
                </c:pt>
                <c:pt idx="819">
                  <c:v>47.8</c:v>
                </c:pt>
                <c:pt idx="820">
                  <c:v>47.05</c:v>
                </c:pt>
                <c:pt idx="821">
                  <c:v>46.56</c:v>
                </c:pt>
                <c:pt idx="822">
                  <c:v>47.03</c:v>
                </c:pt>
                <c:pt idx="823">
                  <c:v>47.56</c:v>
                </c:pt>
                <c:pt idx="824">
                  <c:v>47.37</c:v>
                </c:pt>
                <c:pt idx="825">
                  <c:v>49.47</c:v>
                </c:pt>
                <c:pt idx="826">
                  <c:v>50.24</c:v>
                </c:pt>
                <c:pt idx="827">
                  <c:v>51.57</c:v>
                </c:pt>
                <c:pt idx="828">
                  <c:v>51.49</c:v>
                </c:pt>
                <c:pt idx="829">
                  <c:v>51.32</c:v>
                </c:pt>
                <c:pt idx="830">
                  <c:v>52.3</c:v>
                </c:pt>
                <c:pt idx="831">
                  <c:v>52.71</c:v>
                </c:pt>
                <c:pt idx="832">
                  <c:v>53.19</c:v>
                </c:pt>
                <c:pt idx="833">
                  <c:v>54.53</c:v>
                </c:pt>
                <c:pt idx="834">
                  <c:v>55.17</c:v>
                </c:pt>
                <c:pt idx="835">
                  <c:v>55.41</c:v>
                </c:pt>
                <c:pt idx="836">
                  <c:v>55.53</c:v>
                </c:pt>
                <c:pt idx="837">
                  <c:v>55.37</c:v>
                </c:pt>
                <c:pt idx="838">
                  <c:v>55.07</c:v>
                </c:pt>
                <c:pt idx="839">
                  <c:v>55</c:v>
                </c:pt>
                <c:pt idx="840">
                  <c:v>56.64</c:v>
                </c:pt>
                <c:pt idx="841">
                  <c:v>57.19</c:v>
                </c:pt>
                <c:pt idx="842">
                  <c:v>58.22</c:v>
                </c:pt>
                <c:pt idx="843">
                  <c:v>57.63</c:v>
                </c:pt>
                <c:pt idx="844">
                  <c:v>57.79</c:v>
                </c:pt>
                <c:pt idx="845">
                  <c:v>55.76</c:v>
                </c:pt>
                <c:pt idx="846">
                  <c:v>56.2</c:v>
                </c:pt>
                <c:pt idx="847">
                  <c:v>57.42</c:v>
                </c:pt>
                <c:pt idx="848">
                  <c:v>57.38</c:v>
                </c:pt>
                <c:pt idx="849">
                  <c:v>56.99</c:v>
                </c:pt>
                <c:pt idx="850">
                  <c:v>56.99</c:v>
                </c:pt>
                <c:pt idx="851">
                  <c:v>56.77</c:v>
                </c:pt>
                <c:pt idx="852">
                  <c:v>57.43</c:v>
                </c:pt>
                <c:pt idx="853">
                  <c:v>57.44</c:v>
                </c:pt>
                <c:pt idx="854">
                  <c:v>56.62</c:v>
                </c:pt>
                <c:pt idx="855">
                  <c:v>57.3</c:v>
                </c:pt>
                <c:pt idx="856">
                  <c:v>57.87</c:v>
                </c:pt>
                <c:pt idx="857">
                  <c:v>57.34</c:v>
                </c:pt>
                <c:pt idx="858">
                  <c:v>56.63</c:v>
                </c:pt>
                <c:pt idx="859">
                  <c:v>56.69</c:v>
                </c:pt>
                <c:pt idx="860">
                  <c:v>57.53</c:v>
                </c:pt>
                <c:pt idx="861">
                  <c:v>57.41</c:v>
                </c:pt>
                <c:pt idx="862">
                  <c:v>57.74</c:v>
                </c:pt>
                <c:pt idx="863">
                  <c:v>57.52</c:v>
                </c:pt>
                <c:pt idx="864">
                  <c:v>57.2</c:v>
                </c:pt>
                <c:pt idx="865">
                  <c:v>57.3</c:v>
                </c:pt>
                <c:pt idx="866">
                  <c:v>57.79</c:v>
                </c:pt>
                <c:pt idx="867">
                  <c:v>57.51</c:v>
                </c:pt>
                <c:pt idx="868">
                  <c:v>58.01</c:v>
                </c:pt>
                <c:pt idx="869">
                  <c:v>58.57</c:v>
                </c:pt>
                <c:pt idx="870">
                  <c:v>58.43</c:v>
                </c:pt>
                <c:pt idx="871">
                  <c:v>57.37</c:v>
                </c:pt>
                <c:pt idx="872">
                  <c:v>58.47</c:v>
                </c:pt>
                <c:pt idx="873">
                  <c:v>58.25</c:v>
                </c:pt>
                <c:pt idx="874">
                  <c:v>58.29</c:v>
                </c:pt>
                <c:pt idx="875">
                  <c:v>59.12</c:v>
                </c:pt>
                <c:pt idx="876">
                  <c:v>61.58</c:v>
                </c:pt>
                <c:pt idx="877">
                  <c:v>61.53</c:v>
                </c:pt>
                <c:pt idx="878">
                  <c:v>62.41</c:v>
                </c:pt>
                <c:pt idx="879">
                  <c:v>62.2</c:v>
                </c:pt>
                <c:pt idx="880">
                  <c:v>63.01</c:v>
                </c:pt>
                <c:pt idx="881">
                  <c:v>64.23</c:v>
                </c:pt>
                <c:pt idx="882">
                  <c:v>63.71</c:v>
                </c:pt>
                <c:pt idx="883">
                  <c:v>63.29</c:v>
                </c:pt>
                <c:pt idx="884">
                  <c:v>60.51</c:v>
                </c:pt>
                <c:pt idx="885">
                  <c:v>61.17</c:v>
                </c:pt>
                <c:pt idx="886">
                  <c:v>61.32</c:v>
                </c:pt>
                <c:pt idx="887">
                  <c:v>59.89</c:v>
                </c:pt>
                <c:pt idx="888">
                  <c:v>60.01</c:v>
                </c:pt>
                <c:pt idx="889">
                  <c:v>59.44</c:v>
                </c:pt>
                <c:pt idx="890">
                  <c:v>56.74</c:v>
                </c:pt>
                <c:pt idx="891">
                  <c:v>56.21</c:v>
                </c:pt>
                <c:pt idx="892">
                  <c:v>57.43</c:v>
                </c:pt>
                <c:pt idx="893">
                  <c:v>58.13</c:v>
                </c:pt>
                <c:pt idx="894">
                  <c:v>58.51</c:v>
                </c:pt>
                <c:pt idx="895">
                  <c:v>59.44</c:v>
                </c:pt>
                <c:pt idx="896">
                  <c:v>59.33</c:v>
                </c:pt>
                <c:pt idx="897">
                  <c:v>59.23</c:v>
                </c:pt>
                <c:pt idx="898">
                  <c:v>58.83</c:v>
                </c:pt>
                <c:pt idx="899">
                  <c:v>59.52</c:v>
                </c:pt>
                <c:pt idx="900">
                  <c:v>58.86</c:v>
                </c:pt>
                <c:pt idx="901">
                  <c:v>59.2</c:v>
                </c:pt>
                <c:pt idx="902">
                  <c:v>60.66</c:v>
                </c:pt>
                <c:pt idx="903">
                  <c:v>60.89</c:v>
                </c:pt>
                <c:pt idx="904">
                  <c:v>61.14</c:v>
                </c:pt>
                <c:pt idx="905">
                  <c:v>61.64</c:v>
                </c:pt>
                <c:pt idx="906">
                  <c:v>61.29</c:v>
                </c:pt>
                <c:pt idx="907">
                  <c:v>60.1</c:v>
                </c:pt>
                <c:pt idx="908">
                  <c:v>59.33</c:v>
                </c:pt>
                <c:pt idx="909">
                  <c:v>58.79</c:v>
                </c:pt>
                <c:pt idx="910">
                  <c:v>59.37</c:v>
                </c:pt>
                <c:pt idx="911">
                  <c:v>59.45</c:v>
                </c:pt>
                <c:pt idx="912">
                  <c:v>58.32</c:v>
                </c:pt>
                <c:pt idx="913">
                  <c:v>57.03</c:v>
                </c:pt>
                <c:pt idx="914">
                  <c:v>55.97</c:v>
                </c:pt>
                <c:pt idx="915">
                  <c:v>56.27</c:v>
                </c:pt>
                <c:pt idx="916">
                  <c:v>57.41</c:v>
                </c:pt>
                <c:pt idx="917">
                  <c:v>57.7</c:v>
                </c:pt>
                <c:pt idx="918">
                  <c:v>58.15</c:v>
                </c:pt>
                <c:pt idx="919">
                  <c:v>57.92</c:v>
                </c:pt>
                <c:pt idx="920">
                  <c:v>58.65</c:v>
                </c:pt>
                <c:pt idx="921">
                  <c:v>58.87</c:v>
                </c:pt>
                <c:pt idx="922">
                  <c:v>59.78</c:v>
                </c:pt>
                <c:pt idx="923">
                  <c:v>60.97</c:v>
                </c:pt>
                <c:pt idx="924">
                  <c:v>61.2</c:v>
                </c:pt>
                <c:pt idx="925">
                  <c:v>61.81</c:v>
                </c:pt>
                <c:pt idx="926">
                  <c:v>61.9</c:v>
                </c:pt>
                <c:pt idx="927">
                  <c:v>61.28</c:v>
                </c:pt>
                <c:pt idx="928">
                  <c:v>61.14</c:v>
                </c:pt>
                <c:pt idx="929">
                  <c:v>60.72</c:v>
                </c:pt>
                <c:pt idx="930">
                  <c:v>62</c:v>
                </c:pt>
                <c:pt idx="931">
                  <c:v>61.02</c:v>
                </c:pt>
                <c:pt idx="932">
                  <c:v>63.02</c:v>
                </c:pt>
                <c:pt idx="933">
                  <c:v>62.71</c:v>
                </c:pt>
                <c:pt idx="934">
                  <c:v>62.8</c:v>
                </c:pt>
                <c:pt idx="935">
                  <c:v>58.43</c:v>
                </c:pt>
                <c:pt idx="936">
                  <c:v>59.13</c:v>
                </c:pt>
                <c:pt idx="937">
                  <c:v>59.41</c:v>
                </c:pt>
                <c:pt idx="938">
                  <c:v>61.26</c:v>
                </c:pt>
                <c:pt idx="939">
                  <c:v>62.41</c:v>
                </c:pt>
                <c:pt idx="940">
                  <c:v>62.99</c:v>
                </c:pt>
                <c:pt idx="941">
                  <c:v>61.44</c:v>
                </c:pt>
                <c:pt idx="942">
                  <c:v>62.35</c:v>
                </c:pt>
                <c:pt idx="943">
                  <c:v>61.59</c:v>
                </c:pt>
                <c:pt idx="944">
                  <c:v>61.87</c:v>
                </c:pt>
                <c:pt idx="945">
                  <c:v>58.79</c:v>
                </c:pt>
                <c:pt idx="946">
                  <c:v>61.55</c:v>
                </c:pt>
                <c:pt idx="947">
                  <c:v>62.61</c:v>
                </c:pt>
                <c:pt idx="948">
                  <c:v>63.59</c:v>
                </c:pt>
                <c:pt idx="949">
                  <c:v>65.36</c:v>
                </c:pt>
                <c:pt idx="950">
                  <c:v>65.42</c:v>
                </c:pt>
                <c:pt idx="951">
                  <c:v>65.91</c:v>
                </c:pt>
                <c:pt idx="952">
                  <c:v>66.040000000000006</c:v>
                </c:pt>
                <c:pt idx="953">
                  <c:v>67.8</c:v>
                </c:pt>
                <c:pt idx="954">
                  <c:v>67.42</c:v>
                </c:pt>
                <c:pt idx="955">
                  <c:v>68.3</c:v>
                </c:pt>
                <c:pt idx="956">
                  <c:v>73.180000000000007</c:v>
                </c:pt>
                <c:pt idx="957">
                  <c:v>74.3</c:v>
                </c:pt>
                <c:pt idx="958">
                  <c:v>77.290000000000006</c:v>
                </c:pt>
                <c:pt idx="959">
                  <c:v>79.72</c:v>
                </c:pt>
                <c:pt idx="960">
                  <c:v>79.959999999999994</c:v>
                </c:pt>
                <c:pt idx="961">
                  <c:v>79.760000000000005</c:v>
                </c:pt>
                <c:pt idx="962">
                  <c:v>77.47</c:v>
                </c:pt>
                <c:pt idx="963">
                  <c:v>78.33</c:v>
                </c:pt>
                <c:pt idx="964">
                  <c:v>76.95</c:v>
                </c:pt>
                <c:pt idx="965">
                  <c:v>76.33</c:v>
                </c:pt>
                <c:pt idx="966">
                  <c:v>76.42</c:v>
                </c:pt>
                <c:pt idx="967">
                  <c:v>77.97</c:v>
                </c:pt>
                <c:pt idx="968">
                  <c:v>77.290000000000006</c:v>
                </c:pt>
                <c:pt idx="969">
                  <c:v>76.94</c:v>
                </c:pt>
                <c:pt idx="970">
                  <c:v>77.040000000000006</c:v>
                </c:pt>
                <c:pt idx="971">
                  <c:v>76.290000000000006</c:v>
                </c:pt>
                <c:pt idx="972">
                  <c:v>74</c:v>
                </c:pt>
                <c:pt idx="973">
                  <c:v>74.92</c:v>
                </c:pt>
                <c:pt idx="974">
                  <c:v>74.989999999999995</c:v>
                </c:pt>
                <c:pt idx="975">
                  <c:v>76.099999999999994</c:v>
                </c:pt>
                <c:pt idx="976">
                  <c:v>75.790000000000006</c:v>
                </c:pt>
                <c:pt idx="977">
                  <c:v>75.5</c:v>
                </c:pt>
                <c:pt idx="978">
                  <c:v>75.400000000000006</c:v>
                </c:pt>
                <c:pt idx="979">
                  <c:v>74.95</c:v>
                </c:pt>
                <c:pt idx="980">
                  <c:v>75.849999999999994</c:v>
                </c:pt>
                <c:pt idx="981">
                  <c:v>73.81</c:v>
                </c:pt>
                <c:pt idx="982">
                  <c:v>73.95</c:v>
                </c:pt>
                <c:pt idx="983">
                  <c:v>71.739999999999995</c:v>
                </c:pt>
                <c:pt idx="984">
                  <c:v>73.349999999999994</c:v>
                </c:pt>
                <c:pt idx="985">
                  <c:v>70.78</c:v>
                </c:pt>
                <c:pt idx="986">
                  <c:v>70.650000000000006</c:v>
                </c:pt>
                <c:pt idx="987">
                  <c:v>71.8</c:v>
                </c:pt>
                <c:pt idx="988">
                  <c:v>70.11</c:v>
                </c:pt>
                <c:pt idx="989">
                  <c:v>70.150000000000006</c:v>
                </c:pt>
                <c:pt idx="990">
                  <c:v>70.989999999999995</c:v>
                </c:pt>
                <c:pt idx="991">
                  <c:v>71.05</c:v>
                </c:pt>
                <c:pt idx="992">
                  <c:v>70.489999999999995</c:v>
                </c:pt>
                <c:pt idx="993">
                  <c:v>69.650000000000006</c:v>
                </c:pt>
                <c:pt idx="994">
                  <c:v>69.61</c:v>
                </c:pt>
                <c:pt idx="995">
                  <c:v>68.53</c:v>
                </c:pt>
                <c:pt idx="996">
                  <c:v>70.16</c:v>
                </c:pt>
                <c:pt idx="997">
                  <c:v>69.8</c:v>
                </c:pt>
                <c:pt idx="998">
                  <c:v>70.34</c:v>
                </c:pt>
                <c:pt idx="999">
                  <c:v>68.58</c:v>
                </c:pt>
                <c:pt idx="1000">
                  <c:v>71.900000000000006</c:v>
                </c:pt>
                <c:pt idx="1001">
                  <c:v>72.27</c:v>
                </c:pt>
                <c:pt idx="1002">
                  <c:v>74.27</c:v>
                </c:pt>
                <c:pt idx="1003">
                  <c:v>74.02</c:v>
                </c:pt>
                <c:pt idx="1004">
                  <c:v>73.47</c:v>
                </c:pt>
                <c:pt idx="1005">
                  <c:v>72.8</c:v>
                </c:pt>
                <c:pt idx="1006">
                  <c:v>73.040000000000006</c:v>
                </c:pt>
                <c:pt idx="1007">
                  <c:v>72.430000000000007</c:v>
                </c:pt>
                <c:pt idx="1008">
                  <c:v>71.53</c:v>
                </c:pt>
                <c:pt idx="1009">
                  <c:v>73.56</c:v>
                </c:pt>
                <c:pt idx="1010">
                  <c:v>69.599999999999994</c:v>
                </c:pt>
                <c:pt idx="1011">
                  <c:v>69.569999999999993</c:v>
                </c:pt>
                <c:pt idx="1012">
                  <c:v>68.959999999999994</c:v>
                </c:pt>
                <c:pt idx="1013">
                  <c:v>68.349999999999994</c:v>
                </c:pt>
                <c:pt idx="1014">
                  <c:v>70.58</c:v>
                </c:pt>
                <c:pt idx="1015">
                  <c:v>70.760000000000005</c:v>
                </c:pt>
                <c:pt idx="1016">
                  <c:v>69.55</c:v>
                </c:pt>
                <c:pt idx="1017">
                  <c:v>68.83</c:v>
                </c:pt>
                <c:pt idx="1018">
                  <c:v>67.650000000000006</c:v>
                </c:pt>
                <c:pt idx="1019">
                  <c:v>67.05</c:v>
                </c:pt>
                <c:pt idx="1020">
                  <c:v>67</c:v>
                </c:pt>
                <c:pt idx="1021">
                  <c:v>65.900000000000006</c:v>
                </c:pt>
                <c:pt idx="1022">
                  <c:v>65.349999999999994</c:v>
                </c:pt>
                <c:pt idx="1023">
                  <c:v>64.150000000000006</c:v>
                </c:pt>
                <c:pt idx="1024">
                  <c:v>63.55</c:v>
                </c:pt>
                <c:pt idx="1025">
                  <c:v>66.23</c:v>
                </c:pt>
                <c:pt idx="1026">
                  <c:v>68.16</c:v>
                </c:pt>
                <c:pt idx="1027">
                  <c:v>70</c:v>
                </c:pt>
                <c:pt idx="1028">
                  <c:v>70.650000000000006</c:v>
                </c:pt>
                <c:pt idx="1029">
                  <c:v>71.03</c:v>
                </c:pt>
                <c:pt idx="1030">
                  <c:v>68.98</c:v>
                </c:pt>
                <c:pt idx="1031">
                  <c:v>70.33</c:v>
                </c:pt>
                <c:pt idx="1032">
                  <c:v>70.88</c:v>
                </c:pt>
                <c:pt idx="1033">
                  <c:v>67.599999999999994</c:v>
                </c:pt>
                <c:pt idx="1034">
                  <c:v>69.87</c:v>
                </c:pt>
                <c:pt idx="1035">
                  <c:v>69.67</c:v>
                </c:pt>
                <c:pt idx="1036">
                  <c:v>65.67</c:v>
                </c:pt>
                <c:pt idx="1037">
                  <c:v>65.63</c:v>
                </c:pt>
                <c:pt idx="1038">
                  <c:v>67.58</c:v>
                </c:pt>
                <c:pt idx="1039">
                  <c:v>67.959999999999994</c:v>
                </c:pt>
                <c:pt idx="1040">
                  <c:v>65.23</c:v>
                </c:pt>
                <c:pt idx="1041">
                  <c:v>64.17</c:v>
                </c:pt>
                <c:pt idx="1042">
                  <c:v>63.2</c:v>
                </c:pt>
                <c:pt idx="1043">
                  <c:v>62.1</c:v>
                </c:pt>
                <c:pt idx="1044">
                  <c:v>62.16</c:v>
                </c:pt>
                <c:pt idx="1045">
                  <c:v>65.67</c:v>
                </c:pt>
                <c:pt idx="1046">
                  <c:v>65.260000000000005</c:v>
                </c:pt>
                <c:pt idx="1047">
                  <c:v>62.4</c:v>
                </c:pt>
                <c:pt idx="1048">
                  <c:v>64.930000000000007</c:v>
                </c:pt>
                <c:pt idx="1049">
                  <c:v>64.569999999999993</c:v>
                </c:pt>
                <c:pt idx="1050">
                  <c:v>63.48</c:v>
                </c:pt>
                <c:pt idx="1051">
                  <c:v>58.29</c:v>
                </c:pt>
                <c:pt idx="1052">
                  <c:v>60.02</c:v>
                </c:pt>
                <c:pt idx="1053">
                  <c:v>63.29</c:v>
                </c:pt>
                <c:pt idx="1054">
                  <c:v>62.07</c:v>
                </c:pt>
                <c:pt idx="1055">
                  <c:v>63.05</c:v>
                </c:pt>
                <c:pt idx="1056">
                  <c:v>59.41</c:v>
                </c:pt>
                <c:pt idx="1057">
                  <c:v>59.55</c:v>
                </c:pt>
                <c:pt idx="1058">
                  <c:v>62.28</c:v>
                </c:pt>
                <c:pt idx="1059">
                  <c:v>61.58</c:v>
                </c:pt>
                <c:pt idx="1060">
                  <c:v>62.58</c:v>
                </c:pt>
                <c:pt idx="1061">
                  <c:v>62.5</c:v>
                </c:pt>
                <c:pt idx="1062">
                  <c:v>64.680000000000007</c:v>
                </c:pt>
                <c:pt idx="1063">
                  <c:v>62.78</c:v>
                </c:pt>
                <c:pt idx="1064">
                  <c:v>63.89</c:v>
                </c:pt>
                <c:pt idx="1065">
                  <c:v>62.5</c:v>
                </c:pt>
                <c:pt idx="1066">
                  <c:v>63.21</c:v>
                </c:pt>
                <c:pt idx="1067">
                  <c:v>65.709999999999994</c:v>
                </c:pt>
                <c:pt idx="1068">
                  <c:v>63.04</c:v>
                </c:pt>
                <c:pt idx="1069">
                  <c:v>61.99</c:v>
                </c:pt>
                <c:pt idx="1070">
                  <c:v>62.33</c:v>
                </c:pt>
                <c:pt idx="1071">
                  <c:v>63.36</c:v>
                </c:pt>
                <c:pt idx="1072">
                  <c:v>61.13</c:v>
                </c:pt>
                <c:pt idx="1073">
                  <c:v>59.03</c:v>
                </c:pt>
                <c:pt idx="1074">
                  <c:v>57.67</c:v>
                </c:pt>
                <c:pt idx="1075">
                  <c:v>57.56</c:v>
                </c:pt>
                <c:pt idx="1076">
                  <c:v>56.87</c:v>
                </c:pt>
                <c:pt idx="1077">
                  <c:v>55.51</c:v>
                </c:pt>
                <c:pt idx="1078">
                  <c:v>57.75</c:v>
                </c:pt>
                <c:pt idx="1079">
                  <c:v>57.49</c:v>
                </c:pt>
                <c:pt idx="1080">
                  <c:v>56.76</c:v>
                </c:pt>
                <c:pt idx="1081">
                  <c:v>58.59</c:v>
                </c:pt>
                <c:pt idx="1082">
                  <c:v>59.16</c:v>
                </c:pt>
                <c:pt idx="1083">
                  <c:v>56.16</c:v>
                </c:pt>
                <c:pt idx="1084">
                  <c:v>53.93</c:v>
                </c:pt>
                <c:pt idx="1085">
                  <c:v>54.39</c:v>
                </c:pt>
                <c:pt idx="1086">
                  <c:v>51.15</c:v>
                </c:pt>
                <c:pt idx="1087">
                  <c:v>50.92</c:v>
                </c:pt>
                <c:pt idx="1088">
                  <c:v>52.31</c:v>
                </c:pt>
                <c:pt idx="1089">
                  <c:v>49.76</c:v>
                </c:pt>
                <c:pt idx="1090">
                  <c:v>51.92</c:v>
                </c:pt>
                <c:pt idx="1091">
                  <c:v>51.73</c:v>
                </c:pt>
                <c:pt idx="1092">
                  <c:v>53.66</c:v>
                </c:pt>
                <c:pt idx="1093">
                  <c:v>53.37</c:v>
                </c:pt>
                <c:pt idx="1094">
                  <c:v>52.9</c:v>
                </c:pt>
                <c:pt idx="1095">
                  <c:v>49.55</c:v>
                </c:pt>
                <c:pt idx="1096">
                  <c:v>50.44</c:v>
                </c:pt>
                <c:pt idx="1097">
                  <c:v>51.01</c:v>
                </c:pt>
                <c:pt idx="1098">
                  <c:v>51.57</c:v>
                </c:pt>
                <c:pt idx="1099">
                  <c:v>54.2</c:v>
                </c:pt>
                <c:pt idx="1100">
                  <c:v>53.51</c:v>
                </c:pt>
                <c:pt idx="1101">
                  <c:v>54.8</c:v>
                </c:pt>
                <c:pt idx="1102">
                  <c:v>54.34</c:v>
                </c:pt>
                <c:pt idx="1103">
                  <c:v>53.95</c:v>
                </c:pt>
                <c:pt idx="1104">
                  <c:v>54.48</c:v>
                </c:pt>
                <c:pt idx="1105">
                  <c:v>55.22</c:v>
                </c:pt>
                <c:pt idx="1106">
                  <c:v>53.58</c:v>
                </c:pt>
                <c:pt idx="1107">
                  <c:v>55.78</c:v>
                </c:pt>
                <c:pt idx="1108">
                  <c:v>58.11</c:v>
                </c:pt>
                <c:pt idx="1109">
                  <c:v>60.32</c:v>
                </c:pt>
                <c:pt idx="1110">
                  <c:v>57.64</c:v>
                </c:pt>
                <c:pt idx="1111">
                  <c:v>57.77</c:v>
                </c:pt>
                <c:pt idx="1112">
                  <c:v>58.53</c:v>
                </c:pt>
                <c:pt idx="1113">
                  <c:v>57.78</c:v>
                </c:pt>
                <c:pt idx="1114">
                  <c:v>59.17</c:v>
                </c:pt>
                <c:pt idx="1115">
                  <c:v>59.08</c:v>
                </c:pt>
                <c:pt idx="1116">
                  <c:v>57.32</c:v>
                </c:pt>
                <c:pt idx="1117">
                  <c:v>56.66</c:v>
                </c:pt>
                <c:pt idx="1118">
                  <c:v>54.45</c:v>
                </c:pt>
                <c:pt idx="1119">
                  <c:v>50.08</c:v>
                </c:pt>
                <c:pt idx="1120">
                  <c:v>49.36</c:v>
                </c:pt>
                <c:pt idx="1121">
                  <c:v>50.55</c:v>
                </c:pt>
                <c:pt idx="1122">
                  <c:v>46.78</c:v>
                </c:pt>
                <c:pt idx="1123">
                  <c:v>48.25</c:v>
                </c:pt>
                <c:pt idx="1124">
                  <c:v>49.85</c:v>
                </c:pt>
                <c:pt idx="1125">
                  <c:v>50.19</c:v>
                </c:pt>
                <c:pt idx="1126">
                  <c:v>49.94</c:v>
                </c:pt>
                <c:pt idx="1127">
                  <c:v>52</c:v>
                </c:pt>
                <c:pt idx="1128">
                  <c:v>52.38</c:v>
                </c:pt>
                <c:pt idx="1129">
                  <c:v>51.27</c:v>
                </c:pt>
                <c:pt idx="1130">
                  <c:v>49.68</c:v>
                </c:pt>
                <c:pt idx="1131">
                  <c:v>48.48</c:v>
                </c:pt>
                <c:pt idx="1132">
                  <c:v>49.26</c:v>
                </c:pt>
                <c:pt idx="1133">
                  <c:v>51.07</c:v>
                </c:pt>
                <c:pt idx="1134">
                  <c:v>50.24</c:v>
                </c:pt>
                <c:pt idx="1135">
                  <c:v>52.31</c:v>
                </c:pt>
                <c:pt idx="1136">
                  <c:v>51.56</c:v>
                </c:pt>
                <c:pt idx="1137">
                  <c:v>50.7</c:v>
                </c:pt>
                <c:pt idx="1138">
                  <c:v>50.71</c:v>
                </c:pt>
                <c:pt idx="1139">
                  <c:v>50.3</c:v>
                </c:pt>
                <c:pt idx="1140">
                  <c:v>48.67</c:v>
                </c:pt>
                <c:pt idx="1141">
                  <c:v>50.85</c:v>
                </c:pt>
                <c:pt idx="1142">
                  <c:v>51.3</c:v>
                </c:pt>
                <c:pt idx="1143">
                  <c:v>53.07</c:v>
                </c:pt>
                <c:pt idx="1144">
                  <c:v>54.19</c:v>
                </c:pt>
                <c:pt idx="1145">
                  <c:v>54.58</c:v>
                </c:pt>
                <c:pt idx="1146">
                  <c:v>53.94</c:v>
                </c:pt>
                <c:pt idx="1147">
                  <c:v>54.04</c:v>
                </c:pt>
                <c:pt idx="1148">
                  <c:v>53.55</c:v>
                </c:pt>
                <c:pt idx="1149">
                  <c:v>54.83</c:v>
                </c:pt>
                <c:pt idx="1150">
                  <c:v>56.51</c:v>
                </c:pt>
                <c:pt idx="1151">
                  <c:v>57.1</c:v>
                </c:pt>
                <c:pt idx="1152">
                  <c:v>57.12</c:v>
                </c:pt>
                <c:pt idx="1153">
                  <c:v>56.41</c:v>
                </c:pt>
                <c:pt idx="1154">
                  <c:v>57.23</c:v>
                </c:pt>
                <c:pt idx="1155">
                  <c:v>57.99</c:v>
                </c:pt>
                <c:pt idx="1156">
                  <c:v>57.53</c:v>
                </c:pt>
                <c:pt idx="1157">
                  <c:v>57.42</c:v>
                </c:pt>
                <c:pt idx="1158">
                  <c:v>57.9</c:v>
                </c:pt>
                <c:pt idx="1159">
                  <c:v>59.99</c:v>
                </c:pt>
                <c:pt idx="1160">
                  <c:v>60.89</c:v>
                </c:pt>
                <c:pt idx="1161">
                  <c:v>61</c:v>
                </c:pt>
                <c:pt idx="1162">
                  <c:v>61.48</c:v>
                </c:pt>
                <c:pt idx="1163">
                  <c:v>60.73</c:v>
                </c:pt>
                <c:pt idx="1164">
                  <c:v>59.24</c:v>
                </c:pt>
                <c:pt idx="1165">
                  <c:v>59.55</c:v>
                </c:pt>
                <c:pt idx="1166">
                  <c:v>58.13</c:v>
                </c:pt>
                <c:pt idx="1167">
                  <c:v>57.08</c:v>
                </c:pt>
                <c:pt idx="1168">
                  <c:v>58.09</c:v>
                </c:pt>
                <c:pt idx="1169">
                  <c:v>58.96</c:v>
                </c:pt>
                <c:pt idx="1170">
                  <c:v>60.31</c:v>
                </c:pt>
                <c:pt idx="1171">
                  <c:v>56.37</c:v>
                </c:pt>
                <c:pt idx="1172">
                  <c:v>55.67</c:v>
                </c:pt>
                <c:pt idx="1173">
                  <c:v>54.95</c:v>
                </c:pt>
                <c:pt idx="1174">
                  <c:v>55.58</c:v>
                </c:pt>
                <c:pt idx="1175">
                  <c:v>54.83</c:v>
                </c:pt>
                <c:pt idx="1176">
                  <c:v>55</c:v>
                </c:pt>
                <c:pt idx="1177">
                  <c:v>55.62</c:v>
                </c:pt>
                <c:pt idx="1178">
                  <c:v>56.74</c:v>
                </c:pt>
                <c:pt idx="1179">
                  <c:v>56.86</c:v>
                </c:pt>
                <c:pt idx="1180">
                  <c:v>58.11</c:v>
                </c:pt>
                <c:pt idx="1181">
                  <c:v>58.94</c:v>
                </c:pt>
                <c:pt idx="1182">
                  <c:v>56.66</c:v>
                </c:pt>
                <c:pt idx="1183">
                  <c:v>57.42</c:v>
                </c:pt>
                <c:pt idx="1184">
                  <c:v>57.15</c:v>
                </c:pt>
                <c:pt idx="1185">
                  <c:v>54.81</c:v>
                </c:pt>
                <c:pt idx="1186">
                  <c:v>55.45</c:v>
                </c:pt>
                <c:pt idx="1187">
                  <c:v>53.86</c:v>
                </c:pt>
                <c:pt idx="1188">
                  <c:v>52.66</c:v>
                </c:pt>
                <c:pt idx="1189">
                  <c:v>51.51</c:v>
                </c:pt>
                <c:pt idx="1190">
                  <c:v>49.6</c:v>
                </c:pt>
                <c:pt idx="1191">
                  <c:v>48.87</c:v>
                </c:pt>
                <c:pt idx="1192">
                  <c:v>48.85</c:v>
                </c:pt>
                <c:pt idx="1193">
                  <c:v>50.05</c:v>
                </c:pt>
                <c:pt idx="1194">
                  <c:v>47.63</c:v>
                </c:pt>
                <c:pt idx="1195">
                  <c:v>46.5</c:v>
                </c:pt>
                <c:pt idx="1196">
                  <c:v>48.93</c:v>
                </c:pt>
                <c:pt idx="1197">
                  <c:v>51.93</c:v>
                </c:pt>
                <c:pt idx="1198">
                  <c:v>51.63</c:v>
                </c:pt>
                <c:pt idx="1199">
                  <c:v>51.01</c:v>
                </c:pt>
                <c:pt idx="1200">
                  <c:v>48.77</c:v>
                </c:pt>
                <c:pt idx="1201">
                  <c:v>48.55</c:v>
                </c:pt>
                <c:pt idx="1202">
                  <c:v>47.68</c:v>
                </c:pt>
                <c:pt idx="1203">
                  <c:v>48.3</c:v>
                </c:pt>
                <c:pt idx="1204">
                  <c:v>48.56</c:v>
                </c:pt>
                <c:pt idx="1205">
                  <c:v>47.36</c:v>
                </c:pt>
                <c:pt idx="1206">
                  <c:v>48.92</c:v>
                </c:pt>
                <c:pt idx="1207">
                  <c:v>50.25</c:v>
                </c:pt>
                <c:pt idx="1208">
                  <c:v>49.46</c:v>
                </c:pt>
                <c:pt idx="1209">
                  <c:v>49.15</c:v>
                </c:pt>
                <c:pt idx="1210">
                  <c:v>51.2</c:v>
                </c:pt>
                <c:pt idx="1211">
                  <c:v>51.73</c:v>
                </c:pt>
                <c:pt idx="1212">
                  <c:v>54.31</c:v>
                </c:pt>
                <c:pt idx="1213">
                  <c:v>54.14</c:v>
                </c:pt>
                <c:pt idx="1214">
                  <c:v>54.29</c:v>
                </c:pt>
                <c:pt idx="1215">
                  <c:v>55.63</c:v>
                </c:pt>
                <c:pt idx="1216">
                  <c:v>55.36</c:v>
                </c:pt>
                <c:pt idx="1217">
                  <c:v>57.17</c:v>
                </c:pt>
                <c:pt idx="1218">
                  <c:v>59.43</c:v>
                </c:pt>
                <c:pt idx="1219">
                  <c:v>60.53</c:v>
                </c:pt>
                <c:pt idx="1220">
                  <c:v>62.58</c:v>
                </c:pt>
                <c:pt idx="1221">
                  <c:v>63.15</c:v>
                </c:pt>
                <c:pt idx="1222">
                  <c:v>63.71</c:v>
                </c:pt>
                <c:pt idx="1223">
                  <c:v>61.01</c:v>
                </c:pt>
                <c:pt idx="1224">
                  <c:v>64.23</c:v>
                </c:pt>
                <c:pt idx="1225">
                  <c:v>65.22</c:v>
                </c:pt>
                <c:pt idx="1226">
                  <c:v>62.57</c:v>
                </c:pt>
                <c:pt idx="1227">
                  <c:v>64.540000000000006</c:v>
                </c:pt>
                <c:pt idx="1228">
                  <c:v>62.36</c:v>
                </c:pt>
                <c:pt idx="1229">
                  <c:v>61.59</c:v>
                </c:pt>
                <c:pt idx="1230">
                  <c:v>61.94</c:v>
                </c:pt>
                <c:pt idx="1231">
                  <c:v>62.64</c:v>
                </c:pt>
                <c:pt idx="1232">
                  <c:v>64.760000000000005</c:v>
                </c:pt>
                <c:pt idx="1233">
                  <c:v>65.319999999999993</c:v>
                </c:pt>
                <c:pt idx="1234">
                  <c:v>66.459999999999994</c:v>
                </c:pt>
                <c:pt idx="1235">
                  <c:v>65.010000000000005</c:v>
                </c:pt>
                <c:pt idx="1236">
                  <c:v>65.849999999999994</c:v>
                </c:pt>
                <c:pt idx="1237">
                  <c:v>69.39</c:v>
                </c:pt>
                <c:pt idx="1238">
                  <c:v>69.22</c:v>
                </c:pt>
                <c:pt idx="1239">
                  <c:v>68.25</c:v>
                </c:pt>
                <c:pt idx="1240">
                  <c:v>64.5</c:v>
                </c:pt>
                <c:pt idx="1241">
                  <c:v>63.24</c:v>
                </c:pt>
                <c:pt idx="1242">
                  <c:v>61.39</c:v>
                </c:pt>
                <c:pt idx="1243">
                  <c:v>62.83</c:v>
                </c:pt>
                <c:pt idx="1244">
                  <c:v>62.88</c:v>
                </c:pt>
                <c:pt idx="1245">
                  <c:v>64.069999999999993</c:v>
                </c:pt>
                <c:pt idx="1246">
                  <c:v>65.44</c:v>
                </c:pt>
                <c:pt idx="1247">
                  <c:v>66.08</c:v>
                </c:pt>
                <c:pt idx="1248">
                  <c:v>64.06</c:v>
                </c:pt>
                <c:pt idx="1249">
                  <c:v>62.51</c:v>
                </c:pt>
                <c:pt idx="1250">
                  <c:v>62.33</c:v>
                </c:pt>
                <c:pt idx="1251">
                  <c:v>62.7</c:v>
                </c:pt>
                <c:pt idx="1252">
                  <c:v>64.540000000000006</c:v>
                </c:pt>
                <c:pt idx="1253">
                  <c:v>63.77</c:v>
                </c:pt>
                <c:pt idx="1254">
                  <c:v>64.25</c:v>
                </c:pt>
                <c:pt idx="1255">
                  <c:v>63.41</c:v>
                </c:pt>
                <c:pt idx="1256">
                  <c:v>62.52</c:v>
                </c:pt>
                <c:pt idx="1257">
                  <c:v>63.57</c:v>
                </c:pt>
                <c:pt idx="1258">
                  <c:v>63.79</c:v>
                </c:pt>
                <c:pt idx="1259">
                  <c:v>62.81</c:v>
                </c:pt>
                <c:pt idx="1260">
                  <c:v>64.36</c:v>
                </c:pt>
                <c:pt idx="1261">
                  <c:v>62.95</c:v>
                </c:pt>
                <c:pt idx="1262">
                  <c:v>64.33</c:v>
                </c:pt>
                <c:pt idx="1263">
                  <c:v>65.319999999999993</c:v>
                </c:pt>
                <c:pt idx="1264">
                  <c:v>66.52</c:v>
                </c:pt>
                <c:pt idx="1265">
                  <c:v>67.680000000000007</c:v>
                </c:pt>
                <c:pt idx="1266">
                  <c:v>68.44</c:v>
                </c:pt>
                <c:pt idx="1267">
                  <c:v>69.709999999999994</c:v>
                </c:pt>
                <c:pt idx="1268">
                  <c:v>69.09</c:v>
                </c:pt>
                <c:pt idx="1269">
                  <c:v>68.03</c:v>
                </c:pt>
                <c:pt idx="1270">
                  <c:v>65.78</c:v>
                </c:pt>
                <c:pt idx="1271">
                  <c:v>67.069999999999993</c:v>
                </c:pt>
                <c:pt idx="1272">
                  <c:v>68.84</c:v>
                </c:pt>
                <c:pt idx="1273">
                  <c:v>67.7</c:v>
                </c:pt>
                <c:pt idx="1274">
                  <c:v>67.599999999999994</c:v>
                </c:pt>
                <c:pt idx="1275">
                  <c:v>70.430000000000007</c:v>
                </c:pt>
                <c:pt idx="1276">
                  <c:v>70.819999999999993</c:v>
                </c:pt>
                <c:pt idx="1277">
                  <c:v>69.260000000000005</c:v>
                </c:pt>
                <c:pt idx="1278">
                  <c:v>70.78</c:v>
                </c:pt>
                <c:pt idx="1279">
                  <c:v>72.52</c:v>
                </c:pt>
                <c:pt idx="1280">
                  <c:v>72.150000000000006</c:v>
                </c:pt>
                <c:pt idx="1281">
                  <c:v>73.400000000000006</c:v>
                </c:pt>
                <c:pt idx="1282">
                  <c:v>72.14</c:v>
                </c:pt>
                <c:pt idx="1283">
                  <c:v>73.349999999999994</c:v>
                </c:pt>
                <c:pt idx="1284">
                  <c:v>73.89</c:v>
                </c:pt>
                <c:pt idx="1285">
                  <c:v>68.400000000000006</c:v>
                </c:pt>
                <c:pt idx="1286">
                  <c:v>70.66</c:v>
                </c:pt>
                <c:pt idx="1287">
                  <c:v>71.069999999999993</c:v>
                </c:pt>
                <c:pt idx="1288">
                  <c:v>71.66</c:v>
                </c:pt>
                <c:pt idx="1289">
                  <c:v>72.430000000000007</c:v>
                </c:pt>
                <c:pt idx="1290">
                  <c:v>72.09</c:v>
                </c:pt>
                <c:pt idx="1291">
                  <c:v>71.44</c:v>
                </c:pt>
                <c:pt idx="1292">
                  <c:v>69.349999999999994</c:v>
                </c:pt>
                <c:pt idx="1293">
                  <c:v>70.27</c:v>
                </c:pt>
                <c:pt idx="1294">
                  <c:v>71.209999999999994</c:v>
                </c:pt>
                <c:pt idx="1295">
                  <c:v>70.87</c:v>
                </c:pt>
                <c:pt idx="1296">
                  <c:v>70.42</c:v>
                </c:pt>
                <c:pt idx="1297">
                  <c:v>70.900000000000006</c:v>
                </c:pt>
                <c:pt idx="1298">
                  <c:v>71.94</c:v>
                </c:pt>
                <c:pt idx="1299">
                  <c:v>72.38</c:v>
                </c:pt>
                <c:pt idx="1300">
                  <c:v>73.11</c:v>
                </c:pt>
                <c:pt idx="1301">
                  <c:v>72.540000000000006</c:v>
                </c:pt>
                <c:pt idx="1302">
                  <c:v>71.2</c:v>
                </c:pt>
                <c:pt idx="1303">
                  <c:v>71.23</c:v>
                </c:pt>
                <c:pt idx="1304">
                  <c:v>67.37</c:v>
                </c:pt>
                <c:pt idx="1305">
                  <c:v>60.29</c:v>
                </c:pt>
                <c:pt idx="1306">
                  <c:v>58.47</c:v>
                </c:pt>
                <c:pt idx="1307">
                  <c:v>59.76</c:v>
                </c:pt>
                <c:pt idx="1308">
                  <c:v>57.61</c:v>
                </c:pt>
                <c:pt idx="1309">
                  <c:v>58.75</c:v>
                </c:pt>
                <c:pt idx="1310">
                  <c:v>56.53</c:v>
                </c:pt>
                <c:pt idx="1311">
                  <c:v>56.81</c:v>
                </c:pt>
                <c:pt idx="1312">
                  <c:v>60.71</c:v>
                </c:pt>
                <c:pt idx="1313">
                  <c:v>58.93</c:v>
                </c:pt>
                <c:pt idx="1314">
                  <c:v>57.7</c:v>
                </c:pt>
                <c:pt idx="1315">
                  <c:v>57.54</c:v>
                </c:pt>
                <c:pt idx="1316">
                  <c:v>58.95</c:v>
                </c:pt>
                <c:pt idx="1317">
                  <c:v>59.1</c:v>
                </c:pt>
                <c:pt idx="1318">
                  <c:v>60.66</c:v>
                </c:pt>
                <c:pt idx="1319">
                  <c:v>61.45</c:v>
                </c:pt>
                <c:pt idx="1320">
                  <c:v>63.16</c:v>
                </c:pt>
                <c:pt idx="1321">
                  <c:v>62.4</c:v>
                </c:pt>
                <c:pt idx="1322">
                  <c:v>62.14</c:v>
                </c:pt>
                <c:pt idx="1323">
                  <c:v>61.4</c:v>
                </c:pt>
                <c:pt idx="1324">
                  <c:v>60.87</c:v>
                </c:pt>
                <c:pt idx="1325">
                  <c:v>61.85</c:v>
                </c:pt>
                <c:pt idx="1326">
                  <c:v>63.13</c:v>
                </c:pt>
                <c:pt idx="1327">
                  <c:v>62.58</c:v>
                </c:pt>
                <c:pt idx="1328">
                  <c:v>64.8</c:v>
                </c:pt>
                <c:pt idx="1329">
                  <c:v>65.010000000000005</c:v>
                </c:pt>
                <c:pt idx="1330">
                  <c:v>65.25</c:v>
                </c:pt>
                <c:pt idx="1331">
                  <c:v>65.34</c:v>
                </c:pt>
                <c:pt idx="1332">
                  <c:v>65.8</c:v>
                </c:pt>
                <c:pt idx="1333">
                  <c:v>64.290000000000006</c:v>
                </c:pt>
                <c:pt idx="1334">
                  <c:v>63.54</c:v>
                </c:pt>
                <c:pt idx="1335">
                  <c:v>63.3</c:v>
                </c:pt>
                <c:pt idx="1336">
                  <c:v>61.63</c:v>
                </c:pt>
                <c:pt idx="1337">
                  <c:v>61.38</c:v>
                </c:pt>
                <c:pt idx="1338">
                  <c:v>62.69</c:v>
                </c:pt>
                <c:pt idx="1339">
                  <c:v>63.39</c:v>
                </c:pt>
                <c:pt idx="1340">
                  <c:v>63.72</c:v>
                </c:pt>
                <c:pt idx="1341">
                  <c:v>61.26</c:v>
                </c:pt>
                <c:pt idx="1342">
                  <c:v>60.93</c:v>
                </c:pt>
                <c:pt idx="1343">
                  <c:v>58.04</c:v>
                </c:pt>
                <c:pt idx="1344">
                  <c:v>60.53</c:v>
                </c:pt>
                <c:pt idx="1345">
                  <c:v>61.83</c:v>
                </c:pt>
                <c:pt idx="1346">
                  <c:v>62.26</c:v>
                </c:pt>
                <c:pt idx="1347">
                  <c:v>63.64</c:v>
                </c:pt>
                <c:pt idx="1348">
                  <c:v>63.72</c:v>
                </c:pt>
                <c:pt idx="1349">
                  <c:v>62.51</c:v>
                </c:pt>
                <c:pt idx="1350">
                  <c:v>63.18</c:v>
                </c:pt>
                <c:pt idx="1351">
                  <c:v>62.04</c:v>
                </c:pt>
                <c:pt idx="1352">
                  <c:v>63.42</c:v>
                </c:pt>
                <c:pt idx="1353">
                  <c:v>63.74</c:v>
                </c:pt>
                <c:pt idx="1354">
                  <c:v>63.85</c:v>
                </c:pt>
                <c:pt idx="1355">
                  <c:v>66</c:v>
                </c:pt>
                <c:pt idx="1356">
                  <c:v>64.319999999999993</c:v>
                </c:pt>
                <c:pt idx="1357">
                  <c:v>62.97</c:v>
                </c:pt>
                <c:pt idx="1358">
                  <c:v>64.23</c:v>
                </c:pt>
                <c:pt idx="1359">
                  <c:v>65.42</c:v>
                </c:pt>
                <c:pt idx="1360">
                  <c:v>66.78</c:v>
                </c:pt>
                <c:pt idx="1361">
                  <c:v>66.849999999999994</c:v>
                </c:pt>
                <c:pt idx="1362">
                  <c:v>68</c:v>
                </c:pt>
                <c:pt idx="1363">
                  <c:v>69.7</c:v>
                </c:pt>
                <c:pt idx="1364">
                  <c:v>70.5</c:v>
                </c:pt>
                <c:pt idx="1365">
                  <c:v>70.930000000000007</c:v>
                </c:pt>
                <c:pt idx="1366">
                  <c:v>71.58</c:v>
                </c:pt>
                <c:pt idx="1367">
                  <c:v>72.75</c:v>
                </c:pt>
                <c:pt idx="1368">
                  <c:v>72.98</c:v>
                </c:pt>
                <c:pt idx="1369">
                  <c:v>73.64</c:v>
                </c:pt>
                <c:pt idx="1370">
                  <c:v>76.010000000000005</c:v>
                </c:pt>
                <c:pt idx="1371">
                  <c:v>76.150000000000006</c:v>
                </c:pt>
                <c:pt idx="1372">
                  <c:v>77.39</c:v>
                </c:pt>
                <c:pt idx="1373">
                  <c:v>77.08</c:v>
                </c:pt>
                <c:pt idx="1374">
                  <c:v>76.400000000000006</c:v>
                </c:pt>
                <c:pt idx="1375">
                  <c:v>76.41</c:v>
                </c:pt>
                <c:pt idx="1376">
                  <c:v>74.87</c:v>
                </c:pt>
                <c:pt idx="1377">
                  <c:v>73</c:v>
                </c:pt>
                <c:pt idx="1378">
                  <c:v>73.67</c:v>
                </c:pt>
                <c:pt idx="1379">
                  <c:v>74.760000000000005</c:v>
                </c:pt>
                <c:pt idx="1380">
                  <c:v>75.14</c:v>
                </c:pt>
                <c:pt idx="1381">
                  <c:v>75.81</c:v>
                </c:pt>
                <c:pt idx="1382">
                  <c:v>76.81</c:v>
                </c:pt>
                <c:pt idx="1383">
                  <c:v>77.069999999999993</c:v>
                </c:pt>
                <c:pt idx="1384">
                  <c:v>76.03</c:v>
                </c:pt>
                <c:pt idx="1385">
                  <c:v>74.510000000000005</c:v>
                </c:pt>
                <c:pt idx="1386">
                  <c:v>76.010000000000005</c:v>
                </c:pt>
                <c:pt idx="1387">
                  <c:v>75.8</c:v>
                </c:pt>
                <c:pt idx="1388">
                  <c:v>77.959999999999994</c:v>
                </c:pt>
                <c:pt idx="1389">
                  <c:v>77.989999999999995</c:v>
                </c:pt>
                <c:pt idx="1390">
                  <c:v>80.55</c:v>
                </c:pt>
                <c:pt idx="1391">
                  <c:v>80.290000000000006</c:v>
                </c:pt>
                <c:pt idx="1392">
                  <c:v>80.94</c:v>
                </c:pt>
                <c:pt idx="1393">
                  <c:v>82.46</c:v>
                </c:pt>
                <c:pt idx="1394">
                  <c:v>81.87</c:v>
                </c:pt>
                <c:pt idx="1395">
                  <c:v>81.58</c:v>
                </c:pt>
                <c:pt idx="1396">
                  <c:v>80.790000000000006</c:v>
                </c:pt>
                <c:pt idx="1397">
                  <c:v>80.84</c:v>
                </c:pt>
                <c:pt idx="1398">
                  <c:v>81.16</c:v>
                </c:pt>
                <c:pt idx="1399">
                  <c:v>81.44</c:v>
                </c:pt>
                <c:pt idx="1400">
                  <c:v>80.709999999999994</c:v>
                </c:pt>
                <c:pt idx="1401">
                  <c:v>81.81</c:v>
                </c:pt>
                <c:pt idx="1402">
                  <c:v>81.709999999999994</c:v>
                </c:pt>
                <c:pt idx="1403">
                  <c:v>81.96</c:v>
                </c:pt>
                <c:pt idx="1404">
                  <c:v>81.33</c:v>
                </c:pt>
                <c:pt idx="1405">
                  <c:v>85.93</c:v>
                </c:pt>
                <c:pt idx="1406">
                  <c:v>86.14</c:v>
                </c:pt>
                <c:pt idx="1407">
                  <c:v>86.27</c:v>
                </c:pt>
                <c:pt idx="1408">
                  <c:v>82.48</c:v>
                </c:pt>
                <c:pt idx="1409">
                  <c:v>81.7</c:v>
                </c:pt>
                <c:pt idx="1410">
                  <c:v>81.599999999999994</c:v>
                </c:pt>
                <c:pt idx="1411">
                  <c:v>81.41</c:v>
                </c:pt>
                <c:pt idx="1412">
                  <c:v>81.96</c:v>
                </c:pt>
                <c:pt idx="1413">
                  <c:v>80.52</c:v>
                </c:pt>
                <c:pt idx="1414">
                  <c:v>80.260000000000005</c:v>
                </c:pt>
                <c:pt idx="1415">
                  <c:v>79.2</c:v>
                </c:pt>
                <c:pt idx="1416">
                  <c:v>81.16</c:v>
                </c:pt>
                <c:pt idx="1417">
                  <c:v>81.55</c:v>
                </c:pt>
                <c:pt idx="1418">
                  <c:v>81.53</c:v>
                </c:pt>
                <c:pt idx="1419">
                  <c:v>83.06</c:v>
                </c:pt>
                <c:pt idx="1420">
                  <c:v>82.52</c:v>
                </c:pt>
                <c:pt idx="1421">
                  <c:v>83.15</c:v>
                </c:pt>
                <c:pt idx="1422">
                  <c:v>83.64</c:v>
                </c:pt>
                <c:pt idx="1423">
                  <c:v>84.96</c:v>
                </c:pt>
                <c:pt idx="1424">
                  <c:v>85.1</c:v>
                </c:pt>
                <c:pt idx="1425">
                  <c:v>87.34</c:v>
                </c:pt>
                <c:pt idx="1426">
                  <c:v>86.44</c:v>
                </c:pt>
                <c:pt idx="1427">
                  <c:v>88.77</c:v>
                </c:pt>
                <c:pt idx="1428">
                  <c:v>87.06</c:v>
                </c:pt>
                <c:pt idx="1429">
                  <c:v>87.12</c:v>
                </c:pt>
                <c:pt idx="1430">
                  <c:v>87.86</c:v>
                </c:pt>
                <c:pt idx="1431">
                  <c:v>88.6</c:v>
                </c:pt>
                <c:pt idx="1432">
                  <c:v>90.16</c:v>
                </c:pt>
                <c:pt idx="1433">
                  <c:v>90.6</c:v>
                </c:pt>
                <c:pt idx="1434">
                  <c:v>91.17</c:v>
                </c:pt>
                <c:pt idx="1435">
                  <c:v>91.78</c:v>
                </c:pt>
                <c:pt idx="1436">
                  <c:v>92.06</c:v>
                </c:pt>
                <c:pt idx="1437">
                  <c:v>91.66</c:v>
                </c:pt>
                <c:pt idx="1438">
                  <c:v>92.02</c:v>
                </c:pt>
                <c:pt idx="1439">
                  <c:v>90.41</c:v>
                </c:pt>
                <c:pt idx="1440">
                  <c:v>90.81</c:v>
                </c:pt>
                <c:pt idx="1441">
                  <c:v>92.48</c:v>
                </c:pt>
                <c:pt idx="1442">
                  <c:v>89.88</c:v>
                </c:pt>
                <c:pt idx="1443">
                  <c:v>89.55</c:v>
                </c:pt>
                <c:pt idx="1444">
                  <c:v>91.1</c:v>
                </c:pt>
                <c:pt idx="1445">
                  <c:v>89.76</c:v>
                </c:pt>
                <c:pt idx="1446">
                  <c:v>89.6</c:v>
                </c:pt>
                <c:pt idx="1447">
                  <c:v>86.56</c:v>
                </c:pt>
                <c:pt idx="1448">
                  <c:v>87.97</c:v>
                </c:pt>
                <c:pt idx="1449">
                  <c:v>88.58</c:v>
                </c:pt>
                <c:pt idx="1450">
                  <c:v>90.57</c:v>
                </c:pt>
                <c:pt idx="1451">
                  <c:v>89.18</c:v>
                </c:pt>
                <c:pt idx="1452">
                  <c:v>89.79</c:v>
                </c:pt>
                <c:pt idx="1453">
                  <c:v>89.29</c:v>
                </c:pt>
                <c:pt idx="1454">
                  <c:v>87.95</c:v>
                </c:pt>
                <c:pt idx="1455">
                  <c:v>87.56</c:v>
                </c:pt>
                <c:pt idx="1456">
                  <c:v>87.25</c:v>
                </c:pt>
                <c:pt idx="1457">
                  <c:v>88.11</c:v>
                </c:pt>
                <c:pt idx="1458">
                  <c:v>87.25</c:v>
                </c:pt>
                <c:pt idx="1459">
                  <c:v>83.38</c:v>
                </c:pt>
                <c:pt idx="1460">
                  <c:v>82.36</c:v>
                </c:pt>
                <c:pt idx="1461">
                  <c:v>82.82</c:v>
                </c:pt>
                <c:pt idx="1462">
                  <c:v>84</c:v>
                </c:pt>
                <c:pt idx="1463">
                  <c:v>81.400000000000006</c:v>
                </c:pt>
                <c:pt idx="1464">
                  <c:v>81.02</c:v>
                </c:pt>
                <c:pt idx="1465">
                  <c:v>80.349999999999994</c:v>
                </c:pt>
                <c:pt idx="1466">
                  <c:v>80.16</c:v>
                </c:pt>
                <c:pt idx="1467">
                  <c:v>77.44</c:v>
                </c:pt>
                <c:pt idx="1468">
                  <c:v>83.65</c:v>
                </c:pt>
                <c:pt idx="1469">
                  <c:v>84.12</c:v>
                </c:pt>
                <c:pt idx="1470">
                  <c:v>85.03</c:v>
                </c:pt>
                <c:pt idx="1471">
                  <c:v>83.15</c:v>
                </c:pt>
                <c:pt idx="1472">
                  <c:v>84.35</c:v>
                </c:pt>
                <c:pt idx="1473">
                  <c:v>84.77</c:v>
                </c:pt>
                <c:pt idx="1474">
                  <c:v>84.25</c:v>
                </c:pt>
                <c:pt idx="1475">
                  <c:v>84.96</c:v>
                </c:pt>
                <c:pt idx="1476">
                  <c:v>85.72</c:v>
                </c:pt>
                <c:pt idx="1477">
                  <c:v>87.68</c:v>
                </c:pt>
                <c:pt idx="1478">
                  <c:v>86.97</c:v>
                </c:pt>
                <c:pt idx="1479">
                  <c:v>86.4</c:v>
                </c:pt>
                <c:pt idx="1480">
                  <c:v>86.84</c:v>
                </c:pt>
                <c:pt idx="1481">
                  <c:v>88.32</c:v>
                </c:pt>
                <c:pt idx="1482">
                  <c:v>87.96</c:v>
                </c:pt>
                <c:pt idx="1483">
                  <c:v>90.2</c:v>
                </c:pt>
                <c:pt idx="1484">
                  <c:v>91.14</c:v>
                </c:pt>
                <c:pt idx="1485">
                  <c:v>90.51</c:v>
                </c:pt>
                <c:pt idx="1486">
                  <c:v>90.63</c:v>
                </c:pt>
                <c:pt idx="1487">
                  <c:v>92.27</c:v>
                </c:pt>
                <c:pt idx="1488">
                  <c:v>92</c:v>
                </c:pt>
                <c:pt idx="1489">
                  <c:v>92.7</c:v>
                </c:pt>
                <c:pt idx="1490">
                  <c:v>89.86</c:v>
                </c:pt>
                <c:pt idx="1491">
                  <c:v>90.73</c:v>
                </c:pt>
                <c:pt idx="1492">
                  <c:v>90.57</c:v>
                </c:pt>
                <c:pt idx="1493">
                  <c:v>90.8</c:v>
                </c:pt>
                <c:pt idx="1494">
                  <c:v>92.09</c:v>
                </c:pt>
                <c:pt idx="1495">
                  <c:v>91.94</c:v>
                </c:pt>
                <c:pt idx="1496">
                  <c:v>93.23</c:v>
                </c:pt>
                <c:pt idx="1497">
                  <c:v>92.26</c:v>
                </c:pt>
                <c:pt idx="1498">
                  <c:v>93.13</c:v>
                </c:pt>
                <c:pt idx="1499">
                  <c:v>94.48</c:v>
                </c:pt>
                <c:pt idx="1500">
                  <c:v>94.08</c:v>
                </c:pt>
                <c:pt idx="1501">
                  <c:v>94.76</c:v>
                </c:pt>
                <c:pt idx="1502">
                  <c:v>91.67</c:v>
                </c:pt>
                <c:pt idx="1503">
                  <c:v>91.8</c:v>
                </c:pt>
                <c:pt idx="1504">
                  <c:v>91.58</c:v>
                </c:pt>
                <c:pt idx="1505">
                  <c:v>92.59</c:v>
                </c:pt>
                <c:pt idx="1506">
                  <c:v>93.16</c:v>
                </c:pt>
                <c:pt idx="1507">
                  <c:v>94.27</c:v>
                </c:pt>
                <c:pt idx="1508">
                  <c:v>93.19</c:v>
                </c:pt>
                <c:pt idx="1509">
                  <c:v>91.33</c:v>
                </c:pt>
                <c:pt idx="1510">
                  <c:v>92.17</c:v>
                </c:pt>
                <c:pt idx="1511">
                  <c:v>94.8</c:v>
                </c:pt>
                <c:pt idx="1512">
                  <c:v>94.93</c:v>
                </c:pt>
                <c:pt idx="1513">
                  <c:v>96.29</c:v>
                </c:pt>
                <c:pt idx="1514">
                  <c:v>95.66</c:v>
                </c:pt>
                <c:pt idx="1515">
                  <c:v>96.72</c:v>
                </c:pt>
                <c:pt idx="1516">
                  <c:v>95.34</c:v>
                </c:pt>
                <c:pt idx="1517">
                  <c:v>95.41</c:v>
                </c:pt>
                <c:pt idx="1518">
                  <c:v>95.46</c:v>
                </c:pt>
                <c:pt idx="1519">
                  <c:v>96.06</c:v>
                </c:pt>
                <c:pt idx="1520">
                  <c:v>96.58</c:v>
                </c:pt>
                <c:pt idx="1521">
                  <c:v>98.94</c:v>
                </c:pt>
                <c:pt idx="1522">
                  <c:v>97.45</c:v>
                </c:pt>
                <c:pt idx="1523">
                  <c:v>95.31</c:v>
                </c:pt>
                <c:pt idx="1524">
                  <c:v>98.08</c:v>
                </c:pt>
                <c:pt idx="1525">
                  <c:v>99.98</c:v>
                </c:pt>
                <c:pt idx="1526">
                  <c:v>100.31</c:v>
                </c:pt>
                <c:pt idx="1527">
                  <c:v>101.21</c:v>
                </c:pt>
                <c:pt idx="1528">
                  <c:v>101.6</c:v>
                </c:pt>
                <c:pt idx="1529">
                  <c:v>100.4</c:v>
                </c:pt>
                <c:pt idx="1530">
                  <c:v>100.55</c:v>
                </c:pt>
                <c:pt idx="1531">
                  <c:v>103.13</c:v>
                </c:pt>
                <c:pt idx="1532">
                  <c:v>103</c:v>
                </c:pt>
                <c:pt idx="1533">
                  <c:v>104.47</c:v>
                </c:pt>
                <c:pt idx="1534">
                  <c:v>105.9</c:v>
                </c:pt>
                <c:pt idx="1535">
                  <c:v>107.41</c:v>
                </c:pt>
                <c:pt idx="1536">
                  <c:v>109.93</c:v>
                </c:pt>
                <c:pt idx="1537">
                  <c:v>108.88</c:v>
                </c:pt>
                <c:pt idx="1538">
                  <c:v>109.87</c:v>
                </c:pt>
                <c:pt idx="1539">
                  <c:v>112.57</c:v>
                </c:pt>
                <c:pt idx="1540">
                  <c:v>114.05</c:v>
                </c:pt>
                <c:pt idx="1541">
                  <c:v>112.71</c:v>
                </c:pt>
                <c:pt idx="1542">
                  <c:v>109.6</c:v>
                </c:pt>
                <c:pt idx="1543">
                  <c:v>109.28</c:v>
                </c:pt>
                <c:pt idx="1544">
                  <c:v>111.51</c:v>
                </c:pt>
                <c:pt idx="1545">
                  <c:v>111.61</c:v>
                </c:pt>
                <c:pt idx="1546">
                  <c:v>110.88</c:v>
                </c:pt>
                <c:pt idx="1547">
                  <c:v>110.82</c:v>
                </c:pt>
                <c:pt idx="1548">
                  <c:v>111.79</c:v>
                </c:pt>
                <c:pt idx="1549">
                  <c:v>111.8</c:v>
                </c:pt>
                <c:pt idx="1550">
                  <c:v>111.01</c:v>
                </c:pt>
                <c:pt idx="1551">
                  <c:v>111.36</c:v>
                </c:pt>
                <c:pt idx="1552">
                  <c:v>109.41</c:v>
                </c:pt>
                <c:pt idx="1553">
                  <c:v>108.8</c:v>
                </c:pt>
                <c:pt idx="1554">
                  <c:v>110.91</c:v>
                </c:pt>
                <c:pt idx="1555">
                  <c:v>108.75</c:v>
                </c:pt>
                <c:pt idx="1556">
                  <c:v>108.76</c:v>
                </c:pt>
                <c:pt idx="1557">
                  <c:v>109.94</c:v>
                </c:pt>
                <c:pt idx="1558">
                  <c:v>109.98</c:v>
                </c:pt>
                <c:pt idx="1559">
                  <c:v>110.01</c:v>
                </c:pt>
                <c:pt idx="1560">
                  <c:v>110.41</c:v>
                </c:pt>
                <c:pt idx="1561">
                  <c:v>110.28</c:v>
                </c:pt>
                <c:pt idx="1562">
                  <c:v>110.74</c:v>
                </c:pt>
                <c:pt idx="1563">
                  <c:v>112.64</c:v>
                </c:pt>
                <c:pt idx="1564">
                  <c:v>114.53</c:v>
                </c:pt>
                <c:pt idx="1565">
                  <c:v>112.58</c:v>
                </c:pt>
                <c:pt idx="1566">
                  <c:v>113.42</c:v>
                </c:pt>
                <c:pt idx="1567">
                  <c:v>113.89</c:v>
                </c:pt>
                <c:pt idx="1568">
                  <c:v>113.58</c:v>
                </c:pt>
                <c:pt idx="1569">
                  <c:v>112.45</c:v>
                </c:pt>
                <c:pt idx="1570">
                  <c:v>112.47</c:v>
                </c:pt>
                <c:pt idx="1571">
                  <c:v>110.56</c:v>
                </c:pt>
                <c:pt idx="1572">
                  <c:v>112.59</c:v>
                </c:pt>
                <c:pt idx="1573">
                  <c:v>111.08</c:v>
                </c:pt>
                <c:pt idx="1574">
                  <c:v>114.67</c:v>
                </c:pt>
                <c:pt idx="1575">
                  <c:v>116.06</c:v>
                </c:pt>
                <c:pt idx="1576">
                  <c:v>111.87</c:v>
                </c:pt>
                <c:pt idx="1577">
                  <c:v>114.22</c:v>
                </c:pt>
                <c:pt idx="1578">
                  <c:v>113.02</c:v>
                </c:pt>
                <c:pt idx="1579">
                  <c:v>110.13</c:v>
                </c:pt>
                <c:pt idx="1580">
                  <c:v>107.58</c:v>
                </c:pt>
                <c:pt idx="1581">
                  <c:v>107.83</c:v>
                </c:pt>
                <c:pt idx="1582">
                  <c:v>107.49</c:v>
                </c:pt>
                <c:pt idx="1583">
                  <c:v>107.3</c:v>
                </c:pt>
                <c:pt idx="1584">
                  <c:v>107.63</c:v>
                </c:pt>
                <c:pt idx="1585">
                  <c:v>110.6</c:v>
                </c:pt>
                <c:pt idx="1586">
                  <c:v>113.77</c:v>
                </c:pt>
                <c:pt idx="1587">
                  <c:v>112.72</c:v>
                </c:pt>
                <c:pt idx="1588">
                  <c:v>111.88</c:v>
                </c:pt>
                <c:pt idx="1589">
                  <c:v>112.22</c:v>
                </c:pt>
                <c:pt idx="1590">
                  <c:v>110.91</c:v>
                </c:pt>
                <c:pt idx="1591">
                  <c:v>108.38</c:v>
                </c:pt>
                <c:pt idx="1592">
                  <c:v>107.77</c:v>
                </c:pt>
                <c:pt idx="1593">
                  <c:v>112.07</c:v>
                </c:pt>
                <c:pt idx="1594">
                  <c:v>109.46</c:v>
                </c:pt>
                <c:pt idx="1595">
                  <c:v>111.48</c:v>
                </c:pt>
                <c:pt idx="1596">
                  <c:v>113.18</c:v>
                </c:pt>
                <c:pt idx="1597">
                  <c:v>113.32</c:v>
                </c:pt>
                <c:pt idx="1598">
                  <c:v>112.19</c:v>
                </c:pt>
                <c:pt idx="1599">
                  <c:v>112.06</c:v>
                </c:pt>
                <c:pt idx="1600">
                  <c:v>109.78</c:v>
                </c:pt>
                <c:pt idx="1601">
                  <c:v>110.87</c:v>
                </c:pt>
                <c:pt idx="1602">
                  <c:v>115.32</c:v>
                </c:pt>
                <c:pt idx="1603">
                  <c:v>112.73</c:v>
                </c:pt>
                <c:pt idx="1604">
                  <c:v>113.08</c:v>
                </c:pt>
                <c:pt idx="1605">
                  <c:v>112.95</c:v>
                </c:pt>
                <c:pt idx="1606">
                  <c:v>114.7</c:v>
                </c:pt>
                <c:pt idx="1607">
                  <c:v>113.84</c:v>
                </c:pt>
                <c:pt idx="1608">
                  <c:v>112.88</c:v>
                </c:pt>
                <c:pt idx="1609">
                  <c:v>115.52</c:v>
                </c:pt>
                <c:pt idx="1610">
                  <c:v>115.6</c:v>
                </c:pt>
                <c:pt idx="1611">
                  <c:v>113.17</c:v>
                </c:pt>
                <c:pt idx="1612">
                  <c:v>116.77</c:v>
                </c:pt>
                <c:pt idx="1613">
                  <c:v>116.16</c:v>
                </c:pt>
                <c:pt idx="1614">
                  <c:v>116.55</c:v>
                </c:pt>
                <c:pt idx="1615">
                  <c:v>113.88</c:v>
                </c:pt>
                <c:pt idx="1616">
                  <c:v>116.28</c:v>
                </c:pt>
                <c:pt idx="1617">
                  <c:v>112.97</c:v>
                </c:pt>
                <c:pt idx="1618">
                  <c:v>112.36</c:v>
                </c:pt>
                <c:pt idx="1619">
                  <c:v>118.77</c:v>
                </c:pt>
                <c:pt idx="1620">
                  <c:v>116.71</c:v>
                </c:pt>
                <c:pt idx="1621">
                  <c:v>118.38</c:v>
                </c:pt>
                <c:pt idx="1622">
                  <c:v>116.28</c:v>
                </c:pt>
                <c:pt idx="1623">
                  <c:v>115.87</c:v>
                </c:pt>
                <c:pt idx="1624">
                  <c:v>116.29</c:v>
                </c:pt>
                <c:pt idx="1625">
                  <c:v>117.32</c:v>
                </c:pt>
                <c:pt idx="1626">
                  <c:v>118.43</c:v>
                </c:pt>
                <c:pt idx="1627">
                  <c:v>117.78</c:v>
                </c:pt>
                <c:pt idx="1628">
                  <c:v>118.28</c:v>
                </c:pt>
                <c:pt idx="1629">
                  <c:v>118.47</c:v>
                </c:pt>
                <c:pt idx="1630">
                  <c:v>118.06</c:v>
                </c:pt>
                <c:pt idx="1631">
                  <c:v>118</c:v>
                </c:pt>
                <c:pt idx="1632">
                  <c:v>118.07</c:v>
                </c:pt>
                <c:pt idx="1633">
                  <c:v>118.74</c:v>
                </c:pt>
                <c:pt idx="1634">
                  <c:v>120.04</c:v>
                </c:pt>
                <c:pt idx="1635">
                  <c:v>119.8</c:v>
                </c:pt>
                <c:pt idx="1636">
                  <c:v>118.74</c:v>
                </c:pt>
                <c:pt idx="1637">
                  <c:v>115.92</c:v>
                </c:pt>
                <c:pt idx="1638">
                  <c:v>116.68</c:v>
                </c:pt>
                <c:pt idx="1639">
                  <c:v>119.21</c:v>
                </c:pt>
                <c:pt idx="1640">
                  <c:v>121.1</c:v>
                </c:pt>
                <c:pt idx="1641">
                  <c:v>120.54</c:v>
                </c:pt>
                <c:pt idx="1642">
                  <c:v>122.5</c:v>
                </c:pt>
                <c:pt idx="1643">
                  <c:v>124</c:v>
                </c:pt>
                <c:pt idx="1644">
                  <c:v>121.18</c:v>
                </c:pt>
                <c:pt idx="1645">
                  <c:v>120.33</c:v>
                </c:pt>
                <c:pt idx="1646">
                  <c:v>120.51</c:v>
                </c:pt>
                <c:pt idx="1647">
                  <c:v>123.99</c:v>
                </c:pt>
                <c:pt idx="1648">
                  <c:v>124.84</c:v>
                </c:pt>
                <c:pt idx="1649">
                  <c:v>121.72</c:v>
                </c:pt>
                <c:pt idx="1650">
                  <c:v>121.66</c:v>
                </c:pt>
                <c:pt idx="1651">
                  <c:v>122.16</c:v>
                </c:pt>
                <c:pt idx="1652">
                  <c:v>122.06</c:v>
                </c:pt>
                <c:pt idx="1653">
                  <c:v>122.64</c:v>
                </c:pt>
                <c:pt idx="1654">
                  <c:v>125.31</c:v>
                </c:pt>
                <c:pt idx="1655">
                  <c:v>115.97</c:v>
                </c:pt>
                <c:pt idx="1656">
                  <c:v>103.53</c:v>
                </c:pt>
                <c:pt idx="1657">
                  <c:v>99.16</c:v>
                </c:pt>
                <c:pt idx="1658">
                  <c:v>103.46</c:v>
                </c:pt>
                <c:pt idx="1659">
                  <c:v>103.12</c:v>
                </c:pt>
                <c:pt idx="1660">
                  <c:v>103.19</c:v>
                </c:pt>
                <c:pt idx="1661">
                  <c:v>104.7</c:v>
                </c:pt>
                <c:pt idx="1662">
                  <c:v>103.03</c:v>
                </c:pt>
                <c:pt idx="1663">
                  <c:v>104.61</c:v>
                </c:pt>
                <c:pt idx="1664">
                  <c:v>105.98</c:v>
                </c:pt>
                <c:pt idx="1665">
                  <c:v>110.83</c:v>
                </c:pt>
                <c:pt idx="1666">
                  <c:v>111</c:v>
                </c:pt>
                <c:pt idx="1667">
                  <c:v>111.61</c:v>
                </c:pt>
                <c:pt idx="1668">
                  <c:v>109.85</c:v>
                </c:pt>
                <c:pt idx="1669">
                  <c:v>109.28</c:v>
                </c:pt>
                <c:pt idx="1670">
                  <c:v>108.47</c:v>
                </c:pt>
                <c:pt idx="1671">
                  <c:v>111.51</c:v>
                </c:pt>
                <c:pt idx="1672">
                  <c:v>111.89</c:v>
                </c:pt>
                <c:pt idx="1673">
                  <c:v>113.58</c:v>
                </c:pt>
                <c:pt idx="1674">
                  <c:v>113.39</c:v>
                </c:pt>
                <c:pt idx="1675">
                  <c:v>113.26</c:v>
                </c:pt>
                <c:pt idx="1676">
                  <c:v>115.73</c:v>
                </c:pt>
                <c:pt idx="1677">
                  <c:v>111.32</c:v>
                </c:pt>
                <c:pt idx="1678">
                  <c:v>109.53</c:v>
                </c:pt>
                <c:pt idx="1679">
                  <c:v>108.85</c:v>
                </c:pt>
                <c:pt idx="1680">
                  <c:v>108</c:v>
                </c:pt>
                <c:pt idx="1681">
                  <c:v>107.59</c:v>
                </c:pt>
                <c:pt idx="1682">
                  <c:v>106.74</c:v>
                </c:pt>
                <c:pt idx="1683">
                  <c:v>108.67</c:v>
                </c:pt>
                <c:pt idx="1684">
                  <c:v>112.37</c:v>
                </c:pt>
                <c:pt idx="1685">
                  <c:v>114.39</c:v>
                </c:pt>
                <c:pt idx="1686">
                  <c:v>117.16</c:v>
                </c:pt>
                <c:pt idx="1687">
                  <c:v>117.79</c:v>
                </c:pt>
                <c:pt idx="1688">
                  <c:v>117.55</c:v>
                </c:pt>
                <c:pt idx="1689">
                  <c:v>121.62</c:v>
                </c:pt>
                <c:pt idx="1690">
                  <c:v>124.48</c:v>
                </c:pt>
                <c:pt idx="1691">
                  <c:v>125.23</c:v>
                </c:pt>
                <c:pt idx="1692">
                  <c:v>125.13</c:v>
                </c:pt>
                <c:pt idx="1693">
                  <c:v>124.53</c:v>
                </c:pt>
                <c:pt idx="1694">
                  <c:v>125.5</c:v>
                </c:pt>
                <c:pt idx="1695">
                  <c:v>125.81</c:v>
                </c:pt>
                <c:pt idx="1696">
                  <c:v>124.91</c:v>
                </c:pt>
                <c:pt idx="1697">
                  <c:v>132.01</c:v>
                </c:pt>
                <c:pt idx="1698">
                  <c:v>132.69999999999999</c:v>
                </c:pt>
                <c:pt idx="1699">
                  <c:v>131.36000000000001</c:v>
                </c:pt>
                <c:pt idx="1700">
                  <c:v>135.33000000000001</c:v>
                </c:pt>
                <c:pt idx="1701">
                  <c:v>134.22</c:v>
                </c:pt>
                <c:pt idx="1702">
                  <c:v>136.1</c:v>
                </c:pt>
                <c:pt idx="1703">
                  <c:v>138.02000000000001</c:v>
                </c:pt>
                <c:pt idx="1704">
                  <c:v>137.91999999999999</c:v>
                </c:pt>
                <c:pt idx="1705">
                  <c:v>140.21</c:v>
                </c:pt>
                <c:pt idx="1706">
                  <c:v>141.37</c:v>
                </c:pt>
                <c:pt idx="1707">
                  <c:v>141.55000000000001</c:v>
                </c:pt>
                <c:pt idx="1708">
                  <c:v>142.85</c:v>
                </c:pt>
                <c:pt idx="1709">
                  <c:v>145.19</c:v>
                </c:pt>
                <c:pt idx="1710">
                  <c:v>145.01</c:v>
                </c:pt>
                <c:pt idx="1711">
                  <c:v>144.76</c:v>
                </c:pt>
                <c:pt idx="1712">
                  <c:v>143.94</c:v>
                </c:pt>
                <c:pt idx="1713">
                  <c:v>143.54</c:v>
                </c:pt>
                <c:pt idx="1714">
                  <c:v>146.29</c:v>
                </c:pt>
                <c:pt idx="1715">
                  <c:v>143.09</c:v>
                </c:pt>
                <c:pt idx="1716">
                  <c:v>144.84</c:v>
                </c:pt>
                <c:pt idx="1717">
                  <c:v>146.02000000000001</c:v>
                </c:pt>
                <c:pt idx="1718">
                  <c:v>145.86000000000001</c:v>
                </c:pt>
                <c:pt idx="1719">
                  <c:v>143.26</c:v>
                </c:pt>
                <c:pt idx="1720">
                  <c:v>141</c:v>
                </c:pt>
                <c:pt idx="1721">
                  <c:v>139.43</c:v>
                </c:pt>
                <c:pt idx="1722">
                  <c:v>149.27000000000001</c:v>
                </c:pt>
                <c:pt idx="1723">
                  <c:v>163.66999999999999</c:v>
                </c:pt>
                <c:pt idx="1724">
                  <c:v>159.82</c:v>
                </c:pt>
                <c:pt idx="1725">
                  <c:v>162</c:v>
                </c:pt>
                <c:pt idx="1726">
                  <c:v>166.75</c:v>
                </c:pt>
                <c:pt idx="1727">
                  <c:v>163.75</c:v>
                </c:pt>
                <c:pt idx="1728">
                  <c:v>164.34</c:v>
                </c:pt>
                <c:pt idx="1729">
                  <c:v>164.31</c:v>
                </c:pt>
                <c:pt idx="1730">
                  <c:v>163.63</c:v>
                </c:pt>
                <c:pt idx="1731">
                  <c:v>164.31</c:v>
                </c:pt>
                <c:pt idx="1732">
                  <c:v>168.25</c:v>
                </c:pt>
                <c:pt idx="1733">
                  <c:v>162.88999999999999</c:v>
                </c:pt>
                <c:pt idx="1734">
                  <c:v>165.02</c:v>
                </c:pt>
                <c:pt idx="1735">
                  <c:v>167.56</c:v>
                </c:pt>
                <c:pt idx="1736">
                  <c:v>174.7</c:v>
                </c:pt>
                <c:pt idx="1737">
                  <c:v>175.64</c:v>
                </c:pt>
                <c:pt idx="1738">
                  <c:v>173.85</c:v>
                </c:pt>
                <c:pt idx="1739">
                  <c:v>175.03</c:v>
                </c:pt>
                <c:pt idx="1740">
                  <c:v>172.34</c:v>
                </c:pt>
                <c:pt idx="1741">
                  <c:v>173</c:v>
                </c:pt>
                <c:pt idx="1742">
                  <c:v>174.73</c:v>
                </c:pt>
                <c:pt idx="1743">
                  <c:v>175.73</c:v>
                </c:pt>
                <c:pt idx="1744">
                  <c:v>177.85</c:v>
                </c:pt>
                <c:pt idx="1745">
                  <c:v>172.47</c:v>
                </c:pt>
                <c:pt idx="1746">
                  <c:v>174.71</c:v>
                </c:pt>
                <c:pt idx="1747">
                  <c:v>178.61</c:v>
                </c:pt>
                <c:pt idx="1748">
                  <c:v>176.41</c:v>
                </c:pt>
                <c:pt idx="1749">
                  <c:v>176.43</c:v>
                </c:pt>
                <c:pt idx="1750">
                  <c:v>178.15</c:v>
                </c:pt>
                <c:pt idx="1751">
                  <c:v>176.32</c:v>
                </c:pt>
                <c:pt idx="1752">
                  <c:v>167.44</c:v>
                </c:pt>
                <c:pt idx="1753">
                  <c:v>169.63</c:v>
                </c:pt>
                <c:pt idx="1754">
                  <c:v>171.03</c:v>
                </c:pt>
                <c:pt idx="1755">
                  <c:v>171.63</c:v>
                </c:pt>
                <c:pt idx="1756">
                  <c:v>174.85</c:v>
                </c:pt>
                <c:pt idx="1757">
                  <c:v>174.37</c:v>
                </c:pt>
                <c:pt idx="1758">
                  <c:v>170.28</c:v>
                </c:pt>
                <c:pt idx="1759">
                  <c:v>166.51</c:v>
                </c:pt>
                <c:pt idx="1760">
                  <c:v>165.16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A-4EE4-8DFC-E7621D0D2BD7}"/>
            </c:ext>
          </c:extLst>
        </c:ser>
        <c:ser>
          <c:idx val="1"/>
          <c:order val="1"/>
          <c:tx>
            <c:strRef>
              <c:f>'Moving Avgs'!$AB$2</c:f>
              <c:strCache>
                <c:ptCount val="1"/>
                <c:pt idx="0">
                  <c:v>MA 200d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'Moving Avgs'!$Z$3:$Z$1763</c:f>
              <c:numCache>
                <c:formatCode>m/d/yyyy</c:formatCode>
                <c:ptCount val="1761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43116</c:v>
                </c:pt>
                <c:pt idx="10">
                  <c:v>43117</c:v>
                </c:pt>
                <c:pt idx="11">
                  <c:v>43118</c:v>
                </c:pt>
                <c:pt idx="12">
                  <c:v>43119</c:v>
                </c:pt>
                <c:pt idx="13">
                  <c:v>43122</c:v>
                </c:pt>
                <c:pt idx="14">
                  <c:v>43123</c:v>
                </c:pt>
                <c:pt idx="15">
                  <c:v>43124</c:v>
                </c:pt>
                <c:pt idx="16">
                  <c:v>43125</c:v>
                </c:pt>
                <c:pt idx="17">
                  <c:v>43126</c:v>
                </c:pt>
                <c:pt idx="18">
                  <c:v>43129</c:v>
                </c:pt>
                <c:pt idx="19">
                  <c:v>43130</c:v>
                </c:pt>
                <c:pt idx="20">
                  <c:v>43131</c:v>
                </c:pt>
                <c:pt idx="21">
                  <c:v>43132</c:v>
                </c:pt>
                <c:pt idx="22">
                  <c:v>43133</c:v>
                </c:pt>
                <c:pt idx="23">
                  <c:v>43136</c:v>
                </c:pt>
                <c:pt idx="24">
                  <c:v>43137</c:v>
                </c:pt>
                <c:pt idx="25">
                  <c:v>43138</c:v>
                </c:pt>
                <c:pt idx="26">
                  <c:v>43139</c:v>
                </c:pt>
                <c:pt idx="27">
                  <c:v>43140</c:v>
                </c:pt>
                <c:pt idx="28">
                  <c:v>43143</c:v>
                </c:pt>
                <c:pt idx="29">
                  <c:v>43144</c:v>
                </c:pt>
                <c:pt idx="30">
                  <c:v>43145</c:v>
                </c:pt>
                <c:pt idx="31">
                  <c:v>43146</c:v>
                </c:pt>
                <c:pt idx="32">
                  <c:v>43147</c:v>
                </c:pt>
                <c:pt idx="33">
                  <c:v>43151</c:v>
                </c:pt>
                <c:pt idx="34">
                  <c:v>43152</c:v>
                </c:pt>
                <c:pt idx="35">
                  <c:v>43153</c:v>
                </c:pt>
                <c:pt idx="36">
                  <c:v>43154</c:v>
                </c:pt>
                <c:pt idx="37">
                  <c:v>43157</c:v>
                </c:pt>
                <c:pt idx="38">
                  <c:v>43158</c:v>
                </c:pt>
                <c:pt idx="39">
                  <c:v>43159</c:v>
                </c:pt>
                <c:pt idx="40">
                  <c:v>43160</c:v>
                </c:pt>
                <c:pt idx="41">
                  <c:v>43161</c:v>
                </c:pt>
                <c:pt idx="42">
                  <c:v>43164</c:v>
                </c:pt>
                <c:pt idx="43">
                  <c:v>43165</c:v>
                </c:pt>
                <c:pt idx="44">
                  <c:v>43166</c:v>
                </c:pt>
                <c:pt idx="45">
                  <c:v>43167</c:v>
                </c:pt>
                <c:pt idx="46">
                  <c:v>43168</c:v>
                </c:pt>
                <c:pt idx="47">
                  <c:v>43171</c:v>
                </c:pt>
                <c:pt idx="48">
                  <c:v>43172</c:v>
                </c:pt>
                <c:pt idx="49">
                  <c:v>43173</c:v>
                </c:pt>
                <c:pt idx="50">
                  <c:v>43174</c:v>
                </c:pt>
                <c:pt idx="51">
                  <c:v>43175</c:v>
                </c:pt>
                <c:pt idx="52">
                  <c:v>43178</c:v>
                </c:pt>
                <c:pt idx="53">
                  <c:v>43179</c:v>
                </c:pt>
                <c:pt idx="54">
                  <c:v>43180</c:v>
                </c:pt>
                <c:pt idx="55">
                  <c:v>43181</c:v>
                </c:pt>
                <c:pt idx="56">
                  <c:v>43182</c:v>
                </c:pt>
                <c:pt idx="57">
                  <c:v>43185</c:v>
                </c:pt>
                <c:pt idx="58">
                  <c:v>43186</c:v>
                </c:pt>
                <c:pt idx="59">
                  <c:v>43187</c:v>
                </c:pt>
                <c:pt idx="60">
                  <c:v>43188</c:v>
                </c:pt>
                <c:pt idx="61">
                  <c:v>43192</c:v>
                </c:pt>
                <c:pt idx="62">
                  <c:v>43193</c:v>
                </c:pt>
                <c:pt idx="63">
                  <c:v>43194</c:v>
                </c:pt>
                <c:pt idx="64">
                  <c:v>43195</c:v>
                </c:pt>
                <c:pt idx="65">
                  <c:v>43196</c:v>
                </c:pt>
                <c:pt idx="66">
                  <c:v>43199</c:v>
                </c:pt>
                <c:pt idx="67">
                  <c:v>43200</c:v>
                </c:pt>
                <c:pt idx="68">
                  <c:v>43201</c:v>
                </c:pt>
                <c:pt idx="69">
                  <c:v>43202</c:v>
                </c:pt>
                <c:pt idx="70">
                  <c:v>43203</c:v>
                </c:pt>
                <c:pt idx="71">
                  <c:v>43206</c:v>
                </c:pt>
                <c:pt idx="72">
                  <c:v>43207</c:v>
                </c:pt>
                <c:pt idx="73">
                  <c:v>43208</c:v>
                </c:pt>
                <c:pt idx="74">
                  <c:v>43209</c:v>
                </c:pt>
                <c:pt idx="75">
                  <c:v>43210</c:v>
                </c:pt>
                <c:pt idx="76">
                  <c:v>43213</c:v>
                </c:pt>
                <c:pt idx="77">
                  <c:v>43214</c:v>
                </c:pt>
                <c:pt idx="78">
                  <c:v>43215</c:v>
                </c:pt>
                <c:pt idx="79">
                  <c:v>43216</c:v>
                </c:pt>
                <c:pt idx="80">
                  <c:v>43217</c:v>
                </c:pt>
                <c:pt idx="81">
                  <c:v>43220</c:v>
                </c:pt>
                <c:pt idx="82">
                  <c:v>43221</c:v>
                </c:pt>
                <c:pt idx="83">
                  <c:v>43222</c:v>
                </c:pt>
                <c:pt idx="84">
                  <c:v>43223</c:v>
                </c:pt>
                <c:pt idx="85">
                  <c:v>43224</c:v>
                </c:pt>
                <c:pt idx="86">
                  <c:v>43227</c:v>
                </c:pt>
                <c:pt idx="87">
                  <c:v>43228</c:v>
                </c:pt>
                <c:pt idx="88">
                  <c:v>43229</c:v>
                </c:pt>
                <c:pt idx="89">
                  <c:v>43230</c:v>
                </c:pt>
                <c:pt idx="90">
                  <c:v>43231</c:v>
                </c:pt>
                <c:pt idx="91">
                  <c:v>43234</c:v>
                </c:pt>
                <c:pt idx="92">
                  <c:v>43235</c:v>
                </c:pt>
                <c:pt idx="93">
                  <c:v>43236</c:v>
                </c:pt>
                <c:pt idx="94">
                  <c:v>43237</c:v>
                </c:pt>
                <c:pt idx="95">
                  <c:v>43238</c:v>
                </c:pt>
                <c:pt idx="96">
                  <c:v>43241</c:v>
                </c:pt>
                <c:pt idx="97">
                  <c:v>43242</c:v>
                </c:pt>
                <c:pt idx="98">
                  <c:v>43243</c:v>
                </c:pt>
                <c:pt idx="99">
                  <c:v>43244</c:v>
                </c:pt>
                <c:pt idx="100">
                  <c:v>43245</c:v>
                </c:pt>
                <c:pt idx="101">
                  <c:v>43249</c:v>
                </c:pt>
                <c:pt idx="102">
                  <c:v>43250</c:v>
                </c:pt>
                <c:pt idx="103">
                  <c:v>43251</c:v>
                </c:pt>
                <c:pt idx="104">
                  <c:v>43252</c:v>
                </c:pt>
                <c:pt idx="105">
                  <c:v>43255</c:v>
                </c:pt>
                <c:pt idx="106">
                  <c:v>43256</c:v>
                </c:pt>
                <c:pt idx="107">
                  <c:v>43257</c:v>
                </c:pt>
                <c:pt idx="108">
                  <c:v>43258</c:v>
                </c:pt>
                <c:pt idx="109">
                  <c:v>43259</c:v>
                </c:pt>
                <c:pt idx="110">
                  <c:v>43262</c:v>
                </c:pt>
                <c:pt idx="111">
                  <c:v>43263</c:v>
                </c:pt>
                <c:pt idx="112">
                  <c:v>43264</c:v>
                </c:pt>
                <c:pt idx="113">
                  <c:v>43265</c:v>
                </c:pt>
                <c:pt idx="114">
                  <c:v>43266</c:v>
                </c:pt>
                <c:pt idx="115">
                  <c:v>43269</c:v>
                </c:pt>
                <c:pt idx="116">
                  <c:v>43270</c:v>
                </c:pt>
                <c:pt idx="117">
                  <c:v>43271</c:v>
                </c:pt>
                <c:pt idx="118">
                  <c:v>43272</c:v>
                </c:pt>
                <c:pt idx="119">
                  <c:v>43273</c:v>
                </c:pt>
                <c:pt idx="120">
                  <c:v>43276</c:v>
                </c:pt>
                <c:pt idx="121">
                  <c:v>43277</c:v>
                </c:pt>
                <c:pt idx="122">
                  <c:v>43278</c:v>
                </c:pt>
                <c:pt idx="123">
                  <c:v>43279</c:v>
                </c:pt>
                <c:pt idx="124">
                  <c:v>43280</c:v>
                </c:pt>
                <c:pt idx="125">
                  <c:v>43283</c:v>
                </c:pt>
                <c:pt idx="126">
                  <c:v>43284</c:v>
                </c:pt>
                <c:pt idx="127">
                  <c:v>43286</c:v>
                </c:pt>
                <c:pt idx="128">
                  <c:v>43287</c:v>
                </c:pt>
                <c:pt idx="129">
                  <c:v>43290</c:v>
                </c:pt>
                <c:pt idx="130">
                  <c:v>43291</c:v>
                </c:pt>
                <c:pt idx="131">
                  <c:v>43292</c:v>
                </c:pt>
                <c:pt idx="132">
                  <c:v>43293</c:v>
                </c:pt>
                <c:pt idx="133">
                  <c:v>43294</c:v>
                </c:pt>
                <c:pt idx="134">
                  <c:v>43297</c:v>
                </c:pt>
                <c:pt idx="135">
                  <c:v>43298</c:v>
                </c:pt>
                <c:pt idx="136">
                  <c:v>43299</c:v>
                </c:pt>
                <c:pt idx="137">
                  <c:v>43300</c:v>
                </c:pt>
                <c:pt idx="138">
                  <c:v>43301</c:v>
                </c:pt>
                <c:pt idx="139">
                  <c:v>43304</c:v>
                </c:pt>
                <c:pt idx="140">
                  <c:v>43305</c:v>
                </c:pt>
                <c:pt idx="141">
                  <c:v>43306</c:v>
                </c:pt>
                <c:pt idx="142">
                  <c:v>43307</c:v>
                </c:pt>
                <c:pt idx="143">
                  <c:v>43308</c:v>
                </c:pt>
                <c:pt idx="144">
                  <c:v>43311</c:v>
                </c:pt>
                <c:pt idx="145">
                  <c:v>43312</c:v>
                </c:pt>
                <c:pt idx="146">
                  <c:v>43313</c:v>
                </c:pt>
                <c:pt idx="147">
                  <c:v>43314</c:v>
                </c:pt>
                <c:pt idx="148">
                  <c:v>43315</c:v>
                </c:pt>
                <c:pt idx="149">
                  <c:v>43318</c:v>
                </c:pt>
                <c:pt idx="150">
                  <c:v>43319</c:v>
                </c:pt>
                <c:pt idx="151">
                  <c:v>43320</c:v>
                </c:pt>
                <c:pt idx="152">
                  <c:v>43321</c:v>
                </c:pt>
                <c:pt idx="153">
                  <c:v>43322</c:v>
                </c:pt>
                <c:pt idx="154">
                  <c:v>43325</c:v>
                </c:pt>
                <c:pt idx="155">
                  <c:v>43326</c:v>
                </c:pt>
                <c:pt idx="156">
                  <c:v>43327</c:v>
                </c:pt>
                <c:pt idx="157">
                  <c:v>43328</c:v>
                </c:pt>
                <c:pt idx="158">
                  <c:v>43329</c:v>
                </c:pt>
                <c:pt idx="159">
                  <c:v>43332</c:v>
                </c:pt>
                <c:pt idx="160">
                  <c:v>43333</c:v>
                </c:pt>
                <c:pt idx="161">
                  <c:v>43334</c:v>
                </c:pt>
                <c:pt idx="162">
                  <c:v>43335</c:v>
                </c:pt>
                <c:pt idx="163">
                  <c:v>43336</c:v>
                </c:pt>
                <c:pt idx="164">
                  <c:v>43339</c:v>
                </c:pt>
                <c:pt idx="165">
                  <c:v>43340</c:v>
                </c:pt>
                <c:pt idx="166">
                  <c:v>43341</c:v>
                </c:pt>
                <c:pt idx="167">
                  <c:v>43342</c:v>
                </c:pt>
                <c:pt idx="168">
                  <c:v>43343</c:v>
                </c:pt>
                <c:pt idx="169">
                  <c:v>43347</c:v>
                </c:pt>
                <c:pt idx="170">
                  <c:v>43348</c:v>
                </c:pt>
                <c:pt idx="171">
                  <c:v>43349</c:v>
                </c:pt>
                <c:pt idx="172">
                  <c:v>43350</c:v>
                </c:pt>
                <c:pt idx="173">
                  <c:v>43353</c:v>
                </c:pt>
                <c:pt idx="174">
                  <c:v>43354</c:v>
                </c:pt>
                <c:pt idx="175">
                  <c:v>43355</c:v>
                </c:pt>
                <c:pt idx="176">
                  <c:v>43356</c:v>
                </c:pt>
                <c:pt idx="177">
                  <c:v>43357</c:v>
                </c:pt>
                <c:pt idx="178">
                  <c:v>43360</c:v>
                </c:pt>
                <c:pt idx="179">
                  <c:v>43361</c:v>
                </c:pt>
                <c:pt idx="180">
                  <c:v>43362</c:v>
                </c:pt>
                <c:pt idx="181">
                  <c:v>43363</c:v>
                </c:pt>
                <c:pt idx="182">
                  <c:v>43364</c:v>
                </c:pt>
                <c:pt idx="183">
                  <c:v>43367</c:v>
                </c:pt>
                <c:pt idx="184">
                  <c:v>43368</c:v>
                </c:pt>
                <c:pt idx="185">
                  <c:v>43369</c:v>
                </c:pt>
                <c:pt idx="186">
                  <c:v>43370</c:v>
                </c:pt>
                <c:pt idx="187">
                  <c:v>43371</c:v>
                </c:pt>
                <c:pt idx="188">
                  <c:v>43374</c:v>
                </c:pt>
                <c:pt idx="189">
                  <c:v>43375</c:v>
                </c:pt>
                <c:pt idx="190">
                  <c:v>43376</c:v>
                </c:pt>
                <c:pt idx="191">
                  <c:v>43377</c:v>
                </c:pt>
                <c:pt idx="192">
                  <c:v>43378</c:v>
                </c:pt>
                <c:pt idx="193">
                  <c:v>43381</c:v>
                </c:pt>
                <c:pt idx="194">
                  <c:v>43382</c:v>
                </c:pt>
                <c:pt idx="195">
                  <c:v>43383</c:v>
                </c:pt>
                <c:pt idx="196">
                  <c:v>43384</c:v>
                </c:pt>
                <c:pt idx="197">
                  <c:v>43385</c:v>
                </c:pt>
                <c:pt idx="198">
                  <c:v>43388</c:v>
                </c:pt>
                <c:pt idx="199">
                  <c:v>43389</c:v>
                </c:pt>
                <c:pt idx="200">
                  <c:v>43390</c:v>
                </c:pt>
                <c:pt idx="201">
                  <c:v>43391</c:v>
                </c:pt>
                <c:pt idx="202">
                  <c:v>43392</c:v>
                </c:pt>
                <c:pt idx="203">
                  <c:v>43395</c:v>
                </c:pt>
                <c:pt idx="204">
                  <c:v>43396</c:v>
                </c:pt>
                <c:pt idx="205">
                  <c:v>43397</c:v>
                </c:pt>
                <c:pt idx="206">
                  <c:v>43398</c:v>
                </c:pt>
                <c:pt idx="207">
                  <c:v>43399</c:v>
                </c:pt>
                <c:pt idx="208">
                  <c:v>43402</c:v>
                </c:pt>
                <c:pt idx="209">
                  <c:v>43403</c:v>
                </c:pt>
                <c:pt idx="210">
                  <c:v>43404</c:v>
                </c:pt>
                <c:pt idx="211">
                  <c:v>43405</c:v>
                </c:pt>
                <c:pt idx="212">
                  <c:v>43406</c:v>
                </c:pt>
                <c:pt idx="213">
                  <c:v>43409</c:v>
                </c:pt>
                <c:pt idx="214">
                  <c:v>43410</c:v>
                </c:pt>
                <c:pt idx="215">
                  <c:v>43411</c:v>
                </c:pt>
                <c:pt idx="216">
                  <c:v>43412</c:v>
                </c:pt>
                <c:pt idx="217">
                  <c:v>43413</c:v>
                </c:pt>
                <c:pt idx="218">
                  <c:v>43416</c:v>
                </c:pt>
                <c:pt idx="219">
                  <c:v>43417</c:v>
                </c:pt>
                <c:pt idx="220">
                  <c:v>43418</c:v>
                </c:pt>
                <c:pt idx="221">
                  <c:v>43419</c:v>
                </c:pt>
                <c:pt idx="222">
                  <c:v>43420</c:v>
                </c:pt>
                <c:pt idx="223">
                  <c:v>43423</c:v>
                </c:pt>
                <c:pt idx="224">
                  <c:v>43424</c:v>
                </c:pt>
                <c:pt idx="225">
                  <c:v>43425</c:v>
                </c:pt>
                <c:pt idx="226">
                  <c:v>43427</c:v>
                </c:pt>
                <c:pt idx="227">
                  <c:v>43430</c:v>
                </c:pt>
                <c:pt idx="228">
                  <c:v>43431</c:v>
                </c:pt>
                <c:pt idx="229">
                  <c:v>43432</c:v>
                </c:pt>
                <c:pt idx="230">
                  <c:v>43433</c:v>
                </c:pt>
                <c:pt idx="231">
                  <c:v>43434</c:v>
                </c:pt>
                <c:pt idx="232">
                  <c:v>43437</c:v>
                </c:pt>
                <c:pt idx="233">
                  <c:v>43438</c:v>
                </c:pt>
                <c:pt idx="234">
                  <c:v>43440</c:v>
                </c:pt>
                <c:pt idx="235">
                  <c:v>43441</c:v>
                </c:pt>
                <c:pt idx="236">
                  <c:v>43444</c:v>
                </c:pt>
                <c:pt idx="237">
                  <c:v>43445</c:v>
                </c:pt>
                <c:pt idx="238">
                  <c:v>43446</c:v>
                </c:pt>
                <c:pt idx="239">
                  <c:v>43447</c:v>
                </c:pt>
                <c:pt idx="240">
                  <c:v>43448</c:v>
                </c:pt>
                <c:pt idx="241">
                  <c:v>43451</c:v>
                </c:pt>
                <c:pt idx="242">
                  <c:v>43452</c:v>
                </c:pt>
                <c:pt idx="243">
                  <c:v>43453</c:v>
                </c:pt>
                <c:pt idx="244">
                  <c:v>43454</c:v>
                </c:pt>
                <c:pt idx="245">
                  <c:v>43455</c:v>
                </c:pt>
                <c:pt idx="246">
                  <c:v>43458</c:v>
                </c:pt>
                <c:pt idx="247">
                  <c:v>43460</c:v>
                </c:pt>
                <c:pt idx="248">
                  <c:v>43461</c:v>
                </c:pt>
                <c:pt idx="249">
                  <c:v>43462</c:v>
                </c:pt>
                <c:pt idx="250">
                  <c:v>43465</c:v>
                </c:pt>
                <c:pt idx="251">
                  <c:v>43467</c:v>
                </c:pt>
                <c:pt idx="252">
                  <c:v>43468</c:v>
                </c:pt>
                <c:pt idx="253">
                  <c:v>43469</c:v>
                </c:pt>
                <c:pt idx="254">
                  <c:v>43472</c:v>
                </c:pt>
                <c:pt idx="255">
                  <c:v>43473</c:v>
                </c:pt>
                <c:pt idx="256">
                  <c:v>43474</c:v>
                </c:pt>
                <c:pt idx="257">
                  <c:v>43475</c:v>
                </c:pt>
                <c:pt idx="258">
                  <c:v>43476</c:v>
                </c:pt>
                <c:pt idx="259">
                  <c:v>43479</c:v>
                </c:pt>
                <c:pt idx="260">
                  <c:v>43480</c:v>
                </c:pt>
                <c:pt idx="261">
                  <c:v>43481</c:v>
                </c:pt>
                <c:pt idx="262">
                  <c:v>43482</c:v>
                </c:pt>
                <c:pt idx="263">
                  <c:v>43483</c:v>
                </c:pt>
                <c:pt idx="264">
                  <c:v>43487</c:v>
                </c:pt>
                <c:pt idx="265">
                  <c:v>43488</c:v>
                </c:pt>
                <c:pt idx="266">
                  <c:v>43489</c:v>
                </c:pt>
                <c:pt idx="267">
                  <c:v>43490</c:v>
                </c:pt>
                <c:pt idx="268">
                  <c:v>43493</c:v>
                </c:pt>
                <c:pt idx="269">
                  <c:v>43494</c:v>
                </c:pt>
                <c:pt idx="270">
                  <c:v>43495</c:v>
                </c:pt>
                <c:pt idx="271">
                  <c:v>43496</c:v>
                </c:pt>
                <c:pt idx="272">
                  <c:v>43497</c:v>
                </c:pt>
                <c:pt idx="273">
                  <c:v>43500</c:v>
                </c:pt>
                <c:pt idx="274">
                  <c:v>43501</c:v>
                </c:pt>
                <c:pt idx="275">
                  <c:v>43502</c:v>
                </c:pt>
                <c:pt idx="276">
                  <c:v>43503</c:v>
                </c:pt>
                <c:pt idx="277">
                  <c:v>43504</c:v>
                </c:pt>
                <c:pt idx="278">
                  <c:v>43507</c:v>
                </c:pt>
                <c:pt idx="279">
                  <c:v>43508</c:v>
                </c:pt>
                <c:pt idx="280">
                  <c:v>43509</c:v>
                </c:pt>
                <c:pt idx="281">
                  <c:v>43510</c:v>
                </c:pt>
                <c:pt idx="282">
                  <c:v>43511</c:v>
                </c:pt>
                <c:pt idx="283">
                  <c:v>43515</c:v>
                </c:pt>
                <c:pt idx="284">
                  <c:v>43516</c:v>
                </c:pt>
                <c:pt idx="285">
                  <c:v>43517</c:v>
                </c:pt>
                <c:pt idx="286">
                  <c:v>43518</c:v>
                </c:pt>
                <c:pt idx="287">
                  <c:v>43521</c:v>
                </c:pt>
                <c:pt idx="288">
                  <c:v>43522</c:v>
                </c:pt>
                <c:pt idx="289">
                  <c:v>43523</c:v>
                </c:pt>
                <c:pt idx="290">
                  <c:v>43524</c:v>
                </c:pt>
                <c:pt idx="291">
                  <c:v>43525</c:v>
                </c:pt>
                <c:pt idx="292">
                  <c:v>43528</c:v>
                </c:pt>
                <c:pt idx="293">
                  <c:v>43529</c:v>
                </c:pt>
                <c:pt idx="294">
                  <c:v>43530</c:v>
                </c:pt>
                <c:pt idx="295">
                  <c:v>43531</c:v>
                </c:pt>
                <c:pt idx="296">
                  <c:v>43532</c:v>
                </c:pt>
                <c:pt idx="297">
                  <c:v>43535</c:v>
                </c:pt>
                <c:pt idx="298">
                  <c:v>43536</c:v>
                </c:pt>
                <c:pt idx="299">
                  <c:v>43537</c:v>
                </c:pt>
                <c:pt idx="300">
                  <c:v>43538</c:v>
                </c:pt>
                <c:pt idx="301">
                  <c:v>43539</c:v>
                </c:pt>
                <c:pt idx="302">
                  <c:v>43542</c:v>
                </c:pt>
                <c:pt idx="303">
                  <c:v>43543</c:v>
                </c:pt>
                <c:pt idx="304">
                  <c:v>43544</c:v>
                </c:pt>
                <c:pt idx="305">
                  <c:v>43545</c:v>
                </c:pt>
                <c:pt idx="306">
                  <c:v>43546</c:v>
                </c:pt>
                <c:pt idx="307">
                  <c:v>43549</c:v>
                </c:pt>
                <c:pt idx="308">
                  <c:v>43550</c:v>
                </c:pt>
                <c:pt idx="309">
                  <c:v>43551</c:v>
                </c:pt>
                <c:pt idx="310">
                  <c:v>43552</c:v>
                </c:pt>
                <c:pt idx="311">
                  <c:v>43553</c:v>
                </c:pt>
                <c:pt idx="312">
                  <c:v>43556</c:v>
                </c:pt>
                <c:pt idx="313">
                  <c:v>43557</c:v>
                </c:pt>
                <c:pt idx="314">
                  <c:v>43558</c:v>
                </c:pt>
                <c:pt idx="315">
                  <c:v>43559</c:v>
                </c:pt>
                <c:pt idx="316">
                  <c:v>43560</c:v>
                </c:pt>
                <c:pt idx="317">
                  <c:v>43563</c:v>
                </c:pt>
                <c:pt idx="318">
                  <c:v>43564</c:v>
                </c:pt>
                <c:pt idx="319">
                  <c:v>43565</c:v>
                </c:pt>
                <c:pt idx="320">
                  <c:v>43566</c:v>
                </c:pt>
                <c:pt idx="321">
                  <c:v>43567</c:v>
                </c:pt>
                <c:pt idx="322">
                  <c:v>43570</c:v>
                </c:pt>
                <c:pt idx="323">
                  <c:v>43571</c:v>
                </c:pt>
                <c:pt idx="324">
                  <c:v>43572</c:v>
                </c:pt>
                <c:pt idx="325">
                  <c:v>43573</c:v>
                </c:pt>
                <c:pt idx="326">
                  <c:v>43577</c:v>
                </c:pt>
                <c:pt idx="327">
                  <c:v>43578</c:v>
                </c:pt>
                <c:pt idx="328">
                  <c:v>43579</c:v>
                </c:pt>
                <c:pt idx="329">
                  <c:v>43580</c:v>
                </c:pt>
                <c:pt idx="330">
                  <c:v>43581</c:v>
                </c:pt>
                <c:pt idx="331">
                  <c:v>43584</c:v>
                </c:pt>
                <c:pt idx="332">
                  <c:v>43585</c:v>
                </c:pt>
                <c:pt idx="333">
                  <c:v>43586</c:v>
                </c:pt>
                <c:pt idx="334">
                  <c:v>43587</c:v>
                </c:pt>
                <c:pt idx="335">
                  <c:v>43588</c:v>
                </c:pt>
                <c:pt idx="336">
                  <c:v>43591</c:v>
                </c:pt>
                <c:pt idx="337">
                  <c:v>43592</c:v>
                </c:pt>
                <c:pt idx="338">
                  <c:v>43593</c:v>
                </c:pt>
                <c:pt idx="339">
                  <c:v>43594</c:v>
                </c:pt>
                <c:pt idx="340">
                  <c:v>43595</c:v>
                </c:pt>
                <c:pt idx="341">
                  <c:v>43598</c:v>
                </c:pt>
                <c:pt idx="342">
                  <c:v>43599</c:v>
                </c:pt>
                <c:pt idx="343">
                  <c:v>43600</c:v>
                </c:pt>
                <c:pt idx="344">
                  <c:v>43601</c:v>
                </c:pt>
                <c:pt idx="345">
                  <c:v>43602</c:v>
                </c:pt>
                <c:pt idx="346">
                  <c:v>43605</c:v>
                </c:pt>
                <c:pt idx="347">
                  <c:v>43606</c:v>
                </c:pt>
                <c:pt idx="348">
                  <c:v>43607</c:v>
                </c:pt>
                <c:pt idx="349">
                  <c:v>43608</c:v>
                </c:pt>
                <c:pt idx="350">
                  <c:v>43609</c:v>
                </c:pt>
                <c:pt idx="351">
                  <c:v>43613</c:v>
                </c:pt>
                <c:pt idx="352">
                  <c:v>43614</c:v>
                </c:pt>
                <c:pt idx="353">
                  <c:v>43615</c:v>
                </c:pt>
                <c:pt idx="354">
                  <c:v>43616</c:v>
                </c:pt>
                <c:pt idx="355">
                  <c:v>43619</c:v>
                </c:pt>
                <c:pt idx="356">
                  <c:v>43620</c:v>
                </c:pt>
                <c:pt idx="357">
                  <c:v>43621</c:v>
                </c:pt>
                <c:pt idx="358">
                  <c:v>43622</c:v>
                </c:pt>
                <c:pt idx="359">
                  <c:v>43623</c:v>
                </c:pt>
                <c:pt idx="360">
                  <c:v>43626</c:v>
                </c:pt>
                <c:pt idx="361">
                  <c:v>43627</c:v>
                </c:pt>
                <c:pt idx="362">
                  <c:v>43628</c:v>
                </c:pt>
                <c:pt idx="363">
                  <c:v>43629</c:v>
                </c:pt>
                <c:pt idx="364">
                  <c:v>43630</c:v>
                </c:pt>
                <c:pt idx="365">
                  <c:v>43633</c:v>
                </c:pt>
                <c:pt idx="366">
                  <c:v>43634</c:v>
                </c:pt>
                <c:pt idx="367">
                  <c:v>43635</c:v>
                </c:pt>
                <c:pt idx="368">
                  <c:v>43636</c:v>
                </c:pt>
                <c:pt idx="369">
                  <c:v>43637</c:v>
                </c:pt>
                <c:pt idx="370">
                  <c:v>43640</c:v>
                </c:pt>
                <c:pt idx="371">
                  <c:v>43641</c:v>
                </c:pt>
                <c:pt idx="372">
                  <c:v>43642</c:v>
                </c:pt>
                <c:pt idx="373">
                  <c:v>43643</c:v>
                </c:pt>
                <c:pt idx="374">
                  <c:v>43644</c:v>
                </c:pt>
                <c:pt idx="375">
                  <c:v>43647</c:v>
                </c:pt>
                <c:pt idx="376">
                  <c:v>43648</c:v>
                </c:pt>
                <c:pt idx="377">
                  <c:v>43649</c:v>
                </c:pt>
                <c:pt idx="378">
                  <c:v>43651</c:v>
                </c:pt>
                <c:pt idx="379">
                  <c:v>43654</c:v>
                </c:pt>
                <c:pt idx="380">
                  <c:v>43655</c:v>
                </c:pt>
                <c:pt idx="381">
                  <c:v>43656</c:v>
                </c:pt>
                <c:pt idx="382">
                  <c:v>43657</c:v>
                </c:pt>
                <c:pt idx="383">
                  <c:v>43658</c:v>
                </c:pt>
                <c:pt idx="384">
                  <c:v>43661</c:v>
                </c:pt>
                <c:pt idx="385">
                  <c:v>43662</c:v>
                </c:pt>
                <c:pt idx="386">
                  <c:v>43663</c:v>
                </c:pt>
                <c:pt idx="387">
                  <c:v>43664</c:v>
                </c:pt>
                <c:pt idx="388">
                  <c:v>43665</c:v>
                </c:pt>
                <c:pt idx="389">
                  <c:v>43668</c:v>
                </c:pt>
                <c:pt idx="390">
                  <c:v>43669</c:v>
                </c:pt>
                <c:pt idx="391">
                  <c:v>43670</c:v>
                </c:pt>
                <c:pt idx="392">
                  <c:v>43671</c:v>
                </c:pt>
                <c:pt idx="393">
                  <c:v>43672</c:v>
                </c:pt>
                <c:pt idx="394">
                  <c:v>43675</c:v>
                </c:pt>
                <c:pt idx="395">
                  <c:v>43676</c:v>
                </c:pt>
                <c:pt idx="396">
                  <c:v>43677</c:v>
                </c:pt>
                <c:pt idx="397">
                  <c:v>43678</c:v>
                </c:pt>
                <c:pt idx="398">
                  <c:v>43679</c:v>
                </c:pt>
                <c:pt idx="399">
                  <c:v>43682</c:v>
                </c:pt>
                <c:pt idx="400">
                  <c:v>43683</c:v>
                </c:pt>
                <c:pt idx="401">
                  <c:v>43684</c:v>
                </c:pt>
                <c:pt idx="402">
                  <c:v>43685</c:v>
                </c:pt>
                <c:pt idx="403">
                  <c:v>43686</c:v>
                </c:pt>
                <c:pt idx="404">
                  <c:v>43689</c:v>
                </c:pt>
                <c:pt idx="405">
                  <c:v>43690</c:v>
                </c:pt>
                <c:pt idx="406">
                  <c:v>43691</c:v>
                </c:pt>
                <c:pt idx="407">
                  <c:v>43692</c:v>
                </c:pt>
                <c:pt idx="408">
                  <c:v>43693</c:v>
                </c:pt>
                <c:pt idx="409">
                  <c:v>43696</c:v>
                </c:pt>
                <c:pt idx="410">
                  <c:v>43697</c:v>
                </c:pt>
                <c:pt idx="411">
                  <c:v>43698</c:v>
                </c:pt>
                <c:pt idx="412">
                  <c:v>43699</c:v>
                </c:pt>
                <c:pt idx="413">
                  <c:v>43700</c:v>
                </c:pt>
                <c:pt idx="414">
                  <c:v>43703</c:v>
                </c:pt>
                <c:pt idx="415">
                  <c:v>43704</c:v>
                </c:pt>
                <c:pt idx="416">
                  <c:v>43705</c:v>
                </c:pt>
                <c:pt idx="417">
                  <c:v>43706</c:v>
                </c:pt>
                <c:pt idx="418">
                  <c:v>43707</c:v>
                </c:pt>
                <c:pt idx="419">
                  <c:v>43711</c:v>
                </c:pt>
                <c:pt idx="420">
                  <c:v>43712</c:v>
                </c:pt>
                <c:pt idx="421">
                  <c:v>43713</c:v>
                </c:pt>
                <c:pt idx="422">
                  <c:v>43714</c:v>
                </c:pt>
                <c:pt idx="423">
                  <c:v>43717</c:v>
                </c:pt>
                <c:pt idx="424">
                  <c:v>43718</c:v>
                </c:pt>
                <c:pt idx="425">
                  <c:v>43719</c:v>
                </c:pt>
                <c:pt idx="426">
                  <c:v>43720</c:v>
                </c:pt>
                <c:pt idx="427">
                  <c:v>43721</c:v>
                </c:pt>
                <c:pt idx="428">
                  <c:v>43724</c:v>
                </c:pt>
                <c:pt idx="429">
                  <c:v>43725</c:v>
                </c:pt>
                <c:pt idx="430">
                  <c:v>43726</c:v>
                </c:pt>
                <c:pt idx="431">
                  <c:v>43727</c:v>
                </c:pt>
                <c:pt idx="432">
                  <c:v>43728</c:v>
                </c:pt>
                <c:pt idx="433">
                  <c:v>43731</c:v>
                </c:pt>
                <c:pt idx="434">
                  <c:v>43732</c:v>
                </c:pt>
                <c:pt idx="435">
                  <c:v>43733</c:v>
                </c:pt>
                <c:pt idx="436">
                  <c:v>43734</c:v>
                </c:pt>
                <c:pt idx="437">
                  <c:v>43735</c:v>
                </c:pt>
                <c:pt idx="438">
                  <c:v>43738</c:v>
                </c:pt>
                <c:pt idx="439">
                  <c:v>43739</c:v>
                </c:pt>
                <c:pt idx="440">
                  <c:v>43740</c:v>
                </c:pt>
                <c:pt idx="441">
                  <c:v>43741</c:v>
                </c:pt>
                <c:pt idx="442">
                  <c:v>43742</c:v>
                </c:pt>
                <c:pt idx="443">
                  <c:v>43745</c:v>
                </c:pt>
                <c:pt idx="444">
                  <c:v>43746</c:v>
                </c:pt>
                <c:pt idx="445">
                  <c:v>43747</c:v>
                </c:pt>
                <c:pt idx="446">
                  <c:v>43748</c:v>
                </c:pt>
                <c:pt idx="447">
                  <c:v>43749</c:v>
                </c:pt>
                <c:pt idx="448">
                  <c:v>43752</c:v>
                </c:pt>
                <c:pt idx="449">
                  <c:v>43753</c:v>
                </c:pt>
                <c:pt idx="450">
                  <c:v>43754</c:v>
                </c:pt>
                <c:pt idx="451">
                  <c:v>43755</c:v>
                </c:pt>
                <c:pt idx="452">
                  <c:v>43756</c:v>
                </c:pt>
                <c:pt idx="453">
                  <c:v>43759</c:v>
                </c:pt>
                <c:pt idx="454">
                  <c:v>43760</c:v>
                </c:pt>
                <c:pt idx="455">
                  <c:v>43761</c:v>
                </c:pt>
                <c:pt idx="456">
                  <c:v>43762</c:v>
                </c:pt>
                <c:pt idx="457">
                  <c:v>43763</c:v>
                </c:pt>
                <c:pt idx="458">
                  <c:v>43766</c:v>
                </c:pt>
                <c:pt idx="459">
                  <c:v>43767</c:v>
                </c:pt>
                <c:pt idx="460">
                  <c:v>43768</c:v>
                </c:pt>
                <c:pt idx="461">
                  <c:v>43769</c:v>
                </c:pt>
                <c:pt idx="462">
                  <c:v>43770</c:v>
                </c:pt>
                <c:pt idx="463">
                  <c:v>43773</c:v>
                </c:pt>
                <c:pt idx="464">
                  <c:v>43774</c:v>
                </c:pt>
                <c:pt idx="465">
                  <c:v>43775</c:v>
                </c:pt>
                <c:pt idx="466">
                  <c:v>43776</c:v>
                </c:pt>
                <c:pt idx="467">
                  <c:v>43777</c:v>
                </c:pt>
                <c:pt idx="468">
                  <c:v>43780</c:v>
                </c:pt>
                <c:pt idx="469">
                  <c:v>43781</c:v>
                </c:pt>
                <c:pt idx="470">
                  <c:v>43782</c:v>
                </c:pt>
                <c:pt idx="471">
                  <c:v>43783</c:v>
                </c:pt>
                <c:pt idx="472">
                  <c:v>43784</c:v>
                </c:pt>
                <c:pt idx="473">
                  <c:v>43787</c:v>
                </c:pt>
                <c:pt idx="474">
                  <c:v>43788</c:v>
                </c:pt>
                <c:pt idx="475">
                  <c:v>43789</c:v>
                </c:pt>
                <c:pt idx="476">
                  <c:v>43790</c:v>
                </c:pt>
                <c:pt idx="477">
                  <c:v>43791</c:v>
                </c:pt>
                <c:pt idx="478">
                  <c:v>43794</c:v>
                </c:pt>
                <c:pt idx="479">
                  <c:v>43795</c:v>
                </c:pt>
                <c:pt idx="480">
                  <c:v>43796</c:v>
                </c:pt>
                <c:pt idx="481">
                  <c:v>43798</c:v>
                </c:pt>
                <c:pt idx="482">
                  <c:v>43801</c:v>
                </c:pt>
                <c:pt idx="483">
                  <c:v>43802</c:v>
                </c:pt>
                <c:pt idx="484">
                  <c:v>43803</c:v>
                </c:pt>
                <c:pt idx="485">
                  <c:v>43804</c:v>
                </c:pt>
                <c:pt idx="486">
                  <c:v>43805</c:v>
                </c:pt>
                <c:pt idx="487">
                  <c:v>43808</c:v>
                </c:pt>
                <c:pt idx="488">
                  <c:v>43809</c:v>
                </c:pt>
                <c:pt idx="489">
                  <c:v>43810</c:v>
                </c:pt>
                <c:pt idx="490">
                  <c:v>43811</c:v>
                </c:pt>
                <c:pt idx="491">
                  <c:v>43812</c:v>
                </c:pt>
                <c:pt idx="492">
                  <c:v>43815</c:v>
                </c:pt>
                <c:pt idx="493">
                  <c:v>43816</c:v>
                </c:pt>
                <c:pt idx="494">
                  <c:v>43817</c:v>
                </c:pt>
                <c:pt idx="495">
                  <c:v>43818</c:v>
                </c:pt>
                <c:pt idx="496">
                  <c:v>43819</c:v>
                </c:pt>
                <c:pt idx="497">
                  <c:v>43822</c:v>
                </c:pt>
                <c:pt idx="498">
                  <c:v>43823</c:v>
                </c:pt>
                <c:pt idx="499">
                  <c:v>43825</c:v>
                </c:pt>
                <c:pt idx="500">
                  <c:v>43826</c:v>
                </c:pt>
                <c:pt idx="501">
                  <c:v>43829</c:v>
                </c:pt>
                <c:pt idx="502">
                  <c:v>43830</c:v>
                </c:pt>
                <c:pt idx="503">
                  <c:v>43832</c:v>
                </c:pt>
                <c:pt idx="504">
                  <c:v>43833</c:v>
                </c:pt>
                <c:pt idx="505">
                  <c:v>43836</c:v>
                </c:pt>
                <c:pt idx="506">
                  <c:v>43837</c:v>
                </c:pt>
                <c:pt idx="507">
                  <c:v>43838</c:v>
                </c:pt>
                <c:pt idx="508">
                  <c:v>43839</c:v>
                </c:pt>
                <c:pt idx="509">
                  <c:v>43840</c:v>
                </c:pt>
                <c:pt idx="510">
                  <c:v>43843</c:v>
                </c:pt>
                <c:pt idx="511">
                  <c:v>43844</c:v>
                </c:pt>
                <c:pt idx="512">
                  <c:v>43845</c:v>
                </c:pt>
                <c:pt idx="513">
                  <c:v>43846</c:v>
                </c:pt>
                <c:pt idx="514">
                  <c:v>43847</c:v>
                </c:pt>
                <c:pt idx="515">
                  <c:v>43851</c:v>
                </c:pt>
                <c:pt idx="516">
                  <c:v>43852</c:v>
                </c:pt>
                <c:pt idx="517">
                  <c:v>43853</c:v>
                </c:pt>
                <c:pt idx="518">
                  <c:v>43854</c:v>
                </c:pt>
                <c:pt idx="519">
                  <c:v>43857</c:v>
                </c:pt>
                <c:pt idx="520">
                  <c:v>43858</c:v>
                </c:pt>
                <c:pt idx="521">
                  <c:v>43859</c:v>
                </c:pt>
                <c:pt idx="522">
                  <c:v>43860</c:v>
                </c:pt>
                <c:pt idx="523">
                  <c:v>43861</c:v>
                </c:pt>
                <c:pt idx="524">
                  <c:v>43864</c:v>
                </c:pt>
                <c:pt idx="525">
                  <c:v>43865</c:v>
                </c:pt>
                <c:pt idx="526">
                  <c:v>43866</c:v>
                </c:pt>
                <c:pt idx="527">
                  <c:v>43867</c:v>
                </c:pt>
                <c:pt idx="528">
                  <c:v>43868</c:v>
                </c:pt>
                <c:pt idx="529">
                  <c:v>43871</c:v>
                </c:pt>
                <c:pt idx="530">
                  <c:v>43872</c:v>
                </c:pt>
                <c:pt idx="531">
                  <c:v>43873</c:v>
                </c:pt>
                <c:pt idx="532">
                  <c:v>43874</c:v>
                </c:pt>
                <c:pt idx="533">
                  <c:v>43875</c:v>
                </c:pt>
                <c:pt idx="534">
                  <c:v>43879</c:v>
                </c:pt>
                <c:pt idx="535">
                  <c:v>43880</c:v>
                </c:pt>
                <c:pt idx="536">
                  <c:v>43881</c:v>
                </c:pt>
                <c:pt idx="537">
                  <c:v>43882</c:v>
                </c:pt>
                <c:pt idx="538">
                  <c:v>43885</c:v>
                </c:pt>
                <c:pt idx="539">
                  <c:v>43886</c:v>
                </c:pt>
                <c:pt idx="540">
                  <c:v>43887</c:v>
                </c:pt>
                <c:pt idx="541">
                  <c:v>43888</c:v>
                </c:pt>
                <c:pt idx="542">
                  <c:v>43889</c:v>
                </c:pt>
                <c:pt idx="543">
                  <c:v>43892</c:v>
                </c:pt>
                <c:pt idx="544">
                  <c:v>43893</c:v>
                </c:pt>
                <c:pt idx="545">
                  <c:v>43894</c:v>
                </c:pt>
                <c:pt idx="546">
                  <c:v>43895</c:v>
                </c:pt>
                <c:pt idx="547">
                  <c:v>43896</c:v>
                </c:pt>
                <c:pt idx="548">
                  <c:v>43899</c:v>
                </c:pt>
                <c:pt idx="549">
                  <c:v>43900</c:v>
                </c:pt>
                <c:pt idx="550">
                  <c:v>43901</c:v>
                </c:pt>
                <c:pt idx="551">
                  <c:v>43902</c:v>
                </c:pt>
                <c:pt idx="552">
                  <c:v>43903</c:v>
                </c:pt>
                <c:pt idx="553">
                  <c:v>43906</c:v>
                </c:pt>
                <c:pt idx="554">
                  <c:v>43907</c:v>
                </c:pt>
                <c:pt idx="555">
                  <c:v>43908</c:v>
                </c:pt>
                <c:pt idx="556">
                  <c:v>43909</c:v>
                </c:pt>
                <c:pt idx="557">
                  <c:v>43910</c:v>
                </c:pt>
                <c:pt idx="558">
                  <c:v>43913</c:v>
                </c:pt>
                <c:pt idx="559">
                  <c:v>43914</c:v>
                </c:pt>
                <c:pt idx="560">
                  <c:v>43915</c:v>
                </c:pt>
                <c:pt idx="561">
                  <c:v>43916</c:v>
                </c:pt>
                <c:pt idx="562">
                  <c:v>43917</c:v>
                </c:pt>
                <c:pt idx="563">
                  <c:v>43920</c:v>
                </c:pt>
                <c:pt idx="564">
                  <c:v>43921</c:v>
                </c:pt>
                <c:pt idx="565">
                  <c:v>43922</c:v>
                </c:pt>
                <c:pt idx="566">
                  <c:v>43923</c:v>
                </c:pt>
                <c:pt idx="567">
                  <c:v>43924</c:v>
                </c:pt>
                <c:pt idx="568">
                  <c:v>43927</c:v>
                </c:pt>
                <c:pt idx="569">
                  <c:v>43928</c:v>
                </c:pt>
                <c:pt idx="570">
                  <c:v>43929</c:v>
                </c:pt>
                <c:pt idx="571">
                  <c:v>43930</c:v>
                </c:pt>
                <c:pt idx="572">
                  <c:v>43934</c:v>
                </c:pt>
                <c:pt idx="573">
                  <c:v>43935</c:v>
                </c:pt>
                <c:pt idx="574">
                  <c:v>43936</c:v>
                </c:pt>
                <c:pt idx="575">
                  <c:v>43937</c:v>
                </c:pt>
                <c:pt idx="576">
                  <c:v>43938</c:v>
                </c:pt>
                <c:pt idx="577">
                  <c:v>43941</c:v>
                </c:pt>
                <c:pt idx="578">
                  <c:v>43942</c:v>
                </c:pt>
                <c:pt idx="579">
                  <c:v>43943</c:v>
                </c:pt>
                <c:pt idx="580">
                  <c:v>43944</c:v>
                </c:pt>
                <c:pt idx="581">
                  <c:v>43945</c:v>
                </c:pt>
                <c:pt idx="582">
                  <c:v>43948</c:v>
                </c:pt>
                <c:pt idx="583">
                  <c:v>43949</c:v>
                </c:pt>
                <c:pt idx="584">
                  <c:v>43950</c:v>
                </c:pt>
                <c:pt idx="585">
                  <c:v>43951</c:v>
                </c:pt>
                <c:pt idx="586">
                  <c:v>43952</c:v>
                </c:pt>
                <c:pt idx="587">
                  <c:v>43955</c:v>
                </c:pt>
                <c:pt idx="588">
                  <c:v>43956</c:v>
                </c:pt>
                <c:pt idx="589">
                  <c:v>43957</c:v>
                </c:pt>
                <c:pt idx="590">
                  <c:v>43958</c:v>
                </c:pt>
                <c:pt idx="591">
                  <c:v>43959</c:v>
                </c:pt>
                <c:pt idx="592">
                  <c:v>43962</c:v>
                </c:pt>
                <c:pt idx="593">
                  <c:v>43963</c:v>
                </c:pt>
                <c:pt idx="594">
                  <c:v>43964</c:v>
                </c:pt>
                <c:pt idx="595">
                  <c:v>43965</c:v>
                </c:pt>
                <c:pt idx="596">
                  <c:v>43966</c:v>
                </c:pt>
                <c:pt idx="597">
                  <c:v>43969</c:v>
                </c:pt>
                <c:pt idx="598">
                  <c:v>43970</c:v>
                </c:pt>
                <c:pt idx="599">
                  <c:v>43971</c:v>
                </c:pt>
                <c:pt idx="600">
                  <c:v>43972</c:v>
                </c:pt>
                <c:pt idx="601">
                  <c:v>43973</c:v>
                </c:pt>
                <c:pt idx="602">
                  <c:v>43977</c:v>
                </c:pt>
                <c:pt idx="603">
                  <c:v>43978</c:v>
                </c:pt>
                <c:pt idx="604">
                  <c:v>43979</c:v>
                </c:pt>
                <c:pt idx="605">
                  <c:v>43980</c:v>
                </c:pt>
                <c:pt idx="606">
                  <c:v>43983</c:v>
                </c:pt>
                <c:pt idx="607">
                  <c:v>43984</c:v>
                </c:pt>
                <c:pt idx="608">
                  <c:v>43985</c:v>
                </c:pt>
                <c:pt idx="609">
                  <c:v>43986</c:v>
                </c:pt>
                <c:pt idx="610">
                  <c:v>43987</c:v>
                </c:pt>
                <c:pt idx="611">
                  <c:v>43990</c:v>
                </c:pt>
                <c:pt idx="612">
                  <c:v>43991</c:v>
                </c:pt>
                <c:pt idx="613">
                  <c:v>43992</c:v>
                </c:pt>
                <c:pt idx="614">
                  <c:v>43993</c:v>
                </c:pt>
                <c:pt idx="615">
                  <c:v>43994</c:v>
                </c:pt>
                <c:pt idx="616">
                  <c:v>43997</c:v>
                </c:pt>
                <c:pt idx="617">
                  <c:v>43998</c:v>
                </c:pt>
                <c:pt idx="618">
                  <c:v>43999</c:v>
                </c:pt>
                <c:pt idx="619">
                  <c:v>44000</c:v>
                </c:pt>
                <c:pt idx="620">
                  <c:v>44001</c:v>
                </c:pt>
                <c:pt idx="621">
                  <c:v>44004</c:v>
                </c:pt>
                <c:pt idx="622">
                  <c:v>44005</c:v>
                </c:pt>
                <c:pt idx="623">
                  <c:v>44006</c:v>
                </c:pt>
                <c:pt idx="624">
                  <c:v>44007</c:v>
                </c:pt>
                <c:pt idx="625">
                  <c:v>44008</c:v>
                </c:pt>
                <c:pt idx="626">
                  <c:v>44011</c:v>
                </c:pt>
                <c:pt idx="627">
                  <c:v>44012</c:v>
                </c:pt>
                <c:pt idx="628">
                  <c:v>44013</c:v>
                </c:pt>
                <c:pt idx="629">
                  <c:v>44014</c:v>
                </c:pt>
                <c:pt idx="630">
                  <c:v>44018</c:v>
                </c:pt>
                <c:pt idx="631">
                  <c:v>44019</c:v>
                </c:pt>
                <c:pt idx="632">
                  <c:v>44020</c:v>
                </c:pt>
                <c:pt idx="633">
                  <c:v>44021</c:v>
                </c:pt>
                <c:pt idx="634">
                  <c:v>44022</c:v>
                </c:pt>
                <c:pt idx="635">
                  <c:v>44025</c:v>
                </c:pt>
                <c:pt idx="636">
                  <c:v>44026</c:v>
                </c:pt>
                <c:pt idx="637">
                  <c:v>44027</c:v>
                </c:pt>
                <c:pt idx="638">
                  <c:v>44028</c:v>
                </c:pt>
                <c:pt idx="639">
                  <c:v>44029</c:v>
                </c:pt>
                <c:pt idx="640">
                  <c:v>44032</c:v>
                </c:pt>
                <c:pt idx="641">
                  <c:v>44033</c:v>
                </c:pt>
                <c:pt idx="642">
                  <c:v>44034</c:v>
                </c:pt>
                <c:pt idx="643">
                  <c:v>44035</c:v>
                </c:pt>
                <c:pt idx="644">
                  <c:v>44036</c:v>
                </c:pt>
                <c:pt idx="645">
                  <c:v>44039</c:v>
                </c:pt>
                <c:pt idx="646">
                  <c:v>44040</c:v>
                </c:pt>
                <c:pt idx="647">
                  <c:v>44041</c:v>
                </c:pt>
                <c:pt idx="648">
                  <c:v>44042</c:v>
                </c:pt>
                <c:pt idx="649">
                  <c:v>44043</c:v>
                </c:pt>
                <c:pt idx="650">
                  <c:v>44046</c:v>
                </c:pt>
                <c:pt idx="651">
                  <c:v>44047</c:v>
                </c:pt>
                <c:pt idx="652">
                  <c:v>44048</c:v>
                </c:pt>
                <c:pt idx="653">
                  <c:v>44049</c:v>
                </c:pt>
                <c:pt idx="654">
                  <c:v>44050</c:v>
                </c:pt>
                <c:pt idx="655">
                  <c:v>44053</c:v>
                </c:pt>
                <c:pt idx="656">
                  <c:v>44054</c:v>
                </c:pt>
                <c:pt idx="657">
                  <c:v>44055</c:v>
                </c:pt>
                <c:pt idx="658">
                  <c:v>44056</c:v>
                </c:pt>
                <c:pt idx="659">
                  <c:v>44057</c:v>
                </c:pt>
                <c:pt idx="660">
                  <c:v>44060</c:v>
                </c:pt>
                <c:pt idx="661">
                  <c:v>44061</c:v>
                </c:pt>
                <c:pt idx="662">
                  <c:v>44062</c:v>
                </c:pt>
                <c:pt idx="663">
                  <c:v>44063</c:v>
                </c:pt>
                <c:pt idx="664">
                  <c:v>44064</c:v>
                </c:pt>
                <c:pt idx="665">
                  <c:v>44067</c:v>
                </c:pt>
                <c:pt idx="666">
                  <c:v>44068</c:v>
                </c:pt>
                <c:pt idx="667">
                  <c:v>44069</c:v>
                </c:pt>
                <c:pt idx="668">
                  <c:v>44070</c:v>
                </c:pt>
                <c:pt idx="669">
                  <c:v>44071</c:v>
                </c:pt>
                <c:pt idx="670">
                  <c:v>44074</c:v>
                </c:pt>
                <c:pt idx="671">
                  <c:v>44075</c:v>
                </c:pt>
                <c:pt idx="672">
                  <c:v>44076</c:v>
                </c:pt>
                <c:pt idx="673">
                  <c:v>44077</c:v>
                </c:pt>
                <c:pt idx="674">
                  <c:v>44078</c:v>
                </c:pt>
                <c:pt idx="675">
                  <c:v>44082</c:v>
                </c:pt>
                <c:pt idx="676">
                  <c:v>44083</c:v>
                </c:pt>
                <c:pt idx="677">
                  <c:v>44084</c:v>
                </c:pt>
                <c:pt idx="678">
                  <c:v>44085</c:v>
                </c:pt>
                <c:pt idx="679">
                  <c:v>44088</c:v>
                </c:pt>
                <c:pt idx="680">
                  <c:v>44089</c:v>
                </c:pt>
                <c:pt idx="681">
                  <c:v>44090</c:v>
                </c:pt>
                <c:pt idx="682">
                  <c:v>44091</c:v>
                </c:pt>
                <c:pt idx="683">
                  <c:v>44092</c:v>
                </c:pt>
                <c:pt idx="684">
                  <c:v>44095</c:v>
                </c:pt>
                <c:pt idx="685">
                  <c:v>44096</c:v>
                </c:pt>
                <c:pt idx="686">
                  <c:v>44097</c:v>
                </c:pt>
                <c:pt idx="687">
                  <c:v>44098</c:v>
                </c:pt>
                <c:pt idx="688">
                  <c:v>44099</c:v>
                </c:pt>
                <c:pt idx="689">
                  <c:v>44102</c:v>
                </c:pt>
                <c:pt idx="690">
                  <c:v>44103</c:v>
                </c:pt>
                <c:pt idx="691">
                  <c:v>44104</c:v>
                </c:pt>
                <c:pt idx="692">
                  <c:v>44105</c:v>
                </c:pt>
                <c:pt idx="693">
                  <c:v>44106</c:v>
                </c:pt>
                <c:pt idx="694">
                  <c:v>44109</c:v>
                </c:pt>
                <c:pt idx="695">
                  <c:v>44110</c:v>
                </c:pt>
                <c:pt idx="696">
                  <c:v>44111</c:v>
                </c:pt>
                <c:pt idx="697">
                  <c:v>44112</c:v>
                </c:pt>
                <c:pt idx="698">
                  <c:v>44113</c:v>
                </c:pt>
                <c:pt idx="699">
                  <c:v>44116</c:v>
                </c:pt>
                <c:pt idx="700">
                  <c:v>44117</c:v>
                </c:pt>
                <c:pt idx="701">
                  <c:v>44118</c:v>
                </c:pt>
                <c:pt idx="702">
                  <c:v>44119</c:v>
                </c:pt>
                <c:pt idx="703">
                  <c:v>44120</c:v>
                </c:pt>
                <c:pt idx="704">
                  <c:v>44123</c:v>
                </c:pt>
                <c:pt idx="705">
                  <c:v>44124</c:v>
                </c:pt>
                <c:pt idx="706">
                  <c:v>44125</c:v>
                </c:pt>
                <c:pt idx="707">
                  <c:v>44126</c:v>
                </c:pt>
                <c:pt idx="708">
                  <c:v>44127</c:v>
                </c:pt>
                <c:pt idx="709">
                  <c:v>44130</c:v>
                </c:pt>
                <c:pt idx="710">
                  <c:v>44131</c:v>
                </c:pt>
                <c:pt idx="711">
                  <c:v>44132</c:v>
                </c:pt>
                <c:pt idx="712">
                  <c:v>44133</c:v>
                </c:pt>
                <c:pt idx="713">
                  <c:v>44134</c:v>
                </c:pt>
                <c:pt idx="714">
                  <c:v>44137</c:v>
                </c:pt>
                <c:pt idx="715">
                  <c:v>44138</c:v>
                </c:pt>
                <c:pt idx="716">
                  <c:v>44139</c:v>
                </c:pt>
                <c:pt idx="717">
                  <c:v>44140</c:v>
                </c:pt>
                <c:pt idx="718">
                  <c:v>44141</c:v>
                </c:pt>
                <c:pt idx="719">
                  <c:v>44144</c:v>
                </c:pt>
                <c:pt idx="720">
                  <c:v>44145</c:v>
                </c:pt>
                <c:pt idx="721">
                  <c:v>44146</c:v>
                </c:pt>
                <c:pt idx="722">
                  <c:v>44147</c:v>
                </c:pt>
                <c:pt idx="723">
                  <c:v>44148</c:v>
                </c:pt>
                <c:pt idx="724">
                  <c:v>44151</c:v>
                </c:pt>
                <c:pt idx="725">
                  <c:v>44152</c:v>
                </c:pt>
                <c:pt idx="726">
                  <c:v>44153</c:v>
                </c:pt>
                <c:pt idx="727">
                  <c:v>44154</c:v>
                </c:pt>
                <c:pt idx="728">
                  <c:v>44155</c:v>
                </c:pt>
                <c:pt idx="729">
                  <c:v>44158</c:v>
                </c:pt>
                <c:pt idx="730">
                  <c:v>44159</c:v>
                </c:pt>
                <c:pt idx="731">
                  <c:v>44160</c:v>
                </c:pt>
                <c:pt idx="732">
                  <c:v>44162</c:v>
                </c:pt>
                <c:pt idx="733">
                  <c:v>44165</c:v>
                </c:pt>
                <c:pt idx="734">
                  <c:v>44166</c:v>
                </c:pt>
                <c:pt idx="735">
                  <c:v>44167</c:v>
                </c:pt>
                <c:pt idx="736">
                  <c:v>44168</c:v>
                </c:pt>
                <c:pt idx="737">
                  <c:v>44169</c:v>
                </c:pt>
                <c:pt idx="738">
                  <c:v>44172</c:v>
                </c:pt>
                <c:pt idx="739">
                  <c:v>44173</c:v>
                </c:pt>
                <c:pt idx="740">
                  <c:v>44174</c:v>
                </c:pt>
                <c:pt idx="741">
                  <c:v>44175</c:v>
                </c:pt>
                <c:pt idx="742">
                  <c:v>44176</c:v>
                </c:pt>
                <c:pt idx="743">
                  <c:v>44179</c:v>
                </c:pt>
                <c:pt idx="744">
                  <c:v>44180</c:v>
                </c:pt>
                <c:pt idx="745">
                  <c:v>44181</c:v>
                </c:pt>
                <c:pt idx="746">
                  <c:v>44182</c:v>
                </c:pt>
                <c:pt idx="747">
                  <c:v>44183</c:v>
                </c:pt>
                <c:pt idx="748">
                  <c:v>44186</c:v>
                </c:pt>
                <c:pt idx="749">
                  <c:v>44187</c:v>
                </c:pt>
                <c:pt idx="750">
                  <c:v>44188</c:v>
                </c:pt>
                <c:pt idx="751">
                  <c:v>44189</c:v>
                </c:pt>
                <c:pt idx="752">
                  <c:v>44193</c:v>
                </c:pt>
                <c:pt idx="753">
                  <c:v>44194</c:v>
                </c:pt>
                <c:pt idx="754">
                  <c:v>44195</c:v>
                </c:pt>
                <c:pt idx="755">
                  <c:v>44196</c:v>
                </c:pt>
                <c:pt idx="756">
                  <c:v>44200</c:v>
                </c:pt>
                <c:pt idx="757">
                  <c:v>44201</c:v>
                </c:pt>
                <c:pt idx="758">
                  <c:v>44202</c:v>
                </c:pt>
                <c:pt idx="759">
                  <c:v>44203</c:v>
                </c:pt>
                <c:pt idx="760">
                  <c:v>44204</c:v>
                </c:pt>
                <c:pt idx="761">
                  <c:v>44207</c:v>
                </c:pt>
                <c:pt idx="762">
                  <c:v>44208</c:v>
                </c:pt>
                <c:pt idx="763">
                  <c:v>44209</c:v>
                </c:pt>
                <c:pt idx="764">
                  <c:v>44210</c:v>
                </c:pt>
                <c:pt idx="765">
                  <c:v>44211</c:v>
                </c:pt>
                <c:pt idx="766">
                  <c:v>44215</c:v>
                </c:pt>
                <c:pt idx="767">
                  <c:v>44216</c:v>
                </c:pt>
                <c:pt idx="768">
                  <c:v>44217</c:v>
                </c:pt>
                <c:pt idx="769">
                  <c:v>44218</c:v>
                </c:pt>
                <c:pt idx="770">
                  <c:v>44221</c:v>
                </c:pt>
                <c:pt idx="771">
                  <c:v>44222</c:v>
                </c:pt>
                <c:pt idx="772">
                  <c:v>44223</c:v>
                </c:pt>
                <c:pt idx="773">
                  <c:v>44224</c:v>
                </c:pt>
                <c:pt idx="774">
                  <c:v>44225</c:v>
                </c:pt>
                <c:pt idx="775">
                  <c:v>44228</c:v>
                </c:pt>
                <c:pt idx="776">
                  <c:v>44229</c:v>
                </c:pt>
                <c:pt idx="777">
                  <c:v>44230</c:v>
                </c:pt>
                <c:pt idx="778">
                  <c:v>44231</c:v>
                </c:pt>
                <c:pt idx="779">
                  <c:v>44232</c:v>
                </c:pt>
                <c:pt idx="780">
                  <c:v>44235</c:v>
                </c:pt>
                <c:pt idx="781">
                  <c:v>44236</c:v>
                </c:pt>
                <c:pt idx="782">
                  <c:v>44237</c:v>
                </c:pt>
                <c:pt idx="783">
                  <c:v>44238</c:v>
                </c:pt>
                <c:pt idx="784">
                  <c:v>44239</c:v>
                </c:pt>
                <c:pt idx="785">
                  <c:v>44243</c:v>
                </c:pt>
                <c:pt idx="786">
                  <c:v>44244</c:v>
                </c:pt>
                <c:pt idx="787">
                  <c:v>44245</c:v>
                </c:pt>
                <c:pt idx="788">
                  <c:v>44246</c:v>
                </c:pt>
                <c:pt idx="789">
                  <c:v>44249</c:v>
                </c:pt>
                <c:pt idx="790">
                  <c:v>44250</c:v>
                </c:pt>
                <c:pt idx="791">
                  <c:v>44251</c:v>
                </c:pt>
                <c:pt idx="792">
                  <c:v>44252</c:v>
                </c:pt>
                <c:pt idx="793">
                  <c:v>44253</c:v>
                </c:pt>
                <c:pt idx="794">
                  <c:v>44256</c:v>
                </c:pt>
                <c:pt idx="795">
                  <c:v>44257</c:v>
                </c:pt>
                <c:pt idx="796">
                  <c:v>44258</c:v>
                </c:pt>
                <c:pt idx="797">
                  <c:v>44259</c:v>
                </c:pt>
                <c:pt idx="798">
                  <c:v>44260</c:v>
                </c:pt>
                <c:pt idx="799">
                  <c:v>44263</c:v>
                </c:pt>
                <c:pt idx="800">
                  <c:v>44264</c:v>
                </c:pt>
                <c:pt idx="801">
                  <c:v>44265</c:v>
                </c:pt>
                <c:pt idx="802">
                  <c:v>44266</c:v>
                </c:pt>
                <c:pt idx="803">
                  <c:v>44267</c:v>
                </c:pt>
                <c:pt idx="804">
                  <c:v>44270</c:v>
                </c:pt>
                <c:pt idx="805">
                  <c:v>44271</c:v>
                </c:pt>
                <c:pt idx="806">
                  <c:v>44272</c:v>
                </c:pt>
                <c:pt idx="807">
                  <c:v>44273</c:v>
                </c:pt>
                <c:pt idx="808">
                  <c:v>44274</c:v>
                </c:pt>
                <c:pt idx="809">
                  <c:v>44277</c:v>
                </c:pt>
                <c:pt idx="810">
                  <c:v>44278</c:v>
                </c:pt>
                <c:pt idx="811">
                  <c:v>44279</c:v>
                </c:pt>
                <c:pt idx="812">
                  <c:v>44280</c:v>
                </c:pt>
                <c:pt idx="813">
                  <c:v>44281</c:v>
                </c:pt>
                <c:pt idx="814">
                  <c:v>44284</c:v>
                </c:pt>
                <c:pt idx="815">
                  <c:v>44285</c:v>
                </c:pt>
                <c:pt idx="816">
                  <c:v>44286</c:v>
                </c:pt>
                <c:pt idx="817">
                  <c:v>44287</c:v>
                </c:pt>
                <c:pt idx="818">
                  <c:v>44291</c:v>
                </c:pt>
                <c:pt idx="819">
                  <c:v>44292</c:v>
                </c:pt>
                <c:pt idx="820">
                  <c:v>44293</c:v>
                </c:pt>
                <c:pt idx="821">
                  <c:v>44294</c:v>
                </c:pt>
                <c:pt idx="822">
                  <c:v>44295</c:v>
                </c:pt>
                <c:pt idx="823">
                  <c:v>44298</c:v>
                </c:pt>
                <c:pt idx="824">
                  <c:v>44299</c:v>
                </c:pt>
                <c:pt idx="825">
                  <c:v>44300</c:v>
                </c:pt>
                <c:pt idx="826">
                  <c:v>44301</c:v>
                </c:pt>
                <c:pt idx="827">
                  <c:v>44302</c:v>
                </c:pt>
                <c:pt idx="828">
                  <c:v>44305</c:v>
                </c:pt>
                <c:pt idx="829">
                  <c:v>44306</c:v>
                </c:pt>
                <c:pt idx="830">
                  <c:v>44307</c:v>
                </c:pt>
                <c:pt idx="831">
                  <c:v>44308</c:v>
                </c:pt>
                <c:pt idx="832">
                  <c:v>44309</c:v>
                </c:pt>
                <c:pt idx="833">
                  <c:v>44312</c:v>
                </c:pt>
                <c:pt idx="834">
                  <c:v>44313</c:v>
                </c:pt>
                <c:pt idx="835">
                  <c:v>44314</c:v>
                </c:pt>
                <c:pt idx="836">
                  <c:v>44315</c:v>
                </c:pt>
                <c:pt idx="837">
                  <c:v>44316</c:v>
                </c:pt>
                <c:pt idx="838">
                  <c:v>44319</c:v>
                </c:pt>
                <c:pt idx="839">
                  <c:v>44320</c:v>
                </c:pt>
                <c:pt idx="840">
                  <c:v>44321</c:v>
                </c:pt>
                <c:pt idx="841">
                  <c:v>44322</c:v>
                </c:pt>
                <c:pt idx="842">
                  <c:v>44323</c:v>
                </c:pt>
                <c:pt idx="843">
                  <c:v>44326</c:v>
                </c:pt>
                <c:pt idx="844">
                  <c:v>44327</c:v>
                </c:pt>
                <c:pt idx="845">
                  <c:v>44328</c:v>
                </c:pt>
                <c:pt idx="846">
                  <c:v>44329</c:v>
                </c:pt>
                <c:pt idx="847">
                  <c:v>44330</c:v>
                </c:pt>
                <c:pt idx="848">
                  <c:v>44333</c:v>
                </c:pt>
                <c:pt idx="849">
                  <c:v>44334</c:v>
                </c:pt>
                <c:pt idx="850">
                  <c:v>44335</c:v>
                </c:pt>
                <c:pt idx="851">
                  <c:v>44336</c:v>
                </c:pt>
                <c:pt idx="852">
                  <c:v>44337</c:v>
                </c:pt>
                <c:pt idx="853">
                  <c:v>44340</c:v>
                </c:pt>
                <c:pt idx="854">
                  <c:v>44341</c:v>
                </c:pt>
                <c:pt idx="855">
                  <c:v>44342</c:v>
                </c:pt>
                <c:pt idx="856">
                  <c:v>44343</c:v>
                </c:pt>
                <c:pt idx="857">
                  <c:v>44344</c:v>
                </c:pt>
                <c:pt idx="858">
                  <c:v>44348</c:v>
                </c:pt>
                <c:pt idx="859">
                  <c:v>44349</c:v>
                </c:pt>
                <c:pt idx="860">
                  <c:v>44350</c:v>
                </c:pt>
                <c:pt idx="861">
                  <c:v>44351</c:v>
                </c:pt>
                <c:pt idx="862">
                  <c:v>44354</c:v>
                </c:pt>
                <c:pt idx="863">
                  <c:v>44355</c:v>
                </c:pt>
                <c:pt idx="864">
                  <c:v>44356</c:v>
                </c:pt>
                <c:pt idx="865">
                  <c:v>44357</c:v>
                </c:pt>
                <c:pt idx="866">
                  <c:v>44358</c:v>
                </c:pt>
                <c:pt idx="867">
                  <c:v>44361</c:v>
                </c:pt>
                <c:pt idx="868">
                  <c:v>44362</c:v>
                </c:pt>
                <c:pt idx="869">
                  <c:v>44363</c:v>
                </c:pt>
                <c:pt idx="870">
                  <c:v>44364</c:v>
                </c:pt>
                <c:pt idx="871">
                  <c:v>44365</c:v>
                </c:pt>
                <c:pt idx="872">
                  <c:v>44368</c:v>
                </c:pt>
                <c:pt idx="873">
                  <c:v>44369</c:v>
                </c:pt>
                <c:pt idx="874">
                  <c:v>44370</c:v>
                </c:pt>
                <c:pt idx="875">
                  <c:v>44371</c:v>
                </c:pt>
                <c:pt idx="876">
                  <c:v>44372</c:v>
                </c:pt>
                <c:pt idx="877">
                  <c:v>44375</c:v>
                </c:pt>
                <c:pt idx="878">
                  <c:v>44376</c:v>
                </c:pt>
                <c:pt idx="879">
                  <c:v>44377</c:v>
                </c:pt>
                <c:pt idx="880">
                  <c:v>44378</c:v>
                </c:pt>
                <c:pt idx="881">
                  <c:v>44379</c:v>
                </c:pt>
                <c:pt idx="882">
                  <c:v>44383</c:v>
                </c:pt>
                <c:pt idx="883">
                  <c:v>44384</c:v>
                </c:pt>
                <c:pt idx="884">
                  <c:v>44385</c:v>
                </c:pt>
                <c:pt idx="885">
                  <c:v>44386</c:v>
                </c:pt>
                <c:pt idx="886">
                  <c:v>44389</c:v>
                </c:pt>
                <c:pt idx="887">
                  <c:v>44390</c:v>
                </c:pt>
                <c:pt idx="888">
                  <c:v>44391</c:v>
                </c:pt>
                <c:pt idx="889">
                  <c:v>44392</c:v>
                </c:pt>
                <c:pt idx="890">
                  <c:v>44393</c:v>
                </c:pt>
                <c:pt idx="891">
                  <c:v>44396</c:v>
                </c:pt>
                <c:pt idx="892">
                  <c:v>44397</c:v>
                </c:pt>
                <c:pt idx="893">
                  <c:v>44398</c:v>
                </c:pt>
                <c:pt idx="894">
                  <c:v>44399</c:v>
                </c:pt>
                <c:pt idx="895">
                  <c:v>44400</c:v>
                </c:pt>
                <c:pt idx="896">
                  <c:v>44403</c:v>
                </c:pt>
                <c:pt idx="897">
                  <c:v>44404</c:v>
                </c:pt>
                <c:pt idx="898">
                  <c:v>44405</c:v>
                </c:pt>
                <c:pt idx="899">
                  <c:v>44406</c:v>
                </c:pt>
                <c:pt idx="900">
                  <c:v>44407</c:v>
                </c:pt>
                <c:pt idx="901">
                  <c:v>44410</c:v>
                </c:pt>
                <c:pt idx="902">
                  <c:v>44411</c:v>
                </c:pt>
                <c:pt idx="903">
                  <c:v>44412</c:v>
                </c:pt>
                <c:pt idx="904">
                  <c:v>44413</c:v>
                </c:pt>
                <c:pt idx="905">
                  <c:v>44414</c:v>
                </c:pt>
                <c:pt idx="906">
                  <c:v>44417</c:v>
                </c:pt>
                <c:pt idx="907">
                  <c:v>44418</c:v>
                </c:pt>
                <c:pt idx="908">
                  <c:v>44419</c:v>
                </c:pt>
                <c:pt idx="909">
                  <c:v>44420</c:v>
                </c:pt>
                <c:pt idx="910">
                  <c:v>44421</c:v>
                </c:pt>
                <c:pt idx="911">
                  <c:v>44424</c:v>
                </c:pt>
                <c:pt idx="912">
                  <c:v>44425</c:v>
                </c:pt>
                <c:pt idx="913">
                  <c:v>44426</c:v>
                </c:pt>
                <c:pt idx="914">
                  <c:v>44427</c:v>
                </c:pt>
                <c:pt idx="915">
                  <c:v>44428</c:v>
                </c:pt>
                <c:pt idx="916">
                  <c:v>44431</c:v>
                </c:pt>
                <c:pt idx="917">
                  <c:v>44432</c:v>
                </c:pt>
                <c:pt idx="918">
                  <c:v>44433</c:v>
                </c:pt>
                <c:pt idx="919">
                  <c:v>44434</c:v>
                </c:pt>
                <c:pt idx="920">
                  <c:v>44435</c:v>
                </c:pt>
                <c:pt idx="921">
                  <c:v>44438</c:v>
                </c:pt>
                <c:pt idx="922">
                  <c:v>44439</c:v>
                </c:pt>
                <c:pt idx="923">
                  <c:v>44440</c:v>
                </c:pt>
                <c:pt idx="924">
                  <c:v>44441</c:v>
                </c:pt>
                <c:pt idx="925">
                  <c:v>44442</c:v>
                </c:pt>
                <c:pt idx="926">
                  <c:v>44446</c:v>
                </c:pt>
                <c:pt idx="927">
                  <c:v>44447</c:v>
                </c:pt>
                <c:pt idx="928">
                  <c:v>44448</c:v>
                </c:pt>
                <c:pt idx="929">
                  <c:v>44449</c:v>
                </c:pt>
                <c:pt idx="930">
                  <c:v>44452</c:v>
                </c:pt>
                <c:pt idx="931">
                  <c:v>44453</c:v>
                </c:pt>
                <c:pt idx="932">
                  <c:v>44454</c:v>
                </c:pt>
                <c:pt idx="933">
                  <c:v>44455</c:v>
                </c:pt>
                <c:pt idx="934">
                  <c:v>44456</c:v>
                </c:pt>
                <c:pt idx="935">
                  <c:v>44459</c:v>
                </c:pt>
                <c:pt idx="936">
                  <c:v>44460</c:v>
                </c:pt>
                <c:pt idx="937">
                  <c:v>44461</c:v>
                </c:pt>
                <c:pt idx="938">
                  <c:v>44462</c:v>
                </c:pt>
                <c:pt idx="939">
                  <c:v>44463</c:v>
                </c:pt>
                <c:pt idx="940">
                  <c:v>44466</c:v>
                </c:pt>
                <c:pt idx="941">
                  <c:v>44467</c:v>
                </c:pt>
                <c:pt idx="942">
                  <c:v>44468</c:v>
                </c:pt>
                <c:pt idx="943">
                  <c:v>44469</c:v>
                </c:pt>
                <c:pt idx="944">
                  <c:v>44470</c:v>
                </c:pt>
                <c:pt idx="945">
                  <c:v>44473</c:v>
                </c:pt>
                <c:pt idx="946">
                  <c:v>44474</c:v>
                </c:pt>
                <c:pt idx="947">
                  <c:v>44475</c:v>
                </c:pt>
                <c:pt idx="948">
                  <c:v>44476</c:v>
                </c:pt>
                <c:pt idx="949">
                  <c:v>44477</c:v>
                </c:pt>
                <c:pt idx="950">
                  <c:v>44480</c:v>
                </c:pt>
                <c:pt idx="951">
                  <c:v>44481</c:v>
                </c:pt>
                <c:pt idx="952">
                  <c:v>44482</c:v>
                </c:pt>
                <c:pt idx="953">
                  <c:v>44483</c:v>
                </c:pt>
                <c:pt idx="954">
                  <c:v>44484</c:v>
                </c:pt>
                <c:pt idx="955">
                  <c:v>44487</c:v>
                </c:pt>
                <c:pt idx="956">
                  <c:v>44488</c:v>
                </c:pt>
                <c:pt idx="957">
                  <c:v>44489</c:v>
                </c:pt>
                <c:pt idx="958">
                  <c:v>44490</c:v>
                </c:pt>
                <c:pt idx="959">
                  <c:v>44491</c:v>
                </c:pt>
                <c:pt idx="960">
                  <c:v>44494</c:v>
                </c:pt>
                <c:pt idx="961">
                  <c:v>44495</c:v>
                </c:pt>
                <c:pt idx="962">
                  <c:v>44496</c:v>
                </c:pt>
                <c:pt idx="963">
                  <c:v>44497</c:v>
                </c:pt>
                <c:pt idx="964">
                  <c:v>44498</c:v>
                </c:pt>
                <c:pt idx="965">
                  <c:v>44501</c:v>
                </c:pt>
                <c:pt idx="966">
                  <c:v>44502</c:v>
                </c:pt>
                <c:pt idx="967">
                  <c:v>44503</c:v>
                </c:pt>
                <c:pt idx="968">
                  <c:v>44504</c:v>
                </c:pt>
                <c:pt idx="969">
                  <c:v>44505</c:v>
                </c:pt>
                <c:pt idx="970">
                  <c:v>44508</c:v>
                </c:pt>
                <c:pt idx="971">
                  <c:v>44509</c:v>
                </c:pt>
                <c:pt idx="972">
                  <c:v>44510</c:v>
                </c:pt>
                <c:pt idx="973">
                  <c:v>44511</c:v>
                </c:pt>
                <c:pt idx="974">
                  <c:v>44512</c:v>
                </c:pt>
                <c:pt idx="975">
                  <c:v>44515</c:v>
                </c:pt>
                <c:pt idx="976">
                  <c:v>44516</c:v>
                </c:pt>
                <c:pt idx="977">
                  <c:v>44517</c:v>
                </c:pt>
                <c:pt idx="978">
                  <c:v>44518</c:v>
                </c:pt>
                <c:pt idx="979">
                  <c:v>44519</c:v>
                </c:pt>
                <c:pt idx="980">
                  <c:v>44522</c:v>
                </c:pt>
                <c:pt idx="981">
                  <c:v>44523</c:v>
                </c:pt>
                <c:pt idx="982">
                  <c:v>44524</c:v>
                </c:pt>
                <c:pt idx="983">
                  <c:v>44526</c:v>
                </c:pt>
                <c:pt idx="984">
                  <c:v>44529</c:v>
                </c:pt>
                <c:pt idx="985">
                  <c:v>44530</c:v>
                </c:pt>
                <c:pt idx="986">
                  <c:v>44531</c:v>
                </c:pt>
                <c:pt idx="987">
                  <c:v>44532</c:v>
                </c:pt>
                <c:pt idx="988">
                  <c:v>44533</c:v>
                </c:pt>
                <c:pt idx="989">
                  <c:v>44536</c:v>
                </c:pt>
                <c:pt idx="990">
                  <c:v>44537</c:v>
                </c:pt>
                <c:pt idx="991">
                  <c:v>44538</c:v>
                </c:pt>
                <c:pt idx="992">
                  <c:v>44539</c:v>
                </c:pt>
                <c:pt idx="993">
                  <c:v>44540</c:v>
                </c:pt>
                <c:pt idx="994">
                  <c:v>44543</c:v>
                </c:pt>
                <c:pt idx="995">
                  <c:v>44544</c:v>
                </c:pt>
                <c:pt idx="996">
                  <c:v>44545</c:v>
                </c:pt>
                <c:pt idx="997">
                  <c:v>44546</c:v>
                </c:pt>
                <c:pt idx="998">
                  <c:v>44547</c:v>
                </c:pt>
                <c:pt idx="999">
                  <c:v>44550</c:v>
                </c:pt>
                <c:pt idx="1000">
                  <c:v>44551</c:v>
                </c:pt>
                <c:pt idx="1001">
                  <c:v>44552</c:v>
                </c:pt>
                <c:pt idx="1002">
                  <c:v>44553</c:v>
                </c:pt>
                <c:pt idx="1003">
                  <c:v>44557</c:v>
                </c:pt>
                <c:pt idx="1004">
                  <c:v>44558</c:v>
                </c:pt>
                <c:pt idx="1005">
                  <c:v>44559</c:v>
                </c:pt>
                <c:pt idx="1006">
                  <c:v>44560</c:v>
                </c:pt>
                <c:pt idx="1007">
                  <c:v>44561</c:v>
                </c:pt>
                <c:pt idx="1008">
                  <c:v>44564</c:v>
                </c:pt>
                <c:pt idx="1009">
                  <c:v>44565</c:v>
                </c:pt>
                <c:pt idx="1010">
                  <c:v>44566</c:v>
                </c:pt>
                <c:pt idx="1011">
                  <c:v>44567</c:v>
                </c:pt>
                <c:pt idx="1012">
                  <c:v>44568</c:v>
                </c:pt>
                <c:pt idx="1013">
                  <c:v>44571</c:v>
                </c:pt>
                <c:pt idx="1014">
                  <c:v>44572</c:v>
                </c:pt>
                <c:pt idx="1015">
                  <c:v>44573</c:v>
                </c:pt>
                <c:pt idx="1016">
                  <c:v>44574</c:v>
                </c:pt>
                <c:pt idx="1017">
                  <c:v>44575</c:v>
                </c:pt>
                <c:pt idx="1018">
                  <c:v>44579</c:v>
                </c:pt>
                <c:pt idx="1019">
                  <c:v>44580</c:v>
                </c:pt>
                <c:pt idx="1020">
                  <c:v>44581</c:v>
                </c:pt>
                <c:pt idx="1021">
                  <c:v>44582</c:v>
                </c:pt>
                <c:pt idx="1022">
                  <c:v>44585</c:v>
                </c:pt>
                <c:pt idx="1023">
                  <c:v>44586</c:v>
                </c:pt>
                <c:pt idx="1024">
                  <c:v>44587</c:v>
                </c:pt>
                <c:pt idx="1025">
                  <c:v>44588</c:v>
                </c:pt>
                <c:pt idx="1026">
                  <c:v>44589</c:v>
                </c:pt>
                <c:pt idx="1027">
                  <c:v>44592</c:v>
                </c:pt>
                <c:pt idx="1028">
                  <c:v>44593</c:v>
                </c:pt>
                <c:pt idx="1029">
                  <c:v>44594</c:v>
                </c:pt>
                <c:pt idx="1030">
                  <c:v>44595</c:v>
                </c:pt>
                <c:pt idx="1031">
                  <c:v>44596</c:v>
                </c:pt>
                <c:pt idx="1032">
                  <c:v>44599</c:v>
                </c:pt>
                <c:pt idx="1033">
                  <c:v>44600</c:v>
                </c:pt>
                <c:pt idx="1034">
                  <c:v>44601</c:v>
                </c:pt>
                <c:pt idx="1035">
                  <c:v>44602</c:v>
                </c:pt>
                <c:pt idx="1036">
                  <c:v>44603</c:v>
                </c:pt>
                <c:pt idx="1037">
                  <c:v>44606</c:v>
                </c:pt>
                <c:pt idx="1038">
                  <c:v>44607</c:v>
                </c:pt>
                <c:pt idx="1039">
                  <c:v>44608</c:v>
                </c:pt>
                <c:pt idx="1040">
                  <c:v>44609</c:v>
                </c:pt>
                <c:pt idx="1041">
                  <c:v>44610</c:v>
                </c:pt>
                <c:pt idx="1042">
                  <c:v>44614</c:v>
                </c:pt>
                <c:pt idx="1043">
                  <c:v>44615</c:v>
                </c:pt>
                <c:pt idx="1044">
                  <c:v>44616</c:v>
                </c:pt>
                <c:pt idx="1045">
                  <c:v>44617</c:v>
                </c:pt>
                <c:pt idx="1046">
                  <c:v>44620</c:v>
                </c:pt>
                <c:pt idx="1047">
                  <c:v>44621</c:v>
                </c:pt>
                <c:pt idx="1048">
                  <c:v>44622</c:v>
                </c:pt>
                <c:pt idx="1049">
                  <c:v>44623</c:v>
                </c:pt>
                <c:pt idx="1050">
                  <c:v>44624</c:v>
                </c:pt>
                <c:pt idx="1051">
                  <c:v>44627</c:v>
                </c:pt>
                <c:pt idx="1052">
                  <c:v>44628</c:v>
                </c:pt>
                <c:pt idx="1053">
                  <c:v>44629</c:v>
                </c:pt>
                <c:pt idx="1054">
                  <c:v>44630</c:v>
                </c:pt>
                <c:pt idx="1055">
                  <c:v>44631</c:v>
                </c:pt>
                <c:pt idx="1056">
                  <c:v>44634</c:v>
                </c:pt>
                <c:pt idx="1057">
                  <c:v>44635</c:v>
                </c:pt>
                <c:pt idx="1058">
                  <c:v>44636</c:v>
                </c:pt>
                <c:pt idx="1059">
                  <c:v>44637</c:v>
                </c:pt>
                <c:pt idx="1060">
                  <c:v>44638</c:v>
                </c:pt>
                <c:pt idx="1061">
                  <c:v>44641</c:v>
                </c:pt>
                <c:pt idx="1062">
                  <c:v>44642</c:v>
                </c:pt>
                <c:pt idx="1063">
                  <c:v>44643</c:v>
                </c:pt>
                <c:pt idx="1064">
                  <c:v>44644</c:v>
                </c:pt>
                <c:pt idx="1065">
                  <c:v>44645</c:v>
                </c:pt>
                <c:pt idx="1066">
                  <c:v>44648</c:v>
                </c:pt>
                <c:pt idx="1067">
                  <c:v>44649</c:v>
                </c:pt>
                <c:pt idx="1068">
                  <c:v>44650</c:v>
                </c:pt>
                <c:pt idx="1069">
                  <c:v>44651</c:v>
                </c:pt>
                <c:pt idx="1070">
                  <c:v>44652</c:v>
                </c:pt>
                <c:pt idx="1071">
                  <c:v>44655</c:v>
                </c:pt>
                <c:pt idx="1072">
                  <c:v>44656</c:v>
                </c:pt>
                <c:pt idx="1073">
                  <c:v>44657</c:v>
                </c:pt>
                <c:pt idx="1074">
                  <c:v>44658</c:v>
                </c:pt>
                <c:pt idx="1075">
                  <c:v>44659</c:v>
                </c:pt>
                <c:pt idx="1076">
                  <c:v>44662</c:v>
                </c:pt>
                <c:pt idx="1077">
                  <c:v>44663</c:v>
                </c:pt>
                <c:pt idx="1078">
                  <c:v>44664</c:v>
                </c:pt>
                <c:pt idx="1079">
                  <c:v>44665</c:v>
                </c:pt>
                <c:pt idx="1080">
                  <c:v>44669</c:v>
                </c:pt>
                <c:pt idx="1081">
                  <c:v>44670</c:v>
                </c:pt>
                <c:pt idx="1082">
                  <c:v>44671</c:v>
                </c:pt>
                <c:pt idx="1083">
                  <c:v>44672</c:v>
                </c:pt>
                <c:pt idx="1084">
                  <c:v>44673</c:v>
                </c:pt>
                <c:pt idx="1085">
                  <c:v>44676</c:v>
                </c:pt>
                <c:pt idx="1086">
                  <c:v>44677</c:v>
                </c:pt>
                <c:pt idx="1087">
                  <c:v>44678</c:v>
                </c:pt>
                <c:pt idx="1088">
                  <c:v>44679</c:v>
                </c:pt>
                <c:pt idx="1089">
                  <c:v>44680</c:v>
                </c:pt>
                <c:pt idx="1090">
                  <c:v>44683</c:v>
                </c:pt>
                <c:pt idx="1091">
                  <c:v>44684</c:v>
                </c:pt>
                <c:pt idx="1092">
                  <c:v>44685</c:v>
                </c:pt>
                <c:pt idx="1093">
                  <c:v>44686</c:v>
                </c:pt>
                <c:pt idx="1094">
                  <c:v>44687</c:v>
                </c:pt>
                <c:pt idx="1095">
                  <c:v>44690</c:v>
                </c:pt>
                <c:pt idx="1096">
                  <c:v>44691</c:v>
                </c:pt>
                <c:pt idx="1097">
                  <c:v>44692</c:v>
                </c:pt>
                <c:pt idx="1098">
                  <c:v>44693</c:v>
                </c:pt>
                <c:pt idx="1099">
                  <c:v>44694</c:v>
                </c:pt>
                <c:pt idx="1100">
                  <c:v>44697</c:v>
                </c:pt>
                <c:pt idx="1101">
                  <c:v>44698</c:v>
                </c:pt>
                <c:pt idx="1102">
                  <c:v>44699</c:v>
                </c:pt>
                <c:pt idx="1103">
                  <c:v>44700</c:v>
                </c:pt>
                <c:pt idx="1104">
                  <c:v>44701</c:v>
                </c:pt>
                <c:pt idx="1105">
                  <c:v>44704</c:v>
                </c:pt>
                <c:pt idx="1106">
                  <c:v>44705</c:v>
                </c:pt>
                <c:pt idx="1107">
                  <c:v>44706</c:v>
                </c:pt>
                <c:pt idx="1108">
                  <c:v>44707</c:v>
                </c:pt>
                <c:pt idx="1109">
                  <c:v>44708</c:v>
                </c:pt>
                <c:pt idx="1110">
                  <c:v>44712</c:v>
                </c:pt>
                <c:pt idx="1111">
                  <c:v>44713</c:v>
                </c:pt>
                <c:pt idx="1112">
                  <c:v>44714</c:v>
                </c:pt>
                <c:pt idx="1113">
                  <c:v>44715</c:v>
                </c:pt>
                <c:pt idx="1114">
                  <c:v>44718</c:v>
                </c:pt>
                <c:pt idx="1115">
                  <c:v>44719</c:v>
                </c:pt>
                <c:pt idx="1116">
                  <c:v>44720</c:v>
                </c:pt>
                <c:pt idx="1117">
                  <c:v>44721</c:v>
                </c:pt>
                <c:pt idx="1118">
                  <c:v>44722</c:v>
                </c:pt>
                <c:pt idx="1119">
                  <c:v>44725</c:v>
                </c:pt>
                <c:pt idx="1120">
                  <c:v>44726</c:v>
                </c:pt>
                <c:pt idx="1121">
                  <c:v>44727</c:v>
                </c:pt>
                <c:pt idx="1122">
                  <c:v>44728</c:v>
                </c:pt>
                <c:pt idx="1123">
                  <c:v>44729</c:v>
                </c:pt>
                <c:pt idx="1124">
                  <c:v>44733</c:v>
                </c:pt>
                <c:pt idx="1125">
                  <c:v>44734</c:v>
                </c:pt>
                <c:pt idx="1126">
                  <c:v>44735</c:v>
                </c:pt>
                <c:pt idx="1127">
                  <c:v>44736</c:v>
                </c:pt>
                <c:pt idx="1128">
                  <c:v>44739</c:v>
                </c:pt>
                <c:pt idx="1129">
                  <c:v>44740</c:v>
                </c:pt>
                <c:pt idx="1130">
                  <c:v>44741</c:v>
                </c:pt>
                <c:pt idx="1131">
                  <c:v>44742</c:v>
                </c:pt>
                <c:pt idx="1132">
                  <c:v>44743</c:v>
                </c:pt>
                <c:pt idx="1133">
                  <c:v>44747</c:v>
                </c:pt>
                <c:pt idx="1134">
                  <c:v>44748</c:v>
                </c:pt>
                <c:pt idx="1135">
                  <c:v>44749</c:v>
                </c:pt>
                <c:pt idx="1136">
                  <c:v>44750</c:v>
                </c:pt>
                <c:pt idx="1137">
                  <c:v>44753</c:v>
                </c:pt>
                <c:pt idx="1138">
                  <c:v>44754</c:v>
                </c:pt>
                <c:pt idx="1139">
                  <c:v>44755</c:v>
                </c:pt>
                <c:pt idx="1140">
                  <c:v>44756</c:v>
                </c:pt>
                <c:pt idx="1141">
                  <c:v>44757</c:v>
                </c:pt>
                <c:pt idx="1142">
                  <c:v>44760</c:v>
                </c:pt>
                <c:pt idx="1143">
                  <c:v>44761</c:v>
                </c:pt>
                <c:pt idx="1144">
                  <c:v>44762</c:v>
                </c:pt>
                <c:pt idx="1145">
                  <c:v>44763</c:v>
                </c:pt>
                <c:pt idx="1146">
                  <c:v>44764</c:v>
                </c:pt>
                <c:pt idx="1147">
                  <c:v>44767</c:v>
                </c:pt>
                <c:pt idx="1148">
                  <c:v>44768</c:v>
                </c:pt>
                <c:pt idx="1149">
                  <c:v>44769</c:v>
                </c:pt>
                <c:pt idx="1150">
                  <c:v>44770</c:v>
                </c:pt>
                <c:pt idx="1151">
                  <c:v>44771</c:v>
                </c:pt>
                <c:pt idx="1152">
                  <c:v>44774</c:v>
                </c:pt>
                <c:pt idx="1153">
                  <c:v>44775</c:v>
                </c:pt>
                <c:pt idx="1154">
                  <c:v>44776</c:v>
                </c:pt>
                <c:pt idx="1155">
                  <c:v>44777</c:v>
                </c:pt>
                <c:pt idx="1156">
                  <c:v>44778</c:v>
                </c:pt>
                <c:pt idx="1157">
                  <c:v>44781</c:v>
                </c:pt>
                <c:pt idx="1158">
                  <c:v>44782</c:v>
                </c:pt>
                <c:pt idx="1159">
                  <c:v>44783</c:v>
                </c:pt>
                <c:pt idx="1160">
                  <c:v>44784</c:v>
                </c:pt>
                <c:pt idx="1161">
                  <c:v>44785</c:v>
                </c:pt>
                <c:pt idx="1162">
                  <c:v>44788</c:v>
                </c:pt>
                <c:pt idx="1163">
                  <c:v>44789</c:v>
                </c:pt>
                <c:pt idx="1164">
                  <c:v>44790</c:v>
                </c:pt>
                <c:pt idx="1165">
                  <c:v>44791</c:v>
                </c:pt>
                <c:pt idx="1166">
                  <c:v>44792</c:v>
                </c:pt>
                <c:pt idx="1167">
                  <c:v>44795</c:v>
                </c:pt>
                <c:pt idx="1168">
                  <c:v>44796</c:v>
                </c:pt>
                <c:pt idx="1169">
                  <c:v>44797</c:v>
                </c:pt>
                <c:pt idx="1170">
                  <c:v>44798</c:v>
                </c:pt>
                <c:pt idx="1171">
                  <c:v>44799</c:v>
                </c:pt>
                <c:pt idx="1172">
                  <c:v>44802</c:v>
                </c:pt>
                <c:pt idx="1173">
                  <c:v>44803</c:v>
                </c:pt>
                <c:pt idx="1174">
                  <c:v>44804</c:v>
                </c:pt>
                <c:pt idx="1175">
                  <c:v>44805</c:v>
                </c:pt>
                <c:pt idx="1176">
                  <c:v>44806</c:v>
                </c:pt>
                <c:pt idx="1177">
                  <c:v>44810</c:v>
                </c:pt>
                <c:pt idx="1178">
                  <c:v>44811</c:v>
                </c:pt>
                <c:pt idx="1179">
                  <c:v>44812</c:v>
                </c:pt>
                <c:pt idx="1180">
                  <c:v>44813</c:v>
                </c:pt>
                <c:pt idx="1181">
                  <c:v>44816</c:v>
                </c:pt>
                <c:pt idx="1182">
                  <c:v>44817</c:v>
                </c:pt>
                <c:pt idx="1183">
                  <c:v>44818</c:v>
                </c:pt>
                <c:pt idx="1184">
                  <c:v>44819</c:v>
                </c:pt>
                <c:pt idx="1185">
                  <c:v>44820</c:v>
                </c:pt>
                <c:pt idx="1186">
                  <c:v>44823</c:v>
                </c:pt>
                <c:pt idx="1187">
                  <c:v>44824</c:v>
                </c:pt>
                <c:pt idx="1188">
                  <c:v>44825</c:v>
                </c:pt>
                <c:pt idx="1189">
                  <c:v>44826</c:v>
                </c:pt>
                <c:pt idx="1190">
                  <c:v>44827</c:v>
                </c:pt>
                <c:pt idx="1191">
                  <c:v>44830</c:v>
                </c:pt>
                <c:pt idx="1192">
                  <c:v>44831</c:v>
                </c:pt>
                <c:pt idx="1193">
                  <c:v>44832</c:v>
                </c:pt>
                <c:pt idx="1194">
                  <c:v>44833</c:v>
                </c:pt>
                <c:pt idx="1195">
                  <c:v>44834</c:v>
                </c:pt>
                <c:pt idx="1196">
                  <c:v>44837</c:v>
                </c:pt>
                <c:pt idx="1197">
                  <c:v>44838</c:v>
                </c:pt>
                <c:pt idx="1198">
                  <c:v>44839</c:v>
                </c:pt>
                <c:pt idx="1199">
                  <c:v>44840</c:v>
                </c:pt>
                <c:pt idx="1200">
                  <c:v>44841</c:v>
                </c:pt>
                <c:pt idx="1201">
                  <c:v>44844</c:v>
                </c:pt>
                <c:pt idx="1202">
                  <c:v>44845</c:v>
                </c:pt>
                <c:pt idx="1203">
                  <c:v>44846</c:v>
                </c:pt>
                <c:pt idx="1204">
                  <c:v>44847</c:v>
                </c:pt>
                <c:pt idx="1205">
                  <c:v>44848</c:v>
                </c:pt>
                <c:pt idx="1206">
                  <c:v>44851</c:v>
                </c:pt>
                <c:pt idx="1207">
                  <c:v>44852</c:v>
                </c:pt>
                <c:pt idx="1208">
                  <c:v>44853</c:v>
                </c:pt>
                <c:pt idx="1209">
                  <c:v>44854</c:v>
                </c:pt>
                <c:pt idx="1210">
                  <c:v>44855</c:v>
                </c:pt>
                <c:pt idx="1211">
                  <c:v>44858</c:v>
                </c:pt>
                <c:pt idx="1212">
                  <c:v>44859</c:v>
                </c:pt>
                <c:pt idx="1213">
                  <c:v>44860</c:v>
                </c:pt>
                <c:pt idx="1214">
                  <c:v>44861</c:v>
                </c:pt>
                <c:pt idx="1215">
                  <c:v>44862</c:v>
                </c:pt>
                <c:pt idx="1216">
                  <c:v>44865</c:v>
                </c:pt>
                <c:pt idx="1217">
                  <c:v>44866</c:v>
                </c:pt>
                <c:pt idx="1218">
                  <c:v>44867</c:v>
                </c:pt>
                <c:pt idx="1219">
                  <c:v>44868</c:v>
                </c:pt>
                <c:pt idx="1220">
                  <c:v>44869</c:v>
                </c:pt>
                <c:pt idx="1221">
                  <c:v>44872</c:v>
                </c:pt>
                <c:pt idx="1222">
                  <c:v>44873</c:v>
                </c:pt>
                <c:pt idx="1223">
                  <c:v>44874</c:v>
                </c:pt>
                <c:pt idx="1224">
                  <c:v>44875</c:v>
                </c:pt>
                <c:pt idx="1225">
                  <c:v>44876</c:v>
                </c:pt>
                <c:pt idx="1226">
                  <c:v>44879</c:v>
                </c:pt>
                <c:pt idx="1227">
                  <c:v>44880</c:v>
                </c:pt>
                <c:pt idx="1228">
                  <c:v>44881</c:v>
                </c:pt>
                <c:pt idx="1229">
                  <c:v>44882</c:v>
                </c:pt>
                <c:pt idx="1230">
                  <c:v>44883</c:v>
                </c:pt>
                <c:pt idx="1231">
                  <c:v>44886</c:v>
                </c:pt>
                <c:pt idx="1232">
                  <c:v>44887</c:v>
                </c:pt>
                <c:pt idx="1233">
                  <c:v>44888</c:v>
                </c:pt>
                <c:pt idx="1234">
                  <c:v>44890</c:v>
                </c:pt>
                <c:pt idx="1235">
                  <c:v>44893</c:v>
                </c:pt>
                <c:pt idx="1236">
                  <c:v>44894</c:v>
                </c:pt>
                <c:pt idx="1237">
                  <c:v>44895</c:v>
                </c:pt>
                <c:pt idx="1238">
                  <c:v>44896</c:v>
                </c:pt>
                <c:pt idx="1239">
                  <c:v>44897</c:v>
                </c:pt>
                <c:pt idx="1240">
                  <c:v>44900</c:v>
                </c:pt>
                <c:pt idx="1241">
                  <c:v>44901</c:v>
                </c:pt>
                <c:pt idx="1242">
                  <c:v>44902</c:v>
                </c:pt>
                <c:pt idx="1243">
                  <c:v>44903</c:v>
                </c:pt>
                <c:pt idx="1244">
                  <c:v>44904</c:v>
                </c:pt>
                <c:pt idx="1245">
                  <c:v>44907</c:v>
                </c:pt>
                <c:pt idx="1246">
                  <c:v>44908</c:v>
                </c:pt>
                <c:pt idx="1247">
                  <c:v>44909</c:v>
                </c:pt>
                <c:pt idx="1248">
                  <c:v>44910</c:v>
                </c:pt>
                <c:pt idx="1249">
                  <c:v>44911</c:v>
                </c:pt>
                <c:pt idx="1250">
                  <c:v>44914</c:v>
                </c:pt>
                <c:pt idx="1251">
                  <c:v>44915</c:v>
                </c:pt>
                <c:pt idx="1252">
                  <c:v>44916</c:v>
                </c:pt>
                <c:pt idx="1253">
                  <c:v>44917</c:v>
                </c:pt>
                <c:pt idx="1254">
                  <c:v>44918</c:v>
                </c:pt>
                <c:pt idx="1255">
                  <c:v>44922</c:v>
                </c:pt>
                <c:pt idx="1256">
                  <c:v>44923</c:v>
                </c:pt>
                <c:pt idx="1257">
                  <c:v>44924</c:v>
                </c:pt>
                <c:pt idx="1258">
                  <c:v>44925</c:v>
                </c:pt>
                <c:pt idx="1259">
                  <c:v>44929</c:v>
                </c:pt>
                <c:pt idx="1260">
                  <c:v>44930</c:v>
                </c:pt>
                <c:pt idx="1261">
                  <c:v>44931</c:v>
                </c:pt>
                <c:pt idx="1262">
                  <c:v>44932</c:v>
                </c:pt>
                <c:pt idx="1263">
                  <c:v>44935</c:v>
                </c:pt>
                <c:pt idx="1264">
                  <c:v>44936</c:v>
                </c:pt>
                <c:pt idx="1265">
                  <c:v>44937</c:v>
                </c:pt>
                <c:pt idx="1266">
                  <c:v>44938</c:v>
                </c:pt>
                <c:pt idx="1267">
                  <c:v>44939</c:v>
                </c:pt>
                <c:pt idx="1268">
                  <c:v>44943</c:v>
                </c:pt>
                <c:pt idx="1269">
                  <c:v>44944</c:v>
                </c:pt>
                <c:pt idx="1270">
                  <c:v>44945</c:v>
                </c:pt>
                <c:pt idx="1271">
                  <c:v>44946</c:v>
                </c:pt>
                <c:pt idx="1272">
                  <c:v>44949</c:v>
                </c:pt>
                <c:pt idx="1273">
                  <c:v>44950</c:v>
                </c:pt>
                <c:pt idx="1274">
                  <c:v>44951</c:v>
                </c:pt>
                <c:pt idx="1275">
                  <c:v>44952</c:v>
                </c:pt>
                <c:pt idx="1276">
                  <c:v>44953</c:v>
                </c:pt>
                <c:pt idx="1277">
                  <c:v>44956</c:v>
                </c:pt>
                <c:pt idx="1278">
                  <c:v>44957</c:v>
                </c:pt>
                <c:pt idx="1279">
                  <c:v>44958</c:v>
                </c:pt>
                <c:pt idx="1280">
                  <c:v>44959</c:v>
                </c:pt>
                <c:pt idx="1281">
                  <c:v>44960</c:v>
                </c:pt>
                <c:pt idx="1282">
                  <c:v>44963</c:v>
                </c:pt>
                <c:pt idx="1283">
                  <c:v>44964</c:v>
                </c:pt>
                <c:pt idx="1284">
                  <c:v>44965</c:v>
                </c:pt>
                <c:pt idx="1285">
                  <c:v>44966</c:v>
                </c:pt>
                <c:pt idx="1286">
                  <c:v>44967</c:v>
                </c:pt>
                <c:pt idx="1287">
                  <c:v>44970</c:v>
                </c:pt>
                <c:pt idx="1288">
                  <c:v>44971</c:v>
                </c:pt>
                <c:pt idx="1289">
                  <c:v>44972</c:v>
                </c:pt>
                <c:pt idx="1290">
                  <c:v>44973</c:v>
                </c:pt>
                <c:pt idx="1291">
                  <c:v>44974</c:v>
                </c:pt>
                <c:pt idx="1292">
                  <c:v>44978</c:v>
                </c:pt>
                <c:pt idx="1293">
                  <c:v>44979</c:v>
                </c:pt>
                <c:pt idx="1294">
                  <c:v>44980</c:v>
                </c:pt>
                <c:pt idx="1295">
                  <c:v>44981</c:v>
                </c:pt>
                <c:pt idx="1296">
                  <c:v>44984</c:v>
                </c:pt>
                <c:pt idx="1297">
                  <c:v>44985</c:v>
                </c:pt>
                <c:pt idx="1298">
                  <c:v>44986</c:v>
                </c:pt>
                <c:pt idx="1299">
                  <c:v>44987</c:v>
                </c:pt>
                <c:pt idx="1300">
                  <c:v>44988</c:v>
                </c:pt>
                <c:pt idx="1301">
                  <c:v>44991</c:v>
                </c:pt>
                <c:pt idx="1302">
                  <c:v>44992</c:v>
                </c:pt>
                <c:pt idx="1303">
                  <c:v>44993</c:v>
                </c:pt>
                <c:pt idx="1304">
                  <c:v>44994</c:v>
                </c:pt>
                <c:pt idx="1305">
                  <c:v>44995</c:v>
                </c:pt>
                <c:pt idx="1306">
                  <c:v>44998</c:v>
                </c:pt>
                <c:pt idx="1307">
                  <c:v>44999</c:v>
                </c:pt>
                <c:pt idx="1308">
                  <c:v>45000</c:v>
                </c:pt>
                <c:pt idx="1309">
                  <c:v>45001</c:v>
                </c:pt>
                <c:pt idx="1310">
                  <c:v>45002</c:v>
                </c:pt>
                <c:pt idx="1311">
                  <c:v>45005</c:v>
                </c:pt>
                <c:pt idx="1312">
                  <c:v>45006</c:v>
                </c:pt>
                <c:pt idx="1313">
                  <c:v>45007</c:v>
                </c:pt>
                <c:pt idx="1314">
                  <c:v>45008</c:v>
                </c:pt>
                <c:pt idx="1315">
                  <c:v>45009</c:v>
                </c:pt>
                <c:pt idx="1316">
                  <c:v>45012</c:v>
                </c:pt>
                <c:pt idx="1317">
                  <c:v>45013</c:v>
                </c:pt>
                <c:pt idx="1318">
                  <c:v>45014</c:v>
                </c:pt>
                <c:pt idx="1319">
                  <c:v>45015</c:v>
                </c:pt>
                <c:pt idx="1320">
                  <c:v>45016</c:v>
                </c:pt>
                <c:pt idx="1321">
                  <c:v>45019</c:v>
                </c:pt>
                <c:pt idx="1322">
                  <c:v>45020</c:v>
                </c:pt>
                <c:pt idx="1323">
                  <c:v>45021</c:v>
                </c:pt>
                <c:pt idx="1324">
                  <c:v>45022</c:v>
                </c:pt>
                <c:pt idx="1325">
                  <c:v>45026</c:v>
                </c:pt>
                <c:pt idx="1326">
                  <c:v>45027</c:v>
                </c:pt>
                <c:pt idx="1327">
                  <c:v>45028</c:v>
                </c:pt>
                <c:pt idx="1328">
                  <c:v>45029</c:v>
                </c:pt>
                <c:pt idx="1329">
                  <c:v>45030</c:v>
                </c:pt>
                <c:pt idx="1330">
                  <c:v>45033</c:v>
                </c:pt>
                <c:pt idx="1331">
                  <c:v>45034</c:v>
                </c:pt>
                <c:pt idx="1332">
                  <c:v>45035</c:v>
                </c:pt>
                <c:pt idx="1333">
                  <c:v>45036</c:v>
                </c:pt>
                <c:pt idx="1334">
                  <c:v>45037</c:v>
                </c:pt>
                <c:pt idx="1335">
                  <c:v>45040</c:v>
                </c:pt>
                <c:pt idx="1336">
                  <c:v>45041</c:v>
                </c:pt>
                <c:pt idx="1337">
                  <c:v>45042</c:v>
                </c:pt>
                <c:pt idx="1338">
                  <c:v>45043</c:v>
                </c:pt>
                <c:pt idx="1339">
                  <c:v>45044</c:v>
                </c:pt>
                <c:pt idx="1340">
                  <c:v>45047</c:v>
                </c:pt>
                <c:pt idx="1341">
                  <c:v>45048</c:v>
                </c:pt>
                <c:pt idx="1342">
                  <c:v>45049</c:v>
                </c:pt>
                <c:pt idx="1343">
                  <c:v>45050</c:v>
                </c:pt>
                <c:pt idx="1344">
                  <c:v>45051</c:v>
                </c:pt>
                <c:pt idx="1345">
                  <c:v>45054</c:v>
                </c:pt>
                <c:pt idx="1346">
                  <c:v>45055</c:v>
                </c:pt>
                <c:pt idx="1347">
                  <c:v>45056</c:v>
                </c:pt>
                <c:pt idx="1348">
                  <c:v>45057</c:v>
                </c:pt>
                <c:pt idx="1349">
                  <c:v>45058</c:v>
                </c:pt>
                <c:pt idx="1350">
                  <c:v>45061</c:v>
                </c:pt>
                <c:pt idx="1351">
                  <c:v>45062</c:v>
                </c:pt>
                <c:pt idx="1352">
                  <c:v>45063</c:v>
                </c:pt>
                <c:pt idx="1353">
                  <c:v>45064</c:v>
                </c:pt>
                <c:pt idx="1354">
                  <c:v>45065</c:v>
                </c:pt>
                <c:pt idx="1355">
                  <c:v>45068</c:v>
                </c:pt>
                <c:pt idx="1356">
                  <c:v>45069</c:v>
                </c:pt>
                <c:pt idx="1357">
                  <c:v>45070</c:v>
                </c:pt>
                <c:pt idx="1358">
                  <c:v>45071</c:v>
                </c:pt>
                <c:pt idx="1359">
                  <c:v>45072</c:v>
                </c:pt>
                <c:pt idx="1360">
                  <c:v>45076</c:v>
                </c:pt>
                <c:pt idx="1361">
                  <c:v>45077</c:v>
                </c:pt>
                <c:pt idx="1362">
                  <c:v>45078</c:v>
                </c:pt>
                <c:pt idx="1363">
                  <c:v>45079</c:v>
                </c:pt>
                <c:pt idx="1364">
                  <c:v>45082</c:v>
                </c:pt>
                <c:pt idx="1365">
                  <c:v>45083</c:v>
                </c:pt>
                <c:pt idx="1366">
                  <c:v>45084</c:v>
                </c:pt>
                <c:pt idx="1367">
                  <c:v>45085</c:v>
                </c:pt>
                <c:pt idx="1368">
                  <c:v>45086</c:v>
                </c:pt>
                <c:pt idx="1369">
                  <c:v>45089</c:v>
                </c:pt>
                <c:pt idx="1370">
                  <c:v>45090</c:v>
                </c:pt>
                <c:pt idx="1371">
                  <c:v>45091</c:v>
                </c:pt>
                <c:pt idx="1372">
                  <c:v>45092</c:v>
                </c:pt>
                <c:pt idx="1373">
                  <c:v>45093</c:v>
                </c:pt>
                <c:pt idx="1374">
                  <c:v>45097</c:v>
                </c:pt>
                <c:pt idx="1375">
                  <c:v>45098</c:v>
                </c:pt>
                <c:pt idx="1376">
                  <c:v>45099</c:v>
                </c:pt>
                <c:pt idx="1377">
                  <c:v>45100</c:v>
                </c:pt>
                <c:pt idx="1378">
                  <c:v>45103</c:v>
                </c:pt>
                <c:pt idx="1379">
                  <c:v>45104</c:v>
                </c:pt>
                <c:pt idx="1380">
                  <c:v>45105</c:v>
                </c:pt>
                <c:pt idx="1381">
                  <c:v>45106</c:v>
                </c:pt>
                <c:pt idx="1382">
                  <c:v>45107</c:v>
                </c:pt>
                <c:pt idx="1383">
                  <c:v>45110</c:v>
                </c:pt>
                <c:pt idx="1384">
                  <c:v>45112</c:v>
                </c:pt>
                <c:pt idx="1385">
                  <c:v>45113</c:v>
                </c:pt>
                <c:pt idx="1386">
                  <c:v>45114</c:v>
                </c:pt>
                <c:pt idx="1387">
                  <c:v>45117</c:v>
                </c:pt>
                <c:pt idx="1388">
                  <c:v>45118</c:v>
                </c:pt>
                <c:pt idx="1389">
                  <c:v>45119</c:v>
                </c:pt>
                <c:pt idx="1390">
                  <c:v>45120</c:v>
                </c:pt>
                <c:pt idx="1391">
                  <c:v>45121</c:v>
                </c:pt>
                <c:pt idx="1392">
                  <c:v>45124</c:v>
                </c:pt>
                <c:pt idx="1393">
                  <c:v>45125</c:v>
                </c:pt>
                <c:pt idx="1394">
                  <c:v>45126</c:v>
                </c:pt>
                <c:pt idx="1395">
                  <c:v>45127</c:v>
                </c:pt>
                <c:pt idx="1396">
                  <c:v>45128</c:v>
                </c:pt>
                <c:pt idx="1397">
                  <c:v>45131</c:v>
                </c:pt>
                <c:pt idx="1398">
                  <c:v>45132</c:v>
                </c:pt>
                <c:pt idx="1399">
                  <c:v>45133</c:v>
                </c:pt>
                <c:pt idx="1400">
                  <c:v>45134</c:v>
                </c:pt>
                <c:pt idx="1401">
                  <c:v>45135</c:v>
                </c:pt>
                <c:pt idx="1402">
                  <c:v>45138</c:v>
                </c:pt>
                <c:pt idx="1403">
                  <c:v>45139</c:v>
                </c:pt>
                <c:pt idx="1404">
                  <c:v>45140</c:v>
                </c:pt>
                <c:pt idx="1405">
                  <c:v>45141</c:v>
                </c:pt>
                <c:pt idx="1406">
                  <c:v>45142</c:v>
                </c:pt>
                <c:pt idx="1407">
                  <c:v>45145</c:v>
                </c:pt>
                <c:pt idx="1408">
                  <c:v>45146</c:v>
                </c:pt>
                <c:pt idx="1409">
                  <c:v>45147</c:v>
                </c:pt>
                <c:pt idx="1410">
                  <c:v>45148</c:v>
                </c:pt>
                <c:pt idx="1411">
                  <c:v>45149</c:v>
                </c:pt>
                <c:pt idx="1412">
                  <c:v>45152</c:v>
                </c:pt>
                <c:pt idx="1413">
                  <c:v>45153</c:v>
                </c:pt>
                <c:pt idx="1414">
                  <c:v>45154</c:v>
                </c:pt>
                <c:pt idx="1415">
                  <c:v>45155</c:v>
                </c:pt>
                <c:pt idx="1416">
                  <c:v>45156</c:v>
                </c:pt>
                <c:pt idx="1417">
                  <c:v>45159</c:v>
                </c:pt>
                <c:pt idx="1418">
                  <c:v>45160</c:v>
                </c:pt>
                <c:pt idx="1419">
                  <c:v>45161</c:v>
                </c:pt>
                <c:pt idx="1420">
                  <c:v>45162</c:v>
                </c:pt>
                <c:pt idx="1421">
                  <c:v>45163</c:v>
                </c:pt>
                <c:pt idx="1422">
                  <c:v>45166</c:v>
                </c:pt>
                <c:pt idx="1423">
                  <c:v>45167</c:v>
                </c:pt>
                <c:pt idx="1424">
                  <c:v>45168</c:v>
                </c:pt>
                <c:pt idx="1425">
                  <c:v>45169</c:v>
                </c:pt>
                <c:pt idx="1426">
                  <c:v>45170</c:v>
                </c:pt>
                <c:pt idx="1427">
                  <c:v>45174</c:v>
                </c:pt>
                <c:pt idx="1428">
                  <c:v>45175</c:v>
                </c:pt>
                <c:pt idx="1429">
                  <c:v>45176</c:v>
                </c:pt>
                <c:pt idx="1430">
                  <c:v>45177</c:v>
                </c:pt>
                <c:pt idx="1431">
                  <c:v>45180</c:v>
                </c:pt>
                <c:pt idx="1432">
                  <c:v>45181</c:v>
                </c:pt>
                <c:pt idx="1433">
                  <c:v>45182</c:v>
                </c:pt>
                <c:pt idx="1434">
                  <c:v>45183</c:v>
                </c:pt>
                <c:pt idx="1435">
                  <c:v>45184</c:v>
                </c:pt>
                <c:pt idx="1436">
                  <c:v>45187</c:v>
                </c:pt>
                <c:pt idx="1437">
                  <c:v>45188</c:v>
                </c:pt>
                <c:pt idx="1438">
                  <c:v>45189</c:v>
                </c:pt>
                <c:pt idx="1439">
                  <c:v>45190</c:v>
                </c:pt>
                <c:pt idx="1440">
                  <c:v>45191</c:v>
                </c:pt>
                <c:pt idx="1441">
                  <c:v>45194</c:v>
                </c:pt>
                <c:pt idx="1442">
                  <c:v>45195</c:v>
                </c:pt>
                <c:pt idx="1443">
                  <c:v>45196</c:v>
                </c:pt>
                <c:pt idx="1444">
                  <c:v>45197</c:v>
                </c:pt>
                <c:pt idx="1445">
                  <c:v>45198</c:v>
                </c:pt>
                <c:pt idx="1446">
                  <c:v>45201</c:v>
                </c:pt>
                <c:pt idx="1447">
                  <c:v>45202</c:v>
                </c:pt>
                <c:pt idx="1448">
                  <c:v>45203</c:v>
                </c:pt>
                <c:pt idx="1449">
                  <c:v>45204</c:v>
                </c:pt>
                <c:pt idx="1450">
                  <c:v>45205</c:v>
                </c:pt>
                <c:pt idx="1451">
                  <c:v>45208</c:v>
                </c:pt>
                <c:pt idx="1452">
                  <c:v>45209</c:v>
                </c:pt>
                <c:pt idx="1453">
                  <c:v>45210</c:v>
                </c:pt>
                <c:pt idx="1454">
                  <c:v>45211</c:v>
                </c:pt>
                <c:pt idx="1455">
                  <c:v>45212</c:v>
                </c:pt>
                <c:pt idx="1456">
                  <c:v>45215</c:v>
                </c:pt>
                <c:pt idx="1457">
                  <c:v>45216</c:v>
                </c:pt>
                <c:pt idx="1458">
                  <c:v>45217</c:v>
                </c:pt>
                <c:pt idx="1459">
                  <c:v>45218</c:v>
                </c:pt>
                <c:pt idx="1460">
                  <c:v>45219</c:v>
                </c:pt>
                <c:pt idx="1461">
                  <c:v>45222</c:v>
                </c:pt>
                <c:pt idx="1462">
                  <c:v>45223</c:v>
                </c:pt>
                <c:pt idx="1463">
                  <c:v>45224</c:v>
                </c:pt>
                <c:pt idx="1464">
                  <c:v>45225</c:v>
                </c:pt>
                <c:pt idx="1465">
                  <c:v>45226</c:v>
                </c:pt>
                <c:pt idx="1466">
                  <c:v>45229</c:v>
                </c:pt>
                <c:pt idx="1467">
                  <c:v>45230</c:v>
                </c:pt>
                <c:pt idx="1468">
                  <c:v>45231</c:v>
                </c:pt>
                <c:pt idx="1469">
                  <c:v>45232</c:v>
                </c:pt>
                <c:pt idx="1470">
                  <c:v>45233</c:v>
                </c:pt>
                <c:pt idx="1471">
                  <c:v>45236</c:v>
                </c:pt>
                <c:pt idx="1472">
                  <c:v>45237</c:v>
                </c:pt>
                <c:pt idx="1473">
                  <c:v>45238</c:v>
                </c:pt>
                <c:pt idx="1474">
                  <c:v>45239</c:v>
                </c:pt>
                <c:pt idx="1475">
                  <c:v>45240</c:v>
                </c:pt>
                <c:pt idx="1476">
                  <c:v>45243</c:v>
                </c:pt>
                <c:pt idx="1477">
                  <c:v>45244</c:v>
                </c:pt>
                <c:pt idx="1478">
                  <c:v>45245</c:v>
                </c:pt>
                <c:pt idx="1479">
                  <c:v>45246</c:v>
                </c:pt>
                <c:pt idx="1480">
                  <c:v>45247</c:v>
                </c:pt>
                <c:pt idx="1481">
                  <c:v>45250</c:v>
                </c:pt>
                <c:pt idx="1482">
                  <c:v>45251</c:v>
                </c:pt>
                <c:pt idx="1483">
                  <c:v>45252</c:v>
                </c:pt>
                <c:pt idx="1484">
                  <c:v>45254</c:v>
                </c:pt>
                <c:pt idx="1485">
                  <c:v>45257</c:v>
                </c:pt>
                <c:pt idx="1486">
                  <c:v>45258</c:v>
                </c:pt>
                <c:pt idx="1487">
                  <c:v>45259</c:v>
                </c:pt>
                <c:pt idx="1488">
                  <c:v>45260</c:v>
                </c:pt>
                <c:pt idx="1489">
                  <c:v>45261</c:v>
                </c:pt>
                <c:pt idx="1490">
                  <c:v>45264</c:v>
                </c:pt>
                <c:pt idx="1491">
                  <c:v>45265</c:v>
                </c:pt>
                <c:pt idx="1492">
                  <c:v>45266</c:v>
                </c:pt>
                <c:pt idx="1493">
                  <c:v>45267</c:v>
                </c:pt>
                <c:pt idx="1494">
                  <c:v>45268</c:v>
                </c:pt>
                <c:pt idx="1495">
                  <c:v>45271</c:v>
                </c:pt>
                <c:pt idx="1496">
                  <c:v>45272</c:v>
                </c:pt>
                <c:pt idx="1497">
                  <c:v>45273</c:v>
                </c:pt>
                <c:pt idx="1498">
                  <c:v>45274</c:v>
                </c:pt>
                <c:pt idx="1499">
                  <c:v>45275</c:v>
                </c:pt>
                <c:pt idx="1500">
                  <c:v>45278</c:v>
                </c:pt>
                <c:pt idx="1501">
                  <c:v>45279</c:v>
                </c:pt>
                <c:pt idx="1502">
                  <c:v>45280</c:v>
                </c:pt>
                <c:pt idx="1503">
                  <c:v>45281</c:v>
                </c:pt>
                <c:pt idx="1504">
                  <c:v>45282</c:v>
                </c:pt>
                <c:pt idx="1505">
                  <c:v>45286</c:v>
                </c:pt>
                <c:pt idx="1506">
                  <c:v>45287</c:v>
                </c:pt>
                <c:pt idx="1507">
                  <c:v>45288</c:v>
                </c:pt>
                <c:pt idx="1508">
                  <c:v>45289</c:v>
                </c:pt>
                <c:pt idx="1509">
                  <c:v>45293</c:v>
                </c:pt>
                <c:pt idx="1510">
                  <c:v>45294</c:v>
                </c:pt>
                <c:pt idx="1511">
                  <c:v>45295</c:v>
                </c:pt>
                <c:pt idx="1512">
                  <c:v>45296</c:v>
                </c:pt>
                <c:pt idx="1513">
                  <c:v>45299</c:v>
                </c:pt>
                <c:pt idx="1514">
                  <c:v>45300</c:v>
                </c:pt>
                <c:pt idx="1515">
                  <c:v>45301</c:v>
                </c:pt>
                <c:pt idx="1516">
                  <c:v>45302</c:v>
                </c:pt>
                <c:pt idx="1517">
                  <c:v>45303</c:v>
                </c:pt>
                <c:pt idx="1518">
                  <c:v>45307</c:v>
                </c:pt>
                <c:pt idx="1519">
                  <c:v>45308</c:v>
                </c:pt>
                <c:pt idx="1520">
                  <c:v>45309</c:v>
                </c:pt>
                <c:pt idx="1521">
                  <c:v>45310</c:v>
                </c:pt>
                <c:pt idx="1522">
                  <c:v>45313</c:v>
                </c:pt>
                <c:pt idx="1523">
                  <c:v>45314</c:v>
                </c:pt>
                <c:pt idx="1524">
                  <c:v>45315</c:v>
                </c:pt>
                <c:pt idx="1525">
                  <c:v>45316</c:v>
                </c:pt>
                <c:pt idx="1526">
                  <c:v>45317</c:v>
                </c:pt>
                <c:pt idx="1527">
                  <c:v>45320</c:v>
                </c:pt>
                <c:pt idx="1528">
                  <c:v>45321</c:v>
                </c:pt>
                <c:pt idx="1529">
                  <c:v>45322</c:v>
                </c:pt>
                <c:pt idx="1530">
                  <c:v>45323</c:v>
                </c:pt>
                <c:pt idx="1531">
                  <c:v>45324</c:v>
                </c:pt>
                <c:pt idx="1532">
                  <c:v>45327</c:v>
                </c:pt>
                <c:pt idx="1533">
                  <c:v>45328</c:v>
                </c:pt>
                <c:pt idx="1534">
                  <c:v>45329</c:v>
                </c:pt>
                <c:pt idx="1535">
                  <c:v>45330</c:v>
                </c:pt>
                <c:pt idx="1536">
                  <c:v>45331</c:v>
                </c:pt>
                <c:pt idx="1537">
                  <c:v>45334</c:v>
                </c:pt>
                <c:pt idx="1538">
                  <c:v>45335</c:v>
                </c:pt>
                <c:pt idx="1539">
                  <c:v>45336</c:v>
                </c:pt>
                <c:pt idx="1540">
                  <c:v>45337</c:v>
                </c:pt>
                <c:pt idx="1541">
                  <c:v>45338</c:v>
                </c:pt>
                <c:pt idx="1542">
                  <c:v>45342</c:v>
                </c:pt>
                <c:pt idx="1543">
                  <c:v>45343</c:v>
                </c:pt>
                <c:pt idx="1544">
                  <c:v>45344</c:v>
                </c:pt>
                <c:pt idx="1545">
                  <c:v>45345</c:v>
                </c:pt>
                <c:pt idx="1546">
                  <c:v>45348</c:v>
                </c:pt>
                <c:pt idx="1547">
                  <c:v>45349</c:v>
                </c:pt>
                <c:pt idx="1548">
                  <c:v>45350</c:v>
                </c:pt>
                <c:pt idx="1549">
                  <c:v>45351</c:v>
                </c:pt>
                <c:pt idx="1550">
                  <c:v>45352</c:v>
                </c:pt>
                <c:pt idx="1551">
                  <c:v>45355</c:v>
                </c:pt>
                <c:pt idx="1552">
                  <c:v>45356</c:v>
                </c:pt>
                <c:pt idx="1553">
                  <c:v>45357</c:v>
                </c:pt>
                <c:pt idx="1554">
                  <c:v>45358</c:v>
                </c:pt>
                <c:pt idx="1555">
                  <c:v>45359</c:v>
                </c:pt>
                <c:pt idx="1556">
                  <c:v>45362</c:v>
                </c:pt>
                <c:pt idx="1557">
                  <c:v>45363</c:v>
                </c:pt>
                <c:pt idx="1558">
                  <c:v>45364</c:v>
                </c:pt>
                <c:pt idx="1559">
                  <c:v>45365</c:v>
                </c:pt>
                <c:pt idx="1560">
                  <c:v>45366</c:v>
                </c:pt>
                <c:pt idx="1561">
                  <c:v>45369</c:v>
                </c:pt>
                <c:pt idx="1562">
                  <c:v>45370</c:v>
                </c:pt>
                <c:pt idx="1563">
                  <c:v>45371</c:v>
                </c:pt>
                <c:pt idx="1564">
                  <c:v>45372</c:v>
                </c:pt>
                <c:pt idx="1565">
                  <c:v>45373</c:v>
                </c:pt>
                <c:pt idx="1566">
                  <c:v>45376</c:v>
                </c:pt>
                <c:pt idx="1567">
                  <c:v>45377</c:v>
                </c:pt>
                <c:pt idx="1568">
                  <c:v>45378</c:v>
                </c:pt>
                <c:pt idx="1569">
                  <c:v>45379</c:v>
                </c:pt>
                <c:pt idx="1570">
                  <c:v>45383</c:v>
                </c:pt>
                <c:pt idx="1571">
                  <c:v>45384</c:v>
                </c:pt>
                <c:pt idx="1572">
                  <c:v>45385</c:v>
                </c:pt>
                <c:pt idx="1573">
                  <c:v>45386</c:v>
                </c:pt>
                <c:pt idx="1574">
                  <c:v>45387</c:v>
                </c:pt>
                <c:pt idx="1575">
                  <c:v>45390</c:v>
                </c:pt>
                <c:pt idx="1576">
                  <c:v>45391</c:v>
                </c:pt>
                <c:pt idx="1577">
                  <c:v>45392</c:v>
                </c:pt>
                <c:pt idx="1578">
                  <c:v>45393</c:v>
                </c:pt>
                <c:pt idx="1579">
                  <c:v>45394</c:v>
                </c:pt>
                <c:pt idx="1580">
                  <c:v>45397</c:v>
                </c:pt>
                <c:pt idx="1581">
                  <c:v>45398</c:v>
                </c:pt>
                <c:pt idx="1582">
                  <c:v>45399</c:v>
                </c:pt>
                <c:pt idx="1583">
                  <c:v>45400</c:v>
                </c:pt>
                <c:pt idx="1584">
                  <c:v>45401</c:v>
                </c:pt>
                <c:pt idx="1585">
                  <c:v>45404</c:v>
                </c:pt>
                <c:pt idx="1586">
                  <c:v>45405</c:v>
                </c:pt>
                <c:pt idx="1587">
                  <c:v>45406</c:v>
                </c:pt>
                <c:pt idx="1588">
                  <c:v>45407</c:v>
                </c:pt>
                <c:pt idx="1589">
                  <c:v>45408</c:v>
                </c:pt>
                <c:pt idx="1590">
                  <c:v>45411</c:v>
                </c:pt>
                <c:pt idx="1591">
                  <c:v>45412</c:v>
                </c:pt>
                <c:pt idx="1592">
                  <c:v>45413</c:v>
                </c:pt>
                <c:pt idx="1593">
                  <c:v>45414</c:v>
                </c:pt>
                <c:pt idx="1594">
                  <c:v>45415</c:v>
                </c:pt>
                <c:pt idx="1595">
                  <c:v>45418</c:v>
                </c:pt>
                <c:pt idx="1596">
                  <c:v>45419</c:v>
                </c:pt>
                <c:pt idx="1597">
                  <c:v>45420</c:v>
                </c:pt>
                <c:pt idx="1598">
                  <c:v>45421</c:v>
                </c:pt>
                <c:pt idx="1599">
                  <c:v>45422</c:v>
                </c:pt>
                <c:pt idx="1600">
                  <c:v>45425</c:v>
                </c:pt>
                <c:pt idx="1601">
                  <c:v>45426</c:v>
                </c:pt>
                <c:pt idx="1602">
                  <c:v>45427</c:v>
                </c:pt>
                <c:pt idx="1603">
                  <c:v>45428</c:v>
                </c:pt>
                <c:pt idx="1604">
                  <c:v>45429</c:v>
                </c:pt>
                <c:pt idx="1605">
                  <c:v>45432</c:v>
                </c:pt>
                <c:pt idx="1606">
                  <c:v>45433</c:v>
                </c:pt>
                <c:pt idx="1607">
                  <c:v>45434</c:v>
                </c:pt>
                <c:pt idx="1608">
                  <c:v>45435</c:v>
                </c:pt>
                <c:pt idx="1609">
                  <c:v>45436</c:v>
                </c:pt>
                <c:pt idx="1610">
                  <c:v>45440</c:v>
                </c:pt>
                <c:pt idx="1611">
                  <c:v>45441</c:v>
                </c:pt>
                <c:pt idx="1612">
                  <c:v>45442</c:v>
                </c:pt>
                <c:pt idx="1613">
                  <c:v>45443</c:v>
                </c:pt>
                <c:pt idx="1614">
                  <c:v>45446</c:v>
                </c:pt>
                <c:pt idx="1615">
                  <c:v>45447</c:v>
                </c:pt>
                <c:pt idx="1616">
                  <c:v>45448</c:v>
                </c:pt>
                <c:pt idx="1617">
                  <c:v>45449</c:v>
                </c:pt>
                <c:pt idx="1618">
                  <c:v>45450</c:v>
                </c:pt>
                <c:pt idx="1619">
                  <c:v>45453</c:v>
                </c:pt>
                <c:pt idx="1620">
                  <c:v>45454</c:v>
                </c:pt>
                <c:pt idx="1621">
                  <c:v>45455</c:v>
                </c:pt>
                <c:pt idx="1622">
                  <c:v>45456</c:v>
                </c:pt>
                <c:pt idx="1623">
                  <c:v>45457</c:v>
                </c:pt>
                <c:pt idx="1624">
                  <c:v>45460</c:v>
                </c:pt>
                <c:pt idx="1625">
                  <c:v>45461</c:v>
                </c:pt>
                <c:pt idx="1626">
                  <c:v>45463</c:v>
                </c:pt>
                <c:pt idx="1627">
                  <c:v>45464</c:v>
                </c:pt>
                <c:pt idx="1628">
                  <c:v>45467</c:v>
                </c:pt>
                <c:pt idx="1629">
                  <c:v>45468</c:v>
                </c:pt>
                <c:pt idx="1630">
                  <c:v>45469</c:v>
                </c:pt>
                <c:pt idx="1631">
                  <c:v>45470</c:v>
                </c:pt>
                <c:pt idx="1632">
                  <c:v>45471</c:v>
                </c:pt>
                <c:pt idx="1633">
                  <c:v>45474</c:v>
                </c:pt>
                <c:pt idx="1634">
                  <c:v>45475</c:v>
                </c:pt>
                <c:pt idx="1635">
                  <c:v>45476</c:v>
                </c:pt>
                <c:pt idx="1636">
                  <c:v>45478</c:v>
                </c:pt>
                <c:pt idx="1637">
                  <c:v>45481</c:v>
                </c:pt>
                <c:pt idx="1638">
                  <c:v>45482</c:v>
                </c:pt>
                <c:pt idx="1639">
                  <c:v>45483</c:v>
                </c:pt>
                <c:pt idx="1640">
                  <c:v>45484</c:v>
                </c:pt>
                <c:pt idx="1641">
                  <c:v>45485</c:v>
                </c:pt>
                <c:pt idx="1642">
                  <c:v>45488</c:v>
                </c:pt>
                <c:pt idx="1643">
                  <c:v>45489</c:v>
                </c:pt>
                <c:pt idx="1644">
                  <c:v>45490</c:v>
                </c:pt>
                <c:pt idx="1645">
                  <c:v>45491</c:v>
                </c:pt>
                <c:pt idx="1646">
                  <c:v>45492</c:v>
                </c:pt>
                <c:pt idx="1647">
                  <c:v>45495</c:v>
                </c:pt>
                <c:pt idx="1648">
                  <c:v>45496</c:v>
                </c:pt>
                <c:pt idx="1649">
                  <c:v>45497</c:v>
                </c:pt>
                <c:pt idx="1650">
                  <c:v>45498</c:v>
                </c:pt>
                <c:pt idx="1651">
                  <c:v>45499</c:v>
                </c:pt>
                <c:pt idx="1652">
                  <c:v>45502</c:v>
                </c:pt>
                <c:pt idx="1653">
                  <c:v>45503</c:v>
                </c:pt>
                <c:pt idx="1654">
                  <c:v>45504</c:v>
                </c:pt>
                <c:pt idx="1655">
                  <c:v>45505</c:v>
                </c:pt>
                <c:pt idx="1656">
                  <c:v>45506</c:v>
                </c:pt>
                <c:pt idx="1657">
                  <c:v>45509</c:v>
                </c:pt>
                <c:pt idx="1658">
                  <c:v>45510</c:v>
                </c:pt>
                <c:pt idx="1659">
                  <c:v>45511</c:v>
                </c:pt>
                <c:pt idx="1660">
                  <c:v>45512</c:v>
                </c:pt>
                <c:pt idx="1661">
                  <c:v>45513</c:v>
                </c:pt>
                <c:pt idx="1662">
                  <c:v>45516</c:v>
                </c:pt>
                <c:pt idx="1663">
                  <c:v>45517</c:v>
                </c:pt>
                <c:pt idx="1664">
                  <c:v>45518</c:v>
                </c:pt>
                <c:pt idx="1665">
                  <c:v>45519</c:v>
                </c:pt>
                <c:pt idx="1666">
                  <c:v>45520</c:v>
                </c:pt>
                <c:pt idx="1667">
                  <c:v>45523</c:v>
                </c:pt>
                <c:pt idx="1668">
                  <c:v>45524</c:v>
                </c:pt>
                <c:pt idx="1669">
                  <c:v>45525</c:v>
                </c:pt>
                <c:pt idx="1670">
                  <c:v>45526</c:v>
                </c:pt>
                <c:pt idx="1671">
                  <c:v>45527</c:v>
                </c:pt>
                <c:pt idx="1672">
                  <c:v>45530</c:v>
                </c:pt>
                <c:pt idx="1673">
                  <c:v>45531</c:v>
                </c:pt>
                <c:pt idx="1674">
                  <c:v>45532</c:v>
                </c:pt>
                <c:pt idx="1675">
                  <c:v>45533</c:v>
                </c:pt>
                <c:pt idx="1676">
                  <c:v>45534</c:v>
                </c:pt>
                <c:pt idx="1677">
                  <c:v>45538</c:v>
                </c:pt>
                <c:pt idx="1678">
                  <c:v>45539</c:v>
                </c:pt>
                <c:pt idx="1679">
                  <c:v>45540</c:v>
                </c:pt>
                <c:pt idx="1680">
                  <c:v>45541</c:v>
                </c:pt>
                <c:pt idx="1681">
                  <c:v>45544</c:v>
                </c:pt>
                <c:pt idx="1682">
                  <c:v>45545</c:v>
                </c:pt>
                <c:pt idx="1683">
                  <c:v>45546</c:v>
                </c:pt>
                <c:pt idx="1684">
                  <c:v>45547</c:v>
                </c:pt>
                <c:pt idx="1685">
                  <c:v>45548</c:v>
                </c:pt>
                <c:pt idx="1686">
                  <c:v>45551</c:v>
                </c:pt>
                <c:pt idx="1687">
                  <c:v>45552</c:v>
                </c:pt>
                <c:pt idx="1688">
                  <c:v>45553</c:v>
                </c:pt>
                <c:pt idx="1689">
                  <c:v>45554</c:v>
                </c:pt>
                <c:pt idx="1690">
                  <c:v>45555</c:v>
                </c:pt>
                <c:pt idx="1691">
                  <c:v>45558</c:v>
                </c:pt>
                <c:pt idx="1692">
                  <c:v>45559</c:v>
                </c:pt>
                <c:pt idx="1693">
                  <c:v>45560</c:v>
                </c:pt>
                <c:pt idx="1694">
                  <c:v>45561</c:v>
                </c:pt>
                <c:pt idx="1695">
                  <c:v>45562</c:v>
                </c:pt>
                <c:pt idx="1696">
                  <c:v>45565</c:v>
                </c:pt>
                <c:pt idx="1697">
                  <c:v>45566</c:v>
                </c:pt>
                <c:pt idx="1698">
                  <c:v>45567</c:v>
                </c:pt>
                <c:pt idx="1699">
                  <c:v>45568</c:v>
                </c:pt>
                <c:pt idx="1700">
                  <c:v>45569</c:v>
                </c:pt>
                <c:pt idx="1701">
                  <c:v>45572</c:v>
                </c:pt>
                <c:pt idx="1702">
                  <c:v>45573</c:v>
                </c:pt>
                <c:pt idx="1703">
                  <c:v>45574</c:v>
                </c:pt>
                <c:pt idx="1704">
                  <c:v>45575</c:v>
                </c:pt>
                <c:pt idx="1705">
                  <c:v>45576</c:v>
                </c:pt>
                <c:pt idx="1706">
                  <c:v>45579</c:v>
                </c:pt>
                <c:pt idx="1707">
                  <c:v>45580</c:v>
                </c:pt>
                <c:pt idx="1708">
                  <c:v>45581</c:v>
                </c:pt>
                <c:pt idx="1709">
                  <c:v>45582</c:v>
                </c:pt>
                <c:pt idx="1710">
                  <c:v>45583</c:v>
                </c:pt>
                <c:pt idx="1711">
                  <c:v>45586</c:v>
                </c:pt>
                <c:pt idx="1712">
                  <c:v>45587</c:v>
                </c:pt>
                <c:pt idx="1713">
                  <c:v>45588</c:v>
                </c:pt>
                <c:pt idx="1714">
                  <c:v>45589</c:v>
                </c:pt>
                <c:pt idx="1715">
                  <c:v>45590</c:v>
                </c:pt>
                <c:pt idx="1716">
                  <c:v>45593</c:v>
                </c:pt>
                <c:pt idx="1717">
                  <c:v>45594</c:v>
                </c:pt>
                <c:pt idx="1718">
                  <c:v>45595</c:v>
                </c:pt>
                <c:pt idx="1719">
                  <c:v>45596</c:v>
                </c:pt>
                <c:pt idx="1720">
                  <c:v>45597</c:v>
                </c:pt>
                <c:pt idx="1721">
                  <c:v>45600</c:v>
                </c:pt>
                <c:pt idx="1722">
                  <c:v>45601</c:v>
                </c:pt>
                <c:pt idx="1723">
                  <c:v>45602</c:v>
                </c:pt>
                <c:pt idx="1724">
                  <c:v>45603</c:v>
                </c:pt>
                <c:pt idx="1725">
                  <c:v>45604</c:v>
                </c:pt>
                <c:pt idx="1726">
                  <c:v>45607</c:v>
                </c:pt>
                <c:pt idx="1727">
                  <c:v>45608</c:v>
                </c:pt>
                <c:pt idx="1728">
                  <c:v>45609</c:v>
                </c:pt>
                <c:pt idx="1729">
                  <c:v>45610</c:v>
                </c:pt>
                <c:pt idx="1730">
                  <c:v>45611</c:v>
                </c:pt>
                <c:pt idx="1731">
                  <c:v>45614</c:v>
                </c:pt>
                <c:pt idx="1732">
                  <c:v>45615</c:v>
                </c:pt>
                <c:pt idx="1733">
                  <c:v>45616</c:v>
                </c:pt>
                <c:pt idx="1734">
                  <c:v>45617</c:v>
                </c:pt>
                <c:pt idx="1735">
                  <c:v>45618</c:v>
                </c:pt>
                <c:pt idx="1736">
                  <c:v>45621</c:v>
                </c:pt>
                <c:pt idx="1737">
                  <c:v>45622</c:v>
                </c:pt>
                <c:pt idx="1738">
                  <c:v>45623</c:v>
                </c:pt>
                <c:pt idx="1739">
                  <c:v>45625</c:v>
                </c:pt>
                <c:pt idx="1740">
                  <c:v>45628</c:v>
                </c:pt>
                <c:pt idx="1741">
                  <c:v>45629</c:v>
                </c:pt>
                <c:pt idx="1742">
                  <c:v>45630</c:v>
                </c:pt>
                <c:pt idx="1743">
                  <c:v>45631</c:v>
                </c:pt>
                <c:pt idx="1744">
                  <c:v>45632</c:v>
                </c:pt>
                <c:pt idx="1745">
                  <c:v>45635</c:v>
                </c:pt>
                <c:pt idx="1746">
                  <c:v>45636</c:v>
                </c:pt>
                <c:pt idx="1747">
                  <c:v>45637</c:v>
                </c:pt>
                <c:pt idx="1748">
                  <c:v>45638</c:v>
                </c:pt>
                <c:pt idx="1749">
                  <c:v>45639</c:v>
                </c:pt>
                <c:pt idx="1750">
                  <c:v>45642</c:v>
                </c:pt>
                <c:pt idx="1751">
                  <c:v>45643</c:v>
                </c:pt>
                <c:pt idx="1752">
                  <c:v>45644</c:v>
                </c:pt>
                <c:pt idx="1753">
                  <c:v>45645</c:v>
                </c:pt>
                <c:pt idx="1754">
                  <c:v>45646</c:v>
                </c:pt>
                <c:pt idx="1755">
                  <c:v>45649</c:v>
                </c:pt>
                <c:pt idx="1756">
                  <c:v>45650</c:v>
                </c:pt>
                <c:pt idx="1757">
                  <c:v>45652</c:v>
                </c:pt>
                <c:pt idx="1758">
                  <c:v>45653</c:v>
                </c:pt>
                <c:pt idx="1759">
                  <c:v>45656</c:v>
                </c:pt>
                <c:pt idx="1760">
                  <c:v>45657</c:v>
                </c:pt>
              </c:numCache>
            </c:numRef>
          </c:cat>
          <c:val>
            <c:numRef>
              <c:f>'Moving Avgs'!$AB$3:$AB$1763</c:f>
              <c:numCache>
                <c:formatCode>General</c:formatCode>
                <c:ptCount val="1761"/>
                <c:pt idx="200" formatCode="0.00">
                  <c:v>33.005273631840794</c:v>
                </c:pt>
                <c:pt idx="201" formatCode="0.00">
                  <c:v>32.989203980099504</c:v>
                </c:pt>
                <c:pt idx="202" formatCode="0.00">
                  <c:v>32.965422885572139</c:v>
                </c:pt>
                <c:pt idx="203" formatCode="0.00">
                  <c:v>32.941442786069651</c:v>
                </c:pt>
                <c:pt idx="204" formatCode="0.00">
                  <c:v>32.91651741293532</c:v>
                </c:pt>
                <c:pt idx="205" formatCode="0.00">
                  <c:v>32.883830845771143</c:v>
                </c:pt>
                <c:pt idx="206" formatCode="0.00">
                  <c:v>32.854825870646764</c:v>
                </c:pt>
                <c:pt idx="207" formatCode="0.00">
                  <c:v>32.828706467661689</c:v>
                </c:pt>
                <c:pt idx="208" formatCode="0.00">
                  <c:v>32.797064676616912</c:v>
                </c:pt>
                <c:pt idx="209" formatCode="0.00">
                  <c:v>32.76587064676616</c:v>
                </c:pt>
                <c:pt idx="210" formatCode="0.00">
                  <c:v>32.737711442786065</c:v>
                </c:pt>
                <c:pt idx="211" formatCode="0.00">
                  <c:v>32.713681592039791</c:v>
                </c:pt>
                <c:pt idx="212" formatCode="0.00">
                  <c:v>32.686268656716415</c:v>
                </c:pt>
                <c:pt idx="213" formatCode="0.00">
                  <c:v>32.662885572139295</c:v>
                </c:pt>
                <c:pt idx="214" formatCode="0.00">
                  <c:v>32.642786069651734</c:v>
                </c:pt>
                <c:pt idx="215" formatCode="0.00">
                  <c:v>32.624676616915416</c:v>
                </c:pt>
                <c:pt idx="216" formatCode="0.00">
                  <c:v>32.605870646766164</c:v>
                </c:pt>
                <c:pt idx="217" formatCode="0.00">
                  <c:v>32.576965174129356</c:v>
                </c:pt>
                <c:pt idx="218" formatCode="0.00">
                  <c:v>32.542288557213929</c:v>
                </c:pt>
                <c:pt idx="219" formatCode="0.00">
                  <c:v>32.509800995024875</c:v>
                </c:pt>
                <c:pt idx="220" formatCode="0.00">
                  <c:v>32.473681592039803</c:v>
                </c:pt>
                <c:pt idx="221" formatCode="0.00">
                  <c:v>32.436417910447766</c:v>
                </c:pt>
                <c:pt idx="222" formatCode="0.00">
                  <c:v>32.393482587064675</c:v>
                </c:pt>
                <c:pt idx="223" formatCode="0.00">
                  <c:v>32.347164179104482</c:v>
                </c:pt>
                <c:pt idx="224" formatCode="0.00">
                  <c:v>32.308308457711441</c:v>
                </c:pt>
                <c:pt idx="225" formatCode="0.00">
                  <c:v>32.280497512437812</c:v>
                </c:pt>
                <c:pt idx="226" formatCode="0.00">
                  <c:v>32.255373134328359</c:v>
                </c:pt>
                <c:pt idx="227" formatCode="0.00">
                  <c:v>32.239701492537307</c:v>
                </c:pt>
                <c:pt idx="228" formatCode="0.00">
                  <c:v>32.21870646766169</c:v>
                </c:pt>
                <c:pt idx="229" formatCode="0.00">
                  <c:v>32.195472636815921</c:v>
                </c:pt>
                <c:pt idx="230" formatCode="0.00">
                  <c:v>32.170696517412935</c:v>
                </c:pt>
                <c:pt idx="231" formatCode="0.00">
                  <c:v>32.140398009950246</c:v>
                </c:pt>
                <c:pt idx="232" formatCode="0.00">
                  <c:v>32.111243781094522</c:v>
                </c:pt>
                <c:pt idx="233" formatCode="0.00">
                  <c:v>32.073631840796011</c:v>
                </c:pt>
                <c:pt idx="234" formatCode="0.00">
                  <c:v>32.039502487562181</c:v>
                </c:pt>
                <c:pt idx="235" formatCode="0.00">
                  <c:v>32.000945273631835</c:v>
                </c:pt>
                <c:pt idx="236" formatCode="0.00">
                  <c:v>31.958507462686558</c:v>
                </c:pt>
                <c:pt idx="237" formatCode="0.00">
                  <c:v>31.911791044776109</c:v>
                </c:pt>
                <c:pt idx="238" formatCode="0.00">
                  <c:v>31.868159203980085</c:v>
                </c:pt>
                <c:pt idx="239" formatCode="0.00">
                  <c:v>31.829701492537303</c:v>
                </c:pt>
                <c:pt idx="240" formatCode="0.00">
                  <c:v>31.787313432835813</c:v>
                </c:pt>
                <c:pt idx="241" formatCode="0.00">
                  <c:v>31.747611940298498</c:v>
                </c:pt>
                <c:pt idx="242" formatCode="0.00">
                  <c:v>31.707562189054713</c:v>
                </c:pt>
                <c:pt idx="243" formatCode="0.00">
                  <c:v>31.662587064676604</c:v>
                </c:pt>
                <c:pt idx="244" formatCode="0.00">
                  <c:v>31.612985074626856</c:v>
                </c:pt>
                <c:pt idx="245" formatCode="0.00">
                  <c:v>31.56820895522387</c:v>
                </c:pt>
                <c:pt idx="246" formatCode="0.00">
                  <c:v>31.522139303482579</c:v>
                </c:pt>
                <c:pt idx="247" formatCode="0.00">
                  <c:v>31.476965174129333</c:v>
                </c:pt>
                <c:pt idx="248" formatCode="0.00">
                  <c:v>31.431791044776102</c:v>
                </c:pt>
                <c:pt idx="249" formatCode="0.00">
                  <c:v>31.387761194029835</c:v>
                </c:pt>
                <c:pt idx="250" formatCode="0.00">
                  <c:v>31.346517412935309</c:v>
                </c:pt>
                <c:pt idx="251" formatCode="0.00">
                  <c:v>31.308955223880577</c:v>
                </c:pt>
                <c:pt idx="252" formatCode="0.00">
                  <c:v>31.268308457711427</c:v>
                </c:pt>
                <c:pt idx="253" formatCode="0.00">
                  <c:v>31.238955223880581</c:v>
                </c:pt>
                <c:pt idx="254" formatCode="0.00">
                  <c:v>31.21159203980098</c:v>
                </c:pt>
                <c:pt idx="255" formatCode="0.00">
                  <c:v>31.185572139303471</c:v>
                </c:pt>
                <c:pt idx="256" formatCode="0.00">
                  <c:v>31.167611940298496</c:v>
                </c:pt>
                <c:pt idx="257" formatCode="0.00">
                  <c:v>31.149402985074616</c:v>
                </c:pt>
                <c:pt idx="258" formatCode="0.00">
                  <c:v>31.128706467661683</c:v>
                </c:pt>
                <c:pt idx="259" formatCode="0.00">
                  <c:v>31.111293532338305</c:v>
                </c:pt>
                <c:pt idx="260" formatCode="0.00">
                  <c:v>31.099751243781085</c:v>
                </c:pt>
                <c:pt idx="261" formatCode="0.00">
                  <c:v>31.089701492537301</c:v>
                </c:pt>
                <c:pt idx="262" formatCode="0.00">
                  <c:v>31.080248756218893</c:v>
                </c:pt>
                <c:pt idx="263" formatCode="0.00">
                  <c:v>31.072338308457702</c:v>
                </c:pt>
                <c:pt idx="264" formatCode="0.00">
                  <c:v>31.057164179104472</c:v>
                </c:pt>
                <c:pt idx="265" formatCode="0.00">
                  <c:v>31.042487562189045</c:v>
                </c:pt>
                <c:pt idx="266" formatCode="0.00">
                  <c:v>31.030447761194019</c:v>
                </c:pt>
                <c:pt idx="267" formatCode="0.00">
                  <c:v>31.021243781094515</c:v>
                </c:pt>
                <c:pt idx="268" formatCode="0.00">
                  <c:v>31.006318407960194</c:v>
                </c:pt>
                <c:pt idx="269" formatCode="0.00">
                  <c:v>30.995771144278596</c:v>
                </c:pt>
                <c:pt idx="270" formatCode="0.00">
                  <c:v>30.985273631840787</c:v>
                </c:pt>
                <c:pt idx="271" formatCode="0.00">
                  <c:v>30.986019900497503</c:v>
                </c:pt>
                <c:pt idx="272" formatCode="0.00">
                  <c:v>30.986268656716408</c:v>
                </c:pt>
                <c:pt idx="273" formatCode="0.00">
                  <c:v>30.990845771144269</c:v>
                </c:pt>
                <c:pt idx="274" formatCode="0.00">
                  <c:v>30.997810945273621</c:v>
                </c:pt>
                <c:pt idx="275" formatCode="0.00">
                  <c:v>31.002189054726358</c:v>
                </c:pt>
                <c:pt idx="276" formatCode="0.00">
                  <c:v>31.005920398009945</c:v>
                </c:pt>
                <c:pt idx="277" formatCode="0.00">
                  <c:v>31.010597014925363</c:v>
                </c:pt>
                <c:pt idx="278" formatCode="0.00">
                  <c:v>31.01691542288556</c:v>
                </c:pt>
                <c:pt idx="279" formatCode="0.00">
                  <c:v>31.027363184079594</c:v>
                </c:pt>
                <c:pt idx="280" formatCode="0.00">
                  <c:v>31.035472636815911</c:v>
                </c:pt>
                <c:pt idx="281" formatCode="0.00">
                  <c:v>31.042338308457698</c:v>
                </c:pt>
                <c:pt idx="282" formatCode="0.00">
                  <c:v>31.04930348258705</c:v>
                </c:pt>
                <c:pt idx="283" formatCode="0.00">
                  <c:v>31.056666666666651</c:v>
                </c:pt>
                <c:pt idx="284" formatCode="0.00">
                  <c:v>31.055671641791029</c:v>
                </c:pt>
                <c:pt idx="285" formatCode="0.00">
                  <c:v>31.0478606965174</c:v>
                </c:pt>
                <c:pt idx="286" formatCode="0.00">
                  <c:v>31.037960199004957</c:v>
                </c:pt>
                <c:pt idx="287" formatCode="0.00">
                  <c:v>31.026368159203962</c:v>
                </c:pt>
                <c:pt idx="288" formatCode="0.00">
                  <c:v>31.017711442786055</c:v>
                </c:pt>
                <c:pt idx="289" formatCode="0.00">
                  <c:v>31.012835820895507</c:v>
                </c:pt>
                <c:pt idx="290" formatCode="0.00">
                  <c:v>31.006567164179089</c:v>
                </c:pt>
                <c:pt idx="291" formatCode="0.00">
                  <c:v>31.001393034825856</c:v>
                </c:pt>
                <c:pt idx="292" formatCode="0.00">
                  <c:v>30.997960199004957</c:v>
                </c:pt>
                <c:pt idx="293" formatCode="0.00">
                  <c:v>30.994676616915406</c:v>
                </c:pt>
                <c:pt idx="294" formatCode="0.00">
                  <c:v>30.989004975124363</c:v>
                </c:pt>
                <c:pt idx="295" formatCode="0.00">
                  <c:v>30.982636815920387</c:v>
                </c:pt>
                <c:pt idx="296" formatCode="0.00">
                  <c:v>30.976218905472624</c:v>
                </c:pt>
                <c:pt idx="297" formatCode="0.00">
                  <c:v>30.965870646766156</c:v>
                </c:pt>
                <c:pt idx="298" formatCode="0.00">
                  <c:v>30.954378109452726</c:v>
                </c:pt>
                <c:pt idx="299" formatCode="0.00">
                  <c:v>30.94447761194029</c:v>
                </c:pt>
                <c:pt idx="300" formatCode="0.00">
                  <c:v>30.932885572139295</c:v>
                </c:pt>
                <c:pt idx="301" formatCode="0.00">
                  <c:v>30.92039800995024</c:v>
                </c:pt>
                <c:pt idx="302" formatCode="0.00">
                  <c:v>30.912338308457702</c:v>
                </c:pt>
                <c:pt idx="303" formatCode="0.00">
                  <c:v>30.9012935323383</c:v>
                </c:pt>
                <c:pt idx="304" formatCode="0.00">
                  <c:v>30.888805970149246</c:v>
                </c:pt>
                <c:pt idx="305" formatCode="0.00">
                  <c:v>30.875174129353233</c:v>
                </c:pt>
                <c:pt idx="306" formatCode="0.00">
                  <c:v>30.854378109452728</c:v>
                </c:pt>
                <c:pt idx="307" formatCode="0.00">
                  <c:v>30.832686567164178</c:v>
                </c:pt>
                <c:pt idx="308" formatCode="0.00">
                  <c:v>30.813184079601992</c:v>
                </c:pt>
                <c:pt idx="309" formatCode="0.00">
                  <c:v>30.791840796019901</c:v>
                </c:pt>
                <c:pt idx="310" formatCode="0.00">
                  <c:v>30.770746268656715</c:v>
                </c:pt>
                <c:pt idx="311" formatCode="0.00">
                  <c:v>30.750447761194032</c:v>
                </c:pt>
                <c:pt idx="312" formatCode="0.00">
                  <c:v>30.733781094527362</c:v>
                </c:pt>
                <c:pt idx="313" formatCode="0.00">
                  <c:v>30.714925373134328</c:v>
                </c:pt>
                <c:pt idx="314" formatCode="0.00">
                  <c:v>30.697014925373136</c:v>
                </c:pt>
                <c:pt idx="315" formatCode="0.00">
                  <c:v>30.678706467661691</c:v>
                </c:pt>
                <c:pt idx="316" formatCode="0.00">
                  <c:v>30.660845771144281</c:v>
                </c:pt>
                <c:pt idx="317" formatCode="0.00">
                  <c:v>30.645273631840798</c:v>
                </c:pt>
                <c:pt idx="318" formatCode="0.00">
                  <c:v>30.626815920398013</c:v>
                </c:pt>
                <c:pt idx="319" formatCode="0.00">
                  <c:v>30.611691542288561</c:v>
                </c:pt>
                <c:pt idx="320" formatCode="0.00">
                  <c:v>30.596318407960208</c:v>
                </c:pt>
                <c:pt idx="321" formatCode="0.00">
                  <c:v>30.589751243781098</c:v>
                </c:pt>
                <c:pt idx="322" formatCode="0.00">
                  <c:v>30.58029850746269</c:v>
                </c:pt>
                <c:pt idx="323" formatCode="0.00">
                  <c:v>30.574825870646769</c:v>
                </c:pt>
                <c:pt idx="324" formatCode="0.00">
                  <c:v>30.568905472636821</c:v>
                </c:pt>
                <c:pt idx="325" formatCode="0.00">
                  <c:v>30.567810945273632</c:v>
                </c:pt>
                <c:pt idx="326" formatCode="0.00">
                  <c:v>30.564427860696515</c:v>
                </c:pt>
                <c:pt idx="327" formatCode="0.00">
                  <c:v>30.556865671641791</c:v>
                </c:pt>
                <c:pt idx="328" formatCode="0.00">
                  <c:v>30.545223880597014</c:v>
                </c:pt>
                <c:pt idx="329" formatCode="0.00">
                  <c:v>30.532885572139303</c:v>
                </c:pt>
                <c:pt idx="330" formatCode="0.00">
                  <c:v>30.520945273631842</c:v>
                </c:pt>
                <c:pt idx="331" formatCode="0.00">
                  <c:v>30.50990049751244</c:v>
                </c:pt>
                <c:pt idx="332" formatCode="0.00">
                  <c:v>30.496368159203978</c:v>
                </c:pt>
                <c:pt idx="333" formatCode="0.00">
                  <c:v>30.480945273631843</c:v>
                </c:pt>
                <c:pt idx="334" formatCode="0.00">
                  <c:v>30.465621890547265</c:v>
                </c:pt>
                <c:pt idx="335" formatCode="0.00">
                  <c:v>30.452985074626863</c:v>
                </c:pt>
                <c:pt idx="336" formatCode="0.00">
                  <c:v>30.436815920398011</c:v>
                </c:pt>
                <c:pt idx="337" formatCode="0.00">
                  <c:v>30.414925373134327</c:v>
                </c:pt>
                <c:pt idx="338" formatCode="0.00">
                  <c:v>30.399452736318409</c:v>
                </c:pt>
                <c:pt idx="339" formatCode="0.00">
                  <c:v>30.384825870646765</c:v>
                </c:pt>
                <c:pt idx="340" formatCode="0.00">
                  <c:v>30.370248756218906</c:v>
                </c:pt>
                <c:pt idx="341" formatCode="0.00">
                  <c:v>30.34885572139304</c:v>
                </c:pt>
                <c:pt idx="342" formatCode="0.00">
                  <c:v>30.335522388059704</c:v>
                </c:pt>
                <c:pt idx="343" formatCode="0.00">
                  <c:v>30.325124378109461</c:v>
                </c:pt>
                <c:pt idx="344" formatCode="0.00">
                  <c:v>30.3158208955224</c:v>
                </c:pt>
                <c:pt idx="345" formatCode="0.00">
                  <c:v>30.305323383084591</c:v>
                </c:pt>
                <c:pt idx="346" formatCode="0.00">
                  <c:v>30.288557213930357</c:v>
                </c:pt>
                <c:pt idx="347" formatCode="0.00">
                  <c:v>30.277611940298517</c:v>
                </c:pt>
                <c:pt idx="348" formatCode="0.00">
                  <c:v>30.271492537313442</c:v>
                </c:pt>
                <c:pt idx="349" formatCode="0.00">
                  <c:v>30.257512437810952</c:v>
                </c:pt>
                <c:pt idx="350" formatCode="0.00">
                  <c:v>30.240348258706476</c:v>
                </c:pt>
                <c:pt idx="351" formatCode="0.00">
                  <c:v>30.216268656716423</c:v>
                </c:pt>
                <c:pt idx="352" formatCode="0.00">
                  <c:v>30.190895522388058</c:v>
                </c:pt>
                <c:pt idx="353" formatCode="0.00">
                  <c:v>30.168855721393033</c:v>
                </c:pt>
                <c:pt idx="354" formatCode="0.00">
                  <c:v>30.143333333333327</c:v>
                </c:pt>
                <c:pt idx="355" formatCode="0.00">
                  <c:v>30.1228855721393</c:v>
                </c:pt>
                <c:pt idx="356" formatCode="0.00">
                  <c:v>30.105422885572132</c:v>
                </c:pt>
                <c:pt idx="357" formatCode="0.00">
                  <c:v>30.092189054726362</c:v>
                </c:pt>
                <c:pt idx="358" formatCode="0.00">
                  <c:v>30.083283582089546</c:v>
                </c:pt>
                <c:pt idx="359" formatCode="0.00">
                  <c:v>30.077960199004966</c:v>
                </c:pt>
                <c:pt idx="360" formatCode="0.00">
                  <c:v>30.071243781094516</c:v>
                </c:pt>
                <c:pt idx="361" formatCode="0.00">
                  <c:v>30.064278606965161</c:v>
                </c:pt>
                <c:pt idx="362" formatCode="0.00">
                  <c:v>30.055074626865661</c:v>
                </c:pt>
                <c:pt idx="363" formatCode="0.00">
                  <c:v>30.049353233830836</c:v>
                </c:pt>
                <c:pt idx="364" formatCode="0.00">
                  <c:v>30.042686567164171</c:v>
                </c:pt>
                <c:pt idx="365" formatCode="0.00">
                  <c:v>30.035422885572135</c:v>
                </c:pt>
                <c:pt idx="366" formatCode="0.00">
                  <c:v>30.029004975124369</c:v>
                </c:pt>
                <c:pt idx="367" formatCode="0.00">
                  <c:v>30.025870646766155</c:v>
                </c:pt>
                <c:pt idx="368" formatCode="0.00">
                  <c:v>30.024726368159193</c:v>
                </c:pt>
                <c:pt idx="369" formatCode="0.00">
                  <c:v>30.022189054726358</c:v>
                </c:pt>
                <c:pt idx="370" formatCode="0.00">
                  <c:v>30.015223880597002</c:v>
                </c:pt>
                <c:pt idx="371" formatCode="0.00">
                  <c:v>30.010298507462675</c:v>
                </c:pt>
                <c:pt idx="372" formatCode="0.00">
                  <c:v>30.00796019900497</c:v>
                </c:pt>
                <c:pt idx="373" formatCode="0.00">
                  <c:v>30.011840796019897</c:v>
                </c:pt>
                <c:pt idx="374" formatCode="0.00">
                  <c:v>30.014079601990044</c:v>
                </c:pt>
                <c:pt idx="375" formatCode="0.00">
                  <c:v>30.019054726368154</c:v>
                </c:pt>
                <c:pt idx="376" formatCode="0.00">
                  <c:v>30.02646766169153</c:v>
                </c:pt>
                <c:pt idx="377" formatCode="0.00">
                  <c:v>30.034328358208946</c:v>
                </c:pt>
                <c:pt idx="378" formatCode="0.00">
                  <c:v>30.041194029850736</c:v>
                </c:pt>
                <c:pt idx="379" formatCode="0.00">
                  <c:v>30.046567164179088</c:v>
                </c:pt>
                <c:pt idx="380" formatCode="0.00">
                  <c:v>30.05353233830844</c:v>
                </c:pt>
                <c:pt idx="381" formatCode="0.00">
                  <c:v>30.06059701492536</c:v>
                </c:pt>
                <c:pt idx="382" formatCode="0.00">
                  <c:v>30.063830845771129</c:v>
                </c:pt>
                <c:pt idx="383" formatCode="0.00">
                  <c:v>30.062537313432827</c:v>
                </c:pt>
                <c:pt idx="384" formatCode="0.00">
                  <c:v>30.059950248756209</c:v>
                </c:pt>
                <c:pt idx="385" formatCode="0.00">
                  <c:v>30.057263681592033</c:v>
                </c:pt>
                <c:pt idx="386" formatCode="0.00">
                  <c:v>30.054179104477601</c:v>
                </c:pt>
                <c:pt idx="387" formatCode="0.00">
                  <c:v>30.050796019900485</c:v>
                </c:pt>
                <c:pt idx="388" formatCode="0.00">
                  <c:v>30.049203980099485</c:v>
                </c:pt>
                <c:pt idx="389" formatCode="0.00">
                  <c:v>30.047512437810923</c:v>
                </c:pt>
                <c:pt idx="390" formatCode="0.00">
                  <c:v>30.046218905472614</c:v>
                </c:pt>
                <c:pt idx="391" formatCode="0.00">
                  <c:v>30.045671641791028</c:v>
                </c:pt>
                <c:pt idx="392" formatCode="0.00">
                  <c:v>30.05014925373133</c:v>
                </c:pt>
                <c:pt idx="393" formatCode="0.00">
                  <c:v>30.061641791044764</c:v>
                </c:pt>
                <c:pt idx="394" formatCode="0.00">
                  <c:v>30.072835820895509</c:v>
                </c:pt>
                <c:pt idx="395" formatCode="0.00">
                  <c:v>30.08378109452735</c:v>
                </c:pt>
                <c:pt idx="396" formatCode="0.00">
                  <c:v>30.091741293532333</c:v>
                </c:pt>
                <c:pt idx="397" formatCode="0.00">
                  <c:v>30.096616915422871</c:v>
                </c:pt>
                <c:pt idx="398" formatCode="0.00">
                  <c:v>30.098955223880584</c:v>
                </c:pt>
                <c:pt idx="399" formatCode="0.00">
                  <c:v>30.100348258706454</c:v>
                </c:pt>
                <c:pt idx="400" formatCode="0.00">
                  <c:v>30.107910447761181</c:v>
                </c:pt>
                <c:pt idx="401" formatCode="0.00">
                  <c:v>30.118855721393022</c:v>
                </c:pt>
                <c:pt idx="402" formatCode="0.00">
                  <c:v>30.136915422885561</c:v>
                </c:pt>
                <c:pt idx="403" formatCode="0.00">
                  <c:v>30.153582089552224</c:v>
                </c:pt>
                <c:pt idx="404" formatCode="0.00">
                  <c:v>30.171393034825851</c:v>
                </c:pt>
                <c:pt idx="405" formatCode="0.00">
                  <c:v>30.191890547263668</c:v>
                </c:pt>
                <c:pt idx="406" formatCode="0.00">
                  <c:v>30.210646766169138</c:v>
                </c:pt>
                <c:pt idx="407" formatCode="0.00">
                  <c:v>30.216865671641777</c:v>
                </c:pt>
                <c:pt idx="408" formatCode="0.00">
                  <c:v>30.225273631840782</c:v>
                </c:pt>
                <c:pt idx="409" formatCode="0.00">
                  <c:v>30.245820895522375</c:v>
                </c:pt>
                <c:pt idx="410" formatCode="0.00">
                  <c:v>30.270099502487547</c:v>
                </c:pt>
                <c:pt idx="411" formatCode="0.00">
                  <c:v>30.300597014925359</c:v>
                </c:pt>
                <c:pt idx="412" formatCode="0.00">
                  <c:v>30.330298507462679</c:v>
                </c:pt>
                <c:pt idx="413" formatCode="0.00">
                  <c:v>30.361094527363178</c:v>
                </c:pt>
                <c:pt idx="414" formatCode="0.00">
                  <c:v>30.392189054726359</c:v>
                </c:pt>
                <c:pt idx="415" formatCode="0.00">
                  <c:v>30.421940298507455</c:v>
                </c:pt>
                <c:pt idx="416" formatCode="0.00">
                  <c:v>30.448606965174125</c:v>
                </c:pt>
                <c:pt idx="417" formatCode="0.00">
                  <c:v>30.476865671641782</c:v>
                </c:pt>
                <c:pt idx="418" formatCode="0.00">
                  <c:v>30.512388059701482</c:v>
                </c:pt>
                <c:pt idx="419" formatCode="0.00">
                  <c:v>30.549452736318401</c:v>
                </c:pt>
                <c:pt idx="420" formatCode="0.00">
                  <c:v>30.598159203980092</c:v>
                </c:pt>
                <c:pt idx="421" formatCode="0.00">
                  <c:v>30.66139303482586</c:v>
                </c:pt>
                <c:pt idx="422" formatCode="0.00">
                  <c:v>30.723184079601978</c:v>
                </c:pt>
                <c:pt idx="423" formatCode="0.00">
                  <c:v>30.786915422885563</c:v>
                </c:pt>
                <c:pt idx="424" formatCode="0.00">
                  <c:v>30.852288557213917</c:v>
                </c:pt>
                <c:pt idx="425" formatCode="0.00">
                  <c:v>30.92248756218904</c:v>
                </c:pt>
                <c:pt idx="426" formatCode="0.00">
                  <c:v>30.985074626865657</c:v>
                </c:pt>
                <c:pt idx="427" formatCode="0.00">
                  <c:v>31.042189054726357</c:v>
                </c:pt>
                <c:pt idx="428" formatCode="0.00">
                  <c:v>31.100298507462671</c:v>
                </c:pt>
                <c:pt idx="429" formatCode="0.00">
                  <c:v>31.1625870646766</c:v>
                </c:pt>
                <c:pt idx="430" formatCode="0.00">
                  <c:v>31.224029850746255</c:v>
                </c:pt>
                <c:pt idx="431" formatCode="0.00">
                  <c:v>31.285174129353219</c:v>
                </c:pt>
                <c:pt idx="432" formatCode="0.00">
                  <c:v>31.344228855721383</c:v>
                </c:pt>
                <c:pt idx="433" formatCode="0.00">
                  <c:v>31.401293532338293</c:v>
                </c:pt>
                <c:pt idx="434" formatCode="0.00">
                  <c:v>31.4697014925373</c:v>
                </c:pt>
                <c:pt idx="435" formatCode="0.00">
                  <c:v>31.537462686567146</c:v>
                </c:pt>
                <c:pt idx="436" formatCode="0.00">
                  <c:v>31.609402985074613</c:v>
                </c:pt>
                <c:pt idx="437" formatCode="0.00">
                  <c:v>31.676616915422873</c:v>
                </c:pt>
                <c:pt idx="438" formatCode="0.00">
                  <c:v>31.74109452736317</c:v>
                </c:pt>
                <c:pt idx="439" formatCode="0.00">
                  <c:v>31.79930348258705</c:v>
                </c:pt>
                <c:pt idx="440" formatCode="0.00">
                  <c:v>31.852736318407949</c:v>
                </c:pt>
                <c:pt idx="441" formatCode="0.00">
                  <c:v>31.915422885572131</c:v>
                </c:pt>
                <c:pt idx="442" formatCode="0.00">
                  <c:v>31.98298507462686</c:v>
                </c:pt>
                <c:pt idx="443" formatCode="0.00">
                  <c:v>32.052587064676608</c:v>
                </c:pt>
                <c:pt idx="444" formatCode="0.00">
                  <c:v>32.124427860696514</c:v>
                </c:pt>
                <c:pt idx="445" formatCode="0.00">
                  <c:v>32.203084577114424</c:v>
                </c:pt>
                <c:pt idx="446" formatCode="0.00">
                  <c:v>32.278606965174127</c:v>
                </c:pt>
                <c:pt idx="447" formatCode="0.00">
                  <c:v>32.35308457711443</c:v>
                </c:pt>
                <c:pt idx="448" formatCode="0.00">
                  <c:v>32.423681592039806</c:v>
                </c:pt>
                <c:pt idx="449" formatCode="0.00">
                  <c:v>32.498009950248758</c:v>
                </c:pt>
                <c:pt idx="450" formatCode="0.00">
                  <c:v>32.57407960199005</c:v>
                </c:pt>
                <c:pt idx="451" formatCode="0.00">
                  <c:v>32.651144278606964</c:v>
                </c:pt>
                <c:pt idx="452" formatCode="0.00">
                  <c:v>32.726517412935323</c:v>
                </c:pt>
                <c:pt idx="453" formatCode="0.00">
                  <c:v>32.806567164179107</c:v>
                </c:pt>
                <c:pt idx="454" formatCode="0.00">
                  <c:v>32.878457711442792</c:v>
                </c:pt>
                <c:pt idx="455" formatCode="0.00">
                  <c:v>32.953184079601989</c:v>
                </c:pt>
                <c:pt idx="456" formatCode="0.00">
                  <c:v>33.024825870646772</c:v>
                </c:pt>
                <c:pt idx="457" formatCode="0.00">
                  <c:v>33.095970149253738</c:v>
                </c:pt>
                <c:pt idx="458" formatCode="0.00">
                  <c:v>33.169353233830854</c:v>
                </c:pt>
                <c:pt idx="459" formatCode="0.00">
                  <c:v>33.243333333333339</c:v>
                </c:pt>
                <c:pt idx="460" formatCode="0.00">
                  <c:v>33.314328358208968</c:v>
                </c:pt>
                <c:pt idx="461" formatCode="0.00">
                  <c:v>33.383283582089554</c:v>
                </c:pt>
                <c:pt idx="462" formatCode="0.00">
                  <c:v>33.461144278606973</c:v>
                </c:pt>
                <c:pt idx="463" formatCode="0.00">
                  <c:v>33.539950248756227</c:v>
                </c:pt>
                <c:pt idx="464" formatCode="0.00">
                  <c:v>33.615373134328365</c:v>
                </c:pt>
                <c:pt idx="465" formatCode="0.00">
                  <c:v>33.69363184079603</c:v>
                </c:pt>
                <c:pt idx="466" formatCode="0.00">
                  <c:v>33.76980099502488</c:v>
                </c:pt>
                <c:pt idx="467" formatCode="0.00">
                  <c:v>33.844776119402994</c:v>
                </c:pt>
                <c:pt idx="468" formatCode="0.00">
                  <c:v>33.917014925373145</c:v>
                </c:pt>
                <c:pt idx="469" formatCode="0.00">
                  <c:v>33.992487562189069</c:v>
                </c:pt>
                <c:pt idx="470" formatCode="0.00">
                  <c:v>34.069502487562204</c:v>
                </c:pt>
                <c:pt idx="471" formatCode="0.00">
                  <c:v>34.149203980099514</c:v>
                </c:pt>
                <c:pt idx="472" formatCode="0.00">
                  <c:v>34.22208955223882</c:v>
                </c:pt>
                <c:pt idx="473" formatCode="0.00">
                  <c:v>34.293482587064688</c:v>
                </c:pt>
                <c:pt idx="474" formatCode="0.00">
                  <c:v>34.355472636815925</c:v>
                </c:pt>
                <c:pt idx="475" formatCode="0.00">
                  <c:v>34.416268656716433</c:v>
                </c:pt>
                <c:pt idx="476" formatCode="0.00">
                  <c:v>34.476268656716428</c:v>
                </c:pt>
                <c:pt idx="477" formatCode="0.00">
                  <c:v>34.538109452736329</c:v>
                </c:pt>
                <c:pt idx="478" formatCode="0.00">
                  <c:v>34.604776119402999</c:v>
                </c:pt>
                <c:pt idx="479" formatCode="0.00">
                  <c:v>34.672288557213946</c:v>
                </c:pt>
                <c:pt idx="480" formatCode="0.00">
                  <c:v>34.741940298507473</c:v>
                </c:pt>
                <c:pt idx="481" formatCode="0.00">
                  <c:v>34.809900497512452</c:v>
                </c:pt>
                <c:pt idx="482" formatCode="0.00">
                  <c:v>34.875721393034837</c:v>
                </c:pt>
                <c:pt idx="483" formatCode="0.00">
                  <c:v>34.93830845771145</c:v>
                </c:pt>
                <c:pt idx="484" formatCode="0.00">
                  <c:v>35.006268656716422</c:v>
                </c:pt>
                <c:pt idx="485" formatCode="0.00">
                  <c:v>35.081393034825872</c:v>
                </c:pt>
                <c:pt idx="486" formatCode="0.00">
                  <c:v>35.158756218905474</c:v>
                </c:pt>
                <c:pt idx="487" formatCode="0.00">
                  <c:v>35.231741293532345</c:v>
                </c:pt>
                <c:pt idx="488" formatCode="0.00">
                  <c:v>35.307512437810949</c:v>
                </c:pt>
                <c:pt idx="489" formatCode="0.00">
                  <c:v>35.386965174129358</c:v>
                </c:pt>
                <c:pt idx="490" formatCode="0.00">
                  <c:v>35.462189054726373</c:v>
                </c:pt>
                <c:pt idx="491" formatCode="0.00">
                  <c:v>35.537363184079609</c:v>
                </c:pt>
                <c:pt idx="492" formatCode="0.00">
                  <c:v>35.623134328358212</c:v>
                </c:pt>
                <c:pt idx="493" formatCode="0.00">
                  <c:v>35.70796019900498</c:v>
                </c:pt>
                <c:pt idx="494" formatCode="0.00">
                  <c:v>35.796268656716428</c:v>
                </c:pt>
                <c:pt idx="495" formatCode="0.00">
                  <c:v>35.889751243781106</c:v>
                </c:pt>
                <c:pt idx="496" formatCode="0.00">
                  <c:v>35.98786069651743</c:v>
                </c:pt>
                <c:pt idx="497" formatCode="0.00">
                  <c:v>36.083980099502504</c:v>
                </c:pt>
                <c:pt idx="498" formatCode="0.00">
                  <c:v>36.179104477611951</c:v>
                </c:pt>
                <c:pt idx="499" formatCode="0.00">
                  <c:v>36.276318407960211</c:v>
                </c:pt>
                <c:pt idx="500" formatCode="0.00">
                  <c:v>36.372139303482598</c:v>
                </c:pt>
                <c:pt idx="501" formatCode="0.00">
                  <c:v>36.465472636815925</c:v>
                </c:pt>
                <c:pt idx="502" formatCode="0.00">
                  <c:v>36.558009950248767</c:v>
                </c:pt>
                <c:pt idx="503" formatCode="0.00">
                  <c:v>36.646965174129363</c:v>
                </c:pt>
                <c:pt idx="504" formatCode="0.00">
                  <c:v>36.736766169154237</c:v>
                </c:pt>
                <c:pt idx="505" formatCode="0.00">
                  <c:v>36.830149253731349</c:v>
                </c:pt>
                <c:pt idx="506" formatCode="0.00">
                  <c:v>36.919900497512444</c:v>
                </c:pt>
                <c:pt idx="507" formatCode="0.00">
                  <c:v>37.0226368159204</c:v>
                </c:pt>
                <c:pt idx="508" formatCode="0.00">
                  <c:v>37.131492537313441</c:v>
                </c:pt>
                <c:pt idx="509" formatCode="0.00">
                  <c:v>37.238756218905479</c:v>
                </c:pt>
                <c:pt idx="510" formatCode="0.00">
                  <c:v>37.349253731343289</c:v>
                </c:pt>
                <c:pt idx="511" formatCode="0.00">
                  <c:v>37.453582089552242</c:v>
                </c:pt>
                <c:pt idx="512" formatCode="0.00">
                  <c:v>37.555870646766174</c:v>
                </c:pt>
                <c:pt idx="513" formatCode="0.00">
                  <c:v>37.657512437810944</c:v>
                </c:pt>
                <c:pt idx="514" formatCode="0.00">
                  <c:v>37.767164179104476</c:v>
                </c:pt>
                <c:pt idx="515" formatCode="0.00">
                  <c:v>37.877014925373139</c:v>
                </c:pt>
                <c:pt idx="516" formatCode="0.00">
                  <c:v>37.994427860696518</c:v>
                </c:pt>
                <c:pt idx="517" formatCode="0.00">
                  <c:v>38.111542288557217</c:v>
                </c:pt>
                <c:pt idx="518" formatCode="0.00">
                  <c:v>38.223432835820901</c:v>
                </c:pt>
                <c:pt idx="519" formatCode="0.00">
                  <c:v>38.331542288557223</c:v>
                </c:pt>
                <c:pt idx="520" formatCode="0.00">
                  <c:v>38.441492537313444</c:v>
                </c:pt>
                <c:pt idx="521" formatCode="0.00">
                  <c:v>38.553333333333342</c:v>
                </c:pt>
                <c:pt idx="522" formatCode="0.00">
                  <c:v>38.640298507462695</c:v>
                </c:pt>
                <c:pt idx="523" formatCode="0.00">
                  <c:v>38.731542288557222</c:v>
                </c:pt>
                <c:pt idx="524" formatCode="0.00">
                  <c:v>38.812537313432841</c:v>
                </c:pt>
                <c:pt idx="525" formatCode="0.00">
                  <c:v>38.897661691542289</c:v>
                </c:pt>
                <c:pt idx="526" formatCode="0.00">
                  <c:v>38.97880597014926</c:v>
                </c:pt>
                <c:pt idx="527" formatCode="0.00">
                  <c:v>39.05164179104478</c:v>
                </c:pt>
                <c:pt idx="528" formatCode="0.00">
                  <c:v>39.126417910447763</c:v>
                </c:pt>
                <c:pt idx="529" formatCode="0.00">
                  <c:v>39.197064676616918</c:v>
                </c:pt>
                <c:pt idx="530" formatCode="0.00">
                  <c:v>39.268955223880596</c:v>
                </c:pt>
                <c:pt idx="531" formatCode="0.00">
                  <c:v>39.335870646766168</c:v>
                </c:pt>
                <c:pt idx="532" formatCode="0.00">
                  <c:v>39.398656716417911</c:v>
                </c:pt>
                <c:pt idx="533" formatCode="0.00">
                  <c:v>39.463432835820896</c:v>
                </c:pt>
                <c:pt idx="534" formatCode="0.00">
                  <c:v>39.527562189054734</c:v>
                </c:pt>
                <c:pt idx="535" formatCode="0.00">
                  <c:v>39.594875621890552</c:v>
                </c:pt>
                <c:pt idx="536" formatCode="0.00">
                  <c:v>39.659900497512439</c:v>
                </c:pt>
                <c:pt idx="537" formatCode="0.00">
                  <c:v>39.724179104477606</c:v>
                </c:pt>
                <c:pt idx="538" formatCode="0.00">
                  <c:v>39.788955223880592</c:v>
                </c:pt>
                <c:pt idx="539" formatCode="0.00">
                  <c:v>39.842089552238804</c:v>
                </c:pt>
                <c:pt idx="540" formatCode="0.00">
                  <c:v>39.895522388059703</c:v>
                </c:pt>
                <c:pt idx="541" formatCode="0.00">
                  <c:v>39.942885572139303</c:v>
                </c:pt>
                <c:pt idx="542" formatCode="0.00">
                  <c:v>39.993184079601988</c:v>
                </c:pt>
                <c:pt idx="543" formatCode="0.00">
                  <c:v>40.046368159203986</c:v>
                </c:pt>
                <c:pt idx="544" formatCode="0.00">
                  <c:v>40.096318407960204</c:v>
                </c:pt>
                <c:pt idx="545" formatCode="0.00">
                  <c:v>40.144975124378107</c:v>
                </c:pt>
                <c:pt idx="546" formatCode="0.00">
                  <c:v>40.194477611940293</c:v>
                </c:pt>
                <c:pt idx="547" formatCode="0.00">
                  <c:v>40.236119402985068</c:v>
                </c:pt>
                <c:pt idx="548" formatCode="0.00">
                  <c:v>40.241990049751244</c:v>
                </c:pt>
                <c:pt idx="549" formatCode="0.00">
                  <c:v>40.254726368159197</c:v>
                </c:pt>
                <c:pt idx="550" formatCode="0.00">
                  <c:v>40.264577114427851</c:v>
                </c:pt>
                <c:pt idx="551" formatCode="0.00">
                  <c:v>40.256069651741285</c:v>
                </c:pt>
                <c:pt idx="552" formatCode="0.00">
                  <c:v>40.280348258706461</c:v>
                </c:pt>
                <c:pt idx="553" formatCode="0.00">
                  <c:v>40.282835820895514</c:v>
                </c:pt>
                <c:pt idx="554" formatCode="0.00">
                  <c:v>40.285522388059697</c:v>
                </c:pt>
                <c:pt idx="555" formatCode="0.00">
                  <c:v>40.288457711442781</c:v>
                </c:pt>
                <c:pt idx="556" formatCode="0.00">
                  <c:v>40.28830845771143</c:v>
                </c:pt>
                <c:pt idx="557" formatCode="0.00">
                  <c:v>40.268208955223869</c:v>
                </c:pt>
                <c:pt idx="558" formatCode="0.00">
                  <c:v>40.229751243781088</c:v>
                </c:pt>
                <c:pt idx="559" formatCode="0.00">
                  <c:v>40.20805970149253</c:v>
                </c:pt>
                <c:pt idx="560" formatCode="0.00">
                  <c:v>40.218208955223865</c:v>
                </c:pt>
                <c:pt idx="561" formatCode="0.00">
                  <c:v>40.242288557213918</c:v>
                </c:pt>
                <c:pt idx="562" formatCode="0.00">
                  <c:v>40.254776119402969</c:v>
                </c:pt>
                <c:pt idx="563" formatCode="0.00">
                  <c:v>40.268109452736304</c:v>
                </c:pt>
                <c:pt idx="564" formatCode="0.00">
                  <c:v>40.268855721393024</c:v>
                </c:pt>
                <c:pt idx="565" formatCode="0.00">
                  <c:v>40.251940298507449</c:v>
                </c:pt>
                <c:pt idx="566" formatCode="0.00">
                  <c:v>40.240547263681577</c:v>
                </c:pt>
                <c:pt idx="567" formatCode="0.00">
                  <c:v>40.232885572139296</c:v>
                </c:pt>
                <c:pt idx="568" formatCode="0.00">
                  <c:v>40.241840796019886</c:v>
                </c:pt>
                <c:pt idx="569" formatCode="0.00">
                  <c:v>40.246318407960189</c:v>
                </c:pt>
                <c:pt idx="570" formatCode="0.00">
                  <c:v>40.262487562189044</c:v>
                </c:pt>
                <c:pt idx="571" formatCode="0.00">
                  <c:v>40.29154228855721</c:v>
                </c:pt>
                <c:pt idx="572" formatCode="0.00">
                  <c:v>40.305273631840791</c:v>
                </c:pt>
                <c:pt idx="573" formatCode="0.00">
                  <c:v>40.319402985074625</c:v>
                </c:pt>
                <c:pt idx="574" formatCode="0.00">
                  <c:v>40.318258706467653</c:v>
                </c:pt>
                <c:pt idx="575" formatCode="0.00">
                  <c:v>40.328358208955223</c:v>
                </c:pt>
                <c:pt idx="576" formatCode="0.00">
                  <c:v>40.346218905472632</c:v>
                </c:pt>
                <c:pt idx="577" formatCode="0.00">
                  <c:v>40.354079601990051</c:v>
                </c:pt>
                <c:pt idx="578" formatCode="0.00">
                  <c:v>40.35328358208956</c:v>
                </c:pt>
                <c:pt idx="579" formatCode="0.00">
                  <c:v>40.354975124378115</c:v>
                </c:pt>
                <c:pt idx="580" formatCode="0.00">
                  <c:v>40.369402985074629</c:v>
                </c:pt>
                <c:pt idx="581" formatCode="0.00">
                  <c:v>40.385273631840796</c:v>
                </c:pt>
                <c:pt idx="582" formatCode="0.00">
                  <c:v>40.412736318407966</c:v>
                </c:pt>
                <c:pt idx="583" formatCode="0.00">
                  <c:v>40.436417910447766</c:v>
                </c:pt>
                <c:pt idx="584" formatCode="0.00">
                  <c:v>40.472089552238806</c:v>
                </c:pt>
                <c:pt idx="585" formatCode="0.00">
                  <c:v>40.49751243781094</c:v>
                </c:pt>
                <c:pt idx="586" formatCode="0.00">
                  <c:v>40.51731343283582</c:v>
                </c:pt>
                <c:pt idx="587" formatCode="0.00">
                  <c:v>40.54223880597015</c:v>
                </c:pt>
                <c:pt idx="588" formatCode="0.00">
                  <c:v>40.575323383084573</c:v>
                </c:pt>
                <c:pt idx="589" formatCode="0.00">
                  <c:v>40.612388059701495</c:v>
                </c:pt>
                <c:pt idx="590" formatCode="0.00">
                  <c:v>40.651442786069651</c:v>
                </c:pt>
                <c:pt idx="591" formatCode="0.00">
                  <c:v>40.69502487562189</c:v>
                </c:pt>
                <c:pt idx="592" formatCode="0.00">
                  <c:v>40.739701492537307</c:v>
                </c:pt>
                <c:pt idx="593" formatCode="0.00">
                  <c:v>40.780049751243773</c:v>
                </c:pt>
                <c:pt idx="594" formatCode="0.00">
                  <c:v>40.807512437810942</c:v>
                </c:pt>
                <c:pt idx="595" formatCode="0.00">
                  <c:v>40.839601990049744</c:v>
                </c:pt>
                <c:pt idx="596" formatCode="0.00">
                  <c:v>40.867661691542288</c:v>
                </c:pt>
                <c:pt idx="597" formatCode="0.00">
                  <c:v>40.919950248756209</c:v>
                </c:pt>
                <c:pt idx="598" formatCode="0.00">
                  <c:v>40.977661691542281</c:v>
                </c:pt>
                <c:pt idx="599" formatCode="0.00">
                  <c:v>41.044626865671638</c:v>
                </c:pt>
                <c:pt idx="600" formatCode="0.00">
                  <c:v>41.111940298507463</c:v>
                </c:pt>
                <c:pt idx="601" formatCode="0.00">
                  <c:v>41.171393034825869</c:v>
                </c:pt>
                <c:pt idx="602" formatCode="0.00">
                  <c:v>41.239701492537307</c:v>
                </c:pt>
                <c:pt idx="603" formatCode="0.00">
                  <c:v>41.307761194029844</c:v>
                </c:pt>
                <c:pt idx="604" formatCode="0.00">
                  <c:v>41.379203980099497</c:v>
                </c:pt>
                <c:pt idx="605" formatCode="0.00">
                  <c:v>41.451492537313435</c:v>
                </c:pt>
                <c:pt idx="606" formatCode="0.00">
                  <c:v>41.52442786069652</c:v>
                </c:pt>
                <c:pt idx="607" formatCode="0.00">
                  <c:v>41.612537313432831</c:v>
                </c:pt>
                <c:pt idx="608" formatCode="0.00">
                  <c:v>41.714477611940289</c:v>
                </c:pt>
                <c:pt idx="609" formatCode="0.00">
                  <c:v>41.810597014925364</c:v>
                </c:pt>
                <c:pt idx="610" formatCode="0.00">
                  <c:v>41.90756218905473</c:v>
                </c:pt>
                <c:pt idx="611" formatCode="0.00">
                  <c:v>41.997213930348252</c:v>
                </c:pt>
                <c:pt idx="612" formatCode="0.00">
                  <c:v>42.079402985074623</c:v>
                </c:pt>
                <c:pt idx="613" formatCode="0.00">
                  <c:v>42.150348258706458</c:v>
                </c:pt>
                <c:pt idx="614" formatCode="0.00">
                  <c:v>42.206666666666663</c:v>
                </c:pt>
                <c:pt idx="615" formatCode="0.00">
                  <c:v>42.27099502487561</c:v>
                </c:pt>
                <c:pt idx="616" formatCode="0.00">
                  <c:v>42.344079601990039</c:v>
                </c:pt>
                <c:pt idx="617" formatCode="0.00">
                  <c:v>42.422985074626851</c:v>
                </c:pt>
                <c:pt idx="618" formatCode="0.00">
                  <c:v>42.500497512437803</c:v>
                </c:pt>
                <c:pt idx="619" formatCode="0.00">
                  <c:v>42.58308457711442</c:v>
                </c:pt>
                <c:pt idx="620" formatCode="0.00">
                  <c:v>42.663582089552229</c:v>
                </c:pt>
                <c:pt idx="621" formatCode="0.00">
                  <c:v>42.727313432835814</c:v>
                </c:pt>
                <c:pt idx="622" formatCode="0.00">
                  <c:v>42.778855721393022</c:v>
                </c:pt>
                <c:pt idx="623" formatCode="0.00">
                  <c:v>42.822786069651727</c:v>
                </c:pt>
                <c:pt idx="624" formatCode="0.00">
                  <c:v>42.865472636815916</c:v>
                </c:pt>
                <c:pt idx="625" formatCode="0.00">
                  <c:v>42.897860696517398</c:v>
                </c:pt>
                <c:pt idx="626" formatCode="0.00">
                  <c:v>42.935572139303467</c:v>
                </c:pt>
                <c:pt idx="627" formatCode="0.00">
                  <c:v>42.982039800995011</c:v>
                </c:pt>
                <c:pt idx="628" formatCode="0.00">
                  <c:v>43.031691542288549</c:v>
                </c:pt>
                <c:pt idx="629" formatCode="0.00">
                  <c:v>43.078208955223872</c:v>
                </c:pt>
                <c:pt idx="630" formatCode="0.00">
                  <c:v>43.125522388059679</c:v>
                </c:pt>
                <c:pt idx="631" formatCode="0.00">
                  <c:v>43.166915422885559</c:v>
                </c:pt>
                <c:pt idx="632" formatCode="0.00">
                  <c:v>43.214029850746265</c:v>
                </c:pt>
                <c:pt idx="633" formatCode="0.00">
                  <c:v>43.262985074626862</c:v>
                </c:pt>
                <c:pt idx="634" formatCode="0.00">
                  <c:v>43.312537313432827</c:v>
                </c:pt>
                <c:pt idx="635" formatCode="0.00">
                  <c:v>43.357313432835809</c:v>
                </c:pt>
                <c:pt idx="636" formatCode="0.00">
                  <c:v>43.408805970149245</c:v>
                </c:pt>
                <c:pt idx="637" formatCode="0.00">
                  <c:v>43.465024875621886</c:v>
                </c:pt>
                <c:pt idx="638" formatCode="0.00">
                  <c:v>43.526417910447748</c:v>
                </c:pt>
                <c:pt idx="639" formatCode="0.00">
                  <c:v>43.596069651741281</c:v>
                </c:pt>
                <c:pt idx="640" formatCode="0.00">
                  <c:v>43.668407960198998</c:v>
                </c:pt>
                <c:pt idx="641" formatCode="0.00">
                  <c:v>43.756666666666668</c:v>
                </c:pt>
                <c:pt idx="642" formatCode="0.00">
                  <c:v>43.837810945273638</c:v>
                </c:pt>
                <c:pt idx="643" formatCode="0.00">
                  <c:v>43.912487562189064</c:v>
                </c:pt>
                <c:pt idx="644" formatCode="0.00">
                  <c:v>43.982288557213941</c:v>
                </c:pt>
                <c:pt idx="645" formatCode="0.00">
                  <c:v>44.053333333333349</c:v>
                </c:pt>
                <c:pt idx="646" formatCode="0.00">
                  <c:v>44.120199004975134</c:v>
                </c:pt>
                <c:pt idx="647" formatCode="0.00">
                  <c:v>44.195323383084585</c:v>
                </c:pt>
                <c:pt idx="648" formatCode="0.00">
                  <c:v>44.254129353233843</c:v>
                </c:pt>
                <c:pt idx="649" formatCode="0.00">
                  <c:v>44.306019900497525</c:v>
                </c:pt>
                <c:pt idx="650" formatCode="0.00">
                  <c:v>44.357064676616936</c:v>
                </c:pt>
                <c:pt idx="651" formatCode="0.00">
                  <c:v>44.404875621890561</c:v>
                </c:pt>
                <c:pt idx="652" formatCode="0.00">
                  <c:v>44.45144278606967</c:v>
                </c:pt>
                <c:pt idx="653" formatCode="0.00">
                  <c:v>44.494278606965196</c:v>
                </c:pt>
                <c:pt idx="654" formatCode="0.00">
                  <c:v>44.538109452736336</c:v>
                </c:pt>
                <c:pt idx="655" formatCode="0.00">
                  <c:v>44.582636815920409</c:v>
                </c:pt>
                <c:pt idx="656" formatCode="0.00">
                  <c:v>44.614925373134341</c:v>
                </c:pt>
                <c:pt idx="657" formatCode="0.00">
                  <c:v>44.649452736318423</c:v>
                </c:pt>
                <c:pt idx="658" formatCode="0.00">
                  <c:v>44.685671641791053</c:v>
                </c:pt>
                <c:pt idx="659" formatCode="0.00">
                  <c:v>44.718606965174139</c:v>
                </c:pt>
                <c:pt idx="660" formatCode="0.00">
                  <c:v>44.755024875621906</c:v>
                </c:pt>
                <c:pt idx="661" formatCode="0.00">
                  <c:v>44.789353233830866</c:v>
                </c:pt>
                <c:pt idx="662" formatCode="0.00">
                  <c:v>44.82184079601992</c:v>
                </c:pt>
                <c:pt idx="663" formatCode="0.00">
                  <c:v>44.838756218905502</c:v>
                </c:pt>
                <c:pt idx="664" formatCode="0.00">
                  <c:v>44.855223880597038</c:v>
                </c:pt>
                <c:pt idx="665" formatCode="0.00">
                  <c:v>44.864427860696537</c:v>
                </c:pt>
                <c:pt idx="666" formatCode="0.00">
                  <c:v>44.878457711442806</c:v>
                </c:pt>
                <c:pt idx="667" formatCode="0.00">
                  <c:v>44.900000000000027</c:v>
                </c:pt>
                <c:pt idx="668" formatCode="0.00">
                  <c:v>44.925024875621908</c:v>
                </c:pt>
                <c:pt idx="669" formatCode="0.00">
                  <c:v>44.945721393034844</c:v>
                </c:pt>
                <c:pt idx="670" formatCode="0.00">
                  <c:v>44.965472636815953</c:v>
                </c:pt>
                <c:pt idx="671" formatCode="0.00">
                  <c:v>44.99034825870649</c:v>
                </c:pt>
                <c:pt idx="672" formatCode="0.00">
                  <c:v>45.014079601990069</c:v>
                </c:pt>
                <c:pt idx="673" formatCode="0.00">
                  <c:v>45.026417910447776</c:v>
                </c:pt>
                <c:pt idx="674" formatCode="0.00">
                  <c:v>45.040895522388077</c:v>
                </c:pt>
                <c:pt idx="675" formatCode="0.00">
                  <c:v>45.049950248756232</c:v>
                </c:pt>
                <c:pt idx="676" formatCode="0.00">
                  <c:v>45.062388059701505</c:v>
                </c:pt>
                <c:pt idx="677" formatCode="0.00">
                  <c:v>45.07552238805971</c:v>
                </c:pt>
                <c:pt idx="678" formatCode="0.00">
                  <c:v>45.086915422885575</c:v>
                </c:pt>
                <c:pt idx="679" formatCode="0.00">
                  <c:v>45.097810945273643</c:v>
                </c:pt>
                <c:pt idx="680" formatCode="0.00">
                  <c:v>45.108208955223887</c:v>
                </c:pt>
                <c:pt idx="681" formatCode="0.00">
                  <c:v>45.114825870646776</c:v>
                </c:pt>
                <c:pt idx="682" formatCode="0.00">
                  <c:v>45.118159203980099</c:v>
                </c:pt>
                <c:pt idx="683" formatCode="0.00">
                  <c:v>45.126069651741297</c:v>
                </c:pt>
                <c:pt idx="684" formatCode="0.00">
                  <c:v>45.130447761194027</c:v>
                </c:pt>
                <c:pt idx="685" formatCode="0.00">
                  <c:v>45.133383084577112</c:v>
                </c:pt>
                <c:pt idx="686" formatCode="0.00">
                  <c:v>45.130348258706469</c:v>
                </c:pt>
                <c:pt idx="687" formatCode="0.00">
                  <c:v>45.121393034825878</c:v>
                </c:pt>
                <c:pt idx="688" formatCode="0.00">
                  <c:v>45.125820895522395</c:v>
                </c:pt>
                <c:pt idx="689" formatCode="0.00">
                  <c:v>45.135820895522386</c:v>
                </c:pt>
                <c:pt idx="690" formatCode="0.00">
                  <c:v>45.137761194029842</c:v>
                </c:pt>
                <c:pt idx="691" formatCode="0.00">
                  <c:v>45.139154228855716</c:v>
                </c:pt>
                <c:pt idx="692" formatCode="0.00">
                  <c:v>45.152189054726371</c:v>
                </c:pt>
                <c:pt idx="693" formatCode="0.00">
                  <c:v>45.156467661691543</c:v>
                </c:pt>
                <c:pt idx="694" formatCode="0.00">
                  <c:v>45.164925373134324</c:v>
                </c:pt>
                <c:pt idx="695" formatCode="0.00">
                  <c:v>45.163482587064678</c:v>
                </c:pt>
                <c:pt idx="696" formatCode="0.00">
                  <c:v>45.154925373134333</c:v>
                </c:pt>
                <c:pt idx="697" formatCode="0.00">
                  <c:v>45.148457711442795</c:v>
                </c:pt>
                <c:pt idx="698" formatCode="0.00">
                  <c:v>45.144676616915426</c:v>
                </c:pt>
                <c:pt idx="699" formatCode="0.00">
                  <c:v>45.125771144278609</c:v>
                </c:pt>
                <c:pt idx="700" formatCode="0.00">
                  <c:v>45.102139303482581</c:v>
                </c:pt>
                <c:pt idx="701" formatCode="0.00">
                  <c:v>45.076815920398012</c:v>
                </c:pt>
                <c:pt idx="702" formatCode="0.00">
                  <c:v>45.053631840796015</c:v>
                </c:pt>
                <c:pt idx="703" formatCode="0.00">
                  <c:v>45.017562189054722</c:v>
                </c:pt>
                <c:pt idx="704" formatCode="0.00">
                  <c:v>44.974378109452729</c:v>
                </c:pt>
                <c:pt idx="705" formatCode="0.00">
                  <c:v>44.939054726368148</c:v>
                </c:pt>
                <c:pt idx="706" formatCode="0.00">
                  <c:v>44.907611940298501</c:v>
                </c:pt>
                <c:pt idx="707" formatCode="0.00">
                  <c:v>44.872835820895517</c:v>
                </c:pt>
                <c:pt idx="708" formatCode="0.00">
                  <c:v>44.835522388059694</c:v>
                </c:pt>
                <c:pt idx="709" formatCode="0.00">
                  <c:v>44.787512437810939</c:v>
                </c:pt>
                <c:pt idx="710" formatCode="0.00">
                  <c:v>44.73935323383084</c:v>
                </c:pt>
                <c:pt idx="711" formatCode="0.00">
                  <c:v>44.683532338308446</c:v>
                </c:pt>
                <c:pt idx="712" formatCode="0.00">
                  <c:v>44.628258706467655</c:v>
                </c:pt>
                <c:pt idx="713" formatCode="0.00">
                  <c:v>44.568805970149256</c:v>
                </c:pt>
                <c:pt idx="714" formatCode="0.00">
                  <c:v>44.515771144278609</c:v>
                </c:pt>
                <c:pt idx="715" formatCode="0.00">
                  <c:v>44.460845771144285</c:v>
                </c:pt>
                <c:pt idx="716" formatCode="0.00">
                  <c:v>44.410945273631846</c:v>
                </c:pt>
                <c:pt idx="717" formatCode="0.00">
                  <c:v>44.359651741293547</c:v>
                </c:pt>
                <c:pt idx="718" formatCode="0.00">
                  <c:v>44.307512437810963</c:v>
                </c:pt>
                <c:pt idx="719" formatCode="0.00">
                  <c:v>44.2726368159204</c:v>
                </c:pt>
                <c:pt idx="720" formatCode="0.00">
                  <c:v>44.243333333333332</c:v>
                </c:pt>
                <c:pt idx="721" formatCode="0.00">
                  <c:v>44.204129353233846</c:v>
                </c:pt>
                <c:pt idx="722" formatCode="0.00">
                  <c:v>44.162636815920401</c:v>
                </c:pt>
                <c:pt idx="723" formatCode="0.00">
                  <c:v>44.150746268656725</c:v>
                </c:pt>
                <c:pt idx="724" formatCode="0.00">
                  <c:v>44.140945273631857</c:v>
                </c:pt>
                <c:pt idx="725" formatCode="0.00">
                  <c:v>44.14009950248758</c:v>
                </c:pt>
                <c:pt idx="726" formatCode="0.00">
                  <c:v>44.131691542288571</c:v>
                </c:pt>
                <c:pt idx="727" formatCode="0.00">
                  <c:v>44.115472636815944</c:v>
                </c:pt>
                <c:pt idx="728" formatCode="0.00">
                  <c:v>44.096218905472654</c:v>
                </c:pt>
                <c:pt idx="729" formatCode="0.00">
                  <c:v>44.081492537313437</c:v>
                </c:pt>
                <c:pt idx="730" formatCode="0.00">
                  <c:v>44.076318407960208</c:v>
                </c:pt>
                <c:pt idx="731" formatCode="0.00">
                  <c:v>44.061492537313448</c:v>
                </c:pt>
                <c:pt idx="732" formatCode="0.00">
                  <c:v>44.04920398009952</c:v>
                </c:pt>
                <c:pt idx="733" formatCode="0.00">
                  <c:v>44.038407960199017</c:v>
                </c:pt>
                <c:pt idx="734" formatCode="0.00">
                  <c:v>44.036417910447781</c:v>
                </c:pt>
                <c:pt idx="735" formatCode="0.00">
                  <c:v>44.038059701492557</c:v>
                </c:pt>
                <c:pt idx="736" formatCode="0.00">
                  <c:v>44.038358208955231</c:v>
                </c:pt>
                <c:pt idx="737" formatCode="0.00">
                  <c:v>44.048557213930359</c:v>
                </c:pt>
                <c:pt idx="738" formatCode="0.00">
                  <c:v>44.061492537313448</c:v>
                </c:pt>
                <c:pt idx="739" formatCode="0.00">
                  <c:v>44.078407960199016</c:v>
                </c:pt>
                <c:pt idx="740" formatCode="0.00">
                  <c:v>44.097213930348275</c:v>
                </c:pt>
                <c:pt idx="741" formatCode="0.00">
                  <c:v>44.118756218905489</c:v>
                </c:pt>
                <c:pt idx="742" formatCode="0.00">
                  <c:v>44.14656716417911</c:v>
                </c:pt>
                <c:pt idx="743" formatCode="0.00">
                  <c:v>44.177263681592045</c:v>
                </c:pt>
                <c:pt idx="744" formatCode="0.00">
                  <c:v>44.201791044776122</c:v>
                </c:pt>
                <c:pt idx="745" formatCode="0.00">
                  <c:v>44.234228855721391</c:v>
                </c:pt>
                <c:pt idx="746" formatCode="0.00">
                  <c:v>44.264577114427865</c:v>
                </c:pt>
                <c:pt idx="747" formatCode="0.00">
                  <c:v>44.28965174129354</c:v>
                </c:pt>
                <c:pt idx="748" formatCode="0.00">
                  <c:v>44.320796019900499</c:v>
                </c:pt>
                <c:pt idx="749" formatCode="0.00">
                  <c:v>44.389800995024878</c:v>
                </c:pt>
                <c:pt idx="750" formatCode="0.00">
                  <c:v>44.453084577114439</c:v>
                </c:pt>
                <c:pt idx="751" formatCode="0.00">
                  <c:v>44.528557213930355</c:v>
                </c:pt>
                <c:pt idx="752" formatCode="0.00">
                  <c:v>44.619402985074636</c:v>
                </c:pt>
                <c:pt idx="753" formatCode="0.00">
                  <c:v>44.679701492537326</c:v>
                </c:pt>
                <c:pt idx="754" formatCode="0.00">
                  <c:v>44.766417910447764</c:v>
                </c:pt>
                <c:pt idx="755" formatCode="0.00">
                  <c:v>44.854875621890557</c:v>
                </c:pt>
                <c:pt idx="756" formatCode="0.00">
                  <c:v>44.943283582089563</c:v>
                </c:pt>
                <c:pt idx="757" formatCode="0.00">
                  <c:v>45.034079601990051</c:v>
                </c:pt>
                <c:pt idx="758" formatCode="0.00">
                  <c:v>45.136865671641793</c:v>
                </c:pt>
                <c:pt idx="759" formatCode="0.00">
                  <c:v>45.251791044776112</c:v>
                </c:pt>
                <c:pt idx="760" formatCode="0.00">
                  <c:v>45.348706467661685</c:v>
                </c:pt>
                <c:pt idx="761" formatCode="0.00">
                  <c:v>45.412238805970134</c:v>
                </c:pt>
                <c:pt idx="762" formatCode="0.00">
                  <c:v>45.458407960198983</c:v>
                </c:pt>
                <c:pt idx="763" formatCode="0.00">
                  <c:v>45.516517412935293</c:v>
                </c:pt>
                <c:pt idx="764" formatCode="0.00">
                  <c:v>45.579999999999963</c:v>
                </c:pt>
                <c:pt idx="765" formatCode="0.00">
                  <c:v>45.651890547263648</c:v>
                </c:pt>
                <c:pt idx="766" formatCode="0.00">
                  <c:v>45.742587064676584</c:v>
                </c:pt>
                <c:pt idx="767" formatCode="0.00">
                  <c:v>45.827562189054689</c:v>
                </c:pt>
                <c:pt idx="768" formatCode="0.00">
                  <c:v>45.906616915422838</c:v>
                </c:pt>
                <c:pt idx="769" formatCode="0.00">
                  <c:v>45.958905472636772</c:v>
                </c:pt>
                <c:pt idx="770" formatCode="0.00">
                  <c:v>46.012636815920345</c:v>
                </c:pt>
                <c:pt idx="771" formatCode="0.00">
                  <c:v>46.071890547263628</c:v>
                </c:pt>
                <c:pt idx="772" formatCode="0.00">
                  <c:v>46.113781094527312</c:v>
                </c:pt>
                <c:pt idx="773" formatCode="0.00">
                  <c:v>46.173134328358152</c:v>
                </c:pt>
                <c:pt idx="774" formatCode="0.00">
                  <c:v>46.220796019900448</c:v>
                </c:pt>
                <c:pt idx="775" formatCode="0.00">
                  <c:v>46.288557213930297</c:v>
                </c:pt>
                <c:pt idx="776" formatCode="0.00">
                  <c:v>46.351044776119345</c:v>
                </c:pt>
                <c:pt idx="777" formatCode="0.00">
                  <c:v>46.407014925373076</c:v>
                </c:pt>
                <c:pt idx="778" formatCode="0.00">
                  <c:v>46.475074626865627</c:v>
                </c:pt>
                <c:pt idx="779" formatCode="0.00">
                  <c:v>46.550646766169109</c:v>
                </c:pt>
                <c:pt idx="780" formatCode="0.00">
                  <c:v>46.624378109452692</c:v>
                </c:pt>
                <c:pt idx="781" formatCode="0.00">
                  <c:v>46.686815920397969</c:v>
                </c:pt>
                <c:pt idx="782" formatCode="0.00">
                  <c:v>46.751094527363151</c:v>
                </c:pt>
                <c:pt idx="783" formatCode="0.00">
                  <c:v>46.796417910447737</c:v>
                </c:pt>
                <c:pt idx="784" formatCode="0.00">
                  <c:v>46.850348258706433</c:v>
                </c:pt>
                <c:pt idx="785" formatCode="0.00">
                  <c:v>46.892835820895492</c:v>
                </c:pt>
                <c:pt idx="786" formatCode="0.00">
                  <c:v>46.949850746268638</c:v>
                </c:pt>
                <c:pt idx="787" formatCode="0.00">
                  <c:v>47.007363184079594</c:v>
                </c:pt>
                <c:pt idx="788" formatCode="0.00">
                  <c:v>47.066467661691533</c:v>
                </c:pt>
                <c:pt idx="789" formatCode="0.00">
                  <c:v>47.116716417910446</c:v>
                </c:pt>
                <c:pt idx="790" formatCode="0.00">
                  <c:v>47.160447761194021</c:v>
                </c:pt>
                <c:pt idx="791" formatCode="0.00">
                  <c:v>47.200298507462676</c:v>
                </c:pt>
                <c:pt idx="792" formatCode="0.00">
                  <c:v>47.224925373134312</c:v>
                </c:pt>
                <c:pt idx="793" formatCode="0.00">
                  <c:v>47.246716417910427</c:v>
                </c:pt>
                <c:pt idx="794" formatCode="0.00">
                  <c:v>47.277661691542271</c:v>
                </c:pt>
                <c:pt idx="795" formatCode="0.00">
                  <c:v>47.318805970149235</c:v>
                </c:pt>
                <c:pt idx="796" formatCode="0.00">
                  <c:v>47.361791044776105</c:v>
                </c:pt>
                <c:pt idx="797" formatCode="0.00">
                  <c:v>47.405920398009933</c:v>
                </c:pt>
                <c:pt idx="798" formatCode="0.00">
                  <c:v>47.436019900497499</c:v>
                </c:pt>
                <c:pt idx="799" formatCode="0.00">
                  <c:v>47.456965174129337</c:v>
                </c:pt>
                <c:pt idx="800" formatCode="0.00">
                  <c:v>47.460845771144264</c:v>
                </c:pt>
                <c:pt idx="801" formatCode="0.00">
                  <c:v>47.463681592039784</c:v>
                </c:pt>
                <c:pt idx="802" formatCode="0.00">
                  <c:v>47.476716417910438</c:v>
                </c:pt>
                <c:pt idx="803" formatCode="0.00">
                  <c:v>47.479054726368155</c:v>
                </c:pt>
                <c:pt idx="804" formatCode="0.00">
                  <c:v>47.484626865671629</c:v>
                </c:pt>
                <c:pt idx="805" formatCode="0.00">
                  <c:v>47.488955223880573</c:v>
                </c:pt>
                <c:pt idx="806" formatCode="0.00">
                  <c:v>47.491890547263651</c:v>
                </c:pt>
                <c:pt idx="807" formatCode="0.00">
                  <c:v>47.48786069651738</c:v>
                </c:pt>
                <c:pt idx="808" formatCode="0.00">
                  <c:v>47.475223880596978</c:v>
                </c:pt>
                <c:pt idx="809" formatCode="0.00">
                  <c:v>47.464378109452703</c:v>
                </c:pt>
                <c:pt idx="810" formatCode="0.00">
                  <c:v>47.453432835820863</c:v>
                </c:pt>
                <c:pt idx="811" formatCode="0.00">
                  <c:v>47.42616915422883</c:v>
                </c:pt>
                <c:pt idx="812" formatCode="0.00">
                  <c:v>47.397064676616885</c:v>
                </c:pt>
                <c:pt idx="813" formatCode="0.00">
                  <c:v>47.370298507462664</c:v>
                </c:pt>
                <c:pt idx="814" formatCode="0.00">
                  <c:v>47.348756218905436</c:v>
                </c:pt>
                <c:pt idx="815" formatCode="0.00">
                  <c:v>47.349154228855689</c:v>
                </c:pt>
                <c:pt idx="816" formatCode="0.00">
                  <c:v>47.338159203980062</c:v>
                </c:pt>
                <c:pt idx="817" formatCode="0.00">
                  <c:v>47.32184079601987</c:v>
                </c:pt>
                <c:pt idx="818" formatCode="0.00">
                  <c:v>47.295522388059673</c:v>
                </c:pt>
                <c:pt idx="819" formatCode="0.00">
                  <c:v>47.269552238805943</c:v>
                </c:pt>
                <c:pt idx="820" formatCode="0.00">
                  <c:v>47.233333333333313</c:v>
                </c:pt>
                <c:pt idx="821" formatCode="0.00">
                  <c:v>47.200895522388038</c:v>
                </c:pt>
                <c:pt idx="822" formatCode="0.00">
                  <c:v>47.177810945273613</c:v>
                </c:pt>
                <c:pt idx="823" formatCode="0.00">
                  <c:v>47.159154228855712</c:v>
                </c:pt>
                <c:pt idx="824" formatCode="0.00">
                  <c:v>47.14850746268656</c:v>
                </c:pt>
                <c:pt idx="825" formatCode="0.00">
                  <c:v>47.148159203980093</c:v>
                </c:pt>
                <c:pt idx="826" formatCode="0.00">
                  <c:v>47.168059701492531</c:v>
                </c:pt>
                <c:pt idx="827" formatCode="0.00">
                  <c:v>47.186417910447759</c:v>
                </c:pt>
                <c:pt idx="828" formatCode="0.00">
                  <c:v>47.194228855721391</c:v>
                </c:pt>
                <c:pt idx="829" formatCode="0.00">
                  <c:v>47.199999999999996</c:v>
                </c:pt>
                <c:pt idx="830" formatCode="0.00">
                  <c:v>47.211890547263671</c:v>
                </c:pt>
                <c:pt idx="831" formatCode="0.00">
                  <c:v>47.22467661691541</c:v>
                </c:pt>
                <c:pt idx="832" formatCode="0.00">
                  <c:v>47.245422885572133</c:v>
                </c:pt>
                <c:pt idx="833" formatCode="0.00">
                  <c:v>47.266218905472627</c:v>
                </c:pt>
                <c:pt idx="834" formatCode="0.00">
                  <c:v>47.292437810945259</c:v>
                </c:pt>
                <c:pt idx="835" formatCode="0.00">
                  <c:v>47.3189054726368</c:v>
                </c:pt>
                <c:pt idx="836" formatCode="0.00">
                  <c:v>47.350398009950233</c:v>
                </c:pt>
                <c:pt idx="837" formatCode="0.00">
                  <c:v>47.373582089552222</c:v>
                </c:pt>
                <c:pt idx="838" formatCode="0.00">
                  <c:v>47.389601990049741</c:v>
                </c:pt>
                <c:pt idx="839" formatCode="0.00">
                  <c:v>47.408407960198986</c:v>
                </c:pt>
                <c:pt idx="840" formatCode="0.00">
                  <c:v>47.432388059701474</c:v>
                </c:pt>
                <c:pt idx="841" formatCode="0.00">
                  <c:v>47.460099502487552</c:v>
                </c:pt>
                <c:pt idx="842" formatCode="0.00">
                  <c:v>47.483830845771124</c:v>
                </c:pt>
                <c:pt idx="843" formatCode="0.00">
                  <c:v>47.505920398009927</c:v>
                </c:pt>
                <c:pt idx="844" formatCode="0.00">
                  <c:v>47.531741293532328</c:v>
                </c:pt>
                <c:pt idx="845" formatCode="0.00">
                  <c:v>47.550348258706464</c:v>
                </c:pt>
                <c:pt idx="846" formatCode="0.00">
                  <c:v>47.570597014925369</c:v>
                </c:pt>
                <c:pt idx="847" formatCode="0.00">
                  <c:v>47.596915422885573</c:v>
                </c:pt>
                <c:pt idx="848" formatCode="0.00">
                  <c:v>47.613582089552231</c:v>
                </c:pt>
                <c:pt idx="849" formatCode="0.00">
                  <c:v>47.64567164179104</c:v>
                </c:pt>
                <c:pt idx="850" formatCode="0.00">
                  <c:v>47.68492537313432</c:v>
                </c:pt>
                <c:pt idx="851" formatCode="0.00">
                  <c:v>47.720298507462687</c:v>
                </c:pt>
                <c:pt idx="852" formatCode="0.00">
                  <c:v>47.761940298507469</c:v>
                </c:pt>
                <c:pt idx="853" formatCode="0.00">
                  <c:v>47.801990049751247</c:v>
                </c:pt>
                <c:pt idx="854" formatCode="0.00">
                  <c:v>47.84199004975126</c:v>
                </c:pt>
                <c:pt idx="855" formatCode="0.00">
                  <c:v>47.884378109452747</c:v>
                </c:pt>
                <c:pt idx="856" formatCode="0.00">
                  <c:v>47.929651741293554</c:v>
                </c:pt>
                <c:pt idx="857" formatCode="0.00">
                  <c:v>47.977263681592056</c:v>
                </c:pt>
                <c:pt idx="858" formatCode="0.00">
                  <c:v>48.01970149253733</c:v>
                </c:pt>
                <c:pt idx="859" formatCode="0.00">
                  <c:v>48.06049751243782</c:v>
                </c:pt>
                <c:pt idx="860" formatCode="0.00">
                  <c:v>48.108557213930354</c:v>
                </c:pt>
                <c:pt idx="861" formatCode="0.00">
                  <c:v>48.152686567164189</c:v>
                </c:pt>
                <c:pt idx="862" formatCode="0.00">
                  <c:v>48.201641791044786</c:v>
                </c:pt>
                <c:pt idx="863" formatCode="0.00">
                  <c:v>48.250547263681604</c:v>
                </c:pt>
                <c:pt idx="864" formatCode="0.00">
                  <c:v>48.303034825870661</c:v>
                </c:pt>
                <c:pt idx="865" formatCode="0.00">
                  <c:v>48.354129353233844</c:v>
                </c:pt>
                <c:pt idx="866" formatCode="0.00">
                  <c:v>48.414975124378124</c:v>
                </c:pt>
                <c:pt idx="867" formatCode="0.00">
                  <c:v>48.473781094527382</c:v>
                </c:pt>
                <c:pt idx="868" formatCode="0.00">
                  <c:v>48.52905472636818</c:v>
                </c:pt>
                <c:pt idx="869" formatCode="0.00">
                  <c:v>48.585124378109462</c:v>
                </c:pt>
                <c:pt idx="870" formatCode="0.00">
                  <c:v>48.644029850746293</c:v>
                </c:pt>
                <c:pt idx="871" formatCode="0.00">
                  <c:v>48.696268656716448</c:v>
                </c:pt>
                <c:pt idx="872" formatCode="0.00">
                  <c:v>48.747512437810975</c:v>
                </c:pt>
                <c:pt idx="873" formatCode="0.00">
                  <c:v>48.796169154228878</c:v>
                </c:pt>
                <c:pt idx="874" formatCode="0.00">
                  <c:v>48.855273631840824</c:v>
                </c:pt>
                <c:pt idx="875" formatCode="0.00">
                  <c:v>48.91751243781097</c:v>
                </c:pt>
                <c:pt idx="876" formatCode="0.00">
                  <c:v>49.001791044776148</c:v>
                </c:pt>
                <c:pt idx="877" formatCode="0.00">
                  <c:v>49.082388059701529</c:v>
                </c:pt>
                <c:pt idx="878" formatCode="0.00">
                  <c:v>49.168955223880637</c:v>
                </c:pt>
                <c:pt idx="879" formatCode="0.00">
                  <c:v>49.255870646766205</c:v>
                </c:pt>
                <c:pt idx="880" formatCode="0.00">
                  <c:v>49.343383084577141</c:v>
                </c:pt>
                <c:pt idx="881" formatCode="0.00">
                  <c:v>49.437313432835857</c:v>
                </c:pt>
                <c:pt idx="882" formatCode="0.00">
                  <c:v>49.527761194029878</c:v>
                </c:pt>
                <c:pt idx="883" formatCode="0.00">
                  <c:v>49.621393034825907</c:v>
                </c:pt>
                <c:pt idx="884" formatCode="0.00">
                  <c:v>49.700199004975147</c:v>
                </c:pt>
                <c:pt idx="885" formatCode="0.00">
                  <c:v>49.787114427860722</c:v>
                </c:pt>
                <c:pt idx="886" formatCode="0.00">
                  <c:v>49.871641791044794</c:v>
                </c:pt>
                <c:pt idx="887" formatCode="0.00">
                  <c:v>49.951044776119417</c:v>
                </c:pt>
                <c:pt idx="888" formatCode="0.00">
                  <c:v>50.036417910447781</c:v>
                </c:pt>
                <c:pt idx="889" formatCode="0.00">
                  <c:v>50.109651741293554</c:v>
                </c:pt>
                <c:pt idx="890" formatCode="0.00">
                  <c:v>50.161592039801008</c:v>
                </c:pt>
                <c:pt idx="891" formatCode="0.00">
                  <c:v>50.215621890547276</c:v>
                </c:pt>
                <c:pt idx="892" formatCode="0.00">
                  <c:v>50.278706467661699</c:v>
                </c:pt>
                <c:pt idx="893" formatCode="0.00">
                  <c:v>50.333930348258718</c:v>
                </c:pt>
                <c:pt idx="894" formatCode="0.00">
                  <c:v>50.389502487562204</c:v>
                </c:pt>
                <c:pt idx="895" formatCode="0.00">
                  <c:v>50.445970149253739</c:v>
                </c:pt>
                <c:pt idx="896" formatCode="0.00">
                  <c:v>50.509701492537317</c:v>
                </c:pt>
                <c:pt idx="897" formatCode="0.00">
                  <c:v>50.575522388059703</c:v>
                </c:pt>
                <c:pt idx="898" formatCode="0.00">
                  <c:v>50.634626865671649</c:v>
                </c:pt>
                <c:pt idx="899" formatCode="0.00">
                  <c:v>50.699154228855726</c:v>
                </c:pt>
                <c:pt idx="900" formatCode="0.00">
                  <c:v>50.773582089552249</c:v>
                </c:pt>
                <c:pt idx="901" formatCode="0.00">
                  <c:v>50.853532338308462</c:v>
                </c:pt>
                <c:pt idx="902" formatCode="0.00">
                  <c:v>50.941492537313444</c:v>
                </c:pt>
                <c:pt idx="903" formatCode="0.00">
                  <c:v>51.030298507462689</c:v>
                </c:pt>
                <c:pt idx="904" formatCode="0.00">
                  <c:v>51.133184079601989</c:v>
                </c:pt>
                <c:pt idx="905" formatCode="0.00">
                  <c:v>51.245920398009943</c:v>
                </c:pt>
                <c:pt idx="906" formatCode="0.00">
                  <c:v>51.3507960199005</c:v>
                </c:pt>
                <c:pt idx="907" formatCode="0.00">
                  <c:v>51.444527363184079</c:v>
                </c:pt>
                <c:pt idx="908" formatCode="0.00">
                  <c:v>51.537512437810939</c:v>
                </c:pt>
                <c:pt idx="909" formatCode="0.00">
                  <c:v>51.625273631840798</c:v>
                </c:pt>
                <c:pt idx="910" formatCode="0.00">
                  <c:v>51.720845771144283</c:v>
                </c:pt>
                <c:pt idx="911" formatCode="0.00">
                  <c:v>51.816666666666663</c:v>
                </c:pt>
                <c:pt idx="912" formatCode="0.00">
                  <c:v>51.913333333333334</c:v>
                </c:pt>
                <c:pt idx="913" formatCode="0.00">
                  <c:v>52.008706467661689</c:v>
                </c:pt>
                <c:pt idx="914" formatCode="0.00">
                  <c:v>52.103781094527363</c:v>
                </c:pt>
                <c:pt idx="915" formatCode="0.00">
                  <c:v>52.192587064676616</c:v>
                </c:pt>
                <c:pt idx="916" formatCode="0.00">
                  <c:v>52.282587064676612</c:v>
                </c:pt>
                <c:pt idx="917" formatCode="0.00">
                  <c:v>52.367014925373134</c:v>
                </c:pt>
                <c:pt idx="918" formatCode="0.00">
                  <c:v>52.448855721393031</c:v>
                </c:pt>
                <c:pt idx="919" formatCode="0.00">
                  <c:v>52.529751243781085</c:v>
                </c:pt>
                <c:pt idx="920" formatCode="0.00">
                  <c:v>52.602636815920384</c:v>
                </c:pt>
                <c:pt idx="921" formatCode="0.00">
                  <c:v>52.676815920398013</c:v>
                </c:pt>
                <c:pt idx="922" formatCode="0.00">
                  <c:v>52.760945273631847</c:v>
                </c:pt>
                <c:pt idx="923" formatCode="0.00">
                  <c:v>52.851243781094539</c:v>
                </c:pt>
                <c:pt idx="924" formatCode="0.00">
                  <c:v>52.935621890547267</c:v>
                </c:pt>
                <c:pt idx="925" formatCode="0.00">
                  <c:v>53.01751243781095</c:v>
                </c:pt>
                <c:pt idx="926" formatCode="0.00">
                  <c:v>53.09776119402985</c:v>
                </c:pt>
                <c:pt idx="927" formatCode="0.00">
                  <c:v>53.176915422885578</c:v>
                </c:pt>
                <c:pt idx="928" formatCode="0.00">
                  <c:v>53.258706467661703</c:v>
                </c:pt>
                <c:pt idx="929" formatCode="0.00">
                  <c:v>53.345970149253738</c:v>
                </c:pt>
                <c:pt idx="930" formatCode="0.00">
                  <c:v>53.433532338308467</c:v>
                </c:pt>
                <c:pt idx="931" formatCode="0.00">
                  <c:v>53.510348258706479</c:v>
                </c:pt>
                <c:pt idx="932" formatCode="0.00">
                  <c:v>53.605671641791055</c:v>
                </c:pt>
                <c:pt idx="933" formatCode="0.00">
                  <c:v>53.699402985074634</c:v>
                </c:pt>
                <c:pt idx="934" formatCode="0.00">
                  <c:v>53.794825870646768</c:v>
                </c:pt>
                <c:pt idx="935" formatCode="0.00">
                  <c:v>53.860099502487564</c:v>
                </c:pt>
                <c:pt idx="936" formatCode="0.00">
                  <c:v>53.925422885572139</c:v>
                </c:pt>
                <c:pt idx="937" formatCode="0.00">
                  <c:v>53.989004975124381</c:v>
                </c:pt>
                <c:pt idx="938" formatCode="0.00">
                  <c:v>54.052487562189057</c:v>
                </c:pt>
                <c:pt idx="939" formatCode="0.00">
                  <c:v>54.122736318407966</c:v>
                </c:pt>
                <c:pt idx="940" formatCode="0.00">
                  <c:v>54.195721393034823</c:v>
                </c:pt>
                <c:pt idx="941" formatCode="0.00">
                  <c:v>54.267810945273631</c:v>
                </c:pt>
                <c:pt idx="942" formatCode="0.00">
                  <c:v>54.341542288557221</c:v>
                </c:pt>
                <c:pt idx="943" formatCode="0.00">
                  <c:v>54.409651741293544</c:v>
                </c:pt>
                <c:pt idx="944" formatCode="0.00">
                  <c:v>54.479502487562193</c:v>
                </c:pt>
                <c:pt idx="945" formatCode="0.00">
                  <c:v>54.531592039801005</c:v>
                </c:pt>
                <c:pt idx="946" formatCode="0.00">
                  <c:v>54.592388059701499</c:v>
                </c:pt>
                <c:pt idx="947" formatCode="0.00">
                  <c:v>54.659900497512446</c:v>
                </c:pt>
                <c:pt idx="948" formatCode="0.00">
                  <c:v>54.738557213930363</c:v>
                </c:pt>
                <c:pt idx="949" formatCode="0.00">
                  <c:v>54.831094527363199</c:v>
                </c:pt>
                <c:pt idx="950" formatCode="0.00">
                  <c:v>54.918109452736331</c:v>
                </c:pt>
                <c:pt idx="951" formatCode="0.00">
                  <c:v>55.006417910447773</c:v>
                </c:pt>
                <c:pt idx="952" formatCode="0.00">
                  <c:v>55.090746268656744</c:v>
                </c:pt>
                <c:pt idx="953" formatCode="0.00">
                  <c:v>55.187462686567194</c:v>
                </c:pt>
                <c:pt idx="954" formatCode="0.00">
                  <c:v>55.283731343283605</c:v>
                </c:pt>
                <c:pt idx="955" formatCode="0.00">
                  <c:v>55.381840796019915</c:v>
                </c:pt>
                <c:pt idx="956" formatCode="0.00">
                  <c:v>55.50223880597018</c:v>
                </c:pt>
                <c:pt idx="957" formatCode="0.00">
                  <c:v>55.634228855721418</c:v>
                </c:pt>
                <c:pt idx="958" formatCode="0.00">
                  <c:v>55.77925373134331</c:v>
                </c:pt>
                <c:pt idx="959" formatCode="0.00">
                  <c:v>55.93955223880598</c:v>
                </c:pt>
                <c:pt idx="960" formatCode="0.00">
                  <c:v>56.104029850746279</c:v>
                </c:pt>
                <c:pt idx="961" formatCode="0.00">
                  <c:v>56.267213930348262</c:v>
                </c:pt>
                <c:pt idx="962" formatCode="0.00">
                  <c:v>56.416517412935328</c:v>
                </c:pt>
                <c:pt idx="963" formatCode="0.00">
                  <c:v>56.572487562189053</c:v>
                </c:pt>
                <c:pt idx="964" formatCode="0.00">
                  <c:v>56.72079601990049</c:v>
                </c:pt>
                <c:pt idx="965" formatCode="0.00">
                  <c:v>56.860696517412947</c:v>
                </c:pt>
                <c:pt idx="966" formatCode="0.00">
                  <c:v>57.002338308457716</c:v>
                </c:pt>
                <c:pt idx="967" formatCode="0.00">
                  <c:v>57.150497512437809</c:v>
                </c:pt>
                <c:pt idx="968" formatCode="0.00">
                  <c:v>57.295970149253741</c:v>
                </c:pt>
                <c:pt idx="969" formatCode="0.00">
                  <c:v>57.440895522388061</c:v>
                </c:pt>
                <c:pt idx="970" formatCode="0.00">
                  <c:v>57.593184079601997</c:v>
                </c:pt>
                <c:pt idx="971" formatCode="0.00">
                  <c:v>57.744477611940304</c:v>
                </c:pt>
                <c:pt idx="972" formatCode="0.00">
                  <c:v>57.867960199004983</c:v>
                </c:pt>
                <c:pt idx="973" formatCode="0.00">
                  <c:v>58.003980099502492</c:v>
                </c:pt>
                <c:pt idx="974" formatCode="0.00">
                  <c:v>58.137960199004979</c:v>
                </c:pt>
                <c:pt idx="975" formatCode="0.00">
                  <c:v>58.288009950248764</c:v>
                </c:pt>
                <c:pt idx="976" formatCode="0.00">
                  <c:v>58.428059701492543</c:v>
                </c:pt>
                <c:pt idx="977" formatCode="0.00">
                  <c:v>58.560447761194034</c:v>
                </c:pt>
                <c:pt idx="978" formatCode="0.00">
                  <c:v>58.68621890547265</c:v>
                </c:pt>
                <c:pt idx="979" formatCode="0.00">
                  <c:v>58.805621890547265</c:v>
                </c:pt>
                <c:pt idx="980" formatCode="0.00">
                  <c:v>58.930796019900505</c:v>
                </c:pt>
                <c:pt idx="981" formatCode="0.00">
                  <c:v>59.044577114427874</c:v>
                </c:pt>
                <c:pt idx="982" formatCode="0.00">
                  <c:v>59.16074626865673</c:v>
                </c:pt>
                <c:pt idx="983" formatCode="0.00">
                  <c:v>59.259651741293553</c:v>
                </c:pt>
                <c:pt idx="984" formatCode="0.00">
                  <c:v>59.373383084577135</c:v>
                </c:pt>
                <c:pt idx="985" formatCode="0.00">
                  <c:v>59.46950248756221</c:v>
                </c:pt>
                <c:pt idx="986" formatCode="0.00">
                  <c:v>59.564676616915449</c:v>
                </c:pt>
                <c:pt idx="987" formatCode="0.00">
                  <c:v>59.663432835820913</c:v>
                </c:pt>
                <c:pt idx="988" formatCode="0.00">
                  <c:v>59.757910447761219</c:v>
                </c:pt>
                <c:pt idx="989" formatCode="0.00">
                  <c:v>59.849054726368188</c:v>
                </c:pt>
                <c:pt idx="990" formatCode="0.00">
                  <c:v>59.948507462686592</c:v>
                </c:pt>
                <c:pt idx="991" formatCode="0.00">
                  <c:v>60.050895522388082</c:v>
                </c:pt>
                <c:pt idx="992" formatCode="0.00">
                  <c:v>60.147810945273655</c:v>
                </c:pt>
                <c:pt idx="993" formatCode="0.00">
                  <c:v>60.251144278606994</c:v>
                </c:pt>
                <c:pt idx="994" formatCode="0.00">
                  <c:v>60.351393034825904</c:v>
                </c:pt>
                <c:pt idx="995" formatCode="0.00">
                  <c:v>60.441691542288588</c:v>
                </c:pt>
                <c:pt idx="996" formatCode="0.00">
                  <c:v>60.542338308457737</c:v>
                </c:pt>
                <c:pt idx="997" formatCode="0.00">
                  <c:v>60.638805970149271</c:v>
                </c:pt>
                <c:pt idx="998" formatCode="0.00">
                  <c:v>60.742189054726381</c:v>
                </c:pt>
                <c:pt idx="999" formatCode="0.00">
                  <c:v>60.836815920398024</c:v>
                </c:pt>
                <c:pt idx="1000" formatCode="0.00">
                  <c:v>60.958407960199018</c:v>
                </c:pt>
                <c:pt idx="1001" formatCode="0.00">
                  <c:v>61.090248756218919</c:v>
                </c:pt>
                <c:pt idx="1002" formatCode="0.00">
                  <c:v>61.233233830845784</c:v>
                </c:pt>
                <c:pt idx="1003" formatCode="0.00">
                  <c:v>61.363532338308474</c:v>
                </c:pt>
                <c:pt idx="1004" formatCode="0.00">
                  <c:v>61.489850746268672</c:v>
                </c:pt>
                <c:pt idx="1005" formatCode="0.00">
                  <c:v>61.609253731343287</c:v>
                </c:pt>
                <c:pt idx="1006" formatCode="0.00">
                  <c:v>61.733482587064685</c:v>
                </c:pt>
                <c:pt idx="1007" formatCode="0.00">
                  <c:v>61.854079601990058</c:v>
                </c:pt>
                <c:pt idx="1008" formatCode="0.00">
                  <c:v>61.973930348258719</c:v>
                </c:pt>
                <c:pt idx="1009" formatCode="0.00">
                  <c:v>62.104626865671662</c:v>
                </c:pt>
                <c:pt idx="1010" formatCode="0.00">
                  <c:v>62.205024875621902</c:v>
                </c:pt>
                <c:pt idx="1011" formatCode="0.00">
                  <c:v>62.306766169154244</c:v>
                </c:pt>
                <c:pt idx="1012" formatCode="0.00">
                  <c:v>62.412686567164194</c:v>
                </c:pt>
                <c:pt idx="1013" formatCode="0.00">
                  <c:v>62.519054726368175</c:v>
                </c:pt>
                <c:pt idx="1014" formatCode="0.00">
                  <c:v>62.637910447761207</c:v>
                </c:pt>
                <c:pt idx="1015" formatCode="0.00">
                  <c:v>62.758656716417924</c:v>
                </c:pt>
                <c:pt idx="1016" formatCode="0.00">
                  <c:v>62.870099502487577</c:v>
                </c:pt>
                <c:pt idx="1017" formatCode="0.00">
                  <c:v>62.97865671641793</c:v>
                </c:pt>
                <c:pt idx="1018" formatCode="0.00">
                  <c:v>63.076368159204002</c:v>
                </c:pt>
                <c:pt idx="1019" formatCode="0.00">
                  <c:v>63.172736318407978</c:v>
                </c:pt>
                <c:pt idx="1020" formatCode="0.00">
                  <c:v>63.26825870646767</c:v>
                </c:pt>
                <c:pt idx="1021" formatCode="0.00">
                  <c:v>63.362039800995035</c:v>
                </c:pt>
                <c:pt idx="1022" formatCode="0.00">
                  <c:v>63.45552238805972</c:v>
                </c:pt>
                <c:pt idx="1023" formatCode="0.00">
                  <c:v>63.540696517412947</c:v>
                </c:pt>
                <c:pt idx="1024" formatCode="0.00">
                  <c:v>63.620248756218913</c:v>
                </c:pt>
                <c:pt idx="1025" formatCode="0.00">
                  <c:v>63.714079601990065</c:v>
                </c:pt>
                <c:pt idx="1026" formatCode="0.00">
                  <c:v>63.807064676616932</c:v>
                </c:pt>
                <c:pt idx="1027" formatCode="0.00">
                  <c:v>63.905373134328386</c:v>
                </c:pt>
                <c:pt idx="1028" formatCode="0.00">
                  <c:v>64.000298507462716</c:v>
                </c:pt>
                <c:pt idx="1029" formatCode="0.00">
                  <c:v>64.097512437810963</c:v>
                </c:pt>
                <c:pt idx="1030" formatCode="0.00">
                  <c:v>64.185373134328373</c:v>
                </c:pt>
                <c:pt idx="1031" formatCode="0.00">
                  <c:v>64.275074626865688</c:v>
                </c:pt>
                <c:pt idx="1032" formatCode="0.00">
                  <c:v>64.365472636815923</c:v>
                </c:pt>
                <c:pt idx="1033" formatCode="0.00">
                  <c:v>64.437164179104485</c:v>
                </c:pt>
                <c:pt idx="1034" formatCode="0.00">
                  <c:v>64.513482587064686</c:v>
                </c:pt>
                <c:pt idx="1035" formatCode="0.00">
                  <c:v>64.585621890547273</c:v>
                </c:pt>
                <c:pt idx="1036" formatCode="0.00">
                  <c:v>64.63666666666667</c:v>
                </c:pt>
                <c:pt idx="1037" formatCode="0.00">
                  <c:v>64.686915422885576</c:v>
                </c:pt>
                <c:pt idx="1038" formatCode="0.00">
                  <c:v>64.747661691542277</c:v>
                </c:pt>
                <c:pt idx="1039" formatCode="0.00">
                  <c:v>64.811791044776115</c:v>
                </c:pt>
                <c:pt idx="1040" formatCode="0.00">
                  <c:v>64.862686567164161</c:v>
                </c:pt>
                <c:pt idx="1041" formatCode="0.00">
                  <c:v>64.900149253731328</c:v>
                </c:pt>
                <c:pt idx="1042" formatCode="0.00">
                  <c:v>64.930049751243772</c:v>
                </c:pt>
                <c:pt idx="1043" formatCode="0.00">
                  <c:v>64.949353233830834</c:v>
                </c:pt>
                <c:pt idx="1044" formatCode="0.00">
                  <c:v>64.971890547263669</c:v>
                </c:pt>
                <c:pt idx="1045" formatCode="0.00">
                  <c:v>65.01109452736317</c:v>
                </c:pt>
                <c:pt idx="1046" formatCode="0.00">
                  <c:v>65.058358208955212</c:v>
                </c:pt>
                <c:pt idx="1047" formatCode="0.00">
                  <c:v>65.089203980099484</c:v>
                </c:pt>
                <c:pt idx="1048" formatCode="0.00">
                  <c:v>65.126567164179093</c:v>
                </c:pt>
                <c:pt idx="1049" formatCode="0.00">
                  <c:v>65.162338308457691</c:v>
                </c:pt>
                <c:pt idx="1050" formatCode="0.00">
                  <c:v>65.194626865671623</c:v>
                </c:pt>
                <c:pt idx="1051" formatCode="0.00">
                  <c:v>65.201094527363168</c:v>
                </c:pt>
                <c:pt idx="1052" formatCode="0.00">
                  <c:v>65.21726368159203</c:v>
                </c:pt>
                <c:pt idx="1053" formatCode="0.00">
                  <c:v>65.246417910447761</c:v>
                </c:pt>
                <c:pt idx="1054" formatCode="0.00">
                  <c:v>65.269452736318399</c:v>
                </c:pt>
                <c:pt idx="1055" formatCode="0.00">
                  <c:v>65.301442786069629</c:v>
                </c:pt>
                <c:pt idx="1056" formatCode="0.00">
                  <c:v>65.311940298507437</c:v>
                </c:pt>
                <c:pt idx="1057" formatCode="0.00">
                  <c:v>65.320298507462667</c:v>
                </c:pt>
                <c:pt idx="1058" formatCode="0.00">
                  <c:v>65.344875621890523</c:v>
                </c:pt>
                <c:pt idx="1059" formatCode="0.00">
                  <c:v>65.369502487562173</c:v>
                </c:pt>
                <c:pt idx="1060" formatCode="0.00">
                  <c:v>65.39880597014924</c:v>
                </c:pt>
                <c:pt idx="1061" formatCode="0.00">
                  <c:v>65.423532338308434</c:v>
                </c:pt>
                <c:pt idx="1062" formatCode="0.00">
                  <c:v>65.459701492537292</c:v>
                </c:pt>
                <c:pt idx="1063" formatCode="0.00">
                  <c:v>65.484776119402966</c:v>
                </c:pt>
                <c:pt idx="1064" formatCode="0.00">
                  <c:v>65.516467661691522</c:v>
                </c:pt>
                <c:pt idx="1065" formatCode="0.00">
                  <c:v>65.542835820895505</c:v>
                </c:pt>
                <c:pt idx="1066" formatCode="0.00">
                  <c:v>65.57223880597013</c:v>
                </c:pt>
                <c:pt idx="1067" formatCode="0.00">
                  <c:v>65.611641791044747</c:v>
                </c:pt>
                <c:pt idx="1068" formatCode="0.00">
                  <c:v>65.639154228855688</c:v>
                </c:pt>
                <c:pt idx="1069" formatCode="0.00">
                  <c:v>65.658955223880568</c:v>
                </c:pt>
                <c:pt idx="1070" formatCode="0.00">
                  <c:v>65.677661691542255</c:v>
                </c:pt>
                <c:pt idx="1071" formatCode="0.00">
                  <c:v>65.702189054726333</c:v>
                </c:pt>
                <c:pt idx="1072" formatCode="0.00">
                  <c:v>65.720895522388034</c:v>
                </c:pt>
                <c:pt idx="1073" formatCode="0.00">
                  <c:v>65.723681592039767</c:v>
                </c:pt>
                <c:pt idx="1074" formatCode="0.00">
                  <c:v>65.720796019900476</c:v>
                </c:pt>
                <c:pt idx="1075" formatCode="0.00">
                  <c:v>65.717164179104444</c:v>
                </c:pt>
                <c:pt idx="1076" formatCode="0.00">
                  <c:v>65.705970149253716</c:v>
                </c:pt>
                <c:pt idx="1077" formatCode="0.00">
                  <c:v>65.675771144278585</c:v>
                </c:pt>
                <c:pt idx="1078" formatCode="0.00">
                  <c:v>65.656965174129326</c:v>
                </c:pt>
                <c:pt idx="1079" formatCode="0.00">
                  <c:v>65.632487562189027</c:v>
                </c:pt>
                <c:pt idx="1080" formatCode="0.00">
                  <c:v>65.605422885572111</c:v>
                </c:pt>
                <c:pt idx="1081" formatCode="0.00">
                  <c:v>65.583432835820886</c:v>
                </c:pt>
                <c:pt idx="1082" formatCode="0.00">
                  <c:v>65.558208955223861</c:v>
                </c:pt>
                <c:pt idx="1083" formatCode="0.00">
                  <c:v>65.520646766169136</c:v>
                </c:pt>
                <c:pt idx="1084" formatCode="0.00">
                  <c:v>65.474079601990042</c:v>
                </c:pt>
                <c:pt idx="1085" formatCode="0.00">
                  <c:v>65.443631840796002</c:v>
                </c:pt>
                <c:pt idx="1086" formatCode="0.00">
                  <c:v>65.393781094527341</c:v>
                </c:pt>
                <c:pt idx="1087" formatCode="0.00">
                  <c:v>65.342039800995011</c:v>
                </c:pt>
                <c:pt idx="1088" formatCode="0.00">
                  <c:v>65.304328358208934</c:v>
                </c:pt>
                <c:pt idx="1089" formatCode="0.00">
                  <c:v>65.253333333333316</c:v>
                </c:pt>
                <c:pt idx="1090" formatCode="0.00">
                  <c:v>65.215920398009928</c:v>
                </c:pt>
                <c:pt idx="1091" formatCode="0.00">
                  <c:v>65.190995024875605</c:v>
                </c:pt>
                <c:pt idx="1092" formatCode="0.00">
                  <c:v>65.178308457711424</c:v>
                </c:pt>
                <c:pt idx="1093" formatCode="0.00">
                  <c:v>65.158109452736298</c:v>
                </c:pt>
                <c:pt idx="1094" formatCode="0.00">
                  <c:v>65.132089552238781</c:v>
                </c:pt>
                <c:pt idx="1095" formatCode="0.00">
                  <c:v>65.087512437810929</c:v>
                </c:pt>
                <c:pt idx="1096" formatCode="0.00">
                  <c:v>65.042736318407947</c:v>
                </c:pt>
                <c:pt idx="1097" formatCode="0.00">
                  <c:v>65.001343283582074</c:v>
                </c:pt>
                <c:pt idx="1098" formatCode="0.00">
                  <c:v>64.963233830845752</c:v>
                </c:pt>
                <c:pt idx="1099" formatCode="0.00">
                  <c:v>64.940199004975113</c:v>
                </c:pt>
                <c:pt idx="1100" formatCode="0.00">
                  <c:v>64.910298507462684</c:v>
                </c:pt>
                <c:pt idx="1101" formatCode="0.00">
                  <c:v>64.890099502487558</c:v>
                </c:pt>
                <c:pt idx="1102" formatCode="0.00">
                  <c:v>64.865920398009933</c:v>
                </c:pt>
                <c:pt idx="1103" formatCode="0.00">
                  <c:v>64.832537313432823</c:v>
                </c:pt>
                <c:pt idx="1104" formatCode="0.00">
                  <c:v>64.800646766169152</c:v>
                </c:pt>
                <c:pt idx="1105" formatCode="0.00">
                  <c:v>64.771194029850733</c:v>
                </c:pt>
                <c:pt idx="1106" formatCode="0.00">
                  <c:v>64.731094527363183</c:v>
                </c:pt>
                <c:pt idx="1107" formatCode="0.00">
                  <c:v>64.7036815920398</c:v>
                </c:pt>
                <c:pt idx="1108" formatCode="0.00">
                  <c:v>64.693781094527367</c:v>
                </c:pt>
                <c:pt idx="1109" formatCode="0.00">
                  <c:v>64.69870646766168</c:v>
                </c:pt>
                <c:pt idx="1110" formatCode="0.00">
                  <c:v>64.692985074626861</c:v>
                </c:pt>
                <c:pt idx="1111" formatCode="0.00">
                  <c:v>64.685024875621878</c:v>
                </c:pt>
                <c:pt idx="1112" formatCode="0.00">
                  <c:v>64.680447761194017</c:v>
                </c:pt>
                <c:pt idx="1113" formatCode="0.00">
                  <c:v>64.677761194029856</c:v>
                </c:pt>
                <c:pt idx="1114" formatCode="0.00">
                  <c:v>64.688407960199001</c:v>
                </c:pt>
                <c:pt idx="1115" formatCode="0.00">
                  <c:v>64.70388059701493</c:v>
                </c:pt>
                <c:pt idx="1116" formatCode="0.00">
                  <c:v>64.70910447761193</c:v>
                </c:pt>
                <c:pt idx="1117" formatCode="0.00">
                  <c:v>64.70537313432834</c:v>
                </c:pt>
                <c:pt idx="1118" formatCode="0.00">
                  <c:v>64.689203980099492</c:v>
                </c:pt>
                <c:pt idx="1119" formatCode="0.00">
                  <c:v>64.649054726368149</c:v>
                </c:pt>
                <c:pt idx="1120" formatCode="0.00">
                  <c:v>64.606467661691539</c:v>
                </c:pt>
                <c:pt idx="1121" formatCode="0.00">
                  <c:v>64.566169154228845</c:v>
                </c:pt>
                <c:pt idx="1122" formatCode="0.00">
                  <c:v>64.50601990049752</c:v>
                </c:pt>
                <c:pt idx="1123" formatCode="0.00">
                  <c:v>64.448656716417901</c:v>
                </c:pt>
                <c:pt idx="1124" formatCode="0.00">
                  <c:v>64.393333333333331</c:v>
                </c:pt>
                <c:pt idx="1125" formatCode="0.00">
                  <c:v>64.338557213930343</c:v>
                </c:pt>
                <c:pt idx="1126" formatCode="0.00">
                  <c:v>64.279502487562183</c:v>
                </c:pt>
                <c:pt idx="1127" formatCode="0.00">
                  <c:v>64.230248756218913</c:v>
                </c:pt>
                <c:pt idx="1128" formatCode="0.00">
                  <c:v>64.185970149253734</c:v>
                </c:pt>
                <c:pt idx="1129" formatCode="0.00">
                  <c:v>64.136865671641786</c:v>
                </c:pt>
                <c:pt idx="1130" formatCode="0.00">
                  <c:v>64.081940298507462</c:v>
                </c:pt>
                <c:pt idx="1131" formatCode="0.00">
                  <c:v>64.014676616915423</c:v>
                </c:pt>
                <c:pt idx="1132" formatCode="0.00">
                  <c:v>63.956169154228867</c:v>
                </c:pt>
                <c:pt idx="1133" formatCode="0.00">
                  <c:v>63.896716417910454</c:v>
                </c:pt>
                <c:pt idx="1134" formatCode="0.00">
                  <c:v>63.834676616915424</c:v>
                </c:pt>
                <c:pt idx="1135" formatCode="0.00">
                  <c:v>63.782487562189061</c:v>
                </c:pt>
                <c:pt idx="1136" formatCode="0.00">
                  <c:v>63.748308457711445</c:v>
                </c:pt>
                <c:pt idx="1137" formatCode="0.00">
                  <c:v>63.706368159203976</c:v>
                </c:pt>
                <c:pt idx="1138" formatCode="0.00">
                  <c:v>63.663084577114432</c:v>
                </c:pt>
                <c:pt idx="1139" formatCode="0.00">
                  <c:v>63.608557213930354</c:v>
                </c:pt>
                <c:pt idx="1140" formatCode="0.00">
                  <c:v>63.540199004975122</c:v>
                </c:pt>
                <c:pt idx="1141" formatCode="0.00">
                  <c:v>63.479800995024881</c:v>
                </c:pt>
                <c:pt idx="1142" formatCode="0.00">
                  <c:v>63.429353233830852</c:v>
                </c:pt>
                <c:pt idx="1143" formatCode="0.00">
                  <c:v>63.383184079601989</c:v>
                </c:pt>
                <c:pt idx="1144" formatCode="0.00">
                  <c:v>63.346368159203976</c:v>
                </c:pt>
                <c:pt idx="1145" formatCode="0.00">
                  <c:v>63.31009950248756</c:v>
                </c:pt>
                <c:pt idx="1146" formatCode="0.00">
                  <c:v>63.285970149253728</c:v>
                </c:pt>
                <c:pt idx="1147" formatCode="0.00">
                  <c:v>63.248606965174133</c:v>
                </c:pt>
                <c:pt idx="1148" formatCode="0.00">
                  <c:v>63.203532338308456</c:v>
                </c:pt>
                <c:pt idx="1149" formatCode="0.00">
                  <c:v>63.159950248756218</c:v>
                </c:pt>
                <c:pt idx="1150" formatCode="0.00">
                  <c:v>63.115920398009955</c:v>
                </c:pt>
                <c:pt idx="1151" formatCode="0.00">
                  <c:v>63.074527363184089</c:v>
                </c:pt>
                <c:pt idx="1152" formatCode="0.00">
                  <c:v>63.030796019900507</c:v>
                </c:pt>
                <c:pt idx="1153" formatCode="0.00">
                  <c:v>62.98288557213931</c:v>
                </c:pt>
                <c:pt idx="1154" formatCode="0.00">
                  <c:v>62.930298507462695</c:v>
                </c:pt>
                <c:pt idx="1155" formatCode="0.00">
                  <c:v>62.883383084577119</c:v>
                </c:pt>
                <c:pt idx="1156" formatCode="0.00">
                  <c:v>62.829800995024883</c:v>
                </c:pt>
                <c:pt idx="1157" formatCode="0.00">
                  <c:v>62.751393034825874</c:v>
                </c:pt>
                <c:pt idx="1158" formatCode="0.00">
                  <c:v>62.669800995024872</c:v>
                </c:pt>
                <c:pt idx="1159" formatCode="0.00">
                  <c:v>62.583731343283581</c:v>
                </c:pt>
                <c:pt idx="1160" formatCode="0.00">
                  <c:v>62.490049751243781</c:v>
                </c:pt>
                <c:pt idx="1161" formatCode="0.00">
                  <c:v>62.395721393034819</c:v>
                </c:pt>
                <c:pt idx="1162" formatCode="0.00">
                  <c:v>62.30477611940298</c:v>
                </c:pt>
                <c:pt idx="1163" formatCode="0.00">
                  <c:v>62.221492537313424</c:v>
                </c:pt>
                <c:pt idx="1164" formatCode="0.00">
                  <c:v>62.126517412935314</c:v>
                </c:pt>
                <c:pt idx="1165" formatCode="0.00">
                  <c:v>62.039950248756213</c:v>
                </c:pt>
                <c:pt idx="1166" formatCode="0.00">
                  <c:v>61.94940298507462</c:v>
                </c:pt>
                <c:pt idx="1167" formatCode="0.00">
                  <c:v>61.853184079601981</c:v>
                </c:pt>
                <c:pt idx="1168" formatCode="0.00">
                  <c:v>61.75427860696518</c:v>
                </c:pt>
                <c:pt idx="1169" formatCode="0.00">
                  <c:v>61.663084577114425</c:v>
                </c:pt>
                <c:pt idx="1170" formatCode="0.00">
                  <c:v>61.580348258706458</c:v>
                </c:pt>
                <c:pt idx="1171" formatCode="0.00">
                  <c:v>61.477512437810937</c:v>
                </c:pt>
                <c:pt idx="1172" formatCode="0.00">
                  <c:v>61.374925373134325</c:v>
                </c:pt>
                <c:pt idx="1173" formatCode="0.00">
                  <c:v>61.280149253731338</c:v>
                </c:pt>
                <c:pt idx="1174" formatCode="0.00">
                  <c:v>61.183930348258706</c:v>
                </c:pt>
                <c:pt idx="1175" formatCode="0.00">
                  <c:v>61.083631840796016</c:v>
                </c:pt>
                <c:pt idx="1176" formatCode="0.00">
                  <c:v>60.978656716417909</c:v>
                </c:pt>
                <c:pt idx="1177" formatCode="0.00">
                  <c:v>60.878308457711441</c:v>
                </c:pt>
                <c:pt idx="1178" formatCode="0.00">
                  <c:v>60.784975124378107</c:v>
                </c:pt>
                <c:pt idx="1179" formatCode="0.00">
                  <c:v>60.69273631840796</c:v>
                </c:pt>
                <c:pt idx="1180" formatCode="0.00">
                  <c:v>60.608955223880592</c:v>
                </c:pt>
                <c:pt idx="1181" formatCode="0.00">
                  <c:v>60.524825870646765</c:v>
                </c:pt>
                <c:pt idx="1182" formatCode="0.00">
                  <c:v>60.439502487562187</c:v>
                </c:pt>
                <c:pt idx="1183" formatCode="0.00">
                  <c:v>60.357263681592038</c:v>
                </c:pt>
                <c:pt idx="1184" formatCode="0.00">
                  <c:v>60.284676616915419</c:v>
                </c:pt>
                <c:pt idx="1185" formatCode="0.00">
                  <c:v>60.192437810945258</c:v>
                </c:pt>
                <c:pt idx="1186" formatCode="0.00">
                  <c:v>60.116169154228849</c:v>
                </c:pt>
                <c:pt idx="1187" formatCode="0.00">
                  <c:v>60.032636815920398</c:v>
                </c:pt>
                <c:pt idx="1188" formatCode="0.00">
                  <c:v>59.937412935323373</c:v>
                </c:pt>
                <c:pt idx="1189" formatCode="0.00">
                  <c:v>59.844875621890537</c:v>
                </c:pt>
                <c:pt idx="1190" formatCode="0.00">
                  <c:v>59.742636815920385</c:v>
                </c:pt>
                <c:pt idx="1191" formatCode="0.00">
                  <c:v>59.632587064676613</c:v>
                </c:pt>
                <c:pt idx="1192" formatCode="0.00">
                  <c:v>59.522139303482582</c:v>
                </c:pt>
                <c:pt idx="1193" formatCode="0.00">
                  <c:v>59.420447761194019</c:v>
                </c:pt>
                <c:pt idx="1194" formatCode="0.00">
                  <c:v>59.310895522388037</c:v>
                </c:pt>
                <c:pt idx="1195" formatCode="0.00">
                  <c:v>59.195920398009925</c:v>
                </c:pt>
                <c:pt idx="1196" formatCode="0.00">
                  <c:v>59.09840796019899</c:v>
                </c:pt>
                <c:pt idx="1197" formatCode="0.00">
                  <c:v>59.007711442786047</c:v>
                </c:pt>
                <c:pt idx="1198" formatCode="0.00">
                  <c:v>58.917313432835797</c:v>
                </c:pt>
                <c:pt idx="1199" formatCode="0.00">
                  <c:v>58.821144278606951</c:v>
                </c:pt>
                <c:pt idx="1200" formatCode="0.00">
                  <c:v>58.72258706467661</c:v>
                </c:pt>
                <c:pt idx="1201" formatCode="0.00">
                  <c:v>58.606417910447746</c:v>
                </c:pt>
                <c:pt idx="1202" formatCode="0.00">
                  <c:v>58.484079601990047</c:v>
                </c:pt>
                <c:pt idx="1203" formatCode="0.00">
                  <c:v>58.354875621890535</c:v>
                </c:pt>
                <c:pt idx="1204" formatCode="0.00">
                  <c:v>58.228208955223863</c:v>
                </c:pt>
                <c:pt idx="1205" formatCode="0.00">
                  <c:v>58.098308457711433</c:v>
                </c:pt>
                <c:pt idx="1206" formatCode="0.00">
                  <c:v>57.979502487562186</c:v>
                </c:pt>
                <c:pt idx="1207" formatCode="0.00">
                  <c:v>57.866119402985078</c:v>
                </c:pt>
                <c:pt idx="1208" formatCode="0.00">
                  <c:v>57.751840796019884</c:v>
                </c:pt>
                <c:pt idx="1209" formatCode="0.00">
                  <c:v>57.64049751243779</c:v>
                </c:pt>
                <c:pt idx="1210" formatCode="0.00">
                  <c:v>57.529253731343267</c:v>
                </c:pt>
                <c:pt idx="1211" formatCode="0.00">
                  <c:v>57.44034825870645</c:v>
                </c:pt>
                <c:pt idx="1212" formatCode="0.00">
                  <c:v>57.364427860696502</c:v>
                </c:pt>
                <c:pt idx="1213" formatCode="0.00">
                  <c:v>57.290696517412918</c:v>
                </c:pt>
                <c:pt idx="1214" formatCode="0.00">
                  <c:v>57.220746268656704</c:v>
                </c:pt>
                <c:pt idx="1215" formatCode="0.00">
                  <c:v>57.146368159203959</c:v>
                </c:pt>
                <c:pt idx="1216" formatCode="0.00">
                  <c:v>57.069751243781077</c:v>
                </c:pt>
                <c:pt idx="1217" formatCode="0.00">
                  <c:v>57.008159203980071</c:v>
                </c:pt>
                <c:pt idx="1218" formatCode="0.00">
                  <c:v>56.961393034825853</c:v>
                </c:pt>
                <c:pt idx="1219" formatCode="0.00">
                  <c:v>56.925970149253715</c:v>
                </c:pt>
                <c:pt idx="1220" formatCode="0.00">
                  <c:v>56.90373134328356</c:v>
                </c:pt>
                <c:pt idx="1221" formatCode="0.00">
                  <c:v>56.884577114427849</c:v>
                </c:pt>
                <c:pt idx="1222" formatCode="0.00">
                  <c:v>56.87368159203978</c:v>
                </c:pt>
                <c:pt idx="1223" formatCode="0.00">
                  <c:v>56.85208955223878</c:v>
                </c:pt>
                <c:pt idx="1224" formatCode="0.00">
                  <c:v>56.852487562189026</c:v>
                </c:pt>
                <c:pt idx="1225" formatCode="0.00">
                  <c:v>56.860796019900469</c:v>
                </c:pt>
                <c:pt idx="1226" formatCode="0.00">
                  <c:v>56.8425870646766</c:v>
                </c:pt>
                <c:pt idx="1227" formatCode="0.00">
                  <c:v>56.824577114427839</c:v>
                </c:pt>
                <c:pt idx="1228" formatCode="0.00">
                  <c:v>56.786567164179097</c:v>
                </c:pt>
                <c:pt idx="1229" formatCode="0.00">
                  <c:v>56.741492537313427</c:v>
                </c:pt>
                <c:pt idx="1230" formatCode="0.00">
                  <c:v>56.696268656716413</c:v>
                </c:pt>
                <c:pt idx="1231" formatCode="0.00">
                  <c:v>56.664726368159201</c:v>
                </c:pt>
                <c:pt idx="1232" formatCode="0.00">
                  <c:v>56.63701492537313</c:v>
                </c:pt>
                <c:pt idx="1233" formatCode="0.00">
                  <c:v>56.609353233830838</c:v>
                </c:pt>
                <c:pt idx="1234" formatCode="0.00">
                  <c:v>56.603681592039784</c:v>
                </c:pt>
                <c:pt idx="1235" formatCode="0.00">
                  <c:v>56.579502487562181</c:v>
                </c:pt>
                <c:pt idx="1236" formatCode="0.00">
                  <c:v>56.560497512437792</c:v>
                </c:pt>
                <c:pt idx="1237" formatCode="0.00">
                  <c:v>56.579004975124349</c:v>
                </c:pt>
                <c:pt idx="1238" formatCode="0.00">
                  <c:v>56.596865671641758</c:v>
                </c:pt>
                <c:pt idx="1239" formatCode="0.00">
                  <c:v>56.600199004975096</c:v>
                </c:pt>
                <c:pt idx="1240" formatCode="0.00">
                  <c:v>56.582985074626841</c:v>
                </c:pt>
                <c:pt idx="1241" formatCode="0.00">
                  <c:v>56.573084577114393</c:v>
                </c:pt>
                <c:pt idx="1242" formatCode="0.00">
                  <c:v>56.559253731343247</c:v>
                </c:pt>
                <c:pt idx="1243" formatCode="0.00">
                  <c:v>56.557412935323349</c:v>
                </c:pt>
                <c:pt idx="1244" formatCode="0.00">
                  <c:v>56.561293532338262</c:v>
                </c:pt>
                <c:pt idx="1245" formatCode="0.00">
                  <c:v>56.570796019900449</c:v>
                </c:pt>
                <c:pt idx="1246" formatCode="0.00">
                  <c:v>56.569651741293484</c:v>
                </c:pt>
                <c:pt idx="1247" formatCode="0.00">
                  <c:v>56.573731343283548</c:v>
                </c:pt>
                <c:pt idx="1248" formatCode="0.00">
                  <c:v>56.581990049751205</c:v>
                </c:pt>
                <c:pt idx="1249" formatCode="0.00">
                  <c:v>56.569950248756179</c:v>
                </c:pt>
                <c:pt idx="1250" formatCode="0.00">
                  <c:v>56.558805970149216</c:v>
                </c:pt>
                <c:pt idx="1251" formatCode="0.00">
                  <c:v>56.554925373134303</c:v>
                </c:pt>
                <c:pt idx="1252" formatCode="0.00">
                  <c:v>56.58601990049749</c:v>
                </c:pt>
                <c:pt idx="1253" formatCode="0.00">
                  <c:v>56.604676616915398</c:v>
                </c:pt>
                <c:pt idx="1254" formatCode="0.00">
                  <c:v>56.609452736318396</c:v>
                </c:pt>
                <c:pt idx="1255" formatCode="0.00">
                  <c:v>56.616119402985063</c:v>
                </c:pt>
                <c:pt idx="1256" formatCode="0.00">
                  <c:v>56.613482587064674</c:v>
                </c:pt>
                <c:pt idx="1257" formatCode="0.00">
                  <c:v>56.63417910447761</c:v>
                </c:pt>
                <c:pt idx="1258" formatCode="0.00">
                  <c:v>56.655273631840792</c:v>
                </c:pt>
                <c:pt idx="1259" formatCode="0.00">
                  <c:v>56.657910447761196</c:v>
                </c:pt>
                <c:pt idx="1260" formatCode="0.00">
                  <c:v>56.671741293532349</c:v>
                </c:pt>
                <c:pt idx="1261" formatCode="0.00">
                  <c:v>56.673582089552248</c:v>
                </c:pt>
                <c:pt idx="1262" formatCode="0.00">
                  <c:v>56.682686567164183</c:v>
                </c:pt>
                <c:pt idx="1263" formatCode="0.00">
                  <c:v>56.685870646766169</c:v>
                </c:pt>
                <c:pt idx="1264" formatCode="0.00">
                  <c:v>56.704477611940298</c:v>
                </c:pt>
                <c:pt idx="1265" formatCode="0.00">
                  <c:v>56.723333333333336</c:v>
                </c:pt>
                <c:pt idx="1266" formatCode="0.00">
                  <c:v>56.752885572139313</c:v>
                </c:pt>
                <c:pt idx="1267" formatCode="0.00">
                  <c:v>56.785223880597009</c:v>
                </c:pt>
                <c:pt idx="1268" formatCode="0.00">
                  <c:v>56.802039800995018</c:v>
                </c:pt>
                <c:pt idx="1269" formatCode="0.00">
                  <c:v>56.826865671641798</c:v>
                </c:pt>
                <c:pt idx="1270" formatCode="0.00">
                  <c:v>56.845721393034836</c:v>
                </c:pt>
                <c:pt idx="1271" formatCode="0.00">
                  <c:v>56.869303482587071</c:v>
                </c:pt>
                <c:pt idx="1272" formatCode="0.00">
                  <c:v>56.89656716417911</c:v>
                </c:pt>
                <c:pt idx="1273" formatCode="0.00">
                  <c:v>56.929253731343294</c:v>
                </c:pt>
                <c:pt idx="1274" formatCode="0.00">
                  <c:v>56.971890547263691</c:v>
                </c:pt>
                <c:pt idx="1275" formatCode="0.00">
                  <c:v>57.035373134328367</c:v>
                </c:pt>
                <c:pt idx="1276" formatCode="0.00">
                  <c:v>57.101343283582104</c:v>
                </c:pt>
                <c:pt idx="1277" formatCode="0.00">
                  <c:v>57.162985074626874</c:v>
                </c:pt>
                <c:pt idx="1278" formatCode="0.00">
                  <c:v>57.238955223880609</c:v>
                </c:pt>
                <c:pt idx="1279" formatCode="0.00">
                  <c:v>57.312437810945291</c:v>
                </c:pt>
                <c:pt idx="1280" formatCode="0.00">
                  <c:v>57.385373134328375</c:v>
                </c:pt>
                <c:pt idx="1281" formatCode="0.00">
                  <c:v>57.468159203980107</c:v>
                </c:pt>
                <c:pt idx="1282" formatCode="0.00">
                  <c:v>57.53557213930349</c:v>
                </c:pt>
                <c:pt idx="1283" formatCode="0.00">
                  <c:v>57.606169154228873</c:v>
                </c:pt>
                <c:pt idx="1284" formatCode="0.00">
                  <c:v>57.694378109452749</c:v>
                </c:pt>
                <c:pt idx="1285" formatCode="0.00">
                  <c:v>57.766368159203992</c:v>
                </c:pt>
                <c:pt idx="1286" formatCode="0.00">
                  <c:v>57.847313432835826</c:v>
                </c:pt>
                <c:pt idx="1287" formatCode="0.00">
                  <c:v>57.946417910447771</c:v>
                </c:pt>
                <c:pt idx="1288" formatCode="0.00">
                  <c:v>58.049601990049766</c:v>
                </c:pt>
                <c:pt idx="1289" formatCode="0.00">
                  <c:v>58.149701492537332</c:v>
                </c:pt>
                <c:pt idx="1290" formatCode="0.00">
                  <c:v>58.260796019900518</c:v>
                </c:pt>
                <c:pt idx="1291" formatCode="0.00">
                  <c:v>58.357910447761213</c:v>
                </c:pt>
                <c:pt idx="1292" formatCode="0.00">
                  <c:v>58.445572139303508</c:v>
                </c:pt>
                <c:pt idx="1293" formatCode="0.00">
                  <c:v>58.52820895522391</c:v>
                </c:pt>
                <c:pt idx="1294" formatCode="0.00">
                  <c:v>58.616965174129383</c:v>
                </c:pt>
                <c:pt idx="1295" formatCode="0.00">
                  <c:v>58.706368159204011</c:v>
                </c:pt>
                <c:pt idx="1296" formatCode="0.00">
                  <c:v>58.810199004975161</c:v>
                </c:pt>
                <c:pt idx="1297" formatCode="0.00">
                  <c:v>58.911990049751275</c:v>
                </c:pt>
                <c:pt idx="1298" formatCode="0.00">
                  <c:v>59.016119402985112</c:v>
                </c:pt>
                <c:pt idx="1299" formatCode="0.00">
                  <c:v>59.119651741293573</c:v>
                </c:pt>
                <c:pt idx="1300" formatCode="0.00">
                  <c:v>59.213731343283612</c:v>
                </c:pt>
                <c:pt idx="1301" formatCode="0.00">
                  <c:v>59.308407960199048</c:v>
                </c:pt>
                <c:pt idx="1302" formatCode="0.00">
                  <c:v>59.390000000000043</c:v>
                </c:pt>
                <c:pt idx="1303" formatCode="0.00">
                  <c:v>59.474029850746305</c:v>
                </c:pt>
                <c:pt idx="1304" formatCode="0.00">
                  <c:v>59.540796019900547</c:v>
                </c:pt>
                <c:pt idx="1305" formatCode="0.00">
                  <c:v>59.569701492537369</c:v>
                </c:pt>
                <c:pt idx="1306" formatCode="0.00">
                  <c:v>59.585870646766217</c:v>
                </c:pt>
                <c:pt idx="1307" formatCode="0.00">
                  <c:v>59.616616915422931</c:v>
                </c:pt>
                <c:pt idx="1308" formatCode="0.00">
                  <c:v>59.625721393034873</c:v>
                </c:pt>
                <c:pt idx="1309" formatCode="0.00">
                  <c:v>59.628905472636866</c:v>
                </c:pt>
                <c:pt idx="1310" formatCode="0.00">
                  <c:v>59.610049751243842</c:v>
                </c:pt>
                <c:pt idx="1311" formatCode="0.00">
                  <c:v>59.605920398009992</c:v>
                </c:pt>
                <c:pt idx="1312" formatCode="0.00">
                  <c:v>59.620547263681637</c:v>
                </c:pt>
                <c:pt idx="1313" formatCode="0.00">
                  <c:v>59.622537313432879</c:v>
                </c:pt>
                <c:pt idx="1314" formatCode="0.00">
                  <c:v>59.622139303482641</c:v>
                </c:pt>
                <c:pt idx="1315" formatCode="0.00">
                  <c:v>59.614029850746313</c:v>
                </c:pt>
                <c:pt idx="1316" formatCode="0.00">
                  <c:v>59.613383084577173</c:v>
                </c:pt>
                <c:pt idx="1317" formatCode="0.00">
                  <c:v>59.622238805970206</c:v>
                </c:pt>
                <c:pt idx="1318" formatCode="0.00">
                  <c:v>59.642139303482629</c:v>
                </c:pt>
                <c:pt idx="1319" formatCode="0.00">
                  <c:v>59.676965174129407</c:v>
                </c:pt>
                <c:pt idx="1320" formatCode="0.00">
                  <c:v>59.742039800995066</c:v>
                </c:pt>
                <c:pt idx="1321" formatCode="0.00">
                  <c:v>59.806915422885623</c:v>
                </c:pt>
                <c:pt idx="1322" formatCode="0.00">
                  <c:v>59.864577114427902</c:v>
                </c:pt>
                <c:pt idx="1323" formatCode="0.00">
                  <c:v>59.937313432835857</c:v>
                </c:pt>
                <c:pt idx="1324" formatCode="0.00">
                  <c:v>60.0000995024876</c:v>
                </c:pt>
                <c:pt idx="1325" formatCode="0.00">
                  <c:v>60.059800995024915</c:v>
                </c:pt>
                <c:pt idx="1326" formatCode="0.00">
                  <c:v>60.124179104477641</c:v>
                </c:pt>
                <c:pt idx="1327" formatCode="0.00">
                  <c:v>60.187064676616956</c:v>
                </c:pt>
                <c:pt idx="1328" formatCode="0.00">
                  <c:v>60.250746268656741</c:v>
                </c:pt>
                <c:pt idx="1329" formatCode="0.00">
                  <c:v>60.313582089552263</c:v>
                </c:pt>
                <c:pt idx="1330" formatCode="0.00">
                  <c:v>60.383134328358238</c:v>
                </c:pt>
                <c:pt idx="1331" formatCode="0.00">
                  <c:v>60.461044776119429</c:v>
                </c:pt>
                <c:pt idx="1332" formatCode="0.00">
                  <c:v>60.547213930348278</c:v>
                </c:pt>
                <c:pt idx="1333" formatCode="0.00">
                  <c:v>60.621990049751261</c:v>
                </c:pt>
                <c:pt idx="1334" formatCode="0.00">
                  <c:v>60.684029850746292</c:v>
                </c:pt>
                <c:pt idx="1335" formatCode="0.00">
                  <c:v>60.7490049751244</c:v>
                </c:pt>
                <c:pt idx="1336" formatCode="0.00">
                  <c:v>60.795373134328379</c:v>
                </c:pt>
                <c:pt idx="1337" formatCode="0.00">
                  <c:v>60.844228855721411</c:v>
                </c:pt>
                <c:pt idx="1338" formatCode="0.00">
                  <c:v>60.903880597014947</c:v>
                </c:pt>
                <c:pt idx="1339" formatCode="0.00">
                  <c:v>60.966965174129363</c:v>
                </c:pt>
                <c:pt idx="1340" formatCode="0.00">
                  <c:v>61.033731343283591</c:v>
                </c:pt>
                <c:pt idx="1341" formatCode="0.00">
                  <c:v>61.096368159203983</c:v>
                </c:pt>
                <c:pt idx="1342" formatCode="0.00">
                  <c:v>61.146517412935339</c:v>
                </c:pt>
                <c:pt idx="1343" formatCode="0.00">
                  <c:v>61.1800497512438</c:v>
                </c:pt>
                <c:pt idx="1344" formatCode="0.00">
                  <c:v>61.217164179104493</c:v>
                </c:pt>
                <c:pt idx="1345" formatCode="0.00">
                  <c:v>61.255174129353257</c:v>
                </c:pt>
                <c:pt idx="1346" formatCode="0.00">
                  <c:v>61.293383084577137</c:v>
                </c:pt>
                <c:pt idx="1347" formatCode="0.00">
                  <c:v>61.341641791044793</c:v>
                </c:pt>
                <c:pt idx="1348" formatCode="0.00">
                  <c:v>61.389800995024899</c:v>
                </c:pt>
                <c:pt idx="1349" formatCode="0.00">
                  <c:v>61.434378109452759</c:v>
                </c:pt>
                <c:pt idx="1350" formatCode="0.00">
                  <c:v>61.475920398009983</c:v>
                </c:pt>
                <c:pt idx="1351" formatCode="0.00">
                  <c:v>61.503432835820931</c:v>
                </c:pt>
                <c:pt idx="1352" formatCode="0.00">
                  <c:v>61.534875621890585</c:v>
                </c:pt>
                <c:pt idx="1353" formatCode="0.00">
                  <c:v>61.567810945273663</c:v>
                </c:pt>
                <c:pt idx="1354" formatCode="0.00">
                  <c:v>61.604825870646799</c:v>
                </c:pt>
                <c:pt idx="1355" formatCode="0.00">
                  <c:v>61.648457711442823</c:v>
                </c:pt>
                <c:pt idx="1356" formatCode="0.00">
                  <c:v>61.679950248756256</c:v>
                </c:pt>
                <c:pt idx="1357" formatCode="0.00">
                  <c:v>61.707014925373166</c:v>
                </c:pt>
                <c:pt idx="1358" formatCode="0.00">
                  <c:v>61.740895522388087</c:v>
                </c:pt>
                <c:pt idx="1359" formatCode="0.00">
                  <c:v>61.778308457711461</c:v>
                </c:pt>
                <c:pt idx="1360" formatCode="0.00">
                  <c:v>61.812089552238838</c:v>
                </c:pt>
                <c:pt idx="1361" formatCode="0.00">
                  <c:v>61.84174129353238</c:v>
                </c:pt>
                <c:pt idx="1362" formatCode="0.00">
                  <c:v>61.876567164179136</c:v>
                </c:pt>
                <c:pt idx="1363" formatCode="0.00">
                  <c:v>61.917462686567198</c:v>
                </c:pt>
                <c:pt idx="1364" formatCode="0.00">
                  <c:v>61.966069651741329</c:v>
                </c:pt>
                <c:pt idx="1365" formatCode="0.00">
                  <c:v>62.024228855721432</c:v>
                </c:pt>
                <c:pt idx="1366" formatCode="0.00">
                  <c:v>62.084079601990084</c:v>
                </c:pt>
                <c:pt idx="1367" formatCode="0.00">
                  <c:v>62.156815920398039</c:v>
                </c:pt>
                <c:pt idx="1368" formatCode="0.00">
                  <c:v>62.235920398009981</c:v>
                </c:pt>
                <c:pt idx="1369" formatCode="0.00">
                  <c:v>62.313283582089575</c:v>
                </c:pt>
                <c:pt idx="1370" formatCode="0.00">
                  <c:v>62.398109452736328</c:v>
                </c:pt>
                <c:pt idx="1371" formatCode="0.00">
                  <c:v>62.476915422885583</c:v>
                </c:pt>
                <c:pt idx="1372" formatCode="0.00">
                  <c:v>62.581492537313437</c:v>
                </c:pt>
                <c:pt idx="1373" formatCode="0.00">
                  <c:v>62.688009950248762</c:v>
                </c:pt>
                <c:pt idx="1374" formatCode="0.00">
                  <c:v>62.79472636815921</c:v>
                </c:pt>
                <c:pt idx="1375" formatCode="0.00">
                  <c:v>62.89835820895523</c:v>
                </c:pt>
                <c:pt idx="1376" formatCode="0.00">
                  <c:v>62.998059701492551</c:v>
                </c:pt>
                <c:pt idx="1377" formatCode="0.00">
                  <c:v>63.087611940298508</c:v>
                </c:pt>
                <c:pt idx="1378" formatCode="0.00">
                  <c:v>63.177412935323382</c:v>
                </c:pt>
                <c:pt idx="1379" formatCode="0.00">
                  <c:v>63.267064676616918</c:v>
                </c:pt>
                <c:pt idx="1380" formatCode="0.00">
                  <c:v>63.35800995024875</c:v>
                </c:pt>
                <c:pt idx="1381" formatCode="0.00">
                  <c:v>63.44606965174129</c:v>
                </c:pt>
                <c:pt idx="1382" formatCode="0.00">
                  <c:v>63.534975124378107</c:v>
                </c:pt>
                <c:pt idx="1383" formatCode="0.00">
                  <c:v>63.636517412935319</c:v>
                </c:pt>
                <c:pt idx="1384" formatCode="0.00">
                  <c:v>63.729104477611934</c:v>
                </c:pt>
                <c:pt idx="1385" formatCode="0.00">
                  <c:v>63.815472636815912</c:v>
                </c:pt>
                <c:pt idx="1386" formatCode="0.00">
                  <c:v>63.920945273631823</c:v>
                </c:pt>
                <c:pt idx="1387" formatCode="0.00">
                  <c:v>64.022189054726354</c:v>
                </c:pt>
                <c:pt idx="1388" formatCode="0.00">
                  <c:v>64.142089552238787</c:v>
                </c:pt>
                <c:pt idx="1389" formatCode="0.00">
                  <c:v>64.268109452736297</c:v>
                </c:pt>
                <c:pt idx="1390" formatCode="0.00">
                  <c:v>64.412587064676586</c:v>
                </c:pt>
                <c:pt idx="1391" formatCode="0.00">
                  <c:v>64.565273631840768</c:v>
                </c:pt>
                <c:pt idx="1392" formatCode="0.00">
                  <c:v>64.72482587064674</c:v>
                </c:pt>
                <c:pt idx="1393" formatCode="0.00">
                  <c:v>64.892039800995008</c:v>
                </c:pt>
                <c:pt idx="1394" formatCode="0.00">
                  <c:v>65.05034825870645</c:v>
                </c:pt>
                <c:pt idx="1395" formatCode="0.00">
                  <c:v>65.219253731343258</c:v>
                </c:pt>
                <c:pt idx="1396" formatCode="0.00">
                  <c:v>65.389850746268635</c:v>
                </c:pt>
                <c:pt idx="1397" formatCode="0.00">
                  <c:v>65.548606965174102</c:v>
                </c:pt>
                <c:pt idx="1398" formatCode="0.00">
                  <c:v>65.694029850746247</c:v>
                </c:pt>
                <c:pt idx="1399" formatCode="0.00">
                  <c:v>65.842338308457684</c:v>
                </c:pt>
                <c:pt idx="1400" formatCode="0.00">
                  <c:v>65.990099502487539</c:v>
                </c:pt>
                <c:pt idx="1401" formatCode="0.00">
                  <c:v>66.15447761194028</c:v>
                </c:pt>
                <c:pt idx="1402" formatCode="0.00">
                  <c:v>66.319452736318382</c:v>
                </c:pt>
                <c:pt idx="1403" formatCode="0.00">
                  <c:v>66.489999999999966</c:v>
                </c:pt>
                <c:pt idx="1404" formatCode="0.00">
                  <c:v>66.654328358208929</c:v>
                </c:pt>
                <c:pt idx="1405" formatCode="0.00">
                  <c:v>66.840248756218884</c:v>
                </c:pt>
                <c:pt idx="1406" formatCode="0.00">
                  <c:v>67.033184079601966</c:v>
                </c:pt>
                <c:pt idx="1407" formatCode="0.00">
                  <c:v>67.219004975124349</c:v>
                </c:pt>
                <c:pt idx="1408" formatCode="0.00">
                  <c:v>67.379353233830813</c:v>
                </c:pt>
                <c:pt idx="1409" formatCode="0.00">
                  <c:v>67.539751243781069</c:v>
                </c:pt>
                <c:pt idx="1410" formatCode="0.00">
                  <c:v>67.701194029850726</c:v>
                </c:pt>
                <c:pt idx="1411" formatCode="0.00">
                  <c:v>67.851492537313419</c:v>
                </c:pt>
                <c:pt idx="1412" formatCode="0.00">
                  <c:v>68.00189054726367</c:v>
                </c:pt>
                <c:pt idx="1413" formatCode="0.00">
                  <c:v>68.132288557213926</c:v>
                </c:pt>
                <c:pt idx="1414" formatCode="0.00">
                  <c:v>68.262238805970142</c:v>
                </c:pt>
                <c:pt idx="1415" formatCode="0.00">
                  <c:v>68.386169154228853</c:v>
                </c:pt>
                <c:pt idx="1416" formatCode="0.00">
                  <c:v>68.513184079601984</c:v>
                </c:pt>
                <c:pt idx="1417" formatCode="0.00">
                  <c:v>68.643482587064668</c:v>
                </c:pt>
                <c:pt idx="1418" formatCode="0.00">
                  <c:v>68.764676616915423</c:v>
                </c:pt>
                <c:pt idx="1419" formatCode="0.00">
                  <c:v>68.882238805970147</c:v>
                </c:pt>
                <c:pt idx="1420" formatCode="0.00">
                  <c:v>68.991641791044771</c:v>
                </c:pt>
                <c:pt idx="1421" formatCode="0.00">
                  <c:v>69.093980099502474</c:v>
                </c:pt>
                <c:pt idx="1422" formatCode="0.00">
                  <c:v>69.195920398009932</c:v>
                </c:pt>
                <c:pt idx="1423" formatCode="0.00">
                  <c:v>69.301641791044759</c:v>
                </c:pt>
                <c:pt idx="1424" formatCode="0.00">
                  <c:v>69.421492537313426</c:v>
                </c:pt>
                <c:pt idx="1425" formatCode="0.00">
                  <c:v>69.536467661691532</c:v>
                </c:pt>
                <c:pt idx="1426" formatCode="0.00">
                  <c:v>69.642039800995008</c:v>
                </c:pt>
                <c:pt idx="1427" formatCode="0.00">
                  <c:v>69.772388059701484</c:v>
                </c:pt>
                <c:pt idx="1428" formatCode="0.00">
                  <c:v>69.884427860696505</c:v>
                </c:pt>
                <c:pt idx="1429" formatCode="0.00">
                  <c:v>70.007611940298489</c:v>
                </c:pt>
                <c:pt idx="1430" formatCode="0.00">
                  <c:v>70.138308457711446</c:v>
                </c:pt>
                <c:pt idx="1431" formatCode="0.00">
                  <c:v>70.270945273631838</c:v>
                </c:pt>
                <c:pt idx="1432" formatCode="0.00">
                  <c:v>70.407860696517417</c:v>
                </c:pt>
                <c:pt idx="1433" formatCode="0.00">
                  <c:v>70.536417910447767</c:v>
                </c:pt>
                <c:pt idx="1434" formatCode="0.00">
                  <c:v>70.665024875621896</c:v>
                </c:pt>
                <c:pt idx="1435" formatCode="0.00">
                  <c:v>70.790995024875627</c:v>
                </c:pt>
                <c:pt idx="1436" formatCode="0.00">
                  <c:v>70.925572139303483</c:v>
                </c:pt>
                <c:pt idx="1437" formatCode="0.00">
                  <c:v>71.053980099502482</c:v>
                </c:pt>
                <c:pt idx="1438" formatCode="0.00">
                  <c:v>71.166567164179099</c:v>
                </c:pt>
                <c:pt idx="1439" formatCode="0.00">
                  <c:v>71.271990049751238</c:v>
                </c:pt>
                <c:pt idx="1440" formatCode="0.00">
                  <c:v>71.384228855721375</c:v>
                </c:pt>
                <c:pt idx="1441" formatCode="0.00">
                  <c:v>71.523432835820884</c:v>
                </c:pt>
                <c:pt idx="1442" formatCode="0.00">
                  <c:v>71.655970149253719</c:v>
                </c:pt>
                <c:pt idx="1443" formatCode="0.00">
                  <c:v>71.796069651741277</c:v>
                </c:pt>
                <c:pt idx="1444" formatCode="0.00">
                  <c:v>71.936716417910446</c:v>
                </c:pt>
                <c:pt idx="1445" formatCode="0.00">
                  <c:v>72.070447761194018</c:v>
                </c:pt>
                <c:pt idx="1446" formatCode="0.00">
                  <c:v>72.197462686567164</c:v>
                </c:pt>
                <c:pt idx="1447" formatCode="0.00">
                  <c:v>72.302537313432822</c:v>
                </c:pt>
                <c:pt idx="1448" formatCode="0.00">
                  <c:v>72.411442786069642</c:v>
                </c:pt>
                <c:pt idx="1449" formatCode="0.00">
                  <c:v>72.533432835820889</c:v>
                </c:pt>
                <c:pt idx="1450" formatCode="0.00">
                  <c:v>72.673034825870644</c:v>
                </c:pt>
                <c:pt idx="1451" formatCode="0.00">
                  <c:v>72.806616915422879</c:v>
                </c:pt>
                <c:pt idx="1452" formatCode="0.00">
                  <c:v>72.941393034825865</c:v>
                </c:pt>
                <c:pt idx="1453" formatCode="0.00">
                  <c:v>73.064527363184069</c:v>
                </c:pt>
                <c:pt idx="1454" formatCode="0.00">
                  <c:v>73.184825870646776</c:v>
                </c:pt>
                <c:pt idx="1455" formatCode="0.00">
                  <c:v>73.300796019900488</c:v>
                </c:pt>
                <c:pt idx="1456" formatCode="0.00">
                  <c:v>73.419402985074626</c:v>
                </c:pt>
                <c:pt idx="1457" formatCode="0.00">
                  <c:v>73.546716417910446</c:v>
                </c:pt>
                <c:pt idx="1458" formatCode="0.00">
                  <c:v>73.664527363184078</c:v>
                </c:pt>
                <c:pt idx="1459" formatCode="0.00">
                  <c:v>73.761990049751248</c:v>
                </c:pt>
                <c:pt idx="1460" formatCode="0.00">
                  <c:v>73.859253731343301</c:v>
                </c:pt>
                <c:pt idx="1461" formatCode="0.00">
                  <c:v>73.951094527363196</c:v>
                </c:pt>
                <c:pt idx="1462" formatCode="0.00">
                  <c:v>74.055820895522388</c:v>
                </c:pt>
                <c:pt idx="1463" formatCode="0.00">
                  <c:v>74.140746268656727</c:v>
                </c:pt>
                <c:pt idx="1464" formatCode="0.00">
                  <c:v>74.218855721393041</c:v>
                </c:pt>
                <c:pt idx="1465" formatCode="0.00">
                  <c:v>74.287661691542297</c:v>
                </c:pt>
                <c:pt idx="1466" formatCode="0.00">
                  <c:v>74.349751243781114</c:v>
                </c:pt>
                <c:pt idx="1467" formatCode="0.00">
                  <c:v>74.394527363184096</c:v>
                </c:pt>
                <c:pt idx="1468" formatCode="0.00">
                  <c:v>74.463880597014949</c:v>
                </c:pt>
                <c:pt idx="1469" formatCode="0.00">
                  <c:v>74.538656716417933</c:v>
                </c:pt>
                <c:pt idx="1470" formatCode="0.00">
                  <c:v>74.623233830845805</c:v>
                </c:pt>
                <c:pt idx="1471" formatCode="0.00">
                  <c:v>74.709651741293555</c:v>
                </c:pt>
                <c:pt idx="1472" formatCode="0.00">
                  <c:v>74.795621890547281</c:v>
                </c:pt>
                <c:pt idx="1473" formatCode="0.00">
                  <c:v>74.874875621890567</c:v>
                </c:pt>
                <c:pt idx="1474" formatCode="0.00">
                  <c:v>74.957213930348288</c:v>
                </c:pt>
                <c:pt idx="1475" formatCode="0.00">
                  <c:v>75.04358208955226</c:v>
                </c:pt>
                <c:pt idx="1476" formatCode="0.00">
                  <c:v>75.119651741293552</c:v>
                </c:pt>
                <c:pt idx="1477" formatCode="0.00">
                  <c:v>75.203532338308463</c:v>
                </c:pt>
                <c:pt idx="1478" formatCode="0.00">
                  <c:v>75.291641791044782</c:v>
                </c:pt>
                <c:pt idx="1479" formatCode="0.00">
                  <c:v>75.36935323383085</c:v>
                </c:pt>
                <c:pt idx="1480" formatCode="0.00">
                  <c:v>75.440597014925373</c:v>
                </c:pt>
                <c:pt idx="1481" formatCode="0.00">
                  <c:v>75.521044776119396</c:v>
                </c:pt>
                <c:pt idx="1482" formatCode="0.00">
                  <c:v>75.59348258706467</c:v>
                </c:pt>
                <c:pt idx="1483" formatCode="0.00">
                  <c:v>75.683333333333337</c:v>
                </c:pt>
                <c:pt idx="1484" formatCode="0.00">
                  <c:v>75.771840796019902</c:v>
                </c:pt>
                <c:pt idx="1485" formatCode="0.00">
                  <c:v>75.85452736318409</c:v>
                </c:pt>
                <c:pt idx="1486" formatCode="0.00">
                  <c:v>75.965124378109465</c:v>
                </c:pt>
                <c:pt idx="1487" formatCode="0.00">
                  <c:v>76.072636815920404</c:v>
                </c:pt>
                <c:pt idx="1488" formatCode="0.00">
                  <c:v>76.176766169154234</c:v>
                </c:pt>
                <c:pt idx="1489" formatCode="0.00">
                  <c:v>76.281442786069675</c:v>
                </c:pt>
                <c:pt idx="1490" formatCode="0.00">
                  <c:v>76.368159203980113</c:v>
                </c:pt>
                <c:pt idx="1491" formatCode="0.00">
                  <c:v>76.460895522388071</c:v>
                </c:pt>
                <c:pt idx="1492" formatCode="0.00">
                  <c:v>76.556069651741311</c:v>
                </c:pt>
                <c:pt idx="1493" formatCode="0.00">
                  <c:v>76.662786069651744</c:v>
                </c:pt>
                <c:pt idx="1494" formatCode="0.00">
                  <c:v>76.771343283582098</c:v>
                </c:pt>
                <c:pt idx="1495" formatCode="0.00">
                  <c:v>76.874477611940307</c:v>
                </c:pt>
                <c:pt idx="1496" formatCode="0.00">
                  <c:v>76.985721393034837</c:v>
                </c:pt>
                <c:pt idx="1497" formatCode="0.00">
                  <c:v>77.094378109452748</c:v>
                </c:pt>
                <c:pt idx="1498" formatCode="0.00">
                  <c:v>77.204975124378123</c:v>
                </c:pt>
                <c:pt idx="1499" formatCode="0.00">
                  <c:v>77.317114427860702</c:v>
                </c:pt>
                <c:pt idx="1500" formatCode="0.00">
                  <c:v>77.42507462686568</c:v>
                </c:pt>
                <c:pt idx="1501" formatCode="0.00">
                  <c:v>77.532786069651749</c:v>
                </c:pt>
                <c:pt idx="1502" formatCode="0.00">
                  <c:v>77.627960199004974</c:v>
                </c:pt>
                <c:pt idx="1503" formatCode="0.00">
                  <c:v>77.730447761194029</c:v>
                </c:pt>
                <c:pt idx="1504" formatCode="0.00">
                  <c:v>77.831691542288553</c:v>
                </c:pt>
                <c:pt idx="1505" formatCode="0.00">
                  <c:v>77.957164179104481</c:v>
                </c:pt>
                <c:pt idx="1506" formatCode="0.00">
                  <c:v>78.120696517412938</c:v>
                </c:pt>
                <c:pt idx="1507" formatCode="0.00">
                  <c:v>78.29880597014926</c:v>
                </c:pt>
                <c:pt idx="1508" formatCode="0.00">
                  <c:v>78.465124378109465</c:v>
                </c:pt>
                <c:pt idx="1509" formatCode="0.00">
                  <c:v>78.632885572139315</c:v>
                </c:pt>
                <c:pt idx="1510" formatCode="0.00">
                  <c:v>78.799154228855741</c:v>
                </c:pt>
                <c:pt idx="1511" formatCode="0.00">
                  <c:v>78.98955223880597</c:v>
                </c:pt>
                <c:pt idx="1512" formatCode="0.00">
                  <c:v>79.179203980099516</c:v>
                </c:pt>
                <c:pt idx="1513" formatCode="0.00">
                  <c:v>79.356218905472659</c:v>
                </c:pt>
                <c:pt idx="1514" formatCode="0.00">
                  <c:v>79.538955223880606</c:v>
                </c:pt>
                <c:pt idx="1515" formatCode="0.00">
                  <c:v>79.73308457711444</c:v>
                </c:pt>
                <c:pt idx="1516" formatCode="0.00">
                  <c:v>79.921144278606988</c:v>
                </c:pt>
                <c:pt idx="1517" formatCode="0.00">
                  <c:v>80.102537313432848</c:v>
                </c:pt>
                <c:pt idx="1518" formatCode="0.00">
                  <c:v>80.283432835820904</c:v>
                </c:pt>
                <c:pt idx="1519" formatCode="0.00">
                  <c:v>80.459552238805969</c:v>
                </c:pt>
                <c:pt idx="1520" formatCode="0.00">
                  <c:v>80.634328358208947</c:v>
                </c:pt>
                <c:pt idx="1521" formatCode="0.00">
                  <c:v>80.812338308457711</c:v>
                </c:pt>
                <c:pt idx="1522" formatCode="0.00">
                  <c:v>80.986716417910444</c:v>
                </c:pt>
                <c:pt idx="1523" formatCode="0.00">
                  <c:v>81.151741293532325</c:v>
                </c:pt>
                <c:pt idx="1524" formatCode="0.00">
                  <c:v>81.334228855721392</c:v>
                </c:pt>
                <c:pt idx="1525" formatCode="0.00">
                  <c:v>81.528805970149264</c:v>
                </c:pt>
                <c:pt idx="1526" formatCode="0.00">
                  <c:v>81.72014925373135</c:v>
                </c:pt>
                <c:pt idx="1527" formatCode="0.00">
                  <c:v>81.909601990049737</c:v>
                </c:pt>
                <c:pt idx="1528" formatCode="0.00">
                  <c:v>82.10373134328357</c:v>
                </c:pt>
                <c:pt idx="1529" formatCode="0.00">
                  <c:v>82.280845771144286</c:v>
                </c:pt>
                <c:pt idx="1530" formatCode="0.00">
                  <c:v>82.457661691542285</c:v>
                </c:pt>
                <c:pt idx="1531" formatCode="0.00">
                  <c:v>82.646119402985065</c:v>
                </c:pt>
                <c:pt idx="1532" formatCode="0.00">
                  <c:v>82.833482587064665</c:v>
                </c:pt>
                <c:pt idx="1533" formatCode="0.00">
                  <c:v>83.02587064676618</c:v>
                </c:pt>
                <c:pt idx="1534" formatCode="0.00">
                  <c:v>83.23288557213931</c:v>
                </c:pt>
                <c:pt idx="1535" formatCode="0.00">
                  <c:v>83.451144278606961</c:v>
                </c:pt>
                <c:pt idx="1536" formatCode="0.00">
                  <c:v>83.683134328358221</c:v>
                </c:pt>
                <c:pt idx="1537" formatCode="0.00">
                  <c:v>83.918208955223889</c:v>
                </c:pt>
                <c:pt idx="1538" formatCode="0.00">
                  <c:v>84.1594527363184</c:v>
                </c:pt>
                <c:pt idx="1539" formatCode="0.00">
                  <c:v>84.407611940298509</c:v>
                </c:pt>
                <c:pt idx="1540" formatCode="0.00">
                  <c:v>84.659651741293516</c:v>
                </c:pt>
                <c:pt idx="1541" formatCode="0.00">
                  <c:v>84.903383084577101</c:v>
                </c:pt>
                <c:pt idx="1542" formatCode="0.00">
                  <c:v>85.143880597014899</c:v>
                </c:pt>
                <c:pt idx="1543" formatCode="0.00">
                  <c:v>85.384427860696476</c:v>
                </c:pt>
                <c:pt idx="1544" formatCode="0.00">
                  <c:v>85.650447761194002</c:v>
                </c:pt>
                <c:pt idx="1545" formatCode="0.00">
                  <c:v>85.904577114427838</c:v>
                </c:pt>
                <c:pt idx="1546" formatCode="0.00">
                  <c:v>86.14860696517411</c:v>
                </c:pt>
                <c:pt idx="1547" formatCode="0.00">
                  <c:v>86.390199004975102</c:v>
                </c:pt>
                <c:pt idx="1548" formatCode="0.00">
                  <c:v>86.629751243781087</c:v>
                </c:pt>
                <c:pt idx="1549" formatCode="0.00">
                  <c:v>86.868955223880576</c:v>
                </c:pt>
                <c:pt idx="1550" formatCode="0.00">
                  <c:v>87.11024875621888</c:v>
                </c:pt>
                <c:pt idx="1551" formatCode="0.00">
                  <c:v>87.349950248756201</c:v>
                </c:pt>
                <c:pt idx="1552" formatCode="0.00">
                  <c:v>87.585621890547245</c:v>
                </c:pt>
                <c:pt idx="1553" formatCode="0.00">
                  <c:v>87.811393034825841</c:v>
                </c:pt>
                <c:pt idx="1554" formatCode="0.00">
                  <c:v>88.046069651741263</c:v>
                </c:pt>
                <c:pt idx="1555" formatCode="0.00">
                  <c:v>88.269452736318371</c:v>
                </c:pt>
                <c:pt idx="1556" formatCode="0.00">
                  <c:v>88.482189054726348</c:v>
                </c:pt>
                <c:pt idx="1557" formatCode="0.00">
                  <c:v>88.709154228855695</c:v>
                </c:pt>
                <c:pt idx="1558" formatCode="0.00">
                  <c:v>88.943034825870612</c:v>
                </c:pt>
                <c:pt idx="1559" formatCode="0.00">
                  <c:v>89.170796019900436</c:v>
                </c:pt>
                <c:pt idx="1560" formatCode="0.00">
                  <c:v>89.394626865671583</c:v>
                </c:pt>
                <c:pt idx="1561" formatCode="0.00">
                  <c:v>89.611044776119343</c:v>
                </c:pt>
                <c:pt idx="1562" formatCode="0.00">
                  <c:v>89.829402985074566</c:v>
                </c:pt>
                <c:pt idx="1563" formatCode="0.00">
                  <c:v>90.051492537313365</c:v>
                </c:pt>
                <c:pt idx="1564" formatCode="0.00">
                  <c:v>90.274527363184021</c:v>
                </c:pt>
                <c:pt idx="1565" formatCode="0.00">
                  <c:v>90.48388059701486</c:v>
                </c:pt>
                <c:pt idx="1566" formatCode="0.00">
                  <c:v>90.69527363184072</c:v>
                </c:pt>
                <c:pt idx="1567" formatCode="0.00">
                  <c:v>90.905771144278546</c:v>
                </c:pt>
                <c:pt idx="1568" formatCode="0.00">
                  <c:v>91.108905472636764</c:v>
                </c:pt>
                <c:pt idx="1569" formatCode="0.00">
                  <c:v>91.305273631840748</c:v>
                </c:pt>
                <c:pt idx="1570" formatCode="0.00">
                  <c:v>91.49845771144274</c:v>
                </c:pt>
                <c:pt idx="1571" formatCode="0.00">
                  <c:v>91.670348258706426</c:v>
                </c:pt>
                <c:pt idx="1572" formatCode="0.00">
                  <c:v>91.851641791044727</c:v>
                </c:pt>
                <c:pt idx="1573" formatCode="0.00">
                  <c:v>92.019253731343241</c:v>
                </c:pt>
                <c:pt idx="1574" formatCode="0.00">
                  <c:v>92.206268656716361</c:v>
                </c:pt>
                <c:pt idx="1575" formatCode="0.00">
                  <c:v>92.403582089552202</c:v>
                </c:pt>
                <c:pt idx="1576" formatCode="0.00">
                  <c:v>92.579999999999956</c:v>
                </c:pt>
                <c:pt idx="1577" formatCode="0.00">
                  <c:v>92.775771144278579</c:v>
                </c:pt>
                <c:pt idx="1578" formatCode="0.00">
                  <c:v>92.974875621890533</c:v>
                </c:pt>
                <c:pt idx="1579" formatCode="0.00">
                  <c:v>93.156268656716392</c:v>
                </c:pt>
                <c:pt idx="1580" formatCode="0.00">
                  <c:v>93.319552238805969</c:v>
                </c:pt>
                <c:pt idx="1581" formatCode="0.00">
                  <c:v>93.482189054726391</c:v>
                </c:pt>
                <c:pt idx="1582" formatCode="0.00">
                  <c:v>93.639800995024899</c:v>
                </c:pt>
                <c:pt idx="1583" formatCode="0.00">
                  <c:v>93.791492537313474</c:v>
                </c:pt>
                <c:pt idx="1584" formatCode="0.00">
                  <c:v>93.943532338308486</c:v>
                </c:pt>
                <c:pt idx="1585" formatCode="0.00">
                  <c:v>94.11552238805973</c:v>
                </c:pt>
                <c:pt idx="1586" formatCode="0.00">
                  <c:v>94.310845771144315</c:v>
                </c:pt>
                <c:pt idx="1587" formatCode="0.00">
                  <c:v>94.493482587064705</c:v>
                </c:pt>
                <c:pt idx="1588" formatCode="0.00">
                  <c:v>94.672985074626908</c:v>
                </c:pt>
                <c:pt idx="1589" formatCode="0.00">
                  <c:v>94.843432835820948</c:v>
                </c:pt>
                <c:pt idx="1590" formatCode="0.00">
                  <c:v>95.0072139303483</c:v>
                </c:pt>
                <c:pt idx="1591" formatCode="0.00">
                  <c:v>95.145671641791111</c:v>
                </c:pt>
                <c:pt idx="1592" formatCode="0.00">
                  <c:v>95.282388059701532</c:v>
                </c:pt>
                <c:pt idx="1593" formatCode="0.00">
                  <c:v>95.437263681592086</c:v>
                </c:pt>
                <c:pt idx="1594" formatCode="0.00">
                  <c:v>95.571592039801033</c:v>
                </c:pt>
                <c:pt idx="1595" formatCode="0.00">
                  <c:v>95.718905472636848</c:v>
                </c:pt>
                <c:pt idx="1596" formatCode="0.00">
                  <c:v>95.876119402985097</c:v>
                </c:pt>
                <c:pt idx="1597" formatCode="0.00">
                  <c:v>96.037960199004999</c:v>
                </c:pt>
                <c:pt idx="1598" formatCode="0.00">
                  <c:v>96.193930348258704</c:v>
                </c:pt>
                <c:pt idx="1599" formatCode="0.00">
                  <c:v>96.347661691542299</c:v>
                </c:pt>
                <c:pt idx="1600" formatCode="0.00">
                  <c:v>96.488656716417921</c:v>
                </c:pt>
                <c:pt idx="1601" formatCode="0.00">
                  <c:v>96.638706467661677</c:v>
                </c:pt>
                <c:pt idx="1602" formatCode="0.00">
                  <c:v>96.805422885572142</c:v>
                </c:pt>
                <c:pt idx="1603" formatCode="0.00">
                  <c:v>96.959751243781071</c:v>
                </c:pt>
                <c:pt idx="1604" formatCode="0.00">
                  <c:v>97.11457711442786</c:v>
                </c:pt>
                <c:pt idx="1605" formatCode="0.00">
                  <c:v>97.271890547263695</c:v>
                </c:pt>
                <c:pt idx="1606" formatCode="0.00">
                  <c:v>97.415024875621896</c:v>
                </c:pt>
                <c:pt idx="1607" formatCode="0.00">
                  <c:v>97.552835820895524</c:v>
                </c:pt>
                <c:pt idx="1608" formatCode="0.00">
                  <c:v>97.685223880597007</c:v>
                </c:pt>
                <c:pt idx="1609" formatCode="0.00">
                  <c:v>97.849601990049734</c:v>
                </c:pt>
                <c:pt idx="1610" formatCode="0.00">
                  <c:v>98.018258706467634</c:v>
                </c:pt>
                <c:pt idx="1611" formatCode="0.00">
                  <c:v>98.175323383084546</c:v>
                </c:pt>
                <c:pt idx="1612" formatCode="0.00">
                  <c:v>98.351243781094496</c:v>
                </c:pt>
                <c:pt idx="1613" formatCode="0.00">
                  <c:v>98.521393034825849</c:v>
                </c:pt>
                <c:pt idx="1614" formatCode="0.00">
                  <c:v>98.700646766169115</c:v>
                </c:pt>
                <c:pt idx="1615" formatCode="0.00">
                  <c:v>98.867910447761162</c:v>
                </c:pt>
                <c:pt idx="1616" formatCode="0.00">
                  <c:v>99.052388059701457</c:v>
                </c:pt>
                <c:pt idx="1617" formatCode="0.00">
                  <c:v>99.21064676616912</c:v>
                </c:pt>
                <c:pt idx="1618" formatCode="0.00">
                  <c:v>99.363930348258677</c:v>
                </c:pt>
                <c:pt idx="1619" formatCode="0.00">
                  <c:v>99.549203980099463</c:v>
                </c:pt>
                <c:pt idx="1620" formatCode="0.00">
                  <c:v>99.716616915422833</c:v>
                </c:pt>
                <c:pt idx="1621" formatCode="0.00">
                  <c:v>99.895024875621843</c:v>
                </c:pt>
                <c:pt idx="1622" formatCode="0.00">
                  <c:v>100.05985074626859</c:v>
                </c:pt>
                <c:pt idx="1623" formatCode="0.00">
                  <c:v>100.22019900497506</c:v>
                </c:pt>
                <c:pt idx="1624" formatCode="0.00">
                  <c:v>100.37606965174125</c:v>
                </c:pt>
                <c:pt idx="1625" formatCode="0.00">
                  <c:v>100.53636815920392</c:v>
                </c:pt>
                <c:pt idx="1626" formatCode="0.00">
                  <c:v>100.69104477611936</c:v>
                </c:pt>
                <c:pt idx="1627" formatCode="0.00">
                  <c:v>100.84696517412929</c:v>
                </c:pt>
                <c:pt idx="1628" formatCode="0.00">
                  <c:v>100.99378109452729</c:v>
                </c:pt>
                <c:pt idx="1629" formatCode="0.00">
                  <c:v>101.15004975124373</c:v>
                </c:pt>
                <c:pt idx="1630" formatCode="0.00">
                  <c:v>101.30398009950243</c:v>
                </c:pt>
                <c:pt idx="1631" formatCode="0.00">
                  <c:v>101.45393034825864</c:v>
                </c:pt>
                <c:pt idx="1632" formatCode="0.00">
                  <c:v>101.60054726368153</c:v>
                </c:pt>
                <c:pt idx="1633" formatCode="0.00">
                  <c:v>101.74273631840791</c:v>
                </c:pt>
                <c:pt idx="1634" formatCode="0.00">
                  <c:v>101.88920398009947</c:v>
                </c:pt>
                <c:pt idx="1635" formatCode="0.00">
                  <c:v>102.03164179104472</c:v>
                </c:pt>
                <c:pt idx="1636" formatCode="0.00">
                  <c:v>102.16577114427857</c:v>
                </c:pt>
                <c:pt idx="1637" formatCode="0.00">
                  <c:v>102.28447761194026</c:v>
                </c:pt>
                <c:pt idx="1638" formatCode="0.00">
                  <c:v>102.40895522388057</c:v>
                </c:pt>
                <c:pt idx="1639" formatCode="0.00">
                  <c:v>102.54422885572137</c:v>
                </c:pt>
                <c:pt idx="1640" formatCode="0.00">
                  <c:v>102.69691542288552</c:v>
                </c:pt>
                <c:pt idx="1641" formatCode="0.00">
                  <c:v>102.84482587064672</c:v>
                </c:pt>
                <c:pt idx="1642" formatCode="0.00">
                  <c:v>102.99417910447757</c:v>
                </c:pt>
                <c:pt idx="1643" formatCode="0.00">
                  <c:v>103.16393034825867</c:v>
                </c:pt>
                <c:pt idx="1644" formatCode="0.00">
                  <c:v>103.32129353233829</c:v>
                </c:pt>
                <c:pt idx="1645" formatCode="0.00">
                  <c:v>103.46671641791042</c:v>
                </c:pt>
                <c:pt idx="1646" formatCode="0.00">
                  <c:v>103.61970149253729</c:v>
                </c:pt>
                <c:pt idx="1647" formatCode="0.00">
                  <c:v>103.79079601990047</c:v>
                </c:pt>
                <c:pt idx="1648" formatCode="0.00">
                  <c:v>103.98124378109451</c:v>
                </c:pt>
                <c:pt idx="1649" formatCode="0.00">
                  <c:v>104.14915422885572</c:v>
                </c:pt>
                <c:pt idx="1650" formatCode="0.00">
                  <c:v>104.31373134328359</c:v>
                </c:pt>
                <c:pt idx="1651" formatCode="0.00">
                  <c:v>104.47089552238806</c:v>
                </c:pt>
                <c:pt idx="1652" formatCode="0.00">
                  <c:v>104.63447761194031</c:v>
                </c:pt>
                <c:pt idx="1653" formatCode="0.00">
                  <c:v>104.79791044776121</c:v>
                </c:pt>
                <c:pt idx="1654" formatCode="0.00">
                  <c:v>104.97711442786073</c:v>
                </c:pt>
                <c:pt idx="1655" formatCode="0.00">
                  <c:v>105.11651741293535</c:v>
                </c:pt>
                <c:pt idx="1656" formatCode="0.00">
                  <c:v>105.19597014925375</c:v>
                </c:pt>
                <c:pt idx="1657" formatCode="0.00">
                  <c:v>105.25522388059703</c:v>
                </c:pt>
                <c:pt idx="1658" formatCode="0.00">
                  <c:v>105.33159203980101</c:v>
                </c:pt>
                <c:pt idx="1659" formatCode="0.00">
                  <c:v>105.41054726368159</c:v>
                </c:pt>
                <c:pt idx="1660" formatCode="0.00">
                  <c:v>105.50910447761193</c:v>
                </c:pt>
                <c:pt idx="1661" formatCode="0.00">
                  <c:v>105.62024875621891</c:v>
                </c:pt>
                <c:pt idx="1662" formatCode="0.00">
                  <c:v>105.72079601990049</c:v>
                </c:pt>
                <c:pt idx="1663" formatCode="0.00">
                  <c:v>105.82333333333332</c:v>
                </c:pt>
                <c:pt idx="1664" formatCode="0.00">
                  <c:v>105.94562189054724</c:v>
                </c:pt>
                <c:pt idx="1665" formatCode="0.00">
                  <c:v>106.09393034825871</c:v>
                </c:pt>
                <c:pt idx="1666" formatCode="0.00">
                  <c:v>106.24641791044776</c:v>
                </c:pt>
                <c:pt idx="1667" formatCode="0.00">
                  <c:v>106.4028855721393</c:v>
                </c:pt>
                <c:pt idx="1668" formatCode="0.00">
                  <c:v>106.56412935323385</c:v>
                </c:pt>
                <c:pt idx="1669" formatCode="0.00">
                  <c:v>106.69164179104476</c:v>
                </c:pt>
                <c:pt idx="1670" formatCode="0.00">
                  <c:v>106.81278606965174</c:v>
                </c:pt>
                <c:pt idx="1671" formatCode="0.00">
                  <c:v>106.94452736318408</c:v>
                </c:pt>
                <c:pt idx="1672" formatCode="0.00">
                  <c:v>107.08751243781094</c:v>
                </c:pt>
                <c:pt idx="1673" formatCode="0.00">
                  <c:v>107.23293532338309</c:v>
                </c:pt>
                <c:pt idx="1674" formatCode="0.00">
                  <c:v>107.37532338308459</c:v>
                </c:pt>
                <c:pt idx="1675" formatCode="0.00">
                  <c:v>107.51965174129352</c:v>
                </c:pt>
                <c:pt idx="1676" formatCode="0.00">
                  <c:v>107.67273631840793</c:v>
                </c:pt>
                <c:pt idx="1677" formatCode="0.00">
                  <c:v>107.80009950248753</c:v>
                </c:pt>
                <c:pt idx="1678" formatCode="0.00">
                  <c:v>107.90880597014923</c:v>
                </c:pt>
                <c:pt idx="1679" formatCode="0.00">
                  <c:v>108.01766169154224</c:v>
                </c:pt>
                <c:pt idx="1680" formatCode="0.00">
                  <c:v>108.12512437810939</c:v>
                </c:pt>
                <c:pt idx="1681" formatCode="0.00">
                  <c:v>108.22835820895517</c:v>
                </c:pt>
                <c:pt idx="1682" formatCode="0.00">
                  <c:v>108.31999999999996</c:v>
                </c:pt>
                <c:pt idx="1683" formatCode="0.00">
                  <c:v>108.42303482587059</c:v>
                </c:pt>
                <c:pt idx="1684" formatCode="0.00">
                  <c:v>108.53333333333326</c:v>
                </c:pt>
                <c:pt idx="1685" formatCode="0.00">
                  <c:v>108.64900497512431</c:v>
                </c:pt>
                <c:pt idx="1686" formatCode="0.00">
                  <c:v>108.78159203980091</c:v>
                </c:pt>
                <c:pt idx="1687" formatCode="0.00">
                  <c:v>108.91671641791038</c:v>
                </c:pt>
                <c:pt idx="1688" formatCode="0.00">
                  <c:v>109.04248756218901</c:v>
                </c:pt>
                <c:pt idx="1689" formatCode="0.00">
                  <c:v>109.1898507462686</c:v>
                </c:pt>
                <c:pt idx="1690" formatCode="0.00">
                  <c:v>109.34796019900492</c:v>
                </c:pt>
                <c:pt idx="1691" formatCode="0.00">
                  <c:v>109.52393034825865</c:v>
                </c:pt>
                <c:pt idx="1692" formatCode="0.00">
                  <c:v>109.69507462686563</c:v>
                </c:pt>
                <c:pt idx="1693" formatCode="0.00">
                  <c:v>109.86402985074622</c:v>
                </c:pt>
                <c:pt idx="1694" formatCode="0.00">
                  <c:v>110.0366666666666</c:v>
                </c:pt>
                <c:pt idx="1695" formatCode="0.00">
                  <c:v>110.20442786069647</c:v>
                </c:pt>
                <c:pt idx="1696" formatCode="0.00">
                  <c:v>110.36845771144274</c:v>
                </c:pt>
                <c:pt idx="1697" formatCode="0.00">
                  <c:v>110.56139303482581</c:v>
                </c:pt>
                <c:pt idx="1698" formatCode="0.00">
                  <c:v>110.76258706467655</c:v>
                </c:pt>
                <c:pt idx="1699" formatCode="0.00">
                  <c:v>110.95278606965168</c:v>
                </c:pt>
                <c:pt idx="1700" formatCode="0.00">
                  <c:v>111.15601990049745</c:v>
                </c:pt>
                <c:pt idx="1701" formatCode="0.00">
                  <c:v>111.35572139303477</c:v>
                </c:pt>
                <c:pt idx="1702" formatCode="0.00">
                  <c:v>111.56139303482581</c:v>
                </c:pt>
                <c:pt idx="1703" formatCode="0.00">
                  <c:v>111.79199004975121</c:v>
                </c:pt>
                <c:pt idx="1704" formatCode="0.00">
                  <c:v>112.02144278606958</c:v>
                </c:pt>
                <c:pt idx="1705" formatCode="0.00">
                  <c:v>112.26338308457706</c:v>
                </c:pt>
                <c:pt idx="1706" formatCode="0.00">
                  <c:v>112.50606965174123</c:v>
                </c:pt>
                <c:pt idx="1707" formatCode="0.00">
                  <c:v>112.74681592039794</c:v>
                </c:pt>
                <c:pt idx="1708" formatCode="0.00">
                  <c:v>112.98850746268648</c:v>
                </c:pt>
                <c:pt idx="1709" formatCode="0.00">
                  <c:v>113.24721393034817</c:v>
                </c:pt>
                <c:pt idx="1710" formatCode="0.00">
                  <c:v>113.51427860696508</c:v>
                </c:pt>
                <c:pt idx="1711" formatCode="0.00">
                  <c:v>113.77592039800986</c:v>
                </c:pt>
                <c:pt idx="1712" formatCode="0.00">
                  <c:v>114.02039800995016</c:v>
                </c:pt>
                <c:pt idx="1713" formatCode="0.00">
                  <c:v>114.26223880597006</c:v>
                </c:pt>
                <c:pt idx="1714" formatCode="0.00">
                  <c:v>114.51099502487554</c:v>
                </c:pt>
                <c:pt idx="1715" formatCode="0.00">
                  <c:v>114.74696517412927</c:v>
                </c:pt>
                <c:pt idx="1716" formatCode="0.00">
                  <c:v>114.98636815920392</c:v>
                </c:pt>
                <c:pt idx="1717" formatCode="0.00">
                  <c:v>115.23850746268651</c:v>
                </c:pt>
                <c:pt idx="1718" formatCode="0.00">
                  <c:v>115.48950248756215</c:v>
                </c:pt>
                <c:pt idx="1719" formatCode="0.00">
                  <c:v>115.72731343283576</c:v>
                </c:pt>
                <c:pt idx="1720" formatCode="0.00">
                  <c:v>115.95089552238801</c:v>
                </c:pt>
                <c:pt idx="1721" formatCode="0.00">
                  <c:v>116.16407960199</c:v>
                </c:pt>
                <c:pt idx="1722" formatCode="0.00">
                  <c:v>116.41447761194023</c:v>
                </c:pt>
                <c:pt idx="1723" formatCode="0.00">
                  <c:v>116.74393034825864</c:v>
                </c:pt>
                <c:pt idx="1724" formatCode="0.00">
                  <c:v>117.06487562189049</c:v>
                </c:pt>
                <c:pt idx="1725" formatCode="0.00">
                  <c:v>117.38288557213924</c:v>
                </c:pt>
                <c:pt idx="1726" formatCode="0.00">
                  <c:v>117.71507462686561</c:v>
                </c:pt>
                <c:pt idx="1727" formatCode="0.00">
                  <c:v>118.03069651741289</c:v>
                </c:pt>
                <c:pt idx="1728" formatCode="0.00">
                  <c:v>118.34477611940292</c:v>
                </c:pt>
                <c:pt idx="1729" formatCode="0.00">
                  <c:v>118.65676616915418</c:v>
                </c:pt>
                <c:pt idx="1730" formatCode="0.00">
                  <c:v>118.97134328358204</c:v>
                </c:pt>
                <c:pt idx="1731" formatCode="0.00">
                  <c:v>119.28855721393032</c:v>
                </c:pt>
                <c:pt idx="1732" formatCode="0.00">
                  <c:v>119.6125373134328</c:v>
                </c:pt>
                <c:pt idx="1733" formatCode="0.00">
                  <c:v>119.91049751243777</c:v>
                </c:pt>
                <c:pt idx="1734" formatCode="0.00">
                  <c:v>120.21174129353228</c:v>
                </c:pt>
                <c:pt idx="1735" formatCode="0.00">
                  <c:v>120.51850746268654</c:v>
                </c:pt>
                <c:pt idx="1736" formatCode="0.00">
                  <c:v>120.85328358208953</c:v>
                </c:pt>
                <c:pt idx="1737" formatCode="0.00">
                  <c:v>121.18019900497509</c:v>
                </c:pt>
                <c:pt idx="1738" formatCode="0.00">
                  <c:v>121.50343283582086</c:v>
                </c:pt>
                <c:pt idx="1739" formatCode="0.00">
                  <c:v>121.82761194029847</c:v>
                </c:pt>
                <c:pt idx="1740" formatCode="0.00">
                  <c:v>122.12497512437807</c:v>
                </c:pt>
                <c:pt idx="1741" formatCode="0.00">
                  <c:v>122.41825870646764</c:v>
                </c:pt>
                <c:pt idx="1742" formatCode="0.00">
                  <c:v>122.726815920398</c:v>
                </c:pt>
                <c:pt idx="1743" formatCode="0.00">
                  <c:v>123.05582089552236</c:v>
                </c:pt>
                <c:pt idx="1744" formatCode="0.00">
                  <c:v>123.39696517412932</c:v>
                </c:pt>
                <c:pt idx="1745" formatCode="0.00">
                  <c:v>123.70024875621887</c:v>
                </c:pt>
                <c:pt idx="1746" formatCode="0.00">
                  <c:v>124.01417910447759</c:v>
                </c:pt>
                <c:pt idx="1747" formatCode="0.00">
                  <c:v>124.35114427860694</c:v>
                </c:pt>
                <c:pt idx="1748" formatCode="0.00">
                  <c:v>124.67746268656714</c:v>
                </c:pt>
                <c:pt idx="1749" formatCode="0.00">
                  <c:v>124.99905472636813</c:v>
                </c:pt>
                <c:pt idx="1750" formatCode="0.00">
                  <c:v>125.3291542288557</c:v>
                </c:pt>
                <c:pt idx="1751" formatCode="0.00">
                  <c:v>125.65407960199003</c:v>
                </c:pt>
                <c:pt idx="1752" formatCode="0.00">
                  <c:v>125.93308457711439</c:v>
                </c:pt>
                <c:pt idx="1753" formatCode="0.00">
                  <c:v>126.23268656716415</c:v>
                </c:pt>
                <c:pt idx="1754" formatCode="0.00">
                  <c:v>126.54228855721388</c:v>
                </c:pt>
                <c:pt idx="1755" formatCode="0.00">
                  <c:v>126.84437810945269</c:v>
                </c:pt>
                <c:pt idx="1756" formatCode="0.00">
                  <c:v>127.17323383084572</c:v>
                </c:pt>
                <c:pt idx="1757" formatCode="0.00">
                  <c:v>127.49965174129348</c:v>
                </c:pt>
                <c:pt idx="1758" formatCode="0.00">
                  <c:v>127.79985074626859</c:v>
                </c:pt>
                <c:pt idx="1759" formatCode="0.00">
                  <c:v>128.08109452736312</c:v>
                </c:pt>
                <c:pt idx="1760" formatCode="0.00">
                  <c:v>128.35547263681585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3A-4EE4-8DFC-E7621D0D2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2047360"/>
        <c:axId val="1572051104"/>
      </c:lineChart>
      <c:dateAx>
        <c:axId val="157204736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72051104"/>
        <c:crosses val="autoZero"/>
        <c:auto val="1"/>
        <c:lblOffset val="100"/>
        <c:baseTimeUnit val="days"/>
      </c:dateAx>
      <c:valAx>
        <c:axId val="157205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7204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Price vs 20-day and 50-day EMAs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'Moving Avgs'!$AY$2</c:f>
              <c:strCache>
                <c:ptCount val="1"/>
                <c:pt idx="0">
                  <c:v>Prices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'Moving Avgs'!$AX$3:$AX$504</c:f>
              <c:numCache>
                <c:formatCode>m/d/yyyy</c:formatCode>
                <c:ptCount val="502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'Moving Avgs'!$AY$3:$AY$504</c:f>
              <c:numCache>
                <c:formatCode>General</c:formatCode>
                <c:ptCount val="502"/>
                <c:pt idx="0">
                  <c:v>62.81</c:v>
                </c:pt>
                <c:pt idx="1">
                  <c:v>64.36</c:v>
                </c:pt>
                <c:pt idx="2">
                  <c:v>62.95</c:v>
                </c:pt>
                <c:pt idx="3">
                  <c:v>64.33</c:v>
                </c:pt>
                <c:pt idx="4">
                  <c:v>65.319999999999993</c:v>
                </c:pt>
                <c:pt idx="5">
                  <c:v>66.52</c:v>
                </c:pt>
                <c:pt idx="6">
                  <c:v>67.680000000000007</c:v>
                </c:pt>
                <c:pt idx="7">
                  <c:v>68.44</c:v>
                </c:pt>
                <c:pt idx="8">
                  <c:v>69.709999999999994</c:v>
                </c:pt>
                <c:pt idx="9">
                  <c:v>69.09</c:v>
                </c:pt>
                <c:pt idx="10">
                  <c:v>68.03</c:v>
                </c:pt>
                <c:pt idx="11">
                  <c:v>65.78</c:v>
                </c:pt>
                <c:pt idx="12">
                  <c:v>67.069999999999993</c:v>
                </c:pt>
                <c:pt idx="13">
                  <c:v>68.84</c:v>
                </c:pt>
                <c:pt idx="14">
                  <c:v>67.7</c:v>
                </c:pt>
                <c:pt idx="15">
                  <c:v>67.599999999999994</c:v>
                </c:pt>
                <c:pt idx="16">
                  <c:v>70.430000000000007</c:v>
                </c:pt>
                <c:pt idx="17">
                  <c:v>70.819999999999993</c:v>
                </c:pt>
                <c:pt idx="18">
                  <c:v>69.260000000000005</c:v>
                </c:pt>
                <c:pt idx="19">
                  <c:v>70.78</c:v>
                </c:pt>
                <c:pt idx="20">
                  <c:v>72.52</c:v>
                </c:pt>
                <c:pt idx="21">
                  <c:v>72.150000000000006</c:v>
                </c:pt>
                <c:pt idx="22">
                  <c:v>73.400000000000006</c:v>
                </c:pt>
                <c:pt idx="23">
                  <c:v>72.14</c:v>
                </c:pt>
                <c:pt idx="24">
                  <c:v>73.349999999999994</c:v>
                </c:pt>
                <c:pt idx="25">
                  <c:v>73.89</c:v>
                </c:pt>
                <c:pt idx="26">
                  <c:v>68.400000000000006</c:v>
                </c:pt>
                <c:pt idx="27">
                  <c:v>70.66</c:v>
                </c:pt>
                <c:pt idx="28">
                  <c:v>71.069999999999993</c:v>
                </c:pt>
                <c:pt idx="29">
                  <c:v>71.66</c:v>
                </c:pt>
                <c:pt idx="30">
                  <c:v>72.430000000000007</c:v>
                </c:pt>
                <c:pt idx="31">
                  <c:v>72.09</c:v>
                </c:pt>
                <c:pt idx="32">
                  <c:v>71.44</c:v>
                </c:pt>
                <c:pt idx="33">
                  <c:v>69.349999999999994</c:v>
                </c:pt>
                <c:pt idx="34">
                  <c:v>70.27</c:v>
                </c:pt>
                <c:pt idx="35">
                  <c:v>71.209999999999994</c:v>
                </c:pt>
                <c:pt idx="36">
                  <c:v>70.87</c:v>
                </c:pt>
                <c:pt idx="37">
                  <c:v>70.42</c:v>
                </c:pt>
                <c:pt idx="38">
                  <c:v>70.900000000000006</c:v>
                </c:pt>
                <c:pt idx="39">
                  <c:v>71.94</c:v>
                </c:pt>
                <c:pt idx="40">
                  <c:v>72.38</c:v>
                </c:pt>
                <c:pt idx="41">
                  <c:v>73.11</c:v>
                </c:pt>
                <c:pt idx="42">
                  <c:v>72.540000000000006</c:v>
                </c:pt>
                <c:pt idx="43">
                  <c:v>71.2</c:v>
                </c:pt>
                <c:pt idx="44">
                  <c:v>71.23</c:v>
                </c:pt>
                <c:pt idx="45">
                  <c:v>67.37</c:v>
                </c:pt>
                <c:pt idx="46">
                  <c:v>60.29</c:v>
                </c:pt>
                <c:pt idx="47">
                  <c:v>58.47</c:v>
                </c:pt>
                <c:pt idx="48">
                  <c:v>59.76</c:v>
                </c:pt>
                <c:pt idx="49">
                  <c:v>57.61</c:v>
                </c:pt>
                <c:pt idx="50">
                  <c:v>58.75</c:v>
                </c:pt>
                <c:pt idx="51">
                  <c:v>56.53</c:v>
                </c:pt>
                <c:pt idx="52">
                  <c:v>56.81</c:v>
                </c:pt>
                <c:pt idx="53">
                  <c:v>60.71</c:v>
                </c:pt>
                <c:pt idx="54">
                  <c:v>58.93</c:v>
                </c:pt>
                <c:pt idx="55">
                  <c:v>57.7</c:v>
                </c:pt>
                <c:pt idx="56">
                  <c:v>57.54</c:v>
                </c:pt>
                <c:pt idx="57">
                  <c:v>58.95</c:v>
                </c:pt>
                <c:pt idx="58">
                  <c:v>59.1</c:v>
                </c:pt>
                <c:pt idx="59">
                  <c:v>60.66</c:v>
                </c:pt>
                <c:pt idx="60">
                  <c:v>61.45</c:v>
                </c:pt>
                <c:pt idx="61">
                  <c:v>63.16</c:v>
                </c:pt>
                <c:pt idx="62">
                  <c:v>62.4</c:v>
                </c:pt>
                <c:pt idx="63">
                  <c:v>62.14</c:v>
                </c:pt>
                <c:pt idx="64">
                  <c:v>61.4</c:v>
                </c:pt>
                <c:pt idx="65">
                  <c:v>60.87</c:v>
                </c:pt>
                <c:pt idx="66">
                  <c:v>61.85</c:v>
                </c:pt>
                <c:pt idx="67">
                  <c:v>63.13</c:v>
                </c:pt>
                <c:pt idx="68">
                  <c:v>62.58</c:v>
                </c:pt>
                <c:pt idx="69">
                  <c:v>64.8</c:v>
                </c:pt>
                <c:pt idx="70">
                  <c:v>65.010000000000005</c:v>
                </c:pt>
                <c:pt idx="71">
                  <c:v>65.25</c:v>
                </c:pt>
                <c:pt idx="72">
                  <c:v>65.34</c:v>
                </c:pt>
                <c:pt idx="73">
                  <c:v>65.8</c:v>
                </c:pt>
                <c:pt idx="74">
                  <c:v>64.290000000000006</c:v>
                </c:pt>
                <c:pt idx="75">
                  <c:v>63.54</c:v>
                </c:pt>
                <c:pt idx="76">
                  <c:v>63.3</c:v>
                </c:pt>
                <c:pt idx="77">
                  <c:v>61.63</c:v>
                </c:pt>
                <c:pt idx="78">
                  <c:v>61.38</c:v>
                </c:pt>
                <c:pt idx="79">
                  <c:v>62.69</c:v>
                </c:pt>
                <c:pt idx="80">
                  <c:v>63.39</c:v>
                </c:pt>
                <c:pt idx="81">
                  <c:v>63.72</c:v>
                </c:pt>
                <c:pt idx="82">
                  <c:v>61.26</c:v>
                </c:pt>
                <c:pt idx="83">
                  <c:v>60.93</c:v>
                </c:pt>
                <c:pt idx="84">
                  <c:v>58.04</c:v>
                </c:pt>
                <c:pt idx="85">
                  <c:v>60.53</c:v>
                </c:pt>
                <c:pt idx="86">
                  <c:v>61.83</c:v>
                </c:pt>
                <c:pt idx="87">
                  <c:v>62.26</c:v>
                </c:pt>
                <c:pt idx="88">
                  <c:v>63.64</c:v>
                </c:pt>
                <c:pt idx="89">
                  <c:v>63.72</c:v>
                </c:pt>
                <c:pt idx="90">
                  <c:v>62.51</c:v>
                </c:pt>
                <c:pt idx="91">
                  <c:v>63.18</c:v>
                </c:pt>
                <c:pt idx="92">
                  <c:v>62.04</c:v>
                </c:pt>
                <c:pt idx="93">
                  <c:v>63.42</c:v>
                </c:pt>
                <c:pt idx="94">
                  <c:v>63.74</c:v>
                </c:pt>
                <c:pt idx="95">
                  <c:v>63.85</c:v>
                </c:pt>
                <c:pt idx="96">
                  <c:v>66</c:v>
                </c:pt>
                <c:pt idx="97">
                  <c:v>64.319999999999993</c:v>
                </c:pt>
                <c:pt idx="98">
                  <c:v>62.97</c:v>
                </c:pt>
                <c:pt idx="99">
                  <c:v>64.23</c:v>
                </c:pt>
                <c:pt idx="100">
                  <c:v>65.42</c:v>
                </c:pt>
                <c:pt idx="101">
                  <c:v>66.78</c:v>
                </c:pt>
                <c:pt idx="102">
                  <c:v>66.849999999999994</c:v>
                </c:pt>
                <c:pt idx="103">
                  <c:v>68</c:v>
                </c:pt>
                <c:pt idx="104">
                  <c:v>69.7</c:v>
                </c:pt>
                <c:pt idx="105">
                  <c:v>70.5</c:v>
                </c:pt>
                <c:pt idx="106">
                  <c:v>70.930000000000007</c:v>
                </c:pt>
                <c:pt idx="107">
                  <c:v>71.58</c:v>
                </c:pt>
                <c:pt idx="108">
                  <c:v>72.75</c:v>
                </c:pt>
                <c:pt idx="109">
                  <c:v>72.98</c:v>
                </c:pt>
                <c:pt idx="110">
                  <c:v>73.64</c:v>
                </c:pt>
                <c:pt idx="111">
                  <c:v>76.010000000000005</c:v>
                </c:pt>
                <c:pt idx="112">
                  <c:v>76.150000000000006</c:v>
                </c:pt>
                <c:pt idx="113">
                  <c:v>77.39</c:v>
                </c:pt>
                <c:pt idx="114">
                  <c:v>77.08</c:v>
                </c:pt>
                <c:pt idx="115">
                  <c:v>76.400000000000006</c:v>
                </c:pt>
                <c:pt idx="116">
                  <c:v>76.41</c:v>
                </c:pt>
                <c:pt idx="117">
                  <c:v>74.87</c:v>
                </c:pt>
                <c:pt idx="118">
                  <c:v>73</c:v>
                </c:pt>
                <c:pt idx="119">
                  <c:v>73.67</c:v>
                </c:pt>
                <c:pt idx="120">
                  <c:v>74.760000000000005</c:v>
                </c:pt>
                <c:pt idx="121">
                  <c:v>75.14</c:v>
                </c:pt>
                <c:pt idx="122">
                  <c:v>75.81</c:v>
                </c:pt>
                <c:pt idx="123">
                  <c:v>76.81</c:v>
                </c:pt>
                <c:pt idx="124">
                  <c:v>77.069999999999993</c:v>
                </c:pt>
                <c:pt idx="125">
                  <c:v>76.03</c:v>
                </c:pt>
                <c:pt idx="126">
                  <c:v>74.510000000000005</c:v>
                </c:pt>
                <c:pt idx="127">
                  <c:v>76.010000000000005</c:v>
                </c:pt>
                <c:pt idx="128">
                  <c:v>75.8</c:v>
                </c:pt>
                <c:pt idx="129">
                  <c:v>77.959999999999994</c:v>
                </c:pt>
                <c:pt idx="130">
                  <c:v>77.989999999999995</c:v>
                </c:pt>
                <c:pt idx="131">
                  <c:v>80.55</c:v>
                </c:pt>
                <c:pt idx="132">
                  <c:v>80.290000000000006</c:v>
                </c:pt>
                <c:pt idx="133">
                  <c:v>80.94</c:v>
                </c:pt>
                <c:pt idx="134">
                  <c:v>82.46</c:v>
                </c:pt>
                <c:pt idx="135">
                  <c:v>81.87</c:v>
                </c:pt>
                <c:pt idx="136">
                  <c:v>81.58</c:v>
                </c:pt>
                <c:pt idx="137">
                  <c:v>80.790000000000006</c:v>
                </c:pt>
                <c:pt idx="138">
                  <c:v>80.84</c:v>
                </c:pt>
                <c:pt idx="139">
                  <c:v>81.16</c:v>
                </c:pt>
                <c:pt idx="140">
                  <c:v>81.44</c:v>
                </c:pt>
                <c:pt idx="141">
                  <c:v>80.709999999999994</c:v>
                </c:pt>
                <c:pt idx="142">
                  <c:v>81.81</c:v>
                </c:pt>
                <c:pt idx="143">
                  <c:v>81.709999999999994</c:v>
                </c:pt>
                <c:pt idx="144">
                  <c:v>81.96</c:v>
                </c:pt>
                <c:pt idx="145">
                  <c:v>81.33</c:v>
                </c:pt>
                <c:pt idx="146">
                  <c:v>85.93</c:v>
                </c:pt>
                <c:pt idx="147">
                  <c:v>86.14</c:v>
                </c:pt>
                <c:pt idx="148">
                  <c:v>86.27</c:v>
                </c:pt>
                <c:pt idx="149">
                  <c:v>82.48</c:v>
                </c:pt>
                <c:pt idx="150">
                  <c:v>81.7</c:v>
                </c:pt>
                <c:pt idx="151">
                  <c:v>81.599999999999994</c:v>
                </c:pt>
                <c:pt idx="152">
                  <c:v>81.41</c:v>
                </c:pt>
                <c:pt idx="153">
                  <c:v>81.96</c:v>
                </c:pt>
                <c:pt idx="154">
                  <c:v>80.52</c:v>
                </c:pt>
                <c:pt idx="155">
                  <c:v>80.260000000000005</c:v>
                </c:pt>
                <c:pt idx="156">
                  <c:v>79.2</c:v>
                </c:pt>
                <c:pt idx="157">
                  <c:v>81.16</c:v>
                </c:pt>
                <c:pt idx="158">
                  <c:v>81.55</c:v>
                </c:pt>
                <c:pt idx="159">
                  <c:v>81.53</c:v>
                </c:pt>
                <c:pt idx="160">
                  <c:v>83.06</c:v>
                </c:pt>
                <c:pt idx="161">
                  <c:v>82.52</c:v>
                </c:pt>
                <c:pt idx="162">
                  <c:v>83.15</c:v>
                </c:pt>
                <c:pt idx="163">
                  <c:v>83.64</c:v>
                </c:pt>
                <c:pt idx="164">
                  <c:v>84.96</c:v>
                </c:pt>
                <c:pt idx="165">
                  <c:v>85.1</c:v>
                </c:pt>
                <c:pt idx="166">
                  <c:v>87.34</c:v>
                </c:pt>
                <c:pt idx="167">
                  <c:v>86.44</c:v>
                </c:pt>
                <c:pt idx="168">
                  <c:v>88.77</c:v>
                </c:pt>
                <c:pt idx="169">
                  <c:v>87.06</c:v>
                </c:pt>
                <c:pt idx="170">
                  <c:v>87.12</c:v>
                </c:pt>
                <c:pt idx="171">
                  <c:v>87.86</c:v>
                </c:pt>
                <c:pt idx="172">
                  <c:v>88.6</c:v>
                </c:pt>
                <c:pt idx="173">
                  <c:v>90.16</c:v>
                </c:pt>
                <c:pt idx="174">
                  <c:v>90.6</c:v>
                </c:pt>
                <c:pt idx="175">
                  <c:v>91.17</c:v>
                </c:pt>
                <c:pt idx="176">
                  <c:v>91.78</c:v>
                </c:pt>
                <c:pt idx="177">
                  <c:v>92.06</c:v>
                </c:pt>
                <c:pt idx="178">
                  <c:v>91.66</c:v>
                </c:pt>
                <c:pt idx="179">
                  <c:v>92.02</c:v>
                </c:pt>
                <c:pt idx="180">
                  <c:v>90.41</c:v>
                </c:pt>
                <c:pt idx="181">
                  <c:v>90.81</c:v>
                </c:pt>
                <c:pt idx="182">
                  <c:v>92.48</c:v>
                </c:pt>
                <c:pt idx="183">
                  <c:v>89.88</c:v>
                </c:pt>
                <c:pt idx="184">
                  <c:v>89.55</c:v>
                </c:pt>
                <c:pt idx="185">
                  <c:v>91.1</c:v>
                </c:pt>
                <c:pt idx="186">
                  <c:v>89.76</c:v>
                </c:pt>
                <c:pt idx="187">
                  <c:v>89.6</c:v>
                </c:pt>
                <c:pt idx="188">
                  <c:v>86.56</c:v>
                </c:pt>
                <c:pt idx="189">
                  <c:v>87.97</c:v>
                </c:pt>
                <c:pt idx="190">
                  <c:v>88.58</c:v>
                </c:pt>
                <c:pt idx="191">
                  <c:v>90.57</c:v>
                </c:pt>
                <c:pt idx="192">
                  <c:v>89.18</c:v>
                </c:pt>
                <c:pt idx="193">
                  <c:v>89.79</c:v>
                </c:pt>
                <c:pt idx="194">
                  <c:v>89.29</c:v>
                </c:pt>
                <c:pt idx="195">
                  <c:v>87.95</c:v>
                </c:pt>
                <c:pt idx="196">
                  <c:v>87.56</c:v>
                </c:pt>
                <c:pt idx="197">
                  <c:v>87.25</c:v>
                </c:pt>
                <c:pt idx="198">
                  <c:v>88.11</c:v>
                </c:pt>
                <c:pt idx="199">
                  <c:v>87.25</c:v>
                </c:pt>
                <c:pt idx="200">
                  <c:v>83.38</c:v>
                </c:pt>
                <c:pt idx="201">
                  <c:v>82.36</c:v>
                </c:pt>
                <c:pt idx="202">
                  <c:v>82.82</c:v>
                </c:pt>
                <c:pt idx="203">
                  <c:v>84</c:v>
                </c:pt>
                <c:pt idx="204">
                  <c:v>81.400000000000006</c:v>
                </c:pt>
                <c:pt idx="205">
                  <c:v>81.02</c:v>
                </c:pt>
                <c:pt idx="206">
                  <c:v>80.349999999999994</c:v>
                </c:pt>
                <c:pt idx="207">
                  <c:v>80.16</c:v>
                </c:pt>
                <c:pt idx="208">
                  <c:v>77.44</c:v>
                </c:pt>
                <c:pt idx="209">
                  <c:v>83.65</c:v>
                </c:pt>
                <c:pt idx="210">
                  <c:v>84.12</c:v>
                </c:pt>
                <c:pt idx="211">
                  <c:v>85.03</c:v>
                </c:pt>
                <c:pt idx="212">
                  <c:v>83.15</c:v>
                </c:pt>
                <c:pt idx="213">
                  <c:v>84.35</c:v>
                </c:pt>
                <c:pt idx="214">
                  <c:v>84.77</c:v>
                </c:pt>
                <c:pt idx="215">
                  <c:v>84.25</c:v>
                </c:pt>
                <c:pt idx="216">
                  <c:v>84.96</c:v>
                </c:pt>
                <c:pt idx="217">
                  <c:v>85.72</c:v>
                </c:pt>
                <c:pt idx="218">
                  <c:v>87.68</c:v>
                </c:pt>
                <c:pt idx="219">
                  <c:v>86.97</c:v>
                </c:pt>
                <c:pt idx="220">
                  <c:v>86.4</c:v>
                </c:pt>
                <c:pt idx="221">
                  <c:v>86.84</c:v>
                </c:pt>
                <c:pt idx="222">
                  <c:v>88.32</c:v>
                </c:pt>
                <c:pt idx="223">
                  <c:v>87.96</c:v>
                </c:pt>
                <c:pt idx="224">
                  <c:v>90.2</c:v>
                </c:pt>
                <c:pt idx="225">
                  <c:v>91.14</c:v>
                </c:pt>
                <c:pt idx="226">
                  <c:v>90.51</c:v>
                </c:pt>
                <c:pt idx="227">
                  <c:v>90.63</c:v>
                </c:pt>
                <c:pt idx="228">
                  <c:v>92.27</c:v>
                </c:pt>
                <c:pt idx="229">
                  <c:v>92</c:v>
                </c:pt>
                <c:pt idx="230">
                  <c:v>92.7</c:v>
                </c:pt>
                <c:pt idx="231">
                  <c:v>89.86</c:v>
                </c:pt>
                <c:pt idx="232">
                  <c:v>90.73</c:v>
                </c:pt>
                <c:pt idx="233">
                  <c:v>90.57</c:v>
                </c:pt>
                <c:pt idx="234">
                  <c:v>90.8</c:v>
                </c:pt>
                <c:pt idx="235">
                  <c:v>92.09</c:v>
                </c:pt>
                <c:pt idx="236">
                  <c:v>91.94</c:v>
                </c:pt>
                <c:pt idx="237">
                  <c:v>93.23</c:v>
                </c:pt>
                <c:pt idx="238">
                  <c:v>92.26</c:v>
                </c:pt>
                <c:pt idx="239">
                  <c:v>93.13</c:v>
                </c:pt>
                <c:pt idx="240">
                  <c:v>94.48</c:v>
                </c:pt>
                <c:pt idx="241">
                  <c:v>94.08</c:v>
                </c:pt>
                <c:pt idx="242">
                  <c:v>94.76</c:v>
                </c:pt>
                <c:pt idx="243">
                  <c:v>91.67</c:v>
                </c:pt>
                <c:pt idx="244">
                  <c:v>91.8</c:v>
                </c:pt>
                <c:pt idx="245">
                  <c:v>91.58</c:v>
                </c:pt>
                <c:pt idx="246">
                  <c:v>92.59</c:v>
                </c:pt>
                <c:pt idx="247">
                  <c:v>93.16</c:v>
                </c:pt>
                <c:pt idx="248">
                  <c:v>94.27</c:v>
                </c:pt>
                <c:pt idx="249">
                  <c:v>93.19</c:v>
                </c:pt>
                <c:pt idx="250">
                  <c:v>91.33</c:v>
                </c:pt>
                <c:pt idx="251">
                  <c:v>92.17</c:v>
                </c:pt>
                <c:pt idx="252">
                  <c:v>94.8</c:v>
                </c:pt>
                <c:pt idx="253">
                  <c:v>94.93</c:v>
                </c:pt>
                <c:pt idx="254">
                  <c:v>96.29</c:v>
                </c:pt>
                <c:pt idx="255">
                  <c:v>95.66</c:v>
                </c:pt>
                <c:pt idx="256">
                  <c:v>96.72</c:v>
                </c:pt>
                <c:pt idx="257">
                  <c:v>95.34</c:v>
                </c:pt>
                <c:pt idx="258">
                  <c:v>95.41</c:v>
                </c:pt>
                <c:pt idx="259">
                  <c:v>95.46</c:v>
                </c:pt>
                <c:pt idx="260">
                  <c:v>96.06</c:v>
                </c:pt>
                <c:pt idx="261">
                  <c:v>96.58</c:v>
                </c:pt>
                <c:pt idx="262">
                  <c:v>98.94</c:v>
                </c:pt>
                <c:pt idx="263">
                  <c:v>97.45</c:v>
                </c:pt>
                <c:pt idx="264">
                  <c:v>95.31</c:v>
                </c:pt>
                <c:pt idx="265">
                  <c:v>98.08</c:v>
                </c:pt>
                <c:pt idx="266">
                  <c:v>99.98</c:v>
                </c:pt>
                <c:pt idx="267">
                  <c:v>100.31</c:v>
                </c:pt>
                <c:pt idx="268">
                  <c:v>101.21</c:v>
                </c:pt>
                <c:pt idx="269">
                  <c:v>101.6</c:v>
                </c:pt>
                <c:pt idx="270">
                  <c:v>100.4</c:v>
                </c:pt>
                <c:pt idx="271">
                  <c:v>100.55</c:v>
                </c:pt>
                <c:pt idx="272">
                  <c:v>103.13</c:v>
                </c:pt>
                <c:pt idx="273">
                  <c:v>103</c:v>
                </c:pt>
                <c:pt idx="274">
                  <c:v>104.47</c:v>
                </c:pt>
                <c:pt idx="275">
                  <c:v>105.9</c:v>
                </c:pt>
                <c:pt idx="276">
                  <c:v>107.41</c:v>
                </c:pt>
                <c:pt idx="277">
                  <c:v>109.93</c:v>
                </c:pt>
                <c:pt idx="278">
                  <c:v>108.88</c:v>
                </c:pt>
                <c:pt idx="279">
                  <c:v>109.87</c:v>
                </c:pt>
                <c:pt idx="280">
                  <c:v>112.57</c:v>
                </c:pt>
                <c:pt idx="281">
                  <c:v>114.05</c:v>
                </c:pt>
                <c:pt idx="282">
                  <c:v>112.71</c:v>
                </c:pt>
                <c:pt idx="283">
                  <c:v>109.6</c:v>
                </c:pt>
                <c:pt idx="284">
                  <c:v>109.28</c:v>
                </c:pt>
                <c:pt idx="285">
                  <c:v>111.51</c:v>
                </c:pt>
                <c:pt idx="286">
                  <c:v>111.61</c:v>
                </c:pt>
                <c:pt idx="287">
                  <c:v>110.88</c:v>
                </c:pt>
                <c:pt idx="288">
                  <c:v>110.82</c:v>
                </c:pt>
                <c:pt idx="289">
                  <c:v>111.79</c:v>
                </c:pt>
                <c:pt idx="290">
                  <c:v>111.8</c:v>
                </c:pt>
                <c:pt idx="291">
                  <c:v>111.01</c:v>
                </c:pt>
                <c:pt idx="292">
                  <c:v>111.36</c:v>
                </c:pt>
                <c:pt idx="293">
                  <c:v>109.41</c:v>
                </c:pt>
                <c:pt idx="294">
                  <c:v>108.8</c:v>
                </c:pt>
                <c:pt idx="295">
                  <c:v>110.91</c:v>
                </c:pt>
                <c:pt idx="296">
                  <c:v>108.75</c:v>
                </c:pt>
                <c:pt idx="297">
                  <c:v>108.76</c:v>
                </c:pt>
                <c:pt idx="298">
                  <c:v>109.94</c:v>
                </c:pt>
                <c:pt idx="299">
                  <c:v>109.98</c:v>
                </c:pt>
                <c:pt idx="300">
                  <c:v>110.01</c:v>
                </c:pt>
                <c:pt idx="301">
                  <c:v>110.41</c:v>
                </c:pt>
                <c:pt idx="302">
                  <c:v>110.28</c:v>
                </c:pt>
                <c:pt idx="303">
                  <c:v>110.74</c:v>
                </c:pt>
                <c:pt idx="304">
                  <c:v>112.64</c:v>
                </c:pt>
                <c:pt idx="305">
                  <c:v>114.53</c:v>
                </c:pt>
                <c:pt idx="306">
                  <c:v>112.58</c:v>
                </c:pt>
                <c:pt idx="307">
                  <c:v>113.42</c:v>
                </c:pt>
                <c:pt idx="308">
                  <c:v>113.89</c:v>
                </c:pt>
                <c:pt idx="309">
                  <c:v>113.58</c:v>
                </c:pt>
                <c:pt idx="310">
                  <c:v>112.45</c:v>
                </c:pt>
                <c:pt idx="311">
                  <c:v>112.47</c:v>
                </c:pt>
                <c:pt idx="312">
                  <c:v>110.56</c:v>
                </c:pt>
                <c:pt idx="313">
                  <c:v>112.59</c:v>
                </c:pt>
                <c:pt idx="314">
                  <c:v>111.08</c:v>
                </c:pt>
                <c:pt idx="315">
                  <c:v>114.67</c:v>
                </c:pt>
                <c:pt idx="316">
                  <c:v>116.06</c:v>
                </c:pt>
                <c:pt idx="317">
                  <c:v>111.87</c:v>
                </c:pt>
                <c:pt idx="318">
                  <c:v>114.22</c:v>
                </c:pt>
                <c:pt idx="319">
                  <c:v>113.02</c:v>
                </c:pt>
                <c:pt idx="320">
                  <c:v>110.13</c:v>
                </c:pt>
                <c:pt idx="321">
                  <c:v>107.58</c:v>
                </c:pt>
                <c:pt idx="322">
                  <c:v>107.83</c:v>
                </c:pt>
                <c:pt idx="323">
                  <c:v>107.49</c:v>
                </c:pt>
                <c:pt idx="324">
                  <c:v>107.3</c:v>
                </c:pt>
                <c:pt idx="325">
                  <c:v>107.63</c:v>
                </c:pt>
                <c:pt idx="326">
                  <c:v>110.6</c:v>
                </c:pt>
                <c:pt idx="327">
                  <c:v>113.77</c:v>
                </c:pt>
                <c:pt idx="328">
                  <c:v>112.72</c:v>
                </c:pt>
                <c:pt idx="329">
                  <c:v>111.88</c:v>
                </c:pt>
                <c:pt idx="330">
                  <c:v>112.22</c:v>
                </c:pt>
                <c:pt idx="331">
                  <c:v>110.91</c:v>
                </c:pt>
                <c:pt idx="332">
                  <c:v>108.38</c:v>
                </c:pt>
                <c:pt idx="333">
                  <c:v>107.77</c:v>
                </c:pt>
                <c:pt idx="334">
                  <c:v>112.07</c:v>
                </c:pt>
                <c:pt idx="335">
                  <c:v>109.46</c:v>
                </c:pt>
                <c:pt idx="336">
                  <c:v>111.48</c:v>
                </c:pt>
                <c:pt idx="337">
                  <c:v>113.18</c:v>
                </c:pt>
                <c:pt idx="338">
                  <c:v>113.32</c:v>
                </c:pt>
                <c:pt idx="339">
                  <c:v>112.19</c:v>
                </c:pt>
                <c:pt idx="340">
                  <c:v>112.06</c:v>
                </c:pt>
                <c:pt idx="341">
                  <c:v>109.78</c:v>
                </c:pt>
                <c:pt idx="342">
                  <c:v>110.87</c:v>
                </c:pt>
                <c:pt idx="343">
                  <c:v>115.32</c:v>
                </c:pt>
                <c:pt idx="344">
                  <c:v>112.73</c:v>
                </c:pt>
                <c:pt idx="345">
                  <c:v>113.08</c:v>
                </c:pt>
                <c:pt idx="346">
                  <c:v>112.95</c:v>
                </c:pt>
                <c:pt idx="347">
                  <c:v>114.7</c:v>
                </c:pt>
                <c:pt idx="348">
                  <c:v>113.84</c:v>
                </c:pt>
                <c:pt idx="349">
                  <c:v>112.88</c:v>
                </c:pt>
                <c:pt idx="350">
                  <c:v>115.52</c:v>
                </c:pt>
                <c:pt idx="351">
                  <c:v>115.6</c:v>
                </c:pt>
                <c:pt idx="352">
                  <c:v>113.17</c:v>
                </c:pt>
                <c:pt idx="353">
                  <c:v>116.77</c:v>
                </c:pt>
                <c:pt idx="354">
                  <c:v>116.16</c:v>
                </c:pt>
                <c:pt idx="355">
                  <c:v>116.55</c:v>
                </c:pt>
                <c:pt idx="356">
                  <c:v>113.88</c:v>
                </c:pt>
                <c:pt idx="357">
                  <c:v>116.28</c:v>
                </c:pt>
                <c:pt idx="358">
                  <c:v>112.97</c:v>
                </c:pt>
                <c:pt idx="359">
                  <c:v>112.36</c:v>
                </c:pt>
                <c:pt idx="360">
                  <c:v>118.77</c:v>
                </c:pt>
                <c:pt idx="361">
                  <c:v>116.71</c:v>
                </c:pt>
                <c:pt idx="362">
                  <c:v>118.38</c:v>
                </c:pt>
                <c:pt idx="363">
                  <c:v>116.28</c:v>
                </c:pt>
                <c:pt idx="364">
                  <c:v>115.87</c:v>
                </c:pt>
                <c:pt idx="365">
                  <c:v>116.29</c:v>
                </c:pt>
                <c:pt idx="366">
                  <c:v>117.32</c:v>
                </c:pt>
                <c:pt idx="367">
                  <c:v>118.43</c:v>
                </c:pt>
                <c:pt idx="368">
                  <c:v>117.78</c:v>
                </c:pt>
                <c:pt idx="369">
                  <c:v>118.28</c:v>
                </c:pt>
                <c:pt idx="370">
                  <c:v>118.47</c:v>
                </c:pt>
                <c:pt idx="371">
                  <c:v>118.06</c:v>
                </c:pt>
                <c:pt idx="372">
                  <c:v>118</c:v>
                </c:pt>
                <c:pt idx="373">
                  <c:v>118.07</c:v>
                </c:pt>
                <c:pt idx="374">
                  <c:v>118.74</c:v>
                </c:pt>
                <c:pt idx="375">
                  <c:v>120.04</c:v>
                </c:pt>
                <c:pt idx="376">
                  <c:v>119.8</c:v>
                </c:pt>
                <c:pt idx="377">
                  <c:v>118.74</c:v>
                </c:pt>
                <c:pt idx="378">
                  <c:v>115.92</c:v>
                </c:pt>
                <c:pt idx="379">
                  <c:v>116.68</c:v>
                </c:pt>
                <c:pt idx="380">
                  <c:v>119.21</c:v>
                </c:pt>
                <c:pt idx="381">
                  <c:v>121.1</c:v>
                </c:pt>
                <c:pt idx="382">
                  <c:v>120.54</c:v>
                </c:pt>
                <c:pt idx="383">
                  <c:v>122.5</c:v>
                </c:pt>
                <c:pt idx="384">
                  <c:v>124</c:v>
                </c:pt>
                <c:pt idx="385">
                  <c:v>121.18</c:v>
                </c:pt>
                <c:pt idx="386">
                  <c:v>120.33</c:v>
                </c:pt>
                <c:pt idx="387">
                  <c:v>120.51</c:v>
                </c:pt>
                <c:pt idx="388">
                  <c:v>123.99</c:v>
                </c:pt>
                <c:pt idx="389">
                  <c:v>124.84</c:v>
                </c:pt>
                <c:pt idx="390">
                  <c:v>121.72</c:v>
                </c:pt>
                <c:pt idx="391">
                  <c:v>121.66</c:v>
                </c:pt>
                <c:pt idx="392">
                  <c:v>122.16</c:v>
                </c:pt>
                <c:pt idx="393">
                  <c:v>122.06</c:v>
                </c:pt>
                <c:pt idx="394">
                  <c:v>122.64</c:v>
                </c:pt>
                <c:pt idx="395">
                  <c:v>125.31</c:v>
                </c:pt>
                <c:pt idx="396">
                  <c:v>115.97</c:v>
                </c:pt>
                <c:pt idx="397">
                  <c:v>103.53</c:v>
                </c:pt>
                <c:pt idx="398">
                  <c:v>99.16</c:v>
                </c:pt>
                <c:pt idx="399">
                  <c:v>103.46</c:v>
                </c:pt>
                <c:pt idx="400">
                  <c:v>103.12</c:v>
                </c:pt>
                <c:pt idx="401">
                  <c:v>103.19</c:v>
                </c:pt>
                <c:pt idx="402">
                  <c:v>104.7</c:v>
                </c:pt>
                <c:pt idx="403">
                  <c:v>103.03</c:v>
                </c:pt>
                <c:pt idx="404">
                  <c:v>104.61</c:v>
                </c:pt>
                <c:pt idx="405">
                  <c:v>105.98</c:v>
                </c:pt>
                <c:pt idx="406">
                  <c:v>110.83</c:v>
                </c:pt>
                <c:pt idx="407">
                  <c:v>111</c:v>
                </c:pt>
                <c:pt idx="408">
                  <c:v>111.61</c:v>
                </c:pt>
                <c:pt idx="409">
                  <c:v>109.85</c:v>
                </c:pt>
                <c:pt idx="410">
                  <c:v>109.28</c:v>
                </c:pt>
                <c:pt idx="411">
                  <c:v>108.47</c:v>
                </c:pt>
                <c:pt idx="412">
                  <c:v>111.51</c:v>
                </c:pt>
                <c:pt idx="413">
                  <c:v>111.89</c:v>
                </c:pt>
                <c:pt idx="414">
                  <c:v>113.58</c:v>
                </c:pt>
                <c:pt idx="415">
                  <c:v>113.39</c:v>
                </c:pt>
                <c:pt idx="416">
                  <c:v>113.26</c:v>
                </c:pt>
                <c:pt idx="417">
                  <c:v>115.73</c:v>
                </c:pt>
                <c:pt idx="418">
                  <c:v>111.32</c:v>
                </c:pt>
                <c:pt idx="419">
                  <c:v>109.53</c:v>
                </c:pt>
                <c:pt idx="420">
                  <c:v>108.85</c:v>
                </c:pt>
                <c:pt idx="421">
                  <c:v>108</c:v>
                </c:pt>
                <c:pt idx="422">
                  <c:v>107.59</c:v>
                </c:pt>
                <c:pt idx="423">
                  <c:v>106.74</c:v>
                </c:pt>
                <c:pt idx="424">
                  <c:v>108.67</c:v>
                </c:pt>
                <c:pt idx="425">
                  <c:v>112.37</c:v>
                </c:pt>
                <c:pt idx="426">
                  <c:v>114.39</c:v>
                </c:pt>
                <c:pt idx="427">
                  <c:v>117.16</c:v>
                </c:pt>
                <c:pt idx="428">
                  <c:v>117.79</c:v>
                </c:pt>
                <c:pt idx="429">
                  <c:v>117.55</c:v>
                </c:pt>
                <c:pt idx="430">
                  <c:v>121.62</c:v>
                </c:pt>
                <c:pt idx="431">
                  <c:v>124.48</c:v>
                </c:pt>
                <c:pt idx="432">
                  <c:v>125.23</c:v>
                </c:pt>
                <c:pt idx="433">
                  <c:v>125.13</c:v>
                </c:pt>
                <c:pt idx="434">
                  <c:v>124.53</c:v>
                </c:pt>
                <c:pt idx="435">
                  <c:v>125.5</c:v>
                </c:pt>
                <c:pt idx="436">
                  <c:v>125.81</c:v>
                </c:pt>
                <c:pt idx="437">
                  <c:v>124.91</c:v>
                </c:pt>
                <c:pt idx="438">
                  <c:v>132.01</c:v>
                </c:pt>
                <c:pt idx="439">
                  <c:v>132.69999999999999</c:v>
                </c:pt>
                <c:pt idx="440">
                  <c:v>131.36000000000001</c:v>
                </c:pt>
                <c:pt idx="441">
                  <c:v>135.33000000000001</c:v>
                </c:pt>
                <c:pt idx="442">
                  <c:v>134.22</c:v>
                </c:pt>
                <c:pt idx="443">
                  <c:v>136.1</c:v>
                </c:pt>
                <c:pt idx="444">
                  <c:v>138.02000000000001</c:v>
                </c:pt>
                <c:pt idx="445">
                  <c:v>137.91999999999999</c:v>
                </c:pt>
                <c:pt idx="446">
                  <c:v>140.21</c:v>
                </c:pt>
                <c:pt idx="447">
                  <c:v>141.37</c:v>
                </c:pt>
                <c:pt idx="448">
                  <c:v>141.55000000000001</c:v>
                </c:pt>
                <c:pt idx="449">
                  <c:v>142.85</c:v>
                </c:pt>
                <c:pt idx="450">
                  <c:v>145.19</c:v>
                </c:pt>
                <c:pt idx="451">
                  <c:v>145.01</c:v>
                </c:pt>
                <c:pt idx="452">
                  <c:v>144.76</c:v>
                </c:pt>
                <c:pt idx="453">
                  <c:v>143.94</c:v>
                </c:pt>
                <c:pt idx="454">
                  <c:v>143.54</c:v>
                </c:pt>
                <c:pt idx="455">
                  <c:v>146.29</c:v>
                </c:pt>
                <c:pt idx="456">
                  <c:v>143.09</c:v>
                </c:pt>
                <c:pt idx="457">
                  <c:v>144.84</c:v>
                </c:pt>
                <c:pt idx="458">
                  <c:v>146.02000000000001</c:v>
                </c:pt>
                <c:pt idx="459">
                  <c:v>145.86000000000001</c:v>
                </c:pt>
                <c:pt idx="460">
                  <c:v>143.26</c:v>
                </c:pt>
                <c:pt idx="461">
                  <c:v>141</c:v>
                </c:pt>
                <c:pt idx="462">
                  <c:v>139.43</c:v>
                </c:pt>
                <c:pt idx="463">
                  <c:v>149.27000000000001</c:v>
                </c:pt>
                <c:pt idx="464">
                  <c:v>163.66999999999999</c:v>
                </c:pt>
                <c:pt idx="465">
                  <c:v>159.82</c:v>
                </c:pt>
                <c:pt idx="466">
                  <c:v>162</c:v>
                </c:pt>
                <c:pt idx="467">
                  <c:v>166.75</c:v>
                </c:pt>
                <c:pt idx="468">
                  <c:v>163.75</c:v>
                </c:pt>
                <c:pt idx="469">
                  <c:v>164.34</c:v>
                </c:pt>
                <c:pt idx="470">
                  <c:v>164.31</c:v>
                </c:pt>
                <c:pt idx="471">
                  <c:v>163.63</c:v>
                </c:pt>
                <c:pt idx="472">
                  <c:v>164.31</c:v>
                </c:pt>
                <c:pt idx="473">
                  <c:v>168.25</c:v>
                </c:pt>
                <c:pt idx="474">
                  <c:v>162.88999999999999</c:v>
                </c:pt>
                <c:pt idx="475">
                  <c:v>165.02</c:v>
                </c:pt>
                <c:pt idx="476">
                  <c:v>167.56</c:v>
                </c:pt>
                <c:pt idx="477">
                  <c:v>174.7</c:v>
                </c:pt>
                <c:pt idx="478">
                  <c:v>175.64</c:v>
                </c:pt>
                <c:pt idx="479">
                  <c:v>173.85</c:v>
                </c:pt>
                <c:pt idx="480">
                  <c:v>175.03</c:v>
                </c:pt>
                <c:pt idx="481">
                  <c:v>172.34</c:v>
                </c:pt>
                <c:pt idx="482">
                  <c:v>173</c:v>
                </c:pt>
                <c:pt idx="483">
                  <c:v>174.73</c:v>
                </c:pt>
                <c:pt idx="484">
                  <c:v>175.73</c:v>
                </c:pt>
                <c:pt idx="485">
                  <c:v>177.85</c:v>
                </c:pt>
                <c:pt idx="486">
                  <c:v>172.47</c:v>
                </c:pt>
                <c:pt idx="487">
                  <c:v>174.71</c:v>
                </c:pt>
                <c:pt idx="488">
                  <c:v>178.61</c:v>
                </c:pt>
                <c:pt idx="489">
                  <c:v>176.41</c:v>
                </c:pt>
                <c:pt idx="490">
                  <c:v>176.43</c:v>
                </c:pt>
                <c:pt idx="491">
                  <c:v>178.15</c:v>
                </c:pt>
                <c:pt idx="492">
                  <c:v>176.32</c:v>
                </c:pt>
                <c:pt idx="493">
                  <c:v>167.44</c:v>
                </c:pt>
                <c:pt idx="494">
                  <c:v>169.63</c:v>
                </c:pt>
                <c:pt idx="495">
                  <c:v>171.03</c:v>
                </c:pt>
                <c:pt idx="496">
                  <c:v>171.63</c:v>
                </c:pt>
                <c:pt idx="497">
                  <c:v>174.85</c:v>
                </c:pt>
                <c:pt idx="498">
                  <c:v>174.37</c:v>
                </c:pt>
                <c:pt idx="499">
                  <c:v>170.28</c:v>
                </c:pt>
                <c:pt idx="500">
                  <c:v>166.51</c:v>
                </c:pt>
                <c:pt idx="501">
                  <c:v>165.16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76-4322-95E2-B8EC8BF7D9E0}"/>
            </c:ext>
          </c:extLst>
        </c:ser>
        <c:ser>
          <c:idx val="1"/>
          <c:order val="1"/>
          <c:tx>
            <c:strRef>
              <c:f>'Moving Avgs'!$AZ$2</c:f>
              <c:strCache>
                <c:ptCount val="1"/>
                <c:pt idx="0">
                  <c:v>EMA 20d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'Moving Avgs'!$AX$3:$AX$504</c:f>
              <c:numCache>
                <c:formatCode>m/d/yyyy</c:formatCode>
                <c:ptCount val="502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'Moving Avgs'!$AZ$3:$AZ$504</c:f>
              <c:numCache>
                <c:formatCode>General</c:formatCode>
                <c:ptCount val="502"/>
                <c:pt idx="20" formatCode="0.00">
                  <c:v>67.620952380952374</c:v>
                </c:pt>
                <c:pt idx="21" formatCode="0.00">
                  <c:v>68.052290249433099</c:v>
                </c:pt>
                <c:pt idx="22" formatCode="0.00">
                  <c:v>68.561595939963283</c:v>
                </c:pt>
                <c:pt idx="23" formatCode="0.00">
                  <c:v>68.90239632663345</c:v>
                </c:pt>
                <c:pt idx="24" formatCode="0.00">
                  <c:v>69.325977628858837</c:v>
                </c:pt>
                <c:pt idx="25" formatCode="0.00">
                  <c:v>69.760646426110384</c:v>
                </c:pt>
                <c:pt idx="26" formatCode="0.00">
                  <c:v>69.631061052195108</c:v>
                </c:pt>
                <c:pt idx="27" formatCode="0.00">
                  <c:v>69.729055237700337</c:v>
                </c:pt>
                <c:pt idx="28" formatCode="0.00">
                  <c:v>69.856764262681253</c:v>
                </c:pt>
                <c:pt idx="29" formatCode="0.00">
                  <c:v>70.028500999568749</c:v>
                </c:pt>
                <c:pt idx="30" formatCode="0.00">
                  <c:v>70.257215190086015</c:v>
                </c:pt>
                <c:pt idx="31" formatCode="0.00">
                  <c:v>70.431766124363534</c:v>
                </c:pt>
                <c:pt idx="32" formatCode="0.00">
                  <c:v>70.527788398233668</c:v>
                </c:pt>
                <c:pt idx="33" formatCode="0.00">
                  <c:v>70.415618074592359</c:v>
                </c:pt>
                <c:pt idx="34" formatCode="0.00">
                  <c:v>70.40174968653595</c:v>
                </c:pt>
                <c:pt idx="35" formatCode="0.00">
                  <c:v>70.478725906865861</c:v>
                </c:pt>
                <c:pt idx="36" formatCode="0.00">
                  <c:v>70.515990106211973</c:v>
                </c:pt>
                <c:pt idx="37" formatCode="0.00">
                  <c:v>70.50684819133464</c:v>
                </c:pt>
                <c:pt idx="38" formatCode="0.00">
                  <c:v>70.544291220731338</c:v>
                </c:pt>
                <c:pt idx="39" formatCode="0.00">
                  <c:v>70.677215866375974</c:v>
                </c:pt>
                <c:pt idx="40" formatCode="0.00">
                  <c:v>70.839385783863975</c:v>
                </c:pt>
                <c:pt idx="41" formatCode="0.00">
                  <c:v>71.055634756829321</c:v>
                </c:pt>
                <c:pt idx="42" formatCode="0.00">
                  <c:v>71.197002875226531</c:v>
                </c:pt>
                <c:pt idx="43" formatCode="0.00">
                  <c:v>71.197288315681149</c:v>
                </c:pt>
                <c:pt idx="44" formatCode="0.00">
                  <c:v>71.200403714187701</c:v>
                </c:pt>
                <c:pt idx="45" formatCode="0.00">
                  <c:v>70.835603360455536</c:v>
                </c:pt>
                <c:pt idx="46" formatCode="0.00">
                  <c:v>69.831260183269293</c:v>
                </c:pt>
                <c:pt idx="47" formatCode="0.00">
                  <c:v>68.749235403910319</c:v>
                </c:pt>
                <c:pt idx="48" formatCode="0.00">
                  <c:v>67.893117746395049</c:v>
                </c:pt>
                <c:pt idx="49" formatCode="0.00">
                  <c:v>66.913773199119333</c:v>
                </c:pt>
                <c:pt idx="50" formatCode="0.00">
                  <c:v>66.136270989679389</c:v>
                </c:pt>
                <c:pt idx="51" formatCode="0.00">
                  <c:v>65.221388038281347</c:v>
                </c:pt>
                <c:pt idx="52" formatCode="0.00">
                  <c:v>64.420303463206935</c:v>
                </c:pt>
                <c:pt idx="53" formatCode="0.00">
                  <c:v>64.066941228615789</c:v>
                </c:pt>
                <c:pt idx="54" formatCode="0.00">
                  <c:v>63.577708730652382</c:v>
                </c:pt>
                <c:pt idx="55" formatCode="0.00">
                  <c:v>63.017926946780726</c:v>
                </c:pt>
                <c:pt idx="56" formatCode="0.00">
                  <c:v>62.496219618515894</c:v>
                </c:pt>
                <c:pt idx="57" formatCode="0.00">
                  <c:v>62.158484416752479</c:v>
                </c:pt>
                <c:pt idx="58" formatCode="0.00">
                  <c:v>61.867200186585578</c:v>
                </c:pt>
                <c:pt idx="59" formatCode="0.00">
                  <c:v>61.752228740244092</c:v>
                </c:pt>
                <c:pt idx="60" formatCode="0.00">
                  <c:v>61.723445050697038</c:v>
                </c:pt>
                <c:pt idx="61" formatCode="0.00">
                  <c:v>61.86025980777351</c:v>
                </c:pt>
                <c:pt idx="62" formatCode="0.00">
                  <c:v>61.911663635604604</c:v>
                </c:pt>
                <c:pt idx="63" formatCode="0.00">
                  <c:v>61.933409956023219</c:v>
                </c:pt>
                <c:pt idx="64" formatCode="0.00">
                  <c:v>61.882609007830531</c:v>
                </c:pt>
                <c:pt idx="65" formatCode="0.00">
                  <c:v>61.786170054703817</c:v>
                </c:pt>
                <c:pt idx="66" formatCode="0.00">
                  <c:v>61.792249097112979</c:v>
                </c:pt>
                <c:pt idx="67" formatCode="0.00">
                  <c:v>61.919653945006978</c:v>
                </c:pt>
                <c:pt idx="68" formatCode="0.00">
                  <c:v>61.982544045482506</c:v>
                </c:pt>
                <c:pt idx="69" formatCode="0.00">
                  <c:v>62.250873184007979</c:v>
                </c:pt>
                <c:pt idx="70" formatCode="0.00">
                  <c:v>62.513647166483409</c:v>
                </c:pt>
                <c:pt idx="71" formatCode="0.00">
                  <c:v>62.774252198246899</c:v>
                </c:pt>
                <c:pt idx="72" formatCode="0.00">
                  <c:v>63.018609131747198</c:v>
                </c:pt>
                <c:pt idx="73" formatCode="0.00">
                  <c:v>63.283503500152229</c:v>
                </c:pt>
                <c:pt idx="74" formatCode="0.00">
                  <c:v>63.379360309661543</c:v>
                </c:pt>
                <c:pt idx="75" formatCode="0.00">
                  <c:v>63.394659327789014</c:v>
                </c:pt>
                <c:pt idx="76" formatCode="0.00">
                  <c:v>63.385644153713869</c:v>
                </c:pt>
                <c:pt idx="77" formatCode="0.00">
                  <c:v>63.218439948598267</c:v>
                </c:pt>
                <c:pt idx="78" formatCode="0.00">
                  <c:v>63.043350429684146</c:v>
                </c:pt>
                <c:pt idx="79" formatCode="0.00">
                  <c:v>63.009698007809469</c:v>
                </c:pt>
                <c:pt idx="80" formatCode="0.00">
                  <c:v>63.045917245160943</c:v>
                </c:pt>
                <c:pt idx="81" formatCode="0.00">
                  <c:v>63.110115602764665</c:v>
                </c:pt>
                <c:pt idx="82" formatCode="0.00">
                  <c:v>62.933914116787079</c:v>
                </c:pt>
                <c:pt idx="83" formatCode="0.00">
                  <c:v>62.743065153283545</c:v>
                </c:pt>
                <c:pt idx="84" formatCode="0.00">
                  <c:v>62.29515418630416</c:v>
                </c:pt>
                <c:pt idx="85" formatCode="0.00">
                  <c:v>62.127044263799</c:v>
                </c:pt>
                <c:pt idx="86" formatCode="0.00">
                  <c:v>62.098754333913377</c:v>
                </c:pt>
                <c:pt idx="87" formatCode="0.00">
                  <c:v>62.114111064016861</c:v>
                </c:pt>
                <c:pt idx="88" formatCode="0.00">
                  <c:v>62.259433819824778</c:v>
                </c:pt>
                <c:pt idx="89" formatCode="0.00">
                  <c:v>62.398535360793851</c:v>
                </c:pt>
                <c:pt idx="90" formatCode="0.00">
                  <c:v>62.409151040718243</c:v>
                </c:pt>
                <c:pt idx="91" formatCode="0.00">
                  <c:v>62.482565227316506</c:v>
                </c:pt>
                <c:pt idx="92" formatCode="0.00">
                  <c:v>62.440416158048265</c:v>
                </c:pt>
                <c:pt idx="93" formatCode="0.00">
                  <c:v>62.533709857281764</c:v>
                </c:pt>
                <c:pt idx="94" formatCode="0.00">
                  <c:v>62.648594632778739</c:v>
                </c:pt>
                <c:pt idx="95" formatCode="0.00">
                  <c:v>62.763014191561716</c:v>
                </c:pt>
                <c:pt idx="96" formatCode="0.00">
                  <c:v>63.071298554270122</c:v>
                </c:pt>
                <c:pt idx="97" formatCode="0.00">
                  <c:v>63.190222501482495</c:v>
                </c:pt>
                <c:pt idx="98" formatCode="0.00">
                  <c:v>63.169248929912733</c:v>
                </c:pt>
                <c:pt idx="99" formatCode="0.00">
                  <c:v>63.270272841349616</c:v>
                </c:pt>
                <c:pt idx="100" formatCode="0.00">
                  <c:v>63.475008761221083</c:v>
                </c:pt>
                <c:pt idx="101" formatCode="0.00">
                  <c:v>63.789769831580983</c:v>
                </c:pt>
                <c:pt idx="102" formatCode="0.00">
                  <c:v>64.081220323811365</c:v>
                </c:pt>
                <c:pt idx="103" formatCode="0.00">
                  <c:v>64.454437435829334</c:v>
                </c:pt>
                <c:pt idx="104" formatCode="0.00">
                  <c:v>64.9540148228932</c:v>
                </c:pt>
                <c:pt idx="105" formatCode="0.00">
                  <c:v>65.482203887379555</c:v>
                </c:pt>
                <c:pt idx="106" formatCode="0.00">
                  <c:v>66.00104161239102</c:v>
                </c:pt>
                <c:pt idx="107" formatCode="0.00">
                  <c:v>66.532370982639492</c:v>
                </c:pt>
                <c:pt idx="108" formatCode="0.00">
                  <c:v>67.12452612715002</c:v>
                </c:pt>
                <c:pt idx="109" formatCode="0.00">
                  <c:v>67.682190305516684</c:v>
                </c:pt>
                <c:pt idx="110" formatCode="0.00">
                  <c:v>68.249600752610334</c:v>
                </c:pt>
                <c:pt idx="111" formatCode="0.00">
                  <c:v>68.988686395218878</c:v>
                </c:pt>
                <c:pt idx="112" formatCode="0.00">
                  <c:v>69.670716262340889</c:v>
                </c:pt>
                <c:pt idx="113" formatCode="0.00">
                  <c:v>70.40588614211795</c:v>
                </c:pt>
                <c:pt idx="114" formatCode="0.00">
                  <c:v>71.041516033344806</c:v>
                </c:pt>
                <c:pt idx="115" formatCode="0.00">
                  <c:v>71.551847839692925</c:v>
                </c:pt>
                <c:pt idx="116" formatCode="0.00">
                  <c:v>72.014528997817422</c:v>
                </c:pt>
                <c:pt idx="117" formatCode="0.00">
                  <c:v>72.286478617072902</c:v>
                </c:pt>
                <c:pt idx="118" formatCode="0.00">
                  <c:v>72.354433034494534</c:v>
                </c:pt>
                <c:pt idx="119" formatCode="0.00">
                  <c:v>72.479725126447434</c:v>
                </c:pt>
                <c:pt idx="120" formatCode="0.00">
                  <c:v>72.696894162023881</c:v>
                </c:pt>
                <c:pt idx="121" formatCode="0.00">
                  <c:v>72.929570908497794</c:v>
                </c:pt>
                <c:pt idx="122" formatCode="0.00">
                  <c:v>73.203897488640862</c:v>
                </c:pt>
                <c:pt idx="123" formatCode="0.00">
                  <c:v>73.547335823056031</c:v>
                </c:pt>
                <c:pt idx="124" formatCode="0.00">
                  <c:v>73.882827649431647</c:v>
                </c:pt>
                <c:pt idx="125" formatCode="0.00">
                  <c:v>74.087320254247686</c:v>
                </c:pt>
                <c:pt idx="126" formatCode="0.00">
                  <c:v>74.127575468128853</c:v>
                </c:pt>
                <c:pt idx="127" formatCode="0.00">
                  <c:v>74.306853994973736</c:v>
                </c:pt>
                <c:pt idx="128" formatCode="0.00">
                  <c:v>74.449058376404807</c:v>
                </c:pt>
                <c:pt idx="129" formatCode="0.00">
                  <c:v>74.783433769128166</c:v>
                </c:pt>
                <c:pt idx="130" formatCode="0.00">
                  <c:v>75.088821029211203</c:v>
                </c:pt>
                <c:pt idx="131" formatCode="0.00">
                  <c:v>75.608933312143478</c:v>
                </c:pt>
                <c:pt idx="132" formatCode="0.00">
                  <c:v>76.054749187177421</c:v>
                </c:pt>
                <c:pt idx="133" formatCode="0.00">
                  <c:v>76.520011169351008</c:v>
                </c:pt>
                <c:pt idx="134" formatCode="0.00">
                  <c:v>77.085724391317584</c:v>
                </c:pt>
                <c:pt idx="135" formatCode="0.00">
                  <c:v>77.541369687382584</c:v>
                </c:pt>
                <c:pt idx="136" formatCode="0.00">
                  <c:v>77.926001145727099</c:v>
                </c:pt>
                <c:pt idx="137" formatCode="0.00">
                  <c:v>78.198762941372138</c:v>
                </c:pt>
                <c:pt idx="138" formatCode="0.00">
                  <c:v>78.45030932790813</c:v>
                </c:pt>
                <c:pt idx="139" formatCode="0.00">
                  <c:v>78.708375106202595</c:v>
                </c:pt>
                <c:pt idx="140" formatCode="0.00">
                  <c:v>78.96852985799282</c:v>
                </c:pt>
                <c:pt idx="141" formatCode="0.00">
                  <c:v>79.134384157231594</c:v>
                </c:pt>
                <c:pt idx="142" formatCode="0.00">
                  <c:v>79.389204713685729</c:v>
                </c:pt>
                <c:pt idx="143" formatCode="0.00">
                  <c:v>79.610232836191841</c:v>
                </c:pt>
                <c:pt idx="144" formatCode="0.00">
                  <c:v>79.834020185125951</c:v>
                </c:pt>
                <c:pt idx="145" formatCode="0.00">
                  <c:v>79.976494453209199</c:v>
                </c:pt>
                <c:pt idx="146" formatCode="0.00">
                  <c:v>80.543494981474993</c:v>
                </c:pt>
                <c:pt idx="147" formatCode="0.00">
                  <c:v>81.076495459429751</c:v>
                </c:pt>
                <c:pt idx="148" formatCode="0.00">
                  <c:v>81.571114939484062</c:v>
                </c:pt>
                <c:pt idx="149" formatCode="0.00">
                  <c:v>81.657675421437958</c:v>
                </c:pt>
                <c:pt idx="150" formatCode="0.00">
                  <c:v>81.661706333681963</c:v>
                </c:pt>
                <c:pt idx="151" formatCode="0.00">
                  <c:v>81.655829539997967</c:v>
                </c:pt>
                <c:pt idx="152" formatCode="0.00">
                  <c:v>81.632417202855308</c:v>
                </c:pt>
                <c:pt idx="153" formatCode="0.00">
                  <c:v>81.66361556448814</c:v>
                </c:pt>
                <c:pt idx="154" formatCode="0.00">
                  <c:v>81.554699796441653</c:v>
                </c:pt>
                <c:pt idx="155" formatCode="0.00">
                  <c:v>81.431395053923396</c:v>
                </c:pt>
                <c:pt idx="156" formatCode="0.00">
                  <c:v>81.218881239264022</c:v>
                </c:pt>
                <c:pt idx="157" formatCode="0.00">
                  <c:v>81.213273502191257</c:v>
                </c:pt>
                <c:pt idx="158" formatCode="0.00">
                  <c:v>81.245342692458749</c:v>
                </c:pt>
                <c:pt idx="159" formatCode="0.00">
                  <c:v>81.272452912224594</c:v>
                </c:pt>
                <c:pt idx="160" formatCode="0.00">
                  <c:v>81.442695492012732</c:v>
                </c:pt>
                <c:pt idx="161" formatCode="0.00">
                  <c:v>81.545295921344845</c:v>
                </c:pt>
                <c:pt idx="162" formatCode="0.00">
                  <c:v>81.698124881216771</c:v>
                </c:pt>
                <c:pt idx="163" formatCode="0.00">
                  <c:v>81.88306536871994</c:v>
                </c:pt>
                <c:pt idx="164" formatCode="0.00">
                  <c:v>82.176106762175181</c:v>
                </c:pt>
                <c:pt idx="165" formatCode="0.00">
                  <c:v>82.45457278482516</c:v>
                </c:pt>
                <c:pt idx="166" formatCode="0.00">
                  <c:v>82.919851567222764</c:v>
                </c:pt>
                <c:pt idx="167" formatCode="0.00">
                  <c:v>83.255103798915826</c:v>
                </c:pt>
                <c:pt idx="168" formatCode="0.00">
                  <c:v>83.780332008542899</c:v>
                </c:pt>
                <c:pt idx="169" formatCode="0.00">
                  <c:v>84.092681341062615</c:v>
                </c:pt>
                <c:pt idx="170" formatCode="0.00">
                  <c:v>84.380997403818554</c:v>
                </c:pt>
                <c:pt idx="171" formatCode="0.00">
                  <c:v>84.712330984407259</c:v>
                </c:pt>
                <c:pt idx="172" formatCode="0.00">
                  <c:v>85.082585176368468</c:v>
                </c:pt>
                <c:pt idx="173" formatCode="0.00">
                  <c:v>85.566148492904802</c:v>
                </c:pt>
                <c:pt idx="174" formatCode="0.00">
                  <c:v>86.045562922151973</c:v>
                </c:pt>
                <c:pt idx="175" formatCode="0.00">
                  <c:v>86.533604548613695</c:v>
                </c:pt>
                <c:pt idx="176" formatCode="0.00">
                  <c:v>87.033261258269533</c:v>
                </c:pt>
                <c:pt idx="177" formatCode="0.00">
                  <c:v>87.511998281291483</c:v>
                </c:pt>
                <c:pt idx="178" formatCode="0.00">
                  <c:v>87.907046064025636</c:v>
                </c:pt>
                <c:pt idx="179" formatCode="0.00">
                  <c:v>88.298755962689867</c:v>
                </c:pt>
                <c:pt idx="180" formatCode="0.00">
                  <c:v>88.499826823386073</c:v>
                </c:pt>
                <c:pt idx="181" formatCode="0.00">
                  <c:v>88.719843316396918</c:v>
                </c:pt>
                <c:pt idx="182" formatCode="0.00">
                  <c:v>89.077953476740063</c:v>
                </c:pt>
                <c:pt idx="183" formatCode="0.00">
                  <c:v>89.154338859907682</c:v>
                </c:pt>
                <c:pt idx="184" formatCode="0.00">
                  <c:v>89.192020873249803</c:v>
                </c:pt>
                <c:pt idx="185" formatCode="0.00">
                  <c:v>89.373733171035525</c:v>
                </c:pt>
                <c:pt idx="186" formatCode="0.00">
                  <c:v>89.410520488079754</c:v>
                </c:pt>
                <c:pt idx="187" formatCode="0.00">
                  <c:v>89.428566155881683</c:v>
                </c:pt>
                <c:pt idx="188" formatCode="0.00">
                  <c:v>89.155369379131059</c:v>
                </c:pt>
                <c:pt idx="189" formatCode="0.00">
                  <c:v>89.042477057309057</c:v>
                </c:pt>
                <c:pt idx="190" formatCode="0.00">
                  <c:v>88.998431623279629</c:v>
                </c:pt>
                <c:pt idx="191" formatCode="0.00">
                  <c:v>89.148104802014899</c:v>
                </c:pt>
                <c:pt idx="192" formatCode="0.00">
                  <c:v>89.151142439918246</c:v>
                </c:pt>
                <c:pt idx="193" formatCode="0.00">
                  <c:v>89.211986017068895</c:v>
                </c:pt>
                <c:pt idx="194" formatCode="0.00">
                  <c:v>89.219415920205194</c:v>
                </c:pt>
                <c:pt idx="195" formatCode="0.00">
                  <c:v>89.09851916589993</c:v>
                </c:pt>
                <c:pt idx="196" formatCode="0.00">
                  <c:v>88.951993531052324</c:v>
                </c:pt>
                <c:pt idx="197" formatCode="0.00">
                  <c:v>88.789898909047338</c:v>
                </c:pt>
                <c:pt idx="198" formatCode="0.00">
                  <c:v>88.725146631995216</c:v>
                </c:pt>
                <c:pt idx="199" formatCode="0.00">
                  <c:v>88.584656476567105</c:v>
                </c:pt>
                <c:pt idx="200" formatCode="0.00">
                  <c:v>88.088974907370243</c:v>
                </c:pt>
                <c:pt idx="201" formatCode="0.00">
                  <c:v>87.543358249525454</c:v>
                </c:pt>
                <c:pt idx="202" formatCode="0.00">
                  <c:v>87.093514606713498</c:v>
                </c:pt>
                <c:pt idx="203" formatCode="0.00">
                  <c:v>86.798894167978887</c:v>
                </c:pt>
                <c:pt idx="204" formatCode="0.00">
                  <c:v>86.284713771028507</c:v>
                </c:pt>
                <c:pt idx="205" formatCode="0.00">
                  <c:v>85.783312459501985</c:v>
                </c:pt>
                <c:pt idx="206" formatCode="0.00">
                  <c:v>85.265854130025602</c:v>
                </c:pt>
                <c:pt idx="207" formatCode="0.00">
                  <c:v>84.779582308118393</c:v>
                </c:pt>
                <c:pt idx="208" formatCode="0.00">
                  <c:v>84.080574469249967</c:v>
                </c:pt>
                <c:pt idx="209" formatCode="0.00">
                  <c:v>84.039567376940454</c:v>
                </c:pt>
                <c:pt idx="210" formatCode="0.00">
                  <c:v>84.047227626755642</c:v>
                </c:pt>
                <c:pt idx="211" formatCode="0.00">
                  <c:v>84.140824995636066</c:v>
                </c:pt>
                <c:pt idx="212" formatCode="0.00">
                  <c:v>84.046460710337399</c:v>
                </c:pt>
                <c:pt idx="213" formatCode="0.00">
                  <c:v>84.075369214114787</c:v>
                </c:pt>
                <c:pt idx="214" formatCode="0.00">
                  <c:v>84.141524527056234</c:v>
                </c:pt>
                <c:pt idx="215" formatCode="0.00">
                  <c:v>84.151855524479444</c:v>
                </c:pt>
                <c:pt idx="216" formatCode="0.00">
                  <c:v>84.228821665005199</c:v>
                </c:pt>
                <c:pt idx="217" formatCode="0.00">
                  <c:v>84.37083864929042</c:v>
                </c:pt>
                <c:pt idx="218" formatCode="0.00">
                  <c:v>84.685996873167525</c:v>
                </c:pt>
                <c:pt idx="219" formatCode="0.00">
                  <c:v>84.903520980484899</c:v>
                </c:pt>
                <c:pt idx="220" formatCode="0.00">
                  <c:v>85.046042791867293</c:v>
                </c:pt>
                <c:pt idx="221" formatCode="0.00">
                  <c:v>85.216895859308508</c:v>
                </c:pt>
                <c:pt idx="222" formatCode="0.00">
                  <c:v>85.51242958699342</c:v>
                </c:pt>
                <c:pt idx="223" formatCode="0.00">
                  <c:v>85.745531531089284</c:v>
                </c:pt>
                <c:pt idx="224" formatCode="0.00">
                  <c:v>86.169766623366499</c:v>
                </c:pt>
                <c:pt idx="225" formatCode="0.00">
                  <c:v>86.643122183045875</c:v>
                </c:pt>
                <c:pt idx="226" formatCode="0.00">
                  <c:v>87.011396260851029</c:v>
                </c:pt>
                <c:pt idx="227" formatCode="0.00">
                  <c:v>87.356025188389026</c:v>
                </c:pt>
                <c:pt idx="228" formatCode="0.00">
                  <c:v>87.824022789494833</c:v>
                </c:pt>
                <c:pt idx="229" formatCode="0.00">
                  <c:v>88.221734904781044</c:v>
                </c:pt>
                <c:pt idx="230" formatCode="0.00">
                  <c:v>88.648236342420944</c:v>
                </c:pt>
                <c:pt idx="231" formatCode="0.00">
                  <c:v>88.76364240504752</c:v>
                </c:pt>
                <c:pt idx="232" formatCode="0.00">
                  <c:v>88.950914556947765</c:v>
                </c:pt>
                <c:pt idx="233" formatCode="0.00">
                  <c:v>89.105113170571784</c:v>
                </c:pt>
                <c:pt idx="234" formatCode="0.00">
                  <c:v>89.266530963850656</c:v>
                </c:pt>
                <c:pt idx="235" formatCode="0.00">
                  <c:v>89.53543277681726</c:v>
                </c:pt>
                <c:pt idx="236" formatCode="0.00">
                  <c:v>89.764439179025146</c:v>
                </c:pt>
                <c:pt idx="237" formatCode="0.00">
                  <c:v>90.094492590546565</c:v>
                </c:pt>
                <c:pt idx="238" formatCode="0.00">
                  <c:v>90.300731391446888</c:v>
                </c:pt>
                <c:pt idx="239" formatCode="0.00">
                  <c:v>90.570185544642428</c:v>
                </c:pt>
                <c:pt idx="240" formatCode="0.00">
                  <c:v>90.942548826105053</c:v>
                </c:pt>
                <c:pt idx="241" formatCode="0.00">
                  <c:v>91.241353699809324</c:v>
                </c:pt>
                <c:pt idx="242" formatCode="0.00">
                  <c:v>91.576462871256055</c:v>
                </c:pt>
                <c:pt idx="243" formatCode="0.00">
                  <c:v>91.585371169231678</c:v>
                </c:pt>
                <c:pt idx="244" formatCode="0.00">
                  <c:v>91.605812010257239</c:v>
                </c:pt>
                <c:pt idx="245" formatCode="0.00">
                  <c:v>91.603353723566073</c:v>
                </c:pt>
                <c:pt idx="246" formatCode="0.00">
                  <c:v>91.697320035607405</c:v>
                </c:pt>
                <c:pt idx="247" formatCode="0.00">
                  <c:v>91.836622889359077</c:v>
                </c:pt>
                <c:pt idx="248" formatCode="0.00">
                  <c:v>92.068373090372503</c:v>
                </c:pt>
                <c:pt idx="249" formatCode="0.00">
                  <c:v>92.175194700813208</c:v>
                </c:pt>
                <c:pt idx="250" formatCode="0.00">
                  <c:v>92.09469996740242</c:v>
                </c:pt>
                <c:pt idx="251" formatCode="0.00">
                  <c:v>92.101871399078377</c:v>
                </c:pt>
                <c:pt idx="252" formatCode="0.00">
                  <c:v>92.358836027737581</c:v>
                </c:pt>
                <c:pt idx="253" formatCode="0.00">
                  <c:v>92.60370878700067</c:v>
                </c:pt>
                <c:pt idx="254" formatCode="0.00">
                  <c:v>92.954784140619651</c:v>
                </c:pt>
                <c:pt idx="255" formatCode="0.00">
                  <c:v>93.212423746274922</c:v>
                </c:pt>
                <c:pt idx="256" formatCode="0.00">
                  <c:v>93.546478627582076</c:v>
                </c:pt>
                <c:pt idx="257" formatCode="0.00">
                  <c:v>93.717290186859969</c:v>
                </c:pt>
                <c:pt idx="258" formatCode="0.00">
                  <c:v>93.878500645254263</c:v>
                </c:pt>
                <c:pt idx="259" formatCode="0.00">
                  <c:v>94.029119631420514</c:v>
                </c:pt>
                <c:pt idx="260" formatCode="0.00">
                  <c:v>94.222536809380472</c:v>
                </c:pt>
                <c:pt idx="261" formatCode="0.00">
                  <c:v>94.447057113249002</c:v>
                </c:pt>
                <c:pt idx="262" formatCode="0.00">
                  <c:v>94.874956435796719</c:v>
                </c:pt>
                <c:pt idx="263" formatCode="0.00">
                  <c:v>95.120198680006567</c:v>
                </c:pt>
                <c:pt idx="264" formatCode="0.00">
                  <c:v>95.138274996196415</c:v>
                </c:pt>
                <c:pt idx="265" formatCode="0.00">
                  <c:v>95.418439282272942</c:v>
                </c:pt>
                <c:pt idx="266" formatCode="0.00">
                  <c:v>95.852873636342196</c:v>
                </c:pt>
                <c:pt idx="267" formatCode="0.00">
                  <c:v>96.277361861452462</c:v>
                </c:pt>
                <c:pt idx="268" formatCode="0.00">
                  <c:v>96.747136922266506</c:v>
                </c:pt>
                <c:pt idx="269" formatCode="0.00">
                  <c:v>97.209314358241116</c:v>
                </c:pt>
                <c:pt idx="270" formatCode="0.00">
                  <c:v>97.513189181265773</c:v>
                </c:pt>
                <c:pt idx="271" formatCode="0.00">
                  <c:v>97.802409259240463</c:v>
                </c:pt>
                <c:pt idx="272" formatCode="0.00">
                  <c:v>98.309798853598508</c:v>
                </c:pt>
                <c:pt idx="273" formatCode="0.00">
                  <c:v>98.756484677065316</c:v>
                </c:pt>
                <c:pt idx="274" formatCode="0.00">
                  <c:v>99.300628993535284</c:v>
                </c:pt>
                <c:pt idx="275" formatCode="0.00">
                  <c:v>99.929140517960505</c:v>
                </c:pt>
                <c:pt idx="276" formatCode="0.00">
                  <c:v>100.64160332577379</c:v>
                </c:pt>
                <c:pt idx="277" formatCode="0.00">
                  <c:v>101.52621253284295</c:v>
                </c:pt>
                <c:pt idx="278" formatCode="0.00">
                  <c:v>102.22657324400076</c:v>
                </c:pt>
                <c:pt idx="279" formatCode="0.00">
                  <c:v>102.95451864933403</c:v>
                </c:pt>
                <c:pt idx="280" formatCode="0.00">
                  <c:v>103.87027877796889</c:v>
                </c:pt>
                <c:pt idx="281" formatCode="0.00">
                  <c:v>104.83977603720996</c:v>
                </c:pt>
                <c:pt idx="282" formatCode="0.00">
                  <c:v>105.5893211765233</c:v>
                </c:pt>
                <c:pt idx="283" formatCode="0.00">
                  <c:v>105.97129058828298</c:v>
                </c:pt>
                <c:pt idx="284" formatCode="0.00">
                  <c:v>106.28640577035128</c:v>
                </c:pt>
                <c:pt idx="285" formatCode="0.00">
                  <c:v>106.78389093507974</c:v>
                </c:pt>
                <c:pt idx="286" formatCode="0.00">
                  <c:v>107.24352036983404</c:v>
                </c:pt>
                <c:pt idx="287" formatCode="0.00">
                  <c:v>107.58985176318319</c:v>
                </c:pt>
                <c:pt idx="288" formatCode="0.00">
                  <c:v>107.89748492859431</c:v>
                </c:pt>
                <c:pt idx="289" formatCode="0.00">
                  <c:v>108.26820064968057</c:v>
                </c:pt>
                <c:pt idx="290" formatCode="0.00">
                  <c:v>108.60456249256814</c:v>
                </c:pt>
                <c:pt idx="291" formatCode="0.00">
                  <c:v>108.83365177899022</c:v>
                </c:pt>
                <c:pt idx="292" formatCode="0.00">
                  <c:v>109.07425637146734</c:v>
                </c:pt>
                <c:pt idx="293" formatCode="0.00">
                  <c:v>109.10623195513712</c:v>
                </c:pt>
                <c:pt idx="294" formatCode="0.00">
                  <c:v>109.07706700702883</c:v>
                </c:pt>
                <c:pt idx="295" formatCode="0.00">
                  <c:v>109.25163205397847</c:v>
                </c:pt>
                <c:pt idx="296" formatCode="0.00">
                  <c:v>109.20385757264719</c:v>
                </c:pt>
                <c:pt idx="297" formatCode="0.00">
                  <c:v>109.16158542287127</c:v>
                </c:pt>
                <c:pt idx="298" formatCode="0.00">
                  <c:v>109.23572014450258</c:v>
                </c:pt>
                <c:pt idx="299" formatCode="0.00">
                  <c:v>109.30660394026424</c:v>
                </c:pt>
                <c:pt idx="300" formatCode="0.00">
                  <c:v>109.37359404119145</c:v>
                </c:pt>
                <c:pt idx="301" formatCode="0.00">
                  <c:v>109.47229937060179</c:v>
                </c:pt>
                <c:pt idx="302" formatCode="0.00">
                  <c:v>109.54922324006829</c:v>
                </c:pt>
                <c:pt idx="303" formatCode="0.00">
                  <c:v>109.66263055053797</c:v>
                </c:pt>
                <c:pt idx="304" formatCode="0.00">
                  <c:v>109.94618954572482</c:v>
                </c:pt>
                <c:pt idx="305" formatCode="0.00">
                  <c:v>110.38274292232246</c:v>
                </c:pt>
                <c:pt idx="306" formatCode="0.00">
                  <c:v>110.5920055011489</c:v>
                </c:pt>
                <c:pt idx="307" formatCode="0.00">
                  <c:v>110.8613383105633</c:v>
                </c:pt>
                <c:pt idx="308" formatCode="0.00">
                  <c:v>111.14978228098583</c:v>
                </c:pt>
                <c:pt idx="309" formatCode="0.00">
                  <c:v>111.3812315875586</c:v>
                </c:pt>
                <c:pt idx="310" formatCode="0.00">
                  <c:v>111.48301905541015</c:v>
                </c:pt>
                <c:pt idx="311" formatCode="0.00">
                  <c:v>111.57701724060918</c:v>
                </c:pt>
                <c:pt idx="312" formatCode="0.00">
                  <c:v>111.48015845578927</c:v>
                </c:pt>
                <c:pt idx="313" formatCode="0.00">
                  <c:v>111.585857650476</c:v>
                </c:pt>
                <c:pt idx="314" formatCode="0.00">
                  <c:v>111.53768073138305</c:v>
                </c:pt>
                <c:pt idx="315" formatCode="0.00">
                  <c:v>111.83599685220372</c:v>
                </c:pt>
                <c:pt idx="316" formatCode="0.00">
                  <c:v>112.23828286627955</c:v>
                </c:pt>
                <c:pt idx="317" formatCode="0.00">
                  <c:v>112.20320830758627</c:v>
                </c:pt>
                <c:pt idx="318" formatCode="0.00">
                  <c:v>112.39528370686376</c:v>
                </c:pt>
                <c:pt idx="319" formatCode="0.00">
                  <c:v>112.45478049668627</c:v>
                </c:pt>
                <c:pt idx="320" formatCode="0.00">
                  <c:v>112.2333728303352</c:v>
                </c:pt>
                <c:pt idx="321" formatCode="0.00">
                  <c:v>111.79019446554138</c:v>
                </c:pt>
                <c:pt idx="322" formatCode="0.00">
                  <c:v>111.41303308787076</c:v>
                </c:pt>
                <c:pt idx="323" formatCode="0.00">
                  <c:v>111.03941088902593</c:v>
                </c:pt>
                <c:pt idx="324" formatCode="0.00">
                  <c:v>110.6832765186425</c:v>
                </c:pt>
                <c:pt idx="325" formatCode="0.00">
                  <c:v>110.39248827877179</c:v>
                </c:pt>
                <c:pt idx="326" formatCode="0.00">
                  <c:v>110.41225129984115</c:v>
                </c:pt>
                <c:pt idx="327" formatCode="0.00">
                  <c:v>110.73203689033247</c:v>
                </c:pt>
                <c:pt idx="328" formatCode="0.00">
                  <c:v>110.9213667103008</c:v>
                </c:pt>
                <c:pt idx="329" formatCode="0.00">
                  <c:v>111.01266511884357</c:v>
                </c:pt>
                <c:pt idx="330" formatCode="0.00">
                  <c:v>111.12764939323942</c:v>
                </c:pt>
                <c:pt idx="331" formatCode="0.00">
                  <c:v>111.10692087959757</c:v>
                </c:pt>
                <c:pt idx="332" formatCode="0.00">
                  <c:v>110.84721412915971</c:v>
                </c:pt>
                <c:pt idx="333" formatCode="0.00">
                  <c:v>110.55414611685879</c:v>
                </c:pt>
                <c:pt idx="334" formatCode="0.00">
                  <c:v>110.69851315334843</c:v>
                </c:pt>
                <c:pt idx="335" formatCode="0.00">
                  <c:v>110.58055951969621</c:v>
                </c:pt>
                <c:pt idx="336" formatCode="0.00">
                  <c:v>110.66622051782038</c:v>
                </c:pt>
                <c:pt idx="337" formatCode="0.00">
                  <c:v>110.90562808755178</c:v>
                </c:pt>
                <c:pt idx="338" formatCode="0.00">
                  <c:v>111.1355682696897</c:v>
                </c:pt>
                <c:pt idx="339" formatCode="0.00">
                  <c:v>111.23599033924306</c:v>
                </c:pt>
                <c:pt idx="340" formatCode="0.00">
                  <c:v>111.31446744979134</c:v>
                </c:pt>
                <c:pt idx="341" formatCode="0.00">
                  <c:v>111.16832769266836</c:v>
                </c:pt>
                <c:pt idx="342" formatCode="0.00">
                  <c:v>111.13991553146185</c:v>
                </c:pt>
                <c:pt idx="343" formatCode="0.00">
                  <c:v>111.53801881417976</c:v>
                </c:pt>
                <c:pt idx="344" formatCode="0.00">
                  <c:v>111.65154083187693</c:v>
                </c:pt>
                <c:pt idx="345" formatCode="0.00">
                  <c:v>111.78758456217436</c:v>
                </c:pt>
                <c:pt idx="346" formatCode="0.00">
                  <c:v>111.89829079434823</c:v>
                </c:pt>
                <c:pt idx="347" formatCode="0.00">
                  <c:v>112.16512024250554</c:v>
                </c:pt>
                <c:pt idx="348" formatCode="0.00">
                  <c:v>112.32463260036215</c:v>
                </c:pt>
                <c:pt idx="349" formatCode="0.00">
                  <c:v>112.37752473366099</c:v>
                </c:pt>
                <c:pt idx="350" formatCode="0.00">
                  <c:v>112.67680809235995</c:v>
                </c:pt>
                <c:pt idx="351" formatCode="0.00">
                  <c:v>112.955207321659</c:v>
                </c:pt>
                <c:pt idx="352" formatCode="0.00">
                  <c:v>112.97566376721528</c:v>
                </c:pt>
                <c:pt idx="353" formatCode="0.00">
                  <c:v>113.33702912271858</c:v>
                </c:pt>
                <c:pt idx="354" formatCode="0.00">
                  <c:v>113.60588349198348</c:v>
                </c:pt>
                <c:pt idx="355" formatCode="0.00">
                  <c:v>113.886275540366</c:v>
                </c:pt>
                <c:pt idx="356" formatCode="0.00">
                  <c:v>113.88567786985494</c:v>
                </c:pt>
                <c:pt idx="357" formatCode="0.00">
                  <c:v>114.11370854891638</c:v>
                </c:pt>
                <c:pt idx="358" formatCode="0.00">
                  <c:v>114.00478392521006</c:v>
                </c:pt>
                <c:pt idx="359" formatCode="0.00">
                  <c:v>113.84813783709481</c:v>
                </c:pt>
                <c:pt idx="360" formatCode="0.00">
                  <c:v>114.31688661451435</c:v>
                </c:pt>
                <c:pt idx="361" formatCode="0.00">
                  <c:v>114.54480217503679</c:v>
                </c:pt>
                <c:pt idx="362" formatCode="0.00">
                  <c:v>114.91005911074757</c:v>
                </c:pt>
                <c:pt idx="363" formatCode="0.00">
                  <c:v>115.04052967162875</c:v>
                </c:pt>
                <c:pt idx="364" formatCode="0.00">
                  <c:v>115.11952684575935</c:v>
                </c:pt>
                <c:pt idx="365" formatCode="0.00">
                  <c:v>115.23100047949656</c:v>
                </c:pt>
                <c:pt idx="366" formatCode="0.00">
                  <c:v>115.4299528147826</c:v>
                </c:pt>
                <c:pt idx="367" formatCode="0.00">
                  <c:v>115.71567159432711</c:v>
                </c:pt>
                <c:pt idx="368" formatCode="0.00">
                  <c:v>115.91227429962929</c:v>
                </c:pt>
                <c:pt idx="369" formatCode="0.00">
                  <c:v>116.13777198537889</c:v>
                </c:pt>
                <c:pt idx="370" formatCode="0.00">
                  <c:v>116.35988893915233</c:v>
                </c:pt>
                <c:pt idx="371" formatCode="0.00">
                  <c:v>116.52180427828067</c:v>
                </c:pt>
                <c:pt idx="372" formatCode="0.00">
                  <c:v>116.66258482320632</c:v>
                </c:pt>
                <c:pt idx="373" formatCode="0.00">
                  <c:v>116.79662436385333</c:v>
                </c:pt>
                <c:pt idx="374" formatCode="0.00">
                  <c:v>116.98170775777206</c:v>
                </c:pt>
                <c:pt idx="375" formatCode="0.00">
                  <c:v>117.27297368560329</c:v>
                </c:pt>
                <c:pt idx="376" formatCode="0.00">
                  <c:v>117.51364285840297</c:v>
                </c:pt>
                <c:pt idx="377" formatCode="0.00">
                  <c:v>117.63043877665031</c:v>
                </c:pt>
                <c:pt idx="378" formatCode="0.00">
                  <c:v>117.46753984554076</c:v>
                </c:pt>
                <c:pt idx="379" formatCode="0.00">
                  <c:v>117.39253605072736</c:v>
                </c:pt>
                <c:pt idx="380" formatCode="0.00">
                  <c:v>117.56562785541999</c:v>
                </c:pt>
                <c:pt idx="381" formatCode="0.00">
                  <c:v>117.90223472633237</c:v>
                </c:pt>
                <c:pt idx="382" formatCode="0.00">
                  <c:v>118.15345046668168</c:v>
                </c:pt>
                <c:pt idx="383" formatCode="0.00">
                  <c:v>118.56740756509295</c:v>
                </c:pt>
                <c:pt idx="384" formatCode="0.00">
                  <c:v>119.08479732079839</c:v>
                </c:pt>
                <c:pt idx="385" formatCode="0.00">
                  <c:v>119.2843404331033</c:v>
                </c:pt>
                <c:pt idx="386" formatCode="0.00">
                  <c:v>119.38392705852202</c:v>
                </c:pt>
                <c:pt idx="387" formatCode="0.00">
                  <c:v>119.49117210056754</c:v>
                </c:pt>
                <c:pt idx="388" formatCode="0.00">
                  <c:v>119.91963190051348</c:v>
                </c:pt>
                <c:pt idx="389" formatCode="0.00">
                  <c:v>120.38823838617886</c:v>
                </c:pt>
                <c:pt idx="390" formatCode="0.00">
                  <c:v>120.51507282559039</c:v>
                </c:pt>
                <c:pt idx="391" formatCode="0.00">
                  <c:v>120.62411350886751</c:v>
                </c:pt>
                <c:pt idx="392" formatCode="0.00">
                  <c:v>120.77038841278488</c:v>
                </c:pt>
                <c:pt idx="393" formatCode="0.00">
                  <c:v>120.89320856394824</c:v>
                </c:pt>
                <c:pt idx="394" formatCode="0.00">
                  <c:v>121.05956965309602</c:v>
                </c:pt>
                <c:pt idx="395" formatCode="0.00">
                  <c:v>121.46437254327736</c:v>
                </c:pt>
                <c:pt idx="396" formatCode="0.00">
                  <c:v>120.94109896772713</c:v>
                </c:pt>
                <c:pt idx="397" formatCode="0.00">
                  <c:v>119.28289906603884</c:v>
                </c:pt>
                <c:pt idx="398" formatCode="0.00">
                  <c:v>117.36643248832085</c:v>
                </c:pt>
                <c:pt idx="399" formatCode="0.00">
                  <c:v>116.04201034657601</c:v>
                </c:pt>
                <c:pt idx="400" formatCode="0.00">
                  <c:v>114.81134269452114</c:v>
                </c:pt>
                <c:pt idx="401" formatCode="0.00">
                  <c:v>113.70454815218581</c:v>
                </c:pt>
                <c:pt idx="402" formatCode="0.00">
                  <c:v>112.84697213769192</c:v>
                </c:pt>
                <c:pt idx="403" formatCode="0.00">
                  <c:v>111.91202241029269</c:v>
                </c:pt>
                <c:pt idx="404" formatCode="0.00">
                  <c:v>111.21659170455054</c:v>
                </c:pt>
                <c:pt idx="405" formatCode="0.00">
                  <c:v>110.71786868506953</c:v>
                </c:pt>
                <c:pt idx="406" formatCode="0.00">
                  <c:v>110.72854785792005</c:v>
                </c:pt>
                <c:pt idx="407" formatCode="0.00">
                  <c:v>110.75440044288004</c:v>
                </c:pt>
                <c:pt idx="408" formatCode="0.00">
                  <c:v>110.83588611498669</c:v>
                </c:pt>
                <c:pt idx="409" formatCode="0.00">
                  <c:v>110.74199219927368</c:v>
                </c:pt>
                <c:pt idx="410" formatCode="0.00">
                  <c:v>110.6027548469619</c:v>
                </c:pt>
                <c:pt idx="411" formatCode="0.00">
                  <c:v>110.39963533772743</c:v>
                </c:pt>
                <c:pt idx="412" formatCode="0.00">
                  <c:v>110.50538435318197</c:v>
                </c:pt>
                <c:pt idx="413" formatCode="0.00">
                  <c:v>110.63725251002178</c:v>
                </c:pt>
                <c:pt idx="414" formatCode="0.00">
                  <c:v>110.91751417573398</c:v>
                </c:pt>
                <c:pt idx="415" formatCode="0.00">
                  <c:v>111.15298901614027</c:v>
                </c:pt>
                <c:pt idx="416" formatCode="0.00">
                  <c:v>111.35365672888881</c:v>
                </c:pt>
                <c:pt idx="417" formatCode="0.00">
                  <c:v>111.77045132613749</c:v>
                </c:pt>
                <c:pt idx="418" formatCode="0.00">
                  <c:v>111.72755119983869</c:v>
                </c:pt>
                <c:pt idx="419" formatCode="0.00">
                  <c:v>111.51826060937786</c:v>
                </c:pt>
                <c:pt idx="420" formatCode="0.00">
                  <c:v>111.26414055134187</c:v>
                </c:pt>
                <c:pt idx="421" formatCode="0.00">
                  <c:v>110.95327002264264</c:v>
                </c:pt>
                <c:pt idx="422" formatCode="0.00">
                  <c:v>110.63295859191477</c:v>
                </c:pt>
                <c:pt idx="423" formatCode="0.00">
                  <c:v>110.26220063078003</c:v>
                </c:pt>
                <c:pt idx="424" formatCode="0.00">
                  <c:v>110.11056247546765</c:v>
                </c:pt>
                <c:pt idx="425" formatCode="0.00">
                  <c:v>110.32574700161358</c:v>
                </c:pt>
                <c:pt idx="426" formatCode="0.00">
                  <c:v>110.71281871574563</c:v>
                </c:pt>
                <c:pt idx="427" formatCode="0.00">
                  <c:v>111.32683598091272</c:v>
                </c:pt>
                <c:pt idx="428" formatCode="0.00">
                  <c:v>111.94237541130198</c:v>
                </c:pt>
                <c:pt idx="429" formatCode="0.00">
                  <c:v>112.47643489593989</c:v>
                </c:pt>
                <c:pt idx="430" formatCode="0.00">
                  <c:v>113.34725062013608</c:v>
                </c:pt>
                <c:pt idx="431" formatCode="0.00">
                  <c:v>114.4075124658374</c:v>
                </c:pt>
                <c:pt idx="432" formatCode="0.00">
                  <c:v>115.43822556432907</c:v>
                </c:pt>
                <c:pt idx="433" formatCode="0.00">
                  <c:v>116.36125170105964</c:v>
                </c:pt>
                <c:pt idx="434" formatCode="0.00">
                  <c:v>117.13922772953015</c:v>
                </c:pt>
                <c:pt idx="435" formatCode="0.00">
                  <c:v>117.93549175528918</c:v>
                </c:pt>
                <c:pt idx="436" formatCode="0.00">
                  <c:v>118.68544492145212</c:v>
                </c:pt>
                <c:pt idx="437" formatCode="0.00">
                  <c:v>119.27825969083763</c:v>
                </c:pt>
                <c:pt idx="438" formatCode="0.00">
                  <c:v>120.49080638694834</c:v>
                </c:pt>
                <c:pt idx="439" formatCode="0.00">
                  <c:v>121.65358673104849</c:v>
                </c:pt>
                <c:pt idx="440" formatCode="0.00">
                  <c:v>122.57800704237721</c:v>
                </c:pt>
                <c:pt idx="441" formatCode="0.00">
                  <c:v>123.79248256215081</c:v>
                </c:pt>
                <c:pt idx="442" formatCode="0.00">
                  <c:v>124.78557946099359</c:v>
                </c:pt>
                <c:pt idx="443" formatCode="0.00">
                  <c:v>125.86314332185134</c:v>
                </c:pt>
                <c:pt idx="444" formatCode="0.00">
                  <c:v>127.02093919596074</c:v>
                </c:pt>
                <c:pt idx="445" formatCode="0.00">
                  <c:v>128.05894498682161</c:v>
                </c:pt>
                <c:pt idx="446" formatCode="0.00">
                  <c:v>129.21618832141004</c:v>
                </c:pt>
                <c:pt idx="447" formatCode="0.00">
                  <c:v>130.37369419556146</c:v>
                </c:pt>
                <c:pt idx="448" formatCode="0.00">
                  <c:v>131.43810427217466</c:v>
                </c:pt>
                <c:pt idx="449" formatCode="0.00">
                  <c:v>132.52495148434849</c:v>
                </c:pt>
                <c:pt idx="450" formatCode="0.00">
                  <c:v>133.73114658107721</c:v>
                </c:pt>
                <c:pt idx="451" formatCode="0.00">
                  <c:v>134.80532309716509</c:v>
                </c:pt>
                <c:pt idx="452" formatCode="0.00">
                  <c:v>135.75338756410176</c:v>
                </c:pt>
                <c:pt idx="453" formatCode="0.00">
                  <c:v>136.5330649389492</c:v>
                </c:pt>
                <c:pt idx="454" formatCode="0.00">
                  <c:v>137.20039208762068</c:v>
                </c:pt>
                <c:pt idx="455" formatCode="0.00">
                  <c:v>138.06606903165681</c:v>
                </c:pt>
                <c:pt idx="456" formatCode="0.00">
                  <c:v>138.54453864768948</c:v>
                </c:pt>
                <c:pt idx="457" formatCode="0.00">
                  <c:v>139.14410639552858</c:v>
                </c:pt>
                <c:pt idx="458" formatCode="0.00">
                  <c:v>139.79895340547824</c:v>
                </c:pt>
                <c:pt idx="459" formatCode="0.00">
                  <c:v>140.37619593828984</c:v>
                </c:pt>
                <c:pt idx="460" formatCode="0.00">
                  <c:v>140.65084394416698</c:v>
                </c:pt>
                <c:pt idx="461" formatCode="0.00">
                  <c:v>140.68409690186536</c:v>
                </c:pt>
                <c:pt idx="462" formatCode="0.00">
                  <c:v>140.56465910168771</c:v>
                </c:pt>
                <c:pt idx="463" formatCode="0.00">
                  <c:v>141.39373918724127</c:v>
                </c:pt>
                <c:pt idx="464" formatCode="0.00">
                  <c:v>143.51528783607543</c:v>
                </c:pt>
                <c:pt idx="465" formatCode="0.00">
                  <c:v>145.06811756597301</c:v>
                </c:pt>
                <c:pt idx="466" formatCode="0.00">
                  <c:v>146.68067779778511</c:v>
                </c:pt>
                <c:pt idx="467" formatCode="0.00">
                  <c:v>148.59204181704368</c:v>
                </c:pt>
                <c:pt idx="468" formatCode="0.00">
                  <c:v>150.03565688208715</c:v>
                </c:pt>
                <c:pt idx="469" formatCode="0.00">
                  <c:v>151.39797527426933</c:v>
                </c:pt>
                <c:pt idx="470" formatCode="0.00">
                  <c:v>152.6276919148151</c:v>
                </c:pt>
                <c:pt idx="471" formatCode="0.00">
                  <c:v>153.6755307800708</c:v>
                </c:pt>
                <c:pt idx="472" formatCode="0.00">
                  <c:v>154.68833737244501</c:v>
                </c:pt>
                <c:pt idx="473" formatCode="0.00">
                  <c:v>155.97992428935501</c:v>
                </c:pt>
                <c:pt idx="474" formatCode="0.00">
                  <c:v>156.63802673798784</c:v>
                </c:pt>
                <c:pt idx="475" formatCode="0.00">
                  <c:v>157.43630990579851</c:v>
                </c:pt>
                <c:pt idx="476" formatCode="0.00">
                  <c:v>158.40047086715103</c:v>
                </c:pt>
                <c:pt idx="477" formatCode="0.00">
                  <c:v>159.95280697504143</c:v>
                </c:pt>
                <c:pt idx="478" formatCode="0.00">
                  <c:v>161.4468253583708</c:v>
                </c:pt>
                <c:pt idx="479" formatCode="0.00">
                  <c:v>162.62808008614502</c:v>
                </c:pt>
                <c:pt idx="480" formatCode="0.00">
                  <c:v>163.80921531603596</c:v>
                </c:pt>
                <c:pt idx="481" formatCode="0.00">
                  <c:v>164.62167100022302</c:v>
                </c:pt>
                <c:pt idx="482" formatCode="0.00">
                  <c:v>165.41960709543989</c:v>
                </c:pt>
                <c:pt idx="483" formatCode="0.00">
                  <c:v>166.30631118158846</c:v>
                </c:pt>
                <c:pt idx="484" formatCode="0.00">
                  <c:v>167.20380535477051</c:v>
                </c:pt>
                <c:pt idx="485" formatCode="0.00">
                  <c:v>168.21772865431618</c:v>
                </c:pt>
                <c:pt idx="486" formatCode="0.00">
                  <c:v>168.62270687771465</c:v>
                </c:pt>
                <c:pt idx="487" formatCode="0.00">
                  <c:v>169.20244907983707</c:v>
                </c:pt>
                <c:pt idx="488" formatCode="0.00">
                  <c:v>170.09840631032878</c:v>
                </c:pt>
                <c:pt idx="489" formatCode="0.00">
                  <c:v>170.69951047124988</c:v>
                </c:pt>
                <c:pt idx="490" formatCode="0.00">
                  <c:v>171.24527137874989</c:v>
                </c:pt>
                <c:pt idx="491" formatCode="0.00">
                  <c:v>171.90286458077372</c:v>
                </c:pt>
                <c:pt idx="492" formatCode="0.00">
                  <c:v>172.32354414450958</c:v>
                </c:pt>
                <c:pt idx="493" formatCode="0.00">
                  <c:v>171.85844470217532</c:v>
                </c:pt>
                <c:pt idx="494" formatCode="0.00">
                  <c:v>171.64621187339674</c:v>
                </c:pt>
                <c:pt idx="495" formatCode="0.00">
                  <c:v>171.58752502831135</c:v>
                </c:pt>
                <c:pt idx="496" formatCode="0.00">
                  <c:v>171.59157026371025</c:v>
                </c:pt>
                <c:pt idx="497" formatCode="0.00">
                  <c:v>171.90189690526165</c:v>
                </c:pt>
                <c:pt idx="498" formatCode="0.00">
                  <c:v>172.13695434285577</c:v>
                </c:pt>
                <c:pt idx="499" formatCode="0.00">
                  <c:v>171.96010154829807</c:v>
                </c:pt>
                <c:pt idx="500" formatCode="0.00">
                  <c:v>171.44104425798398</c:v>
                </c:pt>
                <c:pt idx="501" formatCode="0.00">
                  <c:v>170.84284956674742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76-4322-95E2-B8EC8BF7D9E0}"/>
            </c:ext>
          </c:extLst>
        </c:ser>
        <c:ser>
          <c:idx val="2"/>
          <c:order val="2"/>
          <c:tx>
            <c:strRef>
              <c:f>'Moving Avgs'!$BA$2</c:f>
              <c:strCache>
                <c:ptCount val="1"/>
                <c:pt idx="0">
                  <c:v>EMA 50d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48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76-4322-95E2-B8EC8BF7D9E0}"/>
              </c:ext>
            </c:extLst>
          </c:dPt>
          <c:cat>
            <c:numRef>
              <c:f>'Moving Avgs'!$AX$3:$AX$504</c:f>
              <c:numCache>
                <c:formatCode>m/d/yyyy</c:formatCode>
                <c:ptCount val="502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'Moving Avgs'!$BA$3:$BA$504</c:f>
              <c:numCache>
                <c:formatCode>General</c:formatCode>
                <c:ptCount val="502"/>
                <c:pt idx="50" formatCode="0.00">
                  <c:v>68.635098039215691</c:v>
                </c:pt>
                <c:pt idx="51" formatCode="0.00">
                  <c:v>68.160388312187635</c:v>
                </c:pt>
                <c:pt idx="52" formatCode="0.00">
                  <c:v>67.715275045043029</c:v>
                </c:pt>
                <c:pt idx="53" formatCode="0.00">
                  <c:v>67.440558376609971</c:v>
                </c:pt>
                <c:pt idx="54" formatCode="0.00">
                  <c:v>67.10681098929193</c:v>
                </c:pt>
                <c:pt idx="55" formatCode="0.00">
                  <c:v>66.737916440692246</c:v>
                </c:pt>
                <c:pt idx="56" formatCode="0.00">
                  <c:v>66.377213835174899</c:v>
                </c:pt>
                <c:pt idx="57" formatCode="0.00">
                  <c:v>66.08595054752098</c:v>
                </c:pt>
                <c:pt idx="58" formatCode="0.00">
                  <c:v>65.81199170252016</c:v>
                </c:pt>
                <c:pt idx="59" formatCode="0.00">
                  <c:v>65.609952812225259</c:v>
                </c:pt>
                <c:pt idx="60" formatCode="0.00">
                  <c:v>65.44681740782427</c:v>
                </c:pt>
                <c:pt idx="61" formatCode="0.00">
                  <c:v>65.357138293791948</c:v>
                </c:pt>
                <c:pt idx="62" formatCode="0.00">
                  <c:v>65.241172086192265</c:v>
                </c:pt>
                <c:pt idx="63" formatCode="0.00">
                  <c:v>65.119557494576881</c:v>
                </c:pt>
                <c:pt idx="64" formatCode="0.00">
                  <c:v>64.97369249478956</c:v>
                </c:pt>
                <c:pt idx="65" formatCode="0.00">
                  <c:v>64.81276337734684</c:v>
                </c:pt>
                <c:pt idx="66" formatCode="0.00">
                  <c:v>64.696576578235195</c:v>
                </c:pt>
                <c:pt idx="67" formatCode="0.00">
                  <c:v>64.635142202618127</c:v>
                </c:pt>
                <c:pt idx="68" formatCode="0.00">
                  <c:v>64.554548390750753</c:v>
                </c:pt>
                <c:pt idx="69" formatCode="0.00">
                  <c:v>64.564173944054644</c:v>
                </c:pt>
                <c:pt idx="70" formatCode="0.00">
                  <c:v>64.581657318797596</c:v>
                </c:pt>
                <c:pt idx="71" formatCode="0.00">
                  <c:v>64.607866835707497</c:v>
                </c:pt>
                <c:pt idx="72" formatCode="0.00">
                  <c:v>64.636577940189568</c:v>
                </c:pt>
                <c:pt idx="73" formatCode="0.00">
                  <c:v>64.682202334691937</c:v>
                </c:pt>
                <c:pt idx="74" formatCode="0.00">
                  <c:v>64.666821850978522</c:v>
                </c:pt>
                <c:pt idx="75" formatCode="0.00">
                  <c:v>64.622632758783283</c:v>
                </c:pt>
                <c:pt idx="76" formatCode="0.00">
                  <c:v>64.570764807458445</c:v>
                </c:pt>
                <c:pt idx="77" formatCode="0.00">
                  <c:v>64.455440697362036</c:v>
                </c:pt>
                <c:pt idx="78" formatCode="0.00">
                  <c:v>64.334835179818427</c:v>
                </c:pt>
                <c:pt idx="79" formatCode="0.00">
                  <c:v>64.270331839433396</c:v>
                </c:pt>
                <c:pt idx="80" formatCode="0.00">
                  <c:v>64.235809022200712</c:v>
                </c:pt>
                <c:pt idx="81" formatCode="0.00">
                  <c:v>64.215581217408527</c:v>
                </c:pt>
                <c:pt idx="82" formatCode="0.00">
                  <c:v>64.099676071627798</c:v>
                </c:pt>
                <c:pt idx="83" formatCode="0.00">
                  <c:v>63.975375049211024</c:v>
                </c:pt>
                <c:pt idx="84" formatCode="0.00">
                  <c:v>63.742615243359609</c:v>
                </c:pt>
                <c:pt idx="85" formatCode="0.00">
                  <c:v>63.616630331855312</c:v>
                </c:pt>
                <c:pt idx="86" formatCode="0.00">
                  <c:v>63.546566397272748</c:v>
                </c:pt>
                <c:pt idx="87" formatCode="0.00">
                  <c:v>63.496112813065977</c:v>
                </c:pt>
                <c:pt idx="88" formatCode="0.00">
                  <c:v>63.5017554478477</c:v>
                </c:pt>
                <c:pt idx="89" formatCode="0.00">
                  <c:v>63.510314057736025</c:v>
                </c:pt>
                <c:pt idx="90" formatCode="0.00">
                  <c:v>63.471086055471872</c:v>
                </c:pt>
                <c:pt idx="91" formatCode="0.00">
                  <c:v>63.459670916041603</c:v>
                </c:pt>
                <c:pt idx="92" formatCode="0.00">
                  <c:v>63.403997546785071</c:v>
                </c:pt>
                <c:pt idx="93" formatCode="0.00">
                  <c:v>63.404625093969969</c:v>
                </c:pt>
                <c:pt idx="94" formatCode="0.00">
                  <c:v>63.417777051069187</c:v>
                </c:pt>
                <c:pt idx="95" formatCode="0.00">
                  <c:v>63.434726970635097</c:v>
                </c:pt>
                <c:pt idx="96" formatCode="0.00">
                  <c:v>63.535325912963131</c:v>
                </c:pt>
                <c:pt idx="97" formatCode="0.00">
                  <c:v>63.56609744578811</c:v>
                </c:pt>
                <c:pt idx="98" formatCode="0.00">
                  <c:v>63.542721075365044</c:v>
                </c:pt>
                <c:pt idx="99" formatCode="0.00">
                  <c:v>63.569673190056612</c:v>
                </c:pt>
                <c:pt idx="100" formatCode="0.00">
                  <c:v>63.642235025740668</c:v>
                </c:pt>
                <c:pt idx="101" formatCode="0.00">
                  <c:v>63.765284632574364</c:v>
                </c:pt>
                <c:pt idx="102" formatCode="0.00">
                  <c:v>63.886253862669491</c:v>
                </c:pt>
                <c:pt idx="103" formatCode="0.00">
                  <c:v>64.047577240604028</c:v>
                </c:pt>
                <c:pt idx="104" formatCode="0.00">
                  <c:v>64.269240878227393</c:v>
                </c:pt>
                <c:pt idx="105" formatCode="0.00">
                  <c:v>64.513584373198867</c:v>
                </c:pt>
                <c:pt idx="106" formatCode="0.00">
                  <c:v>64.765208515426366</c:v>
                </c:pt>
                <c:pt idx="107" formatCode="0.00">
                  <c:v>65.032455240311606</c:v>
                </c:pt>
                <c:pt idx="108" formatCode="0.00">
                  <c:v>65.33510405441703</c:v>
                </c:pt>
                <c:pt idx="109" formatCode="0.00">
                  <c:v>65.634903895420294</c:v>
                </c:pt>
                <c:pt idx="110" formatCode="0.00">
                  <c:v>65.948829232854791</c:v>
                </c:pt>
                <c:pt idx="111" formatCode="0.00">
                  <c:v>66.34338494921343</c:v>
                </c:pt>
                <c:pt idx="112" formatCode="0.00">
                  <c:v>66.727958088459971</c:v>
                </c:pt>
                <c:pt idx="113" formatCode="0.00">
                  <c:v>67.146077379108604</c:v>
                </c:pt>
                <c:pt idx="114" formatCode="0.00">
                  <c:v>67.53564297208473</c:v>
                </c:pt>
                <c:pt idx="115" formatCode="0.00">
                  <c:v>67.883264816316711</c:v>
                </c:pt>
                <c:pt idx="116" formatCode="0.00">
                  <c:v>68.217646588225861</c:v>
                </c:pt>
                <c:pt idx="117" formatCode="0.00">
                  <c:v>68.47852319260916</c:v>
                </c:pt>
                <c:pt idx="118" formatCode="0.00">
                  <c:v>68.655836008585268</c:v>
                </c:pt>
                <c:pt idx="119" formatCode="0.00">
                  <c:v>68.85246989060154</c:v>
                </c:pt>
                <c:pt idx="120" formatCode="0.00">
                  <c:v>69.084137738028943</c:v>
                </c:pt>
                <c:pt idx="121" formatCode="0.00">
                  <c:v>69.321622532616047</c:v>
                </c:pt>
                <c:pt idx="122" formatCode="0.00">
                  <c:v>69.576068707807579</c:v>
                </c:pt>
                <c:pt idx="123" formatCode="0.00">
                  <c:v>69.859752287893556</c:v>
                </c:pt>
                <c:pt idx="124" formatCode="0.00">
                  <c:v>70.142507100133017</c:v>
                </c:pt>
                <c:pt idx="125" formatCode="0.00">
                  <c:v>70.373389174637609</c:v>
                </c:pt>
                <c:pt idx="126" formatCode="0.00">
                  <c:v>70.535609207004768</c:v>
                </c:pt>
                <c:pt idx="127" formatCode="0.00">
                  <c:v>70.750291198886941</c:v>
                </c:pt>
                <c:pt idx="128" formatCode="0.00">
                  <c:v>70.948318995009018</c:v>
                </c:pt>
                <c:pt idx="129" formatCode="0.00">
                  <c:v>71.223286877557697</c:v>
                </c:pt>
                <c:pt idx="130" formatCode="0.00">
                  <c:v>71.488648176477014</c:v>
                </c:pt>
                <c:pt idx="131" formatCode="0.00">
                  <c:v>71.843995306811252</c:v>
                </c:pt>
                <c:pt idx="132" formatCode="0.00">
                  <c:v>72.175211177132383</c:v>
                </c:pt>
                <c:pt idx="133" formatCode="0.00">
                  <c:v>72.518928385872286</c:v>
                </c:pt>
                <c:pt idx="134" formatCode="0.00">
                  <c:v>72.908774331524356</c:v>
                </c:pt>
                <c:pt idx="135" formatCode="0.00">
                  <c:v>73.260194945974376</c:v>
                </c:pt>
                <c:pt idx="136" formatCode="0.00">
                  <c:v>73.586461810838131</c:v>
                </c:pt>
                <c:pt idx="137" formatCode="0.00">
                  <c:v>73.868953504530765</c:v>
                </c:pt>
                <c:pt idx="138" formatCode="0.00">
                  <c:v>74.142327876902115</c:v>
                </c:pt>
                <c:pt idx="139" formatCode="0.00">
                  <c:v>74.417530705258898</c:v>
                </c:pt>
                <c:pt idx="140" formatCode="0.00">
                  <c:v>74.692921657993836</c:v>
                </c:pt>
                <c:pt idx="141" formatCode="0.00">
                  <c:v>74.928885514543111</c:v>
                </c:pt>
                <c:pt idx="142" formatCode="0.00">
                  <c:v>75.198733141423773</c:v>
                </c:pt>
                <c:pt idx="143" formatCode="0.00">
                  <c:v>75.454076939799307</c:v>
                </c:pt>
                <c:pt idx="144" formatCode="0.00">
                  <c:v>75.709211177454236</c:v>
                </c:pt>
                <c:pt idx="145" formatCode="0.00">
                  <c:v>75.929634268534457</c:v>
                </c:pt>
                <c:pt idx="146" formatCode="0.00">
                  <c:v>76.321805473689977</c:v>
                </c:pt>
                <c:pt idx="147" formatCode="0.00">
                  <c:v>76.70683271001586</c:v>
                </c:pt>
                <c:pt idx="148" formatCode="0.00">
                  <c:v>77.081858878250529</c:v>
                </c:pt>
                <c:pt idx="149" formatCode="0.00">
                  <c:v>77.293550686946588</c:v>
                </c:pt>
                <c:pt idx="150" formatCode="0.00">
                  <c:v>77.466352620791824</c:v>
                </c:pt>
                <c:pt idx="151" formatCode="0.00">
                  <c:v>77.628456439584312</c:v>
                </c:pt>
                <c:pt idx="152" formatCode="0.00">
                  <c:v>77.776752265482969</c:v>
                </c:pt>
                <c:pt idx="153" formatCode="0.00">
                  <c:v>77.940801196248344</c:v>
                </c:pt>
                <c:pt idx="154" formatCode="0.00">
                  <c:v>78.041946247375861</c:v>
                </c:pt>
                <c:pt idx="155" formatCode="0.00">
                  <c:v>78.128928747478767</c:v>
                </c:pt>
                <c:pt idx="156" formatCode="0.00">
                  <c:v>78.170931541695296</c:v>
                </c:pt>
                <c:pt idx="157" formatCode="0.00">
                  <c:v>78.288149912609214</c:v>
                </c:pt>
                <c:pt idx="158" formatCode="0.00">
                  <c:v>78.416065602310823</c:v>
                </c:pt>
                <c:pt idx="159" formatCode="0.00">
                  <c:v>78.538180676730008</c:v>
                </c:pt>
                <c:pt idx="160" formatCode="0.00">
                  <c:v>78.715506924701373</c:v>
                </c:pt>
                <c:pt idx="161" formatCode="0.00">
                  <c:v>78.864702731575832</c:v>
                </c:pt>
                <c:pt idx="162" formatCode="0.00">
                  <c:v>79.032753604847372</c:v>
                </c:pt>
                <c:pt idx="163" formatCode="0.00">
                  <c:v>79.21342993406904</c:v>
                </c:pt>
                <c:pt idx="164" formatCode="0.00">
                  <c:v>79.438785622929075</c:v>
                </c:pt>
                <c:pt idx="165" formatCode="0.00">
                  <c:v>79.660794029873045</c:v>
                </c:pt>
                <c:pt idx="166" formatCode="0.00">
                  <c:v>79.961939362034883</c:v>
                </c:pt>
                <c:pt idx="167" formatCode="0.00">
                  <c:v>80.215980955680578</c:v>
                </c:pt>
                <c:pt idx="168" formatCode="0.00">
                  <c:v>80.551432682908796</c:v>
                </c:pt>
                <c:pt idx="169" formatCode="0.00">
                  <c:v>80.806670616912385</c:v>
                </c:pt>
                <c:pt idx="170" formatCode="0.00">
                  <c:v>81.054252161347193</c:v>
                </c:pt>
                <c:pt idx="171" formatCode="0.00">
                  <c:v>81.321144233451236</c:v>
                </c:pt>
                <c:pt idx="172" formatCode="0.00">
                  <c:v>81.606589557629619</c:v>
                </c:pt>
                <c:pt idx="173" formatCode="0.00">
                  <c:v>81.94201741811473</c:v>
                </c:pt>
                <c:pt idx="174" formatCode="0.00">
                  <c:v>82.281546146816112</c:v>
                </c:pt>
                <c:pt idx="175" formatCode="0.00">
                  <c:v>82.630112964588037</c:v>
                </c:pt>
                <c:pt idx="176" formatCode="0.00">
                  <c:v>82.988932064015955</c:v>
                </c:pt>
                <c:pt idx="177" formatCode="0.00">
                  <c:v>83.344660218368276</c:v>
                </c:pt>
                <c:pt idx="178" formatCode="0.00">
                  <c:v>83.670751974510694</c:v>
                </c:pt>
                <c:pt idx="179" formatCode="0.00">
                  <c:v>83.998173465706358</c:v>
                </c:pt>
                <c:pt idx="180" formatCode="0.00">
                  <c:v>84.249617643521802</c:v>
                </c:pt>
                <c:pt idx="181" formatCode="0.00">
                  <c:v>84.50688753985429</c:v>
                </c:pt>
                <c:pt idx="182" formatCode="0.00">
                  <c:v>84.819558616722745</c:v>
                </c:pt>
                <c:pt idx="183" formatCode="0.00">
                  <c:v>85.018007298419903</c:v>
                </c:pt>
                <c:pt idx="184" formatCode="0.00">
                  <c:v>85.195732502403445</c:v>
                </c:pt>
                <c:pt idx="185" formatCode="0.00">
                  <c:v>85.427272404269985</c:v>
                </c:pt>
                <c:pt idx="186" formatCode="0.00">
                  <c:v>85.597183290377046</c:v>
                </c:pt>
                <c:pt idx="187" formatCode="0.00">
                  <c:v>85.754156494675996</c:v>
                </c:pt>
                <c:pt idx="188" formatCode="0.00">
                  <c:v>85.785758200767134</c:v>
                </c:pt>
                <c:pt idx="189" formatCode="0.00">
                  <c:v>85.871414741913526</c:v>
                </c:pt>
                <c:pt idx="190" formatCode="0.00">
                  <c:v>85.977633771642402</c:v>
                </c:pt>
                <c:pt idx="191" formatCode="0.00">
                  <c:v>86.157726564911329</c:v>
                </c:pt>
                <c:pt idx="192" formatCode="0.00">
                  <c:v>86.276247091777563</c:v>
                </c:pt>
                <c:pt idx="193" formatCode="0.00">
                  <c:v>86.41404132347256</c:v>
                </c:pt>
                <c:pt idx="194" formatCode="0.00">
                  <c:v>86.526824016669721</c:v>
                </c:pt>
                <c:pt idx="195" formatCode="0.00">
                  <c:v>86.58263483954542</c:v>
                </c:pt>
                <c:pt idx="196" formatCode="0.00">
                  <c:v>86.620962885053444</c:v>
                </c:pt>
                <c:pt idx="197" formatCode="0.00">
                  <c:v>86.645631007208209</c:v>
                </c:pt>
                <c:pt idx="198" formatCode="0.00">
                  <c:v>86.703057242219657</c:v>
                </c:pt>
                <c:pt idx="199" formatCode="0.00">
                  <c:v>86.724505977818893</c:v>
                </c:pt>
                <c:pt idx="200" formatCode="0.00">
                  <c:v>86.593348880649529</c:v>
                </c:pt>
                <c:pt idx="201" formatCode="0.00">
                  <c:v>86.427335199055435</c:v>
                </c:pt>
                <c:pt idx="202" formatCode="0.00">
                  <c:v>86.28587107360228</c:v>
                </c:pt>
                <c:pt idx="203" formatCode="0.00">
                  <c:v>86.196229070715916</c:v>
                </c:pt>
                <c:pt idx="204" formatCode="0.00">
                  <c:v>86.00814165617804</c:v>
                </c:pt>
                <c:pt idx="205" formatCode="0.00">
                  <c:v>85.812528257896545</c:v>
                </c:pt>
                <c:pt idx="206" formatCode="0.00">
                  <c:v>85.598311463469244</c:v>
                </c:pt>
                <c:pt idx="207" formatCode="0.00">
                  <c:v>85.385044347254762</c:v>
                </c:pt>
                <c:pt idx="208" formatCode="0.00">
                  <c:v>85.073473980695752</c:v>
                </c:pt>
                <c:pt idx="209" formatCode="0.00">
                  <c:v>85.017651471648861</c:v>
                </c:pt>
                <c:pt idx="210" formatCode="0.00">
                  <c:v>84.982449453152825</c:v>
                </c:pt>
                <c:pt idx="211" formatCode="0.00">
                  <c:v>84.984314180480155</c:v>
                </c:pt>
                <c:pt idx="212" formatCode="0.00">
                  <c:v>84.912380291049573</c:v>
                </c:pt>
                <c:pt idx="213" formatCode="0.00">
                  <c:v>84.89032616198881</c:v>
                </c:pt>
                <c:pt idx="214" formatCode="0.00">
                  <c:v>84.88560748896964</c:v>
                </c:pt>
                <c:pt idx="215" formatCode="0.00">
                  <c:v>84.860681705088467</c:v>
                </c:pt>
                <c:pt idx="216" formatCode="0.00">
                  <c:v>84.864576540183037</c:v>
                </c:pt>
                <c:pt idx="217" formatCode="0.00">
                  <c:v>84.898122558215078</c:v>
                </c:pt>
                <c:pt idx="218" formatCode="0.00">
                  <c:v>85.007215791226258</c:v>
                </c:pt>
                <c:pt idx="219" formatCode="0.00">
                  <c:v>85.084187720982086</c:v>
                </c:pt>
                <c:pt idx="220" formatCode="0.00">
                  <c:v>85.135788202512202</c:v>
                </c:pt>
                <c:pt idx="221" formatCode="0.00">
                  <c:v>85.202620037707803</c:v>
                </c:pt>
                <c:pt idx="222" formatCode="0.00">
                  <c:v>85.324870232307504</c:v>
                </c:pt>
                <c:pt idx="223" formatCode="0.00">
                  <c:v>85.428208654569957</c:v>
                </c:pt>
                <c:pt idx="224" formatCode="0.00">
                  <c:v>85.615337726939757</c:v>
                </c:pt>
                <c:pt idx="225" formatCode="0.00">
                  <c:v>85.831991149412715</c:v>
                </c:pt>
                <c:pt idx="226" formatCode="0.00">
                  <c:v>86.015442476886733</c:v>
                </c:pt>
                <c:pt idx="227" formatCode="0.00">
                  <c:v>86.196405517008813</c:v>
                </c:pt>
                <c:pt idx="228" formatCode="0.00">
                  <c:v>86.434585692812391</c:v>
                </c:pt>
                <c:pt idx="229" formatCode="0.00">
                  <c:v>86.652837234270734</c:v>
                </c:pt>
                <c:pt idx="230" formatCode="0.00">
                  <c:v>86.889980872142473</c:v>
                </c:pt>
                <c:pt idx="231" formatCode="0.00">
                  <c:v>87.00645221048984</c:v>
                </c:pt>
                <c:pt idx="232" formatCode="0.00">
                  <c:v>87.152473692431428</c:v>
                </c:pt>
                <c:pt idx="233" formatCode="0.00">
                  <c:v>87.286494331943913</c:v>
                </c:pt>
                <c:pt idx="234" formatCode="0.00">
                  <c:v>87.424278867946114</c:v>
                </c:pt>
                <c:pt idx="235" formatCode="0.00">
                  <c:v>87.607248324105086</c:v>
                </c:pt>
                <c:pt idx="236" formatCode="0.00">
                  <c:v>87.777160154532339</c:v>
                </c:pt>
                <c:pt idx="237" formatCode="0.00">
                  <c:v>87.990997011217345</c:v>
                </c:pt>
                <c:pt idx="238" formatCode="0.00">
                  <c:v>88.1584088931304</c:v>
                </c:pt>
                <c:pt idx="239" formatCode="0.00">
                  <c:v>88.35337325026255</c:v>
                </c:pt>
                <c:pt idx="240" formatCode="0.00">
                  <c:v>88.593633122801279</c:v>
                </c:pt>
                <c:pt idx="241" formatCode="0.00">
                  <c:v>88.808784765044365</c:v>
                </c:pt>
                <c:pt idx="242" formatCode="0.00">
                  <c:v>89.042165754650469</c:v>
                </c:pt>
                <c:pt idx="243" formatCode="0.00">
                  <c:v>89.145218077997512</c:v>
                </c:pt>
                <c:pt idx="244" formatCode="0.00">
                  <c:v>89.249327172977999</c:v>
                </c:pt>
                <c:pt idx="245" formatCode="0.00">
                  <c:v>89.340726107371026</c:v>
                </c:pt>
                <c:pt idx="246" formatCode="0.00">
                  <c:v>89.468148612964313</c:v>
                </c:pt>
                <c:pt idx="247" formatCode="0.00">
                  <c:v>89.612927098730424</c:v>
                </c:pt>
                <c:pt idx="248" formatCode="0.00">
                  <c:v>89.795557408584145</c:v>
                </c:pt>
                <c:pt idx="249" formatCode="0.00">
                  <c:v>89.928672804325942</c:v>
                </c:pt>
                <c:pt idx="250" formatCode="0.00">
                  <c:v>89.983626811999429</c:v>
                </c:pt>
                <c:pt idx="251" formatCode="0.00">
                  <c:v>90.069366937019055</c:v>
                </c:pt>
                <c:pt idx="252" formatCode="0.00">
                  <c:v>90.254881959096735</c:v>
                </c:pt>
                <c:pt idx="253" formatCode="0.00">
                  <c:v>90.4382199214851</c:v>
                </c:pt>
                <c:pt idx="254" formatCode="0.00">
                  <c:v>90.667701493191572</c:v>
                </c:pt>
                <c:pt idx="255" formatCode="0.00">
                  <c:v>90.863477905223277</c:v>
                </c:pt>
                <c:pt idx="256" formatCode="0.00">
                  <c:v>91.093145438351783</c:v>
                </c:pt>
                <c:pt idx="257" formatCode="0.00">
                  <c:v>91.259688754494846</c:v>
                </c:pt>
                <c:pt idx="258" formatCode="0.00">
                  <c:v>91.422446058240141</c:v>
                </c:pt>
                <c:pt idx="259" formatCode="0.00">
                  <c:v>91.580781506936617</c:v>
                </c:pt>
                <c:pt idx="260" formatCode="0.00">
                  <c:v>91.756437134115572</c:v>
                </c:pt>
                <c:pt idx="261" formatCode="0.00">
                  <c:v>91.945596462189471</c:v>
                </c:pt>
                <c:pt idx="262" formatCode="0.00">
                  <c:v>92.219886797005572</c:v>
                </c:pt>
                <c:pt idx="263" formatCode="0.00">
                  <c:v>92.424989275554381</c:v>
                </c:pt>
                <c:pt idx="264" formatCode="0.00">
                  <c:v>92.538126951022832</c:v>
                </c:pt>
                <c:pt idx="265" formatCode="0.00">
                  <c:v>92.755455305884681</c:v>
                </c:pt>
                <c:pt idx="266" formatCode="0.00">
                  <c:v>93.038770784085287</c:v>
                </c:pt>
                <c:pt idx="267" formatCode="0.00">
                  <c:v>93.323917027846647</c:v>
                </c:pt>
                <c:pt idx="268" formatCode="0.00">
                  <c:v>93.633175183617368</c:v>
                </c:pt>
                <c:pt idx="269" formatCode="0.00">
                  <c:v>93.945599686220618</c:v>
                </c:pt>
                <c:pt idx="270" formatCode="0.00">
                  <c:v>94.198713424015892</c:v>
                </c:pt>
                <c:pt idx="271" formatCode="0.00">
                  <c:v>94.447783485819187</c:v>
                </c:pt>
                <c:pt idx="272" formatCode="0.00">
                  <c:v>94.788262564806672</c:v>
                </c:pt>
                <c:pt idx="273" formatCode="0.00">
                  <c:v>95.110291483833862</c:v>
                </c:pt>
                <c:pt idx="274" formatCode="0.00">
                  <c:v>95.477338876624685</c:v>
                </c:pt>
                <c:pt idx="275" formatCode="0.00">
                  <c:v>95.88607068538451</c:v>
                </c:pt>
                <c:pt idx="276" formatCode="0.00">
                  <c:v>96.337989482036107</c:v>
                </c:pt>
                <c:pt idx="277" formatCode="0.00">
                  <c:v>96.871009502348414</c:v>
                </c:pt>
                <c:pt idx="278" formatCode="0.00">
                  <c:v>97.341950306177893</c:v>
                </c:pt>
                <c:pt idx="279" formatCode="0.00">
                  <c:v>97.833246372602289</c:v>
                </c:pt>
                <c:pt idx="280" formatCode="0.00">
                  <c:v>98.411158279559061</c:v>
                </c:pt>
                <c:pt idx="281" formatCode="0.00">
                  <c:v>99.024446190164582</c:v>
                </c:pt>
                <c:pt idx="282" formatCode="0.00">
                  <c:v>99.561134574864013</c:v>
                </c:pt>
                <c:pt idx="283" formatCode="0.00">
                  <c:v>99.954815571928165</c:v>
                </c:pt>
                <c:pt idx="284" formatCode="0.00">
                  <c:v>100.32050907891137</c:v>
                </c:pt>
                <c:pt idx="285" formatCode="0.00">
                  <c:v>100.75931264444426</c:v>
                </c:pt>
                <c:pt idx="286" formatCode="0.00">
                  <c:v>101.18482979564253</c:v>
                </c:pt>
                <c:pt idx="287" formatCode="0.00">
                  <c:v>101.56503254875459</c:v>
                </c:pt>
                <c:pt idx="288" formatCode="0.00">
                  <c:v>101.92797244880343</c:v>
                </c:pt>
                <c:pt idx="289" formatCode="0.00">
                  <c:v>102.31471862728174</c:v>
                </c:pt>
                <c:pt idx="290" formatCode="0.00">
                  <c:v>102.68669044581972</c:v>
                </c:pt>
                <c:pt idx="291" formatCode="0.00">
                  <c:v>103.01309474206209</c:v>
                </c:pt>
                <c:pt idx="292" formatCode="0.00">
                  <c:v>103.34042436002045</c:v>
                </c:pt>
                <c:pt idx="293" formatCode="0.00">
                  <c:v>103.5784469341373</c:v>
                </c:pt>
                <c:pt idx="294" formatCode="0.00">
                  <c:v>103.78321372103389</c:v>
                </c:pt>
                <c:pt idx="295" formatCode="0.00">
                  <c:v>104.0626955358953</c:v>
                </c:pt>
                <c:pt idx="296" formatCode="0.00">
                  <c:v>104.24651139723274</c:v>
                </c:pt>
                <c:pt idx="297" formatCode="0.00">
                  <c:v>104.42351095028243</c:v>
                </c:pt>
                <c:pt idx="298" formatCode="0.00">
                  <c:v>104.63984385419293</c:v>
                </c:pt>
                <c:pt idx="299" formatCode="0.00">
                  <c:v>104.84926174226381</c:v>
                </c:pt>
                <c:pt idx="300" formatCode="0.00">
                  <c:v>105.05164363472404</c:v>
                </c:pt>
                <c:pt idx="301" formatCode="0.00">
                  <c:v>105.26177525689172</c:v>
                </c:pt>
                <c:pt idx="302" formatCode="0.00">
                  <c:v>105.45856838407245</c:v>
                </c:pt>
                <c:pt idx="303" formatCode="0.00">
                  <c:v>105.66568334940294</c:v>
                </c:pt>
                <c:pt idx="304" formatCode="0.00">
                  <c:v>105.93918596315186</c:v>
                </c:pt>
                <c:pt idx="305" formatCode="0.00">
                  <c:v>106.27608063126354</c:v>
                </c:pt>
                <c:pt idx="306" formatCode="0.00">
                  <c:v>106.52329315552772</c:v>
                </c:pt>
                <c:pt idx="307" formatCode="0.00">
                  <c:v>106.79375224746782</c:v>
                </c:pt>
                <c:pt idx="308" formatCode="0.00">
                  <c:v>107.07203647305732</c:v>
                </c:pt>
                <c:pt idx="309" formatCode="0.00">
                  <c:v>107.32725072901586</c:v>
                </c:pt>
                <c:pt idx="310" formatCode="0.00">
                  <c:v>107.52814285728975</c:v>
                </c:pt>
                <c:pt idx="311" formatCode="0.00">
                  <c:v>107.72194117661172</c:v>
                </c:pt>
                <c:pt idx="312" formatCode="0.00">
                  <c:v>107.83323760105833</c:v>
                </c:pt>
                <c:pt idx="313" formatCode="0.00">
                  <c:v>108.01977730297762</c:v>
                </c:pt>
                <c:pt idx="314" formatCode="0.00">
                  <c:v>108.13978603619418</c:v>
                </c:pt>
                <c:pt idx="315" formatCode="0.00">
                  <c:v>108.39587285830422</c:v>
                </c:pt>
                <c:pt idx="316" formatCode="0.00">
                  <c:v>108.69642686386091</c:v>
                </c:pt>
                <c:pt idx="317" formatCode="0.00">
                  <c:v>108.82088071233696</c:v>
                </c:pt>
                <c:pt idx="318" formatCode="0.00">
                  <c:v>109.03261088048062</c:v>
                </c:pt>
                <c:pt idx="319" formatCode="0.00">
                  <c:v>109.18897908124609</c:v>
                </c:pt>
                <c:pt idx="320" formatCode="0.00">
                  <c:v>109.2258818623737</c:v>
                </c:pt>
                <c:pt idx="321" formatCode="0.00">
                  <c:v>109.16133747561395</c:v>
                </c:pt>
                <c:pt idx="322" formatCode="0.00">
                  <c:v>109.10912816284478</c:v>
                </c:pt>
                <c:pt idx="323" formatCode="0.00">
                  <c:v>109.04563294077245</c:v>
                </c:pt>
                <c:pt idx="324" formatCode="0.00">
                  <c:v>108.97717674701667</c:v>
                </c:pt>
                <c:pt idx="325" formatCode="0.00">
                  <c:v>108.92434628634935</c:v>
                </c:pt>
                <c:pt idx="326" formatCode="0.00">
                  <c:v>108.99005819668859</c:v>
                </c:pt>
                <c:pt idx="327" formatCode="0.00">
                  <c:v>109.17750689485766</c:v>
                </c:pt>
                <c:pt idx="328" formatCode="0.00">
                  <c:v>109.31642819309853</c:v>
                </c:pt>
                <c:pt idx="329" formatCode="0.00">
                  <c:v>109.41696042082016</c:v>
                </c:pt>
                <c:pt idx="330" formatCode="0.00">
                  <c:v>109.52688354157232</c:v>
                </c:pt>
                <c:pt idx="331" formatCode="0.00">
                  <c:v>109.58112340268713</c:v>
                </c:pt>
                <c:pt idx="332" formatCode="0.00">
                  <c:v>109.53402052415038</c:v>
                </c:pt>
                <c:pt idx="333" formatCode="0.00">
                  <c:v>109.4648432486935</c:v>
                </c:pt>
                <c:pt idx="334" formatCode="0.00">
                  <c:v>109.56700625854866</c:v>
                </c:pt>
                <c:pt idx="335" formatCode="0.00">
                  <c:v>109.56280993468401</c:v>
                </c:pt>
                <c:pt idx="336" formatCode="0.00">
                  <c:v>109.63799385881406</c:v>
                </c:pt>
                <c:pt idx="337" formatCode="0.00">
                  <c:v>109.77689606042919</c:v>
                </c:pt>
                <c:pt idx="338" formatCode="0.00">
                  <c:v>109.91584131296138</c:v>
                </c:pt>
                <c:pt idx="339" formatCode="0.00">
                  <c:v>110.00502400657075</c:v>
                </c:pt>
                <c:pt idx="340" formatCode="0.00">
                  <c:v>110.08561130043071</c:v>
                </c:pt>
                <c:pt idx="341" formatCode="0.00">
                  <c:v>110.07362654355109</c:v>
                </c:pt>
                <c:pt idx="342" formatCode="0.00">
                  <c:v>110.10485687517654</c:v>
                </c:pt>
                <c:pt idx="343" formatCode="0.00">
                  <c:v>110.30937229183628</c:v>
                </c:pt>
                <c:pt idx="344" formatCode="0.00">
                  <c:v>110.40429886862702</c:v>
                </c:pt>
                <c:pt idx="345" formatCode="0.00">
                  <c:v>110.50922832475931</c:v>
                </c:pt>
                <c:pt idx="346" formatCode="0.00">
                  <c:v>110.60494486104326</c:v>
                </c:pt>
                <c:pt idx="347" formatCode="0.00">
                  <c:v>110.76553525864942</c:v>
                </c:pt>
                <c:pt idx="348" formatCode="0.00">
                  <c:v>110.88610250340828</c:v>
                </c:pt>
                <c:pt idx="349" formatCode="0.00">
                  <c:v>110.96429456209815</c:v>
                </c:pt>
                <c:pt idx="350" formatCode="0.00">
                  <c:v>111.14294967730999</c:v>
                </c:pt>
                <c:pt idx="351" formatCode="0.00">
                  <c:v>111.31773596447429</c:v>
                </c:pt>
                <c:pt idx="352" formatCode="0.00">
                  <c:v>111.39037376978904</c:v>
                </c:pt>
                <c:pt idx="353" formatCode="0.00">
                  <c:v>111.60133950430712</c:v>
                </c:pt>
                <c:pt idx="354" formatCode="0.00">
                  <c:v>111.78011050413821</c:v>
                </c:pt>
                <c:pt idx="355" formatCode="0.00">
                  <c:v>111.96716499417201</c:v>
                </c:pt>
                <c:pt idx="356" formatCode="0.00">
                  <c:v>112.04217813165546</c:v>
                </c:pt>
                <c:pt idx="357" formatCode="0.00">
                  <c:v>112.20836722453173</c:v>
                </c:pt>
                <c:pt idx="358" formatCode="0.00">
                  <c:v>112.23823517651087</c:v>
                </c:pt>
                <c:pt idx="359" formatCode="0.00">
                  <c:v>112.24301026762809</c:v>
                </c:pt>
                <c:pt idx="360" formatCode="0.00">
                  <c:v>112.49897064928975</c:v>
                </c:pt>
                <c:pt idx="361" formatCode="0.00">
                  <c:v>112.66410905519996</c:v>
                </c:pt>
                <c:pt idx="362" formatCode="0.00">
                  <c:v>112.88826164127055</c:v>
                </c:pt>
                <c:pt idx="363" formatCode="0.00">
                  <c:v>113.0212709886717</c:v>
                </c:pt>
                <c:pt idx="364" formatCode="0.00">
                  <c:v>113.13298585186105</c:v>
                </c:pt>
                <c:pt idx="365" formatCode="0.00">
                  <c:v>113.25679032825866</c:v>
                </c:pt>
                <c:pt idx="366" formatCode="0.00">
                  <c:v>113.41613188401323</c:v>
                </c:pt>
                <c:pt idx="367" formatCode="0.00">
                  <c:v>113.61275416307153</c:v>
                </c:pt>
                <c:pt idx="368" formatCode="0.00">
                  <c:v>113.77617556844127</c:v>
                </c:pt>
                <c:pt idx="369" formatCode="0.00">
                  <c:v>113.95279613438476</c:v>
                </c:pt>
                <c:pt idx="370" formatCode="0.00">
                  <c:v>114.12994138401672</c:v>
                </c:pt>
                <c:pt idx="371" formatCode="0.00">
                  <c:v>114.28406132974155</c:v>
                </c:pt>
                <c:pt idx="372" formatCode="0.00">
                  <c:v>114.42978441484972</c:v>
                </c:pt>
                <c:pt idx="373" formatCode="0.00">
                  <c:v>114.57253796720855</c:v>
                </c:pt>
                <c:pt idx="374" formatCode="0.00">
                  <c:v>114.73596785084743</c:v>
                </c:pt>
                <c:pt idx="375" formatCode="0.00">
                  <c:v>114.94396911159851</c:v>
                </c:pt>
                <c:pt idx="376" formatCode="0.00">
                  <c:v>115.1344016954574</c:v>
                </c:pt>
                <c:pt idx="377" formatCode="0.00">
                  <c:v>115.27579770740024</c:v>
                </c:pt>
                <c:pt idx="378" formatCode="0.00">
                  <c:v>115.30106054240416</c:v>
                </c:pt>
                <c:pt idx="379" formatCode="0.00">
                  <c:v>115.35513659956479</c:v>
                </c:pt>
                <c:pt idx="380" formatCode="0.00">
                  <c:v>115.50630771330735</c:v>
                </c:pt>
                <c:pt idx="381" formatCode="0.00">
                  <c:v>115.72566819513844</c:v>
                </c:pt>
                <c:pt idx="382" formatCode="0.00">
                  <c:v>115.91446552081929</c:v>
                </c:pt>
                <c:pt idx="383" formatCode="0.00">
                  <c:v>116.1727217749048</c:v>
                </c:pt>
                <c:pt idx="384" formatCode="0.00">
                  <c:v>116.47967386216344</c:v>
                </c:pt>
                <c:pt idx="385" formatCode="0.00">
                  <c:v>116.66400037737272</c:v>
                </c:pt>
                <c:pt idx="386" formatCode="0.00">
                  <c:v>116.80776506845615</c:v>
                </c:pt>
                <c:pt idx="387" formatCode="0.00">
                  <c:v>116.95295075204611</c:v>
                </c:pt>
                <c:pt idx="388" formatCode="0.00">
                  <c:v>117.22891346765215</c:v>
                </c:pt>
                <c:pt idx="389" formatCode="0.00">
                  <c:v>117.52738744931284</c:v>
                </c:pt>
                <c:pt idx="390" formatCode="0.00">
                  <c:v>117.69180362777115</c:v>
                </c:pt>
                <c:pt idx="391" formatCode="0.00">
                  <c:v>117.84741917178012</c:v>
                </c:pt>
                <c:pt idx="392" formatCode="0.00">
                  <c:v>118.01653998857306</c:v>
                </c:pt>
                <c:pt idx="393" formatCode="0.00">
                  <c:v>118.1751070478447</c:v>
                </c:pt>
                <c:pt idx="394" formatCode="0.00">
                  <c:v>118.35020088910571</c:v>
                </c:pt>
                <c:pt idx="395" formatCode="0.00">
                  <c:v>118.62313418757216</c:v>
                </c:pt>
                <c:pt idx="396" formatCode="0.00">
                  <c:v>118.51908970962816</c:v>
                </c:pt>
                <c:pt idx="397" formatCode="0.00">
                  <c:v>117.93128227003491</c:v>
                </c:pt>
                <c:pt idx="398" formatCode="0.00">
                  <c:v>117.19515355356296</c:v>
                </c:pt>
                <c:pt idx="399" formatCode="0.00">
                  <c:v>116.65652008087423</c:v>
                </c:pt>
                <c:pt idx="400" formatCode="0.00">
                  <c:v>116.12567615613408</c:v>
                </c:pt>
                <c:pt idx="401" formatCode="0.00">
                  <c:v>115.61839473824647</c:v>
                </c:pt>
                <c:pt idx="402" formatCode="0.00">
                  <c:v>115.19022239557015</c:v>
                </c:pt>
                <c:pt idx="403" formatCode="0.00">
                  <c:v>114.71335092907721</c:v>
                </c:pt>
                <c:pt idx="404" formatCode="0.00">
                  <c:v>114.31714108872124</c:v>
                </c:pt>
                <c:pt idx="405" formatCode="0.00">
                  <c:v>113.99019437935964</c:v>
                </c:pt>
                <c:pt idx="406" formatCode="0.00">
                  <c:v>113.86626518801221</c:v>
                </c:pt>
                <c:pt idx="407" formatCode="0.00">
                  <c:v>113.75386263161958</c:v>
                </c:pt>
                <c:pt idx="408" formatCode="0.00">
                  <c:v>113.66978958724235</c:v>
                </c:pt>
                <c:pt idx="409" formatCode="0.00">
                  <c:v>113.51999391715442</c:v>
                </c:pt>
                <c:pt idx="410" formatCode="0.00">
                  <c:v>113.35371964589346</c:v>
                </c:pt>
                <c:pt idx="411" formatCode="0.00">
                  <c:v>113.16220122840744</c:v>
                </c:pt>
                <c:pt idx="412" formatCode="0.00">
                  <c:v>113.09740902337185</c:v>
                </c:pt>
                <c:pt idx="413" formatCode="0.00">
                  <c:v>113.0500596499063</c:v>
                </c:pt>
                <c:pt idx="414" formatCode="0.00">
                  <c:v>113.07084162441978</c:v>
                </c:pt>
                <c:pt idx="415" formatCode="0.00">
                  <c:v>113.08335763914843</c:v>
                </c:pt>
                <c:pt idx="416" formatCode="0.00">
                  <c:v>113.09028479055438</c:v>
                </c:pt>
                <c:pt idx="417" formatCode="0.00">
                  <c:v>113.19380303406204</c:v>
                </c:pt>
                <c:pt idx="418" formatCode="0.00">
                  <c:v>113.12032056213803</c:v>
                </c:pt>
                <c:pt idx="419" formatCode="0.00">
                  <c:v>112.97952367734831</c:v>
                </c:pt>
                <c:pt idx="420" formatCode="0.00">
                  <c:v>112.81758157235426</c:v>
                </c:pt>
                <c:pt idx="421" formatCode="0.00">
                  <c:v>112.62865680481096</c:v>
                </c:pt>
                <c:pt idx="422" formatCode="0.00">
                  <c:v>112.43106242030856</c:v>
                </c:pt>
                <c:pt idx="423" formatCode="0.00">
                  <c:v>112.2078835018651</c:v>
                </c:pt>
                <c:pt idx="424" formatCode="0.00">
                  <c:v>112.06914297238019</c:v>
                </c:pt>
                <c:pt idx="425" formatCode="0.00">
                  <c:v>112.08094128718882</c:v>
                </c:pt>
                <c:pt idx="426" formatCode="0.00">
                  <c:v>112.17149260925984</c:v>
                </c:pt>
                <c:pt idx="427" formatCode="0.00">
                  <c:v>112.36712035007318</c:v>
                </c:pt>
                <c:pt idx="428" formatCode="0.00">
                  <c:v>112.57978229712914</c:v>
                </c:pt>
                <c:pt idx="429" formatCode="0.00">
                  <c:v>112.77469279528094</c:v>
                </c:pt>
                <c:pt idx="430" formatCode="0.00">
                  <c:v>113.12156758762286</c:v>
                </c:pt>
                <c:pt idx="431" formatCode="0.00">
                  <c:v>113.56699630967687</c:v>
                </c:pt>
                <c:pt idx="432" formatCode="0.00">
                  <c:v>114.02436900341503</c:v>
                </c:pt>
                <c:pt idx="433" formatCode="0.00">
                  <c:v>114.45988394445759</c:v>
                </c:pt>
                <c:pt idx="434" formatCode="0.00">
                  <c:v>114.85479045643966</c:v>
                </c:pt>
                <c:pt idx="435" formatCode="0.00">
                  <c:v>115.27224965422634</c:v>
                </c:pt>
                <c:pt idx="436" formatCode="0.00">
                  <c:v>115.68549476582531</c:v>
                </c:pt>
                <c:pt idx="437" formatCode="0.00">
                  <c:v>116.04724006912627</c:v>
                </c:pt>
                <c:pt idx="438" formatCode="0.00">
                  <c:v>116.67323065465074</c:v>
                </c:pt>
                <c:pt idx="439" formatCode="0.00">
                  <c:v>117.30173141329189</c:v>
                </c:pt>
                <c:pt idx="440" formatCode="0.00">
                  <c:v>117.85303606375103</c:v>
                </c:pt>
                <c:pt idx="441" formatCode="0.00">
                  <c:v>118.53840719850591</c:v>
                </c:pt>
                <c:pt idx="442" formatCode="0.00">
                  <c:v>119.15337162209391</c:v>
                </c:pt>
                <c:pt idx="443" formatCode="0.00">
                  <c:v>119.81794528397259</c:v>
                </c:pt>
                <c:pt idx="444" formatCode="0.00">
                  <c:v>120.53175135126779</c:v>
                </c:pt>
                <c:pt idx="445" formatCode="0.00">
                  <c:v>121.21364345513963</c:v>
                </c:pt>
                <c:pt idx="446" formatCode="0.00">
                  <c:v>121.95859861376161</c:v>
                </c:pt>
                <c:pt idx="447" formatCode="0.00">
                  <c:v>122.71983004067292</c:v>
                </c:pt>
                <c:pt idx="448" formatCode="0.00">
                  <c:v>123.45826807829359</c:v>
                </c:pt>
                <c:pt idx="449" formatCode="0.00">
                  <c:v>124.21872815365464</c:v>
                </c:pt>
                <c:pt idx="450" formatCode="0.00">
                  <c:v>125.04113097115838</c:v>
                </c:pt>
                <c:pt idx="451" formatCode="0.00">
                  <c:v>125.82422387425021</c:v>
                </c:pt>
                <c:pt idx="452" formatCode="0.00">
                  <c:v>126.56680333016196</c:v>
                </c:pt>
                <c:pt idx="453" formatCode="0.00">
                  <c:v>127.24810516035168</c:v>
                </c:pt>
                <c:pt idx="454" formatCode="0.00">
                  <c:v>127.88700299720064</c:v>
                </c:pt>
                <c:pt idx="455" formatCode="0.00">
                  <c:v>128.60868915417316</c:v>
                </c:pt>
                <c:pt idx="456" formatCode="0.00">
                  <c:v>129.17658369714678</c:v>
                </c:pt>
                <c:pt idx="457" formatCode="0.00">
                  <c:v>129.79083531686652</c:v>
                </c:pt>
                <c:pt idx="458" formatCode="0.00">
                  <c:v>130.42727314757764</c:v>
                </c:pt>
                <c:pt idx="459" formatCode="0.00">
                  <c:v>131.03247812218245</c:v>
                </c:pt>
                <c:pt idx="460" formatCode="0.00">
                  <c:v>131.51198878405765</c:v>
                </c:pt>
                <c:pt idx="461" formatCode="0.00">
                  <c:v>131.88406765527108</c:v>
                </c:pt>
                <c:pt idx="462" formatCode="0.00">
                  <c:v>132.17998657075066</c:v>
                </c:pt>
                <c:pt idx="463" formatCode="0.00">
                  <c:v>132.85018317581927</c:v>
                </c:pt>
                <c:pt idx="464" formatCode="0.00">
                  <c:v>134.05880344343419</c:v>
                </c:pt>
                <c:pt idx="465" formatCode="0.00">
                  <c:v>135.06904644565248</c:v>
                </c:pt>
                <c:pt idx="466" formatCode="0.00">
                  <c:v>136.12516227131314</c:v>
                </c:pt>
                <c:pt idx="467" formatCode="0.00">
                  <c:v>137.3261362998891</c:v>
                </c:pt>
                <c:pt idx="468" formatCode="0.00">
                  <c:v>138.36236624891308</c:v>
                </c:pt>
                <c:pt idx="469" formatCode="0.00">
                  <c:v>139.38109698424981</c:v>
                </c:pt>
                <c:pt idx="470" formatCode="0.00">
                  <c:v>140.35870102408316</c:v>
                </c:pt>
                <c:pt idx="471" formatCode="0.00">
                  <c:v>141.27130098392303</c:v>
                </c:pt>
                <c:pt idx="472" formatCode="0.00">
                  <c:v>142.17477937671035</c:v>
                </c:pt>
                <c:pt idx="473" formatCode="0.00">
                  <c:v>143.19733704821189</c:v>
                </c:pt>
                <c:pt idx="474" formatCode="0.00">
                  <c:v>143.96959834043886</c:v>
                </c:pt>
                <c:pt idx="475" formatCode="0.00">
                  <c:v>144.79510428787265</c:v>
                </c:pt>
                <c:pt idx="476" formatCode="0.00">
                  <c:v>145.68784529619137</c:v>
                </c:pt>
                <c:pt idx="477" formatCode="0.00">
                  <c:v>146.82557685320347</c:v>
                </c:pt>
                <c:pt idx="478" formatCode="0.00">
                  <c:v>147.95555423150921</c:v>
                </c:pt>
                <c:pt idx="479" formatCode="0.00">
                  <c:v>148.97102269301865</c:v>
                </c:pt>
                <c:pt idx="480" formatCode="0.00">
                  <c:v>149.99294337172381</c:v>
                </c:pt>
                <c:pt idx="481" formatCode="0.00">
                  <c:v>150.86929853361698</c:v>
                </c:pt>
                <c:pt idx="482" formatCode="0.00">
                  <c:v>151.73716917935749</c:v>
                </c:pt>
                <c:pt idx="483" formatCode="0.00">
                  <c:v>152.63884881938267</c:v>
                </c:pt>
                <c:pt idx="484" formatCode="0.00">
                  <c:v>153.54438415979905</c:v>
                </c:pt>
                <c:pt idx="485" formatCode="0.00">
                  <c:v>154.49754556529712</c:v>
                </c:pt>
                <c:pt idx="486" formatCode="0.00">
                  <c:v>155.20234769999135</c:v>
                </c:pt>
                <c:pt idx="487" formatCode="0.00">
                  <c:v>155.9673536725407</c:v>
                </c:pt>
                <c:pt idx="488" formatCode="0.00">
                  <c:v>156.85530058734301</c:v>
                </c:pt>
                <c:pt idx="489" formatCode="0.00">
                  <c:v>157.62215154470209</c:v>
                </c:pt>
                <c:pt idx="490" formatCode="0.00">
                  <c:v>158.35971422922358</c:v>
                </c:pt>
                <c:pt idx="491" formatCode="0.00">
                  <c:v>159.13580386729328</c:v>
                </c:pt>
                <c:pt idx="492" formatCode="0.00">
                  <c:v>159.80969391171314</c:v>
                </c:pt>
                <c:pt idx="493" formatCode="0.00">
                  <c:v>160.10892160144988</c:v>
                </c:pt>
                <c:pt idx="494" formatCode="0.00">
                  <c:v>160.48229722492243</c:v>
                </c:pt>
                <c:pt idx="495" formatCode="0.00">
                  <c:v>160.89593262786667</c:v>
                </c:pt>
                <c:pt idx="496" formatCode="0.00">
                  <c:v>161.31687644638168</c:v>
                </c:pt>
                <c:pt idx="497" formatCode="0.00">
                  <c:v>161.84758717397455</c:v>
                </c:pt>
                <c:pt idx="498" formatCode="0.00">
                  <c:v>162.33866218675988</c:v>
                </c:pt>
                <c:pt idx="499" formatCode="0.00">
                  <c:v>162.65008719904381</c:v>
                </c:pt>
                <c:pt idx="500" formatCode="0.00">
                  <c:v>162.80145632849309</c:v>
                </c:pt>
                <c:pt idx="501" formatCode="0.00">
                  <c:v>162.89394823717964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76-4322-95E2-B8EC8BF7D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4234544"/>
        <c:axId val="1634238704"/>
      </c:lineChart>
      <c:dateAx>
        <c:axId val="163423454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34238704"/>
        <c:crosses val="autoZero"/>
        <c:auto val="1"/>
        <c:lblOffset val="100"/>
        <c:baseTimeUnit val="days"/>
      </c:dateAx>
      <c:valAx>
        <c:axId val="163423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3423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Price vs 200-day EMA and 200-day Zero Lag EMA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'Moving Avgs'!$CD$2</c:f>
              <c:strCache>
                <c:ptCount val="1"/>
                <c:pt idx="0">
                  <c:v>Prices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'Moving Avgs'!$CC$3:$CC$1763</c:f>
              <c:numCache>
                <c:formatCode>m/d/yyyy</c:formatCode>
                <c:ptCount val="1761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43116</c:v>
                </c:pt>
                <c:pt idx="10">
                  <c:v>43117</c:v>
                </c:pt>
                <c:pt idx="11">
                  <c:v>43118</c:v>
                </c:pt>
                <c:pt idx="12">
                  <c:v>43119</c:v>
                </c:pt>
                <c:pt idx="13">
                  <c:v>43122</c:v>
                </c:pt>
                <c:pt idx="14">
                  <c:v>43123</c:v>
                </c:pt>
                <c:pt idx="15">
                  <c:v>43124</c:v>
                </c:pt>
                <c:pt idx="16">
                  <c:v>43125</c:v>
                </c:pt>
                <c:pt idx="17">
                  <c:v>43126</c:v>
                </c:pt>
                <c:pt idx="18">
                  <c:v>43129</c:v>
                </c:pt>
                <c:pt idx="19">
                  <c:v>43130</c:v>
                </c:pt>
                <c:pt idx="20">
                  <c:v>43131</c:v>
                </c:pt>
                <c:pt idx="21">
                  <c:v>43132</c:v>
                </c:pt>
                <c:pt idx="22">
                  <c:v>43133</c:v>
                </c:pt>
                <c:pt idx="23">
                  <c:v>43136</c:v>
                </c:pt>
                <c:pt idx="24">
                  <c:v>43137</c:v>
                </c:pt>
                <c:pt idx="25">
                  <c:v>43138</c:v>
                </c:pt>
                <c:pt idx="26">
                  <c:v>43139</c:v>
                </c:pt>
                <c:pt idx="27">
                  <c:v>43140</c:v>
                </c:pt>
                <c:pt idx="28">
                  <c:v>43143</c:v>
                </c:pt>
                <c:pt idx="29">
                  <c:v>43144</c:v>
                </c:pt>
                <c:pt idx="30">
                  <c:v>43145</c:v>
                </c:pt>
                <c:pt idx="31">
                  <c:v>43146</c:v>
                </c:pt>
                <c:pt idx="32">
                  <c:v>43147</c:v>
                </c:pt>
                <c:pt idx="33">
                  <c:v>43151</c:v>
                </c:pt>
                <c:pt idx="34">
                  <c:v>43152</c:v>
                </c:pt>
                <c:pt idx="35">
                  <c:v>43153</c:v>
                </c:pt>
                <c:pt idx="36">
                  <c:v>43154</c:v>
                </c:pt>
                <c:pt idx="37">
                  <c:v>43157</c:v>
                </c:pt>
                <c:pt idx="38">
                  <c:v>43158</c:v>
                </c:pt>
                <c:pt idx="39">
                  <c:v>43159</c:v>
                </c:pt>
                <c:pt idx="40">
                  <c:v>43160</c:v>
                </c:pt>
                <c:pt idx="41">
                  <c:v>43161</c:v>
                </c:pt>
                <c:pt idx="42">
                  <c:v>43164</c:v>
                </c:pt>
                <c:pt idx="43">
                  <c:v>43165</c:v>
                </c:pt>
                <c:pt idx="44">
                  <c:v>43166</c:v>
                </c:pt>
                <c:pt idx="45">
                  <c:v>43167</c:v>
                </c:pt>
                <c:pt idx="46">
                  <c:v>43168</c:v>
                </c:pt>
                <c:pt idx="47">
                  <c:v>43171</c:v>
                </c:pt>
                <c:pt idx="48">
                  <c:v>43172</c:v>
                </c:pt>
                <c:pt idx="49">
                  <c:v>43173</c:v>
                </c:pt>
                <c:pt idx="50">
                  <c:v>43174</c:v>
                </c:pt>
                <c:pt idx="51">
                  <c:v>43175</c:v>
                </c:pt>
                <c:pt idx="52">
                  <c:v>43178</c:v>
                </c:pt>
                <c:pt idx="53">
                  <c:v>43179</c:v>
                </c:pt>
                <c:pt idx="54">
                  <c:v>43180</c:v>
                </c:pt>
                <c:pt idx="55">
                  <c:v>43181</c:v>
                </c:pt>
                <c:pt idx="56">
                  <c:v>43182</c:v>
                </c:pt>
                <c:pt idx="57">
                  <c:v>43185</c:v>
                </c:pt>
                <c:pt idx="58">
                  <c:v>43186</c:v>
                </c:pt>
                <c:pt idx="59">
                  <c:v>43187</c:v>
                </c:pt>
                <c:pt idx="60">
                  <c:v>43188</c:v>
                </c:pt>
                <c:pt idx="61">
                  <c:v>43192</c:v>
                </c:pt>
                <c:pt idx="62">
                  <c:v>43193</c:v>
                </c:pt>
                <c:pt idx="63">
                  <c:v>43194</c:v>
                </c:pt>
                <c:pt idx="64">
                  <c:v>43195</c:v>
                </c:pt>
                <c:pt idx="65">
                  <c:v>43196</c:v>
                </c:pt>
                <c:pt idx="66">
                  <c:v>43199</c:v>
                </c:pt>
                <c:pt idx="67">
                  <c:v>43200</c:v>
                </c:pt>
                <c:pt idx="68">
                  <c:v>43201</c:v>
                </c:pt>
                <c:pt idx="69">
                  <c:v>43202</c:v>
                </c:pt>
                <c:pt idx="70">
                  <c:v>43203</c:v>
                </c:pt>
                <c:pt idx="71">
                  <c:v>43206</c:v>
                </c:pt>
                <c:pt idx="72">
                  <c:v>43207</c:v>
                </c:pt>
                <c:pt idx="73">
                  <c:v>43208</c:v>
                </c:pt>
                <c:pt idx="74">
                  <c:v>43209</c:v>
                </c:pt>
                <c:pt idx="75">
                  <c:v>43210</c:v>
                </c:pt>
                <c:pt idx="76">
                  <c:v>43213</c:v>
                </c:pt>
                <c:pt idx="77">
                  <c:v>43214</c:v>
                </c:pt>
                <c:pt idx="78">
                  <c:v>43215</c:v>
                </c:pt>
                <c:pt idx="79">
                  <c:v>43216</c:v>
                </c:pt>
                <c:pt idx="80">
                  <c:v>43217</c:v>
                </c:pt>
                <c:pt idx="81">
                  <c:v>43220</c:v>
                </c:pt>
                <c:pt idx="82">
                  <c:v>43221</c:v>
                </c:pt>
                <c:pt idx="83">
                  <c:v>43222</c:v>
                </c:pt>
                <c:pt idx="84">
                  <c:v>43223</c:v>
                </c:pt>
                <c:pt idx="85">
                  <c:v>43224</c:v>
                </c:pt>
                <c:pt idx="86">
                  <c:v>43227</c:v>
                </c:pt>
                <c:pt idx="87">
                  <c:v>43228</c:v>
                </c:pt>
                <c:pt idx="88">
                  <c:v>43229</c:v>
                </c:pt>
                <c:pt idx="89">
                  <c:v>43230</c:v>
                </c:pt>
                <c:pt idx="90">
                  <c:v>43231</c:v>
                </c:pt>
                <c:pt idx="91">
                  <c:v>43234</c:v>
                </c:pt>
                <c:pt idx="92">
                  <c:v>43235</c:v>
                </c:pt>
                <c:pt idx="93">
                  <c:v>43236</c:v>
                </c:pt>
                <c:pt idx="94">
                  <c:v>43237</c:v>
                </c:pt>
                <c:pt idx="95">
                  <c:v>43238</c:v>
                </c:pt>
                <c:pt idx="96">
                  <c:v>43241</c:v>
                </c:pt>
                <c:pt idx="97">
                  <c:v>43242</c:v>
                </c:pt>
                <c:pt idx="98">
                  <c:v>43243</c:v>
                </c:pt>
                <c:pt idx="99">
                  <c:v>43244</c:v>
                </c:pt>
                <c:pt idx="100">
                  <c:v>43245</c:v>
                </c:pt>
                <c:pt idx="101">
                  <c:v>43249</c:v>
                </c:pt>
                <c:pt idx="102">
                  <c:v>43250</c:v>
                </c:pt>
                <c:pt idx="103">
                  <c:v>43251</c:v>
                </c:pt>
                <c:pt idx="104">
                  <c:v>43252</c:v>
                </c:pt>
                <c:pt idx="105">
                  <c:v>43255</c:v>
                </c:pt>
                <c:pt idx="106">
                  <c:v>43256</c:v>
                </c:pt>
                <c:pt idx="107">
                  <c:v>43257</c:v>
                </c:pt>
                <c:pt idx="108">
                  <c:v>43258</c:v>
                </c:pt>
                <c:pt idx="109">
                  <c:v>43259</c:v>
                </c:pt>
                <c:pt idx="110">
                  <c:v>43262</c:v>
                </c:pt>
                <c:pt idx="111">
                  <c:v>43263</c:v>
                </c:pt>
                <c:pt idx="112">
                  <c:v>43264</c:v>
                </c:pt>
                <c:pt idx="113">
                  <c:v>43265</c:v>
                </c:pt>
                <c:pt idx="114">
                  <c:v>43266</c:v>
                </c:pt>
                <c:pt idx="115">
                  <c:v>43269</c:v>
                </c:pt>
                <c:pt idx="116">
                  <c:v>43270</c:v>
                </c:pt>
                <c:pt idx="117">
                  <c:v>43271</c:v>
                </c:pt>
                <c:pt idx="118">
                  <c:v>43272</c:v>
                </c:pt>
                <c:pt idx="119">
                  <c:v>43273</c:v>
                </c:pt>
                <c:pt idx="120">
                  <c:v>43276</c:v>
                </c:pt>
                <c:pt idx="121">
                  <c:v>43277</c:v>
                </c:pt>
                <c:pt idx="122">
                  <c:v>43278</c:v>
                </c:pt>
                <c:pt idx="123">
                  <c:v>43279</c:v>
                </c:pt>
                <c:pt idx="124">
                  <c:v>43280</c:v>
                </c:pt>
                <c:pt idx="125">
                  <c:v>43283</c:v>
                </c:pt>
                <c:pt idx="126">
                  <c:v>43284</c:v>
                </c:pt>
                <c:pt idx="127">
                  <c:v>43286</c:v>
                </c:pt>
                <c:pt idx="128">
                  <c:v>43287</c:v>
                </c:pt>
                <c:pt idx="129">
                  <c:v>43290</c:v>
                </c:pt>
                <c:pt idx="130">
                  <c:v>43291</c:v>
                </c:pt>
                <c:pt idx="131">
                  <c:v>43292</c:v>
                </c:pt>
                <c:pt idx="132">
                  <c:v>43293</c:v>
                </c:pt>
                <c:pt idx="133">
                  <c:v>43294</c:v>
                </c:pt>
                <c:pt idx="134">
                  <c:v>43297</c:v>
                </c:pt>
                <c:pt idx="135">
                  <c:v>43298</c:v>
                </c:pt>
                <c:pt idx="136">
                  <c:v>43299</c:v>
                </c:pt>
                <c:pt idx="137">
                  <c:v>43300</c:v>
                </c:pt>
                <c:pt idx="138">
                  <c:v>43301</c:v>
                </c:pt>
                <c:pt idx="139">
                  <c:v>43304</c:v>
                </c:pt>
                <c:pt idx="140">
                  <c:v>43305</c:v>
                </c:pt>
                <c:pt idx="141">
                  <c:v>43306</c:v>
                </c:pt>
                <c:pt idx="142">
                  <c:v>43307</c:v>
                </c:pt>
                <c:pt idx="143">
                  <c:v>43308</c:v>
                </c:pt>
                <c:pt idx="144">
                  <c:v>43311</c:v>
                </c:pt>
                <c:pt idx="145">
                  <c:v>43312</c:v>
                </c:pt>
                <c:pt idx="146">
                  <c:v>43313</c:v>
                </c:pt>
                <c:pt idx="147">
                  <c:v>43314</c:v>
                </c:pt>
                <c:pt idx="148">
                  <c:v>43315</c:v>
                </c:pt>
                <c:pt idx="149">
                  <c:v>43318</c:v>
                </c:pt>
                <c:pt idx="150">
                  <c:v>43319</c:v>
                </c:pt>
                <c:pt idx="151">
                  <c:v>43320</c:v>
                </c:pt>
                <c:pt idx="152">
                  <c:v>43321</c:v>
                </c:pt>
                <c:pt idx="153">
                  <c:v>43322</c:v>
                </c:pt>
                <c:pt idx="154">
                  <c:v>43325</c:v>
                </c:pt>
                <c:pt idx="155">
                  <c:v>43326</c:v>
                </c:pt>
                <c:pt idx="156">
                  <c:v>43327</c:v>
                </c:pt>
                <c:pt idx="157">
                  <c:v>43328</c:v>
                </c:pt>
                <c:pt idx="158">
                  <c:v>43329</c:v>
                </c:pt>
                <c:pt idx="159">
                  <c:v>43332</c:v>
                </c:pt>
                <c:pt idx="160">
                  <c:v>43333</c:v>
                </c:pt>
                <c:pt idx="161">
                  <c:v>43334</c:v>
                </c:pt>
                <c:pt idx="162">
                  <c:v>43335</c:v>
                </c:pt>
                <c:pt idx="163">
                  <c:v>43336</c:v>
                </c:pt>
                <c:pt idx="164">
                  <c:v>43339</c:v>
                </c:pt>
                <c:pt idx="165">
                  <c:v>43340</c:v>
                </c:pt>
                <c:pt idx="166">
                  <c:v>43341</c:v>
                </c:pt>
                <c:pt idx="167">
                  <c:v>43342</c:v>
                </c:pt>
                <c:pt idx="168">
                  <c:v>43343</c:v>
                </c:pt>
                <c:pt idx="169">
                  <c:v>43347</c:v>
                </c:pt>
                <c:pt idx="170">
                  <c:v>43348</c:v>
                </c:pt>
                <c:pt idx="171">
                  <c:v>43349</c:v>
                </c:pt>
                <c:pt idx="172">
                  <c:v>43350</c:v>
                </c:pt>
                <c:pt idx="173">
                  <c:v>43353</c:v>
                </c:pt>
                <c:pt idx="174">
                  <c:v>43354</c:v>
                </c:pt>
                <c:pt idx="175">
                  <c:v>43355</c:v>
                </c:pt>
                <c:pt idx="176">
                  <c:v>43356</c:v>
                </c:pt>
                <c:pt idx="177">
                  <c:v>43357</c:v>
                </c:pt>
                <c:pt idx="178">
                  <c:v>43360</c:v>
                </c:pt>
                <c:pt idx="179">
                  <c:v>43361</c:v>
                </c:pt>
                <c:pt idx="180">
                  <c:v>43362</c:v>
                </c:pt>
                <c:pt idx="181">
                  <c:v>43363</c:v>
                </c:pt>
                <c:pt idx="182">
                  <c:v>43364</c:v>
                </c:pt>
                <c:pt idx="183">
                  <c:v>43367</c:v>
                </c:pt>
                <c:pt idx="184">
                  <c:v>43368</c:v>
                </c:pt>
                <c:pt idx="185">
                  <c:v>43369</c:v>
                </c:pt>
                <c:pt idx="186">
                  <c:v>43370</c:v>
                </c:pt>
                <c:pt idx="187">
                  <c:v>43371</c:v>
                </c:pt>
                <c:pt idx="188">
                  <c:v>43374</c:v>
                </c:pt>
                <c:pt idx="189">
                  <c:v>43375</c:v>
                </c:pt>
                <c:pt idx="190">
                  <c:v>43376</c:v>
                </c:pt>
                <c:pt idx="191">
                  <c:v>43377</c:v>
                </c:pt>
                <c:pt idx="192">
                  <c:v>43378</c:v>
                </c:pt>
                <c:pt idx="193">
                  <c:v>43381</c:v>
                </c:pt>
                <c:pt idx="194">
                  <c:v>43382</c:v>
                </c:pt>
                <c:pt idx="195">
                  <c:v>43383</c:v>
                </c:pt>
                <c:pt idx="196">
                  <c:v>43384</c:v>
                </c:pt>
                <c:pt idx="197">
                  <c:v>43385</c:v>
                </c:pt>
                <c:pt idx="198">
                  <c:v>43388</c:v>
                </c:pt>
                <c:pt idx="199">
                  <c:v>43389</c:v>
                </c:pt>
                <c:pt idx="200">
                  <c:v>43390</c:v>
                </c:pt>
                <c:pt idx="201">
                  <c:v>43391</c:v>
                </c:pt>
                <c:pt idx="202">
                  <c:v>43392</c:v>
                </c:pt>
                <c:pt idx="203">
                  <c:v>43395</c:v>
                </c:pt>
                <c:pt idx="204">
                  <c:v>43396</c:v>
                </c:pt>
                <c:pt idx="205">
                  <c:v>43397</c:v>
                </c:pt>
                <c:pt idx="206">
                  <c:v>43398</c:v>
                </c:pt>
                <c:pt idx="207">
                  <c:v>43399</c:v>
                </c:pt>
                <c:pt idx="208">
                  <c:v>43402</c:v>
                </c:pt>
                <c:pt idx="209">
                  <c:v>43403</c:v>
                </c:pt>
                <c:pt idx="210">
                  <c:v>43404</c:v>
                </c:pt>
                <c:pt idx="211">
                  <c:v>43405</c:v>
                </c:pt>
                <c:pt idx="212">
                  <c:v>43406</c:v>
                </c:pt>
                <c:pt idx="213">
                  <c:v>43409</c:v>
                </c:pt>
                <c:pt idx="214">
                  <c:v>43410</c:v>
                </c:pt>
                <c:pt idx="215">
                  <c:v>43411</c:v>
                </c:pt>
                <c:pt idx="216">
                  <c:v>43412</c:v>
                </c:pt>
                <c:pt idx="217">
                  <c:v>43413</c:v>
                </c:pt>
                <c:pt idx="218">
                  <c:v>43416</c:v>
                </c:pt>
                <c:pt idx="219">
                  <c:v>43417</c:v>
                </c:pt>
                <c:pt idx="220">
                  <c:v>43418</c:v>
                </c:pt>
                <c:pt idx="221">
                  <c:v>43419</c:v>
                </c:pt>
                <c:pt idx="222">
                  <c:v>43420</c:v>
                </c:pt>
                <c:pt idx="223">
                  <c:v>43423</c:v>
                </c:pt>
                <c:pt idx="224">
                  <c:v>43424</c:v>
                </c:pt>
                <c:pt idx="225">
                  <c:v>43425</c:v>
                </c:pt>
                <c:pt idx="226">
                  <c:v>43427</c:v>
                </c:pt>
                <c:pt idx="227">
                  <c:v>43430</c:v>
                </c:pt>
                <c:pt idx="228">
                  <c:v>43431</c:v>
                </c:pt>
                <c:pt idx="229">
                  <c:v>43432</c:v>
                </c:pt>
                <c:pt idx="230">
                  <c:v>43433</c:v>
                </c:pt>
                <c:pt idx="231">
                  <c:v>43434</c:v>
                </c:pt>
                <c:pt idx="232">
                  <c:v>43437</c:v>
                </c:pt>
                <c:pt idx="233">
                  <c:v>43438</c:v>
                </c:pt>
                <c:pt idx="234">
                  <c:v>43440</c:v>
                </c:pt>
                <c:pt idx="235">
                  <c:v>43441</c:v>
                </c:pt>
                <c:pt idx="236">
                  <c:v>43444</c:v>
                </c:pt>
                <c:pt idx="237">
                  <c:v>43445</c:v>
                </c:pt>
                <c:pt idx="238">
                  <c:v>43446</c:v>
                </c:pt>
                <c:pt idx="239">
                  <c:v>43447</c:v>
                </c:pt>
                <c:pt idx="240">
                  <c:v>43448</c:v>
                </c:pt>
                <c:pt idx="241">
                  <c:v>43451</c:v>
                </c:pt>
                <c:pt idx="242">
                  <c:v>43452</c:v>
                </c:pt>
                <c:pt idx="243">
                  <c:v>43453</c:v>
                </c:pt>
                <c:pt idx="244">
                  <c:v>43454</c:v>
                </c:pt>
                <c:pt idx="245">
                  <c:v>43455</c:v>
                </c:pt>
                <c:pt idx="246">
                  <c:v>43458</c:v>
                </c:pt>
                <c:pt idx="247">
                  <c:v>43460</c:v>
                </c:pt>
                <c:pt idx="248">
                  <c:v>43461</c:v>
                </c:pt>
                <c:pt idx="249">
                  <c:v>43462</c:v>
                </c:pt>
                <c:pt idx="250">
                  <c:v>43465</c:v>
                </c:pt>
                <c:pt idx="251">
                  <c:v>43467</c:v>
                </c:pt>
                <c:pt idx="252">
                  <c:v>43468</c:v>
                </c:pt>
                <c:pt idx="253">
                  <c:v>43469</c:v>
                </c:pt>
                <c:pt idx="254">
                  <c:v>43472</c:v>
                </c:pt>
                <c:pt idx="255">
                  <c:v>43473</c:v>
                </c:pt>
                <c:pt idx="256">
                  <c:v>43474</c:v>
                </c:pt>
                <c:pt idx="257">
                  <c:v>43475</c:v>
                </c:pt>
                <c:pt idx="258">
                  <c:v>43476</c:v>
                </c:pt>
                <c:pt idx="259">
                  <c:v>43479</c:v>
                </c:pt>
                <c:pt idx="260">
                  <c:v>43480</c:v>
                </c:pt>
                <c:pt idx="261">
                  <c:v>43481</c:v>
                </c:pt>
                <c:pt idx="262">
                  <c:v>43482</c:v>
                </c:pt>
                <c:pt idx="263">
                  <c:v>43483</c:v>
                </c:pt>
                <c:pt idx="264">
                  <c:v>43487</c:v>
                </c:pt>
                <c:pt idx="265">
                  <c:v>43488</c:v>
                </c:pt>
                <c:pt idx="266">
                  <c:v>43489</c:v>
                </c:pt>
                <c:pt idx="267">
                  <c:v>43490</c:v>
                </c:pt>
                <c:pt idx="268">
                  <c:v>43493</c:v>
                </c:pt>
                <c:pt idx="269">
                  <c:v>43494</c:v>
                </c:pt>
                <c:pt idx="270">
                  <c:v>43495</c:v>
                </c:pt>
                <c:pt idx="271">
                  <c:v>43496</c:v>
                </c:pt>
                <c:pt idx="272">
                  <c:v>43497</c:v>
                </c:pt>
                <c:pt idx="273">
                  <c:v>43500</c:v>
                </c:pt>
                <c:pt idx="274">
                  <c:v>43501</c:v>
                </c:pt>
                <c:pt idx="275">
                  <c:v>43502</c:v>
                </c:pt>
                <c:pt idx="276">
                  <c:v>43503</c:v>
                </c:pt>
                <c:pt idx="277">
                  <c:v>43504</c:v>
                </c:pt>
                <c:pt idx="278">
                  <c:v>43507</c:v>
                </c:pt>
                <c:pt idx="279">
                  <c:v>43508</c:v>
                </c:pt>
                <c:pt idx="280">
                  <c:v>43509</c:v>
                </c:pt>
                <c:pt idx="281">
                  <c:v>43510</c:v>
                </c:pt>
                <c:pt idx="282">
                  <c:v>43511</c:v>
                </c:pt>
                <c:pt idx="283">
                  <c:v>43515</c:v>
                </c:pt>
                <c:pt idx="284">
                  <c:v>43516</c:v>
                </c:pt>
                <c:pt idx="285">
                  <c:v>43517</c:v>
                </c:pt>
                <c:pt idx="286">
                  <c:v>43518</c:v>
                </c:pt>
                <c:pt idx="287">
                  <c:v>43521</c:v>
                </c:pt>
                <c:pt idx="288">
                  <c:v>43522</c:v>
                </c:pt>
                <c:pt idx="289">
                  <c:v>43523</c:v>
                </c:pt>
                <c:pt idx="290">
                  <c:v>43524</c:v>
                </c:pt>
                <c:pt idx="291">
                  <c:v>43525</c:v>
                </c:pt>
                <c:pt idx="292">
                  <c:v>43528</c:v>
                </c:pt>
                <c:pt idx="293">
                  <c:v>43529</c:v>
                </c:pt>
                <c:pt idx="294">
                  <c:v>43530</c:v>
                </c:pt>
                <c:pt idx="295">
                  <c:v>43531</c:v>
                </c:pt>
                <c:pt idx="296">
                  <c:v>43532</c:v>
                </c:pt>
                <c:pt idx="297">
                  <c:v>43535</c:v>
                </c:pt>
                <c:pt idx="298">
                  <c:v>43536</c:v>
                </c:pt>
                <c:pt idx="299">
                  <c:v>43537</c:v>
                </c:pt>
                <c:pt idx="300">
                  <c:v>43538</c:v>
                </c:pt>
                <c:pt idx="301">
                  <c:v>43539</c:v>
                </c:pt>
                <c:pt idx="302">
                  <c:v>43542</c:v>
                </c:pt>
                <c:pt idx="303">
                  <c:v>43543</c:v>
                </c:pt>
                <c:pt idx="304">
                  <c:v>43544</c:v>
                </c:pt>
                <c:pt idx="305">
                  <c:v>43545</c:v>
                </c:pt>
                <c:pt idx="306">
                  <c:v>43546</c:v>
                </c:pt>
                <c:pt idx="307">
                  <c:v>43549</c:v>
                </c:pt>
                <c:pt idx="308">
                  <c:v>43550</c:v>
                </c:pt>
                <c:pt idx="309">
                  <c:v>43551</c:v>
                </c:pt>
                <c:pt idx="310">
                  <c:v>43552</c:v>
                </c:pt>
                <c:pt idx="311">
                  <c:v>43553</c:v>
                </c:pt>
                <c:pt idx="312">
                  <c:v>43556</c:v>
                </c:pt>
                <c:pt idx="313">
                  <c:v>43557</c:v>
                </c:pt>
                <c:pt idx="314">
                  <c:v>43558</c:v>
                </c:pt>
                <c:pt idx="315">
                  <c:v>43559</c:v>
                </c:pt>
                <c:pt idx="316">
                  <c:v>43560</c:v>
                </c:pt>
                <c:pt idx="317">
                  <c:v>43563</c:v>
                </c:pt>
                <c:pt idx="318">
                  <c:v>43564</c:v>
                </c:pt>
                <c:pt idx="319">
                  <c:v>43565</c:v>
                </c:pt>
                <c:pt idx="320">
                  <c:v>43566</c:v>
                </c:pt>
                <c:pt idx="321">
                  <c:v>43567</c:v>
                </c:pt>
                <c:pt idx="322">
                  <c:v>43570</c:v>
                </c:pt>
                <c:pt idx="323">
                  <c:v>43571</c:v>
                </c:pt>
                <c:pt idx="324">
                  <c:v>43572</c:v>
                </c:pt>
                <c:pt idx="325">
                  <c:v>43573</c:v>
                </c:pt>
                <c:pt idx="326">
                  <c:v>43577</c:v>
                </c:pt>
                <c:pt idx="327">
                  <c:v>43578</c:v>
                </c:pt>
                <c:pt idx="328">
                  <c:v>43579</c:v>
                </c:pt>
                <c:pt idx="329">
                  <c:v>43580</c:v>
                </c:pt>
                <c:pt idx="330">
                  <c:v>43581</c:v>
                </c:pt>
                <c:pt idx="331">
                  <c:v>43584</c:v>
                </c:pt>
                <c:pt idx="332">
                  <c:v>43585</c:v>
                </c:pt>
                <c:pt idx="333">
                  <c:v>43586</c:v>
                </c:pt>
                <c:pt idx="334">
                  <c:v>43587</c:v>
                </c:pt>
                <c:pt idx="335">
                  <c:v>43588</c:v>
                </c:pt>
                <c:pt idx="336">
                  <c:v>43591</c:v>
                </c:pt>
                <c:pt idx="337">
                  <c:v>43592</c:v>
                </c:pt>
                <c:pt idx="338">
                  <c:v>43593</c:v>
                </c:pt>
                <c:pt idx="339">
                  <c:v>43594</c:v>
                </c:pt>
                <c:pt idx="340">
                  <c:v>43595</c:v>
                </c:pt>
                <c:pt idx="341">
                  <c:v>43598</c:v>
                </c:pt>
                <c:pt idx="342">
                  <c:v>43599</c:v>
                </c:pt>
                <c:pt idx="343">
                  <c:v>43600</c:v>
                </c:pt>
                <c:pt idx="344">
                  <c:v>43601</c:v>
                </c:pt>
                <c:pt idx="345">
                  <c:v>43602</c:v>
                </c:pt>
                <c:pt idx="346">
                  <c:v>43605</c:v>
                </c:pt>
                <c:pt idx="347">
                  <c:v>43606</c:v>
                </c:pt>
                <c:pt idx="348">
                  <c:v>43607</c:v>
                </c:pt>
                <c:pt idx="349">
                  <c:v>43608</c:v>
                </c:pt>
                <c:pt idx="350">
                  <c:v>43609</c:v>
                </c:pt>
                <c:pt idx="351">
                  <c:v>43613</c:v>
                </c:pt>
                <c:pt idx="352">
                  <c:v>43614</c:v>
                </c:pt>
                <c:pt idx="353">
                  <c:v>43615</c:v>
                </c:pt>
                <c:pt idx="354">
                  <c:v>43616</c:v>
                </c:pt>
                <c:pt idx="355">
                  <c:v>43619</c:v>
                </c:pt>
                <c:pt idx="356">
                  <c:v>43620</c:v>
                </c:pt>
                <c:pt idx="357">
                  <c:v>43621</c:v>
                </c:pt>
                <c:pt idx="358">
                  <c:v>43622</c:v>
                </c:pt>
                <c:pt idx="359">
                  <c:v>43623</c:v>
                </c:pt>
                <c:pt idx="360">
                  <c:v>43626</c:v>
                </c:pt>
                <c:pt idx="361">
                  <c:v>43627</c:v>
                </c:pt>
                <c:pt idx="362">
                  <c:v>43628</c:v>
                </c:pt>
                <c:pt idx="363">
                  <c:v>43629</c:v>
                </c:pt>
                <c:pt idx="364">
                  <c:v>43630</c:v>
                </c:pt>
                <c:pt idx="365">
                  <c:v>43633</c:v>
                </c:pt>
                <c:pt idx="366">
                  <c:v>43634</c:v>
                </c:pt>
                <c:pt idx="367">
                  <c:v>43635</c:v>
                </c:pt>
                <c:pt idx="368">
                  <c:v>43636</c:v>
                </c:pt>
                <c:pt idx="369">
                  <c:v>43637</c:v>
                </c:pt>
                <c:pt idx="370">
                  <c:v>43640</c:v>
                </c:pt>
                <c:pt idx="371">
                  <c:v>43641</c:v>
                </c:pt>
                <c:pt idx="372">
                  <c:v>43642</c:v>
                </c:pt>
                <c:pt idx="373">
                  <c:v>43643</c:v>
                </c:pt>
                <c:pt idx="374">
                  <c:v>43644</c:v>
                </c:pt>
                <c:pt idx="375">
                  <c:v>43647</c:v>
                </c:pt>
                <c:pt idx="376">
                  <c:v>43648</c:v>
                </c:pt>
                <c:pt idx="377">
                  <c:v>43649</c:v>
                </c:pt>
                <c:pt idx="378">
                  <c:v>43651</c:v>
                </c:pt>
                <c:pt idx="379">
                  <c:v>43654</c:v>
                </c:pt>
                <c:pt idx="380">
                  <c:v>43655</c:v>
                </c:pt>
                <c:pt idx="381">
                  <c:v>43656</c:v>
                </c:pt>
                <c:pt idx="382">
                  <c:v>43657</c:v>
                </c:pt>
                <c:pt idx="383">
                  <c:v>43658</c:v>
                </c:pt>
                <c:pt idx="384">
                  <c:v>43661</c:v>
                </c:pt>
                <c:pt idx="385">
                  <c:v>43662</c:v>
                </c:pt>
                <c:pt idx="386">
                  <c:v>43663</c:v>
                </c:pt>
                <c:pt idx="387">
                  <c:v>43664</c:v>
                </c:pt>
                <c:pt idx="388">
                  <c:v>43665</c:v>
                </c:pt>
                <c:pt idx="389">
                  <c:v>43668</c:v>
                </c:pt>
                <c:pt idx="390">
                  <c:v>43669</c:v>
                </c:pt>
                <c:pt idx="391">
                  <c:v>43670</c:v>
                </c:pt>
                <c:pt idx="392">
                  <c:v>43671</c:v>
                </c:pt>
                <c:pt idx="393">
                  <c:v>43672</c:v>
                </c:pt>
                <c:pt idx="394">
                  <c:v>43675</c:v>
                </c:pt>
                <c:pt idx="395">
                  <c:v>43676</c:v>
                </c:pt>
                <c:pt idx="396">
                  <c:v>43677</c:v>
                </c:pt>
                <c:pt idx="397">
                  <c:v>43678</c:v>
                </c:pt>
                <c:pt idx="398">
                  <c:v>43679</c:v>
                </c:pt>
                <c:pt idx="399">
                  <c:v>43682</c:v>
                </c:pt>
                <c:pt idx="400">
                  <c:v>43683</c:v>
                </c:pt>
                <c:pt idx="401">
                  <c:v>43684</c:v>
                </c:pt>
                <c:pt idx="402">
                  <c:v>43685</c:v>
                </c:pt>
                <c:pt idx="403">
                  <c:v>43686</c:v>
                </c:pt>
                <c:pt idx="404">
                  <c:v>43689</c:v>
                </c:pt>
                <c:pt idx="405">
                  <c:v>43690</c:v>
                </c:pt>
                <c:pt idx="406">
                  <c:v>43691</c:v>
                </c:pt>
                <c:pt idx="407">
                  <c:v>43692</c:v>
                </c:pt>
                <c:pt idx="408">
                  <c:v>43693</c:v>
                </c:pt>
                <c:pt idx="409">
                  <c:v>43696</c:v>
                </c:pt>
                <c:pt idx="410">
                  <c:v>43697</c:v>
                </c:pt>
                <c:pt idx="411">
                  <c:v>43698</c:v>
                </c:pt>
                <c:pt idx="412">
                  <c:v>43699</c:v>
                </c:pt>
                <c:pt idx="413">
                  <c:v>43700</c:v>
                </c:pt>
                <c:pt idx="414">
                  <c:v>43703</c:v>
                </c:pt>
                <c:pt idx="415">
                  <c:v>43704</c:v>
                </c:pt>
                <c:pt idx="416">
                  <c:v>43705</c:v>
                </c:pt>
                <c:pt idx="417">
                  <c:v>43706</c:v>
                </c:pt>
                <c:pt idx="418">
                  <c:v>43707</c:v>
                </c:pt>
                <c:pt idx="419">
                  <c:v>43711</c:v>
                </c:pt>
                <c:pt idx="420">
                  <c:v>43712</c:v>
                </c:pt>
                <c:pt idx="421">
                  <c:v>43713</c:v>
                </c:pt>
                <c:pt idx="422">
                  <c:v>43714</c:v>
                </c:pt>
                <c:pt idx="423">
                  <c:v>43717</c:v>
                </c:pt>
                <c:pt idx="424">
                  <c:v>43718</c:v>
                </c:pt>
                <c:pt idx="425">
                  <c:v>43719</c:v>
                </c:pt>
                <c:pt idx="426">
                  <c:v>43720</c:v>
                </c:pt>
                <c:pt idx="427">
                  <c:v>43721</c:v>
                </c:pt>
                <c:pt idx="428">
                  <c:v>43724</c:v>
                </c:pt>
                <c:pt idx="429">
                  <c:v>43725</c:v>
                </c:pt>
                <c:pt idx="430">
                  <c:v>43726</c:v>
                </c:pt>
                <c:pt idx="431">
                  <c:v>43727</c:v>
                </c:pt>
                <c:pt idx="432">
                  <c:v>43728</c:v>
                </c:pt>
                <c:pt idx="433">
                  <c:v>43731</c:v>
                </c:pt>
                <c:pt idx="434">
                  <c:v>43732</c:v>
                </c:pt>
                <c:pt idx="435">
                  <c:v>43733</c:v>
                </c:pt>
                <c:pt idx="436">
                  <c:v>43734</c:v>
                </c:pt>
                <c:pt idx="437">
                  <c:v>43735</c:v>
                </c:pt>
                <c:pt idx="438">
                  <c:v>43738</c:v>
                </c:pt>
                <c:pt idx="439">
                  <c:v>43739</c:v>
                </c:pt>
                <c:pt idx="440">
                  <c:v>43740</c:v>
                </c:pt>
                <c:pt idx="441">
                  <c:v>43741</c:v>
                </c:pt>
                <c:pt idx="442">
                  <c:v>43742</c:v>
                </c:pt>
                <c:pt idx="443">
                  <c:v>43745</c:v>
                </c:pt>
                <c:pt idx="444">
                  <c:v>43746</c:v>
                </c:pt>
                <c:pt idx="445">
                  <c:v>43747</c:v>
                </c:pt>
                <c:pt idx="446">
                  <c:v>43748</c:v>
                </c:pt>
                <c:pt idx="447">
                  <c:v>43749</c:v>
                </c:pt>
                <c:pt idx="448">
                  <c:v>43752</c:v>
                </c:pt>
                <c:pt idx="449">
                  <c:v>43753</c:v>
                </c:pt>
                <c:pt idx="450">
                  <c:v>43754</c:v>
                </c:pt>
                <c:pt idx="451">
                  <c:v>43755</c:v>
                </c:pt>
                <c:pt idx="452">
                  <c:v>43756</c:v>
                </c:pt>
                <c:pt idx="453">
                  <c:v>43759</c:v>
                </c:pt>
                <c:pt idx="454">
                  <c:v>43760</c:v>
                </c:pt>
                <c:pt idx="455">
                  <c:v>43761</c:v>
                </c:pt>
                <c:pt idx="456">
                  <c:v>43762</c:v>
                </c:pt>
                <c:pt idx="457">
                  <c:v>43763</c:v>
                </c:pt>
                <c:pt idx="458">
                  <c:v>43766</c:v>
                </c:pt>
                <c:pt idx="459">
                  <c:v>43767</c:v>
                </c:pt>
                <c:pt idx="460">
                  <c:v>43768</c:v>
                </c:pt>
                <c:pt idx="461">
                  <c:v>43769</c:v>
                </c:pt>
                <c:pt idx="462">
                  <c:v>43770</c:v>
                </c:pt>
                <c:pt idx="463">
                  <c:v>43773</c:v>
                </c:pt>
                <c:pt idx="464">
                  <c:v>43774</c:v>
                </c:pt>
                <c:pt idx="465">
                  <c:v>43775</c:v>
                </c:pt>
                <c:pt idx="466">
                  <c:v>43776</c:v>
                </c:pt>
                <c:pt idx="467">
                  <c:v>43777</c:v>
                </c:pt>
                <c:pt idx="468">
                  <c:v>43780</c:v>
                </c:pt>
                <c:pt idx="469">
                  <c:v>43781</c:v>
                </c:pt>
                <c:pt idx="470">
                  <c:v>43782</c:v>
                </c:pt>
                <c:pt idx="471">
                  <c:v>43783</c:v>
                </c:pt>
                <c:pt idx="472">
                  <c:v>43784</c:v>
                </c:pt>
                <c:pt idx="473">
                  <c:v>43787</c:v>
                </c:pt>
                <c:pt idx="474">
                  <c:v>43788</c:v>
                </c:pt>
                <c:pt idx="475">
                  <c:v>43789</c:v>
                </c:pt>
                <c:pt idx="476">
                  <c:v>43790</c:v>
                </c:pt>
                <c:pt idx="477">
                  <c:v>43791</c:v>
                </c:pt>
                <c:pt idx="478">
                  <c:v>43794</c:v>
                </c:pt>
                <c:pt idx="479">
                  <c:v>43795</c:v>
                </c:pt>
                <c:pt idx="480">
                  <c:v>43796</c:v>
                </c:pt>
                <c:pt idx="481">
                  <c:v>43798</c:v>
                </c:pt>
                <c:pt idx="482">
                  <c:v>43801</c:v>
                </c:pt>
                <c:pt idx="483">
                  <c:v>43802</c:v>
                </c:pt>
                <c:pt idx="484">
                  <c:v>43803</c:v>
                </c:pt>
                <c:pt idx="485">
                  <c:v>43804</c:v>
                </c:pt>
                <c:pt idx="486">
                  <c:v>43805</c:v>
                </c:pt>
                <c:pt idx="487">
                  <c:v>43808</c:v>
                </c:pt>
                <c:pt idx="488">
                  <c:v>43809</c:v>
                </c:pt>
                <c:pt idx="489">
                  <c:v>43810</c:v>
                </c:pt>
                <c:pt idx="490">
                  <c:v>43811</c:v>
                </c:pt>
                <c:pt idx="491">
                  <c:v>43812</c:v>
                </c:pt>
                <c:pt idx="492">
                  <c:v>43815</c:v>
                </c:pt>
                <c:pt idx="493">
                  <c:v>43816</c:v>
                </c:pt>
                <c:pt idx="494">
                  <c:v>43817</c:v>
                </c:pt>
                <c:pt idx="495">
                  <c:v>43818</c:v>
                </c:pt>
                <c:pt idx="496">
                  <c:v>43819</c:v>
                </c:pt>
                <c:pt idx="497">
                  <c:v>43822</c:v>
                </c:pt>
                <c:pt idx="498">
                  <c:v>43823</c:v>
                </c:pt>
                <c:pt idx="499">
                  <c:v>43825</c:v>
                </c:pt>
                <c:pt idx="500">
                  <c:v>43826</c:v>
                </c:pt>
                <c:pt idx="501">
                  <c:v>43829</c:v>
                </c:pt>
                <c:pt idx="502">
                  <c:v>43830</c:v>
                </c:pt>
                <c:pt idx="503">
                  <c:v>43832</c:v>
                </c:pt>
                <c:pt idx="504">
                  <c:v>43833</c:v>
                </c:pt>
                <c:pt idx="505">
                  <c:v>43836</c:v>
                </c:pt>
                <c:pt idx="506">
                  <c:v>43837</c:v>
                </c:pt>
                <c:pt idx="507">
                  <c:v>43838</c:v>
                </c:pt>
                <c:pt idx="508">
                  <c:v>43839</c:v>
                </c:pt>
                <c:pt idx="509">
                  <c:v>43840</c:v>
                </c:pt>
                <c:pt idx="510">
                  <c:v>43843</c:v>
                </c:pt>
                <c:pt idx="511">
                  <c:v>43844</c:v>
                </c:pt>
                <c:pt idx="512">
                  <c:v>43845</c:v>
                </c:pt>
                <c:pt idx="513">
                  <c:v>43846</c:v>
                </c:pt>
                <c:pt idx="514">
                  <c:v>43847</c:v>
                </c:pt>
                <c:pt idx="515">
                  <c:v>43851</c:v>
                </c:pt>
                <c:pt idx="516">
                  <c:v>43852</c:v>
                </c:pt>
                <c:pt idx="517">
                  <c:v>43853</c:v>
                </c:pt>
                <c:pt idx="518">
                  <c:v>43854</c:v>
                </c:pt>
                <c:pt idx="519">
                  <c:v>43857</c:v>
                </c:pt>
                <c:pt idx="520">
                  <c:v>43858</c:v>
                </c:pt>
                <c:pt idx="521">
                  <c:v>43859</c:v>
                </c:pt>
                <c:pt idx="522">
                  <c:v>43860</c:v>
                </c:pt>
                <c:pt idx="523">
                  <c:v>43861</c:v>
                </c:pt>
                <c:pt idx="524">
                  <c:v>43864</c:v>
                </c:pt>
                <c:pt idx="525">
                  <c:v>43865</c:v>
                </c:pt>
                <c:pt idx="526">
                  <c:v>43866</c:v>
                </c:pt>
                <c:pt idx="527">
                  <c:v>43867</c:v>
                </c:pt>
                <c:pt idx="528">
                  <c:v>43868</c:v>
                </c:pt>
                <c:pt idx="529">
                  <c:v>43871</c:v>
                </c:pt>
                <c:pt idx="530">
                  <c:v>43872</c:v>
                </c:pt>
                <c:pt idx="531">
                  <c:v>43873</c:v>
                </c:pt>
                <c:pt idx="532">
                  <c:v>43874</c:v>
                </c:pt>
                <c:pt idx="533">
                  <c:v>43875</c:v>
                </c:pt>
                <c:pt idx="534">
                  <c:v>43879</c:v>
                </c:pt>
                <c:pt idx="535">
                  <c:v>43880</c:v>
                </c:pt>
                <c:pt idx="536">
                  <c:v>43881</c:v>
                </c:pt>
                <c:pt idx="537">
                  <c:v>43882</c:v>
                </c:pt>
                <c:pt idx="538">
                  <c:v>43885</c:v>
                </c:pt>
                <c:pt idx="539">
                  <c:v>43886</c:v>
                </c:pt>
                <c:pt idx="540">
                  <c:v>43887</c:v>
                </c:pt>
                <c:pt idx="541">
                  <c:v>43888</c:v>
                </c:pt>
                <c:pt idx="542">
                  <c:v>43889</c:v>
                </c:pt>
                <c:pt idx="543">
                  <c:v>43892</c:v>
                </c:pt>
                <c:pt idx="544">
                  <c:v>43893</c:v>
                </c:pt>
                <c:pt idx="545">
                  <c:v>43894</c:v>
                </c:pt>
                <c:pt idx="546">
                  <c:v>43895</c:v>
                </c:pt>
                <c:pt idx="547">
                  <c:v>43896</c:v>
                </c:pt>
                <c:pt idx="548">
                  <c:v>43899</c:v>
                </c:pt>
                <c:pt idx="549">
                  <c:v>43900</c:v>
                </c:pt>
                <c:pt idx="550">
                  <c:v>43901</c:v>
                </c:pt>
                <c:pt idx="551">
                  <c:v>43902</c:v>
                </c:pt>
                <c:pt idx="552">
                  <c:v>43903</c:v>
                </c:pt>
                <c:pt idx="553">
                  <c:v>43906</c:v>
                </c:pt>
                <c:pt idx="554">
                  <c:v>43907</c:v>
                </c:pt>
                <c:pt idx="555">
                  <c:v>43908</c:v>
                </c:pt>
                <c:pt idx="556">
                  <c:v>43909</c:v>
                </c:pt>
                <c:pt idx="557">
                  <c:v>43910</c:v>
                </c:pt>
                <c:pt idx="558">
                  <c:v>43913</c:v>
                </c:pt>
                <c:pt idx="559">
                  <c:v>43914</c:v>
                </c:pt>
                <c:pt idx="560">
                  <c:v>43915</c:v>
                </c:pt>
                <c:pt idx="561">
                  <c:v>43916</c:v>
                </c:pt>
                <c:pt idx="562">
                  <c:v>43917</c:v>
                </c:pt>
                <c:pt idx="563">
                  <c:v>43920</c:v>
                </c:pt>
                <c:pt idx="564">
                  <c:v>43921</c:v>
                </c:pt>
                <c:pt idx="565">
                  <c:v>43922</c:v>
                </c:pt>
                <c:pt idx="566">
                  <c:v>43923</c:v>
                </c:pt>
                <c:pt idx="567">
                  <c:v>43924</c:v>
                </c:pt>
                <c:pt idx="568">
                  <c:v>43927</c:v>
                </c:pt>
                <c:pt idx="569">
                  <c:v>43928</c:v>
                </c:pt>
                <c:pt idx="570">
                  <c:v>43929</c:v>
                </c:pt>
                <c:pt idx="571">
                  <c:v>43930</c:v>
                </c:pt>
                <c:pt idx="572">
                  <c:v>43934</c:v>
                </c:pt>
                <c:pt idx="573">
                  <c:v>43935</c:v>
                </c:pt>
                <c:pt idx="574">
                  <c:v>43936</c:v>
                </c:pt>
                <c:pt idx="575">
                  <c:v>43937</c:v>
                </c:pt>
                <c:pt idx="576">
                  <c:v>43938</c:v>
                </c:pt>
                <c:pt idx="577">
                  <c:v>43941</c:v>
                </c:pt>
                <c:pt idx="578">
                  <c:v>43942</c:v>
                </c:pt>
                <c:pt idx="579">
                  <c:v>43943</c:v>
                </c:pt>
                <c:pt idx="580">
                  <c:v>43944</c:v>
                </c:pt>
                <c:pt idx="581">
                  <c:v>43945</c:v>
                </c:pt>
                <c:pt idx="582">
                  <c:v>43948</c:v>
                </c:pt>
                <c:pt idx="583">
                  <c:v>43949</c:v>
                </c:pt>
                <c:pt idx="584">
                  <c:v>43950</c:v>
                </c:pt>
                <c:pt idx="585">
                  <c:v>43951</c:v>
                </c:pt>
                <c:pt idx="586">
                  <c:v>43952</c:v>
                </c:pt>
                <c:pt idx="587">
                  <c:v>43955</c:v>
                </c:pt>
                <c:pt idx="588">
                  <c:v>43956</c:v>
                </c:pt>
                <c:pt idx="589">
                  <c:v>43957</c:v>
                </c:pt>
                <c:pt idx="590">
                  <c:v>43958</c:v>
                </c:pt>
                <c:pt idx="591">
                  <c:v>43959</c:v>
                </c:pt>
                <c:pt idx="592">
                  <c:v>43962</c:v>
                </c:pt>
                <c:pt idx="593">
                  <c:v>43963</c:v>
                </c:pt>
                <c:pt idx="594">
                  <c:v>43964</c:v>
                </c:pt>
                <c:pt idx="595">
                  <c:v>43965</c:v>
                </c:pt>
                <c:pt idx="596">
                  <c:v>43966</c:v>
                </c:pt>
                <c:pt idx="597">
                  <c:v>43969</c:v>
                </c:pt>
                <c:pt idx="598">
                  <c:v>43970</c:v>
                </c:pt>
                <c:pt idx="599">
                  <c:v>43971</c:v>
                </c:pt>
                <c:pt idx="600">
                  <c:v>43972</c:v>
                </c:pt>
                <c:pt idx="601">
                  <c:v>43973</c:v>
                </c:pt>
                <c:pt idx="602">
                  <c:v>43977</c:v>
                </c:pt>
                <c:pt idx="603">
                  <c:v>43978</c:v>
                </c:pt>
                <c:pt idx="604">
                  <c:v>43979</c:v>
                </c:pt>
                <c:pt idx="605">
                  <c:v>43980</c:v>
                </c:pt>
                <c:pt idx="606">
                  <c:v>43983</c:v>
                </c:pt>
                <c:pt idx="607">
                  <c:v>43984</c:v>
                </c:pt>
                <c:pt idx="608">
                  <c:v>43985</c:v>
                </c:pt>
                <c:pt idx="609">
                  <c:v>43986</c:v>
                </c:pt>
                <c:pt idx="610">
                  <c:v>43987</c:v>
                </c:pt>
                <c:pt idx="611">
                  <c:v>43990</c:v>
                </c:pt>
                <c:pt idx="612">
                  <c:v>43991</c:v>
                </c:pt>
                <c:pt idx="613">
                  <c:v>43992</c:v>
                </c:pt>
                <c:pt idx="614">
                  <c:v>43993</c:v>
                </c:pt>
                <c:pt idx="615">
                  <c:v>43994</c:v>
                </c:pt>
                <c:pt idx="616">
                  <c:v>43997</c:v>
                </c:pt>
                <c:pt idx="617">
                  <c:v>43998</c:v>
                </c:pt>
                <c:pt idx="618">
                  <c:v>43999</c:v>
                </c:pt>
                <c:pt idx="619">
                  <c:v>44000</c:v>
                </c:pt>
                <c:pt idx="620">
                  <c:v>44001</c:v>
                </c:pt>
                <c:pt idx="621">
                  <c:v>44004</c:v>
                </c:pt>
                <c:pt idx="622">
                  <c:v>44005</c:v>
                </c:pt>
                <c:pt idx="623">
                  <c:v>44006</c:v>
                </c:pt>
                <c:pt idx="624">
                  <c:v>44007</c:v>
                </c:pt>
                <c:pt idx="625">
                  <c:v>44008</c:v>
                </c:pt>
                <c:pt idx="626">
                  <c:v>44011</c:v>
                </c:pt>
                <c:pt idx="627">
                  <c:v>44012</c:v>
                </c:pt>
                <c:pt idx="628">
                  <c:v>44013</c:v>
                </c:pt>
                <c:pt idx="629">
                  <c:v>44014</c:v>
                </c:pt>
                <c:pt idx="630">
                  <c:v>44018</c:v>
                </c:pt>
                <c:pt idx="631">
                  <c:v>44019</c:v>
                </c:pt>
                <c:pt idx="632">
                  <c:v>44020</c:v>
                </c:pt>
                <c:pt idx="633">
                  <c:v>44021</c:v>
                </c:pt>
                <c:pt idx="634">
                  <c:v>44022</c:v>
                </c:pt>
                <c:pt idx="635">
                  <c:v>44025</c:v>
                </c:pt>
                <c:pt idx="636">
                  <c:v>44026</c:v>
                </c:pt>
                <c:pt idx="637">
                  <c:v>44027</c:v>
                </c:pt>
                <c:pt idx="638">
                  <c:v>44028</c:v>
                </c:pt>
                <c:pt idx="639">
                  <c:v>44029</c:v>
                </c:pt>
                <c:pt idx="640">
                  <c:v>44032</c:v>
                </c:pt>
                <c:pt idx="641">
                  <c:v>44033</c:v>
                </c:pt>
                <c:pt idx="642">
                  <c:v>44034</c:v>
                </c:pt>
                <c:pt idx="643">
                  <c:v>44035</c:v>
                </c:pt>
                <c:pt idx="644">
                  <c:v>44036</c:v>
                </c:pt>
                <c:pt idx="645">
                  <c:v>44039</c:v>
                </c:pt>
                <c:pt idx="646">
                  <c:v>44040</c:v>
                </c:pt>
                <c:pt idx="647">
                  <c:v>44041</c:v>
                </c:pt>
                <c:pt idx="648">
                  <c:v>44042</c:v>
                </c:pt>
                <c:pt idx="649">
                  <c:v>44043</c:v>
                </c:pt>
                <c:pt idx="650">
                  <c:v>44046</c:v>
                </c:pt>
                <c:pt idx="651">
                  <c:v>44047</c:v>
                </c:pt>
                <c:pt idx="652">
                  <c:v>44048</c:v>
                </c:pt>
                <c:pt idx="653">
                  <c:v>44049</c:v>
                </c:pt>
                <c:pt idx="654">
                  <c:v>44050</c:v>
                </c:pt>
                <c:pt idx="655">
                  <c:v>44053</c:v>
                </c:pt>
                <c:pt idx="656">
                  <c:v>44054</c:v>
                </c:pt>
                <c:pt idx="657">
                  <c:v>44055</c:v>
                </c:pt>
                <c:pt idx="658">
                  <c:v>44056</c:v>
                </c:pt>
                <c:pt idx="659">
                  <c:v>44057</c:v>
                </c:pt>
                <c:pt idx="660">
                  <c:v>44060</c:v>
                </c:pt>
                <c:pt idx="661">
                  <c:v>44061</c:v>
                </c:pt>
                <c:pt idx="662">
                  <c:v>44062</c:v>
                </c:pt>
                <c:pt idx="663">
                  <c:v>44063</c:v>
                </c:pt>
                <c:pt idx="664">
                  <c:v>44064</c:v>
                </c:pt>
                <c:pt idx="665">
                  <c:v>44067</c:v>
                </c:pt>
                <c:pt idx="666">
                  <c:v>44068</c:v>
                </c:pt>
                <c:pt idx="667">
                  <c:v>44069</c:v>
                </c:pt>
                <c:pt idx="668">
                  <c:v>44070</c:v>
                </c:pt>
                <c:pt idx="669">
                  <c:v>44071</c:v>
                </c:pt>
                <c:pt idx="670">
                  <c:v>44074</c:v>
                </c:pt>
                <c:pt idx="671">
                  <c:v>44075</c:v>
                </c:pt>
                <c:pt idx="672">
                  <c:v>44076</c:v>
                </c:pt>
                <c:pt idx="673">
                  <c:v>44077</c:v>
                </c:pt>
                <c:pt idx="674">
                  <c:v>44078</c:v>
                </c:pt>
                <c:pt idx="675">
                  <c:v>44082</c:v>
                </c:pt>
                <c:pt idx="676">
                  <c:v>44083</c:v>
                </c:pt>
                <c:pt idx="677">
                  <c:v>44084</c:v>
                </c:pt>
                <c:pt idx="678">
                  <c:v>44085</c:v>
                </c:pt>
                <c:pt idx="679">
                  <c:v>44088</c:v>
                </c:pt>
                <c:pt idx="680">
                  <c:v>44089</c:v>
                </c:pt>
                <c:pt idx="681">
                  <c:v>44090</c:v>
                </c:pt>
                <c:pt idx="682">
                  <c:v>44091</c:v>
                </c:pt>
                <c:pt idx="683">
                  <c:v>44092</c:v>
                </c:pt>
                <c:pt idx="684">
                  <c:v>44095</c:v>
                </c:pt>
                <c:pt idx="685">
                  <c:v>44096</c:v>
                </c:pt>
                <c:pt idx="686">
                  <c:v>44097</c:v>
                </c:pt>
                <c:pt idx="687">
                  <c:v>44098</c:v>
                </c:pt>
                <c:pt idx="688">
                  <c:v>44099</c:v>
                </c:pt>
                <c:pt idx="689">
                  <c:v>44102</c:v>
                </c:pt>
                <c:pt idx="690">
                  <c:v>44103</c:v>
                </c:pt>
                <c:pt idx="691">
                  <c:v>44104</c:v>
                </c:pt>
                <c:pt idx="692">
                  <c:v>44105</c:v>
                </c:pt>
                <c:pt idx="693">
                  <c:v>44106</c:v>
                </c:pt>
                <c:pt idx="694">
                  <c:v>44109</c:v>
                </c:pt>
                <c:pt idx="695">
                  <c:v>44110</c:v>
                </c:pt>
                <c:pt idx="696">
                  <c:v>44111</c:v>
                </c:pt>
                <c:pt idx="697">
                  <c:v>44112</c:v>
                </c:pt>
                <c:pt idx="698">
                  <c:v>44113</c:v>
                </c:pt>
                <c:pt idx="699">
                  <c:v>44116</c:v>
                </c:pt>
                <c:pt idx="700">
                  <c:v>44117</c:v>
                </c:pt>
                <c:pt idx="701">
                  <c:v>44118</c:v>
                </c:pt>
                <c:pt idx="702">
                  <c:v>44119</c:v>
                </c:pt>
                <c:pt idx="703">
                  <c:v>44120</c:v>
                </c:pt>
                <c:pt idx="704">
                  <c:v>44123</c:v>
                </c:pt>
                <c:pt idx="705">
                  <c:v>44124</c:v>
                </c:pt>
                <c:pt idx="706">
                  <c:v>44125</c:v>
                </c:pt>
                <c:pt idx="707">
                  <c:v>44126</c:v>
                </c:pt>
                <c:pt idx="708">
                  <c:v>44127</c:v>
                </c:pt>
                <c:pt idx="709">
                  <c:v>44130</c:v>
                </c:pt>
                <c:pt idx="710">
                  <c:v>44131</c:v>
                </c:pt>
                <c:pt idx="711">
                  <c:v>44132</c:v>
                </c:pt>
                <c:pt idx="712">
                  <c:v>44133</c:v>
                </c:pt>
                <c:pt idx="713">
                  <c:v>44134</c:v>
                </c:pt>
                <c:pt idx="714">
                  <c:v>44137</c:v>
                </c:pt>
                <c:pt idx="715">
                  <c:v>44138</c:v>
                </c:pt>
                <c:pt idx="716">
                  <c:v>44139</c:v>
                </c:pt>
                <c:pt idx="717">
                  <c:v>44140</c:v>
                </c:pt>
                <c:pt idx="718">
                  <c:v>44141</c:v>
                </c:pt>
                <c:pt idx="719">
                  <c:v>44144</c:v>
                </c:pt>
                <c:pt idx="720">
                  <c:v>44145</c:v>
                </c:pt>
                <c:pt idx="721">
                  <c:v>44146</c:v>
                </c:pt>
                <c:pt idx="722">
                  <c:v>44147</c:v>
                </c:pt>
                <c:pt idx="723">
                  <c:v>44148</c:v>
                </c:pt>
                <c:pt idx="724">
                  <c:v>44151</c:v>
                </c:pt>
                <c:pt idx="725">
                  <c:v>44152</c:v>
                </c:pt>
                <c:pt idx="726">
                  <c:v>44153</c:v>
                </c:pt>
                <c:pt idx="727">
                  <c:v>44154</c:v>
                </c:pt>
                <c:pt idx="728">
                  <c:v>44155</c:v>
                </c:pt>
                <c:pt idx="729">
                  <c:v>44158</c:v>
                </c:pt>
                <c:pt idx="730">
                  <c:v>44159</c:v>
                </c:pt>
                <c:pt idx="731">
                  <c:v>44160</c:v>
                </c:pt>
                <c:pt idx="732">
                  <c:v>44162</c:v>
                </c:pt>
                <c:pt idx="733">
                  <c:v>44165</c:v>
                </c:pt>
                <c:pt idx="734">
                  <c:v>44166</c:v>
                </c:pt>
                <c:pt idx="735">
                  <c:v>44167</c:v>
                </c:pt>
                <c:pt idx="736">
                  <c:v>44168</c:v>
                </c:pt>
                <c:pt idx="737">
                  <c:v>44169</c:v>
                </c:pt>
                <c:pt idx="738">
                  <c:v>44172</c:v>
                </c:pt>
                <c:pt idx="739">
                  <c:v>44173</c:v>
                </c:pt>
                <c:pt idx="740">
                  <c:v>44174</c:v>
                </c:pt>
                <c:pt idx="741">
                  <c:v>44175</c:v>
                </c:pt>
                <c:pt idx="742">
                  <c:v>44176</c:v>
                </c:pt>
                <c:pt idx="743">
                  <c:v>44179</c:v>
                </c:pt>
                <c:pt idx="744">
                  <c:v>44180</c:v>
                </c:pt>
                <c:pt idx="745">
                  <c:v>44181</c:v>
                </c:pt>
                <c:pt idx="746">
                  <c:v>44182</c:v>
                </c:pt>
                <c:pt idx="747">
                  <c:v>44183</c:v>
                </c:pt>
                <c:pt idx="748">
                  <c:v>44186</c:v>
                </c:pt>
                <c:pt idx="749">
                  <c:v>44187</c:v>
                </c:pt>
                <c:pt idx="750">
                  <c:v>44188</c:v>
                </c:pt>
                <c:pt idx="751">
                  <c:v>44189</c:v>
                </c:pt>
                <c:pt idx="752">
                  <c:v>44193</c:v>
                </c:pt>
                <c:pt idx="753">
                  <c:v>44194</c:v>
                </c:pt>
                <c:pt idx="754">
                  <c:v>44195</c:v>
                </c:pt>
                <c:pt idx="755">
                  <c:v>44196</c:v>
                </c:pt>
                <c:pt idx="756">
                  <c:v>44200</c:v>
                </c:pt>
                <c:pt idx="757">
                  <c:v>44201</c:v>
                </c:pt>
                <c:pt idx="758">
                  <c:v>44202</c:v>
                </c:pt>
                <c:pt idx="759">
                  <c:v>44203</c:v>
                </c:pt>
                <c:pt idx="760">
                  <c:v>44204</c:v>
                </c:pt>
                <c:pt idx="761">
                  <c:v>44207</c:v>
                </c:pt>
                <c:pt idx="762">
                  <c:v>44208</c:v>
                </c:pt>
                <c:pt idx="763">
                  <c:v>44209</c:v>
                </c:pt>
                <c:pt idx="764">
                  <c:v>44210</c:v>
                </c:pt>
                <c:pt idx="765">
                  <c:v>44211</c:v>
                </c:pt>
                <c:pt idx="766">
                  <c:v>44215</c:v>
                </c:pt>
                <c:pt idx="767">
                  <c:v>44216</c:v>
                </c:pt>
                <c:pt idx="768">
                  <c:v>44217</c:v>
                </c:pt>
                <c:pt idx="769">
                  <c:v>44218</c:v>
                </c:pt>
                <c:pt idx="770">
                  <c:v>44221</c:v>
                </c:pt>
                <c:pt idx="771">
                  <c:v>44222</c:v>
                </c:pt>
                <c:pt idx="772">
                  <c:v>44223</c:v>
                </c:pt>
                <c:pt idx="773">
                  <c:v>44224</c:v>
                </c:pt>
                <c:pt idx="774">
                  <c:v>44225</c:v>
                </c:pt>
                <c:pt idx="775">
                  <c:v>44228</c:v>
                </c:pt>
                <c:pt idx="776">
                  <c:v>44229</c:v>
                </c:pt>
                <c:pt idx="777">
                  <c:v>44230</c:v>
                </c:pt>
                <c:pt idx="778">
                  <c:v>44231</c:v>
                </c:pt>
                <c:pt idx="779">
                  <c:v>44232</c:v>
                </c:pt>
                <c:pt idx="780">
                  <c:v>44235</c:v>
                </c:pt>
                <c:pt idx="781">
                  <c:v>44236</c:v>
                </c:pt>
                <c:pt idx="782">
                  <c:v>44237</c:v>
                </c:pt>
                <c:pt idx="783">
                  <c:v>44238</c:v>
                </c:pt>
                <c:pt idx="784">
                  <c:v>44239</c:v>
                </c:pt>
                <c:pt idx="785">
                  <c:v>44243</c:v>
                </c:pt>
                <c:pt idx="786">
                  <c:v>44244</c:v>
                </c:pt>
                <c:pt idx="787">
                  <c:v>44245</c:v>
                </c:pt>
                <c:pt idx="788">
                  <c:v>44246</c:v>
                </c:pt>
                <c:pt idx="789">
                  <c:v>44249</c:v>
                </c:pt>
                <c:pt idx="790">
                  <c:v>44250</c:v>
                </c:pt>
                <c:pt idx="791">
                  <c:v>44251</c:v>
                </c:pt>
                <c:pt idx="792">
                  <c:v>44252</c:v>
                </c:pt>
                <c:pt idx="793">
                  <c:v>44253</c:v>
                </c:pt>
                <c:pt idx="794">
                  <c:v>44256</c:v>
                </c:pt>
                <c:pt idx="795">
                  <c:v>44257</c:v>
                </c:pt>
                <c:pt idx="796">
                  <c:v>44258</c:v>
                </c:pt>
                <c:pt idx="797">
                  <c:v>44259</c:v>
                </c:pt>
                <c:pt idx="798">
                  <c:v>44260</c:v>
                </c:pt>
                <c:pt idx="799">
                  <c:v>44263</c:v>
                </c:pt>
                <c:pt idx="800">
                  <c:v>44264</c:v>
                </c:pt>
                <c:pt idx="801">
                  <c:v>44265</c:v>
                </c:pt>
                <c:pt idx="802">
                  <c:v>44266</c:v>
                </c:pt>
                <c:pt idx="803">
                  <c:v>44267</c:v>
                </c:pt>
                <c:pt idx="804">
                  <c:v>44270</c:v>
                </c:pt>
                <c:pt idx="805">
                  <c:v>44271</c:v>
                </c:pt>
                <c:pt idx="806">
                  <c:v>44272</c:v>
                </c:pt>
                <c:pt idx="807">
                  <c:v>44273</c:v>
                </c:pt>
                <c:pt idx="808">
                  <c:v>44274</c:v>
                </c:pt>
                <c:pt idx="809">
                  <c:v>44277</c:v>
                </c:pt>
                <c:pt idx="810">
                  <c:v>44278</c:v>
                </c:pt>
                <c:pt idx="811">
                  <c:v>44279</c:v>
                </c:pt>
                <c:pt idx="812">
                  <c:v>44280</c:v>
                </c:pt>
                <c:pt idx="813">
                  <c:v>44281</c:v>
                </c:pt>
                <c:pt idx="814">
                  <c:v>44284</c:v>
                </c:pt>
                <c:pt idx="815">
                  <c:v>44285</c:v>
                </c:pt>
                <c:pt idx="816">
                  <c:v>44286</c:v>
                </c:pt>
                <c:pt idx="817">
                  <c:v>44287</c:v>
                </c:pt>
                <c:pt idx="818">
                  <c:v>44291</c:v>
                </c:pt>
                <c:pt idx="819">
                  <c:v>44292</c:v>
                </c:pt>
                <c:pt idx="820">
                  <c:v>44293</c:v>
                </c:pt>
                <c:pt idx="821">
                  <c:v>44294</c:v>
                </c:pt>
                <c:pt idx="822">
                  <c:v>44295</c:v>
                </c:pt>
                <c:pt idx="823">
                  <c:v>44298</c:v>
                </c:pt>
                <c:pt idx="824">
                  <c:v>44299</c:v>
                </c:pt>
                <c:pt idx="825">
                  <c:v>44300</c:v>
                </c:pt>
                <c:pt idx="826">
                  <c:v>44301</c:v>
                </c:pt>
                <c:pt idx="827">
                  <c:v>44302</c:v>
                </c:pt>
                <c:pt idx="828">
                  <c:v>44305</c:v>
                </c:pt>
                <c:pt idx="829">
                  <c:v>44306</c:v>
                </c:pt>
                <c:pt idx="830">
                  <c:v>44307</c:v>
                </c:pt>
                <c:pt idx="831">
                  <c:v>44308</c:v>
                </c:pt>
                <c:pt idx="832">
                  <c:v>44309</c:v>
                </c:pt>
                <c:pt idx="833">
                  <c:v>44312</c:v>
                </c:pt>
                <c:pt idx="834">
                  <c:v>44313</c:v>
                </c:pt>
                <c:pt idx="835">
                  <c:v>44314</c:v>
                </c:pt>
                <c:pt idx="836">
                  <c:v>44315</c:v>
                </c:pt>
                <c:pt idx="837">
                  <c:v>44316</c:v>
                </c:pt>
                <c:pt idx="838">
                  <c:v>44319</c:v>
                </c:pt>
                <c:pt idx="839">
                  <c:v>44320</c:v>
                </c:pt>
                <c:pt idx="840">
                  <c:v>44321</c:v>
                </c:pt>
                <c:pt idx="841">
                  <c:v>44322</c:v>
                </c:pt>
                <c:pt idx="842">
                  <c:v>44323</c:v>
                </c:pt>
                <c:pt idx="843">
                  <c:v>44326</c:v>
                </c:pt>
                <c:pt idx="844">
                  <c:v>44327</c:v>
                </c:pt>
                <c:pt idx="845">
                  <c:v>44328</c:v>
                </c:pt>
                <c:pt idx="846">
                  <c:v>44329</c:v>
                </c:pt>
                <c:pt idx="847">
                  <c:v>44330</c:v>
                </c:pt>
                <c:pt idx="848">
                  <c:v>44333</c:v>
                </c:pt>
                <c:pt idx="849">
                  <c:v>44334</c:v>
                </c:pt>
                <c:pt idx="850">
                  <c:v>44335</c:v>
                </c:pt>
                <c:pt idx="851">
                  <c:v>44336</c:v>
                </c:pt>
                <c:pt idx="852">
                  <c:v>44337</c:v>
                </c:pt>
                <c:pt idx="853">
                  <c:v>44340</c:v>
                </c:pt>
                <c:pt idx="854">
                  <c:v>44341</c:v>
                </c:pt>
                <c:pt idx="855">
                  <c:v>44342</c:v>
                </c:pt>
                <c:pt idx="856">
                  <c:v>44343</c:v>
                </c:pt>
                <c:pt idx="857">
                  <c:v>44344</c:v>
                </c:pt>
                <c:pt idx="858">
                  <c:v>44348</c:v>
                </c:pt>
                <c:pt idx="859">
                  <c:v>44349</c:v>
                </c:pt>
                <c:pt idx="860">
                  <c:v>44350</c:v>
                </c:pt>
                <c:pt idx="861">
                  <c:v>44351</c:v>
                </c:pt>
                <c:pt idx="862">
                  <c:v>44354</c:v>
                </c:pt>
                <c:pt idx="863">
                  <c:v>44355</c:v>
                </c:pt>
                <c:pt idx="864">
                  <c:v>44356</c:v>
                </c:pt>
                <c:pt idx="865">
                  <c:v>44357</c:v>
                </c:pt>
                <c:pt idx="866">
                  <c:v>44358</c:v>
                </c:pt>
                <c:pt idx="867">
                  <c:v>44361</c:v>
                </c:pt>
                <c:pt idx="868">
                  <c:v>44362</c:v>
                </c:pt>
                <c:pt idx="869">
                  <c:v>44363</c:v>
                </c:pt>
                <c:pt idx="870">
                  <c:v>44364</c:v>
                </c:pt>
                <c:pt idx="871">
                  <c:v>44365</c:v>
                </c:pt>
                <c:pt idx="872">
                  <c:v>44368</c:v>
                </c:pt>
                <c:pt idx="873">
                  <c:v>44369</c:v>
                </c:pt>
                <c:pt idx="874">
                  <c:v>44370</c:v>
                </c:pt>
                <c:pt idx="875">
                  <c:v>44371</c:v>
                </c:pt>
                <c:pt idx="876">
                  <c:v>44372</c:v>
                </c:pt>
                <c:pt idx="877">
                  <c:v>44375</c:v>
                </c:pt>
                <c:pt idx="878">
                  <c:v>44376</c:v>
                </c:pt>
                <c:pt idx="879">
                  <c:v>44377</c:v>
                </c:pt>
                <c:pt idx="880">
                  <c:v>44378</c:v>
                </c:pt>
                <c:pt idx="881">
                  <c:v>44379</c:v>
                </c:pt>
                <c:pt idx="882">
                  <c:v>44383</c:v>
                </c:pt>
                <c:pt idx="883">
                  <c:v>44384</c:v>
                </c:pt>
                <c:pt idx="884">
                  <c:v>44385</c:v>
                </c:pt>
                <c:pt idx="885">
                  <c:v>44386</c:v>
                </c:pt>
                <c:pt idx="886">
                  <c:v>44389</c:v>
                </c:pt>
                <c:pt idx="887">
                  <c:v>44390</c:v>
                </c:pt>
                <c:pt idx="888">
                  <c:v>44391</c:v>
                </c:pt>
                <c:pt idx="889">
                  <c:v>44392</c:v>
                </c:pt>
                <c:pt idx="890">
                  <c:v>44393</c:v>
                </c:pt>
                <c:pt idx="891">
                  <c:v>44396</c:v>
                </c:pt>
                <c:pt idx="892">
                  <c:v>44397</c:v>
                </c:pt>
                <c:pt idx="893">
                  <c:v>44398</c:v>
                </c:pt>
                <c:pt idx="894">
                  <c:v>44399</c:v>
                </c:pt>
                <c:pt idx="895">
                  <c:v>44400</c:v>
                </c:pt>
                <c:pt idx="896">
                  <c:v>44403</c:v>
                </c:pt>
                <c:pt idx="897">
                  <c:v>44404</c:v>
                </c:pt>
                <c:pt idx="898">
                  <c:v>44405</c:v>
                </c:pt>
                <c:pt idx="899">
                  <c:v>44406</c:v>
                </c:pt>
                <c:pt idx="900">
                  <c:v>44407</c:v>
                </c:pt>
                <c:pt idx="901">
                  <c:v>44410</c:v>
                </c:pt>
                <c:pt idx="902">
                  <c:v>44411</c:v>
                </c:pt>
                <c:pt idx="903">
                  <c:v>44412</c:v>
                </c:pt>
                <c:pt idx="904">
                  <c:v>44413</c:v>
                </c:pt>
                <c:pt idx="905">
                  <c:v>44414</c:v>
                </c:pt>
                <c:pt idx="906">
                  <c:v>44417</c:v>
                </c:pt>
                <c:pt idx="907">
                  <c:v>44418</c:v>
                </c:pt>
                <c:pt idx="908">
                  <c:v>44419</c:v>
                </c:pt>
                <c:pt idx="909">
                  <c:v>44420</c:v>
                </c:pt>
                <c:pt idx="910">
                  <c:v>44421</c:v>
                </c:pt>
                <c:pt idx="911">
                  <c:v>44424</c:v>
                </c:pt>
                <c:pt idx="912">
                  <c:v>44425</c:v>
                </c:pt>
                <c:pt idx="913">
                  <c:v>44426</c:v>
                </c:pt>
                <c:pt idx="914">
                  <c:v>44427</c:v>
                </c:pt>
                <c:pt idx="915">
                  <c:v>44428</c:v>
                </c:pt>
                <c:pt idx="916">
                  <c:v>44431</c:v>
                </c:pt>
                <c:pt idx="917">
                  <c:v>44432</c:v>
                </c:pt>
                <c:pt idx="918">
                  <c:v>44433</c:v>
                </c:pt>
                <c:pt idx="919">
                  <c:v>44434</c:v>
                </c:pt>
                <c:pt idx="920">
                  <c:v>44435</c:v>
                </c:pt>
                <c:pt idx="921">
                  <c:v>44438</c:v>
                </c:pt>
                <c:pt idx="922">
                  <c:v>44439</c:v>
                </c:pt>
                <c:pt idx="923">
                  <c:v>44440</c:v>
                </c:pt>
                <c:pt idx="924">
                  <c:v>44441</c:v>
                </c:pt>
                <c:pt idx="925">
                  <c:v>44442</c:v>
                </c:pt>
                <c:pt idx="926">
                  <c:v>44446</c:v>
                </c:pt>
                <c:pt idx="927">
                  <c:v>44447</c:v>
                </c:pt>
                <c:pt idx="928">
                  <c:v>44448</c:v>
                </c:pt>
                <c:pt idx="929">
                  <c:v>44449</c:v>
                </c:pt>
                <c:pt idx="930">
                  <c:v>44452</c:v>
                </c:pt>
                <c:pt idx="931">
                  <c:v>44453</c:v>
                </c:pt>
                <c:pt idx="932">
                  <c:v>44454</c:v>
                </c:pt>
                <c:pt idx="933">
                  <c:v>44455</c:v>
                </c:pt>
                <c:pt idx="934">
                  <c:v>44456</c:v>
                </c:pt>
                <c:pt idx="935">
                  <c:v>44459</c:v>
                </c:pt>
                <c:pt idx="936">
                  <c:v>44460</c:v>
                </c:pt>
                <c:pt idx="937">
                  <c:v>44461</c:v>
                </c:pt>
                <c:pt idx="938">
                  <c:v>44462</c:v>
                </c:pt>
                <c:pt idx="939">
                  <c:v>44463</c:v>
                </c:pt>
                <c:pt idx="940">
                  <c:v>44466</c:v>
                </c:pt>
                <c:pt idx="941">
                  <c:v>44467</c:v>
                </c:pt>
                <c:pt idx="942">
                  <c:v>44468</c:v>
                </c:pt>
                <c:pt idx="943">
                  <c:v>44469</c:v>
                </c:pt>
                <c:pt idx="944">
                  <c:v>44470</c:v>
                </c:pt>
                <c:pt idx="945">
                  <c:v>44473</c:v>
                </c:pt>
                <c:pt idx="946">
                  <c:v>44474</c:v>
                </c:pt>
                <c:pt idx="947">
                  <c:v>44475</c:v>
                </c:pt>
                <c:pt idx="948">
                  <c:v>44476</c:v>
                </c:pt>
                <c:pt idx="949">
                  <c:v>44477</c:v>
                </c:pt>
                <c:pt idx="950">
                  <c:v>44480</c:v>
                </c:pt>
                <c:pt idx="951">
                  <c:v>44481</c:v>
                </c:pt>
                <c:pt idx="952">
                  <c:v>44482</c:v>
                </c:pt>
                <c:pt idx="953">
                  <c:v>44483</c:v>
                </c:pt>
                <c:pt idx="954">
                  <c:v>44484</c:v>
                </c:pt>
                <c:pt idx="955">
                  <c:v>44487</c:v>
                </c:pt>
                <c:pt idx="956">
                  <c:v>44488</c:v>
                </c:pt>
                <c:pt idx="957">
                  <c:v>44489</c:v>
                </c:pt>
                <c:pt idx="958">
                  <c:v>44490</c:v>
                </c:pt>
                <c:pt idx="959">
                  <c:v>44491</c:v>
                </c:pt>
                <c:pt idx="960">
                  <c:v>44494</c:v>
                </c:pt>
                <c:pt idx="961">
                  <c:v>44495</c:v>
                </c:pt>
                <c:pt idx="962">
                  <c:v>44496</c:v>
                </c:pt>
                <c:pt idx="963">
                  <c:v>44497</c:v>
                </c:pt>
                <c:pt idx="964">
                  <c:v>44498</c:v>
                </c:pt>
                <c:pt idx="965">
                  <c:v>44501</c:v>
                </c:pt>
                <c:pt idx="966">
                  <c:v>44502</c:v>
                </c:pt>
                <c:pt idx="967">
                  <c:v>44503</c:v>
                </c:pt>
                <c:pt idx="968">
                  <c:v>44504</c:v>
                </c:pt>
                <c:pt idx="969">
                  <c:v>44505</c:v>
                </c:pt>
                <c:pt idx="970">
                  <c:v>44508</c:v>
                </c:pt>
                <c:pt idx="971">
                  <c:v>44509</c:v>
                </c:pt>
                <c:pt idx="972">
                  <c:v>44510</c:v>
                </c:pt>
                <c:pt idx="973">
                  <c:v>44511</c:v>
                </c:pt>
                <c:pt idx="974">
                  <c:v>44512</c:v>
                </c:pt>
                <c:pt idx="975">
                  <c:v>44515</c:v>
                </c:pt>
                <c:pt idx="976">
                  <c:v>44516</c:v>
                </c:pt>
                <c:pt idx="977">
                  <c:v>44517</c:v>
                </c:pt>
                <c:pt idx="978">
                  <c:v>44518</c:v>
                </c:pt>
                <c:pt idx="979">
                  <c:v>44519</c:v>
                </c:pt>
                <c:pt idx="980">
                  <c:v>44522</c:v>
                </c:pt>
                <c:pt idx="981">
                  <c:v>44523</c:v>
                </c:pt>
                <c:pt idx="982">
                  <c:v>44524</c:v>
                </c:pt>
                <c:pt idx="983">
                  <c:v>44526</c:v>
                </c:pt>
                <c:pt idx="984">
                  <c:v>44529</c:v>
                </c:pt>
                <c:pt idx="985">
                  <c:v>44530</c:v>
                </c:pt>
                <c:pt idx="986">
                  <c:v>44531</c:v>
                </c:pt>
                <c:pt idx="987">
                  <c:v>44532</c:v>
                </c:pt>
                <c:pt idx="988">
                  <c:v>44533</c:v>
                </c:pt>
                <c:pt idx="989">
                  <c:v>44536</c:v>
                </c:pt>
                <c:pt idx="990">
                  <c:v>44537</c:v>
                </c:pt>
                <c:pt idx="991">
                  <c:v>44538</c:v>
                </c:pt>
                <c:pt idx="992">
                  <c:v>44539</c:v>
                </c:pt>
                <c:pt idx="993">
                  <c:v>44540</c:v>
                </c:pt>
                <c:pt idx="994">
                  <c:v>44543</c:v>
                </c:pt>
                <c:pt idx="995">
                  <c:v>44544</c:v>
                </c:pt>
                <c:pt idx="996">
                  <c:v>44545</c:v>
                </c:pt>
                <c:pt idx="997">
                  <c:v>44546</c:v>
                </c:pt>
                <c:pt idx="998">
                  <c:v>44547</c:v>
                </c:pt>
                <c:pt idx="999">
                  <c:v>44550</c:v>
                </c:pt>
                <c:pt idx="1000">
                  <c:v>44551</c:v>
                </c:pt>
                <c:pt idx="1001">
                  <c:v>44552</c:v>
                </c:pt>
                <c:pt idx="1002">
                  <c:v>44553</c:v>
                </c:pt>
                <c:pt idx="1003">
                  <c:v>44557</c:v>
                </c:pt>
                <c:pt idx="1004">
                  <c:v>44558</c:v>
                </c:pt>
                <c:pt idx="1005">
                  <c:v>44559</c:v>
                </c:pt>
                <c:pt idx="1006">
                  <c:v>44560</c:v>
                </c:pt>
                <c:pt idx="1007">
                  <c:v>44561</c:v>
                </c:pt>
                <c:pt idx="1008">
                  <c:v>44564</c:v>
                </c:pt>
                <c:pt idx="1009">
                  <c:v>44565</c:v>
                </c:pt>
                <c:pt idx="1010">
                  <c:v>44566</c:v>
                </c:pt>
                <c:pt idx="1011">
                  <c:v>44567</c:v>
                </c:pt>
                <c:pt idx="1012">
                  <c:v>44568</c:v>
                </c:pt>
                <c:pt idx="1013">
                  <c:v>44571</c:v>
                </c:pt>
                <c:pt idx="1014">
                  <c:v>44572</c:v>
                </c:pt>
                <c:pt idx="1015">
                  <c:v>44573</c:v>
                </c:pt>
                <c:pt idx="1016">
                  <c:v>44574</c:v>
                </c:pt>
                <c:pt idx="1017">
                  <c:v>44575</c:v>
                </c:pt>
                <c:pt idx="1018">
                  <c:v>44579</c:v>
                </c:pt>
                <c:pt idx="1019">
                  <c:v>44580</c:v>
                </c:pt>
                <c:pt idx="1020">
                  <c:v>44581</c:v>
                </c:pt>
                <c:pt idx="1021">
                  <c:v>44582</c:v>
                </c:pt>
                <c:pt idx="1022">
                  <c:v>44585</c:v>
                </c:pt>
                <c:pt idx="1023">
                  <c:v>44586</c:v>
                </c:pt>
                <c:pt idx="1024">
                  <c:v>44587</c:v>
                </c:pt>
                <c:pt idx="1025">
                  <c:v>44588</c:v>
                </c:pt>
                <c:pt idx="1026">
                  <c:v>44589</c:v>
                </c:pt>
                <c:pt idx="1027">
                  <c:v>44592</c:v>
                </c:pt>
                <c:pt idx="1028">
                  <c:v>44593</c:v>
                </c:pt>
                <c:pt idx="1029">
                  <c:v>44594</c:v>
                </c:pt>
                <c:pt idx="1030">
                  <c:v>44595</c:v>
                </c:pt>
                <c:pt idx="1031">
                  <c:v>44596</c:v>
                </c:pt>
                <c:pt idx="1032">
                  <c:v>44599</c:v>
                </c:pt>
                <c:pt idx="1033">
                  <c:v>44600</c:v>
                </c:pt>
                <c:pt idx="1034">
                  <c:v>44601</c:v>
                </c:pt>
                <c:pt idx="1035">
                  <c:v>44602</c:v>
                </c:pt>
                <c:pt idx="1036">
                  <c:v>44603</c:v>
                </c:pt>
                <c:pt idx="1037">
                  <c:v>44606</c:v>
                </c:pt>
                <c:pt idx="1038">
                  <c:v>44607</c:v>
                </c:pt>
                <c:pt idx="1039">
                  <c:v>44608</c:v>
                </c:pt>
                <c:pt idx="1040">
                  <c:v>44609</c:v>
                </c:pt>
                <c:pt idx="1041">
                  <c:v>44610</c:v>
                </c:pt>
                <c:pt idx="1042">
                  <c:v>44614</c:v>
                </c:pt>
                <c:pt idx="1043">
                  <c:v>44615</c:v>
                </c:pt>
                <c:pt idx="1044">
                  <c:v>44616</c:v>
                </c:pt>
                <c:pt idx="1045">
                  <c:v>44617</c:v>
                </c:pt>
                <c:pt idx="1046">
                  <c:v>44620</c:v>
                </c:pt>
                <c:pt idx="1047">
                  <c:v>44621</c:v>
                </c:pt>
                <c:pt idx="1048">
                  <c:v>44622</c:v>
                </c:pt>
                <c:pt idx="1049">
                  <c:v>44623</c:v>
                </c:pt>
                <c:pt idx="1050">
                  <c:v>44624</c:v>
                </c:pt>
                <c:pt idx="1051">
                  <c:v>44627</c:v>
                </c:pt>
                <c:pt idx="1052">
                  <c:v>44628</c:v>
                </c:pt>
                <c:pt idx="1053">
                  <c:v>44629</c:v>
                </c:pt>
                <c:pt idx="1054">
                  <c:v>44630</c:v>
                </c:pt>
                <c:pt idx="1055">
                  <c:v>44631</c:v>
                </c:pt>
                <c:pt idx="1056">
                  <c:v>44634</c:v>
                </c:pt>
                <c:pt idx="1057">
                  <c:v>44635</c:v>
                </c:pt>
                <c:pt idx="1058">
                  <c:v>44636</c:v>
                </c:pt>
                <c:pt idx="1059">
                  <c:v>44637</c:v>
                </c:pt>
                <c:pt idx="1060">
                  <c:v>44638</c:v>
                </c:pt>
                <c:pt idx="1061">
                  <c:v>44641</c:v>
                </c:pt>
                <c:pt idx="1062">
                  <c:v>44642</c:v>
                </c:pt>
                <c:pt idx="1063">
                  <c:v>44643</c:v>
                </c:pt>
                <c:pt idx="1064">
                  <c:v>44644</c:v>
                </c:pt>
                <c:pt idx="1065">
                  <c:v>44645</c:v>
                </c:pt>
                <c:pt idx="1066">
                  <c:v>44648</c:v>
                </c:pt>
                <c:pt idx="1067">
                  <c:v>44649</c:v>
                </c:pt>
                <c:pt idx="1068">
                  <c:v>44650</c:v>
                </c:pt>
                <c:pt idx="1069">
                  <c:v>44651</c:v>
                </c:pt>
                <c:pt idx="1070">
                  <c:v>44652</c:v>
                </c:pt>
                <c:pt idx="1071">
                  <c:v>44655</c:v>
                </c:pt>
                <c:pt idx="1072">
                  <c:v>44656</c:v>
                </c:pt>
                <c:pt idx="1073">
                  <c:v>44657</c:v>
                </c:pt>
                <c:pt idx="1074">
                  <c:v>44658</c:v>
                </c:pt>
                <c:pt idx="1075">
                  <c:v>44659</c:v>
                </c:pt>
                <c:pt idx="1076">
                  <c:v>44662</c:v>
                </c:pt>
                <c:pt idx="1077">
                  <c:v>44663</c:v>
                </c:pt>
                <c:pt idx="1078">
                  <c:v>44664</c:v>
                </c:pt>
                <c:pt idx="1079">
                  <c:v>44665</c:v>
                </c:pt>
                <c:pt idx="1080">
                  <c:v>44669</c:v>
                </c:pt>
                <c:pt idx="1081">
                  <c:v>44670</c:v>
                </c:pt>
                <c:pt idx="1082">
                  <c:v>44671</c:v>
                </c:pt>
                <c:pt idx="1083">
                  <c:v>44672</c:v>
                </c:pt>
                <c:pt idx="1084">
                  <c:v>44673</c:v>
                </c:pt>
                <c:pt idx="1085">
                  <c:v>44676</c:v>
                </c:pt>
                <c:pt idx="1086">
                  <c:v>44677</c:v>
                </c:pt>
                <c:pt idx="1087">
                  <c:v>44678</c:v>
                </c:pt>
                <c:pt idx="1088">
                  <c:v>44679</c:v>
                </c:pt>
                <c:pt idx="1089">
                  <c:v>44680</c:v>
                </c:pt>
                <c:pt idx="1090">
                  <c:v>44683</c:v>
                </c:pt>
                <c:pt idx="1091">
                  <c:v>44684</c:v>
                </c:pt>
                <c:pt idx="1092">
                  <c:v>44685</c:v>
                </c:pt>
                <c:pt idx="1093">
                  <c:v>44686</c:v>
                </c:pt>
                <c:pt idx="1094">
                  <c:v>44687</c:v>
                </c:pt>
                <c:pt idx="1095">
                  <c:v>44690</c:v>
                </c:pt>
                <c:pt idx="1096">
                  <c:v>44691</c:v>
                </c:pt>
                <c:pt idx="1097">
                  <c:v>44692</c:v>
                </c:pt>
                <c:pt idx="1098">
                  <c:v>44693</c:v>
                </c:pt>
                <c:pt idx="1099">
                  <c:v>44694</c:v>
                </c:pt>
                <c:pt idx="1100">
                  <c:v>44697</c:v>
                </c:pt>
                <c:pt idx="1101">
                  <c:v>44698</c:v>
                </c:pt>
                <c:pt idx="1102">
                  <c:v>44699</c:v>
                </c:pt>
                <c:pt idx="1103">
                  <c:v>44700</c:v>
                </c:pt>
                <c:pt idx="1104">
                  <c:v>44701</c:v>
                </c:pt>
                <c:pt idx="1105">
                  <c:v>44704</c:v>
                </c:pt>
                <c:pt idx="1106">
                  <c:v>44705</c:v>
                </c:pt>
                <c:pt idx="1107">
                  <c:v>44706</c:v>
                </c:pt>
                <c:pt idx="1108">
                  <c:v>44707</c:v>
                </c:pt>
                <c:pt idx="1109">
                  <c:v>44708</c:v>
                </c:pt>
                <c:pt idx="1110">
                  <c:v>44712</c:v>
                </c:pt>
                <c:pt idx="1111">
                  <c:v>44713</c:v>
                </c:pt>
                <c:pt idx="1112">
                  <c:v>44714</c:v>
                </c:pt>
                <c:pt idx="1113">
                  <c:v>44715</c:v>
                </c:pt>
                <c:pt idx="1114">
                  <c:v>44718</c:v>
                </c:pt>
                <c:pt idx="1115">
                  <c:v>44719</c:v>
                </c:pt>
                <c:pt idx="1116">
                  <c:v>44720</c:v>
                </c:pt>
                <c:pt idx="1117">
                  <c:v>44721</c:v>
                </c:pt>
                <c:pt idx="1118">
                  <c:v>44722</c:v>
                </c:pt>
                <c:pt idx="1119">
                  <c:v>44725</c:v>
                </c:pt>
                <c:pt idx="1120">
                  <c:v>44726</c:v>
                </c:pt>
                <c:pt idx="1121">
                  <c:v>44727</c:v>
                </c:pt>
                <c:pt idx="1122">
                  <c:v>44728</c:v>
                </c:pt>
                <c:pt idx="1123">
                  <c:v>44729</c:v>
                </c:pt>
                <c:pt idx="1124">
                  <c:v>44733</c:v>
                </c:pt>
                <c:pt idx="1125">
                  <c:v>44734</c:v>
                </c:pt>
                <c:pt idx="1126">
                  <c:v>44735</c:v>
                </c:pt>
                <c:pt idx="1127">
                  <c:v>44736</c:v>
                </c:pt>
                <c:pt idx="1128">
                  <c:v>44739</c:v>
                </c:pt>
                <c:pt idx="1129">
                  <c:v>44740</c:v>
                </c:pt>
                <c:pt idx="1130">
                  <c:v>44741</c:v>
                </c:pt>
                <c:pt idx="1131">
                  <c:v>44742</c:v>
                </c:pt>
                <c:pt idx="1132">
                  <c:v>44743</c:v>
                </c:pt>
                <c:pt idx="1133">
                  <c:v>44747</c:v>
                </c:pt>
                <c:pt idx="1134">
                  <c:v>44748</c:v>
                </c:pt>
                <c:pt idx="1135">
                  <c:v>44749</c:v>
                </c:pt>
                <c:pt idx="1136">
                  <c:v>44750</c:v>
                </c:pt>
                <c:pt idx="1137">
                  <c:v>44753</c:v>
                </c:pt>
                <c:pt idx="1138">
                  <c:v>44754</c:v>
                </c:pt>
                <c:pt idx="1139">
                  <c:v>44755</c:v>
                </c:pt>
                <c:pt idx="1140">
                  <c:v>44756</c:v>
                </c:pt>
                <c:pt idx="1141">
                  <c:v>44757</c:v>
                </c:pt>
                <c:pt idx="1142">
                  <c:v>44760</c:v>
                </c:pt>
                <c:pt idx="1143">
                  <c:v>44761</c:v>
                </c:pt>
                <c:pt idx="1144">
                  <c:v>44762</c:v>
                </c:pt>
                <c:pt idx="1145">
                  <c:v>44763</c:v>
                </c:pt>
                <c:pt idx="1146">
                  <c:v>44764</c:v>
                </c:pt>
                <c:pt idx="1147">
                  <c:v>44767</c:v>
                </c:pt>
                <c:pt idx="1148">
                  <c:v>44768</c:v>
                </c:pt>
                <c:pt idx="1149">
                  <c:v>44769</c:v>
                </c:pt>
                <c:pt idx="1150">
                  <c:v>44770</c:v>
                </c:pt>
                <c:pt idx="1151">
                  <c:v>44771</c:v>
                </c:pt>
                <c:pt idx="1152">
                  <c:v>44774</c:v>
                </c:pt>
                <c:pt idx="1153">
                  <c:v>44775</c:v>
                </c:pt>
                <c:pt idx="1154">
                  <c:v>44776</c:v>
                </c:pt>
                <c:pt idx="1155">
                  <c:v>44777</c:v>
                </c:pt>
                <c:pt idx="1156">
                  <c:v>44778</c:v>
                </c:pt>
                <c:pt idx="1157">
                  <c:v>44781</c:v>
                </c:pt>
                <c:pt idx="1158">
                  <c:v>44782</c:v>
                </c:pt>
                <c:pt idx="1159">
                  <c:v>44783</c:v>
                </c:pt>
                <c:pt idx="1160">
                  <c:v>44784</c:v>
                </c:pt>
                <c:pt idx="1161">
                  <c:v>44785</c:v>
                </c:pt>
                <c:pt idx="1162">
                  <c:v>44788</c:v>
                </c:pt>
                <c:pt idx="1163">
                  <c:v>44789</c:v>
                </c:pt>
                <c:pt idx="1164">
                  <c:v>44790</c:v>
                </c:pt>
                <c:pt idx="1165">
                  <c:v>44791</c:v>
                </c:pt>
                <c:pt idx="1166">
                  <c:v>44792</c:v>
                </c:pt>
                <c:pt idx="1167">
                  <c:v>44795</c:v>
                </c:pt>
                <c:pt idx="1168">
                  <c:v>44796</c:v>
                </c:pt>
                <c:pt idx="1169">
                  <c:v>44797</c:v>
                </c:pt>
                <c:pt idx="1170">
                  <c:v>44798</c:v>
                </c:pt>
                <c:pt idx="1171">
                  <c:v>44799</c:v>
                </c:pt>
                <c:pt idx="1172">
                  <c:v>44802</c:v>
                </c:pt>
                <c:pt idx="1173">
                  <c:v>44803</c:v>
                </c:pt>
                <c:pt idx="1174">
                  <c:v>44804</c:v>
                </c:pt>
                <c:pt idx="1175">
                  <c:v>44805</c:v>
                </c:pt>
                <c:pt idx="1176">
                  <c:v>44806</c:v>
                </c:pt>
                <c:pt idx="1177">
                  <c:v>44810</c:v>
                </c:pt>
                <c:pt idx="1178">
                  <c:v>44811</c:v>
                </c:pt>
                <c:pt idx="1179">
                  <c:v>44812</c:v>
                </c:pt>
                <c:pt idx="1180">
                  <c:v>44813</c:v>
                </c:pt>
                <c:pt idx="1181">
                  <c:v>44816</c:v>
                </c:pt>
                <c:pt idx="1182">
                  <c:v>44817</c:v>
                </c:pt>
                <c:pt idx="1183">
                  <c:v>44818</c:v>
                </c:pt>
                <c:pt idx="1184">
                  <c:v>44819</c:v>
                </c:pt>
                <c:pt idx="1185">
                  <c:v>44820</c:v>
                </c:pt>
                <c:pt idx="1186">
                  <c:v>44823</c:v>
                </c:pt>
                <c:pt idx="1187">
                  <c:v>44824</c:v>
                </c:pt>
                <c:pt idx="1188">
                  <c:v>44825</c:v>
                </c:pt>
                <c:pt idx="1189">
                  <c:v>44826</c:v>
                </c:pt>
                <c:pt idx="1190">
                  <c:v>44827</c:v>
                </c:pt>
                <c:pt idx="1191">
                  <c:v>44830</c:v>
                </c:pt>
                <c:pt idx="1192">
                  <c:v>44831</c:v>
                </c:pt>
                <c:pt idx="1193">
                  <c:v>44832</c:v>
                </c:pt>
                <c:pt idx="1194">
                  <c:v>44833</c:v>
                </c:pt>
                <c:pt idx="1195">
                  <c:v>44834</c:v>
                </c:pt>
                <c:pt idx="1196">
                  <c:v>44837</c:v>
                </c:pt>
                <c:pt idx="1197">
                  <c:v>44838</c:v>
                </c:pt>
                <c:pt idx="1198">
                  <c:v>44839</c:v>
                </c:pt>
                <c:pt idx="1199">
                  <c:v>44840</c:v>
                </c:pt>
                <c:pt idx="1200">
                  <c:v>44841</c:v>
                </c:pt>
                <c:pt idx="1201">
                  <c:v>44844</c:v>
                </c:pt>
                <c:pt idx="1202">
                  <c:v>44845</c:v>
                </c:pt>
                <c:pt idx="1203">
                  <c:v>44846</c:v>
                </c:pt>
                <c:pt idx="1204">
                  <c:v>44847</c:v>
                </c:pt>
                <c:pt idx="1205">
                  <c:v>44848</c:v>
                </c:pt>
                <c:pt idx="1206">
                  <c:v>44851</c:v>
                </c:pt>
                <c:pt idx="1207">
                  <c:v>44852</c:v>
                </c:pt>
                <c:pt idx="1208">
                  <c:v>44853</c:v>
                </c:pt>
                <c:pt idx="1209">
                  <c:v>44854</c:v>
                </c:pt>
                <c:pt idx="1210">
                  <c:v>44855</c:v>
                </c:pt>
                <c:pt idx="1211">
                  <c:v>44858</c:v>
                </c:pt>
                <c:pt idx="1212">
                  <c:v>44859</c:v>
                </c:pt>
                <c:pt idx="1213">
                  <c:v>44860</c:v>
                </c:pt>
                <c:pt idx="1214">
                  <c:v>44861</c:v>
                </c:pt>
                <c:pt idx="1215">
                  <c:v>44862</c:v>
                </c:pt>
                <c:pt idx="1216">
                  <c:v>44865</c:v>
                </c:pt>
                <c:pt idx="1217">
                  <c:v>44866</c:v>
                </c:pt>
                <c:pt idx="1218">
                  <c:v>44867</c:v>
                </c:pt>
                <c:pt idx="1219">
                  <c:v>44868</c:v>
                </c:pt>
                <c:pt idx="1220">
                  <c:v>44869</c:v>
                </c:pt>
                <c:pt idx="1221">
                  <c:v>44872</c:v>
                </c:pt>
                <c:pt idx="1222">
                  <c:v>44873</c:v>
                </c:pt>
                <c:pt idx="1223">
                  <c:v>44874</c:v>
                </c:pt>
                <c:pt idx="1224">
                  <c:v>44875</c:v>
                </c:pt>
                <c:pt idx="1225">
                  <c:v>44876</c:v>
                </c:pt>
                <c:pt idx="1226">
                  <c:v>44879</c:v>
                </c:pt>
                <c:pt idx="1227">
                  <c:v>44880</c:v>
                </c:pt>
                <c:pt idx="1228">
                  <c:v>44881</c:v>
                </c:pt>
                <c:pt idx="1229">
                  <c:v>44882</c:v>
                </c:pt>
                <c:pt idx="1230">
                  <c:v>44883</c:v>
                </c:pt>
                <c:pt idx="1231">
                  <c:v>44886</c:v>
                </c:pt>
                <c:pt idx="1232">
                  <c:v>44887</c:v>
                </c:pt>
                <c:pt idx="1233">
                  <c:v>44888</c:v>
                </c:pt>
                <c:pt idx="1234">
                  <c:v>44890</c:v>
                </c:pt>
                <c:pt idx="1235">
                  <c:v>44893</c:v>
                </c:pt>
                <c:pt idx="1236">
                  <c:v>44894</c:v>
                </c:pt>
                <c:pt idx="1237">
                  <c:v>44895</c:v>
                </c:pt>
                <c:pt idx="1238">
                  <c:v>44896</c:v>
                </c:pt>
                <c:pt idx="1239">
                  <c:v>44897</c:v>
                </c:pt>
                <c:pt idx="1240">
                  <c:v>44900</c:v>
                </c:pt>
                <c:pt idx="1241">
                  <c:v>44901</c:v>
                </c:pt>
                <c:pt idx="1242">
                  <c:v>44902</c:v>
                </c:pt>
                <c:pt idx="1243">
                  <c:v>44903</c:v>
                </c:pt>
                <c:pt idx="1244">
                  <c:v>44904</c:v>
                </c:pt>
                <c:pt idx="1245">
                  <c:v>44907</c:v>
                </c:pt>
                <c:pt idx="1246">
                  <c:v>44908</c:v>
                </c:pt>
                <c:pt idx="1247">
                  <c:v>44909</c:v>
                </c:pt>
                <c:pt idx="1248">
                  <c:v>44910</c:v>
                </c:pt>
                <c:pt idx="1249">
                  <c:v>44911</c:v>
                </c:pt>
                <c:pt idx="1250">
                  <c:v>44914</c:v>
                </c:pt>
                <c:pt idx="1251">
                  <c:v>44915</c:v>
                </c:pt>
                <c:pt idx="1252">
                  <c:v>44916</c:v>
                </c:pt>
                <c:pt idx="1253">
                  <c:v>44917</c:v>
                </c:pt>
                <c:pt idx="1254">
                  <c:v>44918</c:v>
                </c:pt>
                <c:pt idx="1255">
                  <c:v>44922</c:v>
                </c:pt>
                <c:pt idx="1256">
                  <c:v>44923</c:v>
                </c:pt>
                <c:pt idx="1257">
                  <c:v>44924</c:v>
                </c:pt>
                <c:pt idx="1258">
                  <c:v>44925</c:v>
                </c:pt>
                <c:pt idx="1259">
                  <c:v>44929</c:v>
                </c:pt>
                <c:pt idx="1260">
                  <c:v>44930</c:v>
                </c:pt>
                <c:pt idx="1261">
                  <c:v>44931</c:v>
                </c:pt>
                <c:pt idx="1262">
                  <c:v>44932</c:v>
                </c:pt>
                <c:pt idx="1263">
                  <c:v>44935</c:v>
                </c:pt>
                <c:pt idx="1264">
                  <c:v>44936</c:v>
                </c:pt>
                <c:pt idx="1265">
                  <c:v>44937</c:v>
                </c:pt>
                <c:pt idx="1266">
                  <c:v>44938</c:v>
                </c:pt>
                <c:pt idx="1267">
                  <c:v>44939</c:v>
                </c:pt>
                <c:pt idx="1268">
                  <c:v>44943</c:v>
                </c:pt>
                <c:pt idx="1269">
                  <c:v>44944</c:v>
                </c:pt>
                <c:pt idx="1270">
                  <c:v>44945</c:v>
                </c:pt>
                <c:pt idx="1271">
                  <c:v>44946</c:v>
                </c:pt>
                <c:pt idx="1272">
                  <c:v>44949</c:v>
                </c:pt>
                <c:pt idx="1273">
                  <c:v>44950</c:v>
                </c:pt>
                <c:pt idx="1274">
                  <c:v>44951</c:v>
                </c:pt>
                <c:pt idx="1275">
                  <c:v>44952</c:v>
                </c:pt>
                <c:pt idx="1276">
                  <c:v>44953</c:v>
                </c:pt>
                <c:pt idx="1277">
                  <c:v>44956</c:v>
                </c:pt>
                <c:pt idx="1278">
                  <c:v>44957</c:v>
                </c:pt>
                <c:pt idx="1279">
                  <c:v>44958</c:v>
                </c:pt>
                <c:pt idx="1280">
                  <c:v>44959</c:v>
                </c:pt>
                <c:pt idx="1281">
                  <c:v>44960</c:v>
                </c:pt>
                <c:pt idx="1282">
                  <c:v>44963</c:v>
                </c:pt>
                <c:pt idx="1283">
                  <c:v>44964</c:v>
                </c:pt>
                <c:pt idx="1284">
                  <c:v>44965</c:v>
                </c:pt>
                <c:pt idx="1285">
                  <c:v>44966</c:v>
                </c:pt>
                <c:pt idx="1286">
                  <c:v>44967</c:v>
                </c:pt>
                <c:pt idx="1287">
                  <c:v>44970</c:v>
                </c:pt>
                <c:pt idx="1288">
                  <c:v>44971</c:v>
                </c:pt>
                <c:pt idx="1289">
                  <c:v>44972</c:v>
                </c:pt>
                <c:pt idx="1290">
                  <c:v>44973</c:v>
                </c:pt>
                <c:pt idx="1291">
                  <c:v>44974</c:v>
                </c:pt>
                <c:pt idx="1292">
                  <c:v>44978</c:v>
                </c:pt>
                <c:pt idx="1293">
                  <c:v>44979</c:v>
                </c:pt>
                <c:pt idx="1294">
                  <c:v>44980</c:v>
                </c:pt>
                <c:pt idx="1295">
                  <c:v>44981</c:v>
                </c:pt>
                <c:pt idx="1296">
                  <c:v>44984</c:v>
                </c:pt>
                <c:pt idx="1297">
                  <c:v>44985</c:v>
                </c:pt>
                <c:pt idx="1298">
                  <c:v>44986</c:v>
                </c:pt>
                <c:pt idx="1299">
                  <c:v>44987</c:v>
                </c:pt>
                <c:pt idx="1300">
                  <c:v>44988</c:v>
                </c:pt>
                <c:pt idx="1301">
                  <c:v>44991</c:v>
                </c:pt>
                <c:pt idx="1302">
                  <c:v>44992</c:v>
                </c:pt>
                <c:pt idx="1303">
                  <c:v>44993</c:v>
                </c:pt>
                <c:pt idx="1304">
                  <c:v>44994</c:v>
                </c:pt>
                <c:pt idx="1305">
                  <c:v>44995</c:v>
                </c:pt>
                <c:pt idx="1306">
                  <c:v>44998</c:v>
                </c:pt>
                <c:pt idx="1307">
                  <c:v>44999</c:v>
                </c:pt>
                <c:pt idx="1308">
                  <c:v>45000</c:v>
                </c:pt>
                <c:pt idx="1309">
                  <c:v>45001</c:v>
                </c:pt>
                <c:pt idx="1310">
                  <c:v>45002</c:v>
                </c:pt>
                <c:pt idx="1311">
                  <c:v>45005</c:v>
                </c:pt>
                <c:pt idx="1312">
                  <c:v>45006</c:v>
                </c:pt>
                <c:pt idx="1313">
                  <c:v>45007</c:v>
                </c:pt>
                <c:pt idx="1314">
                  <c:v>45008</c:v>
                </c:pt>
                <c:pt idx="1315">
                  <c:v>45009</c:v>
                </c:pt>
                <c:pt idx="1316">
                  <c:v>45012</c:v>
                </c:pt>
                <c:pt idx="1317">
                  <c:v>45013</c:v>
                </c:pt>
                <c:pt idx="1318">
                  <c:v>45014</c:v>
                </c:pt>
                <c:pt idx="1319">
                  <c:v>45015</c:v>
                </c:pt>
                <c:pt idx="1320">
                  <c:v>45016</c:v>
                </c:pt>
                <c:pt idx="1321">
                  <c:v>45019</c:v>
                </c:pt>
                <c:pt idx="1322">
                  <c:v>45020</c:v>
                </c:pt>
                <c:pt idx="1323">
                  <c:v>45021</c:v>
                </c:pt>
                <c:pt idx="1324">
                  <c:v>45022</c:v>
                </c:pt>
                <c:pt idx="1325">
                  <c:v>45026</c:v>
                </c:pt>
                <c:pt idx="1326">
                  <c:v>45027</c:v>
                </c:pt>
                <c:pt idx="1327">
                  <c:v>45028</c:v>
                </c:pt>
                <c:pt idx="1328">
                  <c:v>45029</c:v>
                </c:pt>
                <c:pt idx="1329">
                  <c:v>45030</c:v>
                </c:pt>
                <c:pt idx="1330">
                  <c:v>45033</c:v>
                </c:pt>
                <c:pt idx="1331">
                  <c:v>45034</c:v>
                </c:pt>
                <c:pt idx="1332">
                  <c:v>45035</c:v>
                </c:pt>
                <c:pt idx="1333">
                  <c:v>45036</c:v>
                </c:pt>
                <c:pt idx="1334">
                  <c:v>45037</c:v>
                </c:pt>
                <c:pt idx="1335">
                  <c:v>45040</c:v>
                </c:pt>
                <c:pt idx="1336">
                  <c:v>45041</c:v>
                </c:pt>
                <c:pt idx="1337">
                  <c:v>45042</c:v>
                </c:pt>
                <c:pt idx="1338">
                  <c:v>45043</c:v>
                </c:pt>
                <c:pt idx="1339">
                  <c:v>45044</c:v>
                </c:pt>
                <c:pt idx="1340">
                  <c:v>45047</c:v>
                </c:pt>
                <c:pt idx="1341">
                  <c:v>45048</c:v>
                </c:pt>
                <c:pt idx="1342">
                  <c:v>45049</c:v>
                </c:pt>
                <c:pt idx="1343">
                  <c:v>45050</c:v>
                </c:pt>
                <c:pt idx="1344">
                  <c:v>45051</c:v>
                </c:pt>
                <c:pt idx="1345">
                  <c:v>45054</c:v>
                </c:pt>
                <c:pt idx="1346">
                  <c:v>45055</c:v>
                </c:pt>
                <c:pt idx="1347">
                  <c:v>45056</c:v>
                </c:pt>
                <c:pt idx="1348">
                  <c:v>45057</c:v>
                </c:pt>
                <c:pt idx="1349">
                  <c:v>45058</c:v>
                </c:pt>
                <c:pt idx="1350">
                  <c:v>45061</c:v>
                </c:pt>
                <c:pt idx="1351">
                  <c:v>45062</c:v>
                </c:pt>
                <c:pt idx="1352">
                  <c:v>45063</c:v>
                </c:pt>
                <c:pt idx="1353">
                  <c:v>45064</c:v>
                </c:pt>
                <c:pt idx="1354">
                  <c:v>45065</c:v>
                </c:pt>
                <c:pt idx="1355">
                  <c:v>45068</c:v>
                </c:pt>
                <c:pt idx="1356">
                  <c:v>45069</c:v>
                </c:pt>
                <c:pt idx="1357">
                  <c:v>45070</c:v>
                </c:pt>
                <c:pt idx="1358">
                  <c:v>45071</c:v>
                </c:pt>
                <c:pt idx="1359">
                  <c:v>45072</c:v>
                </c:pt>
                <c:pt idx="1360">
                  <c:v>45076</c:v>
                </c:pt>
                <c:pt idx="1361">
                  <c:v>45077</c:v>
                </c:pt>
                <c:pt idx="1362">
                  <c:v>45078</c:v>
                </c:pt>
                <c:pt idx="1363">
                  <c:v>45079</c:v>
                </c:pt>
                <c:pt idx="1364">
                  <c:v>45082</c:v>
                </c:pt>
                <c:pt idx="1365">
                  <c:v>45083</c:v>
                </c:pt>
                <c:pt idx="1366">
                  <c:v>45084</c:v>
                </c:pt>
                <c:pt idx="1367">
                  <c:v>45085</c:v>
                </c:pt>
                <c:pt idx="1368">
                  <c:v>45086</c:v>
                </c:pt>
                <c:pt idx="1369">
                  <c:v>45089</c:v>
                </c:pt>
                <c:pt idx="1370">
                  <c:v>45090</c:v>
                </c:pt>
                <c:pt idx="1371">
                  <c:v>45091</c:v>
                </c:pt>
                <c:pt idx="1372">
                  <c:v>45092</c:v>
                </c:pt>
                <c:pt idx="1373">
                  <c:v>45093</c:v>
                </c:pt>
                <c:pt idx="1374">
                  <c:v>45097</c:v>
                </c:pt>
                <c:pt idx="1375">
                  <c:v>45098</c:v>
                </c:pt>
                <c:pt idx="1376">
                  <c:v>45099</c:v>
                </c:pt>
                <c:pt idx="1377">
                  <c:v>45100</c:v>
                </c:pt>
                <c:pt idx="1378">
                  <c:v>45103</c:v>
                </c:pt>
                <c:pt idx="1379">
                  <c:v>45104</c:v>
                </c:pt>
                <c:pt idx="1380">
                  <c:v>45105</c:v>
                </c:pt>
                <c:pt idx="1381">
                  <c:v>45106</c:v>
                </c:pt>
                <c:pt idx="1382">
                  <c:v>45107</c:v>
                </c:pt>
                <c:pt idx="1383">
                  <c:v>45110</c:v>
                </c:pt>
                <c:pt idx="1384">
                  <c:v>45112</c:v>
                </c:pt>
                <c:pt idx="1385">
                  <c:v>45113</c:v>
                </c:pt>
                <c:pt idx="1386">
                  <c:v>45114</c:v>
                </c:pt>
                <c:pt idx="1387">
                  <c:v>45117</c:v>
                </c:pt>
                <c:pt idx="1388">
                  <c:v>45118</c:v>
                </c:pt>
                <c:pt idx="1389">
                  <c:v>45119</c:v>
                </c:pt>
                <c:pt idx="1390">
                  <c:v>45120</c:v>
                </c:pt>
                <c:pt idx="1391">
                  <c:v>45121</c:v>
                </c:pt>
                <c:pt idx="1392">
                  <c:v>45124</c:v>
                </c:pt>
                <c:pt idx="1393">
                  <c:v>45125</c:v>
                </c:pt>
                <c:pt idx="1394">
                  <c:v>45126</c:v>
                </c:pt>
                <c:pt idx="1395">
                  <c:v>45127</c:v>
                </c:pt>
                <c:pt idx="1396">
                  <c:v>45128</c:v>
                </c:pt>
                <c:pt idx="1397">
                  <c:v>45131</c:v>
                </c:pt>
                <c:pt idx="1398">
                  <c:v>45132</c:v>
                </c:pt>
                <c:pt idx="1399">
                  <c:v>45133</c:v>
                </c:pt>
                <c:pt idx="1400">
                  <c:v>45134</c:v>
                </c:pt>
                <c:pt idx="1401">
                  <c:v>45135</c:v>
                </c:pt>
                <c:pt idx="1402">
                  <c:v>45138</c:v>
                </c:pt>
                <c:pt idx="1403">
                  <c:v>45139</c:v>
                </c:pt>
                <c:pt idx="1404">
                  <c:v>45140</c:v>
                </c:pt>
                <c:pt idx="1405">
                  <c:v>45141</c:v>
                </c:pt>
                <c:pt idx="1406">
                  <c:v>45142</c:v>
                </c:pt>
                <c:pt idx="1407">
                  <c:v>45145</c:v>
                </c:pt>
                <c:pt idx="1408">
                  <c:v>45146</c:v>
                </c:pt>
                <c:pt idx="1409">
                  <c:v>45147</c:v>
                </c:pt>
                <c:pt idx="1410">
                  <c:v>45148</c:v>
                </c:pt>
                <c:pt idx="1411">
                  <c:v>45149</c:v>
                </c:pt>
                <c:pt idx="1412">
                  <c:v>45152</c:v>
                </c:pt>
                <c:pt idx="1413">
                  <c:v>45153</c:v>
                </c:pt>
                <c:pt idx="1414">
                  <c:v>45154</c:v>
                </c:pt>
                <c:pt idx="1415">
                  <c:v>45155</c:v>
                </c:pt>
                <c:pt idx="1416">
                  <c:v>45156</c:v>
                </c:pt>
                <c:pt idx="1417">
                  <c:v>45159</c:v>
                </c:pt>
                <c:pt idx="1418">
                  <c:v>45160</c:v>
                </c:pt>
                <c:pt idx="1419">
                  <c:v>45161</c:v>
                </c:pt>
                <c:pt idx="1420">
                  <c:v>45162</c:v>
                </c:pt>
                <c:pt idx="1421">
                  <c:v>45163</c:v>
                </c:pt>
                <c:pt idx="1422">
                  <c:v>45166</c:v>
                </c:pt>
                <c:pt idx="1423">
                  <c:v>45167</c:v>
                </c:pt>
                <c:pt idx="1424">
                  <c:v>45168</c:v>
                </c:pt>
                <c:pt idx="1425">
                  <c:v>45169</c:v>
                </c:pt>
                <c:pt idx="1426">
                  <c:v>45170</c:v>
                </c:pt>
                <c:pt idx="1427">
                  <c:v>45174</c:v>
                </c:pt>
                <c:pt idx="1428">
                  <c:v>45175</c:v>
                </c:pt>
                <c:pt idx="1429">
                  <c:v>45176</c:v>
                </c:pt>
                <c:pt idx="1430">
                  <c:v>45177</c:v>
                </c:pt>
                <c:pt idx="1431">
                  <c:v>45180</c:v>
                </c:pt>
                <c:pt idx="1432">
                  <c:v>45181</c:v>
                </c:pt>
                <c:pt idx="1433">
                  <c:v>45182</c:v>
                </c:pt>
                <c:pt idx="1434">
                  <c:v>45183</c:v>
                </c:pt>
                <c:pt idx="1435">
                  <c:v>45184</c:v>
                </c:pt>
                <c:pt idx="1436">
                  <c:v>45187</c:v>
                </c:pt>
                <c:pt idx="1437">
                  <c:v>45188</c:v>
                </c:pt>
                <c:pt idx="1438">
                  <c:v>45189</c:v>
                </c:pt>
                <c:pt idx="1439">
                  <c:v>45190</c:v>
                </c:pt>
                <c:pt idx="1440">
                  <c:v>45191</c:v>
                </c:pt>
                <c:pt idx="1441">
                  <c:v>45194</c:v>
                </c:pt>
                <c:pt idx="1442">
                  <c:v>45195</c:v>
                </c:pt>
                <c:pt idx="1443">
                  <c:v>45196</c:v>
                </c:pt>
                <c:pt idx="1444">
                  <c:v>45197</c:v>
                </c:pt>
                <c:pt idx="1445">
                  <c:v>45198</c:v>
                </c:pt>
                <c:pt idx="1446">
                  <c:v>45201</c:v>
                </c:pt>
                <c:pt idx="1447">
                  <c:v>45202</c:v>
                </c:pt>
                <c:pt idx="1448">
                  <c:v>45203</c:v>
                </c:pt>
                <c:pt idx="1449">
                  <c:v>45204</c:v>
                </c:pt>
                <c:pt idx="1450">
                  <c:v>45205</c:v>
                </c:pt>
                <c:pt idx="1451">
                  <c:v>45208</c:v>
                </c:pt>
                <c:pt idx="1452">
                  <c:v>45209</c:v>
                </c:pt>
                <c:pt idx="1453">
                  <c:v>45210</c:v>
                </c:pt>
                <c:pt idx="1454">
                  <c:v>45211</c:v>
                </c:pt>
                <c:pt idx="1455">
                  <c:v>45212</c:v>
                </c:pt>
                <c:pt idx="1456">
                  <c:v>45215</c:v>
                </c:pt>
                <c:pt idx="1457">
                  <c:v>45216</c:v>
                </c:pt>
                <c:pt idx="1458">
                  <c:v>45217</c:v>
                </c:pt>
                <c:pt idx="1459">
                  <c:v>45218</c:v>
                </c:pt>
                <c:pt idx="1460">
                  <c:v>45219</c:v>
                </c:pt>
                <c:pt idx="1461">
                  <c:v>45222</c:v>
                </c:pt>
                <c:pt idx="1462">
                  <c:v>45223</c:v>
                </c:pt>
                <c:pt idx="1463">
                  <c:v>45224</c:v>
                </c:pt>
                <c:pt idx="1464">
                  <c:v>45225</c:v>
                </c:pt>
                <c:pt idx="1465">
                  <c:v>45226</c:v>
                </c:pt>
                <c:pt idx="1466">
                  <c:v>45229</c:v>
                </c:pt>
                <c:pt idx="1467">
                  <c:v>45230</c:v>
                </c:pt>
                <c:pt idx="1468">
                  <c:v>45231</c:v>
                </c:pt>
                <c:pt idx="1469">
                  <c:v>45232</c:v>
                </c:pt>
                <c:pt idx="1470">
                  <c:v>45233</c:v>
                </c:pt>
                <c:pt idx="1471">
                  <c:v>45236</c:v>
                </c:pt>
                <c:pt idx="1472">
                  <c:v>45237</c:v>
                </c:pt>
                <c:pt idx="1473">
                  <c:v>45238</c:v>
                </c:pt>
                <c:pt idx="1474">
                  <c:v>45239</c:v>
                </c:pt>
                <c:pt idx="1475">
                  <c:v>45240</c:v>
                </c:pt>
                <c:pt idx="1476">
                  <c:v>45243</c:v>
                </c:pt>
                <c:pt idx="1477">
                  <c:v>45244</c:v>
                </c:pt>
                <c:pt idx="1478">
                  <c:v>45245</c:v>
                </c:pt>
                <c:pt idx="1479">
                  <c:v>45246</c:v>
                </c:pt>
                <c:pt idx="1480">
                  <c:v>45247</c:v>
                </c:pt>
                <c:pt idx="1481">
                  <c:v>45250</c:v>
                </c:pt>
                <c:pt idx="1482">
                  <c:v>45251</c:v>
                </c:pt>
                <c:pt idx="1483">
                  <c:v>45252</c:v>
                </c:pt>
                <c:pt idx="1484">
                  <c:v>45254</c:v>
                </c:pt>
                <c:pt idx="1485">
                  <c:v>45257</c:v>
                </c:pt>
                <c:pt idx="1486">
                  <c:v>45258</c:v>
                </c:pt>
                <c:pt idx="1487">
                  <c:v>45259</c:v>
                </c:pt>
                <c:pt idx="1488">
                  <c:v>45260</c:v>
                </c:pt>
                <c:pt idx="1489">
                  <c:v>45261</c:v>
                </c:pt>
                <c:pt idx="1490">
                  <c:v>45264</c:v>
                </c:pt>
                <c:pt idx="1491">
                  <c:v>45265</c:v>
                </c:pt>
                <c:pt idx="1492">
                  <c:v>45266</c:v>
                </c:pt>
                <c:pt idx="1493">
                  <c:v>45267</c:v>
                </c:pt>
                <c:pt idx="1494">
                  <c:v>45268</c:v>
                </c:pt>
                <c:pt idx="1495">
                  <c:v>45271</c:v>
                </c:pt>
                <c:pt idx="1496">
                  <c:v>45272</c:v>
                </c:pt>
                <c:pt idx="1497">
                  <c:v>45273</c:v>
                </c:pt>
                <c:pt idx="1498">
                  <c:v>45274</c:v>
                </c:pt>
                <c:pt idx="1499">
                  <c:v>45275</c:v>
                </c:pt>
                <c:pt idx="1500">
                  <c:v>45278</c:v>
                </c:pt>
                <c:pt idx="1501">
                  <c:v>45279</c:v>
                </c:pt>
                <c:pt idx="1502">
                  <c:v>45280</c:v>
                </c:pt>
                <c:pt idx="1503">
                  <c:v>45281</c:v>
                </c:pt>
                <c:pt idx="1504">
                  <c:v>45282</c:v>
                </c:pt>
                <c:pt idx="1505">
                  <c:v>45286</c:v>
                </c:pt>
                <c:pt idx="1506">
                  <c:v>45287</c:v>
                </c:pt>
                <c:pt idx="1507">
                  <c:v>45288</c:v>
                </c:pt>
                <c:pt idx="1508">
                  <c:v>45289</c:v>
                </c:pt>
                <c:pt idx="1509">
                  <c:v>45293</c:v>
                </c:pt>
                <c:pt idx="1510">
                  <c:v>45294</c:v>
                </c:pt>
                <c:pt idx="1511">
                  <c:v>45295</c:v>
                </c:pt>
                <c:pt idx="1512">
                  <c:v>45296</c:v>
                </c:pt>
                <c:pt idx="1513">
                  <c:v>45299</c:v>
                </c:pt>
                <c:pt idx="1514">
                  <c:v>45300</c:v>
                </c:pt>
                <c:pt idx="1515">
                  <c:v>45301</c:v>
                </c:pt>
                <c:pt idx="1516">
                  <c:v>45302</c:v>
                </c:pt>
                <c:pt idx="1517">
                  <c:v>45303</c:v>
                </c:pt>
                <c:pt idx="1518">
                  <c:v>45307</c:v>
                </c:pt>
                <c:pt idx="1519">
                  <c:v>45308</c:v>
                </c:pt>
                <c:pt idx="1520">
                  <c:v>45309</c:v>
                </c:pt>
                <c:pt idx="1521">
                  <c:v>45310</c:v>
                </c:pt>
                <c:pt idx="1522">
                  <c:v>45313</c:v>
                </c:pt>
                <c:pt idx="1523">
                  <c:v>45314</c:v>
                </c:pt>
                <c:pt idx="1524">
                  <c:v>45315</c:v>
                </c:pt>
                <c:pt idx="1525">
                  <c:v>45316</c:v>
                </c:pt>
                <c:pt idx="1526">
                  <c:v>45317</c:v>
                </c:pt>
                <c:pt idx="1527">
                  <c:v>45320</c:v>
                </c:pt>
                <c:pt idx="1528">
                  <c:v>45321</c:v>
                </c:pt>
                <c:pt idx="1529">
                  <c:v>45322</c:v>
                </c:pt>
                <c:pt idx="1530">
                  <c:v>45323</c:v>
                </c:pt>
                <c:pt idx="1531">
                  <c:v>45324</c:v>
                </c:pt>
                <c:pt idx="1532">
                  <c:v>45327</c:v>
                </c:pt>
                <c:pt idx="1533">
                  <c:v>45328</c:v>
                </c:pt>
                <c:pt idx="1534">
                  <c:v>45329</c:v>
                </c:pt>
                <c:pt idx="1535">
                  <c:v>45330</c:v>
                </c:pt>
                <c:pt idx="1536">
                  <c:v>45331</c:v>
                </c:pt>
                <c:pt idx="1537">
                  <c:v>45334</c:v>
                </c:pt>
                <c:pt idx="1538">
                  <c:v>45335</c:v>
                </c:pt>
                <c:pt idx="1539">
                  <c:v>45336</c:v>
                </c:pt>
                <c:pt idx="1540">
                  <c:v>45337</c:v>
                </c:pt>
                <c:pt idx="1541">
                  <c:v>45338</c:v>
                </c:pt>
                <c:pt idx="1542">
                  <c:v>45342</c:v>
                </c:pt>
                <c:pt idx="1543">
                  <c:v>45343</c:v>
                </c:pt>
                <c:pt idx="1544">
                  <c:v>45344</c:v>
                </c:pt>
                <c:pt idx="1545">
                  <c:v>45345</c:v>
                </c:pt>
                <c:pt idx="1546">
                  <c:v>45348</c:v>
                </c:pt>
                <c:pt idx="1547">
                  <c:v>45349</c:v>
                </c:pt>
                <c:pt idx="1548">
                  <c:v>45350</c:v>
                </c:pt>
                <c:pt idx="1549">
                  <c:v>45351</c:v>
                </c:pt>
                <c:pt idx="1550">
                  <c:v>45352</c:v>
                </c:pt>
                <c:pt idx="1551">
                  <c:v>45355</c:v>
                </c:pt>
                <c:pt idx="1552">
                  <c:v>45356</c:v>
                </c:pt>
                <c:pt idx="1553">
                  <c:v>45357</c:v>
                </c:pt>
                <c:pt idx="1554">
                  <c:v>45358</c:v>
                </c:pt>
                <c:pt idx="1555">
                  <c:v>45359</c:v>
                </c:pt>
                <c:pt idx="1556">
                  <c:v>45362</c:v>
                </c:pt>
                <c:pt idx="1557">
                  <c:v>45363</c:v>
                </c:pt>
                <c:pt idx="1558">
                  <c:v>45364</c:v>
                </c:pt>
                <c:pt idx="1559">
                  <c:v>45365</c:v>
                </c:pt>
                <c:pt idx="1560">
                  <c:v>45366</c:v>
                </c:pt>
                <c:pt idx="1561">
                  <c:v>45369</c:v>
                </c:pt>
                <c:pt idx="1562">
                  <c:v>45370</c:v>
                </c:pt>
                <c:pt idx="1563">
                  <c:v>45371</c:v>
                </c:pt>
                <c:pt idx="1564">
                  <c:v>45372</c:v>
                </c:pt>
                <c:pt idx="1565">
                  <c:v>45373</c:v>
                </c:pt>
                <c:pt idx="1566">
                  <c:v>45376</c:v>
                </c:pt>
                <c:pt idx="1567">
                  <c:v>45377</c:v>
                </c:pt>
                <c:pt idx="1568">
                  <c:v>45378</c:v>
                </c:pt>
                <c:pt idx="1569">
                  <c:v>45379</c:v>
                </c:pt>
                <c:pt idx="1570">
                  <c:v>45383</c:v>
                </c:pt>
                <c:pt idx="1571">
                  <c:v>45384</c:v>
                </c:pt>
                <c:pt idx="1572">
                  <c:v>45385</c:v>
                </c:pt>
                <c:pt idx="1573">
                  <c:v>45386</c:v>
                </c:pt>
                <c:pt idx="1574">
                  <c:v>45387</c:v>
                </c:pt>
                <c:pt idx="1575">
                  <c:v>45390</c:v>
                </c:pt>
                <c:pt idx="1576">
                  <c:v>45391</c:v>
                </c:pt>
                <c:pt idx="1577">
                  <c:v>45392</c:v>
                </c:pt>
                <c:pt idx="1578">
                  <c:v>45393</c:v>
                </c:pt>
                <c:pt idx="1579">
                  <c:v>45394</c:v>
                </c:pt>
                <c:pt idx="1580">
                  <c:v>45397</c:v>
                </c:pt>
                <c:pt idx="1581">
                  <c:v>45398</c:v>
                </c:pt>
                <c:pt idx="1582">
                  <c:v>45399</c:v>
                </c:pt>
                <c:pt idx="1583">
                  <c:v>45400</c:v>
                </c:pt>
                <c:pt idx="1584">
                  <c:v>45401</c:v>
                </c:pt>
                <c:pt idx="1585">
                  <c:v>45404</c:v>
                </c:pt>
                <c:pt idx="1586">
                  <c:v>45405</c:v>
                </c:pt>
                <c:pt idx="1587">
                  <c:v>45406</c:v>
                </c:pt>
                <c:pt idx="1588">
                  <c:v>45407</c:v>
                </c:pt>
                <c:pt idx="1589">
                  <c:v>45408</c:v>
                </c:pt>
                <c:pt idx="1590">
                  <c:v>45411</c:v>
                </c:pt>
                <c:pt idx="1591">
                  <c:v>45412</c:v>
                </c:pt>
                <c:pt idx="1592">
                  <c:v>45413</c:v>
                </c:pt>
                <c:pt idx="1593">
                  <c:v>45414</c:v>
                </c:pt>
                <c:pt idx="1594">
                  <c:v>45415</c:v>
                </c:pt>
                <c:pt idx="1595">
                  <c:v>45418</c:v>
                </c:pt>
                <c:pt idx="1596">
                  <c:v>45419</c:v>
                </c:pt>
                <c:pt idx="1597">
                  <c:v>45420</c:v>
                </c:pt>
                <c:pt idx="1598">
                  <c:v>45421</c:v>
                </c:pt>
                <c:pt idx="1599">
                  <c:v>45422</c:v>
                </c:pt>
                <c:pt idx="1600">
                  <c:v>45425</c:v>
                </c:pt>
                <c:pt idx="1601">
                  <c:v>45426</c:v>
                </c:pt>
                <c:pt idx="1602">
                  <c:v>45427</c:v>
                </c:pt>
                <c:pt idx="1603">
                  <c:v>45428</c:v>
                </c:pt>
                <c:pt idx="1604">
                  <c:v>45429</c:v>
                </c:pt>
                <c:pt idx="1605">
                  <c:v>45432</c:v>
                </c:pt>
                <c:pt idx="1606">
                  <c:v>45433</c:v>
                </c:pt>
                <c:pt idx="1607">
                  <c:v>45434</c:v>
                </c:pt>
                <c:pt idx="1608">
                  <c:v>45435</c:v>
                </c:pt>
                <c:pt idx="1609">
                  <c:v>45436</c:v>
                </c:pt>
                <c:pt idx="1610">
                  <c:v>45440</c:v>
                </c:pt>
                <c:pt idx="1611">
                  <c:v>45441</c:v>
                </c:pt>
                <c:pt idx="1612">
                  <c:v>45442</c:v>
                </c:pt>
                <c:pt idx="1613">
                  <c:v>45443</c:v>
                </c:pt>
                <c:pt idx="1614">
                  <c:v>45446</c:v>
                </c:pt>
                <c:pt idx="1615">
                  <c:v>45447</c:v>
                </c:pt>
                <c:pt idx="1616">
                  <c:v>45448</c:v>
                </c:pt>
                <c:pt idx="1617">
                  <c:v>45449</c:v>
                </c:pt>
                <c:pt idx="1618">
                  <c:v>45450</c:v>
                </c:pt>
                <c:pt idx="1619">
                  <c:v>45453</c:v>
                </c:pt>
                <c:pt idx="1620">
                  <c:v>45454</c:v>
                </c:pt>
                <c:pt idx="1621">
                  <c:v>45455</c:v>
                </c:pt>
                <c:pt idx="1622">
                  <c:v>45456</c:v>
                </c:pt>
                <c:pt idx="1623">
                  <c:v>45457</c:v>
                </c:pt>
                <c:pt idx="1624">
                  <c:v>45460</c:v>
                </c:pt>
                <c:pt idx="1625">
                  <c:v>45461</c:v>
                </c:pt>
                <c:pt idx="1626">
                  <c:v>45463</c:v>
                </c:pt>
                <c:pt idx="1627">
                  <c:v>45464</c:v>
                </c:pt>
                <c:pt idx="1628">
                  <c:v>45467</c:v>
                </c:pt>
                <c:pt idx="1629">
                  <c:v>45468</c:v>
                </c:pt>
                <c:pt idx="1630">
                  <c:v>45469</c:v>
                </c:pt>
                <c:pt idx="1631">
                  <c:v>45470</c:v>
                </c:pt>
                <c:pt idx="1632">
                  <c:v>45471</c:v>
                </c:pt>
                <c:pt idx="1633">
                  <c:v>45474</c:v>
                </c:pt>
                <c:pt idx="1634">
                  <c:v>45475</c:v>
                </c:pt>
                <c:pt idx="1635">
                  <c:v>45476</c:v>
                </c:pt>
                <c:pt idx="1636">
                  <c:v>45478</c:v>
                </c:pt>
                <c:pt idx="1637">
                  <c:v>45481</c:v>
                </c:pt>
                <c:pt idx="1638">
                  <c:v>45482</c:v>
                </c:pt>
                <c:pt idx="1639">
                  <c:v>45483</c:v>
                </c:pt>
                <c:pt idx="1640">
                  <c:v>45484</c:v>
                </c:pt>
                <c:pt idx="1641">
                  <c:v>45485</c:v>
                </c:pt>
                <c:pt idx="1642">
                  <c:v>45488</c:v>
                </c:pt>
                <c:pt idx="1643">
                  <c:v>45489</c:v>
                </c:pt>
                <c:pt idx="1644">
                  <c:v>45490</c:v>
                </c:pt>
                <c:pt idx="1645">
                  <c:v>45491</c:v>
                </c:pt>
                <c:pt idx="1646">
                  <c:v>45492</c:v>
                </c:pt>
                <c:pt idx="1647">
                  <c:v>45495</c:v>
                </c:pt>
                <c:pt idx="1648">
                  <c:v>45496</c:v>
                </c:pt>
                <c:pt idx="1649">
                  <c:v>45497</c:v>
                </c:pt>
                <c:pt idx="1650">
                  <c:v>45498</c:v>
                </c:pt>
                <c:pt idx="1651">
                  <c:v>45499</c:v>
                </c:pt>
                <c:pt idx="1652">
                  <c:v>45502</c:v>
                </c:pt>
                <c:pt idx="1653">
                  <c:v>45503</c:v>
                </c:pt>
                <c:pt idx="1654">
                  <c:v>45504</c:v>
                </c:pt>
                <c:pt idx="1655">
                  <c:v>45505</c:v>
                </c:pt>
                <c:pt idx="1656">
                  <c:v>45506</c:v>
                </c:pt>
                <c:pt idx="1657">
                  <c:v>45509</c:v>
                </c:pt>
                <c:pt idx="1658">
                  <c:v>45510</c:v>
                </c:pt>
                <c:pt idx="1659">
                  <c:v>45511</c:v>
                </c:pt>
                <c:pt idx="1660">
                  <c:v>45512</c:v>
                </c:pt>
                <c:pt idx="1661">
                  <c:v>45513</c:v>
                </c:pt>
                <c:pt idx="1662">
                  <c:v>45516</c:v>
                </c:pt>
                <c:pt idx="1663">
                  <c:v>45517</c:v>
                </c:pt>
                <c:pt idx="1664">
                  <c:v>45518</c:v>
                </c:pt>
                <c:pt idx="1665">
                  <c:v>45519</c:v>
                </c:pt>
                <c:pt idx="1666">
                  <c:v>45520</c:v>
                </c:pt>
                <c:pt idx="1667">
                  <c:v>45523</c:v>
                </c:pt>
                <c:pt idx="1668">
                  <c:v>45524</c:v>
                </c:pt>
                <c:pt idx="1669">
                  <c:v>45525</c:v>
                </c:pt>
                <c:pt idx="1670">
                  <c:v>45526</c:v>
                </c:pt>
                <c:pt idx="1671">
                  <c:v>45527</c:v>
                </c:pt>
                <c:pt idx="1672">
                  <c:v>45530</c:v>
                </c:pt>
                <c:pt idx="1673">
                  <c:v>45531</c:v>
                </c:pt>
                <c:pt idx="1674">
                  <c:v>45532</c:v>
                </c:pt>
                <c:pt idx="1675">
                  <c:v>45533</c:v>
                </c:pt>
                <c:pt idx="1676">
                  <c:v>45534</c:v>
                </c:pt>
                <c:pt idx="1677">
                  <c:v>45538</c:v>
                </c:pt>
                <c:pt idx="1678">
                  <c:v>45539</c:v>
                </c:pt>
                <c:pt idx="1679">
                  <c:v>45540</c:v>
                </c:pt>
                <c:pt idx="1680">
                  <c:v>45541</c:v>
                </c:pt>
                <c:pt idx="1681">
                  <c:v>45544</c:v>
                </c:pt>
                <c:pt idx="1682">
                  <c:v>45545</c:v>
                </c:pt>
                <c:pt idx="1683">
                  <c:v>45546</c:v>
                </c:pt>
                <c:pt idx="1684">
                  <c:v>45547</c:v>
                </c:pt>
                <c:pt idx="1685">
                  <c:v>45548</c:v>
                </c:pt>
                <c:pt idx="1686">
                  <c:v>45551</c:v>
                </c:pt>
                <c:pt idx="1687">
                  <c:v>45552</c:v>
                </c:pt>
                <c:pt idx="1688">
                  <c:v>45553</c:v>
                </c:pt>
                <c:pt idx="1689">
                  <c:v>45554</c:v>
                </c:pt>
                <c:pt idx="1690">
                  <c:v>45555</c:v>
                </c:pt>
                <c:pt idx="1691">
                  <c:v>45558</c:v>
                </c:pt>
                <c:pt idx="1692">
                  <c:v>45559</c:v>
                </c:pt>
                <c:pt idx="1693">
                  <c:v>45560</c:v>
                </c:pt>
                <c:pt idx="1694">
                  <c:v>45561</c:v>
                </c:pt>
                <c:pt idx="1695">
                  <c:v>45562</c:v>
                </c:pt>
                <c:pt idx="1696">
                  <c:v>45565</c:v>
                </c:pt>
                <c:pt idx="1697">
                  <c:v>45566</c:v>
                </c:pt>
                <c:pt idx="1698">
                  <c:v>45567</c:v>
                </c:pt>
                <c:pt idx="1699">
                  <c:v>45568</c:v>
                </c:pt>
                <c:pt idx="1700">
                  <c:v>45569</c:v>
                </c:pt>
                <c:pt idx="1701">
                  <c:v>45572</c:v>
                </c:pt>
                <c:pt idx="1702">
                  <c:v>45573</c:v>
                </c:pt>
                <c:pt idx="1703">
                  <c:v>45574</c:v>
                </c:pt>
                <c:pt idx="1704">
                  <c:v>45575</c:v>
                </c:pt>
                <c:pt idx="1705">
                  <c:v>45576</c:v>
                </c:pt>
                <c:pt idx="1706">
                  <c:v>45579</c:v>
                </c:pt>
                <c:pt idx="1707">
                  <c:v>45580</c:v>
                </c:pt>
                <c:pt idx="1708">
                  <c:v>45581</c:v>
                </c:pt>
                <c:pt idx="1709">
                  <c:v>45582</c:v>
                </c:pt>
                <c:pt idx="1710">
                  <c:v>45583</c:v>
                </c:pt>
                <c:pt idx="1711">
                  <c:v>45586</c:v>
                </c:pt>
                <c:pt idx="1712">
                  <c:v>45587</c:v>
                </c:pt>
                <c:pt idx="1713">
                  <c:v>45588</c:v>
                </c:pt>
                <c:pt idx="1714">
                  <c:v>45589</c:v>
                </c:pt>
                <c:pt idx="1715">
                  <c:v>45590</c:v>
                </c:pt>
                <c:pt idx="1716">
                  <c:v>45593</c:v>
                </c:pt>
                <c:pt idx="1717">
                  <c:v>45594</c:v>
                </c:pt>
                <c:pt idx="1718">
                  <c:v>45595</c:v>
                </c:pt>
                <c:pt idx="1719">
                  <c:v>45596</c:v>
                </c:pt>
                <c:pt idx="1720">
                  <c:v>45597</c:v>
                </c:pt>
                <c:pt idx="1721">
                  <c:v>45600</c:v>
                </c:pt>
                <c:pt idx="1722">
                  <c:v>45601</c:v>
                </c:pt>
                <c:pt idx="1723">
                  <c:v>45602</c:v>
                </c:pt>
                <c:pt idx="1724">
                  <c:v>45603</c:v>
                </c:pt>
                <c:pt idx="1725">
                  <c:v>45604</c:v>
                </c:pt>
                <c:pt idx="1726">
                  <c:v>45607</c:v>
                </c:pt>
                <c:pt idx="1727">
                  <c:v>45608</c:v>
                </c:pt>
                <c:pt idx="1728">
                  <c:v>45609</c:v>
                </c:pt>
                <c:pt idx="1729">
                  <c:v>45610</c:v>
                </c:pt>
                <c:pt idx="1730">
                  <c:v>45611</c:v>
                </c:pt>
                <c:pt idx="1731">
                  <c:v>45614</c:v>
                </c:pt>
                <c:pt idx="1732">
                  <c:v>45615</c:v>
                </c:pt>
                <c:pt idx="1733">
                  <c:v>45616</c:v>
                </c:pt>
                <c:pt idx="1734">
                  <c:v>45617</c:v>
                </c:pt>
                <c:pt idx="1735">
                  <c:v>45618</c:v>
                </c:pt>
                <c:pt idx="1736">
                  <c:v>45621</c:v>
                </c:pt>
                <c:pt idx="1737">
                  <c:v>45622</c:v>
                </c:pt>
                <c:pt idx="1738">
                  <c:v>45623</c:v>
                </c:pt>
                <c:pt idx="1739">
                  <c:v>45625</c:v>
                </c:pt>
                <c:pt idx="1740">
                  <c:v>45628</c:v>
                </c:pt>
                <c:pt idx="1741">
                  <c:v>45629</c:v>
                </c:pt>
                <c:pt idx="1742">
                  <c:v>45630</c:v>
                </c:pt>
                <c:pt idx="1743">
                  <c:v>45631</c:v>
                </c:pt>
                <c:pt idx="1744">
                  <c:v>45632</c:v>
                </c:pt>
                <c:pt idx="1745">
                  <c:v>45635</c:v>
                </c:pt>
                <c:pt idx="1746">
                  <c:v>45636</c:v>
                </c:pt>
                <c:pt idx="1747">
                  <c:v>45637</c:v>
                </c:pt>
                <c:pt idx="1748">
                  <c:v>45638</c:v>
                </c:pt>
                <c:pt idx="1749">
                  <c:v>45639</c:v>
                </c:pt>
                <c:pt idx="1750">
                  <c:v>45642</c:v>
                </c:pt>
                <c:pt idx="1751">
                  <c:v>45643</c:v>
                </c:pt>
                <c:pt idx="1752">
                  <c:v>45644</c:v>
                </c:pt>
                <c:pt idx="1753">
                  <c:v>45645</c:v>
                </c:pt>
                <c:pt idx="1754">
                  <c:v>45646</c:v>
                </c:pt>
                <c:pt idx="1755">
                  <c:v>45649</c:v>
                </c:pt>
                <c:pt idx="1756">
                  <c:v>45650</c:v>
                </c:pt>
                <c:pt idx="1757">
                  <c:v>45652</c:v>
                </c:pt>
                <c:pt idx="1758">
                  <c:v>45653</c:v>
                </c:pt>
                <c:pt idx="1759">
                  <c:v>45656</c:v>
                </c:pt>
                <c:pt idx="1760">
                  <c:v>45657</c:v>
                </c:pt>
              </c:numCache>
            </c:numRef>
          </c:cat>
          <c:val>
            <c:numRef>
              <c:f>'Moving Avgs'!$CD$3:$CD$1763</c:f>
              <c:numCache>
                <c:formatCode>General</c:formatCode>
                <c:ptCount val="1761"/>
                <c:pt idx="0">
                  <c:v>33.6</c:v>
                </c:pt>
                <c:pt idx="1">
                  <c:v>34.270000000000003</c:v>
                </c:pt>
                <c:pt idx="2">
                  <c:v>34.31</c:v>
                </c:pt>
                <c:pt idx="3">
                  <c:v>34.479999999999997</c:v>
                </c:pt>
                <c:pt idx="4">
                  <c:v>34.92</c:v>
                </c:pt>
                <c:pt idx="5">
                  <c:v>35.69</c:v>
                </c:pt>
                <c:pt idx="6">
                  <c:v>35.56</c:v>
                </c:pt>
                <c:pt idx="7">
                  <c:v>35.89</c:v>
                </c:pt>
                <c:pt idx="8">
                  <c:v>36.19</c:v>
                </c:pt>
                <c:pt idx="9">
                  <c:v>35.08</c:v>
                </c:pt>
                <c:pt idx="10">
                  <c:v>35.42</c:v>
                </c:pt>
                <c:pt idx="11">
                  <c:v>35.07</c:v>
                </c:pt>
                <c:pt idx="12">
                  <c:v>34.74</c:v>
                </c:pt>
                <c:pt idx="13">
                  <c:v>34.659999999999997</c:v>
                </c:pt>
                <c:pt idx="14">
                  <c:v>35.39</c:v>
                </c:pt>
                <c:pt idx="15">
                  <c:v>35.54</c:v>
                </c:pt>
                <c:pt idx="16">
                  <c:v>36.4</c:v>
                </c:pt>
                <c:pt idx="17">
                  <c:v>36.42</c:v>
                </c:pt>
                <c:pt idx="18">
                  <c:v>35.6</c:v>
                </c:pt>
                <c:pt idx="19">
                  <c:v>35.5</c:v>
                </c:pt>
                <c:pt idx="20">
                  <c:v>35.75</c:v>
                </c:pt>
                <c:pt idx="21">
                  <c:v>36.78</c:v>
                </c:pt>
                <c:pt idx="22">
                  <c:v>35.9</c:v>
                </c:pt>
                <c:pt idx="23">
                  <c:v>34</c:v>
                </c:pt>
                <c:pt idx="24">
                  <c:v>33.590000000000003</c:v>
                </c:pt>
                <c:pt idx="25">
                  <c:v>33.75</c:v>
                </c:pt>
                <c:pt idx="26">
                  <c:v>32.03</c:v>
                </c:pt>
                <c:pt idx="27">
                  <c:v>32.33</c:v>
                </c:pt>
                <c:pt idx="28">
                  <c:v>33.020000000000003</c:v>
                </c:pt>
                <c:pt idx="29">
                  <c:v>33.57</c:v>
                </c:pt>
                <c:pt idx="30">
                  <c:v>34.28</c:v>
                </c:pt>
                <c:pt idx="31">
                  <c:v>34.520000000000003</c:v>
                </c:pt>
                <c:pt idx="32">
                  <c:v>34.01</c:v>
                </c:pt>
                <c:pt idx="33">
                  <c:v>33.6</c:v>
                </c:pt>
                <c:pt idx="34">
                  <c:v>33.840000000000003</c:v>
                </c:pt>
                <c:pt idx="35">
                  <c:v>33.9</c:v>
                </c:pt>
                <c:pt idx="36">
                  <c:v>34.25</c:v>
                </c:pt>
                <c:pt idx="37">
                  <c:v>34.15</c:v>
                </c:pt>
                <c:pt idx="38">
                  <c:v>32.700000000000003</c:v>
                </c:pt>
                <c:pt idx="39">
                  <c:v>32.799999999999997</c:v>
                </c:pt>
                <c:pt idx="40">
                  <c:v>31.99</c:v>
                </c:pt>
                <c:pt idx="41">
                  <c:v>32.049999999999997</c:v>
                </c:pt>
                <c:pt idx="42">
                  <c:v>32.450000000000003</c:v>
                </c:pt>
                <c:pt idx="43">
                  <c:v>32.85</c:v>
                </c:pt>
                <c:pt idx="44">
                  <c:v>32.75</c:v>
                </c:pt>
                <c:pt idx="45">
                  <c:v>33.01</c:v>
                </c:pt>
                <c:pt idx="46">
                  <c:v>33.56</c:v>
                </c:pt>
                <c:pt idx="47">
                  <c:v>33.54</c:v>
                </c:pt>
                <c:pt idx="48">
                  <c:v>33.01</c:v>
                </c:pt>
                <c:pt idx="49">
                  <c:v>32.83</c:v>
                </c:pt>
                <c:pt idx="50">
                  <c:v>32.369999999999997</c:v>
                </c:pt>
                <c:pt idx="51">
                  <c:v>32.049999999999997</c:v>
                </c:pt>
                <c:pt idx="52">
                  <c:v>31.27</c:v>
                </c:pt>
                <c:pt idx="53">
                  <c:v>31.76</c:v>
                </c:pt>
                <c:pt idx="54">
                  <c:v>31.99</c:v>
                </c:pt>
                <c:pt idx="55">
                  <c:v>30.52</c:v>
                </c:pt>
                <c:pt idx="56">
                  <c:v>30.16</c:v>
                </c:pt>
                <c:pt idx="57">
                  <c:v>30.51</c:v>
                </c:pt>
                <c:pt idx="58">
                  <c:v>30.23</c:v>
                </c:pt>
                <c:pt idx="59">
                  <c:v>29.62</c:v>
                </c:pt>
                <c:pt idx="60">
                  <c:v>29.62</c:v>
                </c:pt>
                <c:pt idx="61">
                  <c:v>29.78</c:v>
                </c:pt>
                <c:pt idx="62">
                  <c:v>30.14</c:v>
                </c:pt>
                <c:pt idx="63">
                  <c:v>30.19</c:v>
                </c:pt>
                <c:pt idx="64">
                  <c:v>30.21</c:v>
                </c:pt>
                <c:pt idx="65">
                  <c:v>29.62</c:v>
                </c:pt>
                <c:pt idx="66">
                  <c:v>29.76</c:v>
                </c:pt>
                <c:pt idx="67">
                  <c:v>30.73</c:v>
                </c:pt>
                <c:pt idx="68">
                  <c:v>29.81</c:v>
                </c:pt>
                <c:pt idx="69">
                  <c:v>29.79</c:v>
                </c:pt>
                <c:pt idx="70">
                  <c:v>29.13</c:v>
                </c:pt>
                <c:pt idx="71">
                  <c:v>29.3</c:v>
                </c:pt>
                <c:pt idx="72">
                  <c:v>29.44</c:v>
                </c:pt>
                <c:pt idx="73">
                  <c:v>29.21</c:v>
                </c:pt>
                <c:pt idx="74">
                  <c:v>29.43</c:v>
                </c:pt>
                <c:pt idx="75">
                  <c:v>29.26</c:v>
                </c:pt>
                <c:pt idx="76">
                  <c:v>28.89</c:v>
                </c:pt>
                <c:pt idx="77">
                  <c:v>28.42</c:v>
                </c:pt>
                <c:pt idx="78">
                  <c:v>28.1</c:v>
                </c:pt>
                <c:pt idx="79">
                  <c:v>28.51</c:v>
                </c:pt>
                <c:pt idx="80">
                  <c:v>28.47</c:v>
                </c:pt>
                <c:pt idx="81">
                  <c:v>28.84</c:v>
                </c:pt>
                <c:pt idx="82">
                  <c:v>28.6</c:v>
                </c:pt>
                <c:pt idx="83">
                  <c:v>29.64</c:v>
                </c:pt>
                <c:pt idx="84">
                  <c:v>30.67</c:v>
                </c:pt>
                <c:pt idx="85">
                  <c:v>31.15</c:v>
                </c:pt>
                <c:pt idx="86">
                  <c:v>31.39</c:v>
                </c:pt>
                <c:pt idx="87">
                  <c:v>30.73</c:v>
                </c:pt>
                <c:pt idx="88">
                  <c:v>30.33</c:v>
                </c:pt>
                <c:pt idx="89">
                  <c:v>30.56</c:v>
                </c:pt>
                <c:pt idx="90">
                  <c:v>30.28</c:v>
                </c:pt>
                <c:pt idx="91">
                  <c:v>30.03</c:v>
                </c:pt>
                <c:pt idx="92">
                  <c:v>29.72</c:v>
                </c:pt>
                <c:pt idx="93">
                  <c:v>30.07</c:v>
                </c:pt>
                <c:pt idx="94">
                  <c:v>29.81</c:v>
                </c:pt>
                <c:pt idx="95">
                  <c:v>29.28</c:v>
                </c:pt>
                <c:pt idx="96">
                  <c:v>30.66</c:v>
                </c:pt>
                <c:pt idx="97">
                  <c:v>30.65</c:v>
                </c:pt>
                <c:pt idx="98">
                  <c:v>30.8</c:v>
                </c:pt>
                <c:pt idx="99">
                  <c:v>31.27</c:v>
                </c:pt>
                <c:pt idx="100">
                  <c:v>31.62</c:v>
                </c:pt>
                <c:pt idx="101">
                  <c:v>31.4</c:v>
                </c:pt>
                <c:pt idx="102">
                  <c:v>31.48</c:v>
                </c:pt>
                <c:pt idx="103">
                  <c:v>31.32</c:v>
                </c:pt>
                <c:pt idx="104">
                  <c:v>32.33</c:v>
                </c:pt>
                <c:pt idx="105">
                  <c:v>32.18</c:v>
                </c:pt>
                <c:pt idx="106">
                  <c:v>32.29</c:v>
                </c:pt>
                <c:pt idx="107">
                  <c:v>32.229999999999997</c:v>
                </c:pt>
                <c:pt idx="108">
                  <c:v>32.19</c:v>
                </c:pt>
                <c:pt idx="109">
                  <c:v>32.24</c:v>
                </c:pt>
                <c:pt idx="110">
                  <c:v>32.33</c:v>
                </c:pt>
                <c:pt idx="111">
                  <c:v>32</c:v>
                </c:pt>
                <c:pt idx="112">
                  <c:v>32.11</c:v>
                </c:pt>
                <c:pt idx="113">
                  <c:v>32.28</c:v>
                </c:pt>
                <c:pt idx="114">
                  <c:v>32.090000000000003</c:v>
                </c:pt>
                <c:pt idx="115">
                  <c:v>32.19</c:v>
                </c:pt>
                <c:pt idx="116">
                  <c:v>31.65</c:v>
                </c:pt>
                <c:pt idx="117">
                  <c:v>31.83</c:v>
                </c:pt>
                <c:pt idx="118">
                  <c:v>31.69</c:v>
                </c:pt>
                <c:pt idx="119">
                  <c:v>31.77</c:v>
                </c:pt>
                <c:pt idx="120">
                  <c:v>30.47</c:v>
                </c:pt>
                <c:pt idx="121">
                  <c:v>30.88</c:v>
                </c:pt>
                <c:pt idx="122">
                  <c:v>30.76</c:v>
                </c:pt>
                <c:pt idx="123">
                  <c:v>31.14</c:v>
                </c:pt>
                <c:pt idx="124">
                  <c:v>31.87</c:v>
                </c:pt>
                <c:pt idx="125">
                  <c:v>33.090000000000003</c:v>
                </c:pt>
                <c:pt idx="126">
                  <c:v>33.85</c:v>
                </c:pt>
                <c:pt idx="127">
                  <c:v>34.76</c:v>
                </c:pt>
                <c:pt idx="128">
                  <c:v>34.869999999999997</c:v>
                </c:pt>
                <c:pt idx="129">
                  <c:v>35.29</c:v>
                </c:pt>
                <c:pt idx="130">
                  <c:v>35.39</c:v>
                </c:pt>
                <c:pt idx="131">
                  <c:v>35.409999999999997</c:v>
                </c:pt>
                <c:pt idx="132">
                  <c:v>35.880000000000003</c:v>
                </c:pt>
                <c:pt idx="133">
                  <c:v>36.119999999999997</c:v>
                </c:pt>
                <c:pt idx="134">
                  <c:v>35.92</c:v>
                </c:pt>
                <c:pt idx="135">
                  <c:v>36.020000000000003</c:v>
                </c:pt>
                <c:pt idx="136">
                  <c:v>36.299999999999997</c:v>
                </c:pt>
                <c:pt idx="137">
                  <c:v>35.6</c:v>
                </c:pt>
                <c:pt idx="138">
                  <c:v>35.4</c:v>
                </c:pt>
                <c:pt idx="139">
                  <c:v>35.72</c:v>
                </c:pt>
                <c:pt idx="140">
                  <c:v>35.85</c:v>
                </c:pt>
                <c:pt idx="141">
                  <c:v>35.380000000000003</c:v>
                </c:pt>
                <c:pt idx="142">
                  <c:v>34.86</c:v>
                </c:pt>
                <c:pt idx="143">
                  <c:v>35.03</c:v>
                </c:pt>
                <c:pt idx="144">
                  <c:v>34.9</c:v>
                </c:pt>
                <c:pt idx="145">
                  <c:v>35.5</c:v>
                </c:pt>
                <c:pt idx="146">
                  <c:v>35.08</c:v>
                </c:pt>
                <c:pt idx="147">
                  <c:v>34.11</c:v>
                </c:pt>
                <c:pt idx="148">
                  <c:v>34.75</c:v>
                </c:pt>
                <c:pt idx="149">
                  <c:v>35.26</c:v>
                </c:pt>
                <c:pt idx="150">
                  <c:v>35.909999999999997</c:v>
                </c:pt>
                <c:pt idx="151">
                  <c:v>35.75</c:v>
                </c:pt>
                <c:pt idx="152">
                  <c:v>35.090000000000003</c:v>
                </c:pt>
                <c:pt idx="153">
                  <c:v>34.54</c:v>
                </c:pt>
                <c:pt idx="154">
                  <c:v>34.03</c:v>
                </c:pt>
                <c:pt idx="155">
                  <c:v>34.39</c:v>
                </c:pt>
                <c:pt idx="156">
                  <c:v>34.19</c:v>
                </c:pt>
                <c:pt idx="157">
                  <c:v>33.630000000000003</c:v>
                </c:pt>
                <c:pt idx="158">
                  <c:v>33.72</c:v>
                </c:pt>
                <c:pt idx="159">
                  <c:v>34.21</c:v>
                </c:pt>
                <c:pt idx="160">
                  <c:v>34.35</c:v>
                </c:pt>
                <c:pt idx="161">
                  <c:v>34.619999999999997</c:v>
                </c:pt>
                <c:pt idx="162">
                  <c:v>34.5</c:v>
                </c:pt>
                <c:pt idx="163">
                  <c:v>34.700000000000003</c:v>
                </c:pt>
                <c:pt idx="164">
                  <c:v>34.72</c:v>
                </c:pt>
                <c:pt idx="165">
                  <c:v>34.75</c:v>
                </c:pt>
                <c:pt idx="166">
                  <c:v>34.75</c:v>
                </c:pt>
                <c:pt idx="167">
                  <c:v>34.409999999999997</c:v>
                </c:pt>
                <c:pt idx="168">
                  <c:v>34.53</c:v>
                </c:pt>
                <c:pt idx="169">
                  <c:v>34.72</c:v>
                </c:pt>
                <c:pt idx="170">
                  <c:v>34.36</c:v>
                </c:pt>
                <c:pt idx="171">
                  <c:v>33.99</c:v>
                </c:pt>
                <c:pt idx="172">
                  <c:v>33.47</c:v>
                </c:pt>
                <c:pt idx="173">
                  <c:v>33.85</c:v>
                </c:pt>
                <c:pt idx="174">
                  <c:v>34.28</c:v>
                </c:pt>
                <c:pt idx="175">
                  <c:v>34.200000000000003</c:v>
                </c:pt>
                <c:pt idx="176">
                  <c:v>34.08</c:v>
                </c:pt>
                <c:pt idx="177">
                  <c:v>34.4</c:v>
                </c:pt>
                <c:pt idx="178">
                  <c:v>34.07</c:v>
                </c:pt>
                <c:pt idx="179">
                  <c:v>34.35</c:v>
                </c:pt>
                <c:pt idx="180">
                  <c:v>34.44</c:v>
                </c:pt>
                <c:pt idx="181">
                  <c:v>35.21</c:v>
                </c:pt>
                <c:pt idx="182">
                  <c:v>36.07</c:v>
                </c:pt>
                <c:pt idx="183">
                  <c:v>35.9</c:v>
                </c:pt>
                <c:pt idx="184">
                  <c:v>36.119999999999997</c:v>
                </c:pt>
                <c:pt idx="185">
                  <c:v>35.56</c:v>
                </c:pt>
                <c:pt idx="186">
                  <c:v>34.93</c:v>
                </c:pt>
                <c:pt idx="187">
                  <c:v>34.549999999999997</c:v>
                </c:pt>
                <c:pt idx="188">
                  <c:v>35.49</c:v>
                </c:pt>
                <c:pt idx="189">
                  <c:v>35.43</c:v>
                </c:pt>
                <c:pt idx="190">
                  <c:v>36.21</c:v>
                </c:pt>
                <c:pt idx="191">
                  <c:v>35.15</c:v>
                </c:pt>
                <c:pt idx="192">
                  <c:v>33.83</c:v>
                </c:pt>
                <c:pt idx="193">
                  <c:v>33.07</c:v>
                </c:pt>
                <c:pt idx="194">
                  <c:v>32.85</c:v>
                </c:pt>
                <c:pt idx="195">
                  <c:v>31.4</c:v>
                </c:pt>
                <c:pt idx="196">
                  <c:v>30.67</c:v>
                </c:pt>
                <c:pt idx="197">
                  <c:v>31.06</c:v>
                </c:pt>
                <c:pt idx="198">
                  <c:v>31.15</c:v>
                </c:pt>
                <c:pt idx="199">
                  <c:v>31.74</c:v>
                </c:pt>
                <c:pt idx="200">
                  <c:v>31.68</c:v>
                </c:pt>
                <c:pt idx="201">
                  <c:v>30.37</c:v>
                </c:pt>
                <c:pt idx="202">
                  <c:v>29.49</c:v>
                </c:pt>
                <c:pt idx="203">
                  <c:v>29.49</c:v>
                </c:pt>
                <c:pt idx="204">
                  <c:v>29.47</c:v>
                </c:pt>
                <c:pt idx="205">
                  <c:v>28.35</c:v>
                </c:pt>
                <c:pt idx="206">
                  <c:v>29.86</c:v>
                </c:pt>
                <c:pt idx="207">
                  <c:v>30.31</c:v>
                </c:pt>
                <c:pt idx="208">
                  <c:v>29.53</c:v>
                </c:pt>
                <c:pt idx="209">
                  <c:v>29.92</c:v>
                </c:pt>
                <c:pt idx="210">
                  <c:v>29.42</c:v>
                </c:pt>
                <c:pt idx="211">
                  <c:v>30.59</c:v>
                </c:pt>
                <c:pt idx="212">
                  <c:v>29.56</c:v>
                </c:pt>
                <c:pt idx="213">
                  <c:v>30.04</c:v>
                </c:pt>
                <c:pt idx="214">
                  <c:v>30.62</c:v>
                </c:pt>
                <c:pt idx="215">
                  <c:v>31.75</c:v>
                </c:pt>
                <c:pt idx="216">
                  <c:v>31.76</c:v>
                </c:pt>
                <c:pt idx="217">
                  <c:v>30.59</c:v>
                </c:pt>
                <c:pt idx="218">
                  <c:v>29.45</c:v>
                </c:pt>
                <c:pt idx="219">
                  <c:v>29.07</c:v>
                </c:pt>
                <c:pt idx="220">
                  <c:v>28.24</c:v>
                </c:pt>
                <c:pt idx="221">
                  <c:v>28.26</c:v>
                </c:pt>
                <c:pt idx="222">
                  <c:v>28.15</c:v>
                </c:pt>
                <c:pt idx="223">
                  <c:v>26.59</c:v>
                </c:pt>
                <c:pt idx="224">
                  <c:v>26.19</c:v>
                </c:pt>
                <c:pt idx="225">
                  <c:v>28</c:v>
                </c:pt>
                <c:pt idx="226">
                  <c:v>28.7</c:v>
                </c:pt>
                <c:pt idx="227">
                  <c:v>28.88</c:v>
                </c:pt>
                <c:pt idx="228">
                  <c:v>28.11</c:v>
                </c:pt>
                <c:pt idx="229">
                  <c:v>28.35</c:v>
                </c:pt>
                <c:pt idx="230">
                  <c:v>28.59</c:v>
                </c:pt>
                <c:pt idx="231">
                  <c:v>28.19</c:v>
                </c:pt>
                <c:pt idx="232">
                  <c:v>28.66</c:v>
                </c:pt>
                <c:pt idx="233">
                  <c:v>26.45</c:v>
                </c:pt>
                <c:pt idx="234">
                  <c:v>26.74</c:v>
                </c:pt>
                <c:pt idx="235">
                  <c:v>26.09</c:v>
                </c:pt>
                <c:pt idx="236">
                  <c:v>25.37</c:v>
                </c:pt>
                <c:pt idx="237">
                  <c:v>24.86</c:v>
                </c:pt>
                <c:pt idx="238">
                  <c:v>25.38</c:v>
                </c:pt>
                <c:pt idx="239">
                  <c:v>24.97</c:v>
                </c:pt>
                <c:pt idx="240">
                  <c:v>24.28</c:v>
                </c:pt>
                <c:pt idx="241">
                  <c:v>24.01</c:v>
                </c:pt>
                <c:pt idx="242">
                  <c:v>24</c:v>
                </c:pt>
                <c:pt idx="243">
                  <c:v>23.41</c:v>
                </c:pt>
                <c:pt idx="244">
                  <c:v>22.88</c:v>
                </c:pt>
                <c:pt idx="245">
                  <c:v>23.75</c:v>
                </c:pt>
                <c:pt idx="246">
                  <c:v>23.75</c:v>
                </c:pt>
                <c:pt idx="247">
                  <c:v>24.48</c:v>
                </c:pt>
                <c:pt idx="248">
                  <c:v>24.46</c:v>
                </c:pt>
                <c:pt idx="249">
                  <c:v>24.16</c:v>
                </c:pt>
                <c:pt idx="250">
                  <c:v>24.54</c:v>
                </c:pt>
                <c:pt idx="251">
                  <c:v>24.82</c:v>
                </c:pt>
                <c:pt idx="252">
                  <c:v>23.88</c:v>
                </c:pt>
                <c:pt idx="253">
                  <c:v>25.37</c:v>
                </c:pt>
                <c:pt idx="254">
                  <c:v>26.26</c:v>
                </c:pt>
                <c:pt idx="255">
                  <c:v>26.76</c:v>
                </c:pt>
                <c:pt idx="256">
                  <c:v>26.91</c:v>
                </c:pt>
                <c:pt idx="257">
                  <c:v>26.5</c:v>
                </c:pt>
                <c:pt idx="258">
                  <c:v>26.35</c:v>
                </c:pt>
                <c:pt idx="259">
                  <c:v>26.73</c:v>
                </c:pt>
                <c:pt idx="260">
                  <c:v>27.3</c:v>
                </c:pt>
                <c:pt idx="261">
                  <c:v>27.6</c:v>
                </c:pt>
                <c:pt idx="262">
                  <c:v>27.88</c:v>
                </c:pt>
                <c:pt idx="263">
                  <c:v>28.55</c:v>
                </c:pt>
                <c:pt idx="264">
                  <c:v>27.14</c:v>
                </c:pt>
                <c:pt idx="265">
                  <c:v>27.26</c:v>
                </c:pt>
                <c:pt idx="266">
                  <c:v>27.2</c:v>
                </c:pt>
                <c:pt idx="267">
                  <c:v>27.91</c:v>
                </c:pt>
                <c:pt idx="268">
                  <c:v>27.73</c:v>
                </c:pt>
                <c:pt idx="269">
                  <c:v>27.69</c:v>
                </c:pt>
                <c:pt idx="270">
                  <c:v>27.68</c:v>
                </c:pt>
                <c:pt idx="271">
                  <c:v>29.28</c:v>
                </c:pt>
                <c:pt idx="272">
                  <c:v>29.35</c:v>
                </c:pt>
                <c:pt idx="273">
                  <c:v>30.36</c:v>
                </c:pt>
                <c:pt idx="274">
                  <c:v>30.61</c:v>
                </c:pt>
                <c:pt idx="275">
                  <c:v>30.31</c:v>
                </c:pt>
                <c:pt idx="276">
                  <c:v>30.01</c:v>
                </c:pt>
                <c:pt idx="277">
                  <c:v>29.83</c:v>
                </c:pt>
                <c:pt idx="278">
                  <c:v>29.69</c:v>
                </c:pt>
                <c:pt idx="279">
                  <c:v>30.2</c:v>
                </c:pt>
                <c:pt idx="280">
                  <c:v>30.14</c:v>
                </c:pt>
                <c:pt idx="281">
                  <c:v>29.85</c:v>
                </c:pt>
                <c:pt idx="282">
                  <c:v>30.24</c:v>
                </c:pt>
                <c:pt idx="283">
                  <c:v>30.08</c:v>
                </c:pt>
                <c:pt idx="284">
                  <c:v>29.44</c:v>
                </c:pt>
                <c:pt idx="285">
                  <c:v>29.1</c:v>
                </c:pt>
                <c:pt idx="286">
                  <c:v>29.16</c:v>
                </c:pt>
                <c:pt idx="287">
                  <c:v>29.06</c:v>
                </c:pt>
                <c:pt idx="288">
                  <c:v>28.99</c:v>
                </c:pt>
                <c:pt idx="289">
                  <c:v>29.35</c:v>
                </c:pt>
                <c:pt idx="290">
                  <c:v>29.3</c:v>
                </c:pt>
                <c:pt idx="291">
                  <c:v>29.24</c:v>
                </c:pt>
                <c:pt idx="292">
                  <c:v>29.34</c:v>
                </c:pt>
                <c:pt idx="293">
                  <c:v>29.06</c:v>
                </c:pt>
                <c:pt idx="294">
                  <c:v>28.93</c:v>
                </c:pt>
                <c:pt idx="295">
                  <c:v>28.53</c:v>
                </c:pt>
                <c:pt idx="296">
                  <c:v>27.99</c:v>
                </c:pt>
                <c:pt idx="297">
                  <c:v>28.58</c:v>
                </c:pt>
                <c:pt idx="298">
                  <c:v>28.34</c:v>
                </c:pt>
                <c:pt idx="299">
                  <c:v>28.81</c:v>
                </c:pt>
                <c:pt idx="300">
                  <c:v>28.94</c:v>
                </c:pt>
                <c:pt idx="301">
                  <c:v>29.11</c:v>
                </c:pt>
                <c:pt idx="302">
                  <c:v>29.78</c:v>
                </c:pt>
                <c:pt idx="303">
                  <c:v>29.26</c:v>
                </c:pt>
                <c:pt idx="304">
                  <c:v>28.81</c:v>
                </c:pt>
                <c:pt idx="305">
                  <c:v>29.59</c:v>
                </c:pt>
                <c:pt idx="306">
                  <c:v>28</c:v>
                </c:pt>
                <c:pt idx="307">
                  <c:v>27.93</c:v>
                </c:pt>
                <c:pt idx="308">
                  <c:v>28.31</c:v>
                </c:pt>
                <c:pt idx="309">
                  <c:v>27.9</c:v>
                </c:pt>
                <c:pt idx="310">
                  <c:v>28</c:v>
                </c:pt>
                <c:pt idx="311">
                  <c:v>28.25</c:v>
                </c:pt>
                <c:pt idx="312">
                  <c:v>28.65</c:v>
                </c:pt>
                <c:pt idx="313">
                  <c:v>28.32</c:v>
                </c:pt>
                <c:pt idx="314">
                  <c:v>28.68</c:v>
                </c:pt>
                <c:pt idx="315">
                  <c:v>28.41</c:v>
                </c:pt>
                <c:pt idx="316">
                  <c:v>28.6</c:v>
                </c:pt>
                <c:pt idx="317">
                  <c:v>28.52</c:v>
                </c:pt>
                <c:pt idx="318">
                  <c:v>28.12</c:v>
                </c:pt>
                <c:pt idx="319">
                  <c:v>28.65</c:v>
                </c:pt>
                <c:pt idx="320">
                  <c:v>28.68</c:v>
                </c:pt>
                <c:pt idx="321">
                  <c:v>29.15</c:v>
                </c:pt>
                <c:pt idx="322">
                  <c:v>28.98</c:v>
                </c:pt>
                <c:pt idx="323">
                  <c:v>29.66</c:v>
                </c:pt>
                <c:pt idx="324">
                  <c:v>29.95</c:v>
                </c:pt>
                <c:pt idx="325">
                  <c:v>31.65</c:v>
                </c:pt>
                <c:pt idx="326">
                  <c:v>32.409999999999997</c:v>
                </c:pt>
                <c:pt idx="327">
                  <c:v>32.33</c:v>
                </c:pt>
                <c:pt idx="328">
                  <c:v>32.42</c:v>
                </c:pt>
                <c:pt idx="329">
                  <c:v>32.39</c:v>
                </c:pt>
                <c:pt idx="330">
                  <c:v>32.89</c:v>
                </c:pt>
                <c:pt idx="331">
                  <c:v>33.17</c:v>
                </c:pt>
                <c:pt idx="332">
                  <c:v>32.69</c:v>
                </c:pt>
                <c:pt idx="333">
                  <c:v>32.78</c:v>
                </c:pt>
                <c:pt idx="334">
                  <c:v>33.04</c:v>
                </c:pt>
                <c:pt idx="335">
                  <c:v>33.380000000000003</c:v>
                </c:pt>
                <c:pt idx="336">
                  <c:v>32.770000000000003</c:v>
                </c:pt>
                <c:pt idx="337">
                  <c:v>31.9</c:v>
                </c:pt>
                <c:pt idx="338">
                  <c:v>32.49</c:v>
                </c:pt>
                <c:pt idx="339">
                  <c:v>32.46</c:v>
                </c:pt>
                <c:pt idx="340">
                  <c:v>32.79</c:v>
                </c:pt>
                <c:pt idx="341">
                  <c:v>31.55</c:v>
                </c:pt>
                <c:pt idx="342">
                  <c:v>32.700000000000003</c:v>
                </c:pt>
                <c:pt idx="343">
                  <c:v>32.770000000000003</c:v>
                </c:pt>
                <c:pt idx="344">
                  <c:v>33.159999999999997</c:v>
                </c:pt>
                <c:pt idx="345">
                  <c:v>32.79</c:v>
                </c:pt>
                <c:pt idx="346">
                  <c:v>32.130000000000003</c:v>
                </c:pt>
                <c:pt idx="347">
                  <c:v>32.880000000000003</c:v>
                </c:pt>
                <c:pt idx="348">
                  <c:v>32.880000000000003</c:v>
                </c:pt>
                <c:pt idx="349">
                  <c:v>31.94</c:v>
                </c:pt>
                <c:pt idx="350">
                  <c:v>31.81</c:v>
                </c:pt>
                <c:pt idx="351">
                  <c:v>31.07</c:v>
                </c:pt>
                <c:pt idx="352">
                  <c:v>30.65</c:v>
                </c:pt>
                <c:pt idx="353">
                  <c:v>30.66</c:v>
                </c:pt>
                <c:pt idx="354">
                  <c:v>29.41</c:v>
                </c:pt>
                <c:pt idx="355">
                  <c:v>29.92</c:v>
                </c:pt>
                <c:pt idx="356">
                  <c:v>30.88</c:v>
                </c:pt>
                <c:pt idx="357">
                  <c:v>31.53</c:v>
                </c:pt>
                <c:pt idx="358">
                  <c:v>31.84</c:v>
                </c:pt>
                <c:pt idx="359">
                  <c:v>32.65</c:v>
                </c:pt>
                <c:pt idx="360">
                  <c:v>32.86</c:v>
                </c:pt>
                <c:pt idx="361">
                  <c:v>32.950000000000003</c:v>
                </c:pt>
                <c:pt idx="362">
                  <c:v>32.770000000000003</c:v>
                </c:pt>
                <c:pt idx="363">
                  <c:v>33.35</c:v>
                </c:pt>
                <c:pt idx="364">
                  <c:v>33.36</c:v>
                </c:pt>
                <c:pt idx="365">
                  <c:v>33.26</c:v>
                </c:pt>
                <c:pt idx="366">
                  <c:v>33.46</c:v>
                </c:pt>
                <c:pt idx="367">
                  <c:v>34.119999999999997</c:v>
                </c:pt>
                <c:pt idx="368">
                  <c:v>34.18</c:v>
                </c:pt>
                <c:pt idx="369">
                  <c:v>34.020000000000003</c:v>
                </c:pt>
                <c:pt idx="370">
                  <c:v>33.32</c:v>
                </c:pt>
                <c:pt idx="371">
                  <c:v>33.369999999999997</c:v>
                </c:pt>
                <c:pt idx="372">
                  <c:v>33.520000000000003</c:v>
                </c:pt>
                <c:pt idx="373">
                  <c:v>34.25</c:v>
                </c:pt>
                <c:pt idx="374">
                  <c:v>34.299999999999997</c:v>
                </c:pt>
                <c:pt idx="375">
                  <c:v>35.28</c:v>
                </c:pt>
                <c:pt idx="376">
                  <c:v>35.69</c:v>
                </c:pt>
                <c:pt idx="377">
                  <c:v>35.659999999999997</c:v>
                </c:pt>
                <c:pt idx="378">
                  <c:v>35.78</c:v>
                </c:pt>
                <c:pt idx="379">
                  <c:v>35.15</c:v>
                </c:pt>
                <c:pt idx="380">
                  <c:v>35.75</c:v>
                </c:pt>
                <c:pt idx="381">
                  <c:v>35.86</c:v>
                </c:pt>
                <c:pt idx="382">
                  <c:v>35.86</c:v>
                </c:pt>
                <c:pt idx="383">
                  <c:v>35.81</c:v>
                </c:pt>
                <c:pt idx="384">
                  <c:v>35.380000000000003</c:v>
                </c:pt>
                <c:pt idx="385">
                  <c:v>35.58</c:v>
                </c:pt>
                <c:pt idx="386">
                  <c:v>34.94</c:v>
                </c:pt>
                <c:pt idx="387">
                  <c:v>34.25</c:v>
                </c:pt>
                <c:pt idx="388">
                  <c:v>34.229999999999997</c:v>
                </c:pt>
                <c:pt idx="389">
                  <c:v>35.15</c:v>
                </c:pt>
                <c:pt idx="390">
                  <c:v>35.17</c:v>
                </c:pt>
                <c:pt idx="391">
                  <c:v>36.1</c:v>
                </c:pt>
                <c:pt idx="392">
                  <c:v>36.049999999999997</c:v>
                </c:pt>
                <c:pt idx="393">
                  <c:v>36.14</c:v>
                </c:pt>
                <c:pt idx="394">
                  <c:v>35.32</c:v>
                </c:pt>
                <c:pt idx="395">
                  <c:v>35.049999999999997</c:v>
                </c:pt>
                <c:pt idx="396">
                  <c:v>33</c:v>
                </c:pt>
                <c:pt idx="397">
                  <c:v>31.65</c:v>
                </c:pt>
                <c:pt idx="398">
                  <c:v>31.53</c:v>
                </c:pt>
                <c:pt idx="399">
                  <c:v>31.43</c:v>
                </c:pt>
                <c:pt idx="400">
                  <c:v>33.26</c:v>
                </c:pt>
                <c:pt idx="401">
                  <c:v>33.880000000000003</c:v>
                </c:pt>
                <c:pt idx="402">
                  <c:v>34</c:v>
                </c:pt>
                <c:pt idx="403">
                  <c:v>32.840000000000003</c:v>
                </c:pt>
                <c:pt idx="404">
                  <c:v>33.07</c:v>
                </c:pt>
                <c:pt idx="405">
                  <c:v>33.590000000000003</c:v>
                </c:pt>
                <c:pt idx="406">
                  <c:v>32.119999999999997</c:v>
                </c:pt>
                <c:pt idx="407">
                  <c:v>31.11</c:v>
                </c:pt>
                <c:pt idx="408">
                  <c:v>32</c:v>
                </c:pt>
                <c:pt idx="409">
                  <c:v>33.659999999999997</c:v>
                </c:pt>
                <c:pt idx="410">
                  <c:v>34.799999999999997</c:v>
                </c:pt>
                <c:pt idx="411">
                  <c:v>35.549999999999997</c:v>
                </c:pt>
                <c:pt idx="412">
                  <c:v>36.56</c:v>
                </c:pt>
                <c:pt idx="413">
                  <c:v>35.75</c:v>
                </c:pt>
                <c:pt idx="414">
                  <c:v>36.29</c:v>
                </c:pt>
                <c:pt idx="415">
                  <c:v>36.6</c:v>
                </c:pt>
                <c:pt idx="416">
                  <c:v>37.11</c:v>
                </c:pt>
                <c:pt idx="417">
                  <c:v>37.44</c:v>
                </c:pt>
                <c:pt idx="418">
                  <c:v>37.729999999999997</c:v>
                </c:pt>
                <c:pt idx="419">
                  <c:v>36.9</c:v>
                </c:pt>
                <c:pt idx="420">
                  <c:v>38.86</c:v>
                </c:pt>
                <c:pt idx="421">
                  <c:v>40.950000000000003</c:v>
                </c:pt>
                <c:pt idx="422">
                  <c:v>40.68</c:v>
                </c:pt>
                <c:pt idx="423">
                  <c:v>40.96</c:v>
                </c:pt>
                <c:pt idx="424">
                  <c:v>39.729999999999997</c:v>
                </c:pt>
                <c:pt idx="425">
                  <c:v>40.299999999999997</c:v>
                </c:pt>
                <c:pt idx="426">
                  <c:v>40.58</c:v>
                </c:pt>
                <c:pt idx="427">
                  <c:v>40.18</c:v>
                </c:pt>
                <c:pt idx="428">
                  <c:v>40.56</c:v>
                </c:pt>
                <c:pt idx="429">
                  <c:v>40.630000000000003</c:v>
                </c:pt>
                <c:pt idx="430">
                  <c:v>40.700000000000003</c:v>
                </c:pt>
                <c:pt idx="431">
                  <c:v>40.880000000000003</c:v>
                </c:pt>
                <c:pt idx="432">
                  <c:v>40.06</c:v>
                </c:pt>
                <c:pt idx="433">
                  <c:v>40.130000000000003</c:v>
                </c:pt>
                <c:pt idx="434">
                  <c:v>40.200000000000003</c:v>
                </c:pt>
                <c:pt idx="435">
                  <c:v>40.36</c:v>
                </c:pt>
                <c:pt idx="436">
                  <c:v>40.549999999999997</c:v>
                </c:pt>
                <c:pt idx="437">
                  <c:v>38.880000000000003</c:v>
                </c:pt>
                <c:pt idx="438">
                  <c:v>37.82</c:v>
                </c:pt>
                <c:pt idx="439">
                  <c:v>37.08</c:v>
                </c:pt>
                <c:pt idx="440">
                  <c:v>35.71</c:v>
                </c:pt>
                <c:pt idx="441">
                  <c:v>36.880000000000003</c:v>
                </c:pt>
                <c:pt idx="442">
                  <c:v>37.590000000000003</c:v>
                </c:pt>
                <c:pt idx="443">
                  <c:v>37.99</c:v>
                </c:pt>
                <c:pt idx="444">
                  <c:v>37.85</c:v>
                </c:pt>
                <c:pt idx="445">
                  <c:v>38.69</c:v>
                </c:pt>
                <c:pt idx="446">
                  <c:v>38.93</c:v>
                </c:pt>
                <c:pt idx="447">
                  <c:v>38.72</c:v>
                </c:pt>
                <c:pt idx="448">
                  <c:v>38.67</c:v>
                </c:pt>
                <c:pt idx="449">
                  <c:v>39.4</c:v>
                </c:pt>
                <c:pt idx="450">
                  <c:v>39.450000000000003</c:v>
                </c:pt>
                <c:pt idx="451">
                  <c:v>40.03</c:v>
                </c:pt>
                <c:pt idx="452">
                  <c:v>39.97</c:v>
                </c:pt>
                <c:pt idx="453">
                  <c:v>39.97</c:v>
                </c:pt>
                <c:pt idx="454">
                  <c:v>39.82</c:v>
                </c:pt>
                <c:pt idx="455">
                  <c:v>41.28</c:v>
                </c:pt>
                <c:pt idx="456">
                  <c:v>41.16</c:v>
                </c:pt>
                <c:pt idx="457">
                  <c:v>41.21</c:v>
                </c:pt>
                <c:pt idx="458">
                  <c:v>41.25</c:v>
                </c:pt>
                <c:pt idx="459">
                  <c:v>41.22</c:v>
                </c:pt>
                <c:pt idx="460">
                  <c:v>41</c:v>
                </c:pt>
                <c:pt idx="461">
                  <c:v>41.16</c:v>
                </c:pt>
                <c:pt idx="462">
                  <c:v>43.25</c:v>
                </c:pt>
                <c:pt idx="463">
                  <c:v>43.72</c:v>
                </c:pt>
                <c:pt idx="464">
                  <c:v>43.71</c:v>
                </c:pt>
                <c:pt idx="465">
                  <c:v>42.87</c:v>
                </c:pt>
                <c:pt idx="466">
                  <c:v>42.57</c:v>
                </c:pt>
                <c:pt idx="467">
                  <c:v>42.27</c:v>
                </c:pt>
                <c:pt idx="468">
                  <c:v>42.43</c:v>
                </c:pt>
                <c:pt idx="469">
                  <c:v>42.9</c:v>
                </c:pt>
                <c:pt idx="470">
                  <c:v>43.17</c:v>
                </c:pt>
                <c:pt idx="471">
                  <c:v>43.7</c:v>
                </c:pt>
                <c:pt idx="472">
                  <c:v>43.93</c:v>
                </c:pt>
                <c:pt idx="473">
                  <c:v>43.7</c:v>
                </c:pt>
                <c:pt idx="474">
                  <c:v>42.82</c:v>
                </c:pt>
                <c:pt idx="475">
                  <c:v>42.83</c:v>
                </c:pt>
                <c:pt idx="476">
                  <c:v>42.37</c:v>
                </c:pt>
                <c:pt idx="477">
                  <c:v>42.44</c:v>
                </c:pt>
                <c:pt idx="478">
                  <c:v>43.23</c:v>
                </c:pt>
                <c:pt idx="479">
                  <c:v>43.26</c:v>
                </c:pt>
                <c:pt idx="480">
                  <c:v>44.2</c:v>
                </c:pt>
                <c:pt idx="481">
                  <c:v>43.8</c:v>
                </c:pt>
                <c:pt idx="482">
                  <c:v>43.08</c:v>
                </c:pt>
                <c:pt idx="483">
                  <c:v>42.82</c:v>
                </c:pt>
                <c:pt idx="484">
                  <c:v>43.74</c:v>
                </c:pt>
                <c:pt idx="485">
                  <c:v>44.54</c:v>
                </c:pt>
                <c:pt idx="486">
                  <c:v>44.65</c:v>
                </c:pt>
                <c:pt idx="487">
                  <c:v>43.83</c:v>
                </c:pt>
                <c:pt idx="488">
                  <c:v>44.29</c:v>
                </c:pt>
                <c:pt idx="489">
                  <c:v>44.96</c:v>
                </c:pt>
                <c:pt idx="490">
                  <c:v>44.47</c:v>
                </c:pt>
                <c:pt idx="491">
                  <c:v>44.41</c:v>
                </c:pt>
                <c:pt idx="492">
                  <c:v>46.48</c:v>
                </c:pt>
                <c:pt idx="493">
                  <c:v>46.39</c:v>
                </c:pt>
                <c:pt idx="494">
                  <c:v>46.81</c:v>
                </c:pt>
                <c:pt idx="495">
                  <c:v>47.72</c:v>
                </c:pt>
                <c:pt idx="496">
                  <c:v>48.25</c:v>
                </c:pt>
                <c:pt idx="497">
                  <c:v>47.31</c:v>
                </c:pt>
                <c:pt idx="498">
                  <c:v>47.7</c:v>
                </c:pt>
                <c:pt idx="499">
                  <c:v>47.88</c:v>
                </c:pt>
                <c:pt idx="500">
                  <c:v>48.07</c:v>
                </c:pt>
                <c:pt idx="501">
                  <c:v>47.7</c:v>
                </c:pt>
                <c:pt idx="502">
                  <c:v>47.71</c:v>
                </c:pt>
                <c:pt idx="503">
                  <c:v>47.66</c:v>
                </c:pt>
                <c:pt idx="504">
                  <c:v>47.31</c:v>
                </c:pt>
                <c:pt idx="505">
                  <c:v>47.58</c:v>
                </c:pt>
                <c:pt idx="506">
                  <c:v>47.63</c:v>
                </c:pt>
                <c:pt idx="507">
                  <c:v>48.65</c:v>
                </c:pt>
                <c:pt idx="508">
                  <c:v>49.81</c:v>
                </c:pt>
                <c:pt idx="509">
                  <c:v>49.87</c:v>
                </c:pt>
                <c:pt idx="510">
                  <c:v>50.11</c:v>
                </c:pt>
                <c:pt idx="511">
                  <c:v>48.97</c:v>
                </c:pt>
                <c:pt idx="512">
                  <c:v>48.81</c:v>
                </c:pt>
                <c:pt idx="513">
                  <c:v>49.08</c:v>
                </c:pt>
                <c:pt idx="514">
                  <c:v>50.36</c:v>
                </c:pt>
                <c:pt idx="515">
                  <c:v>50.76</c:v>
                </c:pt>
                <c:pt idx="516">
                  <c:v>52.01</c:v>
                </c:pt>
                <c:pt idx="517">
                  <c:v>52.14</c:v>
                </c:pt>
                <c:pt idx="518">
                  <c:v>51.01</c:v>
                </c:pt>
                <c:pt idx="519">
                  <c:v>49.85</c:v>
                </c:pt>
                <c:pt idx="520">
                  <c:v>50.75</c:v>
                </c:pt>
                <c:pt idx="521">
                  <c:v>51.16</c:v>
                </c:pt>
                <c:pt idx="522">
                  <c:v>46.63</c:v>
                </c:pt>
                <c:pt idx="523">
                  <c:v>47.32</c:v>
                </c:pt>
                <c:pt idx="524">
                  <c:v>45.94</c:v>
                </c:pt>
                <c:pt idx="525">
                  <c:v>47.06</c:v>
                </c:pt>
                <c:pt idx="526">
                  <c:v>47.96</c:v>
                </c:pt>
                <c:pt idx="527">
                  <c:v>47.05</c:v>
                </c:pt>
                <c:pt idx="528">
                  <c:v>47.36</c:v>
                </c:pt>
                <c:pt idx="529">
                  <c:v>46.62</c:v>
                </c:pt>
                <c:pt idx="530">
                  <c:v>46.84</c:v>
                </c:pt>
                <c:pt idx="531">
                  <c:v>46.34</c:v>
                </c:pt>
                <c:pt idx="532">
                  <c:v>45.79</c:v>
                </c:pt>
                <c:pt idx="533">
                  <c:v>45.71</c:v>
                </c:pt>
                <c:pt idx="534">
                  <c:v>45.67</c:v>
                </c:pt>
                <c:pt idx="535">
                  <c:v>46.57</c:v>
                </c:pt>
                <c:pt idx="536">
                  <c:v>46.45</c:v>
                </c:pt>
                <c:pt idx="537">
                  <c:v>45.69</c:v>
                </c:pt>
                <c:pt idx="538">
                  <c:v>44.92</c:v>
                </c:pt>
                <c:pt idx="539">
                  <c:v>43.17</c:v>
                </c:pt>
                <c:pt idx="540">
                  <c:v>43.2</c:v>
                </c:pt>
                <c:pt idx="541">
                  <c:v>42.31</c:v>
                </c:pt>
                <c:pt idx="542">
                  <c:v>41.66</c:v>
                </c:pt>
                <c:pt idx="543">
                  <c:v>43.39</c:v>
                </c:pt>
                <c:pt idx="544">
                  <c:v>42.81</c:v>
                </c:pt>
                <c:pt idx="545">
                  <c:v>42.94</c:v>
                </c:pt>
                <c:pt idx="546">
                  <c:v>42.74</c:v>
                </c:pt>
                <c:pt idx="547">
                  <c:v>40.5</c:v>
                </c:pt>
                <c:pt idx="548">
                  <c:v>34.06</c:v>
                </c:pt>
                <c:pt idx="549">
                  <c:v>35.44</c:v>
                </c:pt>
                <c:pt idx="550">
                  <c:v>33.92</c:v>
                </c:pt>
                <c:pt idx="551">
                  <c:v>30.1</c:v>
                </c:pt>
                <c:pt idx="552">
                  <c:v>35.950000000000003</c:v>
                </c:pt>
                <c:pt idx="553">
                  <c:v>31.15</c:v>
                </c:pt>
                <c:pt idx="554">
                  <c:v>31.2</c:v>
                </c:pt>
                <c:pt idx="555">
                  <c:v>30</c:v>
                </c:pt>
                <c:pt idx="556">
                  <c:v>29.89</c:v>
                </c:pt>
                <c:pt idx="557">
                  <c:v>26.84</c:v>
                </c:pt>
                <c:pt idx="558">
                  <c:v>23.8</c:v>
                </c:pt>
                <c:pt idx="559">
                  <c:v>27.48</c:v>
                </c:pt>
                <c:pt idx="560">
                  <c:v>34.69</c:v>
                </c:pt>
                <c:pt idx="561">
                  <c:v>37.700000000000003</c:v>
                </c:pt>
                <c:pt idx="562">
                  <c:v>35.46</c:v>
                </c:pt>
                <c:pt idx="563">
                  <c:v>35.450000000000003</c:v>
                </c:pt>
                <c:pt idx="564">
                  <c:v>33.5</c:v>
                </c:pt>
                <c:pt idx="565">
                  <c:v>29.96</c:v>
                </c:pt>
                <c:pt idx="566">
                  <c:v>30.97</c:v>
                </c:pt>
                <c:pt idx="567">
                  <c:v>31.92</c:v>
                </c:pt>
                <c:pt idx="568">
                  <c:v>35.92</c:v>
                </c:pt>
                <c:pt idx="569">
                  <c:v>35.08</c:v>
                </c:pt>
                <c:pt idx="570">
                  <c:v>37.270000000000003</c:v>
                </c:pt>
                <c:pt idx="571">
                  <c:v>39.159999999999997</c:v>
                </c:pt>
                <c:pt idx="572">
                  <c:v>36.130000000000003</c:v>
                </c:pt>
                <c:pt idx="573">
                  <c:v>36.36</c:v>
                </c:pt>
                <c:pt idx="574">
                  <c:v>34.020000000000003</c:v>
                </c:pt>
                <c:pt idx="575">
                  <c:v>36.33</c:v>
                </c:pt>
                <c:pt idx="576">
                  <c:v>38.869999999999997</c:v>
                </c:pt>
                <c:pt idx="577">
                  <c:v>37.270000000000003</c:v>
                </c:pt>
                <c:pt idx="578">
                  <c:v>35.5</c:v>
                </c:pt>
                <c:pt idx="579">
                  <c:v>36.119999999999997</c:v>
                </c:pt>
                <c:pt idx="580">
                  <c:v>38.049999999999997</c:v>
                </c:pt>
                <c:pt idx="581">
                  <c:v>38.94</c:v>
                </c:pt>
                <c:pt idx="582">
                  <c:v>41.38</c:v>
                </c:pt>
                <c:pt idx="583">
                  <c:v>40.619999999999997</c:v>
                </c:pt>
                <c:pt idx="584">
                  <c:v>42.98</c:v>
                </c:pt>
                <c:pt idx="585">
                  <c:v>40.49</c:v>
                </c:pt>
                <c:pt idx="586">
                  <c:v>39.56</c:v>
                </c:pt>
                <c:pt idx="587">
                  <c:v>39.950000000000003</c:v>
                </c:pt>
                <c:pt idx="588">
                  <c:v>40.9</c:v>
                </c:pt>
                <c:pt idx="589">
                  <c:v>41.68</c:v>
                </c:pt>
                <c:pt idx="590">
                  <c:v>43</c:v>
                </c:pt>
                <c:pt idx="591">
                  <c:v>43.93</c:v>
                </c:pt>
                <c:pt idx="592">
                  <c:v>45.08</c:v>
                </c:pt>
                <c:pt idx="593">
                  <c:v>44.16</c:v>
                </c:pt>
                <c:pt idx="594">
                  <c:v>41.66</c:v>
                </c:pt>
                <c:pt idx="595">
                  <c:v>41.77</c:v>
                </c:pt>
                <c:pt idx="596">
                  <c:v>40.69</c:v>
                </c:pt>
                <c:pt idx="597">
                  <c:v>43.51</c:v>
                </c:pt>
                <c:pt idx="598">
                  <c:v>43.25</c:v>
                </c:pt>
                <c:pt idx="599">
                  <c:v>44.99</c:v>
                </c:pt>
                <c:pt idx="600">
                  <c:v>44.96</c:v>
                </c:pt>
                <c:pt idx="601">
                  <c:v>45.21</c:v>
                </c:pt>
                <c:pt idx="602">
                  <c:v>47.61</c:v>
                </c:pt>
                <c:pt idx="603">
                  <c:v>47.68</c:v>
                </c:pt>
                <c:pt idx="604">
                  <c:v>47.2</c:v>
                </c:pt>
                <c:pt idx="605">
                  <c:v>47.6</c:v>
                </c:pt>
                <c:pt idx="606">
                  <c:v>48.25</c:v>
                </c:pt>
                <c:pt idx="607">
                  <c:v>49.83</c:v>
                </c:pt>
                <c:pt idx="608">
                  <c:v>51.6</c:v>
                </c:pt>
                <c:pt idx="609">
                  <c:v>51.32</c:v>
                </c:pt>
                <c:pt idx="610">
                  <c:v>53.15</c:v>
                </c:pt>
                <c:pt idx="611">
                  <c:v>52.82</c:v>
                </c:pt>
                <c:pt idx="612">
                  <c:v>52.07</c:v>
                </c:pt>
                <c:pt idx="613">
                  <c:v>50.82</c:v>
                </c:pt>
                <c:pt idx="614">
                  <c:v>47.07</c:v>
                </c:pt>
                <c:pt idx="615">
                  <c:v>49.22</c:v>
                </c:pt>
                <c:pt idx="616">
                  <c:v>51.29</c:v>
                </c:pt>
                <c:pt idx="617">
                  <c:v>52.97</c:v>
                </c:pt>
                <c:pt idx="618">
                  <c:v>53.02</c:v>
                </c:pt>
                <c:pt idx="619">
                  <c:v>54.33</c:v>
                </c:pt>
                <c:pt idx="620">
                  <c:v>53.08</c:v>
                </c:pt>
                <c:pt idx="621">
                  <c:v>51.67</c:v>
                </c:pt>
                <c:pt idx="622">
                  <c:v>51.31</c:v>
                </c:pt>
                <c:pt idx="623">
                  <c:v>49.51</c:v>
                </c:pt>
                <c:pt idx="624">
                  <c:v>49.54</c:v>
                </c:pt>
                <c:pt idx="625">
                  <c:v>46.24</c:v>
                </c:pt>
                <c:pt idx="626">
                  <c:v>47.88</c:v>
                </c:pt>
                <c:pt idx="627">
                  <c:v>49.92</c:v>
                </c:pt>
                <c:pt idx="628">
                  <c:v>50.16</c:v>
                </c:pt>
                <c:pt idx="629">
                  <c:v>49.91</c:v>
                </c:pt>
                <c:pt idx="630">
                  <c:v>50.14</c:v>
                </c:pt>
                <c:pt idx="631">
                  <c:v>49.02</c:v>
                </c:pt>
                <c:pt idx="632">
                  <c:v>50.35</c:v>
                </c:pt>
                <c:pt idx="633">
                  <c:v>49.9</c:v>
                </c:pt>
                <c:pt idx="634">
                  <c:v>50.09</c:v>
                </c:pt>
                <c:pt idx="635">
                  <c:v>49.2</c:v>
                </c:pt>
                <c:pt idx="636">
                  <c:v>50.71</c:v>
                </c:pt>
                <c:pt idx="637">
                  <c:v>51.85</c:v>
                </c:pt>
                <c:pt idx="638">
                  <c:v>51.22</c:v>
                </c:pt>
                <c:pt idx="639">
                  <c:v>51.82</c:v>
                </c:pt>
                <c:pt idx="640">
                  <c:v>51.62</c:v>
                </c:pt>
                <c:pt idx="641">
                  <c:v>53.45</c:v>
                </c:pt>
                <c:pt idx="642">
                  <c:v>53.19</c:v>
                </c:pt>
                <c:pt idx="643">
                  <c:v>52.6</c:v>
                </c:pt>
                <c:pt idx="644">
                  <c:v>52.02</c:v>
                </c:pt>
                <c:pt idx="645">
                  <c:v>52.13</c:v>
                </c:pt>
                <c:pt idx="646">
                  <c:v>52.13</c:v>
                </c:pt>
                <c:pt idx="647">
                  <c:v>54.03</c:v>
                </c:pt>
                <c:pt idx="648">
                  <c:v>50.54</c:v>
                </c:pt>
                <c:pt idx="649">
                  <c:v>49.1</c:v>
                </c:pt>
                <c:pt idx="650">
                  <c:v>49.66</c:v>
                </c:pt>
                <c:pt idx="651">
                  <c:v>49.06</c:v>
                </c:pt>
                <c:pt idx="652">
                  <c:v>49.39</c:v>
                </c:pt>
                <c:pt idx="653">
                  <c:v>48.58</c:v>
                </c:pt>
                <c:pt idx="654">
                  <c:v>48.78</c:v>
                </c:pt>
                <c:pt idx="655">
                  <c:v>48.77</c:v>
                </c:pt>
                <c:pt idx="656">
                  <c:v>47.77</c:v>
                </c:pt>
                <c:pt idx="657">
                  <c:v>48.1</c:v>
                </c:pt>
                <c:pt idx="658">
                  <c:v>48.49</c:v>
                </c:pt>
                <c:pt idx="659">
                  <c:v>47.87</c:v>
                </c:pt>
                <c:pt idx="660">
                  <c:v>48.54</c:v>
                </c:pt>
                <c:pt idx="661">
                  <c:v>47.9</c:v>
                </c:pt>
                <c:pt idx="662">
                  <c:v>47.69</c:v>
                </c:pt>
                <c:pt idx="663">
                  <c:v>46.65</c:v>
                </c:pt>
                <c:pt idx="664">
                  <c:v>47.03</c:v>
                </c:pt>
                <c:pt idx="665">
                  <c:v>45.56</c:v>
                </c:pt>
                <c:pt idx="666">
                  <c:v>45.69</c:v>
                </c:pt>
                <c:pt idx="667">
                  <c:v>46.9</c:v>
                </c:pt>
                <c:pt idx="668">
                  <c:v>47.3</c:v>
                </c:pt>
                <c:pt idx="669">
                  <c:v>46.59</c:v>
                </c:pt>
                <c:pt idx="670">
                  <c:v>46.87</c:v>
                </c:pt>
                <c:pt idx="671">
                  <c:v>48.17</c:v>
                </c:pt>
                <c:pt idx="672">
                  <c:v>48.47</c:v>
                </c:pt>
                <c:pt idx="673">
                  <c:v>46.41</c:v>
                </c:pt>
                <c:pt idx="674">
                  <c:v>46.61</c:v>
                </c:pt>
                <c:pt idx="675">
                  <c:v>44.64</c:v>
                </c:pt>
                <c:pt idx="676">
                  <c:v>45.33</c:v>
                </c:pt>
                <c:pt idx="677">
                  <c:v>45.01</c:v>
                </c:pt>
                <c:pt idx="678">
                  <c:v>44.73</c:v>
                </c:pt>
                <c:pt idx="679">
                  <c:v>45.42</c:v>
                </c:pt>
                <c:pt idx="680">
                  <c:v>45.35</c:v>
                </c:pt>
                <c:pt idx="681">
                  <c:v>45.53</c:v>
                </c:pt>
                <c:pt idx="682">
                  <c:v>44.47</c:v>
                </c:pt>
                <c:pt idx="683">
                  <c:v>44.67</c:v>
                </c:pt>
                <c:pt idx="684">
                  <c:v>43.7</c:v>
                </c:pt>
                <c:pt idx="685">
                  <c:v>44.33</c:v>
                </c:pt>
                <c:pt idx="686">
                  <c:v>43.93</c:v>
                </c:pt>
                <c:pt idx="687">
                  <c:v>42.85</c:v>
                </c:pt>
                <c:pt idx="688">
                  <c:v>44.72</c:v>
                </c:pt>
                <c:pt idx="689">
                  <c:v>46.3</c:v>
                </c:pt>
                <c:pt idx="690">
                  <c:v>45.35</c:v>
                </c:pt>
                <c:pt idx="691">
                  <c:v>44.75</c:v>
                </c:pt>
                <c:pt idx="692">
                  <c:v>47.03</c:v>
                </c:pt>
                <c:pt idx="693">
                  <c:v>47.34</c:v>
                </c:pt>
                <c:pt idx="694">
                  <c:v>48.09</c:v>
                </c:pt>
                <c:pt idx="695">
                  <c:v>46.52</c:v>
                </c:pt>
                <c:pt idx="696">
                  <c:v>46</c:v>
                </c:pt>
                <c:pt idx="697">
                  <c:v>46.95</c:v>
                </c:pt>
                <c:pt idx="698">
                  <c:v>46.55</c:v>
                </c:pt>
                <c:pt idx="699">
                  <c:v>43.9</c:v>
                </c:pt>
                <c:pt idx="700">
                  <c:v>43.13</c:v>
                </c:pt>
                <c:pt idx="701">
                  <c:v>42.98</c:v>
                </c:pt>
                <c:pt idx="702">
                  <c:v>43.04</c:v>
                </c:pt>
                <c:pt idx="703">
                  <c:v>40.46</c:v>
                </c:pt>
                <c:pt idx="704">
                  <c:v>38.979999999999997</c:v>
                </c:pt>
                <c:pt idx="705">
                  <c:v>40.21</c:v>
                </c:pt>
                <c:pt idx="706">
                  <c:v>41.26</c:v>
                </c:pt>
                <c:pt idx="707">
                  <c:v>40.64</c:v>
                </c:pt>
                <c:pt idx="708">
                  <c:v>41.15</c:v>
                </c:pt>
                <c:pt idx="709">
                  <c:v>40.159999999999997</c:v>
                </c:pt>
                <c:pt idx="710">
                  <c:v>40.19</c:v>
                </c:pt>
                <c:pt idx="711">
                  <c:v>38.89</c:v>
                </c:pt>
                <c:pt idx="712">
                  <c:v>37.86</c:v>
                </c:pt>
                <c:pt idx="713">
                  <c:v>36.86</c:v>
                </c:pt>
                <c:pt idx="714">
                  <c:v>38.42</c:v>
                </c:pt>
                <c:pt idx="715">
                  <c:v>39.32</c:v>
                </c:pt>
                <c:pt idx="716">
                  <c:v>40.729999999999997</c:v>
                </c:pt>
                <c:pt idx="717">
                  <c:v>41.7</c:v>
                </c:pt>
                <c:pt idx="718">
                  <c:v>41.66</c:v>
                </c:pt>
                <c:pt idx="719">
                  <c:v>44</c:v>
                </c:pt>
                <c:pt idx="720">
                  <c:v>43.96</c:v>
                </c:pt>
                <c:pt idx="721">
                  <c:v>42.87</c:v>
                </c:pt>
                <c:pt idx="722">
                  <c:v>42.82</c:v>
                </c:pt>
                <c:pt idx="723">
                  <c:v>44.24</c:v>
                </c:pt>
                <c:pt idx="724">
                  <c:v>45.35</c:v>
                </c:pt>
                <c:pt idx="725">
                  <c:v>45.77</c:v>
                </c:pt>
                <c:pt idx="726">
                  <c:v>45.37</c:v>
                </c:pt>
                <c:pt idx="727">
                  <c:v>44.7</c:v>
                </c:pt>
                <c:pt idx="728">
                  <c:v>43.18</c:v>
                </c:pt>
                <c:pt idx="729">
                  <c:v>44.4</c:v>
                </c:pt>
                <c:pt idx="730">
                  <c:v>45.58</c:v>
                </c:pt>
                <c:pt idx="731">
                  <c:v>43.86</c:v>
                </c:pt>
                <c:pt idx="732">
                  <c:v>43.87</c:v>
                </c:pt>
                <c:pt idx="733">
                  <c:v>43.62</c:v>
                </c:pt>
                <c:pt idx="734">
                  <c:v>45.31</c:v>
                </c:pt>
                <c:pt idx="735">
                  <c:v>46</c:v>
                </c:pt>
                <c:pt idx="736">
                  <c:v>46.63</c:v>
                </c:pt>
                <c:pt idx="737">
                  <c:v>48.5</c:v>
                </c:pt>
                <c:pt idx="738">
                  <c:v>48.29</c:v>
                </c:pt>
                <c:pt idx="739">
                  <c:v>48.32</c:v>
                </c:pt>
                <c:pt idx="740">
                  <c:v>46.95</c:v>
                </c:pt>
                <c:pt idx="741">
                  <c:v>47.53</c:v>
                </c:pt>
                <c:pt idx="742">
                  <c:v>47.9</c:v>
                </c:pt>
                <c:pt idx="743">
                  <c:v>47.83</c:v>
                </c:pt>
                <c:pt idx="744">
                  <c:v>48.32</c:v>
                </c:pt>
                <c:pt idx="745">
                  <c:v>49.33</c:v>
                </c:pt>
                <c:pt idx="746">
                  <c:v>49.04</c:v>
                </c:pt>
                <c:pt idx="747">
                  <c:v>47.78</c:v>
                </c:pt>
                <c:pt idx="748">
                  <c:v>46.76</c:v>
                </c:pt>
                <c:pt idx="749">
                  <c:v>47.93</c:v>
                </c:pt>
                <c:pt idx="750">
                  <c:v>48.16</c:v>
                </c:pt>
                <c:pt idx="751">
                  <c:v>49.09</c:v>
                </c:pt>
                <c:pt idx="752">
                  <c:v>48.36</c:v>
                </c:pt>
                <c:pt idx="753">
                  <c:v>48.07</c:v>
                </c:pt>
                <c:pt idx="754">
                  <c:v>48.58</c:v>
                </c:pt>
                <c:pt idx="755">
                  <c:v>48.98</c:v>
                </c:pt>
                <c:pt idx="756">
                  <c:v>47.77</c:v>
                </c:pt>
                <c:pt idx="757">
                  <c:v>48.14</c:v>
                </c:pt>
                <c:pt idx="758">
                  <c:v>47.5</c:v>
                </c:pt>
                <c:pt idx="759">
                  <c:v>46.9</c:v>
                </c:pt>
                <c:pt idx="760">
                  <c:v>46.96</c:v>
                </c:pt>
                <c:pt idx="761">
                  <c:v>47.46</c:v>
                </c:pt>
                <c:pt idx="762">
                  <c:v>46.98</c:v>
                </c:pt>
                <c:pt idx="763">
                  <c:v>47.14</c:v>
                </c:pt>
                <c:pt idx="764">
                  <c:v>48.21</c:v>
                </c:pt>
                <c:pt idx="765">
                  <c:v>47.95</c:v>
                </c:pt>
                <c:pt idx="766">
                  <c:v>48.19</c:v>
                </c:pt>
                <c:pt idx="767">
                  <c:v>48.05</c:v>
                </c:pt>
                <c:pt idx="768">
                  <c:v>47.81</c:v>
                </c:pt>
                <c:pt idx="769">
                  <c:v>46.43</c:v>
                </c:pt>
                <c:pt idx="770">
                  <c:v>45.88</c:v>
                </c:pt>
                <c:pt idx="771">
                  <c:v>49.18</c:v>
                </c:pt>
                <c:pt idx="772">
                  <c:v>47.58</c:v>
                </c:pt>
                <c:pt idx="773">
                  <c:v>48.06</c:v>
                </c:pt>
                <c:pt idx="774">
                  <c:v>45.94</c:v>
                </c:pt>
                <c:pt idx="775">
                  <c:v>47.64</c:v>
                </c:pt>
                <c:pt idx="776">
                  <c:v>48.89</c:v>
                </c:pt>
                <c:pt idx="777">
                  <c:v>50.12</c:v>
                </c:pt>
                <c:pt idx="778">
                  <c:v>50.95</c:v>
                </c:pt>
                <c:pt idx="779">
                  <c:v>50.69</c:v>
                </c:pt>
                <c:pt idx="780">
                  <c:v>50.94</c:v>
                </c:pt>
                <c:pt idx="781">
                  <c:v>50.6</c:v>
                </c:pt>
                <c:pt idx="782">
                  <c:v>51.86</c:v>
                </c:pt>
                <c:pt idx="783">
                  <c:v>50.49</c:v>
                </c:pt>
                <c:pt idx="784">
                  <c:v>51.46</c:v>
                </c:pt>
                <c:pt idx="785">
                  <c:v>51.52</c:v>
                </c:pt>
                <c:pt idx="786">
                  <c:v>51.95</c:v>
                </c:pt>
                <c:pt idx="787">
                  <c:v>51.12</c:v>
                </c:pt>
                <c:pt idx="788">
                  <c:v>51.83</c:v>
                </c:pt>
                <c:pt idx="789">
                  <c:v>51</c:v>
                </c:pt>
                <c:pt idx="790">
                  <c:v>50.47</c:v>
                </c:pt>
                <c:pt idx="791">
                  <c:v>51.01</c:v>
                </c:pt>
                <c:pt idx="792">
                  <c:v>48.88</c:v>
                </c:pt>
                <c:pt idx="793">
                  <c:v>49.46</c:v>
                </c:pt>
                <c:pt idx="794">
                  <c:v>50.38</c:v>
                </c:pt>
                <c:pt idx="795">
                  <c:v>49.93</c:v>
                </c:pt>
                <c:pt idx="796">
                  <c:v>50.41</c:v>
                </c:pt>
                <c:pt idx="797">
                  <c:v>49.56</c:v>
                </c:pt>
                <c:pt idx="798">
                  <c:v>49.56</c:v>
                </c:pt>
                <c:pt idx="799">
                  <c:v>47.46</c:v>
                </c:pt>
                <c:pt idx="800">
                  <c:v>45.77</c:v>
                </c:pt>
                <c:pt idx="801">
                  <c:v>45.53</c:v>
                </c:pt>
                <c:pt idx="802">
                  <c:v>47.83</c:v>
                </c:pt>
                <c:pt idx="803">
                  <c:v>48.08</c:v>
                </c:pt>
                <c:pt idx="804">
                  <c:v>48.8</c:v>
                </c:pt>
                <c:pt idx="805">
                  <c:v>48.07</c:v>
                </c:pt>
                <c:pt idx="806">
                  <c:v>48.19</c:v>
                </c:pt>
                <c:pt idx="807">
                  <c:v>47.44</c:v>
                </c:pt>
                <c:pt idx="808">
                  <c:v>47.29</c:v>
                </c:pt>
                <c:pt idx="809">
                  <c:v>49.42</c:v>
                </c:pt>
                <c:pt idx="810">
                  <c:v>49.12</c:v>
                </c:pt>
                <c:pt idx="811">
                  <c:v>47.67</c:v>
                </c:pt>
                <c:pt idx="812">
                  <c:v>46.97</c:v>
                </c:pt>
                <c:pt idx="813">
                  <c:v>46.69</c:v>
                </c:pt>
                <c:pt idx="814">
                  <c:v>46.49</c:v>
                </c:pt>
                <c:pt idx="815">
                  <c:v>47.15</c:v>
                </c:pt>
                <c:pt idx="816">
                  <c:v>47.01</c:v>
                </c:pt>
                <c:pt idx="817">
                  <c:v>48.01</c:v>
                </c:pt>
                <c:pt idx="818">
                  <c:v>47.68</c:v>
                </c:pt>
                <c:pt idx="819">
                  <c:v>47.8</c:v>
                </c:pt>
                <c:pt idx="820">
                  <c:v>47.05</c:v>
                </c:pt>
                <c:pt idx="821">
                  <c:v>46.56</c:v>
                </c:pt>
                <c:pt idx="822">
                  <c:v>47.03</c:v>
                </c:pt>
                <c:pt idx="823">
                  <c:v>47.56</c:v>
                </c:pt>
                <c:pt idx="824">
                  <c:v>47.37</c:v>
                </c:pt>
                <c:pt idx="825">
                  <c:v>49.47</c:v>
                </c:pt>
                <c:pt idx="826">
                  <c:v>50.24</c:v>
                </c:pt>
                <c:pt idx="827">
                  <c:v>51.57</c:v>
                </c:pt>
                <c:pt idx="828">
                  <c:v>51.49</c:v>
                </c:pt>
                <c:pt idx="829">
                  <c:v>51.32</c:v>
                </c:pt>
                <c:pt idx="830">
                  <c:v>52.3</c:v>
                </c:pt>
                <c:pt idx="831">
                  <c:v>52.71</c:v>
                </c:pt>
                <c:pt idx="832">
                  <c:v>53.19</c:v>
                </c:pt>
                <c:pt idx="833">
                  <c:v>54.53</c:v>
                </c:pt>
                <c:pt idx="834">
                  <c:v>55.17</c:v>
                </c:pt>
                <c:pt idx="835">
                  <c:v>55.41</c:v>
                </c:pt>
                <c:pt idx="836">
                  <c:v>55.53</c:v>
                </c:pt>
                <c:pt idx="837">
                  <c:v>55.37</c:v>
                </c:pt>
                <c:pt idx="838">
                  <c:v>55.07</c:v>
                </c:pt>
                <c:pt idx="839">
                  <c:v>55</c:v>
                </c:pt>
                <c:pt idx="840">
                  <c:v>56.64</c:v>
                </c:pt>
                <c:pt idx="841">
                  <c:v>57.19</c:v>
                </c:pt>
                <c:pt idx="842">
                  <c:v>58.22</c:v>
                </c:pt>
                <c:pt idx="843">
                  <c:v>57.63</c:v>
                </c:pt>
                <c:pt idx="844">
                  <c:v>57.79</c:v>
                </c:pt>
                <c:pt idx="845">
                  <c:v>55.76</c:v>
                </c:pt>
                <c:pt idx="846">
                  <c:v>56.2</c:v>
                </c:pt>
                <c:pt idx="847">
                  <c:v>57.42</c:v>
                </c:pt>
                <c:pt idx="848">
                  <c:v>57.38</c:v>
                </c:pt>
                <c:pt idx="849">
                  <c:v>56.99</c:v>
                </c:pt>
                <c:pt idx="850">
                  <c:v>56.99</c:v>
                </c:pt>
                <c:pt idx="851">
                  <c:v>56.77</c:v>
                </c:pt>
                <c:pt idx="852">
                  <c:v>57.43</c:v>
                </c:pt>
                <c:pt idx="853">
                  <c:v>57.44</c:v>
                </c:pt>
                <c:pt idx="854">
                  <c:v>56.62</c:v>
                </c:pt>
                <c:pt idx="855">
                  <c:v>57.3</c:v>
                </c:pt>
                <c:pt idx="856">
                  <c:v>57.87</c:v>
                </c:pt>
                <c:pt idx="857">
                  <c:v>57.34</c:v>
                </c:pt>
                <c:pt idx="858">
                  <c:v>56.63</c:v>
                </c:pt>
                <c:pt idx="859">
                  <c:v>56.69</c:v>
                </c:pt>
                <c:pt idx="860">
                  <c:v>57.53</c:v>
                </c:pt>
                <c:pt idx="861">
                  <c:v>57.41</c:v>
                </c:pt>
                <c:pt idx="862">
                  <c:v>57.74</c:v>
                </c:pt>
                <c:pt idx="863">
                  <c:v>57.52</c:v>
                </c:pt>
                <c:pt idx="864">
                  <c:v>57.2</c:v>
                </c:pt>
                <c:pt idx="865">
                  <c:v>57.3</c:v>
                </c:pt>
                <c:pt idx="866">
                  <c:v>57.79</c:v>
                </c:pt>
                <c:pt idx="867">
                  <c:v>57.51</c:v>
                </c:pt>
                <c:pt idx="868">
                  <c:v>58.01</c:v>
                </c:pt>
                <c:pt idx="869">
                  <c:v>58.57</c:v>
                </c:pt>
                <c:pt idx="870">
                  <c:v>58.43</c:v>
                </c:pt>
                <c:pt idx="871">
                  <c:v>57.37</c:v>
                </c:pt>
                <c:pt idx="872">
                  <c:v>58.47</c:v>
                </c:pt>
                <c:pt idx="873">
                  <c:v>58.25</c:v>
                </c:pt>
                <c:pt idx="874">
                  <c:v>58.29</c:v>
                </c:pt>
                <c:pt idx="875">
                  <c:v>59.12</c:v>
                </c:pt>
                <c:pt idx="876">
                  <c:v>61.58</c:v>
                </c:pt>
                <c:pt idx="877">
                  <c:v>61.53</c:v>
                </c:pt>
                <c:pt idx="878">
                  <c:v>62.41</c:v>
                </c:pt>
                <c:pt idx="879">
                  <c:v>62.2</c:v>
                </c:pt>
                <c:pt idx="880">
                  <c:v>63.01</c:v>
                </c:pt>
                <c:pt idx="881">
                  <c:v>64.23</c:v>
                </c:pt>
                <c:pt idx="882">
                  <c:v>63.71</c:v>
                </c:pt>
                <c:pt idx="883">
                  <c:v>63.29</c:v>
                </c:pt>
                <c:pt idx="884">
                  <c:v>60.51</c:v>
                </c:pt>
                <c:pt idx="885">
                  <c:v>61.17</c:v>
                </c:pt>
                <c:pt idx="886">
                  <c:v>61.32</c:v>
                </c:pt>
                <c:pt idx="887">
                  <c:v>59.89</c:v>
                </c:pt>
                <c:pt idx="888">
                  <c:v>60.01</c:v>
                </c:pt>
                <c:pt idx="889">
                  <c:v>59.44</c:v>
                </c:pt>
                <c:pt idx="890">
                  <c:v>56.74</c:v>
                </c:pt>
                <c:pt idx="891">
                  <c:v>56.21</c:v>
                </c:pt>
                <c:pt idx="892">
                  <c:v>57.43</c:v>
                </c:pt>
                <c:pt idx="893">
                  <c:v>58.13</c:v>
                </c:pt>
                <c:pt idx="894">
                  <c:v>58.51</c:v>
                </c:pt>
                <c:pt idx="895">
                  <c:v>59.44</c:v>
                </c:pt>
                <c:pt idx="896">
                  <c:v>59.33</c:v>
                </c:pt>
                <c:pt idx="897">
                  <c:v>59.23</c:v>
                </c:pt>
                <c:pt idx="898">
                  <c:v>58.83</c:v>
                </c:pt>
                <c:pt idx="899">
                  <c:v>59.52</c:v>
                </c:pt>
                <c:pt idx="900">
                  <c:v>58.86</c:v>
                </c:pt>
                <c:pt idx="901">
                  <c:v>59.2</c:v>
                </c:pt>
                <c:pt idx="902">
                  <c:v>60.66</c:v>
                </c:pt>
                <c:pt idx="903">
                  <c:v>60.89</c:v>
                </c:pt>
                <c:pt idx="904">
                  <c:v>61.14</c:v>
                </c:pt>
                <c:pt idx="905">
                  <c:v>61.64</c:v>
                </c:pt>
                <c:pt idx="906">
                  <c:v>61.29</c:v>
                </c:pt>
                <c:pt idx="907">
                  <c:v>60.1</c:v>
                </c:pt>
                <c:pt idx="908">
                  <c:v>59.33</c:v>
                </c:pt>
                <c:pt idx="909">
                  <c:v>58.79</c:v>
                </c:pt>
                <c:pt idx="910">
                  <c:v>59.37</c:v>
                </c:pt>
                <c:pt idx="911">
                  <c:v>59.45</c:v>
                </c:pt>
                <c:pt idx="912">
                  <c:v>58.32</c:v>
                </c:pt>
                <c:pt idx="913">
                  <c:v>57.03</c:v>
                </c:pt>
                <c:pt idx="914">
                  <c:v>55.97</c:v>
                </c:pt>
                <c:pt idx="915">
                  <c:v>56.27</c:v>
                </c:pt>
                <c:pt idx="916">
                  <c:v>57.41</c:v>
                </c:pt>
                <c:pt idx="917">
                  <c:v>57.7</c:v>
                </c:pt>
                <c:pt idx="918">
                  <c:v>58.15</c:v>
                </c:pt>
                <c:pt idx="919">
                  <c:v>57.92</c:v>
                </c:pt>
                <c:pt idx="920">
                  <c:v>58.65</c:v>
                </c:pt>
                <c:pt idx="921">
                  <c:v>58.87</c:v>
                </c:pt>
                <c:pt idx="922">
                  <c:v>59.78</c:v>
                </c:pt>
                <c:pt idx="923">
                  <c:v>60.97</c:v>
                </c:pt>
                <c:pt idx="924">
                  <c:v>61.2</c:v>
                </c:pt>
                <c:pt idx="925">
                  <c:v>61.81</c:v>
                </c:pt>
                <c:pt idx="926">
                  <c:v>61.9</c:v>
                </c:pt>
                <c:pt idx="927">
                  <c:v>61.28</c:v>
                </c:pt>
                <c:pt idx="928">
                  <c:v>61.14</c:v>
                </c:pt>
                <c:pt idx="929">
                  <c:v>60.72</c:v>
                </c:pt>
                <c:pt idx="930">
                  <c:v>62</c:v>
                </c:pt>
                <c:pt idx="931">
                  <c:v>61.02</c:v>
                </c:pt>
                <c:pt idx="932">
                  <c:v>63.02</c:v>
                </c:pt>
                <c:pt idx="933">
                  <c:v>62.71</c:v>
                </c:pt>
                <c:pt idx="934">
                  <c:v>62.8</c:v>
                </c:pt>
                <c:pt idx="935">
                  <c:v>58.43</c:v>
                </c:pt>
                <c:pt idx="936">
                  <c:v>59.13</c:v>
                </c:pt>
                <c:pt idx="937">
                  <c:v>59.41</c:v>
                </c:pt>
                <c:pt idx="938">
                  <c:v>61.26</c:v>
                </c:pt>
                <c:pt idx="939">
                  <c:v>62.41</c:v>
                </c:pt>
                <c:pt idx="940">
                  <c:v>62.99</c:v>
                </c:pt>
                <c:pt idx="941">
                  <c:v>61.44</c:v>
                </c:pt>
                <c:pt idx="942">
                  <c:v>62.35</c:v>
                </c:pt>
                <c:pt idx="943">
                  <c:v>61.59</c:v>
                </c:pt>
                <c:pt idx="944">
                  <c:v>61.87</c:v>
                </c:pt>
                <c:pt idx="945">
                  <c:v>58.79</c:v>
                </c:pt>
                <c:pt idx="946">
                  <c:v>61.55</c:v>
                </c:pt>
                <c:pt idx="947">
                  <c:v>62.61</c:v>
                </c:pt>
                <c:pt idx="948">
                  <c:v>63.59</c:v>
                </c:pt>
                <c:pt idx="949">
                  <c:v>65.36</c:v>
                </c:pt>
                <c:pt idx="950">
                  <c:v>65.42</c:v>
                </c:pt>
                <c:pt idx="951">
                  <c:v>65.91</c:v>
                </c:pt>
                <c:pt idx="952">
                  <c:v>66.040000000000006</c:v>
                </c:pt>
                <c:pt idx="953">
                  <c:v>67.8</c:v>
                </c:pt>
                <c:pt idx="954">
                  <c:v>67.42</c:v>
                </c:pt>
                <c:pt idx="955">
                  <c:v>68.3</c:v>
                </c:pt>
                <c:pt idx="956">
                  <c:v>73.180000000000007</c:v>
                </c:pt>
                <c:pt idx="957">
                  <c:v>74.3</c:v>
                </c:pt>
                <c:pt idx="958">
                  <c:v>77.290000000000006</c:v>
                </c:pt>
                <c:pt idx="959">
                  <c:v>79.72</c:v>
                </c:pt>
                <c:pt idx="960">
                  <c:v>79.959999999999994</c:v>
                </c:pt>
                <c:pt idx="961">
                  <c:v>79.760000000000005</c:v>
                </c:pt>
                <c:pt idx="962">
                  <c:v>77.47</c:v>
                </c:pt>
                <c:pt idx="963">
                  <c:v>78.33</c:v>
                </c:pt>
                <c:pt idx="964">
                  <c:v>76.95</c:v>
                </c:pt>
                <c:pt idx="965">
                  <c:v>76.33</c:v>
                </c:pt>
                <c:pt idx="966">
                  <c:v>76.42</c:v>
                </c:pt>
                <c:pt idx="967">
                  <c:v>77.97</c:v>
                </c:pt>
                <c:pt idx="968">
                  <c:v>77.290000000000006</c:v>
                </c:pt>
                <c:pt idx="969">
                  <c:v>76.94</c:v>
                </c:pt>
                <c:pt idx="970">
                  <c:v>77.040000000000006</c:v>
                </c:pt>
                <c:pt idx="971">
                  <c:v>76.290000000000006</c:v>
                </c:pt>
                <c:pt idx="972">
                  <c:v>74</c:v>
                </c:pt>
                <c:pt idx="973">
                  <c:v>74.92</c:v>
                </c:pt>
                <c:pt idx="974">
                  <c:v>74.989999999999995</c:v>
                </c:pt>
                <c:pt idx="975">
                  <c:v>76.099999999999994</c:v>
                </c:pt>
                <c:pt idx="976">
                  <c:v>75.790000000000006</c:v>
                </c:pt>
                <c:pt idx="977">
                  <c:v>75.5</c:v>
                </c:pt>
                <c:pt idx="978">
                  <c:v>75.400000000000006</c:v>
                </c:pt>
                <c:pt idx="979">
                  <c:v>74.95</c:v>
                </c:pt>
                <c:pt idx="980">
                  <c:v>75.849999999999994</c:v>
                </c:pt>
                <c:pt idx="981">
                  <c:v>73.81</c:v>
                </c:pt>
                <c:pt idx="982">
                  <c:v>73.95</c:v>
                </c:pt>
                <c:pt idx="983">
                  <c:v>71.739999999999995</c:v>
                </c:pt>
                <c:pt idx="984">
                  <c:v>73.349999999999994</c:v>
                </c:pt>
                <c:pt idx="985">
                  <c:v>70.78</c:v>
                </c:pt>
                <c:pt idx="986">
                  <c:v>70.650000000000006</c:v>
                </c:pt>
                <c:pt idx="987">
                  <c:v>71.8</c:v>
                </c:pt>
                <c:pt idx="988">
                  <c:v>70.11</c:v>
                </c:pt>
                <c:pt idx="989">
                  <c:v>70.150000000000006</c:v>
                </c:pt>
                <c:pt idx="990">
                  <c:v>70.989999999999995</c:v>
                </c:pt>
                <c:pt idx="991">
                  <c:v>71.05</c:v>
                </c:pt>
                <c:pt idx="992">
                  <c:v>70.489999999999995</c:v>
                </c:pt>
                <c:pt idx="993">
                  <c:v>69.650000000000006</c:v>
                </c:pt>
                <c:pt idx="994">
                  <c:v>69.61</c:v>
                </c:pt>
                <c:pt idx="995">
                  <c:v>68.53</c:v>
                </c:pt>
                <c:pt idx="996">
                  <c:v>70.16</c:v>
                </c:pt>
                <c:pt idx="997">
                  <c:v>69.8</c:v>
                </c:pt>
                <c:pt idx="998">
                  <c:v>70.34</c:v>
                </c:pt>
                <c:pt idx="999">
                  <c:v>68.58</c:v>
                </c:pt>
                <c:pt idx="1000">
                  <c:v>71.900000000000006</c:v>
                </c:pt>
                <c:pt idx="1001">
                  <c:v>72.27</c:v>
                </c:pt>
                <c:pt idx="1002">
                  <c:v>74.27</c:v>
                </c:pt>
                <c:pt idx="1003">
                  <c:v>74.02</c:v>
                </c:pt>
                <c:pt idx="1004">
                  <c:v>73.47</c:v>
                </c:pt>
                <c:pt idx="1005">
                  <c:v>72.8</c:v>
                </c:pt>
                <c:pt idx="1006">
                  <c:v>73.040000000000006</c:v>
                </c:pt>
                <c:pt idx="1007">
                  <c:v>72.430000000000007</c:v>
                </c:pt>
                <c:pt idx="1008">
                  <c:v>71.53</c:v>
                </c:pt>
                <c:pt idx="1009">
                  <c:v>73.56</c:v>
                </c:pt>
                <c:pt idx="1010">
                  <c:v>69.599999999999994</c:v>
                </c:pt>
                <c:pt idx="1011">
                  <c:v>69.569999999999993</c:v>
                </c:pt>
                <c:pt idx="1012">
                  <c:v>68.959999999999994</c:v>
                </c:pt>
                <c:pt idx="1013">
                  <c:v>68.349999999999994</c:v>
                </c:pt>
                <c:pt idx="1014">
                  <c:v>70.58</c:v>
                </c:pt>
                <c:pt idx="1015">
                  <c:v>70.760000000000005</c:v>
                </c:pt>
                <c:pt idx="1016">
                  <c:v>69.55</c:v>
                </c:pt>
                <c:pt idx="1017">
                  <c:v>68.83</c:v>
                </c:pt>
                <c:pt idx="1018">
                  <c:v>67.650000000000006</c:v>
                </c:pt>
                <c:pt idx="1019">
                  <c:v>67.05</c:v>
                </c:pt>
                <c:pt idx="1020">
                  <c:v>67</c:v>
                </c:pt>
                <c:pt idx="1021">
                  <c:v>65.900000000000006</c:v>
                </c:pt>
                <c:pt idx="1022">
                  <c:v>65.349999999999994</c:v>
                </c:pt>
                <c:pt idx="1023">
                  <c:v>64.150000000000006</c:v>
                </c:pt>
                <c:pt idx="1024">
                  <c:v>63.55</c:v>
                </c:pt>
                <c:pt idx="1025">
                  <c:v>66.23</c:v>
                </c:pt>
                <c:pt idx="1026">
                  <c:v>68.16</c:v>
                </c:pt>
                <c:pt idx="1027">
                  <c:v>70</c:v>
                </c:pt>
                <c:pt idx="1028">
                  <c:v>70.650000000000006</c:v>
                </c:pt>
                <c:pt idx="1029">
                  <c:v>71.03</c:v>
                </c:pt>
                <c:pt idx="1030">
                  <c:v>68.98</c:v>
                </c:pt>
                <c:pt idx="1031">
                  <c:v>70.33</c:v>
                </c:pt>
                <c:pt idx="1032">
                  <c:v>70.88</c:v>
                </c:pt>
                <c:pt idx="1033">
                  <c:v>67.599999999999994</c:v>
                </c:pt>
                <c:pt idx="1034">
                  <c:v>69.87</c:v>
                </c:pt>
                <c:pt idx="1035">
                  <c:v>69.67</c:v>
                </c:pt>
                <c:pt idx="1036">
                  <c:v>65.67</c:v>
                </c:pt>
                <c:pt idx="1037">
                  <c:v>65.63</c:v>
                </c:pt>
                <c:pt idx="1038">
                  <c:v>67.58</c:v>
                </c:pt>
                <c:pt idx="1039">
                  <c:v>67.959999999999994</c:v>
                </c:pt>
                <c:pt idx="1040">
                  <c:v>65.23</c:v>
                </c:pt>
                <c:pt idx="1041">
                  <c:v>64.17</c:v>
                </c:pt>
                <c:pt idx="1042">
                  <c:v>63.2</c:v>
                </c:pt>
                <c:pt idx="1043">
                  <c:v>62.1</c:v>
                </c:pt>
                <c:pt idx="1044">
                  <c:v>62.16</c:v>
                </c:pt>
                <c:pt idx="1045">
                  <c:v>65.67</c:v>
                </c:pt>
                <c:pt idx="1046">
                  <c:v>65.260000000000005</c:v>
                </c:pt>
                <c:pt idx="1047">
                  <c:v>62.4</c:v>
                </c:pt>
                <c:pt idx="1048">
                  <c:v>64.930000000000007</c:v>
                </c:pt>
                <c:pt idx="1049">
                  <c:v>64.569999999999993</c:v>
                </c:pt>
                <c:pt idx="1050">
                  <c:v>63.48</c:v>
                </c:pt>
                <c:pt idx="1051">
                  <c:v>58.29</c:v>
                </c:pt>
                <c:pt idx="1052">
                  <c:v>60.02</c:v>
                </c:pt>
                <c:pt idx="1053">
                  <c:v>63.29</c:v>
                </c:pt>
                <c:pt idx="1054">
                  <c:v>62.07</c:v>
                </c:pt>
                <c:pt idx="1055">
                  <c:v>63.05</c:v>
                </c:pt>
                <c:pt idx="1056">
                  <c:v>59.41</c:v>
                </c:pt>
                <c:pt idx="1057">
                  <c:v>59.55</c:v>
                </c:pt>
                <c:pt idx="1058">
                  <c:v>62.28</c:v>
                </c:pt>
                <c:pt idx="1059">
                  <c:v>61.58</c:v>
                </c:pt>
                <c:pt idx="1060">
                  <c:v>62.58</c:v>
                </c:pt>
                <c:pt idx="1061">
                  <c:v>62.5</c:v>
                </c:pt>
                <c:pt idx="1062">
                  <c:v>64.680000000000007</c:v>
                </c:pt>
                <c:pt idx="1063">
                  <c:v>62.78</c:v>
                </c:pt>
                <c:pt idx="1064">
                  <c:v>63.89</c:v>
                </c:pt>
                <c:pt idx="1065">
                  <c:v>62.5</c:v>
                </c:pt>
                <c:pt idx="1066">
                  <c:v>63.21</c:v>
                </c:pt>
                <c:pt idx="1067">
                  <c:v>65.709999999999994</c:v>
                </c:pt>
                <c:pt idx="1068">
                  <c:v>63.04</c:v>
                </c:pt>
                <c:pt idx="1069">
                  <c:v>61.99</c:v>
                </c:pt>
                <c:pt idx="1070">
                  <c:v>62.33</c:v>
                </c:pt>
                <c:pt idx="1071">
                  <c:v>63.36</c:v>
                </c:pt>
                <c:pt idx="1072">
                  <c:v>61.13</c:v>
                </c:pt>
                <c:pt idx="1073">
                  <c:v>59.03</c:v>
                </c:pt>
                <c:pt idx="1074">
                  <c:v>57.67</c:v>
                </c:pt>
                <c:pt idx="1075">
                  <c:v>57.56</c:v>
                </c:pt>
                <c:pt idx="1076">
                  <c:v>56.87</c:v>
                </c:pt>
                <c:pt idx="1077">
                  <c:v>55.51</c:v>
                </c:pt>
                <c:pt idx="1078">
                  <c:v>57.75</c:v>
                </c:pt>
                <c:pt idx="1079">
                  <c:v>57.49</c:v>
                </c:pt>
                <c:pt idx="1080">
                  <c:v>56.76</c:v>
                </c:pt>
                <c:pt idx="1081">
                  <c:v>58.59</c:v>
                </c:pt>
                <c:pt idx="1082">
                  <c:v>59.16</c:v>
                </c:pt>
                <c:pt idx="1083">
                  <c:v>56.16</c:v>
                </c:pt>
                <c:pt idx="1084">
                  <c:v>53.93</c:v>
                </c:pt>
                <c:pt idx="1085">
                  <c:v>54.39</c:v>
                </c:pt>
                <c:pt idx="1086">
                  <c:v>51.15</c:v>
                </c:pt>
                <c:pt idx="1087">
                  <c:v>50.92</c:v>
                </c:pt>
                <c:pt idx="1088">
                  <c:v>52.31</c:v>
                </c:pt>
                <c:pt idx="1089">
                  <c:v>49.76</c:v>
                </c:pt>
                <c:pt idx="1090">
                  <c:v>51.92</c:v>
                </c:pt>
                <c:pt idx="1091">
                  <c:v>51.73</c:v>
                </c:pt>
                <c:pt idx="1092">
                  <c:v>53.66</c:v>
                </c:pt>
                <c:pt idx="1093">
                  <c:v>53.37</c:v>
                </c:pt>
                <c:pt idx="1094">
                  <c:v>52.9</c:v>
                </c:pt>
                <c:pt idx="1095">
                  <c:v>49.55</c:v>
                </c:pt>
                <c:pt idx="1096">
                  <c:v>50.44</c:v>
                </c:pt>
                <c:pt idx="1097">
                  <c:v>51.01</c:v>
                </c:pt>
                <c:pt idx="1098">
                  <c:v>51.57</c:v>
                </c:pt>
                <c:pt idx="1099">
                  <c:v>54.2</c:v>
                </c:pt>
                <c:pt idx="1100">
                  <c:v>53.51</c:v>
                </c:pt>
                <c:pt idx="1101">
                  <c:v>54.8</c:v>
                </c:pt>
                <c:pt idx="1102">
                  <c:v>54.34</c:v>
                </c:pt>
                <c:pt idx="1103">
                  <c:v>53.95</c:v>
                </c:pt>
                <c:pt idx="1104">
                  <c:v>54.48</c:v>
                </c:pt>
                <c:pt idx="1105">
                  <c:v>55.22</c:v>
                </c:pt>
                <c:pt idx="1106">
                  <c:v>53.58</c:v>
                </c:pt>
                <c:pt idx="1107">
                  <c:v>55.78</c:v>
                </c:pt>
                <c:pt idx="1108">
                  <c:v>58.11</c:v>
                </c:pt>
                <c:pt idx="1109">
                  <c:v>60.32</c:v>
                </c:pt>
                <c:pt idx="1110">
                  <c:v>57.64</c:v>
                </c:pt>
                <c:pt idx="1111">
                  <c:v>57.77</c:v>
                </c:pt>
                <c:pt idx="1112">
                  <c:v>58.53</c:v>
                </c:pt>
                <c:pt idx="1113">
                  <c:v>57.78</c:v>
                </c:pt>
                <c:pt idx="1114">
                  <c:v>59.17</c:v>
                </c:pt>
                <c:pt idx="1115">
                  <c:v>59.08</c:v>
                </c:pt>
                <c:pt idx="1116">
                  <c:v>57.32</c:v>
                </c:pt>
                <c:pt idx="1117">
                  <c:v>56.66</c:v>
                </c:pt>
                <c:pt idx="1118">
                  <c:v>54.45</c:v>
                </c:pt>
                <c:pt idx="1119">
                  <c:v>50.08</c:v>
                </c:pt>
                <c:pt idx="1120">
                  <c:v>49.36</c:v>
                </c:pt>
                <c:pt idx="1121">
                  <c:v>50.55</c:v>
                </c:pt>
                <c:pt idx="1122">
                  <c:v>46.78</c:v>
                </c:pt>
                <c:pt idx="1123">
                  <c:v>48.25</c:v>
                </c:pt>
                <c:pt idx="1124">
                  <c:v>49.85</c:v>
                </c:pt>
                <c:pt idx="1125">
                  <c:v>50.19</c:v>
                </c:pt>
                <c:pt idx="1126">
                  <c:v>49.94</c:v>
                </c:pt>
                <c:pt idx="1127">
                  <c:v>52</c:v>
                </c:pt>
                <c:pt idx="1128">
                  <c:v>52.38</c:v>
                </c:pt>
                <c:pt idx="1129">
                  <c:v>51.27</c:v>
                </c:pt>
                <c:pt idx="1130">
                  <c:v>49.68</c:v>
                </c:pt>
                <c:pt idx="1131">
                  <c:v>48.48</c:v>
                </c:pt>
                <c:pt idx="1132">
                  <c:v>49.26</c:v>
                </c:pt>
                <c:pt idx="1133">
                  <c:v>51.07</c:v>
                </c:pt>
                <c:pt idx="1134">
                  <c:v>50.24</c:v>
                </c:pt>
                <c:pt idx="1135">
                  <c:v>52.31</c:v>
                </c:pt>
                <c:pt idx="1136">
                  <c:v>51.56</c:v>
                </c:pt>
                <c:pt idx="1137">
                  <c:v>50.7</c:v>
                </c:pt>
                <c:pt idx="1138">
                  <c:v>50.71</c:v>
                </c:pt>
                <c:pt idx="1139">
                  <c:v>50.3</c:v>
                </c:pt>
                <c:pt idx="1140">
                  <c:v>48.67</c:v>
                </c:pt>
                <c:pt idx="1141">
                  <c:v>50.85</c:v>
                </c:pt>
                <c:pt idx="1142">
                  <c:v>51.3</c:v>
                </c:pt>
                <c:pt idx="1143">
                  <c:v>53.07</c:v>
                </c:pt>
                <c:pt idx="1144">
                  <c:v>54.19</c:v>
                </c:pt>
                <c:pt idx="1145">
                  <c:v>54.58</c:v>
                </c:pt>
                <c:pt idx="1146">
                  <c:v>53.94</c:v>
                </c:pt>
                <c:pt idx="1147">
                  <c:v>54.04</c:v>
                </c:pt>
                <c:pt idx="1148">
                  <c:v>53.55</c:v>
                </c:pt>
                <c:pt idx="1149">
                  <c:v>54.83</c:v>
                </c:pt>
                <c:pt idx="1150">
                  <c:v>56.51</c:v>
                </c:pt>
                <c:pt idx="1151">
                  <c:v>57.1</c:v>
                </c:pt>
                <c:pt idx="1152">
                  <c:v>57.12</c:v>
                </c:pt>
                <c:pt idx="1153">
                  <c:v>56.41</c:v>
                </c:pt>
                <c:pt idx="1154">
                  <c:v>57.23</c:v>
                </c:pt>
                <c:pt idx="1155">
                  <c:v>57.99</c:v>
                </c:pt>
                <c:pt idx="1156">
                  <c:v>57.53</c:v>
                </c:pt>
                <c:pt idx="1157">
                  <c:v>57.42</c:v>
                </c:pt>
                <c:pt idx="1158">
                  <c:v>57.9</c:v>
                </c:pt>
                <c:pt idx="1159">
                  <c:v>59.99</c:v>
                </c:pt>
                <c:pt idx="1160">
                  <c:v>60.89</c:v>
                </c:pt>
                <c:pt idx="1161">
                  <c:v>61</c:v>
                </c:pt>
                <c:pt idx="1162">
                  <c:v>61.48</c:v>
                </c:pt>
                <c:pt idx="1163">
                  <c:v>60.73</c:v>
                </c:pt>
                <c:pt idx="1164">
                  <c:v>59.24</c:v>
                </c:pt>
                <c:pt idx="1165">
                  <c:v>59.55</c:v>
                </c:pt>
                <c:pt idx="1166">
                  <c:v>58.13</c:v>
                </c:pt>
                <c:pt idx="1167">
                  <c:v>57.08</c:v>
                </c:pt>
                <c:pt idx="1168">
                  <c:v>58.09</c:v>
                </c:pt>
                <c:pt idx="1169">
                  <c:v>58.96</c:v>
                </c:pt>
                <c:pt idx="1170">
                  <c:v>60.31</c:v>
                </c:pt>
                <c:pt idx="1171">
                  <c:v>56.37</c:v>
                </c:pt>
                <c:pt idx="1172">
                  <c:v>55.67</c:v>
                </c:pt>
                <c:pt idx="1173">
                  <c:v>54.95</c:v>
                </c:pt>
                <c:pt idx="1174">
                  <c:v>55.58</c:v>
                </c:pt>
                <c:pt idx="1175">
                  <c:v>54.83</c:v>
                </c:pt>
                <c:pt idx="1176">
                  <c:v>55</c:v>
                </c:pt>
                <c:pt idx="1177">
                  <c:v>55.62</c:v>
                </c:pt>
                <c:pt idx="1178">
                  <c:v>56.74</c:v>
                </c:pt>
                <c:pt idx="1179">
                  <c:v>56.86</c:v>
                </c:pt>
                <c:pt idx="1180">
                  <c:v>58.11</c:v>
                </c:pt>
                <c:pt idx="1181">
                  <c:v>58.94</c:v>
                </c:pt>
                <c:pt idx="1182">
                  <c:v>56.66</c:v>
                </c:pt>
                <c:pt idx="1183">
                  <c:v>57.42</c:v>
                </c:pt>
                <c:pt idx="1184">
                  <c:v>57.15</c:v>
                </c:pt>
                <c:pt idx="1185">
                  <c:v>54.81</c:v>
                </c:pt>
                <c:pt idx="1186">
                  <c:v>55.45</c:v>
                </c:pt>
                <c:pt idx="1187">
                  <c:v>53.86</c:v>
                </c:pt>
                <c:pt idx="1188">
                  <c:v>52.66</c:v>
                </c:pt>
                <c:pt idx="1189">
                  <c:v>51.51</c:v>
                </c:pt>
                <c:pt idx="1190">
                  <c:v>49.6</c:v>
                </c:pt>
                <c:pt idx="1191">
                  <c:v>48.87</c:v>
                </c:pt>
                <c:pt idx="1192">
                  <c:v>48.85</c:v>
                </c:pt>
                <c:pt idx="1193">
                  <c:v>50.05</c:v>
                </c:pt>
                <c:pt idx="1194">
                  <c:v>47.63</c:v>
                </c:pt>
                <c:pt idx="1195">
                  <c:v>46.5</c:v>
                </c:pt>
                <c:pt idx="1196">
                  <c:v>48.93</c:v>
                </c:pt>
                <c:pt idx="1197">
                  <c:v>51.93</c:v>
                </c:pt>
                <c:pt idx="1198">
                  <c:v>51.63</c:v>
                </c:pt>
                <c:pt idx="1199">
                  <c:v>51.01</c:v>
                </c:pt>
                <c:pt idx="1200">
                  <c:v>48.77</c:v>
                </c:pt>
                <c:pt idx="1201">
                  <c:v>48.55</c:v>
                </c:pt>
                <c:pt idx="1202">
                  <c:v>47.68</c:v>
                </c:pt>
                <c:pt idx="1203">
                  <c:v>48.3</c:v>
                </c:pt>
                <c:pt idx="1204">
                  <c:v>48.56</c:v>
                </c:pt>
                <c:pt idx="1205">
                  <c:v>47.36</c:v>
                </c:pt>
                <c:pt idx="1206">
                  <c:v>48.92</c:v>
                </c:pt>
                <c:pt idx="1207">
                  <c:v>50.25</c:v>
                </c:pt>
                <c:pt idx="1208">
                  <c:v>49.46</c:v>
                </c:pt>
                <c:pt idx="1209">
                  <c:v>49.15</c:v>
                </c:pt>
                <c:pt idx="1210">
                  <c:v>51.2</c:v>
                </c:pt>
                <c:pt idx="1211">
                  <c:v>51.73</c:v>
                </c:pt>
                <c:pt idx="1212">
                  <c:v>54.31</c:v>
                </c:pt>
                <c:pt idx="1213">
                  <c:v>54.14</c:v>
                </c:pt>
                <c:pt idx="1214">
                  <c:v>54.29</c:v>
                </c:pt>
                <c:pt idx="1215">
                  <c:v>55.63</c:v>
                </c:pt>
                <c:pt idx="1216">
                  <c:v>55.36</c:v>
                </c:pt>
                <c:pt idx="1217">
                  <c:v>57.17</c:v>
                </c:pt>
                <c:pt idx="1218">
                  <c:v>59.43</c:v>
                </c:pt>
                <c:pt idx="1219">
                  <c:v>60.53</c:v>
                </c:pt>
                <c:pt idx="1220">
                  <c:v>62.58</c:v>
                </c:pt>
                <c:pt idx="1221">
                  <c:v>63.15</c:v>
                </c:pt>
                <c:pt idx="1222">
                  <c:v>63.71</c:v>
                </c:pt>
                <c:pt idx="1223">
                  <c:v>61.01</c:v>
                </c:pt>
                <c:pt idx="1224">
                  <c:v>64.23</c:v>
                </c:pt>
                <c:pt idx="1225">
                  <c:v>65.22</c:v>
                </c:pt>
                <c:pt idx="1226">
                  <c:v>62.57</c:v>
                </c:pt>
                <c:pt idx="1227">
                  <c:v>64.540000000000006</c:v>
                </c:pt>
                <c:pt idx="1228">
                  <c:v>62.36</c:v>
                </c:pt>
                <c:pt idx="1229">
                  <c:v>61.59</c:v>
                </c:pt>
                <c:pt idx="1230">
                  <c:v>61.94</c:v>
                </c:pt>
                <c:pt idx="1231">
                  <c:v>62.64</c:v>
                </c:pt>
                <c:pt idx="1232">
                  <c:v>64.760000000000005</c:v>
                </c:pt>
                <c:pt idx="1233">
                  <c:v>65.319999999999993</c:v>
                </c:pt>
                <c:pt idx="1234">
                  <c:v>66.459999999999994</c:v>
                </c:pt>
                <c:pt idx="1235">
                  <c:v>65.010000000000005</c:v>
                </c:pt>
                <c:pt idx="1236">
                  <c:v>65.849999999999994</c:v>
                </c:pt>
                <c:pt idx="1237">
                  <c:v>69.39</c:v>
                </c:pt>
                <c:pt idx="1238">
                  <c:v>69.22</c:v>
                </c:pt>
                <c:pt idx="1239">
                  <c:v>68.25</c:v>
                </c:pt>
                <c:pt idx="1240">
                  <c:v>64.5</c:v>
                </c:pt>
                <c:pt idx="1241">
                  <c:v>63.24</c:v>
                </c:pt>
                <c:pt idx="1242">
                  <c:v>61.39</c:v>
                </c:pt>
                <c:pt idx="1243">
                  <c:v>62.83</c:v>
                </c:pt>
                <c:pt idx="1244">
                  <c:v>62.88</c:v>
                </c:pt>
                <c:pt idx="1245">
                  <c:v>64.069999999999993</c:v>
                </c:pt>
                <c:pt idx="1246">
                  <c:v>65.44</c:v>
                </c:pt>
                <c:pt idx="1247">
                  <c:v>66.08</c:v>
                </c:pt>
                <c:pt idx="1248">
                  <c:v>64.06</c:v>
                </c:pt>
                <c:pt idx="1249">
                  <c:v>62.51</c:v>
                </c:pt>
                <c:pt idx="1250">
                  <c:v>62.33</c:v>
                </c:pt>
                <c:pt idx="1251">
                  <c:v>62.7</c:v>
                </c:pt>
                <c:pt idx="1252">
                  <c:v>64.540000000000006</c:v>
                </c:pt>
                <c:pt idx="1253">
                  <c:v>63.77</c:v>
                </c:pt>
                <c:pt idx="1254">
                  <c:v>64.25</c:v>
                </c:pt>
                <c:pt idx="1255">
                  <c:v>63.41</c:v>
                </c:pt>
                <c:pt idx="1256">
                  <c:v>62.52</c:v>
                </c:pt>
                <c:pt idx="1257">
                  <c:v>63.57</c:v>
                </c:pt>
                <c:pt idx="1258">
                  <c:v>63.79</c:v>
                </c:pt>
                <c:pt idx="1259">
                  <c:v>62.81</c:v>
                </c:pt>
                <c:pt idx="1260">
                  <c:v>64.36</c:v>
                </c:pt>
                <c:pt idx="1261">
                  <c:v>62.95</c:v>
                </c:pt>
                <c:pt idx="1262">
                  <c:v>64.33</c:v>
                </c:pt>
                <c:pt idx="1263">
                  <c:v>65.319999999999993</c:v>
                </c:pt>
                <c:pt idx="1264">
                  <c:v>66.52</c:v>
                </c:pt>
                <c:pt idx="1265">
                  <c:v>67.680000000000007</c:v>
                </c:pt>
                <c:pt idx="1266">
                  <c:v>68.44</c:v>
                </c:pt>
                <c:pt idx="1267">
                  <c:v>69.709999999999994</c:v>
                </c:pt>
                <c:pt idx="1268">
                  <c:v>69.09</c:v>
                </c:pt>
                <c:pt idx="1269">
                  <c:v>68.03</c:v>
                </c:pt>
                <c:pt idx="1270">
                  <c:v>65.78</c:v>
                </c:pt>
                <c:pt idx="1271">
                  <c:v>67.069999999999993</c:v>
                </c:pt>
                <c:pt idx="1272">
                  <c:v>68.84</c:v>
                </c:pt>
                <c:pt idx="1273">
                  <c:v>67.7</c:v>
                </c:pt>
                <c:pt idx="1274">
                  <c:v>67.599999999999994</c:v>
                </c:pt>
                <c:pt idx="1275">
                  <c:v>70.430000000000007</c:v>
                </c:pt>
                <c:pt idx="1276">
                  <c:v>70.819999999999993</c:v>
                </c:pt>
                <c:pt idx="1277">
                  <c:v>69.260000000000005</c:v>
                </c:pt>
                <c:pt idx="1278">
                  <c:v>70.78</c:v>
                </c:pt>
                <c:pt idx="1279">
                  <c:v>72.52</c:v>
                </c:pt>
                <c:pt idx="1280">
                  <c:v>72.150000000000006</c:v>
                </c:pt>
                <c:pt idx="1281">
                  <c:v>73.400000000000006</c:v>
                </c:pt>
                <c:pt idx="1282">
                  <c:v>72.14</c:v>
                </c:pt>
                <c:pt idx="1283">
                  <c:v>73.349999999999994</c:v>
                </c:pt>
                <c:pt idx="1284">
                  <c:v>73.89</c:v>
                </c:pt>
                <c:pt idx="1285">
                  <c:v>68.400000000000006</c:v>
                </c:pt>
                <c:pt idx="1286">
                  <c:v>70.66</c:v>
                </c:pt>
                <c:pt idx="1287">
                  <c:v>71.069999999999993</c:v>
                </c:pt>
                <c:pt idx="1288">
                  <c:v>71.66</c:v>
                </c:pt>
                <c:pt idx="1289">
                  <c:v>72.430000000000007</c:v>
                </c:pt>
                <c:pt idx="1290">
                  <c:v>72.09</c:v>
                </c:pt>
                <c:pt idx="1291">
                  <c:v>71.44</c:v>
                </c:pt>
                <c:pt idx="1292">
                  <c:v>69.349999999999994</c:v>
                </c:pt>
                <c:pt idx="1293">
                  <c:v>70.27</c:v>
                </c:pt>
                <c:pt idx="1294">
                  <c:v>71.209999999999994</c:v>
                </c:pt>
                <c:pt idx="1295">
                  <c:v>70.87</c:v>
                </c:pt>
                <c:pt idx="1296">
                  <c:v>70.42</c:v>
                </c:pt>
                <c:pt idx="1297">
                  <c:v>70.900000000000006</c:v>
                </c:pt>
                <c:pt idx="1298">
                  <c:v>71.94</c:v>
                </c:pt>
                <c:pt idx="1299">
                  <c:v>72.38</c:v>
                </c:pt>
                <c:pt idx="1300">
                  <c:v>73.11</c:v>
                </c:pt>
                <c:pt idx="1301">
                  <c:v>72.540000000000006</c:v>
                </c:pt>
                <c:pt idx="1302">
                  <c:v>71.2</c:v>
                </c:pt>
                <c:pt idx="1303">
                  <c:v>71.23</c:v>
                </c:pt>
                <c:pt idx="1304">
                  <c:v>67.37</c:v>
                </c:pt>
                <c:pt idx="1305">
                  <c:v>60.29</c:v>
                </c:pt>
                <c:pt idx="1306">
                  <c:v>58.47</c:v>
                </c:pt>
                <c:pt idx="1307">
                  <c:v>59.76</c:v>
                </c:pt>
                <c:pt idx="1308">
                  <c:v>57.61</c:v>
                </c:pt>
                <c:pt idx="1309">
                  <c:v>58.75</c:v>
                </c:pt>
                <c:pt idx="1310">
                  <c:v>56.53</c:v>
                </c:pt>
                <c:pt idx="1311">
                  <c:v>56.81</c:v>
                </c:pt>
                <c:pt idx="1312">
                  <c:v>60.71</c:v>
                </c:pt>
                <c:pt idx="1313">
                  <c:v>58.93</c:v>
                </c:pt>
                <c:pt idx="1314">
                  <c:v>57.7</c:v>
                </c:pt>
                <c:pt idx="1315">
                  <c:v>57.54</c:v>
                </c:pt>
                <c:pt idx="1316">
                  <c:v>58.95</c:v>
                </c:pt>
                <c:pt idx="1317">
                  <c:v>59.1</c:v>
                </c:pt>
                <c:pt idx="1318">
                  <c:v>60.66</c:v>
                </c:pt>
                <c:pt idx="1319">
                  <c:v>61.45</c:v>
                </c:pt>
                <c:pt idx="1320">
                  <c:v>63.16</c:v>
                </c:pt>
                <c:pt idx="1321">
                  <c:v>62.4</c:v>
                </c:pt>
                <c:pt idx="1322">
                  <c:v>62.14</c:v>
                </c:pt>
                <c:pt idx="1323">
                  <c:v>61.4</c:v>
                </c:pt>
                <c:pt idx="1324">
                  <c:v>60.87</c:v>
                </c:pt>
                <c:pt idx="1325">
                  <c:v>61.85</c:v>
                </c:pt>
                <c:pt idx="1326">
                  <c:v>63.13</c:v>
                </c:pt>
                <c:pt idx="1327">
                  <c:v>62.58</c:v>
                </c:pt>
                <c:pt idx="1328">
                  <c:v>64.8</c:v>
                </c:pt>
                <c:pt idx="1329">
                  <c:v>65.010000000000005</c:v>
                </c:pt>
                <c:pt idx="1330">
                  <c:v>65.25</c:v>
                </c:pt>
                <c:pt idx="1331">
                  <c:v>65.34</c:v>
                </c:pt>
                <c:pt idx="1332">
                  <c:v>65.8</c:v>
                </c:pt>
                <c:pt idx="1333">
                  <c:v>64.290000000000006</c:v>
                </c:pt>
                <c:pt idx="1334">
                  <c:v>63.54</c:v>
                </c:pt>
                <c:pt idx="1335">
                  <c:v>63.3</c:v>
                </c:pt>
                <c:pt idx="1336">
                  <c:v>61.63</c:v>
                </c:pt>
                <c:pt idx="1337">
                  <c:v>61.38</c:v>
                </c:pt>
                <c:pt idx="1338">
                  <c:v>62.69</c:v>
                </c:pt>
                <c:pt idx="1339">
                  <c:v>63.39</c:v>
                </c:pt>
                <c:pt idx="1340">
                  <c:v>63.72</c:v>
                </c:pt>
                <c:pt idx="1341">
                  <c:v>61.26</c:v>
                </c:pt>
                <c:pt idx="1342">
                  <c:v>60.93</c:v>
                </c:pt>
                <c:pt idx="1343">
                  <c:v>58.04</c:v>
                </c:pt>
                <c:pt idx="1344">
                  <c:v>60.53</c:v>
                </c:pt>
                <c:pt idx="1345">
                  <c:v>61.83</c:v>
                </c:pt>
                <c:pt idx="1346">
                  <c:v>62.26</c:v>
                </c:pt>
                <c:pt idx="1347">
                  <c:v>63.64</c:v>
                </c:pt>
                <c:pt idx="1348">
                  <c:v>63.72</c:v>
                </c:pt>
                <c:pt idx="1349">
                  <c:v>62.51</c:v>
                </c:pt>
                <c:pt idx="1350">
                  <c:v>63.18</c:v>
                </c:pt>
                <c:pt idx="1351">
                  <c:v>62.04</c:v>
                </c:pt>
                <c:pt idx="1352">
                  <c:v>63.42</c:v>
                </c:pt>
                <c:pt idx="1353">
                  <c:v>63.74</c:v>
                </c:pt>
                <c:pt idx="1354">
                  <c:v>63.85</c:v>
                </c:pt>
                <c:pt idx="1355">
                  <c:v>66</c:v>
                </c:pt>
                <c:pt idx="1356">
                  <c:v>64.319999999999993</c:v>
                </c:pt>
                <c:pt idx="1357">
                  <c:v>62.97</c:v>
                </c:pt>
                <c:pt idx="1358">
                  <c:v>64.23</c:v>
                </c:pt>
                <c:pt idx="1359">
                  <c:v>65.42</c:v>
                </c:pt>
                <c:pt idx="1360">
                  <c:v>66.78</c:v>
                </c:pt>
                <c:pt idx="1361">
                  <c:v>66.849999999999994</c:v>
                </c:pt>
                <c:pt idx="1362">
                  <c:v>68</c:v>
                </c:pt>
                <c:pt idx="1363">
                  <c:v>69.7</c:v>
                </c:pt>
                <c:pt idx="1364">
                  <c:v>70.5</c:v>
                </c:pt>
                <c:pt idx="1365">
                  <c:v>70.930000000000007</c:v>
                </c:pt>
                <c:pt idx="1366">
                  <c:v>71.58</c:v>
                </c:pt>
                <c:pt idx="1367">
                  <c:v>72.75</c:v>
                </c:pt>
                <c:pt idx="1368">
                  <c:v>72.98</c:v>
                </c:pt>
                <c:pt idx="1369">
                  <c:v>73.64</c:v>
                </c:pt>
                <c:pt idx="1370">
                  <c:v>76.010000000000005</c:v>
                </c:pt>
                <c:pt idx="1371">
                  <c:v>76.150000000000006</c:v>
                </c:pt>
                <c:pt idx="1372">
                  <c:v>77.39</c:v>
                </c:pt>
                <c:pt idx="1373">
                  <c:v>77.08</c:v>
                </c:pt>
                <c:pt idx="1374">
                  <c:v>76.400000000000006</c:v>
                </c:pt>
                <c:pt idx="1375">
                  <c:v>76.41</c:v>
                </c:pt>
                <c:pt idx="1376">
                  <c:v>74.87</c:v>
                </c:pt>
                <c:pt idx="1377">
                  <c:v>73</c:v>
                </c:pt>
                <c:pt idx="1378">
                  <c:v>73.67</c:v>
                </c:pt>
                <c:pt idx="1379">
                  <c:v>74.760000000000005</c:v>
                </c:pt>
                <c:pt idx="1380">
                  <c:v>75.14</c:v>
                </c:pt>
                <c:pt idx="1381">
                  <c:v>75.81</c:v>
                </c:pt>
                <c:pt idx="1382">
                  <c:v>76.81</c:v>
                </c:pt>
                <c:pt idx="1383">
                  <c:v>77.069999999999993</c:v>
                </c:pt>
                <c:pt idx="1384">
                  <c:v>76.03</c:v>
                </c:pt>
                <c:pt idx="1385">
                  <c:v>74.510000000000005</c:v>
                </c:pt>
                <c:pt idx="1386">
                  <c:v>76.010000000000005</c:v>
                </c:pt>
                <c:pt idx="1387">
                  <c:v>75.8</c:v>
                </c:pt>
                <c:pt idx="1388">
                  <c:v>77.959999999999994</c:v>
                </c:pt>
                <c:pt idx="1389">
                  <c:v>77.989999999999995</c:v>
                </c:pt>
                <c:pt idx="1390">
                  <c:v>80.55</c:v>
                </c:pt>
                <c:pt idx="1391">
                  <c:v>80.290000000000006</c:v>
                </c:pt>
                <c:pt idx="1392">
                  <c:v>80.94</c:v>
                </c:pt>
                <c:pt idx="1393">
                  <c:v>82.46</c:v>
                </c:pt>
                <c:pt idx="1394">
                  <c:v>81.87</c:v>
                </c:pt>
                <c:pt idx="1395">
                  <c:v>81.58</c:v>
                </c:pt>
                <c:pt idx="1396">
                  <c:v>80.790000000000006</c:v>
                </c:pt>
                <c:pt idx="1397">
                  <c:v>80.84</c:v>
                </c:pt>
                <c:pt idx="1398">
                  <c:v>81.16</c:v>
                </c:pt>
                <c:pt idx="1399">
                  <c:v>81.44</c:v>
                </c:pt>
                <c:pt idx="1400">
                  <c:v>80.709999999999994</c:v>
                </c:pt>
                <c:pt idx="1401">
                  <c:v>81.81</c:v>
                </c:pt>
                <c:pt idx="1402">
                  <c:v>81.709999999999994</c:v>
                </c:pt>
                <c:pt idx="1403">
                  <c:v>81.96</c:v>
                </c:pt>
                <c:pt idx="1404">
                  <c:v>81.33</c:v>
                </c:pt>
                <c:pt idx="1405">
                  <c:v>85.93</c:v>
                </c:pt>
                <c:pt idx="1406">
                  <c:v>86.14</c:v>
                </c:pt>
                <c:pt idx="1407">
                  <c:v>86.27</c:v>
                </c:pt>
                <c:pt idx="1408">
                  <c:v>82.48</c:v>
                </c:pt>
                <c:pt idx="1409">
                  <c:v>81.7</c:v>
                </c:pt>
                <c:pt idx="1410">
                  <c:v>81.599999999999994</c:v>
                </c:pt>
                <c:pt idx="1411">
                  <c:v>81.41</c:v>
                </c:pt>
                <c:pt idx="1412">
                  <c:v>81.96</c:v>
                </c:pt>
                <c:pt idx="1413">
                  <c:v>80.52</c:v>
                </c:pt>
                <c:pt idx="1414">
                  <c:v>80.260000000000005</c:v>
                </c:pt>
                <c:pt idx="1415">
                  <c:v>79.2</c:v>
                </c:pt>
                <c:pt idx="1416">
                  <c:v>81.16</c:v>
                </c:pt>
                <c:pt idx="1417">
                  <c:v>81.55</c:v>
                </c:pt>
                <c:pt idx="1418">
                  <c:v>81.53</c:v>
                </c:pt>
                <c:pt idx="1419">
                  <c:v>83.06</c:v>
                </c:pt>
                <c:pt idx="1420">
                  <c:v>82.52</c:v>
                </c:pt>
                <c:pt idx="1421">
                  <c:v>83.15</c:v>
                </c:pt>
                <c:pt idx="1422">
                  <c:v>83.64</c:v>
                </c:pt>
                <c:pt idx="1423">
                  <c:v>84.96</c:v>
                </c:pt>
                <c:pt idx="1424">
                  <c:v>85.1</c:v>
                </c:pt>
                <c:pt idx="1425">
                  <c:v>87.34</c:v>
                </c:pt>
                <c:pt idx="1426">
                  <c:v>86.44</c:v>
                </c:pt>
                <c:pt idx="1427">
                  <c:v>88.77</c:v>
                </c:pt>
                <c:pt idx="1428">
                  <c:v>87.06</c:v>
                </c:pt>
                <c:pt idx="1429">
                  <c:v>87.12</c:v>
                </c:pt>
                <c:pt idx="1430">
                  <c:v>87.86</c:v>
                </c:pt>
                <c:pt idx="1431">
                  <c:v>88.6</c:v>
                </c:pt>
                <c:pt idx="1432">
                  <c:v>90.16</c:v>
                </c:pt>
                <c:pt idx="1433">
                  <c:v>90.6</c:v>
                </c:pt>
                <c:pt idx="1434">
                  <c:v>91.17</c:v>
                </c:pt>
                <c:pt idx="1435">
                  <c:v>91.78</c:v>
                </c:pt>
                <c:pt idx="1436">
                  <c:v>92.06</c:v>
                </c:pt>
                <c:pt idx="1437">
                  <c:v>91.66</c:v>
                </c:pt>
                <c:pt idx="1438">
                  <c:v>92.02</c:v>
                </c:pt>
                <c:pt idx="1439">
                  <c:v>90.41</c:v>
                </c:pt>
                <c:pt idx="1440">
                  <c:v>90.81</c:v>
                </c:pt>
                <c:pt idx="1441">
                  <c:v>92.48</c:v>
                </c:pt>
                <c:pt idx="1442">
                  <c:v>89.88</c:v>
                </c:pt>
                <c:pt idx="1443">
                  <c:v>89.55</c:v>
                </c:pt>
                <c:pt idx="1444">
                  <c:v>91.1</c:v>
                </c:pt>
                <c:pt idx="1445">
                  <c:v>89.76</c:v>
                </c:pt>
                <c:pt idx="1446">
                  <c:v>89.6</c:v>
                </c:pt>
                <c:pt idx="1447">
                  <c:v>86.56</c:v>
                </c:pt>
                <c:pt idx="1448">
                  <c:v>87.97</c:v>
                </c:pt>
                <c:pt idx="1449">
                  <c:v>88.58</c:v>
                </c:pt>
                <c:pt idx="1450">
                  <c:v>90.57</c:v>
                </c:pt>
                <c:pt idx="1451">
                  <c:v>89.18</c:v>
                </c:pt>
                <c:pt idx="1452">
                  <c:v>89.79</c:v>
                </c:pt>
                <c:pt idx="1453">
                  <c:v>89.29</c:v>
                </c:pt>
                <c:pt idx="1454">
                  <c:v>87.95</c:v>
                </c:pt>
                <c:pt idx="1455">
                  <c:v>87.56</c:v>
                </c:pt>
                <c:pt idx="1456">
                  <c:v>87.25</c:v>
                </c:pt>
                <c:pt idx="1457">
                  <c:v>88.11</c:v>
                </c:pt>
                <c:pt idx="1458">
                  <c:v>87.25</c:v>
                </c:pt>
                <c:pt idx="1459">
                  <c:v>83.38</c:v>
                </c:pt>
                <c:pt idx="1460">
                  <c:v>82.36</c:v>
                </c:pt>
                <c:pt idx="1461">
                  <c:v>82.82</c:v>
                </c:pt>
                <c:pt idx="1462">
                  <c:v>84</c:v>
                </c:pt>
                <c:pt idx="1463">
                  <c:v>81.400000000000006</c:v>
                </c:pt>
                <c:pt idx="1464">
                  <c:v>81.02</c:v>
                </c:pt>
                <c:pt idx="1465">
                  <c:v>80.349999999999994</c:v>
                </c:pt>
                <c:pt idx="1466">
                  <c:v>80.16</c:v>
                </c:pt>
                <c:pt idx="1467">
                  <c:v>77.44</c:v>
                </c:pt>
                <c:pt idx="1468">
                  <c:v>83.65</c:v>
                </c:pt>
                <c:pt idx="1469">
                  <c:v>84.12</c:v>
                </c:pt>
                <c:pt idx="1470">
                  <c:v>85.03</c:v>
                </c:pt>
                <c:pt idx="1471">
                  <c:v>83.15</c:v>
                </c:pt>
                <c:pt idx="1472">
                  <c:v>84.35</c:v>
                </c:pt>
                <c:pt idx="1473">
                  <c:v>84.77</c:v>
                </c:pt>
                <c:pt idx="1474">
                  <c:v>84.25</c:v>
                </c:pt>
                <c:pt idx="1475">
                  <c:v>84.96</c:v>
                </c:pt>
                <c:pt idx="1476">
                  <c:v>85.72</c:v>
                </c:pt>
                <c:pt idx="1477">
                  <c:v>87.68</c:v>
                </c:pt>
                <c:pt idx="1478">
                  <c:v>86.97</c:v>
                </c:pt>
                <c:pt idx="1479">
                  <c:v>86.4</c:v>
                </c:pt>
                <c:pt idx="1480">
                  <c:v>86.84</c:v>
                </c:pt>
                <c:pt idx="1481">
                  <c:v>88.32</c:v>
                </c:pt>
                <c:pt idx="1482">
                  <c:v>87.96</c:v>
                </c:pt>
                <c:pt idx="1483">
                  <c:v>90.2</c:v>
                </c:pt>
                <c:pt idx="1484">
                  <c:v>91.14</c:v>
                </c:pt>
                <c:pt idx="1485">
                  <c:v>90.51</c:v>
                </c:pt>
                <c:pt idx="1486">
                  <c:v>90.63</c:v>
                </c:pt>
                <c:pt idx="1487">
                  <c:v>92.27</c:v>
                </c:pt>
                <c:pt idx="1488">
                  <c:v>92</c:v>
                </c:pt>
                <c:pt idx="1489">
                  <c:v>92.7</c:v>
                </c:pt>
                <c:pt idx="1490">
                  <c:v>89.86</c:v>
                </c:pt>
                <c:pt idx="1491">
                  <c:v>90.73</c:v>
                </c:pt>
                <c:pt idx="1492">
                  <c:v>90.57</c:v>
                </c:pt>
                <c:pt idx="1493">
                  <c:v>90.8</c:v>
                </c:pt>
                <c:pt idx="1494">
                  <c:v>92.09</c:v>
                </c:pt>
                <c:pt idx="1495">
                  <c:v>91.94</c:v>
                </c:pt>
                <c:pt idx="1496">
                  <c:v>93.23</c:v>
                </c:pt>
                <c:pt idx="1497">
                  <c:v>92.26</c:v>
                </c:pt>
                <c:pt idx="1498">
                  <c:v>93.13</c:v>
                </c:pt>
                <c:pt idx="1499">
                  <c:v>94.48</c:v>
                </c:pt>
                <c:pt idx="1500">
                  <c:v>94.08</c:v>
                </c:pt>
                <c:pt idx="1501">
                  <c:v>94.76</c:v>
                </c:pt>
                <c:pt idx="1502">
                  <c:v>91.67</c:v>
                </c:pt>
                <c:pt idx="1503">
                  <c:v>91.8</c:v>
                </c:pt>
                <c:pt idx="1504">
                  <c:v>91.58</c:v>
                </c:pt>
                <c:pt idx="1505">
                  <c:v>92.59</c:v>
                </c:pt>
                <c:pt idx="1506">
                  <c:v>93.16</c:v>
                </c:pt>
                <c:pt idx="1507">
                  <c:v>94.27</c:v>
                </c:pt>
                <c:pt idx="1508">
                  <c:v>93.19</c:v>
                </c:pt>
                <c:pt idx="1509">
                  <c:v>91.33</c:v>
                </c:pt>
                <c:pt idx="1510">
                  <c:v>92.17</c:v>
                </c:pt>
                <c:pt idx="1511">
                  <c:v>94.8</c:v>
                </c:pt>
                <c:pt idx="1512">
                  <c:v>94.93</c:v>
                </c:pt>
                <c:pt idx="1513">
                  <c:v>96.29</c:v>
                </c:pt>
                <c:pt idx="1514">
                  <c:v>95.66</c:v>
                </c:pt>
                <c:pt idx="1515">
                  <c:v>96.72</c:v>
                </c:pt>
                <c:pt idx="1516">
                  <c:v>95.34</c:v>
                </c:pt>
                <c:pt idx="1517">
                  <c:v>95.41</c:v>
                </c:pt>
                <c:pt idx="1518">
                  <c:v>95.46</c:v>
                </c:pt>
                <c:pt idx="1519">
                  <c:v>96.06</c:v>
                </c:pt>
                <c:pt idx="1520">
                  <c:v>96.58</c:v>
                </c:pt>
                <c:pt idx="1521">
                  <c:v>98.94</c:v>
                </c:pt>
                <c:pt idx="1522">
                  <c:v>97.45</c:v>
                </c:pt>
                <c:pt idx="1523">
                  <c:v>95.31</c:v>
                </c:pt>
                <c:pt idx="1524">
                  <c:v>98.08</c:v>
                </c:pt>
                <c:pt idx="1525">
                  <c:v>99.98</c:v>
                </c:pt>
                <c:pt idx="1526">
                  <c:v>100.31</c:v>
                </c:pt>
                <c:pt idx="1527">
                  <c:v>101.21</c:v>
                </c:pt>
                <c:pt idx="1528">
                  <c:v>101.6</c:v>
                </c:pt>
                <c:pt idx="1529">
                  <c:v>100.4</c:v>
                </c:pt>
                <c:pt idx="1530">
                  <c:v>100.55</c:v>
                </c:pt>
                <c:pt idx="1531">
                  <c:v>103.13</c:v>
                </c:pt>
                <c:pt idx="1532">
                  <c:v>103</c:v>
                </c:pt>
                <c:pt idx="1533">
                  <c:v>104.47</c:v>
                </c:pt>
                <c:pt idx="1534">
                  <c:v>105.9</c:v>
                </c:pt>
                <c:pt idx="1535">
                  <c:v>107.41</c:v>
                </c:pt>
                <c:pt idx="1536">
                  <c:v>109.93</c:v>
                </c:pt>
                <c:pt idx="1537">
                  <c:v>108.88</c:v>
                </c:pt>
                <c:pt idx="1538">
                  <c:v>109.87</c:v>
                </c:pt>
                <c:pt idx="1539">
                  <c:v>112.57</c:v>
                </c:pt>
                <c:pt idx="1540">
                  <c:v>114.05</c:v>
                </c:pt>
                <c:pt idx="1541">
                  <c:v>112.71</c:v>
                </c:pt>
                <c:pt idx="1542">
                  <c:v>109.6</c:v>
                </c:pt>
                <c:pt idx="1543">
                  <c:v>109.28</c:v>
                </c:pt>
                <c:pt idx="1544">
                  <c:v>111.51</c:v>
                </c:pt>
                <c:pt idx="1545">
                  <c:v>111.61</c:v>
                </c:pt>
                <c:pt idx="1546">
                  <c:v>110.88</c:v>
                </c:pt>
                <c:pt idx="1547">
                  <c:v>110.82</c:v>
                </c:pt>
                <c:pt idx="1548">
                  <c:v>111.79</c:v>
                </c:pt>
                <c:pt idx="1549">
                  <c:v>111.8</c:v>
                </c:pt>
                <c:pt idx="1550">
                  <c:v>111.01</c:v>
                </c:pt>
                <c:pt idx="1551">
                  <c:v>111.36</c:v>
                </c:pt>
                <c:pt idx="1552">
                  <c:v>109.41</c:v>
                </c:pt>
                <c:pt idx="1553">
                  <c:v>108.8</c:v>
                </c:pt>
                <c:pt idx="1554">
                  <c:v>110.91</c:v>
                </c:pt>
                <c:pt idx="1555">
                  <c:v>108.75</c:v>
                </c:pt>
                <c:pt idx="1556">
                  <c:v>108.76</c:v>
                </c:pt>
                <c:pt idx="1557">
                  <c:v>109.94</c:v>
                </c:pt>
                <c:pt idx="1558">
                  <c:v>109.98</c:v>
                </c:pt>
                <c:pt idx="1559">
                  <c:v>110.01</c:v>
                </c:pt>
                <c:pt idx="1560">
                  <c:v>110.41</c:v>
                </c:pt>
                <c:pt idx="1561">
                  <c:v>110.28</c:v>
                </c:pt>
                <c:pt idx="1562">
                  <c:v>110.74</c:v>
                </c:pt>
                <c:pt idx="1563">
                  <c:v>112.64</c:v>
                </c:pt>
                <c:pt idx="1564">
                  <c:v>114.53</c:v>
                </c:pt>
                <c:pt idx="1565">
                  <c:v>112.58</c:v>
                </c:pt>
                <c:pt idx="1566">
                  <c:v>113.42</c:v>
                </c:pt>
                <c:pt idx="1567">
                  <c:v>113.89</c:v>
                </c:pt>
                <c:pt idx="1568">
                  <c:v>113.58</c:v>
                </c:pt>
                <c:pt idx="1569">
                  <c:v>112.45</c:v>
                </c:pt>
                <c:pt idx="1570">
                  <c:v>112.47</c:v>
                </c:pt>
                <c:pt idx="1571">
                  <c:v>110.56</c:v>
                </c:pt>
                <c:pt idx="1572">
                  <c:v>112.59</c:v>
                </c:pt>
                <c:pt idx="1573">
                  <c:v>111.08</c:v>
                </c:pt>
                <c:pt idx="1574">
                  <c:v>114.67</c:v>
                </c:pt>
                <c:pt idx="1575">
                  <c:v>116.06</c:v>
                </c:pt>
                <c:pt idx="1576">
                  <c:v>111.87</c:v>
                </c:pt>
                <c:pt idx="1577">
                  <c:v>114.22</c:v>
                </c:pt>
                <c:pt idx="1578">
                  <c:v>113.02</c:v>
                </c:pt>
                <c:pt idx="1579">
                  <c:v>110.13</c:v>
                </c:pt>
                <c:pt idx="1580">
                  <c:v>107.58</c:v>
                </c:pt>
                <c:pt idx="1581">
                  <c:v>107.83</c:v>
                </c:pt>
                <c:pt idx="1582">
                  <c:v>107.49</c:v>
                </c:pt>
                <c:pt idx="1583">
                  <c:v>107.3</c:v>
                </c:pt>
                <c:pt idx="1584">
                  <c:v>107.63</c:v>
                </c:pt>
                <c:pt idx="1585">
                  <c:v>110.6</c:v>
                </c:pt>
                <c:pt idx="1586">
                  <c:v>113.77</c:v>
                </c:pt>
                <c:pt idx="1587">
                  <c:v>112.72</c:v>
                </c:pt>
                <c:pt idx="1588">
                  <c:v>111.88</c:v>
                </c:pt>
                <c:pt idx="1589">
                  <c:v>112.22</c:v>
                </c:pt>
                <c:pt idx="1590">
                  <c:v>110.91</c:v>
                </c:pt>
                <c:pt idx="1591">
                  <c:v>108.38</c:v>
                </c:pt>
                <c:pt idx="1592">
                  <c:v>107.77</c:v>
                </c:pt>
                <c:pt idx="1593">
                  <c:v>112.07</c:v>
                </c:pt>
                <c:pt idx="1594">
                  <c:v>109.46</c:v>
                </c:pt>
                <c:pt idx="1595">
                  <c:v>111.48</c:v>
                </c:pt>
                <c:pt idx="1596">
                  <c:v>113.18</c:v>
                </c:pt>
                <c:pt idx="1597">
                  <c:v>113.32</c:v>
                </c:pt>
                <c:pt idx="1598">
                  <c:v>112.19</c:v>
                </c:pt>
                <c:pt idx="1599">
                  <c:v>112.06</c:v>
                </c:pt>
                <c:pt idx="1600">
                  <c:v>109.78</c:v>
                </c:pt>
                <c:pt idx="1601">
                  <c:v>110.87</c:v>
                </c:pt>
                <c:pt idx="1602">
                  <c:v>115.32</c:v>
                </c:pt>
                <c:pt idx="1603">
                  <c:v>112.73</c:v>
                </c:pt>
                <c:pt idx="1604">
                  <c:v>113.08</c:v>
                </c:pt>
                <c:pt idx="1605">
                  <c:v>112.95</c:v>
                </c:pt>
                <c:pt idx="1606">
                  <c:v>114.7</c:v>
                </c:pt>
                <c:pt idx="1607">
                  <c:v>113.84</c:v>
                </c:pt>
                <c:pt idx="1608">
                  <c:v>112.88</c:v>
                </c:pt>
                <c:pt idx="1609">
                  <c:v>115.52</c:v>
                </c:pt>
                <c:pt idx="1610">
                  <c:v>115.6</c:v>
                </c:pt>
                <c:pt idx="1611">
                  <c:v>113.17</c:v>
                </c:pt>
                <c:pt idx="1612">
                  <c:v>116.77</c:v>
                </c:pt>
                <c:pt idx="1613">
                  <c:v>116.16</c:v>
                </c:pt>
                <c:pt idx="1614">
                  <c:v>116.55</c:v>
                </c:pt>
                <c:pt idx="1615">
                  <c:v>113.88</c:v>
                </c:pt>
                <c:pt idx="1616">
                  <c:v>116.28</c:v>
                </c:pt>
                <c:pt idx="1617">
                  <c:v>112.97</c:v>
                </c:pt>
                <c:pt idx="1618">
                  <c:v>112.36</c:v>
                </c:pt>
                <c:pt idx="1619">
                  <c:v>118.77</c:v>
                </c:pt>
                <c:pt idx="1620">
                  <c:v>116.71</c:v>
                </c:pt>
                <c:pt idx="1621">
                  <c:v>118.38</c:v>
                </c:pt>
                <c:pt idx="1622">
                  <c:v>116.28</c:v>
                </c:pt>
                <c:pt idx="1623">
                  <c:v>115.87</c:v>
                </c:pt>
                <c:pt idx="1624">
                  <c:v>116.29</c:v>
                </c:pt>
                <c:pt idx="1625">
                  <c:v>117.32</c:v>
                </c:pt>
                <c:pt idx="1626">
                  <c:v>118.43</c:v>
                </c:pt>
                <c:pt idx="1627">
                  <c:v>117.78</c:v>
                </c:pt>
                <c:pt idx="1628">
                  <c:v>118.28</c:v>
                </c:pt>
                <c:pt idx="1629">
                  <c:v>118.47</c:v>
                </c:pt>
                <c:pt idx="1630">
                  <c:v>118.06</c:v>
                </c:pt>
                <c:pt idx="1631">
                  <c:v>118</c:v>
                </c:pt>
                <c:pt idx="1632">
                  <c:v>118.07</c:v>
                </c:pt>
                <c:pt idx="1633">
                  <c:v>118.74</c:v>
                </c:pt>
                <c:pt idx="1634">
                  <c:v>120.04</c:v>
                </c:pt>
                <c:pt idx="1635">
                  <c:v>119.8</c:v>
                </c:pt>
                <c:pt idx="1636">
                  <c:v>118.74</c:v>
                </c:pt>
                <c:pt idx="1637">
                  <c:v>115.92</c:v>
                </c:pt>
                <c:pt idx="1638">
                  <c:v>116.68</c:v>
                </c:pt>
                <c:pt idx="1639">
                  <c:v>119.21</c:v>
                </c:pt>
                <c:pt idx="1640">
                  <c:v>121.1</c:v>
                </c:pt>
                <c:pt idx="1641">
                  <c:v>120.54</c:v>
                </c:pt>
                <c:pt idx="1642">
                  <c:v>122.5</c:v>
                </c:pt>
                <c:pt idx="1643">
                  <c:v>124</c:v>
                </c:pt>
                <c:pt idx="1644">
                  <c:v>121.18</c:v>
                </c:pt>
                <c:pt idx="1645">
                  <c:v>120.33</c:v>
                </c:pt>
                <c:pt idx="1646">
                  <c:v>120.51</c:v>
                </c:pt>
                <c:pt idx="1647">
                  <c:v>123.99</c:v>
                </c:pt>
                <c:pt idx="1648">
                  <c:v>124.84</c:v>
                </c:pt>
                <c:pt idx="1649">
                  <c:v>121.72</c:v>
                </c:pt>
                <c:pt idx="1650">
                  <c:v>121.66</c:v>
                </c:pt>
                <c:pt idx="1651">
                  <c:v>122.16</c:v>
                </c:pt>
                <c:pt idx="1652">
                  <c:v>122.06</c:v>
                </c:pt>
                <c:pt idx="1653">
                  <c:v>122.64</c:v>
                </c:pt>
                <c:pt idx="1654">
                  <c:v>125.31</c:v>
                </c:pt>
                <c:pt idx="1655">
                  <c:v>115.97</c:v>
                </c:pt>
                <c:pt idx="1656">
                  <c:v>103.53</c:v>
                </c:pt>
                <c:pt idx="1657">
                  <c:v>99.16</c:v>
                </c:pt>
                <c:pt idx="1658">
                  <c:v>103.46</c:v>
                </c:pt>
                <c:pt idx="1659">
                  <c:v>103.12</c:v>
                </c:pt>
                <c:pt idx="1660">
                  <c:v>103.19</c:v>
                </c:pt>
                <c:pt idx="1661">
                  <c:v>104.7</c:v>
                </c:pt>
                <c:pt idx="1662">
                  <c:v>103.03</c:v>
                </c:pt>
                <c:pt idx="1663">
                  <c:v>104.61</c:v>
                </c:pt>
                <c:pt idx="1664">
                  <c:v>105.98</c:v>
                </c:pt>
                <c:pt idx="1665">
                  <c:v>110.83</c:v>
                </c:pt>
                <c:pt idx="1666">
                  <c:v>111</c:v>
                </c:pt>
                <c:pt idx="1667">
                  <c:v>111.61</c:v>
                </c:pt>
                <c:pt idx="1668">
                  <c:v>109.85</c:v>
                </c:pt>
                <c:pt idx="1669">
                  <c:v>109.28</c:v>
                </c:pt>
                <c:pt idx="1670">
                  <c:v>108.47</c:v>
                </c:pt>
                <c:pt idx="1671">
                  <c:v>111.51</c:v>
                </c:pt>
                <c:pt idx="1672">
                  <c:v>111.89</c:v>
                </c:pt>
                <c:pt idx="1673">
                  <c:v>113.58</c:v>
                </c:pt>
                <c:pt idx="1674">
                  <c:v>113.39</c:v>
                </c:pt>
                <c:pt idx="1675">
                  <c:v>113.26</c:v>
                </c:pt>
                <c:pt idx="1676">
                  <c:v>115.73</c:v>
                </c:pt>
                <c:pt idx="1677">
                  <c:v>111.32</c:v>
                </c:pt>
                <c:pt idx="1678">
                  <c:v>109.53</c:v>
                </c:pt>
                <c:pt idx="1679">
                  <c:v>108.85</c:v>
                </c:pt>
                <c:pt idx="1680">
                  <c:v>108</c:v>
                </c:pt>
                <c:pt idx="1681">
                  <c:v>107.59</c:v>
                </c:pt>
                <c:pt idx="1682">
                  <c:v>106.74</c:v>
                </c:pt>
                <c:pt idx="1683">
                  <c:v>108.67</c:v>
                </c:pt>
                <c:pt idx="1684">
                  <c:v>112.37</c:v>
                </c:pt>
                <c:pt idx="1685">
                  <c:v>114.39</c:v>
                </c:pt>
                <c:pt idx="1686">
                  <c:v>117.16</c:v>
                </c:pt>
                <c:pt idx="1687">
                  <c:v>117.79</c:v>
                </c:pt>
                <c:pt idx="1688">
                  <c:v>117.55</c:v>
                </c:pt>
                <c:pt idx="1689">
                  <c:v>121.62</c:v>
                </c:pt>
                <c:pt idx="1690">
                  <c:v>124.48</c:v>
                </c:pt>
                <c:pt idx="1691">
                  <c:v>125.23</c:v>
                </c:pt>
                <c:pt idx="1692">
                  <c:v>125.13</c:v>
                </c:pt>
                <c:pt idx="1693">
                  <c:v>124.53</c:v>
                </c:pt>
                <c:pt idx="1694">
                  <c:v>125.5</c:v>
                </c:pt>
                <c:pt idx="1695">
                  <c:v>125.81</c:v>
                </c:pt>
                <c:pt idx="1696">
                  <c:v>124.91</c:v>
                </c:pt>
                <c:pt idx="1697">
                  <c:v>132.01</c:v>
                </c:pt>
                <c:pt idx="1698">
                  <c:v>132.69999999999999</c:v>
                </c:pt>
                <c:pt idx="1699">
                  <c:v>131.36000000000001</c:v>
                </c:pt>
                <c:pt idx="1700">
                  <c:v>135.33000000000001</c:v>
                </c:pt>
                <c:pt idx="1701">
                  <c:v>134.22</c:v>
                </c:pt>
                <c:pt idx="1702">
                  <c:v>136.1</c:v>
                </c:pt>
                <c:pt idx="1703">
                  <c:v>138.02000000000001</c:v>
                </c:pt>
                <c:pt idx="1704">
                  <c:v>137.91999999999999</c:v>
                </c:pt>
                <c:pt idx="1705">
                  <c:v>140.21</c:v>
                </c:pt>
                <c:pt idx="1706">
                  <c:v>141.37</c:v>
                </c:pt>
                <c:pt idx="1707">
                  <c:v>141.55000000000001</c:v>
                </c:pt>
                <c:pt idx="1708">
                  <c:v>142.85</c:v>
                </c:pt>
                <c:pt idx="1709">
                  <c:v>145.19</c:v>
                </c:pt>
                <c:pt idx="1710">
                  <c:v>145.01</c:v>
                </c:pt>
                <c:pt idx="1711">
                  <c:v>144.76</c:v>
                </c:pt>
                <c:pt idx="1712">
                  <c:v>143.94</c:v>
                </c:pt>
                <c:pt idx="1713">
                  <c:v>143.54</c:v>
                </c:pt>
                <c:pt idx="1714">
                  <c:v>146.29</c:v>
                </c:pt>
                <c:pt idx="1715">
                  <c:v>143.09</c:v>
                </c:pt>
                <c:pt idx="1716">
                  <c:v>144.84</c:v>
                </c:pt>
                <c:pt idx="1717">
                  <c:v>146.02000000000001</c:v>
                </c:pt>
                <c:pt idx="1718">
                  <c:v>145.86000000000001</c:v>
                </c:pt>
                <c:pt idx="1719">
                  <c:v>143.26</c:v>
                </c:pt>
                <c:pt idx="1720">
                  <c:v>141</c:v>
                </c:pt>
                <c:pt idx="1721">
                  <c:v>139.43</c:v>
                </c:pt>
                <c:pt idx="1722">
                  <c:v>149.27000000000001</c:v>
                </c:pt>
                <c:pt idx="1723">
                  <c:v>163.66999999999999</c:v>
                </c:pt>
                <c:pt idx="1724">
                  <c:v>159.82</c:v>
                </c:pt>
                <c:pt idx="1725">
                  <c:v>162</c:v>
                </c:pt>
                <c:pt idx="1726">
                  <c:v>166.75</c:v>
                </c:pt>
                <c:pt idx="1727">
                  <c:v>163.75</c:v>
                </c:pt>
                <c:pt idx="1728">
                  <c:v>164.34</c:v>
                </c:pt>
                <c:pt idx="1729">
                  <c:v>164.31</c:v>
                </c:pt>
                <c:pt idx="1730">
                  <c:v>163.63</c:v>
                </c:pt>
                <c:pt idx="1731">
                  <c:v>164.31</c:v>
                </c:pt>
                <c:pt idx="1732">
                  <c:v>168.25</c:v>
                </c:pt>
                <c:pt idx="1733">
                  <c:v>162.88999999999999</c:v>
                </c:pt>
                <c:pt idx="1734">
                  <c:v>165.02</c:v>
                </c:pt>
                <c:pt idx="1735">
                  <c:v>167.56</c:v>
                </c:pt>
                <c:pt idx="1736">
                  <c:v>174.7</c:v>
                </c:pt>
                <c:pt idx="1737">
                  <c:v>175.64</c:v>
                </c:pt>
                <c:pt idx="1738">
                  <c:v>173.85</c:v>
                </c:pt>
                <c:pt idx="1739">
                  <c:v>175.03</c:v>
                </c:pt>
                <c:pt idx="1740">
                  <c:v>172.34</c:v>
                </c:pt>
                <c:pt idx="1741">
                  <c:v>173</c:v>
                </c:pt>
                <c:pt idx="1742">
                  <c:v>174.73</c:v>
                </c:pt>
                <c:pt idx="1743">
                  <c:v>175.73</c:v>
                </c:pt>
                <c:pt idx="1744">
                  <c:v>177.85</c:v>
                </c:pt>
                <c:pt idx="1745">
                  <c:v>172.47</c:v>
                </c:pt>
                <c:pt idx="1746">
                  <c:v>174.71</c:v>
                </c:pt>
                <c:pt idx="1747">
                  <c:v>178.61</c:v>
                </c:pt>
                <c:pt idx="1748">
                  <c:v>176.41</c:v>
                </c:pt>
                <c:pt idx="1749">
                  <c:v>176.43</c:v>
                </c:pt>
                <c:pt idx="1750">
                  <c:v>178.15</c:v>
                </c:pt>
                <c:pt idx="1751">
                  <c:v>176.32</c:v>
                </c:pt>
                <c:pt idx="1752">
                  <c:v>167.44</c:v>
                </c:pt>
                <c:pt idx="1753">
                  <c:v>169.63</c:v>
                </c:pt>
                <c:pt idx="1754">
                  <c:v>171.03</c:v>
                </c:pt>
                <c:pt idx="1755">
                  <c:v>171.63</c:v>
                </c:pt>
                <c:pt idx="1756">
                  <c:v>174.85</c:v>
                </c:pt>
                <c:pt idx="1757">
                  <c:v>174.37</c:v>
                </c:pt>
                <c:pt idx="1758">
                  <c:v>170.28</c:v>
                </c:pt>
                <c:pt idx="1759">
                  <c:v>166.51</c:v>
                </c:pt>
                <c:pt idx="1760">
                  <c:v>165.16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96-46AB-937E-527E1FF222AF}"/>
            </c:ext>
          </c:extLst>
        </c:ser>
        <c:ser>
          <c:idx val="1"/>
          <c:order val="1"/>
          <c:tx>
            <c:strRef>
              <c:f>'Moving Avgs'!$CE$2</c:f>
              <c:strCache>
                <c:ptCount val="1"/>
                <c:pt idx="0">
                  <c:v>EMA 200d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'Moving Avgs'!$CC$3:$CC$1763</c:f>
              <c:numCache>
                <c:formatCode>m/d/yyyy</c:formatCode>
                <c:ptCount val="1761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43116</c:v>
                </c:pt>
                <c:pt idx="10">
                  <c:v>43117</c:v>
                </c:pt>
                <c:pt idx="11">
                  <c:v>43118</c:v>
                </c:pt>
                <c:pt idx="12">
                  <c:v>43119</c:v>
                </c:pt>
                <c:pt idx="13">
                  <c:v>43122</c:v>
                </c:pt>
                <c:pt idx="14">
                  <c:v>43123</c:v>
                </c:pt>
                <c:pt idx="15">
                  <c:v>43124</c:v>
                </c:pt>
                <c:pt idx="16">
                  <c:v>43125</c:v>
                </c:pt>
                <c:pt idx="17">
                  <c:v>43126</c:v>
                </c:pt>
                <c:pt idx="18">
                  <c:v>43129</c:v>
                </c:pt>
                <c:pt idx="19">
                  <c:v>43130</c:v>
                </c:pt>
                <c:pt idx="20">
                  <c:v>43131</c:v>
                </c:pt>
                <c:pt idx="21">
                  <c:v>43132</c:v>
                </c:pt>
                <c:pt idx="22">
                  <c:v>43133</c:v>
                </c:pt>
                <c:pt idx="23">
                  <c:v>43136</c:v>
                </c:pt>
                <c:pt idx="24">
                  <c:v>43137</c:v>
                </c:pt>
                <c:pt idx="25">
                  <c:v>43138</c:v>
                </c:pt>
                <c:pt idx="26">
                  <c:v>43139</c:v>
                </c:pt>
                <c:pt idx="27">
                  <c:v>43140</c:v>
                </c:pt>
                <c:pt idx="28">
                  <c:v>43143</c:v>
                </c:pt>
                <c:pt idx="29">
                  <c:v>43144</c:v>
                </c:pt>
                <c:pt idx="30">
                  <c:v>43145</c:v>
                </c:pt>
                <c:pt idx="31">
                  <c:v>43146</c:v>
                </c:pt>
                <c:pt idx="32">
                  <c:v>43147</c:v>
                </c:pt>
                <c:pt idx="33">
                  <c:v>43151</c:v>
                </c:pt>
                <c:pt idx="34">
                  <c:v>43152</c:v>
                </c:pt>
                <c:pt idx="35">
                  <c:v>43153</c:v>
                </c:pt>
                <c:pt idx="36">
                  <c:v>43154</c:v>
                </c:pt>
                <c:pt idx="37">
                  <c:v>43157</c:v>
                </c:pt>
                <c:pt idx="38">
                  <c:v>43158</c:v>
                </c:pt>
                <c:pt idx="39">
                  <c:v>43159</c:v>
                </c:pt>
                <c:pt idx="40">
                  <c:v>43160</c:v>
                </c:pt>
                <c:pt idx="41">
                  <c:v>43161</c:v>
                </c:pt>
                <c:pt idx="42">
                  <c:v>43164</c:v>
                </c:pt>
                <c:pt idx="43">
                  <c:v>43165</c:v>
                </c:pt>
                <c:pt idx="44">
                  <c:v>43166</c:v>
                </c:pt>
                <c:pt idx="45">
                  <c:v>43167</c:v>
                </c:pt>
                <c:pt idx="46">
                  <c:v>43168</c:v>
                </c:pt>
                <c:pt idx="47">
                  <c:v>43171</c:v>
                </c:pt>
                <c:pt idx="48">
                  <c:v>43172</c:v>
                </c:pt>
                <c:pt idx="49">
                  <c:v>43173</c:v>
                </c:pt>
                <c:pt idx="50">
                  <c:v>43174</c:v>
                </c:pt>
                <c:pt idx="51">
                  <c:v>43175</c:v>
                </c:pt>
                <c:pt idx="52">
                  <c:v>43178</c:v>
                </c:pt>
                <c:pt idx="53">
                  <c:v>43179</c:v>
                </c:pt>
                <c:pt idx="54">
                  <c:v>43180</c:v>
                </c:pt>
                <c:pt idx="55">
                  <c:v>43181</c:v>
                </c:pt>
                <c:pt idx="56">
                  <c:v>43182</c:v>
                </c:pt>
                <c:pt idx="57">
                  <c:v>43185</c:v>
                </c:pt>
                <c:pt idx="58">
                  <c:v>43186</c:v>
                </c:pt>
                <c:pt idx="59">
                  <c:v>43187</c:v>
                </c:pt>
                <c:pt idx="60">
                  <c:v>43188</c:v>
                </c:pt>
                <c:pt idx="61">
                  <c:v>43192</c:v>
                </c:pt>
                <c:pt idx="62">
                  <c:v>43193</c:v>
                </c:pt>
                <c:pt idx="63">
                  <c:v>43194</c:v>
                </c:pt>
                <c:pt idx="64">
                  <c:v>43195</c:v>
                </c:pt>
                <c:pt idx="65">
                  <c:v>43196</c:v>
                </c:pt>
                <c:pt idx="66">
                  <c:v>43199</c:v>
                </c:pt>
                <c:pt idx="67">
                  <c:v>43200</c:v>
                </c:pt>
                <c:pt idx="68">
                  <c:v>43201</c:v>
                </c:pt>
                <c:pt idx="69">
                  <c:v>43202</c:v>
                </c:pt>
                <c:pt idx="70">
                  <c:v>43203</c:v>
                </c:pt>
                <c:pt idx="71">
                  <c:v>43206</c:v>
                </c:pt>
                <c:pt idx="72">
                  <c:v>43207</c:v>
                </c:pt>
                <c:pt idx="73">
                  <c:v>43208</c:v>
                </c:pt>
                <c:pt idx="74">
                  <c:v>43209</c:v>
                </c:pt>
                <c:pt idx="75">
                  <c:v>43210</c:v>
                </c:pt>
                <c:pt idx="76">
                  <c:v>43213</c:v>
                </c:pt>
                <c:pt idx="77">
                  <c:v>43214</c:v>
                </c:pt>
                <c:pt idx="78">
                  <c:v>43215</c:v>
                </c:pt>
                <c:pt idx="79">
                  <c:v>43216</c:v>
                </c:pt>
                <c:pt idx="80">
                  <c:v>43217</c:v>
                </c:pt>
                <c:pt idx="81">
                  <c:v>43220</c:v>
                </c:pt>
                <c:pt idx="82">
                  <c:v>43221</c:v>
                </c:pt>
                <c:pt idx="83">
                  <c:v>43222</c:v>
                </c:pt>
                <c:pt idx="84">
                  <c:v>43223</c:v>
                </c:pt>
                <c:pt idx="85">
                  <c:v>43224</c:v>
                </c:pt>
                <c:pt idx="86">
                  <c:v>43227</c:v>
                </c:pt>
                <c:pt idx="87">
                  <c:v>43228</c:v>
                </c:pt>
                <c:pt idx="88">
                  <c:v>43229</c:v>
                </c:pt>
                <c:pt idx="89">
                  <c:v>43230</c:v>
                </c:pt>
                <c:pt idx="90">
                  <c:v>43231</c:v>
                </c:pt>
                <c:pt idx="91">
                  <c:v>43234</c:v>
                </c:pt>
                <c:pt idx="92">
                  <c:v>43235</c:v>
                </c:pt>
                <c:pt idx="93">
                  <c:v>43236</c:v>
                </c:pt>
                <c:pt idx="94">
                  <c:v>43237</c:v>
                </c:pt>
                <c:pt idx="95">
                  <c:v>43238</c:v>
                </c:pt>
                <c:pt idx="96">
                  <c:v>43241</c:v>
                </c:pt>
                <c:pt idx="97">
                  <c:v>43242</c:v>
                </c:pt>
                <c:pt idx="98">
                  <c:v>43243</c:v>
                </c:pt>
                <c:pt idx="99">
                  <c:v>43244</c:v>
                </c:pt>
                <c:pt idx="100">
                  <c:v>43245</c:v>
                </c:pt>
                <c:pt idx="101">
                  <c:v>43249</c:v>
                </c:pt>
                <c:pt idx="102">
                  <c:v>43250</c:v>
                </c:pt>
                <c:pt idx="103">
                  <c:v>43251</c:v>
                </c:pt>
                <c:pt idx="104">
                  <c:v>43252</c:v>
                </c:pt>
                <c:pt idx="105">
                  <c:v>43255</c:v>
                </c:pt>
                <c:pt idx="106">
                  <c:v>43256</c:v>
                </c:pt>
                <c:pt idx="107">
                  <c:v>43257</c:v>
                </c:pt>
                <c:pt idx="108">
                  <c:v>43258</c:v>
                </c:pt>
                <c:pt idx="109">
                  <c:v>43259</c:v>
                </c:pt>
                <c:pt idx="110">
                  <c:v>43262</c:v>
                </c:pt>
                <c:pt idx="111">
                  <c:v>43263</c:v>
                </c:pt>
                <c:pt idx="112">
                  <c:v>43264</c:v>
                </c:pt>
                <c:pt idx="113">
                  <c:v>43265</c:v>
                </c:pt>
                <c:pt idx="114">
                  <c:v>43266</c:v>
                </c:pt>
                <c:pt idx="115">
                  <c:v>43269</c:v>
                </c:pt>
                <c:pt idx="116">
                  <c:v>43270</c:v>
                </c:pt>
                <c:pt idx="117">
                  <c:v>43271</c:v>
                </c:pt>
                <c:pt idx="118">
                  <c:v>43272</c:v>
                </c:pt>
                <c:pt idx="119">
                  <c:v>43273</c:v>
                </c:pt>
                <c:pt idx="120">
                  <c:v>43276</c:v>
                </c:pt>
                <c:pt idx="121">
                  <c:v>43277</c:v>
                </c:pt>
                <c:pt idx="122">
                  <c:v>43278</c:v>
                </c:pt>
                <c:pt idx="123">
                  <c:v>43279</c:v>
                </c:pt>
                <c:pt idx="124">
                  <c:v>43280</c:v>
                </c:pt>
                <c:pt idx="125">
                  <c:v>43283</c:v>
                </c:pt>
                <c:pt idx="126">
                  <c:v>43284</c:v>
                </c:pt>
                <c:pt idx="127">
                  <c:v>43286</c:v>
                </c:pt>
                <c:pt idx="128">
                  <c:v>43287</c:v>
                </c:pt>
                <c:pt idx="129">
                  <c:v>43290</c:v>
                </c:pt>
                <c:pt idx="130">
                  <c:v>43291</c:v>
                </c:pt>
                <c:pt idx="131">
                  <c:v>43292</c:v>
                </c:pt>
                <c:pt idx="132">
                  <c:v>43293</c:v>
                </c:pt>
                <c:pt idx="133">
                  <c:v>43294</c:v>
                </c:pt>
                <c:pt idx="134">
                  <c:v>43297</c:v>
                </c:pt>
                <c:pt idx="135">
                  <c:v>43298</c:v>
                </c:pt>
                <c:pt idx="136">
                  <c:v>43299</c:v>
                </c:pt>
                <c:pt idx="137">
                  <c:v>43300</c:v>
                </c:pt>
                <c:pt idx="138">
                  <c:v>43301</c:v>
                </c:pt>
                <c:pt idx="139">
                  <c:v>43304</c:v>
                </c:pt>
                <c:pt idx="140">
                  <c:v>43305</c:v>
                </c:pt>
                <c:pt idx="141">
                  <c:v>43306</c:v>
                </c:pt>
                <c:pt idx="142">
                  <c:v>43307</c:v>
                </c:pt>
                <c:pt idx="143">
                  <c:v>43308</c:v>
                </c:pt>
                <c:pt idx="144">
                  <c:v>43311</c:v>
                </c:pt>
                <c:pt idx="145">
                  <c:v>43312</c:v>
                </c:pt>
                <c:pt idx="146">
                  <c:v>43313</c:v>
                </c:pt>
                <c:pt idx="147">
                  <c:v>43314</c:v>
                </c:pt>
                <c:pt idx="148">
                  <c:v>43315</c:v>
                </c:pt>
                <c:pt idx="149">
                  <c:v>43318</c:v>
                </c:pt>
                <c:pt idx="150">
                  <c:v>43319</c:v>
                </c:pt>
                <c:pt idx="151">
                  <c:v>43320</c:v>
                </c:pt>
                <c:pt idx="152">
                  <c:v>43321</c:v>
                </c:pt>
                <c:pt idx="153">
                  <c:v>43322</c:v>
                </c:pt>
                <c:pt idx="154">
                  <c:v>43325</c:v>
                </c:pt>
                <c:pt idx="155">
                  <c:v>43326</c:v>
                </c:pt>
                <c:pt idx="156">
                  <c:v>43327</c:v>
                </c:pt>
                <c:pt idx="157">
                  <c:v>43328</c:v>
                </c:pt>
                <c:pt idx="158">
                  <c:v>43329</c:v>
                </c:pt>
                <c:pt idx="159">
                  <c:v>43332</c:v>
                </c:pt>
                <c:pt idx="160">
                  <c:v>43333</c:v>
                </c:pt>
                <c:pt idx="161">
                  <c:v>43334</c:v>
                </c:pt>
                <c:pt idx="162">
                  <c:v>43335</c:v>
                </c:pt>
                <c:pt idx="163">
                  <c:v>43336</c:v>
                </c:pt>
                <c:pt idx="164">
                  <c:v>43339</c:v>
                </c:pt>
                <c:pt idx="165">
                  <c:v>43340</c:v>
                </c:pt>
                <c:pt idx="166">
                  <c:v>43341</c:v>
                </c:pt>
                <c:pt idx="167">
                  <c:v>43342</c:v>
                </c:pt>
                <c:pt idx="168">
                  <c:v>43343</c:v>
                </c:pt>
                <c:pt idx="169">
                  <c:v>43347</c:v>
                </c:pt>
                <c:pt idx="170">
                  <c:v>43348</c:v>
                </c:pt>
                <c:pt idx="171">
                  <c:v>43349</c:v>
                </c:pt>
                <c:pt idx="172">
                  <c:v>43350</c:v>
                </c:pt>
                <c:pt idx="173">
                  <c:v>43353</c:v>
                </c:pt>
                <c:pt idx="174">
                  <c:v>43354</c:v>
                </c:pt>
                <c:pt idx="175">
                  <c:v>43355</c:v>
                </c:pt>
                <c:pt idx="176">
                  <c:v>43356</c:v>
                </c:pt>
                <c:pt idx="177">
                  <c:v>43357</c:v>
                </c:pt>
                <c:pt idx="178">
                  <c:v>43360</c:v>
                </c:pt>
                <c:pt idx="179">
                  <c:v>43361</c:v>
                </c:pt>
                <c:pt idx="180">
                  <c:v>43362</c:v>
                </c:pt>
                <c:pt idx="181">
                  <c:v>43363</c:v>
                </c:pt>
                <c:pt idx="182">
                  <c:v>43364</c:v>
                </c:pt>
                <c:pt idx="183">
                  <c:v>43367</c:v>
                </c:pt>
                <c:pt idx="184">
                  <c:v>43368</c:v>
                </c:pt>
                <c:pt idx="185">
                  <c:v>43369</c:v>
                </c:pt>
                <c:pt idx="186">
                  <c:v>43370</c:v>
                </c:pt>
                <c:pt idx="187">
                  <c:v>43371</c:v>
                </c:pt>
                <c:pt idx="188">
                  <c:v>43374</c:v>
                </c:pt>
                <c:pt idx="189">
                  <c:v>43375</c:v>
                </c:pt>
                <c:pt idx="190">
                  <c:v>43376</c:v>
                </c:pt>
                <c:pt idx="191">
                  <c:v>43377</c:v>
                </c:pt>
                <c:pt idx="192">
                  <c:v>43378</c:v>
                </c:pt>
                <c:pt idx="193">
                  <c:v>43381</c:v>
                </c:pt>
                <c:pt idx="194">
                  <c:v>43382</c:v>
                </c:pt>
                <c:pt idx="195">
                  <c:v>43383</c:v>
                </c:pt>
                <c:pt idx="196">
                  <c:v>43384</c:v>
                </c:pt>
                <c:pt idx="197">
                  <c:v>43385</c:v>
                </c:pt>
                <c:pt idx="198">
                  <c:v>43388</c:v>
                </c:pt>
                <c:pt idx="199">
                  <c:v>43389</c:v>
                </c:pt>
                <c:pt idx="200">
                  <c:v>43390</c:v>
                </c:pt>
                <c:pt idx="201">
                  <c:v>43391</c:v>
                </c:pt>
                <c:pt idx="202">
                  <c:v>43392</c:v>
                </c:pt>
                <c:pt idx="203">
                  <c:v>43395</c:v>
                </c:pt>
                <c:pt idx="204">
                  <c:v>43396</c:v>
                </c:pt>
                <c:pt idx="205">
                  <c:v>43397</c:v>
                </c:pt>
                <c:pt idx="206">
                  <c:v>43398</c:v>
                </c:pt>
                <c:pt idx="207">
                  <c:v>43399</c:v>
                </c:pt>
                <c:pt idx="208">
                  <c:v>43402</c:v>
                </c:pt>
                <c:pt idx="209">
                  <c:v>43403</c:v>
                </c:pt>
                <c:pt idx="210">
                  <c:v>43404</c:v>
                </c:pt>
                <c:pt idx="211">
                  <c:v>43405</c:v>
                </c:pt>
                <c:pt idx="212">
                  <c:v>43406</c:v>
                </c:pt>
                <c:pt idx="213">
                  <c:v>43409</c:v>
                </c:pt>
                <c:pt idx="214">
                  <c:v>43410</c:v>
                </c:pt>
                <c:pt idx="215">
                  <c:v>43411</c:v>
                </c:pt>
                <c:pt idx="216">
                  <c:v>43412</c:v>
                </c:pt>
                <c:pt idx="217">
                  <c:v>43413</c:v>
                </c:pt>
                <c:pt idx="218">
                  <c:v>43416</c:v>
                </c:pt>
                <c:pt idx="219">
                  <c:v>43417</c:v>
                </c:pt>
                <c:pt idx="220">
                  <c:v>43418</c:v>
                </c:pt>
                <c:pt idx="221">
                  <c:v>43419</c:v>
                </c:pt>
                <c:pt idx="222">
                  <c:v>43420</c:v>
                </c:pt>
                <c:pt idx="223">
                  <c:v>43423</c:v>
                </c:pt>
                <c:pt idx="224">
                  <c:v>43424</c:v>
                </c:pt>
                <c:pt idx="225">
                  <c:v>43425</c:v>
                </c:pt>
                <c:pt idx="226">
                  <c:v>43427</c:v>
                </c:pt>
                <c:pt idx="227">
                  <c:v>43430</c:v>
                </c:pt>
                <c:pt idx="228">
                  <c:v>43431</c:v>
                </c:pt>
                <c:pt idx="229">
                  <c:v>43432</c:v>
                </c:pt>
                <c:pt idx="230">
                  <c:v>43433</c:v>
                </c:pt>
                <c:pt idx="231">
                  <c:v>43434</c:v>
                </c:pt>
                <c:pt idx="232">
                  <c:v>43437</c:v>
                </c:pt>
                <c:pt idx="233">
                  <c:v>43438</c:v>
                </c:pt>
                <c:pt idx="234">
                  <c:v>43440</c:v>
                </c:pt>
                <c:pt idx="235">
                  <c:v>43441</c:v>
                </c:pt>
                <c:pt idx="236">
                  <c:v>43444</c:v>
                </c:pt>
                <c:pt idx="237">
                  <c:v>43445</c:v>
                </c:pt>
                <c:pt idx="238">
                  <c:v>43446</c:v>
                </c:pt>
                <c:pt idx="239">
                  <c:v>43447</c:v>
                </c:pt>
                <c:pt idx="240">
                  <c:v>43448</c:v>
                </c:pt>
                <c:pt idx="241">
                  <c:v>43451</c:v>
                </c:pt>
                <c:pt idx="242">
                  <c:v>43452</c:v>
                </c:pt>
                <c:pt idx="243">
                  <c:v>43453</c:v>
                </c:pt>
                <c:pt idx="244">
                  <c:v>43454</c:v>
                </c:pt>
                <c:pt idx="245">
                  <c:v>43455</c:v>
                </c:pt>
                <c:pt idx="246">
                  <c:v>43458</c:v>
                </c:pt>
                <c:pt idx="247">
                  <c:v>43460</c:v>
                </c:pt>
                <c:pt idx="248">
                  <c:v>43461</c:v>
                </c:pt>
                <c:pt idx="249">
                  <c:v>43462</c:v>
                </c:pt>
                <c:pt idx="250">
                  <c:v>43465</c:v>
                </c:pt>
                <c:pt idx="251">
                  <c:v>43467</c:v>
                </c:pt>
                <c:pt idx="252">
                  <c:v>43468</c:v>
                </c:pt>
                <c:pt idx="253">
                  <c:v>43469</c:v>
                </c:pt>
                <c:pt idx="254">
                  <c:v>43472</c:v>
                </c:pt>
                <c:pt idx="255">
                  <c:v>43473</c:v>
                </c:pt>
                <c:pt idx="256">
                  <c:v>43474</c:v>
                </c:pt>
                <c:pt idx="257">
                  <c:v>43475</c:v>
                </c:pt>
                <c:pt idx="258">
                  <c:v>43476</c:v>
                </c:pt>
                <c:pt idx="259">
                  <c:v>43479</c:v>
                </c:pt>
                <c:pt idx="260">
                  <c:v>43480</c:v>
                </c:pt>
                <c:pt idx="261">
                  <c:v>43481</c:v>
                </c:pt>
                <c:pt idx="262">
                  <c:v>43482</c:v>
                </c:pt>
                <c:pt idx="263">
                  <c:v>43483</c:v>
                </c:pt>
                <c:pt idx="264">
                  <c:v>43487</c:v>
                </c:pt>
                <c:pt idx="265">
                  <c:v>43488</c:v>
                </c:pt>
                <c:pt idx="266">
                  <c:v>43489</c:v>
                </c:pt>
                <c:pt idx="267">
                  <c:v>43490</c:v>
                </c:pt>
                <c:pt idx="268">
                  <c:v>43493</c:v>
                </c:pt>
                <c:pt idx="269">
                  <c:v>43494</c:v>
                </c:pt>
                <c:pt idx="270">
                  <c:v>43495</c:v>
                </c:pt>
                <c:pt idx="271">
                  <c:v>43496</c:v>
                </c:pt>
                <c:pt idx="272">
                  <c:v>43497</c:v>
                </c:pt>
                <c:pt idx="273">
                  <c:v>43500</c:v>
                </c:pt>
                <c:pt idx="274">
                  <c:v>43501</c:v>
                </c:pt>
                <c:pt idx="275">
                  <c:v>43502</c:v>
                </c:pt>
                <c:pt idx="276">
                  <c:v>43503</c:v>
                </c:pt>
                <c:pt idx="277">
                  <c:v>43504</c:v>
                </c:pt>
                <c:pt idx="278">
                  <c:v>43507</c:v>
                </c:pt>
                <c:pt idx="279">
                  <c:v>43508</c:v>
                </c:pt>
                <c:pt idx="280">
                  <c:v>43509</c:v>
                </c:pt>
                <c:pt idx="281">
                  <c:v>43510</c:v>
                </c:pt>
                <c:pt idx="282">
                  <c:v>43511</c:v>
                </c:pt>
                <c:pt idx="283">
                  <c:v>43515</c:v>
                </c:pt>
                <c:pt idx="284">
                  <c:v>43516</c:v>
                </c:pt>
                <c:pt idx="285">
                  <c:v>43517</c:v>
                </c:pt>
                <c:pt idx="286">
                  <c:v>43518</c:v>
                </c:pt>
                <c:pt idx="287">
                  <c:v>43521</c:v>
                </c:pt>
                <c:pt idx="288">
                  <c:v>43522</c:v>
                </c:pt>
                <c:pt idx="289">
                  <c:v>43523</c:v>
                </c:pt>
                <c:pt idx="290">
                  <c:v>43524</c:v>
                </c:pt>
                <c:pt idx="291">
                  <c:v>43525</c:v>
                </c:pt>
                <c:pt idx="292">
                  <c:v>43528</c:v>
                </c:pt>
                <c:pt idx="293">
                  <c:v>43529</c:v>
                </c:pt>
                <c:pt idx="294">
                  <c:v>43530</c:v>
                </c:pt>
                <c:pt idx="295">
                  <c:v>43531</c:v>
                </c:pt>
                <c:pt idx="296">
                  <c:v>43532</c:v>
                </c:pt>
                <c:pt idx="297">
                  <c:v>43535</c:v>
                </c:pt>
                <c:pt idx="298">
                  <c:v>43536</c:v>
                </c:pt>
                <c:pt idx="299">
                  <c:v>43537</c:v>
                </c:pt>
                <c:pt idx="300">
                  <c:v>43538</c:v>
                </c:pt>
                <c:pt idx="301">
                  <c:v>43539</c:v>
                </c:pt>
                <c:pt idx="302">
                  <c:v>43542</c:v>
                </c:pt>
                <c:pt idx="303">
                  <c:v>43543</c:v>
                </c:pt>
                <c:pt idx="304">
                  <c:v>43544</c:v>
                </c:pt>
                <c:pt idx="305">
                  <c:v>43545</c:v>
                </c:pt>
                <c:pt idx="306">
                  <c:v>43546</c:v>
                </c:pt>
                <c:pt idx="307">
                  <c:v>43549</c:v>
                </c:pt>
                <c:pt idx="308">
                  <c:v>43550</c:v>
                </c:pt>
                <c:pt idx="309">
                  <c:v>43551</c:v>
                </c:pt>
                <c:pt idx="310">
                  <c:v>43552</c:v>
                </c:pt>
                <c:pt idx="311">
                  <c:v>43553</c:v>
                </c:pt>
                <c:pt idx="312">
                  <c:v>43556</c:v>
                </c:pt>
                <c:pt idx="313">
                  <c:v>43557</c:v>
                </c:pt>
                <c:pt idx="314">
                  <c:v>43558</c:v>
                </c:pt>
                <c:pt idx="315">
                  <c:v>43559</c:v>
                </c:pt>
                <c:pt idx="316">
                  <c:v>43560</c:v>
                </c:pt>
                <c:pt idx="317">
                  <c:v>43563</c:v>
                </c:pt>
                <c:pt idx="318">
                  <c:v>43564</c:v>
                </c:pt>
                <c:pt idx="319">
                  <c:v>43565</c:v>
                </c:pt>
                <c:pt idx="320">
                  <c:v>43566</c:v>
                </c:pt>
                <c:pt idx="321">
                  <c:v>43567</c:v>
                </c:pt>
                <c:pt idx="322">
                  <c:v>43570</c:v>
                </c:pt>
                <c:pt idx="323">
                  <c:v>43571</c:v>
                </c:pt>
                <c:pt idx="324">
                  <c:v>43572</c:v>
                </c:pt>
                <c:pt idx="325">
                  <c:v>43573</c:v>
                </c:pt>
                <c:pt idx="326">
                  <c:v>43577</c:v>
                </c:pt>
                <c:pt idx="327">
                  <c:v>43578</c:v>
                </c:pt>
                <c:pt idx="328">
                  <c:v>43579</c:v>
                </c:pt>
                <c:pt idx="329">
                  <c:v>43580</c:v>
                </c:pt>
                <c:pt idx="330">
                  <c:v>43581</c:v>
                </c:pt>
                <c:pt idx="331">
                  <c:v>43584</c:v>
                </c:pt>
                <c:pt idx="332">
                  <c:v>43585</c:v>
                </c:pt>
                <c:pt idx="333">
                  <c:v>43586</c:v>
                </c:pt>
                <c:pt idx="334">
                  <c:v>43587</c:v>
                </c:pt>
                <c:pt idx="335">
                  <c:v>43588</c:v>
                </c:pt>
                <c:pt idx="336">
                  <c:v>43591</c:v>
                </c:pt>
                <c:pt idx="337">
                  <c:v>43592</c:v>
                </c:pt>
                <c:pt idx="338">
                  <c:v>43593</c:v>
                </c:pt>
                <c:pt idx="339">
                  <c:v>43594</c:v>
                </c:pt>
                <c:pt idx="340">
                  <c:v>43595</c:v>
                </c:pt>
                <c:pt idx="341">
                  <c:v>43598</c:v>
                </c:pt>
                <c:pt idx="342">
                  <c:v>43599</c:v>
                </c:pt>
                <c:pt idx="343">
                  <c:v>43600</c:v>
                </c:pt>
                <c:pt idx="344">
                  <c:v>43601</c:v>
                </c:pt>
                <c:pt idx="345">
                  <c:v>43602</c:v>
                </c:pt>
                <c:pt idx="346">
                  <c:v>43605</c:v>
                </c:pt>
                <c:pt idx="347">
                  <c:v>43606</c:v>
                </c:pt>
                <c:pt idx="348">
                  <c:v>43607</c:v>
                </c:pt>
                <c:pt idx="349">
                  <c:v>43608</c:v>
                </c:pt>
                <c:pt idx="350">
                  <c:v>43609</c:v>
                </c:pt>
                <c:pt idx="351">
                  <c:v>43613</c:v>
                </c:pt>
                <c:pt idx="352">
                  <c:v>43614</c:v>
                </c:pt>
                <c:pt idx="353">
                  <c:v>43615</c:v>
                </c:pt>
                <c:pt idx="354">
                  <c:v>43616</c:v>
                </c:pt>
                <c:pt idx="355">
                  <c:v>43619</c:v>
                </c:pt>
                <c:pt idx="356">
                  <c:v>43620</c:v>
                </c:pt>
                <c:pt idx="357">
                  <c:v>43621</c:v>
                </c:pt>
                <c:pt idx="358">
                  <c:v>43622</c:v>
                </c:pt>
                <c:pt idx="359">
                  <c:v>43623</c:v>
                </c:pt>
                <c:pt idx="360">
                  <c:v>43626</c:v>
                </c:pt>
                <c:pt idx="361">
                  <c:v>43627</c:v>
                </c:pt>
                <c:pt idx="362">
                  <c:v>43628</c:v>
                </c:pt>
                <c:pt idx="363">
                  <c:v>43629</c:v>
                </c:pt>
                <c:pt idx="364">
                  <c:v>43630</c:v>
                </c:pt>
                <c:pt idx="365">
                  <c:v>43633</c:v>
                </c:pt>
                <c:pt idx="366">
                  <c:v>43634</c:v>
                </c:pt>
                <c:pt idx="367">
                  <c:v>43635</c:v>
                </c:pt>
                <c:pt idx="368">
                  <c:v>43636</c:v>
                </c:pt>
                <c:pt idx="369">
                  <c:v>43637</c:v>
                </c:pt>
                <c:pt idx="370">
                  <c:v>43640</c:v>
                </c:pt>
                <c:pt idx="371">
                  <c:v>43641</c:v>
                </c:pt>
                <c:pt idx="372">
                  <c:v>43642</c:v>
                </c:pt>
                <c:pt idx="373">
                  <c:v>43643</c:v>
                </c:pt>
                <c:pt idx="374">
                  <c:v>43644</c:v>
                </c:pt>
                <c:pt idx="375">
                  <c:v>43647</c:v>
                </c:pt>
                <c:pt idx="376">
                  <c:v>43648</c:v>
                </c:pt>
                <c:pt idx="377">
                  <c:v>43649</c:v>
                </c:pt>
                <c:pt idx="378">
                  <c:v>43651</c:v>
                </c:pt>
                <c:pt idx="379">
                  <c:v>43654</c:v>
                </c:pt>
                <c:pt idx="380">
                  <c:v>43655</c:v>
                </c:pt>
                <c:pt idx="381">
                  <c:v>43656</c:v>
                </c:pt>
                <c:pt idx="382">
                  <c:v>43657</c:v>
                </c:pt>
                <c:pt idx="383">
                  <c:v>43658</c:v>
                </c:pt>
                <c:pt idx="384">
                  <c:v>43661</c:v>
                </c:pt>
                <c:pt idx="385">
                  <c:v>43662</c:v>
                </c:pt>
                <c:pt idx="386">
                  <c:v>43663</c:v>
                </c:pt>
                <c:pt idx="387">
                  <c:v>43664</c:v>
                </c:pt>
                <c:pt idx="388">
                  <c:v>43665</c:v>
                </c:pt>
                <c:pt idx="389">
                  <c:v>43668</c:v>
                </c:pt>
                <c:pt idx="390">
                  <c:v>43669</c:v>
                </c:pt>
                <c:pt idx="391">
                  <c:v>43670</c:v>
                </c:pt>
                <c:pt idx="392">
                  <c:v>43671</c:v>
                </c:pt>
                <c:pt idx="393">
                  <c:v>43672</c:v>
                </c:pt>
                <c:pt idx="394">
                  <c:v>43675</c:v>
                </c:pt>
                <c:pt idx="395">
                  <c:v>43676</c:v>
                </c:pt>
                <c:pt idx="396">
                  <c:v>43677</c:v>
                </c:pt>
                <c:pt idx="397">
                  <c:v>43678</c:v>
                </c:pt>
                <c:pt idx="398">
                  <c:v>43679</c:v>
                </c:pt>
                <c:pt idx="399">
                  <c:v>43682</c:v>
                </c:pt>
                <c:pt idx="400">
                  <c:v>43683</c:v>
                </c:pt>
                <c:pt idx="401">
                  <c:v>43684</c:v>
                </c:pt>
                <c:pt idx="402">
                  <c:v>43685</c:v>
                </c:pt>
                <c:pt idx="403">
                  <c:v>43686</c:v>
                </c:pt>
                <c:pt idx="404">
                  <c:v>43689</c:v>
                </c:pt>
                <c:pt idx="405">
                  <c:v>43690</c:v>
                </c:pt>
                <c:pt idx="406">
                  <c:v>43691</c:v>
                </c:pt>
                <c:pt idx="407">
                  <c:v>43692</c:v>
                </c:pt>
                <c:pt idx="408">
                  <c:v>43693</c:v>
                </c:pt>
                <c:pt idx="409">
                  <c:v>43696</c:v>
                </c:pt>
                <c:pt idx="410">
                  <c:v>43697</c:v>
                </c:pt>
                <c:pt idx="411">
                  <c:v>43698</c:v>
                </c:pt>
                <c:pt idx="412">
                  <c:v>43699</c:v>
                </c:pt>
                <c:pt idx="413">
                  <c:v>43700</c:v>
                </c:pt>
                <c:pt idx="414">
                  <c:v>43703</c:v>
                </c:pt>
                <c:pt idx="415">
                  <c:v>43704</c:v>
                </c:pt>
                <c:pt idx="416">
                  <c:v>43705</c:v>
                </c:pt>
                <c:pt idx="417">
                  <c:v>43706</c:v>
                </c:pt>
                <c:pt idx="418">
                  <c:v>43707</c:v>
                </c:pt>
                <c:pt idx="419">
                  <c:v>43711</c:v>
                </c:pt>
                <c:pt idx="420">
                  <c:v>43712</c:v>
                </c:pt>
                <c:pt idx="421">
                  <c:v>43713</c:v>
                </c:pt>
                <c:pt idx="422">
                  <c:v>43714</c:v>
                </c:pt>
                <c:pt idx="423">
                  <c:v>43717</c:v>
                </c:pt>
                <c:pt idx="424">
                  <c:v>43718</c:v>
                </c:pt>
                <c:pt idx="425">
                  <c:v>43719</c:v>
                </c:pt>
                <c:pt idx="426">
                  <c:v>43720</c:v>
                </c:pt>
                <c:pt idx="427">
                  <c:v>43721</c:v>
                </c:pt>
                <c:pt idx="428">
                  <c:v>43724</c:v>
                </c:pt>
                <c:pt idx="429">
                  <c:v>43725</c:v>
                </c:pt>
                <c:pt idx="430">
                  <c:v>43726</c:v>
                </c:pt>
                <c:pt idx="431">
                  <c:v>43727</c:v>
                </c:pt>
                <c:pt idx="432">
                  <c:v>43728</c:v>
                </c:pt>
                <c:pt idx="433">
                  <c:v>43731</c:v>
                </c:pt>
                <c:pt idx="434">
                  <c:v>43732</c:v>
                </c:pt>
                <c:pt idx="435">
                  <c:v>43733</c:v>
                </c:pt>
                <c:pt idx="436">
                  <c:v>43734</c:v>
                </c:pt>
                <c:pt idx="437">
                  <c:v>43735</c:v>
                </c:pt>
                <c:pt idx="438">
                  <c:v>43738</c:v>
                </c:pt>
                <c:pt idx="439">
                  <c:v>43739</c:v>
                </c:pt>
                <c:pt idx="440">
                  <c:v>43740</c:v>
                </c:pt>
                <c:pt idx="441">
                  <c:v>43741</c:v>
                </c:pt>
                <c:pt idx="442">
                  <c:v>43742</c:v>
                </c:pt>
                <c:pt idx="443">
                  <c:v>43745</c:v>
                </c:pt>
                <c:pt idx="444">
                  <c:v>43746</c:v>
                </c:pt>
                <c:pt idx="445">
                  <c:v>43747</c:v>
                </c:pt>
                <c:pt idx="446">
                  <c:v>43748</c:v>
                </c:pt>
                <c:pt idx="447">
                  <c:v>43749</c:v>
                </c:pt>
                <c:pt idx="448">
                  <c:v>43752</c:v>
                </c:pt>
                <c:pt idx="449">
                  <c:v>43753</c:v>
                </c:pt>
                <c:pt idx="450">
                  <c:v>43754</c:v>
                </c:pt>
                <c:pt idx="451">
                  <c:v>43755</c:v>
                </c:pt>
                <c:pt idx="452">
                  <c:v>43756</c:v>
                </c:pt>
                <c:pt idx="453">
                  <c:v>43759</c:v>
                </c:pt>
                <c:pt idx="454">
                  <c:v>43760</c:v>
                </c:pt>
                <c:pt idx="455">
                  <c:v>43761</c:v>
                </c:pt>
                <c:pt idx="456">
                  <c:v>43762</c:v>
                </c:pt>
                <c:pt idx="457">
                  <c:v>43763</c:v>
                </c:pt>
                <c:pt idx="458">
                  <c:v>43766</c:v>
                </c:pt>
                <c:pt idx="459">
                  <c:v>43767</c:v>
                </c:pt>
                <c:pt idx="460">
                  <c:v>43768</c:v>
                </c:pt>
                <c:pt idx="461">
                  <c:v>43769</c:v>
                </c:pt>
                <c:pt idx="462">
                  <c:v>43770</c:v>
                </c:pt>
                <c:pt idx="463">
                  <c:v>43773</c:v>
                </c:pt>
                <c:pt idx="464">
                  <c:v>43774</c:v>
                </c:pt>
                <c:pt idx="465">
                  <c:v>43775</c:v>
                </c:pt>
                <c:pt idx="466">
                  <c:v>43776</c:v>
                </c:pt>
                <c:pt idx="467">
                  <c:v>43777</c:v>
                </c:pt>
                <c:pt idx="468">
                  <c:v>43780</c:v>
                </c:pt>
                <c:pt idx="469">
                  <c:v>43781</c:v>
                </c:pt>
                <c:pt idx="470">
                  <c:v>43782</c:v>
                </c:pt>
                <c:pt idx="471">
                  <c:v>43783</c:v>
                </c:pt>
                <c:pt idx="472">
                  <c:v>43784</c:v>
                </c:pt>
                <c:pt idx="473">
                  <c:v>43787</c:v>
                </c:pt>
                <c:pt idx="474">
                  <c:v>43788</c:v>
                </c:pt>
                <c:pt idx="475">
                  <c:v>43789</c:v>
                </c:pt>
                <c:pt idx="476">
                  <c:v>43790</c:v>
                </c:pt>
                <c:pt idx="477">
                  <c:v>43791</c:v>
                </c:pt>
                <c:pt idx="478">
                  <c:v>43794</c:v>
                </c:pt>
                <c:pt idx="479">
                  <c:v>43795</c:v>
                </c:pt>
                <c:pt idx="480">
                  <c:v>43796</c:v>
                </c:pt>
                <c:pt idx="481">
                  <c:v>43798</c:v>
                </c:pt>
                <c:pt idx="482">
                  <c:v>43801</c:v>
                </c:pt>
                <c:pt idx="483">
                  <c:v>43802</c:v>
                </c:pt>
                <c:pt idx="484">
                  <c:v>43803</c:v>
                </c:pt>
                <c:pt idx="485">
                  <c:v>43804</c:v>
                </c:pt>
                <c:pt idx="486">
                  <c:v>43805</c:v>
                </c:pt>
                <c:pt idx="487">
                  <c:v>43808</c:v>
                </c:pt>
                <c:pt idx="488">
                  <c:v>43809</c:v>
                </c:pt>
                <c:pt idx="489">
                  <c:v>43810</c:v>
                </c:pt>
                <c:pt idx="490">
                  <c:v>43811</c:v>
                </c:pt>
                <c:pt idx="491">
                  <c:v>43812</c:v>
                </c:pt>
                <c:pt idx="492">
                  <c:v>43815</c:v>
                </c:pt>
                <c:pt idx="493">
                  <c:v>43816</c:v>
                </c:pt>
                <c:pt idx="494">
                  <c:v>43817</c:v>
                </c:pt>
                <c:pt idx="495">
                  <c:v>43818</c:v>
                </c:pt>
                <c:pt idx="496">
                  <c:v>43819</c:v>
                </c:pt>
                <c:pt idx="497">
                  <c:v>43822</c:v>
                </c:pt>
                <c:pt idx="498">
                  <c:v>43823</c:v>
                </c:pt>
                <c:pt idx="499">
                  <c:v>43825</c:v>
                </c:pt>
                <c:pt idx="500">
                  <c:v>43826</c:v>
                </c:pt>
                <c:pt idx="501">
                  <c:v>43829</c:v>
                </c:pt>
                <c:pt idx="502">
                  <c:v>43830</c:v>
                </c:pt>
                <c:pt idx="503">
                  <c:v>43832</c:v>
                </c:pt>
                <c:pt idx="504">
                  <c:v>43833</c:v>
                </c:pt>
                <c:pt idx="505">
                  <c:v>43836</c:v>
                </c:pt>
                <c:pt idx="506">
                  <c:v>43837</c:v>
                </c:pt>
                <c:pt idx="507">
                  <c:v>43838</c:v>
                </c:pt>
                <c:pt idx="508">
                  <c:v>43839</c:v>
                </c:pt>
                <c:pt idx="509">
                  <c:v>43840</c:v>
                </c:pt>
                <c:pt idx="510">
                  <c:v>43843</c:v>
                </c:pt>
                <c:pt idx="511">
                  <c:v>43844</c:v>
                </c:pt>
                <c:pt idx="512">
                  <c:v>43845</c:v>
                </c:pt>
                <c:pt idx="513">
                  <c:v>43846</c:v>
                </c:pt>
                <c:pt idx="514">
                  <c:v>43847</c:v>
                </c:pt>
                <c:pt idx="515">
                  <c:v>43851</c:v>
                </c:pt>
                <c:pt idx="516">
                  <c:v>43852</c:v>
                </c:pt>
                <c:pt idx="517">
                  <c:v>43853</c:v>
                </c:pt>
                <c:pt idx="518">
                  <c:v>43854</c:v>
                </c:pt>
                <c:pt idx="519">
                  <c:v>43857</c:v>
                </c:pt>
                <c:pt idx="520">
                  <c:v>43858</c:v>
                </c:pt>
                <c:pt idx="521">
                  <c:v>43859</c:v>
                </c:pt>
                <c:pt idx="522">
                  <c:v>43860</c:v>
                </c:pt>
                <c:pt idx="523">
                  <c:v>43861</c:v>
                </c:pt>
                <c:pt idx="524">
                  <c:v>43864</c:v>
                </c:pt>
                <c:pt idx="525">
                  <c:v>43865</c:v>
                </c:pt>
                <c:pt idx="526">
                  <c:v>43866</c:v>
                </c:pt>
                <c:pt idx="527">
                  <c:v>43867</c:v>
                </c:pt>
                <c:pt idx="528">
                  <c:v>43868</c:v>
                </c:pt>
                <c:pt idx="529">
                  <c:v>43871</c:v>
                </c:pt>
                <c:pt idx="530">
                  <c:v>43872</c:v>
                </c:pt>
                <c:pt idx="531">
                  <c:v>43873</c:v>
                </c:pt>
                <c:pt idx="532">
                  <c:v>43874</c:v>
                </c:pt>
                <c:pt idx="533">
                  <c:v>43875</c:v>
                </c:pt>
                <c:pt idx="534">
                  <c:v>43879</c:v>
                </c:pt>
                <c:pt idx="535">
                  <c:v>43880</c:v>
                </c:pt>
                <c:pt idx="536">
                  <c:v>43881</c:v>
                </c:pt>
                <c:pt idx="537">
                  <c:v>43882</c:v>
                </c:pt>
                <c:pt idx="538">
                  <c:v>43885</c:v>
                </c:pt>
                <c:pt idx="539">
                  <c:v>43886</c:v>
                </c:pt>
                <c:pt idx="540">
                  <c:v>43887</c:v>
                </c:pt>
                <c:pt idx="541">
                  <c:v>43888</c:v>
                </c:pt>
                <c:pt idx="542">
                  <c:v>43889</c:v>
                </c:pt>
                <c:pt idx="543">
                  <c:v>43892</c:v>
                </c:pt>
                <c:pt idx="544">
                  <c:v>43893</c:v>
                </c:pt>
                <c:pt idx="545">
                  <c:v>43894</c:v>
                </c:pt>
                <c:pt idx="546">
                  <c:v>43895</c:v>
                </c:pt>
                <c:pt idx="547">
                  <c:v>43896</c:v>
                </c:pt>
                <c:pt idx="548">
                  <c:v>43899</c:v>
                </c:pt>
                <c:pt idx="549">
                  <c:v>43900</c:v>
                </c:pt>
                <c:pt idx="550">
                  <c:v>43901</c:v>
                </c:pt>
                <c:pt idx="551">
                  <c:v>43902</c:v>
                </c:pt>
                <c:pt idx="552">
                  <c:v>43903</c:v>
                </c:pt>
                <c:pt idx="553">
                  <c:v>43906</c:v>
                </c:pt>
                <c:pt idx="554">
                  <c:v>43907</c:v>
                </c:pt>
                <c:pt idx="555">
                  <c:v>43908</c:v>
                </c:pt>
                <c:pt idx="556">
                  <c:v>43909</c:v>
                </c:pt>
                <c:pt idx="557">
                  <c:v>43910</c:v>
                </c:pt>
                <c:pt idx="558">
                  <c:v>43913</c:v>
                </c:pt>
                <c:pt idx="559">
                  <c:v>43914</c:v>
                </c:pt>
                <c:pt idx="560">
                  <c:v>43915</c:v>
                </c:pt>
                <c:pt idx="561">
                  <c:v>43916</c:v>
                </c:pt>
                <c:pt idx="562">
                  <c:v>43917</c:v>
                </c:pt>
                <c:pt idx="563">
                  <c:v>43920</c:v>
                </c:pt>
                <c:pt idx="564">
                  <c:v>43921</c:v>
                </c:pt>
                <c:pt idx="565">
                  <c:v>43922</c:v>
                </c:pt>
                <c:pt idx="566">
                  <c:v>43923</c:v>
                </c:pt>
                <c:pt idx="567">
                  <c:v>43924</c:v>
                </c:pt>
                <c:pt idx="568">
                  <c:v>43927</c:v>
                </c:pt>
                <c:pt idx="569">
                  <c:v>43928</c:v>
                </c:pt>
                <c:pt idx="570">
                  <c:v>43929</c:v>
                </c:pt>
                <c:pt idx="571">
                  <c:v>43930</c:v>
                </c:pt>
                <c:pt idx="572">
                  <c:v>43934</c:v>
                </c:pt>
                <c:pt idx="573">
                  <c:v>43935</c:v>
                </c:pt>
                <c:pt idx="574">
                  <c:v>43936</c:v>
                </c:pt>
                <c:pt idx="575">
                  <c:v>43937</c:v>
                </c:pt>
                <c:pt idx="576">
                  <c:v>43938</c:v>
                </c:pt>
                <c:pt idx="577">
                  <c:v>43941</c:v>
                </c:pt>
                <c:pt idx="578">
                  <c:v>43942</c:v>
                </c:pt>
                <c:pt idx="579">
                  <c:v>43943</c:v>
                </c:pt>
                <c:pt idx="580">
                  <c:v>43944</c:v>
                </c:pt>
                <c:pt idx="581">
                  <c:v>43945</c:v>
                </c:pt>
                <c:pt idx="582">
                  <c:v>43948</c:v>
                </c:pt>
                <c:pt idx="583">
                  <c:v>43949</c:v>
                </c:pt>
                <c:pt idx="584">
                  <c:v>43950</c:v>
                </c:pt>
                <c:pt idx="585">
                  <c:v>43951</c:v>
                </c:pt>
                <c:pt idx="586">
                  <c:v>43952</c:v>
                </c:pt>
                <c:pt idx="587">
                  <c:v>43955</c:v>
                </c:pt>
                <c:pt idx="588">
                  <c:v>43956</c:v>
                </c:pt>
                <c:pt idx="589">
                  <c:v>43957</c:v>
                </c:pt>
                <c:pt idx="590">
                  <c:v>43958</c:v>
                </c:pt>
                <c:pt idx="591">
                  <c:v>43959</c:v>
                </c:pt>
                <c:pt idx="592">
                  <c:v>43962</c:v>
                </c:pt>
                <c:pt idx="593">
                  <c:v>43963</c:v>
                </c:pt>
                <c:pt idx="594">
                  <c:v>43964</c:v>
                </c:pt>
                <c:pt idx="595">
                  <c:v>43965</c:v>
                </c:pt>
                <c:pt idx="596">
                  <c:v>43966</c:v>
                </c:pt>
                <c:pt idx="597">
                  <c:v>43969</c:v>
                </c:pt>
                <c:pt idx="598">
                  <c:v>43970</c:v>
                </c:pt>
                <c:pt idx="599">
                  <c:v>43971</c:v>
                </c:pt>
                <c:pt idx="600">
                  <c:v>43972</c:v>
                </c:pt>
                <c:pt idx="601">
                  <c:v>43973</c:v>
                </c:pt>
                <c:pt idx="602">
                  <c:v>43977</c:v>
                </c:pt>
                <c:pt idx="603">
                  <c:v>43978</c:v>
                </c:pt>
                <c:pt idx="604">
                  <c:v>43979</c:v>
                </c:pt>
                <c:pt idx="605">
                  <c:v>43980</c:v>
                </c:pt>
                <c:pt idx="606">
                  <c:v>43983</c:v>
                </c:pt>
                <c:pt idx="607">
                  <c:v>43984</c:v>
                </c:pt>
                <c:pt idx="608">
                  <c:v>43985</c:v>
                </c:pt>
                <c:pt idx="609">
                  <c:v>43986</c:v>
                </c:pt>
                <c:pt idx="610">
                  <c:v>43987</c:v>
                </c:pt>
                <c:pt idx="611">
                  <c:v>43990</c:v>
                </c:pt>
                <c:pt idx="612">
                  <c:v>43991</c:v>
                </c:pt>
                <c:pt idx="613">
                  <c:v>43992</c:v>
                </c:pt>
                <c:pt idx="614">
                  <c:v>43993</c:v>
                </c:pt>
                <c:pt idx="615">
                  <c:v>43994</c:v>
                </c:pt>
                <c:pt idx="616">
                  <c:v>43997</c:v>
                </c:pt>
                <c:pt idx="617">
                  <c:v>43998</c:v>
                </c:pt>
                <c:pt idx="618">
                  <c:v>43999</c:v>
                </c:pt>
                <c:pt idx="619">
                  <c:v>44000</c:v>
                </c:pt>
                <c:pt idx="620">
                  <c:v>44001</c:v>
                </c:pt>
                <c:pt idx="621">
                  <c:v>44004</c:v>
                </c:pt>
                <c:pt idx="622">
                  <c:v>44005</c:v>
                </c:pt>
                <c:pt idx="623">
                  <c:v>44006</c:v>
                </c:pt>
                <c:pt idx="624">
                  <c:v>44007</c:v>
                </c:pt>
                <c:pt idx="625">
                  <c:v>44008</c:v>
                </c:pt>
                <c:pt idx="626">
                  <c:v>44011</c:v>
                </c:pt>
                <c:pt idx="627">
                  <c:v>44012</c:v>
                </c:pt>
                <c:pt idx="628">
                  <c:v>44013</c:v>
                </c:pt>
                <c:pt idx="629">
                  <c:v>44014</c:v>
                </c:pt>
                <c:pt idx="630">
                  <c:v>44018</c:v>
                </c:pt>
                <c:pt idx="631">
                  <c:v>44019</c:v>
                </c:pt>
                <c:pt idx="632">
                  <c:v>44020</c:v>
                </c:pt>
                <c:pt idx="633">
                  <c:v>44021</c:v>
                </c:pt>
                <c:pt idx="634">
                  <c:v>44022</c:v>
                </c:pt>
                <c:pt idx="635">
                  <c:v>44025</c:v>
                </c:pt>
                <c:pt idx="636">
                  <c:v>44026</c:v>
                </c:pt>
                <c:pt idx="637">
                  <c:v>44027</c:v>
                </c:pt>
                <c:pt idx="638">
                  <c:v>44028</c:v>
                </c:pt>
                <c:pt idx="639">
                  <c:v>44029</c:v>
                </c:pt>
                <c:pt idx="640">
                  <c:v>44032</c:v>
                </c:pt>
                <c:pt idx="641">
                  <c:v>44033</c:v>
                </c:pt>
                <c:pt idx="642">
                  <c:v>44034</c:v>
                </c:pt>
                <c:pt idx="643">
                  <c:v>44035</c:v>
                </c:pt>
                <c:pt idx="644">
                  <c:v>44036</c:v>
                </c:pt>
                <c:pt idx="645">
                  <c:v>44039</c:v>
                </c:pt>
                <c:pt idx="646">
                  <c:v>44040</c:v>
                </c:pt>
                <c:pt idx="647">
                  <c:v>44041</c:v>
                </c:pt>
                <c:pt idx="648">
                  <c:v>44042</c:v>
                </c:pt>
                <c:pt idx="649">
                  <c:v>44043</c:v>
                </c:pt>
                <c:pt idx="650">
                  <c:v>44046</c:v>
                </c:pt>
                <c:pt idx="651">
                  <c:v>44047</c:v>
                </c:pt>
                <c:pt idx="652">
                  <c:v>44048</c:v>
                </c:pt>
                <c:pt idx="653">
                  <c:v>44049</c:v>
                </c:pt>
                <c:pt idx="654">
                  <c:v>44050</c:v>
                </c:pt>
                <c:pt idx="655">
                  <c:v>44053</c:v>
                </c:pt>
                <c:pt idx="656">
                  <c:v>44054</c:v>
                </c:pt>
                <c:pt idx="657">
                  <c:v>44055</c:v>
                </c:pt>
                <c:pt idx="658">
                  <c:v>44056</c:v>
                </c:pt>
                <c:pt idx="659">
                  <c:v>44057</c:v>
                </c:pt>
                <c:pt idx="660">
                  <c:v>44060</c:v>
                </c:pt>
                <c:pt idx="661">
                  <c:v>44061</c:v>
                </c:pt>
                <c:pt idx="662">
                  <c:v>44062</c:v>
                </c:pt>
                <c:pt idx="663">
                  <c:v>44063</c:v>
                </c:pt>
                <c:pt idx="664">
                  <c:v>44064</c:v>
                </c:pt>
                <c:pt idx="665">
                  <c:v>44067</c:v>
                </c:pt>
                <c:pt idx="666">
                  <c:v>44068</c:v>
                </c:pt>
                <c:pt idx="667">
                  <c:v>44069</c:v>
                </c:pt>
                <c:pt idx="668">
                  <c:v>44070</c:v>
                </c:pt>
                <c:pt idx="669">
                  <c:v>44071</c:v>
                </c:pt>
                <c:pt idx="670">
                  <c:v>44074</c:v>
                </c:pt>
                <c:pt idx="671">
                  <c:v>44075</c:v>
                </c:pt>
                <c:pt idx="672">
                  <c:v>44076</c:v>
                </c:pt>
                <c:pt idx="673">
                  <c:v>44077</c:v>
                </c:pt>
                <c:pt idx="674">
                  <c:v>44078</c:v>
                </c:pt>
                <c:pt idx="675">
                  <c:v>44082</c:v>
                </c:pt>
                <c:pt idx="676">
                  <c:v>44083</c:v>
                </c:pt>
                <c:pt idx="677">
                  <c:v>44084</c:v>
                </c:pt>
                <c:pt idx="678">
                  <c:v>44085</c:v>
                </c:pt>
                <c:pt idx="679">
                  <c:v>44088</c:v>
                </c:pt>
                <c:pt idx="680">
                  <c:v>44089</c:v>
                </c:pt>
                <c:pt idx="681">
                  <c:v>44090</c:v>
                </c:pt>
                <c:pt idx="682">
                  <c:v>44091</c:v>
                </c:pt>
                <c:pt idx="683">
                  <c:v>44092</c:v>
                </c:pt>
                <c:pt idx="684">
                  <c:v>44095</c:v>
                </c:pt>
                <c:pt idx="685">
                  <c:v>44096</c:v>
                </c:pt>
                <c:pt idx="686">
                  <c:v>44097</c:v>
                </c:pt>
                <c:pt idx="687">
                  <c:v>44098</c:v>
                </c:pt>
                <c:pt idx="688">
                  <c:v>44099</c:v>
                </c:pt>
                <c:pt idx="689">
                  <c:v>44102</c:v>
                </c:pt>
                <c:pt idx="690">
                  <c:v>44103</c:v>
                </c:pt>
                <c:pt idx="691">
                  <c:v>44104</c:v>
                </c:pt>
                <c:pt idx="692">
                  <c:v>44105</c:v>
                </c:pt>
                <c:pt idx="693">
                  <c:v>44106</c:v>
                </c:pt>
                <c:pt idx="694">
                  <c:v>44109</c:v>
                </c:pt>
                <c:pt idx="695">
                  <c:v>44110</c:v>
                </c:pt>
                <c:pt idx="696">
                  <c:v>44111</c:v>
                </c:pt>
                <c:pt idx="697">
                  <c:v>44112</c:v>
                </c:pt>
                <c:pt idx="698">
                  <c:v>44113</c:v>
                </c:pt>
                <c:pt idx="699">
                  <c:v>44116</c:v>
                </c:pt>
                <c:pt idx="700">
                  <c:v>44117</c:v>
                </c:pt>
                <c:pt idx="701">
                  <c:v>44118</c:v>
                </c:pt>
                <c:pt idx="702">
                  <c:v>44119</c:v>
                </c:pt>
                <c:pt idx="703">
                  <c:v>44120</c:v>
                </c:pt>
                <c:pt idx="704">
                  <c:v>44123</c:v>
                </c:pt>
                <c:pt idx="705">
                  <c:v>44124</c:v>
                </c:pt>
                <c:pt idx="706">
                  <c:v>44125</c:v>
                </c:pt>
                <c:pt idx="707">
                  <c:v>44126</c:v>
                </c:pt>
                <c:pt idx="708">
                  <c:v>44127</c:v>
                </c:pt>
                <c:pt idx="709">
                  <c:v>44130</c:v>
                </c:pt>
                <c:pt idx="710">
                  <c:v>44131</c:v>
                </c:pt>
                <c:pt idx="711">
                  <c:v>44132</c:v>
                </c:pt>
                <c:pt idx="712">
                  <c:v>44133</c:v>
                </c:pt>
                <c:pt idx="713">
                  <c:v>44134</c:v>
                </c:pt>
                <c:pt idx="714">
                  <c:v>44137</c:v>
                </c:pt>
                <c:pt idx="715">
                  <c:v>44138</c:v>
                </c:pt>
                <c:pt idx="716">
                  <c:v>44139</c:v>
                </c:pt>
                <c:pt idx="717">
                  <c:v>44140</c:v>
                </c:pt>
                <c:pt idx="718">
                  <c:v>44141</c:v>
                </c:pt>
                <c:pt idx="719">
                  <c:v>44144</c:v>
                </c:pt>
                <c:pt idx="720">
                  <c:v>44145</c:v>
                </c:pt>
                <c:pt idx="721">
                  <c:v>44146</c:v>
                </c:pt>
                <c:pt idx="722">
                  <c:v>44147</c:v>
                </c:pt>
                <c:pt idx="723">
                  <c:v>44148</c:v>
                </c:pt>
                <c:pt idx="724">
                  <c:v>44151</c:v>
                </c:pt>
                <c:pt idx="725">
                  <c:v>44152</c:v>
                </c:pt>
                <c:pt idx="726">
                  <c:v>44153</c:v>
                </c:pt>
                <c:pt idx="727">
                  <c:v>44154</c:v>
                </c:pt>
                <c:pt idx="728">
                  <c:v>44155</c:v>
                </c:pt>
                <c:pt idx="729">
                  <c:v>44158</c:v>
                </c:pt>
                <c:pt idx="730">
                  <c:v>44159</c:v>
                </c:pt>
                <c:pt idx="731">
                  <c:v>44160</c:v>
                </c:pt>
                <c:pt idx="732">
                  <c:v>44162</c:v>
                </c:pt>
                <c:pt idx="733">
                  <c:v>44165</c:v>
                </c:pt>
                <c:pt idx="734">
                  <c:v>44166</c:v>
                </c:pt>
                <c:pt idx="735">
                  <c:v>44167</c:v>
                </c:pt>
                <c:pt idx="736">
                  <c:v>44168</c:v>
                </c:pt>
                <c:pt idx="737">
                  <c:v>44169</c:v>
                </c:pt>
                <c:pt idx="738">
                  <c:v>44172</c:v>
                </c:pt>
                <c:pt idx="739">
                  <c:v>44173</c:v>
                </c:pt>
                <c:pt idx="740">
                  <c:v>44174</c:v>
                </c:pt>
                <c:pt idx="741">
                  <c:v>44175</c:v>
                </c:pt>
                <c:pt idx="742">
                  <c:v>44176</c:v>
                </c:pt>
                <c:pt idx="743">
                  <c:v>44179</c:v>
                </c:pt>
                <c:pt idx="744">
                  <c:v>44180</c:v>
                </c:pt>
                <c:pt idx="745">
                  <c:v>44181</c:v>
                </c:pt>
                <c:pt idx="746">
                  <c:v>44182</c:v>
                </c:pt>
                <c:pt idx="747">
                  <c:v>44183</c:v>
                </c:pt>
                <c:pt idx="748">
                  <c:v>44186</c:v>
                </c:pt>
                <c:pt idx="749">
                  <c:v>44187</c:v>
                </c:pt>
                <c:pt idx="750">
                  <c:v>44188</c:v>
                </c:pt>
                <c:pt idx="751">
                  <c:v>44189</c:v>
                </c:pt>
                <c:pt idx="752">
                  <c:v>44193</c:v>
                </c:pt>
                <c:pt idx="753">
                  <c:v>44194</c:v>
                </c:pt>
                <c:pt idx="754">
                  <c:v>44195</c:v>
                </c:pt>
                <c:pt idx="755">
                  <c:v>44196</c:v>
                </c:pt>
                <c:pt idx="756">
                  <c:v>44200</c:v>
                </c:pt>
                <c:pt idx="757">
                  <c:v>44201</c:v>
                </c:pt>
                <c:pt idx="758">
                  <c:v>44202</c:v>
                </c:pt>
                <c:pt idx="759">
                  <c:v>44203</c:v>
                </c:pt>
                <c:pt idx="760">
                  <c:v>44204</c:v>
                </c:pt>
                <c:pt idx="761">
                  <c:v>44207</c:v>
                </c:pt>
                <c:pt idx="762">
                  <c:v>44208</c:v>
                </c:pt>
                <c:pt idx="763">
                  <c:v>44209</c:v>
                </c:pt>
                <c:pt idx="764">
                  <c:v>44210</c:v>
                </c:pt>
                <c:pt idx="765">
                  <c:v>44211</c:v>
                </c:pt>
                <c:pt idx="766">
                  <c:v>44215</c:v>
                </c:pt>
                <c:pt idx="767">
                  <c:v>44216</c:v>
                </c:pt>
                <c:pt idx="768">
                  <c:v>44217</c:v>
                </c:pt>
                <c:pt idx="769">
                  <c:v>44218</c:v>
                </c:pt>
                <c:pt idx="770">
                  <c:v>44221</c:v>
                </c:pt>
                <c:pt idx="771">
                  <c:v>44222</c:v>
                </c:pt>
                <c:pt idx="772">
                  <c:v>44223</c:v>
                </c:pt>
                <c:pt idx="773">
                  <c:v>44224</c:v>
                </c:pt>
                <c:pt idx="774">
                  <c:v>44225</c:v>
                </c:pt>
                <c:pt idx="775">
                  <c:v>44228</c:v>
                </c:pt>
                <c:pt idx="776">
                  <c:v>44229</c:v>
                </c:pt>
                <c:pt idx="777">
                  <c:v>44230</c:v>
                </c:pt>
                <c:pt idx="778">
                  <c:v>44231</c:v>
                </c:pt>
                <c:pt idx="779">
                  <c:v>44232</c:v>
                </c:pt>
                <c:pt idx="780">
                  <c:v>44235</c:v>
                </c:pt>
                <c:pt idx="781">
                  <c:v>44236</c:v>
                </c:pt>
                <c:pt idx="782">
                  <c:v>44237</c:v>
                </c:pt>
                <c:pt idx="783">
                  <c:v>44238</c:v>
                </c:pt>
                <c:pt idx="784">
                  <c:v>44239</c:v>
                </c:pt>
                <c:pt idx="785">
                  <c:v>44243</c:v>
                </c:pt>
                <c:pt idx="786">
                  <c:v>44244</c:v>
                </c:pt>
                <c:pt idx="787">
                  <c:v>44245</c:v>
                </c:pt>
                <c:pt idx="788">
                  <c:v>44246</c:v>
                </c:pt>
                <c:pt idx="789">
                  <c:v>44249</c:v>
                </c:pt>
                <c:pt idx="790">
                  <c:v>44250</c:v>
                </c:pt>
                <c:pt idx="791">
                  <c:v>44251</c:v>
                </c:pt>
                <c:pt idx="792">
                  <c:v>44252</c:v>
                </c:pt>
                <c:pt idx="793">
                  <c:v>44253</c:v>
                </c:pt>
                <c:pt idx="794">
                  <c:v>44256</c:v>
                </c:pt>
                <c:pt idx="795">
                  <c:v>44257</c:v>
                </c:pt>
                <c:pt idx="796">
                  <c:v>44258</c:v>
                </c:pt>
                <c:pt idx="797">
                  <c:v>44259</c:v>
                </c:pt>
                <c:pt idx="798">
                  <c:v>44260</c:v>
                </c:pt>
                <c:pt idx="799">
                  <c:v>44263</c:v>
                </c:pt>
                <c:pt idx="800">
                  <c:v>44264</c:v>
                </c:pt>
                <c:pt idx="801">
                  <c:v>44265</c:v>
                </c:pt>
                <c:pt idx="802">
                  <c:v>44266</c:v>
                </c:pt>
                <c:pt idx="803">
                  <c:v>44267</c:v>
                </c:pt>
                <c:pt idx="804">
                  <c:v>44270</c:v>
                </c:pt>
                <c:pt idx="805">
                  <c:v>44271</c:v>
                </c:pt>
                <c:pt idx="806">
                  <c:v>44272</c:v>
                </c:pt>
                <c:pt idx="807">
                  <c:v>44273</c:v>
                </c:pt>
                <c:pt idx="808">
                  <c:v>44274</c:v>
                </c:pt>
                <c:pt idx="809">
                  <c:v>44277</c:v>
                </c:pt>
                <c:pt idx="810">
                  <c:v>44278</c:v>
                </c:pt>
                <c:pt idx="811">
                  <c:v>44279</c:v>
                </c:pt>
                <c:pt idx="812">
                  <c:v>44280</c:v>
                </c:pt>
                <c:pt idx="813">
                  <c:v>44281</c:v>
                </c:pt>
                <c:pt idx="814">
                  <c:v>44284</c:v>
                </c:pt>
                <c:pt idx="815">
                  <c:v>44285</c:v>
                </c:pt>
                <c:pt idx="816">
                  <c:v>44286</c:v>
                </c:pt>
                <c:pt idx="817">
                  <c:v>44287</c:v>
                </c:pt>
                <c:pt idx="818">
                  <c:v>44291</c:v>
                </c:pt>
                <c:pt idx="819">
                  <c:v>44292</c:v>
                </c:pt>
                <c:pt idx="820">
                  <c:v>44293</c:v>
                </c:pt>
                <c:pt idx="821">
                  <c:v>44294</c:v>
                </c:pt>
                <c:pt idx="822">
                  <c:v>44295</c:v>
                </c:pt>
                <c:pt idx="823">
                  <c:v>44298</c:v>
                </c:pt>
                <c:pt idx="824">
                  <c:v>44299</c:v>
                </c:pt>
                <c:pt idx="825">
                  <c:v>44300</c:v>
                </c:pt>
                <c:pt idx="826">
                  <c:v>44301</c:v>
                </c:pt>
                <c:pt idx="827">
                  <c:v>44302</c:v>
                </c:pt>
                <c:pt idx="828">
                  <c:v>44305</c:v>
                </c:pt>
                <c:pt idx="829">
                  <c:v>44306</c:v>
                </c:pt>
                <c:pt idx="830">
                  <c:v>44307</c:v>
                </c:pt>
                <c:pt idx="831">
                  <c:v>44308</c:v>
                </c:pt>
                <c:pt idx="832">
                  <c:v>44309</c:v>
                </c:pt>
                <c:pt idx="833">
                  <c:v>44312</c:v>
                </c:pt>
                <c:pt idx="834">
                  <c:v>44313</c:v>
                </c:pt>
                <c:pt idx="835">
                  <c:v>44314</c:v>
                </c:pt>
                <c:pt idx="836">
                  <c:v>44315</c:v>
                </c:pt>
                <c:pt idx="837">
                  <c:v>44316</c:v>
                </c:pt>
                <c:pt idx="838">
                  <c:v>44319</c:v>
                </c:pt>
                <c:pt idx="839">
                  <c:v>44320</c:v>
                </c:pt>
                <c:pt idx="840">
                  <c:v>44321</c:v>
                </c:pt>
                <c:pt idx="841">
                  <c:v>44322</c:v>
                </c:pt>
                <c:pt idx="842">
                  <c:v>44323</c:v>
                </c:pt>
                <c:pt idx="843">
                  <c:v>44326</c:v>
                </c:pt>
                <c:pt idx="844">
                  <c:v>44327</c:v>
                </c:pt>
                <c:pt idx="845">
                  <c:v>44328</c:v>
                </c:pt>
                <c:pt idx="846">
                  <c:v>44329</c:v>
                </c:pt>
                <c:pt idx="847">
                  <c:v>44330</c:v>
                </c:pt>
                <c:pt idx="848">
                  <c:v>44333</c:v>
                </c:pt>
                <c:pt idx="849">
                  <c:v>44334</c:v>
                </c:pt>
                <c:pt idx="850">
                  <c:v>44335</c:v>
                </c:pt>
                <c:pt idx="851">
                  <c:v>44336</c:v>
                </c:pt>
                <c:pt idx="852">
                  <c:v>44337</c:v>
                </c:pt>
                <c:pt idx="853">
                  <c:v>44340</c:v>
                </c:pt>
                <c:pt idx="854">
                  <c:v>44341</c:v>
                </c:pt>
                <c:pt idx="855">
                  <c:v>44342</c:v>
                </c:pt>
                <c:pt idx="856">
                  <c:v>44343</c:v>
                </c:pt>
                <c:pt idx="857">
                  <c:v>44344</c:v>
                </c:pt>
                <c:pt idx="858">
                  <c:v>44348</c:v>
                </c:pt>
                <c:pt idx="859">
                  <c:v>44349</c:v>
                </c:pt>
                <c:pt idx="860">
                  <c:v>44350</c:v>
                </c:pt>
                <c:pt idx="861">
                  <c:v>44351</c:v>
                </c:pt>
                <c:pt idx="862">
                  <c:v>44354</c:v>
                </c:pt>
                <c:pt idx="863">
                  <c:v>44355</c:v>
                </c:pt>
                <c:pt idx="864">
                  <c:v>44356</c:v>
                </c:pt>
                <c:pt idx="865">
                  <c:v>44357</c:v>
                </c:pt>
                <c:pt idx="866">
                  <c:v>44358</c:v>
                </c:pt>
                <c:pt idx="867">
                  <c:v>44361</c:v>
                </c:pt>
                <c:pt idx="868">
                  <c:v>44362</c:v>
                </c:pt>
                <c:pt idx="869">
                  <c:v>44363</c:v>
                </c:pt>
                <c:pt idx="870">
                  <c:v>44364</c:v>
                </c:pt>
                <c:pt idx="871">
                  <c:v>44365</c:v>
                </c:pt>
                <c:pt idx="872">
                  <c:v>44368</c:v>
                </c:pt>
                <c:pt idx="873">
                  <c:v>44369</c:v>
                </c:pt>
                <c:pt idx="874">
                  <c:v>44370</c:v>
                </c:pt>
                <c:pt idx="875">
                  <c:v>44371</c:v>
                </c:pt>
                <c:pt idx="876">
                  <c:v>44372</c:v>
                </c:pt>
                <c:pt idx="877">
                  <c:v>44375</c:v>
                </c:pt>
                <c:pt idx="878">
                  <c:v>44376</c:v>
                </c:pt>
                <c:pt idx="879">
                  <c:v>44377</c:v>
                </c:pt>
                <c:pt idx="880">
                  <c:v>44378</c:v>
                </c:pt>
                <c:pt idx="881">
                  <c:v>44379</c:v>
                </c:pt>
                <c:pt idx="882">
                  <c:v>44383</c:v>
                </c:pt>
                <c:pt idx="883">
                  <c:v>44384</c:v>
                </c:pt>
                <c:pt idx="884">
                  <c:v>44385</c:v>
                </c:pt>
                <c:pt idx="885">
                  <c:v>44386</c:v>
                </c:pt>
                <c:pt idx="886">
                  <c:v>44389</c:v>
                </c:pt>
                <c:pt idx="887">
                  <c:v>44390</c:v>
                </c:pt>
                <c:pt idx="888">
                  <c:v>44391</c:v>
                </c:pt>
                <c:pt idx="889">
                  <c:v>44392</c:v>
                </c:pt>
                <c:pt idx="890">
                  <c:v>44393</c:v>
                </c:pt>
                <c:pt idx="891">
                  <c:v>44396</c:v>
                </c:pt>
                <c:pt idx="892">
                  <c:v>44397</c:v>
                </c:pt>
                <c:pt idx="893">
                  <c:v>44398</c:v>
                </c:pt>
                <c:pt idx="894">
                  <c:v>44399</c:v>
                </c:pt>
                <c:pt idx="895">
                  <c:v>44400</c:v>
                </c:pt>
                <c:pt idx="896">
                  <c:v>44403</c:v>
                </c:pt>
                <c:pt idx="897">
                  <c:v>44404</c:v>
                </c:pt>
                <c:pt idx="898">
                  <c:v>44405</c:v>
                </c:pt>
                <c:pt idx="899">
                  <c:v>44406</c:v>
                </c:pt>
                <c:pt idx="900">
                  <c:v>44407</c:v>
                </c:pt>
                <c:pt idx="901">
                  <c:v>44410</c:v>
                </c:pt>
                <c:pt idx="902">
                  <c:v>44411</c:v>
                </c:pt>
                <c:pt idx="903">
                  <c:v>44412</c:v>
                </c:pt>
                <c:pt idx="904">
                  <c:v>44413</c:v>
                </c:pt>
                <c:pt idx="905">
                  <c:v>44414</c:v>
                </c:pt>
                <c:pt idx="906">
                  <c:v>44417</c:v>
                </c:pt>
                <c:pt idx="907">
                  <c:v>44418</c:v>
                </c:pt>
                <c:pt idx="908">
                  <c:v>44419</c:v>
                </c:pt>
                <c:pt idx="909">
                  <c:v>44420</c:v>
                </c:pt>
                <c:pt idx="910">
                  <c:v>44421</c:v>
                </c:pt>
                <c:pt idx="911">
                  <c:v>44424</c:v>
                </c:pt>
                <c:pt idx="912">
                  <c:v>44425</c:v>
                </c:pt>
                <c:pt idx="913">
                  <c:v>44426</c:v>
                </c:pt>
                <c:pt idx="914">
                  <c:v>44427</c:v>
                </c:pt>
                <c:pt idx="915">
                  <c:v>44428</c:v>
                </c:pt>
                <c:pt idx="916">
                  <c:v>44431</c:v>
                </c:pt>
                <c:pt idx="917">
                  <c:v>44432</c:v>
                </c:pt>
                <c:pt idx="918">
                  <c:v>44433</c:v>
                </c:pt>
                <c:pt idx="919">
                  <c:v>44434</c:v>
                </c:pt>
                <c:pt idx="920">
                  <c:v>44435</c:v>
                </c:pt>
                <c:pt idx="921">
                  <c:v>44438</c:v>
                </c:pt>
                <c:pt idx="922">
                  <c:v>44439</c:v>
                </c:pt>
                <c:pt idx="923">
                  <c:v>44440</c:v>
                </c:pt>
                <c:pt idx="924">
                  <c:v>44441</c:v>
                </c:pt>
                <c:pt idx="925">
                  <c:v>44442</c:v>
                </c:pt>
                <c:pt idx="926">
                  <c:v>44446</c:v>
                </c:pt>
                <c:pt idx="927">
                  <c:v>44447</c:v>
                </c:pt>
                <c:pt idx="928">
                  <c:v>44448</c:v>
                </c:pt>
                <c:pt idx="929">
                  <c:v>44449</c:v>
                </c:pt>
                <c:pt idx="930">
                  <c:v>44452</c:v>
                </c:pt>
                <c:pt idx="931">
                  <c:v>44453</c:v>
                </c:pt>
                <c:pt idx="932">
                  <c:v>44454</c:v>
                </c:pt>
                <c:pt idx="933">
                  <c:v>44455</c:v>
                </c:pt>
                <c:pt idx="934">
                  <c:v>44456</c:v>
                </c:pt>
                <c:pt idx="935">
                  <c:v>44459</c:v>
                </c:pt>
                <c:pt idx="936">
                  <c:v>44460</c:v>
                </c:pt>
                <c:pt idx="937">
                  <c:v>44461</c:v>
                </c:pt>
                <c:pt idx="938">
                  <c:v>44462</c:v>
                </c:pt>
                <c:pt idx="939">
                  <c:v>44463</c:v>
                </c:pt>
                <c:pt idx="940">
                  <c:v>44466</c:v>
                </c:pt>
                <c:pt idx="941">
                  <c:v>44467</c:v>
                </c:pt>
                <c:pt idx="942">
                  <c:v>44468</c:v>
                </c:pt>
                <c:pt idx="943">
                  <c:v>44469</c:v>
                </c:pt>
                <c:pt idx="944">
                  <c:v>44470</c:v>
                </c:pt>
                <c:pt idx="945">
                  <c:v>44473</c:v>
                </c:pt>
                <c:pt idx="946">
                  <c:v>44474</c:v>
                </c:pt>
                <c:pt idx="947">
                  <c:v>44475</c:v>
                </c:pt>
                <c:pt idx="948">
                  <c:v>44476</c:v>
                </c:pt>
                <c:pt idx="949">
                  <c:v>44477</c:v>
                </c:pt>
                <c:pt idx="950">
                  <c:v>44480</c:v>
                </c:pt>
                <c:pt idx="951">
                  <c:v>44481</c:v>
                </c:pt>
                <c:pt idx="952">
                  <c:v>44482</c:v>
                </c:pt>
                <c:pt idx="953">
                  <c:v>44483</c:v>
                </c:pt>
                <c:pt idx="954">
                  <c:v>44484</c:v>
                </c:pt>
                <c:pt idx="955">
                  <c:v>44487</c:v>
                </c:pt>
                <c:pt idx="956">
                  <c:v>44488</c:v>
                </c:pt>
                <c:pt idx="957">
                  <c:v>44489</c:v>
                </c:pt>
                <c:pt idx="958">
                  <c:v>44490</c:v>
                </c:pt>
                <c:pt idx="959">
                  <c:v>44491</c:v>
                </c:pt>
                <c:pt idx="960">
                  <c:v>44494</c:v>
                </c:pt>
                <c:pt idx="961">
                  <c:v>44495</c:v>
                </c:pt>
                <c:pt idx="962">
                  <c:v>44496</c:v>
                </c:pt>
                <c:pt idx="963">
                  <c:v>44497</c:v>
                </c:pt>
                <c:pt idx="964">
                  <c:v>44498</c:v>
                </c:pt>
                <c:pt idx="965">
                  <c:v>44501</c:v>
                </c:pt>
                <c:pt idx="966">
                  <c:v>44502</c:v>
                </c:pt>
                <c:pt idx="967">
                  <c:v>44503</c:v>
                </c:pt>
                <c:pt idx="968">
                  <c:v>44504</c:v>
                </c:pt>
                <c:pt idx="969">
                  <c:v>44505</c:v>
                </c:pt>
                <c:pt idx="970">
                  <c:v>44508</c:v>
                </c:pt>
                <c:pt idx="971">
                  <c:v>44509</c:v>
                </c:pt>
                <c:pt idx="972">
                  <c:v>44510</c:v>
                </c:pt>
                <c:pt idx="973">
                  <c:v>44511</c:v>
                </c:pt>
                <c:pt idx="974">
                  <c:v>44512</c:v>
                </c:pt>
                <c:pt idx="975">
                  <c:v>44515</c:v>
                </c:pt>
                <c:pt idx="976">
                  <c:v>44516</c:v>
                </c:pt>
                <c:pt idx="977">
                  <c:v>44517</c:v>
                </c:pt>
                <c:pt idx="978">
                  <c:v>44518</c:v>
                </c:pt>
                <c:pt idx="979">
                  <c:v>44519</c:v>
                </c:pt>
                <c:pt idx="980">
                  <c:v>44522</c:v>
                </c:pt>
                <c:pt idx="981">
                  <c:v>44523</c:v>
                </c:pt>
                <c:pt idx="982">
                  <c:v>44524</c:v>
                </c:pt>
                <c:pt idx="983">
                  <c:v>44526</c:v>
                </c:pt>
                <c:pt idx="984">
                  <c:v>44529</c:v>
                </c:pt>
                <c:pt idx="985">
                  <c:v>44530</c:v>
                </c:pt>
                <c:pt idx="986">
                  <c:v>44531</c:v>
                </c:pt>
                <c:pt idx="987">
                  <c:v>44532</c:v>
                </c:pt>
                <c:pt idx="988">
                  <c:v>44533</c:v>
                </c:pt>
                <c:pt idx="989">
                  <c:v>44536</c:v>
                </c:pt>
                <c:pt idx="990">
                  <c:v>44537</c:v>
                </c:pt>
                <c:pt idx="991">
                  <c:v>44538</c:v>
                </c:pt>
                <c:pt idx="992">
                  <c:v>44539</c:v>
                </c:pt>
                <c:pt idx="993">
                  <c:v>44540</c:v>
                </c:pt>
                <c:pt idx="994">
                  <c:v>44543</c:v>
                </c:pt>
                <c:pt idx="995">
                  <c:v>44544</c:v>
                </c:pt>
                <c:pt idx="996">
                  <c:v>44545</c:v>
                </c:pt>
                <c:pt idx="997">
                  <c:v>44546</c:v>
                </c:pt>
                <c:pt idx="998">
                  <c:v>44547</c:v>
                </c:pt>
                <c:pt idx="999">
                  <c:v>44550</c:v>
                </c:pt>
                <c:pt idx="1000">
                  <c:v>44551</c:v>
                </c:pt>
                <c:pt idx="1001">
                  <c:v>44552</c:v>
                </c:pt>
                <c:pt idx="1002">
                  <c:v>44553</c:v>
                </c:pt>
                <c:pt idx="1003">
                  <c:v>44557</c:v>
                </c:pt>
                <c:pt idx="1004">
                  <c:v>44558</c:v>
                </c:pt>
                <c:pt idx="1005">
                  <c:v>44559</c:v>
                </c:pt>
                <c:pt idx="1006">
                  <c:v>44560</c:v>
                </c:pt>
                <c:pt idx="1007">
                  <c:v>44561</c:v>
                </c:pt>
                <c:pt idx="1008">
                  <c:v>44564</c:v>
                </c:pt>
                <c:pt idx="1009">
                  <c:v>44565</c:v>
                </c:pt>
                <c:pt idx="1010">
                  <c:v>44566</c:v>
                </c:pt>
                <c:pt idx="1011">
                  <c:v>44567</c:v>
                </c:pt>
                <c:pt idx="1012">
                  <c:v>44568</c:v>
                </c:pt>
                <c:pt idx="1013">
                  <c:v>44571</c:v>
                </c:pt>
                <c:pt idx="1014">
                  <c:v>44572</c:v>
                </c:pt>
                <c:pt idx="1015">
                  <c:v>44573</c:v>
                </c:pt>
                <c:pt idx="1016">
                  <c:v>44574</c:v>
                </c:pt>
                <c:pt idx="1017">
                  <c:v>44575</c:v>
                </c:pt>
                <c:pt idx="1018">
                  <c:v>44579</c:v>
                </c:pt>
                <c:pt idx="1019">
                  <c:v>44580</c:v>
                </c:pt>
                <c:pt idx="1020">
                  <c:v>44581</c:v>
                </c:pt>
                <c:pt idx="1021">
                  <c:v>44582</c:v>
                </c:pt>
                <c:pt idx="1022">
                  <c:v>44585</c:v>
                </c:pt>
                <c:pt idx="1023">
                  <c:v>44586</c:v>
                </c:pt>
                <c:pt idx="1024">
                  <c:v>44587</c:v>
                </c:pt>
                <c:pt idx="1025">
                  <c:v>44588</c:v>
                </c:pt>
                <c:pt idx="1026">
                  <c:v>44589</c:v>
                </c:pt>
                <c:pt idx="1027">
                  <c:v>44592</c:v>
                </c:pt>
                <c:pt idx="1028">
                  <c:v>44593</c:v>
                </c:pt>
                <c:pt idx="1029">
                  <c:v>44594</c:v>
                </c:pt>
                <c:pt idx="1030">
                  <c:v>44595</c:v>
                </c:pt>
                <c:pt idx="1031">
                  <c:v>44596</c:v>
                </c:pt>
                <c:pt idx="1032">
                  <c:v>44599</c:v>
                </c:pt>
                <c:pt idx="1033">
                  <c:v>44600</c:v>
                </c:pt>
                <c:pt idx="1034">
                  <c:v>44601</c:v>
                </c:pt>
                <c:pt idx="1035">
                  <c:v>44602</c:v>
                </c:pt>
                <c:pt idx="1036">
                  <c:v>44603</c:v>
                </c:pt>
                <c:pt idx="1037">
                  <c:v>44606</c:v>
                </c:pt>
                <c:pt idx="1038">
                  <c:v>44607</c:v>
                </c:pt>
                <c:pt idx="1039">
                  <c:v>44608</c:v>
                </c:pt>
                <c:pt idx="1040">
                  <c:v>44609</c:v>
                </c:pt>
                <c:pt idx="1041">
                  <c:v>44610</c:v>
                </c:pt>
                <c:pt idx="1042">
                  <c:v>44614</c:v>
                </c:pt>
                <c:pt idx="1043">
                  <c:v>44615</c:v>
                </c:pt>
                <c:pt idx="1044">
                  <c:v>44616</c:v>
                </c:pt>
                <c:pt idx="1045">
                  <c:v>44617</c:v>
                </c:pt>
                <c:pt idx="1046">
                  <c:v>44620</c:v>
                </c:pt>
                <c:pt idx="1047">
                  <c:v>44621</c:v>
                </c:pt>
                <c:pt idx="1048">
                  <c:v>44622</c:v>
                </c:pt>
                <c:pt idx="1049">
                  <c:v>44623</c:v>
                </c:pt>
                <c:pt idx="1050">
                  <c:v>44624</c:v>
                </c:pt>
                <c:pt idx="1051">
                  <c:v>44627</c:v>
                </c:pt>
                <c:pt idx="1052">
                  <c:v>44628</c:v>
                </c:pt>
                <c:pt idx="1053">
                  <c:v>44629</c:v>
                </c:pt>
                <c:pt idx="1054">
                  <c:v>44630</c:v>
                </c:pt>
                <c:pt idx="1055">
                  <c:v>44631</c:v>
                </c:pt>
                <c:pt idx="1056">
                  <c:v>44634</c:v>
                </c:pt>
                <c:pt idx="1057">
                  <c:v>44635</c:v>
                </c:pt>
                <c:pt idx="1058">
                  <c:v>44636</c:v>
                </c:pt>
                <c:pt idx="1059">
                  <c:v>44637</c:v>
                </c:pt>
                <c:pt idx="1060">
                  <c:v>44638</c:v>
                </c:pt>
                <c:pt idx="1061">
                  <c:v>44641</c:v>
                </c:pt>
                <c:pt idx="1062">
                  <c:v>44642</c:v>
                </c:pt>
                <c:pt idx="1063">
                  <c:v>44643</c:v>
                </c:pt>
                <c:pt idx="1064">
                  <c:v>44644</c:v>
                </c:pt>
                <c:pt idx="1065">
                  <c:v>44645</c:v>
                </c:pt>
                <c:pt idx="1066">
                  <c:v>44648</c:v>
                </c:pt>
                <c:pt idx="1067">
                  <c:v>44649</c:v>
                </c:pt>
                <c:pt idx="1068">
                  <c:v>44650</c:v>
                </c:pt>
                <c:pt idx="1069">
                  <c:v>44651</c:v>
                </c:pt>
                <c:pt idx="1070">
                  <c:v>44652</c:v>
                </c:pt>
                <c:pt idx="1071">
                  <c:v>44655</c:v>
                </c:pt>
                <c:pt idx="1072">
                  <c:v>44656</c:v>
                </c:pt>
                <c:pt idx="1073">
                  <c:v>44657</c:v>
                </c:pt>
                <c:pt idx="1074">
                  <c:v>44658</c:v>
                </c:pt>
                <c:pt idx="1075">
                  <c:v>44659</c:v>
                </c:pt>
                <c:pt idx="1076">
                  <c:v>44662</c:v>
                </c:pt>
                <c:pt idx="1077">
                  <c:v>44663</c:v>
                </c:pt>
                <c:pt idx="1078">
                  <c:v>44664</c:v>
                </c:pt>
                <c:pt idx="1079">
                  <c:v>44665</c:v>
                </c:pt>
                <c:pt idx="1080">
                  <c:v>44669</c:v>
                </c:pt>
                <c:pt idx="1081">
                  <c:v>44670</c:v>
                </c:pt>
                <c:pt idx="1082">
                  <c:v>44671</c:v>
                </c:pt>
                <c:pt idx="1083">
                  <c:v>44672</c:v>
                </c:pt>
                <c:pt idx="1084">
                  <c:v>44673</c:v>
                </c:pt>
                <c:pt idx="1085">
                  <c:v>44676</c:v>
                </c:pt>
                <c:pt idx="1086">
                  <c:v>44677</c:v>
                </c:pt>
                <c:pt idx="1087">
                  <c:v>44678</c:v>
                </c:pt>
                <c:pt idx="1088">
                  <c:v>44679</c:v>
                </c:pt>
                <c:pt idx="1089">
                  <c:v>44680</c:v>
                </c:pt>
                <c:pt idx="1090">
                  <c:v>44683</c:v>
                </c:pt>
                <c:pt idx="1091">
                  <c:v>44684</c:v>
                </c:pt>
                <c:pt idx="1092">
                  <c:v>44685</c:v>
                </c:pt>
                <c:pt idx="1093">
                  <c:v>44686</c:v>
                </c:pt>
                <c:pt idx="1094">
                  <c:v>44687</c:v>
                </c:pt>
                <c:pt idx="1095">
                  <c:v>44690</c:v>
                </c:pt>
                <c:pt idx="1096">
                  <c:v>44691</c:v>
                </c:pt>
                <c:pt idx="1097">
                  <c:v>44692</c:v>
                </c:pt>
                <c:pt idx="1098">
                  <c:v>44693</c:v>
                </c:pt>
                <c:pt idx="1099">
                  <c:v>44694</c:v>
                </c:pt>
                <c:pt idx="1100">
                  <c:v>44697</c:v>
                </c:pt>
                <c:pt idx="1101">
                  <c:v>44698</c:v>
                </c:pt>
                <c:pt idx="1102">
                  <c:v>44699</c:v>
                </c:pt>
                <c:pt idx="1103">
                  <c:v>44700</c:v>
                </c:pt>
                <c:pt idx="1104">
                  <c:v>44701</c:v>
                </c:pt>
                <c:pt idx="1105">
                  <c:v>44704</c:v>
                </c:pt>
                <c:pt idx="1106">
                  <c:v>44705</c:v>
                </c:pt>
                <c:pt idx="1107">
                  <c:v>44706</c:v>
                </c:pt>
                <c:pt idx="1108">
                  <c:v>44707</c:v>
                </c:pt>
                <c:pt idx="1109">
                  <c:v>44708</c:v>
                </c:pt>
                <c:pt idx="1110">
                  <c:v>44712</c:v>
                </c:pt>
                <c:pt idx="1111">
                  <c:v>44713</c:v>
                </c:pt>
                <c:pt idx="1112">
                  <c:v>44714</c:v>
                </c:pt>
                <c:pt idx="1113">
                  <c:v>44715</c:v>
                </c:pt>
                <c:pt idx="1114">
                  <c:v>44718</c:v>
                </c:pt>
                <c:pt idx="1115">
                  <c:v>44719</c:v>
                </c:pt>
                <c:pt idx="1116">
                  <c:v>44720</c:v>
                </c:pt>
                <c:pt idx="1117">
                  <c:v>44721</c:v>
                </c:pt>
                <c:pt idx="1118">
                  <c:v>44722</c:v>
                </c:pt>
                <c:pt idx="1119">
                  <c:v>44725</c:v>
                </c:pt>
                <c:pt idx="1120">
                  <c:v>44726</c:v>
                </c:pt>
                <c:pt idx="1121">
                  <c:v>44727</c:v>
                </c:pt>
                <c:pt idx="1122">
                  <c:v>44728</c:v>
                </c:pt>
                <c:pt idx="1123">
                  <c:v>44729</c:v>
                </c:pt>
                <c:pt idx="1124">
                  <c:v>44733</c:v>
                </c:pt>
                <c:pt idx="1125">
                  <c:v>44734</c:v>
                </c:pt>
                <c:pt idx="1126">
                  <c:v>44735</c:v>
                </c:pt>
                <c:pt idx="1127">
                  <c:v>44736</c:v>
                </c:pt>
                <c:pt idx="1128">
                  <c:v>44739</c:v>
                </c:pt>
                <c:pt idx="1129">
                  <c:v>44740</c:v>
                </c:pt>
                <c:pt idx="1130">
                  <c:v>44741</c:v>
                </c:pt>
                <c:pt idx="1131">
                  <c:v>44742</c:v>
                </c:pt>
                <c:pt idx="1132">
                  <c:v>44743</c:v>
                </c:pt>
                <c:pt idx="1133">
                  <c:v>44747</c:v>
                </c:pt>
                <c:pt idx="1134">
                  <c:v>44748</c:v>
                </c:pt>
                <c:pt idx="1135">
                  <c:v>44749</c:v>
                </c:pt>
                <c:pt idx="1136">
                  <c:v>44750</c:v>
                </c:pt>
                <c:pt idx="1137">
                  <c:v>44753</c:v>
                </c:pt>
                <c:pt idx="1138">
                  <c:v>44754</c:v>
                </c:pt>
                <c:pt idx="1139">
                  <c:v>44755</c:v>
                </c:pt>
                <c:pt idx="1140">
                  <c:v>44756</c:v>
                </c:pt>
                <c:pt idx="1141">
                  <c:v>44757</c:v>
                </c:pt>
                <c:pt idx="1142">
                  <c:v>44760</c:v>
                </c:pt>
                <c:pt idx="1143">
                  <c:v>44761</c:v>
                </c:pt>
                <c:pt idx="1144">
                  <c:v>44762</c:v>
                </c:pt>
                <c:pt idx="1145">
                  <c:v>44763</c:v>
                </c:pt>
                <c:pt idx="1146">
                  <c:v>44764</c:v>
                </c:pt>
                <c:pt idx="1147">
                  <c:v>44767</c:v>
                </c:pt>
                <c:pt idx="1148">
                  <c:v>44768</c:v>
                </c:pt>
                <c:pt idx="1149">
                  <c:v>44769</c:v>
                </c:pt>
                <c:pt idx="1150">
                  <c:v>44770</c:v>
                </c:pt>
                <c:pt idx="1151">
                  <c:v>44771</c:v>
                </c:pt>
                <c:pt idx="1152">
                  <c:v>44774</c:v>
                </c:pt>
                <c:pt idx="1153">
                  <c:v>44775</c:v>
                </c:pt>
                <c:pt idx="1154">
                  <c:v>44776</c:v>
                </c:pt>
                <c:pt idx="1155">
                  <c:v>44777</c:v>
                </c:pt>
                <c:pt idx="1156">
                  <c:v>44778</c:v>
                </c:pt>
                <c:pt idx="1157">
                  <c:v>44781</c:v>
                </c:pt>
                <c:pt idx="1158">
                  <c:v>44782</c:v>
                </c:pt>
                <c:pt idx="1159">
                  <c:v>44783</c:v>
                </c:pt>
                <c:pt idx="1160">
                  <c:v>44784</c:v>
                </c:pt>
                <c:pt idx="1161">
                  <c:v>44785</c:v>
                </c:pt>
                <c:pt idx="1162">
                  <c:v>44788</c:v>
                </c:pt>
                <c:pt idx="1163">
                  <c:v>44789</c:v>
                </c:pt>
                <c:pt idx="1164">
                  <c:v>44790</c:v>
                </c:pt>
                <c:pt idx="1165">
                  <c:v>44791</c:v>
                </c:pt>
                <c:pt idx="1166">
                  <c:v>44792</c:v>
                </c:pt>
                <c:pt idx="1167">
                  <c:v>44795</c:v>
                </c:pt>
                <c:pt idx="1168">
                  <c:v>44796</c:v>
                </c:pt>
                <c:pt idx="1169">
                  <c:v>44797</c:v>
                </c:pt>
                <c:pt idx="1170">
                  <c:v>44798</c:v>
                </c:pt>
                <c:pt idx="1171">
                  <c:v>44799</c:v>
                </c:pt>
                <c:pt idx="1172">
                  <c:v>44802</c:v>
                </c:pt>
                <c:pt idx="1173">
                  <c:v>44803</c:v>
                </c:pt>
                <c:pt idx="1174">
                  <c:v>44804</c:v>
                </c:pt>
                <c:pt idx="1175">
                  <c:v>44805</c:v>
                </c:pt>
                <c:pt idx="1176">
                  <c:v>44806</c:v>
                </c:pt>
                <c:pt idx="1177">
                  <c:v>44810</c:v>
                </c:pt>
                <c:pt idx="1178">
                  <c:v>44811</c:v>
                </c:pt>
                <c:pt idx="1179">
                  <c:v>44812</c:v>
                </c:pt>
                <c:pt idx="1180">
                  <c:v>44813</c:v>
                </c:pt>
                <c:pt idx="1181">
                  <c:v>44816</c:v>
                </c:pt>
                <c:pt idx="1182">
                  <c:v>44817</c:v>
                </c:pt>
                <c:pt idx="1183">
                  <c:v>44818</c:v>
                </c:pt>
                <c:pt idx="1184">
                  <c:v>44819</c:v>
                </c:pt>
                <c:pt idx="1185">
                  <c:v>44820</c:v>
                </c:pt>
                <c:pt idx="1186">
                  <c:v>44823</c:v>
                </c:pt>
                <c:pt idx="1187">
                  <c:v>44824</c:v>
                </c:pt>
                <c:pt idx="1188">
                  <c:v>44825</c:v>
                </c:pt>
                <c:pt idx="1189">
                  <c:v>44826</c:v>
                </c:pt>
                <c:pt idx="1190">
                  <c:v>44827</c:v>
                </c:pt>
                <c:pt idx="1191">
                  <c:v>44830</c:v>
                </c:pt>
                <c:pt idx="1192">
                  <c:v>44831</c:v>
                </c:pt>
                <c:pt idx="1193">
                  <c:v>44832</c:v>
                </c:pt>
                <c:pt idx="1194">
                  <c:v>44833</c:v>
                </c:pt>
                <c:pt idx="1195">
                  <c:v>44834</c:v>
                </c:pt>
                <c:pt idx="1196">
                  <c:v>44837</c:v>
                </c:pt>
                <c:pt idx="1197">
                  <c:v>44838</c:v>
                </c:pt>
                <c:pt idx="1198">
                  <c:v>44839</c:v>
                </c:pt>
                <c:pt idx="1199">
                  <c:v>44840</c:v>
                </c:pt>
                <c:pt idx="1200">
                  <c:v>44841</c:v>
                </c:pt>
                <c:pt idx="1201">
                  <c:v>44844</c:v>
                </c:pt>
                <c:pt idx="1202">
                  <c:v>44845</c:v>
                </c:pt>
                <c:pt idx="1203">
                  <c:v>44846</c:v>
                </c:pt>
                <c:pt idx="1204">
                  <c:v>44847</c:v>
                </c:pt>
                <c:pt idx="1205">
                  <c:v>44848</c:v>
                </c:pt>
                <c:pt idx="1206">
                  <c:v>44851</c:v>
                </c:pt>
                <c:pt idx="1207">
                  <c:v>44852</c:v>
                </c:pt>
                <c:pt idx="1208">
                  <c:v>44853</c:v>
                </c:pt>
                <c:pt idx="1209">
                  <c:v>44854</c:v>
                </c:pt>
                <c:pt idx="1210">
                  <c:v>44855</c:v>
                </c:pt>
                <c:pt idx="1211">
                  <c:v>44858</c:v>
                </c:pt>
                <c:pt idx="1212">
                  <c:v>44859</c:v>
                </c:pt>
                <c:pt idx="1213">
                  <c:v>44860</c:v>
                </c:pt>
                <c:pt idx="1214">
                  <c:v>44861</c:v>
                </c:pt>
                <c:pt idx="1215">
                  <c:v>44862</c:v>
                </c:pt>
                <c:pt idx="1216">
                  <c:v>44865</c:v>
                </c:pt>
                <c:pt idx="1217">
                  <c:v>44866</c:v>
                </c:pt>
                <c:pt idx="1218">
                  <c:v>44867</c:v>
                </c:pt>
                <c:pt idx="1219">
                  <c:v>44868</c:v>
                </c:pt>
                <c:pt idx="1220">
                  <c:v>44869</c:v>
                </c:pt>
                <c:pt idx="1221">
                  <c:v>44872</c:v>
                </c:pt>
                <c:pt idx="1222">
                  <c:v>44873</c:v>
                </c:pt>
                <c:pt idx="1223">
                  <c:v>44874</c:v>
                </c:pt>
                <c:pt idx="1224">
                  <c:v>44875</c:v>
                </c:pt>
                <c:pt idx="1225">
                  <c:v>44876</c:v>
                </c:pt>
                <c:pt idx="1226">
                  <c:v>44879</c:v>
                </c:pt>
                <c:pt idx="1227">
                  <c:v>44880</c:v>
                </c:pt>
                <c:pt idx="1228">
                  <c:v>44881</c:v>
                </c:pt>
                <c:pt idx="1229">
                  <c:v>44882</c:v>
                </c:pt>
                <c:pt idx="1230">
                  <c:v>44883</c:v>
                </c:pt>
                <c:pt idx="1231">
                  <c:v>44886</c:v>
                </c:pt>
                <c:pt idx="1232">
                  <c:v>44887</c:v>
                </c:pt>
                <c:pt idx="1233">
                  <c:v>44888</c:v>
                </c:pt>
                <c:pt idx="1234">
                  <c:v>44890</c:v>
                </c:pt>
                <c:pt idx="1235">
                  <c:v>44893</c:v>
                </c:pt>
                <c:pt idx="1236">
                  <c:v>44894</c:v>
                </c:pt>
                <c:pt idx="1237">
                  <c:v>44895</c:v>
                </c:pt>
                <c:pt idx="1238">
                  <c:v>44896</c:v>
                </c:pt>
                <c:pt idx="1239">
                  <c:v>44897</c:v>
                </c:pt>
                <c:pt idx="1240">
                  <c:v>44900</c:v>
                </c:pt>
                <c:pt idx="1241">
                  <c:v>44901</c:v>
                </c:pt>
                <c:pt idx="1242">
                  <c:v>44902</c:v>
                </c:pt>
                <c:pt idx="1243">
                  <c:v>44903</c:v>
                </c:pt>
                <c:pt idx="1244">
                  <c:v>44904</c:v>
                </c:pt>
                <c:pt idx="1245">
                  <c:v>44907</c:v>
                </c:pt>
                <c:pt idx="1246">
                  <c:v>44908</c:v>
                </c:pt>
                <c:pt idx="1247">
                  <c:v>44909</c:v>
                </c:pt>
                <c:pt idx="1248">
                  <c:v>44910</c:v>
                </c:pt>
                <c:pt idx="1249">
                  <c:v>44911</c:v>
                </c:pt>
                <c:pt idx="1250">
                  <c:v>44914</c:v>
                </c:pt>
                <c:pt idx="1251">
                  <c:v>44915</c:v>
                </c:pt>
                <c:pt idx="1252">
                  <c:v>44916</c:v>
                </c:pt>
                <c:pt idx="1253">
                  <c:v>44917</c:v>
                </c:pt>
                <c:pt idx="1254">
                  <c:v>44918</c:v>
                </c:pt>
                <c:pt idx="1255">
                  <c:v>44922</c:v>
                </c:pt>
                <c:pt idx="1256">
                  <c:v>44923</c:v>
                </c:pt>
                <c:pt idx="1257">
                  <c:v>44924</c:v>
                </c:pt>
                <c:pt idx="1258">
                  <c:v>44925</c:v>
                </c:pt>
                <c:pt idx="1259">
                  <c:v>44929</c:v>
                </c:pt>
                <c:pt idx="1260">
                  <c:v>44930</c:v>
                </c:pt>
                <c:pt idx="1261">
                  <c:v>44931</c:v>
                </c:pt>
                <c:pt idx="1262">
                  <c:v>44932</c:v>
                </c:pt>
                <c:pt idx="1263">
                  <c:v>44935</c:v>
                </c:pt>
                <c:pt idx="1264">
                  <c:v>44936</c:v>
                </c:pt>
                <c:pt idx="1265">
                  <c:v>44937</c:v>
                </c:pt>
                <c:pt idx="1266">
                  <c:v>44938</c:v>
                </c:pt>
                <c:pt idx="1267">
                  <c:v>44939</c:v>
                </c:pt>
                <c:pt idx="1268">
                  <c:v>44943</c:v>
                </c:pt>
                <c:pt idx="1269">
                  <c:v>44944</c:v>
                </c:pt>
                <c:pt idx="1270">
                  <c:v>44945</c:v>
                </c:pt>
                <c:pt idx="1271">
                  <c:v>44946</c:v>
                </c:pt>
                <c:pt idx="1272">
                  <c:v>44949</c:v>
                </c:pt>
                <c:pt idx="1273">
                  <c:v>44950</c:v>
                </c:pt>
                <c:pt idx="1274">
                  <c:v>44951</c:v>
                </c:pt>
                <c:pt idx="1275">
                  <c:v>44952</c:v>
                </c:pt>
                <c:pt idx="1276">
                  <c:v>44953</c:v>
                </c:pt>
                <c:pt idx="1277">
                  <c:v>44956</c:v>
                </c:pt>
                <c:pt idx="1278">
                  <c:v>44957</c:v>
                </c:pt>
                <c:pt idx="1279">
                  <c:v>44958</c:v>
                </c:pt>
                <c:pt idx="1280">
                  <c:v>44959</c:v>
                </c:pt>
                <c:pt idx="1281">
                  <c:v>44960</c:v>
                </c:pt>
                <c:pt idx="1282">
                  <c:v>44963</c:v>
                </c:pt>
                <c:pt idx="1283">
                  <c:v>44964</c:v>
                </c:pt>
                <c:pt idx="1284">
                  <c:v>44965</c:v>
                </c:pt>
                <c:pt idx="1285">
                  <c:v>44966</c:v>
                </c:pt>
                <c:pt idx="1286">
                  <c:v>44967</c:v>
                </c:pt>
                <c:pt idx="1287">
                  <c:v>44970</c:v>
                </c:pt>
                <c:pt idx="1288">
                  <c:v>44971</c:v>
                </c:pt>
                <c:pt idx="1289">
                  <c:v>44972</c:v>
                </c:pt>
                <c:pt idx="1290">
                  <c:v>44973</c:v>
                </c:pt>
                <c:pt idx="1291">
                  <c:v>44974</c:v>
                </c:pt>
                <c:pt idx="1292">
                  <c:v>44978</c:v>
                </c:pt>
                <c:pt idx="1293">
                  <c:v>44979</c:v>
                </c:pt>
                <c:pt idx="1294">
                  <c:v>44980</c:v>
                </c:pt>
                <c:pt idx="1295">
                  <c:v>44981</c:v>
                </c:pt>
                <c:pt idx="1296">
                  <c:v>44984</c:v>
                </c:pt>
                <c:pt idx="1297">
                  <c:v>44985</c:v>
                </c:pt>
                <c:pt idx="1298">
                  <c:v>44986</c:v>
                </c:pt>
                <c:pt idx="1299">
                  <c:v>44987</c:v>
                </c:pt>
                <c:pt idx="1300">
                  <c:v>44988</c:v>
                </c:pt>
                <c:pt idx="1301">
                  <c:v>44991</c:v>
                </c:pt>
                <c:pt idx="1302">
                  <c:v>44992</c:v>
                </c:pt>
                <c:pt idx="1303">
                  <c:v>44993</c:v>
                </c:pt>
                <c:pt idx="1304">
                  <c:v>44994</c:v>
                </c:pt>
                <c:pt idx="1305">
                  <c:v>44995</c:v>
                </c:pt>
                <c:pt idx="1306">
                  <c:v>44998</c:v>
                </c:pt>
                <c:pt idx="1307">
                  <c:v>44999</c:v>
                </c:pt>
                <c:pt idx="1308">
                  <c:v>45000</c:v>
                </c:pt>
                <c:pt idx="1309">
                  <c:v>45001</c:v>
                </c:pt>
                <c:pt idx="1310">
                  <c:v>45002</c:v>
                </c:pt>
                <c:pt idx="1311">
                  <c:v>45005</c:v>
                </c:pt>
                <c:pt idx="1312">
                  <c:v>45006</c:v>
                </c:pt>
                <c:pt idx="1313">
                  <c:v>45007</c:v>
                </c:pt>
                <c:pt idx="1314">
                  <c:v>45008</c:v>
                </c:pt>
                <c:pt idx="1315">
                  <c:v>45009</c:v>
                </c:pt>
                <c:pt idx="1316">
                  <c:v>45012</c:v>
                </c:pt>
                <c:pt idx="1317">
                  <c:v>45013</c:v>
                </c:pt>
                <c:pt idx="1318">
                  <c:v>45014</c:v>
                </c:pt>
                <c:pt idx="1319">
                  <c:v>45015</c:v>
                </c:pt>
                <c:pt idx="1320">
                  <c:v>45016</c:v>
                </c:pt>
                <c:pt idx="1321">
                  <c:v>45019</c:v>
                </c:pt>
                <c:pt idx="1322">
                  <c:v>45020</c:v>
                </c:pt>
                <c:pt idx="1323">
                  <c:v>45021</c:v>
                </c:pt>
                <c:pt idx="1324">
                  <c:v>45022</c:v>
                </c:pt>
                <c:pt idx="1325">
                  <c:v>45026</c:v>
                </c:pt>
                <c:pt idx="1326">
                  <c:v>45027</c:v>
                </c:pt>
                <c:pt idx="1327">
                  <c:v>45028</c:v>
                </c:pt>
                <c:pt idx="1328">
                  <c:v>45029</c:v>
                </c:pt>
                <c:pt idx="1329">
                  <c:v>45030</c:v>
                </c:pt>
                <c:pt idx="1330">
                  <c:v>45033</c:v>
                </c:pt>
                <c:pt idx="1331">
                  <c:v>45034</c:v>
                </c:pt>
                <c:pt idx="1332">
                  <c:v>45035</c:v>
                </c:pt>
                <c:pt idx="1333">
                  <c:v>45036</c:v>
                </c:pt>
                <c:pt idx="1334">
                  <c:v>45037</c:v>
                </c:pt>
                <c:pt idx="1335">
                  <c:v>45040</c:v>
                </c:pt>
                <c:pt idx="1336">
                  <c:v>45041</c:v>
                </c:pt>
                <c:pt idx="1337">
                  <c:v>45042</c:v>
                </c:pt>
                <c:pt idx="1338">
                  <c:v>45043</c:v>
                </c:pt>
                <c:pt idx="1339">
                  <c:v>45044</c:v>
                </c:pt>
                <c:pt idx="1340">
                  <c:v>45047</c:v>
                </c:pt>
                <c:pt idx="1341">
                  <c:v>45048</c:v>
                </c:pt>
                <c:pt idx="1342">
                  <c:v>45049</c:v>
                </c:pt>
                <c:pt idx="1343">
                  <c:v>45050</c:v>
                </c:pt>
                <c:pt idx="1344">
                  <c:v>45051</c:v>
                </c:pt>
                <c:pt idx="1345">
                  <c:v>45054</c:v>
                </c:pt>
                <c:pt idx="1346">
                  <c:v>45055</c:v>
                </c:pt>
                <c:pt idx="1347">
                  <c:v>45056</c:v>
                </c:pt>
                <c:pt idx="1348">
                  <c:v>45057</c:v>
                </c:pt>
                <c:pt idx="1349">
                  <c:v>45058</c:v>
                </c:pt>
                <c:pt idx="1350">
                  <c:v>45061</c:v>
                </c:pt>
                <c:pt idx="1351">
                  <c:v>45062</c:v>
                </c:pt>
                <c:pt idx="1352">
                  <c:v>45063</c:v>
                </c:pt>
                <c:pt idx="1353">
                  <c:v>45064</c:v>
                </c:pt>
                <c:pt idx="1354">
                  <c:v>45065</c:v>
                </c:pt>
                <c:pt idx="1355">
                  <c:v>45068</c:v>
                </c:pt>
                <c:pt idx="1356">
                  <c:v>45069</c:v>
                </c:pt>
                <c:pt idx="1357">
                  <c:v>45070</c:v>
                </c:pt>
                <c:pt idx="1358">
                  <c:v>45071</c:v>
                </c:pt>
                <c:pt idx="1359">
                  <c:v>45072</c:v>
                </c:pt>
                <c:pt idx="1360">
                  <c:v>45076</c:v>
                </c:pt>
                <c:pt idx="1361">
                  <c:v>45077</c:v>
                </c:pt>
                <c:pt idx="1362">
                  <c:v>45078</c:v>
                </c:pt>
                <c:pt idx="1363">
                  <c:v>45079</c:v>
                </c:pt>
                <c:pt idx="1364">
                  <c:v>45082</c:v>
                </c:pt>
                <c:pt idx="1365">
                  <c:v>45083</c:v>
                </c:pt>
                <c:pt idx="1366">
                  <c:v>45084</c:v>
                </c:pt>
                <c:pt idx="1367">
                  <c:v>45085</c:v>
                </c:pt>
                <c:pt idx="1368">
                  <c:v>45086</c:v>
                </c:pt>
                <c:pt idx="1369">
                  <c:v>45089</c:v>
                </c:pt>
                <c:pt idx="1370">
                  <c:v>45090</c:v>
                </c:pt>
                <c:pt idx="1371">
                  <c:v>45091</c:v>
                </c:pt>
                <c:pt idx="1372">
                  <c:v>45092</c:v>
                </c:pt>
                <c:pt idx="1373">
                  <c:v>45093</c:v>
                </c:pt>
                <c:pt idx="1374">
                  <c:v>45097</c:v>
                </c:pt>
                <c:pt idx="1375">
                  <c:v>45098</c:v>
                </c:pt>
                <c:pt idx="1376">
                  <c:v>45099</c:v>
                </c:pt>
                <c:pt idx="1377">
                  <c:v>45100</c:v>
                </c:pt>
                <c:pt idx="1378">
                  <c:v>45103</c:v>
                </c:pt>
                <c:pt idx="1379">
                  <c:v>45104</c:v>
                </c:pt>
                <c:pt idx="1380">
                  <c:v>45105</c:v>
                </c:pt>
                <c:pt idx="1381">
                  <c:v>45106</c:v>
                </c:pt>
                <c:pt idx="1382">
                  <c:v>45107</c:v>
                </c:pt>
                <c:pt idx="1383">
                  <c:v>45110</c:v>
                </c:pt>
                <c:pt idx="1384">
                  <c:v>45112</c:v>
                </c:pt>
                <c:pt idx="1385">
                  <c:v>45113</c:v>
                </c:pt>
                <c:pt idx="1386">
                  <c:v>45114</c:v>
                </c:pt>
                <c:pt idx="1387">
                  <c:v>45117</c:v>
                </c:pt>
                <c:pt idx="1388">
                  <c:v>45118</c:v>
                </c:pt>
                <c:pt idx="1389">
                  <c:v>45119</c:v>
                </c:pt>
                <c:pt idx="1390">
                  <c:v>45120</c:v>
                </c:pt>
                <c:pt idx="1391">
                  <c:v>45121</c:v>
                </c:pt>
                <c:pt idx="1392">
                  <c:v>45124</c:v>
                </c:pt>
                <c:pt idx="1393">
                  <c:v>45125</c:v>
                </c:pt>
                <c:pt idx="1394">
                  <c:v>45126</c:v>
                </c:pt>
                <c:pt idx="1395">
                  <c:v>45127</c:v>
                </c:pt>
                <c:pt idx="1396">
                  <c:v>45128</c:v>
                </c:pt>
                <c:pt idx="1397">
                  <c:v>45131</c:v>
                </c:pt>
                <c:pt idx="1398">
                  <c:v>45132</c:v>
                </c:pt>
                <c:pt idx="1399">
                  <c:v>45133</c:v>
                </c:pt>
                <c:pt idx="1400">
                  <c:v>45134</c:v>
                </c:pt>
                <c:pt idx="1401">
                  <c:v>45135</c:v>
                </c:pt>
                <c:pt idx="1402">
                  <c:v>45138</c:v>
                </c:pt>
                <c:pt idx="1403">
                  <c:v>45139</c:v>
                </c:pt>
                <c:pt idx="1404">
                  <c:v>45140</c:v>
                </c:pt>
                <c:pt idx="1405">
                  <c:v>45141</c:v>
                </c:pt>
                <c:pt idx="1406">
                  <c:v>45142</c:v>
                </c:pt>
                <c:pt idx="1407">
                  <c:v>45145</c:v>
                </c:pt>
                <c:pt idx="1408">
                  <c:v>45146</c:v>
                </c:pt>
                <c:pt idx="1409">
                  <c:v>45147</c:v>
                </c:pt>
                <c:pt idx="1410">
                  <c:v>45148</c:v>
                </c:pt>
                <c:pt idx="1411">
                  <c:v>45149</c:v>
                </c:pt>
                <c:pt idx="1412">
                  <c:v>45152</c:v>
                </c:pt>
                <c:pt idx="1413">
                  <c:v>45153</c:v>
                </c:pt>
                <c:pt idx="1414">
                  <c:v>45154</c:v>
                </c:pt>
                <c:pt idx="1415">
                  <c:v>45155</c:v>
                </c:pt>
                <c:pt idx="1416">
                  <c:v>45156</c:v>
                </c:pt>
                <c:pt idx="1417">
                  <c:v>45159</c:v>
                </c:pt>
                <c:pt idx="1418">
                  <c:v>45160</c:v>
                </c:pt>
                <c:pt idx="1419">
                  <c:v>45161</c:v>
                </c:pt>
                <c:pt idx="1420">
                  <c:v>45162</c:v>
                </c:pt>
                <c:pt idx="1421">
                  <c:v>45163</c:v>
                </c:pt>
                <c:pt idx="1422">
                  <c:v>45166</c:v>
                </c:pt>
                <c:pt idx="1423">
                  <c:v>45167</c:v>
                </c:pt>
                <c:pt idx="1424">
                  <c:v>45168</c:v>
                </c:pt>
                <c:pt idx="1425">
                  <c:v>45169</c:v>
                </c:pt>
                <c:pt idx="1426">
                  <c:v>45170</c:v>
                </c:pt>
                <c:pt idx="1427">
                  <c:v>45174</c:v>
                </c:pt>
                <c:pt idx="1428">
                  <c:v>45175</c:v>
                </c:pt>
                <c:pt idx="1429">
                  <c:v>45176</c:v>
                </c:pt>
                <c:pt idx="1430">
                  <c:v>45177</c:v>
                </c:pt>
                <c:pt idx="1431">
                  <c:v>45180</c:v>
                </c:pt>
                <c:pt idx="1432">
                  <c:v>45181</c:v>
                </c:pt>
                <c:pt idx="1433">
                  <c:v>45182</c:v>
                </c:pt>
                <c:pt idx="1434">
                  <c:v>45183</c:v>
                </c:pt>
                <c:pt idx="1435">
                  <c:v>45184</c:v>
                </c:pt>
                <c:pt idx="1436">
                  <c:v>45187</c:v>
                </c:pt>
                <c:pt idx="1437">
                  <c:v>45188</c:v>
                </c:pt>
                <c:pt idx="1438">
                  <c:v>45189</c:v>
                </c:pt>
                <c:pt idx="1439">
                  <c:v>45190</c:v>
                </c:pt>
                <c:pt idx="1440">
                  <c:v>45191</c:v>
                </c:pt>
                <c:pt idx="1441">
                  <c:v>45194</c:v>
                </c:pt>
                <c:pt idx="1442">
                  <c:v>45195</c:v>
                </c:pt>
                <c:pt idx="1443">
                  <c:v>45196</c:v>
                </c:pt>
                <c:pt idx="1444">
                  <c:v>45197</c:v>
                </c:pt>
                <c:pt idx="1445">
                  <c:v>45198</c:v>
                </c:pt>
                <c:pt idx="1446">
                  <c:v>45201</c:v>
                </c:pt>
                <c:pt idx="1447">
                  <c:v>45202</c:v>
                </c:pt>
                <c:pt idx="1448">
                  <c:v>45203</c:v>
                </c:pt>
                <c:pt idx="1449">
                  <c:v>45204</c:v>
                </c:pt>
                <c:pt idx="1450">
                  <c:v>45205</c:v>
                </c:pt>
                <c:pt idx="1451">
                  <c:v>45208</c:v>
                </c:pt>
                <c:pt idx="1452">
                  <c:v>45209</c:v>
                </c:pt>
                <c:pt idx="1453">
                  <c:v>45210</c:v>
                </c:pt>
                <c:pt idx="1454">
                  <c:v>45211</c:v>
                </c:pt>
                <c:pt idx="1455">
                  <c:v>45212</c:v>
                </c:pt>
                <c:pt idx="1456">
                  <c:v>45215</c:v>
                </c:pt>
                <c:pt idx="1457">
                  <c:v>45216</c:v>
                </c:pt>
                <c:pt idx="1458">
                  <c:v>45217</c:v>
                </c:pt>
                <c:pt idx="1459">
                  <c:v>45218</c:v>
                </c:pt>
                <c:pt idx="1460">
                  <c:v>45219</c:v>
                </c:pt>
                <c:pt idx="1461">
                  <c:v>45222</c:v>
                </c:pt>
                <c:pt idx="1462">
                  <c:v>45223</c:v>
                </c:pt>
                <c:pt idx="1463">
                  <c:v>45224</c:v>
                </c:pt>
                <c:pt idx="1464">
                  <c:v>45225</c:v>
                </c:pt>
                <c:pt idx="1465">
                  <c:v>45226</c:v>
                </c:pt>
                <c:pt idx="1466">
                  <c:v>45229</c:v>
                </c:pt>
                <c:pt idx="1467">
                  <c:v>45230</c:v>
                </c:pt>
                <c:pt idx="1468">
                  <c:v>45231</c:v>
                </c:pt>
                <c:pt idx="1469">
                  <c:v>45232</c:v>
                </c:pt>
                <c:pt idx="1470">
                  <c:v>45233</c:v>
                </c:pt>
                <c:pt idx="1471">
                  <c:v>45236</c:v>
                </c:pt>
                <c:pt idx="1472">
                  <c:v>45237</c:v>
                </c:pt>
                <c:pt idx="1473">
                  <c:v>45238</c:v>
                </c:pt>
                <c:pt idx="1474">
                  <c:v>45239</c:v>
                </c:pt>
                <c:pt idx="1475">
                  <c:v>45240</c:v>
                </c:pt>
                <c:pt idx="1476">
                  <c:v>45243</c:v>
                </c:pt>
                <c:pt idx="1477">
                  <c:v>45244</c:v>
                </c:pt>
                <c:pt idx="1478">
                  <c:v>45245</c:v>
                </c:pt>
                <c:pt idx="1479">
                  <c:v>45246</c:v>
                </c:pt>
                <c:pt idx="1480">
                  <c:v>45247</c:v>
                </c:pt>
                <c:pt idx="1481">
                  <c:v>45250</c:v>
                </c:pt>
                <c:pt idx="1482">
                  <c:v>45251</c:v>
                </c:pt>
                <c:pt idx="1483">
                  <c:v>45252</c:v>
                </c:pt>
                <c:pt idx="1484">
                  <c:v>45254</c:v>
                </c:pt>
                <c:pt idx="1485">
                  <c:v>45257</c:v>
                </c:pt>
                <c:pt idx="1486">
                  <c:v>45258</c:v>
                </c:pt>
                <c:pt idx="1487">
                  <c:v>45259</c:v>
                </c:pt>
                <c:pt idx="1488">
                  <c:v>45260</c:v>
                </c:pt>
                <c:pt idx="1489">
                  <c:v>45261</c:v>
                </c:pt>
                <c:pt idx="1490">
                  <c:v>45264</c:v>
                </c:pt>
                <c:pt idx="1491">
                  <c:v>45265</c:v>
                </c:pt>
                <c:pt idx="1492">
                  <c:v>45266</c:v>
                </c:pt>
                <c:pt idx="1493">
                  <c:v>45267</c:v>
                </c:pt>
                <c:pt idx="1494">
                  <c:v>45268</c:v>
                </c:pt>
                <c:pt idx="1495">
                  <c:v>45271</c:v>
                </c:pt>
                <c:pt idx="1496">
                  <c:v>45272</c:v>
                </c:pt>
                <c:pt idx="1497">
                  <c:v>45273</c:v>
                </c:pt>
                <c:pt idx="1498">
                  <c:v>45274</c:v>
                </c:pt>
                <c:pt idx="1499">
                  <c:v>45275</c:v>
                </c:pt>
                <c:pt idx="1500">
                  <c:v>45278</c:v>
                </c:pt>
                <c:pt idx="1501">
                  <c:v>45279</c:v>
                </c:pt>
                <c:pt idx="1502">
                  <c:v>45280</c:v>
                </c:pt>
                <c:pt idx="1503">
                  <c:v>45281</c:v>
                </c:pt>
                <c:pt idx="1504">
                  <c:v>45282</c:v>
                </c:pt>
                <c:pt idx="1505">
                  <c:v>45286</c:v>
                </c:pt>
                <c:pt idx="1506">
                  <c:v>45287</c:v>
                </c:pt>
                <c:pt idx="1507">
                  <c:v>45288</c:v>
                </c:pt>
                <c:pt idx="1508">
                  <c:v>45289</c:v>
                </c:pt>
                <c:pt idx="1509">
                  <c:v>45293</c:v>
                </c:pt>
                <c:pt idx="1510">
                  <c:v>45294</c:v>
                </c:pt>
                <c:pt idx="1511">
                  <c:v>45295</c:v>
                </c:pt>
                <c:pt idx="1512">
                  <c:v>45296</c:v>
                </c:pt>
                <c:pt idx="1513">
                  <c:v>45299</c:v>
                </c:pt>
                <c:pt idx="1514">
                  <c:v>45300</c:v>
                </c:pt>
                <c:pt idx="1515">
                  <c:v>45301</c:v>
                </c:pt>
                <c:pt idx="1516">
                  <c:v>45302</c:v>
                </c:pt>
                <c:pt idx="1517">
                  <c:v>45303</c:v>
                </c:pt>
                <c:pt idx="1518">
                  <c:v>45307</c:v>
                </c:pt>
                <c:pt idx="1519">
                  <c:v>45308</c:v>
                </c:pt>
                <c:pt idx="1520">
                  <c:v>45309</c:v>
                </c:pt>
                <c:pt idx="1521">
                  <c:v>45310</c:v>
                </c:pt>
                <c:pt idx="1522">
                  <c:v>45313</c:v>
                </c:pt>
                <c:pt idx="1523">
                  <c:v>45314</c:v>
                </c:pt>
                <c:pt idx="1524">
                  <c:v>45315</c:v>
                </c:pt>
                <c:pt idx="1525">
                  <c:v>45316</c:v>
                </c:pt>
                <c:pt idx="1526">
                  <c:v>45317</c:v>
                </c:pt>
                <c:pt idx="1527">
                  <c:v>45320</c:v>
                </c:pt>
                <c:pt idx="1528">
                  <c:v>45321</c:v>
                </c:pt>
                <c:pt idx="1529">
                  <c:v>45322</c:v>
                </c:pt>
                <c:pt idx="1530">
                  <c:v>45323</c:v>
                </c:pt>
                <c:pt idx="1531">
                  <c:v>45324</c:v>
                </c:pt>
                <c:pt idx="1532">
                  <c:v>45327</c:v>
                </c:pt>
                <c:pt idx="1533">
                  <c:v>45328</c:v>
                </c:pt>
                <c:pt idx="1534">
                  <c:v>45329</c:v>
                </c:pt>
                <c:pt idx="1535">
                  <c:v>45330</c:v>
                </c:pt>
                <c:pt idx="1536">
                  <c:v>45331</c:v>
                </c:pt>
                <c:pt idx="1537">
                  <c:v>45334</c:v>
                </c:pt>
                <c:pt idx="1538">
                  <c:v>45335</c:v>
                </c:pt>
                <c:pt idx="1539">
                  <c:v>45336</c:v>
                </c:pt>
                <c:pt idx="1540">
                  <c:v>45337</c:v>
                </c:pt>
                <c:pt idx="1541">
                  <c:v>45338</c:v>
                </c:pt>
                <c:pt idx="1542">
                  <c:v>45342</c:v>
                </c:pt>
                <c:pt idx="1543">
                  <c:v>45343</c:v>
                </c:pt>
                <c:pt idx="1544">
                  <c:v>45344</c:v>
                </c:pt>
                <c:pt idx="1545">
                  <c:v>45345</c:v>
                </c:pt>
                <c:pt idx="1546">
                  <c:v>45348</c:v>
                </c:pt>
                <c:pt idx="1547">
                  <c:v>45349</c:v>
                </c:pt>
                <c:pt idx="1548">
                  <c:v>45350</c:v>
                </c:pt>
                <c:pt idx="1549">
                  <c:v>45351</c:v>
                </c:pt>
                <c:pt idx="1550">
                  <c:v>45352</c:v>
                </c:pt>
                <c:pt idx="1551">
                  <c:v>45355</c:v>
                </c:pt>
                <c:pt idx="1552">
                  <c:v>45356</c:v>
                </c:pt>
                <c:pt idx="1553">
                  <c:v>45357</c:v>
                </c:pt>
                <c:pt idx="1554">
                  <c:v>45358</c:v>
                </c:pt>
                <c:pt idx="1555">
                  <c:v>45359</c:v>
                </c:pt>
                <c:pt idx="1556">
                  <c:v>45362</c:v>
                </c:pt>
                <c:pt idx="1557">
                  <c:v>45363</c:v>
                </c:pt>
                <c:pt idx="1558">
                  <c:v>45364</c:v>
                </c:pt>
                <c:pt idx="1559">
                  <c:v>45365</c:v>
                </c:pt>
                <c:pt idx="1560">
                  <c:v>45366</c:v>
                </c:pt>
                <c:pt idx="1561">
                  <c:v>45369</c:v>
                </c:pt>
                <c:pt idx="1562">
                  <c:v>45370</c:v>
                </c:pt>
                <c:pt idx="1563">
                  <c:v>45371</c:v>
                </c:pt>
                <c:pt idx="1564">
                  <c:v>45372</c:v>
                </c:pt>
                <c:pt idx="1565">
                  <c:v>45373</c:v>
                </c:pt>
                <c:pt idx="1566">
                  <c:v>45376</c:v>
                </c:pt>
                <c:pt idx="1567">
                  <c:v>45377</c:v>
                </c:pt>
                <c:pt idx="1568">
                  <c:v>45378</c:v>
                </c:pt>
                <c:pt idx="1569">
                  <c:v>45379</c:v>
                </c:pt>
                <c:pt idx="1570">
                  <c:v>45383</c:v>
                </c:pt>
                <c:pt idx="1571">
                  <c:v>45384</c:v>
                </c:pt>
                <c:pt idx="1572">
                  <c:v>45385</c:v>
                </c:pt>
                <c:pt idx="1573">
                  <c:v>45386</c:v>
                </c:pt>
                <c:pt idx="1574">
                  <c:v>45387</c:v>
                </c:pt>
                <c:pt idx="1575">
                  <c:v>45390</c:v>
                </c:pt>
                <c:pt idx="1576">
                  <c:v>45391</c:v>
                </c:pt>
                <c:pt idx="1577">
                  <c:v>45392</c:v>
                </c:pt>
                <c:pt idx="1578">
                  <c:v>45393</c:v>
                </c:pt>
                <c:pt idx="1579">
                  <c:v>45394</c:v>
                </c:pt>
                <c:pt idx="1580">
                  <c:v>45397</c:v>
                </c:pt>
                <c:pt idx="1581">
                  <c:v>45398</c:v>
                </c:pt>
                <c:pt idx="1582">
                  <c:v>45399</c:v>
                </c:pt>
                <c:pt idx="1583">
                  <c:v>45400</c:v>
                </c:pt>
                <c:pt idx="1584">
                  <c:v>45401</c:v>
                </c:pt>
                <c:pt idx="1585">
                  <c:v>45404</c:v>
                </c:pt>
                <c:pt idx="1586">
                  <c:v>45405</c:v>
                </c:pt>
                <c:pt idx="1587">
                  <c:v>45406</c:v>
                </c:pt>
                <c:pt idx="1588">
                  <c:v>45407</c:v>
                </c:pt>
                <c:pt idx="1589">
                  <c:v>45408</c:v>
                </c:pt>
                <c:pt idx="1590">
                  <c:v>45411</c:v>
                </c:pt>
                <c:pt idx="1591">
                  <c:v>45412</c:v>
                </c:pt>
                <c:pt idx="1592">
                  <c:v>45413</c:v>
                </c:pt>
                <c:pt idx="1593">
                  <c:v>45414</c:v>
                </c:pt>
                <c:pt idx="1594">
                  <c:v>45415</c:v>
                </c:pt>
                <c:pt idx="1595">
                  <c:v>45418</c:v>
                </c:pt>
                <c:pt idx="1596">
                  <c:v>45419</c:v>
                </c:pt>
                <c:pt idx="1597">
                  <c:v>45420</c:v>
                </c:pt>
                <c:pt idx="1598">
                  <c:v>45421</c:v>
                </c:pt>
                <c:pt idx="1599">
                  <c:v>45422</c:v>
                </c:pt>
                <c:pt idx="1600">
                  <c:v>45425</c:v>
                </c:pt>
                <c:pt idx="1601">
                  <c:v>45426</c:v>
                </c:pt>
                <c:pt idx="1602">
                  <c:v>45427</c:v>
                </c:pt>
                <c:pt idx="1603">
                  <c:v>45428</c:v>
                </c:pt>
                <c:pt idx="1604">
                  <c:v>45429</c:v>
                </c:pt>
                <c:pt idx="1605">
                  <c:v>45432</c:v>
                </c:pt>
                <c:pt idx="1606">
                  <c:v>45433</c:v>
                </c:pt>
                <c:pt idx="1607">
                  <c:v>45434</c:v>
                </c:pt>
                <c:pt idx="1608">
                  <c:v>45435</c:v>
                </c:pt>
                <c:pt idx="1609">
                  <c:v>45436</c:v>
                </c:pt>
                <c:pt idx="1610">
                  <c:v>45440</c:v>
                </c:pt>
                <c:pt idx="1611">
                  <c:v>45441</c:v>
                </c:pt>
                <c:pt idx="1612">
                  <c:v>45442</c:v>
                </c:pt>
                <c:pt idx="1613">
                  <c:v>45443</c:v>
                </c:pt>
                <c:pt idx="1614">
                  <c:v>45446</c:v>
                </c:pt>
                <c:pt idx="1615">
                  <c:v>45447</c:v>
                </c:pt>
                <c:pt idx="1616">
                  <c:v>45448</c:v>
                </c:pt>
                <c:pt idx="1617">
                  <c:v>45449</c:v>
                </c:pt>
                <c:pt idx="1618">
                  <c:v>45450</c:v>
                </c:pt>
                <c:pt idx="1619">
                  <c:v>45453</c:v>
                </c:pt>
                <c:pt idx="1620">
                  <c:v>45454</c:v>
                </c:pt>
                <c:pt idx="1621">
                  <c:v>45455</c:v>
                </c:pt>
                <c:pt idx="1622">
                  <c:v>45456</c:v>
                </c:pt>
                <c:pt idx="1623">
                  <c:v>45457</c:v>
                </c:pt>
                <c:pt idx="1624">
                  <c:v>45460</c:v>
                </c:pt>
                <c:pt idx="1625">
                  <c:v>45461</c:v>
                </c:pt>
                <c:pt idx="1626">
                  <c:v>45463</c:v>
                </c:pt>
                <c:pt idx="1627">
                  <c:v>45464</c:v>
                </c:pt>
                <c:pt idx="1628">
                  <c:v>45467</c:v>
                </c:pt>
                <c:pt idx="1629">
                  <c:v>45468</c:v>
                </c:pt>
                <c:pt idx="1630">
                  <c:v>45469</c:v>
                </c:pt>
                <c:pt idx="1631">
                  <c:v>45470</c:v>
                </c:pt>
                <c:pt idx="1632">
                  <c:v>45471</c:v>
                </c:pt>
                <c:pt idx="1633">
                  <c:v>45474</c:v>
                </c:pt>
                <c:pt idx="1634">
                  <c:v>45475</c:v>
                </c:pt>
                <c:pt idx="1635">
                  <c:v>45476</c:v>
                </c:pt>
                <c:pt idx="1636">
                  <c:v>45478</c:v>
                </c:pt>
                <c:pt idx="1637">
                  <c:v>45481</c:v>
                </c:pt>
                <c:pt idx="1638">
                  <c:v>45482</c:v>
                </c:pt>
                <c:pt idx="1639">
                  <c:v>45483</c:v>
                </c:pt>
                <c:pt idx="1640">
                  <c:v>45484</c:v>
                </c:pt>
                <c:pt idx="1641">
                  <c:v>45485</c:v>
                </c:pt>
                <c:pt idx="1642">
                  <c:v>45488</c:v>
                </c:pt>
                <c:pt idx="1643">
                  <c:v>45489</c:v>
                </c:pt>
                <c:pt idx="1644">
                  <c:v>45490</c:v>
                </c:pt>
                <c:pt idx="1645">
                  <c:v>45491</c:v>
                </c:pt>
                <c:pt idx="1646">
                  <c:v>45492</c:v>
                </c:pt>
                <c:pt idx="1647">
                  <c:v>45495</c:v>
                </c:pt>
                <c:pt idx="1648">
                  <c:v>45496</c:v>
                </c:pt>
                <c:pt idx="1649">
                  <c:v>45497</c:v>
                </c:pt>
                <c:pt idx="1650">
                  <c:v>45498</c:v>
                </c:pt>
                <c:pt idx="1651">
                  <c:v>45499</c:v>
                </c:pt>
                <c:pt idx="1652">
                  <c:v>45502</c:v>
                </c:pt>
                <c:pt idx="1653">
                  <c:v>45503</c:v>
                </c:pt>
                <c:pt idx="1654">
                  <c:v>45504</c:v>
                </c:pt>
                <c:pt idx="1655">
                  <c:v>45505</c:v>
                </c:pt>
                <c:pt idx="1656">
                  <c:v>45506</c:v>
                </c:pt>
                <c:pt idx="1657">
                  <c:v>45509</c:v>
                </c:pt>
                <c:pt idx="1658">
                  <c:v>45510</c:v>
                </c:pt>
                <c:pt idx="1659">
                  <c:v>45511</c:v>
                </c:pt>
                <c:pt idx="1660">
                  <c:v>45512</c:v>
                </c:pt>
                <c:pt idx="1661">
                  <c:v>45513</c:v>
                </c:pt>
                <c:pt idx="1662">
                  <c:v>45516</c:v>
                </c:pt>
                <c:pt idx="1663">
                  <c:v>45517</c:v>
                </c:pt>
                <c:pt idx="1664">
                  <c:v>45518</c:v>
                </c:pt>
                <c:pt idx="1665">
                  <c:v>45519</c:v>
                </c:pt>
                <c:pt idx="1666">
                  <c:v>45520</c:v>
                </c:pt>
                <c:pt idx="1667">
                  <c:v>45523</c:v>
                </c:pt>
                <c:pt idx="1668">
                  <c:v>45524</c:v>
                </c:pt>
                <c:pt idx="1669">
                  <c:v>45525</c:v>
                </c:pt>
                <c:pt idx="1670">
                  <c:v>45526</c:v>
                </c:pt>
                <c:pt idx="1671">
                  <c:v>45527</c:v>
                </c:pt>
                <c:pt idx="1672">
                  <c:v>45530</c:v>
                </c:pt>
                <c:pt idx="1673">
                  <c:v>45531</c:v>
                </c:pt>
                <c:pt idx="1674">
                  <c:v>45532</c:v>
                </c:pt>
                <c:pt idx="1675">
                  <c:v>45533</c:v>
                </c:pt>
                <c:pt idx="1676">
                  <c:v>45534</c:v>
                </c:pt>
                <c:pt idx="1677">
                  <c:v>45538</c:v>
                </c:pt>
                <c:pt idx="1678">
                  <c:v>45539</c:v>
                </c:pt>
                <c:pt idx="1679">
                  <c:v>45540</c:v>
                </c:pt>
                <c:pt idx="1680">
                  <c:v>45541</c:v>
                </c:pt>
                <c:pt idx="1681">
                  <c:v>45544</c:v>
                </c:pt>
                <c:pt idx="1682">
                  <c:v>45545</c:v>
                </c:pt>
                <c:pt idx="1683">
                  <c:v>45546</c:v>
                </c:pt>
                <c:pt idx="1684">
                  <c:v>45547</c:v>
                </c:pt>
                <c:pt idx="1685">
                  <c:v>45548</c:v>
                </c:pt>
                <c:pt idx="1686">
                  <c:v>45551</c:v>
                </c:pt>
                <c:pt idx="1687">
                  <c:v>45552</c:v>
                </c:pt>
                <c:pt idx="1688">
                  <c:v>45553</c:v>
                </c:pt>
                <c:pt idx="1689">
                  <c:v>45554</c:v>
                </c:pt>
                <c:pt idx="1690">
                  <c:v>45555</c:v>
                </c:pt>
                <c:pt idx="1691">
                  <c:v>45558</c:v>
                </c:pt>
                <c:pt idx="1692">
                  <c:v>45559</c:v>
                </c:pt>
                <c:pt idx="1693">
                  <c:v>45560</c:v>
                </c:pt>
                <c:pt idx="1694">
                  <c:v>45561</c:v>
                </c:pt>
                <c:pt idx="1695">
                  <c:v>45562</c:v>
                </c:pt>
                <c:pt idx="1696">
                  <c:v>45565</c:v>
                </c:pt>
                <c:pt idx="1697">
                  <c:v>45566</c:v>
                </c:pt>
                <c:pt idx="1698">
                  <c:v>45567</c:v>
                </c:pt>
                <c:pt idx="1699">
                  <c:v>45568</c:v>
                </c:pt>
                <c:pt idx="1700">
                  <c:v>45569</c:v>
                </c:pt>
                <c:pt idx="1701">
                  <c:v>45572</c:v>
                </c:pt>
                <c:pt idx="1702">
                  <c:v>45573</c:v>
                </c:pt>
                <c:pt idx="1703">
                  <c:v>45574</c:v>
                </c:pt>
                <c:pt idx="1704">
                  <c:v>45575</c:v>
                </c:pt>
                <c:pt idx="1705">
                  <c:v>45576</c:v>
                </c:pt>
                <c:pt idx="1706">
                  <c:v>45579</c:v>
                </c:pt>
                <c:pt idx="1707">
                  <c:v>45580</c:v>
                </c:pt>
                <c:pt idx="1708">
                  <c:v>45581</c:v>
                </c:pt>
                <c:pt idx="1709">
                  <c:v>45582</c:v>
                </c:pt>
                <c:pt idx="1710">
                  <c:v>45583</c:v>
                </c:pt>
                <c:pt idx="1711">
                  <c:v>45586</c:v>
                </c:pt>
                <c:pt idx="1712">
                  <c:v>45587</c:v>
                </c:pt>
                <c:pt idx="1713">
                  <c:v>45588</c:v>
                </c:pt>
                <c:pt idx="1714">
                  <c:v>45589</c:v>
                </c:pt>
                <c:pt idx="1715">
                  <c:v>45590</c:v>
                </c:pt>
                <c:pt idx="1716">
                  <c:v>45593</c:v>
                </c:pt>
                <c:pt idx="1717">
                  <c:v>45594</c:v>
                </c:pt>
                <c:pt idx="1718">
                  <c:v>45595</c:v>
                </c:pt>
                <c:pt idx="1719">
                  <c:v>45596</c:v>
                </c:pt>
                <c:pt idx="1720">
                  <c:v>45597</c:v>
                </c:pt>
                <c:pt idx="1721">
                  <c:v>45600</c:v>
                </c:pt>
                <c:pt idx="1722">
                  <c:v>45601</c:v>
                </c:pt>
                <c:pt idx="1723">
                  <c:v>45602</c:v>
                </c:pt>
                <c:pt idx="1724">
                  <c:v>45603</c:v>
                </c:pt>
                <c:pt idx="1725">
                  <c:v>45604</c:v>
                </c:pt>
                <c:pt idx="1726">
                  <c:v>45607</c:v>
                </c:pt>
                <c:pt idx="1727">
                  <c:v>45608</c:v>
                </c:pt>
                <c:pt idx="1728">
                  <c:v>45609</c:v>
                </c:pt>
                <c:pt idx="1729">
                  <c:v>45610</c:v>
                </c:pt>
                <c:pt idx="1730">
                  <c:v>45611</c:v>
                </c:pt>
                <c:pt idx="1731">
                  <c:v>45614</c:v>
                </c:pt>
                <c:pt idx="1732">
                  <c:v>45615</c:v>
                </c:pt>
                <c:pt idx="1733">
                  <c:v>45616</c:v>
                </c:pt>
                <c:pt idx="1734">
                  <c:v>45617</c:v>
                </c:pt>
                <c:pt idx="1735">
                  <c:v>45618</c:v>
                </c:pt>
                <c:pt idx="1736">
                  <c:v>45621</c:v>
                </c:pt>
                <c:pt idx="1737">
                  <c:v>45622</c:v>
                </c:pt>
                <c:pt idx="1738">
                  <c:v>45623</c:v>
                </c:pt>
                <c:pt idx="1739">
                  <c:v>45625</c:v>
                </c:pt>
                <c:pt idx="1740">
                  <c:v>45628</c:v>
                </c:pt>
                <c:pt idx="1741">
                  <c:v>45629</c:v>
                </c:pt>
                <c:pt idx="1742">
                  <c:v>45630</c:v>
                </c:pt>
                <c:pt idx="1743">
                  <c:v>45631</c:v>
                </c:pt>
                <c:pt idx="1744">
                  <c:v>45632</c:v>
                </c:pt>
                <c:pt idx="1745">
                  <c:v>45635</c:v>
                </c:pt>
                <c:pt idx="1746">
                  <c:v>45636</c:v>
                </c:pt>
                <c:pt idx="1747">
                  <c:v>45637</c:v>
                </c:pt>
                <c:pt idx="1748">
                  <c:v>45638</c:v>
                </c:pt>
                <c:pt idx="1749">
                  <c:v>45639</c:v>
                </c:pt>
                <c:pt idx="1750">
                  <c:v>45642</c:v>
                </c:pt>
                <c:pt idx="1751">
                  <c:v>45643</c:v>
                </c:pt>
                <c:pt idx="1752">
                  <c:v>45644</c:v>
                </c:pt>
                <c:pt idx="1753">
                  <c:v>45645</c:v>
                </c:pt>
                <c:pt idx="1754">
                  <c:v>45646</c:v>
                </c:pt>
                <c:pt idx="1755">
                  <c:v>45649</c:v>
                </c:pt>
                <c:pt idx="1756">
                  <c:v>45650</c:v>
                </c:pt>
                <c:pt idx="1757">
                  <c:v>45652</c:v>
                </c:pt>
                <c:pt idx="1758">
                  <c:v>45653</c:v>
                </c:pt>
                <c:pt idx="1759">
                  <c:v>45656</c:v>
                </c:pt>
                <c:pt idx="1760">
                  <c:v>45657</c:v>
                </c:pt>
              </c:numCache>
            </c:numRef>
          </c:cat>
          <c:val>
            <c:numRef>
              <c:f>'Moving Avgs'!$CE$3:$CE$1763</c:f>
              <c:numCache>
                <c:formatCode>General</c:formatCode>
                <c:ptCount val="1761"/>
                <c:pt idx="200" formatCode="0.00">
                  <c:v>33.005273631840794</c:v>
                </c:pt>
                <c:pt idx="201" formatCode="0.00">
                  <c:v>32.979052003663277</c:v>
                </c:pt>
                <c:pt idx="202" formatCode="0.00">
                  <c:v>32.944335068303445</c:v>
                </c:pt>
                <c:pt idx="203" formatCode="0.00">
                  <c:v>32.909963575086493</c:v>
                </c:pt>
                <c:pt idx="204" formatCode="0.00">
                  <c:v>32.875735081802056</c:v>
                </c:pt>
                <c:pt idx="205" formatCode="0.00">
                  <c:v>32.830702891933385</c:v>
                </c:pt>
                <c:pt idx="206" formatCode="0.00">
                  <c:v>32.801143659177832</c:v>
                </c:pt>
                <c:pt idx="207" formatCode="0.00">
                  <c:v>32.776356160081534</c:v>
                </c:pt>
                <c:pt idx="208" formatCode="0.00">
                  <c:v>32.744054108737444</c:v>
                </c:pt>
                <c:pt idx="209" formatCode="0.00">
                  <c:v>32.715954067854483</c:v>
                </c:pt>
                <c:pt idx="210" formatCode="0.00">
                  <c:v>32.68315850499026</c:v>
                </c:pt>
                <c:pt idx="211" formatCode="0.00">
                  <c:v>32.662331057179415</c:v>
                </c:pt>
                <c:pt idx="212" formatCode="0.00">
                  <c:v>32.631462091436333</c:v>
                </c:pt>
                <c:pt idx="213" formatCode="0.00">
                  <c:v>32.605676398984237</c:v>
                </c:pt>
                <c:pt idx="214" formatCode="0.00">
                  <c:v>32.585918424864992</c:v>
                </c:pt>
                <c:pt idx="215" formatCode="0.00">
                  <c:v>32.577600828597681</c:v>
                </c:pt>
                <c:pt idx="216" formatCode="0.00">
                  <c:v>32.569465496969848</c:v>
                </c:pt>
                <c:pt idx="217" formatCode="0.00">
                  <c:v>32.549769322870645</c:v>
                </c:pt>
                <c:pt idx="218" formatCode="0.00">
                  <c:v>32.518925847021187</c:v>
                </c:pt>
                <c:pt idx="219" formatCode="0.00">
                  <c:v>32.484608176901581</c:v>
                </c:pt>
                <c:pt idx="220" formatCode="0.00">
                  <c:v>32.442373269668728</c:v>
                </c:pt>
                <c:pt idx="221" formatCode="0.00">
                  <c:v>32.400757615244167</c:v>
                </c:pt>
                <c:pt idx="222" formatCode="0.00">
                  <c:v>32.358461519570092</c:v>
                </c:pt>
                <c:pt idx="223" formatCode="0.00">
                  <c:v>32.301063892509696</c:v>
                </c:pt>
                <c:pt idx="224" formatCode="0.00">
                  <c:v>32.240257286614074</c:v>
                </c:pt>
                <c:pt idx="225" formatCode="0.00">
                  <c:v>32.198065671821894</c:v>
                </c:pt>
                <c:pt idx="226" formatCode="0.00">
                  <c:v>32.163259048221676</c:v>
                </c:pt>
                <c:pt idx="227" formatCode="0.00">
                  <c:v>32.13058980396076</c:v>
                </c:pt>
                <c:pt idx="228" formatCode="0.00">
                  <c:v>32.090583935264632</c:v>
                </c:pt>
                <c:pt idx="229" formatCode="0.00">
                  <c:v>32.053364194615234</c:v>
                </c:pt>
                <c:pt idx="230" formatCode="0.00">
                  <c:v>32.018902859345431</c:v>
                </c:pt>
                <c:pt idx="231" formatCode="0.00">
                  <c:v>31.980804323431549</c:v>
                </c:pt>
                <c:pt idx="232" formatCode="0.00">
                  <c:v>31.947761494342679</c:v>
                </c:pt>
                <c:pt idx="233" formatCode="0.00">
                  <c:v>31.893057399871608</c:v>
                </c:pt>
                <c:pt idx="234" formatCode="0.00">
                  <c:v>31.841783196887814</c:v>
                </c:pt>
                <c:pt idx="235" formatCode="0.00">
                  <c:v>31.784551523286943</c:v>
                </c:pt>
                <c:pt idx="236" formatCode="0.00">
                  <c:v>31.720725139970657</c:v>
                </c:pt>
                <c:pt idx="237" formatCode="0.00">
                  <c:v>31.652459218179906</c:v>
                </c:pt>
                <c:pt idx="238" formatCode="0.00">
                  <c:v>31.590046688645778</c:v>
                </c:pt>
                <c:pt idx="239" formatCode="0.00">
                  <c:v>31.524175577315969</c:v>
                </c:pt>
                <c:pt idx="240" formatCode="0.00">
                  <c:v>31.452094228287951</c:v>
                </c:pt>
                <c:pt idx="241" formatCode="0.00">
                  <c:v>31.378043539449266</c:v>
                </c:pt>
                <c:pt idx="242" formatCode="0.00">
                  <c:v>31.304630170897532</c:v>
                </c:pt>
                <c:pt idx="243" formatCode="0.00">
                  <c:v>31.226076636858753</c:v>
                </c:pt>
                <c:pt idx="244" formatCode="0.00">
                  <c:v>31.143031098183542</c:v>
                </c:pt>
                <c:pt idx="245" formatCode="0.00">
                  <c:v>31.069468599694154</c:v>
                </c:pt>
                <c:pt idx="246" formatCode="0.00">
                  <c:v>30.996638066363865</c:v>
                </c:pt>
                <c:pt idx="247" formatCode="0.00">
                  <c:v>30.9317958965493</c:v>
                </c:pt>
                <c:pt idx="248" formatCode="0.00">
                  <c:v>30.867399917479158</c:v>
                </c:pt>
                <c:pt idx="249" formatCode="0.00">
                  <c:v>30.8006596197928</c:v>
                </c:pt>
                <c:pt idx="250" formatCode="0.00">
                  <c:v>30.73836449919785</c:v>
                </c:pt>
                <c:pt idx="251" formatCode="0.00">
                  <c:v>30.67947530020086</c:v>
                </c:pt>
                <c:pt idx="252" formatCode="0.00">
                  <c:v>30.611818829552096</c:v>
                </c:pt>
                <c:pt idx="253" formatCode="0.00">
                  <c:v>30.559661428263023</c:v>
                </c:pt>
                <c:pt idx="254" formatCode="0.00">
                  <c:v>30.516878727484286</c:v>
                </c:pt>
                <c:pt idx="255" formatCode="0.00">
                  <c:v>30.479496849598871</c:v>
                </c:pt>
                <c:pt idx="256" formatCode="0.00">
                  <c:v>30.443979468010824</c:v>
                </c:pt>
                <c:pt idx="257" formatCode="0.00">
                  <c:v>30.404735891214699</c:v>
                </c:pt>
                <c:pt idx="258" formatCode="0.00">
                  <c:v>30.364390260456343</c:v>
                </c:pt>
                <c:pt idx="259" formatCode="0.00">
                  <c:v>30.328227173287626</c:v>
                </c:pt>
                <c:pt idx="260" formatCode="0.00">
                  <c:v>30.298095559623071</c:v>
                </c:pt>
                <c:pt idx="261" formatCode="0.00">
                  <c:v>30.271248837636776</c:v>
                </c:pt>
                <c:pt idx="262" formatCode="0.00">
                  <c:v>30.247455316864272</c:v>
                </c:pt>
                <c:pt idx="263" formatCode="0.00">
                  <c:v>30.230565214208909</c:v>
                </c:pt>
                <c:pt idx="264" formatCode="0.00">
                  <c:v>30.199813321530215</c:v>
                </c:pt>
                <c:pt idx="265" formatCode="0.00">
                  <c:v>30.170561447684143</c:v>
                </c:pt>
                <c:pt idx="266" formatCode="0.00">
                  <c:v>30.141003622334054</c:v>
                </c:pt>
                <c:pt idx="267" formatCode="0.00">
                  <c:v>30.118804581315807</c:v>
                </c:pt>
                <c:pt idx="268" formatCode="0.00">
                  <c:v>30.09503538150172</c:v>
                </c:pt>
                <c:pt idx="269" formatCode="0.00">
                  <c:v>30.071104681188274</c:v>
                </c:pt>
                <c:pt idx="270" formatCode="0.00">
                  <c:v>30.047312594808293</c:v>
                </c:pt>
                <c:pt idx="271" formatCode="0.00">
                  <c:v>30.039677643616173</c:v>
                </c:pt>
                <c:pt idx="272" formatCode="0.00">
                  <c:v>30.032815179500588</c:v>
                </c:pt>
                <c:pt idx="273" formatCode="0.00">
                  <c:v>30.036070749853817</c:v>
                </c:pt>
                <c:pt idx="274" formatCode="0.00">
                  <c:v>30.041781488661243</c:v>
                </c:pt>
                <c:pt idx="275" formatCode="0.00">
                  <c:v>30.044450329570086</c:v>
                </c:pt>
                <c:pt idx="276" formatCode="0.00">
                  <c:v>30.044107540221134</c:v>
                </c:pt>
                <c:pt idx="277" formatCode="0.00">
                  <c:v>30.041977116935353</c:v>
                </c:pt>
                <c:pt idx="278" formatCode="0.00">
                  <c:v>30.038474857065353</c:v>
                </c:pt>
                <c:pt idx="279" formatCode="0.00">
                  <c:v>30.040082072417938</c:v>
                </c:pt>
                <c:pt idx="280" formatCode="0.00">
                  <c:v>30.04107628065259</c:v>
                </c:pt>
                <c:pt idx="281" formatCode="0.00">
                  <c:v>30.039175024128685</c:v>
                </c:pt>
                <c:pt idx="282" formatCode="0.00">
                  <c:v>30.041173282595068</c:v>
                </c:pt>
                <c:pt idx="283" formatCode="0.00">
                  <c:v>30.041559618091636</c:v>
                </c:pt>
                <c:pt idx="284" formatCode="0.00">
                  <c:v>30.03557395024993</c:v>
                </c:pt>
                <c:pt idx="285" formatCode="0.00">
                  <c:v>30.026264756715108</c:v>
                </c:pt>
                <c:pt idx="286" formatCode="0.00">
                  <c:v>30.017645206897047</c:v>
                </c:pt>
                <c:pt idx="287" formatCode="0.00">
                  <c:v>30.008116398868221</c:v>
                </c:pt>
                <c:pt idx="288" formatCode="0.00">
                  <c:v>29.997985887436698</c:v>
                </c:pt>
                <c:pt idx="289" formatCode="0.00">
                  <c:v>29.991538266666183</c:v>
                </c:pt>
                <c:pt idx="290" formatCode="0.00">
                  <c:v>29.98465728888841</c:v>
                </c:pt>
                <c:pt idx="291" formatCode="0.00">
                  <c:v>29.97724776362584</c:v>
                </c:pt>
                <c:pt idx="292" formatCode="0.00">
                  <c:v>29.97090698985842</c:v>
                </c:pt>
                <c:pt idx="293" formatCode="0.00">
                  <c:v>29.961843238715552</c:v>
                </c:pt>
                <c:pt idx="294" formatCode="0.00">
                  <c:v>29.951576141812911</c:v>
                </c:pt>
                <c:pt idx="295" formatCode="0.00">
                  <c:v>29.937431105575968</c:v>
                </c:pt>
                <c:pt idx="296" formatCode="0.00">
                  <c:v>29.91805368163989</c:v>
                </c:pt>
                <c:pt idx="297" formatCode="0.00">
                  <c:v>29.904739714658398</c:v>
                </c:pt>
                <c:pt idx="298" formatCode="0.00">
                  <c:v>29.889170165258811</c:v>
                </c:pt>
                <c:pt idx="299" formatCode="0.00">
                  <c:v>29.878432153664196</c:v>
                </c:pt>
                <c:pt idx="300" formatCode="0.00">
                  <c:v>29.869094520294404</c:v>
                </c:pt>
                <c:pt idx="301" formatCode="0.00">
                  <c:v>29.861541340987994</c:v>
                </c:pt>
                <c:pt idx="302" formatCode="0.00">
                  <c:v>29.860729984361249</c:v>
                </c:pt>
                <c:pt idx="303" formatCode="0.00">
                  <c:v>29.854752571581535</c:v>
                </c:pt>
                <c:pt idx="304" formatCode="0.00">
                  <c:v>29.8443570236056</c:v>
                </c:pt>
                <c:pt idx="305" formatCode="0.00">
                  <c:v>29.841826107947831</c:v>
                </c:pt>
                <c:pt idx="306" formatCode="0.00">
                  <c:v>29.823499480008056</c:v>
                </c:pt>
                <c:pt idx="307" formatCode="0.00">
                  <c:v>29.804658689162206</c:v>
                </c:pt>
                <c:pt idx="308" formatCode="0.00">
                  <c:v>29.789786463399398</c:v>
                </c:pt>
                <c:pt idx="309" formatCode="0.00">
                  <c:v>29.770982617992438</c:v>
                </c:pt>
                <c:pt idx="310" formatCode="0.00">
                  <c:v>29.753360900400477</c:v>
                </c:pt>
                <c:pt idx="311" formatCode="0.00">
                  <c:v>29.738402085471119</c:v>
                </c:pt>
                <c:pt idx="312" formatCode="0.00">
                  <c:v>29.727572213973897</c:v>
                </c:pt>
                <c:pt idx="313" formatCode="0.00">
                  <c:v>29.713566520302518</c:v>
                </c:pt>
                <c:pt idx="314" formatCode="0.00">
                  <c:v>29.70328227631941</c:v>
                </c:pt>
                <c:pt idx="315" formatCode="0.00">
                  <c:v>29.690413795958026</c:v>
                </c:pt>
                <c:pt idx="316" formatCode="0.00">
                  <c:v>29.679563907441032</c:v>
                </c:pt>
                <c:pt idx="317" formatCode="0.00">
                  <c:v>29.668025958113262</c:v>
                </c:pt>
                <c:pt idx="318" formatCode="0.00">
                  <c:v>29.652622714748951</c:v>
                </c:pt>
                <c:pt idx="319" formatCode="0.00">
                  <c:v>29.642646369328563</c:v>
                </c:pt>
                <c:pt idx="320" formatCode="0.00">
                  <c:v>29.633067798489478</c:v>
                </c:pt>
                <c:pt idx="321" formatCode="0.00">
                  <c:v>29.628261153728392</c:v>
                </c:pt>
                <c:pt idx="322" formatCode="0.00">
                  <c:v>29.621810793989802</c:v>
                </c:pt>
                <c:pt idx="323" formatCode="0.00">
                  <c:v>29.622190786089408</c:v>
                </c:pt>
                <c:pt idx="324" formatCode="0.00">
                  <c:v>29.625452569312401</c:v>
                </c:pt>
                <c:pt idx="325" formatCode="0.00">
                  <c:v>29.645597319866507</c:v>
                </c:pt>
                <c:pt idx="326" formatCode="0.00">
                  <c:v>29.673103814196192</c:v>
                </c:pt>
                <c:pt idx="327" formatCode="0.00">
                  <c:v>29.699540592164393</c:v>
                </c:pt>
                <c:pt idx="328" formatCode="0.00">
                  <c:v>29.726609840003555</c:v>
                </c:pt>
                <c:pt idx="329" formatCode="0.00">
                  <c:v>29.753111234630385</c:v>
                </c:pt>
                <c:pt idx="330" formatCode="0.00">
                  <c:v>29.784324058166401</c:v>
                </c:pt>
                <c:pt idx="331" formatCode="0.00">
                  <c:v>29.818012375995593</c:v>
                </c:pt>
                <c:pt idx="332" formatCode="0.00">
                  <c:v>29.846589367279222</c:v>
                </c:pt>
                <c:pt idx="333" formatCode="0.00">
                  <c:v>29.875777532778933</c:v>
                </c:pt>
                <c:pt idx="334" formatCode="0.00">
                  <c:v>29.9072623334478</c:v>
                </c:pt>
                <c:pt idx="335" formatCode="0.00">
                  <c:v>29.941816937095087</c:v>
                </c:pt>
                <c:pt idx="336" formatCode="0.00">
                  <c:v>29.969958062099117</c:v>
                </c:pt>
                <c:pt idx="337" formatCode="0.00">
                  <c:v>29.989162459491165</c:v>
                </c:pt>
                <c:pt idx="338" formatCode="0.00">
                  <c:v>30.01404641511812</c:v>
                </c:pt>
                <c:pt idx="339" formatCode="0.00">
                  <c:v>30.03838426173386</c:v>
                </c:pt>
                <c:pt idx="340" formatCode="0.00">
                  <c:v>30.065763522811139</c:v>
                </c:pt>
                <c:pt idx="341" formatCode="0.00">
                  <c:v>30.080532044972227</c:v>
                </c:pt>
                <c:pt idx="342" formatCode="0.00">
                  <c:v>30.1065964027337</c:v>
                </c:pt>
                <c:pt idx="343" formatCode="0.00">
                  <c:v>30.133097931064707</c:v>
                </c:pt>
                <c:pt idx="344" formatCode="0.00">
                  <c:v>30.163216359611329</c:v>
                </c:pt>
                <c:pt idx="345" formatCode="0.00">
                  <c:v>30.189353510261967</c:v>
                </c:pt>
                <c:pt idx="346" formatCode="0.00">
                  <c:v>30.208663425582742</c:v>
                </c:pt>
                <c:pt idx="347" formatCode="0.00">
                  <c:v>30.23524388900978</c:v>
                </c:pt>
                <c:pt idx="348" formatCode="0.00">
                  <c:v>30.261559870213667</c:v>
                </c:pt>
                <c:pt idx="349" formatCode="0.00">
                  <c:v>30.278260767027461</c:v>
                </c:pt>
                <c:pt idx="350" formatCode="0.00">
                  <c:v>30.293501953425199</c:v>
                </c:pt>
                <c:pt idx="351" formatCode="0.00">
                  <c:v>30.301228302147337</c:v>
                </c:pt>
                <c:pt idx="352" formatCode="0.00">
                  <c:v>30.304698667300102</c:v>
                </c:pt>
                <c:pt idx="353" formatCode="0.00">
                  <c:v>30.308234003943884</c:v>
                </c:pt>
                <c:pt idx="354" formatCode="0.00">
                  <c:v>30.299296352163349</c:v>
                </c:pt>
                <c:pt idx="355" formatCode="0.00">
                  <c:v>30.295522259106999</c:v>
                </c:pt>
                <c:pt idx="356" formatCode="0.00">
                  <c:v>30.30133795802136</c:v>
                </c:pt>
                <c:pt idx="357" formatCode="0.00">
                  <c:v>30.313563450976371</c:v>
                </c:pt>
                <c:pt idx="358" formatCode="0.00">
                  <c:v>30.328751874349742</c:v>
                </c:pt>
                <c:pt idx="359" formatCode="0.00">
                  <c:v>30.35184887062487</c:v>
                </c:pt>
                <c:pt idx="360" formatCode="0.00">
                  <c:v>30.376805598280345</c:v>
                </c:pt>
                <c:pt idx="361" formatCode="0.00">
                  <c:v>30.402409522675566</c:v>
                </c:pt>
                <c:pt idx="362" formatCode="0.00">
                  <c:v>30.4259676368778</c:v>
                </c:pt>
                <c:pt idx="363" formatCode="0.00">
                  <c:v>30.455062486262101</c:v>
                </c:pt>
                <c:pt idx="364" formatCode="0.00">
                  <c:v>30.483967337145064</c:v>
                </c:pt>
                <c:pt idx="365" formatCode="0.00">
                  <c:v>30.51158955269586</c:v>
                </c:pt>
                <c:pt idx="366" formatCode="0.00">
                  <c:v>30.540926970081969</c:v>
                </c:pt>
                <c:pt idx="367" formatCode="0.00">
                  <c:v>30.576539637046331</c:v>
                </c:pt>
                <c:pt idx="368" formatCode="0.00">
                  <c:v>30.612394964040895</c:v>
                </c:pt>
                <c:pt idx="369" formatCode="0.00">
                  <c:v>30.646301481811633</c:v>
                </c:pt>
                <c:pt idx="370" formatCode="0.00">
                  <c:v>30.672905447166741</c:v>
                </c:pt>
                <c:pt idx="371" formatCode="0.00">
                  <c:v>30.699742208886473</c:v>
                </c:pt>
                <c:pt idx="372" formatCode="0.00">
                  <c:v>30.727804475464719</c:v>
                </c:pt>
                <c:pt idx="373" formatCode="0.00">
                  <c:v>30.762851197101888</c:v>
                </c:pt>
                <c:pt idx="374" formatCode="0.00">
                  <c:v>30.798046707578489</c:v>
                </c:pt>
                <c:pt idx="375" formatCode="0.00">
                  <c:v>30.842643257751838</c:v>
                </c:pt>
                <c:pt idx="376" formatCode="0.00">
                  <c:v>30.890875663147341</c:v>
                </c:pt>
                <c:pt idx="377" formatCode="0.00">
                  <c:v>30.938329636648366</c:v>
                </c:pt>
                <c:pt idx="378" formatCode="0.00">
                  <c:v>30.986505461159329</c:v>
                </c:pt>
                <c:pt idx="379" formatCode="0.00">
                  <c:v>31.027933267515955</c:v>
                </c:pt>
                <c:pt idx="380" formatCode="0.00">
                  <c:v>31.074919006147638</c:v>
                </c:pt>
                <c:pt idx="381" formatCode="0.00">
                  <c:v>31.122531752355126</c:v>
                </c:pt>
                <c:pt idx="382" formatCode="0.00">
                  <c:v>31.169670739893881</c:v>
                </c:pt>
                <c:pt idx="383" formatCode="0.00">
                  <c:v>31.215843170342701</c:v>
                </c:pt>
                <c:pt idx="384" formatCode="0.00">
                  <c:v>31.257277566657702</c:v>
                </c:pt>
                <c:pt idx="385" formatCode="0.00">
                  <c:v>31.300289730173546</c:v>
                </c:pt>
                <c:pt idx="386" formatCode="0.00">
                  <c:v>31.336505752758885</c:v>
                </c:pt>
                <c:pt idx="387" formatCode="0.00">
                  <c:v>31.365495745268749</c:v>
                </c:pt>
                <c:pt idx="388" formatCode="0.00">
                  <c:v>31.393998275166574</c:v>
                </c:pt>
                <c:pt idx="389" formatCode="0.00">
                  <c:v>31.431371426657456</c:v>
                </c:pt>
                <c:pt idx="390" formatCode="0.00">
                  <c:v>31.468571710969325</c:v>
                </c:pt>
                <c:pt idx="391" formatCode="0.00">
                  <c:v>31.51465557454177</c:v>
                </c:pt>
                <c:pt idx="392" formatCode="0.00">
                  <c:v>31.559783379770209</c:v>
                </c:pt>
                <c:pt idx="393" formatCode="0.00">
                  <c:v>31.605357674498865</c:v>
                </c:pt>
                <c:pt idx="394" formatCode="0.00">
                  <c:v>31.642319289677982</c:v>
                </c:pt>
                <c:pt idx="395" formatCode="0.00">
                  <c:v>31.676226560427455</c:v>
                </c:pt>
                <c:pt idx="396" formatCode="0.00">
                  <c:v>31.689398435448076</c:v>
                </c:pt>
                <c:pt idx="397" formatCode="0.00">
                  <c:v>31.689006411214766</c:v>
                </c:pt>
                <c:pt idx="398" formatCode="0.00">
                  <c:v>31.687424257869345</c:v>
                </c:pt>
                <c:pt idx="399" formatCode="0.00">
                  <c:v>31.684862822467661</c:v>
                </c:pt>
                <c:pt idx="400" formatCode="0.00">
                  <c:v>31.700535829209276</c:v>
                </c:pt>
                <c:pt idx="401" formatCode="0.00">
                  <c:v>31.722222039863912</c:v>
                </c:pt>
                <c:pt idx="402" formatCode="0.00">
                  <c:v>31.744886497178697</c:v>
                </c:pt>
                <c:pt idx="403" formatCode="0.00">
                  <c:v>31.755783148948066</c:v>
                </c:pt>
                <c:pt idx="404" formatCode="0.00">
                  <c:v>31.768859933535648</c:v>
                </c:pt>
                <c:pt idx="405" formatCode="0.00">
                  <c:v>31.786980730216886</c:v>
                </c:pt>
                <c:pt idx="406" formatCode="0.00">
                  <c:v>31.790294354791843</c:v>
                </c:pt>
                <c:pt idx="407" formatCode="0.00">
                  <c:v>31.783525256734215</c:v>
                </c:pt>
                <c:pt idx="408" formatCode="0.00">
                  <c:v>31.785679234279147</c:v>
                </c:pt>
                <c:pt idx="409" formatCode="0.00">
                  <c:v>31.804329192147019</c:v>
                </c:pt>
                <c:pt idx="410" formatCode="0.00">
                  <c:v>31.834136861876903</c:v>
                </c:pt>
                <c:pt idx="411" formatCode="0.00">
                  <c:v>31.871110624445294</c:v>
                </c:pt>
                <c:pt idx="412" formatCode="0.00">
                  <c:v>31.917766240122454</c:v>
                </c:pt>
                <c:pt idx="413" formatCode="0.00">
                  <c:v>31.955897919325217</c:v>
                </c:pt>
                <c:pt idx="414" formatCode="0.00">
                  <c:v>31.99902331316278</c:v>
                </c:pt>
                <c:pt idx="415" formatCode="0.00">
                  <c:v>32.044804175718376</c:v>
                </c:pt>
                <c:pt idx="416" formatCode="0.00">
                  <c:v>32.095204134168938</c:v>
                </c:pt>
                <c:pt idx="417" formatCode="0.00">
                  <c:v>32.14838618258517</c:v>
                </c:pt>
                <c:pt idx="418" formatCode="0.00">
                  <c:v>32.203924628529599</c:v>
                </c:pt>
                <c:pt idx="419" formatCode="0.00">
                  <c:v>32.250651746653681</c:v>
                </c:pt>
                <c:pt idx="420" formatCode="0.00">
                  <c:v>32.316416405890955</c:v>
                </c:pt>
                <c:pt idx="421" formatCode="0.00">
                  <c:v>32.402322710309953</c:v>
                </c:pt>
                <c:pt idx="422" formatCode="0.00">
                  <c:v>32.484687658466072</c:v>
                </c:pt>
                <c:pt idx="423" formatCode="0.00">
                  <c:v>32.569019124550991</c:v>
                </c:pt>
                <c:pt idx="424" formatCode="0.00">
                  <c:v>32.640272665600243</c:v>
                </c:pt>
                <c:pt idx="425" formatCode="0.00">
                  <c:v>32.716488857982327</c:v>
                </c:pt>
                <c:pt idx="426" formatCode="0.00">
                  <c:v>32.794732749942703</c:v>
                </c:pt>
                <c:pt idx="427" formatCode="0.00">
                  <c:v>32.868217996211932</c:v>
                </c:pt>
                <c:pt idx="428" formatCode="0.00">
                  <c:v>32.944753140528235</c:v>
                </c:pt>
                <c:pt idx="429" formatCode="0.00">
                  <c:v>33.021223258532928</c:v>
                </c:pt>
                <c:pt idx="430" formatCode="0.00">
                  <c:v>33.097628997253999</c:v>
                </c:pt>
                <c:pt idx="431" formatCode="0.00">
                  <c:v>33.175065524644509</c:v>
                </c:pt>
                <c:pt idx="432" formatCode="0.00">
                  <c:v>33.243572335344567</c:v>
                </c:pt>
                <c:pt idx="433" formatCode="0.00">
                  <c:v>33.312094003649598</c:v>
                </c:pt>
                <c:pt idx="434" formatCode="0.00">
                  <c:v>33.380630381722739</c:v>
                </c:pt>
                <c:pt idx="435" formatCode="0.00">
                  <c:v>33.450076845586196</c:v>
                </c:pt>
                <c:pt idx="436" formatCode="0.00">
                  <c:v>33.520722847122656</c:v>
                </c:pt>
                <c:pt idx="437" formatCode="0.00">
                  <c:v>33.574048987947307</c:v>
                </c:pt>
                <c:pt idx="438" formatCode="0.00">
                  <c:v>33.616297256723954</c:v>
                </c:pt>
                <c:pt idx="439" formatCode="0.00">
                  <c:v>33.650761960637148</c:v>
                </c:pt>
                <c:pt idx="440" formatCode="0.00">
                  <c:v>33.671251891377075</c:v>
                </c:pt>
                <c:pt idx="441" formatCode="0.00">
                  <c:v>33.703179733253926</c:v>
                </c:pt>
                <c:pt idx="442" formatCode="0.00">
                  <c:v>33.741854561778766</c:v>
                </c:pt>
                <c:pt idx="443" formatCode="0.00">
                  <c:v>33.784124665641663</c:v>
                </c:pt>
                <c:pt idx="444" formatCode="0.00">
                  <c:v>33.824581136630307</c:v>
                </c:pt>
                <c:pt idx="445" formatCode="0.00">
                  <c:v>33.872993264624036</c:v>
                </c:pt>
                <c:pt idx="446" formatCode="0.00">
                  <c:v>33.923311739602902</c:v>
                </c:pt>
                <c:pt idx="447" formatCode="0.00">
                  <c:v>33.97103998099989</c:v>
                </c:pt>
                <c:pt idx="448" formatCode="0.00">
                  <c:v>34.017795802084471</c:v>
                </c:pt>
                <c:pt idx="449" formatCode="0.00">
                  <c:v>34.071350072710494</c:v>
                </c:pt>
                <c:pt idx="450" formatCode="0.00">
                  <c:v>34.124868977459641</c:v>
                </c:pt>
                <c:pt idx="451" formatCode="0.00">
                  <c:v>34.183626500071988</c:v>
                </c:pt>
                <c:pt idx="452" formatCode="0.00">
                  <c:v>34.241202355792666</c:v>
                </c:pt>
                <c:pt idx="453" formatCode="0.00">
                  <c:v>34.298205317426572</c:v>
                </c:pt>
                <c:pt idx="454" formatCode="0.00">
                  <c:v>34.353148548098943</c:v>
                </c:pt>
                <c:pt idx="455" formatCode="0.00">
                  <c:v>34.422072443142739</c:v>
                </c:pt>
                <c:pt idx="456" formatCode="0.00">
                  <c:v>34.489116498434853</c:v>
                </c:pt>
                <c:pt idx="457" formatCode="0.00">
                  <c:v>34.555990961136999</c:v>
                </c:pt>
                <c:pt idx="458" formatCode="0.00">
                  <c:v>34.622598016250066</c:v>
                </c:pt>
                <c:pt idx="459" formatCode="0.00">
                  <c:v>34.688243807133148</c:v>
                </c:pt>
                <c:pt idx="460" formatCode="0.00">
                  <c:v>34.75104735134078</c:v>
                </c:pt>
                <c:pt idx="461" formatCode="0.00">
                  <c:v>34.814818024461772</c:v>
                </c:pt>
                <c:pt idx="462" formatCode="0.00">
                  <c:v>34.898750183422351</c:v>
                </c:pt>
                <c:pt idx="463" formatCode="0.00">
                  <c:v>34.986523813438055</c:v>
                </c:pt>
                <c:pt idx="464" formatCode="0.00">
                  <c:v>35.073324571513297</c:v>
                </c:pt>
                <c:pt idx="465" formatCode="0.00">
                  <c:v>35.150903431498243</c:v>
                </c:pt>
                <c:pt idx="466" formatCode="0.00">
                  <c:v>35.224725287901251</c:v>
                </c:pt>
                <c:pt idx="467" formatCode="0.00">
                  <c:v>35.294827523842528</c:v>
                </c:pt>
                <c:pt idx="468" formatCode="0.00">
                  <c:v>35.365824264898819</c:v>
                </c:pt>
                <c:pt idx="469" formatCode="0.00">
                  <c:v>35.440791187636144</c:v>
                </c:pt>
                <c:pt idx="470" formatCode="0.00">
                  <c:v>35.517698738007923</c:v>
                </c:pt>
                <c:pt idx="471" formatCode="0.00">
                  <c:v>35.599114670963075</c:v>
                </c:pt>
                <c:pt idx="472" formatCode="0.00">
                  <c:v>35.68200905234653</c:v>
                </c:pt>
                <c:pt idx="473" formatCode="0.00">
                  <c:v>35.761790056800798</c:v>
                </c:pt>
                <c:pt idx="474" formatCode="0.00">
                  <c:v>35.832021001509247</c:v>
                </c:pt>
                <c:pt idx="475" formatCode="0.00">
                  <c:v>35.901652633335033</c:v>
                </c:pt>
                <c:pt idx="476" formatCode="0.00">
                  <c:v>35.966014298674985</c:v>
                </c:pt>
                <c:pt idx="477" formatCode="0.00">
                  <c:v>36.030432066847375</c:v>
                </c:pt>
                <c:pt idx="478" formatCode="0.00">
                  <c:v>36.102069558719542</c:v>
                </c:pt>
                <c:pt idx="479" formatCode="0.00">
                  <c:v>36.173292747189997</c:v>
                </c:pt>
                <c:pt idx="480" formatCode="0.00">
                  <c:v>36.253160481048802</c:v>
                </c:pt>
                <c:pt idx="481" formatCode="0.00">
                  <c:v>36.328253411585635</c:v>
                </c:pt>
                <c:pt idx="482" formatCode="0.00">
                  <c:v>36.395434969679314</c:v>
                </c:pt>
                <c:pt idx="483" formatCode="0.00">
                  <c:v>36.45936098988151</c:v>
                </c:pt>
                <c:pt idx="484" formatCode="0.00">
                  <c:v>36.531805159136425</c:v>
                </c:pt>
                <c:pt idx="485" formatCode="0.00">
                  <c:v>36.611488689891289</c:v>
                </c:pt>
                <c:pt idx="486" formatCode="0.00">
                  <c:v>36.691473877056552</c:v>
                </c:pt>
                <c:pt idx="487" formatCode="0.00">
                  <c:v>36.762503987732615</c:v>
                </c:pt>
                <c:pt idx="488" formatCode="0.00">
                  <c:v>36.837404445566122</c:v>
                </c:pt>
                <c:pt idx="489" formatCode="0.00">
                  <c:v>36.918226291878895</c:v>
                </c:pt>
                <c:pt idx="490" formatCode="0.00">
                  <c:v>36.993368318825375</c:v>
                </c:pt>
                <c:pt idx="491" formatCode="0.00">
                  <c:v>37.067165648986318</c:v>
                </c:pt>
                <c:pt idx="492" formatCode="0.00">
                  <c:v>37.160825692279985</c:v>
                </c:pt>
                <c:pt idx="493" formatCode="0.00">
                  <c:v>37.252658272456308</c:v>
                </c:pt>
                <c:pt idx="494" formatCode="0.00">
                  <c:v>37.347756200093556</c:v>
                </c:pt>
                <c:pt idx="495" formatCode="0.00">
                  <c:v>37.450962606062781</c:v>
                </c:pt>
                <c:pt idx="496" formatCode="0.00">
                  <c:v>37.558415714460168</c:v>
                </c:pt>
                <c:pt idx="497" formatCode="0.00">
                  <c:v>37.655446403868531</c:v>
                </c:pt>
                <c:pt idx="498" formatCode="0.00">
                  <c:v>37.755392210795215</c:v>
                </c:pt>
                <c:pt idx="499" formatCode="0.00">
                  <c:v>37.856134576856952</c:v>
                </c:pt>
                <c:pt idx="500" formatCode="0.00">
                  <c:v>37.957765078579769</c:v>
                </c:pt>
                <c:pt idx="501" formatCode="0.00">
                  <c:v>38.054702739489429</c:v>
                </c:pt>
                <c:pt idx="502" formatCode="0.00">
                  <c:v>38.150775349046746</c:v>
                </c:pt>
                <c:pt idx="503" formatCode="0.00">
                  <c:v>38.245394499802501</c:v>
                </c:pt>
                <c:pt idx="504" formatCode="0.00">
                  <c:v>38.335589579406459</c:v>
                </c:pt>
                <c:pt idx="505" formatCode="0.00">
                  <c:v>38.42757376269595</c:v>
                </c:pt>
                <c:pt idx="506" formatCode="0.00">
                  <c:v>38.519140192917881</c:v>
                </c:pt>
                <c:pt idx="507" formatCode="0.00">
                  <c:v>38.619944768112724</c:v>
                </c:pt>
                <c:pt idx="508" formatCode="0.00">
                  <c:v>38.731288601265831</c:v>
                </c:pt>
                <c:pt idx="509" formatCode="0.00">
                  <c:v>38.842121550506967</c:v>
                </c:pt>
                <c:pt idx="510" formatCode="0.00">
                  <c:v>38.954239744034261</c:v>
                </c:pt>
                <c:pt idx="511" formatCode="0.00">
                  <c:v>39.053899050063777</c:v>
                </c:pt>
                <c:pt idx="512" formatCode="0.00">
                  <c:v>39.150974681406424</c:v>
                </c:pt>
                <c:pt idx="513" formatCode="0.00">
                  <c:v>39.249770953233231</c:v>
                </c:pt>
                <c:pt idx="514" formatCode="0.00">
                  <c:v>39.360320495987132</c:v>
                </c:pt>
                <c:pt idx="515" formatCode="0.00">
                  <c:v>39.473750142793229</c:v>
                </c:pt>
                <c:pt idx="516" formatCode="0.00">
                  <c:v>39.598488947342553</c:v>
                </c:pt>
                <c:pt idx="517" formatCode="0.00">
                  <c:v>39.723280102095366</c:v>
                </c:pt>
                <c:pt idx="518" formatCode="0.00">
                  <c:v>39.835585772721281</c:v>
                </c:pt>
                <c:pt idx="519" formatCode="0.00">
                  <c:v>39.935231685430523</c:v>
                </c:pt>
                <c:pt idx="520" formatCode="0.00">
                  <c:v>40.042841320401365</c:v>
                </c:pt>
                <c:pt idx="521" formatCode="0.00">
                  <c:v>40.153459814725728</c:v>
                </c:pt>
                <c:pt idx="522" formatCode="0.00">
                  <c:v>40.217903000648853</c:v>
                </c:pt>
                <c:pt idx="523" formatCode="0.00">
                  <c:v>40.288570632483193</c:v>
                </c:pt>
                <c:pt idx="524" formatCode="0.00">
                  <c:v>40.34480376051819</c:v>
                </c:pt>
                <c:pt idx="525" formatCode="0.00">
                  <c:v>40.41162163354786</c:v>
                </c:pt>
                <c:pt idx="526" formatCode="0.00">
                  <c:v>40.486729876000119</c:v>
                </c:pt>
                <c:pt idx="527" formatCode="0.00">
                  <c:v>40.552036046388181</c:v>
                </c:pt>
                <c:pt idx="528" formatCode="0.00">
                  <c:v>40.619776981249991</c:v>
                </c:pt>
                <c:pt idx="529" formatCode="0.00">
                  <c:v>40.679480692879352</c:v>
                </c:pt>
                <c:pt idx="530" formatCode="0.00">
                  <c:v>40.740779392452694</c:v>
                </c:pt>
                <c:pt idx="531" formatCode="0.00">
                  <c:v>40.796493030338745</c:v>
                </c:pt>
                <c:pt idx="532" formatCode="0.00">
                  <c:v>40.846179666852791</c:v>
                </c:pt>
                <c:pt idx="533" formatCode="0.00">
                  <c:v>40.89457588907316</c:v>
                </c:pt>
                <c:pt idx="534" formatCode="0.00">
                  <c:v>40.942092546893328</c:v>
                </c:pt>
                <c:pt idx="535" formatCode="0.00">
                  <c:v>40.998091626028724</c:v>
                </c:pt>
                <c:pt idx="536" formatCode="0.00">
                  <c:v>41.052339470545853</c:v>
                </c:pt>
                <c:pt idx="537" formatCode="0.00">
                  <c:v>41.098485346460819</c:v>
                </c:pt>
                <c:pt idx="538" formatCode="0.00">
                  <c:v>41.136510367889073</c:v>
                </c:pt>
                <c:pt idx="539" formatCode="0.00">
                  <c:v>41.156744095571767</c:v>
                </c:pt>
                <c:pt idx="540" formatCode="0.00">
                  <c:v>41.177075000093446</c:v>
                </c:pt>
                <c:pt idx="541" formatCode="0.00">
                  <c:v>41.188347885664655</c:v>
                </c:pt>
                <c:pt idx="542" formatCode="0.00">
                  <c:v>41.193040941528686</c:v>
                </c:pt>
                <c:pt idx="543" formatCode="0.00">
                  <c:v>41.214901230667706</c:v>
                </c:pt>
                <c:pt idx="544" formatCode="0.00">
                  <c:v>41.2307728602133</c:v>
                </c:pt>
                <c:pt idx="545" formatCode="0.00">
                  <c:v>41.247780095435061</c:v>
                </c:pt>
                <c:pt idx="546" formatCode="0.00">
                  <c:v>41.262628054684463</c:v>
                </c:pt>
                <c:pt idx="547" formatCode="0.00">
                  <c:v>41.255039715831877</c:v>
                </c:pt>
                <c:pt idx="548" formatCode="0.00">
                  <c:v>41.183447280848476</c:v>
                </c:pt>
                <c:pt idx="549" formatCode="0.00">
                  <c:v>41.126298551685807</c:v>
                </c:pt>
                <c:pt idx="550" formatCode="0.00">
                  <c:v>41.054594088484954</c:v>
                </c:pt>
                <c:pt idx="551" formatCode="0.00">
                  <c:v>40.94559315228112</c:v>
                </c:pt>
                <c:pt idx="552" formatCode="0.00">
                  <c:v>40.895885757731058</c:v>
                </c:pt>
                <c:pt idx="553" formatCode="0.00">
                  <c:v>40.798911770091941</c:v>
                </c:pt>
                <c:pt idx="554" formatCode="0.00">
                  <c:v>40.70340021019053</c:v>
                </c:pt>
                <c:pt idx="555" formatCode="0.00">
                  <c:v>40.596898715561771</c:v>
                </c:pt>
                <c:pt idx="556" formatCode="0.00">
                  <c:v>40.490362409934299</c:v>
                </c:pt>
                <c:pt idx="557" formatCode="0.00">
                  <c:v>40.35453790834292</c:v>
                </c:pt>
                <c:pt idx="558" formatCode="0.00">
                  <c:v>40.18981613811065</c:v>
                </c:pt>
                <c:pt idx="559" formatCode="0.00">
                  <c:v>40.063350305890651</c:v>
                </c:pt>
                <c:pt idx="560" formatCode="0.00">
                  <c:v>40.009884133692736</c:v>
                </c:pt>
                <c:pt idx="561" formatCode="0.00">
                  <c:v>39.986900211964453</c:v>
                </c:pt>
                <c:pt idx="562" formatCode="0.00">
                  <c:v>39.941856428760829</c:v>
                </c:pt>
                <c:pt idx="563" formatCode="0.00">
                  <c:v>39.897161339917446</c:v>
                </c:pt>
                <c:pt idx="564" formatCode="0.00">
                  <c:v>39.833507993251608</c:v>
                </c:pt>
                <c:pt idx="565" formatCode="0.00">
                  <c:v>39.735264132622241</c:v>
                </c:pt>
                <c:pt idx="566" formatCode="0.00">
                  <c:v>39.648047574088686</c:v>
                </c:pt>
                <c:pt idx="567" formatCode="0.00">
                  <c:v>39.571151578326607</c:v>
                </c:pt>
                <c:pt idx="568" formatCode="0.00">
                  <c:v>39.534821711875594</c:v>
                </c:pt>
                <c:pt idx="569" formatCode="0.00">
                  <c:v>39.490495127677832</c:v>
                </c:pt>
                <c:pt idx="570" formatCode="0.00">
                  <c:v>39.468400648795473</c:v>
                </c:pt>
                <c:pt idx="571" formatCode="0.00">
                  <c:v>39.465331985623379</c:v>
                </c:pt>
                <c:pt idx="572" formatCode="0.00">
                  <c:v>39.432144602681852</c:v>
                </c:pt>
                <c:pt idx="573" formatCode="0.00">
                  <c:v>39.401575999670094</c:v>
                </c:pt>
                <c:pt idx="574" formatCode="0.00">
                  <c:v>39.34802797977288</c:v>
                </c:pt>
                <c:pt idx="575" formatCode="0.00">
                  <c:v>39.317997850620912</c:v>
                </c:pt>
                <c:pt idx="576" formatCode="0.00">
                  <c:v>39.313540160564983</c:v>
                </c:pt>
                <c:pt idx="577" formatCode="0.00">
                  <c:v>39.293206427624042</c:v>
                </c:pt>
                <c:pt idx="578" formatCode="0.00">
                  <c:v>39.255463080085498</c:v>
                </c:pt>
                <c:pt idx="579" formatCode="0.00">
                  <c:v>39.224264442472709</c:v>
                </c:pt>
                <c:pt idx="580" formatCode="0.00">
                  <c:v>39.212580219164522</c:v>
                </c:pt>
                <c:pt idx="581" formatCode="0.00">
                  <c:v>39.209867978177812</c:v>
                </c:pt>
                <c:pt idx="582" formatCode="0.00">
                  <c:v>39.231461331628779</c:v>
                </c:pt>
                <c:pt idx="583" formatCode="0.00">
                  <c:v>39.245277636786703</c:v>
                </c:pt>
                <c:pt idx="584" formatCode="0.00">
                  <c:v>39.282439053336091</c:v>
                </c:pt>
                <c:pt idx="585" formatCode="0.00">
                  <c:v>39.294454585143697</c:v>
                </c:pt>
                <c:pt idx="586" formatCode="0.00">
                  <c:v>39.297096828077592</c:v>
                </c:pt>
                <c:pt idx="587" formatCode="0.00">
                  <c:v>39.303593377051946</c:v>
                </c:pt>
                <c:pt idx="588" formatCode="0.00">
                  <c:v>39.319478020066356</c:v>
                </c:pt>
                <c:pt idx="589" formatCode="0.00">
                  <c:v>39.342965800961217</c:v>
                </c:pt>
                <c:pt idx="590" formatCode="0.00">
                  <c:v>39.379354200951653</c:v>
                </c:pt>
                <c:pt idx="591" formatCode="0.00">
                  <c:v>39.424634258653633</c:v>
                </c:pt>
                <c:pt idx="592" formatCode="0.00">
                  <c:v>39.480906554587428</c:v>
                </c:pt>
                <c:pt idx="593" formatCode="0.00">
                  <c:v>39.527464698322881</c:v>
                </c:pt>
                <c:pt idx="594" formatCode="0.00">
                  <c:v>39.548683955055985</c:v>
                </c:pt>
                <c:pt idx="595" formatCode="0.00">
                  <c:v>39.570786602269358</c:v>
                </c:pt>
                <c:pt idx="596" formatCode="0.00">
                  <c:v>39.581923053988071</c:v>
                </c:pt>
                <c:pt idx="597" formatCode="0.00">
                  <c:v>39.62100839673446</c:v>
                </c:pt>
                <c:pt idx="598" formatCode="0.00">
                  <c:v>39.657117765921186</c:v>
                </c:pt>
                <c:pt idx="599" formatCode="0.00">
                  <c:v>39.710181270737891</c:v>
                </c:pt>
                <c:pt idx="600" formatCode="0.00">
                  <c:v>39.762418273019108</c:v>
                </c:pt>
                <c:pt idx="601" formatCode="0.00">
                  <c:v>39.816623066322407</c:v>
                </c:pt>
                <c:pt idx="602" formatCode="0.00">
                  <c:v>39.894169105463476</c:v>
                </c:pt>
                <c:pt idx="603" formatCode="0.00">
                  <c:v>39.97164005963797</c:v>
                </c:pt>
                <c:pt idx="604" formatCode="0.00">
                  <c:v>40.043564039144059</c:v>
                </c:pt>
                <c:pt idx="605" formatCode="0.00">
                  <c:v>40.118752456665014</c:v>
                </c:pt>
                <c:pt idx="606" formatCode="0.00">
                  <c:v>40.199660392419595</c:v>
                </c:pt>
                <c:pt idx="607" formatCode="0.00">
                  <c:v>40.29548466712189</c:v>
                </c:pt>
                <c:pt idx="608" formatCode="0.00">
                  <c:v>40.407967406752519</c:v>
                </c:pt>
                <c:pt idx="609" formatCode="0.00">
                  <c:v>40.516544845491303</c:v>
                </c:pt>
                <c:pt idx="610" formatCode="0.00">
                  <c:v>40.642250866929203</c:v>
                </c:pt>
                <c:pt idx="611" formatCode="0.00">
                  <c:v>40.763422500094087</c:v>
                </c:pt>
                <c:pt idx="612" formatCode="0.00">
                  <c:v>40.875925758799617</c:v>
                </c:pt>
                <c:pt idx="613" formatCode="0.00">
                  <c:v>40.974871771149871</c:v>
                </c:pt>
                <c:pt idx="614" formatCode="0.00">
                  <c:v>41.035519813227985</c:v>
                </c:pt>
                <c:pt idx="615" formatCode="0.00">
                  <c:v>41.116957427026712</c:v>
                </c:pt>
                <c:pt idx="616" formatCode="0.00">
                  <c:v>41.218181731235397</c:v>
                </c:pt>
                <c:pt idx="617" formatCode="0.00">
                  <c:v>41.335115246347485</c:v>
                </c:pt>
                <c:pt idx="618" formatCode="0.00">
                  <c:v>41.451382756334077</c:v>
                </c:pt>
                <c:pt idx="619" formatCode="0.00">
                  <c:v>41.579528201544683</c:v>
                </c:pt>
                <c:pt idx="620" formatCode="0.00">
                  <c:v>41.693960756753199</c:v>
                </c:pt>
                <c:pt idx="621" formatCode="0.00">
                  <c:v>41.793224828825309</c:v>
                </c:pt>
                <c:pt idx="622" formatCode="0.00">
                  <c:v>41.88791910913551</c:v>
                </c:pt>
                <c:pt idx="623" formatCode="0.00">
                  <c:v>41.963760710039637</c:v>
                </c:pt>
                <c:pt idx="624" formatCode="0.00">
                  <c:v>42.039146175611386</c:v>
                </c:pt>
                <c:pt idx="625" formatCode="0.00">
                  <c:v>42.080945716152563</c:v>
                </c:pt>
                <c:pt idx="626" formatCode="0.00">
                  <c:v>42.138647748827658</c:v>
                </c:pt>
                <c:pt idx="627" formatCode="0.00">
                  <c:v>42.216074139386592</c:v>
                </c:pt>
                <c:pt idx="628" formatCode="0.00">
                  <c:v>42.29511817780066</c:v>
                </c:pt>
                <c:pt idx="629" formatCode="0.00">
                  <c:v>42.370888146180754</c:v>
                </c:pt>
                <c:pt idx="630" formatCode="0.00">
                  <c:v>42.448192741741146</c:v>
                </c:pt>
                <c:pt idx="631" formatCode="0.00">
                  <c:v>42.513583858738748</c:v>
                </c:pt>
                <c:pt idx="632" formatCode="0.00">
                  <c:v>42.591558148701552</c:v>
                </c:pt>
                <c:pt idx="633" formatCode="0.00">
                  <c:v>42.664278963142337</c:v>
                </c:pt>
                <c:pt idx="634" formatCode="0.00">
                  <c:v>42.738166734653362</c:v>
                </c:pt>
                <c:pt idx="635" formatCode="0.00">
                  <c:v>42.802463583064771</c:v>
                </c:pt>
                <c:pt idx="636" formatCode="0.00">
                  <c:v>42.881145537462139</c:v>
                </c:pt>
                <c:pt idx="637" formatCode="0.00">
                  <c:v>42.970387870422719</c:v>
                </c:pt>
                <c:pt idx="638" formatCode="0.00">
                  <c:v>43.052473563254338</c:v>
                </c:pt>
                <c:pt idx="639" formatCode="0.00">
                  <c:v>43.139712632276684</c:v>
                </c:pt>
                <c:pt idx="640" formatCode="0.00">
                  <c:v>43.224093601109757</c:v>
                </c:pt>
                <c:pt idx="641" formatCode="0.00">
                  <c:v>43.325843913536524</c:v>
                </c:pt>
                <c:pt idx="642" formatCode="0.00">
                  <c:v>43.423994720367006</c:v>
                </c:pt>
                <c:pt idx="643" formatCode="0.00">
                  <c:v>43.515298255487728</c:v>
                </c:pt>
                <c:pt idx="644" formatCode="0.00">
                  <c:v>43.599922153443075</c:v>
                </c:pt>
                <c:pt idx="645" formatCode="0.00">
                  <c:v>43.684798549926235</c:v>
                </c:pt>
                <c:pt idx="646" formatCode="0.00">
                  <c:v>43.768830405150851</c:v>
                </c:pt>
                <c:pt idx="647" formatCode="0.00">
                  <c:v>43.870931595149351</c:v>
                </c:pt>
                <c:pt idx="648" formatCode="0.00">
                  <c:v>43.937290484749859</c:v>
                </c:pt>
                <c:pt idx="649" formatCode="0.00">
                  <c:v>43.988660728682696</c:v>
                </c:pt>
                <c:pt idx="650" formatCode="0.00">
                  <c:v>44.045091965213217</c:v>
                </c:pt>
                <c:pt idx="651" formatCode="0.00">
                  <c:v>44.094991547648902</c:v>
                </c:pt>
                <c:pt idx="652" formatCode="0.00">
                  <c:v>44.147678198916083</c:v>
                </c:pt>
                <c:pt idx="653" formatCode="0.00">
                  <c:v>44.191780903404478</c:v>
                </c:pt>
                <c:pt idx="654" formatCode="0.00">
                  <c:v>44.237434824763639</c:v>
                </c:pt>
                <c:pt idx="655" formatCode="0.00">
                  <c:v>44.282534975761017</c:v>
                </c:pt>
                <c:pt idx="656" formatCode="0.00">
                  <c:v>44.31723612028081</c:v>
                </c:pt>
                <c:pt idx="657" formatCode="0.00">
                  <c:v>44.35487556187006</c:v>
                </c:pt>
                <c:pt idx="658" formatCode="0.00">
                  <c:v>44.396021078667374</c:v>
                </c:pt>
                <c:pt idx="659" formatCode="0.00">
                  <c:v>44.430588033108499</c:v>
                </c:pt>
                <c:pt idx="660" formatCode="0.00">
                  <c:v>44.471477704420856</c:v>
                </c:pt>
                <c:pt idx="661" formatCode="0.00">
                  <c:v>44.505592354128112</c:v>
                </c:pt>
                <c:pt idx="662" formatCode="0.00">
                  <c:v>44.537278002345744</c:v>
                </c:pt>
                <c:pt idx="663" formatCode="0.00">
                  <c:v>44.558300111775139</c:v>
                </c:pt>
                <c:pt idx="664" formatCode="0.00">
                  <c:v>44.582894140513702</c:v>
                </c:pt>
                <c:pt idx="665" formatCode="0.00">
                  <c:v>44.592616586876751</c:v>
                </c:pt>
                <c:pt idx="666" formatCode="0.00">
                  <c:v>44.60353582481828</c:v>
                </c:pt>
                <c:pt idx="667" formatCode="0.00">
                  <c:v>44.626386214621085</c:v>
                </c:pt>
                <c:pt idx="668" formatCode="0.00">
                  <c:v>44.652989336863662</c:v>
                </c:pt>
                <c:pt idx="669" formatCode="0.00">
                  <c:v>44.672263074805322</c:v>
                </c:pt>
                <c:pt idx="670" formatCode="0.00">
                  <c:v>44.694131103911737</c:v>
                </c:pt>
                <c:pt idx="671" formatCode="0.00">
                  <c:v>44.728716864071821</c:v>
                </c:pt>
                <c:pt idx="672" formatCode="0.00">
                  <c:v>44.765943561941754</c:v>
                </c:pt>
                <c:pt idx="673" formatCode="0.00">
                  <c:v>44.782302332469698</c:v>
                </c:pt>
                <c:pt idx="674" formatCode="0.00">
                  <c:v>44.800488378912789</c:v>
                </c:pt>
                <c:pt idx="675" formatCode="0.00">
                  <c:v>44.798891479620124</c:v>
                </c:pt>
                <c:pt idx="676" formatCode="0.00">
                  <c:v>44.804176141514453</c:v>
                </c:pt>
                <c:pt idx="677" formatCode="0.00">
                  <c:v>44.806224140106345</c:v>
                </c:pt>
                <c:pt idx="678" formatCode="0.00">
                  <c:v>44.80546569095106</c:v>
                </c:pt>
                <c:pt idx="679" formatCode="0.00">
                  <c:v>44.811580460195323</c:v>
                </c:pt>
                <c:pt idx="680" formatCode="0.00">
                  <c:v>44.816937868551591</c:v>
                </c:pt>
                <c:pt idx="681" formatCode="0.00">
                  <c:v>44.824033014138145</c:v>
                </c:pt>
                <c:pt idx="682" formatCode="0.00">
                  <c:v>44.82051029757956</c:v>
                </c:pt>
                <c:pt idx="683" formatCode="0.00">
                  <c:v>44.819012682678277</c:v>
                </c:pt>
                <c:pt idx="684" formatCode="0.00">
                  <c:v>44.807878228124267</c:v>
                </c:pt>
                <c:pt idx="685" formatCode="0.00">
                  <c:v>44.80312322087925</c:v>
                </c:pt>
                <c:pt idx="686" formatCode="0.00">
                  <c:v>44.794435427636678</c:v>
                </c:pt>
                <c:pt idx="687" formatCode="0.00">
                  <c:v>44.775087811441288</c:v>
                </c:pt>
                <c:pt idx="688" formatCode="0.00">
                  <c:v>44.774539674014015</c:v>
                </c:pt>
                <c:pt idx="689" formatCode="0.00">
                  <c:v>44.789718383725322</c:v>
                </c:pt>
                <c:pt idx="690" formatCode="0.00">
                  <c:v>44.795293325180793</c:v>
                </c:pt>
                <c:pt idx="691" formatCode="0.00">
                  <c:v>44.794842645328252</c:v>
                </c:pt>
                <c:pt idx="692" formatCode="0.00">
                  <c:v>44.817083017016536</c:v>
                </c:pt>
                <c:pt idx="693" formatCode="0.00">
                  <c:v>44.842186668588518</c:v>
                </c:pt>
                <c:pt idx="694" formatCode="0.00">
                  <c:v>44.874503219149823</c:v>
                </c:pt>
                <c:pt idx="695" formatCode="0.00">
                  <c:v>44.890876321446846</c:v>
                </c:pt>
                <c:pt idx="696" formatCode="0.00">
                  <c:v>44.901912377949863</c:v>
                </c:pt>
                <c:pt idx="697" formatCode="0.00">
                  <c:v>44.922291359263795</c:v>
                </c:pt>
                <c:pt idx="698" formatCode="0.00">
                  <c:v>44.938487465141769</c:v>
                </c:pt>
                <c:pt idx="699" formatCode="0.00">
                  <c:v>44.928154256533396</c:v>
                </c:pt>
                <c:pt idx="700" formatCode="0.00">
                  <c:v>44.910262174378836</c:v>
                </c:pt>
                <c:pt idx="701" formatCode="0.00">
                  <c:v>44.891055585579053</c:v>
                </c:pt>
                <c:pt idx="702" formatCode="0.00">
                  <c:v>44.872637122040956</c:v>
                </c:pt>
                <c:pt idx="703" formatCode="0.00">
                  <c:v>44.828730285005726</c:v>
                </c:pt>
                <c:pt idx="704" formatCode="0.00">
                  <c:v>44.770533963761892</c:v>
                </c:pt>
                <c:pt idx="705" formatCode="0.00">
                  <c:v>44.725155516361276</c:v>
                </c:pt>
                <c:pt idx="706" formatCode="0.00">
                  <c:v>44.690676356994501</c:v>
                </c:pt>
                <c:pt idx="707" formatCode="0.00">
                  <c:v>44.650371119611471</c:v>
                </c:pt>
                <c:pt idx="708" formatCode="0.00">
                  <c:v>44.615541556232252</c:v>
                </c:pt>
                <c:pt idx="709" formatCode="0.00">
                  <c:v>44.571207809404072</c:v>
                </c:pt>
                <c:pt idx="710" formatCode="0.00">
                  <c:v>44.52761370184782</c:v>
                </c:pt>
                <c:pt idx="711" formatCode="0.00">
                  <c:v>44.471518043122963</c:v>
                </c:pt>
                <c:pt idx="712" formatCode="0.00">
                  <c:v>44.405731793937662</c:v>
                </c:pt>
                <c:pt idx="713" formatCode="0.00">
                  <c:v>44.330649885540275</c:v>
                </c:pt>
                <c:pt idx="714" formatCode="0.00">
                  <c:v>44.27183744886824</c:v>
                </c:pt>
                <c:pt idx="715" formatCode="0.00">
                  <c:v>44.222565434451646</c:v>
                </c:pt>
                <c:pt idx="716" formatCode="0.00">
                  <c:v>44.187813539581484</c:v>
                </c:pt>
                <c:pt idx="717" formatCode="0.00">
                  <c:v>44.163059176003564</c:v>
                </c:pt>
                <c:pt idx="718" formatCode="0.00">
                  <c:v>44.138153114550796</c:v>
                </c:pt>
                <c:pt idx="719" formatCode="0.00">
                  <c:v>44.136778456694572</c:v>
                </c:pt>
                <c:pt idx="720" formatCode="0.00">
                  <c:v>44.135019467075722</c:v>
                </c:pt>
                <c:pt idx="721" formatCode="0.00">
                  <c:v>44.122432208696864</c:v>
                </c:pt>
                <c:pt idx="722" formatCode="0.00">
                  <c:v>44.109472684232223</c:v>
                </c:pt>
                <c:pt idx="723" formatCode="0.00">
                  <c:v>44.110771463493599</c:v>
                </c:pt>
                <c:pt idx="724" formatCode="0.00">
                  <c:v>44.123102095697647</c:v>
                </c:pt>
                <c:pt idx="725" formatCode="0.00">
                  <c:v>44.139489139521551</c:v>
                </c:pt>
                <c:pt idx="726" formatCode="0.00">
                  <c:v>44.151733028680539</c:v>
                </c:pt>
                <c:pt idx="727" formatCode="0.00">
                  <c:v>44.157188421429993</c:v>
                </c:pt>
                <c:pt idx="728" formatCode="0.00">
                  <c:v>44.147465153555068</c:v>
                </c:pt>
                <c:pt idx="729" formatCode="0.00">
                  <c:v>44.149977938096811</c:v>
                </c:pt>
                <c:pt idx="730" formatCode="0.00">
                  <c:v>44.164207013339627</c:v>
                </c:pt>
                <c:pt idx="731" formatCode="0.00">
                  <c:v>44.161180077883515</c:v>
                </c:pt>
                <c:pt idx="732" formatCode="0.00">
                  <c:v>44.158282763675722</c:v>
                </c:pt>
                <c:pt idx="733" formatCode="0.00">
                  <c:v>44.152926716275964</c:v>
                </c:pt>
                <c:pt idx="734" formatCode="0.00">
                  <c:v>44.164439883278199</c:v>
                </c:pt>
                <c:pt idx="735" formatCode="0.00">
                  <c:v>44.18270416304658</c:v>
                </c:pt>
                <c:pt idx="736" formatCode="0.00">
                  <c:v>44.207055365404322</c:v>
                </c:pt>
                <c:pt idx="737" formatCode="0.00">
                  <c:v>44.249771232415227</c:v>
                </c:pt>
                <c:pt idx="738" formatCode="0.00">
                  <c:v>44.289972513684724</c:v>
                </c:pt>
                <c:pt idx="739" formatCode="0.00">
                  <c:v>44.33007228966796</c:v>
                </c:pt>
                <c:pt idx="740" formatCode="0.00">
                  <c:v>44.356141222109081</c:v>
                </c:pt>
                <c:pt idx="741" formatCode="0.00">
                  <c:v>44.387721906466204</c:v>
                </c:pt>
                <c:pt idx="742" formatCode="0.00">
                  <c:v>44.422669947197889</c:v>
                </c:pt>
                <c:pt idx="743" formatCode="0.00">
                  <c:v>44.456573728817808</c:v>
                </c:pt>
                <c:pt idx="744" formatCode="0.00">
                  <c:v>44.495015781267384</c:v>
                </c:pt>
                <c:pt idx="745" formatCode="0.00">
                  <c:v>44.543125076976168</c:v>
                </c:pt>
                <c:pt idx="746" formatCode="0.00">
                  <c:v>44.587870101085855</c:v>
                </c:pt>
                <c:pt idx="747" formatCode="0.00">
                  <c:v>44.619632587642215</c:v>
                </c:pt>
                <c:pt idx="748" formatCode="0.00">
                  <c:v>44.64092977582488</c:v>
                </c:pt>
                <c:pt idx="749" formatCode="0.00">
                  <c:v>44.6736568427321</c:v>
                </c:pt>
                <c:pt idx="750" formatCode="0.00">
                  <c:v>44.708346824396465</c:v>
                </c:pt>
                <c:pt idx="751" formatCode="0.00">
                  <c:v>44.751945363457196</c:v>
                </c:pt>
                <c:pt idx="752" formatCode="0.00">
                  <c:v>44.787846404616829</c:v>
                </c:pt>
                <c:pt idx="753" formatCode="0.00">
                  <c:v>44.820504649347008</c:v>
                </c:pt>
                <c:pt idx="754" formatCode="0.00">
                  <c:v>44.857912563283854</c:v>
                </c:pt>
                <c:pt idx="755" formatCode="0.00">
                  <c:v>44.89892835867407</c:v>
                </c:pt>
                <c:pt idx="756" formatCode="0.00">
                  <c:v>44.927496235702193</c:v>
                </c:pt>
                <c:pt idx="757" formatCode="0.00">
                  <c:v>44.959461447287246</c:v>
                </c:pt>
                <c:pt idx="758" formatCode="0.00">
                  <c:v>44.984740437861504</c:v>
                </c:pt>
                <c:pt idx="759" formatCode="0.00">
                  <c:v>45.003797746937515</c:v>
                </c:pt>
                <c:pt idx="760" formatCode="0.00">
                  <c:v>45.023262445972961</c:v>
                </c:pt>
                <c:pt idx="761" formatCode="0.00">
                  <c:v>45.04750859078915</c:v>
                </c:pt>
                <c:pt idx="762" formatCode="0.00">
                  <c:v>45.066737361030057</c:v>
                </c:pt>
                <c:pt idx="763" formatCode="0.00">
                  <c:v>45.087366840024785</c:v>
                </c:pt>
                <c:pt idx="764" formatCode="0.00">
                  <c:v>45.118437816740965</c:v>
                </c:pt>
                <c:pt idx="765" formatCode="0.00">
                  <c:v>45.146612564833099</c:v>
                </c:pt>
                <c:pt idx="766" formatCode="0.00">
                  <c:v>45.176895026874561</c:v>
                </c:pt>
                <c:pt idx="767" formatCode="0.00">
                  <c:v>45.20548313605989</c:v>
                </c:pt>
                <c:pt idx="768" formatCode="0.00">
                  <c:v>45.231398726745859</c:v>
                </c:pt>
                <c:pt idx="769" formatCode="0.00">
                  <c:v>45.243325107574258</c:v>
                </c:pt>
                <c:pt idx="770" formatCode="0.00">
                  <c:v>45.249660181130736</c:v>
                </c:pt>
                <c:pt idx="771" formatCode="0.00">
                  <c:v>45.288768040024962</c:v>
                </c:pt>
                <c:pt idx="772" formatCode="0.00">
                  <c:v>45.311566367984916</c:v>
                </c:pt>
                <c:pt idx="773" formatCode="0.00">
                  <c:v>45.33891396631342</c:v>
                </c:pt>
                <c:pt idx="774" formatCode="0.00">
                  <c:v>45.344894921872495</c:v>
                </c:pt>
                <c:pt idx="775" formatCode="0.00">
                  <c:v>45.367731788321528</c:v>
                </c:pt>
                <c:pt idx="776" formatCode="0.00">
                  <c:v>45.402779233213856</c:v>
                </c:pt>
                <c:pt idx="777" formatCode="0.00">
                  <c:v>45.449716753281379</c:v>
                </c:pt>
                <c:pt idx="778" formatCode="0.00">
                  <c:v>45.504445939815895</c:v>
                </c:pt>
                <c:pt idx="779" formatCode="0.00">
                  <c:v>45.556043492653551</c:v>
                </c:pt>
                <c:pt idx="780" formatCode="0.00">
                  <c:v>45.609615199194316</c:v>
                </c:pt>
                <c:pt idx="781" formatCode="0.00">
                  <c:v>45.659270769351586</c:v>
                </c:pt>
                <c:pt idx="782" formatCode="0.00">
                  <c:v>45.720969567666494</c:v>
                </c:pt>
                <c:pt idx="783" formatCode="0.00">
                  <c:v>45.768422606794196</c:v>
                </c:pt>
                <c:pt idx="784" formatCode="0.00">
                  <c:v>45.825055217671867</c:v>
                </c:pt>
                <c:pt idx="785" formatCode="0.00">
                  <c:v>45.88172133490896</c:v>
                </c:pt>
                <c:pt idx="786" formatCode="0.00">
                  <c:v>45.94210221714868</c:v>
                </c:pt>
                <c:pt idx="787" formatCode="0.00">
                  <c:v>45.993623588122325</c:v>
                </c:pt>
                <c:pt idx="788" formatCode="0.00">
                  <c:v>46.05169698525544</c:v>
                </c:pt>
                <c:pt idx="789" formatCode="0.00">
                  <c:v>46.1009338311733</c:v>
                </c:pt>
                <c:pt idx="790" formatCode="0.00">
                  <c:v>46.144407126385502</c:v>
                </c:pt>
                <c:pt idx="791" formatCode="0.00">
                  <c:v>46.192820985824454</c:v>
                </c:pt>
                <c:pt idx="792" formatCode="0.00">
                  <c:v>46.219559085467992</c:v>
                </c:pt>
                <c:pt idx="793" formatCode="0.00">
                  <c:v>46.251802278647418</c:v>
                </c:pt>
                <c:pt idx="794" formatCode="0.00">
                  <c:v>46.292878872889737</c:v>
                </c:pt>
                <c:pt idx="795" formatCode="0.00">
                  <c:v>46.32906913286098</c:v>
                </c:pt>
                <c:pt idx="796" formatCode="0.00">
                  <c:v>46.369675410145952</c:v>
                </c:pt>
                <c:pt idx="797" formatCode="0.00">
                  <c:v>46.401419933428087</c:v>
                </c:pt>
                <c:pt idx="798" formatCode="0.00">
                  <c:v>46.432848590806913</c:v>
                </c:pt>
                <c:pt idx="799" formatCode="0.00">
                  <c:v>46.443069002838691</c:v>
                </c:pt>
                <c:pt idx="800" formatCode="0.00">
                  <c:v>46.436371798830351</c:v>
                </c:pt>
                <c:pt idx="801" formatCode="0.00">
                  <c:v>46.427353173966367</c:v>
                </c:pt>
                <c:pt idx="802" formatCode="0.00">
                  <c:v>46.441309858802519</c:v>
                </c:pt>
                <c:pt idx="803" formatCode="0.00">
                  <c:v>46.457615233341805</c:v>
                </c:pt>
                <c:pt idx="804" formatCode="0.00">
                  <c:v>46.480922544452838</c:v>
                </c:pt>
                <c:pt idx="805" formatCode="0.00">
                  <c:v>46.496734260428433</c:v>
                </c:pt>
                <c:pt idx="806" formatCode="0.00">
                  <c:v>46.51358267574755</c:v>
                </c:pt>
                <c:pt idx="807" formatCode="0.00">
                  <c:v>46.52280075857594</c:v>
                </c:pt>
                <c:pt idx="808" formatCode="0.00">
                  <c:v>46.530434581873699</c:v>
                </c:pt>
                <c:pt idx="809" formatCode="0.00">
                  <c:v>46.559186476581424</c:v>
                </c:pt>
                <c:pt idx="810" formatCode="0.00">
                  <c:v>46.584667208157732</c:v>
                </c:pt>
                <c:pt idx="811" formatCode="0.00">
                  <c:v>46.595466539419846</c:v>
                </c:pt>
                <c:pt idx="812" formatCode="0.00">
                  <c:v>46.599193240520151</c:v>
                </c:pt>
                <c:pt idx="813" formatCode="0.00">
                  <c:v>46.600096790365725</c:v>
                </c:pt>
                <c:pt idx="814" formatCode="0.00">
                  <c:v>46.599001299914327</c:v>
                </c:pt>
                <c:pt idx="815" formatCode="0.00">
                  <c:v>46.604483874044533</c:v>
                </c:pt>
                <c:pt idx="816" formatCode="0.00">
                  <c:v>46.608518860372449</c:v>
                </c:pt>
                <c:pt idx="817" formatCode="0.00">
                  <c:v>46.62246394633889</c:v>
                </c:pt>
                <c:pt idx="818" formatCode="0.00">
                  <c:v>46.63298669314149</c:v>
                </c:pt>
                <c:pt idx="819" formatCode="0.00">
                  <c:v>46.644598765846553</c:v>
                </c:pt>
                <c:pt idx="820" formatCode="0.00">
                  <c:v>46.648632608972463</c:v>
                </c:pt>
                <c:pt idx="821" formatCode="0.00">
                  <c:v>46.647750692465273</c:v>
                </c:pt>
                <c:pt idx="822" formatCode="0.00">
                  <c:v>46.651554168162143</c:v>
                </c:pt>
                <c:pt idx="823" formatCode="0.00">
                  <c:v>46.660593430170479</c:v>
                </c:pt>
                <c:pt idx="824" formatCode="0.00">
                  <c:v>46.667652202009577</c:v>
                </c:pt>
                <c:pt idx="825" formatCode="0.00">
                  <c:v>46.695536259701022</c:v>
                </c:pt>
                <c:pt idx="826" formatCode="0.00">
                  <c:v>46.730804555624395</c:v>
                </c:pt>
                <c:pt idx="827" formatCode="0.00">
                  <c:v>46.778955754075895</c:v>
                </c:pt>
                <c:pt idx="828" formatCode="0.00">
                  <c:v>46.825831816224401</c:v>
                </c:pt>
                <c:pt idx="829" formatCode="0.00">
                  <c:v>46.870549907605252</c:v>
                </c:pt>
                <c:pt idx="830" formatCode="0.00">
                  <c:v>46.924574286634055</c:v>
                </c:pt>
                <c:pt idx="831" formatCode="0.00">
                  <c:v>46.982140711642671</c:v>
                </c:pt>
                <c:pt idx="832" formatCode="0.00">
                  <c:v>47.043910455805431</c:v>
                </c:pt>
                <c:pt idx="833" formatCode="0.00">
                  <c:v>47.118398908981497</c:v>
                </c:pt>
                <c:pt idx="834" formatCode="0.00">
                  <c:v>47.19851434272298</c:v>
                </c:pt>
                <c:pt idx="835" formatCode="0.00">
                  <c:v>47.280220667671017</c:v>
                </c:pt>
                <c:pt idx="836" formatCode="0.00">
                  <c:v>47.362308024211607</c:v>
                </c:pt>
                <c:pt idx="837" formatCode="0.00">
                  <c:v>47.441986551333883</c:v>
                </c:pt>
                <c:pt idx="838" formatCode="0.00">
                  <c:v>47.517887182663898</c:v>
                </c:pt>
                <c:pt idx="839" formatCode="0.00">
                  <c:v>47.59233606641849</c:v>
                </c:pt>
                <c:pt idx="840" formatCode="0.00">
                  <c:v>47.682362573220303</c:v>
                </c:pt>
                <c:pt idx="841" formatCode="0.00">
                  <c:v>47.776965930700698</c:v>
                </c:pt>
                <c:pt idx="842" formatCode="0.00">
                  <c:v>47.880876717459898</c:v>
                </c:pt>
                <c:pt idx="843" formatCode="0.00">
                  <c:v>47.977882919276219</c:v>
                </c:pt>
                <c:pt idx="844" formatCode="0.00">
                  <c:v>48.075515925054567</c:v>
                </c:pt>
                <c:pt idx="845" formatCode="0.00">
                  <c:v>48.15197845316348</c:v>
                </c:pt>
                <c:pt idx="846" formatCode="0.00">
                  <c:v>48.232058269549917</c:v>
                </c:pt>
                <c:pt idx="847" formatCode="0.00">
                  <c:v>48.32348057532554</c:v>
                </c:pt>
                <c:pt idx="848" formatCode="0.00">
                  <c:v>48.413595196466581</c:v>
                </c:pt>
                <c:pt idx="849" formatCode="0.00">
                  <c:v>48.498932557695774</c:v>
                </c:pt>
                <c:pt idx="850" formatCode="0.00">
                  <c:v>48.583420790952538</c:v>
                </c:pt>
                <c:pt idx="851" formatCode="0.00">
                  <c:v>48.664879290545052</c:v>
                </c:pt>
                <c:pt idx="852" formatCode="0.00">
                  <c:v>48.75209442198242</c:v>
                </c:pt>
                <c:pt idx="853" formatCode="0.00">
                  <c:v>48.838541243654234</c:v>
                </c:pt>
                <c:pt idx="854" formatCode="0.00">
                  <c:v>48.915968693966128</c:v>
                </c:pt>
                <c:pt idx="855" formatCode="0.00">
                  <c:v>48.999391891041093</c:v>
                </c:pt>
                <c:pt idx="856" formatCode="0.00">
                  <c:v>49.087656648344172</c:v>
                </c:pt>
                <c:pt idx="857" formatCode="0.00">
                  <c:v>49.169769517514879</c:v>
                </c:pt>
                <c:pt idx="858" formatCode="0.00">
                  <c:v>49.244000666594339</c:v>
                </c:pt>
                <c:pt idx="859" formatCode="0.00">
                  <c:v>49.318090212200367</c:v>
                </c:pt>
                <c:pt idx="860" formatCode="0.00">
                  <c:v>49.399800757352608</c:v>
                </c:pt>
                <c:pt idx="861" formatCode="0.00">
                  <c:v>49.479504232403833</c:v>
                </c:pt>
                <c:pt idx="862" formatCode="0.00">
                  <c:v>49.56169822014111</c:v>
                </c:pt>
                <c:pt idx="863" formatCode="0.00">
                  <c:v>49.640885302527764</c:v>
                </c:pt>
                <c:pt idx="864" formatCode="0.00">
                  <c:v>49.716100374144403</c:v>
                </c:pt>
                <c:pt idx="865" formatCode="0.00">
                  <c:v>49.791562061963866</c:v>
                </c:pt>
                <c:pt idx="866" formatCode="0.00">
                  <c:v>49.871148509108508</c:v>
                </c:pt>
                <c:pt idx="867" formatCode="0.00">
                  <c:v>49.947156981654693</c:v>
                </c:pt>
                <c:pt idx="868" formatCode="0.00">
                  <c:v>50.02738427536957</c:v>
                </c:pt>
                <c:pt idx="869" formatCode="0.00">
                  <c:v>50.112385426858431</c:v>
                </c:pt>
                <c:pt idx="870" formatCode="0.00">
                  <c:v>50.195147760919546</c:v>
                </c:pt>
                <c:pt idx="871" formatCode="0.00">
                  <c:v>50.266539325487514</c:v>
                </c:pt>
                <c:pt idx="872" formatCode="0.00">
                  <c:v>50.348165799860773</c:v>
                </c:pt>
                <c:pt idx="873" formatCode="0.00">
                  <c:v>50.426791015782563</c:v>
                </c:pt>
                <c:pt idx="874" formatCode="0.00">
                  <c:v>50.505031901197661</c:v>
                </c:pt>
                <c:pt idx="875" formatCode="0.00">
                  <c:v>50.590752976807636</c:v>
                </c:pt>
                <c:pt idx="876" formatCode="0.00">
                  <c:v>50.700098718331944</c:v>
                </c:pt>
                <c:pt idx="877" formatCode="0.00">
                  <c:v>50.807858930089836</c:v>
                </c:pt>
                <c:pt idx="878" formatCode="0.00">
                  <c:v>50.923303119840185</c:v>
                </c:pt>
                <c:pt idx="879" formatCode="0.00">
                  <c:v>51.035509058946261</c:v>
                </c:pt>
                <c:pt idx="880" formatCode="0.00">
                  <c:v>51.154658222538835</c:v>
                </c:pt>
                <c:pt idx="881" formatCode="0.00">
                  <c:v>51.284761125797154</c:v>
                </c:pt>
                <c:pt idx="882" formatCode="0.00">
                  <c:v>51.40839534345092</c:v>
                </c:pt>
                <c:pt idx="883" formatCode="0.00">
                  <c:v>51.526620265406635</c:v>
                </c:pt>
                <c:pt idx="884" formatCode="0.00">
                  <c:v>51.616007128437417</c:v>
                </c:pt>
                <c:pt idx="885" formatCode="0.00">
                  <c:v>51.711071734124609</c:v>
                </c:pt>
                <c:pt idx="886" formatCode="0.00">
                  <c:v>51.806682960650733</c:v>
                </c:pt>
                <c:pt idx="887" formatCode="0.00">
                  <c:v>51.887113975967644</c:v>
                </c:pt>
                <c:pt idx="888" formatCode="0.00">
                  <c:v>51.967938712525182</c:v>
                </c:pt>
                <c:pt idx="889" formatCode="0.00">
                  <c:v>52.042287581057266</c:v>
                </c:pt>
                <c:pt idx="890" formatCode="0.00">
                  <c:v>52.089030988210929</c:v>
                </c:pt>
                <c:pt idx="891" formatCode="0.00">
                  <c:v>52.130035654994899</c:v>
                </c:pt>
                <c:pt idx="892" formatCode="0.00">
                  <c:v>52.182771618626795</c:v>
                </c:pt>
                <c:pt idx="893" formatCode="0.00">
                  <c:v>52.241948020431501</c:v>
                </c:pt>
                <c:pt idx="894" formatCode="0.00">
                  <c:v>52.30431669684512</c:v>
                </c:pt>
                <c:pt idx="895" formatCode="0.00">
                  <c:v>52.375318520757112</c:v>
                </c:pt>
                <c:pt idx="896" formatCode="0.00">
                  <c:v>52.444519331495854</c:v>
                </c:pt>
                <c:pt idx="897" formatCode="0.00">
                  <c:v>52.512036552077994</c:v>
                </c:pt>
                <c:pt idx="898" formatCode="0.00">
                  <c:v>52.574901860017519</c:v>
                </c:pt>
                <c:pt idx="899" formatCode="0.00">
                  <c:v>52.644007314146698</c:v>
                </c:pt>
                <c:pt idx="900" formatCode="0.00">
                  <c:v>52.705857987637778</c:v>
                </c:pt>
                <c:pt idx="901" formatCode="0.00">
                  <c:v>52.770476316119002</c:v>
                </c:pt>
                <c:pt idx="902" formatCode="0.00">
                  <c:v>52.8489790393417</c:v>
                </c:pt>
                <c:pt idx="903" formatCode="0.00">
                  <c:v>52.928989198154227</c:v>
                </c:pt>
                <c:pt idx="904" formatCode="0.00">
                  <c:v>53.010690798172597</c:v>
                </c:pt>
                <c:pt idx="905" formatCode="0.00">
                  <c:v>53.096554571325115</c:v>
                </c:pt>
                <c:pt idx="906" formatCode="0.00">
                  <c:v>53.178081391510936</c:v>
                </c:pt>
                <c:pt idx="907" formatCode="0.00">
                  <c:v>53.24695620353571</c:v>
                </c:pt>
                <c:pt idx="908" formatCode="0.00">
                  <c:v>53.307484002505511</c:v>
                </c:pt>
                <c:pt idx="909" formatCode="0.00">
                  <c:v>53.362036400490538</c:v>
                </c:pt>
                <c:pt idx="910" formatCode="0.00">
                  <c:v>53.421817132823968</c:v>
                </c:pt>
                <c:pt idx="911" formatCode="0.00">
                  <c:v>53.481799051900346</c:v>
                </c:pt>
                <c:pt idx="912" formatCode="0.00">
                  <c:v>53.529940354866511</c:v>
                </c:pt>
                <c:pt idx="913" formatCode="0.00">
                  <c:v>53.564766818997192</c:v>
                </c:pt>
                <c:pt idx="914" formatCode="0.00">
                  <c:v>53.588699487464886</c:v>
                </c:pt>
                <c:pt idx="915" formatCode="0.00">
                  <c:v>53.61537909455479</c:v>
                </c:pt>
                <c:pt idx="916" formatCode="0.00">
                  <c:v>53.653136516499522</c:v>
                </c:pt>
                <c:pt idx="917" formatCode="0.00">
                  <c:v>53.69340381484281</c:v>
                </c:pt>
                <c:pt idx="918" formatCode="0.00">
                  <c:v>53.737748055491146</c:v>
                </c:pt>
                <c:pt idx="919" formatCode="0.00">
                  <c:v>53.779362502700195</c:v>
                </c:pt>
                <c:pt idx="920" formatCode="0.00">
                  <c:v>53.827826557399696</c:v>
                </c:pt>
                <c:pt idx="921" formatCode="0.00">
                  <c:v>53.877997437425577</c:v>
                </c:pt>
                <c:pt idx="922" formatCode="0.00">
                  <c:v>53.936723831083036</c:v>
                </c:pt>
                <c:pt idx="923" formatCode="0.00">
                  <c:v>54.006706678534954</c:v>
                </c:pt>
                <c:pt idx="924" formatCode="0.00">
                  <c:v>54.078281736459985</c:v>
                </c:pt>
                <c:pt idx="925" formatCode="0.00">
                  <c:v>54.155214256495213</c:v>
                </c:pt>
                <c:pt idx="926" formatCode="0.00">
                  <c:v>54.232276801206702</c:v>
                </c:pt>
                <c:pt idx="927" formatCode="0.00">
                  <c:v>54.302403400199672</c:v>
                </c:pt>
                <c:pt idx="928" formatCode="0.00">
                  <c:v>54.370439187262363</c:v>
                </c:pt>
                <c:pt idx="929" formatCode="0.00">
                  <c:v>54.433618896841843</c:v>
                </c:pt>
                <c:pt idx="930" formatCode="0.00">
                  <c:v>54.508906271002623</c:v>
                </c:pt>
                <c:pt idx="931" formatCode="0.00">
                  <c:v>54.573693273281208</c:v>
                </c:pt>
                <c:pt idx="932" formatCode="0.00">
                  <c:v>54.657736126283389</c:v>
                </c:pt>
                <c:pt idx="933" formatCode="0.00">
                  <c:v>54.737858154877586</c:v>
                </c:pt>
                <c:pt idx="934" formatCode="0.00">
                  <c:v>54.818078471744478</c:v>
                </c:pt>
                <c:pt idx="935" formatCode="0.00">
                  <c:v>54.854017989438567</c:v>
                </c:pt>
                <c:pt idx="936" formatCode="0.00">
                  <c:v>54.896565074120772</c:v>
                </c:pt>
                <c:pt idx="937" formatCode="0.00">
                  <c:v>54.941474874378279</c:v>
                </c:pt>
                <c:pt idx="938" formatCode="0.00">
                  <c:v>55.004345771150632</c:v>
                </c:pt>
                <c:pt idx="939" formatCode="0.00">
                  <c:v>55.078033872930227</c:v>
                </c:pt>
                <c:pt idx="940" formatCode="0.00">
                  <c:v>55.156759904045352</c:v>
                </c:pt>
                <c:pt idx="941" formatCode="0.00">
                  <c:v>55.219279705995149</c:v>
                </c:pt>
                <c:pt idx="942" formatCode="0.00">
                  <c:v>55.290232146731519</c:v>
                </c:pt>
                <c:pt idx="943" formatCode="0.00">
                  <c:v>55.352916403977972</c:v>
                </c:pt>
                <c:pt idx="944" formatCode="0.00">
                  <c:v>55.417763006923472</c:v>
                </c:pt>
                <c:pt idx="945" formatCode="0.00">
                  <c:v>55.451317603869512</c:v>
                </c:pt>
                <c:pt idx="946" formatCode="0.00">
                  <c:v>55.512001010796183</c:v>
                </c:pt>
                <c:pt idx="947" formatCode="0.00">
                  <c:v>55.582627866410157</c:v>
                </c:pt>
                <c:pt idx="948" formatCode="0.00">
                  <c:v>55.662303211022987</c:v>
                </c:pt>
                <c:pt idx="949" formatCode="0.00">
                  <c:v>55.758797706435693</c:v>
                </c:pt>
                <c:pt idx="950" formatCode="0.00">
                  <c:v>55.854929072540813</c:v>
                </c:pt>
                <c:pt idx="951" formatCode="0.00">
                  <c:v>55.954979529530462</c:v>
                </c:pt>
                <c:pt idx="952" formatCode="0.00">
                  <c:v>56.0553279919232</c:v>
                </c:pt>
                <c:pt idx="953" formatCode="0.00">
                  <c:v>56.172190399963768</c:v>
                </c:pt>
                <c:pt idx="954" formatCode="0.00">
                  <c:v>56.284108903446715</c:v>
                </c:pt>
                <c:pt idx="955" formatCode="0.00">
                  <c:v>56.403670008885058</c:v>
                </c:pt>
                <c:pt idx="956" formatCode="0.00">
                  <c:v>56.570598665513067</c:v>
                </c:pt>
                <c:pt idx="957" formatCode="0.00">
                  <c:v>56.747010619090048</c:v>
                </c:pt>
                <c:pt idx="958" formatCode="0.00">
                  <c:v>56.951418473626468</c:v>
                </c:pt>
                <c:pt idx="959" formatCode="0.00">
                  <c:v>57.177971523640139</c:v>
                </c:pt>
                <c:pt idx="960" formatCode="0.00">
                  <c:v>57.40465837415119</c:v>
                </c:pt>
                <c:pt idx="961" formatCode="0.00">
                  <c:v>57.627099584358639</c:v>
                </c:pt>
                <c:pt idx="962" formatCode="0.00">
                  <c:v>57.824541379539156</c:v>
                </c:pt>
                <c:pt idx="963" formatCode="0.00">
                  <c:v>58.028575793673099</c:v>
                </c:pt>
                <c:pt idx="964" formatCode="0.00">
                  <c:v>58.216848671347996</c:v>
                </c:pt>
                <c:pt idx="965" formatCode="0.00">
                  <c:v>58.397079032827122</c:v>
                </c:pt>
                <c:pt idx="966" formatCode="0.00">
                  <c:v>58.576411579764169</c:v>
                </c:pt>
                <c:pt idx="967" formatCode="0.00">
                  <c:v>58.769382608821246</c:v>
                </c:pt>
                <c:pt idx="968" formatCode="0.00">
                  <c:v>58.95366735898223</c:v>
                </c:pt>
                <c:pt idx="969" formatCode="0.00">
                  <c:v>59.132635842972455</c:v>
                </c:pt>
                <c:pt idx="970" formatCode="0.00">
                  <c:v>59.310818570903081</c:v>
                </c:pt>
                <c:pt idx="971" formatCode="0.00">
                  <c:v>59.479765649799575</c:v>
                </c:pt>
                <c:pt idx="972" formatCode="0.00">
                  <c:v>59.624245593582664</c:v>
                </c:pt>
                <c:pt idx="973" formatCode="0.00">
                  <c:v>59.776442154840552</c:v>
                </c:pt>
                <c:pt idx="974" formatCode="0.00">
                  <c:v>59.927820839867017</c:v>
                </c:pt>
                <c:pt idx="975" formatCode="0.00">
                  <c:v>60.088738045440479</c:v>
                </c:pt>
                <c:pt idx="976" formatCode="0.00">
                  <c:v>60.244969507674902</c:v>
                </c:pt>
                <c:pt idx="977" formatCode="0.00">
                  <c:v>60.396760855857245</c:v>
                </c:pt>
                <c:pt idx="978" formatCode="0.00">
                  <c:v>60.546046817490513</c:v>
                </c:pt>
                <c:pt idx="979" formatCode="0.00">
                  <c:v>60.689369734729418</c:v>
                </c:pt>
                <c:pt idx="980" formatCode="0.00">
                  <c:v>60.840221777169923</c:v>
                </c:pt>
                <c:pt idx="981" formatCode="0.00">
                  <c:v>60.96927429680008</c:v>
                </c:pt>
                <c:pt idx="982" formatCode="0.00">
                  <c:v>61.098435746583164</c:v>
                </c:pt>
                <c:pt idx="983" formatCode="0.00">
                  <c:v>61.20432195805995</c:v>
                </c:pt>
                <c:pt idx="984" formatCode="0.00">
                  <c:v>61.325174475890208</c:v>
                </c:pt>
                <c:pt idx="985" formatCode="0.00">
                  <c:v>61.419252341801752</c:v>
                </c:pt>
                <c:pt idx="986" formatCode="0.00">
                  <c:v>61.511100577206712</c:v>
                </c:pt>
                <c:pt idx="987" formatCode="0.00">
                  <c:v>61.613477685891226</c:v>
                </c:pt>
                <c:pt idx="988" formatCode="0.00">
                  <c:v>61.698020196479376</c:v>
                </c:pt>
                <c:pt idx="989" formatCode="0.00">
                  <c:v>61.782119498006942</c:v>
                </c:pt>
                <c:pt idx="990" formatCode="0.00">
                  <c:v>61.873740199519318</c:v>
                </c:pt>
                <c:pt idx="991" formatCode="0.00">
                  <c:v>61.965046267185791</c:v>
                </c:pt>
                <c:pt idx="992" formatCode="0.00">
                  <c:v>62.049871677462548</c:v>
                </c:pt>
                <c:pt idx="993" formatCode="0.00">
                  <c:v>62.125494844850984</c:v>
                </c:pt>
                <c:pt idx="994" formatCode="0.00">
                  <c:v>62.199967532961921</c:v>
                </c:pt>
                <c:pt idx="995" formatCode="0.00">
                  <c:v>62.262952930643898</c:v>
                </c:pt>
                <c:pt idx="996" formatCode="0.00">
                  <c:v>62.341530513423564</c:v>
                </c:pt>
                <c:pt idx="997" formatCode="0.00">
                  <c:v>62.415744140155667</c:v>
                </c:pt>
                <c:pt idx="998" formatCode="0.00">
                  <c:v>62.494592457169048</c:v>
                </c:pt>
                <c:pt idx="999" formatCode="0.00">
                  <c:v>62.555143776003192</c:v>
                </c:pt>
                <c:pt idx="1000" formatCode="0.00">
                  <c:v>62.648127420023066</c:v>
                </c:pt>
                <c:pt idx="1001" formatCode="0.00">
                  <c:v>62.743867445694484</c:v>
                </c:pt>
                <c:pt idx="1002" formatCode="0.00">
                  <c:v>62.858555331806983</c:v>
                </c:pt>
                <c:pt idx="1003" formatCode="0.00">
                  <c:v>62.969614482734279</c:v>
                </c:pt>
                <c:pt idx="1004" formatCode="0.00">
                  <c:v>63.074095930667276</c:v>
                </c:pt>
                <c:pt idx="1005" formatCode="0.00">
                  <c:v>63.170871095536263</c:v>
                </c:pt>
                <c:pt idx="1006" formatCode="0.00">
                  <c:v>63.269071383142872</c:v>
                </c:pt>
                <c:pt idx="1007" formatCode="0.00">
                  <c:v>63.360224901718567</c:v>
                </c:pt>
                <c:pt idx="1008" formatCode="0.00">
                  <c:v>63.441516196228839</c:v>
                </c:pt>
                <c:pt idx="1009" formatCode="0.00">
                  <c:v>63.542197627112138</c:v>
                </c:pt>
                <c:pt idx="1010" formatCode="0.00">
                  <c:v>63.602474267638392</c:v>
                </c:pt>
                <c:pt idx="1011" formatCode="0.00">
                  <c:v>63.661852633134529</c:v>
                </c:pt>
                <c:pt idx="1012" formatCode="0.00">
                  <c:v>63.714570517381951</c:v>
                </c:pt>
                <c:pt idx="1013" formatCode="0.00">
                  <c:v>63.76069419382592</c:v>
                </c:pt>
                <c:pt idx="1014" formatCode="0.00">
                  <c:v>63.828547982942084</c:v>
                </c:pt>
                <c:pt idx="1015" formatCode="0.00">
                  <c:v>63.897517654753614</c:v>
                </c:pt>
                <c:pt idx="1016" formatCode="0.00">
                  <c:v>63.953761260178958</c:v>
                </c:pt>
                <c:pt idx="1017" formatCode="0.00">
                  <c:v>64.002281048634885</c:v>
                </c:pt>
                <c:pt idx="1018" formatCode="0.00">
                  <c:v>64.038576759593738</c:v>
                </c:pt>
                <c:pt idx="1019" formatCode="0.00">
                  <c:v>64.068541169946045</c:v>
                </c:pt>
                <c:pt idx="1020" formatCode="0.00">
                  <c:v>64.097709914523705</c:v>
                </c:pt>
                <c:pt idx="1021" formatCode="0.00">
                  <c:v>64.11564314920507</c:v>
                </c:pt>
                <c:pt idx="1022" formatCode="0.00">
                  <c:v>64.127925306924425</c:v>
                </c:pt>
                <c:pt idx="1023" formatCode="0.00">
                  <c:v>64.128144955611745</c:v>
                </c:pt>
                <c:pt idx="1024" formatCode="0.00">
                  <c:v>64.122392269486255</c:v>
                </c:pt>
                <c:pt idx="1025" formatCode="0.00">
                  <c:v>64.143363490685402</c:v>
                </c:pt>
                <c:pt idx="1026" formatCode="0.00">
                  <c:v>64.183330023116397</c:v>
                </c:pt>
                <c:pt idx="1027" formatCode="0.00">
                  <c:v>64.241207336319221</c:v>
                </c:pt>
                <c:pt idx="1028" formatCode="0.00">
                  <c:v>64.304976417549881</c:v>
                </c:pt>
                <c:pt idx="1029" formatCode="0.00">
                  <c:v>64.371892075086706</c:v>
                </c:pt>
                <c:pt idx="1030" formatCode="0.00">
                  <c:v>64.417743895235105</c:v>
                </c:pt>
                <c:pt idx="1031" formatCode="0.00">
                  <c:v>64.47657231418799</c:v>
                </c:pt>
                <c:pt idx="1032" formatCode="0.00">
                  <c:v>64.540288012554285</c:v>
                </c:pt>
                <c:pt idx="1033" formatCode="0.00">
                  <c:v>64.570732907951751</c:v>
                </c:pt>
                <c:pt idx="1034" formatCode="0.00">
                  <c:v>64.623461933743286</c:v>
                </c:pt>
                <c:pt idx="1035" formatCode="0.00">
                  <c:v>64.673676242860267</c:v>
                </c:pt>
                <c:pt idx="1036" formatCode="0.00">
                  <c:v>64.683589912085537</c:v>
                </c:pt>
                <c:pt idx="1037" formatCode="0.00">
                  <c:v>64.693006927885691</c:v>
                </c:pt>
                <c:pt idx="1038" formatCode="0.00">
                  <c:v>64.721733227110704</c:v>
                </c:pt>
                <c:pt idx="1039" formatCode="0.00">
                  <c:v>64.753954787039959</c:v>
                </c:pt>
                <c:pt idx="1040" formatCode="0.00">
                  <c:v>64.758691555328127</c:v>
                </c:pt>
                <c:pt idx="1041" formatCode="0.00">
                  <c:v>64.752833927911922</c:v>
                </c:pt>
                <c:pt idx="1042" formatCode="0.00">
                  <c:v>64.737382844052107</c:v>
                </c:pt>
                <c:pt idx="1043" formatCode="0.00">
                  <c:v>64.711140228688407</c:v>
                </c:pt>
                <c:pt idx="1044" formatCode="0.00">
                  <c:v>64.685755748800958</c:v>
                </c:pt>
                <c:pt idx="1045" formatCode="0.00">
                  <c:v>64.695549223937263</c:v>
                </c:pt>
                <c:pt idx="1046" formatCode="0.00">
                  <c:v>64.701165649569731</c:v>
                </c:pt>
                <c:pt idx="1047" formatCode="0.00">
                  <c:v>64.678268478927237</c:v>
                </c:pt>
                <c:pt idx="1048" formatCode="0.00">
                  <c:v>64.680773270181703</c:v>
                </c:pt>
                <c:pt idx="1049" formatCode="0.00">
                  <c:v>64.679671048587863</c:v>
                </c:pt>
                <c:pt idx="1050" formatCode="0.00">
                  <c:v>64.667734023228775</c:v>
                </c:pt>
                <c:pt idx="1051" formatCode="0.00">
                  <c:v>64.604273983196649</c:v>
                </c:pt>
                <c:pt idx="1052" formatCode="0.00">
                  <c:v>64.558659316697174</c:v>
                </c:pt>
                <c:pt idx="1053" formatCode="0.00">
                  <c:v>64.546035840909141</c:v>
                </c:pt>
                <c:pt idx="1054" formatCode="0.00">
                  <c:v>64.521398668362778</c:v>
                </c:pt>
                <c:pt idx="1055" formatCode="0.00">
                  <c:v>64.506757885593004</c:v>
                </c:pt>
                <c:pt idx="1056" formatCode="0.00">
                  <c:v>64.456043876781138</c:v>
                </c:pt>
                <c:pt idx="1057" formatCode="0.00">
                  <c:v>64.407227519798241</c:v>
                </c:pt>
                <c:pt idx="1058" formatCode="0.00">
                  <c:v>64.386061076815182</c:v>
                </c:pt>
                <c:pt idx="1059" formatCode="0.00">
                  <c:v>64.358140071075724</c:v>
                </c:pt>
                <c:pt idx="1060" formatCode="0.00">
                  <c:v>64.340447135045125</c:v>
                </c:pt>
                <c:pt idx="1061" formatCode="0.00">
                  <c:v>64.322134228228748</c:v>
                </c:pt>
                <c:pt idx="1062" formatCode="0.00">
                  <c:v>64.325695081679214</c:v>
                </c:pt>
                <c:pt idx="1063" formatCode="0.00">
                  <c:v>64.310315031115252</c:v>
                </c:pt>
                <c:pt idx="1064" formatCode="0.00">
                  <c:v>64.306132791999673</c:v>
                </c:pt>
                <c:pt idx="1065" formatCode="0.00">
                  <c:v>64.288161321432511</c:v>
                </c:pt>
                <c:pt idx="1066" formatCode="0.00">
                  <c:v>64.277433348084926</c:v>
                </c:pt>
                <c:pt idx="1067" formatCode="0.00">
                  <c:v>64.291687742631353</c:v>
                </c:pt>
                <c:pt idx="1068" formatCode="0.00">
                  <c:v>64.279233138227056</c:v>
                </c:pt>
                <c:pt idx="1069" formatCode="0.00">
                  <c:v>64.256454699040717</c:v>
                </c:pt>
                <c:pt idx="1070" formatCode="0.00">
                  <c:v>64.237285995567674</c:v>
                </c:pt>
                <c:pt idx="1071" formatCode="0.00">
                  <c:v>64.228556781681434</c:v>
                </c:pt>
                <c:pt idx="1072" formatCode="0.00">
                  <c:v>64.197725370918434</c:v>
                </c:pt>
                <c:pt idx="1073" formatCode="0.00">
                  <c:v>64.146305217973975</c:v>
                </c:pt>
                <c:pt idx="1074" formatCode="0.00">
                  <c:v>64.081864370033941</c:v>
                </c:pt>
                <c:pt idx="1075" formatCode="0.00">
                  <c:v>64.016970197197779</c:v>
                </c:pt>
                <c:pt idx="1076" formatCode="0.00">
                  <c:v>63.945856065882381</c:v>
                </c:pt>
                <c:pt idx="1077" formatCode="0.00">
                  <c:v>63.861917199555201</c:v>
                </c:pt>
                <c:pt idx="1078" formatCode="0.00">
                  <c:v>63.801102103042211</c:v>
                </c:pt>
                <c:pt idx="1079" formatCode="0.00">
                  <c:v>63.738305067191042</c:v>
                </c:pt>
                <c:pt idx="1080" formatCode="0.00">
                  <c:v>63.668869195875715</c:v>
                </c:pt>
                <c:pt idx="1081" formatCode="0.00">
                  <c:v>63.618333183976461</c:v>
                </c:pt>
                <c:pt idx="1082" formatCode="0.00">
                  <c:v>63.573971659757788</c:v>
                </c:pt>
                <c:pt idx="1083" formatCode="0.00">
                  <c:v>63.500200797471642</c:v>
                </c:pt>
                <c:pt idx="1084" formatCode="0.00">
                  <c:v>63.404974918889835</c:v>
                </c:pt>
                <c:pt idx="1085" formatCode="0.00">
                  <c:v>63.315273675915805</c:v>
                </c:pt>
                <c:pt idx="1086" formatCode="0.00">
                  <c:v>63.194226176652961</c:v>
                </c:pt>
                <c:pt idx="1087" formatCode="0.00">
                  <c:v>63.072094572905172</c:v>
                </c:pt>
                <c:pt idx="1088" formatCode="0.00">
                  <c:v>62.965009054766817</c:v>
                </c:pt>
                <c:pt idx="1089" formatCode="0.00">
                  <c:v>62.833615929843766</c:v>
                </c:pt>
                <c:pt idx="1090" formatCode="0.00">
                  <c:v>62.725022736511988</c:v>
                </c:pt>
                <c:pt idx="1091" formatCode="0.00">
                  <c:v>62.615619525203414</c:v>
                </c:pt>
                <c:pt idx="1092" formatCode="0.00">
                  <c:v>62.52650888316159</c:v>
                </c:pt>
                <c:pt idx="1093" formatCode="0.00">
                  <c:v>62.435399342035602</c:v>
                </c:pt>
                <c:pt idx="1094" formatCode="0.00">
                  <c:v>62.34051974659247</c:v>
                </c:pt>
                <c:pt idx="1095" formatCode="0.00">
                  <c:v>62.213250893392548</c:v>
                </c:pt>
                <c:pt idx="1096" formatCode="0.00">
                  <c:v>62.096104118333919</c:v>
                </c:pt>
                <c:pt idx="1097" formatCode="0.00">
                  <c:v>61.985794624619153</c:v>
                </c:pt>
                <c:pt idx="1098" formatCode="0.00">
                  <c:v>61.882154877110501</c:v>
                </c:pt>
                <c:pt idx="1099" formatCode="0.00">
                  <c:v>61.805715525099458</c:v>
                </c:pt>
                <c:pt idx="1100" formatCode="0.00">
                  <c:v>61.723171092013899</c:v>
                </c:pt>
                <c:pt idx="1101" formatCode="0.00">
                  <c:v>61.654283817466499</c:v>
                </c:pt>
                <c:pt idx="1102" formatCode="0.00">
                  <c:v>61.58150487400912</c:v>
                </c:pt>
                <c:pt idx="1103" formatCode="0.00">
                  <c:v>61.505569502128438</c:v>
                </c:pt>
                <c:pt idx="1104" formatCode="0.00">
                  <c:v>61.435663337928155</c:v>
                </c:pt>
                <c:pt idx="1105" formatCode="0.00">
                  <c:v>61.373815941530864</c:v>
                </c:pt>
                <c:pt idx="1106" formatCode="0.00">
                  <c:v>61.296265534152454</c:v>
                </c:pt>
                <c:pt idx="1107" formatCode="0.00">
                  <c:v>61.241377319882282</c:v>
                </c:pt>
                <c:pt idx="1108" formatCode="0.00">
                  <c:v>61.21021933659987</c:v>
                </c:pt>
                <c:pt idx="1109" formatCode="0.00">
                  <c:v>61.20136143275311</c:v>
                </c:pt>
                <c:pt idx="1110" formatCode="0.00">
                  <c:v>61.165925000586419</c:v>
                </c:pt>
                <c:pt idx="1111" formatCode="0.00">
                  <c:v>61.132134702073131</c:v>
                </c:pt>
                <c:pt idx="1112" formatCode="0.00">
                  <c:v>61.106242814490315</c:v>
                </c:pt>
                <c:pt idx="1113" formatCode="0.00">
                  <c:v>61.07314587106255</c:v>
                </c:pt>
                <c:pt idx="1114" formatCode="0.00">
                  <c:v>61.05420909622611</c:v>
                </c:pt>
                <c:pt idx="1115" formatCode="0.00">
                  <c:v>61.034565224621872</c:v>
                </c:pt>
                <c:pt idx="1116" formatCode="0.00">
                  <c:v>60.997604376615683</c:v>
                </c:pt>
                <c:pt idx="1117" formatCode="0.00">
                  <c:v>60.9544441340623</c:v>
                </c:pt>
                <c:pt idx="1118" formatCode="0.00">
                  <c:v>60.889723296907455</c:v>
                </c:pt>
                <c:pt idx="1119" formatCode="0.00">
                  <c:v>60.78216386111734</c:v>
                </c:pt>
                <c:pt idx="1120" formatCode="0.00">
                  <c:v>60.668510489364934</c:v>
                </c:pt>
                <c:pt idx="1121" formatCode="0.00">
                  <c:v>60.567828792953343</c:v>
                </c:pt>
                <c:pt idx="1122" formatCode="0.00">
                  <c:v>60.430636466655301</c:v>
                </c:pt>
                <c:pt idx="1123" formatCode="0.00">
                  <c:v>60.309436103803009</c:v>
                </c:pt>
                <c:pt idx="1124" formatCode="0.00">
                  <c:v>60.205362112720394</c:v>
                </c:pt>
                <c:pt idx="1125" formatCode="0.00">
                  <c:v>60.105706768315216</c:v>
                </c:pt>
                <c:pt idx="1126" formatCode="0.00">
                  <c:v>60.004555457187706</c:v>
                </c:pt>
                <c:pt idx="1127" formatCode="0.00">
                  <c:v>59.924908139205741</c:v>
                </c:pt>
                <c:pt idx="1128" formatCode="0.00">
                  <c:v>59.849834426377825</c:v>
                </c:pt>
                <c:pt idx="1129" formatCode="0.00">
                  <c:v>59.764462939548196</c:v>
                </c:pt>
                <c:pt idx="1130" formatCode="0.00">
                  <c:v>59.66412002472682</c:v>
                </c:pt>
                <c:pt idx="1131" formatCode="0.00">
                  <c:v>59.552835248361383</c:v>
                </c:pt>
                <c:pt idx="1132" formatCode="0.00">
                  <c:v>59.450418977233412</c:v>
                </c:pt>
                <c:pt idx="1133" formatCode="0.00">
                  <c:v>59.367031723728601</c:v>
                </c:pt>
                <c:pt idx="1134" formatCode="0.00">
                  <c:v>59.2762154876716</c:v>
                </c:pt>
                <c:pt idx="1135" formatCode="0.00">
                  <c:v>59.206899910679844</c:v>
                </c:pt>
                <c:pt idx="1136" formatCode="0.00">
                  <c:v>59.130811354354677</c:v>
                </c:pt>
                <c:pt idx="1137" formatCode="0.00">
                  <c:v>59.046922684162091</c:v>
                </c:pt>
                <c:pt idx="1138" formatCode="0.00">
                  <c:v>58.963968229593313</c:v>
                </c:pt>
                <c:pt idx="1139" formatCode="0.00">
                  <c:v>58.877759590492886</c:v>
                </c:pt>
                <c:pt idx="1140" formatCode="0.00">
                  <c:v>58.776189843323806</c:v>
                </c:pt>
                <c:pt idx="1141" formatCode="0.00">
                  <c:v>58.697322282693726</c:v>
                </c:pt>
                <c:pt idx="1142" formatCode="0.00">
                  <c:v>58.623717085851005</c:v>
                </c:pt>
                <c:pt idx="1143" formatCode="0.00">
                  <c:v>58.568456219325128</c:v>
                </c:pt>
                <c:pt idx="1144" formatCode="0.00">
                  <c:v>58.524889490774633</c:v>
                </c:pt>
                <c:pt idx="1145" formatCode="0.00">
                  <c:v>58.485636859025632</c:v>
                </c:pt>
                <c:pt idx="1146" formatCode="0.00">
                  <c:v>58.440406641522891</c:v>
                </c:pt>
                <c:pt idx="1147" formatCode="0.00">
                  <c:v>58.396621500811221</c:v>
                </c:pt>
                <c:pt idx="1148" formatCode="0.00">
                  <c:v>58.34839641125091</c:v>
                </c:pt>
                <c:pt idx="1149" formatCode="0.00">
                  <c:v>58.313387491735973</c:v>
                </c:pt>
                <c:pt idx="1150" formatCode="0.00">
                  <c:v>58.295443337589354</c:v>
                </c:pt>
                <c:pt idx="1151" formatCode="0.00">
                  <c:v>58.283548379006383</c:v>
                </c:pt>
                <c:pt idx="1152" formatCode="0.00">
                  <c:v>58.271970783195378</c:v>
                </c:pt>
                <c:pt idx="1153" formatCode="0.00">
                  <c:v>58.253443710725776</c:v>
                </c:pt>
                <c:pt idx="1154" formatCode="0.00">
                  <c:v>58.243260191216073</c:v>
                </c:pt>
                <c:pt idx="1155" formatCode="0.00">
                  <c:v>58.240740189313428</c:v>
                </c:pt>
                <c:pt idx="1156" formatCode="0.00">
                  <c:v>58.23366814762872</c:v>
                </c:pt>
                <c:pt idx="1157" formatCode="0.00">
                  <c:v>58.225571947154805</c:v>
                </c:pt>
                <c:pt idx="1158" formatCode="0.00">
                  <c:v>58.222332425292571</c:v>
                </c:pt>
                <c:pt idx="1159" formatCode="0.00">
                  <c:v>58.239921157379214</c:v>
                </c:pt>
                <c:pt idx="1160" formatCode="0.00">
                  <c:v>58.266290101086888</c:v>
                </c:pt>
                <c:pt idx="1161" formatCode="0.00">
                  <c:v>58.293491194608407</c:v>
                </c:pt>
                <c:pt idx="1162" formatCode="0.00">
                  <c:v>58.325197749885938</c:v>
                </c:pt>
                <c:pt idx="1163" formatCode="0.00">
                  <c:v>58.349126130484088</c:v>
                </c:pt>
                <c:pt idx="1164" formatCode="0.00">
                  <c:v>58.357990547096186</c:v>
                </c:pt>
                <c:pt idx="1165" formatCode="0.00">
                  <c:v>58.369851337672344</c:v>
                </c:pt>
                <c:pt idx="1166" formatCode="0.00">
                  <c:v>58.367464757197993</c:v>
                </c:pt>
                <c:pt idx="1167" formatCode="0.00">
                  <c:v>58.354654162599005</c:v>
                </c:pt>
                <c:pt idx="1168" formatCode="0.00">
                  <c:v>58.352020787846776</c:v>
                </c:pt>
                <c:pt idx="1169" formatCode="0.00">
                  <c:v>58.358070332246314</c:v>
                </c:pt>
                <c:pt idx="1170" formatCode="0.00">
                  <c:v>58.377492517995108</c:v>
                </c:pt>
                <c:pt idx="1171" formatCode="0.00">
                  <c:v>58.357517468064813</c:v>
                </c:pt>
                <c:pt idx="1172" formatCode="0.00">
                  <c:v>58.330776000720881</c:v>
                </c:pt>
                <c:pt idx="1173" formatCode="0.00">
                  <c:v>58.29713643852466</c:v>
                </c:pt>
                <c:pt idx="1174" formatCode="0.00">
                  <c:v>58.270100255056754</c:v>
                </c:pt>
                <c:pt idx="1175" formatCode="0.00">
                  <c:v>58.235870401772608</c:v>
                </c:pt>
                <c:pt idx="1176" formatCode="0.00">
                  <c:v>58.203672686332091</c:v>
                </c:pt>
                <c:pt idx="1177" formatCode="0.00">
                  <c:v>58.177964500398438</c:v>
                </c:pt>
                <c:pt idx="1178" formatCode="0.00">
                  <c:v>58.163656395916867</c:v>
                </c:pt>
                <c:pt idx="1179" formatCode="0.00">
                  <c:v>58.150684690484859</c:v>
                </c:pt>
                <c:pt idx="1180" formatCode="0.00">
                  <c:v>58.150279867693968</c:v>
                </c:pt>
                <c:pt idx="1181" formatCode="0.00">
                  <c:v>58.158137779458208</c:v>
                </c:pt>
                <c:pt idx="1182" formatCode="0.00">
                  <c:v>58.143230935881512</c:v>
                </c:pt>
                <c:pt idx="1183" formatCode="0.00">
                  <c:v>58.136034608161296</c:v>
                </c:pt>
                <c:pt idx="1184" formatCode="0.00">
                  <c:v>58.126223318527856</c:v>
                </c:pt>
                <c:pt idx="1185" formatCode="0.00">
                  <c:v>58.093226071577334</c:v>
                </c:pt>
                <c:pt idx="1186" formatCode="0.00">
                  <c:v>58.06692531464622</c:v>
                </c:pt>
                <c:pt idx="1187" formatCode="0.00">
                  <c:v>58.025065361266655</c:v>
                </c:pt>
                <c:pt idx="1188" formatCode="0.00">
                  <c:v>57.971681626328682</c:v>
                </c:pt>
                <c:pt idx="1189" formatCode="0.00">
                  <c:v>57.907386286763227</c:v>
                </c:pt>
                <c:pt idx="1190" formatCode="0.00">
                  <c:v>57.824725726695931</c:v>
                </c:pt>
                <c:pt idx="1191" formatCode="0.00">
                  <c:v>57.735623978171596</c:v>
                </c:pt>
                <c:pt idx="1192" formatCode="0.00">
                  <c:v>57.647209809234568</c:v>
                </c:pt>
                <c:pt idx="1193" formatCode="0.00">
                  <c:v>57.571615681779498</c:v>
                </c:pt>
                <c:pt idx="1194" formatCode="0.00">
                  <c:v>57.472694132707069</c:v>
                </c:pt>
                <c:pt idx="1195" formatCode="0.00">
                  <c:v>57.36351309656073</c:v>
                </c:pt>
                <c:pt idx="1196" formatCode="0.00">
                  <c:v>57.279597543361128</c:v>
                </c:pt>
                <c:pt idx="1197" formatCode="0.00">
                  <c:v>57.226367717059027</c:v>
                </c:pt>
                <c:pt idx="1198" formatCode="0.00">
                  <c:v>57.17068246614302</c:v>
                </c:pt>
                <c:pt idx="1199" formatCode="0.00">
                  <c:v>57.109382143096823</c:v>
                </c:pt>
                <c:pt idx="1200" formatCode="0.00">
                  <c:v>57.026403216299848</c:v>
                </c:pt>
                <c:pt idx="1201" formatCode="0.00">
                  <c:v>56.942060895739651</c:v>
                </c:pt>
                <c:pt idx="1202" formatCode="0.00">
                  <c:v>56.849901085831796</c:v>
                </c:pt>
                <c:pt idx="1203" formatCode="0.00">
                  <c:v>56.764827443186704</c:v>
                </c:pt>
                <c:pt idx="1204" formatCode="0.00">
                  <c:v>56.68318736912515</c:v>
                </c:pt>
                <c:pt idx="1205" formatCode="0.00">
                  <c:v>56.590419335601524</c:v>
                </c:pt>
                <c:pt idx="1206" formatCode="0.00">
                  <c:v>56.514096755147783</c:v>
                </c:pt>
                <c:pt idx="1207" formatCode="0.00">
                  <c:v>56.451767434201038</c:v>
                </c:pt>
                <c:pt idx="1208" formatCode="0.00">
                  <c:v>56.382197608985109</c:v>
                </c:pt>
                <c:pt idx="1209" formatCode="0.00">
                  <c:v>56.310235443721581</c:v>
                </c:pt>
                <c:pt idx="1210" formatCode="0.00">
                  <c:v>56.259387329853709</c:v>
                </c:pt>
                <c:pt idx="1211" formatCode="0.00">
                  <c:v>56.214318799208399</c:v>
                </c:pt>
                <c:pt idx="1212" formatCode="0.00">
                  <c:v>56.195370353445135</c:v>
                </c:pt>
                <c:pt idx="1213" formatCode="0.00">
                  <c:v>56.174918907142199</c:v>
                </c:pt>
                <c:pt idx="1214" formatCode="0.00">
                  <c:v>56.156163495130833</c:v>
                </c:pt>
                <c:pt idx="1215" formatCode="0.00">
                  <c:v>56.150928037467843</c:v>
                </c:pt>
                <c:pt idx="1216" formatCode="0.00">
                  <c:v>56.143058106746778</c:v>
                </c:pt>
                <c:pt idx="1217" formatCode="0.00">
                  <c:v>56.15327643404283</c:v>
                </c:pt>
                <c:pt idx="1218" formatCode="0.00">
                  <c:v>56.185880648629471</c:v>
                </c:pt>
                <c:pt idx="1219" formatCode="0.00">
                  <c:v>56.229105716802316</c:v>
                </c:pt>
                <c:pt idx="1220" formatCode="0.00">
                  <c:v>56.292298694744588</c:v>
                </c:pt>
                <c:pt idx="1221" formatCode="0.00">
                  <c:v>56.360534528627731</c:v>
                </c:pt>
                <c:pt idx="1222" formatCode="0.00">
                  <c:v>56.433663538293132</c:v>
                </c:pt>
                <c:pt idx="1223" formatCode="0.00">
                  <c:v>56.479199224479274</c:v>
                </c:pt>
                <c:pt idx="1224" formatCode="0.00">
                  <c:v>56.556321620255602</c:v>
                </c:pt>
                <c:pt idx="1225" formatCode="0.00">
                  <c:v>56.642527375277936</c:v>
                </c:pt>
                <c:pt idx="1226" formatCode="0.00">
                  <c:v>56.7015072023896</c:v>
                </c:pt>
                <c:pt idx="1227" formatCode="0.00">
                  <c:v>56.779502155599651</c:v>
                </c:pt>
                <c:pt idx="1228" formatCode="0.00">
                  <c:v>56.835029497334979</c:v>
                </c:pt>
                <c:pt idx="1229" formatCode="0.00">
                  <c:v>56.88234263666498</c:v>
                </c:pt>
                <c:pt idx="1230" formatCode="0.00">
                  <c:v>56.932667585553887</c:v>
                </c:pt>
                <c:pt idx="1231" formatCode="0.00">
                  <c:v>56.989456962812056</c:v>
                </c:pt>
                <c:pt idx="1232" formatCode="0.00">
                  <c:v>57.066775799002983</c:v>
                </c:pt>
                <c:pt idx="1233" formatCode="0.00">
                  <c:v>57.148897432843754</c:v>
                </c:pt>
                <c:pt idx="1234" formatCode="0.00">
                  <c:v>57.241545219581624</c:v>
                </c:pt>
                <c:pt idx="1235" formatCode="0.00">
                  <c:v>57.318843277098225</c:v>
                </c:pt>
                <c:pt idx="1236" formatCode="0.00">
                  <c:v>57.403730408669389</c:v>
                </c:pt>
                <c:pt idx="1237" formatCode="0.00">
                  <c:v>57.522996772762234</c:v>
                </c:pt>
                <c:pt idx="1238" formatCode="0.00">
                  <c:v>57.639384864575547</c:v>
                </c:pt>
                <c:pt idx="1239" formatCode="0.00">
                  <c:v>57.744963124629528</c:v>
                </c:pt>
                <c:pt idx="1240" formatCode="0.00">
                  <c:v>57.812177421896898</c:v>
                </c:pt>
                <c:pt idx="1241" formatCode="0.00">
                  <c:v>57.866185606753646</c:v>
                </c:pt>
                <c:pt idx="1242" formatCode="0.00">
                  <c:v>57.901248436537195</c:v>
                </c:pt>
                <c:pt idx="1243" formatCode="0.00">
                  <c:v>57.950290740651255</c:v>
                </c:pt>
                <c:pt idx="1244" formatCode="0.00">
                  <c:v>57.999342574077609</c:v>
                </c:pt>
                <c:pt idx="1245" formatCode="0.00">
                  <c:v>58.059747125579328</c:v>
                </c:pt>
                <c:pt idx="1246" formatCode="0.00">
                  <c:v>58.133182477563615</c:v>
                </c:pt>
                <c:pt idx="1247" formatCode="0.00">
                  <c:v>58.212255288732138</c:v>
                </c:pt>
                <c:pt idx="1248" formatCode="0.00">
                  <c:v>58.270441803272121</c:v>
                </c:pt>
                <c:pt idx="1249" formatCode="0.00">
                  <c:v>58.312626461946039</c:v>
                </c:pt>
                <c:pt idx="1250" formatCode="0.00">
                  <c:v>58.352600327996335</c:v>
                </c:pt>
                <c:pt idx="1251" formatCode="0.00">
                  <c:v>58.395858036175476</c:v>
                </c:pt>
                <c:pt idx="1252" formatCode="0.00">
                  <c:v>58.456993777109055</c:v>
                </c:pt>
                <c:pt idx="1253" formatCode="0.00">
                  <c:v>58.509859510670161</c:v>
                </c:pt>
                <c:pt idx="1254" formatCode="0.00">
                  <c:v>58.566975336434645</c:v>
                </c:pt>
                <c:pt idx="1255" formatCode="0.00">
                  <c:v>58.615164636569624</c:v>
                </c:pt>
                <c:pt idx="1256" formatCode="0.00">
                  <c:v>58.654018719787835</c:v>
                </c:pt>
                <c:pt idx="1257" formatCode="0.00">
                  <c:v>58.702933956406866</c:v>
                </c:pt>
                <c:pt idx="1258" formatCode="0.00">
                  <c:v>58.753551528979941</c:v>
                </c:pt>
                <c:pt idx="1259" formatCode="0.00">
                  <c:v>58.793914200333376</c:v>
                </c:pt>
                <c:pt idx="1260" formatCode="0.00">
                  <c:v>58.849298138638517</c:v>
                </c:pt>
                <c:pt idx="1261" formatCode="0.00">
                  <c:v>58.890101142234151</c:v>
                </c:pt>
                <c:pt idx="1262" formatCode="0.00">
                  <c:v>58.9442294890776</c:v>
                </c:pt>
                <c:pt idx="1263" formatCode="0.00">
                  <c:v>59.007669991673843</c:v>
                </c:pt>
                <c:pt idx="1264" formatCode="0.00">
                  <c:v>59.082419543995499</c:v>
                </c:pt>
                <c:pt idx="1265" formatCode="0.00">
                  <c:v>59.167967608234356</c:v>
                </c:pt>
                <c:pt idx="1266" formatCode="0.00">
                  <c:v>59.260226637008145</c:v>
                </c:pt>
                <c:pt idx="1267" formatCode="0.00">
                  <c:v>59.364204481416031</c:v>
                </c:pt>
                <c:pt idx="1268" formatCode="0.00">
                  <c:v>59.460978566178063</c:v>
                </c:pt>
                <c:pt idx="1269" formatCode="0.00">
                  <c:v>59.546242461041963</c:v>
                </c:pt>
                <c:pt idx="1270" formatCode="0.00">
                  <c:v>59.608269899240554</c:v>
                </c:pt>
                <c:pt idx="1271" formatCode="0.00">
                  <c:v>59.68251596989488</c:v>
                </c:pt>
                <c:pt idx="1272" formatCode="0.00">
                  <c:v>59.773635213975531</c:v>
                </c:pt>
                <c:pt idx="1273" formatCode="0.00">
                  <c:v>59.852504515329009</c:v>
                </c:pt>
                <c:pt idx="1274" formatCode="0.00">
                  <c:v>59.929594022639172</c:v>
                </c:pt>
                <c:pt idx="1275" formatCode="0.00">
                  <c:v>60.034075674155197</c:v>
                </c:pt>
                <c:pt idx="1276" formatCode="0.00">
                  <c:v>60.141398304263106</c:v>
                </c:pt>
                <c:pt idx="1277" formatCode="0.00">
                  <c:v>60.232130659444572</c:v>
                </c:pt>
                <c:pt idx="1278" formatCode="0.00">
                  <c:v>60.337084583231196</c:v>
                </c:pt>
                <c:pt idx="1279" formatCode="0.00">
                  <c:v>60.458307622204025</c:v>
                </c:pt>
                <c:pt idx="1280" formatCode="0.00">
                  <c:v>60.574642869744281</c:v>
                </c:pt>
                <c:pt idx="1281" formatCode="0.00">
                  <c:v>60.702258363577677</c:v>
                </c:pt>
                <c:pt idx="1282" formatCode="0.00">
                  <c:v>60.816066738069445</c:v>
                </c:pt>
                <c:pt idx="1283" formatCode="0.00">
                  <c:v>60.940782491919506</c:v>
                </c:pt>
                <c:pt idx="1284" formatCode="0.00">
                  <c:v>61.06963042732329</c:v>
                </c:pt>
                <c:pt idx="1285" formatCode="0.00">
                  <c:v>61.142569428046443</c:v>
                </c:pt>
                <c:pt idx="1286" formatCode="0.00">
                  <c:v>61.237270229757428</c:v>
                </c:pt>
                <c:pt idx="1287" formatCode="0.00">
                  <c:v>61.335108336924023</c:v>
                </c:pt>
                <c:pt idx="1288" formatCode="0.00">
                  <c:v>61.437843577352638</c:v>
                </c:pt>
                <c:pt idx="1289" formatCode="0.00">
                  <c:v>61.547218268125249</c:v>
                </c:pt>
                <c:pt idx="1290" formatCode="0.00">
                  <c:v>61.652121568939926</c:v>
                </c:pt>
                <c:pt idx="1291" formatCode="0.00">
                  <c:v>61.749513394124605</c:v>
                </c:pt>
                <c:pt idx="1292" formatCode="0.00">
                  <c:v>61.825140126521383</c:v>
                </c:pt>
                <c:pt idx="1293" formatCode="0.00">
                  <c:v>61.909168582973912</c:v>
                </c:pt>
                <c:pt idx="1294" formatCode="0.00">
                  <c:v>62.001714169212981</c:v>
                </c:pt>
                <c:pt idx="1295" formatCode="0.00">
                  <c:v>62.089955819270564</c:v>
                </c:pt>
                <c:pt idx="1296" formatCode="0.00">
                  <c:v>62.17284183101912</c:v>
                </c:pt>
                <c:pt idx="1297" formatCode="0.00">
                  <c:v>62.259679225735347</c:v>
                </c:pt>
                <c:pt idx="1298" formatCode="0.00">
                  <c:v>62.356000825479278</c:v>
                </c:pt>
                <c:pt idx="1299" formatCode="0.00">
                  <c:v>62.455742110797893</c:v>
                </c:pt>
                <c:pt idx="1300" formatCode="0.00">
                  <c:v>62.561754627108364</c:v>
                </c:pt>
                <c:pt idx="1301" formatCode="0.00">
                  <c:v>62.661040650719229</c:v>
                </c:pt>
                <c:pt idx="1302" formatCode="0.00">
                  <c:v>62.746005420363815</c:v>
                </c:pt>
                <c:pt idx="1303" formatCode="0.00">
                  <c:v>62.83042327687761</c:v>
                </c:pt>
                <c:pt idx="1304" formatCode="0.00">
                  <c:v>62.875593194520626</c:v>
                </c:pt>
                <c:pt idx="1305" formatCode="0.00">
                  <c:v>62.849865899052759</c:v>
                </c:pt>
                <c:pt idx="1306" formatCode="0.00">
                  <c:v>62.806285143838302</c:v>
                </c:pt>
                <c:pt idx="1307" formatCode="0.00">
                  <c:v>62.775973848874742</c:v>
                </c:pt>
                <c:pt idx="1308" formatCode="0.00">
                  <c:v>62.724571124010318</c:v>
                </c:pt>
                <c:pt idx="1309" formatCode="0.00">
                  <c:v>62.685023152627132</c:v>
                </c:pt>
                <c:pt idx="1310" formatCode="0.00">
                  <c:v>62.623779141158209</c:v>
                </c:pt>
                <c:pt idx="1311" formatCode="0.00">
                  <c:v>62.56593059248997</c:v>
                </c:pt>
                <c:pt idx="1312" formatCode="0.00">
                  <c:v>62.54746362142042</c:v>
                </c:pt>
                <c:pt idx="1313" formatCode="0.00">
                  <c:v>62.511468958520716</c:v>
                </c:pt>
                <c:pt idx="1314" formatCode="0.00">
                  <c:v>62.463593645500609</c:v>
                </c:pt>
                <c:pt idx="1315" formatCode="0.00">
                  <c:v>62.414602663953346</c:v>
                </c:pt>
                <c:pt idx="1316" formatCode="0.00">
                  <c:v>62.380129005605554</c:v>
                </c:pt>
                <c:pt idx="1317" formatCode="0.00">
                  <c:v>62.347490906047298</c:v>
                </c:pt>
                <c:pt idx="1318" formatCode="0.00">
                  <c:v>62.330699951758277</c:v>
                </c:pt>
                <c:pt idx="1319" formatCode="0.00">
                  <c:v>62.321936768158693</c:v>
                </c:pt>
                <c:pt idx="1320" formatCode="0.00">
                  <c:v>62.330275705788956</c:v>
                </c:pt>
                <c:pt idx="1321" formatCode="0.00">
                  <c:v>62.330969479860713</c:v>
                </c:pt>
                <c:pt idx="1322" formatCode="0.00">
                  <c:v>62.329069286031256</c:v>
                </c:pt>
                <c:pt idx="1323" formatCode="0.00">
                  <c:v>62.319824815523489</c:v>
                </c:pt>
                <c:pt idx="1324" formatCode="0.00">
                  <c:v>62.3053986979561</c:v>
                </c:pt>
                <c:pt idx="1325" formatCode="0.00">
                  <c:v>62.300867367628179</c:v>
                </c:pt>
                <c:pt idx="1326" formatCode="0.00">
                  <c:v>62.309117443572177</c:v>
                </c:pt>
                <c:pt idx="1327" formatCode="0.00">
                  <c:v>62.311812792392359</c:v>
                </c:pt>
                <c:pt idx="1328" formatCode="0.00">
                  <c:v>62.336570874060101</c:v>
                </c:pt>
                <c:pt idx="1329" formatCode="0.00">
                  <c:v>62.363172158895324</c:v>
                </c:pt>
                <c:pt idx="1330" formatCode="0.00">
                  <c:v>62.391896814030702</c:v>
                </c:pt>
                <c:pt idx="1331" formatCode="0.00">
                  <c:v>62.421231174090103</c:v>
                </c:pt>
                <c:pt idx="1332" formatCode="0.00">
                  <c:v>62.454850764397669</c:v>
                </c:pt>
                <c:pt idx="1333" formatCode="0.00">
                  <c:v>62.473110955796699</c:v>
                </c:pt>
                <c:pt idx="1334" formatCode="0.00">
                  <c:v>62.483726767181807</c:v>
                </c:pt>
                <c:pt idx="1335" formatCode="0.00">
                  <c:v>62.491848888901394</c:v>
                </c:pt>
                <c:pt idx="1336" formatCode="0.00">
                  <c:v>62.483273278066555</c:v>
                </c:pt>
                <c:pt idx="1337" formatCode="0.00">
                  <c:v>62.472295434503707</c:v>
                </c:pt>
                <c:pt idx="1338" formatCode="0.00">
                  <c:v>62.474461649085768</c:v>
                </c:pt>
                <c:pt idx="1339" formatCode="0.00">
                  <c:v>62.483571483423226</c:v>
                </c:pt>
                <c:pt idx="1340" formatCode="0.00">
                  <c:v>62.495874254732449</c:v>
                </c:pt>
                <c:pt idx="1341" formatCode="0.00">
                  <c:v>62.483576998466454</c:v>
                </c:pt>
                <c:pt idx="1342" formatCode="0.00">
                  <c:v>62.468118520869773</c:v>
                </c:pt>
                <c:pt idx="1343" formatCode="0.00">
                  <c:v>62.424057640065101</c:v>
                </c:pt>
                <c:pt idx="1344" formatCode="0.00">
                  <c:v>62.405211295387844</c:v>
                </c:pt>
                <c:pt idx="1345" formatCode="0.00">
                  <c:v>62.399487799911348</c:v>
                </c:pt>
                <c:pt idx="1346" formatCode="0.00">
                  <c:v>62.398099861603775</c:v>
                </c:pt>
                <c:pt idx="1347" formatCode="0.00">
                  <c:v>62.4104570769112</c:v>
                </c:pt>
                <c:pt idx="1348" formatCode="0.00">
                  <c:v>62.423487354752879</c:v>
                </c:pt>
                <c:pt idx="1349" formatCode="0.00">
                  <c:v>62.424348177093655</c:v>
                </c:pt>
                <c:pt idx="1350" formatCode="0.00">
                  <c:v>62.431867100704665</c:v>
                </c:pt>
                <c:pt idx="1351" formatCode="0.00">
                  <c:v>62.427967925573277</c:v>
                </c:pt>
                <c:pt idx="1352" formatCode="0.00">
                  <c:v>62.437838891487971</c:v>
                </c:pt>
                <c:pt idx="1353" formatCode="0.00">
                  <c:v>62.450795718438343</c:v>
                </c:pt>
                <c:pt idx="1354" formatCode="0.00">
                  <c:v>62.464718149100648</c:v>
                </c:pt>
                <c:pt idx="1355" formatCode="0.00">
                  <c:v>62.499895082940441</c:v>
                </c:pt>
                <c:pt idx="1356" formatCode="0.00">
                  <c:v>62.518005579627605</c:v>
                </c:pt>
                <c:pt idx="1357" formatCode="0.00">
                  <c:v>62.522503036546738</c:v>
                </c:pt>
                <c:pt idx="1358" formatCode="0.00">
                  <c:v>62.539493056083586</c:v>
                </c:pt>
                <c:pt idx="1359" formatCode="0.00">
                  <c:v>62.56815481671957</c:v>
                </c:pt>
                <c:pt idx="1360" formatCode="0.00">
                  <c:v>62.610063724015895</c:v>
                </c:pt>
                <c:pt idx="1361" formatCode="0.00">
                  <c:v>62.652252144672453</c:v>
                </c:pt>
                <c:pt idx="1362" formatCode="0.00">
                  <c:v>62.705463566118496</c:v>
                </c:pt>
                <c:pt idx="1363" formatCode="0.00">
                  <c:v>62.775060943570054</c:v>
                </c:pt>
                <c:pt idx="1364" formatCode="0.00">
                  <c:v>62.851926008808171</c:v>
                </c:pt>
                <c:pt idx="1365" formatCode="0.00">
                  <c:v>62.932304854491676</c:v>
                </c:pt>
                <c:pt idx="1366" formatCode="0.00">
                  <c:v>63.018351572357439</c:v>
                </c:pt>
                <c:pt idx="1367" formatCode="0.00">
                  <c:v>63.11518389502055</c:v>
                </c:pt>
                <c:pt idx="1368" formatCode="0.00">
                  <c:v>63.213341269199454</c:v>
                </c:pt>
                <c:pt idx="1369" formatCode="0.00">
                  <c:v>63.317089117267123</c:v>
                </c:pt>
                <c:pt idx="1370" formatCode="0.00">
                  <c:v>63.443386737990835</c:v>
                </c:pt>
                <c:pt idx="1371" formatCode="0.00">
                  <c:v>63.569820700796896</c:v>
                </c:pt>
                <c:pt idx="1372" formatCode="0.00">
                  <c:v>63.707334922679514</c:v>
                </c:pt>
                <c:pt idx="1373" formatCode="0.00">
                  <c:v>63.840396266732455</c:v>
                </c:pt>
                <c:pt idx="1374" formatCode="0.00">
                  <c:v>63.965367448158005</c:v>
                </c:pt>
                <c:pt idx="1375" formatCode="0.00">
                  <c:v>64.089194637728582</c:v>
                </c:pt>
                <c:pt idx="1376" formatCode="0.00">
                  <c:v>64.196466332875559</c:v>
                </c:pt>
                <c:pt idx="1377" formatCode="0.00">
                  <c:v>64.284063682797196</c:v>
                </c:pt>
                <c:pt idx="1378" formatCode="0.00">
                  <c:v>64.377456083963395</c:v>
                </c:pt>
                <c:pt idx="1379" formatCode="0.00">
                  <c:v>64.480764978650328</c:v>
                </c:pt>
                <c:pt idx="1380" formatCode="0.00">
                  <c:v>64.586827018663755</c:v>
                </c:pt>
                <c:pt idx="1381" formatCode="0.00">
                  <c:v>64.698500381662129</c:v>
                </c:pt>
                <c:pt idx="1382" formatCode="0.00">
                  <c:v>64.81901281567545</c:v>
                </c:pt>
                <c:pt idx="1383" formatCode="0.00">
                  <c:v>64.940913185668734</c:v>
                </c:pt>
                <c:pt idx="1384" formatCode="0.00">
                  <c:v>65.051252357950645</c:v>
                </c:pt>
                <c:pt idx="1385" formatCode="0.00">
                  <c:v>65.14536924991134</c:v>
                </c:pt>
                <c:pt idx="1386" formatCode="0.00">
                  <c:v>65.25347502851919</c:v>
                </c:pt>
                <c:pt idx="1387" formatCode="0.00">
                  <c:v>65.358415575499109</c:v>
                </c:pt>
                <c:pt idx="1388" formatCode="0.00">
                  <c:v>65.483804475245392</c:v>
                </c:pt>
                <c:pt idx="1389" formatCode="0.00">
                  <c:v>65.608244231710614</c:v>
                </c:pt>
                <c:pt idx="1390" formatCode="0.00">
                  <c:v>65.756918418459762</c:v>
                </c:pt>
                <c:pt idx="1391" formatCode="0.00">
                  <c:v>65.901526195390517</c:v>
                </c:pt>
                <c:pt idx="1392" formatCode="0.00">
                  <c:v>66.051162750660268</c:v>
                </c:pt>
                <c:pt idx="1393" formatCode="0.00">
                  <c:v>66.214434763091518</c:v>
                </c:pt>
                <c:pt idx="1394" formatCode="0.00">
                  <c:v>66.370211531617969</c:v>
                </c:pt>
                <c:pt idx="1395" formatCode="0.00">
                  <c:v>66.521552710407846</c:v>
                </c:pt>
                <c:pt idx="1396" formatCode="0.00">
                  <c:v>66.663527310304289</c:v>
                </c:pt>
                <c:pt idx="1397" formatCode="0.00">
                  <c:v>66.804586740052514</c:v>
                </c:pt>
                <c:pt idx="1398" formatCode="0.00">
                  <c:v>66.947426672987319</c:v>
                </c:pt>
                <c:pt idx="1399" formatCode="0.00">
                  <c:v>67.09163138270884</c:v>
                </c:pt>
                <c:pt idx="1400" formatCode="0.00">
                  <c:v>67.227137538104785</c:v>
                </c:pt>
                <c:pt idx="1401" formatCode="0.00">
                  <c:v>67.372240647178373</c:v>
                </c:pt>
                <c:pt idx="1402" formatCode="0.00">
                  <c:v>67.514904919345753</c:v>
                </c:pt>
                <c:pt idx="1403" formatCode="0.00">
                  <c:v>67.6586372087055</c:v>
                </c:pt>
                <c:pt idx="1404" formatCode="0.00">
                  <c:v>67.794670669315408</c:v>
                </c:pt>
                <c:pt idx="1405" formatCode="0.00">
                  <c:v>67.975121707431683</c:v>
                </c:pt>
                <c:pt idx="1406" formatCode="0.00">
                  <c:v>68.155866765069177</c:v>
                </c:pt>
                <c:pt idx="1407" formatCode="0.00">
                  <c:v>68.336106896760029</c:v>
                </c:pt>
                <c:pt idx="1408" formatCode="0.00">
                  <c:v>68.476842151518639</c:v>
                </c:pt>
                <c:pt idx="1409" formatCode="0.00">
                  <c:v>68.608415861453778</c:v>
                </c:pt>
                <c:pt idx="1410" formatCode="0.00">
                  <c:v>68.737685355369663</c:v>
                </c:pt>
                <c:pt idx="1411" formatCode="0.00">
                  <c:v>68.86377803840081</c:v>
                </c:pt>
                <c:pt idx="1412" formatCode="0.00">
                  <c:v>68.994088704685382</c:v>
                </c:pt>
                <c:pt idx="1413" formatCode="0.00">
                  <c:v>69.108774389215881</c:v>
                </c:pt>
                <c:pt idx="1414" formatCode="0.00">
                  <c:v>69.219731857979909</c:v>
                </c:pt>
                <c:pt idx="1415" formatCode="0.00">
                  <c:v>69.319038008646785</c:v>
                </c:pt>
                <c:pt idx="1416" formatCode="0.00">
                  <c:v>69.436858525973676</c:v>
                </c:pt>
                <c:pt idx="1417" formatCode="0.00">
                  <c:v>69.557387296859503</c:v>
                </c:pt>
                <c:pt idx="1418" formatCode="0.00">
                  <c:v>69.676517771517624</c:v>
                </c:pt>
                <c:pt idx="1419" formatCode="0.00">
                  <c:v>69.809686748915453</c:v>
                </c:pt>
                <c:pt idx="1420" formatCode="0.00">
                  <c:v>69.936157527533211</c:v>
                </c:pt>
                <c:pt idx="1421" formatCode="0.00">
                  <c:v>70.067638547159746</c:v>
                </c:pt>
                <c:pt idx="1422" formatCode="0.00">
                  <c:v>70.202686919824828</c:v>
                </c:pt>
                <c:pt idx="1423" formatCode="0.00">
                  <c:v>70.34952585594597</c:v>
                </c:pt>
                <c:pt idx="1424" formatCode="0.00">
                  <c:v>70.496296742951472</c:v>
                </c:pt>
                <c:pt idx="1425" formatCode="0.00">
                  <c:v>70.663895780335039</c:v>
                </c:pt>
                <c:pt idx="1426" formatCode="0.00">
                  <c:v>70.820871941724732</c:v>
                </c:pt>
                <c:pt idx="1427" formatCode="0.00">
                  <c:v>70.999470230861803</c:v>
                </c:pt>
                <c:pt idx="1428" formatCode="0.00">
                  <c:v>71.159276497221384</c:v>
                </c:pt>
                <c:pt idx="1429" formatCode="0.00">
                  <c:v>71.318089666403267</c:v>
                </c:pt>
                <c:pt idx="1430" formatCode="0.00">
                  <c:v>71.482685789125625</c:v>
                </c:pt>
                <c:pt idx="1431" formatCode="0.00">
                  <c:v>71.653007323562193</c:v>
                </c:pt>
                <c:pt idx="1432" formatCode="0.00">
                  <c:v>71.837156504422282</c:v>
                </c:pt>
                <c:pt idx="1433" formatCode="0.00">
                  <c:v>72.023851464577291</c:v>
                </c:pt>
                <c:pt idx="1434" formatCode="0.00">
                  <c:v>72.214360405228277</c:v>
                </c:pt>
                <c:pt idx="1435" formatCode="0.00">
                  <c:v>72.409043386270781</c:v>
                </c:pt>
                <c:pt idx="1436" formatCode="0.00">
                  <c:v>72.604575292875055</c:v>
                </c:pt>
                <c:pt idx="1437" formatCode="0.00">
                  <c:v>72.794181508866345</c:v>
                </c:pt>
                <c:pt idx="1438" formatCode="0.00">
                  <c:v>72.98548318539504</c:v>
                </c:pt>
                <c:pt idx="1439" formatCode="0.00">
                  <c:v>73.158861462157276</c:v>
                </c:pt>
                <c:pt idx="1440" formatCode="0.00">
                  <c:v>73.334494681439296</c:v>
                </c:pt>
                <c:pt idx="1441" formatCode="0.00">
                  <c:v>73.524997221922476</c:v>
                </c:pt>
                <c:pt idx="1442" formatCode="0.00">
                  <c:v>73.687733567972998</c:v>
                </c:pt>
                <c:pt idx="1443" formatCode="0.00">
                  <c:v>73.845567064809089</c:v>
                </c:pt>
                <c:pt idx="1444" formatCode="0.00">
                  <c:v>74.017252964661736</c:v>
                </c:pt>
                <c:pt idx="1445" formatCode="0.00">
                  <c:v>74.173897213769592</c:v>
                </c:pt>
                <c:pt idx="1446" formatCode="0.00">
                  <c:v>74.327390773831596</c:v>
                </c:pt>
                <c:pt idx="1447" formatCode="0.00">
                  <c:v>74.449108278569597</c:v>
                </c:pt>
                <c:pt idx="1448" formatCode="0.00">
                  <c:v>74.583644514603733</c:v>
                </c:pt>
                <c:pt idx="1449" formatCode="0.00">
                  <c:v>74.722911733363901</c:v>
                </c:pt>
                <c:pt idx="1450" formatCode="0.00">
                  <c:v>74.880594203678683</c:v>
                </c:pt>
                <c:pt idx="1451" formatCode="0.00">
                  <c:v>75.022876848418207</c:v>
                </c:pt>
                <c:pt idx="1452" formatCode="0.00">
                  <c:v>75.169813397190168</c:v>
                </c:pt>
                <c:pt idx="1453" formatCode="0.00">
                  <c:v>75.310312766372363</c:v>
                </c:pt>
                <c:pt idx="1454" formatCode="0.00">
                  <c:v>75.436080798547763</c:v>
                </c:pt>
                <c:pt idx="1455" formatCode="0.00">
                  <c:v>75.556716810502508</c:v>
                </c:pt>
                <c:pt idx="1456" formatCode="0.00">
                  <c:v>75.673067887014923</c:v>
                </c:pt>
                <c:pt idx="1457" formatCode="0.00">
                  <c:v>75.796818455303338</c:v>
                </c:pt>
                <c:pt idx="1458" formatCode="0.00">
                  <c:v>75.910780460723203</c:v>
                </c:pt>
                <c:pt idx="1459" formatCode="0.00">
                  <c:v>75.985101053153826</c:v>
                </c:pt>
                <c:pt idx="1460" formatCode="0.00">
                  <c:v>76.048532883470713</c:v>
                </c:pt>
                <c:pt idx="1461" formatCode="0.00">
                  <c:v>76.115910665724741</c:v>
                </c:pt>
                <c:pt idx="1462" formatCode="0.00">
                  <c:v>76.194359315817039</c:v>
                </c:pt>
                <c:pt idx="1463" formatCode="0.00">
                  <c:v>76.246156735560163</c:v>
                </c:pt>
                <c:pt idx="1464" formatCode="0.00">
                  <c:v>76.293657663564545</c:v>
                </c:pt>
                <c:pt idx="1465" formatCode="0.00">
                  <c:v>76.334019278852466</c:v>
                </c:pt>
                <c:pt idx="1466" formatCode="0.00">
                  <c:v>76.37208873876439</c:v>
                </c:pt>
                <c:pt idx="1467" formatCode="0.00">
                  <c:v>76.382714721463259</c:v>
                </c:pt>
                <c:pt idx="1468" formatCode="0.00">
                  <c:v>76.455026017767111</c:v>
                </c:pt>
                <c:pt idx="1469" formatCode="0.00">
                  <c:v>76.531294415600286</c:v>
                </c:pt>
                <c:pt idx="1470" formatCode="0.00">
                  <c:v>76.615858650270923</c:v>
                </c:pt>
                <c:pt idx="1471" formatCode="0.00">
                  <c:v>76.680874982109032</c:v>
                </c:pt>
                <c:pt idx="1472" formatCode="0.00">
                  <c:v>76.757184683779599</c:v>
                </c:pt>
                <c:pt idx="1473" formatCode="0.00">
                  <c:v>76.836914189413633</c:v>
                </c:pt>
                <c:pt idx="1474" formatCode="0.00">
                  <c:v>76.910676237280171</c:v>
                </c:pt>
                <c:pt idx="1475" formatCode="0.00">
                  <c:v>76.99076901103858</c:v>
                </c:pt>
                <c:pt idx="1476" formatCode="0.00">
                  <c:v>77.077627030829234</c:v>
                </c:pt>
                <c:pt idx="1477" formatCode="0.00">
                  <c:v>77.183123279278689</c:v>
                </c:pt>
                <c:pt idx="1478" formatCode="0.00">
                  <c:v>77.280505137196315</c:v>
                </c:pt>
                <c:pt idx="1479" formatCode="0.00">
                  <c:v>77.371246379612273</c:v>
                </c:pt>
                <c:pt idx="1480" formatCode="0.00">
                  <c:v>77.465462833546496</c:v>
                </c:pt>
                <c:pt idx="1481" formatCode="0.00">
                  <c:v>77.573468178486337</c:v>
                </c:pt>
                <c:pt idx="1482" formatCode="0.00">
                  <c:v>77.676816753824795</c:v>
                </c:pt>
                <c:pt idx="1483" formatCode="0.00">
                  <c:v>77.801425542343949</c:v>
                </c:pt>
                <c:pt idx="1484" formatCode="0.00">
                  <c:v>77.934147676250987</c:v>
                </c:pt>
                <c:pt idx="1485" formatCode="0.00">
                  <c:v>78.059280535193764</c:v>
                </c:pt>
                <c:pt idx="1486" formatCode="0.00">
                  <c:v>78.184362320913237</c:v>
                </c:pt>
                <c:pt idx="1487" formatCode="0.00">
                  <c:v>78.324517919710118</c:v>
                </c:pt>
                <c:pt idx="1488" formatCode="0.00">
                  <c:v>78.460592368270227</c:v>
                </c:pt>
                <c:pt idx="1489" formatCode="0.00">
                  <c:v>78.602278016347142</c:v>
                </c:pt>
                <c:pt idx="1490" formatCode="0.00">
                  <c:v>78.714295150512854</c:v>
                </c:pt>
                <c:pt idx="1491" formatCode="0.00">
                  <c:v>78.833854402746553</c:v>
                </c:pt>
                <c:pt idx="1492" formatCode="0.00">
                  <c:v>78.950631970878433</c:v>
                </c:pt>
                <c:pt idx="1493" formatCode="0.00">
                  <c:v>79.068536130372181</c:v>
                </c:pt>
                <c:pt idx="1494" formatCode="0.00">
                  <c:v>79.1981029350451</c:v>
                </c:pt>
                <c:pt idx="1495" formatCode="0.00">
                  <c:v>79.324887980467537</c:v>
                </c:pt>
                <c:pt idx="1496" formatCode="0.00">
                  <c:v>79.46324730404497</c:v>
                </c:pt>
                <c:pt idx="1497" formatCode="0.00">
                  <c:v>79.590578176641543</c:v>
                </c:pt>
                <c:pt idx="1498" formatCode="0.00">
                  <c:v>79.725298791799332</c:v>
                </c:pt>
                <c:pt idx="1499" formatCode="0.00">
                  <c:v>79.872111739144614</c:v>
                </c:pt>
                <c:pt idx="1500" formatCode="0.00">
                  <c:v>80.013483761640686</c:v>
                </c:pt>
                <c:pt idx="1501" formatCode="0.00">
                  <c:v>80.160215266499989</c:v>
                </c:pt>
                <c:pt idx="1502" formatCode="0.00">
                  <c:v>80.274740487728849</c:v>
                </c:pt>
                <c:pt idx="1503" formatCode="0.00">
                  <c:v>80.389419686855931</c:v>
                </c:pt>
                <c:pt idx="1504" formatCode="0.00">
                  <c:v>80.500768744698163</c:v>
                </c:pt>
                <c:pt idx="1505" formatCode="0.00">
                  <c:v>80.621059602959875</c:v>
                </c:pt>
                <c:pt idx="1506" formatCode="0.00">
                  <c:v>80.745825179049831</c:v>
                </c:pt>
                <c:pt idx="1507" formatCode="0.00">
                  <c:v>80.880394082740878</c:v>
                </c:pt>
                <c:pt idx="1508" formatCode="0.00">
                  <c:v>81.002877723708636</c:v>
                </c:pt>
                <c:pt idx="1509" formatCode="0.00">
                  <c:v>81.105635159293627</c:v>
                </c:pt>
                <c:pt idx="1510" formatCode="0.00">
                  <c:v>81.215728341788221</c:v>
                </c:pt>
                <c:pt idx="1511" formatCode="0.00">
                  <c:v>81.350895223959483</c:v>
                </c:pt>
                <c:pt idx="1512" formatCode="0.00">
                  <c:v>81.486010694367849</c:v>
                </c:pt>
                <c:pt idx="1513" formatCode="0.00">
                  <c:v>81.633314070543307</c:v>
                </c:pt>
                <c:pt idx="1514" formatCode="0.00">
                  <c:v>81.772883084766747</c:v>
                </c:pt>
                <c:pt idx="1515" formatCode="0.00">
                  <c:v>81.921610616261617</c:v>
                </c:pt>
                <c:pt idx="1516" formatCode="0.00">
                  <c:v>82.055126928537632</c:v>
                </c:pt>
                <c:pt idx="1517" formatCode="0.00">
                  <c:v>82.188011237706419</c:v>
                </c:pt>
                <c:pt idx="1518" formatCode="0.00">
                  <c:v>82.320070827380988</c:v>
                </c:pt>
                <c:pt idx="1519" formatCode="0.00">
                  <c:v>82.456786540541387</c:v>
                </c:pt>
                <c:pt idx="1520" formatCode="0.00">
                  <c:v>82.597316027700174</c:v>
                </c:pt>
                <c:pt idx="1521" formatCode="0.00">
                  <c:v>82.75992979856882</c:v>
                </c:pt>
                <c:pt idx="1522" formatCode="0.00">
                  <c:v>82.90609965131938</c:v>
                </c:pt>
                <c:pt idx="1523" formatCode="0.00">
                  <c:v>83.02952154533611</c:v>
                </c:pt>
                <c:pt idx="1524" formatCode="0.00">
                  <c:v>83.179277549860132</c:v>
                </c:pt>
                <c:pt idx="1525" formatCode="0.00">
                  <c:v>83.346448917523219</c:v>
                </c:pt>
                <c:pt idx="1526" formatCode="0.00">
                  <c:v>83.515240470582697</c:v>
                </c:pt>
                <c:pt idx="1527" formatCode="0.00">
                  <c:v>83.691307729581879</c:v>
                </c:pt>
                <c:pt idx="1528" formatCode="0.00">
                  <c:v>83.869503672571128</c:v>
                </c:pt>
                <c:pt idx="1529" formatCode="0.00">
                  <c:v>84.033986223092811</c:v>
                </c:pt>
                <c:pt idx="1530" formatCode="0.00">
                  <c:v>84.198324668634186</c:v>
                </c:pt>
                <c:pt idx="1531" formatCode="0.00">
                  <c:v>84.386699547553249</c:v>
                </c:pt>
                <c:pt idx="1532" formatCode="0.00">
                  <c:v>84.571906517229337</c:v>
                </c:pt>
                <c:pt idx="1533" formatCode="0.00">
                  <c:v>84.769897497157402</c:v>
                </c:pt>
                <c:pt idx="1534" formatCode="0.00">
                  <c:v>84.980147273305093</c:v>
                </c:pt>
                <c:pt idx="1535" formatCode="0.00">
                  <c:v>85.20332988750107</c:v>
                </c:pt>
                <c:pt idx="1536" formatCode="0.00">
                  <c:v>85.449366406033391</c:v>
                </c:pt>
                <c:pt idx="1537" formatCode="0.00">
                  <c:v>85.682507038809177</c:v>
                </c:pt>
                <c:pt idx="1538" formatCode="0.00">
                  <c:v>85.923178610562331</c:v>
                </c:pt>
                <c:pt idx="1539" formatCode="0.00">
                  <c:v>86.188321111949776</c:v>
                </c:pt>
                <c:pt idx="1540" formatCode="0.00">
                  <c:v>86.465551747651773</c:v>
                </c:pt>
                <c:pt idx="1541" formatCode="0.00">
                  <c:v>86.726690536232354</c:v>
                </c:pt>
                <c:pt idx="1542" formatCode="0.00">
                  <c:v>86.954285655274816</c:v>
                </c:pt>
                <c:pt idx="1543" formatCode="0.00">
                  <c:v>87.176432066665129</c:v>
                </c:pt>
                <c:pt idx="1544" formatCode="0.00">
                  <c:v>87.418557120728167</c:v>
                </c:pt>
                <c:pt idx="1545" formatCode="0.00">
                  <c:v>87.659267995148795</c:v>
                </c:pt>
                <c:pt idx="1546" formatCode="0.00">
                  <c:v>87.890320054898552</c:v>
                </c:pt>
                <c:pt idx="1547" formatCode="0.00">
                  <c:v>88.118476074252811</c:v>
                </c:pt>
                <c:pt idx="1548" formatCode="0.00">
                  <c:v>88.354013625752785</c:v>
                </c:pt>
                <c:pt idx="1549" formatCode="0.00">
                  <c:v>88.587307022511482</c:v>
                </c:pt>
                <c:pt idx="1550" formatCode="0.00">
                  <c:v>88.81041839542182</c:v>
                </c:pt>
                <c:pt idx="1551" formatCode="0.00">
                  <c:v>89.034792341736036</c:v>
                </c:pt>
                <c:pt idx="1552" formatCode="0.00">
                  <c:v>89.237530726395391</c:v>
                </c:pt>
                <c:pt idx="1553" formatCode="0.00">
                  <c:v>89.432182161953648</c:v>
                </c:pt>
                <c:pt idx="1554" formatCode="0.00">
                  <c:v>89.645891792182965</c:v>
                </c:pt>
                <c:pt idx="1555" formatCode="0.00">
                  <c:v>89.835982421116483</c:v>
                </c:pt>
                <c:pt idx="1556" formatCode="0.00">
                  <c:v>90.024281103493436</c:v>
                </c:pt>
                <c:pt idx="1557" formatCode="0.00">
                  <c:v>90.222447460672612</c:v>
                </c:pt>
                <c:pt idx="1558" formatCode="0.00">
                  <c:v>90.41904002325299</c:v>
                </c:pt>
                <c:pt idx="1559" formatCode="0.00">
                  <c:v>90.613974948394755</c:v>
                </c:pt>
                <c:pt idx="1560" formatCode="0.00">
                  <c:v>90.810950322042572</c:v>
                </c:pt>
                <c:pt idx="1561" formatCode="0.00">
                  <c:v>91.004672209385433</c:v>
                </c:pt>
                <c:pt idx="1562" formatCode="0.00">
                  <c:v>91.20104363018757</c:v>
                </c:pt>
                <c:pt idx="1563" formatCode="0.00">
                  <c:v>91.414366579140932</c:v>
                </c:pt>
                <c:pt idx="1564" formatCode="0.00">
                  <c:v>91.644372881836048</c:v>
                </c:pt>
                <c:pt idx="1565" formatCode="0.00">
                  <c:v>91.852687579529217</c:v>
                </c:pt>
                <c:pt idx="1566" formatCode="0.00">
                  <c:v>92.067287703115994</c:v>
                </c:pt>
                <c:pt idx="1567" formatCode="0.00">
                  <c:v>92.284429119005395</c:v>
                </c:pt>
                <c:pt idx="1568" formatCode="0.00">
                  <c:v>92.496325346676997</c:v>
                </c:pt>
                <c:pt idx="1569" formatCode="0.00">
                  <c:v>92.69486937307822</c:v>
                </c:pt>
                <c:pt idx="1570" formatCode="0.00">
                  <c:v>92.891636842002825</c:v>
                </c:pt>
                <c:pt idx="1571" formatCode="0.00">
                  <c:v>93.067441450540116</c:v>
                </c:pt>
                <c:pt idx="1572" formatCode="0.00">
                  <c:v>93.261695764465102</c:v>
                </c:pt>
                <c:pt idx="1573" formatCode="0.00">
                  <c:v>93.438992324022678</c:v>
                </c:pt>
                <c:pt idx="1574" formatCode="0.00">
                  <c:v>93.650246131743856</c:v>
                </c:pt>
                <c:pt idx="1575" formatCode="0.00">
                  <c:v>93.873228757298648</c:v>
                </c:pt>
                <c:pt idx="1576" formatCode="0.00">
                  <c:v>94.052301107972298</c:v>
                </c:pt>
                <c:pt idx="1577" formatCode="0.00">
                  <c:v>94.252974728788487</c:v>
                </c:pt>
                <c:pt idx="1578" formatCode="0.00">
                  <c:v>94.439711298651304</c:v>
                </c:pt>
                <c:pt idx="1579" formatCode="0.00">
                  <c:v>94.59583357428663</c:v>
                </c:pt>
                <c:pt idx="1580" formatCode="0.00">
                  <c:v>94.725029260114624</c:v>
                </c:pt>
                <c:pt idx="1581" formatCode="0.00">
                  <c:v>94.855426978919454</c:v>
                </c:pt>
                <c:pt idx="1582" formatCode="0.00">
                  <c:v>94.981144123407816</c:v>
                </c:pt>
                <c:pt idx="1583" formatCode="0.00">
                  <c:v>95.103719803771924</c:v>
                </c:pt>
                <c:pt idx="1584" formatCode="0.00">
                  <c:v>95.228359407714493</c:v>
                </c:pt>
                <c:pt idx="1585" formatCode="0.00">
                  <c:v>95.381311055398925</c:v>
                </c:pt>
                <c:pt idx="1586" formatCode="0.00">
                  <c:v>95.564283084698445</c:v>
                </c:pt>
                <c:pt idx="1587" formatCode="0.00">
                  <c:v>95.734986735596976</c:v>
                </c:pt>
                <c:pt idx="1588" formatCode="0.00">
                  <c:v>95.895633633750251</c:v>
                </c:pt>
                <c:pt idx="1589" formatCode="0.00">
                  <c:v>96.058065139882089</c:v>
                </c:pt>
                <c:pt idx="1590" formatCode="0.00">
                  <c:v>96.205845586251414</c:v>
                </c:pt>
                <c:pt idx="1591" formatCode="0.00">
                  <c:v>96.326981451064839</c:v>
                </c:pt>
                <c:pt idx="1592" formatCode="0.00">
                  <c:v>96.440842332148776</c:v>
                </c:pt>
                <c:pt idx="1593" formatCode="0.00">
                  <c:v>96.596356338794067</c:v>
                </c:pt>
                <c:pt idx="1594" formatCode="0.00">
                  <c:v>96.724352793134429</c:v>
                </c:pt>
                <c:pt idx="1595" formatCode="0.00">
                  <c:v>96.871175153401751</c:v>
                </c:pt>
                <c:pt idx="1596" formatCode="0.00">
                  <c:v>97.03345201754702</c:v>
                </c:pt>
                <c:pt idx="1597" formatCode="0.00">
                  <c:v>97.195507221352528</c:v>
                </c:pt>
                <c:pt idx="1598" formatCode="0.00">
                  <c:v>97.3447061544734</c:v>
                </c:pt>
                <c:pt idx="1599" formatCode="0.00">
                  <c:v>97.491126988757244</c:v>
                </c:pt>
                <c:pt idx="1600" formatCode="0.00">
                  <c:v>97.613404332152697</c:v>
                </c:pt>
                <c:pt idx="1601" formatCode="0.00">
                  <c:v>97.745310756708392</c:v>
                </c:pt>
                <c:pt idx="1602" formatCode="0.00">
                  <c:v>97.920183286492389</c:v>
                </c:pt>
                <c:pt idx="1603" formatCode="0.00">
                  <c:v>98.067544646825809</c:v>
                </c:pt>
                <c:pt idx="1604" formatCode="0.00">
                  <c:v>98.216922312031528</c:v>
                </c:pt>
                <c:pt idx="1605" formatCode="0.00">
                  <c:v>98.363520099971524</c:v>
                </c:pt>
                <c:pt idx="1606" formatCode="0.00">
                  <c:v>98.526072138777778</c:v>
                </c:pt>
                <c:pt idx="1607" formatCode="0.00">
                  <c:v>98.678449530431735</c:v>
                </c:pt>
                <c:pt idx="1608" formatCode="0.00">
                  <c:v>98.819758490327928</c:v>
                </c:pt>
                <c:pt idx="1609" formatCode="0.00">
                  <c:v>98.985930047638107</c:v>
                </c:pt>
                <c:pt idx="1610" formatCode="0.00">
                  <c:v>99.151244176517324</c:v>
                </c:pt>
                <c:pt idx="1611" formatCode="0.00">
                  <c:v>99.29073428421367</c:v>
                </c:pt>
                <c:pt idx="1612" formatCode="0.00">
                  <c:v>99.464657326161799</c:v>
                </c:pt>
                <c:pt idx="1613" formatCode="0.00">
                  <c:v>99.630780138836798</c:v>
                </c:pt>
                <c:pt idx="1614" formatCode="0.00">
                  <c:v>99.799130585216531</c:v>
                </c:pt>
                <c:pt idx="1615" formatCode="0.00">
                  <c:v>99.939238738597467</c:v>
                </c:pt>
                <c:pt idx="1616" formatCode="0.00">
                  <c:v>100.1018333780144</c:v>
                </c:pt>
                <c:pt idx="1617" formatCode="0.00">
                  <c:v>100.22987483693964</c:v>
                </c:pt>
                <c:pt idx="1618" formatCode="0.00">
                  <c:v>100.35057259975618</c:v>
                </c:pt>
                <c:pt idx="1619" formatCode="0.00">
                  <c:v>100.53385048433572</c:v>
                </c:pt>
                <c:pt idx="1620" formatCode="0.00">
                  <c:v>100.69480719593437</c:v>
                </c:pt>
                <c:pt idx="1621" formatCode="0.00">
                  <c:v>100.87077926363652</c:v>
                </c:pt>
                <c:pt idx="1622" formatCode="0.00">
                  <c:v>101.02410484310283</c:v>
                </c:pt>
                <c:pt idx="1623" formatCode="0.00">
                  <c:v>101.17182519292271</c:v>
                </c:pt>
                <c:pt idx="1624" formatCode="0.00">
                  <c:v>101.32225479299314</c:v>
                </c:pt>
                <c:pt idx="1625" formatCode="0.00">
                  <c:v>101.48143633734146</c:v>
                </c:pt>
                <c:pt idx="1626" formatCode="0.00">
                  <c:v>101.65007876184553</c:v>
                </c:pt>
                <c:pt idx="1627" formatCode="0.00">
                  <c:v>101.8105754905834</c:v>
                </c:pt>
                <c:pt idx="1628" formatCode="0.00">
                  <c:v>101.97445036132387</c:v>
                </c:pt>
                <c:pt idx="1629" formatCode="0.00">
                  <c:v>102.13858518359926</c:v>
                </c:pt>
                <c:pt idx="1630" formatCode="0.00">
                  <c:v>102.29700722157339</c:v>
                </c:pt>
                <c:pt idx="1631" formatCode="0.00">
                  <c:v>102.45325590593586</c:v>
                </c:pt>
                <c:pt idx="1632" formatCode="0.00">
                  <c:v>102.60864639443402</c:v>
                </c:pt>
                <c:pt idx="1633" formatCode="0.00">
                  <c:v>102.76915737558393</c:v>
                </c:pt>
                <c:pt idx="1634" formatCode="0.00">
                  <c:v>102.94100655592639</c:v>
                </c:pt>
                <c:pt idx="1635" formatCode="0.00">
                  <c:v>103.10875773447438</c:v>
                </c:pt>
                <c:pt idx="1636" formatCode="0.00">
                  <c:v>103.26429248338509</c:v>
                </c:pt>
                <c:pt idx="1637" formatCode="0.00">
                  <c:v>103.39021992136136</c:v>
                </c:pt>
                <c:pt idx="1638" formatCode="0.00">
                  <c:v>103.52245653905926</c:v>
                </c:pt>
                <c:pt idx="1639" formatCode="0.00">
                  <c:v>103.67855149886962</c:v>
                </c:pt>
                <c:pt idx="1640" formatCode="0.00">
                  <c:v>103.85189924514953</c:v>
                </c:pt>
                <c:pt idx="1641" formatCode="0.00">
                  <c:v>104.01794999892914</c:v>
                </c:pt>
                <c:pt idx="1642" formatCode="0.00">
                  <c:v>104.20185099396468</c:v>
                </c:pt>
                <c:pt idx="1643" formatCode="0.00">
                  <c:v>104.39884750148742</c:v>
                </c:pt>
                <c:pt idx="1644" formatCode="0.00">
                  <c:v>104.56582414326367</c:v>
                </c:pt>
                <c:pt idx="1645" formatCode="0.00">
                  <c:v>104.72268161447499</c:v>
                </c:pt>
                <c:pt idx="1646" formatCode="0.00">
                  <c:v>104.87976935960459</c:v>
                </c:pt>
                <c:pt idx="1647" formatCode="0.00">
                  <c:v>105.06992090826525</c:v>
                </c:pt>
                <c:pt idx="1648" formatCode="0.00">
                  <c:v>105.26663811315814</c:v>
                </c:pt>
                <c:pt idx="1649" formatCode="0.00">
                  <c:v>105.43035315680831</c:v>
                </c:pt>
                <c:pt idx="1650" formatCode="0.00">
                  <c:v>105.59184218012365</c:v>
                </c:pt>
                <c:pt idx="1651" formatCode="0.00">
                  <c:v>105.75669947186371</c:v>
                </c:pt>
                <c:pt idx="1652" formatCode="0.00">
                  <c:v>105.91892136766606</c:v>
                </c:pt>
                <c:pt idx="1653" formatCode="0.00">
                  <c:v>106.08530025953009</c:v>
                </c:pt>
                <c:pt idx="1654" formatCode="0.00">
                  <c:v>106.27659080421138</c:v>
                </c:pt>
                <c:pt idx="1655" formatCode="0.00">
                  <c:v>106.37304263700531</c:v>
                </c:pt>
                <c:pt idx="1656" formatCode="0.00">
                  <c:v>106.34475365554258</c:v>
                </c:pt>
                <c:pt idx="1657" formatCode="0.00">
                  <c:v>106.27326356941778</c:v>
                </c:pt>
                <c:pt idx="1658" formatCode="0.00">
                  <c:v>106.24527089708526</c:v>
                </c:pt>
                <c:pt idx="1659" formatCode="0.00">
                  <c:v>106.2141736742287</c:v>
                </c:pt>
                <c:pt idx="1660" formatCode="0.00">
                  <c:v>106.18408239388812</c:v>
                </c:pt>
                <c:pt idx="1661" formatCode="0.00">
                  <c:v>106.16931540489421</c:v>
                </c:pt>
                <c:pt idx="1662" formatCode="0.00">
                  <c:v>106.13807843569128</c:v>
                </c:pt>
                <c:pt idx="1663" formatCode="0.00">
                  <c:v>106.12287367513714</c:v>
                </c:pt>
                <c:pt idx="1664" formatCode="0.00">
                  <c:v>106.12145204652882</c:v>
                </c:pt>
                <c:pt idx="1665" formatCode="0.00">
                  <c:v>106.16830326994645</c:v>
                </c:pt>
                <c:pt idx="1666" formatCode="0.00">
                  <c:v>106.2163798543251</c:v>
                </c:pt>
                <c:pt idx="1667" formatCode="0.00">
                  <c:v>106.27004771647113</c:v>
                </c:pt>
                <c:pt idx="1668" formatCode="0.00">
                  <c:v>106.30566913222764</c:v>
                </c:pt>
                <c:pt idx="1669" formatCode="0.00">
                  <c:v>106.33526446424528</c:v>
                </c:pt>
                <c:pt idx="1670" formatCode="0.00">
                  <c:v>106.35650561385479</c:v>
                </c:pt>
                <c:pt idx="1671" formatCode="0.00">
                  <c:v>106.40778416496073</c:v>
                </c:pt>
                <c:pt idx="1672" formatCode="0.00">
                  <c:v>106.46233357625465</c:v>
                </c:pt>
                <c:pt idx="1673" formatCode="0.00">
                  <c:v>106.53315612773471</c:v>
                </c:pt>
                <c:pt idx="1674" formatCode="0.00">
                  <c:v>106.60138342994631</c:v>
                </c:pt>
                <c:pt idx="1675" formatCode="0.00">
                  <c:v>106.66763832119062</c:v>
                </c:pt>
                <c:pt idx="1676" formatCode="0.00">
                  <c:v>106.75781107421361</c:v>
                </c:pt>
                <c:pt idx="1677" formatCode="0.00">
                  <c:v>106.80320598889806</c:v>
                </c:pt>
                <c:pt idx="1678" formatCode="0.00">
                  <c:v>106.83033826761549</c:v>
                </c:pt>
                <c:pt idx="1679" formatCode="0.00">
                  <c:v>106.85043440425613</c:v>
                </c:pt>
                <c:pt idx="1680" formatCode="0.00">
                  <c:v>106.86187286789539</c:v>
                </c:pt>
                <c:pt idx="1681" formatCode="0.00">
                  <c:v>106.86911791398599</c:v>
                </c:pt>
                <c:pt idx="1682" formatCode="0.00">
                  <c:v>106.86783315862294</c:v>
                </c:pt>
                <c:pt idx="1683" formatCode="0.00">
                  <c:v>106.88576516699486</c:v>
                </c:pt>
                <c:pt idx="1684" formatCode="0.00">
                  <c:v>106.94033466782079</c:v>
                </c:pt>
                <c:pt idx="1685" formatCode="0.00">
                  <c:v>107.01446069102656</c:v>
                </c:pt>
                <c:pt idx="1686" formatCode="0.00">
                  <c:v>107.11541133091684</c:v>
                </c:pt>
                <c:pt idx="1687" formatCode="0.00">
                  <c:v>107.22162614354454</c:v>
                </c:pt>
                <c:pt idx="1688" formatCode="0.00">
                  <c:v>107.32439603266351</c:v>
                </c:pt>
                <c:pt idx="1689" formatCode="0.00">
                  <c:v>107.4666408482589</c:v>
                </c:pt>
                <c:pt idx="1690" formatCode="0.00">
                  <c:v>107.63592800399762</c:v>
                </c:pt>
                <c:pt idx="1691" formatCode="0.00">
                  <c:v>107.81099339699267</c:v>
                </c:pt>
                <c:pt idx="1692" formatCode="0.00">
                  <c:v>107.9833218209032</c:v>
                </c:pt>
                <c:pt idx="1693" formatCode="0.00">
                  <c:v>108.14796538487433</c:v>
                </c:pt>
                <c:pt idx="1694" formatCode="0.00">
                  <c:v>108.32062244572136</c:v>
                </c:pt>
                <c:pt idx="1695" formatCode="0.00">
                  <c:v>108.49464610297787</c:v>
                </c:pt>
                <c:pt idx="1696" formatCode="0.00">
                  <c:v>108.65798295767461</c:v>
                </c:pt>
                <c:pt idx="1697" formatCode="0.00">
                  <c:v>108.89034133620521</c:v>
                </c:pt>
                <c:pt idx="1698" formatCode="0.00">
                  <c:v>109.12725336271065</c:v>
                </c:pt>
                <c:pt idx="1699" formatCode="0.00">
                  <c:v>109.34847472228567</c:v>
                </c:pt>
                <c:pt idx="1700" formatCode="0.00">
                  <c:v>109.60699736186493</c:v>
                </c:pt>
                <c:pt idx="1701" formatCode="0.00">
                  <c:v>109.85190286075185</c:v>
                </c:pt>
                <c:pt idx="1702" formatCode="0.00">
                  <c:v>110.11307795666477</c:v>
                </c:pt>
                <c:pt idx="1703" formatCode="0.00">
                  <c:v>110.39075877301637</c:v>
                </c:pt>
                <c:pt idx="1704" formatCode="0.00">
                  <c:v>110.66468157129482</c:v>
                </c:pt>
                <c:pt idx="1705" formatCode="0.00">
                  <c:v>110.95866483924215</c:v>
                </c:pt>
                <c:pt idx="1706" formatCode="0.00">
                  <c:v>111.26126518910044</c:v>
                </c:pt>
                <c:pt idx="1707" formatCode="0.00">
                  <c:v>111.56264563498006</c:v>
                </c:pt>
                <c:pt idx="1708" formatCode="0.00">
                  <c:v>111.87396259383598</c:v>
                </c:pt>
                <c:pt idx="1709" formatCode="0.00">
                  <c:v>112.2054654535988</c:v>
                </c:pt>
                <c:pt idx="1710" formatCode="0.00">
                  <c:v>112.53187873266748</c:v>
                </c:pt>
                <c:pt idx="1711" formatCode="0.00">
                  <c:v>112.85255655622302</c:v>
                </c:pt>
                <c:pt idx="1712" formatCode="0.00">
                  <c:v>113.16188435168348</c:v>
                </c:pt>
                <c:pt idx="1713" formatCode="0.00">
                  <c:v>113.46415415912942</c:v>
                </c:pt>
                <c:pt idx="1714" formatCode="0.00">
                  <c:v>113.79077949087939</c:v>
                </c:pt>
                <c:pt idx="1715" formatCode="0.00">
                  <c:v>114.08231402330844</c:v>
                </c:pt>
                <c:pt idx="1716" formatCode="0.00">
                  <c:v>114.3883606499422</c:v>
                </c:pt>
                <c:pt idx="1717" formatCode="0.00">
                  <c:v>114.70310333004228</c:v>
                </c:pt>
                <c:pt idx="1718" formatCode="0.00">
                  <c:v>115.01312220238017</c:v>
                </c:pt>
                <c:pt idx="1719" formatCode="0.00">
                  <c:v>115.29418566305301</c:v>
                </c:pt>
                <c:pt idx="1720" formatCode="0.00">
                  <c:v>115.54996491018683</c:v>
                </c:pt>
                <c:pt idx="1721" formatCode="0.00">
                  <c:v>115.78757719963771</c:v>
                </c:pt>
                <c:pt idx="1722" formatCode="0.00">
                  <c:v>116.12073563546221</c:v>
                </c:pt>
                <c:pt idx="1723" formatCode="0.00">
                  <c:v>116.59386264406459</c:v>
                </c:pt>
                <c:pt idx="1724" formatCode="0.00">
                  <c:v>117.02397346352664</c:v>
                </c:pt>
                <c:pt idx="1725" formatCode="0.00">
                  <c:v>117.47149611563086</c:v>
                </c:pt>
                <c:pt idx="1726" formatCode="0.00">
                  <c:v>117.96182948761464</c:v>
                </c:pt>
                <c:pt idx="1727" formatCode="0.00">
                  <c:v>118.41743317430503</c:v>
                </c:pt>
                <c:pt idx="1728" formatCode="0.00">
                  <c:v>118.87437413774478</c:v>
                </c:pt>
                <c:pt idx="1729" formatCode="0.00">
                  <c:v>119.32646991746871</c:v>
                </c:pt>
                <c:pt idx="1730" formatCode="0.00">
                  <c:v>119.76730106256854</c:v>
                </c:pt>
                <c:pt idx="1731" formatCode="0.00">
                  <c:v>120.21051199726935</c:v>
                </c:pt>
                <c:pt idx="1732" formatCode="0.00">
                  <c:v>120.68851685301793</c:v>
                </c:pt>
                <c:pt idx="1733" formatCode="0.00">
                  <c:v>121.10843210821179</c:v>
                </c:pt>
                <c:pt idx="1734" formatCode="0.00">
                  <c:v>121.54536313201068</c:v>
                </c:pt>
                <c:pt idx="1735" formatCode="0.00">
                  <c:v>122.00322021527427</c:v>
                </c:pt>
                <c:pt idx="1736" formatCode="0.00">
                  <c:v>122.52756628278398</c:v>
                </c:pt>
                <c:pt idx="1737" formatCode="0.00">
                  <c:v>123.05604821031848</c:v>
                </c:pt>
                <c:pt idx="1738" formatCode="0.00">
                  <c:v>123.5614606659372</c:v>
                </c:pt>
                <c:pt idx="1739" formatCode="0.00">
                  <c:v>124.07358543543037</c:v>
                </c:pt>
                <c:pt idx="1740" formatCode="0.00">
                  <c:v>124.55384826691864</c:v>
                </c:pt>
                <c:pt idx="1741" formatCode="0.00">
                  <c:v>125.03589952794432</c:v>
                </c:pt>
                <c:pt idx="1742" formatCode="0.00">
                  <c:v>125.53036818935782</c:v>
                </c:pt>
                <c:pt idx="1743" formatCode="0.00">
                  <c:v>126.02986701334432</c:v>
                </c:pt>
                <c:pt idx="1744" formatCode="0.00">
                  <c:v>126.54549022714188</c:v>
                </c:pt>
                <c:pt idx="1745" formatCode="0.00">
                  <c:v>127.00245052338923</c:v>
                </c:pt>
                <c:pt idx="1746" formatCode="0.00">
                  <c:v>127.47715250823113</c:v>
                </c:pt>
                <c:pt idx="1747" formatCode="0.00">
                  <c:v>127.98593706038804</c:v>
                </c:pt>
                <c:pt idx="1748" formatCode="0.00">
                  <c:v>128.46776853242397</c:v>
                </c:pt>
                <c:pt idx="1749" formatCode="0.00">
                  <c:v>128.9450046664297</c:v>
                </c:pt>
                <c:pt idx="1750" formatCode="0.00">
                  <c:v>129.43460661004733</c:v>
                </c:pt>
                <c:pt idx="1751" formatCode="0.00">
                  <c:v>129.90112793731055</c:v>
                </c:pt>
                <c:pt idx="1752" formatCode="0.00">
                  <c:v>130.27464905236218</c:v>
                </c:pt>
                <c:pt idx="1753" formatCode="0.00">
                  <c:v>130.66624458417948</c:v>
                </c:pt>
                <c:pt idx="1754" formatCode="0.00">
                  <c:v>131.06787399130206</c:v>
                </c:pt>
                <c:pt idx="1755" formatCode="0.00">
                  <c:v>131.47147723516971</c:v>
                </c:pt>
                <c:pt idx="1756" formatCode="0.00">
                  <c:v>131.90310432735708</c:v>
                </c:pt>
                <c:pt idx="1757" formatCode="0.00">
                  <c:v>132.32566050320429</c:v>
                </c:pt>
                <c:pt idx="1758" formatCode="0.00">
                  <c:v>132.70331562257542</c:v>
                </c:pt>
                <c:pt idx="1759" formatCode="0.00">
                  <c:v>133.03970054175377</c:v>
                </c:pt>
                <c:pt idx="1760" formatCode="0.00">
                  <c:v>133.35930551148758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96-46AB-937E-527E1FF222AF}"/>
            </c:ext>
          </c:extLst>
        </c:ser>
        <c:ser>
          <c:idx val="2"/>
          <c:order val="2"/>
          <c:tx>
            <c:strRef>
              <c:f>'Moving Avgs'!$CH$2</c:f>
              <c:strCache>
                <c:ptCount val="1"/>
                <c:pt idx="0">
                  <c:v>Zero Lag 200d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'Moving Avgs'!$CC$3:$CC$1763</c:f>
              <c:numCache>
                <c:formatCode>m/d/yyyy</c:formatCode>
                <c:ptCount val="1761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43116</c:v>
                </c:pt>
                <c:pt idx="10">
                  <c:v>43117</c:v>
                </c:pt>
                <c:pt idx="11">
                  <c:v>43118</c:v>
                </c:pt>
                <c:pt idx="12">
                  <c:v>43119</c:v>
                </c:pt>
                <c:pt idx="13">
                  <c:v>43122</c:v>
                </c:pt>
                <c:pt idx="14">
                  <c:v>43123</c:v>
                </c:pt>
                <c:pt idx="15">
                  <c:v>43124</c:v>
                </c:pt>
                <c:pt idx="16">
                  <c:v>43125</c:v>
                </c:pt>
                <c:pt idx="17">
                  <c:v>43126</c:v>
                </c:pt>
                <c:pt idx="18">
                  <c:v>43129</c:v>
                </c:pt>
                <c:pt idx="19">
                  <c:v>43130</c:v>
                </c:pt>
                <c:pt idx="20">
                  <c:v>43131</c:v>
                </c:pt>
                <c:pt idx="21">
                  <c:v>43132</c:v>
                </c:pt>
                <c:pt idx="22">
                  <c:v>43133</c:v>
                </c:pt>
                <c:pt idx="23">
                  <c:v>43136</c:v>
                </c:pt>
                <c:pt idx="24">
                  <c:v>43137</c:v>
                </c:pt>
                <c:pt idx="25">
                  <c:v>43138</c:v>
                </c:pt>
                <c:pt idx="26">
                  <c:v>43139</c:v>
                </c:pt>
                <c:pt idx="27">
                  <c:v>43140</c:v>
                </c:pt>
                <c:pt idx="28">
                  <c:v>43143</c:v>
                </c:pt>
                <c:pt idx="29">
                  <c:v>43144</c:v>
                </c:pt>
                <c:pt idx="30">
                  <c:v>43145</c:v>
                </c:pt>
                <c:pt idx="31">
                  <c:v>43146</c:v>
                </c:pt>
                <c:pt idx="32">
                  <c:v>43147</c:v>
                </c:pt>
                <c:pt idx="33">
                  <c:v>43151</c:v>
                </c:pt>
                <c:pt idx="34">
                  <c:v>43152</c:v>
                </c:pt>
                <c:pt idx="35">
                  <c:v>43153</c:v>
                </c:pt>
                <c:pt idx="36">
                  <c:v>43154</c:v>
                </c:pt>
                <c:pt idx="37">
                  <c:v>43157</c:v>
                </c:pt>
                <c:pt idx="38">
                  <c:v>43158</c:v>
                </c:pt>
                <c:pt idx="39">
                  <c:v>43159</c:v>
                </c:pt>
                <c:pt idx="40">
                  <c:v>43160</c:v>
                </c:pt>
                <c:pt idx="41">
                  <c:v>43161</c:v>
                </c:pt>
                <c:pt idx="42">
                  <c:v>43164</c:v>
                </c:pt>
                <c:pt idx="43">
                  <c:v>43165</c:v>
                </c:pt>
                <c:pt idx="44">
                  <c:v>43166</c:v>
                </c:pt>
                <c:pt idx="45">
                  <c:v>43167</c:v>
                </c:pt>
                <c:pt idx="46">
                  <c:v>43168</c:v>
                </c:pt>
                <c:pt idx="47">
                  <c:v>43171</c:v>
                </c:pt>
                <c:pt idx="48">
                  <c:v>43172</c:v>
                </c:pt>
                <c:pt idx="49">
                  <c:v>43173</c:v>
                </c:pt>
                <c:pt idx="50">
                  <c:v>43174</c:v>
                </c:pt>
                <c:pt idx="51">
                  <c:v>43175</c:v>
                </c:pt>
                <c:pt idx="52">
                  <c:v>43178</c:v>
                </c:pt>
                <c:pt idx="53">
                  <c:v>43179</c:v>
                </c:pt>
                <c:pt idx="54">
                  <c:v>43180</c:v>
                </c:pt>
                <c:pt idx="55">
                  <c:v>43181</c:v>
                </c:pt>
                <c:pt idx="56">
                  <c:v>43182</c:v>
                </c:pt>
                <c:pt idx="57">
                  <c:v>43185</c:v>
                </c:pt>
                <c:pt idx="58">
                  <c:v>43186</c:v>
                </c:pt>
                <c:pt idx="59">
                  <c:v>43187</c:v>
                </c:pt>
                <c:pt idx="60">
                  <c:v>43188</c:v>
                </c:pt>
                <c:pt idx="61">
                  <c:v>43192</c:v>
                </c:pt>
                <c:pt idx="62">
                  <c:v>43193</c:v>
                </c:pt>
                <c:pt idx="63">
                  <c:v>43194</c:v>
                </c:pt>
                <c:pt idx="64">
                  <c:v>43195</c:v>
                </c:pt>
                <c:pt idx="65">
                  <c:v>43196</c:v>
                </c:pt>
                <c:pt idx="66">
                  <c:v>43199</c:v>
                </c:pt>
                <c:pt idx="67">
                  <c:v>43200</c:v>
                </c:pt>
                <c:pt idx="68">
                  <c:v>43201</c:v>
                </c:pt>
                <c:pt idx="69">
                  <c:v>43202</c:v>
                </c:pt>
                <c:pt idx="70">
                  <c:v>43203</c:v>
                </c:pt>
                <c:pt idx="71">
                  <c:v>43206</c:v>
                </c:pt>
                <c:pt idx="72">
                  <c:v>43207</c:v>
                </c:pt>
                <c:pt idx="73">
                  <c:v>43208</c:v>
                </c:pt>
                <c:pt idx="74">
                  <c:v>43209</c:v>
                </c:pt>
                <c:pt idx="75">
                  <c:v>43210</c:v>
                </c:pt>
                <c:pt idx="76">
                  <c:v>43213</c:v>
                </c:pt>
                <c:pt idx="77">
                  <c:v>43214</c:v>
                </c:pt>
                <c:pt idx="78">
                  <c:v>43215</c:v>
                </c:pt>
                <c:pt idx="79">
                  <c:v>43216</c:v>
                </c:pt>
                <c:pt idx="80">
                  <c:v>43217</c:v>
                </c:pt>
                <c:pt idx="81">
                  <c:v>43220</c:v>
                </c:pt>
                <c:pt idx="82">
                  <c:v>43221</c:v>
                </c:pt>
                <c:pt idx="83">
                  <c:v>43222</c:v>
                </c:pt>
                <c:pt idx="84">
                  <c:v>43223</c:v>
                </c:pt>
                <c:pt idx="85">
                  <c:v>43224</c:v>
                </c:pt>
                <c:pt idx="86">
                  <c:v>43227</c:v>
                </c:pt>
                <c:pt idx="87">
                  <c:v>43228</c:v>
                </c:pt>
                <c:pt idx="88">
                  <c:v>43229</c:v>
                </c:pt>
                <c:pt idx="89">
                  <c:v>43230</c:v>
                </c:pt>
                <c:pt idx="90">
                  <c:v>43231</c:v>
                </c:pt>
                <c:pt idx="91">
                  <c:v>43234</c:v>
                </c:pt>
                <c:pt idx="92">
                  <c:v>43235</c:v>
                </c:pt>
                <c:pt idx="93">
                  <c:v>43236</c:v>
                </c:pt>
                <c:pt idx="94">
                  <c:v>43237</c:v>
                </c:pt>
                <c:pt idx="95">
                  <c:v>43238</c:v>
                </c:pt>
                <c:pt idx="96">
                  <c:v>43241</c:v>
                </c:pt>
                <c:pt idx="97">
                  <c:v>43242</c:v>
                </c:pt>
                <c:pt idx="98">
                  <c:v>43243</c:v>
                </c:pt>
                <c:pt idx="99">
                  <c:v>43244</c:v>
                </c:pt>
                <c:pt idx="100">
                  <c:v>43245</c:v>
                </c:pt>
                <c:pt idx="101">
                  <c:v>43249</c:v>
                </c:pt>
                <c:pt idx="102">
                  <c:v>43250</c:v>
                </c:pt>
                <c:pt idx="103">
                  <c:v>43251</c:v>
                </c:pt>
                <c:pt idx="104">
                  <c:v>43252</c:v>
                </c:pt>
                <c:pt idx="105">
                  <c:v>43255</c:v>
                </c:pt>
                <c:pt idx="106">
                  <c:v>43256</c:v>
                </c:pt>
                <c:pt idx="107">
                  <c:v>43257</c:v>
                </c:pt>
                <c:pt idx="108">
                  <c:v>43258</c:v>
                </c:pt>
                <c:pt idx="109">
                  <c:v>43259</c:v>
                </c:pt>
                <c:pt idx="110">
                  <c:v>43262</c:v>
                </c:pt>
                <c:pt idx="111">
                  <c:v>43263</c:v>
                </c:pt>
                <c:pt idx="112">
                  <c:v>43264</c:v>
                </c:pt>
                <c:pt idx="113">
                  <c:v>43265</c:v>
                </c:pt>
                <c:pt idx="114">
                  <c:v>43266</c:v>
                </c:pt>
                <c:pt idx="115">
                  <c:v>43269</c:v>
                </c:pt>
                <c:pt idx="116">
                  <c:v>43270</c:v>
                </c:pt>
                <c:pt idx="117">
                  <c:v>43271</c:v>
                </c:pt>
                <c:pt idx="118">
                  <c:v>43272</c:v>
                </c:pt>
                <c:pt idx="119">
                  <c:v>43273</c:v>
                </c:pt>
                <c:pt idx="120">
                  <c:v>43276</c:v>
                </c:pt>
                <c:pt idx="121">
                  <c:v>43277</c:v>
                </c:pt>
                <c:pt idx="122">
                  <c:v>43278</c:v>
                </c:pt>
                <c:pt idx="123">
                  <c:v>43279</c:v>
                </c:pt>
                <c:pt idx="124">
                  <c:v>43280</c:v>
                </c:pt>
                <c:pt idx="125">
                  <c:v>43283</c:v>
                </c:pt>
                <c:pt idx="126">
                  <c:v>43284</c:v>
                </c:pt>
                <c:pt idx="127">
                  <c:v>43286</c:v>
                </c:pt>
                <c:pt idx="128">
                  <c:v>43287</c:v>
                </c:pt>
                <c:pt idx="129">
                  <c:v>43290</c:v>
                </c:pt>
                <c:pt idx="130">
                  <c:v>43291</c:v>
                </c:pt>
                <c:pt idx="131">
                  <c:v>43292</c:v>
                </c:pt>
                <c:pt idx="132">
                  <c:v>43293</c:v>
                </c:pt>
                <c:pt idx="133">
                  <c:v>43294</c:v>
                </c:pt>
                <c:pt idx="134">
                  <c:v>43297</c:v>
                </c:pt>
                <c:pt idx="135">
                  <c:v>43298</c:v>
                </c:pt>
                <c:pt idx="136">
                  <c:v>43299</c:v>
                </c:pt>
                <c:pt idx="137">
                  <c:v>43300</c:v>
                </c:pt>
                <c:pt idx="138">
                  <c:v>43301</c:v>
                </c:pt>
                <c:pt idx="139">
                  <c:v>43304</c:v>
                </c:pt>
                <c:pt idx="140">
                  <c:v>43305</c:v>
                </c:pt>
                <c:pt idx="141">
                  <c:v>43306</c:v>
                </c:pt>
                <c:pt idx="142">
                  <c:v>43307</c:v>
                </c:pt>
                <c:pt idx="143">
                  <c:v>43308</c:v>
                </c:pt>
                <c:pt idx="144">
                  <c:v>43311</c:v>
                </c:pt>
                <c:pt idx="145">
                  <c:v>43312</c:v>
                </c:pt>
                <c:pt idx="146">
                  <c:v>43313</c:v>
                </c:pt>
                <c:pt idx="147">
                  <c:v>43314</c:v>
                </c:pt>
                <c:pt idx="148">
                  <c:v>43315</c:v>
                </c:pt>
                <c:pt idx="149">
                  <c:v>43318</c:v>
                </c:pt>
                <c:pt idx="150">
                  <c:v>43319</c:v>
                </c:pt>
                <c:pt idx="151">
                  <c:v>43320</c:v>
                </c:pt>
                <c:pt idx="152">
                  <c:v>43321</c:v>
                </c:pt>
                <c:pt idx="153">
                  <c:v>43322</c:v>
                </c:pt>
                <c:pt idx="154">
                  <c:v>43325</c:v>
                </c:pt>
                <c:pt idx="155">
                  <c:v>43326</c:v>
                </c:pt>
                <c:pt idx="156">
                  <c:v>43327</c:v>
                </c:pt>
                <c:pt idx="157">
                  <c:v>43328</c:v>
                </c:pt>
                <c:pt idx="158">
                  <c:v>43329</c:v>
                </c:pt>
                <c:pt idx="159">
                  <c:v>43332</c:v>
                </c:pt>
                <c:pt idx="160">
                  <c:v>43333</c:v>
                </c:pt>
                <c:pt idx="161">
                  <c:v>43334</c:v>
                </c:pt>
                <c:pt idx="162">
                  <c:v>43335</c:v>
                </c:pt>
                <c:pt idx="163">
                  <c:v>43336</c:v>
                </c:pt>
                <c:pt idx="164">
                  <c:v>43339</c:v>
                </c:pt>
                <c:pt idx="165">
                  <c:v>43340</c:v>
                </c:pt>
                <c:pt idx="166">
                  <c:v>43341</c:v>
                </c:pt>
                <c:pt idx="167">
                  <c:v>43342</c:v>
                </c:pt>
                <c:pt idx="168">
                  <c:v>43343</c:v>
                </c:pt>
                <c:pt idx="169">
                  <c:v>43347</c:v>
                </c:pt>
                <c:pt idx="170">
                  <c:v>43348</c:v>
                </c:pt>
                <c:pt idx="171">
                  <c:v>43349</c:v>
                </c:pt>
                <c:pt idx="172">
                  <c:v>43350</c:v>
                </c:pt>
                <c:pt idx="173">
                  <c:v>43353</c:v>
                </c:pt>
                <c:pt idx="174">
                  <c:v>43354</c:v>
                </c:pt>
                <c:pt idx="175">
                  <c:v>43355</c:v>
                </c:pt>
                <c:pt idx="176">
                  <c:v>43356</c:v>
                </c:pt>
                <c:pt idx="177">
                  <c:v>43357</c:v>
                </c:pt>
                <c:pt idx="178">
                  <c:v>43360</c:v>
                </c:pt>
                <c:pt idx="179">
                  <c:v>43361</c:v>
                </c:pt>
                <c:pt idx="180">
                  <c:v>43362</c:v>
                </c:pt>
                <c:pt idx="181">
                  <c:v>43363</c:v>
                </c:pt>
                <c:pt idx="182">
                  <c:v>43364</c:v>
                </c:pt>
                <c:pt idx="183">
                  <c:v>43367</c:v>
                </c:pt>
                <c:pt idx="184">
                  <c:v>43368</c:v>
                </c:pt>
                <c:pt idx="185">
                  <c:v>43369</c:v>
                </c:pt>
                <c:pt idx="186">
                  <c:v>43370</c:v>
                </c:pt>
                <c:pt idx="187">
                  <c:v>43371</c:v>
                </c:pt>
                <c:pt idx="188">
                  <c:v>43374</c:v>
                </c:pt>
                <c:pt idx="189">
                  <c:v>43375</c:v>
                </c:pt>
                <c:pt idx="190">
                  <c:v>43376</c:v>
                </c:pt>
                <c:pt idx="191">
                  <c:v>43377</c:v>
                </c:pt>
                <c:pt idx="192">
                  <c:v>43378</c:v>
                </c:pt>
                <c:pt idx="193">
                  <c:v>43381</c:v>
                </c:pt>
                <c:pt idx="194">
                  <c:v>43382</c:v>
                </c:pt>
                <c:pt idx="195">
                  <c:v>43383</c:v>
                </c:pt>
                <c:pt idx="196">
                  <c:v>43384</c:v>
                </c:pt>
                <c:pt idx="197">
                  <c:v>43385</c:v>
                </c:pt>
                <c:pt idx="198">
                  <c:v>43388</c:v>
                </c:pt>
                <c:pt idx="199">
                  <c:v>43389</c:v>
                </c:pt>
                <c:pt idx="200">
                  <c:v>43390</c:v>
                </c:pt>
                <c:pt idx="201">
                  <c:v>43391</c:v>
                </c:pt>
                <c:pt idx="202">
                  <c:v>43392</c:v>
                </c:pt>
                <c:pt idx="203">
                  <c:v>43395</c:v>
                </c:pt>
                <c:pt idx="204">
                  <c:v>43396</c:v>
                </c:pt>
                <c:pt idx="205">
                  <c:v>43397</c:v>
                </c:pt>
                <c:pt idx="206">
                  <c:v>43398</c:v>
                </c:pt>
                <c:pt idx="207">
                  <c:v>43399</c:v>
                </c:pt>
                <c:pt idx="208">
                  <c:v>43402</c:v>
                </c:pt>
                <c:pt idx="209">
                  <c:v>43403</c:v>
                </c:pt>
                <c:pt idx="210">
                  <c:v>43404</c:v>
                </c:pt>
                <c:pt idx="211">
                  <c:v>43405</c:v>
                </c:pt>
                <c:pt idx="212">
                  <c:v>43406</c:v>
                </c:pt>
                <c:pt idx="213">
                  <c:v>43409</c:v>
                </c:pt>
                <c:pt idx="214">
                  <c:v>43410</c:v>
                </c:pt>
                <c:pt idx="215">
                  <c:v>43411</c:v>
                </c:pt>
                <c:pt idx="216">
                  <c:v>43412</c:v>
                </c:pt>
                <c:pt idx="217">
                  <c:v>43413</c:v>
                </c:pt>
                <c:pt idx="218">
                  <c:v>43416</c:v>
                </c:pt>
                <c:pt idx="219">
                  <c:v>43417</c:v>
                </c:pt>
                <c:pt idx="220">
                  <c:v>43418</c:v>
                </c:pt>
                <c:pt idx="221">
                  <c:v>43419</c:v>
                </c:pt>
                <c:pt idx="222">
                  <c:v>43420</c:v>
                </c:pt>
                <c:pt idx="223">
                  <c:v>43423</c:v>
                </c:pt>
                <c:pt idx="224">
                  <c:v>43424</c:v>
                </c:pt>
                <c:pt idx="225">
                  <c:v>43425</c:v>
                </c:pt>
                <c:pt idx="226">
                  <c:v>43427</c:v>
                </c:pt>
                <c:pt idx="227">
                  <c:v>43430</c:v>
                </c:pt>
                <c:pt idx="228">
                  <c:v>43431</c:v>
                </c:pt>
                <c:pt idx="229">
                  <c:v>43432</c:v>
                </c:pt>
                <c:pt idx="230">
                  <c:v>43433</c:v>
                </c:pt>
                <c:pt idx="231">
                  <c:v>43434</c:v>
                </c:pt>
                <c:pt idx="232">
                  <c:v>43437</c:v>
                </c:pt>
                <c:pt idx="233">
                  <c:v>43438</c:v>
                </c:pt>
                <c:pt idx="234">
                  <c:v>43440</c:v>
                </c:pt>
                <c:pt idx="235">
                  <c:v>43441</c:v>
                </c:pt>
                <c:pt idx="236">
                  <c:v>43444</c:v>
                </c:pt>
                <c:pt idx="237">
                  <c:v>43445</c:v>
                </c:pt>
                <c:pt idx="238">
                  <c:v>43446</c:v>
                </c:pt>
                <c:pt idx="239">
                  <c:v>43447</c:v>
                </c:pt>
                <c:pt idx="240">
                  <c:v>43448</c:v>
                </c:pt>
                <c:pt idx="241">
                  <c:v>43451</c:v>
                </c:pt>
                <c:pt idx="242">
                  <c:v>43452</c:v>
                </c:pt>
                <c:pt idx="243">
                  <c:v>43453</c:v>
                </c:pt>
                <c:pt idx="244">
                  <c:v>43454</c:v>
                </c:pt>
                <c:pt idx="245">
                  <c:v>43455</c:v>
                </c:pt>
                <c:pt idx="246">
                  <c:v>43458</c:v>
                </c:pt>
                <c:pt idx="247">
                  <c:v>43460</c:v>
                </c:pt>
                <c:pt idx="248">
                  <c:v>43461</c:v>
                </c:pt>
                <c:pt idx="249">
                  <c:v>43462</c:v>
                </c:pt>
                <c:pt idx="250">
                  <c:v>43465</c:v>
                </c:pt>
                <c:pt idx="251">
                  <c:v>43467</c:v>
                </c:pt>
                <c:pt idx="252">
                  <c:v>43468</c:v>
                </c:pt>
                <c:pt idx="253">
                  <c:v>43469</c:v>
                </c:pt>
                <c:pt idx="254">
                  <c:v>43472</c:v>
                </c:pt>
                <c:pt idx="255">
                  <c:v>43473</c:v>
                </c:pt>
                <c:pt idx="256">
                  <c:v>43474</c:v>
                </c:pt>
                <c:pt idx="257">
                  <c:v>43475</c:v>
                </c:pt>
                <c:pt idx="258">
                  <c:v>43476</c:v>
                </c:pt>
                <c:pt idx="259">
                  <c:v>43479</c:v>
                </c:pt>
                <c:pt idx="260">
                  <c:v>43480</c:v>
                </c:pt>
                <c:pt idx="261">
                  <c:v>43481</c:v>
                </c:pt>
                <c:pt idx="262">
                  <c:v>43482</c:v>
                </c:pt>
                <c:pt idx="263">
                  <c:v>43483</c:v>
                </c:pt>
                <c:pt idx="264">
                  <c:v>43487</c:v>
                </c:pt>
                <c:pt idx="265">
                  <c:v>43488</c:v>
                </c:pt>
                <c:pt idx="266">
                  <c:v>43489</c:v>
                </c:pt>
                <c:pt idx="267">
                  <c:v>43490</c:v>
                </c:pt>
                <c:pt idx="268">
                  <c:v>43493</c:v>
                </c:pt>
                <c:pt idx="269">
                  <c:v>43494</c:v>
                </c:pt>
                <c:pt idx="270">
                  <c:v>43495</c:v>
                </c:pt>
                <c:pt idx="271">
                  <c:v>43496</c:v>
                </c:pt>
                <c:pt idx="272">
                  <c:v>43497</c:v>
                </c:pt>
                <c:pt idx="273">
                  <c:v>43500</c:v>
                </c:pt>
                <c:pt idx="274">
                  <c:v>43501</c:v>
                </c:pt>
                <c:pt idx="275">
                  <c:v>43502</c:v>
                </c:pt>
                <c:pt idx="276">
                  <c:v>43503</c:v>
                </c:pt>
                <c:pt idx="277">
                  <c:v>43504</c:v>
                </c:pt>
                <c:pt idx="278">
                  <c:v>43507</c:v>
                </c:pt>
                <c:pt idx="279">
                  <c:v>43508</c:v>
                </c:pt>
                <c:pt idx="280">
                  <c:v>43509</c:v>
                </c:pt>
                <c:pt idx="281">
                  <c:v>43510</c:v>
                </c:pt>
                <c:pt idx="282">
                  <c:v>43511</c:v>
                </c:pt>
                <c:pt idx="283">
                  <c:v>43515</c:v>
                </c:pt>
                <c:pt idx="284">
                  <c:v>43516</c:v>
                </c:pt>
                <c:pt idx="285">
                  <c:v>43517</c:v>
                </c:pt>
                <c:pt idx="286">
                  <c:v>43518</c:v>
                </c:pt>
                <c:pt idx="287">
                  <c:v>43521</c:v>
                </c:pt>
                <c:pt idx="288">
                  <c:v>43522</c:v>
                </c:pt>
                <c:pt idx="289">
                  <c:v>43523</c:v>
                </c:pt>
                <c:pt idx="290">
                  <c:v>43524</c:v>
                </c:pt>
                <c:pt idx="291">
                  <c:v>43525</c:v>
                </c:pt>
                <c:pt idx="292">
                  <c:v>43528</c:v>
                </c:pt>
                <c:pt idx="293">
                  <c:v>43529</c:v>
                </c:pt>
                <c:pt idx="294">
                  <c:v>43530</c:v>
                </c:pt>
                <c:pt idx="295">
                  <c:v>43531</c:v>
                </c:pt>
                <c:pt idx="296">
                  <c:v>43532</c:v>
                </c:pt>
                <c:pt idx="297">
                  <c:v>43535</c:v>
                </c:pt>
                <c:pt idx="298">
                  <c:v>43536</c:v>
                </c:pt>
                <c:pt idx="299">
                  <c:v>43537</c:v>
                </c:pt>
                <c:pt idx="300">
                  <c:v>43538</c:v>
                </c:pt>
                <c:pt idx="301">
                  <c:v>43539</c:v>
                </c:pt>
                <c:pt idx="302">
                  <c:v>43542</c:v>
                </c:pt>
                <c:pt idx="303">
                  <c:v>43543</c:v>
                </c:pt>
                <c:pt idx="304">
                  <c:v>43544</c:v>
                </c:pt>
                <c:pt idx="305">
                  <c:v>43545</c:v>
                </c:pt>
                <c:pt idx="306">
                  <c:v>43546</c:v>
                </c:pt>
                <c:pt idx="307">
                  <c:v>43549</c:v>
                </c:pt>
                <c:pt idx="308">
                  <c:v>43550</c:v>
                </c:pt>
                <c:pt idx="309">
                  <c:v>43551</c:v>
                </c:pt>
                <c:pt idx="310">
                  <c:v>43552</c:v>
                </c:pt>
                <c:pt idx="311">
                  <c:v>43553</c:v>
                </c:pt>
                <c:pt idx="312">
                  <c:v>43556</c:v>
                </c:pt>
                <c:pt idx="313">
                  <c:v>43557</c:v>
                </c:pt>
                <c:pt idx="314">
                  <c:v>43558</c:v>
                </c:pt>
                <c:pt idx="315">
                  <c:v>43559</c:v>
                </c:pt>
                <c:pt idx="316">
                  <c:v>43560</c:v>
                </c:pt>
                <c:pt idx="317">
                  <c:v>43563</c:v>
                </c:pt>
                <c:pt idx="318">
                  <c:v>43564</c:v>
                </c:pt>
                <c:pt idx="319">
                  <c:v>43565</c:v>
                </c:pt>
                <c:pt idx="320">
                  <c:v>43566</c:v>
                </c:pt>
                <c:pt idx="321">
                  <c:v>43567</c:v>
                </c:pt>
                <c:pt idx="322">
                  <c:v>43570</c:v>
                </c:pt>
                <c:pt idx="323">
                  <c:v>43571</c:v>
                </c:pt>
                <c:pt idx="324">
                  <c:v>43572</c:v>
                </c:pt>
                <c:pt idx="325">
                  <c:v>43573</c:v>
                </c:pt>
                <c:pt idx="326">
                  <c:v>43577</c:v>
                </c:pt>
                <c:pt idx="327">
                  <c:v>43578</c:v>
                </c:pt>
                <c:pt idx="328">
                  <c:v>43579</c:v>
                </c:pt>
                <c:pt idx="329">
                  <c:v>43580</c:v>
                </c:pt>
                <c:pt idx="330">
                  <c:v>43581</c:v>
                </c:pt>
                <c:pt idx="331">
                  <c:v>43584</c:v>
                </c:pt>
                <c:pt idx="332">
                  <c:v>43585</c:v>
                </c:pt>
                <c:pt idx="333">
                  <c:v>43586</c:v>
                </c:pt>
                <c:pt idx="334">
                  <c:v>43587</c:v>
                </c:pt>
                <c:pt idx="335">
                  <c:v>43588</c:v>
                </c:pt>
                <c:pt idx="336">
                  <c:v>43591</c:v>
                </c:pt>
                <c:pt idx="337">
                  <c:v>43592</c:v>
                </c:pt>
                <c:pt idx="338">
                  <c:v>43593</c:v>
                </c:pt>
                <c:pt idx="339">
                  <c:v>43594</c:v>
                </c:pt>
                <c:pt idx="340">
                  <c:v>43595</c:v>
                </c:pt>
                <c:pt idx="341">
                  <c:v>43598</c:v>
                </c:pt>
                <c:pt idx="342">
                  <c:v>43599</c:v>
                </c:pt>
                <c:pt idx="343">
                  <c:v>43600</c:v>
                </c:pt>
                <c:pt idx="344">
                  <c:v>43601</c:v>
                </c:pt>
                <c:pt idx="345">
                  <c:v>43602</c:v>
                </c:pt>
                <c:pt idx="346">
                  <c:v>43605</c:v>
                </c:pt>
                <c:pt idx="347">
                  <c:v>43606</c:v>
                </c:pt>
                <c:pt idx="348">
                  <c:v>43607</c:v>
                </c:pt>
                <c:pt idx="349">
                  <c:v>43608</c:v>
                </c:pt>
                <c:pt idx="350">
                  <c:v>43609</c:v>
                </c:pt>
                <c:pt idx="351">
                  <c:v>43613</c:v>
                </c:pt>
                <c:pt idx="352">
                  <c:v>43614</c:v>
                </c:pt>
                <c:pt idx="353">
                  <c:v>43615</c:v>
                </c:pt>
                <c:pt idx="354">
                  <c:v>43616</c:v>
                </c:pt>
                <c:pt idx="355">
                  <c:v>43619</c:v>
                </c:pt>
                <c:pt idx="356">
                  <c:v>43620</c:v>
                </c:pt>
                <c:pt idx="357">
                  <c:v>43621</c:v>
                </c:pt>
                <c:pt idx="358">
                  <c:v>43622</c:v>
                </c:pt>
                <c:pt idx="359">
                  <c:v>43623</c:v>
                </c:pt>
                <c:pt idx="360">
                  <c:v>43626</c:v>
                </c:pt>
                <c:pt idx="361">
                  <c:v>43627</c:v>
                </c:pt>
                <c:pt idx="362">
                  <c:v>43628</c:v>
                </c:pt>
                <c:pt idx="363">
                  <c:v>43629</c:v>
                </c:pt>
                <c:pt idx="364">
                  <c:v>43630</c:v>
                </c:pt>
                <c:pt idx="365">
                  <c:v>43633</c:v>
                </c:pt>
                <c:pt idx="366">
                  <c:v>43634</c:v>
                </c:pt>
                <c:pt idx="367">
                  <c:v>43635</c:v>
                </c:pt>
                <c:pt idx="368">
                  <c:v>43636</c:v>
                </c:pt>
                <c:pt idx="369">
                  <c:v>43637</c:v>
                </c:pt>
                <c:pt idx="370">
                  <c:v>43640</c:v>
                </c:pt>
                <c:pt idx="371">
                  <c:v>43641</c:v>
                </c:pt>
                <c:pt idx="372">
                  <c:v>43642</c:v>
                </c:pt>
                <c:pt idx="373">
                  <c:v>43643</c:v>
                </c:pt>
                <c:pt idx="374">
                  <c:v>43644</c:v>
                </c:pt>
                <c:pt idx="375">
                  <c:v>43647</c:v>
                </c:pt>
                <c:pt idx="376">
                  <c:v>43648</c:v>
                </c:pt>
                <c:pt idx="377">
                  <c:v>43649</c:v>
                </c:pt>
                <c:pt idx="378">
                  <c:v>43651</c:v>
                </c:pt>
                <c:pt idx="379">
                  <c:v>43654</c:v>
                </c:pt>
                <c:pt idx="380">
                  <c:v>43655</c:v>
                </c:pt>
                <c:pt idx="381">
                  <c:v>43656</c:v>
                </c:pt>
                <c:pt idx="382">
                  <c:v>43657</c:v>
                </c:pt>
                <c:pt idx="383">
                  <c:v>43658</c:v>
                </c:pt>
                <c:pt idx="384">
                  <c:v>43661</c:v>
                </c:pt>
                <c:pt idx="385">
                  <c:v>43662</c:v>
                </c:pt>
                <c:pt idx="386">
                  <c:v>43663</c:v>
                </c:pt>
                <c:pt idx="387">
                  <c:v>43664</c:v>
                </c:pt>
                <c:pt idx="388">
                  <c:v>43665</c:v>
                </c:pt>
                <c:pt idx="389">
                  <c:v>43668</c:v>
                </c:pt>
                <c:pt idx="390">
                  <c:v>43669</c:v>
                </c:pt>
                <c:pt idx="391">
                  <c:v>43670</c:v>
                </c:pt>
                <c:pt idx="392">
                  <c:v>43671</c:v>
                </c:pt>
                <c:pt idx="393">
                  <c:v>43672</c:v>
                </c:pt>
                <c:pt idx="394">
                  <c:v>43675</c:v>
                </c:pt>
                <c:pt idx="395">
                  <c:v>43676</c:v>
                </c:pt>
                <c:pt idx="396">
                  <c:v>43677</c:v>
                </c:pt>
                <c:pt idx="397">
                  <c:v>43678</c:v>
                </c:pt>
                <c:pt idx="398">
                  <c:v>43679</c:v>
                </c:pt>
                <c:pt idx="399">
                  <c:v>43682</c:v>
                </c:pt>
                <c:pt idx="400">
                  <c:v>43683</c:v>
                </c:pt>
                <c:pt idx="401">
                  <c:v>43684</c:v>
                </c:pt>
                <c:pt idx="402">
                  <c:v>43685</c:v>
                </c:pt>
                <c:pt idx="403">
                  <c:v>43686</c:v>
                </c:pt>
                <c:pt idx="404">
                  <c:v>43689</c:v>
                </c:pt>
                <c:pt idx="405">
                  <c:v>43690</c:v>
                </c:pt>
                <c:pt idx="406">
                  <c:v>43691</c:v>
                </c:pt>
                <c:pt idx="407">
                  <c:v>43692</c:v>
                </c:pt>
                <c:pt idx="408">
                  <c:v>43693</c:v>
                </c:pt>
                <c:pt idx="409">
                  <c:v>43696</c:v>
                </c:pt>
                <c:pt idx="410">
                  <c:v>43697</c:v>
                </c:pt>
                <c:pt idx="411">
                  <c:v>43698</c:v>
                </c:pt>
                <c:pt idx="412">
                  <c:v>43699</c:v>
                </c:pt>
                <c:pt idx="413">
                  <c:v>43700</c:v>
                </c:pt>
                <c:pt idx="414">
                  <c:v>43703</c:v>
                </c:pt>
                <c:pt idx="415">
                  <c:v>43704</c:v>
                </c:pt>
                <c:pt idx="416">
                  <c:v>43705</c:v>
                </c:pt>
                <c:pt idx="417">
                  <c:v>43706</c:v>
                </c:pt>
                <c:pt idx="418">
                  <c:v>43707</c:v>
                </c:pt>
                <c:pt idx="419">
                  <c:v>43711</c:v>
                </c:pt>
                <c:pt idx="420">
                  <c:v>43712</c:v>
                </c:pt>
                <c:pt idx="421">
                  <c:v>43713</c:v>
                </c:pt>
                <c:pt idx="422">
                  <c:v>43714</c:v>
                </c:pt>
                <c:pt idx="423">
                  <c:v>43717</c:v>
                </c:pt>
                <c:pt idx="424">
                  <c:v>43718</c:v>
                </c:pt>
                <c:pt idx="425">
                  <c:v>43719</c:v>
                </c:pt>
                <c:pt idx="426">
                  <c:v>43720</c:v>
                </c:pt>
                <c:pt idx="427">
                  <c:v>43721</c:v>
                </c:pt>
                <c:pt idx="428">
                  <c:v>43724</c:v>
                </c:pt>
                <c:pt idx="429">
                  <c:v>43725</c:v>
                </c:pt>
                <c:pt idx="430">
                  <c:v>43726</c:v>
                </c:pt>
                <c:pt idx="431">
                  <c:v>43727</c:v>
                </c:pt>
                <c:pt idx="432">
                  <c:v>43728</c:v>
                </c:pt>
                <c:pt idx="433">
                  <c:v>43731</c:v>
                </c:pt>
                <c:pt idx="434">
                  <c:v>43732</c:v>
                </c:pt>
                <c:pt idx="435">
                  <c:v>43733</c:v>
                </c:pt>
                <c:pt idx="436">
                  <c:v>43734</c:v>
                </c:pt>
                <c:pt idx="437">
                  <c:v>43735</c:v>
                </c:pt>
                <c:pt idx="438">
                  <c:v>43738</c:v>
                </c:pt>
                <c:pt idx="439">
                  <c:v>43739</c:v>
                </c:pt>
                <c:pt idx="440">
                  <c:v>43740</c:v>
                </c:pt>
                <c:pt idx="441">
                  <c:v>43741</c:v>
                </c:pt>
                <c:pt idx="442">
                  <c:v>43742</c:v>
                </c:pt>
                <c:pt idx="443">
                  <c:v>43745</c:v>
                </c:pt>
                <c:pt idx="444">
                  <c:v>43746</c:v>
                </c:pt>
                <c:pt idx="445">
                  <c:v>43747</c:v>
                </c:pt>
                <c:pt idx="446">
                  <c:v>43748</c:v>
                </c:pt>
                <c:pt idx="447">
                  <c:v>43749</c:v>
                </c:pt>
                <c:pt idx="448">
                  <c:v>43752</c:v>
                </c:pt>
                <c:pt idx="449">
                  <c:v>43753</c:v>
                </c:pt>
                <c:pt idx="450">
                  <c:v>43754</c:v>
                </c:pt>
                <c:pt idx="451">
                  <c:v>43755</c:v>
                </c:pt>
                <c:pt idx="452">
                  <c:v>43756</c:v>
                </c:pt>
                <c:pt idx="453">
                  <c:v>43759</c:v>
                </c:pt>
                <c:pt idx="454">
                  <c:v>43760</c:v>
                </c:pt>
                <c:pt idx="455">
                  <c:v>43761</c:v>
                </c:pt>
                <c:pt idx="456">
                  <c:v>43762</c:v>
                </c:pt>
                <c:pt idx="457">
                  <c:v>43763</c:v>
                </c:pt>
                <c:pt idx="458">
                  <c:v>43766</c:v>
                </c:pt>
                <c:pt idx="459">
                  <c:v>43767</c:v>
                </c:pt>
                <c:pt idx="460">
                  <c:v>43768</c:v>
                </c:pt>
                <c:pt idx="461">
                  <c:v>43769</c:v>
                </c:pt>
                <c:pt idx="462">
                  <c:v>43770</c:v>
                </c:pt>
                <c:pt idx="463">
                  <c:v>43773</c:v>
                </c:pt>
                <c:pt idx="464">
                  <c:v>43774</c:v>
                </c:pt>
                <c:pt idx="465">
                  <c:v>43775</c:v>
                </c:pt>
                <c:pt idx="466">
                  <c:v>43776</c:v>
                </c:pt>
                <c:pt idx="467">
                  <c:v>43777</c:v>
                </c:pt>
                <c:pt idx="468">
                  <c:v>43780</c:v>
                </c:pt>
                <c:pt idx="469">
                  <c:v>43781</c:v>
                </c:pt>
                <c:pt idx="470">
                  <c:v>43782</c:v>
                </c:pt>
                <c:pt idx="471">
                  <c:v>43783</c:v>
                </c:pt>
                <c:pt idx="472">
                  <c:v>43784</c:v>
                </c:pt>
                <c:pt idx="473">
                  <c:v>43787</c:v>
                </c:pt>
                <c:pt idx="474">
                  <c:v>43788</c:v>
                </c:pt>
                <c:pt idx="475">
                  <c:v>43789</c:v>
                </c:pt>
                <c:pt idx="476">
                  <c:v>43790</c:v>
                </c:pt>
                <c:pt idx="477">
                  <c:v>43791</c:v>
                </c:pt>
                <c:pt idx="478">
                  <c:v>43794</c:v>
                </c:pt>
                <c:pt idx="479">
                  <c:v>43795</c:v>
                </c:pt>
                <c:pt idx="480">
                  <c:v>43796</c:v>
                </c:pt>
                <c:pt idx="481">
                  <c:v>43798</c:v>
                </c:pt>
                <c:pt idx="482">
                  <c:v>43801</c:v>
                </c:pt>
                <c:pt idx="483">
                  <c:v>43802</c:v>
                </c:pt>
                <c:pt idx="484">
                  <c:v>43803</c:v>
                </c:pt>
                <c:pt idx="485">
                  <c:v>43804</c:v>
                </c:pt>
                <c:pt idx="486">
                  <c:v>43805</c:v>
                </c:pt>
                <c:pt idx="487">
                  <c:v>43808</c:v>
                </c:pt>
                <c:pt idx="488">
                  <c:v>43809</c:v>
                </c:pt>
                <c:pt idx="489">
                  <c:v>43810</c:v>
                </c:pt>
                <c:pt idx="490">
                  <c:v>43811</c:v>
                </c:pt>
                <c:pt idx="491">
                  <c:v>43812</c:v>
                </c:pt>
                <c:pt idx="492">
                  <c:v>43815</c:v>
                </c:pt>
                <c:pt idx="493">
                  <c:v>43816</c:v>
                </c:pt>
                <c:pt idx="494">
                  <c:v>43817</c:v>
                </c:pt>
                <c:pt idx="495">
                  <c:v>43818</c:v>
                </c:pt>
                <c:pt idx="496">
                  <c:v>43819</c:v>
                </c:pt>
                <c:pt idx="497">
                  <c:v>43822</c:v>
                </c:pt>
                <c:pt idx="498">
                  <c:v>43823</c:v>
                </c:pt>
                <c:pt idx="499">
                  <c:v>43825</c:v>
                </c:pt>
                <c:pt idx="500">
                  <c:v>43826</c:v>
                </c:pt>
                <c:pt idx="501">
                  <c:v>43829</c:v>
                </c:pt>
                <c:pt idx="502">
                  <c:v>43830</c:v>
                </c:pt>
                <c:pt idx="503">
                  <c:v>43832</c:v>
                </c:pt>
                <c:pt idx="504">
                  <c:v>43833</c:v>
                </c:pt>
                <c:pt idx="505">
                  <c:v>43836</c:v>
                </c:pt>
                <c:pt idx="506">
                  <c:v>43837</c:v>
                </c:pt>
                <c:pt idx="507">
                  <c:v>43838</c:v>
                </c:pt>
                <c:pt idx="508">
                  <c:v>43839</c:v>
                </c:pt>
                <c:pt idx="509">
                  <c:v>43840</c:v>
                </c:pt>
                <c:pt idx="510">
                  <c:v>43843</c:v>
                </c:pt>
                <c:pt idx="511">
                  <c:v>43844</c:v>
                </c:pt>
                <c:pt idx="512">
                  <c:v>43845</c:v>
                </c:pt>
                <c:pt idx="513">
                  <c:v>43846</c:v>
                </c:pt>
                <c:pt idx="514">
                  <c:v>43847</c:v>
                </c:pt>
                <c:pt idx="515">
                  <c:v>43851</c:v>
                </c:pt>
                <c:pt idx="516">
                  <c:v>43852</c:v>
                </c:pt>
                <c:pt idx="517">
                  <c:v>43853</c:v>
                </c:pt>
                <c:pt idx="518">
                  <c:v>43854</c:v>
                </c:pt>
                <c:pt idx="519">
                  <c:v>43857</c:v>
                </c:pt>
                <c:pt idx="520">
                  <c:v>43858</c:v>
                </c:pt>
                <c:pt idx="521">
                  <c:v>43859</c:v>
                </c:pt>
                <c:pt idx="522">
                  <c:v>43860</c:v>
                </c:pt>
                <c:pt idx="523">
                  <c:v>43861</c:v>
                </c:pt>
                <c:pt idx="524">
                  <c:v>43864</c:v>
                </c:pt>
                <c:pt idx="525">
                  <c:v>43865</c:v>
                </c:pt>
                <c:pt idx="526">
                  <c:v>43866</c:v>
                </c:pt>
                <c:pt idx="527">
                  <c:v>43867</c:v>
                </c:pt>
                <c:pt idx="528">
                  <c:v>43868</c:v>
                </c:pt>
                <c:pt idx="529">
                  <c:v>43871</c:v>
                </c:pt>
                <c:pt idx="530">
                  <c:v>43872</c:v>
                </c:pt>
                <c:pt idx="531">
                  <c:v>43873</c:v>
                </c:pt>
                <c:pt idx="532">
                  <c:v>43874</c:v>
                </c:pt>
                <c:pt idx="533">
                  <c:v>43875</c:v>
                </c:pt>
                <c:pt idx="534">
                  <c:v>43879</c:v>
                </c:pt>
                <c:pt idx="535">
                  <c:v>43880</c:v>
                </c:pt>
                <c:pt idx="536">
                  <c:v>43881</c:v>
                </c:pt>
                <c:pt idx="537">
                  <c:v>43882</c:v>
                </c:pt>
                <c:pt idx="538">
                  <c:v>43885</c:v>
                </c:pt>
                <c:pt idx="539">
                  <c:v>43886</c:v>
                </c:pt>
                <c:pt idx="540">
                  <c:v>43887</c:v>
                </c:pt>
                <c:pt idx="541">
                  <c:v>43888</c:v>
                </c:pt>
                <c:pt idx="542">
                  <c:v>43889</c:v>
                </c:pt>
                <c:pt idx="543">
                  <c:v>43892</c:v>
                </c:pt>
                <c:pt idx="544">
                  <c:v>43893</c:v>
                </c:pt>
                <c:pt idx="545">
                  <c:v>43894</c:v>
                </c:pt>
                <c:pt idx="546">
                  <c:v>43895</c:v>
                </c:pt>
                <c:pt idx="547">
                  <c:v>43896</c:v>
                </c:pt>
                <c:pt idx="548">
                  <c:v>43899</c:v>
                </c:pt>
                <c:pt idx="549">
                  <c:v>43900</c:v>
                </c:pt>
                <c:pt idx="550">
                  <c:v>43901</c:v>
                </c:pt>
                <c:pt idx="551">
                  <c:v>43902</c:v>
                </c:pt>
                <c:pt idx="552">
                  <c:v>43903</c:v>
                </c:pt>
                <c:pt idx="553">
                  <c:v>43906</c:v>
                </c:pt>
                <c:pt idx="554">
                  <c:v>43907</c:v>
                </c:pt>
                <c:pt idx="555">
                  <c:v>43908</c:v>
                </c:pt>
                <c:pt idx="556">
                  <c:v>43909</c:v>
                </c:pt>
                <c:pt idx="557">
                  <c:v>43910</c:v>
                </c:pt>
                <c:pt idx="558">
                  <c:v>43913</c:v>
                </c:pt>
                <c:pt idx="559">
                  <c:v>43914</c:v>
                </c:pt>
                <c:pt idx="560">
                  <c:v>43915</c:v>
                </c:pt>
                <c:pt idx="561">
                  <c:v>43916</c:v>
                </c:pt>
                <c:pt idx="562">
                  <c:v>43917</c:v>
                </c:pt>
                <c:pt idx="563">
                  <c:v>43920</c:v>
                </c:pt>
                <c:pt idx="564">
                  <c:v>43921</c:v>
                </c:pt>
                <c:pt idx="565">
                  <c:v>43922</c:v>
                </c:pt>
                <c:pt idx="566">
                  <c:v>43923</c:v>
                </c:pt>
                <c:pt idx="567">
                  <c:v>43924</c:v>
                </c:pt>
                <c:pt idx="568">
                  <c:v>43927</c:v>
                </c:pt>
                <c:pt idx="569">
                  <c:v>43928</c:v>
                </c:pt>
                <c:pt idx="570">
                  <c:v>43929</c:v>
                </c:pt>
                <c:pt idx="571">
                  <c:v>43930</c:v>
                </c:pt>
                <c:pt idx="572">
                  <c:v>43934</c:v>
                </c:pt>
                <c:pt idx="573">
                  <c:v>43935</c:v>
                </c:pt>
                <c:pt idx="574">
                  <c:v>43936</c:v>
                </c:pt>
                <c:pt idx="575">
                  <c:v>43937</c:v>
                </c:pt>
                <c:pt idx="576">
                  <c:v>43938</c:v>
                </c:pt>
                <c:pt idx="577">
                  <c:v>43941</c:v>
                </c:pt>
                <c:pt idx="578">
                  <c:v>43942</c:v>
                </c:pt>
                <c:pt idx="579">
                  <c:v>43943</c:v>
                </c:pt>
                <c:pt idx="580">
                  <c:v>43944</c:v>
                </c:pt>
                <c:pt idx="581">
                  <c:v>43945</c:v>
                </c:pt>
                <c:pt idx="582">
                  <c:v>43948</c:v>
                </c:pt>
                <c:pt idx="583">
                  <c:v>43949</c:v>
                </c:pt>
                <c:pt idx="584">
                  <c:v>43950</c:v>
                </c:pt>
                <c:pt idx="585">
                  <c:v>43951</c:v>
                </c:pt>
                <c:pt idx="586">
                  <c:v>43952</c:v>
                </c:pt>
                <c:pt idx="587">
                  <c:v>43955</c:v>
                </c:pt>
                <c:pt idx="588">
                  <c:v>43956</c:v>
                </c:pt>
                <c:pt idx="589">
                  <c:v>43957</c:v>
                </c:pt>
                <c:pt idx="590">
                  <c:v>43958</c:v>
                </c:pt>
                <c:pt idx="591">
                  <c:v>43959</c:v>
                </c:pt>
                <c:pt idx="592">
                  <c:v>43962</c:v>
                </c:pt>
                <c:pt idx="593">
                  <c:v>43963</c:v>
                </c:pt>
                <c:pt idx="594">
                  <c:v>43964</c:v>
                </c:pt>
                <c:pt idx="595">
                  <c:v>43965</c:v>
                </c:pt>
                <c:pt idx="596">
                  <c:v>43966</c:v>
                </c:pt>
                <c:pt idx="597">
                  <c:v>43969</c:v>
                </c:pt>
                <c:pt idx="598">
                  <c:v>43970</c:v>
                </c:pt>
                <c:pt idx="599">
                  <c:v>43971</c:v>
                </c:pt>
                <c:pt idx="600">
                  <c:v>43972</c:v>
                </c:pt>
                <c:pt idx="601">
                  <c:v>43973</c:v>
                </c:pt>
                <c:pt idx="602">
                  <c:v>43977</c:v>
                </c:pt>
                <c:pt idx="603">
                  <c:v>43978</c:v>
                </c:pt>
                <c:pt idx="604">
                  <c:v>43979</c:v>
                </c:pt>
                <c:pt idx="605">
                  <c:v>43980</c:v>
                </c:pt>
                <c:pt idx="606">
                  <c:v>43983</c:v>
                </c:pt>
                <c:pt idx="607">
                  <c:v>43984</c:v>
                </c:pt>
                <c:pt idx="608">
                  <c:v>43985</c:v>
                </c:pt>
                <c:pt idx="609">
                  <c:v>43986</c:v>
                </c:pt>
                <c:pt idx="610">
                  <c:v>43987</c:v>
                </c:pt>
                <c:pt idx="611">
                  <c:v>43990</c:v>
                </c:pt>
                <c:pt idx="612">
                  <c:v>43991</c:v>
                </c:pt>
                <c:pt idx="613">
                  <c:v>43992</c:v>
                </c:pt>
                <c:pt idx="614">
                  <c:v>43993</c:v>
                </c:pt>
                <c:pt idx="615">
                  <c:v>43994</c:v>
                </c:pt>
                <c:pt idx="616">
                  <c:v>43997</c:v>
                </c:pt>
                <c:pt idx="617">
                  <c:v>43998</c:v>
                </c:pt>
                <c:pt idx="618">
                  <c:v>43999</c:v>
                </c:pt>
                <c:pt idx="619">
                  <c:v>44000</c:v>
                </c:pt>
                <c:pt idx="620">
                  <c:v>44001</c:v>
                </c:pt>
                <c:pt idx="621">
                  <c:v>44004</c:v>
                </c:pt>
                <c:pt idx="622">
                  <c:v>44005</c:v>
                </c:pt>
                <c:pt idx="623">
                  <c:v>44006</c:v>
                </c:pt>
                <c:pt idx="624">
                  <c:v>44007</c:v>
                </c:pt>
                <c:pt idx="625">
                  <c:v>44008</c:v>
                </c:pt>
                <c:pt idx="626">
                  <c:v>44011</c:v>
                </c:pt>
                <c:pt idx="627">
                  <c:v>44012</c:v>
                </c:pt>
                <c:pt idx="628">
                  <c:v>44013</c:v>
                </c:pt>
                <c:pt idx="629">
                  <c:v>44014</c:v>
                </c:pt>
                <c:pt idx="630">
                  <c:v>44018</c:v>
                </c:pt>
                <c:pt idx="631">
                  <c:v>44019</c:v>
                </c:pt>
                <c:pt idx="632">
                  <c:v>44020</c:v>
                </c:pt>
                <c:pt idx="633">
                  <c:v>44021</c:v>
                </c:pt>
                <c:pt idx="634">
                  <c:v>44022</c:v>
                </c:pt>
                <c:pt idx="635">
                  <c:v>44025</c:v>
                </c:pt>
                <c:pt idx="636">
                  <c:v>44026</c:v>
                </c:pt>
                <c:pt idx="637">
                  <c:v>44027</c:v>
                </c:pt>
                <c:pt idx="638">
                  <c:v>44028</c:v>
                </c:pt>
                <c:pt idx="639">
                  <c:v>44029</c:v>
                </c:pt>
                <c:pt idx="640">
                  <c:v>44032</c:v>
                </c:pt>
                <c:pt idx="641">
                  <c:v>44033</c:v>
                </c:pt>
                <c:pt idx="642">
                  <c:v>44034</c:v>
                </c:pt>
                <c:pt idx="643">
                  <c:v>44035</c:v>
                </c:pt>
                <c:pt idx="644">
                  <c:v>44036</c:v>
                </c:pt>
                <c:pt idx="645">
                  <c:v>44039</c:v>
                </c:pt>
                <c:pt idx="646">
                  <c:v>44040</c:v>
                </c:pt>
                <c:pt idx="647">
                  <c:v>44041</c:v>
                </c:pt>
                <c:pt idx="648">
                  <c:v>44042</c:v>
                </c:pt>
                <c:pt idx="649">
                  <c:v>44043</c:v>
                </c:pt>
                <c:pt idx="650">
                  <c:v>44046</c:v>
                </c:pt>
                <c:pt idx="651">
                  <c:v>44047</c:v>
                </c:pt>
                <c:pt idx="652">
                  <c:v>44048</c:v>
                </c:pt>
                <c:pt idx="653">
                  <c:v>44049</c:v>
                </c:pt>
                <c:pt idx="654">
                  <c:v>44050</c:v>
                </c:pt>
                <c:pt idx="655">
                  <c:v>44053</c:v>
                </c:pt>
                <c:pt idx="656">
                  <c:v>44054</c:v>
                </c:pt>
                <c:pt idx="657">
                  <c:v>44055</c:v>
                </c:pt>
                <c:pt idx="658">
                  <c:v>44056</c:v>
                </c:pt>
                <c:pt idx="659">
                  <c:v>44057</c:v>
                </c:pt>
                <c:pt idx="660">
                  <c:v>44060</c:v>
                </c:pt>
                <c:pt idx="661">
                  <c:v>44061</c:v>
                </c:pt>
                <c:pt idx="662">
                  <c:v>44062</c:v>
                </c:pt>
                <c:pt idx="663">
                  <c:v>44063</c:v>
                </c:pt>
                <c:pt idx="664">
                  <c:v>44064</c:v>
                </c:pt>
                <c:pt idx="665">
                  <c:v>44067</c:v>
                </c:pt>
                <c:pt idx="666">
                  <c:v>44068</c:v>
                </c:pt>
                <c:pt idx="667">
                  <c:v>44069</c:v>
                </c:pt>
                <c:pt idx="668">
                  <c:v>44070</c:v>
                </c:pt>
                <c:pt idx="669">
                  <c:v>44071</c:v>
                </c:pt>
                <c:pt idx="670">
                  <c:v>44074</c:v>
                </c:pt>
                <c:pt idx="671">
                  <c:v>44075</c:v>
                </c:pt>
                <c:pt idx="672">
                  <c:v>44076</c:v>
                </c:pt>
                <c:pt idx="673">
                  <c:v>44077</c:v>
                </c:pt>
                <c:pt idx="674">
                  <c:v>44078</c:v>
                </c:pt>
                <c:pt idx="675">
                  <c:v>44082</c:v>
                </c:pt>
                <c:pt idx="676">
                  <c:v>44083</c:v>
                </c:pt>
                <c:pt idx="677">
                  <c:v>44084</c:v>
                </c:pt>
                <c:pt idx="678">
                  <c:v>44085</c:v>
                </c:pt>
                <c:pt idx="679">
                  <c:v>44088</c:v>
                </c:pt>
                <c:pt idx="680">
                  <c:v>44089</c:v>
                </c:pt>
                <c:pt idx="681">
                  <c:v>44090</c:v>
                </c:pt>
                <c:pt idx="682">
                  <c:v>44091</c:v>
                </c:pt>
                <c:pt idx="683">
                  <c:v>44092</c:v>
                </c:pt>
                <c:pt idx="684">
                  <c:v>44095</c:v>
                </c:pt>
                <c:pt idx="685">
                  <c:v>44096</c:v>
                </c:pt>
                <c:pt idx="686">
                  <c:v>44097</c:v>
                </c:pt>
                <c:pt idx="687">
                  <c:v>44098</c:v>
                </c:pt>
                <c:pt idx="688">
                  <c:v>44099</c:v>
                </c:pt>
                <c:pt idx="689">
                  <c:v>44102</c:v>
                </c:pt>
                <c:pt idx="690">
                  <c:v>44103</c:v>
                </c:pt>
                <c:pt idx="691">
                  <c:v>44104</c:v>
                </c:pt>
                <c:pt idx="692">
                  <c:v>44105</c:v>
                </c:pt>
                <c:pt idx="693">
                  <c:v>44106</c:v>
                </c:pt>
                <c:pt idx="694">
                  <c:v>44109</c:v>
                </c:pt>
                <c:pt idx="695">
                  <c:v>44110</c:v>
                </c:pt>
                <c:pt idx="696">
                  <c:v>44111</c:v>
                </c:pt>
                <c:pt idx="697">
                  <c:v>44112</c:v>
                </c:pt>
                <c:pt idx="698">
                  <c:v>44113</c:v>
                </c:pt>
                <c:pt idx="699">
                  <c:v>44116</c:v>
                </c:pt>
                <c:pt idx="700">
                  <c:v>44117</c:v>
                </c:pt>
                <c:pt idx="701">
                  <c:v>44118</c:v>
                </c:pt>
                <c:pt idx="702">
                  <c:v>44119</c:v>
                </c:pt>
                <c:pt idx="703">
                  <c:v>44120</c:v>
                </c:pt>
                <c:pt idx="704">
                  <c:v>44123</c:v>
                </c:pt>
                <c:pt idx="705">
                  <c:v>44124</c:v>
                </c:pt>
                <c:pt idx="706">
                  <c:v>44125</c:v>
                </c:pt>
                <c:pt idx="707">
                  <c:v>44126</c:v>
                </c:pt>
                <c:pt idx="708">
                  <c:v>44127</c:v>
                </c:pt>
                <c:pt idx="709">
                  <c:v>44130</c:v>
                </c:pt>
                <c:pt idx="710">
                  <c:v>44131</c:v>
                </c:pt>
                <c:pt idx="711">
                  <c:v>44132</c:v>
                </c:pt>
                <c:pt idx="712">
                  <c:v>44133</c:v>
                </c:pt>
                <c:pt idx="713">
                  <c:v>44134</c:v>
                </c:pt>
                <c:pt idx="714">
                  <c:v>44137</c:v>
                </c:pt>
                <c:pt idx="715">
                  <c:v>44138</c:v>
                </c:pt>
                <c:pt idx="716">
                  <c:v>44139</c:v>
                </c:pt>
                <c:pt idx="717">
                  <c:v>44140</c:v>
                </c:pt>
                <c:pt idx="718">
                  <c:v>44141</c:v>
                </c:pt>
                <c:pt idx="719">
                  <c:v>44144</c:v>
                </c:pt>
                <c:pt idx="720">
                  <c:v>44145</c:v>
                </c:pt>
                <c:pt idx="721">
                  <c:v>44146</c:v>
                </c:pt>
                <c:pt idx="722">
                  <c:v>44147</c:v>
                </c:pt>
                <c:pt idx="723">
                  <c:v>44148</c:v>
                </c:pt>
                <c:pt idx="724">
                  <c:v>44151</c:v>
                </c:pt>
                <c:pt idx="725">
                  <c:v>44152</c:v>
                </c:pt>
                <c:pt idx="726">
                  <c:v>44153</c:v>
                </c:pt>
                <c:pt idx="727">
                  <c:v>44154</c:v>
                </c:pt>
                <c:pt idx="728">
                  <c:v>44155</c:v>
                </c:pt>
                <c:pt idx="729">
                  <c:v>44158</c:v>
                </c:pt>
                <c:pt idx="730">
                  <c:v>44159</c:v>
                </c:pt>
                <c:pt idx="731">
                  <c:v>44160</c:v>
                </c:pt>
                <c:pt idx="732">
                  <c:v>44162</c:v>
                </c:pt>
                <c:pt idx="733">
                  <c:v>44165</c:v>
                </c:pt>
                <c:pt idx="734">
                  <c:v>44166</c:v>
                </c:pt>
                <c:pt idx="735">
                  <c:v>44167</c:v>
                </c:pt>
                <c:pt idx="736">
                  <c:v>44168</c:v>
                </c:pt>
                <c:pt idx="737">
                  <c:v>44169</c:v>
                </c:pt>
                <c:pt idx="738">
                  <c:v>44172</c:v>
                </c:pt>
                <c:pt idx="739">
                  <c:v>44173</c:v>
                </c:pt>
                <c:pt idx="740">
                  <c:v>44174</c:v>
                </c:pt>
                <c:pt idx="741">
                  <c:v>44175</c:v>
                </c:pt>
                <c:pt idx="742">
                  <c:v>44176</c:v>
                </c:pt>
                <c:pt idx="743">
                  <c:v>44179</c:v>
                </c:pt>
                <c:pt idx="744">
                  <c:v>44180</c:v>
                </c:pt>
                <c:pt idx="745">
                  <c:v>44181</c:v>
                </c:pt>
                <c:pt idx="746">
                  <c:v>44182</c:v>
                </c:pt>
                <c:pt idx="747">
                  <c:v>44183</c:v>
                </c:pt>
                <c:pt idx="748">
                  <c:v>44186</c:v>
                </c:pt>
                <c:pt idx="749">
                  <c:v>44187</c:v>
                </c:pt>
                <c:pt idx="750">
                  <c:v>44188</c:v>
                </c:pt>
                <c:pt idx="751">
                  <c:v>44189</c:v>
                </c:pt>
                <c:pt idx="752">
                  <c:v>44193</c:v>
                </c:pt>
                <c:pt idx="753">
                  <c:v>44194</c:v>
                </c:pt>
                <c:pt idx="754">
                  <c:v>44195</c:v>
                </c:pt>
                <c:pt idx="755">
                  <c:v>44196</c:v>
                </c:pt>
                <c:pt idx="756">
                  <c:v>44200</c:v>
                </c:pt>
                <c:pt idx="757">
                  <c:v>44201</c:v>
                </c:pt>
                <c:pt idx="758">
                  <c:v>44202</c:v>
                </c:pt>
                <c:pt idx="759">
                  <c:v>44203</c:v>
                </c:pt>
                <c:pt idx="760">
                  <c:v>44204</c:v>
                </c:pt>
                <c:pt idx="761">
                  <c:v>44207</c:v>
                </c:pt>
                <c:pt idx="762">
                  <c:v>44208</c:v>
                </c:pt>
                <c:pt idx="763">
                  <c:v>44209</c:v>
                </c:pt>
                <c:pt idx="764">
                  <c:v>44210</c:v>
                </c:pt>
                <c:pt idx="765">
                  <c:v>44211</c:v>
                </c:pt>
                <c:pt idx="766">
                  <c:v>44215</c:v>
                </c:pt>
                <c:pt idx="767">
                  <c:v>44216</c:v>
                </c:pt>
                <c:pt idx="768">
                  <c:v>44217</c:v>
                </c:pt>
                <c:pt idx="769">
                  <c:v>44218</c:v>
                </c:pt>
                <c:pt idx="770">
                  <c:v>44221</c:v>
                </c:pt>
                <c:pt idx="771">
                  <c:v>44222</c:v>
                </c:pt>
                <c:pt idx="772">
                  <c:v>44223</c:v>
                </c:pt>
                <c:pt idx="773">
                  <c:v>44224</c:v>
                </c:pt>
                <c:pt idx="774">
                  <c:v>44225</c:v>
                </c:pt>
                <c:pt idx="775">
                  <c:v>44228</c:v>
                </c:pt>
                <c:pt idx="776">
                  <c:v>44229</c:v>
                </c:pt>
                <c:pt idx="777">
                  <c:v>44230</c:v>
                </c:pt>
                <c:pt idx="778">
                  <c:v>44231</c:v>
                </c:pt>
                <c:pt idx="779">
                  <c:v>44232</c:v>
                </c:pt>
                <c:pt idx="780">
                  <c:v>44235</c:v>
                </c:pt>
                <c:pt idx="781">
                  <c:v>44236</c:v>
                </c:pt>
                <c:pt idx="782">
                  <c:v>44237</c:v>
                </c:pt>
                <c:pt idx="783">
                  <c:v>44238</c:v>
                </c:pt>
                <c:pt idx="784">
                  <c:v>44239</c:v>
                </c:pt>
                <c:pt idx="785">
                  <c:v>44243</c:v>
                </c:pt>
                <c:pt idx="786">
                  <c:v>44244</c:v>
                </c:pt>
                <c:pt idx="787">
                  <c:v>44245</c:v>
                </c:pt>
                <c:pt idx="788">
                  <c:v>44246</c:v>
                </c:pt>
                <c:pt idx="789">
                  <c:v>44249</c:v>
                </c:pt>
                <c:pt idx="790">
                  <c:v>44250</c:v>
                </c:pt>
                <c:pt idx="791">
                  <c:v>44251</c:v>
                </c:pt>
                <c:pt idx="792">
                  <c:v>44252</c:v>
                </c:pt>
                <c:pt idx="793">
                  <c:v>44253</c:v>
                </c:pt>
                <c:pt idx="794">
                  <c:v>44256</c:v>
                </c:pt>
                <c:pt idx="795">
                  <c:v>44257</c:v>
                </c:pt>
                <c:pt idx="796">
                  <c:v>44258</c:v>
                </c:pt>
                <c:pt idx="797">
                  <c:v>44259</c:v>
                </c:pt>
                <c:pt idx="798">
                  <c:v>44260</c:v>
                </c:pt>
                <c:pt idx="799">
                  <c:v>44263</c:v>
                </c:pt>
                <c:pt idx="800">
                  <c:v>44264</c:v>
                </c:pt>
                <c:pt idx="801">
                  <c:v>44265</c:v>
                </c:pt>
                <c:pt idx="802">
                  <c:v>44266</c:v>
                </c:pt>
                <c:pt idx="803">
                  <c:v>44267</c:v>
                </c:pt>
                <c:pt idx="804">
                  <c:v>44270</c:v>
                </c:pt>
                <c:pt idx="805">
                  <c:v>44271</c:v>
                </c:pt>
                <c:pt idx="806">
                  <c:v>44272</c:v>
                </c:pt>
                <c:pt idx="807">
                  <c:v>44273</c:v>
                </c:pt>
                <c:pt idx="808">
                  <c:v>44274</c:v>
                </c:pt>
                <c:pt idx="809">
                  <c:v>44277</c:v>
                </c:pt>
                <c:pt idx="810">
                  <c:v>44278</c:v>
                </c:pt>
                <c:pt idx="811">
                  <c:v>44279</c:v>
                </c:pt>
                <c:pt idx="812">
                  <c:v>44280</c:v>
                </c:pt>
                <c:pt idx="813">
                  <c:v>44281</c:v>
                </c:pt>
                <c:pt idx="814">
                  <c:v>44284</c:v>
                </c:pt>
                <c:pt idx="815">
                  <c:v>44285</c:v>
                </c:pt>
                <c:pt idx="816">
                  <c:v>44286</c:v>
                </c:pt>
                <c:pt idx="817">
                  <c:v>44287</c:v>
                </c:pt>
                <c:pt idx="818">
                  <c:v>44291</c:v>
                </c:pt>
                <c:pt idx="819">
                  <c:v>44292</c:v>
                </c:pt>
                <c:pt idx="820">
                  <c:v>44293</c:v>
                </c:pt>
                <c:pt idx="821">
                  <c:v>44294</c:v>
                </c:pt>
                <c:pt idx="822">
                  <c:v>44295</c:v>
                </c:pt>
                <c:pt idx="823">
                  <c:v>44298</c:v>
                </c:pt>
                <c:pt idx="824">
                  <c:v>44299</c:v>
                </c:pt>
                <c:pt idx="825">
                  <c:v>44300</c:v>
                </c:pt>
                <c:pt idx="826">
                  <c:v>44301</c:v>
                </c:pt>
                <c:pt idx="827">
                  <c:v>44302</c:v>
                </c:pt>
                <c:pt idx="828">
                  <c:v>44305</c:v>
                </c:pt>
                <c:pt idx="829">
                  <c:v>44306</c:v>
                </c:pt>
                <c:pt idx="830">
                  <c:v>44307</c:v>
                </c:pt>
                <c:pt idx="831">
                  <c:v>44308</c:v>
                </c:pt>
                <c:pt idx="832">
                  <c:v>44309</c:v>
                </c:pt>
                <c:pt idx="833">
                  <c:v>44312</c:v>
                </c:pt>
                <c:pt idx="834">
                  <c:v>44313</c:v>
                </c:pt>
                <c:pt idx="835">
                  <c:v>44314</c:v>
                </c:pt>
                <c:pt idx="836">
                  <c:v>44315</c:v>
                </c:pt>
                <c:pt idx="837">
                  <c:v>44316</c:v>
                </c:pt>
                <c:pt idx="838">
                  <c:v>44319</c:v>
                </c:pt>
                <c:pt idx="839">
                  <c:v>44320</c:v>
                </c:pt>
                <c:pt idx="840">
                  <c:v>44321</c:v>
                </c:pt>
                <c:pt idx="841">
                  <c:v>44322</c:v>
                </c:pt>
                <c:pt idx="842">
                  <c:v>44323</c:v>
                </c:pt>
                <c:pt idx="843">
                  <c:v>44326</c:v>
                </c:pt>
                <c:pt idx="844">
                  <c:v>44327</c:v>
                </c:pt>
                <c:pt idx="845">
                  <c:v>44328</c:v>
                </c:pt>
                <c:pt idx="846">
                  <c:v>44329</c:v>
                </c:pt>
                <c:pt idx="847">
                  <c:v>44330</c:v>
                </c:pt>
                <c:pt idx="848">
                  <c:v>44333</c:v>
                </c:pt>
                <c:pt idx="849">
                  <c:v>44334</c:v>
                </c:pt>
                <c:pt idx="850">
                  <c:v>44335</c:v>
                </c:pt>
                <c:pt idx="851">
                  <c:v>44336</c:v>
                </c:pt>
                <c:pt idx="852">
                  <c:v>44337</c:v>
                </c:pt>
                <c:pt idx="853">
                  <c:v>44340</c:v>
                </c:pt>
                <c:pt idx="854">
                  <c:v>44341</c:v>
                </c:pt>
                <c:pt idx="855">
                  <c:v>44342</c:v>
                </c:pt>
                <c:pt idx="856">
                  <c:v>44343</c:v>
                </c:pt>
                <c:pt idx="857">
                  <c:v>44344</c:v>
                </c:pt>
                <c:pt idx="858">
                  <c:v>44348</c:v>
                </c:pt>
                <c:pt idx="859">
                  <c:v>44349</c:v>
                </c:pt>
                <c:pt idx="860">
                  <c:v>44350</c:v>
                </c:pt>
                <c:pt idx="861">
                  <c:v>44351</c:v>
                </c:pt>
                <c:pt idx="862">
                  <c:v>44354</c:v>
                </c:pt>
                <c:pt idx="863">
                  <c:v>44355</c:v>
                </c:pt>
                <c:pt idx="864">
                  <c:v>44356</c:v>
                </c:pt>
                <c:pt idx="865">
                  <c:v>44357</c:v>
                </c:pt>
                <c:pt idx="866">
                  <c:v>44358</c:v>
                </c:pt>
                <c:pt idx="867">
                  <c:v>44361</c:v>
                </c:pt>
                <c:pt idx="868">
                  <c:v>44362</c:v>
                </c:pt>
                <c:pt idx="869">
                  <c:v>44363</c:v>
                </c:pt>
                <c:pt idx="870">
                  <c:v>44364</c:v>
                </c:pt>
                <c:pt idx="871">
                  <c:v>44365</c:v>
                </c:pt>
                <c:pt idx="872">
                  <c:v>44368</c:v>
                </c:pt>
                <c:pt idx="873">
                  <c:v>44369</c:v>
                </c:pt>
                <c:pt idx="874">
                  <c:v>44370</c:v>
                </c:pt>
                <c:pt idx="875">
                  <c:v>44371</c:v>
                </c:pt>
                <c:pt idx="876">
                  <c:v>44372</c:v>
                </c:pt>
                <c:pt idx="877">
                  <c:v>44375</c:v>
                </c:pt>
                <c:pt idx="878">
                  <c:v>44376</c:v>
                </c:pt>
                <c:pt idx="879">
                  <c:v>44377</c:v>
                </c:pt>
                <c:pt idx="880">
                  <c:v>44378</c:v>
                </c:pt>
                <c:pt idx="881">
                  <c:v>44379</c:v>
                </c:pt>
                <c:pt idx="882">
                  <c:v>44383</c:v>
                </c:pt>
                <c:pt idx="883">
                  <c:v>44384</c:v>
                </c:pt>
                <c:pt idx="884">
                  <c:v>44385</c:v>
                </c:pt>
                <c:pt idx="885">
                  <c:v>44386</c:v>
                </c:pt>
                <c:pt idx="886">
                  <c:v>44389</c:v>
                </c:pt>
                <c:pt idx="887">
                  <c:v>44390</c:v>
                </c:pt>
                <c:pt idx="888">
                  <c:v>44391</c:v>
                </c:pt>
                <c:pt idx="889">
                  <c:v>44392</c:v>
                </c:pt>
                <c:pt idx="890">
                  <c:v>44393</c:v>
                </c:pt>
                <c:pt idx="891">
                  <c:v>44396</c:v>
                </c:pt>
                <c:pt idx="892">
                  <c:v>44397</c:v>
                </c:pt>
                <c:pt idx="893">
                  <c:v>44398</c:v>
                </c:pt>
                <c:pt idx="894">
                  <c:v>44399</c:v>
                </c:pt>
                <c:pt idx="895">
                  <c:v>44400</c:v>
                </c:pt>
                <c:pt idx="896">
                  <c:v>44403</c:v>
                </c:pt>
                <c:pt idx="897">
                  <c:v>44404</c:v>
                </c:pt>
                <c:pt idx="898">
                  <c:v>44405</c:v>
                </c:pt>
                <c:pt idx="899">
                  <c:v>44406</c:v>
                </c:pt>
                <c:pt idx="900">
                  <c:v>44407</c:v>
                </c:pt>
                <c:pt idx="901">
                  <c:v>44410</c:v>
                </c:pt>
                <c:pt idx="902">
                  <c:v>44411</c:v>
                </c:pt>
                <c:pt idx="903">
                  <c:v>44412</c:v>
                </c:pt>
                <c:pt idx="904">
                  <c:v>44413</c:v>
                </c:pt>
                <c:pt idx="905">
                  <c:v>44414</c:v>
                </c:pt>
                <c:pt idx="906">
                  <c:v>44417</c:v>
                </c:pt>
                <c:pt idx="907">
                  <c:v>44418</c:v>
                </c:pt>
                <c:pt idx="908">
                  <c:v>44419</c:v>
                </c:pt>
                <c:pt idx="909">
                  <c:v>44420</c:v>
                </c:pt>
                <c:pt idx="910">
                  <c:v>44421</c:v>
                </c:pt>
                <c:pt idx="911">
                  <c:v>44424</c:v>
                </c:pt>
                <c:pt idx="912">
                  <c:v>44425</c:v>
                </c:pt>
                <c:pt idx="913">
                  <c:v>44426</c:v>
                </c:pt>
                <c:pt idx="914">
                  <c:v>44427</c:v>
                </c:pt>
                <c:pt idx="915">
                  <c:v>44428</c:v>
                </c:pt>
                <c:pt idx="916">
                  <c:v>44431</c:v>
                </c:pt>
                <c:pt idx="917">
                  <c:v>44432</c:v>
                </c:pt>
                <c:pt idx="918">
                  <c:v>44433</c:v>
                </c:pt>
                <c:pt idx="919">
                  <c:v>44434</c:v>
                </c:pt>
                <c:pt idx="920">
                  <c:v>44435</c:v>
                </c:pt>
                <c:pt idx="921">
                  <c:v>44438</c:v>
                </c:pt>
                <c:pt idx="922">
                  <c:v>44439</c:v>
                </c:pt>
                <c:pt idx="923">
                  <c:v>44440</c:v>
                </c:pt>
                <c:pt idx="924">
                  <c:v>44441</c:v>
                </c:pt>
                <c:pt idx="925">
                  <c:v>44442</c:v>
                </c:pt>
                <c:pt idx="926">
                  <c:v>44446</c:v>
                </c:pt>
                <c:pt idx="927">
                  <c:v>44447</c:v>
                </c:pt>
                <c:pt idx="928">
                  <c:v>44448</c:v>
                </c:pt>
                <c:pt idx="929">
                  <c:v>44449</c:v>
                </c:pt>
                <c:pt idx="930">
                  <c:v>44452</c:v>
                </c:pt>
                <c:pt idx="931">
                  <c:v>44453</c:v>
                </c:pt>
                <c:pt idx="932">
                  <c:v>44454</c:v>
                </c:pt>
                <c:pt idx="933">
                  <c:v>44455</c:v>
                </c:pt>
                <c:pt idx="934">
                  <c:v>44456</c:v>
                </c:pt>
                <c:pt idx="935">
                  <c:v>44459</c:v>
                </c:pt>
                <c:pt idx="936">
                  <c:v>44460</c:v>
                </c:pt>
                <c:pt idx="937">
                  <c:v>44461</c:v>
                </c:pt>
                <c:pt idx="938">
                  <c:v>44462</c:v>
                </c:pt>
                <c:pt idx="939">
                  <c:v>44463</c:v>
                </c:pt>
                <c:pt idx="940">
                  <c:v>44466</c:v>
                </c:pt>
                <c:pt idx="941">
                  <c:v>44467</c:v>
                </c:pt>
                <c:pt idx="942">
                  <c:v>44468</c:v>
                </c:pt>
                <c:pt idx="943">
                  <c:v>44469</c:v>
                </c:pt>
                <c:pt idx="944">
                  <c:v>44470</c:v>
                </c:pt>
                <c:pt idx="945">
                  <c:v>44473</c:v>
                </c:pt>
                <c:pt idx="946">
                  <c:v>44474</c:v>
                </c:pt>
                <c:pt idx="947">
                  <c:v>44475</c:v>
                </c:pt>
                <c:pt idx="948">
                  <c:v>44476</c:v>
                </c:pt>
                <c:pt idx="949">
                  <c:v>44477</c:v>
                </c:pt>
                <c:pt idx="950">
                  <c:v>44480</c:v>
                </c:pt>
                <c:pt idx="951">
                  <c:v>44481</c:v>
                </c:pt>
                <c:pt idx="952">
                  <c:v>44482</c:v>
                </c:pt>
                <c:pt idx="953">
                  <c:v>44483</c:v>
                </c:pt>
                <c:pt idx="954">
                  <c:v>44484</c:v>
                </c:pt>
                <c:pt idx="955">
                  <c:v>44487</c:v>
                </c:pt>
                <c:pt idx="956">
                  <c:v>44488</c:v>
                </c:pt>
                <c:pt idx="957">
                  <c:v>44489</c:v>
                </c:pt>
                <c:pt idx="958">
                  <c:v>44490</c:v>
                </c:pt>
                <c:pt idx="959">
                  <c:v>44491</c:v>
                </c:pt>
                <c:pt idx="960">
                  <c:v>44494</c:v>
                </c:pt>
                <c:pt idx="961">
                  <c:v>44495</c:v>
                </c:pt>
                <c:pt idx="962">
                  <c:v>44496</c:v>
                </c:pt>
                <c:pt idx="963">
                  <c:v>44497</c:v>
                </c:pt>
                <c:pt idx="964">
                  <c:v>44498</c:v>
                </c:pt>
                <c:pt idx="965">
                  <c:v>44501</c:v>
                </c:pt>
                <c:pt idx="966">
                  <c:v>44502</c:v>
                </c:pt>
                <c:pt idx="967">
                  <c:v>44503</c:v>
                </c:pt>
                <c:pt idx="968">
                  <c:v>44504</c:v>
                </c:pt>
                <c:pt idx="969">
                  <c:v>44505</c:v>
                </c:pt>
                <c:pt idx="970">
                  <c:v>44508</c:v>
                </c:pt>
                <c:pt idx="971">
                  <c:v>44509</c:v>
                </c:pt>
                <c:pt idx="972">
                  <c:v>44510</c:v>
                </c:pt>
                <c:pt idx="973">
                  <c:v>44511</c:v>
                </c:pt>
                <c:pt idx="974">
                  <c:v>44512</c:v>
                </c:pt>
                <c:pt idx="975">
                  <c:v>44515</c:v>
                </c:pt>
                <c:pt idx="976">
                  <c:v>44516</c:v>
                </c:pt>
                <c:pt idx="977">
                  <c:v>44517</c:v>
                </c:pt>
                <c:pt idx="978">
                  <c:v>44518</c:v>
                </c:pt>
                <c:pt idx="979">
                  <c:v>44519</c:v>
                </c:pt>
                <c:pt idx="980">
                  <c:v>44522</c:v>
                </c:pt>
                <c:pt idx="981">
                  <c:v>44523</c:v>
                </c:pt>
                <c:pt idx="982">
                  <c:v>44524</c:v>
                </c:pt>
                <c:pt idx="983">
                  <c:v>44526</c:v>
                </c:pt>
                <c:pt idx="984">
                  <c:v>44529</c:v>
                </c:pt>
                <c:pt idx="985">
                  <c:v>44530</c:v>
                </c:pt>
                <c:pt idx="986">
                  <c:v>44531</c:v>
                </c:pt>
                <c:pt idx="987">
                  <c:v>44532</c:v>
                </c:pt>
                <c:pt idx="988">
                  <c:v>44533</c:v>
                </c:pt>
                <c:pt idx="989">
                  <c:v>44536</c:v>
                </c:pt>
                <c:pt idx="990">
                  <c:v>44537</c:v>
                </c:pt>
                <c:pt idx="991">
                  <c:v>44538</c:v>
                </c:pt>
                <c:pt idx="992">
                  <c:v>44539</c:v>
                </c:pt>
                <c:pt idx="993">
                  <c:v>44540</c:v>
                </c:pt>
                <c:pt idx="994">
                  <c:v>44543</c:v>
                </c:pt>
                <c:pt idx="995">
                  <c:v>44544</c:v>
                </c:pt>
                <c:pt idx="996">
                  <c:v>44545</c:v>
                </c:pt>
                <c:pt idx="997">
                  <c:v>44546</c:v>
                </c:pt>
                <c:pt idx="998">
                  <c:v>44547</c:v>
                </c:pt>
                <c:pt idx="999">
                  <c:v>44550</c:v>
                </c:pt>
                <c:pt idx="1000">
                  <c:v>44551</c:v>
                </c:pt>
                <c:pt idx="1001">
                  <c:v>44552</c:v>
                </c:pt>
                <c:pt idx="1002">
                  <c:v>44553</c:v>
                </c:pt>
                <c:pt idx="1003">
                  <c:v>44557</c:v>
                </c:pt>
                <c:pt idx="1004">
                  <c:v>44558</c:v>
                </c:pt>
                <c:pt idx="1005">
                  <c:v>44559</c:v>
                </c:pt>
                <c:pt idx="1006">
                  <c:v>44560</c:v>
                </c:pt>
                <c:pt idx="1007">
                  <c:v>44561</c:v>
                </c:pt>
                <c:pt idx="1008">
                  <c:v>44564</c:v>
                </c:pt>
                <c:pt idx="1009">
                  <c:v>44565</c:v>
                </c:pt>
                <c:pt idx="1010">
                  <c:v>44566</c:v>
                </c:pt>
                <c:pt idx="1011">
                  <c:v>44567</c:v>
                </c:pt>
                <c:pt idx="1012">
                  <c:v>44568</c:v>
                </c:pt>
                <c:pt idx="1013">
                  <c:v>44571</c:v>
                </c:pt>
                <c:pt idx="1014">
                  <c:v>44572</c:v>
                </c:pt>
                <c:pt idx="1015">
                  <c:v>44573</c:v>
                </c:pt>
                <c:pt idx="1016">
                  <c:v>44574</c:v>
                </c:pt>
                <c:pt idx="1017">
                  <c:v>44575</c:v>
                </c:pt>
                <c:pt idx="1018">
                  <c:v>44579</c:v>
                </c:pt>
                <c:pt idx="1019">
                  <c:v>44580</c:v>
                </c:pt>
                <c:pt idx="1020">
                  <c:v>44581</c:v>
                </c:pt>
                <c:pt idx="1021">
                  <c:v>44582</c:v>
                </c:pt>
                <c:pt idx="1022">
                  <c:v>44585</c:v>
                </c:pt>
                <c:pt idx="1023">
                  <c:v>44586</c:v>
                </c:pt>
                <c:pt idx="1024">
                  <c:v>44587</c:v>
                </c:pt>
                <c:pt idx="1025">
                  <c:v>44588</c:v>
                </c:pt>
                <c:pt idx="1026">
                  <c:v>44589</c:v>
                </c:pt>
                <c:pt idx="1027">
                  <c:v>44592</c:v>
                </c:pt>
                <c:pt idx="1028">
                  <c:v>44593</c:v>
                </c:pt>
                <c:pt idx="1029">
                  <c:v>44594</c:v>
                </c:pt>
                <c:pt idx="1030">
                  <c:v>44595</c:v>
                </c:pt>
                <c:pt idx="1031">
                  <c:v>44596</c:v>
                </c:pt>
                <c:pt idx="1032">
                  <c:v>44599</c:v>
                </c:pt>
                <c:pt idx="1033">
                  <c:v>44600</c:v>
                </c:pt>
                <c:pt idx="1034">
                  <c:v>44601</c:v>
                </c:pt>
                <c:pt idx="1035">
                  <c:v>44602</c:v>
                </c:pt>
                <c:pt idx="1036">
                  <c:v>44603</c:v>
                </c:pt>
                <c:pt idx="1037">
                  <c:v>44606</c:v>
                </c:pt>
                <c:pt idx="1038">
                  <c:v>44607</c:v>
                </c:pt>
                <c:pt idx="1039">
                  <c:v>44608</c:v>
                </c:pt>
                <c:pt idx="1040">
                  <c:v>44609</c:v>
                </c:pt>
                <c:pt idx="1041">
                  <c:v>44610</c:v>
                </c:pt>
                <c:pt idx="1042">
                  <c:v>44614</c:v>
                </c:pt>
                <c:pt idx="1043">
                  <c:v>44615</c:v>
                </c:pt>
                <c:pt idx="1044">
                  <c:v>44616</c:v>
                </c:pt>
                <c:pt idx="1045">
                  <c:v>44617</c:v>
                </c:pt>
                <c:pt idx="1046">
                  <c:v>44620</c:v>
                </c:pt>
                <c:pt idx="1047">
                  <c:v>44621</c:v>
                </c:pt>
                <c:pt idx="1048">
                  <c:v>44622</c:v>
                </c:pt>
                <c:pt idx="1049">
                  <c:v>44623</c:v>
                </c:pt>
                <c:pt idx="1050">
                  <c:v>44624</c:v>
                </c:pt>
                <c:pt idx="1051">
                  <c:v>44627</c:v>
                </c:pt>
                <c:pt idx="1052">
                  <c:v>44628</c:v>
                </c:pt>
                <c:pt idx="1053">
                  <c:v>44629</c:v>
                </c:pt>
                <c:pt idx="1054">
                  <c:v>44630</c:v>
                </c:pt>
                <c:pt idx="1055">
                  <c:v>44631</c:v>
                </c:pt>
                <c:pt idx="1056">
                  <c:v>44634</c:v>
                </c:pt>
                <c:pt idx="1057">
                  <c:v>44635</c:v>
                </c:pt>
                <c:pt idx="1058">
                  <c:v>44636</c:v>
                </c:pt>
                <c:pt idx="1059">
                  <c:v>44637</c:v>
                </c:pt>
                <c:pt idx="1060">
                  <c:v>44638</c:v>
                </c:pt>
                <c:pt idx="1061">
                  <c:v>44641</c:v>
                </c:pt>
                <c:pt idx="1062">
                  <c:v>44642</c:v>
                </c:pt>
                <c:pt idx="1063">
                  <c:v>44643</c:v>
                </c:pt>
                <c:pt idx="1064">
                  <c:v>44644</c:v>
                </c:pt>
                <c:pt idx="1065">
                  <c:v>44645</c:v>
                </c:pt>
                <c:pt idx="1066">
                  <c:v>44648</c:v>
                </c:pt>
                <c:pt idx="1067">
                  <c:v>44649</c:v>
                </c:pt>
                <c:pt idx="1068">
                  <c:v>44650</c:v>
                </c:pt>
                <c:pt idx="1069">
                  <c:v>44651</c:v>
                </c:pt>
                <c:pt idx="1070">
                  <c:v>44652</c:v>
                </c:pt>
                <c:pt idx="1071">
                  <c:v>44655</c:v>
                </c:pt>
                <c:pt idx="1072">
                  <c:v>44656</c:v>
                </c:pt>
                <c:pt idx="1073">
                  <c:v>44657</c:v>
                </c:pt>
                <c:pt idx="1074">
                  <c:v>44658</c:v>
                </c:pt>
                <c:pt idx="1075">
                  <c:v>44659</c:v>
                </c:pt>
                <c:pt idx="1076">
                  <c:v>44662</c:v>
                </c:pt>
                <c:pt idx="1077">
                  <c:v>44663</c:v>
                </c:pt>
                <c:pt idx="1078">
                  <c:v>44664</c:v>
                </c:pt>
                <c:pt idx="1079">
                  <c:v>44665</c:v>
                </c:pt>
                <c:pt idx="1080">
                  <c:v>44669</c:v>
                </c:pt>
                <c:pt idx="1081">
                  <c:v>44670</c:v>
                </c:pt>
                <c:pt idx="1082">
                  <c:v>44671</c:v>
                </c:pt>
                <c:pt idx="1083">
                  <c:v>44672</c:v>
                </c:pt>
                <c:pt idx="1084">
                  <c:v>44673</c:v>
                </c:pt>
                <c:pt idx="1085">
                  <c:v>44676</c:v>
                </c:pt>
                <c:pt idx="1086">
                  <c:v>44677</c:v>
                </c:pt>
                <c:pt idx="1087">
                  <c:v>44678</c:v>
                </c:pt>
                <c:pt idx="1088">
                  <c:v>44679</c:v>
                </c:pt>
                <c:pt idx="1089">
                  <c:v>44680</c:v>
                </c:pt>
                <c:pt idx="1090">
                  <c:v>44683</c:v>
                </c:pt>
                <c:pt idx="1091">
                  <c:v>44684</c:v>
                </c:pt>
                <c:pt idx="1092">
                  <c:v>44685</c:v>
                </c:pt>
                <c:pt idx="1093">
                  <c:v>44686</c:v>
                </c:pt>
                <c:pt idx="1094">
                  <c:v>44687</c:v>
                </c:pt>
                <c:pt idx="1095">
                  <c:v>44690</c:v>
                </c:pt>
                <c:pt idx="1096">
                  <c:v>44691</c:v>
                </c:pt>
                <c:pt idx="1097">
                  <c:v>44692</c:v>
                </c:pt>
                <c:pt idx="1098">
                  <c:v>44693</c:v>
                </c:pt>
                <c:pt idx="1099">
                  <c:v>44694</c:v>
                </c:pt>
                <c:pt idx="1100">
                  <c:v>44697</c:v>
                </c:pt>
                <c:pt idx="1101">
                  <c:v>44698</c:v>
                </c:pt>
                <c:pt idx="1102">
                  <c:v>44699</c:v>
                </c:pt>
                <c:pt idx="1103">
                  <c:v>44700</c:v>
                </c:pt>
                <c:pt idx="1104">
                  <c:v>44701</c:v>
                </c:pt>
                <c:pt idx="1105">
                  <c:v>44704</c:v>
                </c:pt>
                <c:pt idx="1106">
                  <c:v>44705</c:v>
                </c:pt>
                <c:pt idx="1107">
                  <c:v>44706</c:v>
                </c:pt>
                <c:pt idx="1108">
                  <c:v>44707</c:v>
                </c:pt>
                <c:pt idx="1109">
                  <c:v>44708</c:v>
                </c:pt>
                <c:pt idx="1110">
                  <c:v>44712</c:v>
                </c:pt>
                <c:pt idx="1111">
                  <c:v>44713</c:v>
                </c:pt>
                <c:pt idx="1112">
                  <c:v>44714</c:v>
                </c:pt>
                <c:pt idx="1113">
                  <c:v>44715</c:v>
                </c:pt>
                <c:pt idx="1114">
                  <c:v>44718</c:v>
                </c:pt>
                <c:pt idx="1115">
                  <c:v>44719</c:v>
                </c:pt>
                <c:pt idx="1116">
                  <c:v>44720</c:v>
                </c:pt>
                <c:pt idx="1117">
                  <c:v>44721</c:v>
                </c:pt>
                <c:pt idx="1118">
                  <c:v>44722</c:v>
                </c:pt>
                <c:pt idx="1119">
                  <c:v>44725</c:v>
                </c:pt>
                <c:pt idx="1120">
                  <c:v>44726</c:v>
                </c:pt>
                <c:pt idx="1121">
                  <c:v>44727</c:v>
                </c:pt>
                <c:pt idx="1122">
                  <c:v>44728</c:v>
                </c:pt>
                <c:pt idx="1123">
                  <c:v>44729</c:v>
                </c:pt>
                <c:pt idx="1124">
                  <c:v>44733</c:v>
                </c:pt>
                <c:pt idx="1125">
                  <c:v>44734</c:v>
                </c:pt>
                <c:pt idx="1126">
                  <c:v>44735</c:v>
                </c:pt>
                <c:pt idx="1127">
                  <c:v>44736</c:v>
                </c:pt>
                <c:pt idx="1128">
                  <c:v>44739</c:v>
                </c:pt>
                <c:pt idx="1129">
                  <c:v>44740</c:v>
                </c:pt>
                <c:pt idx="1130">
                  <c:v>44741</c:v>
                </c:pt>
                <c:pt idx="1131">
                  <c:v>44742</c:v>
                </c:pt>
                <c:pt idx="1132">
                  <c:v>44743</c:v>
                </c:pt>
                <c:pt idx="1133">
                  <c:v>44747</c:v>
                </c:pt>
                <c:pt idx="1134">
                  <c:v>44748</c:v>
                </c:pt>
                <c:pt idx="1135">
                  <c:v>44749</c:v>
                </c:pt>
                <c:pt idx="1136">
                  <c:v>44750</c:v>
                </c:pt>
                <c:pt idx="1137">
                  <c:v>44753</c:v>
                </c:pt>
                <c:pt idx="1138">
                  <c:v>44754</c:v>
                </c:pt>
                <c:pt idx="1139">
                  <c:v>44755</c:v>
                </c:pt>
                <c:pt idx="1140">
                  <c:v>44756</c:v>
                </c:pt>
                <c:pt idx="1141">
                  <c:v>44757</c:v>
                </c:pt>
                <c:pt idx="1142">
                  <c:v>44760</c:v>
                </c:pt>
                <c:pt idx="1143">
                  <c:v>44761</c:v>
                </c:pt>
                <c:pt idx="1144">
                  <c:v>44762</c:v>
                </c:pt>
                <c:pt idx="1145">
                  <c:v>44763</c:v>
                </c:pt>
                <c:pt idx="1146">
                  <c:v>44764</c:v>
                </c:pt>
                <c:pt idx="1147">
                  <c:v>44767</c:v>
                </c:pt>
                <c:pt idx="1148">
                  <c:v>44768</c:v>
                </c:pt>
                <c:pt idx="1149">
                  <c:v>44769</c:v>
                </c:pt>
                <c:pt idx="1150">
                  <c:v>44770</c:v>
                </c:pt>
                <c:pt idx="1151">
                  <c:v>44771</c:v>
                </c:pt>
                <c:pt idx="1152">
                  <c:v>44774</c:v>
                </c:pt>
                <c:pt idx="1153">
                  <c:v>44775</c:v>
                </c:pt>
                <c:pt idx="1154">
                  <c:v>44776</c:v>
                </c:pt>
                <c:pt idx="1155">
                  <c:v>44777</c:v>
                </c:pt>
                <c:pt idx="1156">
                  <c:v>44778</c:v>
                </c:pt>
                <c:pt idx="1157">
                  <c:v>44781</c:v>
                </c:pt>
                <c:pt idx="1158">
                  <c:v>44782</c:v>
                </c:pt>
                <c:pt idx="1159">
                  <c:v>44783</c:v>
                </c:pt>
                <c:pt idx="1160">
                  <c:v>44784</c:v>
                </c:pt>
                <c:pt idx="1161">
                  <c:v>44785</c:v>
                </c:pt>
                <c:pt idx="1162">
                  <c:v>44788</c:v>
                </c:pt>
                <c:pt idx="1163">
                  <c:v>44789</c:v>
                </c:pt>
                <c:pt idx="1164">
                  <c:v>44790</c:v>
                </c:pt>
                <c:pt idx="1165">
                  <c:v>44791</c:v>
                </c:pt>
                <c:pt idx="1166">
                  <c:v>44792</c:v>
                </c:pt>
                <c:pt idx="1167">
                  <c:v>44795</c:v>
                </c:pt>
                <c:pt idx="1168">
                  <c:v>44796</c:v>
                </c:pt>
                <c:pt idx="1169">
                  <c:v>44797</c:v>
                </c:pt>
                <c:pt idx="1170">
                  <c:v>44798</c:v>
                </c:pt>
                <c:pt idx="1171">
                  <c:v>44799</c:v>
                </c:pt>
                <c:pt idx="1172">
                  <c:v>44802</c:v>
                </c:pt>
                <c:pt idx="1173">
                  <c:v>44803</c:v>
                </c:pt>
                <c:pt idx="1174">
                  <c:v>44804</c:v>
                </c:pt>
                <c:pt idx="1175">
                  <c:v>44805</c:v>
                </c:pt>
                <c:pt idx="1176">
                  <c:v>44806</c:v>
                </c:pt>
                <c:pt idx="1177">
                  <c:v>44810</c:v>
                </c:pt>
                <c:pt idx="1178">
                  <c:v>44811</c:v>
                </c:pt>
                <c:pt idx="1179">
                  <c:v>44812</c:v>
                </c:pt>
                <c:pt idx="1180">
                  <c:v>44813</c:v>
                </c:pt>
                <c:pt idx="1181">
                  <c:v>44816</c:v>
                </c:pt>
                <c:pt idx="1182">
                  <c:v>44817</c:v>
                </c:pt>
                <c:pt idx="1183">
                  <c:v>44818</c:v>
                </c:pt>
                <c:pt idx="1184">
                  <c:v>44819</c:v>
                </c:pt>
                <c:pt idx="1185">
                  <c:v>44820</c:v>
                </c:pt>
                <c:pt idx="1186">
                  <c:v>44823</c:v>
                </c:pt>
                <c:pt idx="1187">
                  <c:v>44824</c:v>
                </c:pt>
                <c:pt idx="1188">
                  <c:v>44825</c:v>
                </c:pt>
                <c:pt idx="1189">
                  <c:v>44826</c:v>
                </c:pt>
                <c:pt idx="1190">
                  <c:v>44827</c:v>
                </c:pt>
                <c:pt idx="1191">
                  <c:v>44830</c:v>
                </c:pt>
                <c:pt idx="1192">
                  <c:v>44831</c:v>
                </c:pt>
                <c:pt idx="1193">
                  <c:v>44832</c:v>
                </c:pt>
                <c:pt idx="1194">
                  <c:v>44833</c:v>
                </c:pt>
                <c:pt idx="1195">
                  <c:v>44834</c:v>
                </c:pt>
                <c:pt idx="1196">
                  <c:v>44837</c:v>
                </c:pt>
                <c:pt idx="1197">
                  <c:v>44838</c:v>
                </c:pt>
                <c:pt idx="1198">
                  <c:v>44839</c:v>
                </c:pt>
                <c:pt idx="1199">
                  <c:v>44840</c:v>
                </c:pt>
                <c:pt idx="1200">
                  <c:v>44841</c:v>
                </c:pt>
                <c:pt idx="1201">
                  <c:v>44844</c:v>
                </c:pt>
                <c:pt idx="1202">
                  <c:v>44845</c:v>
                </c:pt>
                <c:pt idx="1203">
                  <c:v>44846</c:v>
                </c:pt>
                <c:pt idx="1204">
                  <c:v>44847</c:v>
                </c:pt>
                <c:pt idx="1205">
                  <c:v>44848</c:v>
                </c:pt>
                <c:pt idx="1206">
                  <c:v>44851</c:v>
                </c:pt>
                <c:pt idx="1207">
                  <c:v>44852</c:v>
                </c:pt>
                <c:pt idx="1208">
                  <c:v>44853</c:v>
                </c:pt>
                <c:pt idx="1209">
                  <c:v>44854</c:v>
                </c:pt>
                <c:pt idx="1210">
                  <c:v>44855</c:v>
                </c:pt>
                <c:pt idx="1211">
                  <c:v>44858</c:v>
                </c:pt>
                <c:pt idx="1212">
                  <c:v>44859</c:v>
                </c:pt>
                <c:pt idx="1213">
                  <c:v>44860</c:v>
                </c:pt>
                <c:pt idx="1214">
                  <c:v>44861</c:v>
                </c:pt>
                <c:pt idx="1215">
                  <c:v>44862</c:v>
                </c:pt>
                <c:pt idx="1216">
                  <c:v>44865</c:v>
                </c:pt>
                <c:pt idx="1217">
                  <c:v>44866</c:v>
                </c:pt>
                <c:pt idx="1218">
                  <c:v>44867</c:v>
                </c:pt>
                <c:pt idx="1219">
                  <c:v>44868</c:v>
                </c:pt>
                <c:pt idx="1220">
                  <c:v>44869</c:v>
                </c:pt>
                <c:pt idx="1221">
                  <c:v>44872</c:v>
                </c:pt>
                <c:pt idx="1222">
                  <c:v>44873</c:v>
                </c:pt>
                <c:pt idx="1223">
                  <c:v>44874</c:v>
                </c:pt>
                <c:pt idx="1224">
                  <c:v>44875</c:v>
                </c:pt>
                <c:pt idx="1225">
                  <c:v>44876</c:v>
                </c:pt>
                <c:pt idx="1226">
                  <c:v>44879</c:v>
                </c:pt>
                <c:pt idx="1227">
                  <c:v>44880</c:v>
                </c:pt>
                <c:pt idx="1228">
                  <c:v>44881</c:v>
                </c:pt>
                <c:pt idx="1229">
                  <c:v>44882</c:v>
                </c:pt>
                <c:pt idx="1230">
                  <c:v>44883</c:v>
                </c:pt>
                <c:pt idx="1231">
                  <c:v>44886</c:v>
                </c:pt>
                <c:pt idx="1232">
                  <c:v>44887</c:v>
                </c:pt>
                <c:pt idx="1233">
                  <c:v>44888</c:v>
                </c:pt>
                <c:pt idx="1234">
                  <c:v>44890</c:v>
                </c:pt>
                <c:pt idx="1235">
                  <c:v>44893</c:v>
                </c:pt>
                <c:pt idx="1236">
                  <c:v>44894</c:v>
                </c:pt>
                <c:pt idx="1237">
                  <c:v>44895</c:v>
                </c:pt>
                <c:pt idx="1238">
                  <c:v>44896</c:v>
                </c:pt>
                <c:pt idx="1239">
                  <c:v>44897</c:v>
                </c:pt>
                <c:pt idx="1240">
                  <c:v>44900</c:v>
                </c:pt>
                <c:pt idx="1241">
                  <c:v>44901</c:v>
                </c:pt>
                <c:pt idx="1242">
                  <c:v>44902</c:v>
                </c:pt>
                <c:pt idx="1243">
                  <c:v>44903</c:v>
                </c:pt>
                <c:pt idx="1244">
                  <c:v>44904</c:v>
                </c:pt>
                <c:pt idx="1245">
                  <c:v>44907</c:v>
                </c:pt>
                <c:pt idx="1246">
                  <c:v>44908</c:v>
                </c:pt>
                <c:pt idx="1247">
                  <c:v>44909</c:v>
                </c:pt>
                <c:pt idx="1248">
                  <c:v>44910</c:v>
                </c:pt>
                <c:pt idx="1249">
                  <c:v>44911</c:v>
                </c:pt>
                <c:pt idx="1250">
                  <c:v>44914</c:v>
                </c:pt>
                <c:pt idx="1251">
                  <c:v>44915</c:v>
                </c:pt>
                <c:pt idx="1252">
                  <c:v>44916</c:v>
                </c:pt>
                <c:pt idx="1253">
                  <c:v>44917</c:v>
                </c:pt>
                <c:pt idx="1254">
                  <c:v>44918</c:v>
                </c:pt>
                <c:pt idx="1255">
                  <c:v>44922</c:v>
                </c:pt>
                <c:pt idx="1256">
                  <c:v>44923</c:v>
                </c:pt>
                <c:pt idx="1257">
                  <c:v>44924</c:v>
                </c:pt>
                <c:pt idx="1258">
                  <c:v>44925</c:v>
                </c:pt>
                <c:pt idx="1259">
                  <c:v>44929</c:v>
                </c:pt>
                <c:pt idx="1260">
                  <c:v>44930</c:v>
                </c:pt>
                <c:pt idx="1261">
                  <c:v>44931</c:v>
                </c:pt>
                <c:pt idx="1262">
                  <c:v>44932</c:v>
                </c:pt>
                <c:pt idx="1263">
                  <c:v>44935</c:v>
                </c:pt>
                <c:pt idx="1264">
                  <c:v>44936</c:v>
                </c:pt>
                <c:pt idx="1265">
                  <c:v>44937</c:v>
                </c:pt>
                <c:pt idx="1266">
                  <c:v>44938</c:v>
                </c:pt>
                <c:pt idx="1267">
                  <c:v>44939</c:v>
                </c:pt>
                <c:pt idx="1268">
                  <c:v>44943</c:v>
                </c:pt>
                <c:pt idx="1269">
                  <c:v>44944</c:v>
                </c:pt>
                <c:pt idx="1270">
                  <c:v>44945</c:v>
                </c:pt>
                <c:pt idx="1271">
                  <c:v>44946</c:v>
                </c:pt>
                <c:pt idx="1272">
                  <c:v>44949</c:v>
                </c:pt>
                <c:pt idx="1273">
                  <c:v>44950</c:v>
                </c:pt>
                <c:pt idx="1274">
                  <c:v>44951</c:v>
                </c:pt>
                <c:pt idx="1275">
                  <c:v>44952</c:v>
                </c:pt>
                <c:pt idx="1276">
                  <c:v>44953</c:v>
                </c:pt>
                <c:pt idx="1277">
                  <c:v>44956</c:v>
                </c:pt>
                <c:pt idx="1278">
                  <c:v>44957</c:v>
                </c:pt>
                <c:pt idx="1279">
                  <c:v>44958</c:v>
                </c:pt>
                <c:pt idx="1280">
                  <c:v>44959</c:v>
                </c:pt>
                <c:pt idx="1281">
                  <c:v>44960</c:v>
                </c:pt>
                <c:pt idx="1282">
                  <c:v>44963</c:v>
                </c:pt>
                <c:pt idx="1283">
                  <c:v>44964</c:v>
                </c:pt>
                <c:pt idx="1284">
                  <c:v>44965</c:v>
                </c:pt>
                <c:pt idx="1285">
                  <c:v>44966</c:v>
                </c:pt>
                <c:pt idx="1286">
                  <c:v>44967</c:v>
                </c:pt>
                <c:pt idx="1287">
                  <c:v>44970</c:v>
                </c:pt>
                <c:pt idx="1288">
                  <c:v>44971</c:v>
                </c:pt>
                <c:pt idx="1289">
                  <c:v>44972</c:v>
                </c:pt>
                <c:pt idx="1290">
                  <c:v>44973</c:v>
                </c:pt>
                <c:pt idx="1291">
                  <c:v>44974</c:v>
                </c:pt>
                <c:pt idx="1292">
                  <c:v>44978</c:v>
                </c:pt>
                <c:pt idx="1293">
                  <c:v>44979</c:v>
                </c:pt>
                <c:pt idx="1294">
                  <c:v>44980</c:v>
                </c:pt>
                <c:pt idx="1295">
                  <c:v>44981</c:v>
                </c:pt>
                <c:pt idx="1296">
                  <c:v>44984</c:v>
                </c:pt>
                <c:pt idx="1297">
                  <c:v>44985</c:v>
                </c:pt>
                <c:pt idx="1298">
                  <c:v>44986</c:v>
                </c:pt>
                <c:pt idx="1299">
                  <c:v>44987</c:v>
                </c:pt>
                <c:pt idx="1300">
                  <c:v>44988</c:v>
                </c:pt>
                <c:pt idx="1301">
                  <c:v>44991</c:v>
                </c:pt>
                <c:pt idx="1302">
                  <c:v>44992</c:v>
                </c:pt>
                <c:pt idx="1303">
                  <c:v>44993</c:v>
                </c:pt>
                <c:pt idx="1304">
                  <c:v>44994</c:v>
                </c:pt>
                <c:pt idx="1305">
                  <c:v>44995</c:v>
                </c:pt>
                <c:pt idx="1306">
                  <c:v>44998</c:v>
                </c:pt>
                <c:pt idx="1307">
                  <c:v>44999</c:v>
                </c:pt>
                <c:pt idx="1308">
                  <c:v>45000</c:v>
                </c:pt>
                <c:pt idx="1309">
                  <c:v>45001</c:v>
                </c:pt>
                <c:pt idx="1310">
                  <c:v>45002</c:v>
                </c:pt>
                <c:pt idx="1311">
                  <c:v>45005</c:v>
                </c:pt>
                <c:pt idx="1312">
                  <c:v>45006</c:v>
                </c:pt>
                <c:pt idx="1313">
                  <c:v>45007</c:v>
                </c:pt>
                <c:pt idx="1314">
                  <c:v>45008</c:v>
                </c:pt>
                <c:pt idx="1315">
                  <c:v>45009</c:v>
                </c:pt>
                <c:pt idx="1316">
                  <c:v>45012</c:v>
                </c:pt>
                <c:pt idx="1317">
                  <c:v>45013</c:v>
                </c:pt>
                <c:pt idx="1318">
                  <c:v>45014</c:v>
                </c:pt>
                <c:pt idx="1319">
                  <c:v>45015</c:v>
                </c:pt>
                <c:pt idx="1320">
                  <c:v>45016</c:v>
                </c:pt>
                <c:pt idx="1321">
                  <c:v>45019</c:v>
                </c:pt>
                <c:pt idx="1322">
                  <c:v>45020</c:v>
                </c:pt>
                <c:pt idx="1323">
                  <c:v>45021</c:v>
                </c:pt>
                <c:pt idx="1324">
                  <c:v>45022</c:v>
                </c:pt>
                <c:pt idx="1325">
                  <c:v>45026</c:v>
                </c:pt>
                <c:pt idx="1326">
                  <c:v>45027</c:v>
                </c:pt>
                <c:pt idx="1327">
                  <c:v>45028</c:v>
                </c:pt>
                <c:pt idx="1328">
                  <c:v>45029</c:v>
                </c:pt>
                <c:pt idx="1329">
                  <c:v>45030</c:v>
                </c:pt>
                <c:pt idx="1330">
                  <c:v>45033</c:v>
                </c:pt>
                <c:pt idx="1331">
                  <c:v>45034</c:v>
                </c:pt>
                <c:pt idx="1332">
                  <c:v>45035</c:v>
                </c:pt>
                <c:pt idx="1333">
                  <c:v>45036</c:v>
                </c:pt>
                <c:pt idx="1334">
                  <c:v>45037</c:v>
                </c:pt>
                <c:pt idx="1335">
                  <c:v>45040</c:v>
                </c:pt>
                <c:pt idx="1336">
                  <c:v>45041</c:v>
                </c:pt>
                <c:pt idx="1337">
                  <c:v>45042</c:v>
                </c:pt>
                <c:pt idx="1338">
                  <c:v>45043</c:v>
                </c:pt>
                <c:pt idx="1339">
                  <c:v>45044</c:v>
                </c:pt>
                <c:pt idx="1340">
                  <c:v>45047</c:v>
                </c:pt>
                <c:pt idx="1341">
                  <c:v>45048</c:v>
                </c:pt>
                <c:pt idx="1342">
                  <c:v>45049</c:v>
                </c:pt>
                <c:pt idx="1343">
                  <c:v>45050</c:v>
                </c:pt>
                <c:pt idx="1344">
                  <c:v>45051</c:v>
                </c:pt>
                <c:pt idx="1345">
                  <c:v>45054</c:v>
                </c:pt>
                <c:pt idx="1346">
                  <c:v>45055</c:v>
                </c:pt>
                <c:pt idx="1347">
                  <c:v>45056</c:v>
                </c:pt>
                <c:pt idx="1348">
                  <c:v>45057</c:v>
                </c:pt>
                <c:pt idx="1349">
                  <c:v>45058</c:v>
                </c:pt>
                <c:pt idx="1350">
                  <c:v>45061</c:v>
                </c:pt>
                <c:pt idx="1351">
                  <c:v>45062</c:v>
                </c:pt>
                <c:pt idx="1352">
                  <c:v>45063</c:v>
                </c:pt>
                <c:pt idx="1353">
                  <c:v>45064</c:v>
                </c:pt>
                <c:pt idx="1354">
                  <c:v>45065</c:v>
                </c:pt>
                <c:pt idx="1355">
                  <c:v>45068</c:v>
                </c:pt>
                <c:pt idx="1356">
                  <c:v>45069</c:v>
                </c:pt>
                <c:pt idx="1357">
                  <c:v>45070</c:v>
                </c:pt>
                <c:pt idx="1358">
                  <c:v>45071</c:v>
                </c:pt>
                <c:pt idx="1359">
                  <c:v>45072</c:v>
                </c:pt>
                <c:pt idx="1360">
                  <c:v>45076</c:v>
                </c:pt>
                <c:pt idx="1361">
                  <c:v>45077</c:v>
                </c:pt>
                <c:pt idx="1362">
                  <c:v>45078</c:v>
                </c:pt>
                <c:pt idx="1363">
                  <c:v>45079</c:v>
                </c:pt>
                <c:pt idx="1364">
                  <c:v>45082</c:v>
                </c:pt>
                <c:pt idx="1365">
                  <c:v>45083</c:v>
                </c:pt>
                <c:pt idx="1366">
                  <c:v>45084</c:v>
                </c:pt>
                <c:pt idx="1367">
                  <c:v>45085</c:v>
                </c:pt>
                <c:pt idx="1368">
                  <c:v>45086</c:v>
                </c:pt>
                <c:pt idx="1369">
                  <c:v>45089</c:v>
                </c:pt>
                <c:pt idx="1370">
                  <c:v>45090</c:v>
                </c:pt>
                <c:pt idx="1371">
                  <c:v>45091</c:v>
                </c:pt>
                <c:pt idx="1372">
                  <c:v>45092</c:v>
                </c:pt>
                <c:pt idx="1373">
                  <c:v>45093</c:v>
                </c:pt>
                <c:pt idx="1374">
                  <c:v>45097</c:v>
                </c:pt>
                <c:pt idx="1375">
                  <c:v>45098</c:v>
                </c:pt>
                <c:pt idx="1376">
                  <c:v>45099</c:v>
                </c:pt>
                <c:pt idx="1377">
                  <c:v>45100</c:v>
                </c:pt>
                <c:pt idx="1378">
                  <c:v>45103</c:v>
                </c:pt>
                <c:pt idx="1379">
                  <c:v>45104</c:v>
                </c:pt>
                <c:pt idx="1380">
                  <c:v>45105</c:v>
                </c:pt>
                <c:pt idx="1381">
                  <c:v>45106</c:v>
                </c:pt>
                <c:pt idx="1382">
                  <c:v>45107</c:v>
                </c:pt>
                <c:pt idx="1383">
                  <c:v>45110</c:v>
                </c:pt>
                <c:pt idx="1384">
                  <c:v>45112</c:v>
                </c:pt>
                <c:pt idx="1385">
                  <c:v>45113</c:v>
                </c:pt>
                <c:pt idx="1386">
                  <c:v>45114</c:v>
                </c:pt>
                <c:pt idx="1387">
                  <c:v>45117</c:v>
                </c:pt>
                <c:pt idx="1388">
                  <c:v>45118</c:v>
                </c:pt>
                <c:pt idx="1389">
                  <c:v>45119</c:v>
                </c:pt>
                <c:pt idx="1390">
                  <c:v>45120</c:v>
                </c:pt>
                <c:pt idx="1391">
                  <c:v>45121</c:v>
                </c:pt>
                <c:pt idx="1392">
                  <c:v>45124</c:v>
                </c:pt>
                <c:pt idx="1393">
                  <c:v>45125</c:v>
                </c:pt>
                <c:pt idx="1394">
                  <c:v>45126</c:v>
                </c:pt>
                <c:pt idx="1395">
                  <c:v>45127</c:v>
                </c:pt>
                <c:pt idx="1396">
                  <c:v>45128</c:v>
                </c:pt>
                <c:pt idx="1397">
                  <c:v>45131</c:v>
                </c:pt>
                <c:pt idx="1398">
                  <c:v>45132</c:v>
                </c:pt>
                <c:pt idx="1399">
                  <c:v>45133</c:v>
                </c:pt>
                <c:pt idx="1400">
                  <c:v>45134</c:v>
                </c:pt>
                <c:pt idx="1401">
                  <c:v>45135</c:v>
                </c:pt>
                <c:pt idx="1402">
                  <c:v>45138</c:v>
                </c:pt>
                <c:pt idx="1403">
                  <c:v>45139</c:v>
                </c:pt>
                <c:pt idx="1404">
                  <c:v>45140</c:v>
                </c:pt>
                <c:pt idx="1405">
                  <c:v>45141</c:v>
                </c:pt>
                <c:pt idx="1406">
                  <c:v>45142</c:v>
                </c:pt>
                <c:pt idx="1407">
                  <c:v>45145</c:v>
                </c:pt>
                <c:pt idx="1408">
                  <c:v>45146</c:v>
                </c:pt>
                <c:pt idx="1409">
                  <c:v>45147</c:v>
                </c:pt>
                <c:pt idx="1410">
                  <c:v>45148</c:v>
                </c:pt>
                <c:pt idx="1411">
                  <c:v>45149</c:v>
                </c:pt>
                <c:pt idx="1412">
                  <c:v>45152</c:v>
                </c:pt>
                <c:pt idx="1413">
                  <c:v>45153</c:v>
                </c:pt>
                <c:pt idx="1414">
                  <c:v>45154</c:v>
                </c:pt>
                <c:pt idx="1415">
                  <c:v>45155</c:v>
                </c:pt>
                <c:pt idx="1416">
                  <c:v>45156</c:v>
                </c:pt>
                <c:pt idx="1417">
                  <c:v>45159</c:v>
                </c:pt>
                <c:pt idx="1418">
                  <c:v>45160</c:v>
                </c:pt>
                <c:pt idx="1419">
                  <c:v>45161</c:v>
                </c:pt>
                <c:pt idx="1420">
                  <c:v>45162</c:v>
                </c:pt>
                <c:pt idx="1421">
                  <c:v>45163</c:v>
                </c:pt>
                <c:pt idx="1422">
                  <c:v>45166</c:v>
                </c:pt>
                <c:pt idx="1423">
                  <c:v>45167</c:v>
                </c:pt>
                <c:pt idx="1424">
                  <c:v>45168</c:v>
                </c:pt>
                <c:pt idx="1425">
                  <c:v>45169</c:v>
                </c:pt>
                <c:pt idx="1426">
                  <c:v>45170</c:v>
                </c:pt>
                <c:pt idx="1427">
                  <c:v>45174</c:v>
                </c:pt>
                <c:pt idx="1428">
                  <c:v>45175</c:v>
                </c:pt>
                <c:pt idx="1429">
                  <c:v>45176</c:v>
                </c:pt>
                <c:pt idx="1430">
                  <c:v>45177</c:v>
                </c:pt>
                <c:pt idx="1431">
                  <c:v>45180</c:v>
                </c:pt>
                <c:pt idx="1432">
                  <c:v>45181</c:v>
                </c:pt>
                <c:pt idx="1433">
                  <c:v>45182</c:v>
                </c:pt>
                <c:pt idx="1434">
                  <c:v>45183</c:v>
                </c:pt>
                <c:pt idx="1435">
                  <c:v>45184</c:v>
                </c:pt>
                <c:pt idx="1436">
                  <c:v>45187</c:v>
                </c:pt>
                <c:pt idx="1437">
                  <c:v>45188</c:v>
                </c:pt>
                <c:pt idx="1438">
                  <c:v>45189</c:v>
                </c:pt>
                <c:pt idx="1439">
                  <c:v>45190</c:v>
                </c:pt>
                <c:pt idx="1440">
                  <c:v>45191</c:v>
                </c:pt>
                <c:pt idx="1441">
                  <c:v>45194</c:v>
                </c:pt>
                <c:pt idx="1442">
                  <c:v>45195</c:v>
                </c:pt>
                <c:pt idx="1443">
                  <c:v>45196</c:v>
                </c:pt>
                <c:pt idx="1444">
                  <c:v>45197</c:v>
                </c:pt>
                <c:pt idx="1445">
                  <c:v>45198</c:v>
                </c:pt>
                <c:pt idx="1446">
                  <c:v>45201</c:v>
                </c:pt>
                <c:pt idx="1447">
                  <c:v>45202</c:v>
                </c:pt>
                <c:pt idx="1448">
                  <c:v>45203</c:v>
                </c:pt>
                <c:pt idx="1449">
                  <c:v>45204</c:v>
                </c:pt>
                <c:pt idx="1450">
                  <c:v>45205</c:v>
                </c:pt>
                <c:pt idx="1451">
                  <c:v>45208</c:v>
                </c:pt>
                <c:pt idx="1452">
                  <c:v>45209</c:v>
                </c:pt>
                <c:pt idx="1453">
                  <c:v>45210</c:v>
                </c:pt>
                <c:pt idx="1454">
                  <c:v>45211</c:v>
                </c:pt>
                <c:pt idx="1455">
                  <c:v>45212</c:v>
                </c:pt>
                <c:pt idx="1456">
                  <c:v>45215</c:v>
                </c:pt>
                <c:pt idx="1457">
                  <c:v>45216</c:v>
                </c:pt>
                <c:pt idx="1458">
                  <c:v>45217</c:v>
                </c:pt>
                <c:pt idx="1459">
                  <c:v>45218</c:v>
                </c:pt>
                <c:pt idx="1460">
                  <c:v>45219</c:v>
                </c:pt>
                <c:pt idx="1461">
                  <c:v>45222</c:v>
                </c:pt>
                <c:pt idx="1462">
                  <c:v>45223</c:v>
                </c:pt>
                <c:pt idx="1463">
                  <c:v>45224</c:v>
                </c:pt>
                <c:pt idx="1464">
                  <c:v>45225</c:v>
                </c:pt>
                <c:pt idx="1465">
                  <c:v>45226</c:v>
                </c:pt>
                <c:pt idx="1466">
                  <c:v>45229</c:v>
                </c:pt>
                <c:pt idx="1467">
                  <c:v>45230</c:v>
                </c:pt>
                <c:pt idx="1468">
                  <c:v>45231</c:v>
                </c:pt>
                <c:pt idx="1469">
                  <c:v>45232</c:v>
                </c:pt>
                <c:pt idx="1470">
                  <c:v>45233</c:v>
                </c:pt>
                <c:pt idx="1471">
                  <c:v>45236</c:v>
                </c:pt>
                <c:pt idx="1472">
                  <c:v>45237</c:v>
                </c:pt>
                <c:pt idx="1473">
                  <c:v>45238</c:v>
                </c:pt>
                <c:pt idx="1474">
                  <c:v>45239</c:v>
                </c:pt>
                <c:pt idx="1475">
                  <c:v>45240</c:v>
                </c:pt>
                <c:pt idx="1476">
                  <c:v>45243</c:v>
                </c:pt>
                <c:pt idx="1477">
                  <c:v>45244</c:v>
                </c:pt>
                <c:pt idx="1478">
                  <c:v>45245</c:v>
                </c:pt>
                <c:pt idx="1479">
                  <c:v>45246</c:v>
                </c:pt>
                <c:pt idx="1480">
                  <c:v>45247</c:v>
                </c:pt>
                <c:pt idx="1481">
                  <c:v>45250</c:v>
                </c:pt>
                <c:pt idx="1482">
                  <c:v>45251</c:v>
                </c:pt>
                <c:pt idx="1483">
                  <c:v>45252</c:v>
                </c:pt>
                <c:pt idx="1484">
                  <c:v>45254</c:v>
                </c:pt>
                <c:pt idx="1485">
                  <c:v>45257</c:v>
                </c:pt>
                <c:pt idx="1486">
                  <c:v>45258</c:v>
                </c:pt>
                <c:pt idx="1487">
                  <c:v>45259</c:v>
                </c:pt>
                <c:pt idx="1488">
                  <c:v>45260</c:v>
                </c:pt>
                <c:pt idx="1489">
                  <c:v>45261</c:v>
                </c:pt>
                <c:pt idx="1490">
                  <c:v>45264</c:v>
                </c:pt>
                <c:pt idx="1491">
                  <c:v>45265</c:v>
                </c:pt>
                <c:pt idx="1492">
                  <c:v>45266</c:v>
                </c:pt>
                <c:pt idx="1493">
                  <c:v>45267</c:v>
                </c:pt>
                <c:pt idx="1494">
                  <c:v>45268</c:v>
                </c:pt>
                <c:pt idx="1495">
                  <c:v>45271</c:v>
                </c:pt>
                <c:pt idx="1496">
                  <c:v>45272</c:v>
                </c:pt>
                <c:pt idx="1497">
                  <c:v>45273</c:v>
                </c:pt>
                <c:pt idx="1498">
                  <c:v>45274</c:v>
                </c:pt>
                <c:pt idx="1499">
                  <c:v>45275</c:v>
                </c:pt>
                <c:pt idx="1500">
                  <c:v>45278</c:v>
                </c:pt>
                <c:pt idx="1501">
                  <c:v>45279</c:v>
                </c:pt>
                <c:pt idx="1502">
                  <c:v>45280</c:v>
                </c:pt>
                <c:pt idx="1503">
                  <c:v>45281</c:v>
                </c:pt>
                <c:pt idx="1504">
                  <c:v>45282</c:v>
                </c:pt>
                <c:pt idx="1505">
                  <c:v>45286</c:v>
                </c:pt>
                <c:pt idx="1506">
                  <c:v>45287</c:v>
                </c:pt>
                <c:pt idx="1507">
                  <c:v>45288</c:v>
                </c:pt>
                <c:pt idx="1508">
                  <c:v>45289</c:v>
                </c:pt>
                <c:pt idx="1509">
                  <c:v>45293</c:v>
                </c:pt>
                <c:pt idx="1510">
                  <c:v>45294</c:v>
                </c:pt>
                <c:pt idx="1511">
                  <c:v>45295</c:v>
                </c:pt>
                <c:pt idx="1512">
                  <c:v>45296</c:v>
                </c:pt>
                <c:pt idx="1513">
                  <c:v>45299</c:v>
                </c:pt>
                <c:pt idx="1514">
                  <c:v>45300</c:v>
                </c:pt>
                <c:pt idx="1515">
                  <c:v>45301</c:v>
                </c:pt>
                <c:pt idx="1516">
                  <c:v>45302</c:v>
                </c:pt>
                <c:pt idx="1517">
                  <c:v>45303</c:v>
                </c:pt>
                <c:pt idx="1518">
                  <c:v>45307</c:v>
                </c:pt>
                <c:pt idx="1519">
                  <c:v>45308</c:v>
                </c:pt>
                <c:pt idx="1520">
                  <c:v>45309</c:v>
                </c:pt>
                <c:pt idx="1521">
                  <c:v>45310</c:v>
                </c:pt>
                <c:pt idx="1522">
                  <c:v>45313</c:v>
                </c:pt>
                <c:pt idx="1523">
                  <c:v>45314</c:v>
                </c:pt>
                <c:pt idx="1524">
                  <c:v>45315</c:v>
                </c:pt>
                <c:pt idx="1525">
                  <c:v>45316</c:v>
                </c:pt>
                <c:pt idx="1526">
                  <c:v>45317</c:v>
                </c:pt>
                <c:pt idx="1527">
                  <c:v>45320</c:v>
                </c:pt>
                <c:pt idx="1528">
                  <c:v>45321</c:v>
                </c:pt>
                <c:pt idx="1529">
                  <c:v>45322</c:v>
                </c:pt>
                <c:pt idx="1530">
                  <c:v>45323</c:v>
                </c:pt>
                <c:pt idx="1531">
                  <c:v>45324</c:v>
                </c:pt>
                <c:pt idx="1532">
                  <c:v>45327</c:v>
                </c:pt>
                <c:pt idx="1533">
                  <c:v>45328</c:v>
                </c:pt>
                <c:pt idx="1534">
                  <c:v>45329</c:v>
                </c:pt>
                <c:pt idx="1535">
                  <c:v>45330</c:v>
                </c:pt>
                <c:pt idx="1536">
                  <c:v>45331</c:v>
                </c:pt>
                <c:pt idx="1537">
                  <c:v>45334</c:v>
                </c:pt>
                <c:pt idx="1538">
                  <c:v>45335</c:v>
                </c:pt>
                <c:pt idx="1539">
                  <c:v>45336</c:v>
                </c:pt>
                <c:pt idx="1540">
                  <c:v>45337</c:v>
                </c:pt>
                <c:pt idx="1541">
                  <c:v>45338</c:v>
                </c:pt>
                <c:pt idx="1542">
                  <c:v>45342</c:v>
                </c:pt>
                <c:pt idx="1543">
                  <c:v>45343</c:v>
                </c:pt>
                <c:pt idx="1544">
                  <c:v>45344</c:v>
                </c:pt>
                <c:pt idx="1545">
                  <c:v>45345</c:v>
                </c:pt>
                <c:pt idx="1546">
                  <c:v>45348</c:v>
                </c:pt>
                <c:pt idx="1547">
                  <c:v>45349</c:v>
                </c:pt>
                <c:pt idx="1548">
                  <c:v>45350</c:v>
                </c:pt>
                <c:pt idx="1549">
                  <c:v>45351</c:v>
                </c:pt>
                <c:pt idx="1550">
                  <c:v>45352</c:v>
                </c:pt>
                <c:pt idx="1551">
                  <c:v>45355</c:v>
                </c:pt>
                <c:pt idx="1552">
                  <c:v>45356</c:v>
                </c:pt>
                <c:pt idx="1553">
                  <c:v>45357</c:v>
                </c:pt>
                <c:pt idx="1554">
                  <c:v>45358</c:v>
                </c:pt>
                <c:pt idx="1555">
                  <c:v>45359</c:v>
                </c:pt>
                <c:pt idx="1556">
                  <c:v>45362</c:v>
                </c:pt>
                <c:pt idx="1557">
                  <c:v>45363</c:v>
                </c:pt>
                <c:pt idx="1558">
                  <c:v>45364</c:v>
                </c:pt>
                <c:pt idx="1559">
                  <c:v>45365</c:v>
                </c:pt>
                <c:pt idx="1560">
                  <c:v>45366</c:v>
                </c:pt>
                <c:pt idx="1561">
                  <c:v>45369</c:v>
                </c:pt>
                <c:pt idx="1562">
                  <c:v>45370</c:v>
                </c:pt>
                <c:pt idx="1563">
                  <c:v>45371</c:v>
                </c:pt>
                <c:pt idx="1564">
                  <c:v>45372</c:v>
                </c:pt>
                <c:pt idx="1565">
                  <c:v>45373</c:v>
                </c:pt>
                <c:pt idx="1566">
                  <c:v>45376</c:v>
                </c:pt>
                <c:pt idx="1567">
                  <c:v>45377</c:v>
                </c:pt>
                <c:pt idx="1568">
                  <c:v>45378</c:v>
                </c:pt>
                <c:pt idx="1569">
                  <c:v>45379</c:v>
                </c:pt>
                <c:pt idx="1570">
                  <c:v>45383</c:v>
                </c:pt>
                <c:pt idx="1571">
                  <c:v>45384</c:v>
                </c:pt>
                <c:pt idx="1572">
                  <c:v>45385</c:v>
                </c:pt>
                <c:pt idx="1573">
                  <c:v>45386</c:v>
                </c:pt>
                <c:pt idx="1574">
                  <c:v>45387</c:v>
                </c:pt>
                <c:pt idx="1575">
                  <c:v>45390</c:v>
                </c:pt>
                <c:pt idx="1576">
                  <c:v>45391</c:v>
                </c:pt>
                <c:pt idx="1577">
                  <c:v>45392</c:v>
                </c:pt>
                <c:pt idx="1578">
                  <c:v>45393</c:v>
                </c:pt>
                <c:pt idx="1579">
                  <c:v>45394</c:v>
                </c:pt>
                <c:pt idx="1580">
                  <c:v>45397</c:v>
                </c:pt>
                <c:pt idx="1581">
                  <c:v>45398</c:v>
                </c:pt>
                <c:pt idx="1582">
                  <c:v>45399</c:v>
                </c:pt>
                <c:pt idx="1583">
                  <c:v>45400</c:v>
                </c:pt>
                <c:pt idx="1584">
                  <c:v>45401</c:v>
                </c:pt>
                <c:pt idx="1585">
                  <c:v>45404</c:v>
                </c:pt>
                <c:pt idx="1586">
                  <c:v>45405</c:v>
                </c:pt>
                <c:pt idx="1587">
                  <c:v>45406</c:v>
                </c:pt>
                <c:pt idx="1588">
                  <c:v>45407</c:v>
                </c:pt>
                <c:pt idx="1589">
                  <c:v>45408</c:v>
                </c:pt>
                <c:pt idx="1590">
                  <c:v>45411</c:v>
                </c:pt>
                <c:pt idx="1591">
                  <c:v>45412</c:v>
                </c:pt>
                <c:pt idx="1592">
                  <c:v>45413</c:v>
                </c:pt>
                <c:pt idx="1593">
                  <c:v>45414</c:v>
                </c:pt>
                <c:pt idx="1594">
                  <c:v>45415</c:v>
                </c:pt>
                <c:pt idx="1595">
                  <c:v>45418</c:v>
                </c:pt>
                <c:pt idx="1596">
                  <c:v>45419</c:v>
                </c:pt>
                <c:pt idx="1597">
                  <c:v>45420</c:v>
                </c:pt>
                <c:pt idx="1598">
                  <c:v>45421</c:v>
                </c:pt>
                <c:pt idx="1599">
                  <c:v>45422</c:v>
                </c:pt>
                <c:pt idx="1600">
                  <c:v>45425</c:v>
                </c:pt>
                <c:pt idx="1601">
                  <c:v>45426</c:v>
                </c:pt>
                <c:pt idx="1602">
                  <c:v>45427</c:v>
                </c:pt>
                <c:pt idx="1603">
                  <c:v>45428</c:v>
                </c:pt>
                <c:pt idx="1604">
                  <c:v>45429</c:v>
                </c:pt>
                <c:pt idx="1605">
                  <c:v>45432</c:v>
                </c:pt>
                <c:pt idx="1606">
                  <c:v>45433</c:v>
                </c:pt>
                <c:pt idx="1607">
                  <c:v>45434</c:v>
                </c:pt>
                <c:pt idx="1608">
                  <c:v>45435</c:v>
                </c:pt>
                <c:pt idx="1609">
                  <c:v>45436</c:v>
                </c:pt>
                <c:pt idx="1610">
                  <c:v>45440</c:v>
                </c:pt>
                <c:pt idx="1611">
                  <c:v>45441</c:v>
                </c:pt>
                <c:pt idx="1612">
                  <c:v>45442</c:v>
                </c:pt>
                <c:pt idx="1613">
                  <c:v>45443</c:v>
                </c:pt>
                <c:pt idx="1614">
                  <c:v>45446</c:v>
                </c:pt>
                <c:pt idx="1615">
                  <c:v>45447</c:v>
                </c:pt>
                <c:pt idx="1616">
                  <c:v>45448</c:v>
                </c:pt>
                <c:pt idx="1617">
                  <c:v>45449</c:v>
                </c:pt>
                <c:pt idx="1618">
                  <c:v>45450</c:v>
                </c:pt>
                <c:pt idx="1619">
                  <c:v>45453</c:v>
                </c:pt>
                <c:pt idx="1620">
                  <c:v>45454</c:v>
                </c:pt>
                <c:pt idx="1621">
                  <c:v>45455</c:v>
                </c:pt>
                <c:pt idx="1622">
                  <c:v>45456</c:v>
                </c:pt>
                <c:pt idx="1623">
                  <c:v>45457</c:v>
                </c:pt>
                <c:pt idx="1624">
                  <c:v>45460</c:v>
                </c:pt>
                <c:pt idx="1625">
                  <c:v>45461</c:v>
                </c:pt>
                <c:pt idx="1626">
                  <c:v>45463</c:v>
                </c:pt>
                <c:pt idx="1627">
                  <c:v>45464</c:v>
                </c:pt>
                <c:pt idx="1628">
                  <c:v>45467</c:v>
                </c:pt>
                <c:pt idx="1629">
                  <c:v>45468</c:v>
                </c:pt>
                <c:pt idx="1630">
                  <c:v>45469</c:v>
                </c:pt>
                <c:pt idx="1631">
                  <c:v>45470</c:v>
                </c:pt>
                <c:pt idx="1632">
                  <c:v>45471</c:v>
                </c:pt>
                <c:pt idx="1633">
                  <c:v>45474</c:v>
                </c:pt>
                <c:pt idx="1634">
                  <c:v>45475</c:v>
                </c:pt>
                <c:pt idx="1635">
                  <c:v>45476</c:v>
                </c:pt>
                <c:pt idx="1636">
                  <c:v>45478</c:v>
                </c:pt>
                <c:pt idx="1637">
                  <c:v>45481</c:v>
                </c:pt>
                <c:pt idx="1638">
                  <c:v>45482</c:v>
                </c:pt>
                <c:pt idx="1639">
                  <c:v>45483</c:v>
                </c:pt>
                <c:pt idx="1640">
                  <c:v>45484</c:v>
                </c:pt>
                <c:pt idx="1641">
                  <c:v>45485</c:v>
                </c:pt>
                <c:pt idx="1642">
                  <c:v>45488</c:v>
                </c:pt>
                <c:pt idx="1643">
                  <c:v>45489</c:v>
                </c:pt>
                <c:pt idx="1644">
                  <c:v>45490</c:v>
                </c:pt>
                <c:pt idx="1645">
                  <c:v>45491</c:v>
                </c:pt>
                <c:pt idx="1646">
                  <c:v>45492</c:v>
                </c:pt>
                <c:pt idx="1647">
                  <c:v>45495</c:v>
                </c:pt>
                <c:pt idx="1648">
                  <c:v>45496</c:v>
                </c:pt>
                <c:pt idx="1649">
                  <c:v>45497</c:v>
                </c:pt>
                <c:pt idx="1650">
                  <c:v>45498</c:v>
                </c:pt>
                <c:pt idx="1651">
                  <c:v>45499</c:v>
                </c:pt>
                <c:pt idx="1652">
                  <c:v>45502</c:v>
                </c:pt>
                <c:pt idx="1653">
                  <c:v>45503</c:v>
                </c:pt>
                <c:pt idx="1654">
                  <c:v>45504</c:v>
                </c:pt>
                <c:pt idx="1655">
                  <c:v>45505</c:v>
                </c:pt>
                <c:pt idx="1656">
                  <c:v>45506</c:v>
                </c:pt>
                <c:pt idx="1657">
                  <c:v>45509</c:v>
                </c:pt>
                <c:pt idx="1658">
                  <c:v>45510</c:v>
                </c:pt>
                <c:pt idx="1659">
                  <c:v>45511</c:v>
                </c:pt>
                <c:pt idx="1660">
                  <c:v>45512</c:v>
                </c:pt>
                <c:pt idx="1661">
                  <c:v>45513</c:v>
                </c:pt>
                <c:pt idx="1662">
                  <c:v>45516</c:v>
                </c:pt>
                <c:pt idx="1663">
                  <c:v>45517</c:v>
                </c:pt>
                <c:pt idx="1664">
                  <c:v>45518</c:v>
                </c:pt>
                <c:pt idx="1665">
                  <c:v>45519</c:v>
                </c:pt>
                <c:pt idx="1666">
                  <c:v>45520</c:v>
                </c:pt>
                <c:pt idx="1667">
                  <c:v>45523</c:v>
                </c:pt>
                <c:pt idx="1668">
                  <c:v>45524</c:v>
                </c:pt>
                <c:pt idx="1669">
                  <c:v>45525</c:v>
                </c:pt>
                <c:pt idx="1670">
                  <c:v>45526</c:v>
                </c:pt>
                <c:pt idx="1671">
                  <c:v>45527</c:v>
                </c:pt>
                <c:pt idx="1672">
                  <c:v>45530</c:v>
                </c:pt>
                <c:pt idx="1673">
                  <c:v>45531</c:v>
                </c:pt>
                <c:pt idx="1674">
                  <c:v>45532</c:v>
                </c:pt>
                <c:pt idx="1675">
                  <c:v>45533</c:v>
                </c:pt>
                <c:pt idx="1676">
                  <c:v>45534</c:v>
                </c:pt>
                <c:pt idx="1677">
                  <c:v>45538</c:v>
                </c:pt>
                <c:pt idx="1678">
                  <c:v>45539</c:v>
                </c:pt>
                <c:pt idx="1679">
                  <c:v>45540</c:v>
                </c:pt>
                <c:pt idx="1680">
                  <c:v>45541</c:v>
                </c:pt>
                <c:pt idx="1681">
                  <c:v>45544</c:v>
                </c:pt>
                <c:pt idx="1682">
                  <c:v>45545</c:v>
                </c:pt>
                <c:pt idx="1683">
                  <c:v>45546</c:v>
                </c:pt>
                <c:pt idx="1684">
                  <c:v>45547</c:v>
                </c:pt>
                <c:pt idx="1685">
                  <c:v>45548</c:v>
                </c:pt>
                <c:pt idx="1686">
                  <c:v>45551</c:v>
                </c:pt>
                <c:pt idx="1687">
                  <c:v>45552</c:v>
                </c:pt>
                <c:pt idx="1688">
                  <c:v>45553</c:v>
                </c:pt>
                <c:pt idx="1689">
                  <c:v>45554</c:v>
                </c:pt>
                <c:pt idx="1690">
                  <c:v>45555</c:v>
                </c:pt>
                <c:pt idx="1691">
                  <c:v>45558</c:v>
                </c:pt>
                <c:pt idx="1692">
                  <c:v>45559</c:v>
                </c:pt>
                <c:pt idx="1693">
                  <c:v>45560</c:v>
                </c:pt>
                <c:pt idx="1694">
                  <c:v>45561</c:v>
                </c:pt>
                <c:pt idx="1695">
                  <c:v>45562</c:v>
                </c:pt>
                <c:pt idx="1696">
                  <c:v>45565</c:v>
                </c:pt>
                <c:pt idx="1697">
                  <c:v>45566</c:v>
                </c:pt>
                <c:pt idx="1698">
                  <c:v>45567</c:v>
                </c:pt>
                <c:pt idx="1699">
                  <c:v>45568</c:v>
                </c:pt>
                <c:pt idx="1700">
                  <c:v>45569</c:v>
                </c:pt>
                <c:pt idx="1701">
                  <c:v>45572</c:v>
                </c:pt>
                <c:pt idx="1702">
                  <c:v>45573</c:v>
                </c:pt>
                <c:pt idx="1703">
                  <c:v>45574</c:v>
                </c:pt>
                <c:pt idx="1704">
                  <c:v>45575</c:v>
                </c:pt>
                <c:pt idx="1705">
                  <c:v>45576</c:v>
                </c:pt>
                <c:pt idx="1706">
                  <c:v>45579</c:v>
                </c:pt>
                <c:pt idx="1707">
                  <c:v>45580</c:v>
                </c:pt>
                <c:pt idx="1708">
                  <c:v>45581</c:v>
                </c:pt>
                <c:pt idx="1709">
                  <c:v>45582</c:v>
                </c:pt>
                <c:pt idx="1710">
                  <c:v>45583</c:v>
                </c:pt>
                <c:pt idx="1711">
                  <c:v>45586</c:v>
                </c:pt>
                <c:pt idx="1712">
                  <c:v>45587</c:v>
                </c:pt>
                <c:pt idx="1713">
                  <c:v>45588</c:v>
                </c:pt>
                <c:pt idx="1714">
                  <c:v>45589</c:v>
                </c:pt>
                <c:pt idx="1715">
                  <c:v>45590</c:v>
                </c:pt>
                <c:pt idx="1716">
                  <c:v>45593</c:v>
                </c:pt>
                <c:pt idx="1717">
                  <c:v>45594</c:v>
                </c:pt>
                <c:pt idx="1718">
                  <c:v>45595</c:v>
                </c:pt>
                <c:pt idx="1719">
                  <c:v>45596</c:v>
                </c:pt>
                <c:pt idx="1720">
                  <c:v>45597</c:v>
                </c:pt>
                <c:pt idx="1721">
                  <c:v>45600</c:v>
                </c:pt>
                <c:pt idx="1722">
                  <c:v>45601</c:v>
                </c:pt>
                <c:pt idx="1723">
                  <c:v>45602</c:v>
                </c:pt>
                <c:pt idx="1724">
                  <c:v>45603</c:v>
                </c:pt>
                <c:pt idx="1725">
                  <c:v>45604</c:v>
                </c:pt>
                <c:pt idx="1726">
                  <c:v>45607</c:v>
                </c:pt>
                <c:pt idx="1727">
                  <c:v>45608</c:v>
                </c:pt>
                <c:pt idx="1728">
                  <c:v>45609</c:v>
                </c:pt>
                <c:pt idx="1729">
                  <c:v>45610</c:v>
                </c:pt>
                <c:pt idx="1730">
                  <c:v>45611</c:v>
                </c:pt>
                <c:pt idx="1731">
                  <c:v>45614</c:v>
                </c:pt>
                <c:pt idx="1732">
                  <c:v>45615</c:v>
                </c:pt>
                <c:pt idx="1733">
                  <c:v>45616</c:v>
                </c:pt>
                <c:pt idx="1734">
                  <c:v>45617</c:v>
                </c:pt>
                <c:pt idx="1735">
                  <c:v>45618</c:v>
                </c:pt>
                <c:pt idx="1736">
                  <c:v>45621</c:v>
                </c:pt>
                <c:pt idx="1737">
                  <c:v>45622</c:v>
                </c:pt>
                <c:pt idx="1738">
                  <c:v>45623</c:v>
                </c:pt>
                <c:pt idx="1739">
                  <c:v>45625</c:v>
                </c:pt>
                <c:pt idx="1740">
                  <c:v>45628</c:v>
                </c:pt>
                <c:pt idx="1741">
                  <c:v>45629</c:v>
                </c:pt>
                <c:pt idx="1742">
                  <c:v>45630</c:v>
                </c:pt>
                <c:pt idx="1743">
                  <c:v>45631</c:v>
                </c:pt>
                <c:pt idx="1744">
                  <c:v>45632</c:v>
                </c:pt>
                <c:pt idx="1745">
                  <c:v>45635</c:v>
                </c:pt>
                <c:pt idx="1746">
                  <c:v>45636</c:v>
                </c:pt>
                <c:pt idx="1747">
                  <c:v>45637</c:v>
                </c:pt>
                <c:pt idx="1748">
                  <c:v>45638</c:v>
                </c:pt>
                <c:pt idx="1749">
                  <c:v>45639</c:v>
                </c:pt>
                <c:pt idx="1750">
                  <c:v>45642</c:v>
                </c:pt>
                <c:pt idx="1751">
                  <c:v>45643</c:v>
                </c:pt>
                <c:pt idx="1752">
                  <c:v>45644</c:v>
                </c:pt>
                <c:pt idx="1753">
                  <c:v>45645</c:v>
                </c:pt>
                <c:pt idx="1754">
                  <c:v>45646</c:v>
                </c:pt>
                <c:pt idx="1755">
                  <c:v>45649</c:v>
                </c:pt>
                <c:pt idx="1756">
                  <c:v>45650</c:v>
                </c:pt>
                <c:pt idx="1757">
                  <c:v>45652</c:v>
                </c:pt>
                <c:pt idx="1758">
                  <c:v>45653</c:v>
                </c:pt>
                <c:pt idx="1759">
                  <c:v>45656</c:v>
                </c:pt>
                <c:pt idx="1760">
                  <c:v>45657</c:v>
                </c:pt>
              </c:numCache>
            </c:numRef>
          </c:cat>
          <c:val>
            <c:numRef>
              <c:f>'Moving Avgs'!$CH$3:$CH$1763</c:f>
              <c:numCache>
                <c:formatCode>General</c:formatCode>
                <c:ptCount val="1761"/>
                <c:pt idx="400" formatCode="0.00">
                  <c:v>32.640690141036913</c:v>
                </c:pt>
                <c:pt idx="401" formatCode="0.00">
                  <c:v>32.690445903599809</c:v>
                </c:pt>
                <c:pt idx="402" formatCode="0.00">
                  <c:v>32.74191494512732</c:v>
                </c:pt>
                <c:pt idx="403" formatCode="0.00">
                  <c:v>32.769621442294685</c:v>
                </c:pt>
                <c:pt idx="404" formatCode="0.00">
                  <c:v>32.801452144014874</c:v>
                </c:pt>
                <c:pt idx="405" formatCode="0.00">
                  <c:v>32.843110425693709</c:v>
                </c:pt>
                <c:pt idx="406" formatCode="0.00">
                  <c:v>32.854913836719945</c:v>
                </c:pt>
                <c:pt idx="407" formatCode="0.00">
                  <c:v>32.846438418726294</c:v>
                </c:pt>
                <c:pt idx="408" formatCode="0.00">
                  <c:v>32.855675114740549</c:v>
                </c:pt>
                <c:pt idx="409" formatCode="0.00">
                  <c:v>32.897650278817551</c:v>
                </c:pt>
                <c:pt idx="410" formatCode="0.00">
                  <c:v>32.961652768555808</c:v>
                </c:pt>
                <c:pt idx="411" formatCode="0.00">
                  <c:v>33.039640332899282</c:v>
                </c:pt>
                <c:pt idx="412" formatCode="0.00">
                  <c:v>33.136655866826032</c:v>
                </c:pt>
                <c:pt idx="413" formatCode="0.00">
                  <c:v>33.216280241013202</c:v>
                </c:pt>
                <c:pt idx="414" formatCode="0.00">
                  <c:v>33.305549203244652</c:v>
                </c:pt>
                <c:pt idx="415" formatCode="0.00">
                  <c:v>33.399803039048116</c:v>
                </c:pt>
                <c:pt idx="416" formatCode="0.00">
                  <c:v>33.503002939503617</c:v>
                </c:pt>
                <c:pt idx="417" formatCode="0.00">
                  <c:v>33.611461958298193</c:v>
                </c:pt>
                <c:pt idx="418" formatCode="0.00">
                  <c:v>33.724259470556902</c:v>
                </c:pt>
                <c:pt idx="419" formatCode="0.00">
                  <c:v>33.819048403821824</c:v>
                </c:pt>
                <c:pt idx="420" formatCode="0.00">
                  <c:v>33.951414497276524</c:v>
                </c:pt>
                <c:pt idx="421" formatCode="0.00">
                  <c:v>34.123426362628749</c:v>
                </c:pt>
                <c:pt idx="422" formatCode="0.00">
                  <c:v>34.287738696536891</c:v>
                </c:pt>
                <c:pt idx="423" formatCode="0.00">
                  <c:v>34.455354078433196</c:v>
                </c:pt>
                <c:pt idx="424" formatCode="0.00">
                  <c:v>34.596173554695433</c:v>
                </c:pt>
                <c:pt idx="425" formatCode="0.00">
                  <c:v>34.746236628159252</c:v>
                </c:pt>
                <c:pt idx="426" formatCode="0.00">
                  <c:v>34.899755919154032</c:v>
                </c:pt>
                <c:pt idx="427" formatCode="0.00">
                  <c:v>35.043219153244777</c:v>
                </c:pt>
                <c:pt idx="428" formatCode="0.00">
                  <c:v>35.19223887801386</c:v>
                </c:pt>
                <c:pt idx="429" formatCode="0.00">
                  <c:v>35.340549067638833</c:v>
                </c:pt>
                <c:pt idx="430" formatCode="0.00">
                  <c:v>35.488165197804165</c:v>
                </c:pt>
                <c:pt idx="431" formatCode="0.00">
                  <c:v>35.637286199523999</c:v>
                </c:pt>
                <c:pt idx="432" formatCode="0.00">
                  <c:v>35.768017393004143</c:v>
                </c:pt>
                <c:pt idx="433" formatCode="0.00">
                  <c:v>35.898273005687301</c:v>
                </c:pt>
                <c:pt idx="434" formatCode="0.00">
                  <c:v>36.027944901227357</c:v>
                </c:pt>
                <c:pt idx="435" formatCode="0.00">
                  <c:v>36.158836368015471</c:v>
                </c:pt>
                <c:pt idx="436" formatCode="0.00">
                  <c:v>36.291490702810606</c:v>
                </c:pt>
                <c:pt idx="437" formatCode="0.00">
                  <c:v>36.388922467803305</c:v>
                </c:pt>
                <c:pt idx="438" formatCode="0.00">
                  <c:v>36.463648666856386</c:v>
                </c:pt>
                <c:pt idx="439" formatCode="0.00">
                  <c:v>36.522325759896738</c:v>
                </c:pt>
                <c:pt idx="440" formatCode="0.00">
                  <c:v>36.552623649664845</c:v>
                </c:pt>
                <c:pt idx="441" formatCode="0.00">
                  <c:v>36.605279903045584</c:v>
                </c:pt>
                <c:pt idx="442" formatCode="0.00">
                  <c:v>36.670869306252833</c:v>
                </c:pt>
                <c:pt idx="443" formatCode="0.00">
                  <c:v>36.743073720472438</c:v>
                </c:pt>
                <c:pt idx="444" formatCode="0.00">
                  <c:v>36.811058779366284</c:v>
                </c:pt>
                <c:pt idx="445" formatCode="0.00">
                  <c:v>36.894301134028169</c:v>
                </c:pt>
                <c:pt idx="446" formatCode="0.00">
                  <c:v>36.980739859409248</c:v>
                </c:pt>
                <c:pt idx="447" formatCode="0.00">
                  <c:v>37.061398322727428</c:v>
                </c:pt>
                <c:pt idx="448" formatCode="0.00">
                  <c:v>37.13955673153572</c:v>
                </c:pt>
                <c:pt idx="449" formatCode="0.00">
                  <c:v>37.230725222264226</c:v>
                </c:pt>
                <c:pt idx="450" formatCode="0.00">
                  <c:v>37.321224676749253</c:v>
                </c:pt>
                <c:pt idx="451" formatCode="0.00">
                  <c:v>37.421599115004426</c:v>
                </c:pt>
                <c:pt idx="452" formatCode="0.00">
                  <c:v>37.51903079134334</c:v>
                </c:pt>
                <c:pt idx="453" formatCode="0.00">
                  <c:v>37.614696483328188</c:v>
                </c:pt>
                <c:pt idx="454" formatCode="0.00">
                  <c:v>37.70570987442499</c:v>
                </c:pt>
                <c:pt idx="455" formatCode="0.00">
                  <c:v>37.824128840056574</c:v>
                </c:pt>
                <c:pt idx="456" formatCode="0.00">
                  <c:v>37.938268594178929</c:v>
                </c:pt>
                <c:pt idx="457" formatCode="0.00">
                  <c:v>38.051559750960706</c:v>
                </c:pt>
                <c:pt idx="458" formatCode="0.00">
                  <c:v>38.163789472505073</c:v>
                </c:pt>
                <c:pt idx="459" formatCode="0.00">
                  <c:v>38.273569345083786</c:v>
                </c:pt>
                <c:pt idx="460" formatCode="0.00">
                  <c:v>38.377172353011225</c:v>
                </c:pt>
                <c:pt idx="461" formatCode="0.00">
                  <c:v>38.482242443209238</c:v>
                </c:pt>
                <c:pt idx="462" formatCode="0.00">
                  <c:v>38.62708436637525</c:v>
                </c:pt>
                <c:pt idx="463" formatCode="0.00">
                  <c:v>38.779054171199817</c:v>
                </c:pt>
                <c:pt idx="464" formatCode="0.00">
                  <c:v>38.92856235721446</c:v>
                </c:pt>
                <c:pt idx="465" formatCode="0.00">
                  <c:v>39.059087788080035</c:v>
                </c:pt>
                <c:pt idx="466" formatCode="0.00">
                  <c:v>39.181586407153617</c:v>
                </c:pt>
                <c:pt idx="467" formatCode="0.00">
                  <c:v>39.296149964103293</c:v>
                </c:pt>
                <c:pt idx="468" formatCode="0.00">
                  <c:v>39.412038870675666</c:v>
                </c:pt>
                <c:pt idx="469" formatCode="0.00">
                  <c:v>39.535376916119802</c:v>
                </c:pt>
                <c:pt idx="470" formatCode="0.00">
                  <c:v>39.66209453399361</c:v>
                </c:pt>
                <c:pt idx="471" formatCode="0.00">
                  <c:v>39.797305494052395</c:v>
                </c:pt>
                <c:pt idx="472" formatCode="0.00">
                  <c:v>39.93502295627836</c:v>
                </c:pt>
                <c:pt idx="473" formatCode="0.00">
                  <c:v>40.06608260261325</c:v>
                </c:pt>
                <c:pt idx="474" formatCode="0.00">
                  <c:v>40.177708918638835</c:v>
                </c:pt>
                <c:pt idx="475" formatCode="0.00">
                  <c:v>40.28781859450595</c:v>
                </c:pt>
                <c:pt idx="476" formatCode="0.00">
                  <c:v>40.38708140792663</c:v>
                </c:pt>
                <c:pt idx="477" formatCode="0.00">
                  <c:v>40.486134235183712</c:v>
                </c:pt>
                <c:pt idx="478" formatCode="0.00">
                  <c:v>40.599259505287336</c:v>
                </c:pt>
                <c:pt idx="479" formatCode="0.00">
                  <c:v>40.711184400187818</c:v>
                </c:pt>
                <c:pt idx="480" formatCode="0.00">
                  <c:v>40.840009030051547</c:v>
                </c:pt>
                <c:pt idx="481" formatCode="0.00">
                  <c:v>40.958915402911614</c:v>
                </c:pt>
                <c:pt idx="482" formatCode="0.00">
                  <c:v>41.061655335290261</c:v>
                </c:pt>
                <c:pt idx="483" formatCode="0.00">
                  <c:v>41.157576093568849</c:v>
                </c:pt>
                <c:pt idx="484" formatCode="0.00">
                  <c:v>41.270174653267503</c:v>
                </c:pt>
                <c:pt idx="485" formatCode="0.00">
                  <c:v>41.396825721047676</c:v>
                </c:pt>
                <c:pt idx="486" formatCode="0.00">
                  <c:v>41.523635850998389</c:v>
                </c:pt>
                <c:pt idx="487" formatCode="0.00">
                  <c:v>41.632139561003072</c:v>
                </c:pt>
                <c:pt idx="488" formatCode="0.00">
                  <c:v>41.747963919223835</c:v>
                </c:pt>
                <c:pt idx="489" formatCode="0.00">
                  <c:v>41.875178555110871</c:v>
                </c:pt>
                <c:pt idx="490" formatCode="0.00">
                  <c:v>41.990627633619951</c:v>
                </c:pt>
                <c:pt idx="491" formatCode="0.00">
                  <c:v>42.102985933941355</c:v>
                </c:pt>
                <c:pt idx="492" formatCode="0.00">
                  <c:v>42.254566826853797</c:v>
                </c:pt>
                <c:pt idx="493" formatCode="0.00">
                  <c:v>42.402004368885059</c:v>
                </c:pt>
                <c:pt idx="494" formatCode="0.00">
                  <c:v>42.555454388530798</c:v>
                </c:pt>
                <c:pt idx="495" formatCode="0.00">
                  <c:v>42.724556820050097</c:v>
                </c:pt>
                <c:pt idx="496" formatCode="0.00">
                  <c:v>42.901547690532013</c:v>
                </c:pt>
                <c:pt idx="497" formatCode="0.00">
                  <c:v>43.057114578193378</c:v>
                </c:pt>
                <c:pt idx="498" formatCode="0.00">
                  <c:v>43.217948219429154</c:v>
                </c:pt>
                <c:pt idx="499" formatCode="0.00">
                  <c:v>43.37979631268896</c:v>
                </c:pt>
                <c:pt idx="500" formatCode="0.00">
                  <c:v>43.54286162994098</c:v>
                </c:pt>
                <c:pt idx="501" formatCode="0.00">
                  <c:v>43.696012532759326</c:v>
                </c:pt>
                <c:pt idx="502" formatCode="0.00">
                  <c:v>43.846917781684617</c:v>
                </c:pt>
                <c:pt idx="503" formatCode="0.00">
                  <c:v>43.994441334363081</c:v>
                </c:pt>
                <c:pt idx="504" formatCode="0.00">
                  <c:v>44.132638274626601</c:v>
                </c:pt>
                <c:pt idx="505" formatCode="0.00">
                  <c:v>44.273904070364331</c:v>
                </c:pt>
                <c:pt idx="506" formatCode="0.00">
                  <c:v>44.413866213967545</c:v>
                </c:pt>
                <c:pt idx="507" formatCode="0.00">
                  <c:v>44.571711954963675</c:v>
                </c:pt>
                <c:pt idx="508" formatCode="0.00">
                  <c:v>44.749988527179816</c:v>
                </c:pt>
                <c:pt idx="509" formatCode="0.00">
                  <c:v>44.926617932691407</c:v>
                </c:pt>
                <c:pt idx="510" formatCode="0.00">
                  <c:v>45.105166473347779</c:v>
                </c:pt>
                <c:pt idx="511" formatCode="0.00">
                  <c:v>45.258213751328881</c:v>
                </c:pt>
                <c:pt idx="512" formatCode="0.00">
                  <c:v>45.405536294631403</c:v>
                </c:pt>
                <c:pt idx="513" formatCode="0.00">
                  <c:v>45.555754715204131</c:v>
                </c:pt>
                <c:pt idx="514" formatCode="0.00">
                  <c:v>45.72885999983788</c:v>
                </c:pt>
                <c:pt idx="515" formatCode="0.00">
                  <c:v>45.90711000058203</c:v>
                </c:pt>
                <c:pt idx="516" formatCode="0.00">
                  <c:v>46.107293703454893</c:v>
                </c:pt>
                <c:pt idx="517" formatCode="0.00">
                  <c:v>46.30690727567368</c:v>
                </c:pt>
                <c:pt idx="518" formatCode="0.00">
                  <c:v>46.480933742225965</c:v>
                </c:pt>
                <c:pt idx="519" formatCode="0.00">
                  <c:v>46.629068309083848</c:v>
                </c:pt>
                <c:pt idx="520" formatCode="0.00">
                  <c:v>46.792545315587347</c:v>
                </c:pt>
                <c:pt idx="521" formatCode="0.00">
                  <c:v>46.961442045448834</c:v>
                </c:pt>
                <c:pt idx="522" formatCode="0.00">
                  <c:v>47.037643631987017</c:v>
                </c:pt>
                <c:pt idx="523" formatCode="0.00">
                  <c:v>47.125910438747766</c:v>
                </c:pt>
                <c:pt idx="524" formatCode="0.00">
                  <c:v>47.185030361611652</c:v>
                </c:pt>
                <c:pt idx="525" formatCode="0.00">
                  <c:v>47.265003575013097</c:v>
                </c:pt>
                <c:pt idx="526" formatCode="0.00">
                  <c:v>47.36128407705128</c:v>
                </c:pt>
                <c:pt idx="527" formatCode="0.00">
                  <c:v>47.437772376871223</c:v>
                </c:pt>
                <c:pt idx="528" formatCode="0.00">
                  <c:v>47.518924712320782</c:v>
                </c:pt>
                <c:pt idx="529" formatCode="0.00">
                  <c:v>47.583840240789087</c:v>
                </c:pt>
                <c:pt idx="530" formatCode="0.00">
                  <c:v>47.65177262422521</c:v>
                </c:pt>
                <c:pt idx="531" formatCode="0.00">
                  <c:v>47.708412989687993</c:v>
                </c:pt>
                <c:pt idx="532" formatCode="0.00">
                  <c:v>47.752919758781481</c:v>
                </c:pt>
                <c:pt idx="533" formatCode="0.00">
                  <c:v>47.794747096148612</c:v>
                </c:pt>
                <c:pt idx="534" formatCode="0.00">
                  <c:v>47.834724118186394</c:v>
                </c:pt>
                <c:pt idx="535" formatCode="0.00">
                  <c:v>47.891544021270214</c:v>
                </c:pt>
                <c:pt idx="536" formatCode="0.00">
                  <c:v>47.944763478794776</c:v>
                </c:pt>
                <c:pt idx="537" formatCode="0.00">
                  <c:v>47.981689423239828</c:v>
                </c:pt>
                <c:pt idx="538" formatCode="0.00">
                  <c:v>48.002280023765998</c:v>
                </c:pt>
                <c:pt idx="539" formatCode="0.00">
                  <c:v>47.987311172263453</c:v>
                </c:pt>
                <c:pt idx="540" formatCode="0.00">
                  <c:v>47.972556609474189</c:v>
                </c:pt>
                <c:pt idx="541" formatCode="0.00">
                  <c:v>47.939766140005389</c:v>
                </c:pt>
                <c:pt idx="542" formatCode="0.00">
                  <c:v>47.893866137820233</c:v>
                </c:pt>
                <c:pt idx="543" formatCode="0.00">
                  <c:v>47.88232151794935</c:v>
                </c:pt>
                <c:pt idx="544" formatCode="0.00">
                  <c:v>47.858852463960197</c:v>
                </c:pt>
                <c:pt idx="545" formatCode="0.00">
                  <c:v>47.837719851140911</c:v>
                </c:pt>
                <c:pt idx="546" formatCode="0.00">
                  <c:v>47.812324851508258</c:v>
                </c:pt>
                <c:pt idx="547" formatCode="0.00">
                  <c:v>47.742191077831706</c:v>
                </c:pt>
                <c:pt idx="548" formatCode="0.00">
                  <c:v>47.544537534273665</c:v>
                </c:pt>
                <c:pt idx="549" formatCode="0.00">
                  <c:v>47.376186649672341</c:v>
                </c:pt>
                <c:pt idx="550" formatCode="0.00">
                  <c:v>47.179164124656424</c:v>
                </c:pt>
                <c:pt idx="551" formatCode="0.00">
                  <c:v>46.90816677364748</c:v>
                </c:pt>
                <c:pt idx="552" formatCode="0.00">
                  <c:v>46.756042245962369</c:v>
                </c:pt>
                <c:pt idx="553" formatCode="0.00">
                  <c:v>46.509884255247357</c:v>
                </c:pt>
                <c:pt idx="554" formatCode="0.00">
                  <c:v>46.267143890637342</c:v>
                </c:pt>
                <c:pt idx="555" formatCode="0.00">
                  <c:v>46.0029090488256</c:v>
                </c:pt>
                <c:pt idx="556" formatCode="0.00">
                  <c:v>45.739115839805351</c:v>
                </c:pt>
                <c:pt idx="557" formatCode="0.00">
                  <c:v>45.417450916471743</c:v>
                </c:pt>
                <c:pt idx="558" formatCode="0.00">
                  <c:v>45.038871790499073</c:v>
                </c:pt>
                <c:pt idx="559" formatCode="0.00">
                  <c:v>44.737509288091204</c:v>
                </c:pt>
                <c:pt idx="560" formatCode="0.00">
                  <c:v>44.582527017013447</c:v>
                </c:pt>
                <c:pt idx="561" formatCode="0.00">
                  <c:v>44.488747757568397</c:v>
                </c:pt>
                <c:pt idx="562" formatCode="0.00">
                  <c:v>44.351200256305006</c:v>
                </c:pt>
                <c:pt idx="563" formatCode="0.00">
                  <c:v>44.214689711936451</c:v>
                </c:pt>
                <c:pt idx="564" formatCode="0.00">
                  <c:v>44.040724085734183</c:v>
                </c:pt>
                <c:pt idx="565" formatCode="0.00">
                  <c:v>43.79821001225914</c:v>
                </c:pt>
                <c:pt idx="566" formatCode="0.00">
                  <c:v>43.578321880160217</c:v>
                </c:pt>
                <c:pt idx="567" formatCode="0.00">
                  <c:v>43.379603398047777</c:v>
                </c:pt>
                <c:pt idx="568" formatCode="0.00">
                  <c:v>43.262375097609294</c:v>
                </c:pt>
                <c:pt idx="569" formatCode="0.00">
                  <c:v>43.129552276658366</c:v>
                </c:pt>
                <c:pt idx="570" formatCode="0.00">
                  <c:v>43.041472278261885</c:v>
                </c:pt>
                <c:pt idx="571" formatCode="0.00">
                  <c:v>42.991591536303488</c:v>
                </c:pt>
                <c:pt idx="572" formatCode="0.00">
                  <c:v>42.881771982391605</c:v>
                </c:pt>
                <c:pt idx="573" formatCode="0.00">
                  <c:v>42.777481684207864</c:v>
                </c:pt>
                <c:pt idx="574" formatCode="0.00">
                  <c:v>42.62767332211159</c:v>
                </c:pt>
                <c:pt idx="575" formatCode="0.00">
                  <c:v>42.525225247175605</c:v>
                </c:pt>
                <c:pt idx="576" formatCode="0.00">
                  <c:v>42.474166101378103</c:v>
                </c:pt>
                <c:pt idx="577" formatCode="0.00">
                  <c:v>42.391695994876933</c:v>
                </c:pt>
                <c:pt idx="578" formatCode="0.00">
                  <c:v>42.274830526449414</c:v>
                </c:pt>
                <c:pt idx="579" formatCode="0.00">
                  <c:v>42.171449375694912</c:v>
                </c:pt>
                <c:pt idx="580" formatCode="0.00">
                  <c:v>42.107361292503171</c:v>
                </c:pt>
                <c:pt idx="581" formatCode="0.00">
                  <c:v>42.061464427584333</c:v>
                </c:pt>
                <c:pt idx="582" formatCode="0.00">
                  <c:v>42.064308201256047</c:v>
                </c:pt>
                <c:pt idx="583" formatCode="0.00">
                  <c:v>42.051763662831142</c:v>
                </c:pt>
                <c:pt idx="584" formatCode="0.00">
                  <c:v>42.085954178104082</c:v>
                </c:pt>
                <c:pt idx="585" formatCode="0.00">
                  <c:v>42.069999286403444</c:v>
                </c:pt>
                <c:pt idx="586" formatCode="0.00">
                  <c:v>42.035498662331406</c:v>
                </c:pt>
                <c:pt idx="587" formatCode="0.00">
                  <c:v>42.008854508417961</c:v>
                </c:pt>
                <c:pt idx="588" formatCode="0.00">
                  <c:v>42.001051743328389</c:v>
                </c:pt>
                <c:pt idx="589" formatCode="0.00">
                  <c:v>42.008480202999728</c:v>
                </c:pt>
                <c:pt idx="590" formatCode="0.00">
                  <c:v>42.041714800123422</c:v>
                </c:pt>
                <c:pt idx="591" formatCode="0.00">
                  <c:v>42.092692514792624</c:v>
                </c:pt>
                <c:pt idx="592" formatCode="0.00">
                  <c:v>42.165604017207251</c:v>
                </c:pt>
                <c:pt idx="593" formatCode="0.00">
                  <c:v>42.219080099113221</c:v>
                </c:pt>
                <c:pt idx="594" formatCode="0.00">
                  <c:v>42.221999576357753</c:v>
                </c:pt>
                <c:pt idx="595" formatCode="0.00">
                  <c:v>42.226759759776591</c:v>
                </c:pt>
                <c:pt idx="596" formatCode="0.00">
                  <c:v>42.209700839862961</c:v>
                </c:pt>
                <c:pt idx="597" formatCode="0.00">
                  <c:v>42.248410779279688</c:v>
                </c:pt>
                <c:pt idx="598" formatCode="0.00">
                  <c:v>42.280987172604846</c:v>
                </c:pt>
                <c:pt idx="599" formatCode="0.00">
                  <c:v>42.347199968243892</c:v>
                </c:pt>
                <c:pt idx="600" formatCode="0.00">
                  <c:v>42.411487129768759</c:v>
                </c:pt>
                <c:pt idx="601" formatCode="0.00">
                  <c:v>42.479518172907127</c:v>
                </c:pt>
                <c:pt idx="602" formatCode="0.00">
                  <c:v>42.593953798126584</c:v>
                </c:pt>
                <c:pt idx="603" formatCode="0.00">
                  <c:v>42.707966584274281</c:v>
                </c:pt>
                <c:pt idx="604" formatCode="0.00">
                  <c:v>42.810581802539211</c:v>
                </c:pt>
                <c:pt idx="605" formatCode="0.00">
                  <c:v>42.919416883734712</c:v>
                </c:pt>
                <c:pt idx="606" formatCode="0.00">
                  <c:v>43.039378627571217</c:v>
                </c:pt>
                <c:pt idx="607" formatCode="0.00">
                  <c:v>43.188712797312483</c:v>
                </c:pt>
                <c:pt idx="608" formatCode="0.00">
                  <c:v>43.370770604185587</c:v>
                </c:pt>
                <c:pt idx="609" formatCode="0.00">
                  <c:v>43.544488339318818</c:v>
                </c:pt>
                <c:pt idx="610" formatCode="0.00">
                  <c:v>43.75193062261858</c:v>
                </c:pt>
                <c:pt idx="611" formatCode="0.00">
                  <c:v>43.949849582290554</c:v>
                </c:pt>
                <c:pt idx="612" formatCode="0.00">
                  <c:v>44.130056024406322</c:v>
                </c:pt>
                <c:pt idx="613" formatCode="0.00">
                  <c:v>44.2828878225843</c:v>
                </c:pt>
                <c:pt idx="614" formatCode="0.00">
                  <c:v>44.359011658512159</c:v>
                </c:pt>
                <c:pt idx="615" formatCode="0.00">
                  <c:v>44.476524029821725</c:v>
                </c:pt>
                <c:pt idx="616" formatCode="0.00">
                  <c:v>44.633333943933039</c:v>
                </c:pt>
                <c:pt idx="617" formatCode="0.00">
                  <c:v>44.821231267131452</c:v>
                </c:pt>
                <c:pt idx="618" formatCode="0.00">
                  <c:v>45.007482722061113</c:v>
                </c:pt>
                <c:pt idx="619" formatCode="0.00">
                  <c:v>45.21712881858673</c:v>
                </c:pt>
                <c:pt idx="620" formatCode="0.00">
                  <c:v>45.399012292137591</c:v>
                </c:pt>
                <c:pt idx="621" formatCode="0.00">
                  <c:v>45.550392135670201</c:v>
                </c:pt>
                <c:pt idx="622" formatCode="0.00">
                  <c:v>45.69258867440589</c:v>
                </c:pt>
                <c:pt idx="623" formatCode="0.00">
                  <c:v>45.79711230879338</c:v>
                </c:pt>
                <c:pt idx="624" formatCode="0.00">
                  <c:v>45.900768179981355</c:v>
                </c:pt>
                <c:pt idx="625" formatCode="0.00">
                  <c:v>45.937398738424143</c:v>
                </c:pt>
                <c:pt idx="626" formatCode="0.00">
                  <c:v>46.005926391382069</c:v>
                </c:pt>
                <c:pt idx="627" formatCode="0.00">
                  <c:v>46.113906827278825</c:v>
                </c:pt>
                <c:pt idx="628" formatCode="0.00">
                  <c:v>46.225094903203534</c:v>
                </c:pt>
                <c:pt idx="629" formatCode="0.00">
                  <c:v>46.329738645905742</c:v>
                </c:pt>
                <c:pt idx="630" formatCode="0.00">
                  <c:v>46.437447491338929</c:v>
                </c:pt>
                <c:pt idx="631" formatCode="0.00">
                  <c:v>46.52138417875959</c:v>
                </c:pt>
                <c:pt idx="632" formatCode="0.00">
                  <c:v>46.630484536674956</c:v>
                </c:pt>
                <c:pt idx="633" formatCode="0.00">
                  <c:v>46.729056978353555</c:v>
                </c:pt>
                <c:pt idx="634" formatCode="0.00">
                  <c:v>46.829936637141756</c:v>
                </c:pt>
                <c:pt idx="635" formatCode="0.00">
                  <c:v>46.911655541918094</c:v>
                </c:pt>
                <c:pt idx="636" formatCode="0.00">
                  <c:v>47.022098710952257</c:v>
                </c:pt>
                <c:pt idx="637" formatCode="0.00">
                  <c:v>47.153570118051029</c:v>
                </c:pt>
                <c:pt idx="638" formatCode="0.00">
                  <c:v>47.270585162543583</c:v>
                </c:pt>
                <c:pt idx="639" formatCode="0.00">
                  <c:v>47.3976831245905</c:v>
                </c:pt>
                <c:pt idx="640" formatCode="0.00">
                  <c:v>47.518816546632408</c:v>
                </c:pt>
                <c:pt idx="641" formatCode="0.00">
                  <c:v>47.674284375355796</c:v>
                </c:pt>
                <c:pt idx="642" formatCode="0.00">
                  <c:v>47.822223725399283</c:v>
                </c:pt>
                <c:pt idx="643" formatCode="0.00">
                  <c:v>47.956206697662083</c:v>
                </c:pt>
                <c:pt idx="644" formatCode="0.00">
                  <c:v>48.076619680200622</c:v>
                </c:pt>
                <c:pt idx="645" formatCode="0.00">
                  <c:v>48.197316665140598</c:v>
                </c:pt>
                <c:pt idx="646" formatCode="0.00">
                  <c:v>48.316147354990193</c:v>
                </c:pt>
                <c:pt idx="647" formatCode="0.00">
                  <c:v>48.470859088939697</c:v>
                </c:pt>
                <c:pt idx="648" formatCode="0.00">
                  <c:v>48.553993532301163</c:v>
                </c:pt>
                <c:pt idx="649" formatCode="0.00">
                  <c:v>48.607127726999686</c:v>
                </c:pt>
                <c:pt idx="650" formatCode="0.00">
                  <c:v>48.670369593630362</c:v>
                </c:pt>
                <c:pt idx="651" formatCode="0.00">
                  <c:v>48.720566158650051</c:v>
                </c:pt>
                <c:pt idx="652" formatCode="0.00">
                  <c:v>48.776367064672755</c:v>
                </c:pt>
                <c:pt idx="653" formatCode="0.00">
                  <c:v>48.815067107741022</c:v>
                </c:pt>
                <c:pt idx="654" formatCode="0.00">
                  <c:v>48.856926047437767</c:v>
                </c:pt>
                <c:pt idx="655" formatCode="0.00">
                  <c:v>48.897726416956594</c:v>
                </c:pt>
                <c:pt idx="656" formatCode="0.00">
                  <c:v>48.917899035960666</c:v>
                </c:pt>
                <c:pt idx="657" formatCode="0.00">
                  <c:v>48.944094540714111</c:v>
                </c:pt>
                <c:pt idx="658" formatCode="0.00">
                  <c:v>48.977430200589687</c:v>
                </c:pt>
                <c:pt idx="659" formatCode="0.00">
                  <c:v>48.997768139238808</c:v>
                </c:pt>
                <c:pt idx="660" formatCode="0.00">
                  <c:v>49.030874676404373</c:v>
                </c:pt>
                <c:pt idx="661" formatCode="0.00">
                  <c:v>49.050573901178154</c:v>
                </c:pt>
                <c:pt idx="662" formatCode="0.00">
                  <c:v>49.065574749962259</c:v>
                </c:pt>
                <c:pt idx="663" formatCode="0.00">
                  <c:v>49.059561506490937</c:v>
                </c:pt>
                <c:pt idx="664" formatCode="0.00">
                  <c:v>49.061006428012462</c:v>
                </c:pt>
                <c:pt idx="665" formatCode="0.00">
                  <c:v>49.033091658970577</c:v>
                </c:pt>
                <c:pt idx="666" formatCode="0.00">
                  <c:v>49.007902112996327</c:v>
                </c:pt>
                <c:pt idx="667" formatCode="0.00">
                  <c:v>49.006828460130691</c:v>
                </c:pt>
                <c:pt idx="668" formatCode="0.00">
                  <c:v>49.013476685645593</c:v>
                </c:pt>
                <c:pt idx="669" formatCode="0.00">
                  <c:v>49.005723470932359</c:v>
                </c:pt>
                <c:pt idx="670" formatCode="0.00">
                  <c:v>49.003423012148787</c:v>
                </c:pt>
                <c:pt idx="671" formatCode="0.00">
                  <c:v>49.026768571642776</c:v>
                </c:pt>
                <c:pt idx="672" formatCode="0.00">
                  <c:v>49.055615853497173</c:v>
                </c:pt>
                <c:pt idx="673" formatCode="0.00">
                  <c:v>49.043058303607175</c:v>
                </c:pt>
                <c:pt idx="674" formatCode="0.00">
                  <c:v>49.034461748124642</c:v>
                </c:pt>
                <c:pt idx="675" formatCode="0.00">
                  <c:v>48.986656653628316</c:v>
                </c:pt>
                <c:pt idx="676" formatCode="0.00">
                  <c:v>48.952934815684735</c:v>
                </c:pt>
                <c:pt idx="677" formatCode="0.00">
                  <c:v>48.9130496693788</c:v>
                </c:pt>
                <c:pt idx="678" formatCode="0.00">
                  <c:v>48.867875887366225</c:v>
                </c:pt>
                <c:pt idx="679" formatCode="0.00">
                  <c:v>48.83677452584741</c:v>
                </c:pt>
                <c:pt idx="680" formatCode="0.00">
                  <c:v>48.804486133000921</c:v>
                </c:pt>
                <c:pt idx="681" formatCode="0.00">
                  <c:v>48.77603526729299</c:v>
                </c:pt>
                <c:pt idx="682" formatCode="0.00">
                  <c:v>48.726739799917148</c:v>
                </c:pt>
                <c:pt idx="683" formatCode="0.00">
                  <c:v>48.681836223283746</c:v>
                </c:pt>
                <c:pt idx="684" formatCode="0.00">
                  <c:v>48.618032402542681</c:v>
                </c:pt>
                <c:pt idx="685" formatCode="0.00">
                  <c:v>48.567371551924573</c:v>
                </c:pt>
                <c:pt idx="686" formatCode="0.00">
                  <c:v>48.509284787639693</c:v>
                </c:pt>
                <c:pt idx="687" formatCode="0.00">
                  <c:v>48.430372570500722</c:v>
                </c:pt>
                <c:pt idx="688" formatCode="0.00">
                  <c:v>48.389415421585078</c:v>
                </c:pt>
                <c:pt idx="689" formatCode="0.00">
                  <c:v>48.380209090071581</c:v>
                </c:pt>
                <c:pt idx="690" formatCode="0.00">
                  <c:v>48.352169584757142</c:v>
                </c:pt>
                <c:pt idx="691" formatCode="0.00">
                  <c:v>48.31245491994509</c:v>
                </c:pt>
                <c:pt idx="692" formatCode="0.00">
                  <c:v>48.318378860495628</c:v>
                </c:pt>
                <c:pt idx="693" formatCode="0.00">
                  <c:v>48.330370437389291</c:v>
                </c:pt>
                <c:pt idx="694" formatCode="0.00">
                  <c:v>48.357083911911445</c:v>
                </c:pt>
                <c:pt idx="695" formatCode="0.00">
                  <c:v>48.352302155702731</c:v>
                </c:pt>
                <c:pt idx="696" formatCode="0.00">
                  <c:v>48.337304866858588</c:v>
                </c:pt>
                <c:pt idx="697" formatCode="0.00">
                  <c:v>48.34142663224862</c:v>
                </c:pt>
                <c:pt idx="698" formatCode="0.00">
                  <c:v>48.337584808873856</c:v>
                </c:pt>
                <c:pt idx="699" formatCode="0.00">
                  <c:v>48.281233008344977</c:v>
                </c:pt>
                <c:pt idx="700" formatCode="0.00">
                  <c:v>48.210353681859139</c:v>
                </c:pt>
                <c:pt idx="701" formatCode="0.00">
                  <c:v>48.137446521637685</c:v>
                </c:pt>
                <c:pt idx="702" formatCode="0.00">
                  <c:v>48.066689523006509</c:v>
                </c:pt>
                <c:pt idx="703" formatCode="0.00">
                  <c:v>47.945652192538233</c:v>
                </c:pt>
                <c:pt idx="704" formatCode="0.00">
                  <c:v>47.796796169632863</c:v>
                </c:pt>
                <c:pt idx="705" formatCode="0.00">
                  <c:v>47.674250389573153</c:v>
                </c:pt>
                <c:pt idx="706" formatCode="0.00">
                  <c:v>47.574132356440103</c:v>
                </c:pt>
                <c:pt idx="707" formatCode="0.00">
                  <c:v>47.463018245222841</c:v>
                </c:pt>
                <c:pt idx="708" formatCode="0.00">
                  <c:v>47.363530278722507</c:v>
                </c:pt>
                <c:pt idx="709" formatCode="0.00">
                  <c:v>47.245808460647545</c:v>
                </c:pt>
                <c:pt idx="710" formatCode="0.00">
                  <c:v>47.130334214931352</c:v>
                </c:pt>
                <c:pt idx="711" formatCode="0.00">
                  <c:v>46.990693751715042</c:v>
                </c:pt>
                <c:pt idx="712" formatCode="0.00">
                  <c:v>46.832495219792833</c:v>
                </c:pt>
                <c:pt idx="713" formatCode="0.00">
                  <c:v>46.656561874619278</c:v>
                </c:pt>
                <c:pt idx="714" formatCode="0.00">
                  <c:v>46.513951595824288</c:v>
                </c:pt>
                <c:pt idx="715" formatCode="0.00">
                  <c:v>46.391217293665413</c:v>
                </c:pt>
                <c:pt idx="716" formatCode="0.00">
                  <c:v>46.29826045219977</c:v>
                </c:pt>
                <c:pt idx="717" formatCode="0.00">
                  <c:v>46.226042420423724</c:v>
                </c:pt>
                <c:pt idx="718" formatCode="0.00">
                  <c:v>46.154265755167664</c:v>
                </c:pt>
                <c:pt idx="719" formatCode="0.00">
                  <c:v>46.130117470878226</c:v>
                </c:pt>
                <c:pt idx="720" formatCode="0.00">
                  <c:v>46.105705025065184</c:v>
                </c:pt>
                <c:pt idx="721" formatCode="0.00">
                  <c:v>46.060234036226383</c:v>
                </c:pt>
                <c:pt idx="722" formatCode="0.00">
                  <c:v>46.014633331229909</c:v>
                </c:pt>
                <c:pt idx="723" formatCode="0.00">
                  <c:v>45.997863384962393</c:v>
                </c:pt>
                <c:pt idx="724" formatCode="0.00">
                  <c:v>46.00344737840922</c:v>
                </c:pt>
                <c:pt idx="725" formatCode="0.00">
                  <c:v>46.017342434320696</c:v>
                </c:pt>
                <c:pt idx="726" formatCode="0.00">
                  <c:v>46.023222693259903</c:v>
                </c:pt>
                <c:pt idx="727" formatCode="0.00">
                  <c:v>46.015872490970601</c:v>
                </c:pt>
                <c:pt idx="728" formatCode="0.00">
                  <c:v>45.97853824821992</c:v>
                </c:pt>
                <c:pt idx="729" formatCode="0.00">
                  <c:v>45.96600062846337</c:v>
                </c:pt>
                <c:pt idx="730" formatCode="0.00">
                  <c:v>45.977121832081032</c:v>
                </c:pt>
                <c:pt idx="731" formatCode="0.00">
                  <c:v>45.95405104233582</c:v>
                </c:pt>
                <c:pt idx="732" formatCode="0.00">
                  <c:v>45.931531091863832</c:v>
                </c:pt>
                <c:pt idx="733" formatCode="0.00">
                  <c:v>45.904367519206495</c:v>
                </c:pt>
                <c:pt idx="734" formatCode="0.00">
                  <c:v>45.911125873140286</c:v>
                </c:pt>
                <c:pt idx="735" formatCode="0.00">
                  <c:v>45.931531986825561</c:v>
                </c:pt>
                <c:pt idx="736" formatCode="0.00">
                  <c:v>45.964269397812799</c:v>
                </c:pt>
                <c:pt idx="737" formatCode="0.00">
                  <c:v>46.033793511128806</c:v>
                </c:pt>
                <c:pt idx="738" formatCode="0.00">
                  <c:v>46.098318028059708</c:v>
                </c:pt>
                <c:pt idx="739" formatCode="0.00">
                  <c:v>46.162629212256142</c:v>
                </c:pt>
                <c:pt idx="740" formatCode="0.00">
                  <c:v>46.198849678498888</c:v>
                </c:pt>
                <c:pt idx="741" formatCode="0.00">
                  <c:v>46.246037679519731</c:v>
                </c:pt>
                <c:pt idx="742" formatCode="0.00">
                  <c:v>46.299842606448109</c:v>
                </c:pt>
                <c:pt idx="743" formatCode="0.00">
                  <c:v>46.351413688159148</c:v>
                </c:pt>
                <c:pt idx="744" formatCode="0.00">
                  <c:v>46.411978815194615</c:v>
                </c:pt>
                <c:pt idx="745" formatCode="0.00">
                  <c:v>46.491718042349682</c:v>
                </c:pt>
                <c:pt idx="746" formatCode="0.00">
                  <c:v>46.564590727356865</c:v>
                </c:pt>
                <c:pt idx="747" formatCode="0.00">
                  <c:v>46.611414185380241</c:v>
                </c:pt>
                <c:pt idx="748" formatCode="0.00">
                  <c:v>46.637163337566498</c:v>
                </c:pt>
                <c:pt idx="749" formatCode="0.00">
                  <c:v>46.685253244704903</c:v>
                </c:pt>
                <c:pt idx="750" formatCode="0.00">
                  <c:v>46.736812072348506</c:v>
                </c:pt>
                <c:pt idx="751" formatCode="0.00">
                  <c:v>46.805614368007411</c:v>
                </c:pt>
                <c:pt idx="752" formatCode="0.00">
                  <c:v>46.858300762504108</c:v>
                </c:pt>
                <c:pt idx="753" formatCode="0.00">
                  <c:v>46.904091784841995</c:v>
                </c:pt>
                <c:pt idx="754" formatCode="0.00">
                  <c:v>46.958713578918726</c:v>
                </c:pt>
                <c:pt idx="755" formatCode="0.00">
                  <c:v>47.019871895328585</c:v>
                </c:pt>
                <c:pt idx="756" formatCode="0.00">
                  <c:v>47.055462388090604</c:v>
                </c:pt>
                <c:pt idx="757" formatCode="0.00">
                  <c:v>47.097158487691779</c:v>
                </c:pt>
                <c:pt idx="758" formatCode="0.00">
                  <c:v>47.1246806353601</c:v>
                </c:pt>
                <c:pt idx="759" formatCode="0.00">
                  <c:v>47.138845096254272</c:v>
                </c:pt>
                <c:pt idx="760" formatCode="0.00">
                  <c:v>47.153098314523767</c:v>
                </c:pt>
                <c:pt idx="761" formatCode="0.00">
                  <c:v>47.176527795911888</c:v>
                </c:pt>
                <c:pt idx="762" formatCode="0.00">
                  <c:v>47.18971251475655</c:v>
                </c:pt>
                <c:pt idx="763" formatCode="0.00">
                  <c:v>47.205371918461118</c:v>
                </c:pt>
                <c:pt idx="764" formatCode="0.00">
                  <c:v>47.241537372008779</c:v>
                </c:pt>
                <c:pt idx="765" formatCode="0.00">
                  <c:v>47.271453512115521</c:v>
                </c:pt>
                <c:pt idx="766" formatCode="0.00">
                  <c:v>47.30494564567978</c:v>
                </c:pt>
                <c:pt idx="767" formatCode="0.00">
                  <c:v>47.334472930906308</c:v>
                </c:pt>
                <c:pt idx="768" formatCode="0.00">
                  <c:v>47.358143678704025</c:v>
                </c:pt>
                <c:pt idx="769" formatCode="0.00">
                  <c:v>47.353595925954359</c:v>
                </c:pt>
                <c:pt idx="770" formatCode="0.00">
                  <c:v>47.337613510612314</c:v>
                </c:pt>
                <c:pt idx="771" formatCode="0.00">
                  <c:v>47.386872176703115</c:v>
                </c:pt>
                <c:pt idx="772" formatCode="0.00">
                  <c:v>47.403383089427187</c:v>
                </c:pt>
                <c:pt idx="773" formatCode="0.00">
                  <c:v>47.428691373827313</c:v>
                </c:pt>
                <c:pt idx="774" formatCode="0.00">
                  <c:v>47.411084534088729</c:v>
                </c:pt>
                <c:pt idx="775" formatCode="0.00">
                  <c:v>47.426809491819895</c:v>
                </c:pt>
                <c:pt idx="776" formatCode="0.00">
                  <c:v>47.46663183741255</c:v>
                </c:pt>
                <c:pt idx="777" formatCode="0.00">
                  <c:v>47.529978635792787</c:v>
                </c:pt>
                <c:pt idx="778" formatCode="0.00">
                  <c:v>47.608535319746444</c:v>
                </c:pt>
                <c:pt idx="779" formatCode="0.00">
                  <c:v>47.680384254214943</c:v>
                </c:pt>
                <c:pt idx="780" formatCode="0.00">
                  <c:v>47.755759753083922</c:v>
                </c:pt>
                <c:pt idx="781" formatCode="0.00">
                  <c:v>47.822997806084103</c:v>
                </c:pt>
                <c:pt idx="782" formatCode="0.00">
                  <c:v>47.914001862467714</c:v>
                </c:pt>
                <c:pt idx="783" formatCode="0.00">
                  <c:v>47.976385745324286</c:v>
                </c:pt>
                <c:pt idx="784" formatCode="0.00">
                  <c:v>48.056915755234421</c:v>
                </c:pt>
                <c:pt idx="785" formatCode="0.00">
                  <c:v>48.137415739551543</c:v>
                </c:pt>
                <c:pt idx="786" formatCode="0.00">
                  <c:v>48.225104630239919</c:v>
                </c:pt>
                <c:pt idx="787" formatCode="0.00">
                  <c:v>48.294831318654644</c:v>
                </c:pt>
                <c:pt idx="788" formatCode="0.00">
                  <c:v>48.377405458153682</c:v>
                </c:pt>
                <c:pt idx="789" formatCode="0.00">
                  <c:v>48.442140563864498</c:v>
                </c:pt>
                <c:pt idx="790" formatCode="0.00">
                  <c:v>48.495249137744509</c:v>
                </c:pt>
                <c:pt idx="791" formatCode="0.00">
                  <c:v>48.558179011921546</c:v>
                </c:pt>
                <c:pt idx="792" formatCode="0.00">
                  <c:v>48.577849615055314</c:v>
                </c:pt>
                <c:pt idx="793" formatCode="0.00">
                  <c:v>48.608649953035751</c:v>
                </c:pt>
                <c:pt idx="794" formatCode="0.00">
                  <c:v>48.657144364532506</c:v>
                </c:pt>
                <c:pt idx="795" formatCode="0.00">
                  <c:v>48.695791624883924</c:v>
                </c:pt>
                <c:pt idx="796" formatCode="0.00">
                  <c:v>48.743178862001749</c:v>
                </c:pt>
                <c:pt idx="797" formatCode="0.00">
                  <c:v>48.772740063394664</c:v>
                </c:pt>
                <c:pt idx="798" formatCode="0.00">
                  <c:v>48.801707625943003</c:v>
                </c:pt>
                <c:pt idx="799" formatCode="0.00">
                  <c:v>48.788387498579105</c:v>
                </c:pt>
                <c:pt idx="800" formatCode="0.00">
                  <c:v>48.741529456094305</c:v>
                </c:pt>
                <c:pt idx="801" formatCode="0.00">
                  <c:v>48.690333326262135</c:v>
                </c:pt>
                <c:pt idx="802" formatCode="0.00">
                  <c:v>48.685288055175832</c:v>
                </c:pt>
                <c:pt idx="803" formatCode="0.00">
                  <c:v>48.685244843419191</c:v>
                </c:pt>
                <c:pt idx="804" formatCode="0.00">
                  <c:v>48.699474975667052</c:v>
                </c:pt>
                <c:pt idx="805" formatCode="0.00">
                  <c:v>48.698993083134233</c:v>
                </c:pt>
                <c:pt idx="806" formatCode="0.00">
                  <c:v>48.700874838055633</c:v>
                </c:pt>
                <c:pt idx="807" formatCode="0.00">
                  <c:v>48.68785259393055</c:v>
                </c:pt>
                <c:pt idx="808" formatCode="0.00">
                  <c:v>48.672100589208902</c:v>
                </c:pt>
                <c:pt idx="809" formatCode="0.00">
                  <c:v>48.699001298674951</c:v>
                </c:pt>
                <c:pt idx="810" formatCode="0.00">
                  <c:v>48.719773098331729</c:v>
                </c:pt>
                <c:pt idx="811" formatCode="0.00">
                  <c:v>48.711753772435593</c:v>
                </c:pt>
                <c:pt idx="812" formatCode="0.00">
                  <c:v>48.690173489360461</c:v>
                </c:pt>
                <c:pt idx="813" formatCode="0.00">
                  <c:v>48.663502126207995</c:v>
                </c:pt>
                <c:pt idx="814" formatCode="0.00">
                  <c:v>48.633330401381009</c:v>
                </c:pt>
                <c:pt idx="815" formatCode="0.00">
                  <c:v>48.61658926078163</c:v>
                </c:pt>
                <c:pt idx="816" formatCode="0.00">
                  <c:v>48.597338032276525</c:v>
                </c:pt>
                <c:pt idx="817" formatCode="0.00">
                  <c:v>48.598341228014881</c:v>
                </c:pt>
                <c:pt idx="818" formatCode="0.00">
                  <c:v>48.593029152233058</c:v>
                </c:pt>
                <c:pt idx="819" formatCode="0.00">
                  <c:v>48.590416402073465</c:v>
                </c:pt>
                <c:pt idx="820" formatCode="0.00">
                  <c:v>48.573264663412708</c:v>
                </c:pt>
                <c:pt idx="821" formatCode="0.00">
                  <c:v>48.546855109325129</c:v>
                </c:pt>
                <c:pt idx="822" formatCode="0.00">
                  <c:v>48.530291267985852</c:v>
                </c:pt>
                <c:pt idx="823" formatCode="0.00">
                  <c:v>48.52462514363917</c:v>
                </c:pt>
                <c:pt idx="824" formatCode="0.00">
                  <c:v>48.515340242083674</c:v>
                </c:pt>
                <c:pt idx="825" formatCode="0.00">
                  <c:v>48.547942237645223</c:v>
                </c:pt>
                <c:pt idx="826" formatCode="0.00">
                  <c:v>48.595345203424948</c:v>
                </c:pt>
                <c:pt idx="827" formatCode="0.00">
                  <c:v>48.668561490849093</c:v>
                </c:pt>
                <c:pt idx="828" formatCode="0.00">
                  <c:v>48.739379497350896</c:v>
                </c:pt>
                <c:pt idx="829" formatCode="0.00">
                  <c:v>48.806052338173259</c:v>
                </c:pt>
                <c:pt idx="830" formatCode="0.00">
                  <c:v>48.891445941303239</c:v>
                </c:pt>
                <c:pt idx="831" formatCode="0.00">
                  <c:v>48.984021836246328</c:v>
                </c:pt>
                <c:pt idx="832" formatCode="0.00">
                  <c:v>49.085022386277977</c:v>
                </c:pt>
                <c:pt idx="833" formatCode="0.00">
                  <c:v>49.211477696807819</c:v>
                </c:pt>
                <c:pt idx="834" formatCode="0.00">
                  <c:v>49.349150179317746</c:v>
                </c:pt>
                <c:pt idx="835" formatCode="0.00">
                  <c:v>49.489965545964957</c:v>
                </c:pt>
                <c:pt idx="836" formatCode="0.00">
                  <c:v>49.631454465806605</c:v>
                </c:pt>
                <c:pt idx="837" formatCode="0.00">
                  <c:v>49.768120768738356</c:v>
                </c:pt>
                <c:pt idx="838" formatCode="0.00">
                  <c:v>49.89729765671062</c:v>
                </c:pt>
                <c:pt idx="839" formatCode="0.00">
                  <c:v>50.023609043607053</c:v>
                </c:pt>
                <c:pt idx="840" formatCode="0.00">
                  <c:v>50.181061808748261</c:v>
                </c:pt>
                <c:pt idx="841" formatCode="0.00">
                  <c:v>50.347617417591678</c:v>
                </c:pt>
                <c:pt idx="842" formatCode="0.00">
                  <c:v>50.532777136364196</c:v>
                </c:pt>
                <c:pt idx="843" formatCode="0.00">
                  <c:v>50.70413337980326</c:v>
                </c:pt>
                <c:pt idx="844" formatCode="0.00">
                  <c:v>50.876711741262604</c:v>
                </c:pt>
                <c:pt idx="845" formatCode="0.00">
                  <c:v>51.006989751213155</c:v>
                </c:pt>
                <c:pt idx="846" formatCode="0.00">
                  <c:v>51.144526201301339</c:v>
                </c:pt>
                <c:pt idx="847" formatCode="0.00">
                  <c:v>51.304710861757187</c:v>
                </c:pt>
                <c:pt idx="848" formatCode="0.00">
                  <c:v>51.462339787614809</c:v>
                </c:pt>
                <c:pt idx="849" formatCode="0.00">
                  <c:v>51.610319773391879</c:v>
                </c:pt>
                <c:pt idx="850" formatCode="0.00">
                  <c:v>51.756436737108046</c:v>
                </c:pt>
                <c:pt idx="851" formatCode="0.00">
                  <c:v>51.896369719749138</c:v>
                </c:pt>
                <c:pt idx="852" formatCode="0.00">
                  <c:v>52.047630316582413</c:v>
                </c:pt>
                <c:pt idx="853" formatCode="0.00">
                  <c:v>52.197186332837795</c:v>
                </c:pt>
                <c:pt idx="854" formatCode="0.00">
                  <c:v>52.328537811617991</c:v>
                </c:pt>
                <c:pt idx="855" formatCode="0.00">
                  <c:v>52.471692877079995</c:v>
                </c:pt>
                <c:pt idx="856" formatCode="0.00">
                  <c:v>52.624316313713102</c:v>
                </c:pt>
                <c:pt idx="857" formatCode="0.00">
                  <c:v>52.764400094854345</c:v>
                </c:pt>
                <c:pt idx="858" formatCode="0.00">
                  <c:v>52.888538387517116</c:v>
                </c:pt>
                <c:pt idx="859" formatCode="0.00">
                  <c:v>53.012229572592197</c:v>
                </c:pt>
                <c:pt idx="860" formatCode="0.00">
                  <c:v>53.150928211532282</c:v>
                </c:pt>
                <c:pt idx="861" formatCode="0.00">
                  <c:v>53.285419606769146</c:v>
                </c:pt>
                <c:pt idx="862" formatCode="0.00">
                  <c:v>53.424652826691393</c:v>
                </c:pt>
                <c:pt idx="863" formatCode="0.00">
                  <c:v>53.557635910369278</c:v>
                </c:pt>
                <c:pt idx="864" formatCode="0.00">
                  <c:v>53.682405355779835</c:v>
                </c:pt>
                <c:pt idx="865" formatCode="0.00">
                  <c:v>53.807414960665255</c:v>
                </c:pt>
                <c:pt idx="866" formatCode="0.00">
                  <c:v>53.940326502107617</c:v>
                </c:pt>
                <c:pt idx="867" formatCode="0.00">
                  <c:v>54.065758267315239</c:v>
                </c:pt>
                <c:pt idx="868" formatCode="0.00">
                  <c:v>54.199342217626835</c:v>
                </c:pt>
                <c:pt idx="869" formatCode="0.00">
                  <c:v>54.342183346027468</c:v>
                </c:pt>
                <c:pt idx="870" formatCode="0.00">
                  <c:v>54.480230975910331</c:v>
                </c:pt>
                <c:pt idx="871" formatCode="0.00">
                  <c:v>54.595290681058323</c:v>
                </c:pt>
                <c:pt idx="872" formatCode="0.00">
                  <c:v>54.730586172412856</c:v>
                </c:pt>
                <c:pt idx="873" formatCode="0.00">
                  <c:v>54.859673184088059</c:v>
                </c:pt>
                <c:pt idx="874" formatCode="0.00">
                  <c:v>54.987683663531556</c:v>
                </c:pt>
                <c:pt idx="875" formatCode="0.00">
                  <c:v>55.130318528194813</c:v>
                </c:pt>
                <c:pt idx="876" formatCode="0.00">
                  <c:v>55.319650771249826</c:v>
                </c:pt>
                <c:pt idx="877" formatCode="0.00">
                  <c:v>55.505302126165738</c:v>
                </c:pt>
                <c:pt idx="878" formatCode="0.00">
                  <c:v>55.705757276911541</c:v>
                </c:pt>
                <c:pt idx="879" formatCode="0.00">
                  <c:v>55.899173914486909</c:v>
                </c:pt>
                <c:pt idx="880" formatCode="0.00">
                  <c:v>56.105914640864377</c:v>
                </c:pt>
                <c:pt idx="881" formatCode="0.00">
                  <c:v>56.333942222220593</c:v>
                </c:pt>
                <c:pt idx="882" formatCode="0.00">
                  <c:v>56.548452635989257</c:v>
                </c:pt>
                <c:pt idx="883" formatCode="0.00">
                  <c:v>56.751538748717458</c:v>
                </c:pt>
                <c:pt idx="884" formatCode="0.00">
                  <c:v>56.896496582014038</c:v>
                </c:pt>
                <c:pt idx="885" formatCode="0.00">
                  <c:v>57.052281547089926</c:v>
                </c:pt>
                <c:pt idx="886" formatCode="0.00">
                  <c:v>57.208660419347297</c:v>
                </c:pt>
                <c:pt idx="887" formatCode="0.00">
                  <c:v>57.334235492029208</c:v>
                </c:pt>
                <c:pt idx="888" formatCode="0.00">
                  <c:v>57.460099637278205</c:v>
                </c:pt>
                <c:pt idx="889" formatCode="0.00">
                  <c:v>57.57263942455608</c:v>
                </c:pt>
                <c:pt idx="890" formatCode="0.00">
                  <c:v>57.629811250781387</c:v>
                </c:pt>
                <c:pt idx="891" formatCode="0.00">
                  <c:v>57.675329328977135</c:v>
                </c:pt>
                <c:pt idx="892" formatCode="0.00">
                  <c:v>57.744045390702119</c:v>
                </c:pt>
                <c:pt idx="893" formatCode="0.00">
                  <c:v>57.825458567428868</c:v>
                </c:pt>
                <c:pt idx="894" formatCode="0.00">
                  <c:v>57.913070895239919</c:v>
                </c:pt>
                <c:pt idx="895" formatCode="0.00">
                  <c:v>58.01775705400118</c:v>
                </c:pt>
                <c:pt idx="896" formatCode="0.00">
                  <c:v>58.11857836199583</c:v>
                </c:pt>
                <c:pt idx="897" formatCode="0.00">
                  <c:v>58.215751488860967</c:v>
                </c:pt>
                <c:pt idx="898" formatCode="0.00">
                  <c:v>58.303409415681543</c:v>
                </c:pt>
                <c:pt idx="899" formatCode="0.00">
                  <c:v>58.403284404293103</c:v>
                </c:pt>
                <c:pt idx="900" formatCode="0.00">
                  <c:v>58.488290707836939</c:v>
                </c:pt>
                <c:pt idx="901" formatCode="0.00">
                  <c:v>58.578421821805655</c:v>
                </c:pt>
                <c:pt idx="902" formatCode="0.00">
                  <c:v>58.695835609277111</c:v>
                </c:pt>
                <c:pt idx="903" formatCode="0.00">
                  <c:v>58.815774573289666</c:v>
                </c:pt>
                <c:pt idx="904" formatCode="0.00">
                  <c:v>58.93847150211662</c:v>
                </c:pt>
                <c:pt idx="905" formatCode="0.00">
                  <c:v>59.068776060324318</c:v>
                </c:pt>
                <c:pt idx="906" formatCode="0.00">
                  <c:v>59.18977534310816</c:v>
                </c:pt>
                <c:pt idx="907" formatCode="0.00">
                  <c:v>59.284956410707252</c:v>
                </c:pt>
                <c:pt idx="908" formatCode="0.00">
                  <c:v>59.362941795299136</c:v>
                </c:pt>
                <c:pt idx="909" formatCode="0.00">
                  <c:v>59.42853169154651</c:v>
                </c:pt>
                <c:pt idx="910" formatCode="0.00">
                  <c:v>59.504060274007287</c:v>
                </c:pt>
                <c:pt idx="911" formatCode="0.00">
                  <c:v>59.579475926338887</c:v>
                </c:pt>
                <c:pt idx="912" formatCode="0.00">
                  <c:v>59.630691754600846</c:v>
                </c:pt>
                <c:pt idx="913" formatCode="0.00">
                  <c:v>59.654777344429085</c:v>
                </c:pt>
                <c:pt idx="914" formatCode="0.00">
                  <c:v>59.656582733096187</c:v>
                </c:pt>
                <c:pt idx="915" formatCode="0.00">
                  <c:v>59.663456665456643</c:v>
                </c:pt>
                <c:pt idx="916" formatCode="0.00">
                  <c:v>59.692053245256325</c:v>
                </c:pt>
                <c:pt idx="917" formatCode="0.00">
                  <c:v>59.725296348036125</c:v>
                </c:pt>
                <c:pt idx="918" formatCode="0.00">
                  <c:v>59.766349561275653</c:v>
                </c:pt>
                <c:pt idx="919" formatCode="0.00">
                  <c:v>59.801612239832309</c:v>
                </c:pt>
                <c:pt idx="920" formatCode="0.00">
                  <c:v>59.850326179576058</c:v>
                </c:pt>
                <c:pt idx="921" formatCode="0.00">
                  <c:v>59.902195412412155</c:v>
                </c:pt>
                <c:pt idx="922" formatCode="0.00">
                  <c:v>59.970820878222668</c:v>
                </c:pt>
                <c:pt idx="923" formatCode="0.00">
                  <c:v>60.061546603005603</c:v>
                </c:pt>
                <c:pt idx="924" formatCode="0.00">
                  <c:v>60.155107115507569</c:v>
                </c:pt>
                <c:pt idx="925" formatCode="0.00">
                  <c:v>60.259061149802911</c:v>
                </c:pt>
                <c:pt idx="926" formatCode="0.00">
                  <c:v>60.362973365287161</c:v>
                </c:pt>
                <c:pt idx="927" formatCode="0.00">
                  <c:v>60.452725715653607</c:v>
                </c:pt>
                <c:pt idx="928" formatCode="0.00">
                  <c:v>60.537985096914156</c:v>
                </c:pt>
                <c:pt idx="929" formatCode="0.00">
                  <c:v>60.6131696218279</c:v>
                </c:pt>
                <c:pt idx="930" formatCode="0.00">
                  <c:v>60.712207413269326</c:v>
                </c:pt>
                <c:pt idx="931" formatCode="0.00">
                  <c:v>60.789992928971067</c:v>
                </c:pt>
                <c:pt idx="932" formatCode="0.00">
                  <c:v>60.905856963092837</c:v>
                </c:pt>
                <c:pt idx="933" formatCode="0.00">
                  <c:v>61.013466316842411</c:v>
                </c:pt>
                <c:pt idx="934" formatCode="0.00">
                  <c:v>61.12084649408132</c:v>
                </c:pt>
                <c:pt idx="935" formatCode="0.00">
                  <c:v>61.139543548841843</c:v>
                </c:pt>
                <c:pt idx="936" formatCode="0.00">
                  <c:v>61.17133492760388</c:v>
                </c:pt>
                <c:pt idx="937" formatCode="0.00">
                  <c:v>61.207749455934945</c:v>
                </c:pt>
                <c:pt idx="938" formatCode="0.00">
                  <c:v>61.279985903515801</c:v>
                </c:pt>
                <c:pt idx="939" formatCode="0.00">
                  <c:v>61.373690160014057</c:v>
                </c:pt>
                <c:pt idx="940" formatCode="0.00">
                  <c:v>61.477278104759847</c:v>
                </c:pt>
                <c:pt idx="941" formatCode="0.00">
                  <c:v>61.548272243565478</c:v>
                </c:pt>
                <c:pt idx="942" formatCode="0.00">
                  <c:v>61.635935780559294</c:v>
                </c:pt>
                <c:pt idx="943" formatCode="0.00">
                  <c:v>61.706924959446333</c:v>
                </c:pt>
                <c:pt idx="944" formatCode="0.00">
                  <c:v>61.782084885346755</c:v>
                </c:pt>
                <c:pt idx="945" formatCode="0.00">
                  <c:v>61.794685114947292</c:v>
                </c:pt>
                <c:pt idx="946" formatCode="0.00">
                  <c:v>61.861480406741826</c:v>
                </c:pt>
                <c:pt idx="947" formatCode="0.00">
                  <c:v>61.948033830580101</c:v>
                </c:pt>
                <c:pt idx="948" formatCode="0.00">
                  <c:v>62.052445859987941</c:v>
                </c:pt>
                <c:pt idx="949" formatCode="0.00">
                  <c:v>62.190122075039177</c:v>
                </c:pt>
                <c:pt idx="950" formatCode="0.00">
                  <c:v>62.326756587200613</c:v>
                </c:pt>
                <c:pt idx="951" formatCode="0.00">
                  <c:v>62.470904104636958</c:v>
                </c:pt>
                <c:pt idx="952" formatCode="0.00">
                  <c:v>62.615365294952454</c:v>
                </c:pt>
                <c:pt idx="953" formatCode="0.00">
                  <c:v>62.792451583693541</c:v>
                </c:pt>
                <c:pt idx="954" formatCode="0.00">
                  <c:v>62.959255733673864</c:v>
                </c:pt>
                <c:pt idx="955" formatCode="0.00">
                  <c:v>63.140936365219197</c:v>
                </c:pt>
                <c:pt idx="956" formatCode="0.00">
                  <c:v>63.416725666998396</c:v>
                </c:pt>
                <c:pt idx="957" formatCode="0.00">
                  <c:v>63.710746020006155</c:v>
                </c:pt>
                <c:pt idx="958" formatCode="0.00">
                  <c:v>64.059900251336018</c:v>
                </c:pt>
                <c:pt idx="959" formatCode="0.00">
                  <c:v>64.452343510140579</c:v>
                </c:pt>
                <c:pt idx="960" formatCode="0.00">
                  <c:v>64.844021387146682</c:v>
                </c:pt>
                <c:pt idx="961" formatCode="0.00">
                  <c:v>65.226198150156677</c:v>
                </c:pt>
                <c:pt idx="962" formatCode="0.00">
                  <c:v>65.557514413210498</c:v>
                </c:pt>
                <c:pt idx="963" formatCode="0.00">
                  <c:v>65.90109648310704</c:v>
                </c:pt>
                <c:pt idx="964" formatCode="0.00">
                  <c:v>66.212321433325883</c:v>
                </c:pt>
                <c:pt idx="965" formatCode="0.00">
                  <c:v>66.506719264661811</c:v>
                </c:pt>
                <c:pt idx="966" formatCode="0.00">
                  <c:v>66.798569438063609</c:v>
                </c:pt>
                <c:pt idx="967" formatCode="0.00">
                  <c:v>67.11688717984967</c:v>
                </c:pt>
                <c:pt idx="968" formatCode="0.00">
                  <c:v>67.41705775368942</c:v>
                </c:pt>
                <c:pt idx="969" formatCode="0.00">
                  <c:v>67.705834338007065</c:v>
                </c:pt>
                <c:pt idx="970" formatCode="0.00">
                  <c:v>67.99221226420002</c:v>
                </c:pt>
                <c:pt idx="971" formatCode="0.00">
                  <c:v>68.259309877372772</c:v>
                </c:pt>
                <c:pt idx="972" formatCode="0.00">
                  <c:v>68.476948981090402</c:v>
                </c:pt>
                <c:pt idx="973" formatCode="0.00">
                  <c:v>68.709377547452675</c:v>
                </c:pt>
                <c:pt idx="974" formatCode="0.00">
                  <c:v>68.939553291269021</c:v>
                </c:pt>
                <c:pt idx="975" formatCode="0.00">
                  <c:v>69.188035249064853</c:v>
                </c:pt>
                <c:pt idx="976" formatCode="0.00">
                  <c:v>69.426482065477217</c:v>
                </c:pt>
                <c:pt idx="977" formatCode="0.00">
                  <c:v>69.655467838346141</c:v>
                </c:pt>
                <c:pt idx="978" formatCode="0.00">
                  <c:v>69.878933641890256</c:v>
                </c:pt>
                <c:pt idx="979" formatCode="0.00">
                  <c:v>70.090032591816254</c:v>
                </c:pt>
                <c:pt idx="980" formatCode="0.00">
                  <c:v>70.315695988714609</c:v>
                </c:pt>
                <c:pt idx="981" formatCode="0.00">
                  <c:v>70.497384813558966</c:v>
                </c:pt>
                <c:pt idx="982" formatCode="0.00">
                  <c:v>70.678895947069265</c:v>
                </c:pt>
                <c:pt idx="983" formatCode="0.00">
                  <c:v>70.813636766090539</c:v>
                </c:pt>
                <c:pt idx="984" formatCode="0.00">
                  <c:v>70.97794502628291</c:v>
                </c:pt>
                <c:pt idx="985" formatCode="0.00">
                  <c:v>71.088517687836685</c:v>
                </c:pt>
                <c:pt idx="986" formatCode="0.00">
                  <c:v>71.194456052963545</c:v>
                </c:pt>
                <c:pt idx="987" formatCode="0.00">
                  <c:v>71.321243228199535</c:v>
                </c:pt>
                <c:pt idx="988" formatCode="0.00">
                  <c:v>71.412196922966075</c:v>
                </c:pt>
                <c:pt idx="989" formatCode="0.00">
                  <c:v>71.50213471750007</c:v>
                </c:pt>
                <c:pt idx="990" formatCode="0.00">
                  <c:v>71.606904447050454</c:v>
                </c:pt>
                <c:pt idx="991" formatCode="0.00">
                  <c:v>71.710806934916747</c:v>
                </c:pt>
                <c:pt idx="992" formatCode="0.00">
                  <c:v>71.801566956009367</c:v>
                </c:pt>
                <c:pt idx="993" formatCode="0.00">
                  <c:v>71.873679282033081</c:v>
                </c:pt>
                <c:pt idx="994" formatCode="0.00">
                  <c:v>71.943280552512107</c:v>
                </c:pt>
                <c:pt idx="995" formatCode="0.00">
                  <c:v>71.989798243111125</c:v>
                </c:pt>
                <c:pt idx="996" formatCode="0.00">
                  <c:v>72.067289421702469</c:v>
                </c:pt>
                <c:pt idx="997" formatCode="0.00">
                  <c:v>72.135885487455198</c:v>
                </c:pt>
                <c:pt idx="998" formatCode="0.00">
                  <c:v>72.213516586537963</c:v>
                </c:pt>
                <c:pt idx="999" formatCode="0.00">
                  <c:v>72.254408800399318</c:v>
                </c:pt>
                <c:pt idx="1000" formatCode="0.00">
                  <c:v>72.359753907259048</c:v>
                </c:pt>
                <c:pt idx="1001" formatCode="0.00">
                  <c:v>72.470102139463251</c:v>
                </c:pt>
                <c:pt idx="1002" formatCode="0.00">
                  <c:v>72.617730637271137</c:v>
                </c:pt>
                <c:pt idx="1003" formatCode="0.00">
                  <c:v>72.75761856786238</c:v>
                </c:pt>
                <c:pt idx="1004" formatCode="0.00">
                  <c:v>72.88391240553274</c:v>
                </c:pt>
                <c:pt idx="1005" formatCode="0.00">
                  <c:v>72.994428165364823</c:v>
                </c:pt>
                <c:pt idx="1006" formatCode="0.00">
                  <c:v>73.107384277280943</c:v>
                </c:pt>
                <c:pt idx="1007" formatCode="0.00">
                  <c:v>73.205877174004627</c:v>
                </c:pt>
                <c:pt idx="1008" formatCode="0.00">
                  <c:v>73.284287049404995</c:v>
                </c:pt>
                <c:pt idx="1009" formatCode="0.00">
                  <c:v>73.401014274130631</c:v>
                </c:pt>
                <c:pt idx="1010" formatCode="0.00">
                  <c:v>73.436775078610708</c:v>
                </c:pt>
                <c:pt idx="1011" formatCode="0.00">
                  <c:v>73.470570688085672</c:v>
                </c:pt>
                <c:pt idx="1012" formatCode="0.00">
                  <c:v>73.490836785048373</c:v>
                </c:pt>
                <c:pt idx="1013" formatCode="0.00">
                  <c:v>73.497703536178562</c:v>
                </c:pt>
                <c:pt idx="1014" formatCode="0.00">
                  <c:v>73.54769742688562</c:v>
                </c:pt>
                <c:pt idx="1015" formatCode="0.00">
                  <c:v>73.59957450008659</c:v>
                </c:pt>
                <c:pt idx="1016" formatCode="0.00">
                  <c:v>73.625746898070929</c:v>
                </c:pt>
                <c:pt idx="1017" formatCode="0.00">
                  <c:v>73.636250344692925</c:v>
                </c:pt>
                <c:pt idx="1018" formatCode="0.00">
                  <c:v>73.622194439181499</c:v>
                </c:pt>
                <c:pt idx="1019" formatCode="0.00">
                  <c:v>73.595379207762704</c:v>
                </c:pt>
                <c:pt idx="1020" formatCode="0.00">
                  <c:v>73.566885298168387</c:v>
                </c:pt>
                <c:pt idx="1021" formatCode="0.00">
                  <c:v>73.515851217579694</c:v>
                </c:pt>
                <c:pt idx="1022" formatCode="0.00">
                  <c:v>73.453449490160409</c:v>
                </c:pt>
                <c:pt idx="1023" formatCode="0.00">
                  <c:v>73.366940574662181</c:v>
                </c:pt>
                <c:pt idx="1024" formatCode="0.00">
                  <c:v>73.26856058132006</c:v>
                </c:pt>
                <c:pt idx="1025" formatCode="0.00">
                  <c:v>73.223559186461273</c:v>
                </c:pt>
                <c:pt idx="1026" formatCode="0.00">
                  <c:v>73.216488302251534</c:v>
                </c:pt>
                <c:pt idx="1027" formatCode="0.00">
                  <c:v>73.245126496912434</c:v>
                </c:pt>
                <c:pt idx="1028" formatCode="0.00">
                  <c:v>73.285470526719649</c:v>
                </c:pt>
                <c:pt idx="1029" formatCode="0.00">
                  <c:v>73.33200800965966</c:v>
                </c:pt>
                <c:pt idx="1030" formatCode="0.00">
                  <c:v>73.336412177381177</c:v>
                </c:pt>
                <c:pt idx="1031" formatCode="0.00">
                  <c:v>73.366745642015545</c:v>
                </c:pt>
                <c:pt idx="1032" formatCode="0.00">
                  <c:v>73.406823072076918</c:v>
                </c:pt>
                <c:pt idx="1033" formatCode="0.00">
                  <c:v>73.380514741219386</c:v>
                </c:pt>
                <c:pt idx="1034" formatCode="0.00">
                  <c:v>73.39888292700762</c:v>
                </c:pt>
                <c:pt idx="1035" formatCode="0.00">
                  <c:v>73.412370441260776</c:v>
                </c:pt>
                <c:pt idx="1036" formatCode="0.00">
                  <c:v>73.345613853122202</c:v>
                </c:pt>
                <c:pt idx="1037" formatCode="0.00">
                  <c:v>73.278225502117166</c:v>
                </c:pt>
                <c:pt idx="1038" formatCode="0.00">
                  <c:v>73.249709211632961</c:v>
                </c:pt>
                <c:pt idx="1039" formatCode="0.00">
                  <c:v>73.228400751370202</c:v>
                </c:pt>
                <c:pt idx="1040" formatCode="0.00">
                  <c:v>73.152469534270381</c:v>
                </c:pt>
                <c:pt idx="1041" formatCode="0.00">
                  <c:v>73.055826561255401</c:v>
                </c:pt>
                <c:pt idx="1042" formatCode="0.00">
                  <c:v>72.940544209887264</c:v>
                </c:pt>
                <c:pt idx="1043" formatCode="0.00">
                  <c:v>72.804326324875149</c:v>
                </c:pt>
                <c:pt idx="1044" formatCode="0.00">
                  <c:v>72.670433619679727</c:v>
                </c:pt>
                <c:pt idx="1045" formatCode="0.00">
                  <c:v>72.607333837122084</c:v>
                </c:pt>
                <c:pt idx="1046" formatCode="0.00">
                  <c:v>72.536232423728279</c:v>
                </c:pt>
                <c:pt idx="1047" formatCode="0.00">
                  <c:v>72.408616141103096</c:v>
                </c:pt>
                <c:pt idx="1048" formatCode="0.00">
                  <c:v>72.332246157965983</c:v>
                </c:pt>
                <c:pt idx="1049" formatCode="0.00">
                  <c:v>72.249115964270231</c:v>
                </c:pt>
                <c:pt idx="1050" formatCode="0.00">
                  <c:v>72.144800115216071</c:v>
                </c:pt>
                <c:pt idx="1051" formatCode="0.00">
                  <c:v>71.938174297876955</c:v>
                </c:pt>
                <c:pt idx="1052" formatCode="0.00">
                  <c:v>71.767871432409592</c:v>
                </c:pt>
                <c:pt idx="1053" formatCode="0.00">
                  <c:v>71.664047657853786</c:v>
                </c:pt>
                <c:pt idx="1054" formatCode="0.00">
                  <c:v>71.536749146468992</c:v>
                </c:pt>
                <c:pt idx="1055" formatCode="0.00">
                  <c:v>71.429901465548227</c:v>
                </c:pt>
                <c:pt idx="1056" formatCode="0.00">
                  <c:v>71.25157468182627</c:v>
                </c:pt>
                <c:pt idx="1057" formatCode="0.00">
                  <c:v>71.077725197355733</c:v>
                </c:pt>
                <c:pt idx="1058" formatCode="0.00">
                  <c:v>70.959689368308517</c:v>
                </c:pt>
                <c:pt idx="1059" formatCode="0.00">
                  <c:v>70.828652633424241</c:v>
                </c:pt>
                <c:pt idx="1060" formatCode="0.00">
                  <c:v>70.718528667219516</c:v>
                </c:pt>
                <c:pt idx="1061" formatCode="0.00">
                  <c:v>70.607662388557543</c:v>
                </c:pt>
                <c:pt idx="1062" formatCode="0.00">
                  <c:v>70.540922449442178</c:v>
                </c:pt>
                <c:pt idx="1063" formatCode="0.00">
                  <c:v>70.436786145274596</c:v>
                </c:pt>
                <c:pt idx="1064" formatCode="0.00">
                  <c:v>70.355460236747547</c:v>
                </c:pt>
                <c:pt idx="1065" formatCode="0.00">
                  <c:v>70.247019479955071</c:v>
                </c:pt>
                <c:pt idx="1066" formatCode="0.00">
                  <c:v>70.153494521886174</c:v>
                </c:pt>
                <c:pt idx="1067" formatCode="0.00">
                  <c:v>70.110259334692842</c:v>
                </c:pt>
                <c:pt idx="1068" formatCode="0.00">
                  <c:v>70.014046264408762</c:v>
                </c:pt>
                <c:pt idx="1069" formatCode="0.00">
                  <c:v>69.897697990893462</c:v>
                </c:pt>
                <c:pt idx="1070" formatCode="0.00">
                  <c:v>69.789087446789608</c:v>
                </c:pt>
                <c:pt idx="1071" formatCode="0.00">
                  <c:v>69.701811063689945</c:v>
                </c:pt>
                <c:pt idx="1072" formatCode="0.00">
                  <c:v>69.570838858853335</c:v>
                </c:pt>
                <c:pt idx="1073" formatCode="0.00">
                  <c:v>69.399351093172825</c:v>
                </c:pt>
                <c:pt idx="1074" formatCode="0.00">
                  <c:v>69.202533708963159</c:v>
                </c:pt>
                <c:pt idx="1075" formatCode="0.00">
                  <c:v>69.005521789678895</c:v>
                </c:pt>
                <c:pt idx="1076" formatCode="0.00">
                  <c:v>68.796850228097469</c:v>
                </c:pt>
                <c:pt idx="1077" formatCode="0.00">
                  <c:v>68.563490811456944</c:v>
                </c:pt>
                <c:pt idx="1078" formatCode="0.00">
                  <c:v>68.377217617570508</c:v>
                </c:pt>
                <c:pt idx="1079" formatCode="0.00">
                  <c:v>68.187867317274367</c:v>
                </c:pt>
                <c:pt idx="1080" formatCode="0.00">
                  <c:v>67.986143036649054</c:v>
                </c:pt>
                <c:pt idx="1081" formatCode="0.00">
                  <c:v>67.823062679709068</c:v>
                </c:pt>
                <c:pt idx="1082" formatCode="0.00">
                  <c:v>67.673199280356485</c:v>
                </c:pt>
                <c:pt idx="1083" formatCode="0.00">
                  <c:v>67.465499319694544</c:v>
                </c:pt>
                <c:pt idx="1084" formatCode="0.00">
                  <c:v>67.215951270722542</c:v>
                </c:pt>
                <c:pt idx="1085" formatCode="0.00">
                  <c:v>66.978343478568121</c:v>
                </c:pt>
                <c:pt idx="1086" formatCode="0.00">
                  <c:v>66.679118358437819</c:v>
                </c:pt>
                <c:pt idx="1087" formatCode="0.00">
                  <c:v>66.378808327000684</c:v>
                </c:pt>
                <c:pt idx="1088" formatCode="0.00">
                  <c:v>66.109523384859301</c:v>
                </c:pt>
                <c:pt idx="1089" formatCode="0.00">
                  <c:v>65.792679039404646</c:v>
                </c:pt>
                <c:pt idx="1090" formatCode="0.00">
                  <c:v>65.522344716644312</c:v>
                </c:pt>
                <c:pt idx="1091" formatCode="0.00">
                  <c:v>65.251167206778433</c:v>
                </c:pt>
                <c:pt idx="1092" formatCode="0.00">
                  <c:v>65.021222175290973</c:v>
                </c:pt>
                <c:pt idx="1093" formatCode="0.00">
                  <c:v>64.787994994912594</c:v>
                </c:pt>
                <c:pt idx="1094" formatCode="0.00">
                  <c:v>64.547994153647409</c:v>
                </c:pt>
                <c:pt idx="1095" formatCode="0.00">
                  <c:v>64.244158267165247</c:v>
                </c:pt>
                <c:pt idx="1096" formatCode="0.00">
                  <c:v>63.961502599647112</c:v>
                </c:pt>
                <c:pt idx="1097" formatCode="0.00">
                  <c:v>63.693414580908509</c:v>
                </c:pt>
                <c:pt idx="1098" formatCode="0.00">
                  <c:v>63.439517581786568</c:v>
                </c:pt>
                <c:pt idx="1099" formatCode="0.00">
                  <c:v>63.240714431669552</c:v>
                </c:pt>
                <c:pt idx="1100" formatCode="0.00">
                  <c:v>63.030455596454324</c:v>
                </c:pt>
                <c:pt idx="1101" formatCode="0.00">
                  <c:v>62.848161515867844</c:v>
                </c:pt>
                <c:pt idx="1102" formatCode="0.00">
                  <c:v>62.658767665978495</c:v>
                </c:pt>
                <c:pt idx="1103" formatCode="0.00">
                  <c:v>62.463829307974407</c:v>
                </c:pt>
                <c:pt idx="1104" formatCode="0.00">
                  <c:v>62.281695217684423</c:v>
                </c:pt>
                <c:pt idx="1105" formatCode="0.00">
                  <c:v>62.116392837111931</c:v>
                </c:pt>
                <c:pt idx="1106" formatCode="0.00">
                  <c:v>61.920497440450497</c:v>
                </c:pt>
                <c:pt idx="1107" formatCode="0.00">
                  <c:v>61.770605111768994</c:v>
                </c:pt>
                <c:pt idx="1108" formatCode="0.00">
                  <c:v>61.668670920661569</c:v>
                </c:pt>
                <c:pt idx="1109" formatCode="0.00">
                  <c:v>61.611682090927019</c:v>
                </c:pt>
                <c:pt idx="1110" formatCode="0.00">
                  <c:v>61.501983910175248</c:v>
                </c:pt>
                <c:pt idx="1111" formatCode="0.00">
                  <c:v>61.396043524246942</c:v>
                </c:pt>
                <c:pt idx="1112" formatCode="0.00">
                  <c:v>61.30632719304851</c:v>
                </c:pt>
                <c:pt idx="1113" formatCode="0.00">
                  <c:v>61.202604920540267</c:v>
                </c:pt>
                <c:pt idx="1114" formatCode="0.00">
                  <c:v>61.127470464015509</c:v>
                </c:pt>
                <c:pt idx="1115" formatCode="0.00">
                  <c:v>61.051138612661973</c:v>
                </c:pt>
                <c:pt idx="1116" formatCode="0.00">
                  <c:v>60.940489427684113</c:v>
                </c:pt>
                <c:pt idx="1117" formatCode="0.00">
                  <c:v>60.817844029057134</c:v>
                </c:pt>
                <c:pt idx="1118" formatCode="0.00">
                  <c:v>60.652599770259577</c:v>
                </c:pt>
                <c:pt idx="1119" formatCode="0.00">
                  <c:v>60.40243405387524</c:v>
                </c:pt>
                <c:pt idx="1120" formatCode="0.00">
                  <c:v>60.140852942277562</c:v>
                </c:pt>
                <c:pt idx="1121" formatCode="0.00">
                  <c:v>59.905957200023764</c:v>
                </c:pt>
                <c:pt idx="1122" formatCode="0.00">
                  <c:v>59.598972353252407</c:v>
                </c:pt>
                <c:pt idx="1123" formatCode="0.00">
                  <c:v>59.324866591365129</c:v>
                </c:pt>
                <c:pt idx="1124" formatCode="0.00">
                  <c:v>59.085879527437775</c:v>
                </c:pt>
                <c:pt idx="1125" formatCode="0.00">
                  <c:v>58.85658164941421</c:v>
                </c:pt>
                <c:pt idx="1126" formatCode="0.00">
                  <c:v>58.625177827155753</c:v>
                </c:pt>
                <c:pt idx="1127" formatCode="0.00">
                  <c:v>58.437561642246557</c:v>
                </c:pt>
                <c:pt idx="1128" formatCode="0.00">
                  <c:v>58.259815057256517</c:v>
                </c:pt>
                <c:pt idx="1129" formatCode="0.00">
                  <c:v>58.062236144531148</c:v>
                </c:pt>
                <c:pt idx="1130" formatCode="0.00">
                  <c:v>57.835527921217334</c:v>
                </c:pt>
                <c:pt idx="1131" formatCode="0.00">
                  <c:v>57.587864194469738</c:v>
                </c:pt>
                <c:pt idx="1132" formatCode="0.00">
                  <c:v>57.358769335278708</c:v>
                </c:pt>
                <c:pt idx="1133" formatCode="0.00">
                  <c:v>57.16856549693852</c:v>
                </c:pt>
                <c:pt idx="1134" formatCode="0.00">
                  <c:v>56.964354132621558</c:v>
                </c:pt>
                <c:pt idx="1135" formatCode="0.00">
                  <c:v>56.803888046106032</c:v>
                </c:pt>
                <c:pt idx="1136" formatCode="0.00">
                  <c:v>56.630433354525771</c:v>
                </c:pt>
                <c:pt idx="1137" formatCode="0.00">
                  <c:v>56.442007468817017</c:v>
                </c:pt>
                <c:pt idx="1138" formatCode="0.00">
                  <c:v>56.256086154927146</c:v>
                </c:pt>
                <c:pt idx="1139" formatCode="0.00">
                  <c:v>56.06439816120718</c:v>
                </c:pt>
                <c:pt idx="1140" formatCode="0.00">
                  <c:v>55.842859880946669</c:v>
                </c:pt>
                <c:pt idx="1141" formatCode="0.00">
                  <c:v>55.667510021484276</c:v>
                </c:pt>
                <c:pt idx="1142" formatCode="0.00">
                  <c:v>55.50336212839656</c:v>
                </c:pt>
                <c:pt idx="1143" formatCode="0.00">
                  <c:v>55.376530822844337</c:v>
                </c:pt>
                <c:pt idx="1144" formatCode="0.00">
                  <c:v>55.273616405112513</c:v>
                </c:pt>
                <c:pt idx="1145" formatCode="0.00">
                  <c:v>55.179848087623945</c:v>
                </c:pt>
                <c:pt idx="1146" formatCode="0.00">
                  <c:v>55.074516562878898</c:v>
                </c:pt>
                <c:pt idx="1147" formatCode="0.00">
                  <c:v>54.972594935734087</c:v>
                </c:pt>
                <c:pt idx="1148" formatCode="0.00">
                  <c:v>54.862384714101822</c:v>
                </c:pt>
                <c:pt idx="1149" formatCode="0.00">
                  <c:v>54.779177401038538</c:v>
                </c:pt>
                <c:pt idx="1150" formatCode="0.00">
                  <c:v>54.730668965227125</c:v>
                </c:pt>
                <c:pt idx="1151" formatCode="0.00">
                  <c:v>54.694796364944452</c:v>
                </c:pt>
                <c:pt idx="1152" formatCode="0.00">
                  <c:v>54.660113853652469</c:v>
                </c:pt>
                <c:pt idx="1153" formatCode="0.00">
                  <c:v>54.612123809614737</c:v>
                </c:pt>
                <c:pt idx="1154" formatCode="0.00">
                  <c:v>54.581452940788104</c:v>
                </c:pt>
                <c:pt idx="1155" formatCode="0.00">
                  <c:v>54.566678452973527</c:v>
                </c:pt>
                <c:pt idx="1156" formatCode="0.00">
                  <c:v>54.543429901252154</c:v>
                </c:pt>
                <c:pt idx="1157" formatCode="0.00">
                  <c:v>54.519003802385718</c:v>
                </c:pt>
                <c:pt idx="1158" formatCode="0.00">
                  <c:v>54.505184849177652</c:v>
                </c:pt>
                <c:pt idx="1159" formatCode="0.00">
                  <c:v>54.533951852237742</c:v>
                </c:pt>
                <c:pt idx="1160" formatCode="0.00">
                  <c:v>54.581275219367292</c:v>
                </c:pt>
                <c:pt idx="1161" formatCode="0.00">
                  <c:v>54.631255352577213</c:v>
                </c:pt>
                <c:pt idx="1162" formatCode="0.00">
                  <c:v>54.691195337930644</c:v>
                </c:pt>
                <c:pt idx="1163" formatCode="0.00">
                  <c:v>54.736442224744131</c:v>
                </c:pt>
                <c:pt idx="1164" formatCode="0.00">
                  <c:v>54.752532178598067</c:v>
                </c:pt>
                <c:pt idx="1165" formatCode="0.00">
                  <c:v>54.775492552455233</c:v>
                </c:pt>
                <c:pt idx="1166" formatCode="0.00">
                  <c:v>54.770866726211146</c:v>
                </c:pt>
                <c:pt idx="1167" formatCode="0.00">
                  <c:v>54.746348807745342</c:v>
                </c:pt>
                <c:pt idx="1168" formatCode="0.00">
                  <c:v>54.743158485210905</c:v>
                </c:pt>
                <c:pt idx="1169" formatCode="0.00">
                  <c:v>54.758220743297223</c:v>
                </c:pt>
                <c:pt idx="1170" formatCode="0.00">
                  <c:v>54.800822046759862</c:v>
                </c:pt>
                <c:pt idx="1171" formatCode="0.00">
                  <c:v>54.765614738455682</c:v>
                </c:pt>
                <c:pt idx="1172" formatCode="0.00">
                  <c:v>54.717848170181142</c:v>
                </c:pt>
                <c:pt idx="1173" formatCode="0.00">
                  <c:v>54.657171578898449</c:v>
                </c:pt>
                <c:pt idx="1174" formatCode="0.00">
                  <c:v>54.610593450270024</c:v>
                </c:pt>
                <c:pt idx="1175" formatCode="0.00">
                  <c:v>54.550551407572854</c:v>
                </c:pt>
                <c:pt idx="1176" formatCode="0.00">
                  <c:v>54.495534411314253</c:v>
                </c:pt>
                <c:pt idx="1177" formatCode="0.00">
                  <c:v>54.454401646448318</c:v>
                </c:pt>
                <c:pt idx="1178" formatCode="0.00">
                  <c:v>54.436895409922691</c:v>
                </c:pt>
                <c:pt idx="1179" formatCode="0.00">
                  <c:v>54.422869223571134</c:v>
                </c:pt>
                <c:pt idx="1180" formatCode="0.00">
                  <c:v>54.434691865885057</c:v>
                </c:pt>
                <c:pt idx="1181" formatCode="0.00">
                  <c:v>54.4637513908947</c:v>
                </c:pt>
                <c:pt idx="1182" formatCode="0.00">
                  <c:v>54.447997620959796</c:v>
                </c:pt>
                <c:pt idx="1183" formatCode="0.00">
                  <c:v>54.448343279640881</c:v>
                </c:pt>
                <c:pt idx="1184" formatCode="0.00">
                  <c:v>54.444034623953755</c:v>
                </c:pt>
                <c:pt idx="1185" formatCode="0.00">
                  <c:v>54.394119475347793</c:v>
                </c:pt>
                <c:pt idx="1186" formatCode="0.00">
                  <c:v>54.358196205401761</c:v>
                </c:pt>
                <c:pt idx="1187" formatCode="0.00">
                  <c:v>54.291819757428406</c:v>
                </c:pt>
                <c:pt idx="1188" formatCode="0.00">
                  <c:v>54.203170675908495</c:v>
                </c:pt>
                <c:pt idx="1189" formatCode="0.00">
                  <c:v>54.093438871950305</c:v>
                </c:pt>
                <c:pt idx="1190" formatCode="0.00">
                  <c:v>53.947806278041142</c:v>
                </c:pt>
                <c:pt idx="1191" formatCode="0.00">
                  <c:v>53.790190423884738</c:v>
                </c:pt>
                <c:pt idx="1192" formatCode="0.00">
                  <c:v>53.634843859433332</c:v>
                </c:pt>
                <c:pt idx="1193" formatCode="0.00">
                  <c:v>53.505935485098725</c:v>
                </c:pt>
                <c:pt idx="1194" formatCode="0.00">
                  <c:v>53.331240649203345</c:v>
                </c:pt>
                <c:pt idx="1195" formatCode="0.00">
                  <c:v>53.136940539280815</c:v>
                </c:pt>
                <c:pt idx="1196" formatCode="0.00">
                  <c:v>52.993902245753667</c:v>
                </c:pt>
                <c:pt idx="1197" formatCode="0.00">
                  <c:v>52.912891164275656</c:v>
                </c:pt>
                <c:pt idx="1198" formatCode="0.00">
                  <c:v>52.827615496642714</c:v>
                </c:pt>
                <c:pt idx="1199" formatCode="0.00">
                  <c:v>52.731806941665113</c:v>
                </c:pt>
                <c:pt idx="1200" formatCode="0.00">
                  <c:v>52.593355260009979</c:v>
                </c:pt>
                <c:pt idx="1201" formatCode="0.00">
                  <c:v>52.45305900955767</c:v>
                </c:pt>
                <c:pt idx="1202" formatCode="0.00">
                  <c:v>52.298062605462668</c:v>
                </c:pt>
                <c:pt idx="1203" formatCode="0.00">
                  <c:v>52.15823237434472</c:v>
                </c:pt>
                <c:pt idx="1204" formatCode="0.00">
                  <c:v>52.026227983005747</c:v>
                </c:pt>
                <c:pt idx="1205" formatCode="0.00">
                  <c:v>51.87294901344638</c:v>
                </c:pt>
                <c:pt idx="1206" formatCode="0.00">
                  <c:v>51.753422132839333</c:v>
                </c:pt>
                <c:pt idx="1207" formatCode="0.00">
                  <c:v>51.662680426015214</c:v>
                </c:pt>
                <c:pt idx="1208" formatCode="0.00">
                  <c:v>51.558257329278533</c:v>
                </c:pt>
                <c:pt idx="1209" formatCode="0.00">
                  <c:v>51.449812007470427</c:v>
                </c:pt>
                <c:pt idx="1210" formatCode="0.00">
                  <c:v>51.384348666785712</c:v>
                </c:pt>
                <c:pt idx="1211" formatCode="0.00">
                  <c:v>51.330968597875348</c:v>
                </c:pt>
                <c:pt idx="1212" formatCode="0.00">
                  <c:v>51.330218384357231</c:v>
                </c:pt>
                <c:pt idx="1213" formatCode="0.00">
                  <c:v>51.326826196279924</c:v>
                </c:pt>
                <c:pt idx="1214" formatCode="0.00">
                  <c:v>51.327148858320335</c:v>
                </c:pt>
                <c:pt idx="1215" formatCode="0.00">
                  <c:v>51.354875057150956</c:v>
                </c:pt>
                <c:pt idx="1216" formatCode="0.00">
                  <c:v>51.37771459644518</c:v>
                </c:pt>
                <c:pt idx="1217" formatCode="0.00">
                  <c:v>51.436959633256869</c:v>
                </c:pt>
                <c:pt idx="1218" formatCode="0.00">
                  <c:v>51.541055626609285</c:v>
                </c:pt>
                <c:pt idx="1219" formatCode="0.00">
                  <c:v>51.666358852720101</c:v>
                </c:pt>
                <c:pt idx="1220" formatCode="0.00">
                  <c:v>51.831432582113116</c:v>
                </c:pt>
                <c:pt idx="1221" formatCode="0.00">
                  <c:v>52.006397659759486</c:v>
                </c:pt>
                <c:pt idx="1222" formatCode="0.00">
                  <c:v>52.190874483124666</c:v>
                </c:pt>
                <c:pt idx="1223" formatCode="0.00">
                  <c:v>52.319999219091216</c:v>
                </c:pt>
                <c:pt idx="1224" formatCode="0.00">
                  <c:v>52.511914773506327</c:v>
                </c:pt>
                <c:pt idx="1225" formatCode="0.00">
                  <c:v>52.72153954173114</c:v>
                </c:pt>
                <c:pt idx="1226" formatCode="0.00">
                  <c:v>52.876523356592756</c:v>
                </c:pt>
                <c:pt idx="1227" formatCode="0.00">
                  <c:v>53.069348227527868</c:v>
                </c:pt>
                <c:pt idx="1228" formatCode="0.00">
                  <c:v>53.217249566913857</c:v>
                </c:pt>
                <c:pt idx="1229" formatCode="0.00">
                  <c:v>53.348804371846931</c:v>
                </c:pt>
                <c:pt idx="1230" formatCode="0.00">
                  <c:v>53.486465336736835</c:v>
                </c:pt>
                <c:pt idx="1231" formatCode="0.00">
                  <c:v>53.637000742658273</c:v>
                </c:pt>
                <c:pt idx="1232" formatCode="0.00">
                  <c:v>53.828503074319642</c:v>
                </c:pt>
                <c:pt idx="1233" formatCode="0.00">
                  <c:v>54.029519429462439</c:v>
                </c:pt>
                <c:pt idx="1234" formatCode="0.00">
                  <c:v>54.251278623278324</c:v>
                </c:pt>
                <c:pt idx="1235" formatCode="0.00">
                  <c:v>54.442216124662991</c:v>
                </c:pt>
                <c:pt idx="1236" formatCode="0.00">
                  <c:v>54.648159272552547</c:v>
                </c:pt>
                <c:pt idx="1237" formatCode="0.00">
                  <c:v>54.922316842227396</c:v>
                </c:pt>
                <c:pt idx="1238" formatCode="0.00">
                  <c:v>55.190185672935172</c:v>
                </c:pt>
                <c:pt idx="1239" formatCode="0.00">
                  <c:v>55.436052492060455</c:v>
                </c:pt>
                <c:pt idx="1240" formatCode="0.00">
                  <c:v>55.605017292391942</c:v>
                </c:pt>
                <c:pt idx="1241" formatCode="0.00">
                  <c:v>55.747324736476443</c:v>
                </c:pt>
                <c:pt idx="1242" formatCode="0.00">
                  <c:v>55.851537886050387</c:v>
                </c:pt>
                <c:pt idx="1243" formatCode="0.00">
                  <c:v>55.983389121658604</c:v>
                </c:pt>
                <c:pt idx="1244" formatCode="0.00">
                  <c:v>56.114884816643709</c:v>
                </c:pt>
                <c:pt idx="1245" formatCode="0.00">
                  <c:v>56.268659136678103</c:v>
                </c:pt>
                <c:pt idx="1246" formatCode="0.00">
                  <c:v>56.448178431424651</c:v>
                </c:pt>
                <c:pt idx="1247" formatCode="0.00">
                  <c:v>56.638607189885263</c:v>
                </c:pt>
                <c:pt idx="1248" formatCode="0.00">
                  <c:v>56.786859953669982</c:v>
                </c:pt>
                <c:pt idx="1249" formatCode="0.00">
                  <c:v>56.902911593446852</c:v>
                </c:pt>
                <c:pt idx="1250" formatCode="0.00">
                  <c:v>57.014337289331486</c:v>
                </c:pt>
                <c:pt idx="1251" formatCode="0.00">
                  <c:v>57.132056068809433</c:v>
                </c:pt>
                <c:pt idx="1252" formatCode="0.00">
                  <c:v>57.284911034288967</c:v>
                </c:pt>
                <c:pt idx="1253" formatCode="0.00">
                  <c:v>57.420736032784454</c:v>
                </c:pt>
                <c:pt idx="1254" formatCode="0.00">
                  <c:v>57.564714253987425</c:v>
                </c:pt>
                <c:pt idx="1255" formatCode="0.00">
                  <c:v>57.690477103171773</c:v>
                </c:pt>
                <c:pt idx="1256" formatCode="0.00">
                  <c:v>57.797303374910705</c:v>
                </c:pt>
                <c:pt idx="1257" formatCode="0.00">
                  <c:v>57.923756285563563</c:v>
                </c:pt>
                <c:pt idx="1258" formatCode="0.00">
                  <c:v>58.053119171957569</c:v>
                </c:pt>
                <c:pt idx="1259" formatCode="0.00">
                  <c:v>58.161666140915578</c:v>
                </c:pt>
                <c:pt idx="1260" formatCode="0.00">
                  <c:v>58.299841191319082</c:v>
                </c:pt>
                <c:pt idx="1261" formatCode="0.00">
                  <c:v>58.408563347728318</c:v>
                </c:pt>
                <c:pt idx="1262" formatCode="0.00">
                  <c:v>58.543575786386128</c:v>
                </c:pt>
                <c:pt idx="1263" formatCode="0.00">
                  <c:v>58.696914627847299</c:v>
                </c:pt>
                <c:pt idx="1264" formatCode="0.00">
                  <c:v>58.872423162774773</c:v>
                </c:pt>
                <c:pt idx="1265" formatCode="0.00">
                  <c:v>59.069082302116989</c:v>
                </c:pt>
                <c:pt idx="1266" formatCode="0.00">
                  <c:v>59.278614960084589</c:v>
                </c:pt>
                <c:pt idx="1267" formatCode="0.00">
                  <c:v>59.511014573610147</c:v>
                </c:pt>
                <c:pt idx="1268" formatCode="0.00">
                  <c:v>59.728596122121537</c:v>
                </c:pt>
                <c:pt idx="1269" formatCode="0.00">
                  <c:v>59.922671129148775</c:v>
                </c:pt>
                <c:pt idx="1270" formatCode="0.00">
                  <c:v>60.069851303057391</c:v>
                </c:pt>
                <c:pt idx="1271" formatCode="0.00">
                  <c:v>60.241003991757445</c:v>
                </c:pt>
                <c:pt idx="1272" formatCode="0.00">
                  <c:v>60.445406268812803</c:v>
                </c:pt>
                <c:pt idx="1273" formatCode="0.00">
                  <c:v>60.624762885726668</c:v>
                </c:pt>
                <c:pt idx="1274" formatCode="0.00">
                  <c:v>60.799920563010353</c:v>
                </c:pt>
                <c:pt idx="1275" formatCode="0.00">
                  <c:v>61.029022118260706</c:v>
                </c:pt>
                <c:pt idx="1276" formatCode="0.00">
                  <c:v>61.262948830680166</c:v>
                </c:pt>
                <c:pt idx="1277" formatCode="0.00">
                  <c:v>61.462889786846283</c:v>
                </c:pt>
                <c:pt idx="1278" formatCode="0.00">
                  <c:v>61.690334115097755</c:v>
                </c:pt>
                <c:pt idx="1279" formatCode="0.00">
                  <c:v>61.949411011356034</c:v>
                </c:pt>
                <c:pt idx="1280" formatCode="0.00">
                  <c:v>62.197821119359176</c:v>
                </c:pt>
                <c:pt idx="1281" formatCode="0.00">
                  <c:v>62.467811364898104</c:v>
                </c:pt>
                <c:pt idx="1282" formatCode="0.00">
                  <c:v>62.709369737990627</c:v>
                </c:pt>
                <c:pt idx="1283" formatCode="0.00">
                  <c:v>62.971901689311828</c:v>
                </c:pt>
                <c:pt idx="1284" formatCode="0.00">
                  <c:v>63.241689950020643</c:v>
                </c:pt>
                <c:pt idx="1285" formatCode="0.00">
                  <c:v>63.398823700177608</c:v>
                </c:pt>
                <c:pt idx="1286" formatCode="0.00">
                  <c:v>63.59856362920236</c:v>
                </c:pt>
                <c:pt idx="1287" formatCode="0.00">
                  <c:v>63.803489186021764</c:v>
                </c:pt>
                <c:pt idx="1288" formatCode="0.00">
                  <c:v>64.017090268846914</c:v>
                </c:pt>
                <c:pt idx="1289" formatCode="0.00">
                  <c:v>64.242893335897833</c:v>
                </c:pt>
                <c:pt idx="1290" formatCode="0.00">
                  <c:v>64.458578018924712</c:v>
                </c:pt>
                <c:pt idx="1291" formatCode="0.00">
                  <c:v>64.658214949604456</c:v>
                </c:pt>
                <c:pt idx="1292" formatCode="0.00">
                  <c:v>64.81340114772479</c:v>
                </c:pt>
                <c:pt idx="1293" formatCode="0.00">
                  <c:v>64.984529405406903</c:v>
                </c:pt>
                <c:pt idx="1294" formatCode="0.00">
                  <c:v>65.171778215560778</c:v>
                </c:pt>
                <c:pt idx="1295" formatCode="0.00">
                  <c:v>65.349508102379033</c:v>
                </c:pt>
                <c:pt idx="1296" formatCode="0.00">
                  <c:v>65.515481165987453</c:v>
                </c:pt>
                <c:pt idx="1297" formatCode="0.00">
                  <c:v>65.688342148915424</c:v>
                </c:pt>
                <c:pt idx="1298" formatCode="0.00">
                  <c:v>65.879143526508471</c:v>
                </c:pt>
                <c:pt idx="1299" formatCode="0.00">
                  <c:v>66.075772429316388</c:v>
                </c:pt>
                <c:pt idx="1300" formatCode="0.00">
                  <c:v>66.284036073370117</c:v>
                </c:pt>
                <c:pt idx="1301" formatCode="0.00">
                  <c:v>66.477942102886857</c:v>
                </c:pt>
                <c:pt idx="1302" formatCode="0.00">
                  <c:v>66.642440191415346</c:v>
                </c:pt>
                <c:pt idx="1303" formatCode="0.00">
                  <c:v>66.805062380050558</c:v>
                </c:pt>
                <c:pt idx="1304" formatCode="0.00">
                  <c:v>66.888586177065974</c:v>
                </c:pt>
                <c:pt idx="1305" formatCode="0.00">
                  <c:v>66.830095752492809</c:v>
                </c:pt>
                <c:pt idx="1306" formatCode="0.00">
                  <c:v>66.73580752961459</c:v>
                </c:pt>
                <c:pt idx="1307" formatCode="0.00">
                  <c:v>66.667823206778422</c:v>
                </c:pt>
                <c:pt idx="1308" formatCode="0.00">
                  <c:v>66.557638683397187</c:v>
                </c:pt>
                <c:pt idx="1309" formatCode="0.00">
                  <c:v>66.471205408212768</c:v>
                </c:pt>
                <c:pt idx="1310" formatCode="0.00">
                  <c:v>66.341640680257996</c:v>
                </c:pt>
                <c:pt idx="1311" formatCode="0.00">
                  <c:v>66.218978380971734</c:v>
                </c:pt>
                <c:pt idx="1312" formatCode="0.00">
                  <c:v>66.175003001422937</c:v>
                </c:pt>
                <c:pt idx="1313" formatCode="0.00">
                  <c:v>66.096022500777607</c:v>
                </c:pt>
                <c:pt idx="1314" formatCode="0.00">
                  <c:v>65.993354224118306</c:v>
                </c:pt>
                <c:pt idx="1315" formatCode="0.00">
                  <c:v>65.888604133821161</c:v>
                </c:pt>
                <c:pt idx="1316" formatCode="0.00">
                  <c:v>65.812962469956489</c:v>
                </c:pt>
                <c:pt idx="1317" formatCode="0.00">
                  <c:v>65.740970417459721</c:v>
                </c:pt>
                <c:pt idx="1318" formatCode="0.00">
                  <c:v>65.700541465012549</c:v>
                </c:pt>
                <c:pt idx="1319" formatCode="0.00">
                  <c:v>65.675889657657905</c:v>
                </c:pt>
                <c:pt idx="1320" formatCode="0.00">
                  <c:v>65.684865483939973</c:v>
                </c:pt>
                <c:pt idx="1321" formatCode="0.00">
                  <c:v>65.677982091832263</c:v>
                </c:pt>
                <c:pt idx="1322" formatCode="0.00">
                  <c:v>65.665419313660522</c:v>
                </c:pt>
                <c:pt idx="1323" formatCode="0.00">
                  <c:v>65.637531425635686</c:v>
                </c:pt>
                <c:pt idx="1324" formatCode="0.00">
                  <c:v>65.598749028340961</c:v>
                </c:pt>
                <c:pt idx="1325" formatCode="0.00">
                  <c:v>65.57926096840697</c:v>
                </c:pt>
                <c:pt idx="1326" formatCode="0.00">
                  <c:v>65.584798878129504</c:v>
                </c:pt>
                <c:pt idx="1327" formatCode="0.00">
                  <c:v>65.578710683554931</c:v>
                </c:pt>
                <c:pt idx="1328" formatCode="0.00">
                  <c:v>65.616228524826454</c:v>
                </c:pt>
                <c:pt idx="1329" formatCode="0.00">
                  <c:v>65.656926926673435</c:v>
                </c:pt>
                <c:pt idx="1330" formatCode="0.00">
                  <c:v>65.701304426623381</c:v>
                </c:pt>
                <c:pt idx="1331" formatCode="0.00">
                  <c:v>65.746256175849837</c:v>
                </c:pt>
                <c:pt idx="1332" formatCode="0.00">
                  <c:v>65.799057468325472</c:v>
                </c:pt>
                <c:pt idx="1333" formatCode="0.00">
                  <c:v>65.820539582573474</c:v>
                </c:pt>
                <c:pt idx="1334" formatCode="0.00">
                  <c:v>65.826265259853884</c:v>
                </c:pt>
                <c:pt idx="1335" formatCode="0.00">
                  <c:v>65.826511327167538</c:v>
                </c:pt>
                <c:pt idx="1336" formatCode="0.00">
                  <c:v>65.793059740485972</c:v>
                </c:pt>
                <c:pt idx="1337" formatCode="0.00">
                  <c:v>65.754479754454067</c:v>
                </c:pt>
                <c:pt idx="1338" formatCode="0.00">
                  <c:v>65.741759750956874</c:v>
                </c:pt>
                <c:pt idx="1339" formatCode="0.00">
                  <c:v>65.742468955682398</c:v>
                </c:pt>
                <c:pt idx="1340" formatCode="0.00">
                  <c:v>65.749073927831972</c:v>
                </c:pt>
                <c:pt idx="1341" formatCode="0.00">
                  <c:v>65.706034703085336</c:v>
                </c:pt>
                <c:pt idx="1342" formatCode="0.00">
                  <c:v>65.656357567602555</c:v>
                </c:pt>
                <c:pt idx="1343" formatCode="0.00">
                  <c:v>65.549328639056824</c:v>
                </c:pt>
                <c:pt idx="1344" formatCode="0.00">
                  <c:v>65.492547615990532</c:v>
                </c:pt>
                <c:pt idx="1345" formatCode="0.00">
                  <c:v>65.461824016534393</c:v>
                </c:pt>
                <c:pt idx="1346" formatCode="0.00">
                  <c:v>65.439583149856659</c:v>
                </c:pt>
                <c:pt idx="1347" formatCode="0.00">
                  <c:v>65.444546085768081</c:v>
                </c:pt>
                <c:pt idx="1348" formatCode="0.00">
                  <c:v>65.450572482974124</c:v>
                </c:pt>
                <c:pt idx="1349" formatCode="0.00">
                  <c:v>65.432015760661443</c:v>
                </c:pt>
                <c:pt idx="1350" formatCode="0.00">
                  <c:v>65.42656365958014</c:v>
                </c:pt>
                <c:pt idx="1351" formatCode="0.00">
                  <c:v>65.398205485496561</c:v>
                </c:pt>
                <c:pt idx="1352" formatCode="0.00">
                  <c:v>65.397279305323536</c:v>
                </c:pt>
                <c:pt idx="1353" formatCode="0.00">
                  <c:v>65.402402785417095</c:v>
                </c:pt>
                <c:pt idx="1354" formatCode="0.00">
                  <c:v>65.409296032620432</c:v>
                </c:pt>
                <c:pt idx="1355" formatCode="0.00">
                  <c:v>65.458472612281497</c:v>
                </c:pt>
                <c:pt idx="1356" formatCode="0.00">
                  <c:v>65.473413678340819</c:v>
                </c:pt>
                <c:pt idx="1357" formatCode="0.00">
                  <c:v>65.461071105169538</c:v>
                </c:pt>
                <c:pt idx="1358" formatCode="0.00">
                  <c:v>65.473588850168966</c:v>
                </c:pt>
                <c:pt idx="1359" formatCode="0.00">
                  <c:v>65.509291364518418</c:v>
                </c:pt>
                <c:pt idx="1360" formatCode="0.00">
                  <c:v>65.571367176291972</c:v>
                </c:pt>
                <c:pt idx="1361" formatCode="0.00">
                  <c:v>65.633923310920579</c:v>
                </c:pt>
                <c:pt idx="1362" formatCode="0.00">
                  <c:v>65.718396042511614</c:v>
                </c:pt>
                <c:pt idx="1363" formatCode="0.00">
                  <c:v>65.835452174560587</c:v>
                </c:pt>
                <c:pt idx="1364" formatCode="0.00">
                  <c:v>65.966780315592416</c:v>
                </c:pt>
                <c:pt idx="1365" formatCode="0.00">
                  <c:v>66.10478022433557</c:v>
                </c:pt>
                <c:pt idx="1366" formatCode="0.00">
                  <c:v>66.253746793227862</c:v>
                </c:pt>
                <c:pt idx="1367" formatCode="0.00">
                  <c:v>66.423790945331092</c:v>
                </c:pt>
                <c:pt idx="1368" formatCode="0.00">
                  <c:v>66.595933121019243</c:v>
                </c:pt>
                <c:pt idx="1369" formatCode="0.00">
                  <c:v>66.778726984669902</c:v>
                </c:pt>
                <c:pt idx="1370" formatCode="0.00">
                  <c:v>67.006022144496711</c:v>
                </c:pt>
                <c:pt idx="1371" formatCode="0.00">
                  <c:v>67.233057591587439</c:v>
                </c:pt>
                <c:pt idx="1372" formatCode="0.00">
                  <c:v>67.48147002811578</c:v>
                </c:pt>
                <c:pt idx="1373" formatCode="0.00">
                  <c:v>67.720181670122102</c:v>
                </c:pt>
                <c:pt idx="1374" formatCode="0.00">
                  <c:v>67.941923878696429</c:v>
                </c:pt>
                <c:pt idx="1375" formatCode="0.00">
                  <c:v>68.160627539515815</c:v>
                </c:pt>
                <c:pt idx="1376" formatCode="0.00">
                  <c:v>68.345516223684882</c:v>
                </c:pt>
                <c:pt idx="1377" formatCode="0.00">
                  <c:v>68.490460222053201</c:v>
                </c:pt>
                <c:pt idx="1378" formatCode="0.00">
                  <c:v>68.646401782676321</c:v>
                </c:pt>
                <c:pt idx="1379" formatCode="0.00">
                  <c:v>68.82159117114108</c:v>
                </c:pt>
                <c:pt idx="1380" formatCode="0.00">
                  <c:v>69.001694642570016</c:v>
                </c:pt>
                <c:pt idx="1381" formatCode="0.00">
                  <c:v>69.192463157054505</c:v>
                </c:pt>
                <c:pt idx="1382" formatCode="0.00">
                  <c:v>69.400349343308918</c:v>
                </c:pt>
                <c:pt idx="1383" formatCode="0.00">
                  <c:v>69.610330768619917</c:v>
                </c:pt>
                <c:pt idx="1384" formatCode="0.00">
                  <c:v>69.79660504477684</c:v>
                </c:pt>
                <c:pt idx="1385" formatCode="0.00">
                  <c:v>69.949917704661488</c:v>
                </c:pt>
                <c:pt idx="1386" formatCode="0.00">
                  <c:v>70.130506132738176</c:v>
                </c:pt>
                <c:pt idx="1387" formatCode="0.00">
                  <c:v>70.304111155748501</c:v>
                </c:pt>
                <c:pt idx="1388" formatCode="0.00">
                  <c:v>70.517780800445166</c:v>
                </c:pt>
                <c:pt idx="1389" formatCode="0.00">
                  <c:v>70.728667464592604</c:v>
                </c:pt>
                <c:pt idx="1390" formatCode="0.00">
                  <c:v>70.98696343942575</c:v>
                </c:pt>
                <c:pt idx="1391" formatCode="0.00">
                  <c:v>71.235995906378321</c:v>
                </c:pt>
                <c:pt idx="1392" formatCode="0.00">
                  <c:v>71.493898177253698</c:v>
                </c:pt>
                <c:pt idx="1393" formatCode="0.00">
                  <c:v>71.777819192395526</c:v>
                </c:pt>
                <c:pt idx="1394" formatCode="0.00">
                  <c:v>72.045598620742766</c:v>
                </c:pt>
                <c:pt idx="1395" formatCode="0.00">
                  <c:v>72.303261781418527</c:v>
                </c:pt>
                <c:pt idx="1396" formatCode="0.00">
                  <c:v>72.54094225377986</c:v>
                </c:pt>
                <c:pt idx="1397" formatCode="0.00">
                  <c:v>72.775673107322618</c:v>
                </c:pt>
                <c:pt idx="1398" formatCode="0.00">
                  <c:v>73.012989495799559</c:v>
                </c:pt>
                <c:pt idx="1399" formatCode="0.00">
                  <c:v>73.252040960433817</c:v>
                </c:pt>
                <c:pt idx="1400" formatCode="0.00">
                  <c:v>73.472716179708243</c:v>
                </c:pt>
                <c:pt idx="1401" formatCode="0.00">
                  <c:v>73.711450569841105</c:v>
                </c:pt>
                <c:pt idx="1402" formatCode="0.00">
                  <c:v>73.944177900128068</c:v>
                </c:pt>
                <c:pt idx="1403" formatCode="0.00">
                  <c:v>74.177867672266103</c:v>
                </c:pt>
                <c:pt idx="1404" formatCode="0.00">
                  <c:v>74.395059751564872</c:v>
                </c:pt>
                <c:pt idx="1405" formatCode="0.00">
                  <c:v>74.69978304999492</c:v>
                </c:pt>
                <c:pt idx="1406" formatCode="0.00">
                  <c:v>75.003733625819805</c:v>
                </c:pt>
                <c:pt idx="1407" formatCode="0.00">
                  <c:v>75.305397918347708</c:v>
                </c:pt>
                <c:pt idx="1408" formatCode="0.00">
                  <c:v>75.527042185490217</c:v>
                </c:pt>
                <c:pt idx="1409" formatCode="0.00">
                  <c:v>75.729362648880567</c:v>
                </c:pt>
                <c:pt idx="1410" formatCode="0.00">
                  <c:v>75.92607352769916</c:v>
                </c:pt>
                <c:pt idx="1411" formatCode="0.00">
                  <c:v>76.115550482276149</c:v>
                </c:pt>
                <c:pt idx="1412" formatCode="0.00">
                  <c:v>76.312590870041916</c:v>
                </c:pt>
                <c:pt idx="1413" formatCode="0.00">
                  <c:v>76.477716447880169</c:v>
                </c:pt>
                <c:pt idx="1414" formatCode="0.00">
                  <c:v>76.634731818488632</c:v>
                </c:pt>
                <c:pt idx="1415" formatCode="0.00">
                  <c:v>76.767857181944194</c:v>
                </c:pt>
                <c:pt idx="1416" formatCode="0.00">
                  <c:v>76.937399059938741</c:v>
                </c:pt>
                <c:pt idx="1417" formatCode="0.00">
                  <c:v>77.111718645540662</c:v>
                </c:pt>
                <c:pt idx="1418" formatCode="0.00">
                  <c:v>77.282699787207775</c:v>
                </c:pt>
                <c:pt idx="1419" formatCode="0.00">
                  <c:v>77.481257612151268</c:v>
                </c:pt>
                <c:pt idx="1420" formatCode="0.00">
                  <c:v>77.666004881771215</c:v>
                </c:pt>
                <c:pt idx="1421" formatCode="0.00">
                  <c:v>77.860432891907791</c:v>
                </c:pt>
                <c:pt idx="1422" formatCode="0.00">
                  <c:v>78.061663207430996</c:v>
                </c:pt>
                <c:pt idx="1423" formatCode="0.00">
                  <c:v>78.286107933814321</c:v>
                </c:pt>
                <c:pt idx="1424" formatCode="0.00">
                  <c:v>78.509912904250839</c:v>
                </c:pt>
                <c:pt idx="1425" formatCode="0.00">
                  <c:v>78.774924042898178</c:v>
                </c:pt>
                <c:pt idx="1426" formatCode="0.00">
                  <c:v>79.018337337983809</c:v>
                </c:pt>
                <c:pt idx="1427" formatCode="0.00">
                  <c:v>79.304399771837694</c:v>
                </c:pt>
                <c:pt idx="1428" formatCode="0.00">
                  <c:v>79.552471138678143</c:v>
                </c:pt>
                <c:pt idx="1429" formatCode="0.00">
                  <c:v>79.798042451325145</c:v>
                </c:pt>
                <c:pt idx="1430" formatCode="0.00">
                  <c:v>80.054596173623295</c:v>
                </c:pt>
                <c:pt idx="1431" formatCode="0.00">
                  <c:v>80.322003721411818</c:v>
                </c:pt>
                <c:pt idx="1432" formatCode="0.00">
                  <c:v>80.616432931183681</c:v>
                </c:pt>
                <c:pt idx="1433" formatCode="0.00">
                  <c:v>80.915409539724664</c:v>
                </c:pt>
                <c:pt idx="1434" formatCode="0.00">
                  <c:v>81.221474868925213</c:v>
                </c:pt>
                <c:pt idx="1435" formatCode="0.00">
                  <c:v>81.53538064112621</c:v>
                </c:pt>
                <c:pt idx="1436" formatCode="0.00">
                  <c:v>81.850396036345813</c:v>
                </c:pt>
                <c:pt idx="1437" formatCode="0.00">
                  <c:v>82.153039059869698</c:v>
                </c:pt>
                <c:pt idx="1438" formatCode="0.00">
                  <c:v>82.458714619829408</c:v>
                </c:pt>
                <c:pt idx="1439" formatCode="0.00">
                  <c:v>82.728259846997759</c:v>
                </c:pt>
                <c:pt idx="1440" formatCode="0.00">
                  <c:v>83.001966427070187</c:v>
                </c:pt>
                <c:pt idx="1441" formatCode="0.00">
                  <c:v>83.304798275200596</c:v>
                </c:pt>
                <c:pt idx="1442" formatCode="0.00">
                  <c:v>83.551556798340357</c:v>
                </c:pt>
                <c:pt idx="1443" formatCode="0.00">
                  <c:v>83.78789882371268</c:v>
                </c:pt>
                <c:pt idx="1444" formatCode="0.00">
                  <c:v>84.051335487975138</c:v>
                </c:pt>
                <c:pt idx="1445" formatCode="0.00">
                  <c:v>84.284153565097853</c:v>
                </c:pt>
                <c:pt idx="1446" formatCode="0.00">
                  <c:v>84.510207134733037</c:v>
                </c:pt>
                <c:pt idx="1447" formatCode="0.00">
                  <c:v>84.672468384005029</c:v>
                </c:pt>
                <c:pt idx="1448" formatCode="0.00">
                  <c:v>84.860091158432155</c:v>
                </c:pt>
                <c:pt idx="1449" formatCode="0.00">
                  <c:v>85.056772511723182</c:v>
                </c:pt>
                <c:pt idx="1450" formatCode="0.00">
                  <c:v>85.289709752145129</c:v>
                </c:pt>
                <c:pt idx="1451" formatCode="0.00">
                  <c:v>85.491338342517594</c:v>
                </c:pt>
                <c:pt idx="1452" formatCode="0.00">
                  <c:v>85.701758925827605</c:v>
                </c:pt>
                <c:pt idx="1453" formatCode="0.00">
                  <c:v>85.898910306036456</c:v>
                </c:pt>
                <c:pt idx="1454" formatCode="0.00">
                  <c:v>86.066236314228661</c:v>
                </c:pt>
                <c:pt idx="1455" formatCode="0.00">
                  <c:v>86.222982261152737</c:v>
                </c:pt>
                <c:pt idx="1456" formatCode="0.00">
                  <c:v>86.370819223876836</c:v>
                </c:pt>
                <c:pt idx="1457" formatCode="0.00">
                  <c:v>86.533032799580454</c:v>
                </c:pt>
                <c:pt idx="1458" formatCode="0.00">
                  <c:v>86.675345633781802</c:v>
                </c:pt>
                <c:pt idx="1459" formatCode="0.00">
                  <c:v>86.738257716532729</c:v>
                </c:pt>
                <c:pt idx="1460" formatCode="0.00">
                  <c:v>86.779277503121037</c:v>
                </c:pt>
                <c:pt idx="1461" formatCode="0.00">
                  <c:v>86.828129522718214</c:v>
                </c:pt>
                <c:pt idx="1462" formatCode="0.00">
                  <c:v>86.898935986218305</c:v>
                </c:pt>
                <c:pt idx="1463" formatCode="0.00">
                  <c:v>86.916451585672306</c:v>
                </c:pt>
                <c:pt idx="1464" formatCode="0.00">
                  <c:v>86.92545350301495</c:v>
                </c:pt>
                <c:pt idx="1465" formatCode="0.00">
                  <c:v>86.920347879188512</c:v>
                </c:pt>
                <c:pt idx="1466" formatCode="0.00">
                  <c:v>86.910894156571914</c:v>
                </c:pt>
                <c:pt idx="1467" formatCode="0.00">
                  <c:v>86.846959614086785</c:v>
                </c:pt>
                <c:pt idx="1468" formatCode="0.00">
                  <c:v>86.906553243827076</c:v>
                </c:pt>
                <c:pt idx="1469" formatCode="0.00">
                  <c:v>86.974163094968944</c:v>
                </c:pt>
                <c:pt idx="1470" formatCode="0.00">
                  <c:v>87.058368100682188</c:v>
                </c:pt>
                <c:pt idx="1471" formatCode="0.00">
                  <c:v>87.103462430612808</c:v>
                </c:pt>
                <c:pt idx="1472" formatCode="0.00">
                  <c:v>87.171133233387351</c:v>
                </c:pt>
                <c:pt idx="1473" formatCode="0.00">
                  <c:v>87.245700309454236</c:v>
                </c:pt>
                <c:pt idx="1474" formatCode="0.00">
                  <c:v>87.308357879207463</c:v>
                </c:pt>
                <c:pt idx="1475" formatCode="0.00">
                  <c:v>87.383661959120289</c:v>
                </c:pt>
                <c:pt idx="1476" formatCode="0.00">
                  <c:v>87.472584210857448</c:v>
                </c:pt>
                <c:pt idx="1477" formatCode="0.00">
                  <c:v>87.598792006388123</c:v>
                </c:pt>
                <c:pt idx="1478" formatCode="0.00">
                  <c:v>87.70873793875198</c:v>
                </c:pt>
                <c:pt idx="1479" formatCode="0.00">
                  <c:v>87.805473349970057</c:v>
                </c:pt>
                <c:pt idx="1480" formatCode="0.00">
                  <c:v>87.909293545344255</c:v>
                </c:pt>
                <c:pt idx="1481" formatCode="0.00">
                  <c:v>88.040732965031196</c:v>
                </c:pt>
                <c:pt idx="1482" formatCode="0.00">
                  <c:v>88.162979576453154</c:v>
                </c:pt>
                <c:pt idx="1483" formatCode="0.00">
                  <c:v>88.327692880833382</c:v>
                </c:pt>
                <c:pt idx="1484" formatCode="0.00">
                  <c:v>88.508593043252773</c:v>
                </c:pt>
                <c:pt idx="1485" formatCode="0.00">
                  <c:v>88.674333138711106</c:v>
                </c:pt>
                <c:pt idx="1486" formatCode="0.00">
                  <c:v>88.839711670882082</c:v>
                </c:pt>
                <c:pt idx="1487" formatCode="0.00">
                  <c:v>89.035011685938755</c:v>
                </c:pt>
                <c:pt idx="1488" formatCode="0.00">
                  <c:v>89.221959169967704</c:v>
                </c:pt>
                <c:pt idx="1489" formatCode="0.00">
                  <c:v>89.41993526990764</c:v>
                </c:pt>
                <c:pt idx="1490" formatCode="0.00">
                  <c:v>89.558561195540619</c:v>
                </c:pt>
                <c:pt idx="1491" formatCode="0.00">
                  <c:v>89.712198442128383</c:v>
                </c:pt>
                <c:pt idx="1492" formatCode="0.00">
                  <c:v>89.860175874030176</c:v>
                </c:pt>
                <c:pt idx="1493" formatCode="0.00">
                  <c:v>90.010196153197526</c:v>
                </c:pt>
                <c:pt idx="1494" formatCode="0.00">
                  <c:v>90.183315163776825</c:v>
                </c:pt>
                <c:pt idx="1495" formatCode="0.00">
                  <c:v>90.350700310287124</c:v>
                </c:pt>
                <c:pt idx="1496" formatCode="0.00">
                  <c:v>90.540984671448072</c:v>
                </c:pt>
                <c:pt idx="1497" formatCode="0.00">
                  <c:v>90.708991011936632</c:v>
                </c:pt>
                <c:pt idx="1498" formatCode="0.00">
                  <c:v>90.891538612570287</c:v>
                </c:pt>
                <c:pt idx="1499" formatCode="0.00">
                  <c:v>91.098019676844601</c:v>
                </c:pt>
                <c:pt idx="1500" formatCode="0.00">
                  <c:v>91.29341177332509</c:v>
                </c:pt>
                <c:pt idx="1501" formatCode="0.00">
                  <c:v>91.499320252499473</c:v>
                </c:pt>
                <c:pt idx="1502" formatCode="0.00">
                  <c:v>91.640740347509379</c:v>
                </c:pt>
                <c:pt idx="1503" formatCode="0.00">
                  <c:v>91.782320565333237</c:v>
                </c:pt>
                <c:pt idx="1504" formatCode="0.00">
                  <c:v>91.917106514511133</c:v>
                </c:pt>
                <c:pt idx="1505" formatCode="0.00">
                  <c:v>92.069402328505006</c:v>
                </c:pt>
                <c:pt idx="1506" formatCode="0.00">
                  <c:v>92.229898857401352</c:v>
                </c:pt>
                <c:pt idx="1507" formatCode="0.00">
                  <c:v>92.409115724788904</c:v>
                </c:pt>
                <c:pt idx="1508" formatCode="0.00">
                  <c:v>92.563401892919273</c:v>
                </c:pt>
                <c:pt idx="1509" formatCode="0.00">
                  <c:v>92.677468684311734</c:v>
                </c:pt>
                <c:pt idx="1510" formatCode="0.00">
                  <c:v>92.805462486170768</c:v>
                </c:pt>
                <c:pt idx="1511" formatCode="0.00">
                  <c:v>92.982626518758053</c:v>
                </c:pt>
                <c:pt idx="1512" formatCode="0.00">
                  <c:v>93.15872770782417</c:v>
                </c:pt>
                <c:pt idx="1513" formatCode="0.00">
                  <c:v>93.358379980328706</c:v>
                </c:pt>
                <c:pt idx="1514" formatCode="0.00">
                  <c:v>93.541690077799245</c:v>
                </c:pt>
                <c:pt idx="1515" formatCode="0.00">
                  <c:v>93.742339086208091</c:v>
                </c:pt>
                <c:pt idx="1516" formatCode="0.00">
                  <c:v>93.911657659692537</c:v>
                </c:pt>
                <c:pt idx="1517" formatCode="0.00">
                  <c:v>94.07887960025846</c:v>
                </c:pt>
                <c:pt idx="1518" formatCode="0.00">
                  <c:v>94.243632710347242</c:v>
                </c:pt>
                <c:pt idx="1519" formatCode="0.00">
                  <c:v>94.416934352644233</c:v>
                </c:pt>
                <c:pt idx="1520" formatCode="0.00">
                  <c:v>94.597120793332252</c:v>
                </c:pt>
                <c:pt idx="1521" formatCode="0.00">
                  <c:v>94.820708264956224</c:v>
                </c:pt>
                <c:pt idx="1522" formatCode="0.00">
                  <c:v>95.010684138758549</c:v>
                </c:pt>
                <c:pt idx="1523" formatCode="0.00">
                  <c:v>95.154540602118828</c:v>
                </c:pt>
                <c:pt idx="1524" formatCode="0.00">
                  <c:v>95.350274239354277</c:v>
                </c:pt>
                <c:pt idx="1525" formatCode="0.00">
                  <c:v>95.579935132792031</c:v>
                </c:pt>
                <c:pt idx="1526" formatCode="0.00">
                  <c:v>95.811974094120188</c:v>
                </c:pt>
                <c:pt idx="1527" formatCode="0.00">
                  <c:v>96.05772955596926</c:v>
                </c:pt>
                <c:pt idx="1528" formatCode="0.00">
                  <c:v>96.306869248514019</c:v>
                </c:pt>
                <c:pt idx="1529" formatCode="0.00">
                  <c:v>96.52788700951244</c:v>
                </c:pt>
                <c:pt idx="1530" formatCode="0.00">
                  <c:v>96.747931301044261</c:v>
                </c:pt>
                <c:pt idx="1531" formatCode="0.00">
                  <c:v>97.015254179611134</c:v>
                </c:pt>
                <c:pt idx="1532" formatCode="0.00">
                  <c:v>97.275465754072073</c:v>
                </c:pt>
                <c:pt idx="1533" formatCode="0.00">
                  <c:v>97.560427580929399</c:v>
                </c:pt>
                <c:pt idx="1534" formatCode="0.00">
                  <c:v>97.868951828162551</c:v>
                </c:pt>
                <c:pt idx="1535" formatCode="0.00">
                  <c:v>98.202284205209637</c:v>
                </c:pt>
                <c:pt idx="1536" formatCode="0.00">
                  <c:v>98.58014073721391</c:v>
                </c:pt>
                <c:pt idx="1537" formatCode="0.00">
                  <c:v>98.931002929328955</c:v>
                </c:pt>
                <c:pt idx="1538" formatCode="0.00">
                  <c:v>99.29567501225786</c:v>
                </c:pt>
                <c:pt idx="1539" formatCode="0.00">
                  <c:v>99.707980614719986</c:v>
                </c:pt>
                <c:pt idx="1540" formatCode="0.00">
                  <c:v>100.1431285514761</c:v>
                </c:pt>
                <c:pt idx="1541" formatCode="0.00">
                  <c:v>100.54485480385367</c:v>
                </c:pt>
                <c:pt idx="1542" formatCode="0.00">
                  <c:v>100.8783002227505</c:v>
                </c:pt>
                <c:pt idx="1543" formatCode="0.00">
                  <c:v>101.19966611246747</c:v>
                </c:pt>
                <c:pt idx="1544" formatCode="0.00">
                  <c:v>101.55956547690865</c:v>
                </c:pt>
                <c:pt idx="1545" formatCode="0.00">
                  <c:v>101.91534515261677</c:v>
                </c:pt>
                <c:pt idx="1546" formatCode="0.00">
                  <c:v>102.25062921114618</c:v>
                </c:pt>
                <c:pt idx="1547" formatCode="0.00">
                  <c:v>102.57897917914501</c:v>
                </c:pt>
                <c:pt idx="1548" formatCode="0.00">
                  <c:v>102.92098186150395</c:v>
                </c:pt>
                <c:pt idx="1549" formatCode="0.00">
                  <c:v>103.25740039796783</c:v>
                </c:pt>
                <c:pt idx="1550" formatCode="0.00">
                  <c:v>103.57234916260278</c:v>
                </c:pt>
                <c:pt idx="1551" formatCode="0.00">
                  <c:v>103.88874419333554</c:v>
                </c:pt>
                <c:pt idx="1552" formatCode="0.00">
                  <c:v>104.16084005319742</c:v>
                </c:pt>
                <c:pt idx="1553" formatCode="0.00">
                  <c:v>104.41584270903797</c:v>
                </c:pt>
                <c:pt idx="1554" formatCode="0.00">
                  <c:v>104.7079629840551</c:v>
                </c:pt>
                <c:pt idx="1555" formatCode="0.00">
                  <c:v>104.95196879778275</c:v>
                </c:pt>
                <c:pt idx="1556" formatCode="0.00">
                  <c:v>105.19162891865332</c:v>
                </c:pt>
                <c:pt idx="1557" formatCode="0.00">
                  <c:v>105.45012858882737</c:v>
                </c:pt>
                <c:pt idx="1558" formatCode="0.00">
                  <c:v>105.70452497276074</c:v>
                </c:pt>
                <c:pt idx="1559" formatCode="0.00">
                  <c:v>105.95472078377904</c:v>
                </c:pt>
                <c:pt idx="1560" formatCode="0.00">
                  <c:v>106.20816011065018</c:v>
                </c:pt>
                <c:pt idx="1561" formatCode="0.00">
                  <c:v>106.45433717645346</c:v>
                </c:pt>
                <c:pt idx="1562" formatCode="0.00">
                  <c:v>106.70504622957259</c:v>
                </c:pt>
                <c:pt idx="1563" formatCode="0.00">
                  <c:v>106.98886176423045</c:v>
                </c:pt>
                <c:pt idx="1564" formatCode="0.00">
                  <c:v>107.30524595201737</c:v>
                </c:pt>
                <c:pt idx="1565" formatCode="0.00">
                  <c:v>107.57759295152948</c:v>
                </c:pt>
                <c:pt idx="1566" formatCode="0.00">
                  <c:v>107.86184303527705</c:v>
                </c:pt>
                <c:pt idx="1567" formatCode="0.00">
                  <c:v>108.15052349120188</c:v>
                </c:pt>
                <c:pt idx="1568" formatCode="0.00">
                  <c:v>108.42814111345227</c:v>
                </c:pt>
                <c:pt idx="1569" formatCode="0.00">
                  <c:v>108.6785548970812</c:v>
                </c:pt>
                <c:pt idx="1570" formatCode="0.00">
                  <c:v>108.9249527815735</c:v>
                </c:pt>
                <c:pt idx="1571" formatCode="0.00">
                  <c:v>109.12917864186923</c:v>
                </c:pt>
                <c:pt idx="1572" formatCode="0.00">
                  <c:v>109.36996649825817</c:v>
                </c:pt>
                <c:pt idx="1573" formatCode="0.00">
                  <c:v>109.57664092383429</c:v>
                </c:pt>
                <c:pt idx="1574" formatCode="0.00">
                  <c:v>109.85084082850545</c:v>
                </c:pt>
                <c:pt idx="1575" formatCode="0.00">
                  <c:v>110.14801074971882</c:v>
                </c:pt>
                <c:pt idx="1576" formatCode="0.00">
                  <c:v>110.3570852696221</c:v>
                </c:pt>
                <c:pt idx="1577" formatCode="0.00">
                  <c:v>110.60889764361313</c:v>
                </c:pt>
                <c:pt idx="1578" formatCode="0.00">
                  <c:v>110.83234268574743</c:v>
                </c:pt>
                <c:pt idx="1579" formatCode="0.00">
                  <c:v>110.99424705049907</c:v>
                </c:pt>
                <c:pt idx="1580" formatCode="0.00">
                  <c:v>111.10216944563037</c:v>
                </c:pt>
                <c:pt idx="1581" formatCode="0.00">
                  <c:v>111.2123748336865</c:v>
                </c:pt>
                <c:pt idx="1582" formatCode="0.00">
                  <c:v>111.31314920355007</c:v>
                </c:pt>
                <c:pt idx="1583" formatCode="0.00">
                  <c:v>111.4076303802579</c:v>
                </c:pt>
                <c:pt idx="1584" formatCode="0.00">
                  <c:v>111.50622577609306</c:v>
                </c:pt>
                <c:pt idx="1585" formatCode="0.00">
                  <c:v>111.66123325704676</c:v>
                </c:pt>
                <c:pt idx="1586" formatCode="0.00">
                  <c:v>111.87583943587074</c:v>
                </c:pt>
                <c:pt idx="1587" formatCode="0.00">
                  <c:v>112.0655974256923</c:v>
                </c:pt>
                <c:pt idx="1588" formatCode="0.00">
                  <c:v>112.2349647639976</c:v>
                </c:pt>
                <c:pt idx="1589" formatCode="0.00">
                  <c:v>112.40771702668597</c:v>
                </c:pt>
                <c:pt idx="1590" formatCode="0.00">
                  <c:v>112.55105104701397</c:v>
                </c:pt>
                <c:pt idx="1591" formatCode="0.00">
                  <c:v>112.64123291080696</c:v>
                </c:pt>
                <c:pt idx="1592" formatCode="0.00">
                  <c:v>112.71701777677205</c:v>
                </c:pt>
                <c:pt idx="1593" formatCode="0.00">
                  <c:v>112.87607965280823</c:v>
                </c:pt>
                <c:pt idx="1594" formatCode="0.00">
                  <c:v>112.98028192452357</c:v>
                </c:pt>
                <c:pt idx="1595" formatCode="0.00">
                  <c:v>113.12218055738765</c:v>
                </c:pt>
                <c:pt idx="1596" formatCode="0.00">
                  <c:v>113.29493379161282</c:v>
                </c:pt>
                <c:pt idx="1597" formatCode="0.00">
                  <c:v>113.46714380165643</c:v>
                </c:pt>
                <c:pt idx="1598" formatCode="0.00">
                  <c:v>113.61360077528911</c:v>
                </c:pt>
                <c:pt idx="1599" formatCode="0.00">
                  <c:v>113.75448373581814</c:v>
                </c:pt>
                <c:pt idx="1600" formatCode="0.00">
                  <c:v>113.84718880594517</c:v>
                </c:pt>
                <c:pt idx="1601" formatCode="0.00">
                  <c:v>113.95916994750131</c:v>
                </c:pt>
                <c:pt idx="1602" formatCode="0.00">
                  <c:v>114.15693519294335</c:v>
                </c:pt>
                <c:pt idx="1603" formatCode="0.00">
                  <c:v>114.2996547308864</c:v>
                </c:pt>
                <c:pt idx="1604" formatCode="0.00">
                  <c:v>114.44637879212705</c:v>
                </c:pt>
                <c:pt idx="1605" formatCode="0.00">
                  <c:v>114.58749053999385</c:v>
                </c:pt>
                <c:pt idx="1606" formatCode="0.00">
                  <c:v>114.76059983934094</c:v>
                </c:pt>
                <c:pt idx="1607" formatCode="0.00">
                  <c:v>114.91350097705005</c:v>
                </c:pt>
                <c:pt idx="1608" formatCode="0.00">
                  <c:v>115.04445893866549</c:v>
                </c:pt>
                <c:pt idx="1609" formatCode="0.00">
                  <c:v>115.22501554633996</c:v>
                </c:pt>
                <c:pt idx="1610" formatCode="0.00">
                  <c:v>115.40368943437171</c:v>
                </c:pt>
                <c:pt idx="1611" formatCode="0.00">
                  <c:v>115.53066443121293</c:v>
                </c:pt>
                <c:pt idx="1612" formatCode="0.00">
                  <c:v>115.72626733457307</c:v>
                </c:pt>
                <c:pt idx="1613" formatCode="0.00">
                  <c:v>115.90609160950441</c:v>
                </c:pt>
                <c:pt idx="1614" formatCode="0.00">
                  <c:v>116.0901041629803</c:v>
                </c:pt>
                <c:pt idx="1615" formatCode="0.00">
                  <c:v>116.2174871021769</c:v>
                </c:pt>
                <c:pt idx="1616" formatCode="0.00">
                  <c:v>116.38952814534231</c:v>
                </c:pt>
                <c:pt idx="1617" formatCode="0.00">
                  <c:v>116.49241197706857</c:v>
                </c:pt>
                <c:pt idx="1618" formatCode="0.00">
                  <c:v>116.58060757582155</c:v>
                </c:pt>
                <c:pt idx="1619" formatCode="0.00">
                  <c:v>116.79364427675765</c:v>
                </c:pt>
                <c:pt idx="1620" formatCode="0.00">
                  <c:v>116.96190038429815</c:v>
                </c:pt>
                <c:pt idx="1621" formatCode="0.00">
                  <c:v>117.15994092897554</c:v>
                </c:pt>
                <c:pt idx="1622" formatCode="0.00">
                  <c:v>117.31257981777911</c:v>
                </c:pt>
                <c:pt idx="1623" formatCode="0.00">
                  <c:v>117.45394520262732</c:v>
                </c:pt>
                <c:pt idx="1624" formatCode="0.00">
                  <c:v>117.60071122397689</c:v>
                </c:pt>
                <c:pt idx="1625" formatCode="0.00">
                  <c:v>117.76491938931838</c:v>
                </c:pt>
                <c:pt idx="1626" formatCode="0.00">
                  <c:v>117.94804412399063</c:v>
                </c:pt>
                <c:pt idx="1627" formatCode="0.00">
                  <c:v>118.11485995187005</c:v>
                </c:pt>
                <c:pt idx="1628" formatCode="0.00">
                  <c:v>118.28850531459246</c:v>
                </c:pt>
                <c:pt idx="1629" formatCode="0.00">
                  <c:v>118.46264904528067</c:v>
                </c:pt>
                <c:pt idx="1630" formatCode="0.00">
                  <c:v>118.62536915329277</c:v>
                </c:pt>
                <c:pt idx="1631" formatCode="0.00">
                  <c:v>118.7837840836256</c:v>
                </c:pt>
                <c:pt idx="1632" formatCode="0.00">
                  <c:v>118.94055690604047</c:v>
                </c:pt>
                <c:pt idx="1633" formatCode="0.00">
                  <c:v>119.10768831674248</c:v>
                </c:pt>
                <c:pt idx="1634" formatCode="0.00">
                  <c:v>119.29756998543063</c:v>
                </c:pt>
                <c:pt idx="1635" formatCode="0.00">
                  <c:v>119.47936887322687</c:v>
                </c:pt>
                <c:pt idx="1636" formatCode="0.00">
                  <c:v>119.63692966907263</c:v>
                </c:pt>
                <c:pt idx="1637" formatCode="0.00">
                  <c:v>119.73562213393816</c:v>
                </c:pt>
                <c:pt idx="1638" formatCode="0.00">
                  <c:v>119.84721837913399</c:v>
                </c:pt>
                <c:pt idx="1639" formatCode="0.00">
                  <c:v>120.00670646634937</c:v>
                </c:pt>
                <c:pt idx="1640" formatCode="0.00">
                  <c:v>120.20070027839677</c:v>
                </c:pt>
                <c:pt idx="1641" formatCode="0.00">
                  <c:v>120.38014777940133</c:v>
                </c:pt>
                <c:pt idx="1642" formatCode="0.00">
                  <c:v>120.59532860642743</c:v>
                </c:pt>
                <c:pt idx="1643" formatCode="0.00">
                  <c:v>120.83653000986337</c:v>
                </c:pt>
                <c:pt idx="1644" formatCode="0.00">
                  <c:v>121.01764619352305</c:v>
                </c:pt>
                <c:pt idx="1645" formatCode="0.00">
                  <c:v>121.17859780932972</c:v>
                </c:pt>
                <c:pt idx="1646" formatCode="0.00">
                  <c:v>121.34000776652505</c:v>
                </c:pt>
                <c:pt idx="1647" formatCode="0.00">
                  <c:v>121.56736295272977</c:v>
                </c:pt>
                <c:pt idx="1648" formatCode="0.00">
                  <c:v>121.80747631856238</c:v>
                </c:pt>
                <c:pt idx="1649" formatCode="0.00">
                  <c:v>121.98144019371247</c:v>
                </c:pt>
                <c:pt idx="1650" formatCode="0.00">
                  <c:v>122.1508414719513</c:v>
                </c:pt>
                <c:pt idx="1651" formatCode="0.00">
                  <c:v>122.32694359141058</c:v>
                </c:pt>
                <c:pt idx="1652" formatCode="0.00">
                  <c:v>122.49767571874042</c:v>
                </c:pt>
                <c:pt idx="1653" formatCode="0.00">
                  <c:v>122.67662511011855</c:v>
                </c:pt>
                <c:pt idx="1654" formatCode="0.00">
                  <c:v>122.90514511471575</c:v>
                </c:pt>
                <c:pt idx="1655" formatCode="0.00">
                  <c:v>122.94413354727646</c:v>
                </c:pt>
                <c:pt idx="1656" formatCode="0.00">
                  <c:v>122.73438127168907</c:v>
                </c:pt>
                <c:pt idx="1657" formatCode="0.00">
                  <c:v>122.43916131992503</c:v>
                </c:pt>
                <c:pt idx="1658" formatCode="0.00">
                  <c:v>122.23169113724119</c:v>
                </c:pt>
                <c:pt idx="1659" formatCode="0.00">
                  <c:v>122.01873354121214</c:v>
                </c:pt>
                <c:pt idx="1660" formatCode="0.00">
                  <c:v>121.80830729226862</c:v>
                </c:pt>
                <c:pt idx="1661" formatCode="0.00">
                  <c:v>121.62891867487075</c:v>
                </c:pt>
                <c:pt idx="1662" formatCode="0.00">
                  <c:v>121.41708071770883</c:v>
                </c:pt>
                <c:pt idx="1663" formatCode="0.00">
                  <c:v>121.2377731152109</c:v>
                </c:pt>
                <c:pt idx="1664" formatCode="0.00">
                  <c:v>121.08629654798943</c:v>
                </c:pt>
                <c:pt idx="1665" formatCode="0.00">
                  <c:v>121.03136891718103</c:v>
                </c:pt>
                <c:pt idx="1666" formatCode="0.00">
                  <c:v>120.97885362536383</c:v>
                </c:pt>
                <c:pt idx="1667" formatCode="0.00">
                  <c:v>120.93744328509017</c:v>
                </c:pt>
                <c:pt idx="1668" formatCode="0.00">
                  <c:v>120.85981569664912</c:v>
                </c:pt>
                <c:pt idx="1669" formatCode="0.00">
                  <c:v>120.77034845796562</c:v>
                </c:pt>
                <c:pt idx="1670" formatCode="0.00">
                  <c:v>120.66444662186996</c:v>
                </c:pt>
                <c:pt idx="1671" formatCode="0.00">
                  <c:v>120.61878518918287</c:v>
                </c:pt>
                <c:pt idx="1672" formatCode="0.00">
                  <c:v>120.57971755110333</c:v>
                </c:pt>
                <c:pt idx="1673" formatCode="0.00">
                  <c:v>120.57322349265074</c:v>
                </c:pt>
                <c:pt idx="1674" formatCode="0.00">
                  <c:v>120.56159616055388</c:v>
                </c:pt>
                <c:pt idx="1675" formatCode="0.00">
                  <c:v>120.54606135556037</c:v>
                </c:pt>
                <c:pt idx="1676" formatCode="0.00">
                  <c:v>120.57831212497364</c:v>
                </c:pt>
                <c:pt idx="1677" formatCode="0.00">
                  <c:v>120.52121350181484</c:v>
                </c:pt>
                <c:pt idx="1678" formatCode="0.00">
                  <c:v>120.42797947721817</c:v>
                </c:pt>
                <c:pt idx="1679" formatCode="0.00">
                  <c:v>120.32105767454394</c:v>
                </c:pt>
                <c:pt idx="1680" formatCode="0.00">
                  <c:v>120.19721506705487</c:v>
                </c:pt>
                <c:pt idx="1681" formatCode="0.00">
                  <c:v>120.06541831803985</c:v>
                </c:pt>
                <c:pt idx="1682" formatCode="0.00">
                  <c:v>119.91710569795985</c:v>
                </c:pt>
                <c:pt idx="1683" formatCode="0.00">
                  <c:v>119.80765156339437</c:v>
                </c:pt>
                <c:pt idx="1684" formatCode="0.00">
                  <c:v>119.77182086790459</c:v>
                </c:pt>
                <c:pt idx="1685" formatCode="0.00">
                  <c:v>119.77539474011327</c:v>
                </c:pt>
                <c:pt idx="1686" formatCode="0.00">
                  <c:v>119.83273815523849</c:v>
                </c:pt>
                <c:pt idx="1687" formatCode="0.00">
                  <c:v>119.90070378137634</c:v>
                </c:pt>
                <c:pt idx="1688" formatCode="0.00">
                  <c:v>119.96196555905232</c:v>
                </c:pt>
                <c:pt idx="1689" formatCode="0.00">
                  <c:v>120.10214649133769</c:v>
                </c:pt>
                <c:pt idx="1690" formatCode="0.00">
                  <c:v>120.29627478297607</c:v>
                </c:pt>
                <c:pt idx="1691" formatCode="0.00">
                  <c:v>120.50164587619763</c:v>
                </c:pt>
                <c:pt idx="1692" formatCode="0.00">
                  <c:v>120.7012804980577</c:v>
                </c:pt>
                <c:pt idx="1693" formatCode="0.00">
                  <c:v>120.88530726075619</c:v>
                </c:pt>
                <c:pt idx="1694" formatCode="0.00">
                  <c:v>121.08508861471221</c:v>
                </c:pt>
                <c:pt idx="1695" formatCode="0.00">
                  <c:v>121.28738198311612</c:v>
                </c:pt>
                <c:pt idx="1696" formatCode="0.00">
                  <c:v>121.4681198966031</c:v>
                </c:pt>
                <c:pt idx="1697" formatCode="0.00">
                  <c:v>121.78643320076797</c:v>
                </c:pt>
                <c:pt idx="1698" formatCode="0.00">
                  <c:v>122.11330862101234</c:v>
                </c:pt>
                <c:pt idx="1699" formatCode="0.00">
                  <c:v>122.4083723554336</c:v>
                </c:pt>
                <c:pt idx="1700" formatCode="0.00">
                  <c:v>122.77748288025022</c:v>
                </c:pt>
                <c:pt idx="1701" formatCode="0.00">
                  <c:v>123.11884403175982</c:v>
                </c:pt>
                <c:pt idx="1702" formatCode="0.00">
                  <c:v>123.49217500622164</c:v>
                </c:pt>
                <c:pt idx="1703" formatCode="0.00">
                  <c:v>123.89770570218212</c:v>
                </c:pt>
                <c:pt idx="1704" formatCode="0.00">
                  <c:v>124.29492810528409</c:v>
                </c:pt>
                <c:pt idx="1705" formatCode="0.00">
                  <c:v>124.73136281981284</c:v>
                </c:pt>
                <c:pt idx="1706" formatCode="0.00">
                  <c:v>125.18412468576753</c:v>
                </c:pt>
                <c:pt idx="1707" formatCode="0.00">
                  <c:v>125.63356806282066</c:v>
                </c:pt>
                <c:pt idx="1708" formatCode="0.00">
                  <c:v>126.10200512226837</c:v>
                </c:pt>
                <c:pt idx="1709" formatCode="0.00">
                  <c:v>126.60977408691893</c:v>
                </c:pt>
                <c:pt idx="1710" formatCode="0.00">
                  <c:v>127.10625117454197</c:v>
                </c:pt>
                <c:pt idx="1711" formatCode="0.00">
                  <c:v>127.59020966635737</c:v>
                </c:pt>
                <c:pt idx="1712" formatCode="0.00">
                  <c:v>128.05060162977716</c:v>
                </c:pt>
                <c:pt idx="1713" formatCode="0.00">
                  <c:v>128.49604600355082</c:v>
                </c:pt>
                <c:pt idx="1714" formatCode="0.00">
                  <c:v>128.9893092768998</c:v>
                </c:pt>
                <c:pt idx="1715" formatCode="0.00">
                  <c:v>129.41163490425276</c:v>
                </c:pt>
                <c:pt idx="1716" formatCode="0.00">
                  <c:v>129.86220203794971</c:v>
                </c:pt>
                <c:pt idx="1717" formatCode="0.00">
                  <c:v>130.32925965485879</c:v>
                </c:pt>
                <c:pt idx="1718" formatCode="0.00">
                  <c:v>130.78598838976006</c:v>
                </c:pt>
                <c:pt idx="1719" formatCode="0.00">
                  <c:v>131.18406498854023</c:v>
                </c:pt>
                <c:pt idx="1720" formatCode="0.00">
                  <c:v>131.53098080435191</c:v>
                </c:pt>
                <c:pt idx="1721" formatCode="0.00">
                  <c:v>131.84107970578134</c:v>
                </c:pt>
                <c:pt idx="1722" formatCode="0.00">
                  <c:v>132.34142241903785</c:v>
                </c:pt>
                <c:pt idx="1723" formatCode="0.00">
                  <c:v>133.12007562533341</c:v>
                </c:pt>
                <c:pt idx="1724" formatCode="0.00">
                  <c:v>133.81117063779888</c:v>
                </c:pt>
                <c:pt idx="1725" formatCode="0.00">
                  <c:v>134.53560788944128</c:v>
                </c:pt>
                <c:pt idx="1726" formatCode="0.00">
                  <c:v>135.34405880967705</c:v>
                </c:pt>
                <c:pt idx="1727" formatCode="0.00">
                  <c:v>136.08162343328809</c:v>
                </c:pt>
                <c:pt idx="1728" formatCode="0.00">
                  <c:v>136.82046522878363</c:v>
                </c:pt>
                <c:pt idx="1729" formatCode="0.00">
                  <c:v>137.54825397109272</c:v>
                </c:pt>
                <c:pt idx="1730" formatCode="0.00">
                  <c:v>138.25213857552384</c:v>
                </c:pt>
                <c:pt idx="1731" formatCode="0.00">
                  <c:v>138.95939533383773</c:v>
                </c:pt>
                <c:pt idx="1732" formatCode="0.00">
                  <c:v>139.7347989890888</c:v>
                </c:pt>
                <c:pt idx="1733" formatCode="0.00">
                  <c:v>140.39285574031737</c:v>
                </c:pt>
                <c:pt idx="1734" formatCode="0.00">
                  <c:v>141.08375527231885</c:v>
                </c:pt>
                <c:pt idx="1735" formatCode="0.00">
                  <c:v>141.81527504609994</c:v>
                </c:pt>
                <c:pt idx="1736" formatCode="0.00">
                  <c:v>142.67827446273486</c:v>
                </c:pt>
                <c:pt idx="1737" formatCode="0.00">
                  <c:v>143.54814039837956</c:v>
                </c:pt>
                <c:pt idx="1738" formatCode="0.00">
                  <c:v>144.37051280400942</c:v>
                </c:pt>
                <c:pt idx="1739" formatCode="0.00">
                  <c:v>145.20495932396656</c:v>
                </c:pt>
                <c:pt idx="1740" formatCode="0.00">
                  <c:v>145.97461171751539</c:v>
                </c:pt>
                <c:pt idx="1741" formatCode="0.00">
                  <c:v>146.74682196205288</c:v>
                </c:pt>
                <c:pt idx="1742" formatCode="0.00">
                  <c:v>147.54270616222749</c:v>
                </c:pt>
                <c:pt idx="1743" formatCode="0.00">
                  <c:v>148.34729793279712</c:v>
                </c:pt>
                <c:pt idx="1744" formatCode="0.00">
                  <c:v>149.18267839939489</c:v>
                </c:pt>
                <c:pt idx="1745" formatCode="0.00">
                  <c:v>149.89966419884152</c:v>
                </c:pt>
                <c:pt idx="1746" formatCode="0.00">
                  <c:v>150.65096924059952</c:v>
                </c:pt>
                <c:pt idx="1747" formatCode="0.00">
                  <c:v>151.469057663294</c:v>
                </c:pt>
                <c:pt idx="1748" formatCode="0.00">
                  <c:v>152.23197785881774</c:v>
                </c:pt>
                <c:pt idx="1749" formatCode="0.00">
                  <c:v>152.9845048977711</c:v>
                </c:pt>
                <c:pt idx="1750" formatCode="0.00">
                  <c:v>153.76048838904848</c:v>
                </c:pt>
                <c:pt idx="1751" formatCode="0.00">
                  <c:v>154.48909965281928</c:v>
                </c:pt>
                <c:pt idx="1752" formatCode="0.00">
                  <c:v>155.03096846645175</c:v>
                </c:pt>
                <c:pt idx="1753" formatCode="0.00">
                  <c:v>155.60804652581876</c:v>
                </c:pt>
                <c:pt idx="1754" formatCode="0.00">
                  <c:v>156.20416259464429</c:v>
                </c:pt>
                <c:pt idx="1755" formatCode="0.00">
                  <c:v>156.8032815926135</c:v>
                </c:pt>
                <c:pt idx="1756" formatCode="0.00">
                  <c:v>157.45724661327557</c:v>
                </c:pt>
                <c:pt idx="1757" formatCode="0.00">
                  <c:v>158.09190434109084</c:v>
                </c:pt>
                <c:pt idx="1758" formatCode="0.00">
                  <c:v>158.63586697703755</c:v>
                </c:pt>
                <c:pt idx="1759" formatCode="0.00">
                  <c:v>159.09659372823751</c:v>
                </c:pt>
                <c:pt idx="1760" formatCode="0.00">
                  <c:v>159.52314033157037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96-46AB-937E-527E1FF22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1447248"/>
        <c:axId val="1791439760"/>
      </c:lineChart>
      <c:dateAx>
        <c:axId val="179144724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91439760"/>
        <c:crosses val="autoZero"/>
        <c:auto val="1"/>
        <c:lblOffset val="100"/>
        <c:baseTimeUnit val="days"/>
      </c:dateAx>
      <c:valAx>
        <c:axId val="179143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9144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Price vs 20-day and 50-day Zero Lag EMAs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'Moving Avgs'!$AY$2</c:f>
              <c:strCache>
                <c:ptCount val="1"/>
                <c:pt idx="0">
                  <c:v>Prices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'Moving Avgs'!$AX$3:$AX$504</c:f>
              <c:numCache>
                <c:formatCode>m/d/yyyy</c:formatCode>
                <c:ptCount val="502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'Moving Avgs'!$AY$3:$AY$504</c:f>
              <c:numCache>
                <c:formatCode>General</c:formatCode>
                <c:ptCount val="502"/>
                <c:pt idx="0">
                  <c:v>62.81</c:v>
                </c:pt>
                <c:pt idx="1">
                  <c:v>64.36</c:v>
                </c:pt>
                <c:pt idx="2">
                  <c:v>62.95</c:v>
                </c:pt>
                <c:pt idx="3">
                  <c:v>64.33</c:v>
                </c:pt>
                <c:pt idx="4">
                  <c:v>65.319999999999993</c:v>
                </c:pt>
                <c:pt idx="5">
                  <c:v>66.52</c:v>
                </c:pt>
                <c:pt idx="6">
                  <c:v>67.680000000000007</c:v>
                </c:pt>
                <c:pt idx="7">
                  <c:v>68.44</c:v>
                </c:pt>
                <c:pt idx="8">
                  <c:v>69.709999999999994</c:v>
                </c:pt>
                <c:pt idx="9">
                  <c:v>69.09</c:v>
                </c:pt>
                <c:pt idx="10">
                  <c:v>68.03</c:v>
                </c:pt>
                <c:pt idx="11">
                  <c:v>65.78</c:v>
                </c:pt>
                <c:pt idx="12">
                  <c:v>67.069999999999993</c:v>
                </c:pt>
                <c:pt idx="13">
                  <c:v>68.84</c:v>
                </c:pt>
                <c:pt idx="14">
                  <c:v>67.7</c:v>
                </c:pt>
                <c:pt idx="15">
                  <c:v>67.599999999999994</c:v>
                </c:pt>
                <c:pt idx="16">
                  <c:v>70.430000000000007</c:v>
                </c:pt>
                <c:pt idx="17">
                  <c:v>70.819999999999993</c:v>
                </c:pt>
                <c:pt idx="18">
                  <c:v>69.260000000000005</c:v>
                </c:pt>
                <c:pt idx="19">
                  <c:v>70.78</c:v>
                </c:pt>
                <c:pt idx="20">
                  <c:v>72.52</c:v>
                </c:pt>
                <c:pt idx="21">
                  <c:v>72.150000000000006</c:v>
                </c:pt>
                <c:pt idx="22">
                  <c:v>73.400000000000006</c:v>
                </c:pt>
                <c:pt idx="23">
                  <c:v>72.14</c:v>
                </c:pt>
                <c:pt idx="24">
                  <c:v>73.349999999999994</c:v>
                </c:pt>
                <c:pt idx="25">
                  <c:v>73.89</c:v>
                </c:pt>
                <c:pt idx="26">
                  <c:v>68.400000000000006</c:v>
                </c:pt>
                <c:pt idx="27">
                  <c:v>70.66</c:v>
                </c:pt>
                <c:pt idx="28">
                  <c:v>71.069999999999993</c:v>
                </c:pt>
                <c:pt idx="29">
                  <c:v>71.66</c:v>
                </c:pt>
                <c:pt idx="30">
                  <c:v>72.430000000000007</c:v>
                </c:pt>
                <c:pt idx="31">
                  <c:v>72.09</c:v>
                </c:pt>
                <c:pt idx="32">
                  <c:v>71.44</c:v>
                </c:pt>
                <c:pt idx="33">
                  <c:v>69.349999999999994</c:v>
                </c:pt>
                <c:pt idx="34">
                  <c:v>70.27</c:v>
                </c:pt>
                <c:pt idx="35">
                  <c:v>71.209999999999994</c:v>
                </c:pt>
                <c:pt idx="36">
                  <c:v>70.87</c:v>
                </c:pt>
                <c:pt idx="37">
                  <c:v>70.42</c:v>
                </c:pt>
                <c:pt idx="38">
                  <c:v>70.900000000000006</c:v>
                </c:pt>
                <c:pt idx="39">
                  <c:v>71.94</c:v>
                </c:pt>
                <c:pt idx="40">
                  <c:v>72.38</c:v>
                </c:pt>
                <c:pt idx="41">
                  <c:v>73.11</c:v>
                </c:pt>
                <c:pt idx="42">
                  <c:v>72.540000000000006</c:v>
                </c:pt>
                <c:pt idx="43">
                  <c:v>71.2</c:v>
                </c:pt>
                <c:pt idx="44">
                  <c:v>71.23</c:v>
                </c:pt>
                <c:pt idx="45">
                  <c:v>67.37</c:v>
                </c:pt>
                <c:pt idx="46">
                  <c:v>60.29</c:v>
                </c:pt>
                <c:pt idx="47">
                  <c:v>58.47</c:v>
                </c:pt>
                <c:pt idx="48">
                  <c:v>59.76</c:v>
                </c:pt>
                <c:pt idx="49">
                  <c:v>57.61</c:v>
                </c:pt>
                <c:pt idx="50">
                  <c:v>58.75</c:v>
                </c:pt>
                <c:pt idx="51">
                  <c:v>56.53</c:v>
                </c:pt>
                <c:pt idx="52">
                  <c:v>56.81</c:v>
                </c:pt>
                <c:pt idx="53">
                  <c:v>60.71</c:v>
                </c:pt>
                <c:pt idx="54">
                  <c:v>58.93</c:v>
                </c:pt>
                <c:pt idx="55">
                  <c:v>57.7</c:v>
                </c:pt>
                <c:pt idx="56">
                  <c:v>57.54</c:v>
                </c:pt>
                <c:pt idx="57">
                  <c:v>58.95</c:v>
                </c:pt>
                <c:pt idx="58">
                  <c:v>59.1</c:v>
                </c:pt>
                <c:pt idx="59">
                  <c:v>60.66</c:v>
                </c:pt>
                <c:pt idx="60">
                  <c:v>61.45</c:v>
                </c:pt>
                <c:pt idx="61">
                  <c:v>63.16</c:v>
                </c:pt>
                <c:pt idx="62">
                  <c:v>62.4</c:v>
                </c:pt>
                <c:pt idx="63">
                  <c:v>62.14</c:v>
                </c:pt>
                <c:pt idx="64">
                  <c:v>61.4</c:v>
                </c:pt>
                <c:pt idx="65">
                  <c:v>60.87</c:v>
                </c:pt>
                <c:pt idx="66">
                  <c:v>61.85</c:v>
                </c:pt>
                <c:pt idx="67">
                  <c:v>63.13</c:v>
                </c:pt>
                <c:pt idx="68">
                  <c:v>62.58</c:v>
                </c:pt>
                <c:pt idx="69">
                  <c:v>64.8</c:v>
                </c:pt>
                <c:pt idx="70">
                  <c:v>65.010000000000005</c:v>
                </c:pt>
                <c:pt idx="71">
                  <c:v>65.25</c:v>
                </c:pt>
                <c:pt idx="72">
                  <c:v>65.34</c:v>
                </c:pt>
                <c:pt idx="73">
                  <c:v>65.8</c:v>
                </c:pt>
                <c:pt idx="74">
                  <c:v>64.290000000000006</c:v>
                </c:pt>
                <c:pt idx="75">
                  <c:v>63.54</c:v>
                </c:pt>
                <c:pt idx="76">
                  <c:v>63.3</c:v>
                </c:pt>
                <c:pt idx="77">
                  <c:v>61.63</c:v>
                </c:pt>
                <c:pt idx="78">
                  <c:v>61.38</c:v>
                </c:pt>
                <c:pt idx="79">
                  <c:v>62.69</c:v>
                </c:pt>
                <c:pt idx="80">
                  <c:v>63.39</c:v>
                </c:pt>
                <c:pt idx="81">
                  <c:v>63.72</c:v>
                </c:pt>
                <c:pt idx="82">
                  <c:v>61.26</c:v>
                </c:pt>
                <c:pt idx="83">
                  <c:v>60.93</c:v>
                </c:pt>
                <c:pt idx="84">
                  <c:v>58.04</c:v>
                </c:pt>
                <c:pt idx="85">
                  <c:v>60.53</c:v>
                </c:pt>
                <c:pt idx="86">
                  <c:v>61.83</c:v>
                </c:pt>
                <c:pt idx="87">
                  <c:v>62.26</c:v>
                </c:pt>
                <c:pt idx="88">
                  <c:v>63.64</c:v>
                </c:pt>
                <c:pt idx="89">
                  <c:v>63.72</c:v>
                </c:pt>
                <c:pt idx="90">
                  <c:v>62.51</c:v>
                </c:pt>
                <c:pt idx="91">
                  <c:v>63.18</c:v>
                </c:pt>
                <c:pt idx="92">
                  <c:v>62.04</c:v>
                </c:pt>
                <c:pt idx="93">
                  <c:v>63.42</c:v>
                </c:pt>
                <c:pt idx="94">
                  <c:v>63.74</c:v>
                </c:pt>
                <c:pt idx="95">
                  <c:v>63.85</c:v>
                </c:pt>
                <c:pt idx="96">
                  <c:v>66</c:v>
                </c:pt>
                <c:pt idx="97">
                  <c:v>64.319999999999993</c:v>
                </c:pt>
                <c:pt idx="98">
                  <c:v>62.97</c:v>
                </c:pt>
                <c:pt idx="99">
                  <c:v>64.23</c:v>
                </c:pt>
                <c:pt idx="100">
                  <c:v>65.42</c:v>
                </c:pt>
                <c:pt idx="101">
                  <c:v>66.78</c:v>
                </c:pt>
                <c:pt idx="102">
                  <c:v>66.849999999999994</c:v>
                </c:pt>
                <c:pt idx="103">
                  <c:v>68</c:v>
                </c:pt>
                <c:pt idx="104">
                  <c:v>69.7</c:v>
                </c:pt>
                <c:pt idx="105">
                  <c:v>70.5</c:v>
                </c:pt>
                <c:pt idx="106">
                  <c:v>70.930000000000007</c:v>
                </c:pt>
                <c:pt idx="107">
                  <c:v>71.58</c:v>
                </c:pt>
                <c:pt idx="108">
                  <c:v>72.75</c:v>
                </c:pt>
                <c:pt idx="109">
                  <c:v>72.98</c:v>
                </c:pt>
                <c:pt idx="110">
                  <c:v>73.64</c:v>
                </c:pt>
                <c:pt idx="111">
                  <c:v>76.010000000000005</c:v>
                </c:pt>
                <c:pt idx="112">
                  <c:v>76.150000000000006</c:v>
                </c:pt>
                <c:pt idx="113">
                  <c:v>77.39</c:v>
                </c:pt>
                <c:pt idx="114">
                  <c:v>77.08</c:v>
                </c:pt>
                <c:pt idx="115">
                  <c:v>76.400000000000006</c:v>
                </c:pt>
                <c:pt idx="116">
                  <c:v>76.41</c:v>
                </c:pt>
                <c:pt idx="117">
                  <c:v>74.87</c:v>
                </c:pt>
                <c:pt idx="118">
                  <c:v>73</c:v>
                </c:pt>
                <c:pt idx="119">
                  <c:v>73.67</c:v>
                </c:pt>
                <c:pt idx="120">
                  <c:v>74.760000000000005</c:v>
                </c:pt>
                <c:pt idx="121">
                  <c:v>75.14</c:v>
                </c:pt>
                <c:pt idx="122">
                  <c:v>75.81</c:v>
                </c:pt>
                <c:pt idx="123">
                  <c:v>76.81</c:v>
                </c:pt>
                <c:pt idx="124">
                  <c:v>77.069999999999993</c:v>
                </c:pt>
                <c:pt idx="125">
                  <c:v>76.03</c:v>
                </c:pt>
                <c:pt idx="126">
                  <c:v>74.510000000000005</c:v>
                </c:pt>
                <c:pt idx="127">
                  <c:v>76.010000000000005</c:v>
                </c:pt>
                <c:pt idx="128">
                  <c:v>75.8</c:v>
                </c:pt>
                <c:pt idx="129">
                  <c:v>77.959999999999994</c:v>
                </c:pt>
                <c:pt idx="130">
                  <c:v>77.989999999999995</c:v>
                </c:pt>
                <c:pt idx="131">
                  <c:v>80.55</c:v>
                </c:pt>
                <c:pt idx="132">
                  <c:v>80.290000000000006</c:v>
                </c:pt>
                <c:pt idx="133">
                  <c:v>80.94</c:v>
                </c:pt>
                <c:pt idx="134">
                  <c:v>82.46</c:v>
                </c:pt>
                <c:pt idx="135">
                  <c:v>81.87</c:v>
                </c:pt>
                <c:pt idx="136">
                  <c:v>81.58</c:v>
                </c:pt>
                <c:pt idx="137">
                  <c:v>80.790000000000006</c:v>
                </c:pt>
                <c:pt idx="138">
                  <c:v>80.84</c:v>
                </c:pt>
                <c:pt idx="139">
                  <c:v>81.16</c:v>
                </c:pt>
                <c:pt idx="140">
                  <c:v>81.44</c:v>
                </c:pt>
                <c:pt idx="141">
                  <c:v>80.709999999999994</c:v>
                </c:pt>
                <c:pt idx="142">
                  <c:v>81.81</c:v>
                </c:pt>
                <c:pt idx="143">
                  <c:v>81.709999999999994</c:v>
                </c:pt>
                <c:pt idx="144">
                  <c:v>81.96</c:v>
                </c:pt>
                <c:pt idx="145">
                  <c:v>81.33</c:v>
                </c:pt>
                <c:pt idx="146">
                  <c:v>85.93</c:v>
                </c:pt>
                <c:pt idx="147">
                  <c:v>86.14</c:v>
                </c:pt>
                <c:pt idx="148">
                  <c:v>86.27</c:v>
                </c:pt>
                <c:pt idx="149">
                  <c:v>82.48</c:v>
                </c:pt>
                <c:pt idx="150">
                  <c:v>81.7</c:v>
                </c:pt>
                <c:pt idx="151">
                  <c:v>81.599999999999994</c:v>
                </c:pt>
                <c:pt idx="152">
                  <c:v>81.41</c:v>
                </c:pt>
                <c:pt idx="153">
                  <c:v>81.96</c:v>
                </c:pt>
                <c:pt idx="154">
                  <c:v>80.52</c:v>
                </c:pt>
                <c:pt idx="155">
                  <c:v>80.260000000000005</c:v>
                </c:pt>
                <c:pt idx="156">
                  <c:v>79.2</c:v>
                </c:pt>
                <c:pt idx="157">
                  <c:v>81.16</c:v>
                </c:pt>
                <c:pt idx="158">
                  <c:v>81.55</c:v>
                </c:pt>
                <c:pt idx="159">
                  <c:v>81.53</c:v>
                </c:pt>
                <c:pt idx="160">
                  <c:v>83.06</c:v>
                </c:pt>
                <c:pt idx="161">
                  <c:v>82.52</c:v>
                </c:pt>
                <c:pt idx="162">
                  <c:v>83.15</c:v>
                </c:pt>
                <c:pt idx="163">
                  <c:v>83.64</c:v>
                </c:pt>
                <c:pt idx="164">
                  <c:v>84.96</c:v>
                </c:pt>
                <c:pt idx="165">
                  <c:v>85.1</c:v>
                </c:pt>
                <c:pt idx="166">
                  <c:v>87.34</c:v>
                </c:pt>
                <c:pt idx="167">
                  <c:v>86.44</c:v>
                </c:pt>
                <c:pt idx="168">
                  <c:v>88.77</c:v>
                </c:pt>
                <c:pt idx="169">
                  <c:v>87.06</c:v>
                </c:pt>
                <c:pt idx="170">
                  <c:v>87.12</c:v>
                </c:pt>
                <c:pt idx="171">
                  <c:v>87.86</c:v>
                </c:pt>
                <c:pt idx="172">
                  <c:v>88.6</c:v>
                </c:pt>
                <c:pt idx="173">
                  <c:v>90.16</c:v>
                </c:pt>
                <c:pt idx="174">
                  <c:v>90.6</c:v>
                </c:pt>
                <c:pt idx="175">
                  <c:v>91.17</c:v>
                </c:pt>
                <c:pt idx="176">
                  <c:v>91.78</c:v>
                </c:pt>
                <c:pt idx="177">
                  <c:v>92.06</c:v>
                </c:pt>
                <c:pt idx="178">
                  <c:v>91.66</c:v>
                </c:pt>
                <c:pt idx="179">
                  <c:v>92.02</c:v>
                </c:pt>
                <c:pt idx="180">
                  <c:v>90.41</c:v>
                </c:pt>
                <c:pt idx="181">
                  <c:v>90.81</c:v>
                </c:pt>
                <c:pt idx="182">
                  <c:v>92.48</c:v>
                </c:pt>
                <c:pt idx="183">
                  <c:v>89.88</c:v>
                </c:pt>
                <c:pt idx="184">
                  <c:v>89.55</c:v>
                </c:pt>
                <c:pt idx="185">
                  <c:v>91.1</c:v>
                </c:pt>
                <c:pt idx="186">
                  <c:v>89.76</c:v>
                </c:pt>
                <c:pt idx="187">
                  <c:v>89.6</c:v>
                </c:pt>
                <c:pt idx="188">
                  <c:v>86.56</c:v>
                </c:pt>
                <c:pt idx="189">
                  <c:v>87.97</c:v>
                </c:pt>
                <c:pt idx="190">
                  <c:v>88.58</c:v>
                </c:pt>
                <c:pt idx="191">
                  <c:v>90.57</c:v>
                </c:pt>
                <c:pt idx="192">
                  <c:v>89.18</c:v>
                </c:pt>
                <c:pt idx="193">
                  <c:v>89.79</c:v>
                </c:pt>
                <c:pt idx="194">
                  <c:v>89.29</c:v>
                </c:pt>
                <c:pt idx="195">
                  <c:v>87.95</c:v>
                </c:pt>
                <c:pt idx="196">
                  <c:v>87.56</c:v>
                </c:pt>
                <c:pt idx="197">
                  <c:v>87.25</c:v>
                </c:pt>
                <c:pt idx="198">
                  <c:v>88.11</c:v>
                </c:pt>
                <c:pt idx="199">
                  <c:v>87.25</c:v>
                </c:pt>
                <c:pt idx="200">
                  <c:v>83.38</c:v>
                </c:pt>
                <c:pt idx="201">
                  <c:v>82.36</c:v>
                </c:pt>
                <c:pt idx="202">
                  <c:v>82.82</c:v>
                </c:pt>
                <c:pt idx="203">
                  <c:v>84</c:v>
                </c:pt>
                <c:pt idx="204">
                  <c:v>81.400000000000006</c:v>
                </c:pt>
                <c:pt idx="205">
                  <c:v>81.02</c:v>
                </c:pt>
                <c:pt idx="206">
                  <c:v>80.349999999999994</c:v>
                </c:pt>
                <c:pt idx="207">
                  <c:v>80.16</c:v>
                </c:pt>
                <c:pt idx="208">
                  <c:v>77.44</c:v>
                </c:pt>
                <c:pt idx="209">
                  <c:v>83.65</c:v>
                </c:pt>
                <c:pt idx="210">
                  <c:v>84.12</c:v>
                </c:pt>
                <c:pt idx="211">
                  <c:v>85.03</c:v>
                </c:pt>
                <c:pt idx="212">
                  <c:v>83.15</c:v>
                </c:pt>
                <c:pt idx="213">
                  <c:v>84.35</c:v>
                </c:pt>
                <c:pt idx="214">
                  <c:v>84.77</c:v>
                </c:pt>
                <c:pt idx="215">
                  <c:v>84.25</c:v>
                </c:pt>
                <c:pt idx="216">
                  <c:v>84.96</c:v>
                </c:pt>
                <c:pt idx="217">
                  <c:v>85.72</c:v>
                </c:pt>
                <c:pt idx="218">
                  <c:v>87.68</c:v>
                </c:pt>
                <c:pt idx="219">
                  <c:v>86.97</c:v>
                </c:pt>
                <c:pt idx="220">
                  <c:v>86.4</c:v>
                </c:pt>
                <c:pt idx="221">
                  <c:v>86.84</c:v>
                </c:pt>
                <c:pt idx="222">
                  <c:v>88.32</c:v>
                </c:pt>
                <c:pt idx="223">
                  <c:v>87.96</c:v>
                </c:pt>
                <c:pt idx="224">
                  <c:v>90.2</c:v>
                </c:pt>
                <c:pt idx="225">
                  <c:v>91.14</c:v>
                </c:pt>
                <c:pt idx="226">
                  <c:v>90.51</c:v>
                </c:pt>
                <c:pt idx="227">
                  <c:v>90.63</c:v>
                </c:pt>
                <c:pt idx="228">
                  <c:v>92.27</c:v>
                </c:pt>
                <c:pt idx="229">
                  <c:v>92</c:v>
                </c:pt>
                <c:pt idx="230">
                  <c:v>92.7</c:v>
                </c:pt>
                <c:pt idx="231">
                  <c:v>89.86</c:v>
                </c:pt>
                <c:pt idx="232">
                  <c:v>90.73</c:v>
                </c:pt>
                <c:pt idx="233">
                  <c:v>90.57</c:v>
                </c:pt>
                <c:pt idx="234">
                  <c:v>90.8</c:v>
                </c:pt>
                <c:pt idx="235">
                  <c:v>92.09</c:v>
                </c:pt>
                <c:pt idx="236">
                  <c:v>91.94</c:v>
                </c:pt>
                <c:pt idx="237">
                  <c:v>93.23</c:v>
                </c:pt>
                <c:pt idx="238">
                  <c:v>92.26</c:v>
                </c:pt>
                <c:pt idx="239">
                  <c:v>93.13</c:v>
                </c:pt>
                <c:pt idx="240">
                  <c:v>94.48</c:v>
                </c:pt>
                <c:pt idx="241">
                  <c:v>94.08</c:v>
                </c:pt>
                <c:pt idx="242">
                  <c:v>94.76</c:v>
                </c:pt>
                <c:pt idx="243">
                  <c:v>91.67</c:v>
                </c:pt>
                <c:pt idx="244">
                  <c:v>91.8</c:v>
                </c:pt>
                <c:pt idx="245">
                  <c:v>91.58</c:v>
                </c:pt>
                <c:pt idx="246">
                  <c:v>92.59</c:v>
                </c:pt>
                <c:pt idx="247">
                  <c:v>93.16</c:v>
                </c:pt>
                <c:pt idx="248">
                  <c:v>94.27</c:v>
                </c:pt>
                <c:pt idx="249">
                  <c:v>93.19</c:v>
                </c:pt>
                <c:pt idx="250">
                  <c:v>91.33</c:v>
                </c:pt>
                <c:pt idx="251">
                  <c:v>92.17</c:v>
                </c:pt>
                <c:pt idx="252">
                  <c:v>94.8</c:v>
                </c:pt>
                <c:pt idx="253">
                  <c:v>94.93</c:v>
                </c:pt>
                <c:pt idx="254">
                  <c:v>96.29</c:v>
                </c:pt>
                <c:pt idx="255">
                  <c:v>95.66</c:v>
                </c:pt>
                <c:pt idx="256">
                  <c:v>96.72</c:v>
                </c:pt>
                <c:pt idx="257">
                  <c:v>95.34</c:v>
                </c:pt>
                <c:pt idx="258">
                  <c:v>95.41</c:v>
                </c:pt>
                <c:pt idx="259">
                  <c:v>95.46</c:v>
                </c:pt>
                <c:pt idx="260">
                  <c:v>96.06</c:v>
                </c:pt>
                <c:pt idx="261">
                  <c:v>96.58</c:v>
                </c:pt>
                <c:pt idx="262">
                  <c:v>98.94</c:v>
                </c:pt>
                <c:pt idx="263">
                  <c:v>97.45</c:v>
                </c:pt>
                <c:pt idx="264">
                  <c:v>95.31</c:v>
                </c:pt>
                <c:pt idx="265">
                  <c:v>98.08</c:v>
                </c:pt>
                <c:pt idx="266">
                  <c:v>99.98</c:v>
                </c:pt>
                <c:pt idx="267">
                  <c:v>100.31</c:v>
                </c:pt>
                <c:pt idx="268">
                  <c:v>101.21</c:v>
                </c:pt>
                <c:pt idx="269">
                  <c:v>101.6</c:v>
                </c:pt>
                <c:pt idx="270">
                  <c:v>100.4</c:v>
                </c:pt>
                <c:pt idx="271">
                  <c:v>100.55</c:v>
                </c:pt>
                <c:pt idx="272">
                  <c:v>103.13</c:v>
                </c:pt>
                <c:pt idx="273">
                  <c:v>103</c:v>
                </c:pt>
                <c:pt idx="274">
                  <c:v>104.47</c:v>
                </c:pt>
                <c:pt idx="275">
                  <c:v>105.9</c:v>
                </c:pt>
                <c:pt idx="276">
                  <c:v>107.41</c:v>
                </c:pt>
                <c:pt idx="277">
                  <c:v>109.93</c:v>
                </c:pt>
                <c:pt idx="278">
                  <c:v>108.88</c:v>
                </c:pt>
                <c:pt idx="279">
                  <c:v>109.87</c:v>
                </c:pt>
                <c:pt idx="280">
                  <c:v>112.57</c:v>
                </c:pt>
                <c:pt idx="281">
                  <c:v>114.05</c:v>
                </c:pt>
                <c:pt idx="282">
                  <c:v>112.71</c:v>
                </c:pt>
                <c:pt idx="283">
                  <c:v>109.6</c:v>
                </c:pt>
                <c:pt idx="284">
                  <c:v>109.28</c:v>
                </c:pt>
                <c:pt idx="285">
                  <c:v>111.51</c:v>
                </c:pt>
                <c:pt idx="286">
                  <c:v>111.61</c:v>
                </c:pt>
                <c:pt idx="287">
                  <c:v>110.88</c:v>
                </c:pt>
                <c:pt idx="288">
                  <c:v>110.82</c:v>
                </c:pt>
                <c:pt idx="289">
                  <c:v>111.79</c:v>
                </c:pt>
                <c:pt idx="290">
                  <c:v>111.8</c:v>
                </c:pt>
                <c:pt idx="291">
                  <c:v>111.01</c:v>
                </c:pt>
                <c:pt idx="292">
                  <c:v>111.36</c:v>
                </c:pt>
                <c:pt idx="293">
                  <c:v>109.41</c:v>
                </c:pt>
                <c:pt idx="294">
                  <c:v>108.8</c:v>
                </c:pt>
                <c:pt idx="295">
                  <c:v>110.91</c:v>
                </c:pt>
                <c:pt idx="296">
                  <c:v>108.75</c:v>
                </c:pt>
                <c:pt idx="297">
                  <c:v>108.76</c:v>
                </c:pt>
                <c:pt idx="298">
                  <c:v>109.94</c:v>
                </c:pt>
                <c:pt idx="299">
                  <c:v>109.98</c:v>
                </c:pt>
                <c:pt idx="300">
                  <c:v>110.01</c:v>
                </c:pt>
                <c:pt idx="301">
                  <c:v>110.41</c:v>
                </c:pt>
                <c:pt idx="302">
                  <c:v>110.28</c:v>
                </c:pt>
                <c:pt idx="303">
                  <c:v>110.74</c:v>
                </c:pt>
                <c:pt idx="304">
                  <c:v>112.64</c:v>
                </c:pt>
                <c:pt idx="305">
                  <c:v>114.53</c:v>
                </c:pt>
                <c:pt idx="306">
                  <c:v>112.58</c:v>
                </c:pt>
                <c:pt idx="307">
                  <c:v>113.42</c:v>
                </c:pt>
                <c:pt idx="308">
                  <c:v>113.89</c:v>
                </c:pt>
                <c:pt idx="309">
                  <c:v>113.58</c:v>
                </c:pt>
                <c:pt idx="310">
                  <c:v>112.45</c:v>
                </c:pt>
                <c:pt idx="311">
                  <c:v>112.47</c:v>
                </c:pt>
                <c:pt idx="312">
                  <c:v>110.56</c:v>
                </c:pt>
                <c:pt idx="313">
                  <c:v>112.59</c:v>
                </c:pt>
                <c:pt idx="314">
                  <c:v>111.08</c:v>
                </c:pt>
                <c:pt idx="315">
                  <c:v>114.67</c:v>
                </c:pt>
                <c:pt idx="316">
                  <c:v>116.06</c:v>
                </c:pt>
                <c:pt idx="317">
                  <c:v>111.87</c:v>
                </c:pt>
                <c:pt idx="318">
                  <c:v>114.22</c:v>
                </c:pt>
                <c:pt idx="319">
                  <c:v>113.02</c:v>
                </c:pt>
                <c:pt idx="320">
                  <c:v>110.13</c:v>
                </c:pt>
                <c:pt idx="321">
                  <c:v>107.58</c:v>
                </c:pt>
                <c:pt idx="322">
                  <c:v>107.83</c:v>
                </c:pt>
                <c:pt idx="323">
                  <c:v>107.49</c:v>
                </c:pt>
                <c:pt idx="324">
                  <c:v>107.3</c:v>
                </c:pt>
                <c:pt idx="325">
                  <c:v>107.63</c:v>
                </c:pt>
                <c:pt idx="326">
                  <c:v>110.6</c:v>
                </c:pt>
                <c:pt idx="327">
                  <c:v>113.77</c:v>
                </c:pt>
                <c:pt idx="328">
                  <c:v>112.72</c:v>
                </c:pt>
                <c:pt idx="329">
                  <c:v>111.88</c:v>
                </c:pt>
                <c:pt idx="330">
                  <c:v>112.22</c:v>
                </c:pt>
                <c:pt idx="331">
                  <c:v>110.91</c:v>
                </c:pt>
                <c:pt idx="332">
                  <c:v>108.38</c:v>
                </c:pt>
                <c:pt idx="333">
                  <c:v>107.77</c:v>
                </c:pt>
                <c:pt idx="334">
                  <c:v>112.07</c:v>
                </c:pt>
                <c:pt idx="335">
                  <c:v>109.46</c:v>
                </c:pt>
                <c:pt idx="336">
                  <c:v>111.48</c:v>
                </c:pt>
                <c:pt idx="337">
                  <c:v>113.18</c:v>
                </c:pt>
                <c:pt idx="338">
                  <c:v>113.32</c:v>
                </c:pt>
                <c:pt idx="339">
                  <c:v>112.19</c:v>
                </c:pt>
                <c:pt idx="340">
                  <c:v>112.06</c:v>
                </c:pt>
                <c:pt idx="341">
                  <c:v>109.78</c:v>
                </c:pt>
                <c:pt idx="342">
                  <c:v>110.87</c:v>
                </c:pt>
                <c:pt idx="343">
                  <c:v>115.32</c:v>
                </c:pt>
                <c:pt idx="344">
                  <c:v>112.73</c:v>
                </c:pt>
                <c:pt idx="345">
                  <c:v>113.08</c:v>
                </c:pt>
                <c:pt idx="346">
                  <c:v>112.95</c:v>
                </c:pt>
                <c:pt idx="347">
                  <c:v>114.7</c:v>
                </c:pt>
                <c:pt idx="348">
                  <c:v>113.84</c:v>
                </c:pt>
                <c:pt idx="349">
                  <c:v>112.88</c:v>
                </c:pt>
                <c:pt idx="350">
                  <c:v>115.52</c:v>
                </c:pt>
                <c:pt idx="351">
                  <c:v>115.6</c:v>
                </c:pt>
                <c:pt idx="352">
                  <c:v>113.17</c:v>
                </c:pt>
                <c:pt idx="353">
                  <c:v>116.77</c:v>
                </c:pt>
                <c:pt idx="354">
                  <c:v>116.16</c:v>
                </c:pt>
                <c:pt idx="355">
                  <c:v>116.55</c:v>
                </c:pt>
                <c:pt idx="356">
                  <c:v>113.88</c:v>
                </c:pt>
                <c:pt idx="357">
                  <c:v>116.28</c:v>
                </c:pt>
                <c:pt idx="358">
                  <c:v>112.97</c:v>
                </c:pt>
                <c:pt idx="359">
                  <c:v>112.36</c:v>
                </c:pt>
                <c:pt idx="360">
                  <c:v>118.77</c:v>
                </c:pt>
                <c:pt idx="361">
                  <c:v>116.71</c:v>
                </c:pt>
                <c:pt idx="362">
                  <c:v>118.38</c:v>
                </c:pt>
                <c:pt idx="363">
                  <c:v>116.28</c:v>
                </c:pt>
                <c:pt idx="364">
                  <c:v>115.87</c:v>
                </c:pt>
                <c:pt idx="365">
                  <c:v>116.29</c:v>
                </c:pt>
                <c:pt idx="366">
                  <c:v>117.32</c:v>
                </c:pt>
                <c:pt idx="367">
                  <c:v>118.43</c:v>
                </c:pt>
                <c:pt idx="368">
                  <c:v>117.78</c:v>
                </c:pt>
                <c:pt idx="369">
                  <c:v>118.28</c:v>
                </c:pt>
                <c:pt idx="370">
                  <c:v>118.47</c:v>
                </c:pt>
                <c:pt idx="371">
                  <c:v>118.06</c:v>
                </c:pt>
                <c:pt idx="372">
                  <c:v>118</c:v>
                </c:pt>
                <c:pt idx="373">
                  <c:v>118.07</c:v>
                </c:pt>
                <c:pt idx="374">
                  <c:v>118.74</c:v>
                </c:pt>
                <c:pt idx="375">
                  <c:v>120.04</c:v>
                </c:pt>
                <c:pt idx="376">
                  <c:v>119.8</c:v>
                </c:pt>
                <c:pt idx="377">
                  <c:v>118.74</c:v>
                </c:pt>
                <c:pt idx="378">
                  <c:v>115.92</c:v>
                </c:pt>
                <c:pt idx="379">
                  <c:v>116.68</c:v>
                </c:pt>
                <c:pt idx="380">
                  <c:v>119.21</c:v>
                </c:pt>
                <c:pt idx="381">
                  <c:v>121.1</c:v>
                </c:pt>
                <c:pt idx="382">
                  <c:v>120.54</c:v>
                </c:pt>
                <c:pt idx="383">
                  <c:v>122.5</c:v>
                </c:pt>
                <c:pt idx="384">
                  <c:v>124</c:v>
                </c:pt>
                <c:pt idx="385">
                  <c:v>121.18</c:v>
                </c:pt>
                <c:pt idx="386">
                  <c:v>120.33</c:v>
                </c:pt>
                <c:pt idx="387">
                  <c:v>120.51</c:v>
                </c:pt>
                <c:pt idx="388">
                  <c:v>123.99</c:v>
                </c:pt>
                <c:pt idx="389">
                  <c:v>124.84</c:v>
                </c:pt>
                <c:pt idx="390">
                  <c:v>121.72</c:v>
                </c:pt>
                <c:pt idx="391">
                  <c:v>121.66</c:v>
                </c:pt>
                <c:pt idx="392">
                  <c:v>122.16</c:v>
                </c:pt>
                <c:pt idx="393">
                  <c:v>122.06</c:v>
                </c:pt>
                <c:pt idx="394">
                  <c:v>122.64</c:v>
                </c:pt>
                <c:pt idx="395">
                  <c:v>125.31</c:v>
                </c:pt>
                <c:pt idx="396">
                  <c:v>115.97</c:v>
                </c:pt>
                <c:pt idx="397">
                  <c:v>103.53</c:v>
                </c:pt>
                <c:pt idx="398">
                  <c:v>99.16</c:v>
                </c:pt>
                <c:pt idx="399">
                  <c:v>103.46</c:v>
                </c:pt>
                <c:pt idx="400">
                  <c:v>103.12</c:v>
                </c:pt>
                <c:pt idx="401">
                  <c:v>103.19</c:v>
                </c:pt>
                <c:pt idx="402">
                  <c:v>104.7</c:v>
                </c:pt>
                <c:pt idx="403">
                  <c:v>103.03</c:v>
                </c:pt>
                <c:pt idx="404">
                  <c:v>104.61</c:v>
                </c:pt>
                <c:pt idx="405">
                  <c:v>105.98</c:v>
                </c:pt>
                <c:pt idx="406">
                  <c:v>110.83</c:v>
                </c:pt>
                <c:pt idx="407">
                  <c:v>111</c:v>
                </c:pt>
                <c:pt idx="408">
                  <c:v>111.61</c:v>
                </c:pt>
                <c:pt idx="409">
                  <c:v>109.85</c:v>
                </c:pt>
                <c:pt idx="410">
                  <c:v>109.28</c:v>
                </c:pt>
                <c:pt idx="411">
                  <c:v>108.47</c:v>
                </c:pt>
                <c:pt idx="412">
                  <c:v>111.51</c:v>
                </c:pt>
                <c:pt idx="413">
                  <c:v>111.89</c:v>
                </c:pt>
                <c:pt idx="414">
                  <c:v>113.58</c:v>
                </c:pt>
                <c:pt idx="415">
                  <c:v>113.39</c:v>
                </c:pt>
                <c:pt idx="416">
                  <c:v>113.26</c:v>
                </c:pt>
                <c:pt idx="417">
                  <c:v>115.73</c:v>
                </c:pt>
                <c:pt idx="418">
                  <c:v>111.32</c:v>
                </c:pt>
                <c:pt idx="419">
                  <c:v>109.53</c:v>
                </c:pt>
                <c:pt idx="420">
                  <c:v>108.85</c:v>
                </c:pt>
                <c:pt idx="421">
                  <c:v>108</c:v>
                </c:pt>
                <c:pt idx="422">
                  <c:v>107.59</c:v>
                </c:pt>
                <c:pt idx="423">
                  <c:v>106.74</c:v>
                </c:pt>
                <c:pt idx="424">
                  <c:v>108.67</c:v>
                </c:pt>
                <c:pt idx="425">
                  <c:v>112.37</c:v>
                </c:pt>
                <c:pt idx="426">
                  <c:v>114.39</c:v>
                </c:pt>
                <c:pt idx="427">
                  <c:v>117.16</c:v>
                </c:pt>
                <c:pt idx="428">
                  <c:v>117.79</c:v>
                </c:pt>
                <c:pt idx="429">
                  <c:v>117.55</c:v>
                </c:pt>
                <c:pt idx="430">
                  <c:v>121.62</c:v>
                </c:pt>
                <c:pt idx="431">
                  <c:v>124.48</c:v>
                </c:pt>
                <c:pt idx="432">
                  <c:v>125.23</c:v>
                </c:pt>
                <c:pt idx="433">
                  <c:v>125.13</c:v>
                </c:pt>
                <c:pt idx="434">
                  <c:v>124.53</c:v>
                </c:pt>
                <c:pt idx="435">
                  <c:v>125.5</c:v>
                </c:pt>
                <c:pt idx="436">
                  <c:v>125.81</c:v>
                </c:pt>
                <c:pt idx="437">
                  <c:v>124.91</c:v>
                </c:pt>
                <c:pt idx="438">
                  <c:v>132.01</c:v>
                </c:pt>
                <c:pt idx="439">
                  <c:v>132.69999999999999</c:v>
                </c:pt>
                <c:pt idx="440">
                  <c:v>131.36000000000001</c:v>
                </c:pt>
                <c:pt idx="441">
                  <c:v>135.33000000000001</c:v>
                </c:pt>
                <c:pt idx="442">
                  <c:v>134.22</c:v>
                </c:pt>
                <c:pt idx="443">
                  <c:v>136.1</c:v>
                </c:pt>
                <c:pt idx="444">
                  <c:v>138.02000000000001</c:v>
                </c:pt>
                <c:pt idx="445">
                  <c:v>137.91999999999999</c:v>
                </c:pt>
                <c:pt idx="446">
                  <c:v>140.21</c:v>
                </c:pt>
                <c:pt idx="447">
                  <c:v>141.37</c:v>
                </c:pt>
                <c:pt idx="448">
                  <c:v>141.55000000000001</c:v>
                </c:pt>
                <c:pt idx="449">
                  <c:v>142.85</c:v>
                </c:pt>
                <c:pt idx="450">
                  <c:v>145.19</c:v>
                </c:pt>
                <c:pt idx="451">
                  <c:v>145.01</c:v>
                </c:pt>
                <c:pt idx="452">
                  <c:v>144.76</c:v>
                </c:pt>
                <c:pt idx="453">
                  <c:v>143.94</c:v>
                </c:pt>
                <c:pt idx="454">
                  <c:v>143.54</c:v>
                </c:pt>
                <c:pt idx="455">
                  <c:v>146.29</c:v>
                </c:pt>
                <c:pt idx="456">
                  <c:v>143.09</c:v>
                </c:pt>
                <c:pt idx="457">
                  <c:v>144.84</c:v>
                </c:pt>
                <c:pt idx="458">
                  <c:v>146.02000000000001</c:v>
                </c:pt>
                <c:pt idx="459">
                  <c:v>145.86000000000001</c:v>
                </c:pt>
                <c:pt idx="460">
                  <c:v>143.26</c:v>
                </c:pt>
                <c:pt idx="461">
                  <c:v>141</c:v>
                </c:pt>
                <c:pt idx="462">
                  <c:v>139.43</c:v>
                </c:pt>
                <c:pt idx="463">
                  <c:v>149.27000000000001</c:v>
                </c:pt>
                <c:pt idx="464">
                  <c:v>163.66999999999999</c:v>
                </c:pt>
                <c:pt idx="465">
                  <c:v>159.82</c:v>
                </c:pt>
                <c:pt idx="466">
                  <c:v>162</c:v>
                </c:pt>
                <c:pt idx="467">
                  <c:v>166.75</c:v>
                </c:pt>
                <c:pt idx="468">
                  <c:v>163.75</c:v>
                </c:pt>
                <c:pt idx="469">
                  <c:v>164.34</c:v>
                </c:pt>
                <c:pt idx="470">
                  <c:v>164.31</c:v>
                </c:pt>
                <c:pt idx="471">
                  <c:v>163.63</c:v>
                </c:pt>
                <c:pt idx="472">
                  <c:v>164.31</c:v>
                </c:pt>
                <c:pt idx="473">
                  <c:v>168.25</c:v>
                </c:pt>
                <c:pt idx="474">
                  <c:v>162.88999999999999</c:v>
                </c:pt>
                <c:pt idx="475">
                  <c:v>165.02</c:v>
                </c:pt>
                <c:pt idx="476">
                  <c:v>167.56</c:v>
                </c:pt>
                <c:pt idx="477">
                  <c:v>174.7</c:v>
                </c:pt>
                <c:pt idx="478">
                  <c:v>175.64</c:v>
                </c:pt>
                <c:pt idx="479">
                  <c:v>173.85</c:v>
                </c:pt>
                <c:pt idx="480">
                  <c:v>175.03</c:v>
                </c:pt>
                <c:pt idx="481">
                  <c:v>172.34</c:v>
                </c:pt>
                <c:pt idx="482">
                  <c:v>173</c:v>
                </c:pt>
                <c:pt idx="483">
                  <c:v>174.73</c:v>
                </c:pt>
                <c:pt idx="484">
                  <c:v>175.73</c:v>
                </c:pt>
                <c:pt idx="485">
                  <c:v>177.85</c:v>
                </c:pt>
                <c:pt idx="486">
                  <c:v>172.47</c:v>
                </c:pt>
                <c:pt idx="487">
                  <c:v>174.71</c:v>
                </c:pt>
                <c:pt idx="488">
                  <c:v>178.61</c:v>
                </c:pt>
                <c:pt idx="489">
                  <c:v>176.41</c:v>
                </c:pt>
                <c:pt idx="490">
                  <c:v>176.43</c:v>
                </c:pt>
                <c:pt idx="491">
                  <c:v>178.15</c:v>
                </c:pt>
                <c:pt idx="492">
                  <c:v>176.32</c:v>
                </c:pt>
                <c:pt idx="493">
                  <c:v>167.44</c:v>
                </c:pt>
                <c:pt idx="494">
                  <c:v>169.63</c:v>
                </c:pt>
                <c:pt idx="495">
                  <c:v>171.03</c:v>
                </c:pt>
                <c:pt idx="496">
                  <c:v>171.63</c:v>
                </c:pt>
                <c:pt idx="497">
                  <c:v>174.85</c:v>
                </c:pt>
                <c:pt idx="498">
                  <c:v>174.37</c:v>
                </c:pt>
                <c:pt idx="499">
                  <c:v>170.28</c:v>
                </c:pt>
                <c:pt idx="500">
                  <c:v>166.51</c:v>
                </c:pt>
                <c:pt idx="501">
                  <c:v>165.16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8C-464A-B6C2-9AB0DCB32F00}"/>
            </c:ext>
          </c:extLst>
        </c:ser>
        <c:ser>
          <c:idx val="1"/>
          <c:order val="1"/>
          <c:tx>
            <c:strRef>
              <c:f>'Moving Avgs'!$BE$2</c:f>
              <c:strCache>
                <c:ptCount val="1"/>
                <c:pt idx="0">
                  <c:v>Zero Lag 20d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'Moving Avgs'!$AX$3:$AX$504</c:f>
              <c:numCache>
                <c:formatCode>m/d/yyyy</c:formatCode>
                <c:ptCount val="502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'Moving Avgs'!$BE$3:$BE$504</c:f>
              <c:numCache>
                <c:formatCode>General</c:formatCode>
                <c:ptCount val="502"/>
                <c:pt idx="40" formatCode="0.00">
                  <c:v>71.818493708047356</c:v>
                </c:pt>
                <c:pt idx="41" formatCode="0.00">
                  <c:v>72.087435350364871</c:v>
                </c:pt>
                <c:pt idx="42" formatCode="0.00">
                  <c:v>72.220423366883438</c:v>
                </c:pt>
                <c:pt idx="43" formatCode="0.00">
                  <c:v>72.09548508704421</c:v>
                </c:pt>
                <c:pt idx="44" formatCode="0.00">
                  <c:v>71.992286960840445</c:v>
                </c:pt>
                <c:pt idx="45" formatCode="0.00">
                  <c:v>71.190799313776282</c:v>
                </c:pt>
                <c:pt idx="46" formatCode="0.00">
                  <c:v>69.178750399539069</c:v>
                </c:pt>
                <c:pt idx="47" formatCode="0.00">
                  <c:v>67.056692538358504</c:v>
                </c:pt>
                <c:pt idx="48" formatCode="0.00">
                  <c:v>65.43188281815199</c:v>
                </c:pt>
                <c:pt idx="49" formatCode="0.00">
                  <c:v>63.613336155198752</c:v>
                </c:pt>
                <c:pt idx="50" formatCode="0.00">
                  <c:v>62.243676022504076</c:v>
                </c:pt>
                <c:pt idx="51" formatCode="0.00">
                  <c:v>60.653711412651077</c:v>
                </c:pt>
                <c:pt idx="52" formatCode="0.00">
                  <c:v>59.337802389223995</c:v>
                </c:pt>
                <c:pt idx="53" formatCode="0.00">
                  <c:v>58.938737309071115</c:v>
                </c:pt>
                <c:pt idx="54" formatCode="0.00">
                  <c:v>58.285887043808131</c:v>
                </c:pt>
                <c:pt idx="55" formatCode="0.00">
                  <c:v>57.517934082719805</c:v>
                </c:pt>
                <c:pt idx="56" formatCode="0.00">
                  <c:v>56.854638773254436</c:v>
                </c:pt>
                <c:pt idx="57" formatCode="0.00">
                  <c:v>56.577144831130425</c:v>
                </c:pt>
                <c:pt idx="58" formatCode="0.00">
                  <c:v>56.405988180546586</c:v>
                </c:pt>
                <c:pt idx="59" formatCode="0.00">
                  <c:v>56.594714929791564</c:v>
                </c:pt>
                <c:pt idx="60" formatCode="0.00">
                  <c:v>56.963517589539322</c:v>
                </c:pt>
                <c:pt idx="61" formatCode="0.00">
                  <c:v>57.664724531125145</c:v>
                </c:pt>
                <c:pt idx="62" formatCode="0.00">
                  <c:v>58.202959383036145</c:v>
                </c:pt>
                <c:pt idx="63" formatCode="0.00">
                  <c:v>58.687575496216368</c:v>
                </c:pt>
                <c:pt idx="64" formatCode="0.00">
                  <c:v>59.029529757347689</c:v>
                </c:pt>
                <c:pt idx="65" formatCode="0.00">
                  <c:v>59.28494869202207</c:v>
                </c:pt>
                <c:pt idx="66" formatCode="0.00">
                  <c:v>59.727742694142421</c:v>
                </c:pt>
                <c:pt idx="67" formatCode="0.00">
                  <c:v>60.359295544133381</c:v>
                </c:pt>
                <c:pt idx="68" formatCode="0.00">
                  <c:v>60.807299143104821</c:v>
                </c:pt>
                <c:pt idx="69" formatCode="0.00">
                  <c:v>61.612635732650389</c:v>
                </c:pt>
                <c:pt idx="70" formatCode="0.00">
                  <c:v>62.347713508679149</c:v>
                </c:pt>
                <c:pt idx="71" formatCode="0.00">
                  <c:v>63.029019705131489</c:v>
                </c:pt>
                <c:pt idx="72" formatCode="0.00">
                  <c:v>63.622627805776567</c:v>
                </c:pt>
                <c:pt idx="73" formatCode="0.00">
                  <c:v>64.206549874160658</c:v>
                </c:pt>
                <c:pt idx="74" formatCode="0.00">
                  <c:v>64.431005441700933</c:v>
                </c:pt>
                <c:pt idx="75" formatCode="0.00">
                  <c:v>64.470320116187452</c:v>
                </c:pt>
                <c:pt idx="76" formatCode="0.00">
                  <c:v>64.434779424849864</c:v>
                </c:pt>
                <c:pt idx="77" formatCode="0.00">
                  <c:v>64.06597957032902</c:v>
                </c:pt>
                <c:pt idx="78" formatCode="0.00">
                  <c:v>63.673664055694502</c:v>
                </c:pt>
                <c:pt idx="79" formatCode="0.00">
                  <c:v>63.551954553791631</c:v>
                </c:pt>
                <c:pt idx="80" formatCode="0.00">
                  <c:v>63.562788813974734</c:v>
                </c:pt>
                <c:pt idx="81" formatCode="0.00">
                  <c:v>63.625153598131341</c:v>
                </c:pt>
                <c:pt idx="82" formatCode="0.00">
                  <c:v>63.221624230508851</c:v>
                </c:pt>
                <c:pt idx="83" formatCode="0.00">
                  <c:v>62.800335755040877</c:v>
                </c:pt>
                <c:pt idx="84" formatCode="0.00">
                  <c:v>61.887287905354441</c:v>
                </c:pt>
                <c:pt idx="85" formatCode="0.00">
                  <c:v>61.539428286250384</c:v>
                </c:pt>
                <c:pt idx="86" formatCode="0.00">
                  <c:v>61.467963460802501</c:v>
                </c:pt>
                <c:pt idx="87" formatCode="0.00">
                  <c:v>61.483350160680708</c:v>
                </c:pt>
                <c:pt idx="88" formatCode="0.00">
                  <c:v>61.757815678257607</c:v>
                </c:pt>
                <c:pt idx="89" formatCode="0.00">
                  <c:v>62.016209649942837</c:v>
                </c:pt>
                <c:pt idx="90" formatCode="0.00">
                  <c:v>62.029903968995889</c:v>
                </c:pt>
                <c:pt idx="91" formatCode="0.00">
                  <c:v>62.178212434533705</c:v>
                </c:pt>
                <c:pt idx="92" formatCode="0.00">
                  <c:v>62.109811250292417</c:v>
                </c:pt>
                <c:pt idx="93" formatCode="0.00">
                  <c:v>62.319489090400616</c:v>
                </c:pt>
                <c:pt idx="94" formatCode="0.00">
                  <c:v>62.579492396983781</c:v>
                </c:pt>
                <c:pt idx="95" formatCode="0.00">
                  <c:v>62.837681329697332</c:v>
                </c:pt>
                <c:pt idx="96" formatCode="0.00">
                  <c:v>63.469648187186472</c:v>
                </c:pt>
                <c:pt idx="97" formatCode="0.00">
                  <c:v>63.716801874574614</c:v>
                </c:pt>
                <c:pt idx="98" formatCode="0.00">
                  <c:v>63.677197160896299</c:v>
                </c:pt>
                <c:pt idx="99" formatCode="0.00">
                  <c:v>63.868439154643134</c:v>
                </c:pt>
                <c:pt idx="100" formatCode="0.00">
                  <c:v>64.255753339461705</c:v>
                </c:pt>
                <c:pt idx="101" formatCode="0.00">
                  <c:v>64.849853928447217</c:v>
                </c:pt>
                <c:pt idx="102" formatCode="0.00">
                  <c:v>65.386511830953395</c:v>
                </c:pt>
                <c:pt idx="103" formatCode="0.00">
                  <c:v>66.06054018265398</c:v>
                </c:pt>
                <c:pt idx="104" formatCode="0.00">
                  <c:v>66.954411639181245</c:v>
                </c:pt>
                <c:pt idx="105" formatCode="0.00">
                  <c:v>67.859025496674178</c:v>
                </c:pt>
                <c:pt idx="106" formatCode="0.00">
                  <c:v>68.712224882478438</c:v>
                </c:pt>
                <c:pt idx="107" formatCode="0.00">
                  <c:v>69.563759020655084</c:v>
                </c:pt>
                <c:pt idx="108" formatCode="0.00">
                  <c:v>70.509478116193634</c:v>
                </c:pt>
                <c:pt idx="109" formatCode="0.00">
                  <c:v>71.366579973608282</c:v>
                </c:pt>
                <c:pt idx="110" formatCode="0.00">
                  <c:v>72.222778706280508</c:v>
                </c:pt>
                <c:pt idx="111" formatCode="0.00">
                  <c:v>73.387638784140421</c:v>
                </c:pt>
                <c:pt idx="112" formatCode="0.00">
                  <c:v>74.40940561195471</c:v>
                </c:pt>
                <c:pt idx="113" formatCode="0.00">
                  <c:v>75.500437277029334</c:v>
                </c:pt>
                <c:pt idx="114" formatCode="0.00">
                  <c:v>76.366563432051464</c:v>
                </c:pt>
                <c:pt idx="115" formatCode="0.00">
                  <c:v>76.963262606323227</c:v>
                </c:pt>
                <c:pt idx="116" formatCode="0.00">
                  <c:v>77.448076598464795</c:v>
                </c:pt>
                <c:pt idx="117" formatCode="0.00">
                  <c:v>77.553157738747046</c:v>
                </c:pt>
                <c:pt idx="118" formatCode="0.00">
                  <c:v>77.252675595827839</c:v>
                </c:pt>
                <c:pt idx="119" formatCode="0.00">
                  <c:v>77.059903770374845</c:v>
                </c:pt>
                <c:pt idx="120" formatCode="0.00">
                  <c:v>77.045355111971816</c:v>
                </c:pt>
                <c:pt idx="121" formatCode="0.00">
                  <c:v>77.060491359811223</c:v>
                </c:pt>
                <c:pt idx="122" formatCode="0.00">
                  <c:v>77.160852726904025</c:v>
                </c:pt>
                <c:pt idx="123" formatCode="0.00">
                  <c:v>77.396961991008425</c:v>
                </c:pt>
                <c:pt idx="124" formatCode="0.00">
                  <c:v>77.618974681207163</c:v>
                </c:pt>
                <c:pt idx="125" formatCode="0.00">
                  <c:v>77.593040584584287</c:v>
                </c:pt>
                <c:pt idx="126" formatCode="0.00">
                  <c:v>77.261866651358545</c:v>
                </c:pt>
                <c:pt idx="127" formatCode="0.00">
                  <c:v>77.224908829687223</c:v>
                </c:pt>
                <c:pt idx="128" formatCode="0.00">
                  <c:v>77.132332478560556</c:v>
                </c:pt>
                <c:pt idx="129" formatCode="0.00">
                  <c:v>77.436373376294029</c:v>
                </c:pt>
                <c:pt idx="130" formatCode="0.00">
                  <c:v>77.69445119533178</c:v>
                </c:pt>
                <c:pt idx="131" formatCode="0.00">
                  <c:v>78.384231353599517</c:v>
                </c:pt>
                <c:pt idx="132" formatCode="0.00">
                  <c:v>78.939383923097964</c:v>
                </c:pt>
                <c:pt idx="133" formatCode="0.00">
                  <c:v>79.543750987111324</c:v>
                </c:pt>
                <c:pt idx="134" formatCode="0.00">
                  <c:v>80.357089895368304</c:v>
                </c:pt>
                <c:pt idx="135" formatCode="0.00">
                  <c:v>80.95886364682984</c:v>
                </c:pt>
                <c:pt idx="136" formatCode="0.00">
                  <c:v>81.424595453707738</c:v>
                </c:pt>
                <c:pt idx="137" formatCode="0.00">
                  <c:v>81.675631714352335</c:v>
                </c:pt>
                <c:pt idx="138" formatCode="0.00">
                  <c:v>81.885208739289325</c:v>
                </c:pt>
                <c:pt idx="139" formatCode="0.00">
                  <c:v>82.098771625796914</c:v>
                </c:pt>
                <c:pt idx="140" formatCode="0.00">
                  <c:v>82.31009042787521</c:v>
                </c:pt>
                <c:pt idx="141" formatCode="0.00">
                  <c:v>82.335251883723828</c:v>
                </c:pt>
                <c:pt idx="142" formatCode="0.00">
                  <c:v>82.537291386861227</c:v>
                </c:pt>
                <c:pt idx="143" formatCode="0.00">
                  <c:v>82.674284043894815</c:v>
                </c:pt>
                <c:pt idx="144" formatCode="0.00">
                  <c:v>82.822492819759702</c:v>
                </c:pt>
                <c:pt idx="145" formatCode="0.00">
                  <c:v>82.817266746222515</c:v>
                </c:pt>
                <c:pt idx="146" formatCode="0.00">
                  <c:v>83.643830910981364</c:v>
                </c:pt>
                <c:pt idx="147" formatCode="0.00">
                  <c:v>84.378930914924169</c:v>
                </c:pt>
                <c:pt idx="148" formatCode="0.00">
                  <c:v>85.022252687198957</c:v>
                </c:pt>
                <c:pt idx="149" formatCode="0.00">
                  <c:v>84.852106172771855</c:v>
                </c:pt>
                <c:pt idx="150" formatCode="0.00">
                  <c:v>84.532631208471599</c:v>
                </c:pt>
                <c:pt idx="151" formatCode="0.00">
                  <c:v>84.208162930113758</c:v>
                </c:pt>
                <c:pt idx="152" formatCode="0.00">
                  <c:v>83.874505689604064</c:v>
                </c:pt>
                <c:pt idx="153" formatCode="0.00">
                  <c:v>83.669813537759694</c:v>
                </c:pt>
                <c:pt idx="154" formatCode="0.00">
                  <c:v>83.212234924186234</c:v>
                </c:pt>
                <c:pt idx="155" formatCode="0.00">
                  <c:v>82.758688740930381</c:v>
                </c:pt>
                <c:pt idx="156" formatCode="0.00">
                  <c:v>82.158541513903003</c:v>
                </c:pt>
                <c:pt idx="157" formatCode="0.00">
                  <c:v>81.99078926087823</c:v>
                </c:pt>
                <c:pt idx="158" formatCode="0.00">
                  <c:v>81.909852415170988</c:v>
                </c:pt>
                <c:pt idx="159" formatCode="0.00">
                  <c:v>81.829685064973319</c:v>
                </c:pt>
                <c:pt idx="160" formatCode="0.00">
                  <c:v>82.039964491891979</c:v>
                </c:pt>
                <c:pt idx="161" formatCode="0.00">
                  <c:v>82.122462204682279</c:v>
                </c:pt>
                <c:pt idx="162" formatCode="0.00">
                  <c:v>82.306037232807796</c:v>
                </c:pt>
                <c:pt idx="163" formatCode="0.00">
                  <c:v>82.557162938526773</c:v>
                </c:pt>
                <c:pt idx="164" formatCode="0.00">
                  <c:v>83.021061252771375</c:v>
                </c:pt>
                <c:pt idx="165" formatCode="0.00">
                  <c:v>83.453205079038057</c:v>
                </c:pt>
                <c:pt idx="166" formatCode="0.00">
                  <c:v>84.243602781261188</c:v>
                </c:pt>
                <c:pt idx="167" formatCode="0.00">
                  <c:v>84.784983015245359</c:v>
                </c:pt>
                <c:pt idx="168" formatCode="0.00">
                  <c:v>85.706685313113169</c:v>
                </c:pt>
                <c:pt idx="169" formatCode="0.00">
                  <c:v>86.211309387601247</c:v>
                </c:pt>
                <c:pt idx="170" formatCode="0.00">
                  <c:v>86.658259513952146</c:v>
                </c:pt>
                <c:pt idx="171" formatCode="0.00">
                  <c:v>87.175658834618815</c:v>
                </c:pt>
                <c:pt idx="172" formatCode="0.00">
                  <c:v>87.752988378714065</c:v>
                </c:pt>
                <c:pt idx="173" formatCode="0.00">
                  <c:v>88.532794474165314</c:v>
                </c:pt>
                <c:pt idx="174" formatCode="0.00">
                  <c:v>89.282959172770916</c:v>
                </c:pt>
                <c:pt idx="175" formatCode="0.00">
                  <c:v>90.02195172320998</c:v>
                </c:pt>
                <c:pt idx="176" formatCode="0.00">
                  <c:v>90.754509608981365</c:v>
                </c:pt>
                <c:pt idx="177" formatCode="0.00">
                  <c:v>91.412311414928723</c:v>
                </c:pt>
                <c:pt idx="178" formatCode="0.00">
                  <c:v>91.883655906023961</c:v>
                </c:pt>
                <c:pt idx="179" formatCode="0.00">
                  <c:v>92.331198880960457</c:v>
                </c:pt>
                <c:pt idx="180" formatCode="0.00">
                  <c:v>92.389179939916616</c:v>
                </c:pt>
                <c:pt idx="181" formatCode="0.00">
                  <c:v>92.482682077158117</c:v>
                </c:pt>
                <c:pt idx="182" formatCode="0.00">
                  <c:v>92.840204419016047</c:v>
                </c:pt>
                <c:pt idx="183" formatCode="0.00">
                  <c:v>92.637917376842196</c:v>
                </c:pt>
                <c:pt idx="184" formatCode="0.00">
                  <c:v>92.365235903310733</c:v>
                </c:pt>
                <c:pt idx="185" formatCode="0.00">
                  <c:v>92.38591638417455</c:v>
                </c:pt>
                <c:pt idx="186" formatCode="0.00">
                  <c:v>92.12825541334611</c:v>
                </c:pt>
                <c:pt idx="187" formatCode="0.00">
                  <c:v>91.854407959013827</c:v>
                </c:pt>
                <c:pt idx="188" formatCode="0.00">
                  <c:v>91.027049377883301</c:v>
                </c:pt>
                <c:pt idx="189" formatCode="0.00">
                  <c:v>90.550686398583764</c:v>
                </c:pt>
                <c:pt idx="190" formatCode="0.00">
                  <c:v>90.228988374228834</c:v>
                </c:pt>
                <c:pt idx="191" formatCode="0.00">
                  <c:v>90.301329617499562</c:v>
                </c:pt>
                <c:pt idx="192" formatCode="0.00">
                  <c:v>90.096032919234304</c:v>
                </c:pt>
                <c:pt idx="193" formatCode="0.00">
                  <c:v>90.021081938264146</c:v>
                </c:pt>
                <c:pt idx="194" formatCode="0.00">
                  <c:v>89.861976628951012</c:v>
                </c:pt>
                <c:pt idx="195" formatCode="0.00">
                  <c:v>89.474804251590584</c:v>
                </c:pt>
                <c:pt idx="196" formatCode="0.00">
                  <c:v>89.066591601779251</c:v>
                </c:pt>
                <c:pt idx="197" formatCode="0.00">
                  <c:v>88.658752945827487</c:v>
                </c:pt>
                <c:pt idx="198" formatCode="0.00">
                  <c:v>88.471479422642119</c:v>
                </c:pt>
                <c:pt idx="199" formatCode="0.00">
                  <c:v>88.158231949283916</c:v>
                </c:pt>
                <c:pt idx="200" formatCode="0.00">
                  <c:v>87.17685838495305</c:v>
                </c:pt>
                <c:pt idx="201" formatCode="0.00">
                  <c:v>86.131171191828244</c:v>
                </c:pt>
                <c:pt idx="202" formatCode="0.00">
                  <c:v>85.308928130474982</c:v>
                </c:pt>
                <c:pt idx="203" formatCode="0.00">
                  <c:v>84.828213886756274</c:v>
                </c:pt>
                <c:pt idx="204" formatCode="0.00">
                  <c:v>83.936501906611682</c:v>
                </c:pt>
                <c:pt idx="205" formatCode="0.00">
                  <c:v>83.096018731832345</c:v>
                </c:pt>
                <c:pt idx="206" formatCode="0.00">
                  <c:v>82.256715360546707</c:v>
                </c:pt>
                <c:pt idx="207" formatCode="0.00">
                  <c:v>81.504692582444733</c:v>
                </c:pt>
                <c:pt idx="208" formatCode="0.00">
                  <c:v>80.361343175499869</c:v>
                </c:pt>
                <c:pt idx="209" formatCode="0.00">
                  <c:v>80.522938610032753</c:v>
                </c:pt>
                <c:pt idx="210" formatCode="0.00">
                  <c:v>80.776128130165688</c:v>
                </c:pt>
                <c:pt idx="211" formatCode="0.00">
                  <c:v>81.194637469242878</c:v>
                </c:pt>
                <c:pt idx="212" formatCode="0.00">
                  <c:v>81.248844331582575</c:v>
                </c:pt>
                <c:pt idx="213" formatCode="0.00">
                  <c:v>81.548364826080373</c:v>
                </c:pt>
                <c:pt idx="214" formatCode="0.00">
                  <c:v>81.922125999106754</c:v>
                </c:pt>
                <c:pt idx="215" formatCode="0.00">
                  <c:v>82.184100393749645</c:v>
                </c:pt>
                <c:pt idx="216" formatCode="0.00">
                  <c:v>82.569923031986605</c:v>
                </c:pt>
                <c:pt idx="217" formatCode="0.00">
                  <c:v>83.07210723302191</c:v>
                </c:pt>
                <c:pt idx="218" formatCode="0.00">
                  <c:v>83.897847587246588</c:v>
                </c:pt>
                <c:pt idx="219" formatCode="0.00">
                  <c:v>84.514877975762772</c:v>
                </c:pt>
                <c:pt idx="220" formatCode="0.00">
                  <c:v>84.968427012084703</c:v>
                </c:pt>
                <c:pt idx="221" formatCode="0.00">
                  <c:v>85.446898815922424</c:v>
                </c:pt>
                <c:pt idx="222" formatCode="0.00">
                  <c:v>86.13467715998425</c:v>
                </c:pt>
                <c:pt idx="223" formatCode="0.00">
                  <c:v>86.665070718443801</c:v>
                </c:pt>
                <c:pt idx="224" formatCode="0.00">
                  <c:v>87.543499357503592</c:v>
                </c:pt>
                <c:pt idx="225" formatCode="0.00">
                  <c:v>88.473143409623418</c:v>
                </c:pt>
                <c:pt idx="226" formatCode="0.00">
                  <c:v>89.151211384217092</c:v>
                </c:pt>
                <c:pt idx="227" formatCode="0.00">
                  <c:v>89.74093728413294</c:v>
                </c:pt>
                <c:pt idx="228" formatCode="0.00">
                  <c:v>90.531959130088524</c:v>
                </c:pt>
                <c:pt idx="229" formatCode="0.00">
                  <c:v>91.130185244683275</c:v>
                </c:pt>
                <c:pt idx="230" formatCode="0.00">
                  <c:v>91.763727693035449</c:v>
                </c:pt>
                <c:pt idx="231" formatCode="0.00">
                  <c:v>91.769948638369925</c:v>
                </c:pt>
                <c:pt idx="232" formatCode="0.00">
                  <c:v>91.915441058298427</c:v>
                </c:pt>
                <c:pt idx="233" formatCode="0.00">
                  <c:v>91.982950073154356</c:v>
                </c:pt>
                <c:pt idx="234" formatCode="0.00">
                  <c:v>92.058587481153253</c:v>
                </c:pt>
                <c:pt idx="235" formatCode="0.00">
                  <c:v>92.339538333288331</c:v>
                </c:pt>
                <c:pt idx="236" formatCode="0.00">
                  <c:v>92.530285249392392</c:v>
                </c:pt>
                <c:pt idx="237" formatCode="0.00">
                  <c:v>92.91107440931421</c:v>
                </c:pt>
                <c:pt idx="238" formatCode="0.00">
                  <c:v>93.041176166250267</c:v>
                </c:pt>
                <c:pt idx="239" formatCode="0.00">
                  <c:v>93.299885012094919</c:v>
                </c:pt>
                <c:pt idx="240" formatCode="0.00">
                  <c:v>93.757038820466832</c:v>
                </c:pt>
                <c:pt idx="241" formatCode="0.00">
                  <c:v>94.05963376273526</c:v>
                </c:pt>
                <c:pt idx="242" formatCode="0.00">
                  <c:v>94.427015581250259</c:v>
                </c:pt>
                <c:pt idx="243" formatCode="0.00">
                  <c:v>94.155644482809222</c:v>
                </c:pt>
                <c:pt idx="244" formatCode="0.00">
                  <c:v>93.917465189661883</c:v>
                </c:pt>
                <c:pt idx="245" formatCode="0.00">
                  <c:v>93.653806373412891</c:v>
                </c:pt>
                <c:pt idx="246" formatCode="0.00">
                  <c:v>93.60106290927834</c:v>
                </c:pt>
                <c:pt idx="247" formatCode="0.00">
                  <c:v>93.649895920186069</c:v>
                </c:pt>
                <c:pt idx="248" formatCode="0.00">
                  <c:v>93.888998803070862</c:v>
                </c:pt>
                <c:pt idx="249" formatCode="0.00">
                  <c:v>93.895443361508541</c:v>
                </c:pt>
                <c:pt idx="250" formatCode="0.00">
                  <c:v>93.550026986943095</c:v>
                </c:pt>
                <c:pt idx="251" formatCode="0.00">
                  <c:v>93.399911038073228</c:v>
                </c:pt>
                <c:pt idx="252" formatCode="0.00">
                  <c:v>93.742640599073056</c:v>
                </c:pt>
                <c:pt idx="253" formatCode="0.00">
                  <c:v>94.058443535215758</c:v>
                </c:pt>
                <c:pt idx="254" formatCode="0.00">
                  <c:v>94.57727657721334</c:v>
                </c:pt>
                <c:pt idx="255" formatCode="0.00">
                  <c:v>94.904656132217951</c:v>
                </c:pt>
                <c:pt idx="256" formatCode="0.00">
                  <c:v>95.381763711462511</c:v>
                </c:pt>
                <c:pt idx="257" formatCode="0.00">
                  <c:v>95.53515582964522</c:v>
                </c:pt>
                <c:pt idx="258" formatCode="0.00">
                  <c:v>95.677385886685812</c:v>
                </c:pt>
                <c:pt idx="259" formatCode="0.00">
                  <c:v>95.801081561876714</c:v>
                </c:pt>
                <c:pt idx="260" formatCode="0.00">
                  <c:v>96.013994428999581</c:v>
                </c:pt>
                <c:pt idx="261" formatCode="0.00">
                  <c:v>96.296153689729792</c:v>
                </c:pt>
                <c:pt idx="262" formatCode="0.00">
                  <c:v>96.978923633111521</c:v>
                </c:pt>
                <c:pt idx="263" formatCode="0.00">
                  <c:v>97.300658797305019</c:v>
                </c:pt>
                <c:pt idx="264" formatCode="0.00">
                  <c:v>97.167625533162578</c:v>
                </c:pt>
                <c:pt idx="265" formatCode="0.00">
                  <c:v>97.546400425695836</c:v>
                </c:pt>
                <c:pt idx="266" formatCode="0.00">
                  <c:v>98.212911042749781</c:v>
                </c:pt>
                <c:pt idx="267" formatCode="0.00">
                  <c:v>98.843790263168174</c:v>
                </c:pt>
                <c:pt idx="268" formatCode="0.00">
                  <c:v>99.549506383229243</c:v>
                </c:pt>
                <c:pt idx="269" formatCode="0.00">
                  <c:v>100.2290545281371</c:v>
                </c:pt>
                <c:pt idx="270" formatCode="0.00">
                  <c:v>100.58261396083154</c:v>
                </c:pt>
                <c:pt idx="271" formatCode="0.00">
                  <c:v>100.88925843621719</c:v>
                </c:pt>
                <c:pt idx="272" formatCode="0.00">
                  <c:v>101.6084220318609</c:v>
                </c:pt>
                <c:pt idx="273" formatCode="0.00">
                  <c:v>102.19714374311225</c:v>
                </c:pt>
                <c:pt idx="274" formatCode="0.00">
                  <c:v>102.96653141383624</c:v>
                </c:pt>
                <c:pt idx="275" formatCode="0.00">
                  <c:v>103.89144225424188</c:v>
                </c:pt>
                <c:pt idx="276" formatCode="0.00">
                  <c:v>104.96259741370183</c:v>
                </c:pt>
                <c:pt idx="277" formatCode="0.00">
                  <c:v>106.3518284990182</c:v>
                </c:pt>
                <c:pt idx="278" formatCode="0.00">
                  <c:v>107.34734596623187</c:v>
                </c:pt>
                <c:pt idx="279" formatCode="0.00">
                  <c:v>108.3710454433708</c:v>
                </c:pt>
                <c:pt idx="280" formatCode="0.00">
                  <c:v>109.73393907461441</c:v>
                </c:pt>
                <c:pt idx="281" formatCode="0.00">
                  <c:v>111.16735077272369</c:v>
                </c:pt>
                <c:pt idx="282" formatCode="0.00">
                  <c:v>112.13585704833733</c:v>
                </c:pt>
                <c:pt idx="283" formatCode="0.00">
                  <c:v>112.3713990074526</c:v>
                </c:pt>
                <c:pt idx="284" formatCode="0.00">
                  <c:v>112.46990522442991</c:v>
                </c:pt>
                <c:pt idx="285" formatCode="0.00">
                  <c:v>112.91032241394001</c:v>
                </c:pt>
                <c:pt idx="286" formatCode="0.00">
                  <c:v>113.26648218404094</c:v>
                </c:pt>
                <c:pt idx="287" formatCode="0.00">
                  <c:v>113.40024125041349</c:v>
                </c:pt>
                <c:pt idx="288" formatCode="0.00">
                  <c:v>113.4621683875623</c:v>
                </c:pt>
                <c:pt idx="289" formatCode="0.00">
                  <c:v>113.65497774747699</c:v>
                </c:pt>
                <c:pt idx="290" formatCode="0.00">
                  <c:v>113.78507056971276</c:v>
                </c:pt>
                <c:pt idx="291" formatCode="0.00">
                  <c:v>113.70417949504625</c:v>
                </c:pt>
                <c:pt idx="292" formatCode="0.00">
                  <c:v>113.64863405560874</c:v>
                </c:pt>
                <c:pt idx="293" formatCode="0.00">
                  <c:v>113.19846936097025</c:v>
                </c:pt>
                <c:pt idx="294" formatCode="0.00">
                  <c:v>112.64868316332684</c:v>
                </c:pt>
                <c:pt idx="295" formatCode="0.00">
                  <c:v>112.52395596863357</c:v>
                </c:pt>
                <c:pt idx="296" formatCode="0.00">
                  <c:v>111.98675381289073</c:v>
                </c:pt>
                <c:pt idx="297" formatCode="0.00">
                  <c:v>111.49649608014374</c:v>
                </c:pt>
                <c:pt idx="298" formatCode="0.00">
                  <c:v>111.27764611332734</c:v>
                </c:pt>
                <c:pt idx="299" formatCode="0.00">
                  <c:v>111.08226938598096</c:v>
                </c:pt>
                <c:pt idx="300" formatCode="0.00">
                  <c:v>110.91057933108027</c:v>
                </c:pt>
                <c:pt idx="301" formatCode="0.00">
                  <c:v>110.84122710453747</c:v>
                </c:pt>
                <c:pt idx="302" formatCode="0.00">
                  <c:v>110.77081545285816</c:v>
                </c:pt>
                <c:pt idx="303" formatCode="0.00">
                  <c:v>110.80366296074924</c:v>
                </c:pt>
                <c:pt idx="304" formatCode="0.00">
                  <c:v>111.18150004838762</c:v>
                </c:pt>
                <c:pt idx="305" formatCode="0.00">
                  <c:v>111.8595431276795</c:v>
                </c:pt>
                <c:pt idx="306" formatCode="0.00">
                  <c:v>112.09672949647195</c:v>
                </c:pt>
                <c:pt idx="307" formatCode="0.00">
                  <c:v>112.46311807050408</c:v>
                </c:pt>
                <c:pt idx="308" formatCode="0.00">
                  <c:v>112.87048551050142</c:v>
                </c:pt>
                <c:pt idx="309" formatCode="0.00">
                  <c:v>113.16749142560107</c:v>
                </c:pt>
                <c:pt idx="310" formatCode="0.00">
                  <c:v>113.21797977055513</c:v>
                </c:pt>
                <c:pt idx="311" formatCode="0.00">
                  <c:v>113.26443067676074</c:v>
                </c:pt>
                <c:pt idx="312" formatCode="0.00">
                  <c:v>112.94468897965427</c:v>
                </c:pt>
                <c:pt idx="313" formatCode="0.00">
                  <c:v>113.03648730812257</c:v>
                </c:pt>
                <c:pt idx="314" formatCode="0.00">
                  <c:v>112.82435019487735</c:v>
                </c:pt>
                <c:pt idx="315" formatCode="0.00">
                  <c:v>113.28960482484369</c:v>
                </c:pt>
                <c:pt idx="316" formatCode="0.00">
                  <c:v>113.95195538574293</c:v>
                </c:pt>
                <c:pt idx="317" formatCode="0.00">
                  <c:v>113.73898004288307</c:v>
                </c:pt>
                <c:pt idx="318" formatCode="0.00">
                  <c:v>113.969145208867</c:v>
                </c:pt>
                <c:pt idx="319" formatCode="0.00">
                  <c:v>113.93485020031278</c:v>
                </c:pt>
                <c:pt idx="320" formatCode="0.00">
                  <c:v>113.35266492046441</c:v>
                </c:pt>
                <c:pt idx="321" formatCode="0.00">
                  <c:v>112.35123198019343</c:v>
                </c:pt>
                <c:pt idx="322" formatCode="0.00">
                  <c:v>111.50449333355365</c:v>
                </c:pt>
                <c:pt idx="323" formatCode="0.00">
                  <c:v>110.686287619247</c:v>
                </c:pt>
                <c:pt idx="324" formatCode="0.00">
                  <c:v>109.92541668952279</c:v>
                </c:pt>
                <c:pt idx="325" formatCode="0.00">
                  <c:v>109.32258788916008</c:v>
                </c:pt>
                <c:pt idx="326" formatCode="0.00">
                  <c:v>109.36070877046457</c:v>
                </c:pt>
                <c:pt idx="327" formatCode="0.00">
                  <c:v>109.99361179005751</c:v>
                </c:pt>
                <c:pt idx="328" formatCode="0.00">
                  <c:v>110.3694129347686</c:v>
                </c:pt>
                <c:pt idx="329" formatCode="0.00">
                  <c:v>110.55853914052757</c:v>
                </c:pt>
                <c:pt idx="330" formatCode="0.00">
                  <c:v>110.80058303190589</c:v>
                </c:pt>
                <c:pt idx="331" formatCode="0.00">
                  <c:v>110.77703544156564</c:v>
                </c:pt>
                <c:pt idx="332" formatCode="0.00">
                  <c:v>110.29237446980657</c:v>
                </c:pt>
                <c:pt idx="333" formatCode="0.00">
                  <c:v>109.75033427086811</c:v>
                </c:pt>
                <c:pt idx="334" formatCode="0.00">
                  <c:v>110.08132284371059</c:v>
                </c:pt>
                <c:pt idx="335" formatCode="0.00">
                  <c:v>109.89099277696266</c:v>
                </c:pt>
                <c:pt idx="336" formatCode="0.00">
                  <c:v>110.11801840818163</c:v>
                </c:pt>
                <c:pt idx="337" formatCode="0.00">
                  <c:v>110.66029329901241</c:v>
                </c:pt>
                <c:pt idx="338" formatCode="0.00">
                  <c:v>111.17101366509286</c:v>
                </c:pt>
                <c:pt idx="339" formatCode="0.00">
                  <c:v>111.42706225027673</c:v>
                </c:pt>
                <c:pt idx="340" formatCode="0.00">
                  <c:v>111.63831709265401</c:v>
                </c:pt>
                <c:pt idx="341" formatCode="0.00">
                  <c:v>111.39675401353504</c:v>
                </c:pt>
                <c:pt idx="342" formatCode="0.00">
                  <c:v>111.37089535464962</c:v>
                </c:pt>
                <c:pt idx="343" formatCode="0.00">
                  <c:v>112.16115021883263</c:v>
                </c:pt>
                <c:pt idx="344" formatCode="0.00">
                  <c:v>112.3590452093293</c:v>
                </c:pt>
                <c:pt idx="345" formatCode="0.00">
                  <c:v>112.57854657261312</c:v>
                </c:pt>
                <c:pt idx="346" formatCode="0.00">
                  <c:v>112.72825415526675</c:v>
                </c:pt>
                <c:pt idx="347" formatCode="0.00">
                  <c:v>113.17844310193068</c:v>
                </c:pt>
                <c:pt idx="348" formatCode="0.00">
                  <c:v>113.4216299266901</c:v>
                </c:pt>
                <c:pt idx="349" formatCode="0.00">
                  <c:v>113.45807333503254</c:v>
                </c:pt>
                <c:pt idx="350" formatCode="0.00">
                  <c:v>113.97739514892967</c:v>
                </c:pt>
                <c:pt idx="351" formatCode="0.00">
                  <c:v>114.44716703950782</c:v>
                </c:pt>
                <c:pt idx="352" formatCode="0.00">
                  <c:v>114.39909217406715</c:v>
                </c:pt>
                <c:pt idx="353" formatCode="0.00">
                  <c:v>115.00326026633286</c:v>
                </c:pt>
                <c:pt idx="354" formatCode="0.00">
                  <c:v>115.39564817747576</c:v>
                </c:pt>
                <c:pt idx="355" formatCode="0.00">
                  <c:v>115.80463406533519</c:v>
                </c:pt>
                <c:pt idx="356" formatCode="0.00">
                  <c:v>115.64605213621029</c:v>
                </c:pt>
                <c:pt idx="357" formatCode="0.00">
                  <c:v>115.93794739761429</c:v>
                </c:pt>
                <c:pt idx="358" formatCode="0.00">
                  <c:v>115.57251930078935</c:v>
                </c:pt>
                <c:pt idx="359" formatCode="0.00">
                  <c:v>115.13005714515862</c:v>
                </c:pt>
                <c:pt idx="360" formatCode="0.00">
                  <c:v>115.9208453535562</c:v>
                </c:pt>
                <c:pt idx="361" formatCode="0.00">
                  <c:v>116.22285101149417</c:v>
                </c:pt>
                <c:pt idx="362" formatCode="0.00">
                  <c:v>116.77518719634051</c:v>
                </c:pt>
                <c:pt idx="363" formatCode="0.00">
                  <c:v>116.85038478761875</c:v>
                </c:pt>
                <c:pt idx="364" formatCode="0.00">
                  <c:v>116.83783113437617</c:v>
                </c:pt>
                <c:pt idx="365" formatCode="0.00">
                  <c:v>116.89032794244009</c:v>
                </c:pt>
                <c:pt idx="366" formatCode="0.00">
                  <c:v>117.11478650574513</c:v>
                </c:pt>
                <c:pt idx="367" formatCode="0.00">
                  <c:v>117.50444402673992</c:v>
                </c:pt>
                <c:pt idx="368" formatCode="0.00">
                  <c:v>117.7192135298622</c:v>
                </c:pt>
                <c:pt idx="369" formatCode="0.00">
                  <c:v>117.98863083540826</c:v>
                </c:pt>
                <c:pt idx="370" formatCode="0.00">
                  <c:v>118.24322835221743</c:v>
                </c:pt>
                <c:pt idx="371" formatCode="0.00">
                  <c:v>118.38396397400166</c:v>
                </c:pt>
                <c:pt idx="372" formatCode="0.00">
                  <c:v>118.48898327806501</c:v>
                </c:pt>
                <c:pt idx="373" formatCode="0.00">
                  <c:v>118.57511185475721</c:v>
                </c:pt>
                <c:pt idx="374" formatCode="0.00">
                  <c:v>118.77172251711592</c:v>
                </c:pt>
                <c:pt idx="375" formatCode="0.00">
                  <c:v>119.17963103022507</c:v>
                </c:pt>
                <c:pt idx="376" formatCode="0.00">
                  <c:v>119.48823759877507</c:v>
                </c:pt>
                <c:pt idx="377" formatCode="0.00">
                  <c:v>119.5435074873271</c:v>
                </c:pt>
                <c:pt idx="378" formatCode="0.00">
                  <c:v>119.0580033728878</c:v>
                </c:pt>
                <c:pt idx="379" formatCode="0.00">
                  <c:v>118.74667425347447</c:v>
                </c:pt>
                <c:pt idx="380" formatCode="0.00">
                  <c:v>118.91583452865376</c:v>
                </c:pt>
                <c:pt idx="381" formatCode="0.00">
                  <c:v>119.41831740801098</c:v>
                </c:pt>
                <c:pt idx="382" formatCode="0.00">
                  <c:v>119.74890849386938</c:v>
                </c:pt>
                <c:pt idx="383" formatCode="0.00">
                  <c:v>120.40266324048498</c:v>
                </c:pt>
                <c:pt idx="384" formatCode="0.00">
                  <c:v>121.24485857812589</c:v>
                </c:pt>
                <c:pt idx="385" formatCode="0.00">
                  <c:v>121.4456203461955</c:v>
                </c:pt>
                <c:pt idx="386" formatCode="0.00">
                  <c:v>121.4470351885079</c:v>
                </c:pt>
                <c:pt idx="387" formatCode="0.00">
                  <c:v>121.46813387803779</c:v>
                </c:pt>
                <c:pt idx="388" formatCode="0.00">
                  <c:v>122.12486489192079</c:v>
                </c:pt>
                <c:pt idx="389" formatCode="0.00">
                  <c:v>122.848936716273</c:v>
                </c:pt>
                <c:pt idx="390" formatCode="0.00">
                  <c:v>122.89416269794316</c:v>
                </c:pt>
                <c:pt idx="391" formatCode="0.00">
                  <c:v>122.90918575165381</c:v>
                </c:pt>
                <c:pt idx="392" formatCode="0.00">
                  <c:v>122.99942202927407</c:v>
                </c:pt>
                <c:pt idx="393" formatCode="0.00">
                  <c:v>123.04360405823211</c:v>
                </c:pt>
                <c:pt idx="394" formatCode="0.00">
                  <c:v>123.17332884180185</c:v>
                </c:pt>
                <c:pt idx="395" formatCode="0.00">
                  <c:v>123.76947439428334</c:v>
                </c:pt>
                <c:pt idx="396" formatCode="0.00">
                  <c:v>122.54825461070077</c:v>
                </c:pt>
                <c:pt idx="397" formatCode="0.00">
                  <c:v>119.14760451172245</c:v>
                </c:pt>
                <c:pt idx="398" formatCode="0.00">
                  <c:v>115.32724308430218</c:v>
                </c:pt>
                <c:pt idx="399" formatCode="0.00">
                  <c:v>112.74628115790605</c:v>
                </c:pt>
                <c:pt idx="400" formatCode="0.00">
                  <c:v>110.40785982313949</c:v>
                </c:pt>
                <c:pt idx="401" formatCode="0.00">
                  <c:v>108.37813167671804</c:v>
                </c:pt>
                <c:pt idx="402" formatCode="0.00">
                  <c:v>106.90370643766552</c:v>
                </c:pt>
                <c:pt idx="403" formatCode="0.00">
                  <c:v>105.3310178426951</c:v>
                </c:pt>
                <c:pt idx="404" formatCode="0.00">
                  <c:v>104.29019528171285</c:v>
                </c:pt>
                <c:pt idx="405" formatCode="0.00">
                  <c:v>103.69117441588078</c:v>
                </c:pt>
                <c:pt idx="406" formatCode="0.00">
                  <c:v>104.11995145563816</c:v>
                </c:pt>
                <c:pt idx="407" formatCode="0.00">
                  <c:v>104.58258646439823</c:v>
                </c:pt>
                <c:pt idx="408" formatCode="0.00">
                  <c:v>105.15771428411537</c:v>
                </c:pt>
                <c:pt idx="409" formatCode="0.00">
                  <c:v>105.40695691465314</c:v>
                </c:pt>
                <c:pt idx="410" formatCode="0.00">
                  <c:v>105.59445761665897</c:v>
                </c:pt>
                <c:pt idx="411" formatCode="0.00">
                  <c:v>105.66990609761208</c:v>
                </c:pt>
                <c:pt idx="412" formatCode="0.00">
                  <c:v>106.36324837402999</c:v>
                </c:pt>
                <c:pt idx="413" formatCode="0.00">
                  <c:v>107.10951496879358</c:v>
                </c:pt>
                <c:pt idx="414" formatCode="0.00">
                  <c:v>108.14507136632341</c:v>
                </c:pt>
                <c:pt idx="415" formatCode="0.00">
                  <c:v>109.08776298222911</c:v>
                </c:pt>
                <c:pt idx="416" formatCode="0.00">
                  <c:v>109.97056106555422</c:v>
                </c:pt>
                <c:pt idx="417" formatCode="0.00">
                  <c:v>111.24084776679396</c:v>
                </c:pt>
                <c:pt idx="418" formatCode="0.00">
                  <c:v>111.51482598401542</c:v>
                </c:pt>
                <c:pt idx="419" formatCode="0.00">
                  <c:v>111.37472917828154</c:v>
                </c:pt>
                <c:pt idx="420" formatCode="0.00">
                  <c:v>111.09400667150641</c:v>
                </c:pt>
                <c:pt idx="421" formatCode="0.00">
                  <c:v>110.65598336038789</c:v>
                </c:pt>
                <c:pt idx="422" formatCode="0.00">
                  <c:v>110.16162666846883</c:v>
                </c:pt>
                <c:pt idx="423" formatCode="0.00">
                  <c:v>109.54319510367135</c:v>
                </c:pt>
                <c:pt idx="424" formatCode="0.00">
                  <c:v>109.32570259946681</c:v>
                </c:pt>
                <c:pt idx="425" formatCode="0.00">
                  <c:v>109.79849282808902</c:v>
                </c:pt>
                <c:pt idx="426" formatCode="0.00">
                  <c:v>110.57287673108284</c:v>
                </c:pt>
                <c:pt idx="427" formatCode="0.00">
                  <c:v>111.77242135079834</c:v>
                </c:pt>
                <c:pt idx="428" formatCode="0.00">
                  <c:v>112.94692997498535</c:v>
                </c:pt>
                <c:pt idx="429" formatCode="0.00">
                  <c:v>113.93692757373958</c:v>
                </c:pt>
                <c:pt idx="430" formatCode="0.00">
                  <c:v>115.55449909732901</c:v>
                </c:pt>
                <c:pt idx="431" formatCode="0.00">
                  <c:v>117.49384385449945</c:v>
                </c:pt>
                <c:pt idx="432" formatCode="0.00">
                  <c:v>119.31533718354937</c:v>
                </c:pt>
                <c:pt idx="433" formatCode="0.00">
                  <c:v>120.88253863092109</c:v>
                </c:pt>
                <c:pt idx="434" formatCode="0.00">
                  <c:v>122.12887282026647</c:v>
                </c:pt>
                <c:pt idx="435" formatCode="0.00">
                  <c:v>123.38721146323428</c:v>
                </c:pt>
                <c:pt idx="436" formatCode="0.00">
                  <c:v>124.52842941911673</c:v>
                </c:pt>
                <c:pt idx="437" formatCode="0.00">
                  <c:v>125.33669691208067</c:v>
                </c:pt>
                <c:pt idx="438" formatCode="0.00">
                  <c:v>127.34653530140632</c:v>
                </c:pt>
                <c:pt idx="439" formatCode="0.00">
                  <c:v>129.1994276309776</c:v>
                </c:pt>
                <c:pt idx="440" formatCode="0.00">
                  <c:v>130.52161366158748</c:v>
                </c:pt>
                <c:pt idx="441" formatCode="0.00">
                  <c:v>132.35397698633426</c:v>
                </c:pt>
                <c:pt idx="442" formatCode="0.00">
                  <c:v>133.68148938219358</c:v>
                </c:pt>
                <c:pt idx="443" formatCode="0.00">
                  <c:v>135.11137021200733</c:v>
                </c:pt>
                <c:pt idx="444" formatCode="0.00">
                  <c:v>136.62892679045564</c:v>
                </c:pt>
                <c:pt idx="445" formatCode="0.00">
                  <c:v>137.85025349068431</c:v>
                </c:pt>
                <c:pt idx="446" formatCode="0.00">
                  <c:v>139.26519533510896</c:v>
                </c:pt>
                <c:pt idx="447" formatCode="0.00">
                  <c:v>140.64397491770629</c:v>
                </c:pt>
                <c:pt idx="448" formatCode="0.00">
                  <c:v>141.81511562849164</c:v>
                </c:pt>
                <c:pt idx="449" formatCode="0.00">
                  <c:v>143.00868738269423</c:v>
                </c:pt>
                <c:pt idx="450" formatCode="0.00">
                  <c:v>144.40894844828799</c:v>
                </c:pt>
                <c:pt idx="451" formatCode="0.00">
                  <c:v>145.53548850536708</c:v>
                </c:pt>
                <c:pt idx="452" formatCode="0.00">
                  <c:v>146.41514719646597</c:v>
                </c:pt>
                <c:pt idx="453" formatCode="0.00">
                  <c:v>146.96998578546464</c:v>
                </c:pt>
                <c:pt idx="454" formatCode="0.00">
                  <c:v>147.31230006439998</c:v>
                </c:pt>
                <c:pt idx="455" formatCode="0.00">
                  <c:v>148.04713769999</c:v>
                </c:pt>
                <c:pt idx="456" formatCode="0.00">
                  <c:v>148.02269374670294</c:v>
                </c:pt>
                <c:pt idx="457" formatCode="0.00">
                  <c:v>148.24760726742511</c:v>
                </c:pt>
                <c:pt idx="458" formatCode="0.00">
                  <c:v>148.58012539615109</c:v>
                </c:pt>
                <c:pt idx="459" formatCode="0.00">
                  <c:v>148.78768714980561</c:v>
                </c:pt>
                <c:pt idx="460" formatCode="0.00">
                  <c:v>148.43235186569711</c:v>
                </c:pt>
                <c:pt idx="461" formatCode="0.00">
                  <c:v>147.63666302588015</c:v>
                </c:pt>
                <c:pt idx="462" formatCode="0.00">
                  <c:v>146.59911235221358</c:v>
                </c:pt>
                <c:pt idx="463" formatCode="0.00">
                  <c:v>147.46640777445177</c:v>
                </c:pt>
                <c:pt idx="464" formatCode="0.00">
                  <c:v>150.86892676191894</c:v>
                </c:pt>
                <c:pt idx="465" formatCode="0.00">
                  <c:v>153.11519677552306</c:v>
                </c:pt>
                <c:pt idx="466" formatCode="0.00">
                  <c:v>155.45356805767278</c:v>
                </c:pt>
                <c:pt idx="467" formatCode="0.00">
                  <c:v>158.35363640592166</c:v>
                </c:pt>
                <c:pt idx="468" formatCode="0.00">
                  <c:v>160.30458259855502</c:v>
                </c:pt>
                <c:pt idx="469" formatCode="0.00">
                  <c:v>162.07874933520057</c:v>
                </c:pt>
                <c:pt idx="470" formatCode="0.00">
                  <c:v>163.58090926246038</c:v>
                </c:pt>
                <c:pt idx="471" formatCode="0.00">
                  <c:v>164.72685441206733</c:v>
                </c:pt>
                <c:pt idx="472" formatCode="0.00">
                  <c:v>165.80565739323097</c:v>
                </c:pt>
                <c:pt idx="473" formatCode="0.00">
                  <c:v>167.42566281156269</c:v>
                </c:pt>
                <c:pt idx="474" formatCode="0.00">
                  <c:v>167.78448857554082</c:v>
                </c:pt>
                <c:pt idx="475" formatCode="0.00">
                  <c:v>168.41743977696319</c:v>
                </c:pt>
                <c:pt idx="476" formatCode="0.00">
                  <c:v>169.37745685035901</c:v>
                </c:pt>
                <c:pt idx="477" formatCode="0.00">
                  <c:v>171.46268771721827</c:v>
                </c:pt>
                <c:pt idx="478" formatCode="0.00">
                  <c:v>173.38869024755118</c:v>
                </c:pt>
                <c:pt idx="479" formatCode="0.00">
                  <c:v>174.66409843259166</c:v>
                </c:pt>
                <c:pt idx="480" formatCode="0.00">
                  <c:v>175.9105108267666</c:v>
                </c:pt>
                <c:pt idx="481" formatCode="0.00">
                  <c:v>176.39395424009041</c:v>
                </c:pt>
                <c:pt idx="482" formatCode="0.00">
                  <c:v>176.81194499273488</c:v>
                </c:pt>
                <c:pt idx="483" formatCode="0.00">
                  <c:v>177.35956020884629</c:v>
                </c:pt>
                <c:pt idx="484" formatCode="0.00">
                  <c:v>177.92549778532805</c:v>
                </c:pt>
                <c:pt idx="485" formatCode="0.00">
                  <c:v>178.77703767878887</c:v>
                </c:pt>
                <c:pt idx="486" formatCode="0.00">
                  <c:v>178.46534701550289</c:v>
                </c:pt>
                <c:pt idx="487" formatCode="0.00">
                  <c:v>178.55236612060239</c:v>
                </c:pt>
                <c:pt idx="488" formatCode="0.00">
                  <c:v>179.32016798666746</c:v>
                </c:pt>
                <c:pt idx="489" formatCode="0.00">
                  <c:v>179.5383832804543</c:v>
                </c:pt>
                <c:pt idx="490" formatCode="0.00">
                  <c:v>179.68479575714576</c:v>
                </c:pt>
                <c:pt idx="491" formatCode="0.00">
                  <c:v>180.08211679614777</c:v>
                </c:pt>
                <c:pt idx="492" formatCode="0.00">
                  <c:v>180.03547528721765</c:v>
                </c:pt>
                <c:pt idx="493" formatCode="0.00">
                  <c:v>178.28765224399049</c:v>
                </c:pt>
                <c:pt idx="494" formatCode="0.00">
                  <c:v>177.11717289195516</c:v>
                </c:pt>
                <c:pt idx="495" formatCode="0.00">
                  <c:v>176.28791833081664</c:v>
                </c:pt>
                <c:pt idx="496" formatCode="0.00">
                  <c:v>175.621948784571</c:v>
                </c:pt>
                <c:pt idx="497" formatCode="0.00">
                  <c:v>175.59967701823996</c:v>
                </c:pt>
                <c:pt idx="498" formatCode="0.00">
                  <c:v>175.48959439972273</c:v>
                </c:pt>
                <c:pt idx="499" formatCode="0.00">
                  <c:v>174.63525661108699</c:v>
                </c:pt>
                <c:pt idx="500" formatCode="0.00">
                  <c:v>173.17747706989505</c:v>
                </c:pt>
                <c:pt idx="501" formatCode="0.00">
                  <c:v>171.64615272310235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8C-464A-B6C2-9AB0DCB32F00}"/>
            </c:ext>
          </c:extLst>
        </c:ser>
        <c:ser>
          <c:idx val="2"/>
          <c:order val="2"/>
          <c:tx>
            <c:strRef>
              <c:f>'Moving Avgs'!$BF$2</c:f>
              <c:strCache>
                <c:ptCount val="1"/>
                <c:pt idx="0">
                  <c:v>Zero Lag 50d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'Moving Avgs'!$AX$3:$AX$504</c:f>
              <c:numCache>
                <c:formatCode>m/d/yyyy</c:formatCode>
                <c:ptCount val="502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'Moving Avgs'!$BF$3:$BF$504</c:f>
              <c:numCache>
                <c:formatCode>General</c:formatCode>
                <c:ptCount val="502"/>
                <c:pt idx="100" formatCode="0.00">
                  <c:v>62.560935897180244</c:v>
                </c:pt>
                <c:pt idx="101" formatCode="0.00">
                  <c:v>62.902521648232764</c:v>
                </c:pt>
                <c:pt idx="102" formatCode="0.00">
                  <c:v>63.228266666256715</c:v>
                </c:pt>
                <c:pt idx="103" formatCode="0.00">
                  <c:v>63.622829065350075</c:v>
                </c:pt>
                <c:pt idx="104" formatCode="0.00">
                  <c:v>64.128339036643538</c:v>
                </c:pt>
                <c:pt idx="105" formatCode="0.00">
                  <c:v>64.667873607294197</c:v>
                </c:pt>
                <c:pt idx="106" formatCode="0.00">
                  <c:v>65.209802439303417</c:v>
                </c:pt>
                <c:pt idx="107" formatCode="0.00">
                  <c:v>65.770663704659455</c:v>
                </c:pt>
                <c:pt idx="108" formatCode="0.00">
                  <c:v>66.390683813127239</c:v>
                </c:pt>
                <c:pt idx="109" formatCode="0.00">
                  <c:v>66.993755805076916</c:v>
                </c:pt>
                <c:pt idx="110" formatCode="0.00">
                  <c:v>67.61496184424729</c:v>
                </c:pt>
                <c:pt idx="111" formatCode="0.00">
                  <c:v>68.38649352125104</c:v>
                </c:pt>
                <c:pt idx="112" formatCode="0.00">
                  <c:v>69.128760980240827</c:v>
                </c:pt>
                <c:pt idx="113" formatCode="0.00">
                  <c:v>69.927648477363263</c:v>
                </c:pt>
                <c:pt idx="114" formatCode="0.00">
                  <c:v>70.659405438266333</c:v>
                </c:pt>
                <c:pt idx="115" formatCode="0.00">
                  <c:v>71.297598689053302</c:v>
                </c:pt>
                <c:pt idx="116" formatCode="0.00">
                  <c:v>71.899599816972028</c:v>
                </c:pt>
                <c:pt idx="117" formatCode="0.00">
                  <c:v>72.347197209770499</c:v>
                </c:pt>
                <c:pt idx="118" formatCode="0.00">
                  <c:v>72.622985708272381</c:v>
                </c:pt>
                <c:pt idx="119" formatCode="0.00">
                  <c:v>72.931980501719607</c:v>
                </c:pt>
                <c:pt idx="120" formatCode="0.00">
                  <c:v>73.306689455516093</c:v>
                </c:pt>
                <c:pt idx="121" formatCode="0.00">
                  <c:v>73.688718550301715</c:v>
                </c:pt>
                <c:pt idx="122" formatCode="0.00">
                  <c:v>74.100195177702432</c:v>
                </c:pt>
                <c:pt idx="123" formatCode="0.00">
                  <c:v>74.565147154586057</c:v>
                </c:pt>
                <c:pt idx="124" formatCode="0.00">
                  <c:v>75.023591979742591</c:v>
                </c:pt>
                <c:pt idx="125" formatCode="0.00">
                  <c:v>75.373462651817292</c:v>
                </c:pt>
                <c:pt idx="126" formatCode="0.00">
                  <c:v>75.581962001880612</c:v>
                </c:pt>
                <c:pt idx="127" formatCode="0.00">
                  <c:v>75.890158801499297</c:v>
                </c:pt>
                <c:pt idx="128" formatCode="0.00">
                  <c:v>76.158903054573898</c:v>
                </c:pt>
                <c:pt idx="129" formatCode="0.00">
                  <c:v>76.573771139323441</c:v>
                </c:pt>
                <c:pt idx="130" formatCode="0.00">
                  <c:v>76.962958122710234</c:v>
                </c:pt>
                <c:pt idx="131" formatCode="0.00">
                  <c:v>77.524472260151043</c:v>
                </c:pt>
                <c:pt idx="132" formatCode="0.00">
                  <c:v>78.030832825112455</c:v>
                </c:pt>
                <c:pt idx="133" formatCode="0.00">
                  <c:v>78.553183863881571</c:v>
                </c:pt>
                <c:pt idx="134" formatCode="0.00">
                  <c:v>79.157711063375643</c:v>
                </c:pt>
                <c:pt idx="135" formatCode="0.00">
                  <c:v>79.67393308242049</c:v>
                </c:pt>
                <c:pt idx="136" formatCode="0.00">
                  <c:v>80.130979920403249</c:v>
                </c:pt>
                <c:pt idx="137" formatCode="0.00">
                  <c:v>80.493563560587376</c:v>
                </c:pt>
                <c:pt idx="138" formatCode="0.00">
                  <c:v>80.831562990352893</c:v>
                </c:pt>
                <c:pt idx="139" formatCode="0.00">
                  <c:v>81.167933838097625</c:v>
                </c:pt>
                <c:pt idx="140" formatCode="0.00">
                  <c:v>81.499448927876173</c:v>
                </c:pt>
                <c:pt idx="141" formatCode="0.00">
                  <c:v>81.746713906483123</c:v>
                </c:pt>
                <c:pt idx="142" formatCode="0.00">
                  <c:v>82.056231469550681</c:v>
                </c:pt>
                <c:pt idx="143" formatCode="0.00">
                  <c:v>82.330642999772067</c:v>
                </c:pt>
                <c:pt idx="144" formatCode="0.00">
                  <c:v>82.599645081288116</c:v>
                </c:pt>
                <c:pt idx="145" formatCode="0.00">
                  <c:v>82.795160729772761</c:v>
                </c:pt>
                <c:pt idx="146" formatCode="0.00">
                  <c:v>83.326815326298416</c:v>
                </c:pt>
                <c:pt idx="147" formatCode="0.00">
                  <c:v>83.838604959792278</c:v>
                </c:pt>
                <c:pt idx="148" formatCode="0.00">
                  <c:v>84.323642366213335</c:v>
                </c:pt>
                <c:pt idx="149" formatCode="0.00">
                  <c:v>84.477401873574436</c:v>
                </c:pt>
                <c:pt idx="150" formatCode="0.00">
                  <c:v>84.550521830858344</c:v>
                </c:pt>
                <c:pt idx="151" formatCode="0.00">
                  <c:v>84.600489832877756</c:v>
                </c:pt>
                <c:pt idx="152" formatCode="0.00">
                  <c:v>84.622346825206279</c:v>
                </c:pt>
                <c:pt idx="153" formatCode="0.00">
                  <c:v>84.674865327255091</c:v>
                </c:pt>
                <c:pt idx="154" formatCode="0.00">
                  <c:v>84.602756037220487</c:v>
                </c:pt>
                <c:pt idx="155" formatCode="0.00">
                  <c:v>84.504962451754693</c:v>
                </c:pt>
                <c:pt idx="156" formatCode="0.00">
                  <c:v>84.321176919236848</c:v>
                </c:pt>
                <c:pt idx="157" formatCode="0.00">
                  <c:v>84.29045794739443</c:v>
                </c:pt>
                <c:pt idx="158" formatCode="0.00">
                  <c:v>84.283865594209416</c:v>
                </c:pt>
                <c:pt idx="159" formatCode="0.00">
                  <c:v>84.269211887708323</c:v>
                </c:pt>
                <c:pt idx="160" formatCode="0.00">
                  <c:v>84.367381971312199</c:v>
                </c:pt>
                <c:pt idx="161" formatCode="0.00">
                  <c:v>84.412521163517567</c:v>
                </c:pt>
                <c:pt idx="162" formatCode="0.00">
                  <c:v>84.499811759950177</c:v>
                </c:pt>
                <c:pt idx="163" formatCode="0.00">
                  <c:v>84.616351244950195</c:v>
                </c:pt>
                <c:pt idx="164" formatCode="0.00">
                  <c:v>84.826029127693403</c:v>
                </c:pt>
                <c:pt idx="165" formatCode="0.00">
                  <c:v>85.0322978816247</c:v>
                </c:pt>
                <c:pt idx="166" formatCode="0.00">
                  <c:v>85.397751790149982</c:v>
                </c:pt>
                <c:pt idx="167" formatCode="0.00">
                  <c:v>85.670573519255981</c:v>
                </c:pt>
                <c:pt idx="168" formatCode="0.00">
                  <c:v>86.104753258216334</c:v>
                </c:pt>
                <c:pt idx="169" formatCode="0.00">
                  <c:v>86.376977467236713</c:v>
                </c:pt>
                <c:pt idx="170" formatCode="0.00">
                  <c:v>86.63288992334661</c:v>
                </c:pt>
                <c:pt idx="171" formatCode="0.00">
                  <c:v>86.926732763722896</c:v>
                </c:pt>
                <c:pt idx="172" formatCode="0.00">
                  <c:v>87.25674170570683</c:v>
                </c:pt>
                <c:pt idx="173" formatCode="0.00">
                  <c:v>87.685127844122007</c:v>
                </c:pt>
                <c:pt idx="174" formatCode="0.00">
                  <c:v>88.120620716055697</c:v>
                </c:pt>
                <c:pt idx="175" formatCode="0.00">
                  <c:v>88.572899334649449</c:v>
                </c:pt>
                <c:pt idx="176" formatCode="0.00">
                  <c:v>89.043173947439044</c:v>
                </c:pt>
                <c:pt idx="177" formatCode="0.00">
                  <c:v>89.503472393175784</c:v>
                </c:pt>
                <c:pt idx="178" formatCode="0.00">
                  <c:v>89.902313537311144</c:v>
                </c:pt>
                <c:pt idx="179" formatCode="0.00">
                  <c:v>90.301277020277027</c:v>
                </c:pt>
                <c:pt idx="180" formatCode="0.00">
                  <c:v>90.548747125594886</c:v>
                </c:pt>
                <c:pt idx="181" formatCode="0.00">
                  <c:v>90.808027322899534</c:v>
                </c:pt>
                <c:pt idx="182" formatCode="0.00">
                  <c:v>91.178946666638183</c:v>
                </c:pt>
                <c:pt idx="183" formatCode="0.00">
                  <c:v>91.324024498242551</c:v>
                </c:pt>
                <c:pt idx="184" formatCode="0.00">
                  <c:v>91.430910119610971</c:v>
                </c:pt>
                <c:pt idx="185" formatCode="0.00">
                  <c:v>91.648529176819636</c:v>
                </c:pt>
                <c:pt idx="186" formatCode="0.00">
                  <c:v>91.74644921679058</c:v>
                </c:pt>
                <c:pt idx="187" formatCode="0.00">
                  <c:v>91.821813376685782</c:v>
                </c:pt>
                <c:pt idx="188" formatCode="0.00">
                  <c:v>91.651353951686943</c:v>
                </c:pt>
                <c:pt idx="189" formatCode="0.00">
                  <c:v>91.59268493858734</c:v>
                </c:pt>
                <c:pt idx="190" formatCode="0.00">
                  <c:v>91.57845431046897</c:v>
                </c:pt>
                <c:pt idx="191" formatCode="0.00">
                  <c:v>91.713839800792726</c:v>
                </c:pt>
                <c:pt idx="192" formatCode="0.00">
                  <c:v>91.728383568697083</c:v>
                </c:pt>
                <c:pt idx="193" formatCode="0.00">
                  <c:v>91.784064028517506</c:v>
                </c:pt>
                <c:pt idx="194" formatCode="0.00">
                  <c:v>91.79251672713005</c:v>
                </c:pt>
                <c:pt idx="195" formatCode="0.00">
                  <c:v>91.690933987350249</c:v>
                </c:pt>
                <c:pt idx="196" formatCode="0.00">
                  <c:v>91.557956183924745</c:v>
                </c:pt>
                <c:pt idx="197" formatCode="0.00">
                  <c:v>91.404864476596671</c:v>
                </c:pt>
                <c:pt idx="198" formatCode="0.00">
                  <c:v>91.323712544027316</c:v>
                </c:pt>
                <c:pt idx="199" formatCode="0.00">
                  <c:v>91.177538503469563</c:v>
                </c:pt>
                <c:pt idx="200" formatCode="0.00">
                  <c:v>90.732875324940593</c:v>
                </c:pt>
                <c:pt idx="201" formatCode="0.00">
                  <c:v>90.225142421002133</c:v>
                </c:pt>
                <c:pt idx="202" formatCode="0.00">
                  <c:v>89.772460941977826</c:v>
                </c:pt>
                <c:pt idx="203" formatCode="0.00">
                  <c:v>89.42808915571031</c:v>
                </c:pt>
                <c:pt idx="204" formatCode="0.00">
                  <c:v>88.893731180361442</c:v>
                </c:pt>
                <c:pt idx="205" formatCode="0.00">
                  <c:v>88.350140030650977</c:v>
                </c:pt>
                <c:pt idx="206" formatCode="0.00">
                  <c:v>87.775247957169128</c:v>
                </c:pt>
                <c:pt idx="207" formatCode="0.00">
                  <c:v>87.20726053247428</c:v>
                </c:pt>
                <c:pt idx="208" formatCode="0.00">
                  <c:v>86.451074229393782</c:v>
                </c:pt>
                <c:pt idx="209" formatCode="0.00">
                  <c:v>86.209986351116896</c:v>
                </c:pt>
                <c:pt idx="210" formatCode="0.00">
                  <c:v>86.013224102822434</c:v>
                </c:pt>
                <c:pt idx="211" formatCode="0.00">
                  <c:v>85.894035768148086</c:v>
                </c:pt>
                <c:pt idx="212" formatCode="0.00">
                  <c:v>85.631586076356058</c:v>
                </c:pt>
                <c:pt idx="213" formatCode="0.00">
                  <c:v>85.472623454369</c:v>
                </c:pt>
                <c:pt idx="214" formatCode="0.00">
                  <c:v>85.351966940587531</c:v>
                </c:pt>
                <c:pt idx="215" formatCode="0.00">
                  <c:v>85.195803684939719</c:v>
                </c:pt>
                <c:pt idx="216" formatCode="0.00">
                  <c:v>85.101558403946299</c:v>
                </c:pt>
                <c:pt idx="217" formatCode="0.00">
                  <c:v>85.07186253420295</c:v>
                </c:pt>
                <c:pt idx="218" formatCode="0.00">
                  <c:v>85.196103219136162</c:v>
                </c:pt>
                <c:pt idx="219" formatCode="0.00">
                  <c:v>85.261169528881666</c:v>
                </c:pt>
                <c:pt idx="220" formatCode="0.00">
                  <c:v>85.279485833400742</c:v>
                </c:pt>
                <c:pt idx="221" formatCode="0.00">
                  <c:v>85.331808957196628</c:v>
                </c:pt>
                <c:pt idx="222" formatCode="0.00">
                  <c:v>85.497804915045919</c:v>
                </c:pt>
                <c:pt idx="223" formatCode="0.00">
                  <c:v>85.62954805178768</c:v>
                </c:pt>
                <c:pt idx="224" formatCode="0.00">
                  <c:v>85.931780308118931</c:v>
                </c:pt>
                <c:pt idx="225" formatCode="0.00">
                  <c:v>86.295470584386464</c:v>
                </c:pt>
                <c:pt idx="226" formatCode="0.00">
                  <c:v>86.595994229289417</c:v>
                </c:pt>
                <c:pt idx="227" formatCode="0.00">
                  <c:v>86.895028673200372</c:v>
                </c:pt>
                <c:pt idx="228" formatCode="0.00">
                  <c:v>87.31080225079883</c:v>
                </c:pt>
                <c:pt idx="229" formatCode="0.00">
                  <c:v>87.688833073720232</c:v>
                </c:pt>
                <c:pt idx="230" formatCode="0.00">
                  <c:v>88.106418243455167</c:v>
                </c:pt>
                <c:pt idx="231" formatCode="0.00">
                  <c:v>88.285305340405458</c:v>
                </c:pt>
                <c:pt idx="232" formatCode="0.00">
                  <c:v>88.525474066002801</c:v>
                </c:pt>
                <c:pt idx="233" formatCode="0.00">
                  <c:v>88.745144056494027</c:v>
                </c:pt>
                <c:pt idx="234" formatCode="0.00">
                  <c:v>88.973531333017519</c:v>
                </c:pt>
                <c:pt idx="235" formatCode="0.00">
                  <c:v>89.292185621380526</c:v>
                </c:pt>
                <c:pt idx="236" formatCode="0.00">
                  <c:v>89.585933051837728</c:v>
                </c:pt>
                <c:pt idx="237" formatCode="0.00">
                  <c:v>89.96666924126967</c:v>
                </c:pt>
                <c:pt idx="238" formatCode="0.00">
                  <c:v>90.254350801204495</c:v>
                </c:pt>
                <c:pt idx="239" formatCode="0.00">
                  <c:v>90.593934122341437</c:v>
                </c:pt>
                <c:pt idx="240" formatCode="0.00">
                  <c:v>91.021077036421104</c:v>
                </c:pt>
                <c:pt idx="241" formatCode="0.00">
                  <c:v>91.395867556330771</c:v>
                </c:pt>
                <c:pt idx="242" formatCode="0.00">
                  <c:v>91.806071904371635</c:v>
                </c:pt>
                <c:pt idx="243" formatCode="0.00">
                  <c:v>91.955922218002584</c:v>
                </c:pt>
                <c:pt idx="244" formatCode="0.00">
                  <c:v>92.108546567777182</c:v>
                </c:pt>
                <c:pt idx="245" formatCode="0.00">
                  <c:v>92.23616988576515</c:v>
                </c:pt>
                <c:pt idx="246" formatCode="0.00">
                  <c:v>92.434436195512163</c:v>
                </c:pt>
                <c:pt idx="247" formatCode="0.00">
                  <c:v>92.665327202070344</c:v>
                </c:pt>
                <c:pt idx="248" formatCode="0.00">
                  <c:v>92.968824559005682</c:v>
                </c:pt>
                <c:pt idx="249" formatCode="0.00">
                  <c:v>93.171807986526403</c:v>
                </c:pt>
                <c:pt idx="250" formatCode="0.00">
                  <c:v>93.217811671791395</c:v>
                </c:pt>
                <c:pt idx="251" formatCode="0.00">
                  <c:v>93.321134705039071</c:v>
                </c:pt>
                <c:pt idx="252" formatCode="0.00">
                  <c:v>93.617114812723074</c:v>
                </c:pt>
                <c:pt idx="253" formatCode="0.00">
                  <c:v>93.902372132639343</c:v>
                </c:pt>
                <c:pt idx="254" formatCode="0.00">
                  <c:v>94.273659346199821</c:v>
                </c:pt>
                <c:pt idx="255" formatCode="0.00">
                  <c:v>94.570009498713333</c:v>
                </c:pt>
                <c:pt idx="256" formatCode="0.00">
                  <c:v>94.925803051628094</c:v>
                </c:pt>
                <c:pt idx="257" formatCode="0.00">
                  <c:v>95.147882286050958</c:v>
                </c:pt>
                <c:pt idx="258" formatCode="0.00">
                  <c:v>95.355016467835952</c:v>
                </c:pt>
                <c:pt idx="259" formatCode="0.00">
                  <c:v>95.544093100008524</c:v>
                </c:pt>
                <c:pt idx="260" formatCode="0.00">
                  <c:v>95.763271302161186</c:v>
                </c:pt>
                <c:pt idx="261" formatCode="0.00">
                  <c:v>96.005057664014174</c:v>
                </c:pt>
                <c:pt idx="262" formatCode="0.00">
                  <c:v>96.411764360773319</c:v>
                </c:pt>
                <c:pt idx="263" formatCode="0.00">
                  <c:v>96.674663259351249</c:v>
                </c:pt>
                <c:pt idx="264" formatCode="0.00">
                  <c:v>96.750981732071793</c:v>
                </c:pt>
                <c:pt idx="265" formatCode="0.00">
                  <c:v>97.031327700287363</c:v>
                </c:pt>
                <c:pt idx="266" formatCode="0.00">
                  <c:v>97.437603968865091</c:v>
                </c:pt>
                <c:pt idx="267" formatCode="0.00">
                  <c:v>97.842027035061093</c:v>
                </c:pt>
                <c:pt idx="268" formatCode="0.00">
                  <c:v>98.289267804927974</c:v>
                </c:pt>
                <c:pt idx="269" formatCode="0.00">
                  <c:v>98.73885438082084</c:v>
                </c:pt>
                <c:pt idx="270" formatCode="0.00">
                  <c:v>99.066365666155832</c:v>
                </c:pt>
                <c:pt idx="271" formatCode="0.00">
                  <c:v>99.381917646952459</c:v>
                </c:pt>
                <c:pt idx="272" formatCode="0.00">
                  <c:v>99.874922029886278</c:v>
                </c:pt>
                <c:pt idx="273" formatCode="0.00">
                  <c:v>100.3271088630088</c:v>
                </c:pt>
                <c:pt idx="274" formatCode="0.00">
                  <c:v>100.86416187953056</c:v>
                </c:pt>
                <c:pt idx="275" formatCode="0.00">
                  <c:v>101.48023857629637</c:v>
                </c:pt>
                <c:pt idx="276" formatCode="0.00">
                  <c:v>102.17807620229323</c:v>
                </c:pt>
                <c:pt idx="277" formatCode="0.00">
                  <c:v>103.03126198751664</c:v>
                </c:pt>
                <c:pt idx="278" formatCode="0.00">
                  <c:v>103.7546035012703</c:v>
                </c:pt>
                <c:pt idx="279" formatCode="0.00">
                  <c:v>104.51369248353498</c:v>
                </c:pt>
                <c:pt idx="280" formatCode="0.00">
                  <c:v>105.43896098283501</c:v>
                </c:pt>
                <c:pt idx="281" formatCode="0.00">
                  <c:v>106.42760611153584</c:v>
                </c:pt>
                <c:pt idx="282" formatCode="0.00">
                  <c:v>107.25481263849599</c:v>
                </c:pt>
                <c:pt idx="283" formatCode="0.00">
                  <c:v>107.7911483212616</c:v>
                </c:pt>
                <c:pt idx="284" formatCode="0.00">
                  <c:v>108.26696641862078</c:v>
                </c:pt>
                <c:pt idx="285" formatCode="0.00">
                  <c:v>108.88310229916701</c:v>
                </c:pt>
                <c:pt idx="286" formatCode="0.00">
                  <c:v>109.46790951388634</c:v>
                </c:pt>
                <c:pt idx="287" formatCode="0.00">
                  <c:v>109.95796458100806</c:v>
                </c:pt>
                <c:pt idx="288" formatCode="0.00">
                  <c:v>110.41057035291777</c:v>
                </c:pt>
                <c:pt idx="289" formatCode="0.00">
                  <c:v>110.90648800920476</c:v>
                </c:pt>
                <c:pt idx="290" formatCode="0.00">
                  <c:v>111.36938621107373</c:v>
                </c:pt>
                <c:pt idx="291" formatCode="0.00">
                  <c:v>111.73946026200434</c:v>
                </c:pt>
                <c:pt idx="292" formatCode="0.00">
                  <c:v>112.10918538821562</c:v>
                </c:pt>
                <c:pt idx="293" formatCode="0.00">
                  <c:v>112.30020541528293</c:v>
                </c:pt>
                <c:pt idx="294" formatCode="0.00">
                  <c:v>112.42271946666364</c:v>
                </c:pt>
                <c:pt idx="295" formatCode="0.00">
                  <c:v>112.691224893192</c:v>
                </c:pt>
                <c:pt idx="296" formatCode="0.00">
                  <c:v>112.76658631606567</c:v>
                </c:pt>
                <c:pt idx="297" formatCode="0.00">
                  <c:v>112.82734302339411</c:v>
                </c:pt>
                <c:pt idx="298" formatCode="0.00">
                  <c:v>112.96536340463739</c:v>
                </c:pt>
                <c:pt idx="299" formatCode="0.00">
                  <c:v>113.08902850756975</c:v>
                </c:pt>
                <c:pt idx="300" formatCode="0.00">
                  <c:v>113.1972634526785</c:v>
                </c:pt>
                <c:pt idx="301" formatCode="0.00">
                  <c:v>113.31795515887873</c:v>
                </c:pt>
                <c:pt idx="302" formatCode="0.00">
                  <c:v>113.40979236525871</c:v>
                </c:pt>
                <c:pt idx="303" formatCode="0.00">
                  <c:v>113.52184971963921</c:v>
                </c:pt>
                <c:pt idx="304" formatCode="0.00">
                  <c:v>113.76491443651614</c:v>
                </c:pt>
                <c:pt idx="305" formatCode="0.00">
                  <c:v>114.13265712297338</c:v>
                </c:pt>
                <c:pt idx="306" formatCode="0.00">
                  <c:v>114.32002697051539</c:v>
                </c:pt>
                <c:pt idx="307" formatCode="0.00">
                  <c:v>114.55309011892273</c:v>
                </c:pt>
                <c:pt idx="308" formatCode="0.00">
                  <c:v>114.79961253640444</c:v>
                </c:pt>
                <c:pt idx="309" formatCode="0.00">
                  <c:v>114.99818213320823</c:v>
                </c:pt>
                <c:pt idx="310" formatCode="0.00">
                  <c:v>115.08727302994521</c:v>
                </c:pt>
                <c:pt idx="311" formatCode="0.00">
                  <c:v>115.16182056971665</c:v>
                </c:pt>
                <c:pt idx="312" formatCode="0.00">
                  <c:v>115.07289104333793</c:v>
                </c:pt>
                <c:pt idx="313" formatCode="0.00">
                  <c:v>115.1361686725496</c:v>
                </c:pt>
                <c:pt idx="314" formatCode="0.00">
                  <c:v>115.06805286916627</c:v>
                </c:pt>
                <c:pt idx="315" formatCode="0.00">
                  <c:v>115.2692903191259</c:v>
                </c:pt>
                <c:pt idx="316" formatCode="0.00">
                  <c:v>115.55783026047506</c:v>
                </c:pt>
                <c:pt idx="317" formatCode="0.00">
                  <c:v>115.49728482157904</c:v>
                </c:pt>
                <c:pt idx="318" formatCode="0.00">
                  <c:v>115.61273155291279</c:v>
                </c:pt>
                <c:pt idx="319" formatCode="0.00">
                  <c:v>115.62045219174513</c:v>
                </c:pt>
                <c:pt idx="320" formatCode="0.00">
                  <c:v>115.39464437799732</c:v>
                </c:pt>
                <c:pt idx="321" formatCode="0.00">
                  <c:v>114.97217081915235</c:v>
                </c:pt>
                <c:pt idx="322" formatCode="0.00">
                  <c:v>114.58027484700571</c:v>
                </c:pt>
                <c:pt idx="323" formatCode="0.00">
                  <c:v>114.17372812097933</c:v>
                </c:pt>
                <c:pt idx="324" formatCode="0.00">
                  <c:v>113.76491602242498</c:v>
                </c:pt>
                <c:pt idx="325" formatCode="0.00">
                  <c:v>113.39558828913493</c:v>
                </c:pt>
                <c:pt idx="326" formatCode="0.00">
                  <c:v>113.27007117821924</c:v>
                </c:pt>
                <c:pt idx="327" formatCode="0.00">
                  <c:v>113.3932133311687</c:v>
                </c:pt>
                <c:pt idx="328" formatCode="0.00">
                  <c:v>113.42702811018476</c:v>
                </c:pt>
                <c:pt idx="329" formatCode="0.00">
                  <c:v>113.39132766141935</c:v>
                </c:pt>
                <c:pt idx="330" formatCode="0.00">
                  <c:v>113.38188689961054</c:v>
                </c:pt>
                <c:pt idx="331" formatCode="0.00">
                  <c:v>113.27134769785725</c:v>
                </c:pt>
                <c:pt idx="332" formatCode="0.00">
                  <c:v>112.97107185580364</c:v>
                </c:pt>
                <c:pt idx="333" formatCode="0.00">
                  <c:v>112.63852693873638</c:v>
                </c:pt>
                <c:pt idx="334" formatCode="0.00">
                  <c:v>112.65437863125807</c:v>
                </c:pt>
                <c:pt idx="335" formatCode="0.00">
                  <c:v>112.46476439812149</c:v>
                </c:pt>
                <c:pt idx="336" formatCode="0.00">
                  <c:v>112.4410404578645</c:v>
                </c:pt>
                <c:pt idx="337" formatCode="0.00">
                  <c:v>112.55037297354995</c:v>
                </c:pt>
                <c:pt idx="338" formatCode="0.00">
                  <c:v>112.66452213029652</c:v>
                </c:pt>
                <c:pt idx="339" formatCode="0.00">
                  <c:v>112.68451395755903</c:v>
                </c:pt>
                <c:pt idx="340" formatCode="0.00">
                  <c:v>112.6933181007074</c:v>
                </c:pt>
                <c:pt idx="341" formatCode="0.00">
                  <c:v>112.52450670267891</c:v>
                </c:pt>
                <c:pt idx="342" formatCode="0.00">
                  <c:v>112.44791320645699</c:v>
                </c:pt>
                <c:pt idx="343" formatCode="0.00">
                  <c:v>112.72029800189775</c:v>
                </c:pt>
                <c:pt idx="344" formatCode="0.00">
                  <c:v>112.77631092146962</c:v>
                </c:pt>
                <c:pt idx="345" formatCode="0.00">
                  <c:v>112.85428719444543</c:v>
                </c:pt>
                <c:pt idx="346" formatCode="0.00">
                  <c:v>112.91744086848105</c:v>
                </c:pt>
                <c:pt idx="347" formatCode="0.00">
                  <c:v>113.11079766641069</c:v>
                </c:pt>
                <c:pt idx="348" formatCode="0.00">
                  <c:v>113.22521467449454</c:v>
                </c:pt>
                <c:pt idx="349" formatCode="0.00">
                  <c:v>113.25758995446438</c:v>
                </c:pt>
                <c:pt idx="350" formatCode="0.00">
                  <c:v>113.49149453910285</c:v>
                </c:pt>
                <c:pt idx="351" formatCode="0.00">
                  <c:v>113.71820255794616</c:v>
                </c:pt>
                <c:pt idx="352" formatCode="0.00">
                  <c:v>113.74330957028356</c:v>
                </c:pt>
                <c:pt idx="353" formatCode="0.00">
                  <c:v>114.04479454676608</c:v>
                </c:pt>
                <c:pt idx="354" formatCode="0.00">
                  <c:v>114.28244581790403</c:v>
                </c:pt>
                <c:pt idx="355" formatCode="0.00">
                  <c:v>114.53835913069675</c:v>
                </c:pt>
                <c:pt idx="356" formatCode="0.00">
                  <c:v>114.57532467036185</c:v>
                </c:pt>
                <c:pt idx="357" formatCode="0.00">
                  <c:v>114.79623081554567</c:v>
                </c:pt>
                <c:pt idx="358" formatCode="0.00">
                  <c:v>114.74921215226783</c:v>
                </c:pt>
                <c:pt idx="359" formatCode="0.00">
                  <c:v>114.65737069147148</c:v>
                </c:pt>
                <c:pt idx="360" formatCode="0.00">
                  <c:v>115.06788518184824</c:v>
                </c:pt>
                <c:pt idx="361" formatCode="0.00">
                  <c:v>115.29745677410179</c:v>
                </c:pt>
                <c:pt idx="362" formatCode="0.00">
                  <c:v>115.64446154497514</c:v>
                </c:pt>
                <c:pt idx="363" formatCode="0.00">
                  <c:v>115.80875409492229</c:v>
                </c:pt>
                <c:pt idx="364" formatCode="0.00">
                  <c:v>115.93192483014641</c:v>
                </c:pt>
                <c:pt idx="365" formatCode="0.00">
                  <c:v>116.07920036545016</c:v>
                </c:pt>
                <c:pt idx="366" formatCode="0.00">
                  <c:v>116.29944702547479</c:v>
                </c:pt>
                <c:pt idx="367" formatCode="0.00">
                  <c:v>116.5962930090971</c:v>
                </c:pt>
                <c:pt idx="368" formatCode="0.00">
                  <c:v>116.82597317559924</c:v>
                </c:pt>
                <c:pt idx="369" formatCode="0.00">
                  <c:v>117.08274008682142</c:v>
                </c:pt>
                <c:pt idx="370" formatCode="0.00">
                  <c:v>117.34014897230553</c:v>
                </c:pt>
                <c:pt idx="371" formatCode="0.00">
                  <c:v>117.54920887419897</c:v>
                </c:pt>
                <c:pt idx="372" formatCode="0.00">
                  <c:v>117.73735216325382</c:v>
                </c:pt>
                <c:pt idx="373" formatCode="0.00">
                  <c:v>117.91573358553296</c:v>
                </c:pt>
                <c:pt idx="374" formatCode="0.00">
                  <c:v>118.13101815849555</c:v>
                </c:pt>
                <c:pt idx="375" formatCode="0.00">
                  <c:v>118.43002475128043</c:v>
                </c:pt>
                <c:pt idx="376" formatCode="0.00">
                  <c:v>118.68912412666275</c:v>
                </c:pt>
                <c:pt idx="377" formatCode="0.00">
                  <c:v>118.84866635622076</c:v>
                </c:pt>
                <c:pt idx="378" formatCode="0.00">
                  <c:v>118.77912234686494</c:v>
                </c:pt>
                <c:pt idx="379" formatCode="0.00">
                  <c:v>118.76886841400056</c:v>
                </c:pt>
                <c:pt idx="380" formatCode="0.00">
                  <c:v>118.95181167496635</c:v>
                </c:pt>
                <c:pt idx="381" formatCode="0.00">
                  <c:v>119.26898784149977</c:v>
                </c:pt>
                <c:pt idx="382" formatCode="0.00">
                  <c:v>119.52239931407456</c:v>
                </c:pt>
                <c:pt idx="383" formatCode="0.00">
                  <c:v>119.90874120948568</c:v>
                </c:pt>
                <c:pt idx="384" formatCode="0.00">
                  <c:v>120.38509968569963</c:v>
                </c:pt>
                <c:pt idx="385" formatCode="0.00">
                  <c:v>120.61459596869027</c:v>
                </c:pt>
                <c:pt idx="386" formatCode="0.00">
                  <c:v>120.76006740705766</c:v>
                </c:pt>
                <c:pt idx="387" formatCode="0.00">
                  <c:v>120.90700824691928</c:v>
                </c:pt>
                <c:pt idx="388" formatCode="0.00">
                  <c:v>121.31281568975446</c:v>
                </c:pt>
                <c:pt idx="389" formatCode="0.00">
                  <c:v>121.76051765040228</c:v>
                </c:pt>
                <c:pt idx="390" formatCode="0.00">
                  <c:v>121.93862883827575</c:v>
                </c:pt>
                <c:pt idx="391" formatCode="0.00">
                  <c:v>122.09766761509074</c:v>
                </c:pt>
                <c:pt idx="392" formatCode="0.00">
                  <c:v>122.28016584779387</c:v>
                </c:pt>
                <c:pt idx="393" formatCode="0.00">
                  <c:v>122.43905976687306</c:v>
                </c:pt>
                <c:pt idx="394" formatCode="0.00">
                  <c:v>122.63158414356624</c:v>
                </c:pt>
                <c:pt idx="395" formatCode="0.00">
                  <c:v>123.01629710679437</c:v>
                </c:pt>
                <c:pt idx="396" formatCode="0.00">
                  <c:v>122.6511520453207</c:v>
                </c:pt>
                <c:pt idx="397" formatCode="0.00">
                  <c:v>121.33188349144811</c:v>
                </c:pt>
                <c:pt idx="398" formatCode="0.00">
                  <c:v>119.7335551115451</c:v>
                </c:pt>
                <c:pt idx="399" formatCode="0.00">
                  <c:v>118.54314272347223</c:v>
                </c:pt>
                <c:pt idx="400" formatCode="0.00">
                  <c:v>117.38025131332456</c:v>
                </c:pt>
                <c:pt idx="401" formatCode="0.00">
                  <c:v>116.27793465282511</c:v>
                </c:pt>
                <c:pt idx="402" formatCode="0.00">
                  <c:v>115.34565886098038</c:v>
                </c:pt>
                <c:pt idx="403" formatCode="0.00">
                  <c:v>114.32675951310651</c:v>
                </c:pt>
                <c:pt idx="404" formatCode="0.00">
                  <c:v>113.48108882093548</c:v>
                </c:pt>
                <c:pt idx="405" formatCode="0.00">
                  <c:v>112.78386042426675</c:v>
                </c:pt>
                <c:pt idx="406" formatCode="0.00">
                  <c:v>112.49876478286915</c:v>
                </c:pt>
                <c:pt idx="407" formatCode="0.00">
                  <c:v>112.24039722890814</c:v>
                </c:pt>
                <c:pt idx="408" formatCode="0.00">
                  <c:v>112.04359579970834</c:v>
                </c:pt>
                <c:pt idx="409" formatCode="0.00">
                  <c:v>111.71887193520614</c:v>
                </c:pt>
                <c:pt idx="410" formatCode="0.00">
                  <c:v>111.36454477742411</c:v>
                </c:pt>
                <c:pt idx="411" formatCode="0.00">
                  <c:v>110.96850342129288</c:v>
                </c:pt>
                <c:pt idx="412" formatCode="0.00">
                  <c:v>110.83042293341441</c:v>
                </c:pt>
                <c:pt idx="413" formatCode="0.00">
                  <c:v>110.73255167651006</c:v>
                </c:pt>
                <c:pt idx="414" formatCode="0.00">
                  <c:v>110.77314365228706</c:v>
                </c:pt>
                <c:pt idx="415" formatCode="0.00">
                  <c:v>110.79914878395442</c:v>
                </c:pt>
                <c:pt idx="416" formatCode="0.00">
                  <c:v>110.81626790123111</c:v>
                </c:pt>
                <c:pt idx="417" formatCode="0.00">
                  <c:v>111.02766377746116</c:v>
                </c:pt>
                <c:pt idx="418" formatCode="0.00">
                  <c:v>110.89035439441575</c:v>
                </c:pt>
                <c:pt idx="419" formatCode="0.00">
                  <c:v>110.62438125015187</c:v>
                </c:pt>
                <c:pt idx="420" formatCode="0.00">
                  <c:v>110.3227561492232</c:v>
                </c:pt>
                <c:pt idx="421" formatCode="0.00">
                  <c:v>109.97434356667004</c:v>
                </c:pt>
                <c:pt idx="422" formatCode="0.00">
                  <c:v>109.61548810961492</c:v>
                </c:pt>
                <c:pt idx="423" formatCode="0.00">
                  <c:v>109.21269695729632</c:v>
                </c:pt>
                <c:pt idx="424" formatCode="0.00">
                  <c:v>108.98430207469569</c:v>
                </c:pt>
                <c:pt idx="425" formatCode="0.00">
                  <c:v>109.05995804869842</c:v>
                </c:pt>
                <c:pt idx="426" formatCode="0.00">
                  <c:v>109.29542297720006</c:v>
                </c:pt>
                <c:pt idx="427" formatCode="0.00">
                  <c:v>109.74093887736369</c:v>
                </c:pt>
                <c:pt idx="428" formatCode="0.00">
                  <c:v>110.21912581873582</c:v>
                </c:pt>
                <c:pt idx="429" formatCode="0.00">
                  <c:v>110.65848343753203</c:v>
                </c:pt>
                <c:pt idx="430" formatCode="0.00">
                  <c:v>111.39602849303826</c:v>
                </c:pt>
                <c:pt idx="431" formatCode="0.00">
                  <c:v>112.32491165094295</c:v>
                </c:pt>
                <c:pt idx="432" formatCode="0.00">
                  <c:v>113.27301584610012</c:v>
                </c:pt>
                <c:pt idx="433" formatCode="0.00">
                  <c:v>114.17256693556486</c:v>
                </c:pt>
                <c:pt idx="434" formatCode="0.00">
                  <c:v>114.98822175008713</c:v>
                </c:pt>
                <c:pt idx="435" formatCode="0.00">
                  <c:v>115.84681513012985</c:v>
                </c:pt>
                <c:pt idx="436" formatCode="0.00">
                  <c:v>116.69249173786793</c:v>
                </c:pt>
                <c:pt idx="437" formatCode="0.00">
                  <c:v>117.43089459935869</c:v>
                </c:pt>
                <c:pt idx="438" formatCode="0.00">
                  <c:v>118.68836047819967</c:v>
                </c:pt>
                <c:pt idx="439" formatCode="0.00">
                  <c:v>119.9439341926263</c:v>
                </c:pt>
                <c:pt idx="440" formatCode="0.00">
                  <c:v>121.0401582265948</c:v>
                </c:pt>
                <c:pt idx="441" formatCode="0.00">
                  <c:v>122.39430042609014</c:v>
                </c:pt>
                <c:pt idx="442" formatCode="0.00">
                  <c:v>123.59862236247567</c:v>
                </c:pt>
                <c:pt idx="443" formatCode="0.00">
                  <c:v>124.89244801377423</c:v>
                </c:pt>
                <c:pt idx="444" formatCode="0.00">
                  <c:v>126.27385143653279</c:v>
                </c:pt>
                <c:pt idx="445" formatCode="0.00">
                  <c:v>127.58148971160915</c:v>
                </c:pt>
                <c:pt idx="446" formatCode="0.00">
                  <c:v>129.00599876559448</c:v>
                </c:pt>
                <c:pt idx="447" formatCode="0.00">
                  <c:v>130.44609416194567</c:v>
                </c:pt>
                <c:pt idx="448" formatCode="0.00">
                  <c:v>131.81459796643682</c:v>
                </c:pt>
                <c:pt idx="449" formatCode="0.00">
                  <c:v>133.19780096813753</c:v>
                </c:pt>
                <c:pt idx="450" formatCode="0.00">
                  <c:v>134.67820246804143</c:v>
                </c:pt>
                <c:pt idx="451" formatCode="0.00">
                  <c:v>136.05422067190906</c:v>
                </c:pt>
                <c:pt idx="452" formatCode="0.00">
                  <c:v>137.32470490545973</c:v>
                </c:pt>
                <c:pt idx="453" formatCode="0.00">
                  <c:v>138.45087949201991</c:v>
                </c:pt>
                <c:pt idx="454" formatCode="0.00">
                  <c:v>139.47036826242129</c:v>
                </c:pt>
                <c:pt idx="455" formatCode="0.00">
                  <c:v>140.63351414371044</c:v>
                </c:pt>
                <c:pt idx="456" formatCode="0.00">
                  <c:v>141.47153089009322</c:v>
                </c:pt>
                <c:pt idx="457" formatCode="0.00">
                  <c:v>142.38778765641788</c:v>
                </c:pt>
                <c:pt idx="458" formatCode="0.00">
                  <c:v>143.33373369988016</c:v>
                </c:pt>
                <c:pt idx="459" formatCode="0.00">
                  <c:v>144.20369877585568</c:v>
                </c:pt>
                <c:pt idx="460" formatCode="0.00">
                  <c:v>144.80993588652953</c:v>
                </c:pt>
                <c:pt idx="461" formatCode="0.00">
                  <c:v>145.19075347190977</c:v>
                </c:pt>
                <c:pt idx="462" formatCode="0.00">
                  <c:v>145.40969355105824</c:v>
                </c:pt>
                <c:pt idx="463" formatCode="0.00">
                  <c:v>146.36277746408865</c:v>
                </c:pt>
                <c:pt idx="464" formatCode="0.00">
                  <c:v>148.36808184650425</c:v>
                </c:pt>
                <c:pt idx="465" formatCode="0.00">
                  <c:v>149.95723050150485</c:v>
                </c:pt>
                <c:pt idx="466" formatCode="0.00">
                  <c:v>151.61766206199945</c:v>
                </c:pt>
                <c:pt idx="467" formatCode="0.00">
                  <c:v>153.5443973444585</c:v>
                </c:pt>
                <c:pt idx="468" formatCode="0.00">
                  <c:v>155.12335600299957</c:v>
                </c:pt>
                <c:pt idx="469" formatCode="0.00">
                  <c:v>156.64590028892576</c:v>
                </c:pt>
                <c:pt idx="470" formatCode="0.00">
                  <c:v>158.0642617539506</c:v>
                </c:pt>
                <c:pt idx="471" formatCode="0.00">
                  <c:v>159.33154560673682</c:v>
                </c:pt>
                <c:pt idx="472" formatCode="0.00">
                  <c:v>160.55916665560756</c:v>
                </c:pt>
                <c:pt idx="473" formatCode="0.00">
                  <c:v>162.00102171178906</c:v>
                </c:pt>
                <c:pt idx="474" formatCode="0.00">
                  <c:v>162.92276557391801</c:v>
                </c:pt>
                <c:pt idx="475" formatCode="0.00">
                  <c:v>163.93209195279553</c:v>
                </c:pt>
                <c:pt idx="476" formatCode="0.00">
                  <c:v>165.05861506729568</c:v>
                </c:pt>
                <c:pt idx="477" formatCode="0.00">
                  <c:v>166.65458633339938</c:v>
                </c:pt>
                <c:pt idx="478" formatCode="0.00">
                  <c:v>168.2167286609631</c:v>
                </c:pt>
                <c:pt idx="479" formatCode="0.00">
                  <c:v>169.53411185072929</c:v>
                </c:pt>
                <c:pt idx="480" formatCode="0.00">
                  <c:v>170.84818358899366</c:v>
                </c:pt>
                <c:pt idx="481" formatCode="0.00">
                  <c:v>171.86074232560361</c:v>
                </c:pt>
                <c:pt idx="482" formatCode="0.00">
                  <c:v>172.84804885493406</c:v>
                </c:pt>
                <c:pt idx="483" formatCode="0.00">
                  <c:v>173.89426147192626</c:v>
                </c:pt>
                <c:pt idx="484" formatCode="0.00">
                  <c:v>174.93896940343856</c:v>
                </c:pt>
                <c:pt idx="485" formatCode="0.00">
                  <c:v>176.0679832907316</c:v>
                </c:pt>
                <c:pt idx="486" formatCode="0.00">
                  <c:v>176.69464446118351</c:v>
                </c:pt>
                <c:pt idx="487" formatCode="0.00">
                  <c:v>177.43481603556231</c:v>
                </c:pt>
                <c:pt idx="488" formatCode="0.00">
                  <c:v>178.41055181579014</c:v>
                </c:pt>
                <c:pt idx="489" formatCode="0.00">
                  <c:v>179.14133371305633</c:v>
                </c:pt>
                <c:pt idx="490" formatCode="0.00">
                  <c:v>179.81140059551242</c:v>
                </c:pt>
                <c:pt idx="491" formatCode="0.00">
                  <c:v>180.55411383628822</c:v>
                </c:pt>
                <c:pt idx="492" formatCode="0.00">
                  <c:v>181.09265300918267</c:v>
                </c:pt>
                <c:pt idx="493" formatCode="0.00">
                  <c:v>180.88805838906094</c:v>
                </c:pt>
                <c:pt idx="494" formatCode="0.00">
                  <c:v>180.83746940186978</c:v>
                </c:pt>
                <c:pt idx="495" formatCode="0.00">
                  <c:v>180.873285672923</c:v>
                </c:pt>
                <c:pt idx="496" formatCode="0.00">
                  <c:v>180.92883540816399</c:v>
                </c:pt>
                <c:pt idx="497" formatCode="0.00">
                  <c:v>181.20811983275729</c:v>
                </c:pt>
                <c:pt idx="498" formatCode="0.00">
                  <c:v>181.41343001232622</c:v>
                </c:pt>
                <c:pt idx="499" formatCode="0.00">
                  <c:v>181.26781299531075</c:v>
                </c:pt>
                <c:pt idx="500" formatCode="0.00">
                  <c:v>180.81402717234974</c:v>
                </c:pt>
                <c:pt idx="501" formatCode="0.00">
                  <c:v>180.25679888646752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8C-464A-B6C2-9AB0DCB32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690672"/>
        <c:axId val="1526705232"/>
      </c:lineChart>
      <c:dateAx>
        <c:axId val="152669067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26705232"/>
        <c:crosses val="autoZero"/>
        <c:auto val="1"/>
        <c:lblOffset val="100"/>
        <c:baseTimeUnit val="days"/>
      </c:dateAx>
      <c:valAx>
        <c:axId val="15267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2669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'Bollinger Bands'!$C$2</c:f>
              <c:strCache>
                <c:ptCount val="1"/>
                <c:pt idx="0">
                  <c:v>Prices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'Bollinger Bands'!$B$3:$B$2518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'Bollinger Bands'!$C$3:$C$2518</c:f>
              <c:numCache>
                <c:formatCode>General</c:formatCode>
                <c:ptCount val="2516"/>
                <c:pt idx="0">
                  <c:v>62.81</c:v>
                </c:pt>
                <c:pt idx="1">
                  <c:v>64.36</c:v>
                </c:pt>
                <c:pt idx="2">
                  <c:v>62.95</c:v>
                </c:pt>
                <c:pt idx="3">
                  <c:v>64.33</c:v>
                </c:pt>
                <c:pt idx="4">
                  <c:v>65.319999999999993</c:v>
                </c:pt>
                <c:pt idx="5">
                  <c:v>66.52</c:v>
                </c:pt>
                <c:pt idx="6">
                  <c:v>67.680000000000007</c:v>
                </c:pt>
                <c:pt idx="7">
                  <c:v>68.44</c:v>
                </c:pt>
                <c:pt idx="8">
                  <c:v>69.709999999999994</c:v>
                </c:pt>
                <c:pt idx="9">
                  <c:v>69.09</c:v>
                </c:pt>
                <c:pt idx="10">
                  <c:v>68.03</c:v>
                </c:pt>
                <c:pt idx="11">
                  <c:v>65.78</c:v>
                </c:pt>
                <c:pt idx="12">
                  <c:v>67.069999999999993</c:v>
                </c:pt>
                <c:pt idx="13">
                  <c:v>68.84</c:v>
                </c:pt>
                <c:pt idx="14">
                  <c:v>67.7</c:v>
                </c:pt>
                <c:pt idx="15">
                  <c:v>67.599999999999994</c:v>
                </c:pt>
                <c:pt idx="16">
                  <c:v>70.430000000000007</c:v>
                </c:pt>
                <c:pt idx="17">
                  <c:v>70.819999999999993</c:v>
                </c:pt>
                <c:pt idx="18">
                  <c:v>69.260000000000005</c:v>
                </c:pt>
                <c:pt idx="19">
                  <c:v>70.78</c:v>
                </c:pt>
                <c:pt idx="20">
                  <c:v>72.52</c:v>
                </c:pt>
                <c:pt idx="21">
                  <c:v>72.150000000000006</c:v>
                </c:pt>
                <c:pt idx="22">
                  <c:v>73.400000000000006</c:v>
                </c:pt>
                <c:pt idx="23">
                  <c:v>72.14</c:v>
                </c:pt>
                <c:pt idx="24">
                  <c:v>73.349999999999994</c:v>
                </c:pt>
                <c:pt idx="25">
                  <c:v>73.89</c:v>
                </c:pt>
                <c:pt idx="26">
                  <c:v>68.400000000000006</c:v>
                </c:pt>
                <c:pt idx="27">
                  <c:v>70.66</c:v>
                </c:pt>
                <c:pt idx="28">
                  <c:v>71.069999999999993</c:v>
                </c:pt>
                <c:pt idx="29">
                  <c:v>71.66</c:v>
                </c:pt>
                <c:pt idx="30">
                  <c:v>72.430000000000007</c:v>
                </c:pt>
                <c:pt idx="31">
                  <c:v>72.09</c:v>
                </c:pt>
                <c:pt idx="32">
                  <c:v>71.44</c:v>
                </c:pt>
                <c:pt idx="33">
                  <c:v>69.349999999999994</c:v>
                </c:pt>
                <c:pt idx="34">
                  <c:v>70.27</c:v>
                </c:pt>
                <c:pt idx="35">
                  <c:v>71.209999999999994</c:v>
                </c:pt>
                <c:pt idx="36">
                  <c:v>70.87</c:v>
                </c:pt>
                <c:pt idx="37">
                  <c:v>70.42</c:v>
                </c:pt>
                <c:pt idx="38">
                  <c:v>70.900000000000006</c:v>
                </c:pt>
                <c:pt idx="39">
                  <c:v>71.94</c:v>
                </c:pt>
                <c:pt idx="40">
                  <c:v>72.38</c:v>
                </c:pt>
                <c:pt idx="41">
                  <c:v>73.11</c:v>
                </c:pt>
                <c:pt idx="42">
                  <c:v>72.540000000000006</c:v>
                </c:pt>
                <c:pt idx="43">
                  <c:v>71.2</c:v>
                </c:pt>
                <c:pt idx="44">
                  <c:v>71.23</c:v>
                </c:pt>
                <c:pt idx="45">
                  <c:v>67.37</c:v>
                </c:pt>
                <c:pt idx="46">
                  <c:v>60.29</c:v>
                </c:pt>
                <c:pt idx="47">
                  <c:v>58.47</c:v>
                </c:pt>
                <c:pt idx="48">
                  <c:v>59.76</c:v>
                </c:pt>
                <c:pt idx="49">
                  <c:v>57.61</c:v>
                </c:pt>
                <c:pt idx="50">
                  <c:v>58.75</c:v>
                </c:pt>
                <c:pt idx="51">
                  <c:v>56.53</c:v>
                </c:pt>
                <c:pt idx="52">
                  <c:v>56.81</c:v>
                </c:pt>
                <c:pt idx="53">
                  <c:v>60.71</c:v>
                </c:pt>
                <c:pt idx="54">
                  <c:v>58.93</c:v>
                </c:pt>
                <c:pt idx="55">
                  <c:v>57.7</c:v>
                </c:pt>
                <c:pt idx="56">
                  <c:v>57.54</c:v>
                </c:pt>
                <c:pt idx="57">
                  <c:v>58.95</c:v>
                </c:pt>
                <c:pt idx="58">
                  <c:v>59.1</c:v>
                </c:pt>
                <c:pt idx="59">
                  <c:v>60.66</c:v>
                </c:pt>
                <c:pt idx="60">
                  <c:v>61.45</c:v>
                </c:pt>
                <c:pt idx="61">
                  <c:v>63.16</c:v>
                </c:pt>
                <c:pt idx="62">
                  <c:v>62.4</c:v>
                </c:pt>
                <c:pt idx="63">
                  <c:v>62.14</c:v>
                </c:pt>
                <c:pt idx="64">
                  <c:v>61.4</c:v>
                </c:pt>
                <c:pt idx="65">
                  <c:v>60.87</c:v>
                </c:pt>
                <c:pt idx="66">
                  <c:v>61.85</c:v>
                </c:pt>
                <c:pt idx="67">
                  <c:v>63.13</c:v>
                </c:pt>
                <c:pt idx="68">
                  <c:v>62.58</c:v>
                </c:pt>
                <c:pt idx="69">
                  <c:v>64.8</c:v>
                </c:pt>
                <c:pt idx="70">
                  <c:v>65.010000000000005</c:v>
                </c:pt>
                <c:pt idx="71">
                  <c:v>65.25</c:v>
                </c:pt>
                <c:pt idx="72">
                  <c:v>65.34</c:v>
                </c:pt>
                <c:pt idx="73">
                  <c:v>65.8</c:v>
                </c:pt>
                <c:pt idx="74">
                  <c:v>64.290000000000006</c:v>
                </c:pt>
                <c:pt idx="75">
                  <c:v>63.54</c:v>
                </c:pt>
                <c:pt idx="76">
                  <c:v>63.3</c:v>
                </c:pt>
                <c:pt idx="77">
                  <c:v>61.63</c:v>
                </c:pt>
                <c:pt idx="78">
                  <c:v>61.38</c:v>
                </c:pt>
                <c:pt idx="79">
                  <c:v>62.69</c:v>
                </c:pt>
                <c:pt idx="80">
                  <c:v>63.39</c:v>
                </c:pt>
                <c:pt idx="81">
                  <c:v>63.72</c:v>
                </c:pt>
                <c:pt idx="82">
                  <c:v>61.26</c:v>
                </c:pt>
                <c:pt idx="83">
                  <c:v>60.93</c:v>
                </c:pt>
                <c:pt idx="84">
                  <c:v>58.04</c:v>
                </c:pt>
                <c:pt idx="85">
                  <c:v>60.53</c:v>
                </c:pt>
                <c:pt idx="86">
                  <c:v>61.83</c:v>
                </c:pt>
                <c:pt idx="87">
                  <c:v>62.26</c:v>
                </c:pt>
                <c:pt idx="88">
                  <c:v>63.64</c:v>
                </c:pt>
                <c:pt idx="89">
                  <c:v>63.72</c:v>
                </c:pt>
                <c:pt idx="90">
                  <c:v>62.51</c:v>
                </c:pt>
                <c:pt idx="91">
                  <c:v>63.18</c:v>
                </c:pt>
                <c:pt idx="92">
                  <c:v>62.04</c:v>
                </c:pt>
                <c:pt idx="93">
                  <c:v>63.42</c:v>
                </c:pt>
                <c:pt idx="94">
                  <c:v>63.74</c:v>
                </c:pt>
                <c:pt idx="95">
                  <c:v>63.85</c:v>
                </c:pt>
                <c:pt idx="96">
                  <c:v>66</c:v>
                </c:pt>
                <c:pt idx="97">
                  <c:v>64.319999999999993</c:v>
                </c:pt>
                <c:pt idx="98">
                  <c:v>62.97</c:v>
                </c:pt>
                <c:pt idx="99">
                  <c:v>64.23</c:v>
                </c:pt>
                <c:pt idx="100">
                  <c:v>65.42</c:v>
                </c:pt>
                <c:pt idx="101">
                  <c:v>66.78</c:v>
                </c:pt>
                <c:pt idx="102">
                  <c:v>66.849999999999994</c:v>
                </c:pt>
                <c:pt idx="103">
                  <c:v>68</c:v>
                </c:pt>
                <c:pt idx="104">
                  <c:v>69.7</c:v>
                </c:pt>
                <c:pt idx="105">
                  <c:v>70.5</c:v>
                </c:pt>
                <c:pt idx="106">
                  <c:v>70.930000000000007</c:v>
                </c:pt>
                <c:pt idx="107">
                  <c:v>71.58</c:v>
                </c:pt>
                <c:pt idx="108">
                  <c:v>72.75</c:v>
                </c:pt>
                <c:pt idx="109">
                  <c:v>72.98</c:v>
                </c:pt>
                <c:pt idx="110">
                  <c:v>73.64</c:v>
                </c:pt>
                <c:pt idx="111">
                  <c:v>76.010000000000005</c:v>
                </c:pt>
                <c:pt idx="112">
                  <c:v>76.150000000000006</c:v>
                </c:pt>
                <c:pt idx="113">
                  <c:v>77.39</c:v>
                </c:pt>
                <c:pt idx="114">
                  <c:v>77.08</c:v>
                </c:pt>
                <c:pt idx="115">
                  <c:v>76.400000000000006</c:v>
                </c:pt>
                <c:pt idx="116">
                  <c:v>76.41</c:v>
                </c:pt>
                <c:pt idx="117">
                  <c:v>74.87</c:v>
                </c:pt>
                <c:pt idx="118">
                  <c:v>73</c:v>
                </c:pt>
                <c:pt idx="119">
                  <c:v>73.67</c:v>
                </c:pt>
                <c:pt idx="120">
                  <c:v>74.760000000000005</c:v>
                </c:pt>
                <c:pt idx="121">
                  <c:v>75.14</c:v>
                </c:pt>
                <c:pt idx="122">
                  <c:v>75.81</c:v>
                </c:pt>
                <c:pt idx="123">
                  <c:v>76.81</c:v>
                </c:pt>
                <c:pt idx="124">
                  <c:v>77.069999999999993</c:v>
                </c:pt>
                <c:pt idx="125">
                  <c:v>76.03</c:v>
                </c:pt>
                <c:pt idx="126">
                  <c:v>74.510000000000005</c:v>
                </c:pt>
                <c:pt idx="127">
                  <c:v>76.010000000000005</c:v>
                </c:pt>
                <c:pt idx="128">
                  <c:v>75.8</c:v>
                </c:pt>
                <c:pt idx="129">
                  <c:v>77.959999999999994</c:v>
                </c:pt>
                <c:pt idx="130">
                  <c:v>77.989999999999995</c:v>
                </c:pt>
                <c:pt idx="131">
                  <c:v>80.55</c:v>
                </c:pt>
                <c:pt idx="132">
                  <c:v>80.290000000000006</c:v>
                </c:pt>
                <c:pt idx="133">
                  <c:v>80.94</c:v>
                </c:pt>
                <c:pt idx="134">
                  <c:v>82.46</c:v>
                </c:pt>
                <c:pt idx="135">
                  <c:v>81.87</c:v>
                </c:pt>
                <c:pt idx="136">
                  <c:v>81.58</c:v>
                </c:pt>
                <c:pt idx="137">
                  <c:v>80.790000000000006</c:v>
                </c:pt>
                <c:pt idx="138">
                  <c:v>80.84</c:v>
                </c:pt>
                <c:pt idx="139">
                  <c:v>81.16</c:v>
                </c:pt>
                <c:pt idx="140">
                  <c:v>81.44</c:v>
                </c:pt>
                <c:pt idx="141">
                  <c:v>80.709999999999994</c:v>
                </c:pt>
                <c:pt idx="142">
                  <c:v>81.81</c:v>
                </c:pt>
                <c:pt idx="143">
                  <c:v>81.709999999999994</c:v>
                </c:pt>
                <c:pt idx="144">
                  <c:v>81.96</c:v>
                </c:pt>
                <c:pt idx="145">
                  <c:v>81.33</c:v>
                </c:pt>
                <c:pt idx="146">
                  <c:v>85.93</c:v>
                </c:pt>
                <c:pt idx="147">
                  <c:v>86.14</c:v>
                </c:pt>
                <c:pt idx="148">
                  <c:v>86.27</c:v>
                </c:pt>
                <c:pt idx="149">
                  <c:v>82.48</c:v>
                </c:pt>
                <c:pt idx="150">
                  <c:v>81.7</c:v>
                </c:pt>
                <c:pt idx="151">
                  <c:v>81.599999999999994</c:v>
                </c:pt>
                <c:pt idx="152">
                  <c:v>81.41</c:v>
                </c:pt>
                <c:pt idx="153">
                  <c:v>81.96</c:v>
                </c:pt>
                <c:pt idx="154">
                  <c:v>80.52</c:v>
                </c:pt>
                <c:pt idx="155">
                  <c:v>80.260000000000005</c:v>
                </c:pt>
                <c:pt idx="156">
                  <c:v>79.2</c:v>
                </c:pt>
                <c:pt idx="157">
                  <c:v>81.16</c:v>
                </c:pt>
                <c:pt idx="158">
                  <c:v>81.55</c:v>
                </c:pt>
                <c:pt idx="159">
                  <c:v>81.53</c:v>
                </c:pt>
                <c:pt idx="160">
                  <c:v>83.06</c:v>
                </c:pt>
                <c:pt idx="161">
                  <c:v>82.52</c:v>
                </c:pt>
                <c:pt idx="162">
                  <c:v>83.15</c:v>
                </c:pt>
                <c:pt idx="163">
                  <c:v>83.64</c:v>
                </c:pt>
                <c:pt idx="164">
                  <c:v>84.96</c:v>
                </c:pt>
                <c:pt idx="165">
                  <c:v>85.1</c:v>
                </c:pt>
                <c:pt idx="166">
                  <c:v>87.34</c:v>
                </c:pt>
                <c:pt idx="167">
                  <c:v>86.44</c:v>
                </c:pt>
                <c:pt idx="168">
                  <c:v>88.77</c:v>
                </c:pt>
                <c:pt idx="169">
                  <c:v>87.06</c:v>
                </c:pt>
                <c:pt idx="170">
                  <c:v>87.12</c:v>
                </c:pt>
                <c:pt idx="171">
                  <c:v>87.86</c:v>
                </c:pt>
                <c:pt idx="172">
                  <c:v>88.6</c:v>
                </c:pt>
                <c:pt idx="173">
                  <c:v>90.16</c:v>
                </c:pt>
                <c:pt idx="174">
                  <c:v>90.6</c:v>
                </c:pt>
                <c:pt idx="175">
                  <c:v>91.17</c:v>
                </c:pt>
                <c:pt idx="176">
                  <c:v>91.78</c:v>
                </c:pt>
                <c:pt idx="177">
                  <c:v>92.06</c:v>
                </c:pt>
                <c:pt idx="178">
                  <c:v>91.66</c:v>
                </c:pt>
                <c:pt idx="179">
                  <c:v>92.02</c:v>
                </c:pt>
                <c:pt idx="180">
                  <c:v>90.41</c:v>
                </c:pt>
                <c:pt idx="181">
                  <c:v>90.81</c:v>
                </c:pt>
                <c:pt idx="182">
                  <c:v>92.48</c:v>
                </c:pt>
                <c:pt idx="183">
                  <c:v>89.88</c:v>
                </c:pt>
                <c:pt idx="184">
                  <c:v>89.55</c:v>
                </c:pt>
                <c:pt idx="185">
                  <c:v>91.1</c:v>
                </c:pt>
                <c:pt idx="186">
                  <c:v>89.76</c:v>
                </c:pt>
                <c:pt idx="187">
                  <c:v>89.6</c:v>
                </c:pt>
                <c:pt idx="188">
                  <c:v>86.56</c:v>
                </c:pt>
                <c:pt idx="189">
                  <c:v>87.97</c:v>
                </c:pt>
                <c:pt idx="190">
                  <c:v>88.58</c:v>
                </c:pt>
                <c:pt idx="191">
                  <c:v>90.57</c:v>
                </c:pt>
                <c:pt idx="192">
                  <c:v>89.18</c:v>
                </c:pt>
                <c:pt idx="193">
                  <c:v>89.79</c:v>
                </c:pt>
                <c:pt idx="194">
                  <c:v>89.29</c:v>
                </c:pt>
                <c:pt idx="195">
                  <c:v>87.95</c:v>
                </c:pt>
                <c:pt idx="196">
                  <c:v>87.56</c:v>
                </c:pt>
                <c:pt idx="197">
                  <c:v>87.25</c:v>
                </c:pt>
                <c:pt idx="198">
                  <c:v>88.11</c:v>
                </c:pt>
                <c:pt idx="199">
                  <c:v>87.25</c:v>
                </c:pt>
                <c:pt idx="200">
                  <c:v>83.38</c:v>
                </c:pt>
                <c:pt idx="201">
                  <c:v>82.36</c:v>
                </c:pt>
                <c:pt idx="202">
                  <c:v>82.82</c:v>
                </c:pt>
                <c:pt idx="203">
                  <c:v>84</c:v>
                </c:pt>
                <c:pt idx="204">
                  <c:v>81.400000000000006</c:v>
                </c:pt>
                <c:pt idx="205">
                  <c:v>81.02</c:v>
                </c:pt>
                <c:pt idx="206">
                  <c:v>80.349999999999994</c:v>
                </c:pt>
                <c:pt idx="207">
                  <c:v>80.16</c:v>
                </c:pt>
                <c:pt idx="208">
                  <c:v>77.44</c:v>
                </c:pt>
                <c:pt idx="209">
                  <c:v>83.65</c:v>
                </c:pt>
                <c:pt idx="210">
                  <c:v>84.12</c:v>
                </c:pt>
                <c:pt idx="211">
                  <c:v>85.03</c:v>
                </c:pt>
                <c:pt idx="212">
                  <c:v>83.15</c:v>
                </c:pt>
                <c:pt idx="213">
                  <c:v>84.35</c:v>
                </c:pt>
                <c:pt idx="214">
                  <c:v>84.77</c:v>
                </c:pt>
                <c:pt idx="215">
                  <c:v>84.25</c:v>
                </c:pt>
                <c:pt idx="216">
                  <c:v>84.96</c:v>
                </c:pt>
                <c:pt idx="217">
                  <c:v>85.72</c:v>
                </c:pt>
                <c:pt idx="218">
                  <c:v>87.68</c:v>
                </c:pt>
                <c:pt idx="219">
                  <c:v>86.97</c:v>
                </c:pt>
                <c:pt idx="220">
                  <c:v>86.4</c:v>
                </c:pt>
                <c:pt idx="221">
                  <c:v>86.84</c:v>
                </c:pt>
                <c:pt idx="222">
                  <c:v>88.32</c:v>
                </c:pt>
                <c:pt idx="223">
                  <c:v>87.96</c:v>
                </c:pt>
                <c:pt idx="224">
                  <c:v>90.2</c:v>
                </c:pt>
                <c:pt idx="225">
                  <c:v>91.14</c:v>
                </c:pt>
                <c:pt idx="226">
                  <c:v>90.51</c:v>
                </c:pt>
                <c:pt idx="227">
                  <c:v>90.63</c:v>
                </c:pt>
                <c:pt idx="228">
                  <c:v>92.27</c:v>
                </c:pt>
                <c:pt idx="229">
                  <c:v>92</c:v>
                </c:pt>
                <c:pt idx="230">
                  <c:v>92.7</c:v>
                </c:pt>
                <c:pt idx="231">
                  <c:v>89.86</c:v>
                </c:pt>
                <c:pt idx="232">
                  <c:v>90.73</c:v>
                </c:pt>
                <c:pt idx="233">
                  <c:v>90.57</c:v>
                </c:pt>
                <c:pt idx="234">
                  <c:v>90.8</c:v>
                </c:pt>
                <c:pt idx="235">
                  <c:v>92.09</c:v>
                </c:pt>
                <c:pt idx="236">
                  <c:v>91.94</c:v>
                </c:pt>
                <c:pt idx="237">
                  <c:v>93.23</c:v>
                </c:pt>
                <c:pt idx="238">
                  <c:v>92.26</c:v>
                </c:pt>
                <c:pt idx="239">
                  <c:v>93.13</c:v>
                </c:pt>
                <c:pt idx="240">
                  <c:v>94.48</c:v>
                </c:pt>
                <c:pt idx="241">
                  <c:v>94.08</c:v>
                </c:pt>
                <c:pt idx="242">
                  <c:v>94.76</c:v>
                </c:pt>
                <c:pt idx="243">
                  <c:v>91.67</c:v>
                </c:pt>
                <c:pt idx="244">
                  <c:v>91.8</c:v>
                </c:pt>
                <c:pt idx="245">
                  <c:v>91.58</c:v>
                </c:pt>
                <c:pt idx="246">
                  <c:v>92.59</c:v>
                </c:pt>
                <c:pt idx="247">
                  <c:v>93.16</c:v>
                </c:pt>
                <c:pt idx="248">
                  <c:v>94.27</c:v>
                </c:pt>
                <c:pt idx="249">
                  <c:v>93.19</c:v>
                </c:pt>
                <c:pt idx="250">
                  <c:v>91.33</c:v>
                </c:pt>
                <c:pt idx="251">
                  <c:v>92.17</c:v>
                </c:pt>
                <c:pt idx="252">
                  <c:v>94.8</c:v>
                </c:pt>
                <c:pt idx="253">
                  <c:v>94.93</c:v>
                </c:pt>
                <c:pt idx="254">
                  <c:v>96.29</c:v>
                </c:pt>
                <c:pt idx="255">
                  <c:v>95.66</c:v>
                </c:pt>
                <c:pt idx="256">
                  <c:v>96.72</c:v>
                </c:pt>
                <c:pt idx="257">
                  <c:v>95.34</c:v>
                </c:pt>
                <c:pt idx="258">
                  <c:v>95.41</c:v>
                </c:pt>
                <c:pt idx="259">
                  <c:v>95.46</c:v>
                </c:pt>
                <c:pt idx="260">
                  <c:v>96.06</c:v>
                </c:pt>
                <c:pt idx="261">
                  <c:v>96.58</c:v>
                </c:pt>
                <c:pt idx="262">
                  <c:v>98.94</c:v>
                </c:pt>
                <c:pt idx="263">
                  <c:v>97.45</c:v>
                </c:pt>
                <c:pt idx="264">
                  <c:v>95.31</c:v>
                </c:pt>
                <c:pt idx="265">
                  <c:v>98.08</c:v>
                </c:pt>
                <c:pt idx="266">
                  <c:v>99.98</c:v>
                </c:pt>
                <c:pt idx="267">
                  <c:v>100.31</c:v>
                </c:pt>
                <c:pt idx="268">
                  <c:v>101.21</c:v>
                </c:pt>
                <c:pt idx="269">
                  <c:v>101.6</c:v>
                </c:pt>
                <c:pt idx="270">
                  <c:v>100.4</c:v>
                </c:pt>
                <c:pt idx="271">
                  <c:v>100.55</c:v>
                </c:pt>
                <c:pt idx="272">
                  <c:v>103.13</c:v>
                </c:pt>
                <c:pt idx="273">
                  <c:v>103</c:v>
                </c:pt>
                <c:pt idx="274">
                  <c:v>104.47</c:v>
                </c:pt>
                <c:pt idx="275">
                  <c:v>105.9</c:v>
                </c:pt>
                <c:pt idx="276">
                  <c:v>107.41</c:v>
                </c:pt>
                <c:pt idx="277">
                  <c:v>109.93</c:v>
                </c:pt>
                <c:pt idx="278">
                  <c:v>108.88</c:v>
                </c:pt>
                <c:pt idx="279">
                  <c:v>109.87</c:v>
                </c:pt>
                <c:pt idx="280">
                  <c:v>112.57</c:v>
                </c:pt>
                <c:pt idx="281">
                  <c:v>114.05</c:v>
                </c:pt>
                <c:pt idx="282">
                  <c:v>112.71</c:v>
                </c:pt>
                <c:pt idx="283">
                  <c:v>109.6</c:v>
                </c:pt>
                <c:pt idx="284">
                  <c:v>109.28</c:v>
                </c:pt>
                <c:pt idx="285">
                  <c:v>111.51</c:v>
                </c:pt>
                <c:pt idx="286">
                  <c:v>111.61</c:v>
                </c:pt>
                <c:pt idx="287">
                  <c:v>110.88</c:v>
                </c:pt>
                <c:pt idx="288">
                  <c:v>110.82</c:v>
                </c:pt>
                <c:pt idx="289">
                  <c:v>111.79</c:v>
                </c:pt>
                <c:pt idx="290">
                  <c:v>111.8</c:v>
                </c:pt>
                <c:pt idx="291">
                  <c:v>111.01</c:v>
                </c:pt>
                <c:pt idx="292">
                  <c:v>111.36</c:v>
                </c:pt>
                <c:pt idx="293">
                  <c:v>109.41</c:v>
                </c:pt>
                <c:pt idx="294">
                  <c:v>108.8</c:v>
                </c:pt>
                <c:pt idx="295">
                  <c:v>110.91</c:v>
                </c:pt>
                <c:pt idx="296">
                  <c:v>108.75</c:v>
                </c:pt>
                <c:pt idx="297">
                  <c:v>108.76</c:v>
                </c:pt>
                <c:pt idx="298">
                  <c:v>109.94</c:v>
                </c:pt>
                <c:pt idx="299">
                  <c:v>109.98</c:v>
                </c:pt>
                <c:pt idx="300">
                  <c:v>110.01</c:v>
                </c:pt>
                <c:pt idx="301">
                  <c:v>110.41</c:v>
                </c:pt>
                <c:pt idx="302">
                  <c:v>110.28</c:v>
                </c:pt>
                <c:pt idx="303">
                  <c:v>110.74</c:v>
                </c:pt>
                <c:pt idx="304">
                  <c:v>112.64</c:v>
                </c:pt>
                <c:pt idx="305">
                  <c:v>114.53</c:v>
                </c:pt>
                <c:pt idx="306">
                  <c:v>112.58</c:v>
                </c:pt>
                <c:pt idx="307">
                  <c:v>113.42</c:v>
                </c:pt>
                <c:pt idx="308">
                  <c:v>113.89</c:v>
                </c:pt>
                <c:pt idx="309">
                  <c:v>113.58</c:v>
                </c:pt>
                <c:pt idx="310">
                  <c:v>112.45</c:v>
                </c:pt>
                <c:pt idx="311">
                  <c:v>112.47</c:v>
                </c:pt>
                <c:pt idx="312">
                  <c:v>110.56</c:v>
                </c:pt>
                <c:pt idx="313">
                  <c:v>112.59</c:v>
                </c:pt>
                <c:pt idx="314">
                  <c:v>111.08</c:v>
                </c:pt>
                <c:pt idx="315">
                  <c:v>114.67</c:v>
                </c:pt>
                <c:pt idx="316">
                  <c:v>116.06</c:v>
                </c:pt>
                <c:pt idx="317">
                  <c:v>111.87</c:v>
                </c:pt>
                <c:pt idx="318">
                  <c:v>114.22</c:v>
                </c:pt>
                <c:pt idx="319">
                  <c:v>113.02</c:v>
                </c:pt>
                <c:pt idx="320">
                  <c:v>110.13</c:v>
                </c:pt>
                <c:pt idx="321">
                  <c:v>107.58</c:v>
                </c:pt>
                <c:pt idx="322">
                  <c:v>107.83</c:v>
                </c:pt>
                <c:pt idx="323">
                  <c:v>107.49</c:v>
                </c:pt>
                <c:pt idx="324">
                  <c:v>107.3</c:v>
                </c:pt>
                <c:pt idx="325">
                  <c:v>107.63</c:v>
                </c:pt>
                <c:pt idx="326">
                  <c:v>110.6</c:v>
                </c:pt>
                <c:pt idx="327">
                  <c:v>113.77</c:v>
                </c:pt>
                <c:pt idx="328">
                  <c:v>112.72</c:v>
                </c:pt>
                <c:pt idx="329">
                  <c:v>111.88</c:v>
                </c:pt>
                <c:pt idx="330">
                  <c:v>112.22</c:v>
                </c:pt>
                <c:pt idx="331">
                  <c:v>110.91</c:v>
                </c:pt>
                <c:pt idx="332">
                  <c:v>108.38</c:v>
                </c:pt>
                <c:pt idx="333">
                  <c:v>107.77</c:v>
                </c:pt>
                <c:pt idx="334">
                  <c:v>112.07</c:v>
                </c:pt>
                <c:pt idx="335">
                  <c:v>109.46</c:v>
                </c:pt>
                <c:pt idx="336">
                  <c:v>111.48</c:v>
                </c:pt>
                <c:pt idx="337">
                  <c:v>113.18</c:v>
                </c:pt>
                <c:pt idx="338">
                  <c:v>113.32</c:v>
                </c:pt>
                <c:pt idx="339">
                  <c:v>112.19</c:v>
                </c:pt>
                <c:pt idx="340">
                  <c:v>112.06</c:v>
                </c:pt>
                <c:pt idx="341">
                  <c:v>109.78</c:v>
                </c:pt>
                <c:pt idx="342">
                  <c:v>110.87</c:v>
                </c:pt>
                <c:pt idx="343">
                  <c:v>115.32</c:v>
                </c:pt>
                <c:pt idx="344">
                  <c:v>112.73</c:v>
                </c:pt>
                <c:pt idx="345">
                  <c:v>113.08</c:v>
                </c:pt>
                <c:pt idx="346">
                  <c:v>112.95</c:v>
                </c:pt>
                <c:pt idx="347">
                  <c:v>114.7</c:v>
                </c:pt>
                <c:pt idx="348">
                  <c:v>113.84</c:v>
                </c:pt>
                <c:pt idx="349">
                  <c:v>112.88</c:v>
                </c:pt>
                <c:pt idx="350">
                  <c:v>115.52</c:v>
                </c:pt>
                <c:pt idx="351">
                  <c:v>115.6</c:v>
                </c:pt>
                <c:pt idx="352">
                  <c:v>113.17</c:v>
                </c:pt>
                <c:pt idx="353">
                  <c:v>116.77</c:v>
                </c:pt>
                <c:pt idx="354">
                  <c:v>116.16</c:v>
                </c:pt>
                <c:pt idx="355">
                  <c:v>116.55</c:v>
                </c:pt>
                <c:pt idx="356">
                  <c:v>113.88</c:v>
                </c:pt>
                <c:pt idx="357">
                  <c:v>116.28</c:v>
                </c:pt>
                <c:pt idx="358">
                  <c:v>112.97</c:v>
                </c:pt>
                <c:pt idx="359">
                  <c:v>112.36</c:v>
                </c:pt>
                <c:pt idx="360">
                  <c:v>118.77</c:v>
                </c:pt>
                <c:pt idx="361">
                  <c:v>116.71</c:v>
                </c:pt>
                <c:pt idx="362">
                  <c:v>118.38</c:v>
                </c:pt>
                <c:pt idx="363">
                  <c:v>116.28</c:v>
                </c:pt>
                <c:pt idx="364">
                  <c:v>115.87</c:v>
                </c:pt>
                <c:pt idx="365">
                  <c:v>116.29</c:v>
                </c:pt>
                <c:pt idx="366">
                  <c:v>117.32</c:v>
                </c:pt>
                <c:pt idx="367">
                  <c:v>118.43</c:v>
                </c:pt>
                <c:pt idx="368">
                  <c:v>117.78</c:v>
                </c:pt>
                <c:pt idx="369">
                  <c:v>118.28</c:v>
                </c:pt>
                <c:pt idx="370">
                  <c:v>118.47</c:v>
                </c:pt>
                <c:pt idx="371">
                  <c:v>118.06</c:v>
                </c:pt>
                <c:pt idx="372">
                  <c:v>118</c:v>
                </c:pt>
                <c:pt idx="373">
                  <c:v>118.07</c:v>
                </c:pt>
                <c:pt idx="374">
                  <c:v>118.74</c:v>
                </c:pt>
                <c:pt idx="375">
                  <c:v>120.04</c:v>
                </c:pt>
                <c:pt idx="376">
                  <c:v>119.8</c:v>
                </c:pt>
                <c:pt idx="377">
                  <c:v>118.74</c:v>
                </c:pt>
                <c:pt idx="378">
                  <c:v>115.92</c:v>
                </c:pt>
                <c:pt idx="379">
                  <c:v>116.68</c:v>
                </c:pt>
                <c:pt idx="380">
                  <c:v>119.21</c:v>
                </c:pt>
                <c:pt idx="381">
                  <c:v>121.1</c:v>
                </c:pt>
                <c:pt idx="382">
                  <c:v>120.54</c:v>
                </c:pt>
                <c:pt idx="383">
                  <c:v>122.5</c:v>
                </c:pt>
                <c:pt idx="384">
                  <c:v>124</c:v>
                </c:pt>
                <c:pt idx="385">
                  <c:v>121.18</c:v>
                </c:pt>
                <c:pt idx="386">
                  <c:v>120.33</c:v>
                </c:pt>
                <c:pt idx="387">
                  <c:v>120.51</c:v>
                </c:pt>
                <c:pt idx="388">
                  <c:v>123.99</c:v>
                </c:pt>
                <c:pt idx="389">
                  <c:v>124.84</c:v>
                </c:pt>
                <c:pt idx="390">
                  <c:v>121.72</c:v>
                </c:pt>
                <c:pt idx="391">
                  <c:v>121.66</c:v>
                </c:pt>
                <c:pt idx="392">
                  <c:v>122.16</c:v>
                </c:pt>
                <c:pt idx="393">
                  <c:v>122.06</c:v>
                </c:pt>
                <c:pt idx="394">
                  <c:v>122.64</c:v>
                </c:pt>
                <c:pt idx="395">
                  <c:v>125.31</c:v>
                </c:pt>
                <c:pt idx="396">
                  <c:v>115.97</c:v>
                </c:pt>
                <c:pt idx="397">
                  <c:v>103.53</c:v>
                </c:pt>
                <c:pt idx="398">
                  <c:v>99.16</c:v>
                </c:pt>
                <c:pt idx="399">
                  <c:v>103.46</c:v>
                </c:pt>
                <c:pt idx="400">
                  <c:v>103.12</c:v>
                </c:pt>
                <c:pt idx="401">
                  <c:v>103.19</c:v>
                </c:pt>
                <c:pt idx="402">
                  <c:v>104.7</c:v>
                </c:pt>
                <c:pt idx="403">
                  <c:v>103.03</c:v>
                </c:pt>
                <c:pt idx="404">
                  <c:v>104.61</c:v>
                </c:pt>
                <c:pt idx="405">
                  <c:v>105.98</c:v>
                </c:pt>
                <c:pt idx="406">
                  <c:v>110.83</c:v>
                </c:pt>
                <c:pt idx="407">
                  <c:v>111</c:v>
                </c:pt>
                <c:pt idx="408">
                  <c:v>111.61</c:v>
                </c:pt>
                <c:pt idx="409">
                  <c:v>109.85</c:v>
                </c:pt>
                <c:pt idx="410">
                  <c:v>109.28</c:v>
                </c:pt>
                <c:pt idx="411">
                  <c:v>108.47</c:v>
                </c:pt>
                <c:pt idx="412">
                  <c:v>111.51</c:v>
                </c:pt>
                <c:pt idx="413">
                  <c:v>111.89</c:v>
                </c:pt>
                <c:pt idx="414">
                  <c:v>113.58</c:v>
                </c:pt>
                <c:pt idx="415">
                  <c:v>113.39</c:v>
                </c:pt>
                <c:pt idx="416">
                  <c:v>113.26</c:v>
                </c:pt>
                <c:pt idx="417">
                  <c:v>115.73</c:v>
                </c:pt>
                <c:pt idx="418">
                  <c:v>111.32</c:v>
                </c:pt>
                <c:pt idx="419">
                  <c:v>109.53</c:v>
                </c:pt>
                <c:pt idx="420">
                  <c:v>108.85</c:v>
                </c:pt>
                <c:pt idx="421">
                  <c:v>108</c:v>
                </c:pt>
                <c:pt idx="422">
                  <c:v>107.59</c:v>
                </c:pt>
                <c:pt idx="423">
                  <c:v>106.74</c:v>
                </c:pt>
                <c:pt idx="424">
                  <c:v>108.67</c:v>
                </c:pt>
                <c:pt idx="425">
                  <c:v>112.37</c:v>
                </c:pt>
                <c:pt idx="426">
                  <c:v>114.39</c:v>
                </c:pt>
                <c:pt idx="427">
                  <c:v>117.16</c:v>
                </c:pt>
                <c:pt idx="428">
                  <c:v>117.79</c:v>
                </c:pt>
                <c:pt idx="429">
                  <c:v>117.55</c:v>
                </c:pt>
                <c:pt idx="430">
                  <c:v>121.62</c:v>
                </c:pt>
                <c:pt idx="431">
                  <c:v>124.48</c:v>
                </c:pt>
                <c:pt idx="432">
                  <c:v>125.23</c:v>
                </c:pt>
                <c:pt idx="433">
                  <c:v>125.13</c:v>
                </c:pt>
                <c:pt idx="434">
                  <c:v>124.53</c:v>
                </c:pt>
                <c:pt idx="435">
                  <c:v>125.5</c:v>
                </c:pt>
                <c:pt idx="436">
                  <c:v>125.81</c:v>
                </c:pt>
                <c:pt idx="437">
                  <c:v>124.91</c:v>
                </c:pt>
                <c:pt idx="438">
                  <c:v>132.01</c:v>
                </c:pt>
                <c:pt idx="439">
                  <c:v>132.69999999999999</c:v>
                </c:pt>
                <c:pt idx="440">
                  <c:v>131.36000000000001</c:v>
                </c:pt>
                <c:pt idx="441">
                  <c:v>135.33000000000001</c:v>
                </c:pt>
                <c:pt idx="442">
                  <c:v>134.22</c:v>
                </c:pt>
                <c:pt idx="443">
                  <c:v>136.1</c:v>
                </c:pt>
                <c:pt idx="444">
                  <c:v>138.02000000000001</c:v>
                </c:pt>
                <c:pt idx="445">
                  <c:v>137.91999999999999</c:v>
                </c:pt>
                <c:pt idx="446">
                  <c:v>140.21</c:v>
                </c:pt>
                <c:pt idx="447">
                  <c:v>141.37</c:v>
                </c:pt>
                <c:pt idx="448">
                  <c:v>141.55000000000001</c:v>
                </c:pt>
                <c:pt idx="449">
                  <c:v>142.85</c:v>
                </c:pt>
                <c:pt idx="450">
                  <c:v>145.19</c:v>
                </c:pt>
                <c:pt idx="451">
                  <c:v>145.01</c:v>
                </c:pt>
                <c:pt idx="452">
                  <c:v>144.76</c:v>
                </c:pt>
                <c:pt idx="453">
                  <c:v>143.94</c:v>
                </c:pt>
                <c:pt idx="454">
                  <c:v>143.54</c:v>
                </c:pt>
                <c:pt idx="455">
                  <c:v>146.29</c:v>
                </c:pt>
                <c:pt idx="456">
                  <c:v>143.09</c:v>
                </c:pt>
                <c:pt idx="457">
                  <c:v>144.84</c:v>
                </c:pt>
                <c:pt idx="458">
                  <c:v>146.02000000000001</c:v>
                </c:pt>
                <c:pt idx="459">
                  <c:v>145.86000000000001</c:v>
                </c:pt>
                <c:pt idx="460">
                  <c:v>143.26</c:v>
                </c:pt>
                <c:pt idx="461">
                  <c:v>141</c:v>
                </c:pt>
                <c:pt idx="462">
                  <c:v>139.43</c:v>
                </c:pt>
                <c:pt idx="463">
                  <c:v>149.27000000000001</c:v>
                </c:pt>
                <c:pt idx="464">
                  <c:v>163.66999999999999</c:v>
                </c:pt>
                <c:pt idx="465">
                  <c:v>159.82</c:v>
                </c:pt>
                <c:pt idx="466">
                  <c:v>162</c:v>
                </c:pt>
                <c:pt idx="467">
                  <c:v>166.75</c:v>
                </c:pt>
                <c:pt idx="468">
                  <c:v>163.75</c:v>
                </c:pt>
                <c:pt idx="469">
                  <c:v>164.34</c:v>
                </c:pt>
                <c:pt idx="470">
                  <c:v>164.31</c:v>
                </c:pt>
                <c:pt idx="471">
                  <c:v>163.63</c:v>
                </c:pt>
                <c:pt idx="472">
                  <c:v>164.31</c:v>
                </c:pt>
                <c:pt idx="473">
                  <c:v>168.25</c:v>
                </c:pt>
                <c:pt idx="474">
                  <c:v>162.88999999999999</c:v>
                </c:pt>
                <c:pt idx="475">
                  <c:v>165.02</c:v>
                </c:pt>
                <c:pt idx="476">
                  <c:v>167.56</c:v>
                </c:pt>
                <c:pt idx="477">
                  <c:v>174.7</c:v>
                </c:pt>
                <c:pt idx="478">
                  <c:v>175.64</c:v>
                </c:pt>
                <c:pt idx="479">
                  <c:v>173.85</c:v>
                </c:pt>
                <c:pt idx="480">
                  <c:v>175.03</c:v>
                </c:pt>
                <c:pt idx="481">
                  <c:v>172.34</c:v>
                </c:pt>
                <c:pt idx="482">
                  <c:v>173</c:v>
                </c:pt>
                <c:pt idx="483">
                  <c:v>174.73</c:v>
                </c:pt>
                <c:pt idx="484">
                  <c:v>175.73</c:v>
                </c:pt>
                <c:pt idx="485">
                  <c:v>177.85</c:v>
                </c:pt>
                <c:pt idx="486">
                  <c:v>172.47</c:v>
                </c:pt>
                <c:pt idx="487">
                  <c:v>174.71</c:v>
                </c:pt>
                <c:pt idx="488">
                  <c:v>178.61</c:v>
                </c:pt>
                <c:pt idx="489">
                  <c:v>176.41</c:v>
                </c:pt>
                <c:pt idx="490">
                  <c:v>176.43</c:v>
                </c:pt>
                <c:pt idx="491">
                  <c:v>178.15</c:v>
                </c:pt>
                <c:pt idx="492">
                  <c:v>176.32</c:v>
                </c:pt>
                <c:pt idx="493">
                  <c:v>167.44</c:v>
                </c:pt>
                <c:pt idx="494">
                  <c:v>169.63</c:v>
                </c:pt>
                <c:pt idx="495">
                  <c:v>171.03</c:v>
                </c:pt>
                <c:pt idx="496">
                  <c:v>171.63</c:v>
                </c:pt>
                <c:pt idx="497">
                  <c:v>174.85</c:v>
                </c:pt>
                <c:pt idx="498">
                  <c:v>174.37</c:v>
                </c:pt>
                <c:pt idx="499">
                  <c:v>170.28</c:v>
                </c:pt>
                <c:pt idx="500">
                  <c:v>166.51</c:v>
                </c:pt>
                <c:pt idx="501">
                  <c:v>165.16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77-4F00-94C1-A588FDBB6C2A}"/>
            </c:ext>
          </c:extLst>
        </c:ser>
        <c:ser>
          <c:idx val="1"/>
          <c:order val="1"/>
          <c:tx>
            <c:strRef>
              <c:f>'Bollinger Bands'!$D$2</c:f>
              <c:strCache>
                <c:ptCount val="1"/>
                <c:pt idx="0">
                  <c:v>MA 20d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'Bollinger Bands'!$B$3:$B$2518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'Bollinger Bands'!$D$3:$D$2518</c:f>
              <c:numCache>
                <c:formatCode>General</c:formatCode>
                <c:ptCount val="2516"/>
                <c:pt idx="20" formatCode="0.00">
                  <c:v>67.620952380952374</c:v>
                </c:pt>
                <c:pt idx="21" formatCode="0.00">
                  <c:v>68.065714285714293</c:v>
                </c:pt>
                <c:pt idx="22" formatCode="0.00">
                  <c:v>68.496190476190478</c:v>
                </c:pt>
                <c:pt idx="23" formatCode="0.00">
                  <c:v>68.933809523809529</c:v>
                </c:pt>
                <c:pt idx="24" formatCode="0.00">
                  <c:v>69.363333333333344</c:v>
                </c:pt>
                <c:pt idx="25" formatCode="0.00">
                  <c:v>69.771428571428586</c:v>
                </c:pt>
                <c:pt idx="26" formatCode="0.00">
                  <c:v>69.860952380952384</c:v>
                </c:pt>
                <c:pt idx="27" formatCode="0.00">
                  <c:v>70.002857142857167</c:v>
                </c:pt>
                <c:pt idx="28" formatCode="0.00">
                  <c:v>70.128095238095241</c:v>
                </c:pt>
                <c:pt idx="29" formatCode="0.00">
                  <c:v>70.220952380952383</c:v>
                </c:pt>
                <c:pt idx="30" formatCode="0.00">
                  <c:v>70.38000000000001</c:v>
                </c:pt>
                <c:pt idx="31" formatCode="0.00">
                  <c:v>70.573333333333338</c:v>
                </c:pt>
                <c:pt idx="32" formatCode="0.00">
                  <c:v>70.842857142857142</c:v>
                </c:pt>
                <c:pt idx="33" formatCode="0.00">
                  <c:v>70.951428571428579</c:v>
                </c:pt>
                <c:pt idx="34" formatCode="0.00">
                  <c:v>71.019523809523804</c:v>
                </c:pt>
                <c:pt idx="35" formatCode="0.00">
                  <c:v>71.186666666666653</c:v>
                </c:pt>
                <c:pt idx="36" formatCode="0.00">
                  <c:v>71.342380952380935</c:v>
                </c:pt>
                <c:pt idx="37" formatCode="0.00">
                  <c:v>71.341904761904757</c:v>
                </c:pt>
                <c:pt idx="38" formatCode="0.00">
                  <c:v>71.34571428571428</c:v>
                </c:pt>
                <c:pt idx="39" formatCode="0.00">
                  <c:v>71.473333333333329</c:v>
                </c:pt>
                <c:pt idx="40" formatCode="0.00">
                  <c:v>71.549523809523834</c:v>
                </c:pt>
                <c:pt idx="41" formatCode="0.00">
                  <c:v>71.577619047619038</c:v>
                </c:pt>
                <c:pt idx="42" formatCode="0.00">
                  <c:v>71.596190476190486</c:v>
                </c:pt>
                <c:pt idx="43" formatCode="0.00">
                  <c:v>71.491428571428585</c:v>
                </c:pt>
                <c:pt idx="44" formatCode="0.00">
                  <c:v>71.448095238095235</c:v>
                </c:pt>
                <c:pt idx="45" formatCode="0.00">
                  <c:v>71.163333333333327</c:v>
                </c:pt>
                <c:pt idx="46" formatCode="0.00">
                  <c:v>70.515714285714267</c:v>
                </c:pt>
                <c:pt idx="47" formatCode="0.00">
                  <c:v>70.04285714285713</c:v>
                </c:pt>
                <c:pt idx="48" formatCode="0.00">
                  <c:v>69.523809523809518</c:v>
                </c:pt>
                <c:pt idx="49" formatCode="0.00">
                  <c:v>68.882857142857134</c:v>
                </c:pt>
                <c:pt idx="50" formatCode="0.00">
                  <c:v>68.268095238095228</c:v>
                </c:pt>
                <c:pt idx="51" formatCode="0.00">
                  <c:v>67.510952380952375</c:v>
                </c:pt>
                <c:pt idx="52" formatCode="0.00">
                  <c:v>66.783333333333331</c:v>
                </c:pt>
                <c:pt idx="53" formatCode="0.00">
                  <c:v>66.272380952380942</c:v>
                </c:pt>
                <c:pt idx="54" formatCode="0.00">
                  <c:v>65.776190476190479</c:v>
                </c:pt>
                <c:pt idx="55" formatCode="0.00">
                  <c:v>65.177619047619061</c:v>
                </c:pt>
                <c:pt idx="56" formatCode="0.00">
                  <c:v>64.526666666666671</c:v>
                </c:pt>
                <c:pt idx="57" formatCode="0.00">
                  <c:v>63.959047619047624</c:v>
                </c:pt>
                <c:pt idx="58" formatCode="0.00">
                  <c:v>63.420000000000009</c:v>
                </c:pt>
                <c:pt idx="59" formatCode="0.00">
                  <c:v>62.93238095238096</c:v>
                </c:pt>
                <c:pt idx="60" formatCode="0.00">
                  <c:v>62.432857142857152</c:v>
                </c:pt>
                <c:pt idx="61" formatCode="0.00">
                  <c:v>61.993809523809531</c:v>
                </c:pt>
                <c:pt idx="62" formatCode="0.00">
                  <c:v>61.483809523809541</c:v>
                </c:pt>
                <c:pt idx="63" formatCode="0.00">
                  <c:v>60.988571428571447</c:v>
                </c:pt>
                <c:pt idx="64" formatCode="0.00">
                  <c:v>60.521904761904771</c:v>
                </c:pt>
                <c:pt idx="65" formatCode="0.00">
                  <c:v>60.028571428571432</c:v>
                </c:pt>
                <c:pt idx="66" formatCode="0.00">
                  <c:v>59.765714285714282</c:v>
                </c:pt>
                <c:pt idx="67" formatCode="0.00">
                  <c:v>59.900952380952376</c:v>
                </c:pt>
                <c:pt idx="68" formatCode="0.00">
                  <c:v>60.096666666666664</c:v>
                </c:pt>
                <c:pt idx="69" formatCode="0.00">
                  <c:v>60.336666666666666</c:v>
                </c:pt>
                <c:pt idx="70" formatCode="0.00">
                  <c:v>60.689047619047606</c:v>
                </c:pt>
                <c:pt idx="71" formatCode="0.00">
                  <c:v>60.998571428571431</c:v>
                </c:pt>
                <c:pt idx="72" formatCode="0.00">
                  <c:v>61.418095238095233</c:v>
                </c:pt>
                <c:pt idx="73" formatCode="0.00">
                  <c:v>61.846190476190472</c:v>
                </c:pt>
                <c:pt idx="74" formatCode="0.00">
                  <c:v>62.016666666666666</c:v>
                </c:pt>
                <c:pt idx="75" formatCode="0.00">
                  <c:v>62.236190476190458</c:v>
                </c:pt>
                <c:pt idx="76" formatCode="0.00">
                  <c:v>62.502857142857131</c:v>
                </c:pt>
                <c:pt idx="77" formatCode="0.00">
                  <c:v>62.69761904761905</c:v>
                </c:pt>
                <c:pt idx="78" formatCode="0.00">
                  <c:v>62.81333333333334</c:v>
                </c:pt>
                <c:pt idx="79" formatCode="0.00">
                  <c:v>62.984285714285726</c:v>
                </c:pt>
                <c:pt idx="80" formatCode="0.00">
                  <c:v>63.114285714285728</c:v>
                </c:pt>
                <c:pt idx="81" formatCode="0.00">
                  <c:v>63.222380952380959</c:v>
                </c:pt>
                <c:pt idx="82" formatCode="0.00">
                  <c:v>63.131904761904771</c:v>
                </c:pt>
                <c:pt idx="83" formatCode="0.00">
                  <c:v>63.061904761904756</c:v>
                </c:pt>
                <c:pt idx="84" formatCode="0.00">
                  <c:v>62.866666666666667</c:v>
                </c:pt>
                <c:pt idx="85" formatCode="0.00">
                  <c:v>62.825238095238078</c:v>
                </c:pt>
                <c:pt idx="86" formatCode="0.00">
                  <c:v>62.870952380952382</c:v>
                </c:pt>
                <c:pt idx="87" formatCode="0.00">
                  <c:v>62.890476190476178</c:v>
                </c:pt>
                <c:pt idx="88" formatCode="0.00">
                  <c:v>62.914761904761896</c:v>
                </c:pt>
                <c:pt idx="89" formatCode="0.00">
                  <c:v>62.969047619047615</c:v>
                </c:pt>
                <c:pt idx="90" formatCode="0.00">
                  <c:v>62.86</c:v>
                </c:pt>
                <c:pt idx="91" formatCode="0.00">
                  <c:v>62.772857142857156</c:v>
                </c:pt>
                <c:pt idx="92" formatCode="0.00">
                  <c:v>62.62</c:v>
                </c:pt>
                <c:pt idx="93" formatCode="0.00">
                  <c:v>62.528571428571425</c:v>
                </c:pt>
                <c:pt idx="94" formatCode="0.00">
                  <c:v>62.430476190476192</c:v>
                </c:pt>
                <c:pt idx="95" formatCode="0.00">
                  <c:v>62.409523809523805</c:v>
                </c:pt>
                <c:pt idx="96" formatCode="0.00">
                  <c:v>62.526666666666664</c:v>
                </c:pt>
                <c:pt idx="97" formatCode="0.00">
                  <c:v>62.575238095238078</c:v>
                </c:pt>
                <c:pt idx="98" formatCode="0.00">
                  <c:v>62.639047619047609</c:v>
                </c:pt>
                <c:pt idx="99" formatCode="0.00">
                  <c:v>62.774761904761903</c:v>
                </c:pt>
                <c:pt idx="100" formatCode="0.00">
                  <c:v>62.904761904761905</c:v>
                </c:pt>
                <c:pt idx="101" formatCode="0.00">
                  <c:v>63.066190476190471</c:v>
                </c:pt>
                <c:pt idx="102" formatCode="0.00">
                  <c:v>63.215238095238085</c:v>
                </c:pt>
                <c:pt idx="103" formatCode="0.00">
                  <c:v>63.536190476190463</c:v>
                </c:pt>
                <c:pt idx="104" formatCode="0.00">
                  <c:v>63.953809523809525</c:v>
                </c:pt>
                <c:pt idx="105" formatCode="0.00">
                  <c:v>64.547142857142859</c:v>
                </c:pt>
                <c:pt idx="106" formatCode="0.00">
                  <c:v>65.042380952380952</c:v>
                </c:pt>
                <c:pt idx="107" formatCode="0.00">
                  <c:v>65.506666666666675</c:v>
                </c:pt>
                <c:pt idx="108" formatCode="0.00">
                  <c:v>66.006190476190483</c:v>
                </c:pt>
                <c:pt idx="109" formatCode="0.00">
                  <c:v>66.450952380952387</c:v>
                </c:pt>
                <c:pt idx="110" formatCode="0.00">
                  <c:v>66.923333333333332</c:v>
                </c:pt>
                <c:pt idx="111" formatCode="0.00">
                  <c:v>67.566190476190485</c:v>
                </c:pt>
                <c:pt idx="112" formatCode="0.00">
                  <c:v>68.183809523809529</c:v>
                </c:pt>
                <c:pt idx="113" formatCode="0.00">
                  <c:v>68.914761904761917</c:v>
                </c:pt>
                <c:pt idx="114" formatCode="0.00">
                  <c:v>69.565238095238115</c:v>
                </c:pt>
                <c:pt idx="115" formatCode="0.00">
                  <c:v>70.168095238095262</c:v>
                </c:pt>
                <c:pt idx="116" formatCode="0.00">
                  <c:v>70.766190476190488</c:v>
                </c:pt>
                <c:pt idx="117" formatCode="0.00">
                  <c:v>71.18857142857145</c:v>
                </c:pt>
                <c:pt idx="118" formatCode="0.00">
                  <c:v>71.601904761904777</c:v>
                </c:pt>
                <c:pt idx="119" formatCode="0.00">
                  <c:v>72.111428571428576</c:v>
                </c:pt>
                <c:pt idx="120" formatCode="0.00">
                  <c:v>72.612857142857152</c:v>
                </c:pt>
                <c:pt idx="121" formatCode="0.00">
                  <c:v>73.075714285714298</c:v>
                </c:pt>
                <c:pt idx="122" formatCode="0.00">
                  <c:v>73.505714285714276</c:v>
                </c:pt>
                <c:pt idx="123" formatCode="0.00">
                  <c:v>73.97999999999999</c:v>
                </c:pt>
                <c:pt idx="124" formatCode="0.00">
                  <c:v>74.411904761904751</c:v>
                </c:pt>
                <c:pt idx="125" formatCode="0.00">
                  <c:v>74.713333333333338</c:v>
                </c:pt>
                <c:pt idx="126" formatCode="0.00">
                  <c:v>74.904285714285706</c:v>
                </c:pt>
                <c:pt idx="127" formatCode="0.00">
                  <c:v>75.146190476190469</c:v>
                </c:pt>
                <c:pt idx="128" formatCode="0.00">
                  <c:v>75.347142857142842</c:v>
                </c:pt>
                <c:pt idx="129" formatCode="0.00">
                  <c:v>75.595238095238088</c:v>
                </c:pt>
                <c:pt idx="130" formatCode="0.00">
                  <c:v>75.833809523809506</c:v>
                </c:pt>
                <c:pt idx="131" formatCode="0.00">
                  <c:v>76.162857142857121</c:v>
                </c:pt>
                <c:pt idx="132" formatCode="0.00">
                  <c:v>76.366666666666646</c:v>
                </c:pt>
                <c:pt idx="133" formatCode="0.00">
                  <c:v>76.594761904761896</c:v>
                </c:pt>
                <c:pt idx="134" formatCode="0.00">
                  <c:v>76.836190476190467</c:v>
                </c:pt>
                <c:pt idx="135" formatCode="0.00">
                  <c:v>77.064285714285717</c:v>
                </c:pt>
                <c:pt idx="136" formatCode="0.00">
                  <c:v>77.310952380952372</c:v>
                </c:pt>
                <c:pt idx="137" formatCode="0.00">
                  <c:v>77.519523809523804</c:v>
                </c:pt>
                <c:pt idx="138" formatCode="0.00">
                  <c:v>77.80380952380952</c:v>
                </c:pt>
                <c:pt idx="139" formatCode="0.00">
                  <c:v>78.192380952380944</c:v>
                </c:pt>
                <c:pt idx="140" formatCode="0.00">
                  <c:v>78.562380952380948</c:v>
                </c:pt>
                <c:pt idx="141" formatCode="0.00">
                  <c:v>78.84571428571428</c:v>
                </c:pt>
                <c:pt idx="142" formatCode="0.00">
                  <c:v>79.163333333333327</c:v>
                </c:pt>
                <c:pt idx="143" formatCode="0.00">
                  <c:v>79.444285714285726</c:v>
                </c:pt>
                <c:pt idx="144" formatCode="0.00">
                  <c:v>79.689523809523806</c:v>
                </c:pt>
                <c:pt idx="145" formatCode="0.00">
                  <c:v>79.892380952380947</c:v>
                </c:pt>
                <c:pt idx="146" formatCode="0.00">
                  <c:v>80.363809523809522</c:v>
                </c:pt>
                <c:pt idx="147" formatCode="0.00">
                  <c:v>80.917619047619056</c:v>
                </c:pt>
                <c:pt idx="148" formatCode="0.00">
                  <c:v>81.406190476190488</c:v>
                </c:pt>
                <c:pt idx="149" formatCode="0.00">
                  <c:v>81.724285714285713</c:v>
                </c:pt>
                <c:pt idx="150" formatCode="0.00">
                  <c:v>81.902380952380952</c:v>
                </c:pt>
                <c:pt idx="151" formatCode="0.00">
                  <c:v>82.074285714285722</c:v>
                </c:pt>
                <c:pt idx="152" formatCode="0.00">
                  <c:v>82.115238095238098</c:v>
                </c:pt>
                <c:pt idx="153" formatCode="0.00">
                  <c:v>82.194761904761918</c:v>
                </c:pt>
                <c:pt idx="154" formatCode="0.00">
                  <c:v>82.174761904761908</c:v>
                </c:pt>
                <c:pt idx="155" formatCode="0.00">
                  <c:v>82.070000000000007</c:v>
                </c:pt>
                <c:pt idx="156" formatCode="0.00">
                  <c:v>81.94285714285715</c:v>
                </c:pt>
                <c:pt idx="157" formatCode="0.00">
                  <c:v>81.922857142857154</c:v>
                </c:pt>
                <c:pt idx="158" formatCode="0.00">
                  <c:v>81.959047619047624</c:v>
                </c:pt>
                <c:pt idx="159" formatCode="0.00">
                  <c:v>81.991904761904763</c:v>
                </c:pt>
                <c:pt idx="160" formatCode="0.00">
                  <c:v>82.082380952380959</c:v>
                </c:pt>
                <c:pt idx="161" formatCode="0.00">
                  <c:v>82.133809523809518</c:v>
                </c:pt>
                <c:pt idx="162" formatCode="0.00">
                  <c:v>82.250000000000014</c:v>
                </c:pt>
                <c:pt idx="163" formatCode="0.00">
                  <c:v>82.337142857142865</c:v>
                </c:pt>
                <c:pt idx="164" formatCode="0.00">
                  <c:v>82.491904761904763</c:v>
                </c:pt>
                <c:pt idx="165" formatCode="0.00">
                  <c:v>82.641428571428577</c:v>
                </c:pt>
                <c:pt idx="166" formatCode="0.00">
                  <c:v>82.927619047619046</c:v>
                </c:pt>
                <c:pt idx="167" formatCode="0.00">
                  <c:v>82.951904761904757</c:v>
                </c:pt>
                <c:pt idx="168" formatCode="0.00">
                  <c:v>83.077142857142846</c:v>
                </c:pt>
                <c:pt idx="169" formatCode="0.00">
                  <c:v>83.114761904761892</c:v>
                </c:pt>
                <c:pt idx="170" formatCode="0.00">
                  <c:v>83.335714285714275</c:v>
                </c:pt>
                <c:pt idx="171" formatCode="0.00">
                  <c:v>83.629047619047583</c:v>
                </c:pt>
                <c:pt idx="172" formatCode="0.00">
                  <c:v>83.962380952380926</c:v>
                </c:pt>
                <c:pt idx="173" formatCode="0.00">
                  <c:v>84.379047619047597</c:v>
                </c:pt>
                <c:pt idx="174" formatCode="0.00">
                  <c:v>84.790476190476184</c:v>
                </c:pt>
                <c:pt idx="175" formatCode="0.00">
                  <c:v>85.297619047619051</c:v>
                </c:pt>
                <c:pt idx="176" formatCode="0.00">
                  <c:v>85.846190476190458</c:v>
                </c:pt>
                <c:pt idx="177" formatCode="0.00">
                  <c:v>86.458571428571418</c:v>
                </c:pt>
                <c:pt idx="178" formatCode="0.00">
                  <c:v>86.958571428571418</c:v>
                </c:pt>
                <c:pt idx="179" formatCode="0.00">
                  <c:v>87.457142857142856</c:v>
                </c:pt>
                <c:pt idx="180" formatCode="0.00">
                  <c:v>87.88</c:v>
                </c:pt>
                <c:pt idx="181" formatCode="0.00">
                  <c:v>88.249047619047616</c:v>
                </c:pt>
                <c:pt idx="182" formatCode="0.00">
                  <c:v>88.723333333333329</c:v>
                </c:pt>
                <c:pt idx="183" formatCode="0.00">
                  <c:v>89.043809523809529</c:v>
                </c:pt>
                <c:pt idx="184" formatCode="0.00">
                  <c:v>89.325238095238106</c:v>
                </c:pt>
                <c:pt idx="185" formatCode="0.00">
                  <c:v>89.617619047619044</c:v>
                </c:pt>
                <c:pt idx="186" formatCode="0.00">
                  <c:v>89.839523809523811</c:v>
                </c:pt>
                <c:pt idx="187" formatCode="0.00">
                  <c:v>89.94714285714285</c:v>
                </c:pt>
                <c:pt idx="188" formatCode="0.00">
                  <c:v>89.952857142857127</c:v>
                </c:pt>
                <c:pt idx="189" formatCode="0.00">
                  <c:v>89.914761904761875</c:v>
                </c:pt>
                <c:pt idx="190" formatCode="0.00">
                  <c:v>89.987142857142828</c:v>
                </c:pt>
                <c:pt idx="191" formatCode="0.00">
                  <c:v>90.151428571428539</c:v>
                </c:pt>
                <c:pt idx="192" formatCode="0.00">
                  <c:v>90.214285714285708</c:v>
                </c:pt>
                <c:pt idx="193" formatCode="0.00">
                  <c:v>90.270952380952366</c:v>
                </c:pt>
                <c:pt idx="194" formatCode="0.00">
                  <c:v>90.229523809523798</c:v>
                </c:pt>
                <c:pt idx="195" formatCode="0.00">
                  <c:v>90.10333333333331</c:v>
                </c:pt>
                <c:pt idx="196" formatCode="0.00">
                  <c:v>89.931428571428555</c:v>
                </c:pt>
                <c:pt idx="197" formatCode="0.00">
                  <c:v>89.71571428571427</c:v>
                </c:pt>
                <c:pt idx="198" formatCode="0.00">
                  <c:v>89.527619047619027</c:v>
                </c:pt>
                <c:pt idx="199" formatCode="0.00">
                  <c:v>89.317619047619047</c:v>
                </c:pt>
                <c:pt idx="200" formatCode="0.00">
                  <c:v>88.906190476190488</c:v>
                </c:pt>
                <c:pt idx="201" formatCode="0.00">
                  <c:v>88.522857142857134</c:v>
                </c:pt>
                <c:pt idx="202" formatCode="0.00">
                  <c:v>88.142380952380947</c:v>
                </c:pt>
                <c:pt idx="203" formatCode="0.00">
                  <c:v>87.738571428571419</c:v>
                </c:pt>
                <c:pt idx="204" formatCode="0.00">
                  <c:v>87.334761904761891</c:v>
                </c:pt>
                <c:pt idx="205" formatCode="0.00">
                  <c:v>86.928571428571431</c:v>
                </c:pt>
                <c:pt idx="206" formatCode="0.00">
                  <c:v>86.416666666666643</c:v>
                </c:pt>
                <c:pt idx="207" formatCode="0.00">
                  <c:v>85.959523809523802</c:v>
                </c:pt>
                <c:pt idx="208" formatCode="0.00">
                  <c:v>85.380476190476188</c:v>
                </c:pt>
                <c:pt idx="209" formatCode="0.00">
                  <c:v>85.241904761904763</c:v>
                </c:pt>
                <c:pt idx="210" formatCode="0.00">
                  <c:v>85.058571428571426</c:v>
                </c:pt>
                <c:pt idx="211" formatCode="0.00">
                  <c:v>84.889523809523808</c:v>
                </c:pt>
                <c:pt idx="212" formatCode="0.00">
                  <c:v>84.536190476190498</c:v>
                </c:pt>
                <c:pt idx="213" formatCode="0.00">
                  <c:v>84.30619047619048</c:v>
                </c:pt>
                <c:pt idx="214" formatCode="0.00">
                  <c:v>84.067142857142855</c:v>
                </c:pt>
                <c:pt idx="215" formatCode="0.00">
                  <c:v>83.82714285714286</c:v>
                </c:pt>
                <c:pt idx="216" formatCode="0.00">
                  <c:v>83.684761904761899</c:v>
                </c:pt>
                <c:pt idx="217" formatCode="0.00">
                  <c:v>83.597142857142856</c:v>
                </c:pt>
                <c:pt idx="218" formatCode="0.00">
                  <c:v>83.617619047619044</c:v>
                </c:pt>
                <c:pt idx="219" formatCode="0.00">
                  <c:v>83.563333333333347</c:v>
                </c:pt>
                <c:pt idx="220" formatCode="0.00">
                  <c:v>83.522857142857148</c:v>
                </c:pt>
                <c:pt idx="221" formatCode="0.00">
                  <c:v>83.687619047619052</c:v>
                </c:pt>
                <c:pt idx="222" formatCode="0.00">
                  <c:v>83.971428571428575</c:v>
                </c:pt>
                <c:pt idx="223" formatCode="0.00">
                  <c:v>84.216190476190491</c:v>
                </c:pt>
                <c:pt idx="224" formatCode="0.00">
                  <c:v>84.511428571428567</c:v>
                </c:pt>
                <c:pt idx="225" formatCode="0.00">
                  <c:v>84.975238095238112</c:v>
                </c:pt>
                <c:pt idx="226" formatCode="0.00">
                  <c:v>85.427142857142869</c:v>
                </c:pt>
                <c:pt idx="227" formatCode="0.00">
                  <c:v>85.916666666666671</c:v>
                </c:pt>
                <c:pt idx="228" formatCode="0.00">
                  <c:v>86.493333333333339</c:v>
                </c:pt>
                <c:pt idx="229" formatCode="0.00">
                  <c:v>87.186666666666667</c:v>
                </c:pt>
                <c:pt idx="230" formatCode="0.00">
                  <c:v>87.617619047619044</c:v>
                </c:pt>
                <c:pt idx="231" formatCode="0.00">
                  <c:v>87.890952380952385</c:v>
                </c:pt>
                <c:pt idx="232" formatCode="0.00">
                  <c:v>88.162380952380943</c:v>
                </c:pt>
                <c:pt idx="233" formatCode="0.00">
                  <c:v>88.515714285714296</c:v>
                </c:pt>
                <c:pt idx="234" formatCode="0.00">
                  <c:v>88.822857142857131</c:v>
                </c:pt>
                <c:pt idx="235" formatCode="0.00">
                  <c:v>89.171428571428578</c:v>
                </c:pt>
                <c:pt idx="236" formatCode="0.00">
                  <c:v>89.537619047619046</c:v>
                </c:pt>
                <c:pt idx="237" formatCode="0.00">
                  <c:v>89.931428571428569</c:v>
                </c:pt>
                <c:pt idx="238" formatCode="0.00">
                  <c:v>90.242857142857133</c:v>
                </c:pt>
                <c:pt idx="239" formatCode="0.00">
                  <c:v>90.502380952380946</c:v>
                </c:pt>
                <c:pt idx="240" formatCode="0.00">
                  <c:v>90.86</c:v>
                </c:pt>
                <c:pt idx="241" formatCode="0.00">
                  <c:v>91.225714285714275</c:v>
                </c:pt>
                <c:pt idx="242" formatCode="0.00">
                  <c:v>91.602857142857147</c:v>
                </c:pt>
                <c:pt idx="243" formatCode="0.00">
                  <c:v>91.762380952380951</c:v>
                </c:pt>
                <c:pt idx="244" formatCode="0.00">
                  <c:v>91.945238095238096</c:v>
                </c:pt>
                <c:pt idx="245" formatCode="0.00">
                  <c:v>92.010952380952375</c:v>
                </c:pt>
                <c:pt idx="246" formatCode="0.00">
                  <c:v>92.079999999999984</c:v>
                </c:pt>
                <c:pt idx="247" formatCode="0.00">
                  <c:v>92.206190476190471</c:v>
                </c:pt>
                <c:pt idx="248" formatCode="0.00">
                  <c:v>92.379523809523803</c:v>
                </c:pt>
                <c:pt idx="249" formatCode="0.00">
                  <c:v>92.423333333333332</c:v>
                </c:pt>
                <c:pt idx="250" formatCode="0.00">
                  <c:v>92.391428571428577</c:v>
                </c:pt>
                <c:pt idx="251" formatCode="0.00">
                  <c:v>92.366190476190482</c:v>
                </c:pt>
                <c:pt idx="252" formatCode="0.00">
                  <c:v>92.601428571428571</c:v>
                </c:pt>
                <c:pt idx="253" formatCode="0.00">
                  <c:v>92.801428571428573</c:v>
                </c:pt>
                <c:pt idx="254" formatCode="0.00">
                  <c:v>93.073809523809516</c:v>
                </c:pt>
                <c:pt idx="255" formatCode="0.00">
                  <c:v>93.305238095238096</c:v>
                </c:pt>
                <c:pt idx="256" formatCode="0.00">
                  <c:v>93.525714285714301</c:v>
                </c:pt>
                <c:pt idx="257" formatCode="0.00">
                  <c:v>93.687619047619052</c:v>
                </c:pt>
                <c:pt idx="258" formatCode="0.00">
                  <c:v>93.791428571428582</c:v>
                </c:pt>
                <c:pt idx="259" formatCode="0.00">
                  <c:v>93.943809523809534</c:v>
                </c:pt>
                <c:pt idx="260" formatCode="0.00">
                  <c:v>94.083333333333329</c:v>
                </c:pt>
                <c:pt idx="261" formatCode="0.00">
                  <c:v>94.183333333333323</c:v>
                </c:pt>
                <c:pt idx="262" formatCode="0.00">
                  <c:v>94.414761904761903</c:v>
                </c:pt>
                <c:pt idx="263" formatCode="0.00">
                  <c:v>94.542857142857144</c:v>
                </c:pt>
                <c:pt idx="264" formatCode="0.00">
                  <c:v>94.716190476190476</c:v>
                </c:pt>
                <c:pt idx="265" formatCode="0.00">
                  <c:v>95.015238095238089</c:v>
                </c:pt>
                <c:pt idx="266" formatCode="0.00">
                  <c:v>95.415238095238081</c:v>
                </c:pt>
                <c:pt idx="267" formatCode="0.00">
                  <c:v>95.782857142857139</c:v>
                </c:pt>
                <c:pt idx="268" formatCode="0.00">
                  <c:v>96.166190476190479</c:v>
                </c:pt>
                <c:pt idx="269" formatCode="0.00">
                  <c:v>96.515238095238075</c:v>
                </c:pt>
                <c:pt idx="270" formatCode="0.00">
                  <c:v>96.858571428571423</c:v>
                </c:pt>
                <c:pt idx="271" formatCode="0.00">
                  <c:v>97.297619047619051</c:v>
                </c:pt>
                <c:pt idx="272" formatCode="0.00">
                  <c:v>97.819523809523815</c:v>
                </c:pt>
                <c:pt idx="273" formatCode="0.00">
                  <c:v>98.21</c:v>
                </c:pt>
                <c:pt idx="274" formatCode="0.00">
                  <c:v>98.664285714285711</c:v>
                </c:pt>
                <c:pt idx="275" formatCode="0.00">
                  <c:v>99.121904761904759</c:v>
                </c:pt>
                <c:pt idx="276" formatCode="0.00">
                  <c:v>99.681428571428569</c:v>
                </c:pt>
                <c:pt idx="277" formatCode="0.00">
                  <c:v>100.31047619047619</c:v>
                </c:pt>
                <c:pt idx="278" formatCode="0.00">
                  <c:v>100.95523809523812</c:v>
                </c:pt>
                <c:pt idx="279" formatCode="0.00">
                  <c:v>101.64380952380952</c:v>
                </c:pt>
                <c:pt idx="280" formatCode="0.00">
                  <c:v>102.45857142857143</c:v>
                </c:pt>
                <c:pt idx="281" formatCode="0.00">
                  <c:v>103.31523809523812</c:v>
                </c:pt>
                <c:pt idx="282" formatCode="0.00">
                  <c:v>104.08333333333333</c:v>
                </c:pt>
                <c:pt idx="283" formatCode="0.00">
                  <c:v>104.59095238095237</c:v>
                </c:pt>
                <c:pt idx="284" formatCode="0.00">
                  <c:v>105.15428571428572</c:v>
                </c:pt>
                <c:pt idx="285" formatCode="0.00">
                  <c:v>105.92571428571429</c:v>
                </c:pt>
                <c:pt idx="286" formatCode="0.00">
                  <c:v>106.57</c:v>
                </c:pt>
                <c:pt idx="287" formatCode="0.00">
                  <c:v>107.08904761904762</c:v>
                </c:pt>
                <c:pt idx="288" formatCode="0.00">
                  <c:v>107.5895238095238</c:v>
                </c:pt>
                <c:pt idx="289" formatCode="0.00">
                  <c:v>108.09333333333332</c:v>
                </c:pt>
                <c:pt idx="290" formatCode="0.00">
                  <c:v>108.57904761904761</c:v>
                </c:pt>
                <c:pt idx="291" formatCode="0.00">
                  <c:v>109.08428571428571</c:v>
                </c:pt>
                <c:pt idx="292" formatCode="0.00">
                  <c:v>109.59904761904761</c:v>
                </c:pt>
                <c:pt idx="293" formatCode="0.00">
                  <c:v>109.89809523809522</c:v>
                </c:pt>
                <c:pt idx="294" formatCode="0.00">
                  <c:v>110.17428571428569</c:v>
                </c:pt>
                <c:pt idx="295" formatCode="0.00">
                  <c:v>110.48095238095236</c:v>
                </c:pt>
                <c:pt idx="296" formatCode="0.00">
                  <c:v>110.61666666666666</c:v>
                </c:pt>
                <c:pt idx="297" formatCode="0.00">
                  <c:v>110.68095238095236</c:v>
                </c:pt>
                <c:pt idx="298" formatCode="0.00">
                  <c:v>110.68142857142857</c:v>
                </c:pt>
                <c:pt idx="299" formatCode="0.00">
                  <c:v>110.73380952380951</c:v>
                </c:pt>
                <c:pt idx="300" formatCode="0.00">
                  <c:v>110.7404761904762</c:v>
                </c:pt>
                <c:pt idx="301" formatCode="0.00">
                  <c:v>110.63761904761904</c:v>
                </c:pt>
                <c:pt idx="302" formatCode="0.00">
                  <c:v>110.45809523809525</c:v>
                </c:pt>
                <c:pt idx="303" formatCode="0.00">
                  <c:v>110.36428571428571</c:v>
                </c:pt>
                <c:pt idx="304" formatCode="0.00">
                  <c:v>110.50904761904762</c:v>
                </c:pt>
                <c:pt idx="305" formatCode="0.00">
                  <c:v>110.75904761904762</c:v>
                </c:pt>
                <c:pt idx="306" formatCode="0.00">
                  <c:v>110.81000000000002</c:v>
                </c:pt>
                <c:pt idx="307" formatCode="0.00">
                  <c:v>110.89619047619048</c:v>
                </c:pt>
                <c:pt idx="308" formatCode="0.00">
                  <c:v>111.0395238095238</c:v>
                </c:pt>
                <c:pt idx="309" formatCode="0.00">
                  <c:v>111.17095238095237</c:v>
                </c:pt>
                <c:pt idx="310" formatCode="0.00">
                  <c:v>111.20238095238095</c:v>
                </c:pt>
                <c:pt idx="311" formatCode="0.00">
                  <c:v>111.23428571428572</c:v>
                </c:pt>
                <c:pt idx="312" formatCode="0.00">
                  <c:v>111.21285714285713</c:v>
                </c:pt>
                <c:pt idx="313" formatCode="0.00">
                  <c:v>111.27142857142859</c:v>
                </c:pt>
                <c:pt idx="314" formatCode="0.00">
                  <c:v>111.35095238095239</c:v>
                </c:pt>
                <c:pt idx="315" formatCode="0.00">
                  <c:v>111.6304761904762</c:v>
                </c:pt>
                <c:pt idx="316" formatCode="0.00">
                  <c:v>111.87571428571428</c:v>
                </c:pt>
                <c:pt idx="317" formatCode="0.00">
                  <c:v>112.0242857142857</c:v>
                </c:pt>
                <c:pt idx="318" formatCode="0.00">
                  <c:v>112.2842857142857</c:v>
                </c:pt>
                <c:pt idx="319" formatCode="0.00">
                  <c:v>112.43095238095236</c:v>
                </c:pt>
                <c:pt idx="320" formatCode="0.00">
                  <c:v>112.43809523809523</c:v>
                </c:pt>
                <c:pt idx="321" formatCode="0.00">
                  <c:v>112.32238095238095</c:v>
                </c:pt>
                <c:pt idx="322" formatCode="0.00">
                  <c:v>112.1995238095238</c:v>
                </c:pt>
                <c:pt idx="323" formatCode="0.00">
                  <c:v>112.06666666666665</c:v>
                </c:pt>
                <c:pt idx="324" formatCode="0.00">
                  <c:v>111.90285714285713</c:v>
                </c:pt>
                <c:pt idx="325" formatCode="0.00">
                  <c:v>111.66428571428571</c:v>
                </c:pt>
                <c:pt idx="326" formatCode="0.00">
                  <c:v>111.47714285714285</c:v>
                </c:pt>
                <c:pt idx="327" formatCode="0.00">
                  <c:v>111.53380952380951</c:v>
                </c:pt>
                <c:pt idx="328" formatCode="0.00">
                  <c:v>111.50047619047618</c:v>
                </c:pt>
                <c:pt idx="329" formatCode="0.00">
                  <c:v>111.40476190476188</c:v>
                </c:pt>
                <c:pt idx="330" formatCode="0.00">
                  <c:v>111.33999999999999</c:v>
                </c:pt>
                <c:pt idx="331" formatCode="0.00">
                  <c:v>111.26666666666664</c:v>
                </c:pt>
                <c:pt idx="332" formatCode="0.00">
                  <c:v>111.07190476190473</c:v>
                </c:pt>
                <c:pt idx="333" formatCode="0.00">
                  <c:v>110.93904761904761</c:v>
                </c:pt>
                <c:pt idx="334" formatCode="0.00">
                  <c:v>110.91428571428573</c:v>
                </c:pt>
                <c:pt idx="335" formatCode="0.00">
                  <c:v>110.83714285714288</c:v>
                </c:pt>
                <c:pt idx="336" formatCode="0.00">
                  <c:v>110.68523809523811</c:v>
                </c:pt>
                <c:pt idx="337" formatCode="0.00">
                  <c:v>110.54809523809523</c:v>
                </c:pt>
                <c:pt idx="338" formatCode="0.00">
                  <c:v>110.61714285714285</c:v>
                </c:pt>
                <c:pt idx="339" formatCode="0.00">
                  <c:v>110.5204761904762</c:v>
                </c:pt>
                <c:pt idx="340" formatCode="0.00">
                  <c:v>110.47476190476192</c:v>
                </c:pt>
                <c:pt idx="341" formatCode="0.00">
                  <c:v>110.45809523809524</c:v>
                </c:pt>
                <c:pt idx="342" formatCode="0.00">
                  <c:v>110.61476190476192</c:v>
                </c:pt>
                <c:pt idx="343" formatCode="0.00">
                  <c:v>110.97142857142858</c:v>
                </c:pt>
                <c:pt idx="344" formatCode="0.00">
                  <c:v>111.2209523809524</c:v>
                </c:pt>
                <c:pt idx="345" formatCode="0.00">
                  <c:v>111.49619047619048</c:v>
                </c:pt>
                <c:pt idx="346" formatCode="0.00">
                  <c:v>111.74952380952378</c:v>
                </c:pt>
                <c:pt idx="347" formatCode="0.00">
                  <c:v>111.94476190476189</c:v>
                </c:pt>
                <c:pt idx="348" formatCode="0.00">
                  <c:v>111.94809523809523</c:v>
                </c:pt>
                <c:pt idx="349" formatCode="0.00">
                  <c:v>111.95571428571429</c:v>
                </c:pt>
                <c:pt idx="350" formatCode="0.00">
                  <c:v>112.12904761904763</c:v>
                </c:pt>
                <c:pt idx="351" formatCode="0.00">
                  <c:v>112.28999999999999</c:v>
                </c:pt>
                <c:pt idx="352" formatCode="0.00">
                  <c:v>112.39761904761905</c:v>
                </c:pt>
                <c:pt idx="353" formatCode="0.00">
                  <c:v>112.79714285714284</c:v>
                </c:pt>
                <c:pt idx="354" formatCode="0.00">
                  <c:v>113.19666666666664</c:v>
                </c:pt>
                <c:pt idx="355" formatCode="0.00">
                  <c:v>113.41000000000001</c:v>
                </c:pt>
                <c:pt idx="356" formatCode="0.00">
                  <c:v>113.6204761904762</c:v>
                </c:pt>
                <c:pt idx="357" formatCode="0.00">
                  <c:v>113.84904761904764</c:v>
                </c:pt>
                <c:pt idx="358" formatCode="0.00">
                  <c:v>113.83904761904762</c:v>
                </c:pt>
                <c:pt idx="359" formatCode="0.00">
                  <c:v>113.79333333333335</c:v>
                </c:pt>
                <c:pt idx="360" formatCode="0.00">
                  <c:v>114.10666666666668</c:v>
                </c:pt>
                <c:pt idx="361" formatCode="0.00">
                  <c:v>114.32809523809526</c:v>
                </c:pt>
                <c:pt idx="362" formatCode="0.00">
                  <c:v>114.73761904761906</c:v>
                </c:pt>
                <c:pt idx="363" formatCode="0.00">
                  <c:v>114.99523809523812</c:v>
                </c:pt>
                <c:pt idx="364" formatCode="0.00">
                  <c:v>115.02142857142856</c:v>
                </c:pt>
                <c:pt idx="365" formatCode="0.00">
                  <c:v>115.19095238095237</c:v>
                </c:pt>
                <c:pt idx="366" formatCode="0.00">
                  <c:v>115.39285714285714</c:v>
                </c:pt>
                <c:pt idx="367" formatCode="0.00">
                  <c:v>115.6538095238095</c:v>
                </c:pt>
                <c:pt idx="368" formatCode="0.00">
                  <c:v>115.80047619047619</c:v>
                </c:pt>
                <c:pt idx="369" formatCode="0.00">
                  <c:v>116.01190476190479</c:v>
                </c:pt>
                <c:pt idx="370" formatCode="0.00">
                  <c:v>116.27809523809525</c:v>
                </c:pt>
                <c:pt idx="371" formatCode="0.00">
                  <c:v>116.39904761904762</c:v>
                </c:pt>
                <c:pt idx="372" formatCode="0.00">
                  <c:v>116.51333333333332</c:v>
                </c:pt>
                <c:pt idx="373" formatCode="0.00">
                  <c:v>116.74666666666666</c:v>
                </c:pt>
                <c:pt idx="374" formatCode="0.00">
                  <c:v>116.8404761904762</c:v>
                </c:pt>
                <c:pt idx="375" formatCode="0.00">
                  <c:v>117.02523809523811</c:v>
                </c:pt>
                <c:pt idx="376" formatCode="0.00">
                  <c:v>117.17999999999999</c:v>
                </c:pt>
                <c:pt idx="377" formatCode="0.00">
                  <c:v>117.41142857142856</c:v>
                </c:pt>
                <c:pt idx="378" formatCode="0.00">
                  <c:v>117.3942857142857</c:v>
                </c:pt>
                <c:pt idx="379" formatCode="0.00">
                  <c:v>117.57095238095238</c:v>
                </c:pt>
                <c:pt idx="380" formatCode="0.00">
                  <c:v>117.89714285714284</c:v>
                </c:pt>
                <c:pt idx="381" formatCode="0.00">
                  <c:v>118.00809523809522</c:v>
                </c:pt>
                <c:pt idx="382" formatCode="0.00">
                  <c:v>118.19047619047618</c:v>
                </c:pt>
                <c:pt idx="383" formatCode="0.00">
                  <c:v>118.38666666666666</c:v>
                </c:pt>
                <c:pt idx="384" formatCode="0.00">
                  <c:v>118.75428571428571</c:v>
                </c:pt>
                <c:pt idx="385" formatCode="0.00">
                  <c:v>119.00714285714287</c:v>
                </c:pt>
                <c:pt idx="386" formatCode="0.00">
                  <c:v>119.1995238095238</c:v>
                </c:pt>
                <c:pt idx="387" formatCode="0.00">
                  <c:v>119.35142857142856</c:v>
                </c:pt>
                <c:pt idx="388" formatCode="0.00">
                  <c:v>119.61619047619045</c:v>
                </c:pt>
                <c:pt idx="389" formatCode="0.00">
                  <c:v>119.95238095238095</c:v>
                </c:pt>
                <c:pt idx="390" formatCode="0.00">
                  <c:v>120.11619047619045</c:v>
                </c:pt>
                <c:pt idx="391" formatCode="0.00">
                  <c:v>120.26809523809523</c:v>
                </c:pt>
                <c:pt idx="392" formatCode="0.00">
                  <c:v>120.46333333333331</c:v>
                </c:pt>
                <c:pt idx="393" formatCode="0.00">
                  <c:v>120.65666666666664</c:v>
                </c:pt>
                <c:pt idx="394" formatCode="0.00">
                  <c:v>120.8742857142857</c:v>
                </c:pt>
                <c:pt idx="395" formatCode="0.00">
                  <c:v>121.18714285714285</c:v>
                </c:pt>
                <c:pt idx="396" formatCode="0.00">
                  <c:v>120.99333333333331</c:v>
                </c:pt>
                <c:pt idx="397" formatCode="0.00">
                  <c:v>120.21857142857141</c:v>
                </c:pt>
                <c:pt idx="398" formatCode="0.00">
                  <c:v>119.28619047619047</c:v>
                </c:pt>
                <c:pt idx="399" formatCode="0.00">
                  <c:v>118.69285714285715</c:v>
                </c:pt>
                <c:pt idx="400" formatCode="0.00">
                  <c:v>118.04714285714284</c:v>
                </c:pt>
                <c:pt idx="401" formatCode="0.00">
                  <c:v>117.28428571428573</c:v>
                </c:pt>
                <c:pt idx="402" formatCode="0.00">
                  <c:v>116.50333333333334</c:v>
                </c:pt>
                <c:pt idx="403" formatCode="0.00">
                  <c:v>115.66952380952382</c:v>
                </c:pt>
                <c:pt idx="404" formatCode="0.00">
                  <c:v>114.81761904761908</c:v>
                </c:pt>
                <c:pt idx="405" formatCode="0.00">
                  <c:v>113.95952380952383</c:v>
                </c:pt>
                <c:pt idx="406" formatCode="0.00">
                  <c:v>113.46666666666667</c:v>
                </c:pt>
                <c:pt idx="407" formatCode="0.00">
                  <c:v>113.02238095238094</c:v>
                </c:pt>
                <c:pt idx="408" formatCode="0.00">
                  <c:v>112.59857142857143</c:v>
                </c:pt>
                <c:pt idx="409" formatCode="0.00">
                  <c:v>111.92523809523811</c:v>
                </c:pt>
                <c:pt idx="410" formatCode="0.00">
                  <c:v>111.18428571428571</c:v>
                </c:pt>
                <c:pt idx="411" formatCode="0.00">
                  <c:v>110.55333333333331</c:v>
                </c:pt>
                <c:pt idx="412" formatCode="0.00">
                  <c:v>110.07</c:v>
                </c:pt>
                <c:pt idx="413" formatCode="0.00">
                  <c:v>109.58095238095237</c:v>
                </c:pt>
                <c:pt idx="414" formatCode="0.00">
                  <c:v>109.17714285714283</c:v>
                </c:pt>
                <c:pt idx="415" formatCode="0.00">
                  <c:v>108.73666666666664</c:v>
                </c:pt>
                <c:pt idx="416" formatCode="0.00">
                  <c:v>108.16285714285715</c:v>
                </c:pt>
                <c:pt idx="417" formatCode="0.00">
                  <c:v>108.15142857142858</c:v>
                </c:pt>
                <c:pt idx="418" formatCode="0.00">
                  <c:v>108.52238095238097</c:v>
                </c:pt>
                <c:pt idx="419" formatCode="0.00">
                  <c:v>109.01619047619049</c:v>
                </c:pt>
                <c:pt idx="420" formatCode="0.00">
                  <c:v>109.27285714285716</c:v>
                </c:pt>
                <c:pt idx="421" formatCode="0.00">
                  <c:v>109.5052380952381</c:v>
                </c:pt>
                <c:pt idx="422" formatCode="0.00">
                  <c:v>109.71476190476191</c:v>
                </c:pt>
                <c:pt idx="423" formatCode="0.00">
                  <c:v>109.81190476190477</c:v>
                </c:pt>
                <c:pt idx="424" formatCode="0.00">
                  <c:v>110.08047619047618</c:v>
                </c:pt>
                <c:pt idx="425" formatCode="0.00">
                  <c:v>110.44999999999999</c:v>
                </c:pt>
                <c:pt idx="426" formatCode="0.00">
                  <c:v>110.85047619047617</c:v>
                </c:pt>
                <c:pt idx="427" formatCode="0.00">
                  <c:v>111.15190476190475</c:v>
                </c:pt>
                <c:pt idx="428" formatCode="0.00">
                  <c:v>111.47523809523807</c:v>
                </c:pt>
                <c:pt idx="429" formatCode="0.00">
                  <c:v>111.75809523809524</c:v>
                </c:pt>
                <c:pt idx="430" formatCode="0.00">
                  <c:v>112.31857142857143</c:v>
                </c:pt>
                <c:pt idx="431" formatCode="0.00">
                  <c:v>113.04238095238097</c:v>
                </c:pt>
                <c:pt idx="432" formatCode="0.00">
                  <c:v>113.8404761904762</c:v>
                </c:pt>
                <c:pt idx="433" formatCode="0.00">
                  <c:v>114.48904761904764</c:v>
                </c:pt>
                <c:pt idx="434" formatCode="0.00">
                  <c:v>115.09095238095242</c:v>
                </c:pt>
                <c:pt idx="435" formatCode="0.00">
                  <c:v>115.65857142857146</c:v>
                </c:pt>
                <c:pt idx="436" formatCode="0.00">
                  <c:v>116.25000000000003</c:v>
                </c:pt>
                <c:pt idx="437" formatCode="0.00">
                  <c:v>116.8047619047619</c:v>
                </c:pt>
                <c:pt idx="438" formatCode="0.00">
                  <c:v>117.57999999999997</c:v>
                </c:pt>
                <c:pt idx="439" formatCode="0.00">
                  <c:v>118.59809523809521</c:v>
                </c:pt>
                <c:pt idx="440" formatCode="0.00">
                  <c:v>119.63761904761904</c:v>
                </c:pt>
                <c:pt idx="441" formatCode="0.00">
                  <c:v>120.8985714285714</c:v>
                </c:pt>
                <c:pt idx="442" formatCode="0.00">
                  <c:v>122.14714285714284</c:v>
                </c:pt>
                <c:pt idx="443" formatCode="0.00">
                  <c:v>123.50476190476188</c:v>
                </c:pt>
                <c:pt idx="444" formatCode="0.00">
                  <c:v>124.9942857142857</c:v>
                </c:pt>
                <c:pt idx="445" formatCode="0.00">
                  <c:v>126.38714285714283</c:v>
                </c:pt>
                <c:pt idx="446" formatCode="0.00">
                  <c:v>127.71285714285713</c:v>
                </c:pt>
                <c:pt idx="447" formatCode="0.00">
                  <c:v>128.99761904761905</c:v>
                </c:pt>
                <c:pt idx="448" formatCode="0.00">
                  <c:v>130.15904761904764</c:v>
                </c:pt>
                <c:pt idx="449" formatCode="0.00">
                  <c:v>131.35238095238097</c:v>
                </c:pt>
                <c:pt idx="450" formatCode="0.00">
                  <c:v>132.6685714285714</c:v>
                </c:pt>
                <c:pt idx="451" formatCode="0.00">
                  <c:v>133.78238095238092</c:v>
                </c:pt>
                <c:pt idx="452" formatCode="0.00">
                  <c:v>134.74809523809523</c:v>
                </c:pt>
                <c:pt idx="453" formatCode="0.00">
                  <c:v>135.63904761904763</c:v>
                </c:pt>
                <c:pt idx="454" formatCode="0.00">
                  <c:v>136.5157142857143</c:v>
                </c:pt>
                <c:pt idx="455" formatCode="0.00">
                  <c:v>137.55190476190475</c:v>
                </c:pt>
                <c:pt idx="456" formatCode="0.00">
                  <c:v>138.38952380952381</c:v>
                </c:pt>
                <c:pt idx="457" formatCode="0.00">
                  <c:v>139.2957142857143</c:v>
                </c:pt>
                <c:pt idx="458" formatCode="0.00">
                  <c:v>140.30095238095242</c:v>
                </c:pt>
                <c:pt idx="459" formatCode="0.00">
                  <c:v>140.96047619047619</c:v>
                </c:pt>
                <c:pt idx="460" formatCode="0.00">
                  <c:v>141.46333333333337</c:v>
                </c:pt>
                <c:pt idx="461" formatCode="0.00">
                  <c:v>141.92238095238099</c:v>
                </c:pt>
                <c:pt idx="462" formatCode="0.00">
                  <c:v>142.11761904761903</c:v>
                </c:pt>
                <c:pt idx="463" formatCode="0.00">
                  <c:v>142.8342857142857</c:v>
                </c:pt>
                <c:pt idx="464" formatCode="0.00">
                  <c:v>144.14714285714285</c:v>
                </c:pt>
                <c:pt idx="465" formatCode="0.00">
                  <c:v>145.18523809523808</c:v>
                </c:pt>
                <c:pt idx="466" formatCode="0.00">
                  <c:v>146.33190476190475</c:v>
                </c:pt>
                <c:pt idx="467" formatCode="0.00">
                  <c:v>147.59571428571428</c:v>
                </c:pt>
                <c:pt idx="468" formatCode="0.00">
                  <c:v>148.66142857142856</c:v>
                </c:pt>
                <c:pt idx="469" formatCode="0.00">
                  <c:v>149.74666666666667</c:v>
                </c:pt>
                <c:pt idx="470" formatCode="0.00">
                  <c:v>150.76857142857145</c:v>
                </c:pt>
                <c:pt idx="471" formatCode="0.00">
                  <c:v>151.64666666666668</c:v>
                </c:pt>
                <c:pt idx="472" formatCode="0.00">
                  <c:v>152.56571428571431</c:v>
                </c:pt>
                <c:pt idx="473" formatCode="0.00">
                  <c:v>153.68428571428572</c:v>
                </c:pt>
                <c:pt idx="474" formatCode="0.00">
                  <c:v>154.58666666666667</c:v>
                </c:pt>
                <c:pt idx="475" formatCode="0.00">
                  <c:v>155.60952380952381</c:v>
                </c:pt>
                <c:pt idx="476" formatCode="0.00">
                  <c:v>156.62238095238095</c:v>
                </c:pt>
                <c:pt idx="477" formatCode="0.00">
                  <c:v>158.12761904761905</c:v>
                </c:pt>
                <c:pt idx="478" formatCode="0.00">
                  <c:v>159.59428571428566</c:v>
                </c:pt>
                <c:pt idx="479" formatCode="0.00">
                  <c:v>160.91952380952375</c:v>
                </c:pt>
                <c:pt idx="480" formatCode="0.00">
                  <c:v>162.30857142857141</c:v>
                </c:pt>
                <c:pt idx="481" formatCode="0.00">
                  <c:v>163.6933333333333</c:v>
                </c:pt>
                <c:pt idx="482" formatCode="0.00">
                  <c:v>165.21714285714285</c:v>
                </c:pt>
                <c:pt idx="483" formatCode="0.00">
                  <c:v>166.89809523809521</c:v>
                </c:pt>
                <c:pt idx="484" formatCode="0.00">
                  <c:v>168.15809523809523</c:v>
                </c:pt>
                <c:pt idx="485" formatCode="0.00">
                  <c:v>168.83333333333331</c:v>
                </c:pt>
                <c:pt idx="486" formatCode="0.00">
                  <c:v>169.43571428571428</c:v>
                </c:pt>
                <c:pt idx="487" formatCode="0.00">
                  <c:v>170.04095238095238</c:v>
                </c:pt>
                <c:pt idx="488" formatCode="0.00">
                  <c:v>170.6057142857143</c:v>
                </c:pt>
                <c:pt idx="489" formatCode="0.00">
                  <c:v>171.20857142857142</c:v>
                </c:pt>
                <c:pt idx="490" formatCode="0.00">
                  <c:v>171.78428571428569</c:v>
                </c:pt>
                <c:pt idx="491" formatCode="0.00">
                  <c:v>172.4433333333333</c:v>
                </c:pt>
                <c:pt idx="492" formatCode="0.00">
                  <c:v>173.04761904761904</c:v>
                </c:pt>
                <c:pt idx="493" formatCode="0.00">
                  <c:v>173.19666666666666</c:v>
                </c:pt>
                <c:pt idx="494" formatCode="0.00">
                  <c:v>173.26238095238097</c:v>
                </c:pt>
                <c:pt idx="495" formatCode="0.00">
                  <c:v>173.65000000000003</c:v>
                </c:pt>
                <c:pt idx="496" formatCode="0.00">
                  <c:v>173.96476190476193</c:v>
                </c:pt>
                <c:pt idx="497" formatCode="0.00">
                  <c:v>174.31190476190477</c:v>
                </c:pt>
                <c:pt idx="498" formatCode="0.00">
                  <c:v>174.29619047619047</c:v>
                </c:pt>
                <c:pt idx="499" formatCode="0.00">
                  <c:v>174.04095238095243</c:v>
                </c:pt>
                <c:pt idx="500" formatCode="0.00">
                  <c:v>173.69142857142865</c:v>
                </c:pt>
                <c:pt idx="501" formatCode="0.00">
                  <c:v>173.22142857142859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77-4F00-94C1-A588FDBB6C2A}"/>
            </c:ext>
          </c:extLst>
        </c:ser>
        <c:ser>
          <c:idx val="2"/>
          <c:order val="2"/>
          <c:tx>
            <c:strRef>
              <c:f>'Bollinger Bands'!$F$2</c:f>
              <c:strCache>
                <c:ptCount val="1"/>
                <c:pt idx="0">
                  <c:v>UP Band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'Bollinger Bands'!$B$3:$B$2518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'Bollinger Bands'!$F$3:$F$2518</c:f>
              <c:numCache>
                <c:formatCode>General</c:formatCode>
                <c:ptCount val="2516"/>
                <c:pt idx="20" formatCode="0.00">
                  <c:v>72.387969237885613</c:v>
                </c:pt>
                <c:pt idx="21" formatCode="0.00">
                  <c:v>72.715977172292398</c:v>
                </c:pt>
                <c:pt idx="22" formatCode="0.00">
                  <c:v>73.33142898412072</c:v>
                </c:pt>
                <c:pt idx="23" formatCode="0.00">
                  <c:v>73.394278807256228</c:v>
                </c:pt>
                <c:pt idx="24" formatCode="0.00">
                  <c:v>73.721543103410966</c:v>
                </c:pt>
                <c:pt idx="25" formatCode="0.00">
                  <c:v>74.141605736846813</c:v>
                </c:pt>
                <c:pt idx="26" formatCode="0.00">
                  <c:v>74.06371881679982</c:v>
                </c:pt>
                <c:pt idx="27" formatCode="0.00">
                  <c:v>74.117174999874464</c:v>
                </c:pt>
                <c:pt idx="28" formatCode="0.00">
                  <c:v>74.210134980324966</c:v>
                </c:pt>
                <c:pt idx="29" formatCode="0.00">
                  <c:v>74.342307414710788</c:v>
                </c:pt>
                <c:pt idx="30" formatCode="0.00">
                  <c:v>74.561249286995462</c:v>
                </c:pt>
                <c:pt idx="31" formatCode="0.00">
                  <c:v>74.688518092247577</c:v>
                </c:pt>
                <c:pt idx="32" formatCode="0.00">
                  <c:v>74.460477165547672</c:v>
                </c:pt>
                <c:pt idx="33" formatCode="0.00">
                  <c:v>74.2834142342343</c:v>
                </c:pt>
                <c:pt idx="34" formatCode="0.00">
                  <c:v>74.250523690144576</c:v>
                </c:pt>
                <c:pt idx="35" formatCode="0.00">
                  <c:v>74.113282528032812</c:v>
                </c:pt>
                <c:pt idx="36" formatCode="0.00">
                  <c:v>73.875134496310096</c:v>
                </c:pt>
                <c:pt idx="37" formatCode="0.00">
                  <c:v>73.875244860893218</c:v>
                </c:pt>
                <c:pt idx="38" formatCode="0.00">
                  <c:v>73.876578113399546</c:v>
                </c:pt>
                <c:pt idx="39" formatCode="0.00">
                  <c:v>73.86129187568703</c:v>
                </c:pt>
                <c:pt idx="40" formatCode="0.00">
                  <c:v>73.944913846359469</c:v>
                </c:pt>
                <c:pt idx="41" formatCode="0.00">
                  <c:v>74.022433256160397</c:v>
                </c:pt>
                <c:pt idx="42" formatCode="0.00">
                  <c:v>74.06051785472026</c:v>
                </c:pt>
                <c:pt idx="43" formatCode="0.00">
                  <c:v>73.843852184884042</c:v>
                </c:pt>
                <c:pt idx="44" formatCode="0.00">
                  <c:v>73.786991571228199</c:v>
                </c:pt>
                <c:pt idx="45" formatCode="0.00">
                  <c:v>73.865698297582242</c:v>
                </c:pt>
                <c:pt idx="46" formatCode="0.00">
                  <c:v>75.396767257592956</c:v>
                </c:pt>
                <c:pt idx="47" formatCode="0.00">
                  <c:v>76.813745964021706</c:v>
                </c:pt>
                <c:pt idx="48" formatCode="0.00">
                  <c:v>77.39757097743329</c:v>
                </c:pt>
                <c:pt idx="49" formatCode="0.00">
                  <c:v>78.004551647091063</c:v>
                </c:pt>
                <c:pt idx="50" formatCode="0.00">
                  <c:v>78.132347528925123</c:v>
                </c:pt>
                <c:pt idx="51" formatCode="0.00">
                  <c:v>78.22860026256734</c:v>
                </c:pt>
                <c:pt idx="52" formatCode="0.00">
                  <c:v>78.106794606283401</c:v>
                </c:pt>
                <c:pt idx="53" formatCode="0.00">
                  <c:v>77.665148048845509</c:v>
                </c:pt>
                <c:pt idx="54" formatCode="0.00">
                  <c:v>77.444808279022624</c:v>
                </c:pt>
                <c:pt idx="55" formatCode="0.00">
                  <c:v>77.103753883108965</c:v>
                </c:pt>
                <c:pt idx="56" formatCode="0.00">
                  <c:v>76.541074517243104</c:v>
                </c:pt>
                <c:pt idx="57" formatCode="0.00">
                  <c:v>75.865744764531811</c:v>
                </c:pt>
                <c:pt idx="58" formatCode="0.00">
                  <c:v>75.160667476766392</c:v>
                </c:pt>
                <c:pt idx="59" formatCode="0.00">
                  <c:v>74.299194829377697</c:v>
                </c:pt>
                <c:pt idx="60" formatCode="0.00">
                  <c:v>73.183082155784618</c:v>
                </c:pt>
                <c:pt idx="61" formatCode="0.00">
                  <c:v>71.942076640678252</c:v>
                </c:pt>
                <c:pt idx="62" formatCode="0.00">
                  <c:v>70.32075452921562</c:v>
                </c:pt>
                <c:pt idx="63" formatCode="0.00">
                  <c:v>68.573042435645235</c:v>
                </c:pt>
                <c:pt idx="64" formatCode="0.00">
                  <c:v>66.840011476510256</c:v>
                </c:pt>
                <c:pt idx="65" formatCode="0.00">
                  <c:v>64.560091665439288</c:v>
                </c:pt>
                <c:pt idx="66" formatCode="0.00">
                  <c:v>63.245056883718348</c:v>
                </c:pt>
                <c:pt idx="67" formatCode="0.00">
                  <c:v>63.620180595822461</c:v>
                </c:pt>
                <c:pt idx="68" formatCode="0.00">
                  <c:v>63.908930403608274</c:v>
                </c:pt>
                <c:pt idx="69" formatCode="0.00">
                  <c:v>64.567824380579012</c:v>
                </c:pt>
                <c:pt idx="70" formatCode="0.00">
                  <c:v>65.140331177111022</c:v>
                </c:pt>
                <c:pt idx="71" formatCode="0.00">
                  <c:v>65.715441413756821</c:v>
                </c:pt>
                <c:pt idx="72" formatCode="0.00">
                  <c:v>66.051522571845368</c:v>
                </c:pt>
                <c:pt idx="73" formatCode="0.00">
                  <c:v>66.375623136973871</c:v>
                </c:pt>
                <c:pt idx="74" formatCode="0.00">
                  <c:v>66.618324802599844</c:v>
                </c:pt>
                <c:pt idx="75" formatCode="0.00">
                  <c:v>66.690826738397675</c:v>
                </c:pt>
                <c:pt idx="76" formatCode="0.00">
                  <c:v>66.558929162505137</c:v>
                </c:pt>
                <c:pt idx="77" formatCode="0.00">
                  <c:v>66.226931631435576</c:v>
                </c:pt>
                <c:pt idx="78" formatCode="0.00">
                  <c:v>66.040795742099704</c:v>
                </c:pt>
                <c:pt idx="79" formatCode="0.00">
                  <c:v>65.827833237061753</c:v>
                </c:pt>
                <c:pt idx="80" formatCode="0.00">
                  <c:v>65.793793376951712</c:v>
                </c:pt>
                <c:pt idx="81" formatCode="0.00">
                  <c:v>65.820597901422303</c:v>
                </c:pt>
                <c:pt idx="82" formatCode="0.00">
                  <c:v>65.842274562714778</c:v>
                </c:pt>
                <c:pt idx="83" formatCode="0.00">
                  <c:v>65.895293555759721</c:v>
                </c:pt>
                <c:pt idx="84" formatCode="0.00">
                  <c:v>66.308511114052408</c:v>
                </c:pt>
                <c:pt idx="85" formatCode="0.00">
                  <c:v>66.343262548982381</c:v>
                </c:pt>
                <c:pt idx="86" formatCode="0.00">
                  <c:v>66.322115737602672</c:v>
                </c:pt>
                <c:pt idx="87" formatCode="0.00">
                  <c:v>66.325711353979756</c:v>
                </c:pt>
                <c:pt idx="88" formatCode="0.00">
                  <c:v>66.361579169593739</c:v>
                </c:pt>
                <c:pt idx="89" formatCode="0.00">
                  <c:v>66.42699662305067</c:v>
                </c:pt>
                <c:pt idx="90" formatCode="0.00">
                  <c:v>66.237574218281523</c:v>
                </c:pt>
                <c:pt idx="91" formatCode="0.00">
                  <c:v>66.036278204959231</c:v>
                </c:pt>
                <c:pt idx="92" formatCode="0.00">
                  <c:v>65.728595309782222</c:v>
                </c:pt>
                <c:pt idx="93" formatCode="0.00">
                  <c:v>65.450910569934535</c:v>
                </c:pt>
                <c:pt idx="94" formatCode="0.00">
                  <c:v>65.078364146672868</c:v>
                </c:pt>
                <c:pt idx="95" formatCode="0.00">
                  <c:v>65.012615553694843</c:v>
                </c:pt>
                <c:pt idx="96" formatCode="0.00">
                  <c:v>65.461082588106564</c:v>
                </c:pt>
                <c:pt idx="97" formatCode="0.00">
                  <c:v>65.579715896311484</c:v>
                </c:pt>
                <c:pt idx="98" formatCode="0.00">
                  <c:v>65.621251118858737</c:v>
                </c:pt>
                <c:pt idx="99" formatCode="0.00">
                  <c:v>65.772113878945589</c:v>
                </c:pt>
                <c:pt idx="100" formatCode="0.00">
                  <c:v>66.076357915785835</c:v>
                </c:pt>
                <c:pt idx="101" formatCode="0.00">
                  <c:v>66.582588381515095</c:v>
                </c:pt>
                <c:pt idx="102" formatCode="0.00">
                  <c:v>67.028323100472406</c:v>
                </c:pt>
                <c:pt idx="103" formatCode="0.00">
                  <c:v>67.692953186349826</c:v>
                </c:pt>
                <c:pt idx="104" formatCode="0.00">
                  <c:v>68.616405348945079</c:v>
                </c:pt>
                <c:pt idx="105" formatCode="0.00">
                  <c:v>69.218183236819684</c:v>
                </c:pt>
                <c:pt idx="106" formatCode="0.00">
                  <c:v>70.03937970305978</c:v>
                </c:pt>
                <c:pt idx="107" formatCode="0.00">
                  <c:v>70.937032289716385</c:v>
                </c:pt>
                <c:pt idx="108" formatCode="0.00">
                  <c:v>71.958655967780629</c:v>
                </c:pt>
                <c:pt idx="109" formatCode="0.00">
                  <c:v>72.910873534827701</c:v>
                </c:pt>
                <c:pt idx="110" formatCode="0.00">
                  <c:v>73.86132898049253</c:v>
                </c:pt>
                <c:pt idx="111" formatCode="0.00">
                  <c:v>75.112741677141258</c:v>
                </c:pt>
                <c:pt idx="112" formatCode="0.00">
                  <c:v>76.213287478731104</c:v>
                </c:pt>
                <c:pt idx="113" formatCode="0.00">
                  <c:v>77.29748697821762</c:v>
                </c:pt>
                <c:pt idx="114" formatCode="0.00">
                  <c:v>78.210478291851672</c:v>
                </c:pt>
                <c:pt idx="115" formatCode="0.00">
                  <c:v>78.861438602828002</c:v>
                </c:pt>
                <c:pt idx="116" formatCode="0.00">
                  <c:v>79.380262465010375</c:v>
                </c:pt>
                <c:pt idx="117" formatCode="0.00">
                  <c:v>79.71168696557686</c:v>
                </c:pt>
                <c:pt idx="118" formatCode="0.00">
                  <c:v>79.661131378469349</c:v>
                </c:pt>
                <c:pt idx="119" formatCode="0.00">
                  <c:v>79.370231341661622</c:v>
                </c:pt>
                <c:pt idx="120" formatCode="0.00">
                  <c:v>79.163302091757302</c:v>
                </c:pt>
                <c:pt idx="121" formatCode="0.00">
                  <c:v>78.977635609680391</c:v>
                </c:pt>
                <c:pt idx="122" formatCode="0.00">
                  <c:v>78.890301002843614</c:v>
                </c:pt>
                <c:pt idx="123" formatCode="0.00">
                  <c:v>78.757123360349809</c:v>
                </c:pt>
                <c:pt idx="124" formatCode="0.00">
                  <c:v>78.647456680739282</c:v>
                </c:pt>
                <c:pt idx="125" formatCode="0.00">
                  <c:v>78.515729840800702</c:v>
                </c:pt>
                <c:pt idx="126" formatCode="0.00">
                  <c:v>78.290288920764652</c:v>
                </c:pt>
                <c:pt idx="127" formatCode="0.00">
                  <c:v>78.130352038266395</c:v>
                </c:pt>
                <c:pt idx="128" formatCode="0.00">
                  <c:v>77.95037566051856</c:v>
                </c:pt>
                <c:pt idx="129" formatCode="0.00">
                  <c:v>78.160523041816703</c:v>
                </c:pt>
                <c:pt idx="130" formatCode="0.00">
                  <c:v>78.325418367222014</c:v>
                </c:pt>
                <c:pt idx="131" formatCode="0.00">
                  <c:v>79.106218457505975</c:v>
                </c:pt>
                <c:pt idx="132" formatCode="0.00">
                  <c:v>79.724891376241629</c:v>
                </c:pt>
                <c:pt idx="133" formatCode="0.00">
                  <c:v>80.400200388976671</c:v>
                </c:pt>
                <c:pt idx="134" formatCode="0.00">
                  <c:v>81.280690743776404</c:v>
                </c:pt>
                <c:pt idx="135" formatCode="0.00">
                  <c:v>81.929664642415133</c:v>
                </c:pt>
                <c:pt idx="136" formatCode="0.00">
                  <c:v>82.477855139306328</c:v>
                </c:pt>
                <c:pt idx="137" formatCode="0.00">
                  <c:v>82.846643427907779</c:v>
                </c:pt>
                <c:pt idx="138" formatCode="0.00">
                  <c:v>83.165913982748322</c:v>
                </c:pt>
                <c:pt idx="139" formatCode="0.00">
                  <c:v>83.323157434969687</c:v>
                </c:pt>
                <c:pt idx="140" formatCode="0.00">
                  <c:v>83.487270769857645</c:v>
                </c:pt>
                <c:pt idx="141" formatCode="0.00">
                  <c:v>83.57714215838503</c:v>
                </c:pt>
                <c:pt idx="142" formatCode="0.00">
                  <c:v>83.772244961906821</c:v>
                </c:pt>
                <c:pt idx="143" formatCode="0.00">
                  <c:v>83.939007075425451</c:v>
                </c:pt>
                <c:pt idx="144" formatCode="0.00">
                  <c:v>84.150352637059271</c:v>
                </c:pt>
                <c:pt idx="145" formatCode="0.00">
                  <c:v>84.260828927839242</c:v>
                </c:pt>
                <c:pt idx="146" formatCode="0.00">
                  <c:v>85.03455972357095</c:v>
                </c:pt>
                <c:pt idx="147" formatCode="0.00">
                  <c:v>85.459233090477142</c:v>
                </c:pt>
                <c:pt idx="148" formatCode="0.00">
                  <c:v>85.939780822546396</c:v>
                </c:pt>
                <c:pt idx="149" formatCode="0.00">
                  <c:v>85.6363759630256</c:v>
                </c:pt>
                <c:pt idx="150" formatCode="0.00">
                  <c:v>85.494194716245346</c:v>
                </c:pt>
                <c:pt idx="151" formatCode="0.00">
                  <c:v>85.289206508688864</c:v>
                </c:pt>
                <c:pt idx="152" formatCode="0.00">
                  <c:v>85.281481683015713</c:v>
                </c:pt>
                <c:pt idx="153" formatCode="0.00">
                  <c:v>85.271738677040659</c:v>
                </c:pt>
                <c:pt idx="154" formatCode="0.00">
                  <c:v>85.283740846013018</c:v>
                </c:pt>
                <c:pt idx="155" formatCode="0.00">
                  <c:v>85.265179994929866</c:v>
                </c:pt>
                <c:pt idx="156" formatCode="0.00">
                  <c:v>85.331378742105329</c:v>
                </c:pt>
                <c:pt idx="157" formatCode="0.00">
                  <c:v>85.322661876745769</c:v>
                </c:pt>
                <c:pt idx="158" formatCode="0.00">
                  <c:v>85.330817616287305</c:v>
                </c:pt>
                <c:pt idx="159" formatCode="0.00">
                  <c:v>85.337366472512556</c:v>
                </c:pt>
                <c:pt idx="160" formatCode="0.00">
                  <c:v>85.434539199583156</c:v>
                </c:pt>
                <c:pt idx="161" formatCode="0.00">
                  <c:v>85.479275385026966</c:v>
                </c:pt>
                <c:pt idx="162" formatCode="0.00">
                  <c:v>85.564376321421591</c:v>
                </c:pt>
                <c:pt idx="163" formatCode="0.00">
                  <c:v>85.689886961391124</c:v>
                </c:pt>
                <c:pt idx="164" formatCode="0.00">
                  <c:v>85.98620790518568</c:v>
                </c:pt>
                <c:pt idx="165" formatCode="0.00">
                  <c:v>86.273261615105397</c:v>
                </c:pt>
                <c:pt idx="166" formatCode="0.00">
                  <c:v>86.953704058431128</c:v>
                </c:pt>
                <c:pt idx="167" formatCode="0.00">
                  <c:v>87.044044013829463</c:v>
                </c:pt>
                <c:pt idx="168" formatCode="0.00">
                  <c:v>87.608083402832165</c:v>
                </c:pt>
                <c:pt idx="169" formatCode="0.00">
                  <c:v>87.745415817239362</c:v>
                </c:pt>
                <c:pt idx="170" formatCode="0.00">
                  <c:v>88.215303378484862</c:v>
                </c:pt>
                <c:pt idx="171" formatCode="0.00">
                  <c:v>88.767163004506116</c:v>
                </c:pt>
                <c:pt idx="172" formatCode="0.00">
                  <c:v>89.380715541005529</c:v>
                </c:pt>
                <c:pt idx="173" formatCode="0.00">
                  <c:v>90.20441024417967</c:v>
                </c:pt>
                <c:pt idx="174" formatCode="0.00">
                  <c:v>91.00983559708483</c:v>
                </c:pt>
                <c:pt idx="175" formatCode="0.00">
                  <c:v>91.735335856728142</c:v>
                </c:pt>
                <c:pt idx="176" formatCode="0.00">
                  <c:v>92.412521584851632</c:v>
                </c:pt>
                <c:pt idx="177" formatCode="0.00">
                  <c:v>92.857018963492905</c:v>
                </c:pt>
                <c:pt idx="178" formatCode="0.00">
                  <c:v>93.277146493975238</c:v>
                </c:pt>
                <c:pt idx="179" formatCode="0.00">
                  <c:v>93.661169052169072</c:v>
                </c:pt>
                <c:pt idx="180" formatCode="0.00">
                  <c:v>93.676804913053388</c:v>
                </c:pt>
                <c:pt idx="181" formatCode="0.00">
                  <c:v>93.795822620279026</c:v>
                </c:pt>
                <c:pt idx="182" formatCode="0.00">
                  <c:v>93.975403096769455</c:v>
                </c:pt>
                <c:pt idx="183" formatCode="0.00">
                  <c:v>93.77873501726468</c:v>
                </c:pt>
                <c:pt idx="184" formatCode="0.00">
                  <c:v>93.503873716723049</c:v>
                </c:pt>
                <c:pt idx="185" formatCode="0.00">
                  <c:v>93.437759792969374</c:v>
                </c:pt>
                <c:pt idx="186" formatCode="0.00">
                  <c:v>93.174640033671238</c:v>
                </c:pt>
                <c:pt idx="187" formatCode="0.00">
                  <c:v>93.122167050526485</c:v>
                </c:pt>
                <c:pt idx="188" formatCode="0.00">
                  <c:v>93.106686977926131</c:v>
                </c:pt>
                <c:pt idx="189" formatCode="0.00">
                  <c:v>93.132211524747063</c:v>
                </c:pt>
                <c:pt idx="190" formatCode="0.00">
                  <c:v>93.037147878215976</c:v>
                </c:pt>
                <c:pt idx="191" formatCode="0.00">
                  <c:v>92.96816854117067</c:v>
                </c:pt>
                <c:pt idx="192" formatCode="0.00">
                  <c:v>92.901822377158553</c:v>
                </c:pt>
                <c:pt idx="193" formatCode="0.00">
                  <c:v>92.882261116871135</c:v>
                </c:pt>
                <c:pt idx="194" formatCode="0.00">
                  <c:v>92.869028957950562</c:v>
                </c:pt>
                <c:pt idx="195" formatCode="0.00">
                  <c:v>92.884046910816608</c:v>
                </c:pt>
                <c:pt idx="196" formatCode="0.00">
                  <c:v>92.846118753444969</c:v>
                </c:pt>
                <c:pt idx="197" formatCode="0.00">
                  <c:v>92.707087768629052</c:v>
                </c:pt>
                <c:pt idx="198" formatCode="0.00">
                  <c:v>92.418179774240372</c:v>
                </c:pt>
                <c:pt idx="199" formatCode="0.00">
                  <c:v>92.200165511127608</c:v>
                </c:pt>
                <c:pt idx="200" formatCode="0.00">
                  <c:v>92.407833494627894</c:v>
                </c:pt>
                <c:pt idx="201" formatCode="0.00">
                  <c:v>92.805072437371351</c:v>
                </c:pt>
                <c:pt idx="202" formatCode="0.00">
                  <c:v>92.86107985295574</c:v>
                </c:pt>
                <c:pt idx="203" formatCode="0.00">
                  <c:v>92.369248663830092</c:v>
                </c:pt>
                <c:pt idx="204" formatCode="0.00">
                  <c:v>92.497542285249025</c:v>
                </c:pt>
                <c:pt idx="205" formatCode="0.00">
                  <c:v>92.563992518174487</c:v>
                </c:pt>
                <c:pt idx="206" formatCode="0.00">
                  <c:v>92.337690902388033</c:v>
                </c:pt>
                <c:pt idx="207" formatCode="0.00">
                  <c:v>92.194778048812807</c:v>
                </c:pt>
                <c:pt idx="208" formatCode="0.00">
                  <c:v>92.261540892146385</c:v>
                </c:pt>
                <c:pt idx="209" formatCode="0.00">
                  <c:v>92.137081050959523</c:v>
                </c:pt>
                <c:pt idx="210" formatCode="0.00">
                  <c:v>91.872331774895827</c:v>
                </c:pt>
                <c:pt idx="211" formatCode="0.00">
                  <c:v>91.546953390718897</c:v>
                </c:pt>
                <c:pt idx="212" formatCode="0.00">
                  <c:v>90.793942902467165</c:v>
                </c:pt>
                <c:pt idx="213" formatCode="0.00">
                  <c:v>90.263672413097339</c:v>
                </c:pt>
                <c:pt idx="214" formatCode="0.00">
                  <c:v>89.586232114309425</c:v>
                </c:pt>
                <c:pt idx="215" formatCode="0.00">
                  <c:v>88.9115045111336</c:v>
                </c:pt>
                <c:pt idx="216" formatCode="0.00">
                  <c:v>88.505135755112391</c:v>
                </c:pt>
                <c:pt idx="217" formatCode="0.00">
                  <c:v>88.228351320230161</c:v>
                </c:pt>
                <c:pt idx="218" formatCode="0.00">
                  <c:v>88.306492613230063</c:v>
                </c:pt>
                <c:pt idx="219" formatCode="0.00">
                  <c:v>88.093977790802953</c:v>
                </c:pt>
                <c:pt idx="220" formatCode="0.00">
                  <c:v>87.952631700164943</c:v>
                </c:pt>
                <c:pt idx="221" formatCode="0.00">
                  <c:v>88.303873039145699</c:v>
                </c:pt>
                <c:pt idx="222" formatCode="0.00">
                  <c:v>88.893480060101041</c:v>
                </c:pt>
                <c:pt idx="223" formatCode="0.00">
                  <c:v>89.35284450664372</c:v>
                </c:pt>
                <c:pt idx="224" formatCode="0.00">
                  <c:v>90.157814500245593</c:v>
                </c:pt>
                <c:pt idx="225" formatCode="0.00">
                  <c:v>91.033246650625173</c:v>
                </c:pt>
                <c:pt idx="226" formatCode="0.00">
                  <c:v>91.626582076021577</c:v>
                </c:pt>
                <c:pt idx="227" formatCode="0.00">
                  <c:v>92.067046557372606</c:v>
                </c:pt>
                <c:pt idx="228" formatCode="0.00">
                  <c:v>92.646902151507064</c:v>
                </c:pt>
                <c:pt idx="229" formatCode="0.00">
                  <c:v>92.465438910285442</c:v>
                </c:pt>
                <c:pt idx="230" formatCode="0.00">
                  <c:v>93.106845597351324</c:v>
                </c:pt>
                <c:pt idx="231" formatCode="0.00">
                  <c:v>93.249144250817224</c:v>
                </c:pt>
                <c:pt idx="232" formatCode="0.00">
                  <c:v>93.49523723342638</c:v>
                </c:pt>
                <c:pt idx="233" formatCode="0.00">
                  <c:v>93.50406143825748</c:v>
                </c:pt>
                <c:pt idx="234" formatCode="0.00">
                  <c:v>93.57646304033868</c:v>
                </c:pt>
                <c:pt idx="235" formatCode="0.00">
                  <c:v>93.781383848559031</c:v>
                </c:pt>
                <c:pt idx="236" formatCode="0.00">
                  <c:v>93.79361581856304</c:v>
                </c:pt>
                <c:pt idx="237" formatCode="0.00">
                  <c:v>93.98110970173289</c:v>
                </c:pt>
                <c:pt idx="238" formatCode="0.00">
                  <c:v>93.994538822926941</c:v>
                </c:pt>
                <c:pt idx="239" formatCode="0.00">
                  <c:v>94.261675263057583</c:v>
                </c:pt>
                <c:pt idx="240" formatCode="0.00">
                  <c:v>94.633445746264286</c:v>
                </c:pt>
                <c:pt idx="241" formatCode="0.00">
                  <c:v>94.724446529582863</c:v>
                </c:pt>
                <c:pt idx="242" formatCode="0.00">
                  <c:v>94.868560899870545</c:v>
                </c:pt>
                <c:pt idx="243" formatCode="0.00">
                  <c:v>94.734430634719004</c:v>
                </c:pt>
                <c:pt idx="244" formatCode="0.00">
                  <c:v>94.470578558847478</c:v>
                </c:pt>
                <c:pt idx="245" formatCode="0.00">
                  <c:v>94.438056687381277</c:v>
                </c:pt>
                <c:pt idx="246" formatCode="0.00">
                  <c:v>94.489574153247816</c:v>
                </c:pt>
                <c:pt idx="247" formatCode="0.00">
                  <c:v>94.560233175159937</c:v>
                </c:pt>
                <c:pt idx="248" formatCode="0.00">
                  <c:v>94.772606555391874</c:v>
                </c:pt>
                <c:pt idx="249" formatCode="0.00">
                  <c:v>94.836792593399679</c:v>
                </c:pt>
                <c:pt idx="250" formatCode="0.00">
                  <c:v>94.838046984083661</c:v>
                </c:pt>
                <c:pt idx="251" formatCode="0.00">
                  <c:v>94.810836182335123</c:v>
                </c:pt>
                <c:pt idx="252" formatCode="0.00">
                  <c:v>94.99519365120203</c:v>
                </c:pt>
                <c:pt idx="253" formatCode="0.00">
                  <c:v>95.23146380926832</c:v>
                </c:pt>
                <c:pt idx="254" formatCode="0.00">
                  <c:v>95.684861233096683</c:v>
                </c:pt>
                <c:pt idx="255" formatCode="0.00">
                  <c:v>95.928466346294968</c:v>
                </c:pt>
                <c:pt idx="256" formatCode="0.00">
                  <c:v>96.41807161396504</c:v>
                </c:pt>
                <c:pt idx="257" formatCode="0.00">
                  <c:v>96.586317188903465</c:v>
                </c:pt>
                <c:pt idx="258" formatCode="0.00">
                  <c:v>96.760006152887897</c:v>
                </c:pt>
                <c:pt idx="259" formatCode="0.00">
                  <c:v>96.911056299622331</c:v>
                </c:pt>
                <c:pt idx="260" formatCode="0.00">
                  <c:v>97.142175467213406</c:v>
                </c:pt>
                <c:pt idx="261" formatCode="0.00">
                  <c:v>97.393754987882772</c:v>
                </c:pt>
                <c:pt idx="262" formatCode="0.00">
                  <c:v>98.128016711147112</c:v>
                </c:pt>
                <c:pt idx="263" formatCode="0.00">
                  <c:v>98.442290925930195</c:v>
                </c:pt>
                <c:pt idx="264" formatCode="0.00">
                  <c:v>98.439317525939302</c:v>
                </c:pt>
                <c:pt idx="265" formatCode="0.00">
                  <c:v>98.758608990185962</c:v>
                </c:pt>
                <c:pt idx="266" formatCode="0.00">
                  <c:v>99.358571920460449</c:v>
                </c:pt>
                <c:pt idx="267" formatCode="0.00">
                  <c:v>99.987420357814358</c:v>
                </c:pt>
                <c:pt idx="268" formatCode="0.00">
                  <c:v>100.73078419618039</c:v>
                </c:pt>
                <c:pt idx="269" formatCode="0.00">
                  <c:v>101.47727566635166</c:v>
                </c:pt>
                <c:pt idx="270" formatCode="0.00">
                  <c:v>101.84598876193574</c:v>
                </c:pt>
                <c:pt idx="271" formatCode="0.00">
                  <c:v>101.93168017305597</c:v>
                </c:pt>
                <c:pt idx="272" formatCode="0.00">
                  <c:v>102.48848397518934</c:v>
                </c:pt>
                <c:pt idx="273" formatCode="0.00">
                  <c:v>103.12437580980534</c:v>
                </c:pt>
                <c:pt idx="274" formatCode="0.00">
                  <c:v>103.96093847940877</c:v>
                </c:pt>
                <c:pt idx="275" formatCode="0.00">
                  <c:v>105.03041297101667</c:v>
                </c:pt>
                <c:pt idx="276" formatCode="0.00">
                  <c:v>106.24131189791714</c:v>
                </c:pt>
                <c:pt idx="277" formatCode="0.00">
                  <c:v>107.87886612682141</c:v>
                </c:pt>
                <c:pt idx="278" formatCode="0.00">
                  <c:v>108.94026739118581</c:v>
                </c:pt>
                <c:pt idx="279" formatCode="0.00">
                  <c:v>110.01285232621957</c:v>
                </c:pt>
                <c:pt idx="280" formatCode="0.00">
                  <c:v>111.45454444193373</c:v>
                </c:pt>
                <c:pt idx="281" formatCode="0.00">
                  <c:v>112.98812997187682</c:v>
                </c:pt>
                <c:pt idx="282" formatCode="0.00">
                  <c:v>114.00841537833426</c:v>
                </c:pt>
                <c:pt idx="283" formatCode="0.00">
                  <c:v>114.50434498461161</c:v>
                </c:pt>
                <c:pt idx="284" formatCode="0.00">
                  <c:v>114.77180980909753</c:v>
                </c:pt>
                <c:pt idx="285" formatCode="0.00">
                  <c:v>114.94329853618214</c:v>
                </c:pt>
                <c:pt idx="286" formatCode="0.00">
                  <c:v>115.23989577792028</c:v>
                </c:pt>
                <c:pt idx="287" formatCode="0.00">
                  <c:v>115.46905564495582</c:v>
                </c:pt>
                <c:pt idx="288" formatCode="0.00">
                  <c:v>115.60093228922145</c:v>
                </c:pt>
                <c:pt idx="289" formatCode="0.00">
                  <c:v>115.8124236942502</c:v>
                </c:pt>
                <c:pt idx="290" formatCode="0.00">
                  <c:v>115.93955532669155</c:v>
                </c:pt>
                <c:pt idx="291" formatCode="0.00">
                  <c:v>115.67433270306248</c:v>
                </c:pt>
                <c:pt idx="292" formatCode="0.00">
                  <c:v>115.2175102659187</c:v>
                </c:pt>
                <c:pt idx="293" formatCode="0.00">
                  <c:v>114.84675199090631</c:v>
                </c:pt>
                <c:pt idx="294" formatCode="0.00">
                  <c:v>114.26286425875389</c:v>
                </c:pt>
                <c:pt idx="295" formatCode="0.00">
                  <c:v>113.82952283926524</c:v>
                </c:pt>
                <c:pt idx="296" formatCode="0.00">
                  <c:v>113.4865200427122</c:v>
                </c:pt>
                <c:pt idx="297" formatCode="0.00">
                  <c:v>113.34828215326881</c:v>
                </c:pt>
                <c:pt idx="298" formatCode="0.00">
                  <c:v>113.34830510721774</c:v>
                </c:pt>
                <c:pt idx="299" formatCode="0.00">
                  <c:v>113.31390390746516</c:v>
                </c:pt>
                <c:pt idx="300" formatCode="0.00">
                  <c:v>113.31355384740213</c:v>
                </c:pt>
                <c:pt idx="301" formatCode="0.00">
                  <c:v>113.09936438665915</c:v>
                </c:pt>
                <c:pt idx="302" formatCode="0.00">
                  <c:v>112.47920445264623</c:v>
                </c:pt>
                <c:pt idx="303" formatCode="0.00">
                  <c:v>112.16603600616462</c:v>
                </c:pt>
                <c:pt idx="304" formatCode="0.00">
                  <c:v>112.48878500422923</c:v>
                </c:pt>
                <c:pt idx="305" formatCode="0.00">
                  <c:v>113.22506670135127</c:v>
                </c:pt>
                <c:pt idx="306" formatCode="0.00">
                  <c:v>113.36308284236922</c:v>
                </c:pt>
                <c:pt idx="307" formatCode="0.00">
                  <c:v>113.63349561602627</c:v>
                </c:pt>
                <c:pt idx="308" formatCode="0.00">
                  <c:v>114.01859981200703</c:v>
                </c:pt>
                <c:pt idx="309" formatCode="0.00">
                  <c:v>114.31004041958488</c:v>
                </c:pt>
                <c:pt idx="310" formatCode="0.00">
                  <c:v>114.37309975326596</c:v>
                </c:pt>
                <c:pt idx="311" formatCode="0.00">
                  <c:v>114.43623007893132</c:v>
                </c:pt>
                <c:pt idx="312" formatCode="0.00">
                  <c:v>114.42477112498234</c:v>
                </c:pt>
                <c:pt idx="313" formatCode="0.00">
                  <c:v>114.52849007793148</c:v>
                </c:pt>
                <c:pt idx="314" formatCode="0.00">
                  <c:v>114.51821544459041</c:v>
                </c:pt>
                <c:pt idx="315" formatCode="0.00">
                  <c:v>114.87025356378003</c:v>
                </c:pt>
                <c:pt idx="316" formatCode="0.00">
                  <c:v>115.53440444945946</c:v>
                </c:pt>
                <c:pt idx="317" formatCode="0.00">
                  <c:v>115.44892737645792</c:v>
                </c:pt>
                <c:pt idx="318" formatCode="0.00">
                  <c:v>115.53282731233946</c:v>
                </c:pt>
                <c:pt idx="319" formatCode="0.00">
                  <c:v>115.54177685595666</c:v>
                </c:pt>
                <c:pt idx="320" formatCode="0.00">
                  <c:v>115.53027635457966</c:v>
                </c:pt>
                <c:pt idx="321" formatCode="0.00">
                  <c:v>115.84151631696778</c:v>
                </c:pt>
                <c:pt idx="322" formatCode="0.00">
                  <c:v>116.07378485242882</c:v>
                </c:pt>
                <c:pt idx="323" formatCode="0.00">
                  <c:v>116.30294413633268</c:v>
                </c:pt>
                <c:pt idx="324" formatCode="0.00">
                  <c:v>116.51267837893251</c:v>
                </c:pt>
                <c:pt idx="325" formatCode="0.00">
                  <c:v>116.55575572996462</c:v>
                </c:pt>
                <c:pt idx="326" formatCode="0.00">
                  <c:v>116.23744064494683</c:v>
                </c:pt>
                <c:pt idx="327" formatCode="0.00">
                  <c:v>116.36124534716039</c:v>
                </c:pt>
                <c:pt idx="328" formatCode="0.00">
                  <c:v>116.29129539271825</c:v>
                </c:pt>
                <c:pt idx="329" formatCode="0.00">
                  <c:v>116.09721593832927</c:v>
                </c:pt>
                <c:pt idx="330" formatCode="0.00">
                  <c:v>115.9601725941787</c:v>
                </c:pt>
                <c:pt idx="331" formatCode="0.00">
                  <c:v>115.86645505310356</c:v>
                </c:pt>
                <c:pt idx="332" formatCode="0.00">
                  <c:v>115.77768321579978</c:v>
                </c:pt>
                <c:pt idx="333" formatCode="0.00">
                  <c:v>115.81839877614686</c:v>
                </c:pt>
                <c:pt idx="334" formatCode="0.00">
                  <c:v>115.76934844449691</c:v>
                </c:pt>
                <c:pt idx="335" formatCode="0.00">
                  <c:v>115.72483775643553</c:v>
                </c:pt>
                <c:pt idx="336" formatCode="0.00">
                  <c:v>115.32184250548737</c:v>
                </c:pt>
                <c:pt idx="337" formatCode="0.00">
                  <c:v>114.76265453381559</c:v>
                </c:pt>
                <c:pt idx="338" formatCode="0.00">
                  <c:v>114.9424089331862</c:v>
                </c:pt>
                <c:pt idx="339" formatCode="0.00">
                  <c:v>114.6404338879012</c:v>
                </c:pt>
                <c:pt idx="340" formatCode="0.00">
                  <c:v>114.51688872824765</c:v>
                </c:pt>
                <c:pt idx="341" formatCode="0.00">
                  <c:v>114.50738965282268</c:v>
                </c:pt>
                <c:pt idx="342" formatCode="0.00">
                  <c:v>114.48759741084049</c:v>
                </c:pt>
                <c:pt idx="343" formatCode="0.00">
                  <c:v>115.08194557749276</c:v>
                </c:pt>
                <c:pt idx="344" formatCode="0.00">
                  <c:v>115.12249506485139</c:v>
                </c:pt>
                <c:pt idx="345" formatCode="0.00">
                  <c:v>115.10640213599264</c:v>
                </c:pt>
                <c:pt idx="346" formatCode="0.00">
                  <c:v>115.02613929330754</c:v>
                </c:pt>
                <c:pt idx="347" formatCode="0.00">
                  <c:v>115.38027124940686</c:v>
                </c:pt>
                <c:pt idx="348" formatCode="0.00">
                  <c:v>115.38973392586344</c:v>
                </c:pt>
                <c:pt idx="349" formatCode="0.00">
                  <c:v>115.40373431382982</c:v>
                </c:pt>
                <c:pt idx="350" formatCode="0.00">
                  <c:v>115.84976955360356</c:v>
                </c:pt>
                <c:pt idx="351" formatCode="0.00">
                  <c:v>116.25307925734522</c:v>
                </c:pt>
                <c:pt idx="352" formatCode="0.00">
                  <c:v>116.33253146269078</c:v>
                </c:pt>
                <c:pt idx="353" formatCode="0.00">
                  <c:v>116.7243169338259</c:v>
                </c:pt>
                <c:pt idx="354" formatCode="0.00">
                  <c:v>116.74879386033525</c:v>
                </c:pt>
                <c:pt idx="355" formatCode="0.00">
                  <c:v>117.16217329024128</c:v>
                </c:pt>
                <c:pt idx="356" formatCode="0.00">
                  <c:v>117.00223251353843</c:v>
                </c:pt>
                <c:pt idx="357" formatCode="0.00">
                  <c:v>117.26403665479661</c:v>
                </c:pt>
                <c:pt idx="358" formatCode="0.00">
                  <c:v>117.26168930556487</c:v>
                </c:pt>
                <c:pt idx="359" formatCode="0.00">
                  <c:v>117.26004797402705</c:v>
                </c:pt>
                <c:pt idx="360" formatCode="0.00">
                  <c:v>118.01562407242081</c:v>
                </c:pt>
                <c:pt idx="361" formatCode="0.00">
                  <c:v>118.26922234301624</c:v>
                </c:pt>
                <c:pt idx="362" formatCode="0.00">
                  <c:v>118.51526933771815</c:v>
                </c:pt>
                <c:pt idx="363" formatCode="0.00">
                  <c:v>118.46034618260609</c:v>
                </c:pt>
                <c:pt idx="364" formatCode="0.00">
                  <c:v>118.50158920811515</c:v>
                </c:pt>
                <c:pt idx="365" formatCode="0.00">
                  <c:v>118.57087074006782</c:v>
                </c:pt>
                <c:pt idx="366" formatCode="0.00">
                  <c:v>118.7540463711767</c:v>
                </c:pt>
                <c:pt idx="367" formatCode="0.00">
                  <c:v>119.05873434362145</c:v>
                </c:pt>
                <c:pt idx="368" formatCode="0.00">
                  <c:v>119.27974384740796</c:v>
                </c:pt>
                <c:pt idx="369" formatCode="0.00">
                  <c:v>119.52282595970215</c:v>
                </c:pt>
                <c:pt idx="370" formatCode="0.00">
                  <c:v>119.66561977042602</c:v>
                </c:pt>
                <c:pt idx="371" formatCode="0.00">
                  <c:v>119.84097006359598</c:v>
                </c:pt>
                <c:pt idx="372" formatCode="0.00">
                  <c:v>119.99387587724799</c:v>
                </c:pt>
                <c:pt idx="373" formatCode="0.00">
                  <c:v>119.98868770299569</c:v>
                </c:pt>
                <c:pt idx="374" formatCode="0.00">
                  <c:v>120.17579641926554</c:v>
                </c:pt>
                <c:pt idx="375" formatCode="0.00">
                  <c:v>120.5737025035622</c:v>
                </c:pt>
                <c:pt idx="376" formatCode="0.00">
                  <c:v>120.88416209148573</c:v>
                </c:pt>
                <c:pt idx="377" formatCode="0.00">
                  <c:v>120.89979088878363</c:v>
                </c:pt>
                <c:pt idx="378" formatCode="0.00">
                  <c:v>120.9043621969689</c:v>
                </c:pt>
                <c:pt idx="379" formatCode="0.00">
                  <c:v>120.59189139296267</c:v>
                </c:pt>
                <c:pt idx="380" formatCode="0.00">
                  <c:v>120.08811438333194</c:v>
                </c:pt>
                <c:pt idx="381" formatCode="0.00">
                  <c:v>120.5174567618982</c:v>
                </c:pt>
                <c:pt idx="382" formatCode="0.00">
                  <c:v>120.82662198093834</c:v>
                </c:pt>
                <c:pt idx="383" formatCode="0.00">
                  <c:v>121.52054024420612</c:v>
                </c:pt>
                <c:pt idx="384" formatCode="0.00">
                  <c:v>122.46197800387579</c:v>
                </c:pt>
                <c:pt idx="385" formatCode="0.00">
                  <c:v>122.63136650208691</c:v>
                </c:pt>
                <c:pt idx="386" formatCode="0.00">
                  <c:v>122.67753407813593</c:v>
                </c:pt>
                <c:pt idx="387" formatCode="0.00">
                  <c:v>122.7754586030058</c:v>
                </c:pt>
                <c:pt idx="388" formatCode="0.00">
                  <c:v>123.46763309273966</c:v>
                </c:pt>
                <c:pt idx="389" formatCode="0.00">
                  <c:v>124.23298723120242</c:v>
                </c:pt>
                <c:pt idx="390" formatCode="0.00">
                  <c:v>124.39233086544002</c:v>
                </c:pt>
                <c:pt idx="391" formatCode="0.00">
                  <c:v>124.52884245626517</c:v>
                </c:pt>
                <c:pt idx="392" formatCode="0.00">
                  <c:v>124.68402948444393</c:v>
                </c:pt>
                <c:pt idx="393" formatCode="0.00">
                  <c:v>124.79394751282635</c:v>
                </c:pt>
                <c:pt idx="394" formatCode="0.00">
                  <c:v>124.93745060317291</c:v>
                </c:pt>
                <c:pt idx="395" formatCode="0.00">
                  <c:v>125.5029075667362</c:v>
                </c:pt>
                <c:pt idx="396" formatCode="0.00">
                  <c:v>125.75718333097177</c:v>
                </c:pt>
                <c:pt idx="397" formatCode="0.00">
                  <c:v>128.57478579017936</c:v>
                </c:pt>
                <c:pt idx="398" formatCode="0.00">
                  <c:v>131.04866296408906</c:v>
                </c:pt>
                <c:pt idx="399" formatCode="0.00">
                  <c:v>131.95552311273559</c:v>
                </c:pt>
                <c:pt idx="400" formatCode="0.00">
                  <c:v>132.64545595929857</c:v>
                </c:pt>
                <c:pt idx="401" formatCode="0.00">
                  <c:v>132.99004599878918</c:v>
                </c:pt>
                <c:pt idx="402" formatCode="0.00">
                  <c:v>132.87075256789808</c:v>
                </c:pt>
                <c:pt idx="403" formatCode="0.00">
                  <c:v>132.76617403781626</c:v>
                </c:pt>
                <c:pt idx="404" formatCode="0.00">
                  <c:v>132.19815462378259</c:v>
                </c:pt>
                <c:pt idx="405" formatCode="0.00">
                  <c:v>131.23874798853637</c:v>
                </c:pt>
                <c:pt idx="406" formatCode="0.00">
                  <c:v>130.52204455166236</c:v>
                </c:pt>
                <c:pt idx="407" formatCode="0.00">
                  <c:v>129.86188833574244</c:v>
                </c:pt>
                <c:pt idx="408" formatCode="0.00">
                  <c:v>129.15751710929467</c:v>
                </c:pt>
                <c:pt idx="409" formatCode="0.00">
                  <c:v>127.82675597426913</c:v>
                </c:pt>
                <c:pt idx="410" formatCode="0.00">
                  <c:v>126.18775009136495</c:v>
                </c:pt>
                <c:pt idx="411" formatCode="0.00">
                  <c:v>124.93946928431056</c:v>
                </c:pt>
                <c:pt idx="412" formatCode="0.00">
                  <c:v>123.72029023867258</c:v>
                </c:pt>
                <c:pt idx="413" formatCode="0.00">
                  <c:v>122.32356404867126</c:v>
                </c:pt>
                <c:pt idx="414" formatCode="0.00">
                  <c:v>120.97470475054145</c:v>
                </c:pt>
                <c:pt idx="415" formatCode="0.00">
                  <c:v>119.32134215531531</c:v>
                </c:pt>
                <c:pt idx="416" formatCode="0.00">
                  <c:v>116.51345105159031</c:v>
                </c:pt>
                <c:pt idx="417" formatCode="0.00">
                  <c:v>116.46612772757024</c:v>
                </c:pt>
                <c:pt idx="418" formatCode="0.00">
                  <c:v>116.69750241412609</c:v>
                </c:pt>
                <c:pt idx="419" formatCode="0.00">
                  <c:v>116.22504210655239</c:v>
                </c:pt>
                <c:pt idx="420" formatCode="0.00">
                  <c:v>116.11001715477522</c:v>
                </c:pt>
                <c:pt idx="421" formatCode="0.00">
                  <c:v>115.88431116717754</c:v>
                </c:pt>
                <c:pt idx="422" formatCode="0.00">
                  <c:v>115.60344098050911</c:v>
                </c:pt>
                <c:pt idx="423" formatCode="0.00">
                  <c:v>115.46911782640419</c:v>
                </c:pt>
                <c:pt idx="424" formatCode="0.00">
                  <c:v>115.03212692821722</c:v>
                </c:pt>
                <c:pt idx="425" formatCode="0.00">
                  <c:v>114.92833344001984</c:v>
                </c:pt>
                <c:pt idx="426" formatCode="0.00">
                  <c:v>115.18496243783831</c:v>
                </c:pt>
                <c:pt idx="427" formatCode="0.00">
                  <c:v>116.14468303228115</c:v>
                </c:pt>
                <c:pt idx="428" formatCode="0.00">
                  <c:v>117.10612208064772</c:v>
                </c:pt>
                <c:pt idx="429" formatCode="0.00">
                  <c:v>117.87446403478685</c:v>
                </c:pt>
                <c:pt idx="430" formatCode="0.00">
                  <c:v>119.49541834467205</c:v>
                </c:pt>
                <c:pt idx="431" formatCode="0.00">
                  <c:v>121.5387888118405</c:v>
                </c:pt>
                <c:pt idx="432" formatCode="0.00">
                  <c:v>123.36404208926493</c:v>
                </c:pt>
                <c:pt idx="433" formatCode="0.00">
                  <c:v>124.93102418070903</c:v>
                </c:pt>
                <c:pt idx="434" formatCode="0.00">
                  <c:v>126.18333741368031</c:v>
                </c:pt>
                <c:pt idx="435" formatCode="0.00">
                  <c:v>127.45380302685486</c:v>
                </c:pt>
                <c:pt idx="436" formatCode="0.00">
                  <c:v>128.65153758209041</c:v>
                </c:pt>
                <c:pt idx="437" formatCode="0.00">
                  <c:v>129.58960149144201</c:v>
                </c:pt>
                <c:pt idx="438" formatCode="0.00">
                  <c:v>131.67520109824613</c:v>
                </c:pt>
                <c:pt idx="439" formatCode="0.00">
                  <c:v>133.62592281420024</c:v>
                </c:pt>
                <c:pt idx="440" formatCode="0.00">
                  <c:v>134.97458018450288</c:v>
                </c:pt>
                <c:pt idx="441" formatCode="0.00">
                  <c:v>136.73692504430883</c:v>
                </c:pt>
                <c:pt idx="442" formatCode="0.00">
                  <c:v>137.87438381760921</c:v>
                </c:pt>
                <c:pt idx="443" formatCode="0.00">
                  <c:v>138.94123869375562</c:v>
                </c:pt>
                <c:pt idx="444" formatCode="0.00">
                  <c:v>139.80434024876618</c:v>
                </c:pt>
                <c:pt idx="445" formatCode="0.00">
                  <c:v>140.40975071119664</c:v>
                </c:pt>
                <c:pt idx="446" formatCode="0.00">
                  <c:v>141.48885835614726</c:v>
                </c:pt>
                <c:pt idx="447" formatCode="0.00">
                  <c:v>142.62200549671414</c:v>
                </c:pt>
                <c:pt idx="448" formatCode="0.00">
                  <c:v>143.71851094597491</c:v>
                </c:pt>
                <c:pt idx="449" formatCode="0.00">
                  <c:v>144.78075723971691</c:v>
                </c:pt>
                <c:pt idx="450" formatCode="0.00">
                  <c:v>145.88165565811988</c:v>
                </c:pt>
                <c:pt idx="451" formatCode="0.00">
                  <c:v>147.02111346400324</c:v>
                </c:pt>
                <c:pt idx="452" formatCode="0.00">
                  <c:v>148.07457563079993</c:v>
                </c:pt>
                <c:pt idx="453" formatCode="0.00">
                  <c:v>148.82638606599309</c:v>
                </c:pt>
                <c:pt idx="454" formatCode="0.00">
                  <c:v>149.30292945221109</c:v>
                </c:pt>
                <c:pt idx="455" formatCode="0.00">
                  <c:v>149.88335337336736</c:v>
                </c:pt>
                <c:pt idx="456" formatCode="0.00">
                  <c:v>149.8401194721333</c:v>
                </c:pt>
                <c:pt idx="457" formatCode="0.00">
                  <c:v>149.75647367087777</c:v>
                </c:pt>
                <c:pt idx="458" formatCode="0.00">
                  <c:v>149.23342387065145</c:v>
                </c:pt>
                <c:pt idx="459" formatCode="0.00">
                  <c:v>149.45633980923628</c:v>
                </c:pt>
                <c:pt idx="460" formatCode="0.00">
                  <c:v>149.28138490645566</c:v>
                </c:pt>
                <c:pt idx="461" formatCode="0.00">
                  <c:v>148.54833695240737</c:v>
                </c:pt>
                <c:pt idx="462" formatCode="0.00">
                  <c:v>148.26086875069035</c:v>
                </c:pt>
                <c:pt idx="463" formatCode="0.00">
                  <c:v>148.6802455939193</c:v>
                </c:pt>
                <c:pt idx="464" formatCode="0.00">
                  <c:v>153.70189848083996</c:v>
                </c:pt>
                <c:pt idx="465" formatCode="0.00">
                  <c:v>156.20063016529818</c:v>
                </c:pt>
                <c:pt idx="466" formatCode="0.00">
                  <c:v>158.74633475514821</c:v>
                </c:pt>
                <c:pt idx="467" formatCode="0.00">
                  <c:v>162.09228399424484</c:v>
                </c:pt>
                <c:pt idx="468" formatCode="0.00">
                  <c:v>164.22688242466211</c:v>
                </c:pt>
                <c:pt idx="469" formatCode="0.00">
                  <c:v>166.17549487807602</c:v>
                </c:pt>
                <c:pt idx="470" formatCode="0.00">
                  <c:v>167.8860199550646</c:v>
                </c:pt>
                <c:pt idx="471" formatCode="0.00">
                  <c:v>169.31414699635715</c:v>
                </c:pt>
                <c:pt idx="472" formatCode="0.00">
                  <c:v>170.67950303667101</c:v>
                </c:pt>
                <c:pt idx="473" formatCode="0.00">
                  <c:v>172.49475385610202</c:v>
                </c:pt>
                <c:pt idx="474" formatCode="0.00">
                  <c:v>173.27918206722205</c:v>
                </c:pt>
                <c:pt idx="475" formatCode="0.00">
                  <c:v>174.14911878429527</c:v>
                </c:pt>
                <c:pt idx="476" formatCode="0.00">
                  <c:v>175.31173934999015</c:v>
                </c:pt>
                <c:pt idx="477" formatCode="0.00">
                  <c:v>177.22891246231444</c:v>
                </c:pt>
                <c:pt idx="478" formatCode="0.00">
                  <c:v>179.05247684589617</c:v>
                </c:pt>
                <c:pt idx="479" formatCode="0.00">
                  <c:v>180.30298615835534</c:v>
                </c:pt>
                <c:pt idx="480" formatCode="0.00">
                  <c:v>181.40490222946462</c:v>
                </c:pt>
                <c:pt idx="481" formatCode="0.00">
                  <c:v>181.46035032550168</c:v>
                </c:pt>
                <c:pt idx="482" formatCode="0.00">
                  <c:v>180.65641046375461</c:v>
                </c:pt>
                <c:pt idx="483" formatCode="0.00">
                  <c:v>178.54679300467592</c:v>
                </c:pt>
                <c:pt idx="484" formatCode="0.00">
                  <c:v>177.78026225271012</c:v>
                </c:pt>
                <c:pt idx="485" formatCode="0.00">
                  <c:v>178.98168054852061</c:v>
                </c:pt>
                <c:pt idx="486" formatCode="0.00">
                  <c:v>178.96126355671623</c:v>
                </c:pt>
                <c:pt idx="487" formatCode="0.00">
                  <c:v>179.26263698379395</c:v>
                </c:pt>
                <c:pt idx="488" formatCode="0.00">
                  <c:v>180.305986885713</c:v>
                </c:pt>
                <c:pt idx="489" formatCode="0.00">
                  <c:v>180.73235643544461</c:v>
                </c:pt>
                <c:pt idx="490" formatCode="0.00">
                  <c:v>181.07669322333766</c:v>
                </c:pt>
                <c:pt idx="491" formatCode="0.00">
                  <c:v>181.51998987635619</c:v>
                </c:pt>
                <c:pt idx="492" formatCode="0.00">
                  <c:v>181.47345520281965</c:v>
                </c:pt>
                <c:pt idx="493" formatCode="0.00">
                  <c:v>181.1744635053935</c:v>
                </c:pt>
                <c:pt idx="494" formatCode="0.00">
                  <c:v>181.11905394508506</c:v>
                </c:pt>
                <c:pt idx="495" formatCode="0.00">
                  <c:v>180.3279126678926</c:v>
                </c:pt>
                <c:pt idx="496" formatCode="0.00">
                  <c:v>179.69653573640801</c:v>
                </c:pt>
                <c:pt idx="497" formatCode="0.00">
                  <c:v>179.40354646740045</c:v>
                </c:pt>
                <c:pt idx="498" formatCode="0.00">
                  <c:v>179.38540670549057</c:v>
                </c:pt>
                <c:pt idx="499" formatCode="0.00">
                  <c:v>179.33235817849675</c:v>
                </c:pt>
                <c:pt idx="500" formatCode="0.00">
                  <c:v>179.75487033804461</c:v>
                </c:pt>
                <c:pt idx="501" formatCode="0.00">
                  <c:v>180.11452448379939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77-4F00-94C1-A588FDBB6C2A}"/>
            </c:ext>
          </c:extLst>
        </c:ser>
        <c:ser>
          <c:idx val="3"/>
          <c:order val="3"/>
          <c:tx>
            <c:strRef>
              <c:f>'Bollinger Bands'!$G$2</c:f>
              <c:strCache>
                <c:ptCount val="1"/>
                <c:pt idx="0">
                  <c:v>DOWN Band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'Bollinger Bands'!$B$3:$B$2518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'Bollinger Bands'!$G$3:$G$2518</c:f>
              <c:numCache>
                <c:formatCode>General</c:formatCode>
                <c:ptCount val="2516"/>
                <c:pt idx="20" formatCode="0.00">
                  <c:v>62.853935524019128</c:v>
                </c:pt>
                <c:pt idx="21" formatCode="0.00">
                  <c:v>63.415451399136188</c:v>
                </c:pt>
                <c:pt idx="22" formatCode="0.00">
                  <c:v>63.660951968260235</c:v>
                </c:pt>
                <c:pt idx="23" formatCode="0.00">
                  <c:v>64.47334024036283</c:v>
                </c:pt>
                <c:pt idx="24" formatCode="0.00">
                  <c:v>65.005123563255722</c:v>
                </c:pt>
                <c:pt idx="25" formatCode="0.00">
                  <c:v>65.40125140601036</c:v>
                </c:pt>
                <c:pt idx="26" formatCode="0.00">
                  <c:v>65.658185945104947</c:v>
                </c:pt>
                <c:pt idx="27" formatCode="0.00">
                  <c:v>65.888539285839869</c:v>
                </c:pt>
                <c:pt idx="28" formatCode="0.00">
                  <c:v>66.046055495865517</c:v>
                </c:pt>
                <c:pt idx="29" formatCode="0.00">
                  <c:v>66.099597347193978</c:v>
                </c:pt>
                <c:pt idx="30" formatCode="0.00">
                  <c:v>66.198750713004557</c:v>
                </c:pt>
                <c:pt idx="31" formatCode="0.00">
                  <c:v>66.458148574419099</c:v>
                </c:pt>
                <c:pt idx="32" formatCode="0.00">
                  <c:v>67.225237120166611</c:v>
                </c:pt>
                <c:pt idx="33" formatCode="0.00">
                  <c:v>67.619442908622858</c:v>
                </c:pt>
                <c:pt idx="34" formatCode="0.00">
                  <c:v>67.788523928903032</c:v>
                </c:pt>
                <c:pt idx="35" formatCode="0.00">
                  <c:v>68.260050805300494</c:v>
                </c:pt>
                <c:pt idx="36" formatCode="0.00">
                  <c:v>68.809627408451774</c:v>
                </c:pt>
                <c:pt idx="37" formatCode="0.00">
                  <c:v>68.808564662916297</c:v>
                </c:pt>
                <c:pt idx="38" formatCode="0.00">
                  <c:v>68.814850458029014</c:v>
                </c:pt>
                <c:pt idx="39" formatCode="0.00">
                  <c:v>69.085374790979628</c:v>
                </c:pt>
                <c:pt idx="40" formatCode="0.00">
                  <c:v>69.154133772688198</c:v>
                </c:pt>
                <c:pt idx="41" formatCode="0.00">
                  <c:v>69.132804839077679</c:v>
                </c:pt>
                <c:pt idx="42" formatCode="0.00">
                  <c:v>69.131863097660712</c:v>
                </c:pt>
                <c:pt idx="43" formatCode="0.00">
                  <c:v>69.139004957973128</c:v>
                </c:pt>
                <c:pt idx="44" formatCode="0.00">
                  <c:v>69.10919890496227</c:v>
                </c:pt>
                <c:pt idx="45" formatCode="0.00">
                  <c:v>68.460968369084412</c:v>
                </c:pt>
                <c:pt idx="46" formatCode="0.00">
                  <c:v>65.634661313835579</c:v>
                </c:pt>
                <c:pt idx="47" formatCode="0.00">
                  <c:v>63.271968321692555</c:v>
                </c:pt>
                <c:pt idx="48" formatCode="0.00">
                  <c:v>61.650048070185754</c:v>
                </c:pt>
                <c:pt idx="49" formatCode="0.00">
                  <c:v>59.761162638623205</c:v>
                </c:pt>
                <c:pt idx="50" formatCode="0.00">
                  <c:v>58.403842947265332</c:v>
                </c:pt>
                <c:pt idx="51" formatCode="0.00">
                  <c:v>56.79330449933741</c:v>
                </c:pt>
                <c:pt idx="52" formatCode="0.00">
                  <c:v>55.459872060383262</c:v>
                </c:pt>
                <c:pt idx="53" formatCode="0.00">
                  <c:v>54.879613855916375</c:v>
                </c:pt>
                <c:pt idx="54" formatCode="0.00">
                  <c:v>54.107572673358327</c:v>
                </c:pt>
                <c:pt idx="55" formatCode="0.00">
                  <c:v>53.251484212129157</c:v>
                </c:pt>
                <c:pt idx="56" formatCode="0.00">
                  <c:v>52.512258816090238</c:v>
                </c:pt>
                <c:pt idx="57" formatCode="0.00">
                  <c:v>52.052350473563436</c:v>
                </c:pt>
                <c:pt idx="58" formatCode="0.00">
                  <c:v>51.679332523233626</c:v>
                </c:pt>
                <c:pt idx="59" formatCode="0.00">
                  <c:v>51.565567075384216</c:v>
                </c:pt>
                <c:pt idx="60" formatCode="0.00">
                  <c:v>51.682632129929679</c:v>
                </c:pt>
                <c:pt idx="61" formatCode="0.00">
                  <c:v>52.045542406940811</c:v>
                </c:pt>
                <c:pt idx="62" formatCode="0.00">
                  <c:v>52.646864518403461</c:v>
                </c:pt>
                <c:pt idx="63" formatCode="0.00">
                  <c:v>53.40410042149766</c:v>
                </c:pt>
                <c:pt idx="64" formatCode="0.00">
                  <c:v>54.203798047299287</c:v>
                </c:pt>
                <c:pt idx="65" formatCode="0.00">
                  <c:v>55.497051191703584</c:v>
                </c:pt>
                <c:pt idx="66" formatCode="0.00">
                  <c:v>56.286371687710215</c:v>
                </c:pt>
                <c:pt idx="67" formatCode="0.00">
                  <c:v>56.18172416608229</c:v>
                </c:pt>
                <c:pt idx="68" formatCode="0.00">
                  <c:v>56.284402929725054</c:v>
                </c:pt>
                <c:pt idx="69" formatCode="0.00">
                  <c:v>56.105508952754313</c:v>
                </c:pt>
                <c:pt idx="70" formatCode="0.00">
                  <c:v>56.23776406098419</c:v>
                </c:pt>
                <c:pt idx="71" formatCode="0.00">
                  <c:v>56.281701443386041</c:v>
                </c:pt>
                <c:pt idx="72" formatCode="0.00">
                  <c:v>56.784667904345099</c:v>
                </c:pt>
                <c:pt idx="73" formatCode="0.00">
                  <c:v>57.316757815407065</c:v>
                </c:pt>
                <c:pt idx="74" formatCode="0.00">
                  <c:v>57.415008530733488</c:v>
                </c:pt>
                <c:pt idx="75" formatCode="0.00">
                  <c:v>57.781554213983249</c:v>
                </c:pt>
                <c:pt idx="76" formatCode="0.00">
                  <c:v>58.446785123209125</c:v>
                </c:pt>
                <c:pt idx="77" formatCode="0.00">
                  <c:v>59.168306463802516</c:v>
                </c:pt>
                <c:pt idx="78" formatCode="0.00">
                  <c:v>59.585870924566976</c:v>
                </c:pt>
                <c:pt idx="79" formatCode="0.00">
                  <c:v>60.140738191509691</c:v>
                </c:pt>
                <c:pt idx="80" formatCode="0.00">
                  <c:v>60.434778051619745</c:v>
                </c:pt>
                <c:pt idx="81" formatCode="0.00">
                  <c:v>60.624164003339615</c:v>
                </c:pt>
                <c:pt idx="82" formatCode="0.00">
                  <c:v>60.421534961094764</c:v>
                </c:pt>
                <c:pt idx="83" formatCode="0.00">
                  <c:v>60.228515968049798</c:v>
                </c:pt>
                <c:pt idx="84" formatCode="0.00">
                  <c:v>59.424822219280934</c:v>
                </c:pt>
                <c:pt idx="85" formatCode="0.00">
                  <c:v>59.307213641493782</c:v>
                </c:pt>
                <c:pt idx="86" formatCode="0.00">
                  <c:v>59.419789024302091</c:v>
                </c:pt>
                <c:pt idx="87" formatCode="0.00">
                  <c:v>59.455241026972601</c:v>
                </c:pt>
                <c:pt idx="88" formatCode="0.00">
                  <c:v>59.467944639930053</c:v>
                </c:pt>
                <c:pt idx="89" formatCode="0.00">
                  <c:v>59.51109861504456</c:v>
                </c:pt>
                <c:pt idx="90" formatCode="0.00">
                  <c:v>59.482425781718483</c:v>
                </c:pt>
                <c:pt idx="91" formatCode="0.00">
                  <c:v>59.50943608075508</c:v>
                </c:pt>
                <c:pt idx="92" formatCode="0.00">
                  <c:v>59.51140469021778</c:v>
                </c:pt>
                <c:pt idx="93" formatCode="0.00">
                  <c:v>59.606232287208321</c:v>
                </c:pt>
                <c:pt idx="94" formatCode="0.00">
                  <c:v>59.782588234279508</c:v>
                </c:pt>
                <c:pt idx="95" formatCode="0.00">
                  <c:v>59.806432065352766</c:v>
                </c:pt>
                <c:pt idx="96" formatCode="0.00">
                  <c:v>59.592250745226757</c:v>
                </c:pt>
                <c:pt idx="97" formatCode="0.00">
                  <c:v>59.570760294164678</c:v>
                </c:pt>
                <c:pt idx="98" formatCode="0.00">
                  <c:v>59.656844119236489</c:v>
                </c:pt>
                <c:pt idx="99" formatCode="0.00">
                  <c:v>59.777409930578216</c:v>
                </c:pt>
                <c:pt idx="100" formatCode="0.00">
                  <c:v>59.733165893737983</c:v>
                </c:pt>
                <c:pt idx="101" formatCode="0.00">
                  <c:v>59.54979257086584</c:v>
                </c:pt>
                <c:pt idx="102" formatCode="0.00">
                  <c:v>59.402153090003758</c:v>
                </c:pt>
                <c:pt idx="103" formatCode="0.00">
                  <c:v>59.3794277660311</c:v>
                </c:pt>
                <c:pt idx="104" formatCode="0.00">
                  <c:v>59.291213698673978</c:v>
                </c:pt>
                <c:pt idx="105" formatCode="0.00">
                  <c:v>59.876102477466034</c:v>
                </c:pt>
                <c:pt idx="106" formatCode="0.00">
                  <c:v>60.045382201702125</c:v>
                </c:pt>
                <c:pt idx="107" formatCode="0.00">
                  <c:v>60.076301043616972</c:v>
                </c:pt>
                <c:pt idx="108" formatCode="0.00">
                  <c:v>60.053724984600343</c:v>
                </c:pt>
                <c:pt idx="109" formatCode="0.00">
                  <c:v>59.991031227077073</c:v>
                </c:pt>
                <c:pt idx="110" formatCode="0.00">
                  <c:v>59.985337686174134</c:v>
                </c:pt>
                <c:pt idx="111" formatCode="0.00">
                  <c:v>60.019639275239719</c:v>
                </c:pt>
                <c:pt idx="112" formatCode="0.00">
                  <c:v>60.154331568887962</c:v>
                </c:pt>
                <c:pt idx="113" formatCode="0.00">
                  <c:v>60.532036831306215</c:v>
                </c:pt>
                <c:pt idx="114" formatCode="0.00">
                  <c:v>60.919997898624551</c:v>
                </c:pt>
                <c:pt idx="115" formatCode="0.00">
                  <c:v>61.474751873362514</c:v>
                </c:pt>
                <c:pt idx="116" formatCode="0.00">
                  <c:v>62.152118487370601</c:v>
                </c:pt>
                <c:pt idx="117" formatCode="0.00">
                  <c:v>62.665455891566047</c:v>
                </c:pt>
                <c:pt idx="118" formatCode="0.00">
                  <c:v>63.542678145340204</c:v>
                </c:pt>
                <c:pt idx="119" formatCode="0.00">
                  <c:v>64.852625801195529</c:v>
                </c:pt>
                <c:pt idx="120" formatCode="0.00">
                  <c:v>66.062412193957002</c:v>
                </c:pt>
                <c:pt idx="121" formatCode="0.00">
                  <c:v>67.173792961748205</c:v>
                </c:pt>
                <c:pt idx="122" formatCode="0.00">
                  <c:v>68.121127568584939</c:v>
                </c:pt>
                <c:pt idx="123" formatCode="0.00">
                  <c:v>69.202876639650171</c:v>
                </c:pt>
                <c:pt idx="124" formatCode="0.00">
                  <c:v>70.176352843070219</c:v>
                </c:pt>
                <c:pt idx="125" formatCode="0.00">
                  <c:v>70.910936825865974</c:v>
                </c:pt>
                <c:pt idx="126" formatCode="0.00">
                  <c:v>71.518282507806759</c:v>
                </c:pt>
                <c:pt idx="127" formatCode="0.00">
                  <c:v>72.162028914114543</c:v>
                </c:pt>
                <c:pt idx="128" formatCode="0.00">
                  <c:v>72.743910053767124</c:v>
                </c:pt>
                <c:pt idx="129" formatCode="0.00">
                  <c:v>73.029953148659473</c:v>
                </c:pt>
                <c:pt idx="130" formatCode="0.00">
                  <c:v>73.342200680396999</c:v>
                </c:pt>
                <c:pt idx="131" formatCode="0.00">
                  <c:v>73.219495828208267</c:v>
                </c:pt>
                <c:pt idx="132" formatCode="0.00">
                  <c:v>73.008441957091662</c:v>
                </c:pt>
                <c:pt idx="133" formatCode="0.00">
                  <c:v>72.78932342054712</c:v>
                </c:pt>
                <c:pt idx="134" formatCode="0.00">
                  <c:v>72.39169020860453</c:v>
                </c:pt>
                <c:pt idx="135" formatCode="0.00">
                  <c:v>72.1989067861563</c:v>
                </c:pt>
                <c:pt idx="136" formatCode="0.00">
                  <c:v>72.144049622598416</c:v>
                </c:pt>
                <c:pt idx="137" formatCode="0.00">
                  <c:v>72.192404191139829</c:v>
                </c:pt>
                <c:pt idx="138" formatCode="0.00">
                  <c:v>72.441705064870717</c:v>
                </c:pt>
                <c:pt idx="139" formatCode="0.00">
                  <c:v>73.061604469792201</c:v>
                </c:pt>
                <c:pt idx="140" formatCode="0.00">
                  <c:v>73.637491134904252</c:v>
                </c:pt>
                <c:pt idx="141" formatCode="0.00">
                  <c:v>74.11428641304353</c:v>
                </c:pt>
                <c:pt idx="142" formatCode="0.00">
                  <c:v>74.554421704759832</c:v>
                </c:pt>
                <c:pt idx="143" formatCode="0.00">
                  <c:v>74.949564353146002</c:v>
                </c:pt>
                <c:pt idx="144" formatCode="0.00">
                  <c:v>75.22869498198834</c:v>
                </c:pt>
                <c:pt idx="145" formatCode="0.00">
                  <c:v>75.523932976922652</c:v>
                </c:pt>
                <c:pt idx="146" formatCode="0.00">
                  <c:v>75.693059324048093</c:v>
                </c:pt>
                <c:pt idx="147" formatCode="0.00">
                  <c:v>76.37600500476097</c:v>
                </c:pt>
                <c:pt idx="148" formatCode="0.00">
                  <c:v>76.872600129834581</c:v>
                </c:pt>
                <c:pt idx="149" formatCode="0.00">
                  <c:v>77.812195465545827</c:v>
                </c:pt>
                <c:pt idx="150" formatCode="0.00">
                  <c:v>78.310567188516558</c:v>
                </c:pt>
                <c:pt idx="151" formatCode="0.00">
                  <c:v>78.85936491988258</c:v>
                </c:pt>
                <c:pt idx="152" formatCode="0.00">
                  <c:v>78.948994507460483</c:v>
                </c:pt>
                <c:pt idx="153" formatCode="0.00">
                  <c:v>79.117785132483178</c:v>
                </c:pt>
                <c:pt idx="154" formatCode="0.00">
                  <c:v>79.065782963510799</c:v>
                </c:pt>
                <c:pt idx="155" formatCode="0.00">
                  <c:v>78.874820005070148</c:v>
                </c:pt>
                <c:pt idx="156" formatCode="0.00">
                  <c:v>78.554335543608971</c:v>
                </c:pt>
                <c:pt idx="157" formatCode="0.00">
                  <c:v>78.523052408968539</c:v>
                </c:pt>
                <c:pt idx="158" formatCode="0.00">
                  <c:v>78.587277621807942</c:v>
                </c:pt>
                <c:pt idx="159" formatCode="0.00">
                  <c:v>78.64644305129697</c:v>
                </c:pt>
                <c:pt idx="160" formatCode="0.00">
                  <c:v>78.730222705178761</c:v>
                </c:pt>
                <c:pt idx="161" formatCode="0.00">
                  <c:v>78.788343662592069</c:v>
                </c:pt>
                <c:pt idx="162" formatCode="0.00">
                  <c:v>78.935623678578438</c:v>
                </c:pt>
                <c:pt idx="163" formatCode="0.00">
                  <c:v>78.984398752894606</c:v>
                </c:pt>
                <c:pt idx="164" formatCode="0.00">
                  <c:v>78.997601618623847</c:v>
                </c:pt>
                <c:pt idx="165" formatCode="0.00">
                  <c:v>79.009595527751756</c:v>
                </c:pt>
                <c:pt idx="166" formatCode="0.00">
                  <c:v>78.901534036806964</c:v>
                </c:pt>
                <c:pt idx="167" formatCode="0.00">
                  <c:v>78.859765509980051</c:v>
                </c:pt>
                <c:pt idx="168" formatCode="0.00">
                  <c:v>78.546202311453527</c:v>
                </c:pt>
                <c:pt idx="169" formatCode="0.00">
                  <c:v>78.484107992284422</c:v>
                </c:pt>
                <c:pt idx="170" formatCode="0.00">
                  <c:v>78.456125192943688</c:v>
                </c:pt>
                <c:pt idx="171" formatCode="0.00">
                  <c:v>78.490932233589049</c:v>
                </c:pt>
                <c:pt idx="172" formatCode="0.00">
                  <c:v>78.544046363756323</c:v>
                </c:pt>
                <c:pt idx="173" formatCode="0.00">
                  <c:v>78.553684993915525</c:v>
                </c:pt>
                <c:pt idx="174" formatCode="0.00">
                  <c:v>78.571116783867538</c:v>
                </c:pt>
                <c:pt idx="175" formatCode="0.00">
                  <c:v>78.85990223850996</c:v>
                </c:pt>
                <c:pt idx="176" formatCode="0.00">
                  <c:v>79.279859367529284</c:v>
                </c:pt>
                <c:pt idx="177" formatCode="0.00">
                  <c:v>80.06012389364993</c:v>
                </c:pt>
                <c:pt idx="178" formatCode="0.00">
                  <c:v>80.639996363167597</c:v>
                </c:pt>
                <c:pt idx="179" formatCode="0.00">
                  <c:v>81.253116662116639</c:v>
                </c:pt>
                <c:pt idx="180" formatCode="0.00">
                  <c:v>82.083195086946603</c:v>
                </c:pt>
                <c:pt idx="181" formatCode="0.00">
                  <c:v>82.702272617816206</c:v>
                </c:pt>
                <c:pt idx="182" formatCode="0.00">
                  <c:v>83.471263569897204</c:v>
                </c:pt>
                <c:pt idx="183" formatCode="0.00">
                  <c:v>84.308884030354378</c:v>
                </c:pt>
                <c:pt idx="184" formatCode="0.00">
                  <c:v>85.146602473753163</c:v>
                </c:pt>
                <c:pt idx="185" formatCode="0.00">
                  <c:v>85.797478302268715</c:v>
                </c:pt>
                <c:pt idx="186" formatCode="0.00">
                  <c:v>86.504407585376384</c:v>
                </c:pt>
                <c:pt idx="187" formatCode="0.00">
                  <c:v>86.772118663759215</c:v>
                </c:pt>
                <c:pt idx="188" formatCode="0.00">
                  <c:v>86.799027307788123</c:v>
                </c:pt>
                <c:pt idx="189" formatCode="0.00">
                  <c:v>86.697312284776686</c:v>
                </c:pt>
                <c:pt idx="190" formatCode="0.00">
                  <c:v>86.937137836069681</c:v>
                </c:pt>
                <c:pt idx="191" formatCode="0.00">
                  <c:v>87.334688601686409</c:v>
                </c:pt>
                <c:pt idx="192" formatCode="0.00">
                  <c:v>87.526749051412864</c:v>
                </c:pt>
                <c:pt idx="193" formatCode="0.00">
                  <c:v>87.659643645033597</c:v>
                </c:pt>
                <c:pt idx="194" formatCode="0.00">
                  <c:v>87.590018661097034</c:v>
                </c:pt>
                <c:pt idx="195" formatCode="0.00">
                  <c:v>87.322619755850013</c:v>
                </c:pt>
                <c:pt idx="196" formatCode="0.00">
                  <c:v>87.01673838941214</c:v>
                </c:pt>
                <c:pt idx="197" formatCode="0.00">
                  <c:v>86.724340802799489</c:v>
                </c:pt>
                <c:pt idx="198" formatCode="0.00">
                  <c:v>86.637058320997681</c:v>
                </c:pt>
                <c:pt idx="199" formatCode="0.00">
                  <c:v>86.435072584110486</c:v>
                </c:pt>
                <c:pt idx="200" formatCode="0.00">
                  <c:v>85.404547457753083</c:v>
                </c:pt>
                <c:pt idx="201" formatCode="0.00">
                  <c:v>84.240641848342918</c:v>
                </c:pt>
                <c:pt idx="202" formatCode="0.00">
                  <c:v>83.423682051806153</c:v>
                </c:pt>
                <c:pt idx="203" formatCode="0.00">
                  <c:v>83.107894193312745</c:v>
                </c:pt>
                <c:pt idx="204" formatCode="0.00">
                  <c:v>82.171981524274756</c:v>
                </c:pt>
                <c:pt idx="205" formatCode="0.00">
                  <c:v>81.293150338968374</c:v>
                </c:pt>
                <c:pt idx="206" formatCode="0.00">
                  <c:v>80.495642430945253</c:v>
                </c:pt>
                <c:pt idx="207" formatCode="0.00">
                  <c:v>79.724269570234796</c:v>
                </c:pt>
                <c:pt idx="208" formatCode="0.00">
                  <c:v>78.49941148880599</c:v>
                </c:pt>
                <c:pt idx="209" formatCode="0.00">
                  <c:v>78.346728472850003</c:v>
                </c:pt>
                <c:pt idx="210" formatCode="0.00">
                  <c:v>78.244811082247026</c:v>
                </c:pt>
                <c:pt idx="211" formatCode="0.00">
                  <c:v>78.23209422832872</c:v>
                </c:pt>
                <c:pt idx="212" formatCode="0.00">
                  <c:v>78.278438049913831</c:v>
                </c:pt>
                <c:pt idx="213" formatCode="0.00">
                  <c:v>78.348708539283621</c:v>
                </c:pt>
                <c:pt idx="214" formatCode="0.00">
                  <c:v>78.548053599976285</c:v>
                </c:pt>
                <c:pt idx="215" formatCode="0.00">
                  <c:v>78.74278120315212</c:v>
                </c:pt>
                <c:pt idx="216" formatCode="0.00">
                  <c:v>78.864388054411407</c:v>
                </c:pt>
                <c:pt idx="217" formatCode="0.00">
                  <c:v>78.965934394055552</c:v>
                </c:pt>
                <c:pt idx="218" formatCode="0.00">
                  <c:v>78.928745482008026</c:v>
                </c:pt>
                <c:pt idx="219" formatCode="0.00">
                  <c:v>79.032688875863741</c:v>
                </c:pt>
                <c:pt idx="220" formatCode="0.00">
                  <c:v>79.093082585549354</c:v>
                </c:pt>
                <c:pt idx="221" formatCode="0.00">
                  <c:v>79.071365056092404</c:v>
                </c:pt>
                <c:pt idx="222" formatCode="0.00">
                  <c:v>79.049377082756109</c:v>
                </c:pt>
                <c:pt idx="223" formatCode="0.00">
                  <c:v>79.079536445737261</c:v>
                </c:pt>
                <c:pt idx="224" formatCode="0.00">
                  <c:v>78.865042642611542</c:v>
                </c:pt>
                <c:pt idx="225" formatCode="0.00">
                  <c:v>78.91722953985105</c:v>
                </c:pt>
                <c:pt idx="226" formatCode="0.00">
                  <c:v>79.22770363826416</c:v>
                </c:pt>
                <c:pt idx="227" formatCode="0.00">
                  <c:v>79.766286775960737</c:v>
                </c:pt>
                <c:pt idx="228" formatCode="0.00">
                  <c:v>80.339764515159615</c:v>
                </c:pt>
                <c:pt idx="229" formatCode="0.00">
                  <c:v>81.907894423047892</c:v>
                </c:pt>
                <c:pt idx="230" formatCode="0.00">
                  <c:v>82.128392497886765</c:v>
                </c:pt>
                <c:pt idx="231" formatCode="0.00">
                  <c:v>82.532760511087545</c:v>
                </c:pt>
                <c:pt idx="232" formatCode="0.00">
                  <c:v>82.829524671335506</c:v>
                </c:pt>
                <c:pt idx="233" formatCode="0.00">
                  <c:v>83.527367133171111</c:v>
                </c:pt>
                <c:pt idx="234" formatCode="0.00">
                  <c:v>84.069251245375582</c:v>
                </c:pt>
                <c:pt idx="235" formatCode="0.00">
                  <c:v>84.561473294298125</c:v>
                </c:pt>
                <c:pt idx="236" formatCode="0.00">
                  <c:v>85.281622276675051</c:v>
                </c:pt>
                <c:pt idx="237" formatCode="0.00">
                  <c:v>85.881747441124247</c:v>
                </c:pt>
                <c:pt idx="238" formatCode="0.00">
                  <c:v>86.491175462787325</c:v>
                </c:pt>
                <c:pt idx="239" formatCode="0.00">
                  <c:v>86.743086641704309</c:v>
                </c:pt>
                <c:pt idx="240" formatCode="0.00">
                  <c:v>87.086554253735713</c:v>
                </c:pt>
                <c:pt idx="241" formatCode="0.00">
                  <c:v>87.726982041845687</c:v>
                </c:pt>
                <c:pt idx="242" formatCode="0.00">
                  <c:v>88.337153385843749</c:v>
                </c:pt>
                <c:pt idx="243" formatCode="0.00">
                  <c:v>88.790331270042898</c:v>
                </c:pt>
                <c:pt idx="244" formatCode="0.00">
                  <c:v>89.419897631628714</c:v>
                </c:pt>
                <c:pt idx="245" formatCode="0.00">
                  <c:v>89.583848074523473</c:v>
                </c:pt>
                <c:pt idx="246" formatCode="0.00">
                  <c:v>89.670425846752153</c:v>
                </c:pt>
                <c:pt idx="247" formatCode="0.00">
                  <c:v>89.852147777221006</c:v>
                </c:pt>
                <c:pt idx="248" formatCode="0.00">
                  <c:v>89.986441063655732</c:v>
                </c:pt>
                <c:pt idx="249" formatCode="0.00">
                  <c:v>90.009874073266985</c:v>
                </c:pt>
                <c:pt idx="250" formatCode="0.00">
                  <c:v>89.944810158773493</c:v>
                </c:pt>
                <c:pt idx="251" formatCode="0.00">
                  <c:v>89.921544770045841</c:v>
                </c:pt>
                <c:pt idx="252" formatCode="0.00">
                  <c:v>90.207663491655111</c:v>
                </c:pt>
                <c:pt idx="253" formatCode="0.00">
                  <c:v>90.371393333588827</c:v>
                </c:pt>
                <c:pt idx="254" formatCode="0.00">
                  <c:v>90.462757814522348</c:v>
                </c:pt>
                <c:pt idx="255" formatCode="0.00">
                  <c:v>90.682009844181223</c:v>
                </c:pt>
                <c:pt idx="256" formatCode="0.00">
                  <c:v>90.633356957463562</c:v>
                </c:pt>
                <c:pt idx="257" formatCode="0.00">
                  <c:v>90.788920906334639</c:v>
                </c:pt>
                <c:pt idx="258" formatCode="0.00">
                  <c:v>90.822850989969268</c:v>
                </c:pt>
                <c:pt idx="259" formatCode="0.00">
                  <c:v>90.976562747996738</c:v>
                </c:pt>
                <c:pt idx="260" formatCode="0.00">
                  <c:v>91.024491199453252</c:v>
                </c:pt>
                <c:pt idx="261" formatCode="0.00">
                  <c:v>90.972911678783873</c:v>
                </c:pt>
                <c:pt idx="262" formatCode="0.00">
                  <c:v>90.701507098376695</c:v>
                </c:pt>
                <c:pt idx="263" formatCode="0.00">
                  <c:v>90.643423359784094</c:v>
                </c:pt>
                <c:pt idx="264" formatCode="0.00">
                  <c:v>90.993063426441651</c:v>
                </c:pt>
                <c:pt idx="265" formatCode="0.00">
                  <c:v>91.271867200290217</c:v>
                </c:pt>
                <c:pt idx="266" formatCode="0.00">
                  <c:v>91.471904270015713</c:v>
                </c:pt>
                <c:pt idx="267" formatCode="0.00">
                  <c:v>91.578293927899921</c:v>
                </c:pt>
                <c:pt idx="268" formatCode="0.00">
                  <c:v>91.601596756200564</c:v>
                </c:pt>
                <c:pt idx="269" formatCode="0.00">
                  <c:v>91.553200524124492</c:v>
                </c:pt>
                <c:pt idx="270" formatCode="0.00">
                  <c:v>91.871154095207103</c:v>
                </c:pt>
                <c:pt idx="271" formatCode="0.00">
                  <c:v>92.663557922182136</c:v>
                </c:pt>
                <c:pt idx="272" formatCode="0.00">
                  <c:v>93.150563643858291</c:v>
                </c:pt>
                <c:pt idx="273" formatCode="0.00">
                  <c:v>93.295624190194644</c:v>
                </c:pt>
                <c:pt idx="274" formatCode="0.00">
                  <c:v>93.367632949162655</c:v>
                </c:pt>
                <c:pt idx="275" formatCode="0.00">
                  <c:v>93.213396552792844</c:v>
                </c:pt>
                <c:pt idx="276" formatCode="0.00">
                  <c:v>93.121545244939995</c:v>
                </c:pt>
                <c:pt idx="277" formatCode="0.00">
                  <c:v>92.742086254130982</c:v>
                </c:pt>
                <c:pt idx="278" formatCode="0.00">
                  <c:v>92.970208799290418</c:v>
                </c:pt>
                <c:pt idx="279" formatCode="0.00">
                  <c:v>93.274766721399473</c:v>
                </c:pt>
                <c:pt idx="280" formatCode="0.00">
                  <c:v>93.462598415209129</c:v>
                </c:pt>
                <c:pt idx="281" formatCode="0.00">
                  <c:v>93.642346218599414</c:v>
                </c:pt>
                <c:pt idx="282" formatCode="0.00">
                  <c:v>94.158251288332394</c:v>
                </c:pt>
                <c:pt idx="283" formatCode="0.00">
                  <c:v>94.677559777293141</c:v>
                </c:pt>
                <c:pt idx="284" formatCode="0.00">
                  <c:v>95.536761619473907</c:v>
                </c:pt>
                <c:pt idx="285" formatCode="0.00">
                  <c:v>96.908130035246444</c:v>
                </c:pt>
                <c:pt idx="286" formatCode="0.00">
                  <c:v>97.900104222079705</c:v>
                </c:pt>
                <c:pt idx="287" formatCode="0.00">
                  <c:v>98.709039593139423</c:v>
                </c:pt>
                <c:pt idx="288" formatCode="0.00">
                  <c:v>99.578115329826147</c:v>
                </c:pt>
                <c:pt idx="289" formatCode="0.00">
                  <c:v>100.37424297241644</c:v>
                </c:pt>
                <c:pt idx="290" formatCode="0.00">
                  <c:v>101.21853991140368</c:v>
                </c:pt>
                <c:pt idx="291" formatCode="0.00">
                  <c:v>102.49423872550895</c:v>
                </c:pt>
                <c:pt idx="292" formatCode="0.00">
                  <c:v>103.98058497217652</c:v>
                </c:pt>
                <c:pt idx="293" formatCode="0.00">
                  <c:v>104.94943848528413</c:v>
                </c:pt>
                <c:pt idx="294" formatCode="0.00">
                  <c:v>106.08570716981748</c:v>
                </c:pt>
                <c:pt idx="295" formatCode="0.00">
                  <c:v>107.13238192263948</c:v>
                </c:pt>
                <c:pt idx="296" formatCode="0.00">
                  <c:v>107.74681329062112</c:v>
                </c:pt>
                <c:pt idx="297" formatCode="0.00">
                  <c:v>108.01362260863591</c:v>
                </c:pt>
                <c:pt idx="298" formatCode="0.00">
                  <c:v>108.0145520356394</c:v>
                </c:pt>
                <c:pt idx="299" formatCode="0.00">
                  <c:v>108.15371514015386</c:v>
                </c:pt>
                <c:pt idx="300" formatCode="0.00">
                  <c:v>108.16739853355027</c:v>
                </c:pt>
                <c:pt idx="301" formatCode="0.00">
                  <c:v>108.17587370857893</c:v>
                </c:pt>
                <c:pt idx="302" formatCode="0.00">
                  <c:v>108.43698602354428</c:v>
                </c:pt>
                <c:pt idx="303" formatCode="0.00">
                  <c:v>108.56253542240681</c:v>
                </c:pt>
                <c:pt idx="304" formatCode="0.00">
                  <c:v>108.52931023386601</c:v>
                </c:pt>
                <c:pt idx="305" formatCode="0.00">
                  <c:v>108.29302853674398</c:v>
                </c:pt>
                <c:pt idx="306" formatCode="0.00">
                  <c:v>108.25691715763081</c:v>
                </c:pt>
                <c:pt idx="307" formatCode="0.00">
                  <c:v>108.1588853363547</c:v>
                </c:pt>
                <c:pt idx="308" formatCode="0.00">
                  <c:v>108.06044780704057</c:v>
                </c:pt>
                <c:pt idx="309" formatCode="0.00">
                  <c:v>108.03186434231986</c:v>
                </c:pt>
                <c:pt idx="310" formatCode="0.00">
                  <c:v>108.03166215149594</c:v>
                </c:pt>
                <c:pt idx="311" formatCode="0.00">
                  <c:v>108.03234134964012</c:v>
                </c:pt>
                <c:pt idx="312" formatCode="0.00">
                  <c:v>108.00094316073192</c:v>
                </c:pt>
                <c:pt idx="313" formatCode="0.00">
                  <c:v>108.01436706492569</c:v>
                </c:pt>
                <c:pt idx="314" formatCode="0.00">
                  <c:v>108.18368931731437</c:v>
                </c:pt>
                <c:pt idx="315" formatCode="0.00">
                  <c:v>108.39069881717238</c:v>
                </c:pt>
                <c:pt idx="316" formatCode="0.00">
                  <c:v>108.2170241219691</c:v>
                </c:pt>
                <c:pt idx="317" formatCode="0.00">
                  <c:v>108.59964405211348</c:v>
                </c:pt>
                <c:pt idx="318" formatCode="0.00">
                  <c:v>109.03574411623194</c:v>
                </c:pt>
                <c:pt idx="319" formatCode="0.00">
                  <c:v>109.32012790594807</c:v>
                </c:pt>
                <c:pt idx="320" formatCode="0.00">
                  <c:v>109.3459141216108</c:v>
                </c:pt>
                <c:pt idx="321" formatCode="0.00">
                  <c:v>108.80324558779412</c:v>
                </c:pt>
                <c:pt idx="322" formatCode="0.00">
                  <c:v>108.32526276661878</c:v>
                </c:pt>
                <c:pt idx="323" formatCode="0.00">
                  <c:v>107.83038919700061</c:v>
                </c:pt>
                <c:pt idx="324" formatCode="0.00">
                  <c:v>107.29303590678175</c:v>
                </c:pt>
                <c:pt idx="325" formatCode="0.00">
                  <c:v>106.77281569860681</c:v>
                </c:pt>
                <c:pt idx="326" formatCode="0.00">
                  <c:v>106.71684506933887</c:v>
                </c:pt>
                <c:pt idx="327" formatCode="0.00">
                  <c:v>106.70637370045863</c:v>
                </c:pt>
                <c:pt idx="328" formatCode="0.00">
                  <c:v>106.7096569882341</c:v>
                </c:pt>
                <c:pt idx="329" formatCode="0.00">
                  <c:v>106.7123078711945</c:v>
                </c:pt>
                <c:pt idx="330" formatCode="0.00">
                  <c:v>106.71982740582128</c:v>
                </c:pt>
                <c:pt idx="331" formatCode="0.00">
                  <c:v>106.66687828022971</c:v>
                </c:pt>
                <c:pt idx="332" formatCode="0.00">
                  <c:v>106.36612630800968</c:v>
                </c:pt>
                <c:pt idx="333" formatCode="0.00">
                  <c:v>106.05969646194836</c:v>
                </c:pt>
                <c:pt idx="334" formatCode="0.00">
                  <c:v>106.05922298407454</c:v>
                </c:pt>
                <c:pt idx="335" formatCode="0.00">
                  <c:v>105.94944795785023</c:v>
                </c:pt>
                <c:pt idx="336" formatCode="0.00">
                  <c:v>106.04863368498884</c:v>
                </c:pt>
                <c:pt idx="337" formatCode="0.00">
                  <c:v>106.33353594237487</c:v>
                </c:pt>
                <c:pt idx="338" formatCode="0.00">
                  <c:v>106.2918767810995</c:v>
                </c:pt>
                <c:pt idx="339" formatCode="0.00">
                  <c:v>106.40051849305121</c:v>
                </c:pt>
                <c:pt idx="340" formatCode="0.00">
                  <c:v>106.43263508127619</c:v>
                </c:pt>
                <c:pt idx="341" formatCode="0.00">
                  <c:v>106.4088008233678</c:v>
                </c:pt>
                <c:pt idx="342" formatCode="0.00">
                  <c:v>106.74192639868335</c:v>
                </c:pt>
                <c:pt idx="343" formatCode="0.00">
                  <c:v>106.86091156536439</c:v>
                </c:pt>
                <c:pt idx="344" formatCode="0.00">
                  <c:v>107.3194096970534</c:v>
                </c:pt>
                <c:pt idx="345" formatCode="0.00">
                  <c:v>107.88597881638832</c:v>
                </c:pt>
                <c:pt idx="346" formatCode="0.00">
                  <c:v>108.47290832574002</c:v>
                </c:pt>
                <c:pt idx="347" formatCode="0.00">
                  <c:v>108.50925256011692</c:v>
                </c:pt>
                <c:pt idx="348" formatCode="0.00">
                  <c:v>108.50645655032703</c:v>
                </c:pt>
                <c:pt idx="349" formatCode="0.00">
                  <c:v>108.50769425759877</c:v>
                </c:pt>
                <c:pt idx="350" formatCode="0.00">
                  <c:v>108.40832568449169</c:v>
                </c:pt>
                <c:pt idx="351" formatCode="0.00">
                  <c:v>108.32692074265476</c:v>
                </c:pt>
                <c:pt idx="352" formatCode="0.00">
                  <c:v>108.46270663254731</c:v>
                </c:pt>
                <c:pt idx="353" formatCode="0.00">
                  <c:v>108.86996878045979</c:v>
                </c:pt>
                <c:pt idx="354" formatCode="0.00">
                  <c:v>109.64453947299803</c:v>
                </c:pt>
                <c:pt idx="355" formatCode="0.00">
                  <c:v>109.65782670975874</c:v>
                </c:pt>
                <c:pt idx="356" formatCode="0.00">
                  <c:v>110.23871986741396</c:v>
                </c:pt>
                <c:pt idx="357" formatCode="0.00">
                  <c:v>110.43405858329866</c:v>
                </c:pt>
                <c:pt idx="358" formatCode="0.00">
                  <c:v>110.41640593253037</c:v>
                </c:pt>
                <c:pt idx="359" formatCode="0.00">
                  <c:v>110.32661869263966</c:v>
                </c:pt>
                <c:pt idx="360" formatCode="0.00">
                  <c:v>110.19770926091256</c:v>
                </c:pt>
                <c:pt idx="361" formatCode="0.00">
                  <c:v>110.38696813317428</c:v>
                </c:pt>
                <c:pt idx="362" formatCode="0.00">
                  <c:v>110.95996875751997</c:v>
                </c:pt>
                <c:pt idx="363" formatCode="0.00">
                  <c:v>111.53013000787016</c:v>
                </c:pt>
                <c:pt idx="364" formatCode="0.00">
                  <c:v>111.54126793474197</c:v>
                </c:pt>
                <c:pt idx="365" formatCode="0.00">
                  <c:v>111.81103402183692</c:v>
                </c:pt>
                <c:pt idx="366" formatCode="0.00">
                  <c:v>112.03166791453758</c:v>
                </c:pt>
                <c:pt idx="367" formatCode="0.00">
                  <c:v>112.24888470399755</c:v>
                </c:pt>
                <c:pt idx="368" formatCode="0.00">
                  <c:v>112.32120853354442</c:v>
                </c:pt>
                <c:pt idx="369" formatCode="0.00">
                  <c:v>112.50098356410743</c:v>
                </c:pt>
                <c:pt idx="370" formatCode="0.00">
                  <c:v>112.89057070576447</c:v>
                </c:pt>
                <c:pt idx="371" formatCode="0.00">
                  <c:v>112.95712517449927</c:v>
                </c:pt>
                <c:pt idx="372" formatCode="0.00">
                  <c:v>113.03279078941866</c:v>
                </c:pt>
                <c:pt idx="373" formatCode="0.00">
                  <c:v>113.50464563033762</c:v>
                </c:pt>
                <c:pt idx="374" formatCode="0.00">
                  <c:v>113.50515596168685</c:v>
                </c:pt>
                <c:pt idx="375" formatCode="0.00">
                  <c:v>113.47677368691402</c:v>
                </c:pt>
                <c:pt idx="376" formatCode="0.00">
                  <c:v>113.47583790851425</c:v>
                </c:pt>
                <c:pt idx="377" formatCode="0.00">
                  <c:v>113.92306625407349</c:v>
                </c:pt>
                <c:pt idx="378" formatCode="0.00">
                  <c:v>113.8842092316025</c:v>
                </c:pt>
                <c:pt idx="379" formatCode="0.00">
                  <c:v>114.55001336894209</c:v>
                </c:pt>
                <c:pt idx="380" formatCode="0.00">
                  <c:v>115.70617133095374</c:v>
                </c:pt>
                <c:pt idx="381" formatCode="0.00">
                  <c:v>115.49873371429224</c:v>
                </c:pt>
                <c:pt idx="382" formatCode="0.00">
                  <c:v>115.55433040001401</c:v>
                </c:pt>
                <c:pt idx="383" formatCode="0.00">
                  <c:v>115.2527930891272</c:v>
                </c:pt>
                <c:pt idx="384" formatCode="0.00">
                  <c:v>115.04659342469564</c:v>
                </c:pt>
                <c:pt idx="385" formatCode="0.00">
                  <c:v>115.38291921219883</c:v>
                </c:pt>
                <c:pt idx="386" formatCode="0.00">
                  <c:v>115.72151354091166</c:v>
                </c:pt>
                <c:pt idx="387" formatCode="0.00">
                  <c:v>115.92739853985131</c:v>
                </c:pt>
                <c:pt idx="388" formatCode="0.00">
                  <c:v>115.76474785964125</c:v>
                </c:pt>
                <c:pt idx="389" formatCode="0.00">
                  <c:v>115.67177467355948</c:v>
                </c:pt>
                <c:pt idx="390" formatCode="0.00">
                  <c:v>115.84005008694089</c:v>
                </c:pt>
                <c:pt idx="391" formatCode="0.00">
                  <c:v>116.00734801992529</c:v>
                </c:pt>
                <c:pt idx="392" formatCode="0.00">
                  <c:v>116.24263718222269</c:v>
                </c:pt>
                <c:pt idx="393" formatCode="0.00">
                  <c:v>116.51938582050693</c:v>
                </c:pt>
                <c:pt idx="394" formatCode="0.00">
                  <c:v>116.8111208253985</c:v>
                </c:pt>
                <c:pt idx="395" formatCode="0.00">
                  <c:v>116.87137814754949</c:v>
                </c:pt>
                <c:pt idx="396" formatCode="0.00">
                  <c:v>116.22948333569485</c:v>
                </c:pt>
                <c:pt idx="397" formatCode="0.00">
                  <c:v>111.86235706696347</c:v>
                </c:pt>
                <c:pt idx="398" formatCode="0.00">
                  <c:v>107.52371798829188</c:v>
                </c:pt>
                <c:pt idx="399" formatCode="0.00">
                  <c:v>105.43019117297871</c:v>
                </c:pt>
                <c:pt idx="400" formatCode="0.00">
                  <c:v>103.44882975498712</c:v>
                </c:pt>
                <c:pt idx="401" formatCode="0.00">
                  <c:v>101.57852542978229</c:v>
                </c:pt>
                <c:pt idx="402" formatCode="0.00">
                  <c:v>100.13591409876859</c:v>
                </c:pt>
                <c:pt idx="403" formatCode="0.00">
                  <c:v>98.572873581231391</c:v>
                </c:pt>
                <c:pt idx="404" formatCode="0.00">
                  <c:v>97.437083471455566</c:v>
                </c:pt>
                <c:pt idx="405" formatCode="0.00">
                  <c:v>96.680299630511286</c:v>
                </c:pt>
                <c:pt idx="406" formatCode="0.00">
                  <c:v>96.411288781670976</c:v>
                </c:pt>
                <c:pt idx="407" formatCode="0.00">
                  <c:v>96.182873569019463</c:v>
                </c:pt>
                <c:pt idx="408" formatCode="0.00">
                  <c:v>96.039625747848191</c:v>
                </c:pt>
                <c:pt idx="409" formatCode="0.00">
                  <c:v>96.023720216207096</c:v>
                </c:pt>
                <c:pt idx="410" formatCode="0.00">
                  <c:v>96.180821337206467</c:v>
                </c:pt>
                <c:pt idx="411" formatCode="0.00">
                  <c:v>96.167197382356065</c:v>
                </c:pt>
                <c:pt idx="412" formatCode="0.00">
                  <c:v>96.419709761327411</c:v>
                </c:pt>
                <c:pt idx="413" formatCode="0.00">
                  <c:v>96.838340713233478</c:v>
                </c:pt>
                <c:pt idx="414" formatCode="0.00">
                  <c:v>97.379580963744203</c:v>
                </c:pt>
                <c:pt idx="415" formatCode="0.00">
                  <c:v>98.151991178017965</c:v>
                </c:pt>
                <c:pt idx="416" formatCode="0.00">
                  <c:v>99.812263234123989</c:v>
                </c:pt>
                <c:pt idx="417" formatCode="0.00">
                  <c:v>99.836729415286925</c:v>
                </c:pt>
                <c:pt idx="418" formatCode="0.00">
                  <c:v>100.34725949063585</c:v>
                </c:pt>
                <c:pt idx="419" formatCode="0.00">
                  <c:v>101.80733884582858</c:v>
                </c:pt>
                <c:pt idx="420" formatCode="0.00">
                  <c:v>102.4356971309391</c:v>
                </c:pt>
                <c:pt idx="421" formatCode="0.00">
                  <c:v>103.12616502329865</c:v>
                </c:pt>
                <c:pt idx="422" formatCode="0.00">
                  <c:v>103.82608282901472</c:v>
                </c:pt>
                <c:pt idx="423" formatCode="0.00">
                  <c:v>104.15469169740535</c:v>
                </c:pt>
                <c:pt idx="424" formatCode="0.00">
                  <c:v>105.12882545273513</c:v>
                </c:pt>
                <c:pt idx="425" formatCode="0.00">
                  <c:v>105.97166655998014</c:v>
                </c:pt>
                <c:pt idx="426" formatCode="0.00">
                  <c:v>106.51598994311404</c:v>
                </c:pt>
                <c:pt idx="427" formatCode="0.00">
                  <c:v>106.15912649152834</c:v>
                </c:pt>
                <c:pt idx="428" formatCode="0.00">
                  <c:v>105.84435410982842</c:v>
                </c:pt>
                <c:pt idx="429" formatCode="0.00">
                  <c:v>105.64172644140362</c:v>
                </c:pt>
                <c:pt idx="430" formatCode="0.00">
                  <c:v>105.14172451247082</c:v>
                </c:pt>
                <c:pt idx="431" formatCode="0.00">
                  <c:v>104.54597309292143</c:v>
                </c:pt>
                <c:pt idx="432" formatCode="0.00">
                  <c:v>104.31691029168746</c:v>
                </c:pt>
                <c:pt idx="433" formatCode="0.00">
                  <c:v>104.04707105738625</c:v>
                </c:pt>
                <c:pt idx="434" formatCode="0.00">
                  <c:v>103.99856734822453</c:v>
                </c:pt>
                <c:pt idx="435" formatCode="0.00">
                  <c:v>103.86333983028807</c:v>
                </c:pt>
                <c:pt idx="436" formatCode="0.00">
                  <c:v>103.84846241790964</c:v>
                </c:pt>
                <c:pt idx="437" formatCode="0.00">
                  <c:v>104.0199223180818</c:v>
                </c:pt>
                <c:pt idx="438" formatCode="0.00">
                  <c:v>103.48479890175381</c:v>
                </c:pt>
                <c:pt idx="439" formatCode="0.00">
                  <c:v>103.57026766199019</c:v>
                </c:pt>
                <c:pt idx="440" formatCode="0.00">
                  <c:v>104.30065791073518</c:v>
                </c:pt>
                <c:pt idx="441" formatCode="0.00">
                  <c:v>105.06021781283397</c:v>
                </c:pt>
                <c:pt idx="442" formatCode="0.00">
                  <c:v>106.41990189667645</c:v>
                </c:pt>
                <c:pt idx="443" formatCode="0.00">
                  <c:v>108.06828511576813</c:v>
                </c:pt>
                <c:pt idx="444" formatCode="0.00">
                  <c:v>110.18423117980522</c:v>
                </c:pt>
                <c:pt idx="445" formatCode="0.00">
                  <c:v>112.36453500308903</c:v>
                </c:pt>
                <c:pt idx="446" formatCode="0.00">
                  <c:v>113.93685592956699</c:v>
                </c:pt>
                <c:pt idx="447" formatCode="0.00">
                  <c:v>115.37323259852397</c:v>
                </c:pt>
                <c:pt idx="448" formatCode="0.00">
                  <c:v>116.59958429212037</c:v>
                </c:pt>
                <c:pt idx="449" formatCode="0.00">
                  <c:v>117.92400466504505</c:v>
                </c:pt>
                <c:pt idx="450" formatCode="0.00">
                  <c:v>119.45548719902291</c:v>
                </c:pt>
                <c:pt idx="451" formatCode="0.00">
                  <c:v>120.5436484407586</c:v>
                </c:pt>
                <c:pt idx="452" formatCode="0.00">
                  <c:v>121.42161484539054</c:v>
                </c:pt>
                <c:pt idx="453" formatCode="0.00">
                  <c:v>122.45170917210218</c:v>
                </c:pt>
                <c:pt idx="454" formatCode="0.00">
                  <c:v>123.7284991192175</c:v>
                </c:pt>
                <c:pt idx="455" formatCode="0.00">
                  <c:v>125.22045615044216</c:v>
                </c:pt>
                <c:pt idx="456" formatCode="0.00">
                  <c:v>126.93892814691431</c:v>
                </c:pt>
                <c:pt idx="457" formatCode="0.00">
                  <c:v>128.83495490055083</c:v>
                </c:pt>
                <c:pt idx="458" formatCode="0.00">
                  <c:v>131.3684808912534</c:v>
                </c:pt>
                <c:pt idx="459" formatCode="0.00">
                  <c:v>132.46461257171609</c:v>
                </c:pt>
                <c:pt idx="460" formatCode="0.00">
                  <c:v>133.64528176021108</c:v>
                </c:pt>
                <c:pt idx="461" formatCode="0.00">
                  <c:v>135.29642495235461</c:v>
                </c:pt>
                <c:pt idx="462" formatCode="0.00">
                  <c:v>135.97436934454771</c:v>
                </c:pt>
                <c:pt idx="463" formatCode="0.00">
                  <c:v>136.9883258346521</c:v>
                </c:pt>
                <c:pt idx="464" formatCode="0.00">
                  <c:v>134.59238723344575</c:v>
                </c:pt>
                <c:pt idx="465" formatCode="0.00">
                  <c:v>134.16984602517797</c:v>
                </c:pt>
                <c:pt idx="466" formatCode="0.00">
                  <c:v>133.91747476866129</c:v>
                </c:pt>
                <c:pt idx="467" formatCode="0.00">
                  <c:v>133.09914457718372</c:v>
                </c:pt>
                <c:pt idx="468" formatCode="0.00">
                  <c:v>133.09597471819501</c:v>
                </c:pt>
                <c:pt idx="469" formatCode="0.00">
                  <c:v>133.31783845525732</c:v>
                </c:pt>
                <c:pt idx="470" formatCode="0.00">
                  <c:v>133.6511229020783</c:v>
                </c:pt>
                <c:pt idx="471" formatCode="0.00">
                  <c:v>133.9791863369762</c:v>
                </c:pt>
                <c:pt idx="472" formatCode="0.00">
                  <c:v>134.45192553475761</c:v>
                </c:pt>
                <c:pt idx="473" formatCode="0.00">
                  <c:v>134.87381757246942</c:v>
                </c:pt>
                <c:pt idx="474" formatCode="0.00">
                  <c:v>135.89415126611129</c:v>
                </c:pt>
                <c:pt idx="475" formatCode="0.00">
                  <c:v>137.06992883475235</c:v>
                </c:pt>
                <c:pt idx="476" formatCode="0.00">
                  <c:v>137.93302255477175</c:v>
                </c:pt>
                <c:pt idx="477" formatCode="0.00">
                  <c:v>139.02632563292366</c:v>
                </c:pt>
                <c:pt idx="478" formatCode="0.00">
                  <c:v>140.13609458267516</c:v>
                </c:pt>
                <c:pt idx="479" formatCode="0.00">
                  <c:v>141.53606146069217</c:v>
                </c:pt>
                <c:pt idx="480" formatCode="0.00">
                  <c:v>143.2122406276782</c:v>
                </c:pt>
                <c:pt idx="481" formatCode="0.00">
                  <c:v>145.92631634116492</c:v>
                </c:pt>
                <c:pt idx="482" formatCode="0.00">
                  <c:v>149.77787525053108</c:v>
                </c:pt>
                <c:pt idx="483" formatCode="0.00">
                  <c:v>155.2493974715145</c:v>
                </c:pt>
                <c:pt idx="484" formatCode="0.00">
                  <c:v>158.53592822348034</c:v>
                </c:pt>
                <c:pt idx="485" formatCode="0.00">
                  <c:v>158.68498611814601</c:v>
                </c:pt>
                <c:pt idx="486" formatCode="0.00">
                  <c:v>159.91016501471233</c:v>
                </c:pt>
                <c:pt idx="487" formatCode="0.00">
                  <c:v>160.8192677781108</c:v>
                </c:pt>
                <c:pt idx="488" formatCode="0.00">
                  <c:v>160.9054416857156</c:v>
                </c:pt>
                <c:pt idx="489" formatCode="0.00">
                  <c:v>161.68478642169822</c:v>
                </c:pt>
                <c:pt idx="490" formatCode="0.00">
                  <c:v>162.49187820523372</c:v>
                </c:pt>
                <c:pt idx="491" formatCode="0.00">
                  <c:v>163.36667679031041</c:v>
                </c:pt>
                <c:pt idx="492" formatCode="0.00">
                  <c:v>164.62178289241842</c:v>
                </c:pt>
                <c:pt idx="493" formatCode="0.00">
                  <c:v>165.21886982793981</c:v>
                </c:pt>
                <c:pt idx="494" formatCode="0.00">
                  <c:v>165.40570795967687</c:v>
                </c:pt>
                <c:pt idx="495" formatCode="0.00">
                  <c:v>166.97208733210746</c:v>
                </c:pt>
                <c:pt idx="496" formatCode="0.00">
                  <c:v>168.23298807311585</c:v>
                </c:pt>
                <c:pt idx="497" formatCode="0.00">
                  <c:v>169.2202630564091</c:v>
                </c:pt>
                <c:pt idx="498" formatCode="0.00">
                  <c:v>169.20697424689038</c:v>
                </c:pt>
                <c:pt idx="499" formatCode="0.00">
                  <c:v>168.74954658340812</c:v>
                </c:pt>
                <c:pt idx="500" formatCode="0.00">
                  <c:v>167.62798680481268</c:v>
                </c:pt>
                <c:pt idx="501" formatCode="0.00">
                  <c:v>166.32833265905779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77-4F00-94C1-A588FDBB6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3411455"/>
        <c:axId val="2003421023"/>
      </c:lineChart>
      <c:dateAx>
        <c:axId val="200341145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03421023"/>
        <c:crosses val="autoZero"/>
        <c:auto val="1"/>
        <c:lblOffset val="100"/>
        <c:baseTimeUnit val="days"/>
      </c:dateAx>
      <c:valAx>
        <c:axId val="200342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0341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'Bollinger Bands'!$I$2</c:f>
              <c:strCache>
                <c:ptCount val="1"/>
                <c:pt idx="0">
                  <c:v>%b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'Bollinger Bands'!$B$3:$B$504</c:f>
              <c:numCache>
                <c:formatCode>m/d/yyyy</c:formatCode>
                <c:ptCount val="502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'Bollinger Bands'!$I$3:$I$504</c:f>
              <c:numCache>
                <c:formatCode>General</c:formatCode>
                <c:ptCount val="502"/>
                <c:pt idx="20">
                  <c:v>1.0138483632507356</c:v>
                </c:pt>
                <c:pt idx="21">
                  <c:v>0.93914567992210152</c:v>
                </c:pt>
                <c:pt idx="22">
                  <c:v>1.0070907583738447</c:v>
                </c:pt>
                <c:pt idx="23">
                  <c:v>0.85940057788190627</c:v>
                </c:pt>
                <c:pt idx="24">
                  <c:v>0.95737434370852303</c:v>
                </c:pt>
                <c:pt idx="25">
                  <c:v>0.97121332530431481</c:v>
                </c:pt>
                <c:pt idx="26">
                  <c:v>0.32619158080125449</c:v>
                </c:pt>
                <c:pt idx="27">
                  <c:v>0.57986048720348871</c:v>
                </c:pt>
                <c:pt idx="28">
                  <c:v>0.61537182651120603</c:v>
                </c:pt>
                <c:pt idx="29">
                  <c:v>0.67458428202135456</c:v>
                </c:pt>
                <c:pt idx="30">
                  <c:v>0.74514204479220125</c:v>
                </c:pt>
                <c:pt idx="31">
                  <c:v>0.68427686185672343</c:v>
                </c:pt>
                <c:pt idx="32">
                  <c:v>0.58253255640413326</c:v>
                </c:pt>
                <c:pt idx="33">
                  <c:v>0.25968855609059088</c:v>
                </c:pt>
                <c:pt idx="34">
                  <c:v>0.38401054824864278</c:v>
                </c:pt>
                <c:pt idx="35">
                  <c:v>0.50398640177574383</c:v>
                </c:pt>
                <c:pt idx="36">
                  <c:v>0.40674557469020306</c:v>
                </c:pt>
                <c:pt idx="37">
                  <c:v>0.31804559871908555</c:v>
                </c:pt>
                <c:pt idx="38">
                  <c:v>0.41194423800313162</c:v>
                </c:pt>
                <c:pt idx="39">
                  <c:v>0.59771247247171566</c:v>
                </c:pt>
                <c:pt idx="40">
                  <c:v>0.67334884459426902</c:v>
                </c:pt>
                <c:pt idx="41">
                  <c:v>0.81339415220742284</c:v>
                </c:pt>
                <c:pt idx="42">
                  <c:v>0.69149434690219613</c:v>
                </c:pt>
                <c:pt idx="43">
                  <c:v>0.43805780350068302</c:v>
                </c:pt>
                <c:pt idx="44">
                  <c:v>0.45337646329046771</c:v>
                </c:pt>
                <c:pt idx="45">
                  <c:v>-0.20185437265458839</c:v>
                </c:pt>
                <c:pt idx="46">
                  <c:v>-0.54749060752135736</c:v>
                </c:pt>
                <c:pt idx="47">
                  <c:v>-0.35460398542377997</c:v>
                </c:pt>
                <c:pt idx="48">
                  <c:v>-0.12002192861176235</c:v>
                </c:pt>
                <c:pt idx="49">
                  <c:v>-0.11791463952364996</c:v>
                </c:pt>
                <c:pt idx="50">
                  <c:v>1.7546036056704774E-2</c:v>
                </c:pt>
                <c:pt idx="51">
                  <c:v>-1.2283688652856407E-2</c:v>
                </c:pt>
                <c:pt idx="52">
                  <c:v>5.9616397631083846E-2</c:v>
                </c:pt>
                <c:pt idx="53">
                  <c:v>0.25588103814976287</c:v>
                </c:pt>
                <c:pt idx="54">
                  <c:v>0.20664089818209649</c:v>
                </c:pt>
                <c:pt idx="55">
                  <c:v>0.18650282967759643</c:v>
                </c:pt>
                <c:pt idx="56">
                  <c:v>0.20923799351744737</c:v>
                </c:pt>
                <c:pt idx="57">
                  <c:v>0.28965419386066332</c:v>
                </c:pt>
                <c:pt idx="58">
                  <c:v>0.31602408855591646</c:v>
                </c:pt>
                <c:pt idx="59">
                  <c:v>0.40004318813649159</c:v>
                </c:pt>
                <c:pt idx="60">
                  <c:v>0.45428667113129118</c:v>
                </c:pt>
                <c:pt idx="61">
                  <c:v>0.55861274443531084</c:v>
                </c:pt>
                <c:pt idx="62">
                  <c:v>0.55183864308479746</c:v>
                </c:pt>
                <c:pt idx="63">
                  <c:v>0.57590697956091164</c:v>
                </c:pt>
                <c:pt idx="64">
                  <c:v>0.56949037724112395</c:v>
                </c:pt>
                <c:pt idx="65">
                  <c:v>0.59284175369921221</c:v>
                </c:pt>
                <c:pt idx="66">
                  <c:v>0.7995229207209108</c:v>
                </c:pt>
                <c:pt idx="67">
                  <c:v>0.93410183948075087</c:v>
                </c:pt>
                <c:pt idx="68">
                  <c:v>0.82570324414721497</c:v>
                </c:pt>
                <c:pt idx="69">
                  <c:v>1.0274364175385824</c:v>
                </c:pt>
                <c:pt idx="70">
                  <c:v>0.98536027019948835</c:v>
                </c:pt>
                <c:pt idx="71">
                  <c:v>0.95066204758466244</c:v>
                </c:pt>
                <c:pt idx="72">
                  <c:v>0.92321854638114254</c:v>
                </c:pt>
                <c:pt idx="73">
                  <c:v>0.93645747932652612</c:v>
                </c:pt>
                <c:pt idx="74">
                  <c:v>0.74701241011163544</c:v>
                </c:pt>
                <c:pt idx="75">
                  <c:v>0.64634298369891119</c:v>
                </c:pt>
                <c:pt idx="76">
                  <c:v>0.59826537266614455</c:v>
                </c:pt>
                <c:pt idx="77">
                  <c:v>0.34874971793167991</c:v>
                </c:pt>
                <c:pt idx="78">
                  <c:v>0.27794732334602135</c:v>
                </c:pt>
                <c:pt idx="79">
                  <c:v>0.4482537724570142</c:v>
                </c:pt>
                <c:pt idx="80">
                  <c:v>0.55144868394217428</c:v>
                </c:pt>
                <c:pt idx="81">
                  <c:v>0.59576164296107847</c:v>
                </c:pt>
                <c:pt idx="82">
                  <c:v>0.15467723973582032</c:v>
                </c:pt>
                <c:pt idx="83">
                  <c:v>0.12378887667509242</c:v>
                </c:pt>
                <c:pt idx="84">
                  <c:v>-0.20117443429681725</c:v>
                </c:pt>
                <c:pt idx="85">
                  <c:v>0.17378878040554621</c:v>
                </c:pt>
                <c:pt idx="86">
                  <c:v>0.34918819056384298</c:v>
                </c:pt>
                <c:pt idx="87">
                  <c:v>0.40823391114901708</c:v>
                </c:pt>
                <c:pt idx="88">
                  <c:v>0.60520402439632759</c:v>
                </c:pt>
                <c:pt idx="89">
                  <c:v>0.60858349560433844</c:v>
                </c:pt>
                <c:pt idx="90">
                  <c:v>0.44818766703843421</c:v>
                </c:pt>
                <c:pt idx="91">
                  <c:v>0.56237976181973126</c:v>
                </c:pt>
                <c:pt idx="92">
                  <c:v>0.4067102755101572</c:v>
                </c:pt>
                <c:pt idx="93">
                  <c:v>0.6525196988281059</c:v>
                </c:pt>
                <c:pt idx="94">
                  <c:v>0.74727704328637101</c:v>
                </c:pt>
                <c:pt idx="95">
                  <c:v>0.77668563616741071</c:v>
                </c:pt>
                <c:pt idx="96">
                  <c:v>1.0918270324182593</c:v>
                </c:pt>
                <c:pt idx="97">
                  <c:v>0.79036025896722639</c:v>
                </c:pt>
                <c:pt idx="98">
                  <c:v>0.55548789359501227</c:v>
                </c:pt>
                <c:pt idx="99">
                  <c:v>0.74275395545336775</c:v>
                </c:pt>
                <c:pt idx="100">
                  <c:v>0.89652561147377463</c:v>
                </c:pt>
                <c:pt idx="101">
                  <c:v>1.028070147889973</c:v>
                </c:pt>
                <c:pt idx="102">
                  <c:v>0.9766169518608131</c:v>
                </c:pt>
                <c:pt idx="103">
                  <c:v>1.0369334064823732</c:v>
                </c:pt>
                <c:pt idx="104">
                  <c:v>1.1162007915433483</c:v>
                </c:pt>
                <c:pt idx="105">
                  <c:v>1.1372089148230615</c:v>
                </c:pt>
                <c:pt idx="106">
                  <c:v>1.0891155212735684</c:v>
                </c:pt>
                <c:pt idx="107">
                  <c:v>1.059201143616783</c:v>
                </c:pt>
                <c:pt idx="108">
                  <c:v>1.0664719546326988</c:v>
                </c:pt>
                <c:pt idx="109">
                  <c:v>1.0053504109048479</c:v>
                </c:pt>
                <c:pt idx="110">
                  <c:v>0.98404950134386771</c:v>
                </c:pt>
                <c:pt idx="111">
                  <c:v>1.0594482366160654</c:v>
                </c:pt>
                <c:pt idx="112">
                  <c:v>0.99605905395802807</c:v>
                </c:pt>
                <c:pt idx="113">
                  <c:v>1.0055180756240789</c:v>
                </c:pt>
                <c:pt idx="114">
                  <c:v>0.93461845673793453</c:v>
                </c:pt>
                <c:pt idx="115">
                  <c:v>0.85842969157219828</c:v>
                </c:pt>
                <c:pt idx="116">
                  <c:v>0.82759242847834036</c:v>
                </c:pt>
                <c:pt idx="117">
                  <c:v>0.71596730417677878</c:v>
                </c:pt>
                <c:pt idx="118">
                  <c:v>0.58673879669927886</c:v>
                </c:pt>
                <c:pt idx="119">
                  <c:v>0.60735733411595283</c:v>
                </c:pt>
                <c:pt idx="120">
                  <c:v>0.6638929014664392</c:v>
                </c:pt>
                <c:pt idx="121">
                  <c:v>0.67488251714769576</c:v>
                </c:pt>
                <c:pt idx="122">
                  <c:v>0.71397052692599217</c:v>
                </c:pt>
                <c:pt idx="123">
                  <c:v>0.79620336199490327</c:v>
                </c:pt>
                <c:pt idx="124">
                  <c:v>0.81378381011873568</c:v>
                </c:pt>
                <c:pt idx="125">
                  <c:v>0.67313642384229488</c:v>
                </c:pt>
                <c:pt idx="126">
                  <c:v>0.44177712036254796</c:v>
                </c:pt>
                <c:pt idx="127">
                  <c:v>0.64473236549709945</c:v>
                </c:pt>
                <c:pt idx="128">
                  <c:v>0.58697976267622265</c:v>
                </c:pt>
                <c:pt idx="129">
                  <c:v>0.96091602960440103</c:v>
                </c:pt>
                <c:pt idx="130">
                  <c:v>0.93269040441303186</c:v>
                </c:pt>
                <c:pt idx="131">
                  <c:v>1.2452606710750134</c:v>
                </c:pt>
                <c:pt idx="132">
                  <c:v>1.0841380003766778</c:v>
                </c:pt>
                <c:pt idx="133">
                  <c:v>1.0709247585084416</c:v>
                </c:pt>
                <c:pt idx="134">
                  <c:v>1.1326706249546634</c:v>
                </c:pt>
                <c:pt idx="135">
                  <c:v>0.99386844855287892</c:v>
                </c:pt>
                <c:pt idx="136">
                  <c:v>0.91311476320561102</c:v>
                </c:pt>
                <c:pt idx="137">
                  <c:v>0.806964778788685</c:v>
                </c:pt>
                <c:pt idx="138">
                  <c:v>0.78311556586043896</c:v>
                </c:pt>
                <c:pt idx="139">
                  <c:v>0.7891978492621583</c:v>
                </c:pt>
                <c:pt idx="140">
                  <c:v>0.79215060176649987</c:v>
                </c:pt>
                <c:pt idx="141">
                  <c:v>0.69701089866063837</c:v>
                </c:pt>
                <c:pt idx="142">
                  <c:v>0.78712490930161816</c:v>
                </c:pt>
                <c:pt idx="143">
                  <c:v>0.75204168441931529</c:v>
                </c:pt>
                <c:pt idx="144">
                  <c:v>0.75449039609647928</c:v>
                </c:pt>
                <c:pt idx="145">
                  <c:v>0.66454574435766633</c:v>
                </c:pt>
                <c:pt idx="146">
                  <c:v>1.0958561513817195</c:v>
                </c:pt>
                <c:pt idx="147">
                  <c:v>1.0749476841381314</c:v>
                </c:pt>
                <c:pt idx="148">
                  <c:v>1.0364191680572805</c:v>
                </c:pt>
                <c:pt idx="149">
                  <c:v>0.59658702096119998</c:v>
                </c:pt>
                <c:pt idx="150">
                  <c:v>0.47182747134372449</c:v>
                </c:pt>
                <c:pt idx="151">
                  <c:v>0.42623679639146755</c:v>
                </c:pt>
                <c:pt idx="152">
                  <c:v>0.3886317373116091</c:v>
                </c:pt>
                <c:pt idx="153">
                  <c:v>0.46185185619908575</c:v>
                </c:pt>
                <c:pt idx="154">
                  <c:v>0.23387373539172221</c:v>
                </c:pt>
                <c:pt idx="155">
                  <c:v>0.21676087061259039</c:v>
                </c:pt>
                <c:pt idx="156">
                  <c:v>9.5272294639391866E-2</c:v>
                </c:pt>
                <c:pt idx="157">
                  <c:v>0.38780868276740416</c:v>
                </c:pt>
                <c:pt idx="158">
                  <c:v>0.439342301019569</c:v>
                </c:pt>
                <c:pt idx="159">
                  <c:v>0.43096546876621633</c:v>
                </c:pt>
                <c:pt idx="160">
                  <c:v>0.64581934615333136</c:v>
                </c:pt>
                <c:pt idx="161">
                  <c:v>0.55771849007150531</c:v>
                </c:pt>
                <c:pt idx="162">
                  <c:v>0.6357721502810475</c:v>
                </c:pt>
                <c:pt idx="163">
                  <c:v>0.69429713427969142</c:v>
                </c:pt>
                <c:pt idx="164">
                  <c:v>0.85315986291015589</c:v>
                </c:pt>
                <c:pt idx="165">
                  <c:v>0.83847528217904965</c:v>
                </c:pt>
                <c:pt idx="166">
                  <c:v>1.0479741411981458</c:v>
                </c:pt>
                <c:pt idx="167">
                  <c:v>0.92619459204065968</c:v>
                </c:pt>
                <c:pt idx="168">
                  <c:v>1.128220243175919</c:v>
                </c:pt>
                <c:pt idx="169">
                  <c:v>0.92599146576334701</c:v>
                </c:pt>
                <c:pt idx="170">
                  <c:v>0.88776684289793817</c:v>
                </c:pt>
                <c:pt idx="171">
                  <c:v>0.91172220391609982</c:v>
                </c:pt>
                <c:pt idx="172">
                  <c:v>0.9279561341002649</c:v>
                </c:pt>
                <c:pt idx="173">
                  <c:v>0.99618819916994727</c:v>
                </c:pt>
                <c:pt idx="174">
                  <c:v>0.96705162298151259</c:v>
                </c:pt>
                <c:pt idx="175">
                  <c:v>0.95609189767960789</c:v>
                </c:pt>
                <c:pt idx="176">
                  <c:v>0.95183599681583853</c:v>
                </c:pt>
                <c:pt idx="177">
                  <c:v>0.93771778551414797</c:v>
                </c:pt>
                <c:pt idx="178">
                  <c:v>0.87203234295421883</c:v>
                </c:pt>
                <c:pt idx="179">
                  <c:v>0.86773354910358014</c:v>
                </c:pt>
                <c:pt idx="180">
                  <c:v>0.71822366268553239</c:v>
                </c:pt>
                <c:pt idx="181">
                  <c:v>0.73085057356606709</c:v>
                </c:pt>
                <c:pt idx="182">
                  <c:v>0.85763678281844691</c:v>
                </c:pt>
                <c:pt idx="183">
                  <c:v>0.58830027815076402</c:v>
                </c:pt>
                <c:pt idx="184">
                  <c:v>0.52689417373535175</c:v>
                </c:pt>
                <c:pt idx="185">
                  <c:v>0.69402177186602676</c:v>
                </c:pt>
                <c:pt idx="186">
                  <c:v>0.48807780536281981</c:v>
                </c:pt>
                <c:pt idx="187">
                  <c:v>0.44533225008706079</c:v>
                </c:pt>
                <c:pt idx="188">
                  <c:v>-3.7894769262795475E-2</c:v>
                </c:pt>
                <c:pt idx="189">
                  <c:v>0.19777896556919072</c:v>
                </c:pt>
                <c:pt idx="190">
                  <c:v>0.26932122284708154</c:v>
                </c:pt>
                <c:pt idx="191">
                  <c:v>0.57430068679889068</c:v>
                </c:pt>
                <c:pt idx="192">
                  <c:v>0.30757737585985134</c:v>
                </c:pt>
                <c:pt idx="193">
                  <c:v>0.4079097055172336</c:v>
                </c:pt>
                <c:pt idx="194">
                  <c:v>0.32202652453930997</c:v>
                </c:pt>
                <c:pt idx="195">
                  <c:v>0.11280921725095544</c:v>
                </c:pt>
                <c:pt idx="196">
                  <c:v>9.3193714711048287E-2</c:v>
                </c:pt>
                <c:pt idx="197">
                  <c:v>8.7862515363396065E-2</c:v>
                </c:pt>
                <c:pt idx="198">
                  <c:v>0.254784766401358</c:v>
                </c:pt>
                <c:pt idx="199">
                  <c:v>0.14135546923632331</c:v>
                </c:pt>
                <c:pt idx="200">
                  <c:v>-0.28908535894337584</c:v>
                </c:pt>
                <c:pt idx="201">
                  <c:v>-0.21958749373859568</c:v>
                </c:pt>
                <c:pt idx="202">
                  <c:v>-6.3967002824933866E-2</c:v>
                </c:pt>
                <c:pt idx="203">
                  <c:v>9.6325630287361297E-2</c:v>
                </c:pt>
                <c:pt idx="204">
                  <c:v>-7.476412585672583E-2</c:v>
                </c:pt>
                <c:pt idx="205">
                  <c:v>-2.4235131201847598E-2</c:v>
                </c:pt>
                <c:pt idx="206">
                  <c:v>-1.229875315039259E-2</c:v>
                </c:pt>
                <c:pt idx="207">
                  <c:v>3.4940871137187683E-2</c:v>
                </c:pt>
                <c:pt idx="208">
                  <c:v>-7.6980201083478236E-2</c:v>
                </c:pt>
                <c:pt idx="209">
                  <c:v>0.38456388240343403</c:v>
                </c:pt>
                <c:pt idx="210">
                  <c:v>0.43112676548143331</c:v>
                </c:pt>
                <c:pt idx="211">
                  <c:v>0.51055033243408154</c:v>
                </c:pt>
                <c:pt idx="212">
                  <c:v>0.38924214464207646</c:v>
                </c:pt>
                <c:pt idx="213">
                  <c:v>0.50367684906756593</c:v>
                </c:pt>
                <c:pt idx="214">
                  <c:v>0.5636751020056866</c:v>
                </c:pt>
                <c:pt idx="215">
                  <c:v>0.54158409370085203</c:v>
                </c:pt>
                <c:pt idx="216">
                  <c:v>0.6322758498436144</c:v>
                </c:pt>
                <c:pt idx="217">
                  <c:v>0.72919041107490778</c:v>
                </c:pt>
                <c:pt idx="218">
                  <c:v>0.9331936973279833</c:v>
                </c:pt>
                <c:pt idx="219">
                  <c:v>0.87595828790428831</c:v>
                </c:pt>
                <c:pt idx="220">
                  <c:v>0.82475048333965861</c:v>
                </c:pt>
                <c:pt idx="221">
                  <c:v>0.84144362053813504</c:v>
                </c:pt>
                <c:pt idx="222">
                  <c:v>0.94174379713206513</c:v>
                </c:pt>
                <c:pt idx="223">
                  <c:v>0.8644210318247938</c:v>
                </c:pt>
                <c:pt idx="224">
                  <c:v>1.0037356195880192</c:v>
                </c:pt>
                <c:pt idx="225">
                  <c:v>1.0088109275844368</c:v>
                </c:pt>
                <c:pt idx="226">
                  <c:v>0.90994491303170411</c:v>
                </c:pt>
                <c:pt idx="227">
                  <c:v>0.883174162985917</c:v>
                </c:pt>
                <c:pt idx="228">
                  <c:v>0.96937532002616611</c:v>
                </c:pt>
                <c:pt idx="229">
                  <c:v>0.95591409433812125</c:v>
                </c:pt>
                <c:pt idx="230">
                  <c:v>0.96294144597009179</c:v>
                </c:pt>
                <c:pt idx="231">
                  <c:v>0.68374179824744541</c:v>
                </c:pt>
                <c:pt idx="232">
                  <c:v>0.74073581888425777</c:v>
                </c:pt>
                <c:pt idx="233">
                  <c:v>0.70590845539272173</c:v>
                </c:pt>
                <c:pt idx="234">
                  <c:v>0.70796242892057504</c:v>
                </c:pt>
                <c:pt idx="235">
                  <c:v>0.81655094823264107</c:v>
                </c:pt>
                <c:pt idx="236">
                  <c:v>0.78223481850152998</c:v>
                </c:pt>
                <c:pt idx="237">
                  <c:v>0.90726310571562918</c:v>
                </c:pt>
                <c:pt idx="238">
                  <c:v>0.76883182385363502</c:v>
                </c:pt>
                <c:pt idx="239">
                  <c:v>0.84948301868204923</c:v>
                </c:pt>
                <c:pt idx="240">
                  <c:v>0.97966768882046429</c:v>
                </c:pt>
                <c:pt idx="241">
                  <c:v>0.90790285099520884</c:v>
                </c:pt>
                <c:pt idx="242">
                  <c:v>0.98337863628361954</c:v>
                </c:pt>
                <c:pt idx="243">
                  <c:v>0.48445837683502729</c:v>
                </c:pt>
                <c:pt idx="244">
                  <c:v>0.47124385853491702</c:v>
                </c:pt>
                <c:pt idx="245">
                  <c:v>0.41122087752659164</c:v>
                </c:pt>
                <c:pt idx="246">
                  <c:v>0.60582782839710436</c:v>
                </c:pt>
                <c:pt idx="247">
                  <c:v>0.70258968204507855</c:v>
                </c:pt>
                <c:pt idx="248">
                  <c:v>0.89498763545479454</c:v>
                </c:pt>
                <c:pt idx="249">
                  <c:v>0.65883149124414675</c:v>
                </c:pt>
                <c:pt idx="250">
                  <c:v>0.28308252608204848</c:v>
                </c:pt>
                <c:pt idx="251">
                  <c:v>0.45987343366415961</c:v>
                </c:pt>
                <c:pt idx="252">
                  <c:v>0.95922873701113032</c:v>
                </c:pt>
                <c:pt idx="253">
                  <c:v>0.93797130910407944</c:v>
                </c:pt>
                <c:pt idx="254">
                  <c:v>1.1158802724493972</c:v>
                </c:pt>
                <c:pt idx="255">
                  <c:v>0.94882901512920026</c:v>
                </c:pt>
                <c:pt idx="256">
                  <c:v>1.0521941710116367</c:v>
                </c:pt>
                <c:pt idx="257">
                  <c:v>0.78502121846477979</c:v>
                </c:pt>
                <c:pt idx="258">
                  <c:v>0.77261733678116395</c:v>
                </c:pt>
                <c:pt idx="259">
                  <c:v>0.75548776201385215</c:v>
                </c:pt>
                <c:pt idx="260">
                  <c:v>0.82310700914782309</c:v>
                </c:pt>
                <c:pt idx="261">
                  <c:v>0.87326353428846148</c:v>
                </c:pt>
                <c:pt idx="262">
                  <c:v>1.1093357891110276</c:v>
                </c:pt>
                <c:pt idx="263">
                  <c:v>0.87276474212261257</c:v>
                </c:pt>
                <c:pt idx="264">
                  <c:v>0.57974607310937543</c:v>
                </c:pt>
                <c:pt idx="265">
                  <c:v>0.9093585688901642</c:v>
                </c:pt>
                <c:pt idx="266">
                  <c:v>1.0787947593435756</c:v>
                </c:pt>
                <c:pt idx="267">
                  <c:v>1.0383606602747828</c:v>
                </c:pt>
                <c:pt idx="268">
                  <c:v>1.0524927116427634</c:v>
                </c:pt>
                <c:pt idx="269">
                  <c:v>1.0123663245077761</c:v>
                </c:pt>
                <c:pt idx="270">
                  <c:v>0.85503631786911949</c:v>
                </c:pt>
                <c:pt idx="271">
                  <c:v>0.85092123996037072</c:v>
                </c:pt>
                <c:pt idx="272">
                  <c:v>1.0687000961721862</c:v>
                </c:pt>
                <c:pt idx="273">
                  <c:v>0.98734571646340274</c:v>
                </c:pt>
                <c:pt idx="274">
                  <c:v>1.0480550210826785</c:v>
                </c:pt>
                <c:pt idx="275">
                  <c:v>1.0735876974531644</c:v>
                </c:pt>
                <c:pt idx="276">
                  <c:v>1.0890784213618352</c:v>
                </c:pt>
                <c:pt idx="277">
                  <c:v>1.1355066196661305</c:v>
                </c:pt>
                <c:pt idx="278">
                  <c:v>0.99622622604425493</c:v>
                </c:pt>
                <c:pt idx="279">
                  <c:v>0.99146543221296279</c:v>
                </c:pt>
                <c:pt idx="280">
                  <c:v>1.0619974935679219</c:v>
                </c:pt>
                <c:pt idx="281">
                  <c:v>1.0548889640071206</c:v>
                </c:pt>
                <c:pt idx="282">
                  <c:v>0.93458918664615698</c:v>
                </c:pt>
                <c:pt idx="283">
                  <c:v>0.75264043397205316</c:v>
                </c:pt>
                <c:pt idx="284">
                  <c:v>0.71448941770470342</c:v>
                </c:pt>
                <c:pt idx="285">
                  <c:v>0.8096331322879512</c:v>
                </c:pt>
                <c:pt idx="286">
                  <c:v>0.79066093348177413</c:v>
                </c:pt>
                <c:pt idx="287">
                  <c:v>0.72619025955774819</c:v>
                </c:pt>
                <c:pt idx="288">
                  <c:v>0.70161724362593691</c:v>
                </c:pt>
                <c:pt idx="289">
                  <c:v>0.73944963032066346</c:v>
                </c:pt>
                <c:pt idx="290">
                  <c:v>0.71879960655481712</c:v>
                </c:pt>
                <c:pt idx="291">
                  <c:v>0.64610778109730449</c:v>
                </c:pt>
                <c:pt idx="292">
                  <c:v>0.65671122971094753</c:v>
                </c:pt>
                <c:pt idx="293">
                  <c:v>0.4506840681748675</c:v>
                </c:pt>
                <c:pt idx="294">
                  <c:v>0.33193600179883037</c:v>
                </c:pt>
                <c:pt idx="295">
                  <c:v>0.56406429615099174</c:v>
                </c:pt>
                <c:pt idx="296">
                  <c:v>0.17478013297689834</c:v>
                </c:pt>
                <c:pt idx="297">
                  <c:v>0.13991096997277144</c:v>
                </c:pt>
                <c:pt idx="298">
                  <c:v>0.36099308282954118</c:v>
                </c:pt>
                <c:pt idx="299">
                  <c:v>0.35391822706472836</c:v>
                </c:pt>
                <c:pt idx="300">
                  <c:v>0.35805399450149139</c:v>
                </c:pt>
                <c:pt idx="301">
                  <c:v>0.45376876640948616</c:v>
                </c:pt>
                <c:pt idx="302">
                  <c:v>0.45594121366300838</c:v>
                </c:pt>
                <c:pt idx="303">
                  <c:v>0.60426369497697663</c:v>
                </c:pt>
                <c:pt idx="304">
                  <c:v>1.0381906703643171</c:v>
                </c:pt>
                <c:pt idx="305">
                  <c:v>1.2645829685611605</c:v>
                </c:pt>
                <c:pt idx="306">
                  <c:v>0.84663975070183373</c:v>
                </c:pt>
                <c:pt idx="307">
                  <c:v>0.96100259103026553</c:v>
                </c:pt>
                <c:pt idx="308">
                  <c:v>0.97841615791275049</c:v>
                </c:pt>
                <c:pt idx="309">
                  <c:v>0.88371775327733215</c:v>
                </c:pt>
                <c:pt idx="310">
                  <c:v>0.69674072757111383</c:v>
                </c:pt>
                <c:pt idx="311">
                  <c:v>0.69296311006500788</c:v>
                </c:pt>
                <c:pt idx="312">
                  <c:v>0.39836945408713015</c:v>
                </c:pt>
                <c:pt idx="313">
                  <c:v>0.7024173362920566</c:v>
                </c:pt>
                <c:pt idx="314">
                  <c:v>0.45722610097293748</c:v>
                </c:pt>
                <c:pt idx="315">
                  <c:v>0.96909454868255174</c:v>
                </c:pt>
                <c:pt idx="316">
                  <c:v>1.0718283766891215</c:v>
                </c:pt>
                <c:pt idx="317">
                  <c:v>0.47747418131510005</c:v>
                </c:pt>
                <c:pt idx="318">
                  <c:v>0.79793589327500158</c:v>
                </c:pt>
                <c:pt idx="319">
                  <c:v>0.5946770902345464</c:v>
                </c:pt>
                <c:pt idx="320">
                  <c:v>0.12678524459793572</c:v>
                </c:pt>
                <c:pt idx="321">
                  <c:v>-0.17379916670777765</c:v>
                </c:pt>
                <c:pt idx="322">
                  <c:v>-6.3917062006670938E-2</c:v>
                </c:pt>
                <c:pt idx="323">
                  <c:v>-4.0175507794046002E-2</c:v>
                </c:pt>
                <c:pt idx="324">
                  <c:v>7.5535393474094031E-4</c:v>
                </c:pt>
                <c:pt idx="325">
                  <c:v>8.7620316453500519E-2</c:v>
                </c:pt>
                <c:pt idx="326">
                  <c:v>0.40786890902181344</c:v>
                </c:pt>
                <c:pt idx="327">
                  <c:v>0.73161265711433876</c:v>
                </c:pt>
                <c:pt idx="328">
                  <c:v>0.6272771688976585</c:v>
                </c:pt>
                <c:pt idx="329">
                  <c:v>0.5506385456137135</c:v>
                </c:pt>
                <c:pt idx="330">
                  <c:v>0.59523453746173738</c:v>
                </c:pt>
                <c:pt idx="331">
                  <c:v>0.46123010052828534</c:v>
                </c:pt>
                <c:pt idx="332">
                  <c:v>0.21397880411511894</c:v>
                </c:pt>
                <c:pt idx="333">
                  <c:v>0.17525932065406005</c:v>
                </c:pt>
                <c:pt idx="334">
                  <c:v>0.61902156057868241</c:v>
                </c:pt>
                <c:pt idx="335">
                  <c:v>0.35912143806867064</c:v>
                </c:pt>
                <c:pt idx="336">
                  <c:v>0.58570516637186787</c:v>
                </c:pt>
                <c:pt idx="337">
                  <c:v>0.81223961715016346</c:v>
                </c:pt>
                <c:pt idx="338">
                  <c:v>0.81244981179627807</c:v>
                </c:pt>
                <c:pt idx="339">
                  <c:v>0.70261419317087415</c:v>
                </c:pt>
                <c:pt idx="340">
                  <c:v>0.69608960387233121</c:v>
                </c:pt>
                <c:pt idx="341">
                  <c:v>0.41626995117606419</c:v>
                </c:pt>
                <c:pt idx="342">
                  <c:v>0.53295235426827159</c:v>
                </c:pt>
                <c:pt idx="343">
                  <c:v>1.0289567494984249</c:v>
                </c:pt>
                <c:pt idx="344">
                  <c:v>0.69339114567106885</c:v>
                </c:pt>
                <c:pt idx="345">
                  <c:v>0.71935133907028503</c:v>
                </c:pt>
                <c:pt idx="346">
                  <c:v>0.68318844496973785</c:v>
                </c:pt>
                <c:pt idx="347">
                  <c:v>0.90099412035260273</c:v>
                </c:pt>
                <c:pt idx="348">
                  <c:v>0.77485522646940175</c:v>
                </c:pt>
                <c:pt idx="349">
                  <c:v>0.63403137260644915</c:v>
                </c:pt>
                <c:pt idx="350">
                  <c:v>0.95568473546210775</c:v>
                </c:pt>
                <c:pt idx="351">
                  <c:v>0.91760456769382048</c:v>
                </c:pt>
                <c:pt idx="352">
                  <c:v>0.59814461808889785</c:v>
                </c:pt>
                <c:pt idx="353">
                  <c:v>1.0058162772113066</c:v>
                </c:pt>
                <c:pt idx="354">
                  <c:v>0.91712094919000409</c:v>
                </c:pt>
                <c:pt idx="355">
                  <c:v>0.91842417142174115</c:v>
                </c:pt>
                <c:pt idx="356">
                  <c:v>0.53837115757778731</c:v>
                </c:pt>
                <c:pt idx="357">
                  <c:v>0.85592389250807754</c:v>
                </c:pt>
                <c:pt idx="358">
                  <c:v>0.37304431800865351</c:v>
                </c:pt>
                <c:pt idx="359">
                  <c:v>0.29327209160680456</c:v>
                </c:pt>
                <c:pt idx="360">
                  <c:v>1.0964932396639475</c:v>
                </c:pt>
                <c:pt idx="361">
                  <c:v>0.80218573246859193</c:v>
                </c:pt>
                <c:pt idx="362">
                  <c:v>0.98209610110381496</c:v>
                </c:pt>
                <c:pt idx="363">
                  <c:v>0.68538554532331508</c:v>
                </c:pt>
                <c:pt idx="364">
                  <c:v>0.62191555464798298</c:v>
                </c:pt>
                <c:pt idx="365">
                  <c:v>0.66258493582893341</c:v>
                </c:pt>
                <c:pt idx="366">
                  <c:v>0.7866757457309741</c:v>
                </c:pt>
                <c:pt idx="367">
                  <c:v>0.90767280088490043</c:v>
                </c:pt>
                <c:pt idx="368">
                  <c:v>0.78447420617094432</c:v>
                </c:pt>
                <c:pt idx="369">
                  <c:v>0.8230057170633942</c:v>
                </c:pt>
                <c:pt idx="370">
                  <c:v>0.82352603516004952</c:v>
                </c:pt>
                <c:pt idx="371">
                  <c:v>0.74128265638047075</c:v>
                </c:pt>
                <c:pt idx="372">
                  <c:v>0.71356823654776858</c:v>
                </c:pt>
                <c:pt idx="373">
                  <c:v>0.70409079992148327</c:v>
                </c:pt>
                <c:pt idx="374">
                  <c:v>0.78475883561760584</c:v>
                </c:pt>
                <c:pt idx="375">
                  <c:v>0.92479810389104922</c:v>
                </c:pt>
                <c:pt idx="376">
                  <c:v>0.85365622984240419</c:v>
                </c:pt>
                <c:pt idx="377">
                  <c:v>0.69042910507913924</c:v>
                </c:pt>
                <c:pt idx="378">
                  <c:v>0.28999236604116491</c:v>
                </c:pt>
                <c:pt idx="379">
                  <c:v>0.3525371784385205</c:v>
                </c:pt>
                <c:pt idx="380">
                  <c:v>0.79960616264618734</c:v>
                </c:pt>
                <c:pt idx="381">
                  <c:v>1.1160739958304091</c:v>
                </c:pt>
                <c:pt idx="382">
                  <c:v>0.9456361666385521</c:v>
                </c:pt>
                <c:pt idx="383">
                  <c:v>1.1562698257539314</c:v>
                </c:pt>
                <c:pt idx="384">
                  <c:v>1.207409606299106</c:v>
                </c:pt>
                <c:pt idx="385">
                  <c:v>0.79976863402019593</c:v>
                </c:pt>
                <c:pt idx="386">
                  <c:v>0.66251766141669644</c:v>
                </c:pt>
                <c:pt idx="387">
                  <c:v>0.66918242799958216</c:v>
                </c:pt>
                <c:pt idx="388">
                  <c:v>1.067814447632659</c:v>
                </c:pt>
                <c:pt idx="389">
                  <c:v>1.0709026629943541</c:v>
                </c:pt>
                <c:pt idx="390">
                  <c:v>0.68753003617954234</c:v>
                </c:pt>
                <c:pt idx="391">
                  <c:v>0.66334045305116862</c:v>
                </c:pt>
                <c:pt idx="392">
                  <c:v>0.70099369937116096</c:v>
                </c:pt>
                <c:pt idx="393">
                  <c:v>0.66959609288259458</c:v>
                </c:pt>
                <c:pt idx="394">
                  <c:v>0.71728311968627501</c:v>
                </c:pt>
                <c:pt idx="395">
                  <c:v>0.97765082439418105</c:v>
                </c:pt>
                <c:pt idx="396">
                  <c:v>-2.7234624917187155E-2</c:v>
                </c:pt>
                <c:pt idx="397">
                  <c:v>-0.49857248189119646</c:v>
                </c:pt>
                <c:pt idx="398">
                  <c:v>-0.35552550694152951</c:v>
                </c:pt>
                <c:pt idx="399">
                  <c:v>-7.4275834792692647E-2</c:v>
                </c:pt>
                <c:pt idx="400">
                  <c:v>-1.126259426983223E-2</c:v>
                </c:pt>
                <c:pt idx="401">
                  <c:v>5.1302023621477205E-2</c:v>
                </c:pt>
                <c:pt idx="402">
                  <c:v>0.13942594845963754</c:v>
                </c:pt>
                <c:pt idx="403">
                  <c:v>0.13035086871557808</c:v>
                </c:pt>
                <c:pt idx="404">
                  <c:v>0.20634912247415757</c:v>
                </c:pt>
                <c:pt idx="405">
                  <c:v>0.26910063418194996</c:v>
                </c:pt>
                <c:pt idx="406">
                  <c:v>0.42270277784386551</c:v>
                </c:pt>
                <c:pt idx="407">
                  <c:v>0.4399513030179496</c:v>
                </c:pt>
                <c:pt idx="408">
                  <c:v>0.47014992839422565</c:v>
                </c:pt>
                <c:pt idx="409">
                  <c:v>0.43474716970338123</c:v>
                </c:pt>
                <c:pt idx="410">
                  <c:v>0.43653846650261391</c:v>
                </c:pt>
                <c:pt idx="411">
                  <c:v>0.4275923242894214</c:v>
                </c:pt>
                <c:pt idx="412">
                  <c:v>0.55274613121120142</c:v>
                </c:pt>
                <c:pt idx="413">
                  <c:v>0.5906033896056484</c:v>
                </c:pt>
                <c:pt idx="414">
                  <c:v>0.68660029854646532</c:v>
                </c:pt>
                <c:pt idx="415">
                  <c:v>0.7198146432700625</c:v>
                </c:pt>
                <c:pt idx="416">
                  <c:v>0.80519642751470633</c:v>
                </c:pt>
                <c:pt idx="417">
                  <c:v>0.95573335163747364</c:v>
                </c:pt>
                <c:pt idx="418">
                  <c:v>0.67110565639362518</c:v>
                </c:pt>
                <c:pt idx="419">
                  <c:v>0.53563740455175091</c:v>
                </c:pt>
                <c:pt idx="420">
                  <c:v>0.46907655063505366</c:v>
                </c:pt>
                <c:pt idx="421">
                  <c:v>0.38201749076527997</c:v>
                </c:pt>
                <c:pt idx="422">
                  <c:v>0.31958925954100253</c:v>
                </c:pt>
                <c:pt idx="423">
                  <c:v>0.228496635456261</c:v>
                </c:pt>
                <c:pt idx="424">
                  <c:v>0.35757515370322379</c:v>
                </c:pt>
                <c:pt idx="425">
                  <c:v>0.71436545823522968</c:v>
                </c:pt>
                <c:pt idx="426">
                  <c:v>0.90829796284137443</c:v>
                </c:pt>
                <c:pt idx="427">
                  <c:v>1.1016785557795561</c:v>
                </c:pt>
                <c:pt idx="428">
                  <c:v>1.0607256268397911</c:v>
                </c:pt>
                <c:pt idx="429">
                  <c:v>0.97347576269743896</c:v>
                </c:pt>
                <c:pt idx="430">
                  <c:v>1.1480163698741888</c:v>
                </c:pt>
                <c:pt idx="431">
                  <c:v>1.173085569620159</c:v>
                </c:pt>
                <c:pt idx="432">
                  <c:v>1.0979652963273137</c:v>
                </c:pt>
                <c:pt idx="433">
                  <c:v>1.0095276894233569</c:v>
                </c:pt>
                <c:pt idx="434">
                  <c:v>0.92547421457143075</c:v>
                </c:pt>
                <c:pt idx="435">
                  <c:v>0.9171782677357857</c:v>
                </c:pt>
                <c:pt idx="436">
                  <c:v>0.88543607745083153</c:v>
                </c:pt>
                <c:pt idx="437">
                  <c:v>0.81698630398470307</c:v>
                </c:pt>
                <c:pt idx="438">
                  <c:v>1.0118763435661629</c:v>
                </c:pt>
                <c:pt idx="439">
                  <c:v>0.96919305836086012</c:v>
                </c:pt>
                <c:pt idx="440">
                  <c:v>0.88216113504355931</c:v>
                </c:pt>
                <c:pt idx="441">
                  <c:v>0.95558487080024335</c:v>
                </c:pt>
                <c:pt idx="442">
                  <c:v>0.88381993298140304</c:v>
                </c:pt>
                <c:pt idx="443">
                  <c:v>0.90796997486559106</c:v>
                </c:pt>
                <c:pt idx="444">
                  <c:v>0.93975916008236482</c:v>
                </c:pt>
                <c:pt idx="445">
                  <c:v>0.91122369187280361</c:v>
                </c:pt>
                <c:pt idx="446">
                  <c:v>0.95358383262504731</c:v>
                </c:pt>
                <c:pt idx="447">
                  <c:v>0.95405277509589104</c:v>
                </c:pt>
                <c:pt idx="448">
                  <c:v>0.92003699211057532</c:v>
                </c:pt>
                <c:pt idx="449">
                  <c:v>0.92810905807212984</c:v>
                </c:pt>
                <c:pt idx="450">
                  <c:v>0.9738268656241087</c:v>
                </c:pt>
                <c:pt idx="451">
                  <c:v>0.92404433497550909</c:v>
                </c:pt>
                <c:pt idx="452">
                  <c:v>0.87563949620882531</c:v>
                </c:pt>
                <c:pt idx="453">
                  <c:v>0.81473190797173656</c:v>
                </c:pt>
                <c:pt idx="454">
                  <c:v>0.7746604957696227</c:v>
                </c:pt>
                <c:pt idx="455">
                  <c:v>0.85430124689376752</c:v>
                </c:pt>
                <c:pt idx="456">
                  <c:v>0.70525029129379824</c:v>
                </c:pt>
                <c:pt idx="457">
                  <c:v>0.7650039786857723</c:v>
                </c:pt>
                <c:pt idx="458">
                  <c:v>0.82012683307429657</c:v>
                </c:pt>
                <c:pt idx="459">
                  <c:v>0.78834760239706358</c:v>
                </c:pt>
                <c:pt idx="460">
                  <c:v>0.6149050150067692</c:v>
                </c:pt>
                <c:pt idx="461">
                  <c:v>0.43039638714946804</c:v>
                </c:pt>
                <c:pt idx="462">
                  <c:v>0.28125428905524164</c:v>
                </c:pt>
                <c:pt idx="463">
                  <c:v>1.0504411951350647</c:v>
                </c:pt>
                <c:pt idx="464">
                  <c:v>1.5216303750583515</c:v>
                </c:pt>
                <c:pt idx="465">
                  <c:v>1.1642869274049392</c:v>
                </c:pt>
                <c:pt idx="466">
                  <c:v>1.1310436824978107</c:v>
                </c:pt>
                <c:pt idx="467">
                  <c:v>1.160648901754127</c:v>
                </c:pt>
                <c:pt idx="468">
                  <c:v>0.98468138387872828</c:v>
                </c:pt>
                <c:pt idx="469">
                  <c:v>0.94413798554417527</c:v>
                </c:pt>
                <c:pt idx="470">
                  <c:v>0.8955445973875753</c:v>
                </c:pt>
                <c:pt idx="471">
                  <c:v>0.83913532404491042</c:v>
                </c:pt>
                <c:pt idx="472">
                  <c:v>0.82418081815339173</c:v>
                </c:pt>
                <c:pt idx="473">
                  <c:v>0.88717043552292585</c:v>
                </c:pt>
                <c:pt idx="474">
                  <c:v>0.72210315614041465</c:v>
                </c:pt>
                <c:pt idx="475">
                  <c:v>0.75379400691552068</c:v>
                </c:pt>
                <c:pt idx="476">
                  <c:v>0.79261622616799476</c:v>
                </c:pt>
                <c:pt idx="477">
                  <c:v>0.9338025858403689</c:v>
                </c:pt>
                <c:pt idx="478">
                  <c:v>0.91231258797863046</c:v>
                </c:pt>
                <c:pt idx="479">
                  <c:v>0.83354402732016752</c:v>
                </c:pt>
                <c:pt idx="480">
                  <c:v>0.83308567766414987</c:v>
                </c:pt>
                <c:pt idx="481">
                  <c:v>0.74333478913421747</c:v>
                </c:pt>
                <c:pt idx="482">
                  <c:v>0.75204748506089103</c:v>
                </c:pt>
                <c:pt idx="483">
                  <c:v>0.83617082865579884</c:v>
                </c:pt>
                <c:pt idx="484">
                  <c:v>0.89346151186130784</c:v>
                </c:pt>
                <c:pt idx="485">
                  <c:v>0.94424311050241627</c:v>
                </c:pt>
                <c:pt idx="486">
                  <c:v>0.65927090543339095</c:v>
                </c:pt>
                <c:pt idx="487">
                  <c:v>0.75315589396805593</c:v>
                </c:pt>
                <c:pt idx="488">
                  <c:v>0.91258045234145213</c:v>
                </c:pt>
                <c:pt idx="489">
                  <c:v>0.77307570297286077</c:v>
                </c:pt>
                <c:pt idx="490">
                  <c:v>0.74997366297102297</c:v>
                </c:pt>
                <c:pt idx="491">
                  <c:v>0.81435951330852918</c:v>
                </c:pt>
                <c:pt idx="492">
                  <c:v>0.69418731222070884</c:v>
                </c:pt>
                <c:pt idx="493">
                  <c:v>0.13920699016037172</c:v>
                </c:pt>
                <c:pt idx="494">
                  <c:v>0.26883466094655506</c:v>
                </c:pt>
                <c:pt idx="495">
                  <c:v>0.30383091766106773</c:v>
                </c:pt>
                <c:pt idx="496">
                  <c:v>0.29633164415252022</c:v>
                </c:pt>
                <c:pt idx="497">
                  <c:v>0.55284103529068329</c:v>
                </c:pt>
                <c:pt idx="498">
                  <c:v>0.50725156099524593</c:v>
                </c:pt>
                <c:pt idx="499">
                  <c:v>0.14461690098519278</c:v>
                </c:pt>
                <c:pt idx="500">
                  <c:v>-9.2190776117294287E-2</c:v>
                </c:pt>
                <c:pt idx="501">
                  <c:v>-8.474658367664889E-2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AD-498A-B878-E62C39EA5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1432272"/>
        <c:axId val="1791423536"/>
      </c:lineChart>
      <c:dateAx>
        <c:axId val="179143227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91423536"/>
        <c:crosses val="autoZero"/>
        <c:auto val="1"/>
        <c:lblOffset val="100"/>
        <c:baseTimeUnit val="days"/>
      </c:dateAx>
      <c:valAx>
        <c:axId val="179142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9143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'Bollinger Bands'!$J$2</c:f>
              <c:strCache>
                <c:ptCount val="1"/>
                <c:pt idx="0">
                  <c:v>Band amplitude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'Bollinger Bands'!$B$3:$B$504</c:f>
              <c:numCache>
                <c:formatCode>m/d/yyyy</c:formatCode>
                <c:ptCount val="502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'Bollinger Bands'!$J$3:$J$504</c:f>
              <c:numCache>
                <c:formatCode>General</c:formatCode>
                <c:ptCount val="502"/>
                <c:pt idx="20">
                  <c:v>0.14099230161910664</c:v>
                </c:pt>
                <c:pt idx="21">
                  <c:v>0.13664039040442735</c:v>
                </c:pt>
                <c:pt idx="22">
                  <c:v>0.14118269860893909</c:v>
                </c:pt>
                <c:pt idx="23">
                  <c:v>0.1294131084371905</c:v>
                </c:pt>
                <c:pt idx="24">
                  <c:v>0.12566321601454047</c:v>
                </c:pt>
                <c:pt idx="25">
                  <c:v>0.12527125371796716</c:v>
                </c:pt>
                <c:pt idx="26">
                  <c:v>0.12031804012432337</c:v>
                </c:pt>
                <c:pt idx="27">
                  <c:v>0.11754714092943584</c:v>
                </c:pt>
                <c:pt idx="28">
                  <c:v>0.11641667232998691</c:v>
                </c:pt>
                <c:pt idx="29">
                  <c:v>0.11738248753448503</c:v>
                </c:pt>
                <c:pt idx="30">
                  <c:v>0.1188192465756025</c:v>
                </c:pt>
                <c:pt idx="31">
                  <c:v>0.11662152160157488</c:v>
                </c:pt>
                <c:pt idx="32">
                  <c:v>0.10213083346978712</c:v>
                </c:pt>
                <c:pt idx="33">
                  <c:v>9.392300422679517E-2</c:v>
                </c:pt>
                <c:pt idx="34">
                  <c:v>9.0989060678198758E-2</c:v>
                </c:pt>
                <c:pt idx="35">
                  <c:v>8.2223708410736826E-2</c:v>
                </c:pt>
                <c:pt idx="36">
                  <c:v>7.1002775912951482E-2</c:v>
                </c:pt>
                <c:pt idx="37">
                  <c:v>7.1019693332920852E-2</c:v>
                </c:pt>
                <c:pt idx="38">
                  <c:v>7.0946485097901024E-2</c:v>
                </c:pt>
                <c:pt idx="39">
                  <c:v>6.6820964714682421E-2</c:v>
                </c:pt>
                <c:pt idx="40">
                  <c:v>6.6957539597679042E-2</c:v>
                </c:pt>
                <c:pt idx="41">
                  <c:v>6.8312252938027382E-2</c:v>
                </c:pt>
                <c:pt idx="42">
                  <c:v>6.8839622950310264E-2</c:v>
                </c:pt>
                <c:pt idx="43">
                  <c:v>6.5809948422141301E-2</c:v>
                </c:pt>
                <c:pt idx="44">
                  <c:v>6.547120186587968E-2</c:v>
                </c:pt>
                <c:pt idx="45">
                  <c:v>7.5948240130654779E-2</c:v>
                </c:pt>
                <c:pt idx="46">
                  <c:v>0.13843873018435943</c:v>
                </c:pt>
                <c:pt idx="47">
                  <c:v>0.19333559758577212</c:v>
                </c:pt>
                <c:pt idx="48">
                  <c:v>0.22650546647410841</c:v>
                </c:pt>
                <c:pt idx="49">
                  <c:v>0.26484657816432666</c:v>
                </c:pt>
                <c:pt idx="50">
                  <c:v>0.28898571891970432</c:v>
                </c:pt>
                <c:pt idx="51">
                  <c:v>0.31750841911212191</c:v>
                </c:pt>
                <c:pt idx="52">
                  <c:v>0.33911039499725693</c:v>
                </c:pt>
                <c:pt idx="53">
                  <c:v>0.34381644156260732</c:v>
                </c:pt>
                <c:pt idx="54">
                  <c:v>0.35479761653438807</c:v>
                </c:pt>
                <c:pt idx="55">
                  <c:v>0.36595797789964118</c:v>
                </c:pt>
                <c:pt idx="56">
                  <c:v>0.37238582035054546</c:v>
                </c:pt>
                <c:pt idx="57">
                  <c:v>0.37232252789012005</c:v>
                </c:pt>
                <c:pt idx="58">
                  <c:v>0.37025126069903441</c:v>
                </c:pt>
                <c:pt idx="59">
                  <c:v>0.36123895854497123</c:v>
                </c:pt>
                <c:pt idx="60">
                  <c:v>0.34437715987686096</c:v>
                </c:pt>
                <c:pt idx="61">
                  <c:v>0.32094388756825659</c:v>
                </c:pt>
                <c:pt idx="62">
                  <c:v>0.28745600098133089</c:v>
                </c:pt>
                <c:pt idx="63">
                  <c:v>0.24871777873848261</c:v>
                </c:pt>
                <c:pt idx="64">
                  <c:v>0.20878743785282802</c:v>
                </c:pt>
                <c:pt idx="65">
                  <c:v>0.15097877990516403</c:v>
                </c:pt>
                <c:pt idx="66">
                  <c:v>0.11643272868356663</c:v>
                </c:pt>
                <c:pt idx="67">
                  <c:v>0.12417926817646878</c:v>
                </c:pt>
                <c:pt idx="68">
                  <c:v>0.12687105453241809</c:v>
                </c:pt>
                <c:pt idx="69">
                  <c:v>0.14025162302344674</c:v>
                </c:pt>
                <c:pt idx="70">
                  <c:v>0.14669149484779045</c:v>
                </c:pt>
                <c:pt idx="71">
                  <c:v>0.15465509682333417</c:v>
                </c:pt>
                <c:pt idx="72">
                  <c:v>0.15088150538658193</c:v>
                </c:pt>
                <c:pt idx="73">
                  <c:v>0.14647410376964584</c:v>
                </c:pt>
                <c:pt idx="74">
                  <c:v>0.14840069237086304</c:v>
                </c:pt>
                <c:pt idx="75">
                  <c:v>0.14315260070140096</c:v>
                </c:pt>
                <c:pt idx="76">
                  <c:v>0.12978837144604155</c:v>
                </c:pt>
                <c:pt idx="77">
                  <c:v>0.11258202902843904</c:v>
                </c:pt>
                <c:pt idx="78">
                  <c:v>0.10276360885479825</c:v>
                </c:pt>
                <c:pt idx="79">
                  <c:v>9.0293872210448031E-2</c:v>
                </c:pt>
                <c:pt idx="80">
                  <c:v>8.4909704113453513E-2</c:v>
                </c:pt>
                <c:pt idx="81">
                  <c:v>8.2192948443315317E-2</c:v>
                </c:pt>
                <c:pt idx="82">
                  <c:v>8.5863710624030018E-2</c:v>
                </c:pt>
                <c:pt idx="83">
                  <c:v>8.9860552247910896E-2</c:v>
                </c:pt>
                <c:pt idx="84">
                  <c:v>0.10949664201651338</c:v>
                </c:pt>
                <c:pt idx="85">
                  <c:v>0.11199398714291392</c:v>
                </c:pt>
                <c:pt idx="86">
                  <c:v>0.10978562359732499</c:v>
                </c:pt>
                <c:pt idx="87">
                  <c:v>0.10924500406386786</c:v>
                </c:pt>
                <c:pt idx="88">
                  <c:v>0.10957101832633527</c:v>
                </c:pt>
                <c:pt idx="89">
                  <c:v>0.10983011923328038</c:v>
                </c:pt>
                <c:pt idx="90">
                  <c:v>0.10746338588232644</c:v>
                </c:pt>
                <c:pt idx="91">
                  <c:v>0.10397554645872659</c:v>
                </c:pt>
                <c:pt idx="92">
                  <c:v>9.9284423819298015E-2</c:v>
                </c:pt>
                <c:pt idx="93">
                  <c:v>9.3472122410517486E-2</c:v>
                </c:pt>
                <c:pt idx="94">
                  <c:v>8.4826774286261716E-2</c:v>
                </c:pt>
                <c:pt idx="95">
                  <c:v>8.3419695753993314E-2</c:v>
                </c:pt>
                <c:pt idx="96">
                  <c:v>9.3861262014284158E-2</c:v>
                </c:pt>
                <c:pt idx="97">
                  <c:v>9.6027690585872211E-2</c:v>
                </c:pt>
                <c:pt idx="98">
                  <c:v>9.5218673117382455E-2</c:v>
                </c:pt>
                <c:pt idx="99">
                  <c:v>9.5495446999260283E-2</c:v>
                </c:pt>
                <c:pt idx="100">
                  <c:v>0.10083802608857297</c:v>
                </c:pt>
                <c:pt idx="101">
                  <c:v>0.11151451764482845</c:v>
                </c:pt>
                <c:pt idx="102">
                  <c:v>0.12063816004266725</c:v>
                </c:pt>
                <c:pt idx="103">
                  <c:v>0.13084708664480182</c:v>
                </c:pt>
                <c:pt idx="104">
                  <c:v>0.14581135540955387</c:v>
                </c:pt>
                <c:pt idx="105">
                  <c:v>0.14473267670467996</c:v>
                </c:pt>
                <c:pt idx="106">
                  <c:v>0.1536536232994683</c:v>
                </c:pt>
                <c:pt idx="107">
                  <c:v>0.16579581588794134</c:v>
                </c:pt>
                <c:pt idx="108">
                  <c:v>0.18036082520888083</c:v>
                </c:pt>
                <c:pt idx="109">
                  <c:v>0.19442674400937546</c:v>
                </c:pt>
                <c:pt idx="110">
                  <c:v>0.20734160423845788</c:v>
                </c:pt>
                <c:pt idx="111">
                  <c:v>0.22338246829559183</c:v>
                </c:pt>
                <c:pt idx="112">
                  <c:v>0.23552447453431619</c:v>
                </c:pt>
                <c:pt idx="113">
                  <c:v>0.24327806820374337</c:v>
                </c:pt>
                <c:pt idx="114">
                  <c:v>0.2485505816792524</c:v>
                </c:pt>
                <c:pt idx="115">
                  <c:v>0.24778621495237635</c:v>
                </c:pt>
                <c:pt idx="116">
                  <c:v>0.24345162374448062</c:v>
                </c:pt>
                <c:pt idx="117">
                  <c:v>0.23945179306083572</c:v>
                </c:pt>
                <c:pt idx="118">
                  <c:v>0.22511207329926841</c:v>
                </c:pt>
                <c:pt idx="119">
                  <c:v>0.20132184076877579</c:v>
                </c:pt>
                <c:pt idx="120">
                  <c:v>0.18042107711070862</c:v>
                </c:pt>
                <c:pt idx="121">
                  <c:v>0.1615289397210824</c:v>
                </c:pt>
                <c:pt idx="122">
                  <c:v>0.14650797613365479</c:v>
                </c:pt>
                <c:pt idx="123">
                  <c:v>0.12914634658961394</c:v>
                </c:pt>
                <c:pt idx="124">
                  <c:v>0.11384070687041266</c:v>
                </c:pt>
                <c:pt idx="125">
                  <c:v>0.10178629001875696</c:v>
                </c:pt>
                <c:pt idx="126">
                  <c:v>9.0408797686009304E-2</c:v>
                </c:pt>
                <c:pt idx="127">
                  <c:v>7.9422830170517711E-2</c:v>
                </c:pt>
                <c:pt idx="128">
                  <c:v>6.9099708486927286E-2</c:v>
                </c:pt>
                <c:pt idx="129">
                  <c:v>6.7868956066961778E-2</c:v>
                </c:pt>
                <c:pt idx="130">
                  <c:v>6.5712348068976217E-2</c:v>
                </c:pt>
                <c:pt idx="131">
                  <c:v>7.7291252588595802E-2</c:v>
                </c:pt>
                <c:pt idx="132">
                  <c:v>8.7950014218463143E-2</c:v>
                </c:pt>
                <c:pt idx="133">
                  <c:v>9.9365502015567764E-2</c:v>
                </c:pt>
                <c:pt idx="134">
                  <c:v>0.11568767894507138</c:v>
                </c:pt>
                <c:pt idx="135">
                  <c:v>0.12626806004970217</c:v>
                </c:pt>
                <c:pt idx="136">
                  <c:v>0.13366547944963517</c:v>
                </c:pt>
                <c:pt idx="137">
                  <c:v>0.13743943090964916</c:v>
                </c:pt>
                <c:pt idx="138">
                  <c:v>0.1378365530365937</c:v>
                </c:pt>
                <c:pt idx="139">
                  <c:v>0.13123469115778374</c:v>
                </c:pt>
                <c:pt idx="140">
                  <c:v>0.12537526886976152</c:v>
                </c:pt>
                <c:pt idx="141">
                  <c:v>0.12001737610050461</c:v>
                </c:pt>
                <c:pt idx="142">
                  <c:v>0.11644056495617065</c:v>
                </c:pt>
                <c:pt idx="143">
                  <c:v>0.1131540505582639</c:v>
                </c:pt>
                <c:pt idx="144">
                  <c:v>0.11195521354093838</c:v>
                </c:pt>
                <c:pt idx="145">
                  <c:v>0.1093583123542673</c:v>
                </c:pt>
                <c:pt idx="146">
                  <c:v>0.11624013912326089</c:v>
                </c:pt>
                <c:pt idx="147">
                  <c:v>0.11225278490177523</c:v>
                </c:pt>
                <c:pt idx="148">
                  <c:v>0.11138195559419729</c:v>
                </c:pt>
                <c:pt idx="149">
                  <c:v>9.573874435359031E-2</c:v>
                </c:pt>
                <c:pt idx="150">
                  <c:v>8.7709629978955525E-2</c:v>
                </c:pt>
                <c:pt idx="151">
                  <c:v>7.8341730699791098E-2</c:v>
                </c:pt>
                <c:pt idx="152">
                  <c:v>7.7117077444392793E-2</c:v>
                </c:pt>
                <c:pt idx="153">
                  <c:v>7.4870385921769478E-2</c:v>
                </c:pt>
                <c:pt idx="154">
                  <c:v>7.5667488878259803E-2</c:v>
                </c:pt>
                <c:pt idx="155">
                  <c:v>7.7864749480440074E-2</c:v>
                </c:pt>
                <c:pt idx="156">
                  <c:v>8.2704502073700323E-2</c:v>
                </c:pt>
                <c:pt idx="157">
                  <c:v>8.3000150445437529E-2</c:v>
                </c:pt>
                <c:pt idx="158">
                  <c:v>8.2279384526573449E-2</c:v>
                </c:pt>
                <c:pt idx="159">
                  <c:v>8.1604683299470515E-2</c:v>
                </c:pt>
                <c:pt idx="160">
                  <c:v>8.1677899892960204E-2</c:v>
                </c:pt>
                <c:pt idx="161">
                  <c:v>8.1463793792436762E-2</c:v>
                </c:pt>
                <c:pt idx="162">
                  <c:v>8.0592737299004888E-2</c:v>
                </c:pt>
                <c:pt idx="163">
                  <c:v>8.1439408459080487E-2</c:v>
                </c:pt>
                <c:pt idx="164">
                  <c:v>8.4718692176316571E-2</c:v>
                </c:pt>
                <c:pt idx="165">
                  <c:v>8.7893762401209163E-2</c:v>
                </c:pt>
                <c:pt idx="166">
                  <c:v>9.7098772569370564E-2</c:v>
                </c:pt>
                <c:pt idx="167">
                  <c:v>9.8662936400804646E-2</c:v>
                </c:pt>
                <c:pt idx="168">
                  <c:v>0.10907790975625145</c:v>
                </c:pt>
                <c:pt idx="169">
                  <c:v>0.11142795350321917</c:v>
                </c:pt>
                <c:pt idx="170">
                  <c:v>0.11710679231814215</c:v>
                </c:pt>
                <c:pt idx="171">
                  <c:v>0.12287872531716509</c:v>
                </c:pt>
                <c:pt idx="172">
                  <c:v>0.1290657679585718</c:v>
                </c:pt>
                <c:pt idx="173">
                  <c:v>0.13807604587888389</c:v>
                </c:pt>
                <c:pt idx="174">
                  <c:v>0.14669948055574702</c:v>
                </c:pt>
                <c:pt idx="175">
                  <c:v>0.15094716314449785</c:v>
                </c:pt>
                <c:pt idx="176">
                  <c:v>0.15297897489073448</c:v>
                </c:pt>
                <c:pt idx="177">
                  <c:v>0.14801187272004898</c:v>
                </c:pt>
                <c:pt idx="178">
                  <c:v>0.14532380101469253</c:v>
                </c:pt>
                <c:pt idx="179">
                  <c:v>0.14187580321850218</c:v>
                </c:pt>
                <c:pt idx="180">
                  <c:v>0.13192546456653148</c:v>
                </c:pt>
                <c:pt idx="181">
                  <c:v>0.12570730565106286</c:v>
                </c:pt>
                <c:pt idx="182">
                  <c:v>0.11839207491684546</c:v>
                </c:pt>
                <c:pt idx="183">
                  <c:v>0.10635046992658313</c:v>
                </c:pt>
                <c:pt idx="184">
                  <c:v>9.356002201818267E-2</c:v>
                </c:pt>
                <c:pt idx="185">
                  <c:v>8.5254234288917374E-2</c:v>
                </c:pt>
                <c:pt idx="186">
                  <c:v>7.4246079736987075E-2</c:v>
                </c:pt>
                <c:pt idx="187">
                  <c:v>7.0597555242556564E-2</c:v>
                </c:pt>
                <c:pt idx="188">
                  <c:v>7.0121837932513961E-2</c:v>
                </c:pt>
                <c:pt idx="189">
                  <c:v>7.1566660508830038E-2</c:v>
                </c:pt>
                <c:pt idx="190">
                  <c:v>6.7787573296223397E-2</c:v>
                </c:pt>
                <c:pt idx="191">
                  <c:v>6.2489081190995846E-2</c:v>
                </c:pt>
                <c:pt idx="192">
                  <c:v>5.9581177007473986E-2</c:v>
                </c:pt>
                <c:pt idx="193">
                  <c:v>5.7854906080945886E-2</c:v>
                </c:pt>
                <c:pt idx="194">
                  <c:v>5.8506463006472435E-2</c:v>
                </c:pt>
                <c:pt idx="195">
                  <c:v>6.1722768173207751E-2</c:v>
                </c:pt>
                <c:pt idx="196">
                  <c:v>6.4820279813556064E-2</c:v>
                </c:pt>
                <c:pt idx="197">
                  <c:v>6.6685608128544044E-2</c:v>
                </c:pt>
                <c:pt idx="198">
                  <c:v>6.4573608845419628E-2</c:v>
                </c:pt>
                <c:pt idx="199">
                  <c:v>6.454597635370804E-2</c:v>
                </c:pt>
                <c:pt idx="200">
                  <c:v>7.8771635578630775E-2</c:v>
                </c:pt>
                <c:pt idx="201">
                  <c:v>9.6748239555883936E-2</c:v>
                </c:pt>
                <c:pt idx="202">
                  <c:v>0.10706992140645888</c:v>
                </c:pt>
                <c:pt idx="203">
                  <c:v>0.10555624874810139</c:v>
                </c:pt>
                <c:pt idx="204">
                  <c:v>0.11822967780268573</c:v>
                </c:pt>
                <c:pt idx="205">
                  <c:v>0.12965636031954444</c:v>
                </c:pt>
                <c:pt idx="206">
                  <c:v>0.13703431210927039</c:v>
                </c:pt>
                <c:pt idx="207">
                  <c:v>0.14507419220017076</c:v>
                </c:pt>
                <c:pt idx="208">
                  <c:v>0.16118590592816934</c:v>
                </c:pt>
                <c:pt idx="209">
                  <c:v>0.16177902894859442</c:v>
                </c:pt>
                <c:pt idx="210">
                  <c:v>0.16021337372321864</c:v>
                </c:pt>
                <c:pt idx="211">
                  <c:v>0.1568492620157256</c:v>
                </c:pt>
                <c:pt idx="212">
                  <c:v>0.14804907557406799</c:v>
                </c:pt>
                <c:pt idx="213">
                  <c:v>0.14132964384363578</c:v>
                </c:pt>
                <c:pt idx="214">
                  <c:v>0.13130193484855979</c:v>
                </c:pt>
                <c:pt idx="215">
                  <c:v>0.12130585585280997</c:v>
                </c:pt>
                <c:pt idx="216">
                  <c:v>0.11520314429134319</c:v>
                </c:pt>
                <c:pt idx="217">
                  <c:v>0.11079824751909201</c:v>
                </c:pt>
                <c:pt idx="218">
                  <c:v>0.1121503725893169</c:v>
                </c:pt>
                <c:pt idx="219">
                  <c:v>0.10843618311387622</c:v>
                </c:pt>
                <c:pt idx="220">
                  <c:v>0.10607334827473937</c:v>
                </c:pt>
                <c:pt idx="221">
                  <c:v>0.11032107363216906</c:v>
                </c:pt>
                <c:pt idx="222">
                  <c:v>0.11723157679723463</c:v>
                </c:pt>
                <c:pt idx="223">
                  <c:v>0.12198732812321779</c:v>
                </c:pt>
                <c:pt idx="224">
                  <c:v>0.13362419791649205</c:v>
                </c:pt>
                <c:pt idx="225">
                  <c:v>0.14258291453322902</c:v>
                </c:pt>
                <c:pt idx="226">
                  <c:v>0.14513980010418553</c:v>
                </c:pt>
                <c:pt idx="227">
                  <c:v>0.14317082189810129</c:v>
                </c:pt>
                <c:pt idx="228">
                  <c:v>0.14229001429413574</c:v>
                </c:pt>
                <c:pt idx="229">
                  <c:v>0.12109127336638878</c:v>
                </c:pt>
                <c:pt idx="230">
                  <c:v>0.12529960547658697</c:v>
                </c:pt>
                <c:pt idx="231">
                  <c:v>0.12192817860569821</c:v>
                </c:pt>
                <c:pt idx="232">
                  <c:v>0.12097804581584219</c:v>
                </c:pt>
                <c:pt idx="233">
                  <c:v>0.11271099584513578</c:v>
                </c:pt>
                <c:pt idx="234">
                  <c:v>0.10703564488667926</c:v>
                </c:pt>
                <c:pt idx="235">
                  <c:v>0.10339534424836004</c:v>
                </c:pt>
                <c:pt idx="236">
                  <c:v>9.5066114471516514E-2</c:v>
                </c:pt>
                <c:pt idx="237">
                  <c:v>9.0061532317099541E-2</c:v>
                </c:pt>
                <c:pt idx="238">
                  <c:v>8.3146340859549348E-2</c:v>
                </c:pt>
                <c:pt idx="239">
                  <c:v>8.3076141668684725E-2</c:v>
                </c:pt>
                <c:pt idx="240">
                  <c:v>8.3060659173768134E-2</c:v>
                </c:pt>
                <c:pt idx="241">
                  <c:v>7.6704956957875658E-2</c:v>
                </c:pt>
                <c:pt idx="242">
                  <c:v>7.1301351483402844E-2</c:v>
                </c:pt>
                <c:pt idx="243">
                  <c:v>6.4777082972168401E-2</c:v>
                </c:pt>
                <c:pt idx="244">
                  <c:v>5.4931402994325834E-2</c:v>
                </c:pt>
                <c:pt idx="245">
                  <c:v>5.2756856518123556E-2</c:v>
                </c:pt>
                <c:pt idx="246">
                  <c:v>5.2336536777754815E-2</c:v>
                </c:pt>
                <c:pt idx="247">
                  <c:v>5.1060404660733215E-2</c:v>
                </c:pt>
                <c:pt idx="248">
                  <c:v>5.1809809082851273E-2</c:v>
                </c:pt>
                <c:pt idx="249">
                  <c:v>5.2226189491824143E-2</c:v>
                </c:pt>
                <c:pt idx="250">
                  <c:v>5.2962021488034104E-2</c:v>
                </c:pt>
                <c:pt idx="251">
                  <c:v>5.293377790166208E-2</c:v>
                </c:pt>
                <c:pt idx="252">
                  <c:v>5.1700392028553137E-2</c:v>
                </c:pt>
                <c:pt idx="253">
                  <c:v>5.2370642893053446E-2</c:v>
                </c:pt>
                <c:pt idx="254">
                  <c:v>5.6107120201612161E-2</c:v>
                </c:pt>
                <c:pt idx="255">
                  <c:v>5.6228960015713217E-2</c:v>
                </c:pt>
                <c:pt idx="256">
                  <c:v>6.1851595581826756E-2</c:v>
                </c:pt>
                <c:pt idx="257">
                  <c:v>6.1880068481857307E-2</c:v>
                </c:pt>
                <c:pt idx="258">
                  <c:v>6.3301681756527242E-2</c:v>
                </c:pt>
                <c:pt idx="259">
                  <c:v>6.317067172075376E-2</c:v>
                </c:pt>
                <c:pt idx="260">
                  <c:v>6.5024102048823612E-2</c:v>
                </c:pt>
                <c:pt idx="261">
                  <c:v>6.8173880471763218E-2</c:v>
                </c:pt>
                <c:pt idx="262">
                  <c:v>7.8658352390505296E-2</c:v>
                </c:pt>
                <c:pt idx="263">
                  <c:v>8.2490288550956026E-2</c:v>
                </c:pt>
                <c:pt idx="264">
                  <c:v>7.861648639014332E-2</c:v>
                </c:pt>
                <c:pt idx="265">
                  <c:v>7.8795169490513128E-2</c:v>
                </c:pt>
                <c:pt idx="266">
                  <c:v>8.265626966808709E-2</c:v>
                </c:pt>
                <c:pt idx="267">
                  <c:v>8.7793647848408693E-2</c:v>
                </c:pt>
                <c:pt idx="268">
                  <c:v>9.4931361997126221E-2</c:v>
                </c:pt>
                <c:pt idx="269">
                  <c:v>0.10282392022319227</c:v>
                </c:pt>
                <c:pt idx="270">
                  <c:v>0.10298349975236425</c:v>
                </c:pt>
                <c:pt idx="271">
                  <c:v>9.5255385913789514E-2</c:v>
                </c:pt>
                <c:pt idx="272">
                  <c:v>9.5460701173663842E-2</c:v>
                </c:pt>
                <c:pt idx="273">
                  <c:v>0.10007892902566642</c:v>
                </c:pt>
                <c:pt idx="274">
                  <c:v>0.10736717398352681</c:v>
                </c:pt>
                <c:pt idx="275">
                  <c:v>0.11921700300865717</c:v>
                </c:pt>
                <c:pt idx="276">
                  <c:v>0.13161696056127384</c:v>
                </c:pt>
                <c:pt idx="277">
                  <c:v>0.15089929235255251</c:v>
                </c:pt>
                <c:pt idx="278">
                  <c:v>0.15818949955652351</c:v>
                </c:pt>
                <c:pt idx="279">
                  <c:v>0.16467393029871918</c:v>
                </c:pt>
                <c:pt idx="280">
                  <c:v>0.17560215583590891</c:v>
                </c:pt>
                <c:pt idx="281">
                  <c:v>0.18725005246025819</c:v>
                </c:pt>
                <c:pt idx="282">
                  <c:v>0.19071414658128297</c:v>
                </c:pt>
                <c:pt idx="283">
                  <c:v>0.18956501261316777</c:v>
                </c:pt>
                <c:pt idx="284">
                  <c:v>0.1829221515696193</c:v>
                </c:pt>
                <c:pt idx="285">
                  <c:v>0.17026242043824497</c:v>
                </c:pt>
                <c:pt idx="286">
                  <c:v>0.16270799996097005</c:v>
                </c:pt>
                <c:pt idx="287">
                  <c:v>0.15650541698192616</c:v>
                </c:pt>
                <c:pt idx="288">
                  <c:v>0.14892543801720001</c:v>
                </c:pt>
                <c:pt idx="289">
                  <c:v>0.1428226907780353</c:v>
                </c:pt>
                <c:pt idx="290">
                  <c:v>0.13557878557690917</c:v>
                </c:pt>
                <c:pt idx="291">
                  <c:v>0.12082486392288359</c:v>
                </c:pt>
                <c:pt idx="292">
                  <c:v>0.10252758156074783</c:v>
                </c:pt>
                <c:pt idx="293">
                  <c:v>9.0059008613202624E-2</c:v>
                </c:pt>
                <c:pt idx="294">
                  <c:v>7.4220196082252651E-2</c:v>
                </c:pt>
                <c:pt idx="295">
                  <c:v>6.0618059242765789E-2</c:v>
                </c:pt>
                <c:pt idx="296">
                  <c:v>5.1888263541579764E-2</c:v>
                </c:pt>
                <c:pt idx="297">
                  <c:v>4.8198533079762032E-2</c:v>
                </c:pt>
                <c:pt idx="298">
                  <c:v>4.8190135783585324E-2</c:v>
                </c:pt>
                <c:pt idx="299">
                  <c:v>4.6599938984324164E-2</c:v>
                </c:pt>
                <c:pt idx="300">
                  <c:v>4.6470409834615097E-2</c:v>
                </c:pt>
                <c:pt idx="301">
                  <c:v>4.4501054166405332E-2</c:v>
                </c:pt>
                <c:pt idx="302">
                  <c:v>3.6595040140687249E-2</c:v>
                </c:pt>
                <c:pt idx="303">
                  <c:v>3.265096639221364E-2</c:v>
                </c:pt>
                <c:pt idx="304">
                  <c:v>3.5829417189554624E-2</c:v>
                </c:pt>
                <c:pt idx="305">
                  <c:v>4.4529438187035406E-2</c:v>
                </c:pt>
                <c:pt idx="306">
                  <c:v>4.6080368962534188E-2</c:v>
                </c:pt>
                <c:pt idx="307">
                  <c:v>4.9366982365791637E-2</c:v>
                </c:pt>
                <c:pt idx="308">
                  <c:v>5.3657939088310673E-2</c:v>
                </c:pt>
                <c:pt idx="309">
                  <c:v>5.6473169859617894E-2</c:v>
                </c:pt>
                <c:pt idx="310">
                  <c:v>5.7026095551727024E-2</c:v>
                </c:pt>
                <c:pt idx="311">
                  <c:v>5.7571176801908937E-2</c:v>
                </c:pt>
                <c:pt idx="312">
                  <c:v>5.7761558593884252E-2</c:v>
                </c:pt>
                <c:pt idx="313">
                  <c:v>5.8542638452998459E-2</c:v>
                </c:pt>
                <c:pt idx="314">
                  <c:v>5.6887938466879374E-2</c:v>
                </c:pt>
                <c:pt idx="315">
                  <c:v>5.804467532281702E-2</c:v>
                </c:pt>
                <c:pt idx="316">
                  <c:v>6.54063339323388E-2</c:v>
                </c:pt>
                <c:pt idx="317">
                  <c:v>6.1141057768610244E-2</c:v>
                </c:pt>
                <c:pt idx="318">
                  <c:v>5.7862800255413779E-2</c:v>
                </c:pt>
                <c:pt idx="319">
                  <c:v>5.5337509985040688E-2</c:v>
                </c:pt>
                <c:pt idx="320">
                  <c:v>5.5002374594420589E-2</c:v>
                </c:pt>
                <c:pt idx="321">
                  <c:v>6.2661338457181873E-2</c:v>
                </c:pt>
                <c:pt idx="322">
                  <c:v>6.9060204738162378E-2</c:v>
                </c:pt>
                <c:pt idx="323">
                  <c:v>7.5602810285533062E-2</c:v>
                </c:pt>
                <c:pt idx="324">
                  <c:v>8.23896968098035E-2</c:v>
                </c:pt>
                <c:pt idx="325">
                  <c:v>8.7610286214424196E-2</c:v>
                </c:pt>
                <c:pt idx="326">
                  <c:v>8.5404014954065785E-2</c:v>
                </c:pt>
                <c:pt idx="327">
                  <c:v>8.6564528620720199E-2</c:v>
                </c:pt>
                <c:pt idx="328">
                  <c:v>8.5933609719440543E-2</c:v>
                </c:pt>
                <c:pt idx="329">
                  <c:v>8.4241534263659018E-2</c:v>
                </c:pt>
                <c:pt idx="330">
                  <c:v>8.2992142880882205E-2</c:v>
                </c:pt>
                <c:pt idx="331">
                  <c:v>8.268043834218565E-2</c:v>
                </c:pt>
                <c:pt idx="332">
                  <c:v>8.4733911135897441E-2</c:v>
                </c:pt>
                <c:pt idx="333">
                  <c:v>8.7964540201469932E-2</c:v>
                </c:pt>
                <c:pt idx="334">
                  <c:v>8.754621100329292E-2</c:v>
                </c:pt>
                <c:pt idx="335">
                  <c:v>8.8195974260945456E-2</c:v>
                </c:pt>
                <c:pt idx="336">
                  <c:v>8.3779996141124774E-2</c:v>
                </c:pt>
                <c:pt idx="337">
                  <c:v>7.6248429005369461E-2</c:v>
                </c:pt>
                <c:pt idx="338">
                  <c:v>7.820245514077756E-2</c:v>
                </c:pt>
                <c:pt idx="339">
                  <c:v>7.4555554580211264E-2</c:v>
                </c:pt>
                <c:pt idx="340">
                  <c:v>7.3177380132674413E-2</c:v>
                </c:pt>
                <c:pt idx="341">
                  <c:v>7.3318201006437489E-2</c:v>
                </c:pt>
                <c:pt idx="342">
                  <c:v>7.0023845631255646E-2</c:v>
                </c:pt>
                <c:pt idx="343">
                  <c:v>7.408243831732568E-2</c:v>
                </c:pt>
                <c:pt idx="344">
                  <c:v>7.0158411708892546E-2</c:v>
                </c:pt>
                <c:pt idx="345">
                  <c:v>6.4759372394397746E-2</c:v>
                </c:pt>
                <c:pt idx="346">
                  <c:v>5.864213773955268E-2</c:v>
                </c:pt>
                <c:pt idx="347">
                  <c:v>6.1378652938987241E-2</c:v>
                </c:pt>
                <c:pt idx="348">
                  <c:v>6.148632864986945E-2</c:v>
                </c:pt>
                <c:pt idx="349">
                  <c:v>6.1596141833655277E-2</c:v>
                </c:pt>
                <c:pt idx="350">
                  <c:v>6.6364996645595184E-2</c:v>
                </c:pt>
                <c:pt idx="351">
                  <c:v>7.0586503826613745E-2</c:v>
                </c:pt>
                <c:pt idx="352">
                  <c:v>7.0017718318475183E-2</c:v>
                </c:pt>
                <c:pt idx="353">
                  <c:v>6.9632509781862292E-2</c:v>
                </c:pt>
                <c:pt idx="354">
                  <c:v>6.2760279048298437E-2</c:v>
                </c:pt>
                <c:pt idx="355">
                  <c:v>6.6170060669099251E-2</c:v>
                </c:pt>
                <c:pt idx="356">
                  <c:v>5.9527233760101016E-2</c:v>
                </c:pt>
                <c:pt idx="357">
                  <c:v>5.9991525746898304E-2</c:v>
                </c:pt>
                <c:pt idx="358">
                  <c:v>6.0131242453306928E-2</c:v>
                </c:pt>
                <c:pt idx="359">
                  <c:v>6.0930013018226516E-2</c:v>
                </c:pt>
                <c:pt idx="360">
                  <c:v>6.8514093346940683E-2</c:v>
                </c:pt>
                <c:pt idx="361">
                  <c:v>6.8944157544361104E-2</c:v>
                </c:pt>
                <c:pt idx="362">
                  <c:v>6.5848504116705911E-2</c:v>
                </c:pt>
                <c:pt idx="363">
                  <c:v>6.0265244800801088E-2</c:v>
                </c:pt>
                <c:pt idx="364">
                  <c:v>6.0513257049757539E-2</c:v>
                </c:pt>
                <c:pt idx="365">
                  <c:v>5.8683747104331496E-2</c:v>
                </c:pt>
                <c:pt idx="366">
                  <c:v>5.8256452115721252E-2</c:v>
                </c:pt>
                <c:pt idx="367">
                  <c:v>5.8881325809003904E-2</c:v>
                </c:pt>
                <c:pt idx="368">
                  <c:v>6.0090731426852527E-2</c:v>
                </c:pt>
                <c:pt idx="369">
                  <c:v>6.052691238891289E-2</c:v>
                </c:pt>
                <c:pt idx="370">
                  <c:v>5.8265910279908767E-2</c:v>
                </c:pt>
                <c:pt idx="371">
                  <c:v>5.914004478478422E-2</c:v>
                </c:pt>
                <c:pt idx="372">
                  <c:v>5.9744965564707896E-2</c:v>
                </c:pt>
                <c:pt idx="373">
                  <c:v>5.5539419306687453E-2</c:v>
                </c:pt>
                <c:pt idx="374">
                  <c:v>5.7091862983372682E-2</c:v>
                </c:pt>
                <c:pt idx="375">
                  <c:v>6.0644429630406109E-2</c:v>
                </c:pt>
                <c:pt idx="376">
                  <c:v>6.3221745886426733E-2</c:v>
                </c:pt>
                <c:pt idx="377">
                  <c:v>5.9421171512837601E-2</c:v>
                </c:pt>
                <c:pt idx="378">
                  <c:v>5.9799784313625454E-2</c:v>
                </c:pt>
                <c:pt idx="379">
                  <c:v>5.1389207126975853E-2</c:v>
                </c:pt>
                <c:pt idx="380">
                  <c:v>3.716750844155612E-2</c:v>
                </c:pt>
                <c:pt idx="381">
                  <c:v>4.2528633628736191E-2</c:v>
                </c:pt>
                <c:pt idx="382">
                  <c:v>4.4608429975588629E-2</c:v>
                </c:pt>
                <c:pt idx="383">
                  <c:v>5.2943015725973555E-2</c:v>
                </c:pt>
                <c:pt idx="384">
                  <c:v>6.2443090239463227E-2</c:v>
                </c:pt>
                <c:pt idx="385">
                  <c:v>6.0907665841445933E-2</c:v>
                </c:pt>
                <c:pt idx="386">
                  <c:v>5.835611011617569E-2</c:v>
                </c:pt>
                <c:pt idx="387">
                  <c:v>5.7377277717762007E-2</c:v>
                </c:pt>
                <c:pt idx="388">
                  <c:v>6.4396677426637072E-2</c:v>
                </c:pt>
                <c:pt idx="389">
                  <c:v>7.137176010738451E-2</c:v>
                </c:pt>
                <c:pt idx="390">
                  <c:v>7.1200066740331441E-2</c:v>
                </c:pt>
                <c:pt idx="391">
                  <c:v>7.0854156453295791E-2</c:v>
                </c:pt>
                <c:pt idx="392">
                  <c:v>7.0074370919681508E-2</c:v>
                </c:pt>
                <c:pt idx="393">
                  <c:v>6.8579399057817708E-2</c:v>
                </c:pt>
                <c:pt idx="394">
                  <c:v>6.7229599163736609E-2</c:v>
                </c:pt>
                <c:pt idx="395">
                  <c:v>7.1224795103567023E-2</c:v>
                </c:pt>
                <c:pt idx="396">
                  <c:v>7.8745660878921042E-2</c:v>
                </c:pt>
                <c:pt idx="397">
                  <c:v>0.1390170297701939</c:v>
                </c:pt>
                <c:pt idx="398">
                  <c:v>0.19721432029881752</c:v>
                </c:pt>
                <c:pt idx="399">
                  <c:v>0.22347875498380954</c:v>
                </c:pt>
                <c:pt idx="400">
                  <c:v>0.24733022331293819</c:v>
                </c:pt>
                <c:pt idx="401">
                  <c:v>0.26782377858810491</c:v>
                </c:pt>
                <c:pt idx="402">
                  <c:v>0.28097769851331422</c:v>
                </c:pt>
                <c:pt idx="403">
                  <c:v>0.29561201023782124</c:v>
                </c:pt>
                <c:pt idx="404">
                  <c:v>0.30275032212530317</c:v>
                </c:pt>
                <c:pt idx="405">
                  <c:v>0.30325195475357863</c:v>
                </c:pt>
                <c:pt idx="406">
                  <c:v>0.30062358199169847</c:v>
                </c:pt>
                <c:pt idx="407">
                  <c:v>0.29798535903178996</c:v>
                </c:pt>
                <c:pt idx="408">
                  <c:v>0.29412354829435206</c:v>
                </c:pt>
                <c:pt idx="409">
                  <c:v>0.28414534826363802</c:v>
                </c:pt>
                <c:pt idx="410">
                  <c:v>0.2698846204873625</c:v>
                </c:pt>
                <c:pt idx="411">
                  <c:v>0.26025693694103452</c:v>
                </c:pt>
                <c:pt idx="412">
                  <c:v>0.24802925844776202</c:v>
                </c:pt>
                <c:pt idx="413">
                  <c:v>0.23256982880418628</c:v>
                </c:pt>
                <c:pt idx="414">
                  <c:v>0.21611779873806758</c:v>
                </c:pt>
                <c:pt idx="415">
                  <c:v>0.19468456801413825</c:v>
                </c:pt>
                <c:pt idx="416">
                  <c:v>0.15440779079465386</c:v>
                </c:pt>
                <c:pt idx="417">
                  <c:v>0.15376032043164767</c:v>
                </c:pt>
                <c:pt idx="418">
                  <c:v>0.15066240511866985</c:v>
                </c:pt>
                <c:pt idx="419">
                  <c:v>0.13225286260459346</c:v>
                </c:pt>
                <c:pt idx="420">
                  <c:v>0.12513921921121807</c:v>
                </c:pt>
                <c:pt idx="421">
                  <c:v>0.11650717687845186</c:v>
                </c:pt>
                <c:pt idx="422">
                  <c:v>0.10734524641012062</c:v>
                </c:pt>
                <c:pt idx="423">
                  <c:v>0.10303460406711713</c:v>
                </c:pt>
                <c:pt idx="424">
                  <c:v>8.9964195452298543E-2</c:v>
                </c:pt>
                <c:pt idx="425">
                  <c:v>8.1092502309096481E-2</c:v>
                </c:pt>
                <c:pt idx="426">
                  <c:v>7.8204197154987734E-2</c:v>
                </c:pt>
                <c:pt idx="427">
                  <c:v>8.9837025844429569E-2</c:v>
                </c:pt>
                <c:pt idx="428">
                  <c:v>0.10102483890815192</c:v>
                </c:pt>
                <c:pt idx="429">
                  <c:v>0.10945728421124193</c:v>
                </c:pt>
                <c:pt idx="430">
                  <c:v>0.1277944835803882</c:v>
                </c:pt>
                <c:pt idx="431">
                  <c:v>0.15032252130355683</c:v>
                </c:pt>
                <c:pt idx="432">
                  <c:v>0.16731423158936973</c:v>
                </c:pt>
                <c:pt idx="433">
                  <c:v>0.18241005194498885</c:v>
                </c:pt>
                <c:pt idx="434">
                  <c:v>0.19275859315182248</c:v>
                </c:pt>
                <c:pt idx="435">
                  <c:v>0.20396640651173709</c:v>
                </c:pt>
                <c:pt idx="436">
                  <c:v>0.21335978635854419</c:v>
                </c:pt>
                <c:pt idx="437">
                  <c:v>0.21890956118902707</c:v>
                </c:pt>
                <c:pt idx="438">
                  <c:v>0.23975507906525206</c:v>
                </c:pt>
                <c:pt idx="439">
                  <c:v>0.25342443394112618</c:v>
                </c:pt>
                <c:pt idx="440">
                  <c:v>0.2563902768873948</c:v>
                </c:pt>
                <c:pt idx="441">
                  <c:v>0.26201059993657505</c:v>
                </c:pt>
                <c:pt idx="442">
                  <c:v>0.25751303866125091</c:v>
                </c:pt>
                <c:pt idx="443">
                  <c:v>0.24997379130850456</c:v>
                </c:pt>
                <c:pt idx="444">
                  <c:v>0.23697170554394112</c:v>
                </c:pt>
                <c:pt idx="445">
                  <c:v>0.22189927768054307</c:v>
                </c:pt>
                <c:pt idx="446">
                  <c:v>0.21573397575595021</c:v>
                </c:pt>
                <c:pt idx="447">
                  <c:v>0.211234696418167</c:v>
                </c:pt>
                <c:pt idx="448">
                  <c:v>0.20835222099370929</c:v>
                </c:pt>
                <c:pt idx="449">
                  <c:v>0.20446338604557315</c:v>
                </c:pt>
                <c:pt idx="450">
                  <c:v>0.19918936470439638</c:v>
                </c:pt>
                <c:pt idx="451">
                  <c:v>0.19791444011352391</c:v>
                </c:pt>
                <c:pt idx="452">
                  <c:v>0.19779842333440431</c:v>
                </c:pt>
                <c:pt idx="453">
                  <c:v>0.19444752345921915</c:v>
                </c:pt>
                <c:pt idx="454">
                  <c:v>0.18733689719755453</c:v>
                </c:pt>
                <c:pt idx="455">
                  <c:v>0.17929884188528977</c:v>
                </c:pt>
                <c:pt idx="456">
                  <c:v>0.16548356186801877</c:v>
                </c:pt>
                <c:pt idx="457">
                  <c:v>0.1501949925567278</c:v>
                </c:pt>
                <c:pt idx="458">
                  <c:v>0.12733301289994264</c:v>
                </c:pt>
                <c:pt idx="459">
                  <c:v>0.12054249316354267</c:v>
                </c:pt>
                <c:pt idx="460">
                  <c:v>0.11053113748847458</c:v>
                </c:pt>
                <c:pt idx="461">
                  <c:v>9.3374363586100975E-2</c:v>
                </c:pt>
                <c:pt idx="462">
                  <c:v>8.6453034384328026E-2</c:v>
                </c:pt>
                <c:pt idx="463">
                  <c:v>8.1856535360528046E-2</c:v>
                </c:pt>
                <c:pt idx="464">
                  <c:v>0.13256947636022662</c:v>
                </c:pt>
                <c:pt idx="465">
                  <c:v>0.15174259056329495</c:v>
                </c:pt>
                <c:pt idx="466">
                  <c:v>0.169674959311749</c:v>
                </c:pt>
                <c:pt idx="467">
                  <c:v>0.19643618757748271</c:v>
                </c:pt>
                <c:pt idx="468">
                  <c:v>0.20940810273129712</c:v>
                </c:pt>
                <c:pt idx="469">
                  <c:v>0.21942162155742168</c:v>
                </c:pt>
                <c:pt idx="470">
                  <c:v>0.22706918775313542</c:v>
                </c:pt>
                <c:pt idx="471">
                  <c:v>0.23300848898347662</c:v>
                </c:pt>
                <c:pt idx="472">
                  <c:v>0.23745556248679142</c:v>
                </c:pt>
                <c:pt idx="473">
                  <c:v>0.24479364372733359</c:v>
                </c:pt>
                <c:pt idx="474">
                  <c:v>0.24183865017106321</c:v>
                </c:pt>
                <c:pt idx="475">
                  <c:v>0.23828355130069201</c:v>
                </c:pt>
                <c:pt idx="476">
                  <c:v>0.23865501576420883</c:v>
                </c:pt>
                <c:pt idx="477">
                  <c:v>0.24159338551658288</c:v>
                </c:pt>
                <c:pt idx="478">
                  <c:v>0.24384571220106982</c:v>
                </c:pt>
                <c:pt idx="479">
                  <c:v>0.240908770918006</c:v>
                </c:pt>
                <c:pt idx="480">
                  <c:v>0.23530896283314412</c:v>
                </c:pt>
                <c:pt idx="481">
                  <c:v>0.21707685499920643</c:v>
                </c:pt>
                <c:pt idx="482">
                  <c:v>0.18689667839083174</c:v>
                </c:pt>
                <c:pt idx="483">
                  <c:v>0.13959054176098046</c:v>
                </c:pt>
                <c:pt idx="484">
                  <c:v>0.11444191254653369</c:v>
                </c:pt>
                <c:pt idx="485">
                  <c:v>0.12021734114733229</c:v>
                </c:pt>
                <c:pt idx="486">
                  <c:v>0.11243850579151578</c:v>
                </c:pt>
                <c:pt idx="487">
                  <c:v>0.10846427844254501</c:v>
                </c:pt>
                <c:pt idx="488">
                  <c:v>0.11371568227490433</c:v>
                </c:pt>
                <c:pt idx="489">
                  <c:v>0.1112536005342062</c:v>
                </c:pt>
                <c:pt idx="490">
                  <c:v>0.10818693305285498</c:v>
                </c:pt>
                <c:pt idx="491">
                  <c:v>0.1052711794369887</c:v>
                </c:pt>
                <c:pt idx="492">
                  <c:v>9.7381705701272914E-2</c:v>
                </c:pt>
                <c:pt idx="493">
                  <c:v>9.2124138325143046E-2</c:v>
                </c:pt>
                <c:pt idx="494">
                  <c:v>9.0691042677791683E-2</c:v>
                </c:pt>
                <c:pt idx="495">
                  <c:v>7.691232557319401E-2</c:v>
                </c:pt>
                <c:pt idx="496">
                  <c:v>6.589580290730343E-2</c:v>
                </c:pt>
                <c:pt idx="497">
                  <c:v>5.8419896362792025E-2</c:v>
                </c:pt>
                <c:pt idx="498">
                  <c:v>5.8397331753447572E-2</c:v>
                </c:pt>
                <c:pt idx="499">
                  <c:v>6.0806444979249856E-2</c:v>
                </c:pt>
                <c:pt idx="500">
                  <c:v>6.9818549095788496E-2</c:v>
                </c:pt>
                <c:pt idx="501">
                  <c:v>7.9587103849895785E-2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E-4BEE-845C-C4C7BA6E6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684432"/>
        <c:axId val="1526685264"/>
      </c:areaChart>
      <c:dateAx>
        <c:axId val="152668443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26685264"/>
        <c:crosses val="autoZero"/>
        <c:auto val="1"/>
        <c:lblOffset val="100"/>
        <c:baseTimeUnit val="days"/>
      </c:dateAx>
      <c:valAx>
        <c:axId val="152668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2668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'Momentum + ROC'!$D$2</c:f>
              <c:strCache>
                <c:ptCount val="1"/>
                <c:pt idx="0">
                  <c:v>Momentum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'Momentum + ROC'!$B$3:$B$2518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'Momentum + ROC'!$D$3:$D$2518</c:f>
              <c:numCache>
                <c:formatCode>General</c:formatCode>
                <c:ptCount val="2516"/>
                <c:pt idx="10" formatCode="0.00">
                  <c:v>108.31077853844928</c:v>
                </c:pt>
                <c:pt idx="11" formatCode="0.00">
                  <c:v>102.20633934120572</c:v>
                </c:pt>
                <c:pt idx="12" formatCode="0.00">
                  <c:v>106.54487688641777</c:v>
                </c:pt>
                <c:pt idx="13" formatCode="0.00">
                  <c:v>107.01072594434945</c:v>
                </c:pt>
                <c:pt idx="14" formatCode="0.00">
                  <c:v>103.64360073484386</c:v>
                </c:pt>
                <c:pt idx="15" formatCode="0.00">
                  <c:v>101.62357185808779</c:v>
                </c:pt>
                <c:pt idx="16" formatCode="0.00">
                  <c:v>104.06323877068559</c:v>
                </c:pt>
                <c:pt idx="17" formatCode="0.00">
                  <c:v>103.47749853886614</c:v>
                </c:pt>
                <c:pt idx="18" formatCode="0.00">
                  <c:v>99.354468512408573</c:v>
                </c:pt>
                <c:pt idx="19" formatCode="0.00">
                  <c:v>102.44608481690548</c:v>
                </c:pt>
                <c:pt idx="20" formatCode="0.00">
                  <c:v>106.60002939879465</c:v>
                </c:pt>
                <c:pt idx="21" formatCode="0.00">
                  <c:v>109.68379446640317</c:v>
                </c:pt>
                <c:pt idx="22" formatCode="0.00">
                  <c:v>109.43790070076042</c:v>
                </c:pt>
                <c:pt idx="23" formatCode="0.00">
                  <c:v>104.79372457873329</c:v>
                </c:pt>
                <c:pt idx="24" formatCode="0.00">
                  <c:v>108.34564254062036</c:v>
                </c:pt>
                <c:pt idx="25" formatCode="0.00">
                  <c:v>109.30473372781066</c:v>
                </c:pt>
                <c:pt idx="26" formatCode="0.00">
                  <c:v>97.117705523214539</c:v>
                </c:pt>
                <c:pt idx="27" formatCode="0.00">
                  <c:v>99.774075120022601</c:v>
                </c:pt>
                <c:pt idx="28" formatCode="0.00">
                  <c:v>102.61334103378572</c:v>
                </c:pt>
                <c:pt idx="29" formatCode="0.00">
                  <c:v>101.24328906470754</c:v>
                </c:pt>
                <c:pt idx="30" formatCode="0.00">
                  <c:v>99.875896304467744</c:v>
                </c:pt>
                <c:pt idx="31" formatCode="0.00">
                  <c:v>99.916839916839905</c:v>
                </c:pt>
                <c:pt idx="32" formatCode="0.00">
                  <c:v>97.329700272479556</c:v>
                </c:pt>
                <c:pt idx="33" formatCode="0.00">
                  <c:v>96.132520099805916</c:v>
                </c:pt>
                <c:pt idx="34" formatCode="0.00">
                  <c:v>95.800954328561701</c:v>
                </c:pt>
                <c:pt idx="35" formatCode="0.00">
                  <c:v>96.372986872377851</c:v>
                </c:pt>
                <c:pt idx="36" formatCode="0.00">
                  <c:v>103.6111111111111</c:v>
                </c:pt>
                <c:pt idx="37" formatCode="0.00">
                  <c:v>99.660345315595819</c:v>
                </c:pt>
                <c:pt idx="38" formatCode="0.00">
                  <c:v>99.760799212044489</c:v>
                </c:pt>
                <c:pt idx="39" formatCode="0.00">
                  <c:v>100.39073402176948</c:v>
                </c:pt>
                <c:pt idx="40" formatCode="0.00">
                  <c:v>99.930967831009241</c:v>
                </c:pt>
                <c:pt idx="41" formatCode="0.00">
                  <c:v>101.41489804411152</c:v>
                </c:pt>
                <c:pt idx="42" formatCode="0.00">
                  <c:v>101.53975363941771</c:v>
                </c:pt>
                <c:pt idx="43" formatCode="0.00">
                  <c:v>102.66762797404471</c:v>
                </c:pt>
                <c:pt idx="44" formatCode="0.00">
                  <c:v>101.36615910061194</c:v>
                </c:pt>
                <c:pt idx="45" formatCode="0.00">
                  <c:v>94.607498946777142</c:v>
                </c:pt>
                <c:pt idx="46" formatCode="0.00">
                  <c:v>85.071257231550717</c:v>
                </c:pt>
                <c:pt idx="47" formatCode="0.00">
                  <c:v>83.030389094007376</c:v>
                </c:pt>
                <c:pt idx="48" formatCode="0.00">
                  <c:v>84.287729196050762</c:v>
                </c:pt>
                <c:pt idx="49" formatCode="0.00">
                  <c:v>80.080622741173201</c:v>
                </c:pt>
                <c:pt idx="50" formatCode="0.00">
                  <c:v>81.168831168831176</c:v>
                </c:pt>
                <c:pt idx="51" formatCode="0.00">
                  <c:v>77.32184379701819</c:v>
                </c:pt>
                <c:pt idx="52" formatCode="0.00">
                  <c:v>78.315412186379916</c:v>
                </c:pt>
                <c:pt idx="53" formatCode="0.00">
                  <c:v>85.266853932584269</c:v>
                </c:pt>
                <c:pt idx="54" formatCode="0.00">
                  <c:v>82.731994945949737</c:v>
                </c:pt>
                <c:pt idx="55" formatCode="0.00">
                  <c:v>85.646430161793077</c:v>
                </c:pt>
                <c:pt idx="56" formatCode="0.00">
                  <c:v>95.4387128877094</c:v>
                </c:pt>
                <c:pt idx="57" formatCode="0.00">
                  <c:v>100.82093381221139</c:v>
                </c:pt>
                <c:pt idx="58" formatCode="0.00">
                  <c:v>98.895582329317278</c:v>
                </c:pt>
                <c:pt idx="59" formatCode="0.00">
                  <c:v>105.29421975351502</c:v>
                </c:pt>
                <c:pt idx="60" formatCode="0.00">
                  <c:v>104.59574468085107</c:v>
                </c:pt>
                <c:pt idx="61" formatCode="0.00">
                  <c:v>111.7282858659119</c:v>
                </c:pt>
                <c:pt idx="62" formatCode="0.00">
                  <c:v>109.83981693363845</c:v>
                </c:pt>
                <c:pt idx="63" formatCode="0.00">
                  <c:v>102.35546038543897</c:v>
                </c:pt>
                <c:pt idx="64" formatCode="0.00">
                  <c:v>104.19141354148991</c:v>
                </c:pt>
                <c:pt idx="65" formatCode="0.00">
                  <c:v>105.49393414211438</c:v>
                </c:pt>
                <c:pt idx="66" formatCode="0.00">
                  <c:v>107.49044143204728</c:v>
                </c:pt>
                <c:pt idx="67" formatCode="0.00">
                  <c:v>107.09075487701442</c:v>
                </c:pt>
                <c:pt idx="68" formatCode="0.00">
                  <c:v>105.88832487309645</c:v>
                </c:pt>
                <c:pt idx="69" formatCode="0.00">
                  <c:v>106.82492581602375</c:v>
                </c:pt>
                <c:pt idx="70" formatCode="0.00">
                  <c:v>105.793327908869</c:v>
                </c:pt>
                <c:pt idx="71" formatCode="0.00">
                  <c:v>103.30905636478785</c:v>
                </c:pt>
                <c:pt idx="72" formatCode="0.00">
                  <c:v>104.71153846153847</c:v>
                </c:pt>
                <c:pt idx="73" formatCode="0.00">
                  <c:v>105.88992597360799</c:v>
                </c:pt>
                <c:pt idx="74" formatCode="0.00">
                  <c:v>104.70684039087949</c:v>
                </c:pt>
                <c:pt idx="75" formatCode="0.00">
                  <c:v>104.38639724001972</c:v>
                </c:pt>
                <c:pt idx="76" formatCode="0.00">
                  <c:v>102.34438156831042</c:v>
                </c:pt>
                <c:pt idx="77" formatCode="0.00">
                  <c:v>97.623950578172028</c:v>
                </c:pt>
                <c:pt idx="78" formatCode="0.00">
                  <c:v>98.082454458293384</c:v>
                </c:pt>
                <c:pt idx="79" formatCode="0.00">
                  <c:v>96.743827160493836</c:v>
                </c:pt>
                <c:pt idx="80" formatCode="0.00">
                  <c:v>97.508075680664504</c:v>
                </c:pt>
                <c:pt idx="81" formatCode="0.00">
                  <c:v>97.65517241379311</c:v>
                </c:pt>
                <c:pt idx="82" formatCode="0.00">
                  <c:v>93.755739210284659</c:v>
                </c:pt>
                <c:pt idx="83" formatCode="0.00">
                  <c:v>92.598784194528875</c:v>
                </c:pt>
                <c:pt idx="84" formatCode="0.00">
                  <c:v>90.278425882718921</c:v>
                </c:pt>
                <c:pt idx="85" formatCode="0.00">
                  <c:v>95.262826565942717</c:v>
                </c:pt>
                <c:pt idx="86" formatCode="0.00">
                  <c:v>97.677725118483423</c:v>
                </c:pt>
                <c:pt idx="87" formatCode="0.00">
                  <c:v>101.02222943371734</c:v>
                </c:pt>
                <c:pt idx="88" formatCode="0.00">
                  <c:v>103.68198110133594</c:v>
                </c:pt>
                <c:pt idx="89" formatCode="0.00">
                  <c:v>101.64300526399745</c:v>
                </c:pt>
                <c:pt idx="90" formatCode="0.00">
                  <c:v>98.611768417731497</c:v>
                </c:pt>
                <c:pt idx="91" formatCode="0.00">
                  <c:v>99.152542372881356</c:v>
                </c:pt>
                <c:pt idx="92" formatCode="0.00">
                  <c:v>101.27326150832518</c:v>
                </c:pt>
                <c:pt idx="93" formatCode="0.00">
                  <c:v>104.08665681930084</c:v>
                </c:pt>
                <c:pt idx="94" formatCode="0.00">
                  <c:v>109.82081323225361</c:v>
                </c:pt>
                <c:pt idx="95" formatCode="0.00">
                  <c:v>105.48488352882868</c:v>
                </c:pt>
                <c:pt idx="96" formatCode="0.00">
                  <c:v>106.74429888403688</c:v>
                </c:pt>
                <c:pt idx="97" formatCode="0.00">
                  <c:v>103.30870542884676</c:v>
                </c:pt>
                <c:pt idx="98" formatCode="0.00">
                  <c:v>98.947203016970462</c:v>
                </c:pt>
                <c:pt idx="99" formatCode="0.00">
                  <c:v>100.80037664783427</c:v>
                </c:pt>
                <c:pt idx="100" formatCode="0.00">
                  <c:v>104.65525515917453</c:v>
                </c:pt>
                <c:pt idx="101" formatCode="0.00">
                  <c:v>105.6980056980057</c:v>
                </c:pt>
                <c:pt idx="102" formatCode="0.00">
                  <c:v>107.75306254029657</c:v>
                </c:pt>
                <c:pt idx="103" formatCode="0.00">
                  <c:v>107.22169662567013</c:v>
                </c:pt>
                <c:pt idx="104" formatCode="0.00">
                  <c:v>109.35048635080013</c:v>
                </c:pt>
                <c:pt idx="105" formatCode="0.00">
                  <c:v>110.41503523884103</c:v>
                </c:pt>
                <c:pt idx="106" formatCode="0.00">
                  <c:v>107.46969696969698</c:v>
                </c:pt>
                <c:pt idx="107" formatCode="0.00">
                  <c:v>111.28731343283583</c:v>
                </c:pt>
                <c:pt idx="108" formatCode="0.00">
                  <c:v>115.53120533587423</c:v>
                </c:pt>
                <c:pt idx="109" formatCode="0.00">
                  <c:v>113.62291763973221</c:v>
                </c:pt>
                <c:pt idx="110" formatCode="0.00">
                  <c:v>112.5649648425558</c:v>
                </c:pt>
                <c:pt idx="111" formatCode="0.00">
                  <c:v>113.82150344414497</c:v>
                </c:pt>
                <c:pt idx="112" formatCode="0.00">
                  <c:v>113.91174270755425</c:v>
                </c:pt>
                <c:pt idx="113" formatCode="0.00">
                  <c:v>113.80882352941177</c:v>
                </c:pt>
                <c:pt idx="114" formatCode="0.00">
                  <c:v>110.58823529411764</c:v>
                </c:pt>
                <c:pt idx="115" formatCode="0.00">
                  <c:v>108.36879432624114</c:v>
                </c:pt>
                <c:pt idx="116" formatCode="0.00">
                  <c:v>107.72592697025235</c:v>
                </c:pt>
                <c:pt idx="117" formatCode="0.00">
                  <c:v>104.59625593741269</c:v>
                </c:pt>
                <c:pt idx="118" formatCode="0.00">
                  <c:v>100.34364261168385</c:v>
                </c:pt>
                <c:pt idx="119" formatCode="0.00">
                  <c:v>100.94546451082488</c:v>
                </c:pt>
                <c:pt idx="120" formatCode="0.00">
                  <c:v>101.52091254752852</c:v>
                </c:pt>
                <c:pt idx="121" formatCode="0.00">
                  <c:v>98.85541376134718</c:v>
                </c:pt>
                <c:pt idx="122" formatCode="0.00">
                  <c:v>99.553512803676952</c:v>
                </c:pt>
                <c:pt idx="123" formatCode="0.00">
                  <c:v>99.250549166558983</c:v>
                </c:pt>
                <c:pt idx="124" formatCode="0.00">
                  <c:v>99.987026466009326</c:v>
                </c:pt>
                <c:pt idx="125" formatCode="0.00">
                  <c:v>99.515706806282722</c:v>
                </c:pt>
                <c:pt idx="126" formatCode="0.00">
                  <c:v>97.513414474545229</c:v>
                </c:pt>
                <c:pt idx="127" formatCode="0.00">
                  <c:v>101.52263924135168</c:v>
                </c:pt>
                <c:pt idx="128" formatCode="0.00">
                  <c:v>103.83561643835617</c:v>
                </c:pt>
                <c:pt idx="129" formatCode="0.00">
                  <c:v>105.82326591556942</c:v>
                </c:pt>
                <c:pt idx="130" formatCode="0.00">
                  <c:v>104.32049224184054</c:v>
                </c:pt>
                <c:pt idx="131" formatCode="0.00">
                  <c:v>107.19989353207346</c:v>
                </c:pt>
                <c:pt idx="132" formatCode="0.00">
                  <c:v>105.90951061865191</c:v>
                </c:pt>
                <c:pt idx="133" formatCode="0.00">
                  <c:v>105.37690404895196</c:v>
                </c:pt>
                <c:pt idx="134" formatCode="0.00">
                  <c:v>106.99364214350591</c:v>
                </c:pt>
                <c:pt idx="135" formatCode="0.00">
                  <c:v>107.68117848217808</c:v>
                </c:pt>
                <c:pt idx="136" formatCode="0.00">
                  <c:v>109.48865924037041</c:v>
                </c:pt>
                <c:pt idx="137" formatCode="0.00">
                  <c:v>106.28864623075911</c:v>
                </c:pt>
                <c:pt idx="138" formatCode="0.00">
                  <c:v>106.64907651715041</c:v>
                </c:pt>
                <c:pt idx="139" formatCode="0.00">
                  <c:v>104.10466906105697</c:v>
                </c:pt>
                <c:pt idx="140" formatCode="0.00">
                  <c:v>104.42364405693039</c:v>
                </c:pt>
                <c:pt idx="141" formatCode="0.00">
                  <c:v>100.19863438857851</c:v>
                </c:pt>
                <c:pt idx="142" formatCode="0.00">
                  <c:v>101.89313737700833</c:v>
                </c:pt>
                <c:pt idx="143" formatCode="0.00">
                  <c:v>100.95132196688904</c:v>
                </c:pt>
                <c:pt idx="144" formatCode="0.00">
                  <c:v>99.393645403832167</c:v>
                </c:pt>
                <c:pt idx="145" formatCode="0.00">
                  <c:v>99.340417735434215</c:v>
                </c:pt>
                <c:pt idx="146" formatCode="0.00">
                  <c:v>105.33218926207404</c:v>
                </c:pt>
                <c:pt idx="147" formatCode="0.00">
                  <c:v>106.62210669637331</c:v>
                </c:pt>
                <c:pt idx="148" formatCode="0.00">
                  <c:v>106.71697179614053</c:v>
                </c:pt>
                <c:pt idx="149" formatCode="0.00">
                  <c:v>101.62641695416461</c:v>
                </c:pt>
                <c:pt idx="150" formatCode="0.00">
                  <c:v>100.31925343811395</c:v>
                </c:pt>
                <c:pt idx="151" formatCode="0.00">
                  <c:v>101.1027134184116</c:v>
                </c:pt>
                <c:pt idx="152" formatCode="0.00">
                  <c:v>99.511062217332835</c:v>
                </c:pt>
                <c:pt idx="153" formatCode="0.00">
                  <c:v>100.3059601028026</c:v>
                </c:pt>
                <c:pt idx="154" formatCode="0.00">
                  <c:v>98.243045387994144</c:v>
                </c:pt>
                <c:pt idx="155" formatCode="0.00">
                  <c:v>98.684372310340606</c:v>
                </c:pt>
                <c:pt idx="156" formatCode="0.00">
                  <c:v>92.168043756546012</c:v>
                </c:pt>
                <c:pt idx="157" formatCode="0.00">
                  <c:v>94.218713721848147</c:v>
                </c:pt>
                <c:pt idx="158" formatCode="0.00">
                  <c:v>94.528804914802365</c:v>
                </c:pt>
                <c:pt idx="159" formatCode="0.00">
                  <c:v>98.848205625606198</c:v>
                </c:pt>
                <c:pt idx="160" formatCode="0.00">
                  <c:v>101.66462668298654</c:v>
                </c:pt>
                <c:pt idx="161" formatCode="0.00">
                  <c:v>101.12745098039217</c:v>
                </c:pt>
                <c:pt idx="162" formatCode="0.00">
                  <c:v>102.13732956639234</c:v>
                </c:pt>
                <c:pt idx="163" formatCode="0.00">
                  <c:v>102.04978038067351</c:v>
                </c:pt>
                <c:pt idx="164" formatCode="0.00">
                  <c:v>105.51415797317438</c:v>
                </c:pt>
                <c:pt idx="165" formatCode="0.00">
                  <c:v>106.03040119611262</c:v>
                </c:pt>
                <c:pt idx="166" formatCode="0.00">
                  <c:v>110.27777777777777</c:v>
                </c:pt>
                <c:pt idx="167" formatCode="0.00">
                  <c:v>106.50566781665846</c:v>
                </c:pt>
                <c:pt idx="168" formatCode="0.00">
                  <c:v>108.8534641324341</c:v>
                </c:pt>
                <c:pt idx="169" formatCode="0.00">
                  <c:v>106.78277934502637</c:v>
                </c:pt>
                <c:pt idx="170" formatCode="0.00">
                  <c:v>104.8880327474115</c:v>
                </c:pt>
                <c:pt idx="171" formatCode="0.00">
                  <c:v>106.4711585070286</c:v>
                </c:pt>
                <c:pt idx="172" formatCode="0.00">
                  <c:v>106.55441972339145</c:v>
                </c:pt>
                <c:pt idx="173" formatCode="0.00">
                  <c:v>107.79531324725012</c:v>
                </c:pt>
                <c:pt idx="174" formatCode="0.00">
                  <c:v>106.63841807909606</c:v>
                </c:pt>
                <c:pt idx="175" formatCode="0.00">
                  <c:v>107.13278495887192</c:v>
                </c:pt>
                <c:pt idx="176" formatCode="0.00">
                  <c:v>105.08358140599954</c:v>
                </c:pt>
                <c:pt idx="177" formatCode="0.00">
                  <c:v>106.50161962054605</c:v>
                </c:pt>
                <c:pt idx="178" formatCode="0.00">
                  <c:v>103.25560437084602</c:v>
                </c:pt>
                <c:pt idx="179" formatCode="0.00">
                  <c:v>105.69722030783367</c:v>
                </c:pt>
                <c:pt idx="180" formatCode="0.00">
                  <c:v>103.77640036730945</c:v>
                </c:pt>
                <c:pt idx="181" formatCode="0.00">
                  <c:v>103.35761438652402</c:v>
                </c:pt>
                <c:pt idx="182" formatCode="0.00">
                  <c:v>104.37923250564334</c:v>
                </c:pt>
                <c:pt idx="183" formatCode="0.00">
                  <c:v>99.689440993788821</c:v>
                </c:pt>
                <c:pt idx="184" formatCode="0.00">
                  <c:v>98.841059602649011</c:v>
                </c:pt>
                <c:pt idx="185" formatCode="0.00">
                  <c:v>99.923220357573769</c:v>
                </c:pt>
                <c:pt idx="186" formatCode="0.00">
                  <c:v>97.79908476792329</c:v>
                </c:pt>
                <c:pt idx="187" formatCode="0.00">
                  <c:v>97.327829676298066</c:v>
                </c:pt>
                <c:pt idx="188" formatCode="0.00">
                  <c:v>94.435958978834833</c:v>
                </c:pt>
                <c:pt idx="189" formatCode="0.00">
                  <c:v>95.598782873288414</c:v>
                </c:pt>
                <c:pt idx="190" formatCode="0.00">
                  <c:v>97.975887623050554</c:v>
                </c:pt>
                <c:pt idx="191" formatCode="0.00">
                  <c:v>99.73571192599934</c:v>
                </c:pt>
                <c:pt idx="192" formatCode="0.00">
                  <c:v>96.431660899653977</c:v>
                </c:pt>
                <c:pt idx="193" formatCode="0.00">
                  <c:v>99.89986648865154</c:v>
                </c:pt>
                <c:pt idx="194" formatCode="0.00">
                  <c:v>99.709659408151879</c:v>
                </c:pt>
                <c:pt idx="195" formatCode="0.00">
                  <c:v>96.542261251372125</c:v>
                </c:pt>
                <c:pt idx="196" formatCode="0.00">
                  <c:v>97.549019607843135</c:v>
                </c:pt>
                <c:pt idx="197" formatCode="0.00">
                  <c:v>97.377232142857153</c:v>
                </c:pt>
                <c:pt idx="198" formatCode="0.00">
                  <c:v>101.79066543438077</c:v>
                </c:pt>
                <c:pt idx="199" formatCode="0.00">
                  <c:v>99.181539161077637</c:v>
                </c:pt>
                <c:pt idx="200" formatCode="0.00">
                  <c:v>94.12960036125537</c:v>
                </c:pt>
                <c:pt idx="201" formatCode="0.00">
                  <c:v>90.935188252180637</c:v>
                </c:pt>
                <c:pt idx="202" formatCode="0.00">
                  <c:v>92.868356133662246</c:v>
                </c:pt>
                <c:pt idx="203" formatCode="0.00">
                  <c:v>93.551620447711315</c:v>
                </c:pt>
                <c:pt idx="204" formatCode="0.00">
                  <c:v>91.163624146040988</c:v>
                </c:pt>
                <c:pt idx="205" formatCode="0.00">
                  <c:v>92.120523024445703</c:v>
                </c:pt>
                <c:pt idx="206" formatCode="0.00">
                  <c:v>91.765646413887609</c:v>
                </c:pt>
                <c:pt idx="207" formatCode="0.00">
                  <c:v>91.873925501432666</c:v>
                </c:pt>
                <c:pt idx="208" formatCode="0.00">
                  <c:v>87.890137328339577</c:v>
                </c:pt>
                <c:pt idx="209" formatCode="0.00">
                  <c:v>95.873925501432666</c:v>
                </c:pt>
                <c:pt idx="210" formatCode="0.00">
                  <c:v>100.88750299832094</c:v>
                </c:pt>
                <c:pt idx="211" formatCode="0.00">
                  <c:v>103.24186498300146</c:v>
                </c:pt>
                <c:pt idx="212" formatCode="0.00">
                  <c:v>100.39845447959431</c:v>
                </c:pt>
                <c:pt idx="213" formatCode="0.00">
                  <c:v>100.41666666666667</c:v>
                </c:pt>
                <c:pt idx="214" formatCode="0.00">
                  <c:v>104.14004914004913</c:v>
                </c:pt>
                <c:pt idx="215" formatCode="0.00">
                  <c:v>103.98666995803505</c:v>
                </c:pt>
                <c:pt idx="216" formatCode="0.00">
                  <c:v>105.73739887990044</c:v>
                </c:pt>
                <c:pt idx="217" formatCode="0.00">
                  <c:v>106.93612774451098</c:v>
                </c:pt>
                <c:pt idx="218" formatCode="0.00">
                  <c:v>113.22314049586777</c:v>
                </c:pt>
                <c:pt idx="219" formatCode="0.00">
                  <c:v>103.96891811117752</c:v>
                </c:pt>
                <c:pt idx="220" formatCode="0.00">
                  <c:v>102.71041369472182</c:v>
                </c:pt>
                <c:pt idx="221" formatCode="0.00">
                  <c:v>102.12866047277431</c:v>
                </c:pt>
                <c:pt idx="222" formatCode="0.00">
                  <c:v>106.21767889356583</c:v>
                </c:pt>
                <c:pt idx="223" formatCode="0.00">
                  <c:v>104.27978660343807</c:v>
                </c:pt>
                <c:pt idx="224" formatCode="0.00">
                  <c:v>106.40556800754985</c:v>
                </c:pt>
                <c:pt idx="225" formatCode="0.00">
                  <c:v>108.17804154302671</c:v>
                </c:pt>
                <c:pt idx="226" formatCode="0.00">
                  <c:v>106.53248587570623</c:v>
                </c:pt>
                <c:pt idx="227" formatCode="0.00">
                  <c:v>105.72795146990201</c:v>
                </c:pt>
                <c:pt idx="228" formatCode="0.00">
                  <c:v>105.23494525547444</c:v>
                </c:pt>
                <c:pt idx="229" formatCode="0.00">
                  <c:v>105.78360354145107</c:v>
                </c:pt>
                <c:pt idx="230" formatCode="0.00">
                  <c:v>107.29166666666666</c:v>
                </c:pt>
                <c:pt idx="231" formatCode="0.00">
                  <c:v>103.47766006448641</c:v>
                </c:pt>
                <c:pt idx="232" formatCode="0.00">
                  <c:v>102.72871376811595</c:v>
                </c:pt>
                <c:pt idx="233" formatCode="0.00">
                  <c:v>102.96725784447477</c:v>
                </c:pt>
                <c:pt idx="234" formatCode="0.00">
                  <c:v>100.66518847006651</c:v>
                </c:pt>
                <c:pt idx="235" formatCode="0.00">
                  <c:v>101.0423524248409</c:v>
                </c:pt>
                <c:pt idx="236" formatCode="0.00">
                  <c:v>101.57993591868301</c:v>
                </c:pt>
                <c:pt idx="237" formatCode="0.00">
                  <c:v>102.86880723822135</c:v>
                </c:pt>
                <c:pt idx="238" formatCode="0.00">
                  <c:v>99.989162241248508</c:v>
                </c:pt>
                <c:pt idx="239" formatCode="0.00">
                  <c:v>101.22826086956522</c:v>
                </c:pt>
                <c:pt idx="240" formatCode="0.00">
                  <c:v>101.92017259978425</c:v>
                </c:pt>
                <c:pt idx="241" formatCode="0.00">
                  <c:v>104.6961940796795</c:v>
                </c:pt>
                <c:pt idx="242" formatCode="0.00">
                  <c:v>104.44175024798854</c:v>
                </c:pt>
                <c:pt idx="243" formatCode="0.00">
                  <c:v>101.21453019763719</c:v>
                </c:pt>
                <c:pt idx="244" formatCode="0.00">
                  <c:v>101.10132158590309</c:v>
                </c:pt>
                <c:pt idx="245" formatCode="0.00">
                  <c:v>99.446193940710174</c:v>
                </c:pt>
                <c:pt idx="246" formatCode="0.00">
                  <c:v>100.70698281487927</c:v>
                </c:pt>
                <c:pt idx="247" formatCode="0.00">
                  <c:v>99.924916872251416</c:v>
                </c:pt>
                <c:pt idx="248" formatCode="0.00">
                  <c:v>102.17862562323867</c:v>
                </c:pt>
                <c:pt idx="249" formatCode="0.00">
                  <c:v>100.06442607108343</c:v>
                </c:pt>
                <c:pt idx="250" formatCode="0.00">
                  <c:v>96.665961049957659</c:v>
                </c:pt>
                <c:pt idx="251" formatCode="0.00">
                  <c:v>97.969812925170075</c:v>
                </c:pt>
                <c:pt idx="252" formatCode="0.00">
                  <c:v>100.04221190375685</c:v>
                </c:pt>
                <c:pt idx="253" formatCode="0.00">
                  <c:v>103.55623431875205</c:v>
                </c:pt>
                <c:pt idx="254" formatCode="0.00">
                  <c:v>104.89106753812636</c:v>
                </c:pt>
                <c:pt idx="255" formatCode="0.00">
                  <c:v>104.45512120550339</c:v>
                </c:pt>
                <c:pt idx="256" formatCode="0.00">
                  <c:v>104.46052489469704</c:v>
                </c:pt>
                <c:pt idx="257" formatCode="0.00">
                  <c:v>102.34006011163589</c:v>
                </c:pt>
                <c:pt idx="258" formatCode="0.00">
                  <c:v>101.20929245783388</c:v>
                </c:pt>
                <c:pt idx="259" formatCode="0.00">
                  <c:v>102.43588367850629</c:v>
                </c:pt>
                <c:pt idx="260" formatCode="0.00">
                  <c:v>105.17902113215811</c:v>
                </c:pt>
                <c:pt idx="261" formatCode="0.00">
                  <c:v>104.78463708364977</c:v>
                </c:pt>
                <c:pt idx="262" formatCode="0.00">
                  <c:v>104.36708860759494</c:v>
                </c:pt>
                <c:pt idx="263" formatCode="0.00">
                  <c:v>102.65458759085641</c:v>
                </c:pt>
                <c:pt idx="264" formatCode="0.00">
                  <c:v>98.982241146536495</c:v>
                </c:pt>
                <c:pt idx="265" formatCode="0.00">
                  <c:v>102.52979301693499</c:v>
                </c:pt>
                <c:pt idx="266" formatCode="0.00">
                  <c:v>103.37055417700579</c:v>
                </c:pt>
                <c:pt idx="267" formatCode="0.00">
                  <c:v>105.21292217327459</c:v>
                </c:pt>
                <c:pt idx="268" formatCode="0.00">
                  <c:v>106.0790273556231</c:v>
                </c:pt>
                <c:pt idx="269" formatCode="0.00">
                  <c:v>106.4320134087576</c:v>
                </c:pt>
                <c:pt idx="270" formatCode="0.00">
                  <c:v>104.51800957734748</c:v>
                </c:pt>
                <c:pt idx="271" formatCode="0.00">
                  <c:v>104.11058190101471</c:v>
                </c:pt>
                <c:pt idx="272" formatCode="0.00">
                  <c:v>104.23488983222155</c:v>
                </c:pt>
                <c:pt idx="273" formatCode="0.00">
                  <c:v>105.69522832221652</c:v>
                </c:pt>
                <c:pt idx="274" formatCode="0.00">
                  <c:v>109.61074388836428</c:v>
                </c:pt>
                <c:pt idx="275" formatCode="0.00">
                  <c:v>107.97308319738988</c:v>
                </c:pt>
                <c:pt idx="276" formatCode="0.00">
                  <c:v>107.43148629725945</c:v>
                </c:pt>
                <c:pt idx="277" formatCode="0.00">
                  <c:v>109.59027016249625</c:v>
                </c:pt>
                <c:pt idx="278" formatCode="0.00">
                  <c:v>107.57830253927479</c:v>
                </c:pt>
                <c:pt idx="279" formatCode="0.00">
                  <c:v>108.13976377952757</c:v>
                </c:pt>
                <c:pt idx="280" formatCode="0.00">
                  <c:v>112.1215139442231</c:v>
                </c:pt>
                <c:pt idx="281" formatCode="0.00">
                  <c:v>113.42615614122327</c:v>
                </c:pt>
                <c:pt idx="282" formatCode="0.00">
                  <c:v>109.2892465819839</c:v>
                </c:pt>
                <c:pt idx="283" formatCode="0.00">
                  <c:v>106.40776699029126</c:v>
                </c:pt>
                <c:pt idx="284" formatCode="0.00">
                  <c:v>104.6041925911745</c:v>
                </c:pt>
                <c:pt idx="285" formatCode="0.00">
                  <c:v>105.29745042492917</c:v>
                </c:pt>
                <c:pt idx="286" formatCode="0.00">
                  <c:v>103.9102504422307</c:v>
                </c:pt>
                <c:pt idx="287" formatCode="0.00">
                  <c:v>100.86418630037296</c:v>
                </c:pt>
                <c:pt idx="288" formatCode="0.00">
                  <c:v>101.78177810433505</c:v>
                </c:pt>
                <c:pt idx="289" formatCode="0.00">
                  <c:v>101.74751979612269</c:v>
                </c:pt>
                <c:pt idx="290" formatCode="0.00">
                  <c:v>99.315981167273705</c:v>
                </c:pt>
                <c:pt idx="291" formatCode="0.00">
                  <c:v>97.334502411223156</c:v>
                </c:pt>
                <c:pt idx="292" formatCode="0.00">
                  <c:v>98.802235826457292</c:v>
                </c:pt>
                <c:pt idx="293" formatCode="0.00">
                  <c:v>99.826642335766422</c:v>
                </c:pt>
                <c:pt idx="294" formatCode="0.00">
                  <c:v>99.560761346998532</c:v>
                </c:pt>
                <c:pt idx="295" formatCode="0.00">
                  <c:v>99.461931665321487</c:v>
                </c:pt>
                <c:pt idx="296" formatCode="0.00">
                  <c:v>97.437505599856649</c:v>
                </c:pt>
                <c:pt idx="297" formatCode="0.00">
                  <c:v>98.088023088023093</c:v>
                </c:pt>
                <c:pt idx="298" formatCode="0.00">
                  <c:v>99.205919509113883</c:v>
                </c:pt>
                <c:pt idx="299" formatCode="0.00">
                  <c:v>98.380892745326051</c:v>
                </c:pt>
                <c:pt idx="300" formatCode="0.00">
                  <c:v>98.398926654740606</c:v>
                </c:pt>
                <c:pt idx="301" formatCode="0.00">
                  <c:v>99.459508152418692</c:v>
                </c:pt>
                <c:pt idx="302" formatCode="0.00">
                  <c:v>99.03017241379311</c:v>
                </c:pt>
                <c:pt idx="303" formatCode="0.00">
                  <c:v>101.21561100447857</c:v>
                </c:pt>
                <c:pt idx="304" formatCode="0.00">
                  <c:v>103.52941176470588</c:v>
                </c:pt>
                <c:pt idx="305" formatCode="0.00">
                  <c:v>103.26390767288792</c:v>
                </c:pt>
                <c:pt idx="306" formatCode="0.00">
                  <c:v>103.52183908045977</c:v>
                </c:pt>
                <c:pt idx="307" formatCode="0.00">
                  <c:v>104.2846634792203</c:v>
                </c:pt>
                <c:pt idx="308" formatCode="0.00">
                  <c:v>103.59286883754775</c:v>
                </c:pt>
                <c:pt idx="309" formatCode="0.00">
                  <c:v>103.27332242225859</c:v>
                </c:pt>
                <c:pt idx="310" formatCode="0.00">
                  <c:v>102.21798018361967</c:v>
                </c:pt>
                <c:pt idx="311" formatCode="0.00">
                  <c:v>101.86577302780546</c:v>
                </c:pt>
                <c:pt idx="312" formatCode="0.00">
                  <c:v>100.25389916575989</c:v>
                </c:pt>
                <c:pt idx="313" formatCode="0.00">
                  <c:v>101.67057973631931</c:v>
                </c:pt>
                <c:pt idx="314" formatCode="0.00">
                  <c:v>98.615056818181813</c:v>
                </c:pt>
                <c:pt idx="315" formatCode="0.00">
                  <c:v>100.12223871474723</c:v>
                </c:pt>
                <c:pt idx="316" formatCode="0.00">
                  <c:v>103.09113519275182</c:v>
                </c:pt>
                <c:pt idx="317" formatCode="0.00">
                  <c:v>98.633397989772519</c:v>
                </c:pt>
                <c:pt idx="318" formatCode="0.00">
                  <c:v>100.28975327069979</c:v>
                </c:pt>
                <c:pt idx="319" formatCode="0.00">
                  <c:v>99.50695544990316</c:v>
                </c:pt>
                <c:pt idx="320" formatCode="0.00">
                  <c:v>97.936860827034238</c:v>
                </c:pt>
                <c:pt idx="321" formatCode="0.00">
                  <c:v>95.652173913043484</c:v>
                </c:pt>
                <c:pt idx="322" formatCode="0.00">
                  <c:v>97.530752532561507</c:v>
                </c:pt>
                <c:pt idx="323" formatCode="0.00">
                  <c:v>95.47029043431921</c:v>
                </c:pt>
                <c:pt idx="324" formatCode="0.00">
                  <c:v>96.597047173208495</c:v>
                </c:pt>
                <c:pt idx="325" formatCode="0.00">
                  <c:v>93.86064358594227</c:v>
                </c:pt>
                <c:pt idx="326" formatCode="0.00">
                  <c:v>95.295536791314831</c:v>
                </c:pt>
                <c:pt idx="327" formatCode="0.00">
                  <c:v>101.69839992848841</c:v>
                </c:pt>
                <c:pt idx="328" formatCode="0.00">
                  <c:v>98.686744878305021</c:v>
                </c:pt>
                <c:pt idx="329" formatCode="0.00">
                  <c:v>98.991328968324197</c:v>
                </c:pt>
                <c:pt idx="330" formatCode="0.00">
                  <c:v>101.89775719604104</c:v>
                </c:pt>
                <c:pt idx="331" formatCode="0.00">
                  <c:v>103.09537088678194</c:v>
                </c:pt>
                <c:pt idx="332" formatCode="0.00">
                  <c:v>100.51006213484189</c:v>
                </c:pt>
                <c:pt idx="333" formatCode="0.00">
                  <c:v>100.26048934784632</c:v>
                </c:pt>
                <c:pt idx="334" formatCode="0.00">
                  <c:v>104.44547996272135</c:v>
                </c:pt>
                <c:pt idx="335" formatCode="0.00">
                  <c:v>101.7002694416055</c:v>
                </c:pt>
                <c:pt idx="336" formatCode="0.00">
                  <c:v>100.79566003616637</c:v>
                </c:pt>
                <c:pt idx="337" formatCode="0.00">
                  <c:v>99.481409862002295</c:v>
                </c:pt>
                <c:pt idx="338" formatCode="0.00">
                  <c:v>100.53229240596167</c:v>
                </c:pt>
                <c:pt idx="339" formatCode="0.00">
                  <c:v>100.27708258848767</c:v>
                </c:pt>
                <c:pt idx="340" formatCode="0.00">
                  <c:v>99.85742291926573</c:v>
                </c:pt>
                <c:pt idx="341" formatCode="0.00">
                  <c:v>98.981155892164821</c:v>
                </c:pt>
                <c:pt idx="342" formatCode="0.00">
                  <c:v>102.29747185827644</c:v>
                </c:pt>
                <c:pt idx="343" formatCode="0.00">
                  <c:v>107.00566020228264</c:v>
                </c:pt>
                <c:pt idx="344" formatCode="0.00">
                  <c:v>100.58891764076024</c:v>
                </c:pt>
                <c:pt idx="345" formatCode="0.00">
                  <c:v>103.30714416225106</c:v>
                </c:pt>
                <c:pt idx="346" formatCode="0.00">
                  <c:v>101.31862217438105</c:v>
                </c:pt>
                <c:pt idx="347" formatCode="0.00">
                  <c:v>101.34299346174235</c:v>
                </c:pt>
                <c:pt idx="348" formatCode="0.00">
                  <c:v>100.45887751500177</c:v>
                </c:pt>
                <c:pt idx="349" formatCode="0.00">
                  <c:v>100.61502807736875</c:v>
                </c:pt>
                <c:pt idx="350" formatCode="0.00">
                  <c:v>103.08763162591468</c:v>
                </c:pt>
                <c:pt idx="351" formatCode="0.00">
                  <c:v>105.30151211513937</c:v>
                </c:pt>
                <c:pt idx="352" formatCode="0.00">
                  <c:v>102.0745016686209</c:v>
                </c:pt>
                <c:pt idx="353" formatCode="0.00">
                  <c:v>101.25737079431148</c:v>
                </c:pt>
                <c:pt idx="354" formatCode="0.00">
                  <c:v>103.04266832254058</c:v>
                </c:pt>
                <c:pt idx="355" formatCode="0.00">
                  <c:v>103.06862398302087</c:v>
                </c:pt>
                <c:pt idx="356" formatCode="0.00">
                  <c:v>100.82337317397078</c:v>
                </c:pt>
                <c:pt idx="357" formatCode="0.00">
                  <c:v>101.37750653879687</c:v>
                </c:pt>
                <c:pt idx="358" formatCode="0.00">
                  <c:v>99.235769501054108</c:v>
                </c:pt>
                <c:pt idx="359" formatCode="0.00">
                  <c:v>99.539333805811481</c:v>
                </c:pt>
                <c:pt idx="360" formatCode="0.00">
                  <c:v>102.81336565096953</c:v>
                </c:pt>
                <c:pt idx="361" formatCode="0.00">
                  <c:v>100.96020761245676</c:v>
                </c:pt>
                <c:pt idx="362" formatCode="0.00">
                  <c:v>104.60369355836352</c:v>
                </c:pt>
                <c:pt idx="363" formatCode="0.00">
                  <c:v>99.58037167080586</c:v>
                </c:pt>
                <c:pt idx="364" formatCode="0.00">
                  <c:v>99.750344352617077</c:v>
                </c:pt>
                <c:pt idx="365" formatCode="0.00">
                  <c:v>99.776919776919783</c:v>
                </c:pt>
                <c:pt idx="366" formatCode="0.00">
                  <c:v>103.02072356866879</c:v>
                </c:pt>
                <c:pt idx="367" formatCode="0.00">
                  <c:v>101.84898520811834</c:v>
                </c:pt>
                <c:pt idx="368" formatCode="0.00">
                  <c:v>104.25776754890678</c:v>
                </c:pt>
                <c:pt idx="369" formatCode="0.00">
                  <c:v>105.2687789248843</c:v>
                </c:pt>
                <c:pt idx="370" formatCode="0.00">
                  <c:v>99.747410962364242</c:v>
                </c:pt>
                <c:pt idx="371" formatCode="0.00">
                  <c:v>101.15671322080371</c:v>
                </c:pt>
                <c:pt idx="372" formatCode="0.00">
                  <c:v>99.67899983105255</c:v>
                </c:pt>
                <c:pt idx="373" formatCode="0.00">
                  <c:v>101.53938768489851</c:v>
                </c:pt>
                <c:pt idx="374" formatCode="0.00">
                  <c:v>102.47691378268749</c:v>
                </c:pt>
                <c:pt idx="375" formatCode="0.00">
                  <c:v>103.22469687849342</c:v>
                </c:pt>
                <c:pt idx="376" formatCode="0.00">
                  <c:v>102.11387657688374</c:v>
                </c:pt>
                <c:pt idx="377" formatCode="0.00">
                  <c:v>100.26175800050662</c:v>
                </c:pt>
                <c:pt idx="378" formatCode="0.00">
                  <c:v>98.42078451349974</c:v>
                </c:pt>
                <c:pt idx="379" formatCode="0.00">
                  <c:v>98.647277646263106</c:v>
                </c:pt>
                <c:pt idx="380" formatCode="0.00">
                  <c:v>100.62463070819616</c:v>
                </c:pt>
                <c:pt idx="381" formatCode="0.00">
                  <c:v>102.57496188378791</c:v>
                </c:pt>
                <c:pt idx="382" formatCode="0.00">
                  <c:v>102.15254237288136</c:v>
                </c:pt>
                <c:pt idx="383" formatCode="0.00">
                  <c:v>103.75201151859068</c:v>
                </c:pt>
                <c:pt idx="384" formatCode="0.00">
                  <c:v>104.42984672393465</c:v>
                </c:pt>
                <c:pt idx="385" formatCode="0.00">
                  <c:v>100.94968343885371</c:v>
                </c:pt>
                <c:pt idx="386" formatCode="0.00">
                  <c:v>100.4424040066778</c:v>
                </c:pt>
                <c:pt idx="387" formatCode="0.00">
                  <c:v>101.49065184436584</c:v>
                </c:pt>
                <c:pt idx="388" formatCode="0.00">
                  <c:v>106.96169772256728</c:v>
                </c:pt>
                <c:pt idx="389" formatCode="0.00">
                  <c:v>106.99348645869043</c:v>
                </c:pt>
                <c:pt idx="390" formatCode="0.00">
                  <c:v>102.10552805972654</c:v>
                </c:pt>
                <c:pt idx="391" formatCode="0.00">
                  <c:v>100.46242774566474</c:v>
                </c:pt>
                <c:pt idx="392" formatCode="0.00">
                  <c:v>101.34395221503235</c:v>
                </c:pt>
                <c:pt idx="393" formatCode="0.00">
                  <c:v>99.640816326530611</c:v>
                </c:pt>
                <c:pt idx="394" formatCode="0.00">
                  <c:v>98.903225806451616</c:v>
                </c:pt>
                <c:pt idx="395" formatCode="0.00">
                  <c:v>103.40815316058755</c:v>
                </c:pt>
                <c:pt idx="396" formatCode="0.00">
                  <c:v>96.376630931604751</c:v>
                </c:pt>
                <c:pt idx="397" formatCode="0.00">
                  <c:v>85.909882997261633</c:v>
                </c:pt>
                <c:pt idx="398" formatCode="0.00">
                  <c:v>79.974191467053799</c:v>
                </c:pt>
                <c:pt idx="399" formatCode="0.00">
                  <c:v>82.874078820890745</c:v>
                </c:pt>
                <c:pt idx="400" formatCode="0.00">
                  <c:v>84.719027275714751</c:v>
                </c:pt>
                <c:pt idx="401" formatCode="0.00">
                  <c:v>84.818346210751272</c:v>
                </c:pt>
                <c:pt idx="402" formatCode="0.00">
                  <c:v>85.707269155206291</c:v>
                </c:pt>
                <c:pt idx="403" formatCode="0.00">
                  <c:v>84.409306898246768</c:v>
                </c:pt>
                <c:pt idx="404" formatCode="0.00">
                  <c:v>85.298434442270064</c:v>
                </c:pt>
                <c:pt idx="405" formatCode="0.00">
                  <c:v>84.574255845503146</c:v>
                </c:pt>
                <c:pt idx="406" formatCode="0.00">
                  <c:v>95.567819263602658</c:v>
                </c:pt>
                <c:pt idx="407" formatCode="0.00">
                  <c:v>107.21529991306868</c:v>
                </c:pt>
                <c:pt idx="408" formatCode="0.00">
                  <c:v>112.55546591367488</c:v>
                </c:pt>
                <c:pt idx="409" formatCode="0.00">
                  <c:v>106.17630001933115</c:v>
                </c:pt>
                <c:pt idx="410" formatCode="0.00">
                  <c:v>105.97362296353762</c:v>
                </c:pt>
                <c:pt idx="411" formatCode="0.00">
                  <c:v>105.11677488128694</c:v>
                </c:pt>
                <c:pt idx="412" formatCode="0.00">
                  <c:v>106.50429799426934</c:v>
                </c:pt>
                <c:pt idx="413" formatCode="0.00">
                  <c:v>108.59943705716782</c:v>
                </c:pt>
                <c:pt idx="414" formatCode="0.00">
                  <c:v>108.57470605104675</c:v>
                </c:pt>
                <c:pt idx="415" formatCode="0.00">
                  <c:v>106.99188526137007</c:v>
                </c:pt>
                <c:pt idx="416" formatCode="0.00">
                  <c:v>102.19254714427501</c:v>
                </c:pt>
                <c:pt idx="417" formatCode="0.00">
                  <c:v>104.26126126126127</c:v>
                </c:pt>
                <c:pt idx="418" formatCode="0.00">
                  <c:v>99.740166651733716</c:v>
                </c:pt>
                <c:pt idx="419" formatCode="0.00">
                  <c:v>99.708693673190723</c:v>
                </c:pt>
                <c:pt idx="420" formatCode="0.00">
                  <c:v>99.606515373352849</c:v>
                </c:pt>
                <c:pt idx="421" formatCode="0.00">
                  <c:v>99.566700470176087</c:v>
                </c:pt>
                <c:pt idx="422" formatCode="0.00">
                  <c:v>96.484620213433772</c:v>
                </c:pt>
                <c:pt idx="423" formatCode="0.00">
                  <c:v>95.397265171150238</c:v>
                </c:pt>
                <c:pt idx="424" formatCode="0.00">
                  <c:v>95.677055819686572</c:v>
                </c:pt>
                <c:pt idx="425" formatCode="0.00">
                  <c:v>99.100449775112438</c:v>
                </c:pt>
                <c:pt idx="426" formatCode="0.00">
                  <c:v>100.99770439696273</c:v>
                </c:pt>
                <c:pt idx="427" formatCode="0.00">
                  <c:v>101.23563466689708</c:v>
                </c:pt>
                <c:pt idx="428" formatCode="0.00">
                  <c:v>105.81207330219189</c:v>
                </c:pt>
                <c:pt idx="429" formatCode="0.00">
                  <c:v>107.322194832466</c:v>
                </c:pt>
                <c:pt idx="430" formatCode="0.00">
                  <c:v>111.73174092788241</c:v>
                </c:pt>
                <c:pt idx="431" formatCode="0.00">
                  <c:v>115.25925925925925</c:v>
                </c:pt>
                <c:pt idx="432" formatCode="0.00">
                  <c:v>116.39557579700715</c:v>
                </c:pt>
                <c:pt idx="433" formatCode="0.00">
                  <c:v>117.22878021360316</c:v>
                </c:pt>
                <c:pt idx="434" formatCode="0.00">
                  <c:v>114.59464433606331</c:v>
                </c:pt>
                <c:pt idx="435" formatCode="0.00">
                  <c:v>111.68461333096022</c:v>
                </c:pt>
                <c:pt idx="436" formatCode="0.00">
                  <c:v>109.98339015648222</c:v>
                </c:pt>
                <c:pt idx="437" formatCode="0.00">
                  <c:v>106.61488562649369</c:v>
                </c:pt>
                <c:pt idx="438" formatCode="0.00">
                  <c:v>112.07233211647848</c:v>
                </c:pt>
                <c:pt idx="439" formatCode="0.00">
                  <c:v>112.88813270948532</c:v>
                </c:pt>
                <c:pt idx="440" formatCode="0.00">
                  <c:v>108.00855122512746</c:v>
                </c:pt>
                <c:pt idx="441" formatCode="0.00">
                  <c:v>108.71625964010283</c:v>
                </c:pt>
                <c:pt idx="442" formatCode="0.00">
                  <c:v>107.17879102451489</c:v>
                </c:pt>
                <c:pt idx="443" formatCode="0.00">
                  <c:v>108.76688244226006</c:v>
                </c:pt>
                <c:pt idx="444" formatCode="0.00">
                  <c:v>110.83273106881877</c:v>
                </c:pt>
                <c:pt idx="445" formatCode="0.00">
                  <c:v>109.89641434262947</c:v>
                </c:pt>
                <c:pt idx="446" formatCode="0.00">
                  <c:v>111.44583101502265</c:v>
                </c:pt>
                <c:pt idx="447" formatCode="0.00">
                  <c:v>113.17748779120967</c:v>
                </c:pt>
                <c:pt idx="448" formatCode="0.00">
                  <c:v>107.22672524808729</c:v>
                </c:pt>
                <c:pt idx="449" formatCode="0.00">
                  <c:v>107.64883195177092</c:v>
                </c:pt>
                <c:pt idx="450" formatCode="0.00">
                  <c:v>110.52831912302069</c:v>
                </c:pt>
                <c:pt idx="451" formatCode="0.00">
                  <c:v>107.15288553905268</c:v>
                </c:pt>
                <c:pt idx="452" formatCode="0.00">
                  <c:v>107.8527790195202</c:v>
                </c:pt>
                <c:pt idx="453" formatCode="0.00">
                  <c:v>105.76047024246878</c:v>
                </c:pt>
                <c:pt idx="454" formatCode="0.00">
                  <c:v>103.99942037385885</c:v>
                </c:pt>
                <c:pt idx="455" formatCode="0.00">
                  <c:v>106.06873549883991</c:v>
                </c:pt>
                <c:pt idx="456" formatCode="0.00">
                  <c:v>102.05406176449611</c:v>
                </c:pt>
                <c:pt idx="457" formatCode="0.00">
                  <c:v>102.45455188512413</c:v>
                </c:pt>
                <c:pt idx="458" formatCode="0.00">
                  <c:v>103.15789473684211</c:v>
                </c:pt>
                <c:pt idx="459" formatCode="0.00">
                  <c:v>102.10710535526778</c:v>
                </c:pt>
                <c:pt idx="460" formatCode="0.00">
                  <c:v>98.670707348990973</c:v>
                </c:pt>
                <c:pt idx="461" formatCode="0.00">
                  <c:v>97.23467347079513</c:v>
                </c:pt>
                <c:pt idx="462" formatCode="0.00">
                  <c:v>96.318043658469193</c:v>
                </c:pt>
                <c:pt idx="463" formatCode="0.00">
                  <c:v>103.70293177712938</c:v>
                </c:pt>
                <c:pt idx="464" formatCode="0.00">
                  <c:v>114.02396544517207</c:v>
                </c:pt>
                <c:pt idx="465" formatCode="0.00">
                  <c:v>109.24875247795475</c:v>
                </c:pt>
                <c:pt idx="466" formatCode="0.00">
                  <c:v>113.21545880215248</c:v>
                </c:pt>
                <c:pt idx="467" formatCode="0.00">
                  <c:v>115.12703673018503</c:v>
                </c:pt>
                <c:pt idx="468" formatCode="0.00">
                  <c:v>112.14217230516367</c:v>
                </c:pt>
                <c:pt idx="469" formatCode="0.00">
                  <c:v>112.66968325791854</c:v>
                </c:pt>
                <c:pt idx="470" formatCode="0.00">
                  <c:v>114.69356414909954</c:v>
                </c:pt>
                <c:pt idx="471" formatCode="0.00">
                  <c:v>116.04964539007092</c:v>
                </c:pt>
                <c:pt idx="472" formatCode="0.00">
                  <c:v>117.84407946639891</c:v>
                </c:pt>
                <c:pt idx="473" formatCode="0.00">
                  <c:v>112.71521404166946</c:v>
                </c:pt>
                <c:pt idx="474" formatCode="0.00">
                  <c:v>99.523431294678318</c:v>
                </c:pt>
                <c:pt idx="475" formatCode="0.00">
                  <c:v>103.25366036791391</c:v>
                </c:pt>
                <c:pt idx="476" formatCode="0.00">
                  <c:v>103.4320987654321</c:v>
                </c:pt>
                <c:pt idx="477" formatCode="0.00">
                  <c:v>104.76761619190405</c:v>
                </c:pt>
                <c:pt idx="478" formatCode="0.00">
                  <c:v>107.26106870229007</c:v>
                </c:pt>
                <c:pt idx="479" formatCode="0.00">
                  <c:v>105.78678349762687</c:v>
                </c:pt>
                <c:pt idx="480" formatCode="0.00">
                  <c:v>106.52425293652243</c:v>
                </c:pt>
                <c:pt idx="481" formatCode="0.00">
                  <c:v>105.32298478274156</c:v>
                </c:pt>
                <c:pt idx="482" formatCode="0.00">
                  <c:v>105.28878339723693</c:v>
                </c:pt>
                <c:pt idx="483" formatCode="0.00">
                  <c:v>103.85141158989599</c:v>
                </c:pt>
                <c:pt idx="484" formatCode="0.00">
                  <c:v>107.88262017312297</c:v>
                </c:pt>
                <c:pt idx="485" formatCode="0.00">
                  <c:v>107.77481517391831</c:v>
                </c:pt>
                <c:pt idx="486" formatCode="0.00">
                  <c:v>102.93029362616376</c:v>
                </c:pt>
                <c:pt idx="487" formatCode="0.00">
                  <c:v>100.00572409845449</c:v>
                </c:pt>
                <c:pt idx="488" formatCode="0.00">
                  <c:v>101.69095877932135</c:v>
                </c:pt>
                <c:pt idx="489" formatCode="0.00">
                  <c:v>101.47253379350015</c:v>
                </c:pt>
                <c:pt idx="490" formatCode="0.00">
                  <c:v>100.79986288064903</c:v>
                </c:pt>
                <c:pt idx="491" formatCode="0.00">
                  <c:v>103.37124289195775</c:v>
                </c:pt>
                <c:pt idx="492" formatCode="0.00">
                  <c:v>101.91907514450867</c:v>
                </c:pt>
                <c:pt idx="493" formatCode="0.00">
                  <c:v>95.827848680821845</c:v>
                </c:pt>
                <c:pt idx="494" formatCode="0.00">
                  <c:v>96.52876572013885</c:v>
                </c:pt>
                <c:pt idx="495" formatCode="0.00">
                  <c:v>96.16530784368851</c:v>
                </c:pt>
                <c:pt idx="496" formatCode="0.00">
                  <c:v>99.512958775439202</c:v>
                </c:pt>
                <c:pt idx="497" formatCode="0.00">
                  <c:v>100.08013279148302</c:v>
                </c:pt>
                <c:pt idx="498" formatCode="0.00">
                  <c:v>97.626112759643902</c:v>
                </c:pt>
                <c:pt idx="499" formatCode="0.00">
                  <c:v>96.525140298169035</c:v>
                </c:pt>
                <c:pt idx="500" formatCode="0.00">
                  <c:v>94.377373462563057</c:v>
                </c:pt>
                <c:pt idx="501" formatCode="0.00">
                  <c:v>92.708391804658987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32-40CB-9E09-4BB640436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2426415"/>
        <c:axId val="632414351"/>
      </c:lineChart>
      <c:dateAx>
        <c:axId val="63242641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2414351"/>
        <c:crosses val="autoZero"/>
        <c:auto val="1"/>
        <c:lblOffset val="100"/>
        <c:baseTimeUnit val="days"/>
      </c:dateAx>
      <c:valAx>
        <c:axId val="632414351"/>
        <c:scaling>
          <c:orientation val="minMax"/>
          <c:max val="130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242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'Momentum + ROC'!$E$2</c:f>
              <c:strCache>
                <c:ptCount val="1"/>
                <c:pt idx="0">
                  <c:v>Momentum Norm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'Momentum + ROC'!$B$3:$B$2518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'Momentum + ROC'!$E$42:$E$2518</c:f>
              <c:numCache>
                <c:formatCode>0.000</c:formatCode>
                <c:ptCount val="2477"/>
                <c:pt idx="0">
                  <c:v>-0.52511275139661795</c:v>
                </c:pt>
                <c:pt idx="1">
                  <c:v>-0.58640785460347089</c:v>
                </c:pt>
                <c:pt idx="2">
                  <c:v>-0.20636870374121358</c:v>
                </c:pt>
                <c:pt idx="3">
                  <c:v>-0.13626829419106132</c:v>
                </c:pt>
                <c:pt idx="4">
                  <c:v>0.1925551443095444</c:v>
                </c:pt>
                <c:pt idx="5">
                  <c:v>-0.12813604239580706</c:v>
                </c:pt>
                <c:pt idx="6">
                  <c:v>-1.8379785884489628</c:v>
                </c:pt>
                <c:pt idx="7">
                  <c:v>-3.9725204805394241</c:v>
                </c:pt>
                <c:pt idx="8">
                  <c:v>-3.4841661849947676</c:v>
                </c:pt>
                <c:pt idx="9">
                  <c:v>-2.6280672545437143</c:v>
                </c:pt>
                <c:pt idx="10">
                  <c:v>-2.8964870731082182</c:v>
                </c:pt>
                <c:pt idx="11">
                  <c:v>-2.3321159635954256</c:v>
                </c:pt>
                <c:pt idx="12">
                  <c:v>-2.5816391355644273</c:v>
                </c:pt>
                <c:pt idx="13">
                  <c:v>-2.1687888206430062</c:v>
                </c:pt>
                <c:pt idx="14">
                  <c:v>-1.1712101235133163</c:v>
                </c:pt>
                <c:pt idx="15">
                  <c:v>-1.3847215097262509</c:v>
                </c:pt>
                <c:pt idx="16">
                  <c:v>-0.96978893335338867</c:v>
                </c:pt>
                <c:pt idx="17">
                  <c:v>0.19865940115311001</c:v>
                </c:pt>
                <c:pt idx="18">
                  <c:v>0.8327528497882466</c:v>
                </c:pt>
                <c:pt idx="19">
                  <c:v>0.62397834032875388</c:v>
                </c:pt>
                <c:pt idx="20">
                  <c:v>1.3802101107235862</c:v>
                </c:pt>
                <c:pt idx="21">
                  <c:v>1.2482992138911895</c:v>
                </c:pt>
                <c:pt idx="22">
                  <c:v>2.0018122897698278</c:v>
                </c:pt>
                <c:pt idx="23">
                  <c:v>1.630354184041219</c:v>
                </c:pt>
                <c:pt idx="24">
                  <c:v>0.76473322633488527</c:v>
                </c:pt>
                <c:pt idx="25">
                  <c:v>0.91672454569325645</c:v>
                </c:pt>
                <c:pt idx="26">
                  <c:v>1.0048144183303422</c:v>
                </c:pt>
                <c:pt idx="27">
                  <c:v>1.1864382554879844</c:v>
                </c:pt>
                <c:pt idx="28">
                  <c:v>1.0980047381989713</c:v>
                </c:pt>
                <c:pt idx="29">
                  <c:v>0.94249512231731747</c:v>
                </c:pt>
                <c:pt idx="30">
                  <c:v>0.9999208263489151</c:v>
                </c:pt>
                <c:pt idx="31">
                  <c:v>0.86967671832720117</c:v>
                </c:pt>
                <c:pt idx="32">
                  <c:v>0.624344275408241</c:v>
                </c:pt>
                <c:pt idx="33">
                  <c:v>0.74282565359442543</c:v>
                </c:pt>
                <c:pt idx="34">
                  <c:v>0.83870786987307089</c:v>
                </c:pt>
                <c:pt idx="35">
                  <c:v>0.71258356134920808</c:v>
                </c:pt>
                <c:pt idx="36">
                  <c:v>0.64820244816622918</c:v>
                </c:pt>
                <c:pt idx="37">
                  <c:v>0.41607572551720212</c:v>
                </c:pt>
                <c:pt idx="38">
                  <c:v>-6.5918442796218391E-2</c:v>
                </c:pt>
                <c:pt idx="39">
                  <c:v>-6.8162168377520996E-2</c:v>
                </c:pt>
                <c:pt idx="40">
                  <c:v>-0.27000488997906308</c:v>
                </c:pt>
                <c:pt idx="41">
                  <c:v>-0.26361629964203875</c:v>
                </c:pt>
                <c:pt idx="42">
                  <c:v>-0.36416411390425829</c:v>
                </c:pt>
                <c:pt idx="43">
                  <c:v>-1.0709826875977655</c:v>
                </c:pt>
                <c:pt idx="44">
                  <c:v>-1.3803503550526879</c:v>
                </c:pt>
                <c:pt idx="45">
                  <c:v>-2.041539134589021</c:v>
                </c:pt>
                <c:pt idx="46">
                  <c:v>-1.2936004490485045</c:v>
                </c:pt>
                <c:pt idx="47">
                  <c:v>-0.83529419067734956</c:v>
                </c:pt>
                <c:pt idx="48">
                  <c:v>-0.18239317948746148</c:v>
                </c:pt>
                <c:pt idx="49">
                  <c:v>0.30144026612439634</c:v>
                </c:pt>
                <c:pt idx="50">
                  <c:v>-7.0708737858793169E-2</c:v>
                </c:pt>
                <c:pt idx="51">
                  <c:v>-0.62528399783377731</c:v>
                </c:pt>
                <c:pt idx="52">
                  <c:v>-0.4653877333259841</c:v>
                </c:pt>
                <c:pt idx="53">
                  <c:v>3.7670517916024382E-2</c:v>
                </c:pt>
                <c:pt idx="54">
                  <c:v>0.64328022029309107</c:v>
                </c:pt>
                <c:pt idx="55">
                  <c:v>1.8630928866957412</c:v>
                </c:pt>
                <c:pt idx="56">
                  <c:v>0.87101931205487049</c:v>
                </c:pt>
                <c:pt idx="57">
                  <c:v>1.1597745020406678</c:v>
                </c:pt>
                <c:pt idx="58">
                  <c:v>0.45331742891775473</c:v>
                </c:pt>
                <c:pt idx="59">
                  <c:v>-0.43892524895406765</c:v>
                </c:pt>
                <c:pt idx="60">
                  <c:v>8.2217379800817308E-3</c:v>
                </c:pt>
                <c:pt idx="61">
                  <c:v>0.89678104250640545</c:v>
                </c:pt>
                <c:pt idx="62">
                  <c:v>1.1078748242534386</c:v>
                </c:pt>
                <c:pt idx="63">
                  <c:v>1.5384731822316431</c:v>
                </c:pt>
                <c:pt idx="64">
                  <c:v>1.3827790733357874</c:v>
                </c:pt>
                <c:pt idx="65">
                  <c:v>1.7807754280229304</c:v>
                </c:pt>
                <c:pt idx="66">
                  <c:v>1.8824823939254236</c:v>
                </c:pt>
                <c:pt idx="67">
                  <c:v>1.1698172160186027</c:v>
                </c:pt>
                <c:pt idx="68">
                  <c:v>1.8014195940786955</c:v>
                </c:pt>
                <c:pt idx="69">
                  <c:v>2.3976205462387568</c:v>
                </c:pt>
                <c:pt idx="70">
                  <c:v>1.8039732348139152</c:v>
                </c:pt>
                <c:pt idx="71">
                  <c:v>1.4784173041274216</c:v>
                </c:pt>
                <c:pt idx="72">
                  <c:v>1.5634906600965597</c:v>
                </c:pt>
                <c:pt idx="73">
                  <c:v>1.4785614601247417</c:v>
                </c:pt>
                <c:pt idx="74">
                  <c:v>1.3891243829388067</c:v>
                </c:pt>
                <c:pt idx="75">
                  <c:v>0.80336909776694676</c:v>
                </c:pt>
                <c:pt idx="76">
                  <c:v>0.33987286631157959</c:v>
                </c:pt>
                <c:pt idx="77">
                  <c:v>0.15890211168314786</c:v>
                </c:pt>
                <c:pt idx="78">
                  <c:v>-0.51568680875120099</c:v>
                </c:pt>
                <c:pt idx="79">
                  <c:v>-1.3863952281193437</c:v>
                </c:pt>
                <c:pt idx="80">
                  <c:v>-1.240780670586866</c:v>
                </c:pt>
                <c:pt idx="81">
                  <c:v>-1.170951228900438</c:v>
                </c:pt>
                <c:pt idx="82">
                  <c:v>-1.7802695974923668</c:v>
                </c:pt>
                <c:pt idx="83">
                  <c:v>-1.572657804741834</c:v>
                </c:pt>
                <c:pt idx="84">
                  <c:v>-1.5476128361022097</c:v>
                </c:pt>
                <c:pt idx="85">
                  <c:v>-1.2855272438280589</c:v>
                </c:pt>
                <c:pt idx="86">
                  <c:v>-1.3036856595957411</c:v>
                </c:pt>
                <c:pt idx="87">
                  <c:v>-1.5850477720914122</c:v>
                </c:pt>
                <c:pt idx="88">
                  <c:v>-0.79156604069975067</c:v>
                </c:pt>
                <c:pt idx="89">
                  <c:v>-0.41000675871401193</c:v>
                </c:pt>
                <c:pt idx="90">
                  <c:v>-7.6698939534212598E-2</c:v>
                </c:pt>
                <c:pt idx="91">
                  <c:v>-0.35487349601730206</c:v>
                </c:pt>
                <c:pt idx="92">
                  <c:v>0.17222767780487605</c:v>
                </c:pt>
                <c:pt idx="93">
                  <c:v>-5.6456547146891689E-2</c:v>
                </c:pt>
                <c:pt idx="94">
                  <c:v>-0.14425565724021527</c:v>
                </c:pt>
                <c:pt idx="95">
                  <c:v>0.17257546702929172</c:v>
                </c:pt>
                <c:pt idx="96">
                  <c:v>0.32201858709039138</c:v>
                </c:pt>
                <c:pt idx="97">
                  <c:v>0.65144638032214397</c:v>
                </c:pt>
                <c:pt idx="98">
                  <c:v>7.7726216867665052E-2</c:v>
                </c:pt>
                <c:pt idx="99">
                  <c:v>0.21636720969520773</c:v>
                </c:pt>
                <c:pt idx="100">
                  <c:v>-0.24853019700699525</c:v>
                </c:pt>
                <c:pt idx="101">
                  <c:v>-0.1278313425391065</c:v>
                </c:pt>
                <c:pt idx="102">
                  <c:v>-1.0393311148447131</c:v>
                </c:pt>
                <c:pt idx="103">
                  <c:v>-0.57898579465122335</c:v>
                </c:pt>
                <c:pt idx="104">
                  <c:v>-0.7960462978158741</c:v>
                </c:pt>
                <c:pt idx="105">
                  <c:v>-1.2079821999643041</c:v>
                </c:pt>
                <c:pt idx="106">
                  <c:v>-1.1503503961054156</c:v>
                </c:pt>
                <c:pt idx="107">
                  <c:v>0.74789064457617516</c:v>
                </c:pt>
                <c:pt idx="108">
                  <c:v>1.1276341127622056</c:v>
                </c:pt>
                <c:pt idx="109">
                  <c:v>1.0803084910027256</c:v>
                </c:pt>
                <c:pt idx="110">
                  <c:v>-0.50284022656457394</c:v>
                </c:pt>
                <c:pt idx="111">
                  <c:v>-0.89268421782558749</c:v>
                </c:pt>
                <c:pt idx="112">
                  <c:v>-0.68688571687714917</c:v>
                </c:pt>
                <c:pt idx="113">
                  <c:v>-1.203358262065487</c:v>
                </c:pt>
                <c:pt idx="114">
                  <c:v>-0.96528661418326944</c:v>
                </c:pt>
                <c:pt idx="115">
                  <c:v>-1.6106442784070287</c:v>
                </c:pt>
                <c:pt idx="116">
                  <c:v>-1.4323922368048132</c:v>
                </c:pt>
                <c:pt idx="117">
                  <c:v>-3.4952030221262085</c:v>
                </c:pt>
                <c:pt idx="118">
                  <c:v>-2.3212431982704391</c:v>
                </c:pt>
                <c:pt idx="119">
                  <c:v>-1.9799488203931968</c:v>
                </c:pt>
                <c:pt idx="120">
                  <c:v>-0.80723490736011183</c:v>
                </c:pt>
                <c:pt idx="121">
                  <c:v>-0.12330538449854388</c:v>
                </c:pt>
                <c:pt idx="122">
                  <c:v>-0.20631892952719993</c:v>
                </c:pt>
                <c:pt idx="123">
                  <c:v>6.6141235200367493E-2</c:v>
                </c:pt>
                <c:pt idx="124">
                  <c:v>7.2718702172059474E-2</c:v>
                </c:pt>
                <c:pt idx="125">
                  <c:v>0.96385027062308026</c:v>
                </c:pt>
                <c:pt idx="126">
                  <c:v>1.1353034287826094</c:v>
                </c:pt>
                <c:pt idx="127">
                  <c:v>2.3471246728285435</c:v>
                </c:pt>
                <c:pt idx="128">
                  <c:v>1.2348972965007867</c:v>
                </c:pt>
                <c:pt idx="129">
                  <c:v>1.8201537810134931</c:v>
                </c:pt>
                <c:pt idx="130">
                  <c:v>1.2062523559725924</c:v>
                </c:pt>
                <c:pt idx="131">
                  <c:v>0.7263816297450516</c:v>
                </c:pt>
                <c:pt idx="132">
                  <c:v>1.0494734583516558</c:v>
                </c:pt>
                <c:pt idx="133">
                  <c:v>1.0132230100102537</c:v>
                </c:pt>
                <c:pt idx="134">
                  <c:v>1.2305204299063923</c:v>
                </c:pt>
                <c:pt idx="135">
                  <c:v>0.89283255738881773</c:v>
                </c:pt>
                <c:pt idx="136">
                  <c:v>0.94238381651271452</c:v>
                </c:pt>
                <c:pt idx="137">
                  <c:v>0.47708812262639727</c:v>
                </c:pt>
                <c:pt idx="138">
                  <c:v>0.80077592953569465</c:v>
                </c:pt>
                <c:pt idx="139">
                  <c:v>9.6490529274367506E-2</c:v>
                </c:pt>
                <c:pt idx="140">
                  <c:v>0.61674022728228628</c:v>
                </c:pt>
                <c:pt idx="141">
                  <c:v>0.15740283610479916</c:v>
                </c:pt>
                <c:pt idx="142">
                  <c:v>4.6169628623708041E-2</c:v>
                </c:pt>
                <c:pt idx="143">
                  <c:v>0.24336989700333153</c:v>
                </c:pt>
                <c:pt idx="144">
                  <c:v>-0.83111055542887313</c:v>
                </c:pt>
                <c:pt idx="145">
                  <c:v>-1.0433056853834162</c:v>
                </c:pt>
                <c:pt idx="146">
                  <c:v>-0.80166029249058379</c:v>
                </c:pt>
                <c:pt idx="147">
                  <c:v>-1.5125872660854007</c:v>
                </c:pt>
                <c:pt idx="148">
                  <c:v>-1.7830493462405921</c:v>
                </c:pt>
                <c:pt idx="149">
                  <c:v>-2.7675856964855643</c:v>
                </c:pt>
                <c:pt idx="150">
                  <c:v>-2.1843640715437185</c:v>
                </c:pt>
                <c:pt idx="151">
                  <c:v>-1.3919994411619689</c:v>
                </c:pt>
                <c:pt idx="152">
                  <c:v>-0.90502106588901277</c:v>
                </c:pt>
                <c:pt idx="153">
                  <c:v>-1.660430976539407</c:v>
                </c:pt>
                <c:pt idx="154">
                  <c:v>-0.75488150284841393</c:v>
                </c:pt>
                <c:pt idx="155">
                  <c:v>-0.75090276429111147</c:v>
                </c:pt>
                <c:pt idx="156">
                  <c:v>-1.4188143919281611</c:v>
                </c:pt>
                <c:pt idx="157">
                  <c:v>-1.107137321592246</c:v>
                </c:pt>
                <c:pt idx="158">
                  <c:v>-1.0726685686746913</c:v>
                </c:pt>
                <c:pt idx="159">
                  <c:v>3.9178579647287042E-2</c:v>
                </c:pt>
                <c:pt idx="160">
                  <c:v>-0.55587798232871155</c:v>
                </c:pt>
                <c:pt idx="161">
                  <c:v>-1.7582868407007786</c:v>
                </c:pt>
                <c:pt idx="162">
                  <c:v>-2.3940462864750409</c:v>
                </c:pt>
                <c:pt idx="163">
                  <c:v>-1.6981647316943187</c:v>
                </c:pt>
                <c:pt idx="164">
                  <c:v>-1.4360743478934301</c:v>
                </c:pt>
                <c:pt idx="165">
                  <c:v>-1.9086853496079881</c:v>
                </c:pt>
                <c:pt idx="166">
                  <c:v>-1.5609080024845896</c:v>
                </c:pt>
                <c:pt idx="167">
                  <c:v>-1.5412421954503741</c:v>
                </c:pt>
                <c:pt idx="168">
                  <c:v>-1.4414773666318361</c:v>
                </c:pt>
                <c:pt idx="169">
                  <c:v>-2.3086468955344768</c:v>
                </c:pt>
                <c:pt idx="170">
                  <c:v>-0.22492508475121376</c:v>
                </c:pt>
                <c:pt idx="171">
                  <c:v>1.0963258309935129</c:v>
                </c:pt>
                <c:pt idx="172">
                  <c:v>1.768549515719599</c:v>
                </c:pt>
                <c:pt idx="173">
                  <c:v>1.0594057952780687</c:v>
                </c:pt>
                <c:pt idx="174">
                  <c:v>1.0509562869590405</c:v>
                </c:pt>
                <c:pt idx="175">
                  <c:v>1.9964532207908119</c:v>
                </c:pt>
                <c:pt idx="176">
                  <c:v>1.8190379185233714</c:v>
                </c:pt>
                <c:pt idx="177">
                  <c:v>2.0857358610297378</c:v>
                </c:pt>
                <c:pt idx="178">
                  <c:v>2.1438313080350606</c:v>
                </c:pt>
                <c:pt idx="179">
                  <c:v>3.2054919821302277</c:v>
                </c:pt>
                <c:pt idx="180">
                  <c:v>1.0218745554925177</c:v>
                </c:pt>
                <c:pt idx="181">
                  <c:v>0.74973861374787842</c:v>
                </c:pt>
                <c:pt idx="182">
                  <c:v>0.62542627106339643</c:v>
                </c:pt>
                <c:pt idx="183">
                  <c:v>1.2897389549869098</c:v>
                </c:pt>
                <c:pt idx="184">
                  <c:v>0.89548823805560951</c:v>
                </c:pt>
                <c:pt idx="185">
                  <c:v>1.207198132042796</c:v>
                </c:pt>
                <c:pt idx="186">
                  <c:v>1.4129367895910518</c:v>
                </c:pt>
                <c:pt idx="187">
                  <c:v>1.0553738505308101</c:v>
                </c:pt>
                <c:pt idx="188">
                  <c:v>0.86662956421185744</c:v>
                </c:pt>
                <c:pt idx="189">
                  <c:v>0.76097325146278638</c:v>
                </c:pt>
                <c:pt idx="190">
                  <c:v>0.80507395508314727</c:v>
                </c:pt>
                <c:pt idx="191">
                  <c:v>0.97773049741453288</c:v>
                </c:pt>
                <c:pt idx="192">
                  <c:v>0.32369439330336203</c:v>
                </c:pt>
                <c:pt idx="193">
                  <c:v>0.15512963537789601</c:v>
                </c:pt>
                <c:pt idx="194">
                  <c:v>0.14740547192564607</c:v>
                </c:pt>
                <c:pt idx="195">
                  <c:v>-0.32294796630069728</c:v>
                </c:pt>
                <c:pt idx="196">
                  <c:v>-0.32861389003298846</c:v>
                </c:pt>
                <c:pt idx="197">
                  <c:v>-0.31267289533622333</c:v>
                </c:pt>
                <c:pt idx="198">
                  <c:v>-0.1296848018343506</c:v>
                </c:pt>
                <c:pt idx="199">
                  <c:v>-1.2378751350295545</c:v>
                </c:pt>
                <c:pt idx="200">
                  <c:v>-0.98539772332912567</c:v>
                </c:pt>
                <c:pt idx="201">
                  <c:v>-0.75488989871653978</c:v>
                </c:pt>
                <c:pt idx="202">
                  <c:v>0.2175290259770781</c:v>
                </c:pt>
                <c:pt idx="203">
                  <c:v>8.2042874795542314E-2</c:v>
                </c:pt>
                <c:pt idx="204">
                  <c:v>-1.1433297395604241</c:v>
                </c:pt>
                <c:pt idx="205">
                  <c:v>-1.1228010010408418</c:v>
                </c:pt>
                <c:pt idx="206">
                  <c:v>-1.6427820918420555</c:v>
                </c:pt>
                <c:pt idx="207">
                  <c:v>-1.0841942042172767</c:v>
                </c:pt>
                <c:pt idx="208">
                  <c:v>-1.2749325891064329</c:v>
                </c:pt>
                <c:pt idx="209">
                  <c:v>-0.44373857276330519</c:v>
                </c:pt>
                <c:pt idx="210">
                  <c:v>-1.2860173576179732</c:v>
                </c:pt>
                <c:pt idx="211">
                  <c:v>-2.5730869978717332</c:v>
                </c:pt>
                <c:pt idx="212">
                  <c:v>-1.7858619871639423</c:v>
                </c:pt>
                <c:pt idx="213">
                  <c:v>-0.91139952686117143</c:v>
                </c:pt>
                <c:pt idx="214">
                  <c:v>0.37417260819668335</c:v>
                </c:pt>
                <c:pt idx="215">
                  <c:v>0.90393595969388552</c:v>
                </c:pt>
                <c:pt idx="216">
                  <c:v>0.84360205405541044</c:v>
                </c:pt>
                <c:pt idx="217">
                  <c:v>0.90676753875528848</c:v>
                </c:pt>
                <c:pt idx="218">
                  <c:v>7.4539640039059413E-2</c:v>
                </c:pt>
                <c:pt idx="219">
                  <c:v>-0.35913690675462234</c:v>
                </c:pt>
                <c:pt idx="220">
                  <c:v>0.23699810028868834</c:v>
                </c:pt>
                <c:pt idx="221">
                  <c:v>1.7142687799039162</c:v>
                </c:pt>
                <c:pt idx="222">
                  <c:v>1.4345388514548132</c:v>
                </c:pt>
                <c:pt idx="223">
                  <c:v>1.1631323833680338</c:v>
                </c:pt>
                <c:pt idx="224">
                  <c:v>0.33883399592613728</c:v>
                </c:pt>
                <c:pt idx="225">
                  <c:v>-1.3721513466664665</c:v>
                </c:pt>
                <c:pt idx="226">
                  <c:v>0.276156684329188</c:v>
                </c:pt>
                <c:pt idx="227">
                  <c:v>0.63492336999193444</c:v>
                </c:pt>
                <c:pt idx="228">
                  <c:v>1.439875906764013</c:v>
                </c:pt>
                <c:pt idx="229">
                  <c:v>1.7092775064628993</c:v>
                </c:pt>
                <c:pt idx="230">
                  <c:v>1.7117602655972268</c:v>
                </c:pt>
                <c:pt idx="231">
                  <c:v>0.81361498157152712</c:v>
                </c:pt>
                <c:pt idx="232">
                  <c:v>0.65623655406388148</c:v>
                </c:pt>
                <c:pt idx="233">
                  <c:v>0.7124821750686261</c:v>
                </c:pt>
                <c:pt idx="234">
                  <c:v>1.2472483875883151</c:v>
                </c:pt>
                <c:pt idx="235">
                  <c:v>2.6836014535520527</c:v>
                </c:pt>
                <c:pt idx="236">
                  <c:v>1.7585703325500095</c:v>
                </c:pt>
                <c:pt idx="237">
                  <c:v>1.4215527340441378</c:v>
                </c:pt>
                <c:pt idx="238">
                  <c:v>2.0607717628209152</c:v>
                </c:pt>
                <c:pt idx="239">
                  <c:v>1.205791306392235</c:v>
                </c:pt>
                <c:pt idx="240">
                  <c:v>1.3075862422179936</c:v>
                </c:pt>
                <c:pt idx="241">
                  <c:v>2.6867874172829898</c:v>
                </c:pt>
                <c:pt idx="242">
                  <c:v>2.915316228674532</c:v>
                </c:pt>
                <c:pt idx="243">
                  <c:v>1.228014568880176</c:v>
                </c:pt>
                <c:pt idx="244">
                  <c:v>0.24459407035356465</c:v>
                </c:pt>
                <c:pt idx="245">
                  <c:v>-0.33476089750496246</c:v>
                </c:pt>
                <c:pt idx="246">
                  <c:v>-0.12001993634180004</c:v>
                </c:pt>
                <c:pt idx="247">
                  <c:v>-0.56368603361984537</c:v>
                </c:pt>
                <c:pt idx="248">
                  <c:v>-1.5569091973669689</c:v>
                </c:pt>
                <c:pt idx="249">
                  <c:v>-1.2542593775716853</c:v>
                </c:pt>
                <c:pt idx="250">
                  <c:v>-1.2474390367594235</c:v>
                </c:pt>
                <c:pt idx="251">
                  <c:v>-1.9216195958599644</c:v>
                </c:pt>
                <c:pt idx="252">
                  <c:v>-2.3264370035492745</c:v>
                </c:pt>
                <c:pt idx="253">
                  <c:v>-1.6853038648840246</c:v>
                </c:pt>
                <c:pt idx="254">
                  <c:v>-1.3248631932271289</c:v>
                </c:pt>
                <c:pt idx="255">
                  <c:v>-1.4153513610678177</c:v>
                </c:pt>
                <c:pt idx="256">
                  <c:v>-1.3767036359381957</c:v>
                </c:pt>
                <c:pt idx="257">
                  <c:v>-1.7948573997877955</c:v>
                </c:pt>
                <c:pt idx="258">
                  <c:v>-1.4919293192524994</c:v>
                </c:pt>
                <c:pt idx="259">
                  <c:v>-1.1317867383705018</c:v>
                </c:pt>
                <c:pt idx="260">
                  <c:v>-1.2386264061043784</c:v>
                </c:pt>
                <c:pt idx="261">
                  <c:v>-1.1585705280397953</c:v>
                </c:pt>
                <c:pt idx="262">
                  <c:v>-0.87078097406086408</c:v>
                </c:pt>
                <c:pt idx="263">
                  <c:v>-0.91442997345509913</c:v>
                </c:pt>
                <c:pt idx="264">
                  <c:v>-0.41328154969502562</c:v>
                </c:pt>
                <c:pt idx="265">
                  <c:v>0.1206548797109991</c:v>
                </c:pt>
                <c:pt idx="266">
                  <c:v>9.9101810785296979E-2</c:v>
                </c:pt>
                <c:pt idx="267">
                  <c:v>0.18854728750067173</c:v>
                </c:pt>
                <c:pt idx="268">
                  <c:v>0.41826516530701585</c:v>
                </c:pt>
                <c:pt idx="269">
                  <c:v>0.29296064871049876</c:v>
                </c:pt>
                <c:pt idx="270">
                  <c:v>0.26357696662712199</c:v>
                </c:pt>
                <c:pt idx="271">
                  <c:v>9.329062967930607E-2</c:v>
                </c:pt>
                <c:pt idx="272">
                  <c:v>0.12813086075496957</c:v>
                </c:pt>
                <c:pt idx="273">
                  <c:v>-0.38212566793149366</c:v>
                </c:pt>
                <c:pt idx="274">
                  <c:v>0.27666399208584408</c:v>
                </c:pt>
                <c:pt idx="275">
                  <c:v>-1.0187654661326693</c:v>
                </c:pt>
                <c:pt idx="276">
                  <c:v>-0.26444523358402577</c:v>
                </c:pt>
                <c:pt idx="277">
                  <c:v>1.240392426843655</c:v>
                </c:pt>
                <c:pt idx="278">
                  <c:v>-0.95346392887083431</c:v>
                </c:pt>
                <c:pt idx="279">
                  <c:v>-0.11076396132717685</c:v>
                </c:pt>
                <c:pt idx="280">
                  <c:v>-0.45960884205559849</c:v>
                </c:pt>
                <c:pt idx="281">
                  <c:v>-1.2109920096020634</c:v>
                </c:pt>
                <c:pt idx="282">
                  <c:v>-2.34140250645634</c:v>
                </c:pt>
                <c:pt idx="283">
                  <c:v>-1.2781485223332096</c:v>
                </c:pt>
                <c:pt idx="284">
                  <c:v>-2.1060977218893644</c:v>
                </c:pt>
                <c:pt idx="285">
                  <c:v>-1.4494085749540635</c:v>
                </c:pt>
                <c:pt idx="286">
                  <c:v>-2.4344116679717342</c:v>
                </c:pt>
                <c:pt idx="287">
                  <c:v>-1.6853423895483191</c:v>
                </c:pt>
                <c:pt idx="288">
                  <c:v>0.64140140153876002</c:v>
                </c:pt>
                <c:pt idx="289">
                  <c:v>-0.43324982705206938</c:v>
                </c:pt>
                <c:pt idx="290">
                  <c:v>-0.33221275333067657</c:v>
                </c:pt>
                <c:pt idx="291">
                  <c:v>0.66948483262133496</c:v>
                </c:pt>
                <c:pt idx="292">
                  <c:v>1.0490783338682839</c:v>
                </c:pt>
                <c:pt idx="293">
                  <c:v>0.10691925835734128</c:v>
                </c:pt>
                <c:pt idx="294">
                  <c:v>3.048831849780859E-2</c:v>
                </c:pt>
                <c:pt idx="295">
                  <c:v>1.5301335348219001</c:v>
                </c:pt>
                <c:pt idx="296">
                  <c:v>0.54797489622610962</c:v>
                </c:pt>
                <c:pt idx="297">
                  <c:v>0.26510494261882245</c:v>
                </c:pt>
                <c:pt idx="298">
                  <c:v>-0.15787736135166344</c:v>
                </c:pt>
                <c:pt idx="299">
                  <c:v>0.28511976126983135</c:v>
                </c:pt>
                <c:pt idx="300">
                  <c:v>0.23178765714523478</c:v>
                </c:pt>
                <c:pt idx="301">
                  <c:v>9.6599786513622873E-2</c:v>
                </c:pt>
                <c:pt idx="302">
                  <c:v>-0.22502885761207281</c:v>
                </c:pt>
                <c:pt idx="303">
                  <c:v>1.1208289535940308</c:v>
                </c:pt>
                <c:pt idx="304">
                  <c:v>2.9718597721140325</c:v>
                </c:pt>
                <c:pt idx="305">
                  <c:v>0.27142446223453354</c:v>
                </c:pt>
                <c:pt idx="306">
                  <c:v>1.2121538682359476</c:v>
                </c:pt>
                <c:pt idx="307">
                  <c:v>0.51543051628547443</c:v>
                </c:pt>
                <c:pt idx="308">
                  <c:v>0.49120278768452746</c:v>
                </c:pt>
                <c:pt idx="309">
                  <c:v>0.17134392317033451</c:v>
                </c:pt>
                <c:pt idx="310">
                  <c:v>0.21393946494066943</c:v>
                </c:pt>
                <c:pt idx="311">
                  <c:v>1.0452822362872394</c:v>
                </c:pt>
                <c:pt idx="312">
                  <c:v>1.776571279029874</c:v>
                </c:pt>
                <c:pt idx="313">
                  <c:v>0.50733160985400272</c:v>
                </c:pt>
                <c:pt idx="314">
                  <c:v>0.15355824174212004</c:v>
                </c:pt>
                <c:pt idx="315">
                  <c:v>0.7876180835464841</c:v>
                </c:pt>
                <c:pt idx="316">
                  <c:v>0.78749205444526349</c:v>
                </c:pt>
                <c:pt idx="317">
                  <c:v>-0.39697556206544854</c:v>
                </c:pt>
                <c:pt idx="318">
                  <c:v>-9.2359289144676907E-2</c:v>
                </c:pt>
                <c:pt idx="319">
                  <c:v>-1.3076850669603719</c:v>
                </c:pt>
                <c:pt idx="320">
                  <c:v>-1.1552429516745151</c:v>
                </c:pt>
                <c:pt idx="321">
                  <c:v>0.66092749120355543</c:v>
                </c:pt>
                <c:pt idx="322">
                  <c:v>-0.3243502027750414</c:v>
                </c:pt>
                <c:pt idx="323">
                  <c:v>1.6262244557618712</c:v>
                </c:pt>
                <c:pt idx="324">
                  <c:v>-1.1185598721649166</c:v>
                </c:pt>
                <c:pt idx="325">
                  <c:v>-0.95953803197762322</c:v>
                </c:pt>
                <c:pt idx="326">
                  <c:v>-0.89592673197439987</c:v>
                </c:pt>
                <c:pt idx="327">
                  <c:v>0.80380104434166488</c:v>
                </c:pt>
                <c:pt idx="328">
                  <c:v>0.13848746697526118</c:v>
                </c:pt>
                <c:pt idx="329">
                  <c:v>1.3746085367466301</c:v>
                </c:pt>
                <c:pt idx="330">
                  <c:v>1.7920331044209719</c:v>
                </c:pt>
                <c:pt idx="331">
                  <c:v>-1.089463886644378</c:v>
                </c:pt>
                <c:pt idx="332">
                  <c:v>-0.41329169370847468</c:v>
                </c:pt>
                <c:pt idx="333">
                  <c:v>-1.1341232359640521</c:v>
                </c:pt>
                <c:pt idx="334">
                  <c:v>-8.2536839124187855E-2</c:v>
                </c:pt>
                <c:pt idx="335">
                  <c:v>0.42852799935633484</c:v>
                </c:pt>
                <c:pt idx="336">
                  <c:v>0.87752201060297397</c:v>
                </c:pt>
                <c:pt idx="337">
                  <c:v>0.20211514992952534</c:v>
                </c:pt>
                <c:pt idx="338">
                  <c:v>-0.85987652476878562</c:v>
                </c:pt>
                <c:pt idx="339">
                  <c:v>-1.8907436036185936</c:v>
                </c:pt>
                <c:pt idx="340">
                  <c:v>-1.6326274075067557</c:v>
                </c:pt>
                <c:pt idx="341">
                  <c:v>-0.47726151974910741</c:v>
                </c:pt>
                <c:pt idx="342">
                  <c:v>0.66086534689660514</c:v>
                </c:pt>
                <c:pt idx="343">
                  <c:v>0.41436419015653153</c:v>
                </c:pt>
                <c:pt idx="344">
                  <c:v>1.2781981927662001</c:v>
                </c:pt>
                <c:pt idx="345">
                  <c:v>1.6144102961651174</c:v>
                </c:pt>
                <c:pt idx="346">
                  <c:v>-0.29261257575748645</c:v>
                </c:pt>
                <c:pt idx="347">
                  <c:v>-0.56241160761280085</c:v>
                </c:pt>
                <c:pt idx="348">
                  <c:v>6.8441906548888272E-3</c:v>
                </c:pt>
                <c:pt idx="349">
                  <c:v>2.9083720130646422</c:v>
                </c:pt>
                <c:pt idx="350">
                  <c:v>2.5030498139183219</c:v>
                </c:pt>
                <c:pt idx="351">
                  <c:v>6.5896968354117652E-2</c:v>
                </c:pt>
                <c:pt idx="352">
                  <c:v>-0.67517429262204576</c:v>
                </c:pt>
                <c:pt idx="353">
                  <c:v>-0.2279092157255142</c:v>
                </c:pt>
                <c:pt idx="354">
                  <c:v>-1.0378679506230697</c:v>
                </c:pt>
                <c:pt idx="355">
                  <c:v>-1.3705861170340814</c:v>
                </c:pt>
                <c:pt idx="356">
                  <c:v>0.68594571523340397</c:v>
                </c:pt>
                <c:pt idx="357">
                  <c:v>-2.4652024369788563</c:v>
                </c:pt>
                <c:pt idx="358">
                  <c:v>-6.418029588124976</c:v>
                </c:pt>
                <c:pt idx="359">
                  <c:v>-5.5756006612416211</c:v>
                </c:pt>
                <c:pt idx="360">
                  <c:v>-3.2285350786342177</c:v>
                </c:pt>
                <c:pt idx="361">
                  <c:v>-2.3807942680059808</c:v>
                </c:pt>
                <c:pt idx="362">
                  <c:v>-2.0833321588471829</c:v>
                </c:pt>
                <c:pt idx="363">
                  <c:v>-1.7522780340994768</c:v>
                </c:pt>
                <c:pt idx="364">
                  <c:v>-1.7703484044406355</c:v>
                </c:pt>
                <c:pt idx="365">
                  <c:v>-1.5049044305108075</c:v>
                </c:pt>
                <c:pt idx="366">
                  <c:v>-1.4775370360844096</c:v>
                </c:pt>
                <c:pt idx="367">
                  <c:v>-6.8205550118207475E-2</c:v>
                </c:pt>
                <c:pt idx="368">
                  <c:v>1.3312147870051882</c:v>
                </c:pt>
                <c:pt idx="369">
                  <c:v>1.8737613277826628</c:v>
                </c:pt>
                <c:pt idx="370">
                  <c:v>1.0242606415078659</c:v>
                </c:pt>
                <c:pt idx="371">
                  <c:v>0.96662485803040088</c:v>
                </c:pt>
                <c:pt idx="372">
                  <c:v>0.85358798705035988</c:v>
                </c:pt>
                <c:pt idx="373">
                  <c:v>0.98242517545260655</c:v>
                </c:pt>
                <c:pt idx="374">
                  <c:v>1.1829664003466751</c:v>
                </c:pt>
                <c:pt idx="375">
                  <c:v>1.1483879102189869</c:v>
                </c:pt>
                <c:pt idx="376">
                  <c:v>0.93908647055541605</c:v>
                </c:pt>
                <c:pt idx="377">
                  <c:v>0.42638113689429868</c:v>
                </c:pt>
                <c:pt idx="378">
                  <c:v>0.62909184211408187</c:v>
                </c:pt>
                <c:pt idx="379">
                  <c:v>0.19057372744829698</c:v>
                </c:pt>
                <c:pt idx="380">
                  <c:v>0.21564640302548463</c:v>
                </c:pt>
                <c:pt idx="381">
                  <c:v>0.2142999775922956</c:v>
                </c:pt>
                <c:pt idx="382">
                  <c:v>0.21342289732389952</c:v>
                </c:pt>
                <c:pt idx="383">
                  <c:v>-9.4821546022824527E-2</c:v>
                </c:pt>
                <c:pt idx="384">
                  <c:v>-0.19497019558255108</c:v>
                </c:pt>
                <c:pt idx="385">
                  <c:v>-0.1539746774367623</c:v>
                </c:pt>
                <c:pt idx="386">
                  <c:v>0.22496622084694218</c:v>
                </c:pt>
                <c:pt idx="387">
                  <c:v>0.41037751456849808</c:v>
                </c:pt>
                <c:pt idx="388">
                  <c:v>0.38990795950415175</c:v>
                </c:pt>
                <c:pt idx="389">
                  <c:v>0.84805270375706332</c:v>
                </c:pt>
                <c:pt idx="390">
                  <c:v>0.97330025042291535</c:v>
                </c:pt>
                <c:pt idx="391">
                  <c:v>1.4575984466482117</c:v>
                </c:pt>
                <c:pt idx="392">
                  <c:v>1.8302795703969532</c:v>
                </c:pt>
                <c:pt idx="393">
                  <c:v>1.8700526748472805</c:v>
                </c:pt>
                <c:pt idx="394">
                  <c:v>1.9056189153596763</c:v>
                </c:pt>
                <c:pt idx="395">
                  <c:v>1.4753523866997484</c:v>
                </c:pt>
                <c:pt idx="396">
                  <c:v>1.0386797451843324</c:v>
                </c:pt>
                <c:pt idx="397">
                  <c:v>0.7035591213704272</c:v>
                </c:pt>
                <c:pt idx="398">
                  <c:v>0.14948007062254448</c:v>
                </c:pt>
                <c:pt idx="399">
                  <c:v>1.0698061576367912</c:v>
                </c:pt>
                <c:pt idx="400">
                  <c:v>1.1466961232164086</c:v>
                </c:pt>
                <c:pt idx="401">
                  <c:v>0.32631263115384662</c:v>
                </c:pt>
                <c:pt idx="402">
                  <c:v>0.42014678270115169</c:v>
                </c:pt>
                <c:pt idx="403">
                  <c:v>0.16928557244154421</c:v>
                </c:pt>
                <c:pt idx="404">
                  <c:v>0.42345391943452049</c:v>
                </c:pt>
                <c:pt idx="405">
                  <c:v>0.74236627686827328</c:v>
                </c:pt>
                <c:pt idx="406">
                  <c:v>0.57149744406094993</c:v>
                </c:pt>
                <c:pt idx="407">
                  <c:v>0.76993066007962985</c:v>
                </c:pt>
                <c:pt idx="408">
                  <c:v>0.99044853895361185</c:v>
                </c:pt>
                <c:pt idx="409">
                  <c:v>1.1584330211484853E-2</c:v>
                </c:pt>
                <c:pt idx="410">
                  <c:v>3.7484083838702283E-2</c:v>
                </c:pt>
                <c:pt idx="411">
                  <c:v>0.4596551798279781</c:v>
                </c:pt>
                <c:pt idx="412">
                  <c:v>-0.15220207789771836</c:v>
                </c:pt>
                <c:pt idx="413">
                  <c:v>-0.10420199038161927</c:v>
                </c:pt>
                <c:pt idx="414">
                  <c:v>-0.62272056245899277</c:v>
                </c:pt>
                <c:pt idx="415">
                  <c:v>-1.2008539743800206</c:v>
                </c:pt>
                <c:pt idx="416">
                  <c:v>-0.82458960610599075</c:v>
                </c:pt>
                <c:pt idx="417">
                  <c:v>-2.0064880178554758</c:v>
                </c:pt>
                <c:pt idx="418">
                  <c:v>-1.9393164145720083</c:v>
                </c:pt>
                <c:pt idx="419">
                  <c:v>-1.6397918578580382</c:v>
                </c:pt>
                <c:pt idx="420">
                  <c:v>-1.8018641408936733</c:v>
                </c:pt>
                <c:pt idx="421">
                  <c:v>-2.4616655341994451</c:v>
                </c:pt>
                <c:pt idx="422">
                  <c:v>-2.523792816889797</c:v>
                </c:pt>
                <c:pt idx="423">
                  <c:v>-2.4740448360037979</c:v>
                </c:pt>
                <c:pt idx="424">
                  <c:v>-0.70591442602592314</c:v>
                </c:pt>
                <c:pt idx="425">
                  <c:v>1.6247696252020092</c:v>
                </c:pt>
                <c:pt idx="426">
                  <c:v>0.5397083060027843</c:v>
                </c:pt>
                <c:pt idx="427">
                  <c:v>1.4044479796569636</c:v>
                </c:pt>
                <c:pt idx="428">
                  <c:v>1.7112586081766146</c:v>
                </c:pt>
                <c:pt idx="429">
                  <c:v>1.032890186843</c:v>
                </c:pt>
                <c:pt idx="430">
                  <c:v>1.1520576776124642</c:v>
                </c:pt>
                <c:pt idx="431">
                  <c:v>1.499058933424537</c:v>
                </c:pt>
                <c:pt idx="432">
                  <c:v>1.6671401399886581</c:v>
                </c:pt>
                <c:pt idx="433">
                  <c:v>1.8665709329873483</c:v>
                </c:pt>
                <c:pt idx="434">
                  <c:v>0.81794204173593488</c:v>
                </c:pt>
                <c:pt idx="435">
                  <c:v>-1.4756734537485114</c:v>
                </c:pt>
                <c:pt idx="436">
                  <c:v>-0.74456359984694198</c:v>
                </c:pt>
                <c:pt idx="437">
                  <c:v>-0.66645675095824242</c:v>
                </c:pt>
                <c:pt idx="438">
                  <c:v>-0.39211414529881766</c:v>
                </c:pt>
                <c:pt idx="439">
                  <c:v>4.1373592439856395E-2</c:v>
                </c:pt>
                <c:pt idx="440">
                  <c:v>-0.20370666306211854</c:v>
                </c:pt>
                <c:pt idx="441">
                  <c:v>-5.2869975920626672E-2</c:v>
                </c:pt>
                <c:pt idx="442">
                  <c:v>-0.25194207122135148</c:v>
                </c:pt>
                <c:pt idx="443">
                  <c:v>-0.24287687074877973</c:v>
                </c:pt>
                <c:pt idx="444">
                  <c:v>-0.48231743952828998</c:v>
                </c:pt>
                <c:pt idx="445">
                  <c:v>0.19806822757970025</c:v>
                </c:pt>
                <c:pt idx="446">
                  <c:v>0.16928719018121732</c:v>
                </c:pt>
                <c:pt idx="447">
                  <c:v>-0.68780102260480869</c:v>
                </c:pt>
                <c:pt idx="448">
                  <c:v>-1.1914148770294872</c:v>
                </c:pt>
                <c:pt idx="449">
                  <c:v>-0.8699739662418029</c:v>
                </c:pt>
                <c:pt idx="450">
                  <c:v>-0.90234804404676161</c:v>
                </c:pt>
                <c:pt idx="451">
                  <c:v>-1.05156211359462</c:v>
                </c:pt>
                <c:pt idx="452">
                  <c:v>-0.65310654798981616</c:v>
                </c:pt>
                <c:pt idx="453">
                  <c:v>-1.0115712564773458</c:v>
                </c:pt>
                <c:pt idx="454">
                  <c:v>-2.1191501451143653</c:v>
                </c:pt>
                <c:pt idx="455">
                  <c:v>-1.7937317684175385</c:v>
                </c:pt>
                <c:pt idx="456">
                  <c:v>-1.6968107770009848</c:v>
                </c:pt>
                <c:pt idx="457">
                  <c:v>-1.0099362321005922</c:v>
                </c:pt>
                <c:pt idx="458">
                  <c:v>-0.85301941180950491</c:v>
                </c:pt>
                <c:pt idx="459">
                  <c:v>-1.2208524127915239</c:v>
                </c:pt>
                <c:pt idx="460">
                  <c:v>-1.3384699614491493</c:v>
                </c:pt>
                <c:pt idx="461">
                  <c:v>-1.6670080311157343</c:v>
                </c:pt>
                <c:pt idx="462">
                  <c:v>-1.9424231129457974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6E-48B6-8646-685629157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2436815"/>
        <c:axId val="632434735"/>
      </c:lineChart>
      <c:dateAx>
        <c:axId val="63243681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2434735"/>
        <c:crosses val="autoZero"/>
        <c:auto val="1"/>
        <c:lblOffset val="100"/>
        <c:baseTimeUnit val="days"/>
      </c:dateAx>
      <c:valAx>
        <c:axId val="63243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243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'Momentum + ROC'!$G$2</c:f>
              <c:strCache>
                <c:ptCount val="1"/>
                <c:pt idx="0">
                  <c:v>ROC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'Momentum + ROC'!$B$3:$B$504</c:f>
              <c:numCache>
                <c:formatCode>m/d/yyyy</c:formatCode>
                <c:ptCount val="502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'Momentum + ROC'!$G$3:$G$504</c:f>
              <c:numCache>
                <c:formatCode>General</c:formatCode>
                <c:ptCount val="502"/>
                <c:pt idx="10" formatCode="0.00">
                  <c:v>8.3107785384492896</c:v>
                </c:pt>
                <c:pt idx="11" formatCode="0.00">
                  <c:v>2.2063393412057204</c:v>
                </c:pt>
                <c:pt idx="12" formatCode="0.00">
                  <c:v>6.544876886417776</c:v>
                </c:pt>
                <c:pt idx="13" formatCode="0.00">
                  <c:v>7.0107259443494563</c:v>
                </c:pt>
                <c:pt idx="14" formatCode="0.00">
                  <c:v>3.643600734843861</c:v>
                </c:pt>
                <c:pt idx="15" formatCode="0.00">
                  <c:v>1.6235718580877907</c:v>
                </c:pt>
                <c:pt idx="16" formatCode="0.00">
                  <c:v>4.0632387706855786</c:v>
                </c:pt>
                <c:pt idx="17" formatCode="0.00">
                  <c:v>3.4774985388661537</c:v>
                </c:pt>
                <c:pt idx="18" formatCode="0.00">
                  <c:v>-0.64553148759143408</c:v>
                </c:pt>
                <c:pt idx="19" formatCode="0.00">
                  <c:v>2.4460848169054823</c:v>
                </c:pt>
                <c:pt idx="20" formatCode="0.00">
                  <c:v>6.6000293987946419</c:v>
                </c:pt>
                <c:pt idx="21" formatCode="0.00">
                  <c:v>9.6837944664031692</c:v>
                </c:pt>
                <c:pt idx="22" formatCode="0.00">
                  <c:v>9.4379007007604194</c:v>
                </c:pt>
                <c:pt idx="23" formatCode="0.00">
                  <c:v>4.7937245787332907</c:v>
                </c:pt>
                <c:pt idx="24" formatCode="0.00">
                  <c:v>8.3456425406203714</c:v>
                </c:pt>
                <c:pt idx="25" formatCode="0.00">
                  <c:v>9.3047337278106621</c:v>
                </c:pt>
                <c:pt idx="26" formatCode="0.00">
                  <c:v>-2.8822944767854621</c:v>
                </c:pt>
                <c:pt idx="27" formatCode="0.00">
                  <c:v>-0.22592487997740271</c:v>
                </c:pt>
                <c:pt idx="28" formatCode="0.00">
                  <c:v>2.6133410337857175</c:v>
                </c:pt>
                <c:pt idx="29" formatCode="0.00">
                  <c:v>1.2432890647075381</c:v>
                </c:pt>
                <c:pt idx="30" formatCode="0.00">
                  <c:v>-0.12410369553225208</c:v>
                </c:pt>
                <c:pt idx="31" formatCode="0.00">
                  <c:v>-8.3160083160086315E-2</c:v>
                </c:pt>
                <c:pt idx="32" formatCode="0.00">
                  <c:v>-2.6702997275204465</c:v>
                </c:pt>
                <c:pt idx="33" formatCode="0.00">
                  <c:v>-3.8674799001940756</c:v>
                </c:pt>
                <c:pt idx="34" formatCode="0.00">
                  <c:v>-4.1990456714383075</c:v>
                </c:pt>
                <c:pt idx="35" formatCode="0.00">
                  <c:v>-3.62701312762215</c:v>
                </c:pt>
                <c:pt idx="36" formatCode="0.00">
                  <c:v>3.6111111111111094</c:v>
                </c:pt>
                <c:pt idx="37" formatCode="0.00">
                  <c:v>-0.33965468440418184</c:v>
                </c:pt>
                <c:pt idx="38" formatCode="0.00">
                  <c:v>-0.23920078795551925</c:v>
                </c:pt>
                <c:pt idx="39" formatCode="0.00">
                  <c:v>0.39073402176946859</c:v>
                </c:pt>
                <c:pt idx="40" formatCode="0.00">
                  <c:v>-6.9032168990765377E-2</c:v>
                </c:pt>
                <c:pt idx="41" formatCode="0.00">
                  <c:v>1.4148980441115218</c:v>
                </c:pt>
                <c:pt idx="42" formatCode="0.00">
                  <c:v>1.5397536394177052</c:v>
                </c:pt>
                <c:pt idx="43" formatCode="0.00">
                  <c:v>2.6676279740447133</c:v>
                </c:pt>
                <c:pt idx="44" formatCode="0.00">
                  <c:v>1.3661591006119367</c:v>
                </c:pt>
                <c:pt idx="45" formatCode="0.00">
                  <c:v>-5.3925010532228468</c:v>
                </c:pt>
                <c:pt idx="46" formatCode="0.00">
                  <c:v>-14.928742768449279</c:v>
                </c:pt>
                <c:pt idx="47" formatCode="0.00">
                  <c:v>-16.969610905992617</c:v>
                </c:pt>
                <c:pt idx="48" formatCode="0.00">
                  <c:v>-15.712270803949233</c:v>
                </c:pt>
                <c:pt idx="49" formatCode="0.00">
                  <c:v>-19.919377258826799</c:v>
                </c:pt>
                <c:pt idx="50" formatCode="0.00">
                  <c:v>-18.831168831168828</c:v>
                </c:pt>
                <c:pt idx="51" formatCode="0.00">
                  <c:v>-22.678156202981807</c:v>
                </c:pt>
                <c:pt idx="52" formatCode="0.00">
                  <c:v>-21.684587813620077</c:v>
                </c:pt>
                <c:pt idx="53" formatCode="0.00">
                  <c:v>-14.733146067415733</c:v>
                </c:pt>
                <c:pt idx="54" formatCode="0.00">
                  <c:v>-17.268005054050263</c:v>
                </c:pt>
                <c:pt idx="55" formatCode="0.00">
                  <c:v>-14.353569838206919</c:v>
                </c:pt>
                <c:pt idx="56" formatCode="0.00">
                  <c:v>-4.5612871122905956</c:v>
                </c:pt>
                <c:pt idx="57" formatCode="0.00">
                  <c:v>0.82093381221139738</c:v>
                </c:pt>
                <c:pt idx="58" formatCode="0.00">
                  <c:v>-1.1044176706827251</c:v>
                </c:pt>
                <c:pt idx="59" formatCode="0.00">
                  <c:v>5.2942197535150104</c:v>
                </c:pt>
                <c:pt idx="60" formatCode="0.00">
                  <c:v>4.5957446808510687</c:v>
                </c:pt>
                <c:pt idx="61" formatCode="0.00">
                  <c:v>11.728285865911896</c:v>
                </c:pt>
                <c:pt idx="62" formatCode="0.00">
                  <c:v>9.8398169336384367</c:v>
                </c:pt>
                <c:pt idx="63" formatCode="0.00">
                  <c:v>2.3554603854389717</c:v>
                </c:pt>
                <c:pt idx="64" formatCode="0.00">
                  <c:v>4.1914135414899016</c:v>
                </c:pt>
                <c:pt idx="65" formatCode="0.00">
                  <c:v>5.4939341421143757</c:v>
                </c:pt>
                <c:pt idx="66" formatCode="0.00">
                  <c:v>7.4904414320472759</c:v>
                </c:pt>
                <c:pt idx="67" formatCode="0.00">
                  <c:v>7.0907548770144189</c:v>
                </c:pt>
                <c:pt idx="68" formatCode="0.00">
                  <c:v>5.8883248730964413</c:v>
                </c:pt>
                <c:pt idx="69" formatCode="0.00">
                  <c:v>6.8249258160237396</c:v>
                </c:pt>
                <c:pt idx="70" formatCode="0.00">
                  <c:v>5.7933279088690028</c:v>
                </c:pt>
                <c:pt idx="71" formatCode="0.00">
                  <c:v>3.3090563647878461</c:v>
                </c:pt>
                <c:pt idx="72" formatCode="0.00">
                  <c:v>4.7115384615384688</c:v>
                </c:pt>
                <c:pt idx="73" formatCode="0.00">
                  <c:v>5.8899259736079763</c:v>
                </c:pt>
                <c:pt idx="74" formatCode="0.00">
                  <c:v>4.706840390879492</c:v>
                </c:pt>
                <c:pt idx="75" formatCode="0.00">
                  <c:v>4.3863972400197166</c:v>
                </c:pt>
                <c:pt idx="76" formatCode="0.00">
                  <c:v>2.3443815683104217</c:v>
                </c:pt>
                <c:pt idx="77" formatCode="0.00">
                  <c:v>-2.376049421827974</c:v>
                </c:pt>
                <c:pt idx="78" formatCode="0.00">
                  <c:v>-1.9175455417066087</c:v>
                </c:pt>
                <c:pt idx="79" formatCode="0.00">
                  <c:v>-3.2561728395061724</c:v>
                </c:pt>
                <c:pt idx="80" formatCode="0.00">
                  <c:v>-2.4919243193354936</c:v>
                </c:pt>
                <c:pt idx="81" formatCode="0.00">
                  <c:v>-2.3448275862068981</c:v>
                </c:pt>
                <c:pt idx="82" formatCode="0.00">
                  <c:v>-6.2442607897153435</c:v>
                </c:pt>
                <c:pt idx="83" formatCode="0.00">
                  <c:v>-7.4012158054711215</c:v>
                </c:pt>
                <c:pt idx="84" formatCode="0.00">
                  <c:v>-9.7215741172810795</c:v>
                </c:pt>
                <c:pt idx="85" formatCode="0.00">
                  <c:v>-4.7371734340572837</c:v>
                </c:pt>
                <c:pt idx="86" formatCode="0.00">
                  <c:v>-2.3222748815165861</c:v>
                </c:pt>
                <c:pt idx="87" formatCode="0.00">
                  <c:v>1.0222294337173381</c:v>
                </c:pt>
                <c:pt idx="88" formatCode="0.00">
                  <c:v>3.6819811013359365</c:v>
                </c:pt>
                <c:pt idx="89" formatCode="0.00">
                  <c:v>1.6430052639974497</c:v>
                </c:pt>
                <c:pt idx="90" formatCode="0.00">
                  <c:v>-1.3882315822685005</c:v>
                </c:pt>
                <c:pt idx="91" formatCode="0.00">
                  <c:v>-0.8474576271186427</c:v>
                </c:pt>
                <c:pt idx="92" formatCode="0.00">
                  <c:v>1.2732615083251733</c:v>
                </c:pt>
                <c:pt idx="93" formatCode="0.00">
                  <c:v>4.0866568193008401</c:v>
                </c:pt>
                <c:pt idx="94" formatCode="0.00">
                  <c:v>9.8208132322536237</c:v>
                </c:pt>
                <c:pt idx="95" formatCode="0.00">
                  <c:v>5.4848835288286804</c:v>
                </c:pt>
                <c:pt idx="96" formatCode="0.00">
                  <c:v>6.7442988840368781</c:v>
                </c:pt>
                <c:pt idx="97" formatCode="0.00">
                  <c:v>3.3087054288467637</c:v>
                </c:pt>
                <c:pt idx="98" formatCode="0.00">
                  <c:v>-1.0527969830295438</c:v>
                </c:pt>
                <c:pt idx="99" formatCode="0.00">
                  <c:v>0.80037664783428297</c:v>
                </c:pt>
                <c:pt idx="100" formatCode="0.00">
                  <c:v>4.6552551591745379</c:v>
                </c:pt>
                <c:pt idx="101" formatCode="0.00">
                  <c:v>5.6980056980057006</c:v>
                </c:pt>
                <c:pt idx="102" formatCode="0.00">
                  <c:v>7.7530625402965754</c:v>
                </c:pt>
                <c:pt idx="103" formatCode="0.00">
                  <c:v>7.2216966256701323</c:v>
                </c:pt>
                <c:pt idx="104" formatCode="0.00">
                  <c:v>9.3504863508001268</c:v>
                </c:pt>
                <c:pt idx="105" formatCode="0.00">
                  <c:v>10.41503523884103</c:v>
                </c:pt>
                <c:pt idx="106" formatCode="0.00">
                  <c:v>7.4696969696969804</c:v>
                </c:pt>
                <c:pt idx="107" formatCode="0.00">
                  <c:v>11.28731343283583</c:v>
                </c:pt>
                <c:pt idx="108" formatCode="0.00">
                  <c:v>15.53120533587423</c:v>
                </c:pt>
                <c:pt idx="109" formatCode="0.00">
                  <c:v>13.622917639732213</c:v>
                </c:pt>
                <c:pt idx="110" formatCode="0.00">
                  <c:v>12.564964842555792</c:v>
                </c:pt>
                <c:pt idx="111" formatCode="0.00">
                  <c:v>13.821503444144959</c:v>
                </c:pt>
                <c:pt idx="112" formatCode="0.00">
                  <c:v>13.911742707554245</c:v>
                </c:pt>
                <c:pt idx="113" formatCode="0.00">
                  <c:v>13.808823529411764</c:v>
                </c:pt>
                <c:pt idx="114" formatCode="0.00">
                  <c:v>10.58823529411764</c:v>
                </c:pt>
                <c:pt idx="115" formatCode="0.00">
                  <c:v>8.3687943262411419</c:v>
                </c:pt>
                <c:pt idx="116" formatCode="0.00">
                  <c:v>7.7259269702523463</c:v>
                </c:pt>
                <c:pt idx="117" formatCode="0.00">
                  <c:v>4.5962559374126934</c:v>
                </c:pt>
                <c:pt idx="118" formatCode="0.00">
                  <c:v>0.3436426116838488</c:v>
                </c:pt>
                <c:pt idx="119" formatCode="0.00">
                  <c:v>0.94546451082488037</c:v>
                </c:pt>
                <c:pt idx="120" formatCode="0.00">
                  <c:v>1.5209125475285235</c:v>
                </c:pt>
                <c:pt idx="121" formatCode="0.00">
                  <c:v>-1.1445862386528147</c:v>
                </c:pt>
                <c:pt idx="122" formatCode="0.00">
                  <c:v>-0.44648719632305106</c:v>
                </c:pt>
                <c:pt idx="123" formatCode="0.00">
                  <c:v>-0.74945083344101082</c:v>
                </c:pt>
                <c:pt idx="124" formatCode="0.00">
                  <c:v>-1.2973533990665692E-2</c:v>
                </c:pt>
                <c:pt idx="125" formatCode="0.00">
                  <c:v>-0.48429319371728341</c:v>
                </c:pt>
                <c:pt idx="126" formatCode="0.00">
                  <c:v>-2.4865855254547724</c:v>
                </c:pt>
                <c:pt idx="127" formatCode="0.00">
                  <c:v>1.5226392413516769</c:v>
                </c:pt>
                <c:pt idx="128" formatCode="0.00">
                  <c:v>3.8356164383561606</c:v>
                </c:pt>
                <c:pt idx="129" formatCode="0.00">
                  <c:v>5.8232659155694204</c:v>
                </c:pt>
                <c:pt idx="130" formatCode="0.00">
                  <c:v>4.320492241840542</c:v>
                </c:pt>
                <c:pt idx="131" formatCode="0.00">
                  <c:v>7.1998935320734576</c:v>
                </c:pt>
                <c:pt idx="132" formatCode="0.00">
                  <c:v>5.9095106186518986</c:v>
                </c:pt>
                <c:pt idx="133" formatCode="0.00">
                  <c:v>5.3769040489519533</c:v>
                </c:pt>
                <c:pt idx="134" formatCode="0.00">
                  <c:v>6.9936421435059053</c:v>
                </c:pt>
                <c:pt idx="135" formatCode="0.00">
                  <c:v>7.6811784821780913</c:v>
                </c:pt>
                <c:pt idx="136" formatCode="0.00">
                  <c:v>9.48865924037041</c:v>
                </c:pt>
                <c:pt idx="137" formatCode="0.00">
                  <c:v>6.2886462307591122</c:v>
                </c:pt>
                <c:pt idx="138" formatCode="0.00">
                  <c:v>6.6490765171504043</c:v>
                </c:pt>
                <c:pt idx="139" formatCode="0.00">
                  <c:v>4.1046690610569563</c:v>
                </c:pt>
                <c:pt idx="140" formatCode="0.00">
                  <c:v>4.423644056930379</c:v>
                </c:pt>
                <c:pt idx="141" formatCode="0.00">
                  <c:v>0.19863438857851842</c:v>
                </c:pt>
                <c:pt idx="142" formatCode="0.00">
                  <c:v>1.8931373770083397</c:v>
                </c:pt>
                <c:pt idx="143" formatCode="0.00">
                  <c:v>0.9513219668890488</c:v>
                </c:pt>
                <c:pt idx="144" formatCode="0.00">
                  <c:v>-0.60635459616783893</c:v>
                </c:pt>
                <c:pt idx="145" formatCode="0.00">
                  <c:v>-0.65958226456578262</c:v>
                </c:pt>
                <c:pt idx="146" formatCode="0.00">
                  <c:v>5.3321892620740483</c:v>
                </c:pt>
                <c:pt idx="147" formatCode="0.00">
                  <c:v>6.6221066963733062</c:v>
                </c:pt>
                <c:pt idx="148" formatCode="0.00">
                  <c:v>6.7169717961405153</c:v>
                </c:pt>
                <c:pt idx="149" formatCode="0.00">
                  <c:v>1.6264169541646223</c:v>
                </c:pt>
                <c:pt idx="150" formatCode="0.00">
                  <c:v>0.31925343811395523</c:v>
                </c:pt>
                <c:pt idx="151" formatCode="0.00">
                  <c:v>1.1027134184115979</c:v>
                </c:pt>
                <c:pt idx="152" formatCode="0.00">
                  <c:v>-0.48893778266716253</c:v>
                </c:pt>
                <c:pt idx="153" formatCode="0.00">
                  <c:v>0.30596010280259456</c:v>
                </c:pt>
                <c:pt idx="154" formatCode="0.00">
                  <c:v>-1.7569546120058539</c:v>
                </c:pt>
                <c:pt idx="155" formatCode="0.00">
                  <c:v>-1.3156276896594039</c:v>
                </c:pt>
                <c:pt idx="156" formatCode="0.00">
                  <c:v>-7.8319562434539787</c:v>
                </c:pt>
                <c:pt idx="157" formatCode="0.00">
                  <c:v>-5.7812862781518506</c:v>
                </c:pt>
                <c:pt idx="158" formatCode="0.00">
                  <c:v>-5.4711950851976345</c:v>
                </c:pt>
                <c:pt idx="159" formatCode="0.00">
                  <c:v>-1.1517943743937959</c:v>
                </c:pt>
                <c:pt idx="160" formatCode="0.00">
                  <c:v>1.6646266829865353</c:v>
                </c:pt>
                <c:pt idx="161" formatCode="0.00">
                  <c:v>1.1274509803921591</c:v>
                </c:pt>
                <c:pt idx="162" formatCode="0.00">
                  <c:v>2.1373295663923462</c:v>
                </c:pt>
                <c:pt idx="163" formatCode="0.00">
                  <c:v>2.0497803806735075</c:v>
                </c:pt>
                <c:pt idx="164" formatCode="0.00">
                  <c:v>5.5141579731743642</c:v>
                </c:pt>
                <c:pt idx="165" formatCode="0.00">
                  <c:v>6.0304011961126207</c:v>
                </c:pt>
                <c:pt idx="166" formatCode="0.00">
                  <c:v>10.277777777777779</c:v>
                </c:pt>
                <c:pt idx="167" formatCode="0.00">
                  <c:v>6.5056678166584545</c:v>
                </c:pt>
                <c:pt idx="168" formatCode="0.00">
                  <c:v>8.8534641324340893</c:v>
                </c:pt>
                <c:pt idx="169" formatCode="0.00">
                  <c:v>6.7827793450263725</c:v>
                </c:pt>
                <c:pt idx="170" formatCode="0.00">
                  <c:v>4.8880327474115122</c:v>
                </c:pt>
                <c:pt idx="171" formatCode="0.00">
                  <c:v>6.4711585070286031</c:v>
                </c:pt>
                <c:pt idx="172" formatCode="0.00">
                  <c:v>6.5544197233914474</c:v>
                </c:pt>
                <c:pt idx="173" formatCode="0.00">
                  <c:v>7.7953132472501148</c:v>
                </c:pt>
                <c:pt idx="174" formatCode="0.00">
                  <c:v>6.6384180790960468</c:v>
                </c:pt>
                <c:pt idx="175" formatCode="0.00">
                  <c:v>7.1327849588719241</c:v>
                </c:pt>
                <c:pt idx="176" formatCode="0.00">
                  <c:v>5.0835814059995394</c:v>
                </c:pt>
                <c:pt idx="177" formatCode="0.00">
                  <c:v>6.501619620546049</c:v>
                </c:pt>
                <c:pt idx="178" formatCode="0.00">
                  <c:v>3.2556043708460076</c:v>
                </c:pt>
                <c:pt idx="179" formatCode="0.00">
                  <c:v>5.6972203078336703</c:v>
                </c:pt>
                <c:pt idx="180" formatCode="0.00">
                  <c:v>3.7764003673094488</c:v>
                </c:pt>
                <c:pt idx="181" formatCode="0.00">
                  <c:v>3.3576143865240189</c:v>
                </c:pt>
                <c:pt idx="182" formatCode="0.00">
                  <c:v>4.3792325056433521</c:v>
                </c:pt>
                <c:pt idx="183" formatCode="0.00">
                  <c:v>-0.31055900621118138</c:v>
                </c:pt>
                <c:pt idx="184" formatCode="0.00">
                  <c:v>-1.1589403973509902</c:v>
                </c:pt>
                <c:pt idx="185" formatCode="0.00">
                  <c:v>-7.6779642426244799E-2</c:v>
                </c:pt>
                <c:pt idx="186" formatCode="0.00">
                  <c:v>-2.2009152320767007</c:v>
                </c:pt>
                <c:pt idx="187" formatCode="0.00">
                  <c:v>-2.6721703237019421</c:v>
                </c:pt>
                <c:pt idx="188" formatCode="0.00">
                  <c:v>-5.5640410211651696</c:v>
                </c:pt>
                <c:pt idx="189" formatCode="0.00">
                  <c:v>-4.4012171267115816</c:v>
                </c:pt>
                <c:pt idx="190" formatCode="0.00">
                  <c:v>-2.0241123769494505</c:v>
                </c:pt>
                <c:pt idx="191" formatCode="0.00">
                  <c:v>-0.26428807400067073</c:v>
                </c:pt>
                <c:pt idx="192" formatCode="0.00">
                  <c:v>-3.5683391003460176</c:v>
                </c:pt>
                <c:pt idx="193" formatCode="0.00">
                  <c:v>-0.10013351134845261</c:v>
                </c:pt>
                <c:pt idx="194" formatCode="0.00">
                  <c:v>-0.29034059184811939</c:v>
                </c:pt>
                <c:pt idx="195" formatCode="0.00">
                  <c:v>-3.4577387486278721</c:v>
                </c:pt>
                <c:pt idx="196" formatCode="0.00">
                  <c:v>-2.450980392156866</c:v>
                </c:pt>
                <c:pt idx="197" formatCode="0.00">
                  <c:v>-2.622767857142851</c:v>
                </c:pt>
                <c:pt idx="198" formatCode="0.00">
                  <c:v>1.7906654343807731</c:v>
                </c:pt>
                <c:pt idx="199" formatCode="0.00">
                  <c:v>-0.81846083892235866</c:v>
                </c:pt>
                <c:pt idx="200" formatCode="0.00">
                  <c:v>-5.8703996387446411</c:v>
                </c:pt>
                <c:pt idx="201" formatCode="0.00">
                  <c:v>-9.0648117478193591</c:v>
                </c:pt>
                <c:pt idx="202" formatCode="0.00">
                  <c:v>-7.1316438663377584</c:v>
                </c:pt>
                <c:pt idx="203" formatCode="0.00">
                  <c:v>-6.4483795522886798</c:v>
                </c:pt>
                <c:pt idx="204" formatCode="0.00">
                  <c:v>-8.8363758539590087</c:v>
                </c:pt>
                <c:pt idx="205" formatCode="0.00">
                  <c:v>-7.8794769755543008</c:v>
                </c:pt>
                <c:pt idx="206" formatCode="0.00">
                  <c:v>-8.2343535861123893</c:v>
                </c:pt>
                <c:pt idx="207" formatCode="0.00">
                  <c:v>-8.1260744985673394</c:v>
                </c:pt>
                <c:pt idx="208" formatCode="0.00">
                  <c:v>-12.109862671660427</c:v>
                </c:pt>
                <c:pt idx="209" formatCode="0.00">
                  <c:v>-4.1260744985673288</c:v>
                </c:pt>
                <c:pt idx="210" formatCode="0.00">
                  <c:v>0.88750299832095114</c:v>
                </c:pt>
                <c:pt idx="211" formatCode="0.00">
                  <c:v>3.2418649830014594</c:v>
                </c:pt>
                <c:pt idx="212" formatCode="0.00">
                  <c:v>0.39845447959431601</c:v>
                </c:pt>
                <c:pt idx="213" formatCode="0.00">
                  <c:v>0.41666666666665991</c:v>
                </c:pt>
                <c:pt idx="214" formatCode="0.00">
                  <c:v>4.1400491400491273</c:v>
                </c:pt>
                <c:pt idx="215" formatCode="0.00">
                  <c:v>3.986669958035058</c:v>
                </c:pt>
                <c:pt idx="216" formatCode="0.00">
                  <c:v>5.737398879900435</c:v>
                </c:pt>
                <c:pt idx="217" formatCode="0.00">
                  <c:v>6.9361277445109808</c:v>
                </c:pt>
                <c:pt idx="218" formatCode="0.00">
                  <c:v>13.22314049586778</c:v>
                </c:pt>
                <c:pt idx="219" formatCode="0.00">
                  <c:v>3.9689181111775169</c:v>
                </c:pt>
                <c:pt idx="220" formatCode="0.00">
                  <c:v>2.7104136947218271</c:v>
                </c:pt>
                <c:pt idx="221" formatCode="0.00">
                  <c:v>2.1286604727743175</c:v>
                </c:pt>
                <c:pt idx="222" formatCode="0.00">
                  <c:v>6.2176788935658287</c:v>
                </c:pt>
                <c:pt idx="223" formatCode="0.00">
                  <c:v>4.2797866034380547</c:v>
                </c:pt>
                <c:pt idx="224" formatCode="0.00">
                  <c:v>6.4055680075498485</c:v>
                </c:pt>
                <c:pt idx="225" formatCode="0.00">
                  <c:v>8.1780415430267066</c:v>
                </c:pt>
                <c:pt idx="226" formatCode="0.00">
                  <c:v>6.5324858757062287</c:v>
                </c:pt>
                <c:pt idx="227" formatCode="0.00">
                  <c:v>5.7279514699020027</c:v>
                </c:pt>
                <c:pt idx="228" formatCode="0.00">
                  <c:v>5.2349452554744405</c:v>
                </c:pt>
                <c:pt idx="229" formatCode="0.00">
                  <c:v>5.7836035414510771</c:v>
                </c:pt>
                <c:pt idx="230" formatCode="0.00">
                  <c:v>7.2916666666666625</c:v>
                </c:pt>
                <c:pt idx="231" formatCode="0.00">
                  <c:v>3.4776600644864071</c:v>
                </c:pt>
                <c:pt idx="232" formatCode="0.00">
                  <c:v>2.7287137681159543</c:v>
                </c:pt>
                <c:pt idx="233" formatCode="0.00">
                  <c:v>2.9672578444747608</c:v>
                </c:pt>
                <c:pt idx="234" formatCode="0.00">
                  <c:v>0.66518847006651249</c:v>
                </c:pt>
                <c:pt idx="235" formatCode="0.00">
                  <c:v>1.0423524248409073</c:v>
                </c:pt>
                <c:pt idx="236" formatCode="0.00">
                  <c:v>1.5799359186830102</c:v>
                </c:pt>
                <c:pt idx="237" formatCode="0.00">
                  <c:v>2.8688072382213492</c:v>
                </c:pt>
                <c:pt idx="238" formatCode="0.00">
                  <c:v>-1.0837758751480336E-2</c:v>
                </c:pt>
                <c:pt idx="239" formatCode="0.00">
                  <c:v>1.2282608695652124</c:v>
                </c:pt>
                <c:pt idx="240" formatCode="0.00">
                  <c:v>1.9201725997842514</c:v>
                </c:pt>
                <c:pt idx="241" formatCode="0.00">
                  <c:v>4.6961940796794996</c:v>
                </c:pt>
                <c:pt idx="242" formatCode="0.00">
                  <c:v>4.4417502479885389</c:v>
                </c:pt>
                <c:pt idx="243" formatCode="0.00">
                  <c:v>1.2145301976371961</c:v>
                </c:pt>
                <c:pt idx="244" formatCode="0.00">
                  <c:v>1.1013215859030838</c:v>
                </c:pt>
                <c:pt idx="245" formatCode="0.00">
                  <c:v>-0.55380605928983073</c:v>
                </c:pt>
                <c:pt idx="246" formatCode="0.00">
                  <c:v>0.70698281487927528</c:v>
                </c:pt>
                <c:pt idx="247" formatCode="0.00">
                  <c:v>-7.5083127748586706E-2</c:v>
                </c:pt>
                <c:pt idx="248" formatCode="0.00">
                  <c:v>2.1786256232386636</c:v>
                </c:pt>
                <c:pt idx="249" formatCode="0.00">
                  <c:v>6.4426071083434205E-2</c:v>
                </c:pt>
                <c:pt idx="250" formatCode="0.00">
                  <c:v>-3.3340389500423431</c:v>
                </c:pt>
                <c:pt idx="251" formatCode="0.00">
                  <c:v>-2.0301870748299282</c:v>
                </c:pt>
                <c:pt idx="252" formatCode="0.00">
                  <c:v>4.2211903756851035E-2</c:v>
                </c:pt>
                <c:pt idx="253" formatCode="0.00">
                  <c:v>3.5562343187520509</c:v>
                </c:pt>
                <c:pt idx="254" formatCode="0.00">
                  <c:v>4.8910675381263715</c:v>
                </c:pt>
                <c:pt idx="255" formatCode="0.00">
                  <c:v>4.4551212055033833</c:v>
                </c:pt>
                <c:pt idx="256" formatCode="0.00">
                  <c:v>4.4605248946970466</c:v>
                </c:pt>
                <c:pt idx="257" formatCode="0.00">
                  <c:v>2.3400601116359026</c:v>
                </c:pt>
                <c:pt idx="258" formatCode="0.00">
                  <c:v>1.2092924578338822</c:v>
                </c:pt>
                <c:pt idx="259" formatCode="0.00">
                  <c:v>2.435883678506273</c:v>
                </c:pt>
                <c:pt idx="260" formatCode="0.00">
                  <c:v>5.1790211321581126</c:v>
                </c:pt>
                <c:pt idx="261" formatCode="0.00">
                  <c:v>4.7846370836497742</c:v>
                </c:pt>
                <c:pt idx="262" formatCode="0.00">
                  <c:v>4.3670886075949378</c:v>
                </c:pt>
                <c:pt idx="263" formatCode="0.00">
                  <c:v>2.654587590856416</c:v>
                </c:pt>
                <c:pt idx="264" formatCode="0.00">
                  <c:v>-1.0177588534634998</c:v>
                </c:pt>
                <c:pt idx="265" formatCode="0.00">
                  <c:v>2.5297930169349798</c:v>
                </c:pt>
                <c:pt idx="266" formatCode="0.00">
                  <c:v>3.3705541770057952</c:v>
                </c:pt>
                <c:pt idx="267" formatCode="0.00">
                  <c:v>5.2129221732745954</c:v>
                </c:pt>
                <c:pt idx="268" formatCode="0.00">
                  <c:v>6.079027355623098</c:v>
                </c:pt>
                <c:pt idx="269" formatCode="0.00">
                  <c:v>6.4320134087575962</c:v>
                </c:pt>
                <c:pt idx="270" formatCode="0.00">
                  <c:v>4.5180095773474944</c:v>
                </c:pt>
                <c:pt idx="271" formatCode="0.00">
                  <c:v>4.1105819010147018</c:v>
                </c:pt>
                <c:pt idx="272" formatCode="0.00">
                  <c:v>4.2348898322215467</c:v>
                </c:pt>
                <c:pt idx="273" formatCode="0.00">
                  <c:v>5.6952283222165185</c:v>
                </c:pt>
                <c:pt idx="274" formatCode="0.00">
                  <c:v>9.6107438883642811</c:v>
                </c:pt>
                <c:pt idx="275" formatCode="0.00">
                  <c:v>7.9730831973898937</c:v>
                </c:pt>
                <c:pt idx="276" formatCode="0.00">
                  <c:v>7.4314862972594442</c:v>
                </c:pt>
                <c:pt idx="277" formatCode="0.00">
                  <c:v>9.5902701624962656</c:v>
                </c:pt>
                <c:pt idx="278" formatCode="0.00">
                  <c:v>7.5783025392747767</c:v>
                </c:pt>
                <c:pt idx="279" formatCode="0.00">
                  <c:v>8.1397637795275699</c:v>
                </c:pt>
                <c:pt idx="280" formatCode="0.00">
                  <c:v>12.121513944223095</c:v>
                </c:pt>
                <c:pt idx="281" formatCode="0.00">
                  <c:v>13.426156141223272</c:v>
                </c:pt>
                <c:pt idx="282" formatCode="0.00">
                  <c:v>9.2892465819839032</c:v>
                </c:pt>
                <c:pt idx="283" formatCode="0.00">
                  <c:v>6.4077669902912566</c:v>
                </c:pt>
                <c:pt idx="284" formatCode="0.00">
                  <c:v>4.6041925911745025</c:v>
                </c:pt>
                <c:pt idx="285" formatCode="0.00">
                  <c:v>5.2974504249291776</c:v>
                </c:pt>
                <c:pt idx="286" formatCode="0.00">
                  <c:v>3.9102504422307076</c:v>
                </c:pt>
                <c:pt idx="287" formatCode="0.00">
                  <c:v>0.86418630037295419</c:v>
                </c:pt>
                <c:pt idx="288" formatCode="0.00">
                  <c:v>1.7817781043350456</c:v>
                </c:pt>
                <c:pt idx="289" formatCode="0.00">
                  <c:v>1.7475197961226918</c:v>
                </c:pt>
                <c:pt idx="290" formatCode="0.00">
                  <c:v>-0.68401883272630015</c:v>
                </c:pt>
                <c:pt idx="291" formatCode="0.00">
                  <c:v>-2.6654975887768453</c:v>
                </c:pt>
                <c:pt idx="292" formatCode="0.00">
                  <c:v>-1.1977641735427151</c:v>
                </c:pt>
                <c:pt idx="293" formatCode="0.00">
                  <c:v>-0.17335766423357457</c:v>
                </c:pt>
                <c:pt idx="294" formatCode="0.00">
                  <c:v>-0.4392386530014678</c:v>
                </c:pt>
                <c:pt idx="295" formatCode="0.00">
                  <c:v>-0.53806833467851178</c:v>
                </c:pt>
                <c:pt idx="296" formatCode="0.00">
                  <c:v>-2.5624944001433558</c:v>
                </c:pt>
                <c:pt idx="297" formatCode="0.00">
                  <c:v>-1.9119769119769032</c:v>
                </c:pt>
                <c:pt idx="298" formatCode="0.00">
                  <c:v>-0.79408049088611765</c:v>
                </c:pt>
                <c:pt idx="299" formatCode="0.00">
                  <c:v>-1.6191072546739442</c:v>
                </c:pt>
                <c:pt idx="300" formatCode="0.00">
                  <c:v>-1.6010733452593846</c:v>
                </c:pt>
                <c:pt idx="301" formatCode="0.00">
                  <c:v>-0.54049184758130664</c:v>
                </c:pt>
                <c:pt idx="302" formatCode="0.00">
                  <c:v>-0.96982758620689502</c:v>
                </c:pt>
                <c:pt idx="303" formatCode="0.00">
                  <c:v>1.2156110044785653</c:v>
                </c:pt>
                <c:pt idx="304" formatCode="0.00">
                  <c:v>3.5294117647058858</c:v>
                </c:pt>
                <c:pt idx="305" formatCode="0.00">
                  <c:v>3.2639076728879313</c:v>
                </c:pt>
                <c:pt idx="306" formatCode="0.00">
                  <c:v>3.5218390804597681</c:v>
                </c:pt>
                <c:pt idx="307" formatCode="0.00">
                  <c:v>4.2846634792202982</c:v>
                </c:pt>
                <c:pt idx="308" formatCode="0.00">
                  <c:v>3.5928688375477558</c:v>
                </c:pt>
                <c:pt idx="309" formatCode="0.00">
                  <c:v>3.273322422258587</c:v>
                </c:pt>
                <c:pt idx="310" formatCode="0.00">
                  <c:v>2.2179801836196686</c:v>
                </c:pt>
                <c:pt idx="311" formatCode="0.00">
                  <c:v>1.8657730278054545</c:v>
                </c:pt>
                <c:pt idx="312" formatCode="0.00">
                  <c:v>0.25389916575988497</c:v>
                </c:pt>
                <c:pt idx="313" formatCode="0.00">
                  <c:v>1.6705797363193144</c:v>
                </c:pt>
                <c:pt idx="314" formatCode="0.00">
                  <c:v>-1.3849431818181839</c:v>
                </c:pt>
                <c:pt idx="315" formatCode="0.00">
                  <c:v>0.12223871474722831</c:v>
                </c:pt>
                <c:pt idx="316" formatCode="0.00">
                  <c:v>3.0911351927518247</c:v>
                </c:pt>
                <c:pt idx="317" formatCode="0.00">
                  <c:v>-1.3666020102274705</c:v>
                </c:pt>
                <c:pt idx="318" formatCode="0.00">
                  <c:v>0.28975327069979656</c:v>
                </c:pt>
                <c:pt idx="319" formatCode="0.00">
                  <c:v>-0.49304455009685005</c:v>
                </c:pt>
                <c:pt idx="320" formatCode="0.00">
                  <c:v>-2.0631391729657689</c:v>
                </c:pt>
                <c:pt idx="321" formatCode="0.00">
                  <c:v>-4.3478260869565224</c:v>
                </c:pt>
                <c:pt idx="322" formatCode="0.00">
                  <c:v>-2.4692474674384983</c:v>
                </c:pt>
                <c:pt idx="323" formatCode="0.00">
                  <c:v>-4.5297095656807969</c:v>
                </c:pt>
                <c:pt idx="324" formatCode="0.00">
                  <c:v>-3.4029528267915028</c:v>
                </c:pt>
                <c:pt idx="325" formatCode="0.00">
                  <c:v>-6.1393564140577359</c:v>
                </c:pt>
                <c:pt idx="326" formatCode="0.00">
                  <c:v>-4.7044632086851692</c:v>
                </c:pt>
                <c:pt idx="327" formatCode="0.00">
                  <c:v>1.6983999284884164</c:v>
                </c:pt>
                <c:pt idx="328" formatCode="0.00">
                  <c:v>-1.3132551216949746</c:v>
                </c:pt>
                <c:pt idx="329" formatCode="0.00">
                  <c:v>-1.0086710316758101</c:v>
                </c:pt>
                <c:pt idx="330" formatCode="0.00">
                  <c:v>1.8977571960410455</c:v>
                </c:pt>
                <c:pt idx="331" formatCode="0.00">
                  <c:v>3.0953708867819283</c:v>
                </c:pt>
                <c:pt idx="332" formatCode="0.00">
                  <c:v>0.51006213484187812</c:v>
                </c:pt>
                <c:pt idx="333" formatCode="0.00">
                  <c:v>0.26048934784631234</c:v>
                </c:pt>
                <c:pt idx="334" formatCode="0.00">
                  <c:v>4.4454799627213379</c:v>
                </c:pt>
                <c:pt idx="335" formatCode="0.00">
                  <c:v>1.7002694416054989</c:v>
                </c:pt>
                <c:pt idx="336" formatCode="0.00">
                  <c:v>0.79566003616637404</c:v>
                </c:pt>
                <c:pt idx="337" formatCode="0.00">
                  <c:v>-0.51859013799770526</c:v>
                </c:pt>
                <c:pt idx="338" formatCode="0.00">
                  <c:v>0.53229240596166993</c:v>
                </c:pt>
                <c:pt idx="339" formatCode="0.00">
                  <c:v>0.27708258848766737</c:v>
                </c:pt>
                <c:pt idx="340" formatCode="0.00">
                  <c:v>-0.14257708073426892</c:v>
                </c:pt>
                <c:pt idx="341" formatCode="0.00">
                  <c:v>-1.0188441078351775</c:v>
                </c:pt>
                <c:pt idx="342" formatCode="0.00">
                  <c:v>2.2974718582764431</c:v>
                </c:pt>
                <c:pt idx="343" formatCode="0.00">
                  <c:v>7.0056602022826358</c:v>
                </c:pt>
                <c:pt idx="344" formatCode="0.00">
                  <c:v>0.58891764076024877</c:v>
                </c:pt>
                <c:pt idx="345" formatCode="0.00">
                  <c:v>3.3071441622510549</c:v>
                </c:pt>
                <c:pt idx="346" formatCode="0.00">
                  <c:v>1.318622174381054</c:v>
                </c:pt>
                <c:pt idx="347" formatCode="0.00">
                  <c:v>1.3429934617423538</c:v>
                </c:pt>
                <c:pt idx="348" formatCode="0.00">
                  <c:v>0.45887751500177393</c:v>
                </c:pt>
                <c:pt idx="349" formatCode="0.00">
                  <c:v>0.61502807736874743</c:v>
                </c:pt>
                <c:pt idx="350" formatCode="0.00">
                  <c:v>3.0876316259146828</c:v>
                </c:pt>
                <c:pt idx="351" formatCode="0.00">
                  <c:v>5.3015121151393636</c:v>
                </c:pt>
                <c:pt idx="352" formatCode="0.00">
                  <c:v>2.0745016686209046</c:v>
                </c:pt>
                <c:pt idx="353" formatCode="0.00">
                  <c:v>1.2573707943114836</c:v>
                </c:pt>
                <c:pt idx="354" formatCode="0.00">
                  <c:v>3.0426683225405768</c:v>
                </c:pt>
                <c:pt idx="355" formatCode="0.00">
                  <c:v>3.0686239830208693</c:v>
                </c:pt>
                <c:pt idx="356" formatCode="0.00">
                  <c:v>0.82337317397077703</c:v>
                </c:pt>
                <c:pt idx="357" formatCode="0.00">
                  <c:v>1.3775065387968597</c:v>
                </c:pt>
                <c:pt idx="358" formatCode="0.00">
                  <c:v>-0.76423049894589301</c:v>
                </c:pt>
                <c:pt idx="359" formatCode="0.00">
                  <c:v>-0.46066619418851529</c:v>
                </c:pt>
                <c:pt idx="360" formatCode="0.00">
                  <c:v>2.8133656509695291</c:v>
                </c:pt>
                <c:pt idx="361" formatCode="0.00">
                  <c:v>0.96020761245674702</c:v>
                </c:pt>
                <c:pt idx="362" formatCode="0.00">
                  <c:v>4.6036935583635179</c:v>
                </c:pt>
                <c:pt idx="363" formatCode="0.00">
                  <c:v>-0.41962832919413795</c:v>
                </c:pt>
                <c:pt idx="364" formatCode="0.00">
                  <c:v>-0.24965564738291326</c:v>
                </c:pt>
                <c:pt idx="365" formatCode="0.00">
                  <c:v>-0.22308022308021527</c:v>
                </c:pt>
                <c:pt idx="366" formatCode="0.00">
                  <c:v>3.0207235686687723</c:v>
                </c:pt>
                <c:pt idx="367" formatCode="0.00">
                  <c:v>1.8489852081183398</c:v>
                </c:pt>
                <c:pt idx="368" formatCode="0.00">
                  <c:v>4.2577675489067914</c:v>
                </c:pt>
                <c:pt idx="369" formatCode="0.00">
                  <c:v>5.2687789248843018</c:v>
                </c:pt>
                <c:pt idx="370" formatCode="0.00">
                  <c:v>-0.25258903763576424</c:v>
                </c:pt>
                <c:pt idx="371" formatCode="0.00">
                  <c:v>1.1567132208037088</c:v>
                </c:pt>
                <c:pt idx="372" formatCode="0.00">
                  <c:v>-0.32100016894745353</c:v>
                </c:pt>
                <c:pt idx="373" formatCode="0.00">
                  <c:v>1.539387684898514</c:v>
                </c:pt>
                <c:pt idx="374" formatCode="0.00">
                  <c:v>2.4769137826874861</c:v>
                </c:pt>
                <c:pt idx="375" formatCode="0.00">
                  <c:v>3.2246968784934218</c:v>
                </c:pt>
                <c:pt idx="376" formatCode="0.00">
                  <c:v>2.1138765768837402</c:v>
                </c:pt>
                <c:pt idx="377" formatCode="0.00">
                  <c:v>0.26175800050661829</c:v>
                </c:pt>
                <c:pt idx="378" formatCode="0.00">
                  <c:v>-1.5792154865002541</c:v>
                </c:pt>
                <c:pt idx="379" formatCode="0.00">
                  <c:v>-1.3527223537368906</c:v>
                </c:pt>
                <c:pt idx="380" formatCode="0.00">
                  <c:v>0.62463070819616351</c:v>
                </c:pt>
                <c:pt idx="381" formatCode="0.00">
                  <c:v>2.5749618837878976</c:v>
                </c:pt>
                <c:pt idx="382" formatCode="0.00">
                  <c:v>2.1525423728813613</c:v>
                </c:pt>
                <c:pt idx="383" formatCode="0.00">
                  <c:v>3.7520115185906726</c:v>
                </c:pt>
                <c:pt idx="384" formatCode="0.00">
                  <c:v>4.4298467239346513</c:v>
                </c:pt>
                <c:pt idx="385" formatCode="0.00">
                  <c:v>0.94968343885371587</c:v>
                </c:pt>
                <c:pt idx="386" formatCode="0.00">
                  <c:v>0.44240400667779728</c:v>
                </c:pt>
                <c:pt idx="387" formatCode="0.00">
                  <c:v>1.4906518443658499</c:v>
                </c:pt>
                <c:pt idx="388" formatCode="0.00">
                  <c:v>6.9616977225672825</c:v>
                </c:pt>
                <c:pt idx="389" formatCode="0.00">
                  <c:v>6.9934864586904313</c:v>
                </c:pt>
                <c:pt idx="390" formatCode="0.00">
                  <c:v>2.1055280597265376</c:v>
                </c:pt>
                <c:pt idx="391" formatCode="0.00">
                  <c:v>0.46242774566474182</c:v>
                </c:pt>
                <c:pt idx="392" formatCode="0.00">
                  <c:v>1.3439522150323462</c:v>
                </c:pt>
                <c:pt idx="393" formatCode="0.00">
                  <c:v>-0.3591836734693859</c:v>
                </c:pt>
                <c:pt idx="394" formatCode="0.00">
                  <c:v>-1.0967741935483868</c:v>
                </c:pt>
                <c:pt idx="395" formatCode="0.00">
                  <c:v>3.4081531605875517</c:v>
                </c:pt>
                <c:pt idx="396" formatCode="0.00">
                  <c:v>-3.6233690683952462</c:v>
                </c:pt>
                <c:pt idx="397" formatCode="0.00">
                  <c:v>-14.090117002738364</c:v>
                </c:pt>
                <c:pt idx="398" formatCode="0.00">
                  <c:v>-20.025808532946204</c:v>
                </c:pt>
                <c:pt idx="399" formatCode="0.00">
                  <c:v>-17.125921179109266</c:v>
                </c:pt>
                <c:pt idx="400" formatCode="0.00">
                  <c:v>-15.280972724285242</c:v>
                </c:pt>
                <c:pt idx="401" formatCode="0.00">
                  <c:v>-15.181653789248726</c:v>
                </c:pt>
                <c:pt idx="402" formatCode="0.00">
                  <c:v>-14.292730844793708</c:v>
                </c:pt>
                <c:pt idx="403" formatCode="0.00">
                  <c:v>-15.590693101753237</c:v>
                </c:pt>
                <c:pt idx="404" formatCode="0.00">
                  <c:v>-14.701565557729943</c:v>
                </c:pt>
                <c:pt idx="405" formatCode="0.00">
                  <c:v>-15.425744154496845</c:v>
                </c:pt>
                <c:pt idx="406" formatCode="0.00">
                  <c:v>-4.4321807363973447</c:v>
                </c:pt>
                <c:pt idx="407" formatCode="0.00">
                  <c:v>7.2152999130686748</c:v>
                </c:pt>
                <c:pt idx="408" formatCode="0.00">
                  <c:v>12.555465913674871</c:v>
                </c:pt>
                <c:pt idx="409" formatCode="0.00">
                  <c:v>6.1763000193311433</c:v>
                </c:pt>
                <c:pt idx="410" formatCode="0.00">
                  <c:v>5.9736229635376228</c:v>
                </c:pt>
                <c:pt idx="411" formatCode="0.00">
                  <c:v>5.1167748812869478</c:v>
                </c:pt>
                <c:pt idx="412" formatCode="0.00">
                  <c:v>6.5042979942693426</c:v>
                </c:pt>
                <c:pt idx="413" formatCode="0.00">
                  <c:v>8.5994370571678154</c:v>
                </c:pt>
                <c:pt idx="414" formatCode="0.00">
                  <c:v>8.5747060510467445</c:v>
                </c:pt>
                <c:pt idx="415" formatCode="0.00">
                  <c:v>6.9918852613700659</c:v>
                </c:pt>
                <c:pt idx="416" formatCode="0.00">
                  <c:v>2.192547144275022</c:v>
                </c:pt>
                <c:pt idx="417" formatCode="0.00">
                  <c:v>4.2612612612612653</c:v>
                </c:pt>
                <c:pt idx="418" formatCode="0.00">
                  <c:v>-0.25983334826629001</c:v>
                </c:pt>
                <c:pt idx="419" formatCode="0.00">
                  <c:v>-0.2913063268092792</c:v>
                </c:pt>
                <c:pt idx="420" formatCode="0.00">
                  <c:v>-0.39348462664715123</c:v>
                </c:pt>
                <c:pt idx="421" formatCode="0.00">
                  <c:v>-0.4332995298239134</c:v>
                </c:pt>
                <c:pt idx="422" formatCode="0.00">
                  <c:v>-3.5153797865662284</c:v>
                </c:pt>
                <c:pt idx="423" formatCode="0.00">
                  <c:v>-4.6027348288497683</c:v>
                </c:pt>
                <c:pt idx="424" formatCode="0.00">
                  <c:v>-4.3229441803134323</c:v>
                </c:pt>
                <c:pt idx="425" formatCode="0.00">
                  <c:v>-0.89955022488755265</c:v>
                </c:pt>
                <c:pt idx="426" formatCode="0.00">
                  <c:v>0.99770439696273661</c:v>
                </c:pt>
                <c:pt idx="427" formatCode="0.00">
                  <c:v>1.2356346668970817</c:v>
                </c:pt>
                <c:pt idx="428" formatCode="0.00">
                  <c:v>5.8120733021918909</c:v>
                </c:pt>
                <c:pt idx="429" formatCode="0.00">
                  <c:v>7.3221948324659873</c:v>
                </c:pt>
                <c:pt idx="430" formatCode="0.00">
                  <c:v>11.731740927882417</c:v>
                </c:pt>
                <c:pt idx="431" formatCode="0.00">
                  <c:v>15.259259259259265</c:v>
                </c:pt>
                <c:pt idx="432" formatCode="0.00">
                  <c:v>16.395575797007155</c:v>
                </c:pt>
                <c:pt idx="433" formatCode="0.00">
                  <c:v>17.228780213603148</c:v>
                </c:pt>
                <c:pt idx="434" formatCode="0.00">
                  <c:v>14.594644336063311</c:v>
                </c:pt>
                <c:pt idx="435" formatCode="0.00">
                  <c:v>11.684613330960216</c:v>
                </c:pt>
                <c:pt idx="436" formatCode="0.00">
                  <c:v>9.9833901564822103</c:v>
                </c:pt>
                <c:pt idx="437" formatCode="0.00">
                  <c:v>6.6148856264936846</c:v>
                </c:pt>
                <c:pt idx="438" formatCode="0.00">
                  <c:v>12.072332116478465</c:v>
                </c:pt>
                <c:pt idx="439" formatCode="0.00">
                  <c:v>12.888132709485317</c:v>
                </c:pt>
                <c:pt idx="440" formatCode="0.00">
                  <c:v>8.0085512251274533</c:v>
                </c:pt>
                <c:pt idx="441" formatCode="0.00">
                  <c:v>8.7162596401028338</c:v>
                </c:pt>
                <c:pt idx="442" formatCode="0.00">
                  <c:v>7.1787910245148883</c:v>
                </c:pt>
                <c:pt idx="443" formatCode="0.00">
                  <c:v>8.766882442260048</c:v>
                </c:pt>
                <c:pt idx="444" formatCode="0.00">
                  <c:v>10.832731068818765</c:v>
                </c:pt>
                <c:pt idx="445" formatCode="0.00">
                  <c:v>9.8964143426294733</c:v>
                </c:pt>
                <c:pt idx="446" formatCode="0.00">
                  <c:v>11.445831015022657</c:v>
                </c:pt>
                <c:pt idx="447" formatCode="0.00">
                  <c:v>13.177487791209677</c:v>
                </c:pt>
                <c:pt idx="448" formatCode="0.00">
                  <c:v>7.2267252480872815</c:v>
                </c:pt>
                <c:pt idx="449" formatCode="0.00">
                  <c:v>7.6488319517709167</c:v>
                </c:pt>
                <c:pt idx="450" formatCode="0.00">
                  <c:v>10.528319123020694</c:v>
                </c:pt>
                <c:pt idx="451" formatCode="0.00">
                  <c:v>7.1528855390526696</c:v>
                </c:pt>
                <c:pt idx="452" formatCode="0.00">
                  <c:v>7.8527790195201854</c:v>
                </c:pt>
                <c:pt idx="453" formatCode="0.00">
                  <c:v>5.7604702424687755</c:v>
                </c:pt>
                <c:pt idx="454" formatCode="0.00">
                  <c:v>3.9994203738588476</c:v>
                </c:pt>
                <c:pt idx="455" formatCode="0.00">
                  <c:v>6.0687354988399109</c:v>
                </c:pt>
                <c:pt idx="456" formatCode="0.00">
                  <c:v>2.0540617644961094</c:v>
                </c:pt>
                <c:pt idx="457" formatCode="0.00">
                  <c:v>2.4545518851241415</c:v>
                </c:pt>
                <c:pt idx="458" formatCode="0.00">
                  <c:v>3.157894736842104</c:v>
                </c:pt>
                <c:pt idx="459" formatCode="0.00">
                  <c:v>2.1071053552677772</c:v>
                </c:pt>
                <c:pt idx="460" formatCode="0.00">
                  <c:v>-1.3292926510090275</c:v>
                </c:pt>
                <c:pt idx="461" formatCode="0.00">
                  <c:v>-2.7653265292048763</c:v>
                </c:pt>
                <c:pt idx="462" formatCode="0.00">
                  <c:v>-3.6819563415307988</c:v>
                </c:pt>
                <c:pt idx="463" formatCode="0.00">
                  <c:v>3.7029317771293679</c:v>
                </c:pt>
                <c:pt idx="464" formatCode="0.00">
                  <c:v>14.023965445172076</c:v>
                </c:pt>
                <c:pt idx="465" formatCode="0.00">
                  <c:v>9.2487524779547492</c:v>
                </c:pt>
                <c:pt idx="466" formatCode="0.00">
                  <c:v>13.215458802152488</c:v>
                </c:pt>
                <c:pt idx="467" formatCode="0.00">
                  <c:v>15.127036730185029</c:v>
                </c:pt>
                <c:pt idx="468" formatCode="0.00">
                  <c:v>12.142172305163669</c:v>
                </c:pt>
                <c:pt idx="469" formatCode="0.00">
                  <c:v>12.669683257918543</c:v>
                </c:pt>
                <c:pt idx="470" formatCode="0.00">
                  <c:v>14.693564149099547</c:v>
                </c:pt>
                <c:pt idx="471" formatCode="0.00">
                  <c:v>16.049645390070918</c:v>
                </c:pt>
                <c:pt idx="472" formatCode="0.00">
                  <c:v>17.844079466398906</c:v>
                </c:pt>
                <c:pt idx="473" formatCode="0.00">
                  <c:v>12.715214041669451</c:v>
                </c:pt>
                <c:pt idx="474" formatCode="0.00">
                  <c:v>-0.4765687053216846</c:v>
                </c:pt>
                <c:pt idx="475" formatCode="0.00">
                  <c:v>3.253660367913914</c:v>
                </c:pt>
                <c:pt idx="476" formatCode="0.00">
                  <c:v>3.4320987654321002</c:v>
                </c:pt>
                <c:pt idx="477" formatCode="0.00">
                  <c:v>4.7676161919040414</c:v>
                </c:pt>
                <c:pt idx="478" formatCode="0.00">
                  <c:v>7.2610687022900677</c:v>
                </c:pt>
                <c:pt idx="479" formatCode="0.00">
                  <c:v>5.7867834976268657</c:v>
                </c:pt>
                <c:pt idx="480" formatCode="0.00">
                  <c:v>6.5242529365224264</c:v>
                </c:pt>
                <c:pt idx="481" formatCode="0.00">
                  <c:v>5.322984782741556</c:v>
                </c:pt>
                <c:pt idx="482" formatCode="0.00">
                  <c:v>5.2887833972369283</c:v>
                </c:pt>
                <c:pt idx="483" formatCode="0.00">
                  <c:v>3.851411589895982</c:v>
                </c:pt>
                <c:pt idx="484" formatCode="0.00">
                  <c:v>7.8826201731229686</c:v>
                </c:pt>
                <c:pt idx="485" formatCode="0.00">
                  <c:v>7.7748151739183022</c:v>
                </c:pt>
                <c:pt idx="486" formatCode="0.00">
                  <c:v>2.9302936261637602</c:v>
                </c:pt>
                <c:pt idx="487" formatCode="0.00">
                  <c:v>5.7240984545044804E-3</c:v>
                </c:pt>
                <c:pt idx="488" formatCode="0.00">
                  <c:v>1.6909587793213547</c:v>
                </c:pt>
                <c:pt idx="489" formatCode="0.00">
                  <c:v>1.472533793500145</c:v>
                </c:pt>
                <c:pt idx="490" formatCode="0.00">
                  <c:v>0.79986288064903488</c:v>
                </c:pt>
                <c:pt idx="491" formatCode="0.00">
                  <c:v>3.3712428919577588</c:v>
                </c:pt>
                <c:pt idx="492" formatCode="0.00">
                  <c:v>1.9190751445086665</c:v>
                </c:pt>
                <c:pt idx="493" formatCode="0.00">
                  <c:v>-4.1721513191781563</c:v>
                </c:pt>
                <c:pt idx="494" formatCode="0.00">
                  <c:v>-3.4712342798611475</c:v>
                </c:pt>
                <c:pt idx="495" formatCode="0.00">
                  <c:v>-3.8346921563114948</c:v>
                </c:pt>
                <c:pt idx="496" formatCode="0.00">
                  <c:v>-0.48704122456079518</c:v>
                </c:pt>
                <c:pt idx="497" formatCode="0.00">
                  <c:v>8.0132791483021201E-2</c:v>
                </c:pt>
                <c:pt idx="498" formatCode="0.00">
                  <c:v>-2.3738872403560882</c:v>
                </c:pt>
                <c:pt idx="499" formatCode="0.00">
                  <c:v>-3.4748597018309595</c:v>
                </c:pt>
                <c:pt idx="500" formatCode="0.00">
                  <c:v>-5.6226265374369522</c:v>
                </c:pt>
                <c:pt idx="501" formatCode="0.00">
                  <c:v>-7.2916081953410092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3-4676-AAAF-CA5C0E771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1412304"/>
        <c:axId val="1791391504"/>
      </c:lineChart>
      <c:dateAx>
        <c:axId val="179141230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91391504"/>
        <c:crosses val="autoZero"/>
        <c:auto val="1"/>
        <c:lblOffset val="100"/>
        <c:baseTimeUnit val="days"/>
      </c:dateAx>
      <c:valAx>
        <c:axId val="179139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9141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'Momentum + ROC'!$H$2</c:f>
              <c:strCache>
                <c:ptCount val="1"/>
                <c:pt idx="0">
                  <c:v>ROC Norm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'Momentum + ROC'!$B$3:$B$504</c:f>
              <c:numCache>
                <c:formatCode>m/d/yyyy</c:formatCode>
                <c:ptCount val="502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'Momentum + ROC'!$H$3:$H$504</c:f>
              <c:numCache>
                <c:formatCode>General</c:formatCode>
                <c:ptCount val="502"/>
                <c:pt idx="39" formatCode="0.000">
                  <c:v>-0.52511275139662672</c:v>
                </c:pt>
                <c:pt idx="40" formatCode="0.000">
                  <c:v>-0.58640785460348177</c:v>
                </c:pt>
                <c:pt idx="41" formatCode="0.000">
                  <c:v>-0.20636870374122857</c:v>
                </c:pt>
                <c:pt idx="42" formatCode="0.000">
                  <c:v>-0.13626829419107106</c:v>
                </c:pt>
                <c:pt idx="43" formatCode="0.000">
                  <c:v>0.19255514430953749</c:v>
                </c:pt>
                <c:pt idx="44" formatCode="0.000">
                  <c:v>-0.12813604239581178</c:v>
                </c:pt>
                <c:pt idx="45" formatCode="0.000">
                  <c:v>-1.8379785884489646</c:v>
                </c:pt>
                <c:pt idx="46" formatCode="0.000">
                  <c:v>-3.9725204805394303</c:v>
                </c:pt>
                <c:pt idx="47" formatCode="0.000">
                  <c:v>-3.4841661849947716</c:v>
                </c:pt>
                <c:pt idx="48" formatCode="0.000">
                  <c:v>-2.6280672545437169</c:v>
                </c:pt>
                <c:pt idx="49" formatCode="0.000">
                  <c:v>-2.8964870731082226</c:v>
                </c:pt>
                <c:pt idx="50" formatCode="0.000">
                  <c:v>-2.3321159635954296</c:v>
                </c:pt>
                <c:pt idx="51" formatCode="0.000">
                  <c:v>-2.581639135564429</c:v>
                </c:pt>
                <c:pt idx="52" formatCode="0.000">
                  <c:v>-2.1687888206430062</c:v>
                </c:pt>
                <c:pt idx="53" formatCode="0.000">
                  <c:v>-1.1712101235133177</c:v>
                </c:pt>
                <c:pt idx="54" formatCode="0.000">
                  <c:v>-1.3847215097262526</c:v>
                </c:pt>
                <c:pt idx="55" formatCode="0.000">
                  <c:v>-0.96978893335338767</c:v>
                </c:pt>
                <c:pt idx="56" formatCode="0.000">
                  <c:v>0.19865940115310921</c:v>
                </c:pt>
                <c:pt idx="57" formatCode="0.000">
                  <c:v>0.8327528497882466</c:v>
                </c:pt>
                <c:pt idx="58" formatCode="0.000">
                  <c:v>0.62397834032875266</c:v>
                </c:pt>
                <c:pt idx="59" formatCode="0.000">
                  <c:v>1.3802101107235858</c:v>
                </c:pt>
                <c:pt idx="60" formatCode="0.000">
                  <c:v>1.2482992138911901</c:v>
                </c:pt>
                <c:pt idx="61" formatCode="0.000">
                  <c:v>2.0018122897698278</c:v>
                </c:pt>
                <c:pt idx="62" formatCode="0.000">
                  <c:v>1.6303541840412177</c:v>
                </c:pt>
                <c:pt idx="63" formatCode="0.000">
                  <c:v>0.7647332263348795</c:v>
                </c:pt>
                <c:pt idx="64" formatCode="0.000">
                  <c:v>0.91672454569324857</c:v>
                </c:pt>
                <c:pt idx="65" formatCode="0.000">
                  <c:v>1.0048144183303263</c:v>
                </c:pt>
                <c:pt idx="66" formatCode="0.000">
                  <c:v>1.186438255487972</c:v>
                </c:pt>
                <c:pt idx="67" formatCode="0.000">
                  <c:v>1.0980047381989508</c:v>
                </c:pt>
                <c:pt idx="68" formatCode="0.000">
                  <c:v>0.94249512231730337</c:v>
                </c:pt>
                <c:pt idx="69" formatCode="0.000">
                  <c:v>0.9999208263489161</c:v>
                </c:pt>
                <c:pt idx="70" formatCode="0.000">
                  <c:v>0.86967671832721416</c:v>
                </c:pt>
                <c:pt idx="71" formatCode="0.000">
                  <c:v>0.62434427540824577</c:v>
                </c:pt>
                <c:pt idx="72" formatCode="0.000">
                  <c:v>0.74282565359442998</c:v>
                </c:pt>
                <c:pt idx="73" formatCode="0.000">
                  <c:v>0.83870786987307544</c:v>
                </c:pt>
                <c:pt idx="74" formatCode="0.000">
                  <c:v>0.71258356134921497</c:v>
                </c:pt>
                <c:pt idx="75" formatCode="0.000">
                  <c:v>0.6482024481662334</c:v>
                </c:pt>
                <c:pt idx="76" formatCode="0.000">
                  <c:v>0.41607572551720839</c:v>
                </c:pt>
                <c:pt idx="77" formatCode="0.000">
                  <c:v>-6.5918442796221166E-2</c:v>
                </c:pt>
                <c:pt idx="78" formatCode="0.000">
                  <c:v>-6.8162168377524285E-2</c:v>
                </c:pt>
                <c:pt idx="79" formatCode="0.000">
                  <c:v>-0.27000488997906402</c:v>
                </c:pt>
                <c:pt idx="80" formatCode="0.000">
                  <c:v>-0.26361629964204031</c:v>
                </c:pt>
                <c:pt idx="81" formatCode="0.000">
                  <c:v>-0.36416411390426012</c:v>
                </c:pt>
                <c:pt idx="82" formatCode="0.000">
                  <c:v>-1.0709826875977675</c:v>
                </c:pt>
                <c:pt idx="83" formatCode="0.000">
                  <c:v>-1.3803503550526919</c:v>
                </c:pt>
                <c:pt idx="84" formatCode="0.000">
                  <c:v>-2.0415391345890264</c:v>
                </c:pt>
                <c:pt idx="85" formatCode="0.000">
                  <c:v>-1.2936004490485111</c:v>
                </c:pt>
                <c:pt idx="86" formatCode="0.000">
                  <c:v>-0.83529419067735344</c:v>
                </c:pt>
                <c:pt idx="87" formatCode="0.000">
                  <c:v>-0.18239317948746181</c:v>
                </c:pt>
                <c:pt idx="88" formatCode="0.000">
                  <c:v>0.30144026612440217</c:v>
                </c:pt>
                <c:pt idx="89" formatCode="0.000">
                  <c:v>-7.0708737858792947E-2</c:v>
                </c:pt>
                <c:pt idx="90" formatCode="0.000">
                  <c:v>-0.62528399783377242</c:v>
                </c:pt>
                <c:pt idx="91" formatCode="0.000">
                  <c:v>-0.46538773332598493</c:v>
                </c:pt>
                <c:pt idx="92" formatCode="0.000">
                  <c:v>3.7670517916025485E-2</c:v>
                </c:pt>
                <c:pt idx="93" formatCode="0.000">
                  <c:v>0.64328022029309273</c:v>
                </c:pt>
                <c:pt idx="94" formatCode="0.000">
                  <c:v>1.8630928866957428</c:v>
                </c:pt>
                <c:pt idx="95" formatCode="0.000">
                  <c:v>0.87101931205487237</c:v>
                </c:pt>
                <c:pt idx="96" formatCode="0.000">
                  <c:v>1.1597745020406678</c:v>
                </c:pt>
                <c:pt idx="97" formatCode="0.000">
                  <c:v>0.4533174289177539</c:v>
                </c:pt>
                <c:pt idx="98" formatCode="0.000">
                  <c:v>-0.43892524895407631</c:v>
                </c:pt>
                <c:pt idx="99" formatCode="0.000">
                  <c:v>8.2217379800807247E-3</c:v>
                </c:pt>
                <c:pt idx="100" formatCode="0.000">
                  <c:v>0.89678104250640056</c:v>
                </c:pt>
                <c:pt idx="101" formatCode="0.000">
                  <c:v>1.1078748242534322</c:v>
                </c:pt>
                <c:pt idx="102" formatCode="0.000">
                  <c:v>1.5384731822316406</c:v>
                </c:pt>
                <c:pt idx="103" formatCode="0.000">
                  <c:v>1.3827790733357808</c:v>
                </c:pt>
                <c:pt idx="104" formatCode="0.000">
                  <c:v>1.7807754280229235</c:v>
                </c:pt>
                <c:pt idx="105" formatCode="0.000">
                  <c:v>1.8824823939254198</c:v>
                </c:pt>
                <c:pt idx="106" formatCode="0.000">
                  <c:v>1.1698172160185996</c:v>
                </c:pt>
                <c:pt idx="107" formatCode="0.000">
                  <c:v>1.8014195940786912</c:v>
                </c:pt>
                <c:pt idx="108" formatCode="0.000">
                  <c:v>2.397620546238751</c:v>
                </c:pt>
                <c:pt idx="109" formatCode="0.000">
                  <c:v>1.8039732348139133</c:v>
                </c:pt>
                <c:pt idx="110" formatCode="0.000">
                  <c:v>1.4784173041274209</c:v>
                </c:pt>
                <c:pt idx="111" formatCode="0.000">
                  <c:v>1.5634906600965586</c:v>
                </c:pt>
                <c:pt idx="112" formatCode="0.000">
                  <c:v>1.4785614601247388</c:v>
                </c:pt>
                <c:pt idx="113" formatCode="0.000">
                  <c:v>1.3891243829388051</c:v>
                </c:pt>
                <c:pt idx="114" formatCode="0.000">
                  <c:v>0.80336909776694576</c:v>
                </c:pt>
                <c:pt idx="115" formatCode="0.000">
                  <c:v>0.33987286631157676</c:v>
                </c:pt>
                <c:pt idx="116" formatCode="0.000">
                  <c:v>0.1589021116831463</c:v>
                </c:pt>
                <c:pt idx="117" formatCode="0.000">
                  <c:v>-0.51568680875120387</c:v>
                </c:pt>
                <c:pt idx="118" formatCode="0.000">
                  <c:v>-1.3863952281193466</c:v>
                </c:pt>
                <c:pt idx="119" formatCode="0.000">
                  <c:v>-1.2407806705868696</c:v>
                </c:pt>
                <c:pt idx="120" formatCode="0.000">
                  <c:v>-1.1709512289004429</c:v>
                </c:pt>
                <c:pt idx="121" formatCode="0.000">
                  <c:v>-1.7802695974923719</c:v>
                </c:pt>
                <c:pt idx="122" formatCode="0.000">
                  <c:v>-1.5726578047418405</c:v>
                </c:pt>
                <c:pt idx="123" formatCode="0.000">
                  <c:v>-1.5476128361022137</c:v>
                </c:pt>
                <c:pt idx="124" formatCode="0.000">
                  <c:v>-1.2855272438280652</c:v>
                </c:pt>
                <c:pt idx="125" formatCode="0.000">
                  <c:v>-1.3036856595957478</c:v>
                </c:pt>
                <c:pt idx="126" formatCode="0.000">
                  <c:v>-1.5850477720914189</c:v>
                </c:pt>
                <c:pt idx="127" formatCode="0.000">
                  <c:v>-0.79156604069975811</c:v>
                </c:pt>
                <c:pt idx="128" formatCode="0.000">
                  <c:v>-0.41000675871401626</c:v>
                </c:pt>
                <c:pt idx="129" formatCode="0.000">
                  <c:v>-7.669893953421536E-2</c:v>
                </c:pt>
                <c:pt idx="130" formatCode="0.000">
                  <c:v>-0.35487349601730317</c:v>
                </c:pt>
                <c:pt idx="131" formatCode="0.000">
                  <c:v>0.17222767780487189</c:v>
                </c:pt>
                <c:pt idx="132" formatCode="0.000">
                  <c:v>-5.6456547146897282E-2</c:v>
                </c:pt>
                <c:pt idx="133" formatCode="0.000">
                  <c:v>-0.1442556572402191</c:v>
                </c:pt>
                <c:pt idx="134" formatCode="0.000">
                  <c:v>0.17257546702928903</c:v>
                </c:pt>
                <c:pt idx="135" formatCode="0.000">
                  <c:v>0.32201858709039044</c:v>
                </c:pt>
                <c:pt idx="136" formatCode="0.000">
                  <c:v>0.65144638032214242</c:v>
                </c:pt>
                <c:pt idx="137" formatCode="0.000">
                  <c:v>7.7726216867662581E-2</c:v>
                </c:pt>
                <c:pt idx="138" formatCode="0.000">
                  <c:v>0.21636720969520529</c:v>
                </c:pt>
                <c:pt idx="139" formatCode="0.000">
                  <c:v>-0.2485301970070023</c:v>
                </c:pt>
                <c:pt idx="140" formatCode="0.000">
                  <c:v>-0.12783134253910733</c:v>
                </c:pt>
                <c:pt idx="141" formatCode="0.000">
                  <c:v>-1.0393311148447144</c:v>
                </c:pt>
                <c:pt idx="142" formatCode="0.000">
                  <c:v>-0.57898579465121969</c:v>
                </c:pt>
                <c:pt idx="143" formatCode="0.000">
                  <c:v>-0.79604629781587222</c:v>
                </c:pt>
                <c:pt idx="144" formatCode="0.000">
                  <c:v>-1.2079821999643106</c:v>
                </c:pt>
                <c:pt idx="145" formatCode="0.000">
                  <c:v>-1.1503503961054224</c:v>
                </c:pt>
                <c:pt idx="146" formatCode="0.000">
                  <c:v>0.74789064457617815</c:v>
                </c:pt>
                <c:pt idx="147" formatCode="0.000">
                  <c:v>1.1276341127622003</c:v>
                </c:pt>
                <c:pt idx="148" formatCode="0.000">
                  <c:v>1.0803084910027139</c:v>
                </c:pt>
                <c:pt idx="149" formatCode="0.000">
                  <c:v>-0.50284022656457461</c:v>
                </c:pt>
                <c:pt idx="150" formatCode="0.000">
                  <c:v>-0.89268421782559804</c:v>
                </c:pt>
                <c:pt idx="151" formatCode="0.000">
                  <c:v>-0.68688571687715638</c:v>
                </c:pt>
                <c:pt idx="152" formatCode="0.000">
                  <c:v>-1.2033582620654852</c:v>
                </c:pt>
                <c:pt idx="153" formatCode="0.000">
                  <c:v>-0.96528661418327755</c:v>
                </c:pt>
                <c:pt idx="154" formatCode="0.000">
                  <c:v>-1.6106442784070272</c:v>
                </c:pt>
                <c:pt idx="155" formatCode="0.000">
                  <c:v>-1.4323922368048119</c:v>
                </c:pt>
                <c:pt idx="156" formatCode="0.000">
                  <c:v>-3.4952030221262009</c:v>
                </c:pt>
                <c:pt idx="157" formatCode="0.000">
                  <c:v>-2.3212431982704338</c:v>
                </c:pt>
                <c:pt idx="158" formatCode="0.000">
                  <c:v>-1.9799488203931996</c:v>
                </c:pt>
                <c:pt idx="159" formatCode="0.000">
                  <c:v>-0.80723490736010961</c:v>
                </c:pt>
                <c:pt idx="160" formatCode="0.000">
                  <c:v>-0.12330538449854599</c:v>
                </c:pt>
                <c:pt idx="161" formatCode="0.000">
                  <c:v>-0.20631892952720249</c:v>
                </c:pt>
                <c:pt idx="162" formatCode="0.000">
                  <c:v>6.6141235200369894E-2</c:v>
                </c:pt>
                <c:pt idx="163" formatCode="0.000">
                  <c:v>7.2718702172063096E-2</c:v>
                </c:pt>
                <c:pt idx="164" formatCode="0.000">
                  <c:v>0.96385027062307704</c:v>
                </c:pt>
                <c:pt idx="165" formatCode="0.000">
                  <c:v>1.1353034287826087</c:v>
                </c:pt>
                <c:pt idx="166" formatCode="0.000">
                  <c:v>2.3471246728285511</c:v>
                </c:pt>
                <c:pt idx="167" formatCode="0.000">
                  <c:v>1.2348972965007867</c:v>
                </c:pt>
                <c:pt idx="168" formatCode="0.000">
                  <c:v>1.8201537810134936</c:v>
                </c:pt>
                <c:pt idx="169" formatCode="0.000">
                  <c:v>1.2062523559725964</c:v>
                </c:pt>
                <c:pt idx="170" formatCode="0.000">
                  <c:v>0.72638162974505449</c:v>
                </c:pt>
                <c:pt idx="171" formatCode="0.000">
                  <c:v>1.0494734583516598</c:v>
                </c:pt>
                <c:pt idx="172" formatCode="0.000">
                  <c:v>1.0132230100102573</c:v>
                </c:pt>
                <c:pt idx="173" formatCode="0.000">
                  <c:v>1.2305204299063917</c:v>
                </c:pt>
                <c:pt idx="174" formatCode="0.000">
                  <c:v>0.89283255738881906</c:v>
                </c:pt>
                <c:pt idx="175" formatCode="0.000">
                  <c:v>0.94238381651271663</c:v>
                </c:pt>
                <c:pt idx="176" formatCode="0.000">
                  <c:v>0.47708812262639982</c:v>
                </c:pt>
                <c:pt idx="177" formatCode="0.000">
                  <c:v>0.80077592953570287</c:v>
                </c:pt>
                <c:pt idx="178" formatCode="0.000">
                  <c:v>9.6490529274374043E-2</c:v>
                </c:pt>
                <c:pt idx="179" formatCode="0.000">
                  <c:v>0.61674022728229316</c:v>
                </c:pt>
                <c:pt idx="180" formatCode="0.000">
                  <c:v>0.15740283610480438</c:v>
                </c:pt>
                <c:pt idx="181" formatCode="0.000">
                  <c:v>4.616962862371194E-2</c:v>
                </c:pt>
                <c:pt idx="182" formatCode="0.000">
                  <c:v>0.24336989700333489</c:v>
                </c:pt>
                <c:pt idx="183" formatCode="0.000">
                  <c:v>-0.83111055542887124</c:v>
                </c:pt>
                <c:pt idx="184" formatCode="0.000">
                  <c:v>-1.0433056853834151</c:v>
                </c:pt>
                <c:pt idx="185" formatCode="0.000">
                  <c:v>-0.8016602924905909</c:v>
                </c:pt>
                <c:pt idx="186" formatCode="0.000">
                  <c:v>-1.5125872660854034</c:v>
                </c:pt>
                <c:pt idx="187" formatCode="0.000">
                  <c:v>-1.7830493462405965</c:v>
                </c:pt>
                <c:pt idx="188" formatCode="0.000">
                  <c:v>-2.7675856964855643</c:v>
                </c:pt>
                <c:pt idx="189" formatCode="0.000">
                  <c:v>-2.1843640715437123</c:v>
                </c:pt>
                <c:pt idx="190" formatCode="0.000">
                  <c:v>-1.3919994411619701</c:v>
                </c:pt>
                <c:pt idx="191" formatCode="0.000">
                  <c:v>-0.90502106588901499</c:v>
                </c:pt>
                <c:pt idx="192" formatCode="0.000">
                  <c:v>-1.6604309765394032</c:v>
                </c:pt>
                <c:pt idx="193" formatCode="0.000">
                  <c:v>-0.75488150284840838</c:v>
                </c:pt>
                <c:pt idx="194" formatCode="0.000">
                  <c:v>-0.75090276429110836</c:v>
                </c:pt>
                <c:pt idx="195" formatCode="0.000">
                  <c:v>-1.4188143919281559</c:v>
                </c:pt>
                <c:pt idx="196" formatCode="0.000">
                  <c:v>-1.1071373215922484</c:v>
                </c:pt>
                <c:pt idx="197" formatCode="0.000">
                  <c:v>-1.0726685686746913</c:v>
                </c:pt>
                <c:pt idx="198" formatCode="0.000">
                  <c:v>3.9178579647289741E-2</c:v>
                </c:pt>
                <c:pt idx="199" formatCode="0.000">
                  <c:v>-0.55587798232870667</c:v>
                </c:pt>
                <c:pt idx="200" formatCode="0.000">
                  <c:v>-1.7582868407007799</c:v>
                </c:pt>
                <c:pt idx="201" formatCode="0.000">
                  <c:v>-2.3940462864750409</c:v>
                </c:pt>
                <c:pt idx="202" formatCode="0.000">
                  <c:v>-1.6981647316943276</c:v>
                </c:pt>
                <c:pt idx="203" formatCode="0.000">
                  <c:v>-1.4360743478934381</c:v>
                </c:pt>
                <c:pt idx="204" formatCode="0.000">
                  <c:v>-1.9086853496079934</c:v>
                </c:pt>
                <c:pt idx="205" formatCode="0.000">
                  <c:v>-1.5609080024845938</c:v>
                </c:pt>
                <c:pt idx="206" formatCode="0.000">
                  <c:v>-1.5412421954503743</c:v>
                </c:pt>
                <c:pt idx="207" formatCode="0.000">
                  <c:v>-1.4414773666318375</c:v>
                </c:pt>
                <c:pt idx="208" formatCode="0.000">
                  <c:v>-2.3086468955344821</c:v>
                </c:pt>
                <c:pt idx="209" formatCode="0.000">
                  <c:v>-0.22492508475121781</c:v>
                </c:pt>
                <c:pt idx="210" formatCode="0.000">
                  <c:v>1.0963258309935087</c:v>
                </c:pt>
                <c:pt idx="211" formatCode="0.000">
                  <c:v>1.7685495157195925</c:v>
                </c:pt>
                <c:pt idx="212" formatCode="0.000">
                  <c:v>1.0594057952780682</c:v>
                </c:pt>
                <c:pt idx="213" formatCode="0.000">
                  <c:v>1.0509562869590368</c:v>
                </c:pt>
                <c:pt idx="214" formatCode="0.000">
                  <c:v>1.996453220790809</c:v>
                </c:pt>
                <c:pt idx="215" formatCode="0.000">
                  <c:v>1.8190379185233696</c:v>
                </c:pt>
                <c:pt idx="216" formatCode="0.000">
                  <c:v>2.085735861029737</c:v>
                </c:pt>
                <c:pt idx="217" formatCode="0.000">
                  <c:v>2.1438313080350557</c:v>
                </c:pt>
                <c:pt idx="218" formatCode="0.000">
                  <c:v>3.205491982130229</c:v>
                </c:pt>
                <c:pt idx="219" formatCode="0.000">
                  <c:v>1.0218745554925155</c:v>
                </c:pt>
                <c:pt idx="220" formatCode="0.000">
                  <c:v>0.74973861374787942</c:v>
                </c:pt>
                <c:pt idx="221" formatCode="0.000">
                  <c:v>0.62542627106339843</c:v>
                </c:pt>
                <c:pt idx="222" formatCode="0.000">
                  <c:v>1.2897389549869127</c:v>
                </c:pt>
                <c:pt idx="223" formatCode="0.000">
                  <c:v>0.89548823805560829</c:v>
                </c:pt>
                <c:pt idx="224" formatCode="0.000">
                  <c:v>1.2071981320427985</c:v>
                </c:pt>
                <c:pt idx="225" formatCode="0.000">
                  <c:v>1.4129367895910521</c:v>
                </c:pt>
                <c:pt idx="226" formatCode="0.000">
                  <c:v>1.0553738505308097</c:v>
                </c:pt>
                <c:pt idx="227" formatCode="0.000">
                  <c:v>0.86662956421185544</c:v>
                </c:pt>
                <c:pt idx="228" formatCode="0.000">
                  <c:v>0.76097325146278383</c:v>
                </c:pt>
                <c:pt idx="229" formatCode="0.000">
                  <c:v>0.80507395508314716</c:v>
                </c:pt>
                <c:pt idx="230" formatCode="0.000">
                  <c:v>0.97773049741453488</c:v>
                </c:pt>
                <c:pt idx="231" formatCode="0.000">
                  <c:v>0.32369439330336208</c:v>
                </c:pt>
                <c:pt idx="232" formatCode="0.000">
                  <c:v>0.15512963537789465</c:v>
                </c:pt>
                <c:pt idx="233" formatCode="0.000">
                  <c:v>0.14740547192564146</c:v>
                </c:pt>
                <c:pt idx="234" formatCode="0.000">
                  <c:v>-0.32294796630069827</c:v>
                </c:pt>
                <c:pt idx="235" formatCode="0.000">
                  <c:v>-0.3286138900329903</c:v>
                </c:pt>
                <c:pt idx="236" formatCode="0.000">
                  <c:v>-0.3126728953362275</c:v>
                </c:pt>
                <c:pt idx="237" formatCode="0.000">
                  <c:v>-0.12968480183435269</c:v>
                </c:pt>
                <c:pt idx="238" formatCode="0.000">
                  <c:v>-1.2378751350295534</c:v>
                </c:pt>
                <c:pt idx="239" formatCode="0.000">
                  <c:v>-0.98539772332913111</c:v>
                </c:pt>
                <c:pt idx="240" formatCode="0.000">
                  <c:v>-0.75488989871654366</c:v>
                </c:pt>
                <c:pt idx="241" formatCode="0.000">
                  <c:v>0.21752902597707327</c:v>
                </c:pt>
                <c:pt idx="242" formatCode="0.000">
                  <c:v>8.2042874795538456E-2</c:v>
                </c:pt>
                <c:pt idx="243" formatCode="0.000">
                  <c:v>-1.1433297395604194</c:v>
                </c:pt>
                <c:pt idx="244" formatCode="0.000">
                  <c:v>-1.1228010010408476</c:v>
                </c:pt>
                <c:pt idx="245" formatCode="0.000">
                  <c:v>-1.6427820918420575</c:v>
                </c:pt>
                <c:pt idx="246" formatCode="0.000">
                  <c:v>-1.0841942042172805</c:v>
                </c:pt>
                <c:pt idx="247" formatCode="0.000">
                  <c:v>-1.2749325891064398</c:v>
                </c:pt>
                <c:pt idx="248" formatCode="0.000">
                  <c:v>-0.44373857276331991</c:v>
                </c:pt>
                <c:pt idx="249" formatCode="0.000">
                  <c:v>-1.2860173576179825</c:v>
                </c:pt>
                <c:pt idx="250" formatCode="0.000">
                  <c:v>-2.5730869978717368</c:v>
                </c:pt>
                <c:pt idx="251" formatCode="0.000">
                  <c:v>-1.7858619871639532</c:v>
                </c:pt>
                <c:pt idx="252" formatCode="0.000">
                  <c:v>-0.91139952686117798</c:v>
                </c:pt>
                <c:pt idx="253" formatCode="0.000">
                  <c:v>0.37417260819667864</c:v>
                </c:pt>
                <c:pt idx="254" formatCode="0.000">
                  <c:v>0.90393595969388707</c:v>
                </c:pt>
                <c:pt idx="255" formatCode="0.000">
                  <c:v>0.84360205405540734</c:v>
                </c:pt>
                <c:pt idx="256" formatCode="0.000">
                  <c:v>0.90676753875528449</c:v>
                </c:pt>
                <c:pt idx="257" formatCode="0.000">
                  <c:v>7.4539640039055943E-2</c:v>
                </c:pt>
                <c:pt idx="258" formatCode="0.000">
                  <c:v>-0.35913690675462462</c:v>
                </c:pt>
                <c:pt idx="259" formatCode="0.000">
                  <c:v>0.23699810028868634</c:v>
                </c:pt>
                <c:pt idx="260" formatCode="0.000">
                  <c:v>1.7142687799039125</c:v>
                </c:pt>
                <c:pt idx="261" formatCode="0.000">
                  <c:v>1.4345388514548145</c:v>
                </c:pt>
                <c:pt idx="262" formatCode="0.000">
                  <c:v>1.16313238336803</c:v>
                </c:pt>
                <c:pt idx="263" formatCode="0.000">
                  <c:v>0.33883399592613428</c:v>
                </c:pt>
                <c:pt idx="264" formatCode="0.000">
                  <c:v>-1.3721513466664703</c:v>
                </c:pt>
                <c:pt idx="265" formatCode="0.000">
                  <c:v>0.27615668432918183</c:v>
                </c:pt>
                <c:pt idx="266" formatCode="0.000">
                  <c:v>0.6349233699919381</c:v>
                </c:pt>
                <c:pt idx="267" formatCode="0.000">
                  <c:v>1.4398759067640186</c:v>
                </c:pt>
                <c:pt idx="268" formatCode="0.000">
                  <c:v>1.7092775064628962</c:v>
                </c:pt>
                <c:pt idx="269" formatCode="0.000">
                  <c:v>1.7117602655972251</c:v>
                </c:pt>
                <c:pt idx="270" formatCode="0.000">
                  <c:v>0.81361498157153678</c:v>
                </c:pt>
                <c:pt idx="271" formatCode="0.000">
                  <c:v>0.65623655406388726</c:v>
                </c:pt>
                <c:pt idx="272" formatCode="0.000">
                  <c:v>0.71248217506862632</c:v>
                </c:pt>
                <c:pt idx="273" formatCode="0.000">
                  <c:v>1.2472483875883185</c:v>
                </c:pt>
                <c:pt idx="274" formatCode="0.000">
                  <c:v>2.6836014535520607</c:v>
                </c:pt>
                <c:pt idx="275" formatCode="0.000">
                  <c:v>1.7585703325500193</c:v>
                </c:pt>
                <c:pt idx="276" formatCode="0.000">
                  <c:v>1.421552734044135</c:v>
                </c:pt>
                <c:pt idx="277" formatCode="0.000">
                  <c:v>2.0607717628209166</c:v>
                </c:pt>
                <c:pt idx="278" formatCode="0.000">
                  <c:v>1.205791306392239</c:v>
                </c:pt>
                <c:pt idx="279" formatCode="0.000">
                  <c:v>1.3075862422180022</c:v>
                </c:pt>
                <c:pt idx="280" formatCode="0.000">
                  <c:v>2.6867874172829946</c:v>
                </c:pt>
                <c:pt idx="281" formatCode="0.000">
                  <c:v>2.915316228674532</c:v>
                </c:pt>
                <c:pt idx="282" formatCode="0.000">
                  <c:v>1.2280145688801729</c:v>
                </c:pt>
                <c:pt idx="283" formatCode="0.000">
                  <c:v>0.24459407035356118</c:v>
                </c:pt>
                <c:pt idx="284" formatCode="0.000">
                  <c:v>-0.33476089750496302</c:v>
                </c:pt>
                <c:pt idx="285" formatCode="0.000">
                  <c:v>-0.12001993634179448</c:v>
                </c:pt>
                <c:pt idx="286" formatCode="0.000">
                  <c:v>-0.56368603361983738</c:v>
                </c:pt>
                <c:pt idx="287" formatCode="0.000">
                  <c:v>-1.5569091973669702</c:v>
                </c:pt>
                <c:pt idx="288" formatCode="0.000">
                  <c:v>-1.2542593775716808</c:v>
                </c:pt>
                <c:pt idx="289" formatCode="0.000">
                  <c:v>-1.2474390367594186</c:v>
                </c:pt>
                <c:pt idx="290" formatCode="0.000">
                  <c:v>-1.9216195958599631</c:v>
                </c:pt>
                <c:pt idx="291" formatCode="0.000">
                  <c:v>-2.3264370035492732</c:v>
                </c:pt>
                <c:pt idx="292" formatCode="0.000">
                  <c:v>-1.6853038648840228</c:v>
                </c:pt>
                <c:pt idx="293" formatCode="0.000">
                  <c:v>-1.3248631932271282</c:v>
                </c:pt>
                <c:pt idx="294" formatCode="0.000">
                  <c:v>-1.415351361067819</c:v>
                </c:pt>
                <c:pt idx="295" formatCode="0.000">
                  <c:v>-1.3767036359381921</c:v>
                </c:pt>
                <c:pt idx="296" formatCode="0.000">
                  <c:v>-1.7948573997877979</c:v>
                </c:pt>
                <c:pt idx="297" formatCode="0.000">
                  <c:v>-1.4919293192524969</c:v>
                </c:pt>
                <c:pt idx="298" formatCode="0.000">
                  <c:v>-1.1317867383705023</c:v>
                </c:pt>
                <c:pt idx="299" formatCode="0.000">
                  <c:v>-1.2386264061043799</c:v>
                </c:pt>
                <c:pt idx="300" formatCode="0.000">
                  <c:v>-1.1585705280397949</c:v>
                </c:pt>
                <c:pt idx="301" formatCode="0.000">
                  <c:v>-0.87078097406086497</c:v>
                </c:pt>
                <c:pt idx="302" formatCode="0.000">
                  <c:v>-0.91442997345510202</c:v>
                </c:pt>
                <c:pt idx="303" formatCode="0.000">
                  <c:v>-0.41328154969503139</c:v>
                </c:pt>
                <c:pt idx="304" formatCode="0.000">
                  <c:v>0.12065487971099351</c:v>
                </c:pt>
                <c:pt idx="305" formatCode="0.000">
                  <c:v>9.9101810785293079E-2</c:v>
                </c:pt>
                <c:pt idx="306" formatCode="0.000">
                  <c:v>0.18854728750066524</c:v>
                </c:pt>
                <c:pt idx="307" formatCode="0.000">
                  <c:v>0.4182651653070108</c:v>
                </c:pt>
                <c:pt idx="308" formatCode="0.000">
                  <c:v>0.29296064871049643</c:v>
                </c:pt>
                <c:pt idx="309" formatCode="0.000">
                  <c:v>0.26357696662712327</c:v>
                </c:pt>
                <c:pt idx="310" formatCode="0.000">
                  <c:v>9.3290629679301643E-2</c:v>
                </c:pt>
                <c:pt idx="311" formatCode="0.000">
                  <c:v>0.12813086075496796</c:v>
                </c:pt>
                <c:pt idx="312" formatCode="0.000">
                  <c:v>-0.38212566793149327</c:v>
                </c:pt>
                <c:pt idx="313" formatCode="0.000">
                  <c:v>0.27666399208584602</c:v>
                </c:pt>
                <c:pt idx="314" formatCode="0.000">
                  <c:v>-1.0187654661326599</c:v>
                </c:pt>
                <c:pt idx="315" formatCode="0.000">
                  <c:v>-0.26444523358402106</c:v>
                </c:pt>
                <c:pt idx="316" formatCode="0.000">
                  <c:v>1.2403924268436557</c:v>
                </c:pt>
                <c:pt idx="317" formatCode="0.000">
                  <c:v>-0.95346392887083475</c:v>
                </c:pt>
                <c:pt idx="318" formatCode="0.000">
                  <c:v>-0.11076396132717337</c:v>
                </c:pt>
                <c:pt idx="319" formatCode="0.000">
                  <c:v>-0.45960884205560648</c:v>
                </c:pt>
                <c:pt idx="320" formatCode="0.000">
                  <c:v>-1.2109920096020732</c:v>
                </c:pt>
                <c:pt idx="321" formatCode="0.000">
                  <c:v>-2.3414025064563426</c:v>
                </c:pt>
                <c:pt idx="322" formatCode="0.000">
                  <c:v>-1.2781485223332039</c:v>
                </c:pt>
                <c:pt idx="323" formatCode="0.000">
                  <c:v>-2.1060977218893657</c:v>
                </c:pt>
                <c:pt idx="324" formatCode="0.000">
                  <c:v>-1.4494085749540604</c:v>
                </c:pt>
                <c:pt idx="325" formatCode="0.000">
                  <c:v>-2.4344116679717303</c:v>
                </c:pt>
                <c:pt idx="326" formatCode="0.000">
                  <c:v>-1.6853423895483117</c:v>
                </c:pt>
                <c:pt idx="327" formatCode="0.000">
                  <c:v>0.64140140153877379</c:v>
                </c:pt>
                <c:pt idx="328" formatCode="0.000">
                  <c:v>-0.43324982705206772</c:v>
                </c:pt>
                <c:pt idx="329" formatCode="0.000">
                  <c:v>-0.33221275333067807</c:v>
                </c:pt>
                <c:pt idx="330" formatCode="0.000">
                  <c:v>0.66948483262133562</c:v>
                </c:pt>
                <c:pt idx="331" formatCode="0.000">
                  <c:v>1.0490783338682843</c:v>
                </c:pt>
                <c:pt idx="332" formatCode="0.000">
                  <c:v>0.1069192583573408</c:v>
                </c:pt>
                <c:pt idx="333" formatCode="0.000">
                  <c:v>3.0488318497810394E-2</c:v>
                </c:pt>
                <c:pt idx="334" formatCode="0.000">
                  <c:v>1.5301335348218994</c:v>
                </c:pt>
                <c:pt idx="335" formatCode="0.000">
                  <c:v>0.5479748962261124</c:v>
                </c:pt>
                <c:pt idx="336" formatCode="0.000">
                  <c:v>0.26510494261882539</c:v>
                </c:pt>
                <c:pt idx="337" formatCode="0.000">
                  <c:v>-0.15787736135166114</c:v>
                </c:pt>
                <c:pt idx="338" formatCode="0.000">
                  <c:v>0.28511976126983085</c:v>
                </c:pt>
                <c:pt idx="339" formatCode="0.000">
                  <c:v>0.23178765714523422</c:v>
                </c:pt>
                <c:pt idx="340" formatCode="0.000">
                  <c:v>9.6599786513631741E-2</c:v>
                </c:pt>
                <c:pt idx="341" formatCode="0.000">
                  <c:v>-0.22502885761207073</c:v>
                </c:pt>
                <c:pt idx="342" formatCode="0.000">
                  <c:v>1.1208289535940357</c:v>
                </c:pt>
                <c:pt idx="343" formatCode="0.000">
                  <c:v>2.9718597721140259</c:v>
                </c:pt>
                <c:pt idx="344" formatCode="0.000">
                  <c:v>0.27142446223453109</c:v>
                </c:pt>
                <c:pt idx="345" formatCode="0.000">
                  <c:v>1.2121538682359474</c:v>
                </c:pt>
                <c:pt idx="346" formatCode="0.000">
                  <c:v>0.51543051628547465</c:v>
                </c:pt>
                <c:pt idx="347" formatCode="0.000">
                  <c:v>0.49120278768453113</c:v>
                </c:pt>
                <c:pt idx="348" formatCode="0.000">
                  <c:v>0.17134392317033609</c:v>
                </c:pt>
                <c:pt idx="349" formatCode="0.000">
                  <c:v>0.2139394649406661</c:v>
                </c:pt>
                <c:pt idx="350" formatCode="0.000">
                  <c:v>1.0452822362872405</c:v>
                </c:pt>
                <c:pt idx="351" formatCode="0.000">
                  <c:v>1.7765712790298711</c:v>
                </c:pt>
                <c:pt idx="352" formatCode="0.000">
                  <c:v>0.50733160985400205</c:v>
                </c:pt>
                <c:pt idx="353" formatCode="0.000">
                  <c:v>0.15355824174211785</c:v>
                </c:pt>
                <c:pt idx="354" formatCode="0.000">
                  <c:v>0.787618083546477</c:v>
                </c:pt>
                <c:pt idx="355" formatCode="0.000">
                  <c:v>0.78749205444525883</c:v>
                </c:pt>
                <c:pt idx="356" formatCode="0.000">
                  <c:v>-0.39697556206544649</c:v>
                </c:pt>
                <c:pt idx="357" formatCode="0.000">
                  <c:v>-9.2359289144699611E-2</c:v>
                </c:pt>
                <c:pt idx="358" formatCode="0.000">
                  <c:v>-1.3076850669603775</c:v>
                </c:pt>
                <c:pt idx="359" formatCode="0.000">
                  <c:v>-1.1552429516745242</c:v>
                </c:pt>
                <c:pt idx="360" formatCode="0.000">
                  <c:v>0.6609274912035612</c:v>
                </c:pt>
                <c:pt idx="361" formatCode="0.000">
                  <c:v>-0.32435020277506282</c:v>
                </c:pt>
                <c:pt idx="362" formatCode="0.000">
                  <c:v>1.6262244557618568</c:v>
                </c:pt>
                <c:pt idx="363" formatCode="0.000">
                  <c:v>-1.1185598721649235</c:v>
                </c:pt>
                <c:pt idx="364" formatCode="0.000">
                  <c:v>-0.95953803197761933</c:v>
                </c:pt>
                <c:pt idx="365" formatCode="0.000">
                  <c:v>-0.89592673197440353</c:v>
                </c:pt>
                <c:pt idx="366" formatCode="0.000">
                  <c:v>0.80380104434166155</c:v>
                </c:pt>
                <c:pt idx="367" formatCode="0.000">
                  <c:v>0.13848746697526204</c:v>
                </c:pt>
                <c:pt idx="368" formatCode="0.000">
                  <c:v>1.3746085367466376</c:v>
                </c:pt>
                <c:pt idx="369" formatCode="0.000">
                  <c:v>1.7920331044209781</c:v>
                </c:pt>
                <c:pt idx="370" formatCode="0.000">
                  <c:v>-1.089463886644372</c:v>
                </c:pt>
                <c:pt idx="371" formatCode="0.000">
                  <c:v>-0.41329169370846386</c:v>
                </c:pt>
                <c:pt idx="372" formatCode="0.000">
                  <c:v>-1.1341232359640405</c:v>
                </c:pt>
                <c:pt idx="373" formatCode="0.000">
                  <c:v>-8.2536839124180014E-2</c:v>
                </c:pt>
                <c:pt idx="374" formatCode="0.000">
                  <c:v>0.4285279993563354</c:v>
                </c:pt>
                <c:pt idx="375" formatCode="0.000">
                  <c:v>0.87752201060297808</c:v>
                </c:pt>
                <c:pt idx="376" formatCode="0.000">
                  <c:v>0.20211514992952626</c:v>
                </c:pt>
                <c:pt idx="377" formatCode="0.000">
                  <c:v>-0.85987652476878673</c:v>
                </c:pt>
                <c:pt idx="378" formatCode="0.000">
                  <c:v>-1.8907436036185925</c:v>
                </c:pt>
                <c:pt idx="379" formatCode="0.000">
                  <c:v>-1.6326274075067553</c:v>
                </c:pt>
                <c:pt idx="380" formatCode="0.000">
                  <c:v>-0.47726151974910597</c:v>
                </c:pt>
                <c:pt idx="381" formatCode="0.000">
                  <c:v>0.66086534689659748</c:v>
                </c:pt>
                <c:pt idx="382" formatCode="0.000">
                  <c:v>0.41436419015654413</c:v>
                </c:pt>
                <c:pt idx="383" formatCode="0.000">
                  <c:v>1.2781981927662043</c:v>
                </c:pt>
                <c:pt idx="384" formatCode="0.000">
                  <c:v>1.6144102961651268</c:v>
                </c:pt>
                <c:pt idx="385" formatCode="0.000">
                  <c:v>-0.2926125757574794</c:v>
                </c:pt>
                <c:pt idx="386" formatCode="0.000">
                  <c:v>-0.56241160761280606</c:v>
                </c:pt>
                <c:pt idx="387" formatCode="0.000">
                  <c:v>6.844190654905935E-3</c:v>
                </c:pt>
                <c:pt idx="388" formatCode="0.000">
                  <c:v>2.9083720130646462</c:v>
                </c:pt>
                <c:pt idx="389" formatCode="0.000">
                  <c:v>2.5030498139183233</c:v>
                </c:pt>
                <c:pt idx="390" formatCode="0.000">
                  <c:v>6.5896968354121552E-2</c:v>
                </c:pt>
                <c:pt idx="391" formatCode="0.000">
                  <c:v>-0.67517429262204776</c:v>
                </c:pt>
                <c:pt idx="392" formatCode="0.000">
                  <c:v>-0.22790921572551565</c:v>
                </c:pt>
                <c:pt idx="393" formatCode="0.000">
                  <c:v>-1.0378679506230619</c:v>
                </c:pt>
                <c:pt idx="394" formatCode="0.000">
                  <c:v>-1.3705861170340821</c:v>
                </c:pt>
                <c:pt idx="395" formatCode="0.000">
                  <c:v>0.68594571523340619</c:v>
                </c:pt>
                <c:pt idx="396" formatCode="0.000">
                  <c:v>-2.4652024369788545</c:v>
                </c:pt>
                <c:pt idx="397" formatCode="0.000">
                  <c:v>-6.4180295881249698</c:v>
                </c:pt>
                <c:pt idx="398" formatCode="0.000">
                  <c:v>-5.5756006612416202</c:v>
                </c:pt>
                <c:pt idx="399" formatCode="0.000">
                  <c:v>-3.2285350786342191</c:v>
                </c:pt>
                <c:pt idx="400" formatCode="0.000">
                  <c:v>-2.3807942680059768</c:v>
                </c:pt>
                <c:pt idx="401" formatCode="0.000">
                  <c:v>-2.0833321588471803</c:v>
                </c:pt>
                <c:pt idx="402" formatCode="0.000">
                  <c:v>-1.7522780340994739</c:v>
                </c:pt>
                <c:pt idx="403" formatCode="0.000">
                  <c:v>-1.7703484044406341</c:v>
                </c:pt>
                <c:pt idx="404" formatCode="0.000">
                  <c:v>-1.5049044305108059</c:v>
                </c:pt>
                <c:pt idx="405" formatCode="0.000">
                  <c:v>-1.4775370360844069</c:v>
                </c:pt>
                <c:pt idx="406" formatCode="0.000">
                  <c:v>-6.8205550118206851E-2</c:v>
                </c:pt>
                <c:pt idx="407" formatCode="0.000">
                  <c:v>1.3312147870051882</c:v>
                </c:pt>
                <c:pt idx="408" formatCode="0.000">
                  <c:v>1.873761327782661</c:v>
                </c:pt>
                <c:pt idx="409" formatCode="0.000">
                  <c:v>1.0242606415078623</c:v>
                </c:pt>
                <c:pt idx="410" formatCode="0.000">
                  <c:v>0.9666248580304011</c:v>
                </c:pt>
                <c:pt idx="411" formatCode="0.000">
                  <c:v>0.8535879870503601</c:v>
                </c:pt>
                <c:pt idx="412" formatCode="0.000">
                  <c:v>0.9824251754526051</c:v>
                </c:pt>
                <c:pt idx="413" formatCode="0.000">
                  <c:v>1.1829664003466716</c:v>
                </c:pt>
                <c:pt idx="414" formatCode="0.000">
                  <c:v>1.1483879102189851</c:v>
                </c:pt>
                <c:pt idx="415" formatCode="0.000">
                  <c:v>0.93908647055541283</c:v>
                </c:pt>
                <c:pt idx="416" formatCode="0.000">
                  <c:v>0.42638113689431179</c:v>
                </c:pt>
                <c:pt idx="417" formatCode="0.000">
                  <c:v>0.62909184211407665</c:v>
                </c:pt>
                <c:pt idx="418" formatCode="0.000">
                  <c:v>0.19057372744829484</c:v>
                </c:pt>
                <c:pt idx="419" formatCode="0.000">
                  <c:v>0.21564640302548441</c:v>
                </c:pt>
                <c:pt idx="420" formatCode="0.000">
                  <c:v>0.21429997759229505</c:v>
                </c:pt>
                <c:pt idx="421" formatCode="0.000">
                  <c:v>0.21342289732389894</c:v>
                </c:pt>
                <c:pt idx="422" formatCode="0.000">
                  <c:v>-9.4821546022824693E-2</c:v>
                </c:pt>
                <c:pt idx="423" formatCode="0.000">
                  <c:v>-0.1949701955825526</c:v>
                </c:pt>
                <c:pt idx="424" formatCode="0.000">
                  <c:v>-0.15397467743676374</c:v>
                </c:pt>
                <c:pt idx="425" formatCode="0.000">
                  <c:v>0.22496622084694087</c:v>
                </c:pt>
                <c:pt idx="426" formatCode="0.000">
                  <c:v>0.41037751456849819</c:v>
                </c:pt>
                <c:pt idx="427" formatCode="0.000">
                  <c:v>0.38990795950415003</c:v>
                </c:pt>
                <c:pt idx="428" formatCode="0.000">
                  <c:v>0.84805270375706354</c:v>
                </c:pt>
                <c:pt idx="429" formatCode="0.000">
                  <c:v>0.97330025042291501</c:v>
                </c:pt>
                <c:pt idx="430" formatCode="0.000">
                  <c:v>1.4575984466482128</c:v>
                </c:pt>
                <c:pt idx="431" formatCode="0.000">
                  <c:v>1.8302795703969568</c:v>
                </c:pt>
                <c:pt idx="432" formatCode="0.000">
                  <c:v>1.870052674847281</c:v>
                </c:pt>
                <c:pt idx="433" formatCode="0.000">
                  <c:v>1.9056189153596741</c:v>
                </c:pt>
                <c:pt idx="434" formatCode="0.000">
                  <c:v>1.4753523866997473</c:v>
                </c:pt>
                <c:pt idx="435" formatCode="0.000">
                  <c:v>1.038679745184333</c:v>
                </c:pt>
                <c:pt idx="436" formatCode="0.000">
                  <c:v>0.70355912137042242</c:v>
                </c:pt>
                <c:pt idx="437" formatCode="0.000">
                  <c:v>0.14948007062254062</c:v>
                </c:pt>
                <c:pt idx="438" formatCode="0.000">
                  <c:v>1.0698061576367897</c:v>
                </c:pt>
                <c:pt idx="439" formatCode="0.000">
                  <c:v>1.1466961232164057</c:v>
                </c:pt>
                <c:pt idx="440" formatCode="0.000">
                  <c:v>0.3263126311538404</c:v>
                </c:pt>
                <c:pt idx="441" formatCode="0.000">
                  <c:v>0.42014678270114697</c:v>
                </c:pt>
                <c:pt idx="442" formatCode="0.000">
                  <c:v>0.16928557244153927</c:v>
                </c:pt>
                <c:pt idx="443" formatCode="0.000">
                  <c:v>0.42345391943451838</c:v>
                </c:pt>
                <c:pt idx="444" formatCode="0.000">
                  <c:v>0.74236627686826917</c:v>
                </c:pt>
                <c:pt idx="445" formatCode="0.000">
                  <c:v>0.57149744406094871</c:v>
                </c:pt>
                <c:pt idx="446" formatCode="0.000">
                  <c:v>0.76993066007963096</c:v>
                </c:pt>
                <c:pt idx="447" formatCode="0.000">
                  <c:v>0.99044853895361074</c:v>
                </c:pt>
                <c:pt idx="448" formatCode="0.000">
                  <c:v>1.1584330211485808E-2</c:v>
                </c:pt>
                <c:pt idx="449" formatCode="0.000">
                  <c:v>3.7484083838705495E-2</c:v>
                </c:pt>
                <c:pt idx="450" formatCode="0.000">
                  <c:v>0.45965517982797621</c:v>
                </c:pt>
                <c:pt idx="451" formatCode="0.000">
                  <c:v>-0.15220207789772028</c:v>
                </c:pt>
                <c:pt idx="452" formatCode="0.000">
                  <c:v>-0.10420199038162484</c:v>
                </c:pt>
                <c:pt idx="453" formatCode="0.000">
                  <c:v>-0.62272056245899232</c:v>
                </c:pt>
                <c:pt idx="454" formatCode="0.000">
                  <c:v>-1.2008539743800233</c:v>
                </c:pt>
                <c:pt idx="455" formatCode="0.000">
                  <c:v>-0.82458960610599263</c:v>
                </c:pt>
                <c:pt idx="456" formatCode="0.000">
                  <c:v>-2.0064880178554718</c:v>
                </c:pt>
                <c:pt idx="457" formatCode="0.000">
                  <c:v>-1.9393164145720099</c:v>
                </c:pt>
                <c:pt idx="458" formatCode="0.000">
                  <c:v>-1.6397918578580453</c:v>
                </c:pt>
                <c:pt idx="459" formatCode="0.000">
                  <c:v>-1.8018641408936751</c:v>
                </c:pt>
                <c:pt idx="460" formatCode="0.000">
                  <c:v>-2.4616655341994513</c:v>
                </c:pt>
                <c:pt idx="461" formatCode="0.000">
                  <c:v>-2.5237928168897996</c:v>
                </c:pt>
                <c:pt idx="462" formatCode="0.000">
                  <c:v>-2.4740448360037925</c:v>
                </c:pt>
                <c:pt idx="463" formatCode="0.000">
                  <c:v>-0.70591442602592458</c:v>
                </c:pt>
                <c:pt idx="464" formatCode="0.000">
                  <c:v>1.6247696252020158</c:v>
                </c:pt>
                <c:pt idx="465" formatCode="0.000">
                  <c:v>0.53970830600278852</c:v>
                </c:pt>
                <c:pt idx="466" formatCode="0.000">
                  <c:v>1.4044479796569673</c:v>
                </c:pt>
                <c:pt idx="467" formatCode="0.000">
                  <c:v>1.7112586081766188</c:v>
                </c:pt>
                <c:pt idx="468" formatCode="0.000">
                  <c:v>1.0328901868430069</c:v>
                </c:pt>
                <c:pt idx="469" formatCode="0.000">
                  <c:v>1.1520576776124694</c:v>
                </c:pt>
                <c:pt idx="470" formatCode="0.000">
                  <c:v>1.4990589334245419</c:v>
                </c:pt>
                <c:pt idx="471" formatCode="0.000">
                  <c:v>1.6671401399886621</c:v>
                </c:pt>
                <c:pt idx="472" formatCode="0.000">
                  <c:v>1.8665709329873492</c:v>
                </c:pt>
                <c:pt idx="473" formatCode="0.000">
                  <c:v>0.81794204173593399</c:v>
                </c:pt>
                <c:pt idx="474" formatCode="0.000">
                  <c:v>-1.475673453748513</c:v>
                </c:pt>
                <c:pt idx="475" formatCode="0.000">
                  <c:v>-0.74456359984694409</c:v>
                </c:pt>
                <c:pt idx="476" formatCode="0.000">
                  <c:v>-0.66645675095824419</c:v>
                </c:pt>
                <c:pt idx="477" formatCode="0.000">
                  <c:v>-0.39211414529882177</c:v>
                </c:pt>
                <c:pt idx="478" formatCode="0.000">
                  <c:v>4.1373592439850282E-2</c:v>
                </c:pt>
                <c:pt idx="479" formatCode="0.000">
                  <c:v>-0.20370666306212046</c:v>
                </c:pt>
                <c:pt idx="480" formatCode="0.000">
                  <c:v>-5.2869975920630259E-2</c:v>
                </c:pt>
                <c:pt idx="481" formatCode="0.000">
                  <c:v>-0.25194207122135359</c:v>
                </c:pt>
                <c:pt idx="482" formatCode="0.000">
                  <c:v>-0.24287687074878123</c:v>
                </c:pt>
                <c:pt idx="483" formatCode="0.000">
                  <c:v>-0.48231743952829437</c:v>
                </c:pt>
                <c:pt idx="484" formatCode="0.000">
                  <c:v>0.19806822757969819</c:v>
                </c:pt>
                <c:pt idx="485" formatCode="0.000">
                  <c:v>0.16928719018121738</c:v>
                </c:pt>
                <c:pt idx="486" formatCode="0.000">
                  <c:v>-0.68780102260480835</c:v>
                </c:pt>
                <c:pt idx="487" formatCode="0.000">
                  <c:v>-1.1914148770294817</c:v>
                </c:pt>
                <c:pt idx="488" formatCode="0.000">
                  <c:v>-0.8699739662417999</c:v>
                </c:pt>
                <c:pt idx="489" formatCode="0.000">
                  <c:v>-0.90234804404676316</c:v>
                </c:pt>
                <c:pt idx="490" formatCode="0.000">
                  <c:v>-1.0515621135946169</c:v>
                </c:pt>
                <c:pt idx="491" formatCode="0.000">
                  <c:v>-0.65310654798981549</c:v>
                </c:pt>
                <c:pt idx="492" formatCode="0.000">
                  <c:v>-1.0115712564773454</c:v>
                </c:pt>
                <c:pt idx="493" formatCode="0.000">
                  <c:v>-2.1191501451143662</c:v>
                </c:pt>
                <c:pt idx="494" formatCode="0.000">
                  <c:v>-1.7937317684175422</c:v>
                </c:pt>
                <c:pt idx="495" formatCode="0.000">
                  <c:v>-1.6968107770009886</c:v>
                </c:pt>
                <c:pt idx="496" formatCode="0.000">
                  <c:v>-1.0099362321005985</c:v>
                </c:pt>
                <c:pt idx="497" formatCode="0.000">
                  <c:v>-0.85301941180951402</c:v>
                </c:pt>
                <c:pt idx="498" formatCode="0.000">
                  <c:v>-1.2208524127915281</c:v>
                </c:pt>
                <c:pt idx="499" formatCode="0.000">
                  <c:v>-1.3384699614491538</c:v>
                </c:pt>
                <c:pt idx="500" formatCode="0.000">
                  <c:v>-1.6670080311157407</c:v>
                </c:pt>
                <c:pt idx="501" formatCode="0.000">
                  <c:v>-1.9424231129458029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3F-40E9-BD28-C63655665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698576"/>
        <c:axId val="1526686928"/>
      </c:lineChart>
      <c:dateAx>
        <c:axId val="152669857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26686928"/>
        <c:crosses val="autoZero"/>
        <c:auto val="1"/>
        <c:lblOffset val="100"/>
        <c:baseTimeUnit val="days"/>
      </c:dateAx>
      <c:valAx>
        <c:axId val="152668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2669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it-IT" sz="1400" b="0">
                <a:solidFill>
                  <a:schemeClr val="tx1">
                    <a:lumMod val="65000"/>
                    <a:lumOff val="35000"/>
                  </a:schemeClr>
                </a:solidFill>
              </a:rPr>
              <a:t>Standard RSI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RSI!$I$2</c:f>
              <c:strCache>
                <c:ptCount val="1"/>
                <c:pt idx="0">
                  <c:v>RSI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RSI!$B$3:$B$2518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RSI!$I$3:$I$2518</c:f>
              <c:numCache>
                <c:formatCode>0.000</c:formatCode>
                <c:ptCount val="2516"/>
                <c:pt idx="14">
                  <c:v>63.949375046949534</c:v>
                </c:pt>
                <c:pt idx="15">
                  <c:v>59.989816742503301</c:v>
                </c:pt>
                <c:pt idx="16">
                  <c:v>71.209570815786378</c:v>
                </c:pt>
                <c:pt idx="17">
                  <c:v>69.337144751158846</c:v>
                </c:pt>
                <c:pt idx="18">
                  <c:v>61.460488430443363</c:v>
                </c:pt>
                <c:pt idx="19">
                  <c:v>61.981906249038033</c:v>
                </c:pt>
                <c:pt idx="20">
                  <c:v>62.981964803238526</c:v>
                </c:pt>
                <c:pt idx="21">
                  <c:v>60.15276209691428</c:v>
                </c:pt>
                <c:pt idx="22">
                  <c:v>59.966485568648203</c:v>
                </c:pt>
                <c:pt idx="23">
                  <c:v>58.085111771460788</c:v>
                </c:pt>
                <c:pt idx="24">
                  <c:v>64.030472019190867</c:v>
                </c:pt>
                <c:pt idx="25">
                  <c:v>74.018604893083648</c:v>
                </c:pt>
                <c:pt idx="26">
                  <c:v>53.274760007044065</c:v>
                </c:pt>
                <c:pt idx="27">
                  <c:v>54.260124347974639</c:v>
                </c:pt>
                <c:pt idx="28">
                  <c:v>58.223898094322919</c:v>
                </c:pt>
                <c:pt idx="29">
                  <c:v>59.651854010620589</c:v>
                </c:pt>
                <c:pt idx="30">
                  <c:v>55.150716669449423</c:v>
                </c:pt>
                <c:pt idx="31">
                  <c:v>53.279288461792724</c:v>
                </c:pt>
                <c:pt idx="32">
                  <c:v>56.010882489071747</c:v>
                </c:pt>
                <c:pt idx="33">
                  <c:v>46.160131880134813</c:v>
                </c:pt>
                <c:pt idx="34">
                  <c:v>43.811899584288007</c:v>
                </c:pt>
                <c:pt idx="35">
                  <c:v>47.505271029346261</c:v>
                </c:pt>
                <c:pt idx="36">
                  <c:v>42.997095485982769</c:v>
                </c:pt>
                <c:pt idx="37">
                  <c:v>44.962110960440221</c:v>
                </c:pt>
                <c:pt idx="38">
                  <c:v>42.603770343123102</c:v>
                </c:pt>
                <c:pt idx="39">
                  <c:v>44.354843515382719</c:v>
                </c:pt>
                <c:pt idx="40">
                  <c:v>67.058117570935892</c:v>
                </c:pt>
                <c:pt idx="41">
                  <c:v>61.892541538097973</c:v>
                </c:pt>
                <c:pt idx="42">
                  <c:v>57.042711309943044</c:v>
                </c:pt>
                <c:pt idx="43">
                  <c:v>47.932293663056043</c:v>
                </c:pt>
                <c:pt idx="44">
                  <c:v>44.257313537472299</c:v>
                </c:pt>
                <c:pt idx="45">
                  <c:v>32.766776115140985</c:v>
                </c:pt>
                <c:pt idx="46">
                  <c:v>21.570609386062813</c:v>
                </c:pt>
                <c:pt idx="47">
                  <c:v>21.501398623515868</c:v>
                </c:pt>
                <c:pt idx="48">
                  <c:v>23.704088212088124</c:v>
                </c:pt>
                <c:pt idx="49">
                  <c:v>18.024049774456117</c:v>
                </c:pt>
                <c:pt idx="50">
                  <c:v>22.91294134749738</c:v>
                </c:pt>
                <c:pt idx="51">
                  <c:v>20.965993823851349</c:v>
                </c:pt>
                <c:pt idx="52">
                  <c:v>20.577186792645108</c:v>
                </c:pt>
                <c:pt idx="53">
                  <c:v>30.188229056016525</c:v>
                </c:pt>
                <c:pt idx="54">
                  <c:v>27.258975574581854</c:v>
                </c:pt>
                <c:pt idx="55">
                  <c:v>24.440888129777136</c:v>
                </c:pt>
                <c:pt idx="56">
                  <c:v>24.710383632836084</c:v>
                </c:pt>
                <c:pt idx="57">
                  <c:v>29.63611572530742</c:v>
                </c:pt>
                <c:pt idx="58">
                  <c:v>29.956442393989022</c:v>
                </c:pt>
                <c:pt idx="59">
                  <c:v>37.969337294087111</c:v>
                </c:pt>
                <c:pt idx="60">
                  <c:v>52.819680162764833</c:v>
                </c:pt>
                <c:pt idx="61">
                  <c:v>61.525191393840487</c:v>
                </c:pt>
                <c:pt idx="62">
                  <c:v>56.650230300740574</c:v>
                </c:pt>
                <c:pt idx="63">
                  <c:v>62.936809074644742</c:v>
                </c:pt>
                <c:pt idx="64">
                  <c:v>57.74183381397966</c:v>
                </c:pt>
                <c:pt idx="65">
                  <c:v>64.498795626484281</c:v>
                </c:pt>
                <c:pt idx="66">
                  <c:v>65.970346634219709</c:v>
                </c:pt>
                <c:pt idx="67">
                  <c:v>58.87527761772774</c:v>
                </c:pt>
                <c:pt idx="68">
                  <c:v>65.084384213386713</c:v>
                </c:pt>
                <c:pt idx="69">
                  <c:v>77.24598681282481</c:v>
                </c:pt>
                <c:pt idx="70">
                  <c:v>78.595975072104125</c:v>
                </c:pt>
                <c:pt idx="71">
                  <c:v>76.318596409883654</c:v>
                </c:pt>
                <c:pt idx="72">
                  <c:v>76.174961220231111</c:v>
                </c:pt>
                <c:pt idx="73">
                  <c:v>73.548493209629058</c:v>
                </c:pt>
                <c:pt idx="74">
                  <c:v>62.34609174975693</c:v>
                </c:pt>
                <c:pt idx="75">
                  <c:v>51.793136859502859</c:v>
                </c:pt>
                <c:pt idx="76">
                  <c:v>54.504877209933888</c:v>
                </c:pt>
                <c:pt idx="77">
                  <c:v>47.729721768523021</c:v>
                </c:pt>
                <c:pt idx="78">
                  <c:v>49.906159684031891</c:v>
                </c:pt>
                <c:pt idx="79">
                  <c:v>57.91832034520192</c:v>
                </c:pt>
                <c:pt idx="80">
                  <c:v>56.787691852616604</c:v>
                </c:pt>
                <c:pt idx="81">
                  <c:v>52.804042396976222</c:v>
                </c:pt>
                <c:pt idx="82">
                  <c:v>44.575292006316637</c:v>
                </c:pt>
                <c:pt idx="83">
                  <c:v>31.567007429902432</c:v>
                </c:pt>
                <c:pt idx="84">
                  <c:v>23.302415879050912</c:v>
                </c:pt>
                <c:pt idx="85">
                  <c:v>35.025544864328836</c:v>
                </c:pt>
                <c:pt idx="86">
                  <c:v>39.797084722979214</c:v>
                </c:pt>
                <c:pt idx="87">
                  <c:v>39.778178166082569</c:v>
                </c:pt>
                <c:pt idx="88">
                  <c:v>48.112647615767692</c:v>
                </c:pt>
                <c:pt idx="89">
                  <c:v>50.546676635286545</c:v>
                </c:pt>
                <c:pt idx="90">
                  <c:v>47.709252207075508</c:v>
                </c:pt>
                <c:pt idx="91">
                  <c:v>54.812936222659566</c:v>
                </c:pt>
                <c:pt idx="92">
                  <c:v>51.964686407521491</c:v>
                </c:pt>
                <c:pt idx="93">
                  <c:v>52.119843610581235</c:v>
                </c:pt>
                <c:pt idx="94">
                  <c:v>51.031124957396308</c:v>
                </c:pt>
                <c:pt idx="95">
                  <c:v>50.386690252048936</c:v>
                </c:pt>
                <c:pt idx="96">
                  <c:v>64.483885771694304</c:v>
                </c:pt>
                <c:pt idx="97">
                  <c:v>59.75021072164494</c:v>
                </c:pt>
                <c:pt idx="98">
                  <c:v>66.286994606203336</c:v>
                </c:pt>
                <c:pt idx="99">
                  <c:v>63.00641318997485</c:v>
                </c:pt>
                <c:pt idx="100">
                  <c:v>62.531338718737139</c:v>
                </c:pt>
                <c:pt idx="101">
                  <c:v>64.6719737675121</c:v>
                </c:pt>
                <c:pt idx="102">
                  <c:v>61.288430824844816</c:v>
                </c:pt>
                <c:pt idx="103">
                  <c:v>63.90496270491132</c:v>
                </c:pt>
                <c:pt idx="104">
                  <c:v>72.749970753342836</c:v>
                </c:pt>
                <c:pt idx="105">
                  <c:v>72.835244356368705</c:v>
                </c:pt>
                <c:pt idx="106">
                  <c:v>79.379147755309106</c:v>
                </c:pt>
                <c:pt idx="107">
                  <c:v>78.144202376005722</c:v>
                </c:pt>
                <c:pt idx="108">
                  <c:v>79.224402887732552</c:v>
                </c:pt>
                <c:pt idx="109">
                  <c:v>79.355116668270114</c:v>
                </c:pt>
                <c:pt idx="110">
                  <c:v>76.908964449063433</c:v>
                </c:pt>
                <c:pt idx="111">
                  <c:v>89.870912512753137</c:v>
                </c:pt>
                <c:pt idx="112">
                  <c:v>90.559373620453869</c:v>
                </c:pt>
                <c:pt idx="113">
                  <c:v>97.891958762521</c:v>
                </c:pt>
                <c:pt idx="114">
                  <c:v>97.667023254258481</c:v>
                </c:pt>
                <c:pt idx="115">
                  <c:v>91.969704859674067</c:v>
                </c:pt>
                <c:pt idx="116">
                  <c:v>91.923522180437445</c:v>
                </c:pt>
                <c:pt idx="117">
                  <c:v>79.574723316418869</c:v>
                </c:pt>
                <c:pt idx="118">
                  <c:v>64.162359312908748</c:v>
                </c:pt>
                <c:pt idx="119">
                  <c:v>63.655825799861837</c:v>
                </c:pt>
                <c:pt idx="120">
                  <c:v>65.499637967806109</c:v>
                </c:pt>
                <c:pt idx="121">
                  <c:v>64.655402846765043</c:v>
                </c:pt>
                <c:pt idx="122">
                  <c:v>63.017022026112215</c:v>
                </c:pt>
                <c:pt idx="123">
                  <c:v>65.204265086122007</c:v>
                </c:pt>
                <c:pt idx="124">
                  <c:v>64.000703526022647</c:v>
                </c:pt>
                <c:pt idx="125">
                  <c:v>50.09103834968009</c:v>
                </c:pt>
                <c:pt idx="126">
                  <c:v>43.315312093309174</c:v>
                </c:pt>
                <c:pt idx="127">
                  <c:v>44.600912156000319</c:v>
                </c:pt>
                <c:pt idx="128">
                  <c:v>44.937243053230901</c:v>
                </c:pt>
                <c:pt idx="129">
                  <c:v>55.474378388273827</c:v>
                </c:pt>
                <c:pt idx="130">
                  <c:v>55.535519444051019</c:v>
                </c:pt>
                <c:pt idx="131">
                  <c:v>68.577779382174583</c:v>
                </c:pt>
                <c:pt idx="132">
                  <c:v>77.235357915062394</c:v>
                </c:pt>
                <c:pt idx="133">
                  <c:v>77.094690856378506</c:v>
                </c:pt>
                <c:pt idx="134">
                  <c:v>77.60000843879746</c:v>
                </c:pt>
                <c:pt idx="135">
                  <c:v>73.867202516650593</c:v>
                </c:pt>
                <c:pt idx="136">
                  <c:v>71.033610456893854</c:v>
                </c:pt>
                <c:pt idx="137">
                  <c:v>64.77149870904114</c:v>
                </c:pt>
                <c:pt idx="138">
                  <c:v>64.193448625749397</c:v>
                </c:pt>
                <c:pt idx="139">
                  <c:v>70.584212750351384</c:v>
                </c:pt>
                <c:pt idx="140">
                  <c:v>81.347012263674756</c:v>
                </c:pt>
                <c:pt idx="141">
                  <c:v>72.912907786672022</c:v>
                </c:pt>
                <c:pt idx="142">
                  <c:v>76.924323575263358</c:v>
                </c:pt>
                <c:pt idx="143">
                  <c:v>70.458126780601901</c:v>
                </c:pt>
                <c:pt idx="144">
                  <c:v>71.129516191059579</c:v>
                </c:pt>
                <c:pt idx="145">
                  <c:v>55.186104101758168</c:v>
                </c:pt>
                <c:pt idx="146">
                  <c:v>73.458933968784919</c:v>
                </c:pt>
                <c:pt idx="147">
                  <c:v>72.385980434541381</c:v>
                </c:pt>
                <c:pt idx="148">
                  <c:v>68.515370770258315</c:v>
                </c:pt>
                <c:pt idx="149">
                  <c:v>52.32380310051871</c:v>
                </c:pt>
                <c:pt idx="150">
                  <c:v>50.44360079505914</c:v>
                </c:pt>
                <c:pt idx="151">
                  <c:v>53.173686409603519</c:v>
                </c:pt>
                <c:pt idx="152">
                  <c:v>52.211160616040182</c:v>
                </c:pt>
                <c:pt idx="153">
                  <c:v>53.03371209161687</c:v>
                </c:pt>
                <c:pt idx="154">
                  <c:v>46.771450708162284</c:v>
                </c:pt>
                <c:pt idx="155">
                  <c:v>48.357247546091394</c:v>
                </c:pt>
                <c:pt idx="156">
                  <c:v>40.46003029719752</c:v>
                </c:pt>
                <c:pt idx="157">
                  <c:v>48.251708289004839</c:v>
                </c:pt>
                <c:pt idx="158">
                  <c:v>48.713413835129302</c:v>
                </c:pt>
                <c:pt idx="159">
                  <c:v>50.655224136938664</c:v>
                </c:pt>
                <c:pt idx="160">
                  <c:v>38.751613634421581</c:v>
                </c:pt>
                <c:pt idx="161">
                  <c:v>36.157737581361772</c:v>
                </c:pt>
                <c:pt idx="162">
                  <c:v>38.57294408502667</c:v>
                </c:pt>
                <c:pt idx="163">
                  <c:v>55.717823757427752</c:v>
                </c:pt>
                <c:pt idx="164">
                  <c:v>65.249970859865712</c:v>
                </c:pt>
                <c:pt idx="165">
                  <c:v>66.315419608317129</c:v>
                </c:pt>
                <c:pt idx="166">
                  <c:v>73.074368131917325</c:v>
                </c:pt>
                <c:pt idx="167">
                  <c:v>67.059522106739593</c:v>
                </c:pt>
                <c:pt idx="168">
                  <c:v>79.58480868656747</c:v>
                </c:pt>
                <c:pt idx="169">
                  <c:v>72.457054666858951</c:v>
                </c:pt>
                <c:pt idx="170">
                  <c:v>78.287944583242094</c:v>
                </c:pt>
                <c:pt idx="171">
                  <c:v>76.011304385347501</c:v>
                </c:pt>
                <c:pt idx="172">
                  <c:v>76.563628903951624</c:v>
                </c:pt>
                <c:pt idx="173">
                  <c:v>79.032708339938225</c:v>
                </c:pt>
                <c:pt idx="174">
                  <c:v>77.229238290350935</c:v>
                </c:pt>
                <c:pt idx="175">
                  <c:v>81.287792145026387</c:v>
                </c:pt>
                <c:pt idx="176">
                  <c:v>81.177078101517694</c:v>
                </c:pt>
                <c:pt idx="177">
                  <c:v>80.834650544623202</c:v>
                </c:pt>
                <c:pt idx="178">
                  <c:v>76.313523413522717</c:v>
                </c:pt>
                <c:pt idx="179">
                  <c:v>76.681074445617867</c:v>
                </c:pt>
                <c:pt idx="180">
                  <c:v>62.500857671007488</c:v>
                </c:pt>
                <c:pt idx="181">
                  <c:v>68.648566193234402</c:v>
                </c:pt>
                <c:pt idx="182">
                  <c:v>66.528579506492406</c:v>
                </c:pt>
                <c:pt idx="183">
                  <c:v>61.991130825907227</c:v>
                </c:pt>
                <c:pt idx="184">
                  <c:v>60.120739677963179</c:v>
                </c:pt>
                <c:pt idx="185">
                  <c:v>62.520563058309506</c:v>
                </c:pt>
                <c:pt idx="186">
                  <c:v>54.305837969371488</c:v>
                </c:pt>
                <c:pt idx="187">
                  <c:v>47.69879856408015</c:v>
                </c:pt>
                <c:pt idx="188">
                  <c:v>36.178958263118211</c:v>
                </c:pt>
                <c:pt idx="189">
                  <c:v>39.786251240071486</c:v>
                </c:pt>
                <c:pt idx="190">
                  <c:v>39.869355272501501</c:v>
                </c:pt>
                <c:pt idx="191">
                  <c:v>45.801470745207361</c:v>
                </c:pt>
                <c:pt idx="192">
                  <c:v>43.324125154763038</c:v>
                </c:pt>
                <c:pt idx="193">
                  <c:v>44.112224474905695</c:v>
                </c:pt>
                <c:pt idx="194">
                  <c:v>46.824362984900297</c:v>
                </c:pt>
                <c:pt idx="195">
                  <c:v>42.26927105837143</c:v>
                </c:pt>
                <c:pt idx="196">
                  <c:v>35.851459635400232</c:v>
                </c:pt>
                <c:pt idx="197">
                  <c:v>41.173075573421464</c:v>
                </c:pt>
                <c:pt idx="198">
                  <c:v>45.35108289435658</c:v>
                </c:pt>
                <c:pt idx="199">
                  <c:v>37.071879937268143</c:v>
                </c:pt>
                <c:pt idx="200">
                  <c:v>31.338842504003139</c:v>
                </c:pt>
                <c:pt idx="201">
                  <c:v>29.753729553668009</c:v>
                </c:pt>
                <c:pt idx="202">
                  <c:v>37.671363155767366</c:v>
                </c:pt>
                <c:pt idx="203">
                  <c:v>36.963748665979985</c:v>
                </c:pt>
                <c:pt idx="204">
                  <c:v>29.040117802188732</c:v>
                </c:pt>
                <c:pt idx="205">
                  <c:v>19.739245671728042</c:v>
                </c:pt>
                <c:pt idx="206">
                  <c:v>20.538222030093294</c:v>
                </c:pt>
                <c:pt idx="207">
                  <c:v>17.116192406558952</c:v>
                </c:pt>
                <c:pt idx="208">
                  <c:v>14.657393422380451</c:v>
                </c:pt>
                <c:pt idx="209">
                  <c:v>40.486558679075124</c:v>
                </c:pt>
                <c:pt idx="210">
                  <c:v>42.42667687295144</c:v>
                </c:pt>
                <c:pt idx="211">
                  <c:v>45.259198051968674</c:v>
                </c:pt>
                <c:pt idx="212">
                  <c:v>39.812779116917525</c:v>
                </c:pt>
                <c:pt idx="213">
                  <c:v>44.149651018942819</c:v>
                </c:pt>
                <c:pt idx="214">
                  <c:v>53.326700369371039</c:v>
                </c:pt>
                <c:pt idx="215">
                  <c:v>54.681216066933892</c:v>
                </c:pt>
                <c:pt idx="216">
                  <c:v>55.202928198485345</c:v>
                </c:pt>
                <c:pt idx="217">
                  <c:v>54.224225227138675</c:v>
                </c:pt>
                <c:pt idx="218">
                  <c:v>66.080394872959388</c:v>
                </c:pt>
                <c:pt idx="219">
                  <c:v>65.10797578928657</c:v>
                </c:pt>
                <c:pt idx="220">
                  <c:v>65.591345322078098</c:v>
                </c:pt>
                <c:pt idx="221">
                  <c:v>66.992796565278212</c:v>
                </c:pt>
                <c:pt idx="222">
                  <c:v>80.166270414389558</c:v>
                </c:pt>
                <c:pt idx="223">
                  <c:v>67.343051111239077</c:v>
                </c:pt>
                <c:pt idx="224">
                  <c:v>71.225677156407869</c:v>
                </c:pt>
                <c:pt idx="225">
                  <c:v>71.15682308359888</c:v>
                </c:pt>
                <c:pt idx="226">
                  <c:v>78.542642790395234</c:v>
                </c:pt>
                <c:pt idx="227">
                  <c:v>76.484498476539201</c:v>
                </c:pt>
                <c:pt idx="228">
                  <c:v>78.537329470770672</c:v>
                </c:pt>
                <c:pt idx="229">
                  <c:v>80.279053036404861</c:v>
                </c:pt>
                <c:pt idx="230">
                  <c:v>80.168223165483496</c:v>
                </c:pt>
                <c:pt idx="231">
                  <c:v>64.146099480539803</c:v>
                </c:pt>
                <c:pt idx="232">
                  <c:v>61.120775061848008</c:v>
                </c:pt>
                <c:pt idx="233">
                  <c:v>63.760765095408999</c:v>
                </c:pt>
                <c:pt idx="234">
                  <c:v>67.327043821970335</c:v>
                </c:pt>
                <c:pt idx="235">
                  <c:v>69.262895633649691</c:v>
                </c:pt>
                <c:pt idx="236">
                  <c:v>64.650406172856918</c:v>
                </c:pt>
                <c:pt idx="237">
                  <c:v>69.799336010438452</c:v>
                </c:pt>
                <c:pt idx="238">
                  <c:v>58.5370505347679</c:v>
                </c:pt>
                <c:pt idx="239">
                  <c:v>58.226986542703642</c:v>
                </c:pt>
                <c:pt idx="240">
                  <c:v>65.471930624432218</c:v>
                </c:pt>
                <c:pt idx="241">
                  <c:v>63.187891451602731</c:v>
                </c:pt>
                <c:pt idx="242">
                  <c:v>60.170159676601543</c:v>
                </c:pt>
                <c:pt idx="243">
                  <c:v>48.884975383441585</c:v>
                </c:pt>
                <c:pt idx="244">
                  <c:v>46.852296729314922</c:v>
                </c:pt>
                <c:pt idx="245">
                  <c:v>57.508511749600139</c:v>
                </c:pt>
                <c:pt idx="246">
                  <c:v>57.952469255317872</c:v>
                </c:pt>
                <c:pt idx="247">
                  <c:v>60.683149308091508</c:v>
                </c:pt>
                <c:pt idx="248">
                  <c:v>63.273736931153756</c:v>
                </c:pt>
                <c:pt idx="249">
                  <c:v>54.280918231924922</c:v>
                </c:pt>
                <c:pt idx="250">
                  <c:v>47.882901712174039</c:v>
                </c:pt>
                <c:pt idx="251">
                  <c:v>46.249361292940812</c:v>
                </c:pt>
                <c:pt idx="252">
                  <c:v>57.982477613585587</c:v>
                </c:pt>
                <c:pt idx="253">
                  <c:v>55.904838965200973</c:v>
                </c:pt>
                <c:pt idx="254">
                  <c:v>55.859333323856035</c:v>
                </c:pt>
                <c:pt idx="255">
                  <c:v>55.069823537994331</c:v>
                </c:pt>
                <c:pt idx="256">
                  <c:v>56.090498218257558</c:v>
                </c:pt>
                <c:pt idx="257">
                  <c:v>63.146952498243948</c:v>
                </c:pt>
                <c:pt idx="258">
                  <c:v>62.977530794235761</c:v>
                </c:pt>
                <c:pt idx="259">
                  <c:v>64.139544969655702</c:v>
                </c:pt>
                <c:pt idx="260">
                  <c:v>62.952213950770862</c:v>
                </c:pt>
                <c:pt idx="261">
                  <c:v>62.758541452162071</c:v>
                </c:pt>
                <c:pt idx="262">
                  <c:v>65.740362688058084</c:v>
                </c:pt>
                <c:pt idx="263">
                  <c:v>64.213665747167852</c:v>
                </c:pt>
                <c:pt idx="264">
                  <c:v>63.389809530050215</c:v>
                </c:pt>
                <c:pt idx="265">
                  <c:v>67.381696512442247</c:v>
                </c:pt>
                <c:pt idx="266">
                  <c:v>65.663085121402005</c:v>
                </c:pt>
                <c:pt idx="267">
                  <c:v>66.047902267228707</c:v>
                </c:pt>
                <c:pt idx="268">
                  <c:v>64.968416421004576</c:v>
                </c:pt>
                <c:pt idx="269">
                  <c:v>68.395737014017925</c:v>
                </c:pt>
                <c:pt idx="270">
                  <c:v>61.34298739373417</c:v>
                </c:pt>
                <c:pt idx="271">
                  <c:v>67.533463424673982</c:v>
                </c:pt>
                <c:pt idx="272">
                  <c:v>72.063209053112359</c:v>
                </c:pt>
                <c:pt idx="273">
                  <c:v>71.467196749658129</c:v>
                </c:pt>
                <c:pt idx="274">
                  <c:v>72.686635856433142</c:v>
                </c:pt>
                <c:pt idx="275">
                  <c:v>73.845620905481312</c:v>
                </c:pt>
                <c:pt idx="276">
                  <c:v>72.420145825100633</c:v>
                </c:pt>
                <c:pt idx="277">
                  <c:v>81.512800385208934</c:v>
                </c:pt>
                <c:pt idx="278">
                  <c:v>87.266994253146606</c:v>
                </c:pt>
                <c:pt idx="279">
                  <c:v>85.697558313817055</c:v>
                </c:pt>
                <c:pt idx="280">
                  <c:v>86.141288196959735</c:v>
                </c:pt>
                <c:pt idx="281">
                  <c:v>86.9198292266083</c:v>
                </c:pt>
                <c:pt idx="282">
                  <c:v>80.446292700754071</c:v>
                </c:pt>
                <c:pt idx="283">
                  <c:v>68.866089902623273</c:v>
                </c:pt>
                <c:pt idx="284">
                  <c:v>72.080298589615239</c:v>
                </c:pt>
                <c:pt idx="285">
                  <c:v>74.560174193927523</c:v>
                </c:pt>
                <c:pt idx="286">
                  <c:v>71.22091650772262</c:v>
                </c:pt>
                <c:pt idx="287">
                  <c:v>69.249354140405686</c:v>
                </c:pt>
                <c:pt idx="288">
                  <c:v>66.588500883107628</c:v>
                </c:pt>
                <c:pt idx="289">
                  <c:v>65.645805344593185</c:v>
                </c:pt>
                <c:pt idx="290">
                  <c:v>62.604310559732987</c:v>
                </c:pt>
                <c:pt idx="291">
                  <c:v>53.422953019181321</c:v>
                </c:pt>
                <c:pt idx="292">
                  <c:v>58.258332514067</c:v>
                </c:pt>
                <c:pt idx="293">
                  <c:v>48.552984181502971</c:v>
                </c:pt>
                <c:pt idx="294">
                  <c:v>36.513211319105295</c:v>
                </c:pt>
                <c:pt idx="295">
                  <c:v>39.459560005157897</c:v>
                </c:pt>
                <c:pt idx="296">
                  <c:v>37.251832165453223</c:v>
                </c:pt>
                <c:pt idx="297">
                  <c:v>46.577268640712646</c:v>
                </c:pt>
                <c:pt idx="298">
                  <c:v>52.503495257748504</c:v>
                </c:pt>
                <c:pt idx="299">
                  <c:v>43.121163857507732</c:v>
                </c:pt>
                <c:pt idx="300">
                  <c:v>42.765728862428439</c:v>
                </c:pt>
                <c:pt idx="301">
                  <c:v>47.807364827802651</c:v>
                </c:pt>
                <c:pt idx="302">
                  <c:v>47.495104696147884</c:v>
                </c:pt>
                <c:pt idx="303">
                  <c:v>44.923631350463126</c:v>
                </c:pt>
                <c:pt idx="304">
                  <c:v>53.406367676706701</c:v>
                </c:pt>
                <c:pt idx="305">
                  <c:v>63.069912738413606</c:v>
                </c:pt>
                <c:pt idx="306">
                  <c:v>54.082504360299964</c:v>
                </c:pt>
                <c:pt idx="307">
                  <c:v>64.606902712279464</c:v>
                </c:pt>
                <c:pt idx="308">
                  <c:v>68.775628942123618</c:v>
                </c:pt>
                <c:pt idx="309">
                  <c:v>61.298087014617515</c:v>
                </c:pt>
                <c:pt idx="310">
                  <c:v>67.497067540257319</c:v>
                </c:pt>
                <c:pt idx="311">
                  <c:v>67.52624110282845</c:v>
                </c:pt>
                <c:pt idx="312">
                  <c:v>52.755844634342921</c:v>
                </c:pt>
                <c:pt idx="313">
                  <c:v>59.783974970044682</c:v>
                </c:pt>
                <c:pt idx="314">
                  <c:v>53.636390449699618</c:v>
                </c:pt>
                <c:pt idx="315">
                  <c:v>61.737448193481029</c:v>
                </c:pt>
                <c:pt idx="316">
                  <c:v>64.838152994623073</c:v>
                </c:pt>
                <c:pt idx="317">
                  <c:v>52.479247682678526</c:v>
                </c:pt>
                <c:pt idx="318">
                  <c:v>53.340025502683787</c:v>
                </c:pt>
                <c:pt idx="319">
                  <c:v>46.722086162163855</c:v>
                </c:pt>
                <c:pt idx="320">
                  <c:v>44.790472274847346</c:v>
                </c:pt>
                <c:pt idx="321">
                  <c:v>38.364860512524487</c:v>
                </c:pt>
                <c:pt idx="322">
                  <c:v>37.868680973801894</c:v>
                </c:pt>
                <c:pt idx="323">
                  <c:v>37.796150141575467</c:v>
                </c:pt>
                <c:pt idx="324">
                  <c:v>39.225866877303169</c:v>
                </c:pt>
                <c:pt idx="325">
                  <c:v>40.023391475595538</c:v>
                </c:pt>
                <c:pt idx="326">
                  <c:v>50.07845130921794</c:v>
                </c:pt>
                <c:pt idx="327">
                  <c:v>52.166588068009403</c:v>
                </c:pt>
                <c:pt idx="328">
                  <c:v>53.100166968540478</c:v>
                </c:pt>
                <c:pt idx="329">
                  <c:v>44.19203452367401</c:v>
                </c:pt>
                <c:pt idx="330">
                  <c:v>41.714235894682794</c:v>
                </c:pt>
                <c:pt idx="331">
                  <c:v>47.579200582554748</c:v>
                </c:pt>
                <c:pt idx="332">
                  <c:v>35.44523057213388</c:v>
                </c:pt>
                <c:pt idx="333">
                  <c:v>36.439075664301399</c:v>
                </c:pt>
                <c:pt idx="334">
                  <c:v>54.629474288704756</c:v>
                </c:pt>
                <c:pt idx="335">
                  <c:v>54.589599425014185</c:v>
                </c:pt>
                <c:pt idx="336">
                  <c:v>58.131214464084728</c:v>
                </c:pt>
                <c:pt idx="337">
                  <c:v>61.902902666092537</c:v>
                </c:pt>
                <c:pt idx="338">
                  <c:v>62.627478287368085</c:v>
                </c:pt>
                <c:pt idx="339">
                  <c:v>59.299731210166691</c:v>
                </c:pt>
                <c:pt idx="340">
                  <c:v>53.327948337734256</c:v>
                </c:pt>
                <c:pt idx="341">
                  <c:v>40.571929219525359</c:v>
                </c:pt>
                <c:pt idx="342">
                  <c:v>45.643724118323689</c:v>
                </c:pt>
                <c:pt idx="343">
                  <c:v>56.826520688049271</c:v>
                </c:pt>
                <c:pt idx="344">
                  <c:v>50.938818304553024</c:v>
                </c:pt>
                <c:pt idx="345">
                  <c:v>54.160717229712695</c:v>
                </c:pt>
                <c:pt idx="346">
                  <c:v>59.79060950493561</c:v>
                </c:pt>
                <c:pt idx="347">
                  <c:v>64.12172056406061</c:v>
                </c:pt>
                <c:pt idx="348">
                  <c:v>54.144322073463151</c:v>
                </c:pt>
                <c:pt idx="349">
                  <c:v>58.842804032767631</c:v>
                </c:pt>
                <c:pt idx="350">
                  <c:v>59.955181082726966</c:v>
                </c:pt>
                <c:pt idx="351">
                  <c:v>56.436344562332984</c:v>
                </c:pt>
                <c:pt idx="352">
                  <c:v>49.640768203637677</c:v>
                </c:pt>
                <c:pt idx="353">
                  <c:v>59.728087259780381</c:v>
                </c:pt>
                <c:pt idx="354">
                  <c:v>58.566679957788182</c:v>
                </c:pt>
                <c:pt idx="355">
                  <c:v>65.541151958566317</c:v>
                </c:pt>
                <c:pt idx="356">
                  <c:v>56.507280411947633</c:v>
                </c:pt>
                <c:pt idx="357">
                  <c:v>52.212774587190381</c:v>
                </c:pt>
                <c:pt idx="358">
                  <c:v>50.549569401430389</c:v>
                </c:pt>
                <c:pt idx="359">
                  <c:v>48.368895108401873</c:v>
                </c:pt>
                <c:pt idx="360">
                  <c:v>60.043323945509613</c:v>
                </c:pt>
                <c:pt idx="361">
                  <c:v>53.443364624926375</c:v>
                </c:pt>
                <c:pt idx="362">
                  <c:v>57.551205743636132</c:v>
                </c:pt>
                <c:pt idx="363">
                  <c:v>55.528936935346714</c:v>
                </c:pt>
                <c:pt idx="364">
                  <c:v>50.608002752881276</c:v>
                </c:pt>
                <c:pt idx="365">
                  <c:v>51.182148889634441</c:v>
                </c:pt>
                <c:pt idx="366">
                  <c:v>57.525494146547317</c:v>
                </c:pt>
                <c:pt idx="367">
                  <c:v>53.246782714710918</c:v>
                </c:pt>
                <c:pt idx="368">
                  <c:v>53.181718158775766</c:v>
                </c:pt>
                <c:pt idx="369">
                  <c:v>53.371191794494415</c:v>
                </c:pt>
                <c:pt idx="370">
                  <c:v>60.030949768487659</c:v>
                </c:pt>
                <c:pt idx="371">
                  <c:v>54.229984066086331</c:v>
                </c:pt>
                <c:pt idx="372">
                  <c:v>64.40520207006881</c:v>
                </c:pt>
                <c:pt idx="373">
                  <c:v>66.931588511715347</c:v>
                </c:pt>
                <c:pt idx="374">
                  <c:v>49.869189546184757</c:v>
                </c:pt>
                <c:pt idx="375">
                  <c:v>65.637655240790011</c:v>
                </c:pt>
                <c:pt idx="376">
                  <c:v>57.668508906293113</c:v>
                </c:pt>
                <c:pt idx="377">
                  <c:v>65.22897646388094</c:v>
                </c:pt>
                <c:pt idx="378">
                  <c:v>50.241726282820061</c:v>
                </c:pt>
                <c:pt idx="379">
                  <c:v>51.816545175033191</c:v>
                </c:pt>
                <c:pt idx="380">
                  <c:v>57.625564437410695</c:v>
                </c:pt>
                <c:pt idx="381">
                  <c:v>60.033430762498348</c:v>
                </c:pt>
                <c:pt idx="382">
                  <c:v>60.506468852848279</c:v>
                </c:pt>
                <c:pt idx="383">
                  <c:v>64.352519771334912</c:v>
                </c:pt>
                <c:pt idx="384">
                  <c:v>67.190924460010621</c:v>
                </c:pt>
                <c:pt idx="385">
                  <c:v>58.567365408815206</c:v>
                </c:pt>
                <c:pt idx="386">
                  <c:v>56.158146072805707</c:v>
                </c:pt>
                <c:pt idx="387">
                  <c:v>56.405752447648609</c:v>
                </c:pt>
                <c:pt idx="388">
                  <c:v>61.855201496155431</c:v>
                </c:pt>
                <c:pt idx="389">
                  <c:v>60.987864708709793</c:v>
                </c:pt>
                <c:pt idx="390">
                  <c:v>53.940962411253942</c:v>
                </c:pt>
                <c:pt idx="391">
                  <c:v>56.283101783095297</c:v>
                </c:pt>
                <c:pt idx="392">
                  <c:v>65.119152180159375</c:v>
                </c:pt>
                <c:pt idx="393">
                  <c:v>63.441714662114116</c:v>
                </c:pt>
                <c:pt idx="394">
                  <c:v>59.394966891512645</c:v>
                </c:pt>
                <c:pt idx="395">
                  <c:v>60.899107526198556</c:v>
                </c:pt>
                <c:pt idx="396">
                  <c:v>41.583109276044041</c:v>
                </c:pt>
                <c:pt idx="397">
                  <c:v>24.268979537548717</c:v>
                </c:pt>
                <c:pt idx="398">
                  <c:v>18.769248552342773</c:v>
                </c:pt>
                <c:pt idx="399">
                  <c:v>29.05185604504274</c:v>
                </c:pt>
                <c:pt idx="400">
                  <c:v>29.343263458723598</c:v>
                </c:pt>
                <c:pt idx="401">
                  <c:v>29.188564078573052</c:v>
                </c:pt>
                <c:pt idx="402">
                  <c:v>26.437499197579058</c:v>
                </c:pt>
                <c:pt idx="403">
                  <c:v>23.917242463322793</c:v>
                </c:pt>
                <c:pt idx="404">
                  <c:v>28.842575927623272</c:v>
                </c:pt>
                <c:pt idx="405">
                  <c:v>31.379794811058133</c:v>
                </c:pt>
                <c:pt idx="406">
                  <c:v>38.163378024064194</c:v>
                </c:pt>
                <c:pt idx="407">
                  <c:v>38.469373655107319</c:v>
                </c:pt>
                <c:pt idx="408">
                  <c:v>38.579717776248557</c:v>
                </c:pt>
                <c:pt idx="409">
                  <c:v>33.822453868470348</c:v>
                </c:pt>
                <c:pt idx="410">
                  <c:v>41.123970431525521</c:v>
                </c:pt>
                <c:pt idx="411">
                  <c:v>60.19153968409055</c:v>
                </c:pt>
                <c:pt idx="412">
                  <c:v>77.528708737704335</c:v>
                </c:pt>
                <c:pt idx="413">
                  <c:v>72.490032025139001</c:v>
                </c:pt>
                <c:pt idx="414">
                  <c:v>75.99305738782877</c:v>
                </c:pt>
                <c:pt idx="415">
                  <c:v>75.224915807185397</c:v>
                </c:pt>
                <c:pt idx="416">
                  <c:v>72.652555453525281</c:v>
                </c:pt>
                <c:pt idx="417">
                  <c:v>82.477085061219384</c:v>
                </c:pt>
                <c:pt idx="418">
                  <c:v>65.343860865293976</c:v>
                </c:pt>
                <c:pt idx="419">
                  <c:v>58.005359557643509</c:v>
                </c:pt>
                <c:pt idx="420">
                  <c:v>44.611438454072086</c:v>
                </c:pt>
                <c:pt idx="421">
                  <c:v>42.107459788209468</c:v>
                </c:pt>
                <c:pt idx="422">
                  <c:v>39.330038187919605</c:v>
                </c:pt>
                <c:pt idx="423">
                  <c:v>41.240487686652529</c:v>
                </c:pt>
                <c:pt idx="424">
                  <c:v>48.415638205631183</c:v>
                </c:pt>
                <c:pt idx="425">
                  <c:v>58.713471915374434</c:v>
                </c:pt>
                <c:pt idx="426">
                  <c:v>56.610512868062273</c:v>
                </c:pt>
                <c:pt idx="427">
                  <c:v>60.783829314677661</c:v>
                </c:pt>
                <c:pt idx="428">
                  <c:v>58.930795207935439</c:v>
                </c:pt>
                <c:pt idx="429">
                  <c:v>58.825315895203353</c:v>
                </c:pt>
                <c:pt idx="430">
                  <c:v>65.022918494917093</c:v>
                </c:pt>
                <c:pt idx="431">
                  <c:v>65.267604795580951</c:v>
                </c:pt>
                <c:pt idx="432">
                  <c:v>78.599492929967141</c:v>
                </c:pt>
                <c:pt idx="433">
                  <c:v>84.960370338224678</c:v>
                </c:pt>
                <c:pt idx="434">
                  <c:v>85.599161746367585</c:v>
                </c:pt>
                <c:pt idx="435">
                  <c:v>89.742371299676464</c:v>
                </c:pt>
                <c:pt idx="436">
                  <c:v>91.696774411819845</c:v>
                </c:pt>
                <c:pt idx="437">
                  <c:v>92.06601357596044</c:v>
                </c:pt>
                <c:pt idx="438">
                  <c:v>93.388201935012958</c:v>
                </c:pt>
                <c:pt idx="439">
                  <c:v>92.434340749939508</c:v>
                </c:pt>
                <c:pt idx="440">
                  <c:v>86.735566807983844</c:v>
                </c:pt>
                <c:pt idx="441">
                  <c:v>87.135142764518605</c:v>
                </c:pt>
                <c:pt idx="442">
                  <c:v>83.141983569933686</c:v>
                </c:pt>
                <c:pt idx="443">
                  <c:v>85.076552038229366</c:v>
                </c:pt>
                <c:pt idx="444">
                  <c:v>83.493701372572048</c:v>
                </c:pt>
                <c:pt idx="445">
                  <c:v>80.823028142529736</c:v>
                </c:pt>
                <c:pt idx="446">
                  <c:v>81.957783446140027</c:v>
                </c:pt>
                <c:pt idx="447">
                  <c:v>83.120129411471794</c:v>
                </c:pt>
                <c:pt idx="448">
                  <c:v>85.450145045527407</c:v>
                </c:pt>
                <c:pt idx="449">
                  <c:v>85.560667249534504</c:v>
                </c:pt>
                <c:pt idx="450">
                  <c:v>86.576697721936398</c:v>
                </c:pt>
                <c:pt idx="451">
                  <c:v>89.284101838336085</c:v>
                </c:pt>
                <c:pt idx="452">
                  <c:v>83.809436862941382</c:v>
                </c:pt>
                <c:pt idx="453">
                  <c:v>79.712802718160688</c:v>
                </c:pt>
                <c:pt idx="454">
                  <c:v>84.248852590908513</c:v>
                </c:pt>
                <c:pt idx="455">
                  <c:v>82.815530845394292</c:v>
                </c:pt>
                <c:pt idx="456">
                  <c:v>74.141875991009243</c:v>
                </c:pt>
                <c:pt idx="457">
                  <c:v>73.795120973313644</c:v>
                </c:pt>
                <c:pt idx="458">
                  <c:v>72.558235636018608</c:v>
                </c:pt>
                <c:pt idx="459">
                  <c:v>72.343012621827071</c:v>
                </c:pt>
                <c:pt idx="460">
                  <c:v>58.487221890679983</c:v>
                </c:pt>
                <c:pt idx="461">
                  <c:v>49.02533613289831</c:v>
                </c:pt>
                <c:pt idx="462">
                  <c:v>44.773542203422032</c:v>
                </c:pt>
                <c:pt idx="463">
                  <c:v>60.80580227544133</c:v>
                </c:pt>
                <c:pt idx="464">
                  <c:v>71.450838784319387</c:v>
                </c:pt>
                <c:pt idx="465">
                  <c:v>66.109441665563452</c:v>
                </c:pt>
                <c:pt idx="466">
                  <c:v>67.937040447214088</c:v>
                </c:pt>
                <c:pt idx="467">
                  <c:v>71.833290012787387</c:v>
                </c:pt>
                <c:pt idx="468">
                  <c:v>68.698442010129256</c:v>
                </c:pt>
                <c:pt idx="469">
                  <c:v>67.269250804299958</c:v>
                </c:pt>
                <c:pt idx="470">
                  <c:v>71.954556068704875</c:v>
                </c:pt>
                <c:pt idx="471">
                  <c:v>69.871515995627647</c:v>
                </c:pt>
                <c:pt idx="472">
                  <c:v>69.477015743191245</c:v>
                </c:pt>
                <c:pt idx="473">
                  <c:v>71.932693628501113</c:v>
                </c:pt>
                <c:pt idx="474">
                  <c:v>68.887761150924348</c:v>
                </c:pt>
                <c:pt idx="475">
                  <c:v>73.337215748700814</c:v>
                </c:pt>
                <c:pt idx="476">
                  <c:v>76.93854709948198</c:v>
                </c:pt>
                <c:pt idx="477">
                  <c:v>74.998790400201685</c:v>
                </c:pt>
                <c:pt idx="478">
                  <c:v>65.484913216533613</c:v>
                </c:pt>
                <c:pt idx="479">
                  <c:v>69.627640755168585</c:v>
                </c:pt>
                <c:pt idx="480">
                  <c:v>68.63503208901038</c:v>
                </c:pt>
                <c:pt idx="481">
                  <c:v>58.491446588414149</c:v>
                </c:pt>
                <c:pt idx="482">
                  <c:v>65.278930083005093</c:v>
                </c:pt>
                <c:pt idx="483">
                  <c:v>66.463860738043138</c:v>
                </c:pt>
                <c:pt idx="484">
                  <c:v>67.525491964764967</c:v>
                </c:pt>
                <c:pt idx="485">
                  <c:v>70.880388572776866</c:v>
                </c:pt>
                <c:pt idx="486">
                  <c:v>60.717511028784607</c:v>
                </c:pt>
                <c:pt idx="487">
                  <c:v>58.748709967736538</c:v>
                </c:pt>
                <c:pt idx="488">
                  <c:v>72.467622988602088</c:v>
                </c:pt>
                <c:pt idx="489">
                  <c:v>66.324483777643536</c:v>
                </c:pt>
                <c:pt idx="490">
                  <c:v>63.626883985847471</c:v>
                </c:pt>
                <c:pt idx="491">
                  <c:v>56.218371843375749</c:v>
                </c:pt>
                <c:pt idx="492">
                  <c:v>51.191144933751488</c:v>
                </c:pt>
                <c:pt idx="493">
                  <c:v>40.775575854788741</c:v>
                </c:pt>
                <c:pt idx="494">
                  <c:v>42.533717924608098</c:v>
                </c:pt>
                <c:pt idx="495">
                  <c:v>48.116846060266496</c:v>
                </c:pt>
                <c:pt idx="496">
                  <c:v>48.034687020435193</c:v>
                </c:pt>
                <c:pt idx="497">
                  <c:v>50.16275603561116</c:v>
                </c:pt>
                <c:pt idx="498">
                  <c:v>48.131964698174826</c:v>
                </c:pt>
                <c:pt idx="499">
                  <c:v>40.100783001672688</c:v>
                </c:pt>
                <c:pt idx="500">
                  <c:v>41.680855550579807</c:v>
                </c:pt>
                <c:pt idx="501">
                  <c:v>36.396018055695684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78-4008-B30E-25AD9D66D60F}"/>
            </c:ext>
          </c:extLst>
        </c:ser>
        <c:ser>
          <c:idx val="1"/>
          <c:order val="1"/>
          <c:tx>
            <c:strRef>
              <c:f>RSI!$J$2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RSI!$B$3:$B$2518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RSI!$J$3:$J$2518</c:f>
              <c:numCache>
                <c:formatCode>General</c:formatCode>
                <c:ptCount val="2516"/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78-4008-B30E-25AD9D66D60F}"/>
            </c:ext>
          </c:extLst>
        </c:ser>
        <c:ser>
          <c:idx val="2"/>
          <c:order val="2"/>
          <c:tx>
            <c:strRef>
              <c:f>RSI!$K$2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RSI!$B$3:$B$2518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RSI!$K$3:$K$2518</c:f>
              <c:numCache>
                <c:formatCode>General</c:formatCode>
                <c:ptCount val="2516"/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70</c:v>
                </c:pt>
                <c:pt idx="73">
                  <c:v>70</c:v>
                </c:pt>
                <c:pt idx="74">
                  <c:v>70</c:v>
                </c:pt>
                <c:pt idx="75">
                  <c:v>70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70</c:v>
                </c:pt>
                <c:pt idx="204">
                  <c:v>70</c:v>
                </c:pt>
                <c:pt idx="205">
                  <c:v>70</c:v>
                </c:pt>
                <c:pt idx="206">
                  <c:v>70</c:v>
                </c:pt>
                <c:pt idx="207">
                  <c:v>70</c:v>
                </c:pt>
                <c:pt idx="208">
                  <c:v>70</c:v>
                </c:pt>
                <c:pt idx="209">
                  <c:v>70</c:v>
                </c:pt>
                <c:pt idx="210">
                  <c:v>70</c:v>
                </c:pt>
                <c:pt idx="211">
                  <c:v>70</c:v>
                </c:pt>
                <c:pt idx="212">
                  <c:v>70</c:v>
                </c:pt>
                <c:pt idx="213">
                  <c:v>70</c:v>
                </c:pt>
                <c:pt idx="214">
                  <c:v>70</c:v>
                </c:pt>
                <c:pt idx="215">
                  <c:v>70</c:v>
                </c:pt>
                <c:pt idx="216">
                  <c:v>70</c:v>
                </c:pt>
                <c:pt idx="217">
                  <c:v>70</c:v>
                </c:pt>
                <c:pt idx="218">
                  <c:v>70</c:v>
                </c:pt>
                <c:pt idx="219">
                  <c:v>70</c:v>
                </c:pt>
                <c:pt idx="220">
                  <c:v>70</c:v>
                </c:pt>
                <c:pt idx="221">
                  <c:v>70</c:v>
                </c:pt>
                <c:pt idx="222">
                  <c:v>70</c:v>
                </c:pt>
                <c:pt idx="223">
                  <c:v>70</c:v>
                </c:pt>
                <c:pt idx="224">
                  <c:v>70</c:v>
                </c:pt>
                <c:pt idx="225">
                  <c:v>70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70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70</c:v>
                </c:pt>
                <c:pt idx="238">
                  <c:v>70</c:v>
                </c:pt>
                <c:pt idx="239">
                  <c:v>70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70</c:v>
                </c:pt>
                <c:pt idx="271">
                  <c:v>70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70</c:v>
                </c:pt>
                <c:pt idx="276">
                  <c:v>70</c:v>
                </c:pt>
                <c:pt idx="277">
                  <c:v>70</c:v>
                </c:pt>
                <c:pt idx="278">
                  <c:v>70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70</c:v>
                </c:pt>
                <c:pt idx="289">
                  <c:v>70</c:v>
                </c:pt>
                <c:pt idx="290">
                  <c:v>70</c:v>
                </c:pt>
                <c:pt idx="291">
                  <c:v>70</c:v>
                </c:pt>
                <c:pt idx="292">
                  <c:v>70</c:v>
                </c:pt>
                <c:pt idx="293">
                  <c:v>70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70</c:v>
                </c:pt>
                <c:pt idx="299">
                  <c:v>70</c:v>
                </c:pt>
                <c:pt idx="300">
                  <c:v>70</c:v>
                </c:pt>
                <c:pt idx="301">
                  <c:v>70</c:v>
                </c:pt>
                <c:pt idx="302">
                  <c:v>70</c:v>
                </c:pt>
                <c:pt idx="303">
                  <c:v>70</c:v>
                </c:pt>
                <c:pt idx="304">
                  <c:v>70</c:v>
                </c:pt>
                <c:pt idx="305">
                  <c:v>70</c:v>
                </c:pt>
                <c:pt idx="306">
                  <c:v>70</c:v>
                </c:pt>
                <c:pt idx="307">
                  <c:v>70</c:v>
                </c:pt>
                <c:pt idx="308">
                  <c:v>70</c:v>
                </c:pt>
                <c:pt idx="309">
                  <c:v>70</c:v>
                </c:pt>
                <c:pt idx="310">
                  <c:v>70</c:v>
                </c:pt>
                <c:pt idx="311">
                  <c:v>70</c:v>
                </c:pt>
                <c:pt idx="312">
                  <c:v>70</c:v>
                </c:pt>
                <c:pt idx="313">
                  <c:v>70</c:v>
                </c:pt>
                <c:pt idx="314">
                  <c:v>70</c:v>
                </c:pt>
                <c:pt idx="315">
                  <c:v>70</c:v>
                </c:pt>
                <c:pt idx="316">
                  <c:v>70</c:v>
                </c:pt>
                <c:pt idx="317">
                  <c:v>70</c:v>
                </c:pt>
                <c:pt idx="318">
                  <c:v>70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70</c:v>
                </c:pt>
                <c:pt idx="323">
                  <c:v>70</c:v>
                </c:pt>
                <c:pt idx="324">
                  <c:v>70</c:v>
                </c:pt>
                <c:pt idx="325">
                  <c:v>70</c:v>
                </c:pt>
                <c:pt idx="326">
                  <c:v>70</c:v>
                </c:pt>
                <c:pt idx="327">
                  <c:v>70</c:v>
                </c:pt>
                <c:pt idx="328">
                  <c:v>70</c:v>
                </c:pt>
                <c:pt idx="329">
                  <c:v>70</c:v>
                </c:pt>
                <c:pt idx="330">
                  <c:v>70</c:v>
                </c:pt>
                <c:pt idx="331">
                  <c:v>70</c:v>
                </c:pt>
                <c:pt idx="332">
                  <c:v>70</c:v>
                </c:pt>
                <c:pt idx="333">
                  <c:v>70</c:v>
                </c:pt>
                <c:pt idx="334">
                  <c:v>70</c:v>
                </c:pt>
                <c:pt idx="335">
                  <c:v>70</c:v>
                </c:pt>
                <c:pt idx="336">
                  <c:v>70</c:v>
                </c:pt>
                <c:pt idx="337">
                  <c:v>70</c:v>
                </c:pt>
                <c:pt idx="338">
                  <c:v>70</c:v>
                </c:pt>
                <c:pt idx="339">
                  <c:v>70</c:v>
                </c:pt>
                <c:pt idx="340">
                  <c:v>70</c:v>
                </c:pt>
                <c:pt idx="341">
                  <c:v>70</c:v>
                </c:pt>
                <c:pt idx="342">
                  <c:v>70</c:v>
                </c:pt>
                <c:pt idx="343">
                  <c:v>70</c:v>
                </c:pt>
                <c:pt idx="344">
                  <c:v>70</c:v>
                </c:pt>
                <c:pt idx="345">
                  <c:v>70</c:v>
                </c:pt>
                <c:pt idx="346">
                  <c:v>70</c:v>
                </c:pt>
                <c:pt idx="347">
                  <c:v>70</c:v>
                </c:pt>
                <c:pt idx="348">
                  <c:v>70</c:v>
                </c:pt>
                <c:pt idx="349">
                  <c:v>70</c:v>
                </c:pt>
                <c:pt idx="350">
                  <c:v>70</c:v>
                </c:pt>
                <c:pt idx="351">
                  <c:v>70</c:v>
                </c:pt>
                <c:pt idx="352">
                  <c:v>70</c:v>
                </c:pt>
                <c:pt idx="353">
                  <c:v>70</c:v>
                </c:pt>
                <c:pt idx="354">
                  <c:v>70</c:v>
                </c:pt>
                <c:pt idx="355">
                  <c:v>70</c:v>
                </c:pt>
                <c:pt idx="356">
                  <c:v>70</c:v>
                </c:pt>
                <c:pt idx="357">
                  <c:v>70</c:v>
                </c:pt>
                <c:pt idx="358">
                  <c:v>70</c:v>
                </c:pt>
                <c:pt idx="359">
                  <c:v>70</c:v>
                </c:pt>
                <c:pt idx="360">
                  <c:v>70</c:v>
                </c:pt>
                <c:pt idx="361">
                  <c:v>70</c:v>
                </c:pt>
                <c:pt idx="362">
                  <c:v>70</c:v>
                </c:pt>
                <c:pt idx="363">
                  <c:v>70</c:v>
                </c:pt>
                <c:pt idx="364">
                  <c:v>70</c:v>
                </c:pt>
                <c:pt idx="365">
                  <c:v>70</c:v>
                </c:pt>
                <c:pt idx="366">
                  <c:v>70</c:v>
                </c:pt>
                <c:pt idx="367">
                  <c:v>70</c:v>
                </c:pt>
                <c:pt idx="368">
                  <c:v>70</c:v>
                </c:pt>
                <c:pt idx="369">
                  <c:v>70</c:v>
                </c:pt>
                <c:pt idx="370">
                  <c:v>70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70</c:v>
                </c:pt>
                <c:pt idx="385">
                  <c:v>70</c:v>
                </c:pt>
                <c:pt idx="386">
                  <c:v>70</c:v>
                </c:pt>
                <c:pt idx="387">
                  <c:v>70</c:v>
                </c:pt>
                <c:pt idx="388">
                  <c:v>70</c:v>
                </c:pt>
                <c:pt idx="389">
                  <c:v>70</c:v>
                </c:pt>
                <c:pt idx="390">
                  <c:v>70</c:v>
                </c:pt>
                <c:pt idx="391">
                  <c:v>70</c:v>
                </c:pt>
                <c:pt idx="392">
                  <c:v>70</c:v>
                </c:pt>
                <c:pt idx="393">
                  <c:v>70</c:v>
                </c:pt>
                <c:pt idx="394">
                  <c:v>70</c:v>
                </c:pt>
                <c:pt idx="395">
                  <c:v>70</c:v>
                </c:pt>
                <c:pt idx="396">
                  <c:v>70</c:v>
                </c:pt>
                <c:pt idx="397">
                  <c:v>70</c:v>
                </c:pt>
                <c:pt idx="398">
                  <c:v>70</c:v>
                </c:pt>
                <c:pt idx="399">
                  <c:v>70</c:v>
                </c:pt>
                <c:pt idx="400">
                  <c:v>70</c:v>
                </c:pt>
                <c:pt idx="401">
                  <c:v>70</c:v>
                </c:pt>
                <c:pt idx="402">
                  <c:v>70</c:v>
                </c:pt>
                <c:pt idx="403">
                  <c:v>70</c:v>
                </c:pt>
                <c:pt idx="404">
                  <c:v>70</c:v>
                </c:pt>
                <c:pt idx="405">
                  <c:v>70</c:v>
                </c:pt>
                <c:pt idx="406">
                  <c:v>70</c:v>
                </c:pt>
                <c:pt idx="407">
                  <c:v>70</c:v>
                </c:pt>
                <c:pt idx="408">
                  <c:v>70</c:v>
                </c:pt>
                <c:pt idx="409">
                  <c:v>70</c:v>
                </c:pt>
                <c:pt idx="410">
                  <c:v>70</c:v>
                </c:pt>
                <c:pt idx="411">
                  <c:v>70</c:v>
                </c:pt>
                <c:pt idx="412">
                  <c:v>70</c:v>
                </c:pt>
                <c:pt idx="413">
                  <c:v>70</c:v>
                </c:pt>
                <c:pt idx="414">
                  <c:v>70</c:v>
                </c:pt>
                <c:pt idx="415">
                  <c:v>70</c:v>
                </c:pt>
                <c:pt idx="416">
                  <c:v>70</c:v>
                </c:pt>
                <c:pt idx="417">
                  <c:v>70</c:v>
                </c:pt>
                <c:pt idx="418">
                  <c:v>70</c:v>
                </c:pt>
                <c:pt idx="419">
                  <c:v>70</c:v>
                </c:pt>
                <c:pt idx="420">
                  <c:v>70</c:v>
                </c:pt>
                <c:pt idx="421">
                  <c:v>70</c:v>
                </c:pt>
                <c:pt idx="422">
                  <c:v>70</c:v>
                </c:pt>
                <c:pt idx="423">
                  <c:v>70</c:v>
                </c:pt>
                <c:pt idx="424">
                  <c:v>70</c:v>
                </c:pt>
                <c:pt idx="425">
                  <c:v>70</c:v>
                </c:pt>
                <c:pt idx="426">
                  <c:v>70</c:v>
                </c:pt>
                <c:pt idx="427">
                  <c:v>70</c:v>
                </c:pt>
                <c:pt idx="428">
                  <c:v>70</c:v>
                </c:pt>
                <c:pt idx="429">
                  <c:v>70</c:v>
                </c:pt>
                <c:pt idx="430">
                  <c:v>70</c:v>
                </c:pt>
                <c:pt idx="431">
                  <c:v>70</c:v>
                </c:pt>
                <c:pt idx="432">
                  <c:v>70</c:v>
                </c:pt>
                <c:pt idx="433">
                  <c:v>70</c:v>
                </c:pt>
                <c:pt idx="434">
                  <c:v>70</c:v>
                </c:pt>
                <c:pt idx="435">
                  <c:v>70</c:v>
                </c:pt>
                <c:pt idx="436">
                  <c:v>70</c:v>
                </c:pt>
                <c:pt idx="437">
                  <c:v>70</c:v>
                </c:pt>
                <c:pt idx="438">
                  <c:v>70</c:v>
                </c:pt>
                <c:pt idx="439">
                  <c:v>70</c:v>
                </c:pt>
                <c:pt idx="440">
                  <c:v>70</c:v>
                </c:pt>
                <c:pt idx="441">
                  <c:v>70</c:v>
                </c:pt>
                <c:pt idx="442">
                  <c:v>70</c:v>
                </c:pt>
                <c:pt idx="443">
                  <c:v>70</c:v>
                </c:pt>
                <c:pt idx="444">
                  <c:v>70</c:v>
                </c:pt>
                <c:pt idx="445">
                  <c:v>70</c:v>
                </c:pt>
                <c:pt idx="446">
                  <c:v>70</c:v>
                </c:pt>
                <c:pt idx="447">
                  <c:v>70</c:v>
                </c:pt>
                <c:pt idx="448">
                  <c:v>70</c:v>
                </c:pt>
                <c:pt idx="449">
                  <c:v>70</c:v>
                </c:pt>
                <c:pt idx="450">
                  <c:v>70</c:v>
                </c:pt>
                <c:pt idx="451">
                  <c:v>70</c:v>
                </c:pt>
                <c:pt idx="452">
                  <c:v>70</c:v>
                </c:pt>
                <c:pt idx="453">
                  <c:v>70</c:v>
                </c:pt>
                <c:pt idx="454">
                  <c:v>70</c:v>
                </c:pt>
                <c:pt idx="455">
                  <c:v>70</c:v>
                </c:pt>
                <c:pt idx="456">
                  <c:v>70</c:v>
                </c:pt>
                <c:pt idx="457">
                  <c:v>70</c:v>
                </c:pt>
                <c:pt idx="458">
                  <c:v>70</c:v>
                </c:pt>
                <c:pt idx="459">
                  <c:v>70</c:v>
                </c:pt>
                <c:pt idx="460">
                  <c:v>70</c:v>
                </c:pt>
                <c:pt idx="461">
                  <c:v>70</c:v>
                </c:pt>
                <c:pt idx="462">
                  <c:v>70</c:v>
                </c:pt>
                <c:pt idx="463">
                  <c:v>70</c:v>
                </c:pt>
                <c:pt idx="464">
                  <c:v>70</c:v>
                </c:pt>
                <c:pt idx="465">
                  <c:v>70</c:v>
                </c:pt>
                <c:pt idx="466">
                  <c:v>70</c:v>
                </c:pt>
                <c:pt idx="467">
                  <c:v>70</c:v>
                </c:pt>
                <c:pt idx="468">
                  <c:v>70</c:v>
                </c:pt>
                <c:pt idx="469">
                  <c:v>70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  <c:pt idx="473">
                  <c:v>70</c:v>
                </c:pt>
                <c:pt idx="474">
                  <c:v>70</c:v>
                </c:pt>
                <c:pt idx="475">
                  <c:v>70</c:v>
                </c:pt>
                <c:pt idx="476">
                  <c:v>70</c:v>
                </c:pt>
                <c:pt idx="477">
                  <c:v>70</c:v>
                </c:pt>
                <c:pt idx="478">
                  <c:v>70</c:v>
                </c:pt>
                <c:pt idx="479">
                  <c:v>70</c:v>
                </c:pt>
                <c:pt idx="480">
                  <c:v>70</c:v>
                </c:pt>
                <c:pt idx="481">
                  <c:v>70</c:v>
                </c:pt>
                <c:pt idx="482">
                  <c:v>70</c:v>
                </c:pt>
                <c:pt idx="483">
                  <c:v>70</c:v>
                </c:pt>
                <c:pt idx="484">
                  <c:v>70</c:v>
                </c:pt>
                <c:pt idx="485">
                  <c:v>70</c:v>
                </c:pt>
                <c:pt idx="486">
                  <c:v>70</c:v>
                </c:pt>
                <c:pt idx="487">
                  <c:v>70</c:v>
                </c:pt>
                <c:pt idx="488">
                  <c:v>70</c:v>
                </c:pt>
                <c:pt idx="489">
                  <c:v>70</c:v>
                </c:pt>
                <c:pt idx="490">
                  <c:v>70</c:v>
                </c:pt>
                <c:pt idx="491">
                  <c:v>70</c:v>
                </c:pt>
                <c:pt idx="492">
                  <c:v>70</c:v>
                </c:pt>
                <c:pt idx="493">
                  <c:v>70</c:v>
                </c:pt>
                <c:pt idx="494">
                  <c:v>70</c:v>
                </c:pt>
                <c:pt idx="495">
                  <c:v>70</c:v>
                </c:pt>
                <c:pt idx="496">
                  <c:v>70</c:v>
                </c:pt>
                <c:pt idx="497">
                  <c:v>70</c:v>
                </c:pt>
                <c:pt idx="498">
                  <c:v>70</c:v>
                </c:pt>
                <c:pt idx="499">
                  <c:v>70</c:v>
                </c:pt>
                <c:pt idx="500">
                  <c:v>70</c:v>
                </c:pt>
                <c:pt idx="50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578-4008-B30E-25AD9D66D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2396879"/>
        <c:axId val="632378575"/>
      </c:lineChart>
      <c:dateAx>
        <c:axId val="63239687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2378575"/>
        <c:crosses val="autoZero"/>
        <c:auto val="1"/>
        <c:lblOffset val="100"/>
        <c:baseTimeUnit val="days"/>
      </c:dateAx>
      <c:valAx>
        <c:axId val="632378575"/>
        <c:scaling>
          <c:orientation val="minMax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2396879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RSI!$I$2</c:f>
              <c:strCache>
                <c:ptCount val="1"/>
                <c:pt idx="0">
                  <c:v>RSI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RSI!$B$3:$B$2518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RSI!$I$3:$I$2518</c:f>
              <c:numCache>
                <c:formatCode>0.000</c:formatCode>
                <c:ptCount val="2516"/>
                <c:pt idx="14">
                  <c:v>63.949375046949534</c:v>
                </c:pt>
                <c:pt idx="15">
                  <c:v>59.989816742503301</c:v>
                </c:pt>
                <c:pt idx="16">
                  <c:v>71.209570815786378</c:v>
                </c:pt>
                <c:pt idx="17">
                  <c:v>69.337144751158846</c:v>
                </c:pt>
                <c:pt idx="18">
                  <c:v>61.460488430443363</c:v>
                </c:pt>
                <c:pt idx="19">
                  <c:v>61.981906249038033</c:v>
                </c:pt>
                <c:pt idx="20">
                  <c:v>62.981964803238526</c:v>
                </c:pt>
                <c:pt idx="21">
                  <c:v>60.15276209691428</c:v>
                </c:pt>
                <c:pt idx="22">
                  <c:v>59.966485568648203</c:v>
                </c:pt>
                <c:pt idx="23">
                  <c:v>58.085111771460788</c:v>
                </c:pt>
                <c:pt idx="24">
                  <c:v>64.030472019190867</c:v>
                </c:pt>
                <c:pt idx="25">
                  <c:v>74.018604893083648</c:v>
                </c:pt>
                <c:pt idx="26">
                  <c:v>53.274760007044065</c:v>
                </c:pt>
                <c:pt idx="27">
                  <c:v>54.260124347974639</c:v>
                </c:pt>
                <c:pt idx="28">
                  <c:v>58.223898094322919</c:v>
                </c:pt>
                <c:pt idx="29">
                  <c:v>59.651854010620589</c:v>
                </c:pt>
                <c:pt idx="30">
                  <c:v>55.150716669449423</c:v>
                </c:pt>
                <c:pt idx="31">
                  <c:v>53.279288461792724</c:v>
                </c:pt>
                <c:pt idx="32">
                  <c:v>56.010882489071747</c:v>
                </c:pt>
                <c:pt idx="33">
                  <c:v>46.160131880134813</c:v>
                </c:pt>
                <c:pt idx="34">
                  <c:v>43.811899584288007</c:v>
                </c:pt>
                <c:pt idx="35">
                  <c:v>47.505271029346261</c:v>
                </c:pt>
                <c:pt idx="36">
                  <c:v>42.997095485982769</c:v>
                </c:pt>
                <c:pt idx="37">
                  <c:v>44.962110960440221</c:v>
                </c:pt>
                <c:pt idx="38">
                  <c:v>42.603770343123102</c:v>
                </c:pt>
                <c:pt idx="39">
                  <c:v>44.354843515382719</c:v>
                </c:pt>
                <c:pt idx="40">
                  <c:v>67.058117570935892</c:v>
                </c:pt>
                <c:pt idx="41">
                  <c:v>61.892541538097973</c:v>
                </c:pt>
                <c:pt idx="42">
                  <c:v>57.042711309943044</c:v>
                </c:pt>
                <c:pt idx="43">
                  <c:v>47.932293663056043</c:v>
                </c:pt>
                <c:pt idx="44">
                  <c:v>44.257313537472299</c:v>
                </c:pt>
                <c:pt idx="45">
                  <c:v>32.766776115140985</c:v>
                </c:pt>
                <c:pt idx="46">
                  <c:v>21.570609386062813</c:v>
                </c:pt>
                <c:pt idx="47">
                  <c:v>21.501398623515868</c:v>
                </c:pt>
                <c:pt idx="48">
                  <c:v>23.704088212088124</c:v>
                </c:pt>
                <c:pt idx="49">
                  <c:v>18.024049774456117</c:v>
                </c:pt>
                <c:pt idx="50">
                  <c:v>22.91294134749738</c:v>
                </c:pt>
                <c:pt idx="51">
                  <c:v>20.965993823851349</c:v>
                </c:pt>
                <c:pt idx="52">
                  <c:v>20.577186792645108</c:v>
                </c:pt>
                <c:pt idx="53">
                  <c:v>30.188229056016525</c:v>
                </c:pt>
                <c:pt idx="54">
                  <c:v>27.258975574581854</c:v>
                </c:pt>
                <c:pt idx="55">
                  <c:v>24.440888129777136</c:v>
                </c:pt>
                <c:pt idx="56">
                  <c:v>24.710383632836084</c:v>
                </c:pt>
                <c:pt idx="57">
                  <c:v>29.63611572530742</c:v>
                </c:pt>
                <c:pt idx="58">
                  <c:v>29.956442393989022</c:v>
                </c:pt>
                <c:pt idx="59">
                  <c:v>37.969337294087111</c:v>
                </c:pt>
                <c:pt idx="60">
                  <c:v>52.819680162764833</c:v>
                </c:pt>
                <c:pt idx="61">
                  <c:v>61.525191393840487</c:v>
                </c:pt>
                <c:pt idx="62">
                  <c:v>56.650230300740574</c:v>
                </c:pt>
                <c:pt idx="63">
                  <c:v>62.936809074644742</c:v>
                </c:pt>
                <c:pt idx="64">
                  <c:v>57.74183381397966</c:v>
                </c:pt>
                <c:pt idx="65">
                  <c:v>64.498795626484281</c:v>
                </c:pt>
                <c:pt idx="66">
                  <c:v>65.970346634219709</c:v>
                </c:pt>
                <c:pt idx="67">
                  <c:v>58.87527761772774</c:v>
                </c:pt>
                <c:pt idx="68">
                  <c:v>65.084384213386713</c:v>
                </c:pt>
                <c:pt idx="69">
                  <c:v>77.24598681282481</c:v>
                </c:pt>
                <c:pt idx="70">
                  <c:v>78.595975072104125</c:v>
                </c:pt>
                <c:pt idx="71">
                  <c:v>76.318596409883654</c:v>
                </c:pt>
                <c:pt idx="72">
                  <c:v>76.174961220231111</c:v>
                </c:pt>
                <c:pt idx="73">
                  <c:v>73.548493209629058</c:v>
                </c:pt>
                <c:pt idx="74">
                  <c:v>62.34609174975693</c:v>
                </c:pt>
                <c:pt idx="75">
                  <c:v>51.793136859502859</c:v>
                </c:pt>
                <c:pt idx="76">
                  <c:v>54.504877209933888</c:v>
                </c:pt>
                <c:pt idx="77">
                  <c:v>47.729721768523021</c:v>
                </c:pt>
                <c:pt idx="78">
                  <c:v>49.906159684031891</c:v>
                </c:pt>
                <c:pt idx="79">
                  <c:v>57.91832034520192</c:v>
                </c:pt>
                <c:pt idx="80">
                  <c:v>56.787691852616604</c:v>
                </c:pt>
                <c:pt idx="81">
                  <c:v>52.804042396976222</c:v>
                </c:pt>
                <c:pt idx="82">
                  <c:v>44.575292006316637</c:v>
                </c:pt>
                <c:pt idx="83">
                  <c:v>31.567007429902432</c:v>
                </c:pt>
                <c:pt idx="84">
                  <c:v>23.302415879050912</c:v>
                </c:pt>
                <c:pt idx="85">
                  <c:v>35.025544864328836</c:v>
                </c:pt>
                <c:pt idx="86">
                  <c:v>39.797084722979214</c:v>
                </c:pt>
                <c:pt idx="87">
                  <c:v>39.778178166082569</c:v>
                </c:pt>
                <c:pt idx="88">
                  <c:v>48.112647615767692</c:v>
                </c:pt>
                <c:pt idx="89">
                  <c:v>50.546676635286545</c:v>
                </c:pt>
                <c:pt idx="90">
                  <c:v>47.709252207075508</c:v>
                </c:pt>
                <c:pt idx="91">
                  <c:v>54.812936222659566</c:v>
                </c:pt>
                <c:pt idx="92">
                  <c:v>51.964686407521491</c:v>
                </c:pt>
                <c:pt idx="93">
                  <c:v>52.119843610581235</c:v>
                </c:pt>
                <c:pt idx="94">
                  <c:v>51.031124957396308</c:v>
                </c:pt>
                <c:pt idx="95">
                  <c:v>50.386690252048936</c:v>
                </c:pt>
                <c:pt idx="96">
                  <c:v>64.483885771694304</c:v>
                </c:pt>
                <c:pt idx="97">
                  <c:v>59.75021072164494</c:v>
                </c:pt>
                <c:pt idx="98">
                  <c:v>66.286994606203336</c:v>
                </c:pt>
                <c:pt idx="99">
                  <c:v>63.00641318997485</c:v>
                </c:pt>
                <c:pt idx="100">
                  <c:v>62.531338718737139</c:v>
                </c:pt>
                <c:pt idx="101">
                  <c:v>64.6719737675121</c:v>
                </c:pt>
                <c:pt idx="102">
                  <c:v>61.288430824844816</c:v>
                </c:pt>
                <c:pt idx="103">
                  <c:v>63.90496270491132</c:v>
                </c:pt>
                <c:pt idx="104">
                  <c:v>72.749970753342836</c:v>
                </c:pt>
                <c:pt idx="105">
                  <c:v>72.835244356368705</c:v>
                </c:pt>
                <c:pt idx="106">
                  <c:v>79.379147755309106</c:v>
                </c:pt>
                <c:pt idx="107">
                  <c:v>78.144202376005722</c:v>
                </c:pt>
                <c:pt idx="108">
                  <c:v>79.224402887732552</c:v>
                </c:pt>
                <c:pt idx="109">
                  <c:v>79.355116668270114</c:v>
                </c:pt>
                <c:pt idx="110">
                  <c:v>76.908964449063433</c:v>
                </c:pt>
                <c:pt idx="111">
                  <c:v>89.870912512753137</c:v>
                </c:pt>
                <c:pt idx="112">
                  <c:v>90.559373620453869</c:v>
                </c:pt>
                <c:pt idx="113">
                  <c:v>97.891958762521</c:v>
                </c:pt>
                <c:pt idx="114">
                  <c:v>97.667023254258481</c:v>
                </c:pt>
                <c:pt idx="115">
                  <c:v>91.969704859674067</c:v>
                </c:pt>
                <c:pt idx="116">
                  <c:v>91.923522180437445</c:v>
                </c:pt>
                <c:pt idx="117">
                  <c:v>79.574723316418869</c:v>
                </c:pt>
                <c:pt idx="118">
                  <c:v>64.162359312908748</c:v>
                </c:pt>
                <c:pt idx="119">
                  <c:v>63.655825799861837</c:v>
                </c:pt>
                <c:pt idx="120">
                  <c:v>65.499637967806109</c:v>
                </c:pt>
                <c:pt idx="121">
                  <c:v>64.655402846765043</c:v>
                </c:pt>
                <c:pt idx="122">
                  <c:v>63.017022026112215</c:v>
                </c:pt>
                <c:pt idx="123">
                  <c:v>65.204265086122007</c:v>
                </c:pt>
                <c:pt idx="124">
                  <c:v>64.000703526022647</c:v>
                </c:pt>
                <c:pt idx="125">
                  <c:v>50.09103834968009</c:v>
                </c:pt>
                <c:pt idx="126">
                  <c:v>43.315312093309174</c:v>
                </c:pt>
                <c:pt idx="127">
                  <c:v>44.600912156000319</c:v>
                </c:pt>
                <c:pt idx="128">
                  <c:v>44.937243053230901</c:v>
                </c:pt>
                <c:pt idx="129">
                  <c:v>55.474378388273827</c:v>
                </c:pt>
                <c:pt idx="130">
                  <c:v>55.535519444051019</c:v>
                </c:pt>
                <c:pt idx="131">
                  <c:v>68.577779382174583</c:v>
                </c:pt>
                <c:pt idx="132">
                  <c:v>77.235357915062394</c:v>
                </c:pt>
                <c:pt idx="133">
                  <c:v>77.094690856378506</c:v>
                </c:pt>
                <c:pt idx="134">
                  <c:v>77.60000843879746</c:v>
                </c:pt>
                <c:pt idx="135">
                  <c:v>73.867202516650593</c:v>
                </c:pt>
                <c:pt idx="136">
                  <c:v>71.033610456893854</c:v>
                </c:pt>
                <c:pt idx="137">
                  <c:v>64.77149870904114</c:v>
                </c:pt>
                <c:pt idx="138">
                  <c:v>64.193448625749397</c:v>
                </c:pt>
                <c:pt idx="139">
                  <c:v>70.584212750351384</c:v>
                </c:pt>
                <c:pt idx="140">
                  <c:v>81.347012263674756</c:v>
                </c:pt>
                <c:pt idx="141">
                  <c:v>72.912907786672022</c:v>
                </c:pt>
                <c:pt idx="142">
                  <c:v>76.924323575263358</c:v>
                </c:pt>
                <c:pt idx="143">
                  <c:v>70.458126780601901</c:v>
                </c:pt>
                <c:pt idx="144">
                  <c:v>71.129516191059579</c:v>
                </c:pt>
                <c:pt idx="145">
                  <c:v>55.186104101758168</c:v>
                </c:pt>
                <c:pt idx="146">
                  <c:v>73.458933968784919</c:v>
                </c:pt>
                <c:pt idx="147">
                  <c:v>72.385980434541381</c:v>
                </c:pt>
                <c:pt idx="148">
                  <c:v>68.515370770258315</c:v>
                </c:pt>
                <c:pt idx="149">
                  <c:v>52.32380310051871</c:v>
                </c:pt>
                <c:pt idx="150">
                  <c:v>50.44360079505914</c:v>
                </c:pt>
                <c:pt idx="151">
                  <c:v>53.173686409603519</c:v>
                </c:pt>
                <c:pt idx="152">
                  <c:v>52.211160616040182</c:v>
                </c:pt>
                <c:pt idx="153">
                  <c:v>53.03371209161687</c:v>
                </c:pt>
                <c:pt idx="154">
                  <c:v>46.771450708162284</c:v>
                </c:pt>
                <c:pt idx="155">
                  <c:v>48.357247546091394</c:v>
                </c:pt>
                <c:pt idx="156">
                  <c:v>40.46003029719752</c:v>
                </c:pt>
                <c:pt idx="157">
                  <c:v>48.251708289004839</c:v>
                </c:pt>
                <c:pt idx="158">
                  <c:v>48.713413835129302</c:v>
                </c:pt>
                <c:pt idx="159">
                  <c:v>50.655224136938664</c:v>
                </c:pt>
                <c:pt idx="160">
                  <c:v>38.751613634421581</c:v>
                </c:pt>
                <c:pt idx="161">
                  <c:v>36.157737581361772</c:v>
                </c:pt>
                <c:pt idx="162">
                  <c:v>38.57294408502667</c:v>
                </c:pt>
                <c:pt idx="163">
                  <c:v>55.717823757427752</c:v>
                </c:pt>
                <c:pt idx="164">
                  <c:v>65.249970859865712</c:v>
                </c:pt>
                <c:pt idx="165">
                  <c:v>66.315419608317129</c:v>
                </c:pt>
                <c:pt idx="166">
                  <c:v>73.074368131917325</c:v>
                </c:pt>
                <c:pt idx="167">
                  <c:v>67.059522106739593</c:v>
                </c:pt>
                <c:pt idx="168">
                  <c:v>79.58480868656747</c:v>
                </c:pt>
                <c:pt idx="169">
                  <c:v>72.457054666858951</c:v>
                </c:pt>
                <c:pt idx="170">
                  <c:v>78.287944583242094</c:v>
                </c:pt>
                <c:pt idx="171">
                  <c:v>76.011304385347501</c:v>
                </c:pt>
                <c:pt idx="172">
                  <c:v>76.563628903951624</c:v>
                </c:pt>
                <c:pt idx="173">
                  <c:v>79.032708339938225</c:v>
                </c:pt>
                <c:pt idx="174">
                  <c:v>77.229238290350935</c:v>
                </c:pt>
                <c:pt idx="175">
                  <c:v>81.287792145026387</c:v>
                </c:pt>
                <c:pt idx="176">
                  <c:v>81.177078101517694</c:v>
                </c:pt>
                <c:pt idx="177">
                  <c:v>80.834650544623202</c:v>
                </c:pt>
                <c:pt idx="178">
                  <c:v>76.313523413522717</c:v>
                </c:pt>
                <c:pt idx="179">
                  <c:v>76.681074445617867</c:v>
                </c:pt>
                <c:pt idx="180">
                  <c:v>62.500857671007488</c:v>
                </c:pt>
                <c:pt idx="181">
                  <c:v>68.648566193234402</c:v>
                </c:pt>
                <c:pt idx="182">
                  <c:v>66.528579506492406</c:v>
                </c:pt>
                <c:pt idx="183">
                  <c:v>61.991130825907227</c:v>
                </c:pt>
                <c:pt idx="184">
                  <c:v>60.120739677963179</c:v>
                </c:pt>
                <c:pt idx="185">
                  <c:v>62.520563058309506</c:v>
                </c:pt>
                <c:pt idx="186">
                  <c:v>54.305837969371488</c:v>
                </c:pt>
                <c:pt idx="187">
                  <c:v>47.69879856408015</c:v>
                </c:pt>
                <c:pt idx="188">
                  <c:v>36.178958263118211</c:v>
                </c:pt>
                <c:pt idx="189">
                  <c:v>39.786251240071486</c:v>
                </c:pt>
                <c:pt idx="190">
                  <c:v>39.869355272501501</c:v>
                </c:pt>
                <c:pt idx="191">
                  <c:v>45.801470745207361</c:v>
                </c:pt>
                <c:pt idx="192">
                  <c:v>43.324125154763038</c:v>
                </c:pt>
                <c:pt idx="193">
                  <c:v>44.112224474905695</c:v>
                </c:pt>
                <c:pt idx="194">
                  <c:v>46.824362984900297</c:v>
                </c:pt>
                <c:pt idx="195">
                  <c:v>42.26927105837143</c:v>
                </c:pt>
                <c:pt idx="196">
                  <c:v>35.851459635400232</c:v>
                </c:pt>
                <c:pt idx="197">
                  <c:v>41.173075573421464</c:v>
                </c:pt>
                <c:pt idx="198">
                  <c:v>45.35108289435658</c:v>
                </c:pt>
                <c:pt idx="199">
                  <c:v>37.071879937268143</c:v>
                </c:pt>
                <c:pt idx="200">
                  <c:v>31.338842504003139</c:v>
                </c:pt>
                <c:pt idx="201">
                  <c:v>29.753729553668009</c:v>
                </c:pt>
                <c:pt idx="202">
                  <c:v>37.671363155767366</c:v>
                </c:pt>
                <c:pt idx="203">
                  <c:v>36.963748665979985</c:v>
                </c:pt>
                <c:pt idx="204">
                  <c:v>29.040117802188732</c:v>
                </c:pt>
                <c:pt idx="205">
                  <c:v>19.739245671728042</c:v>
                </c:pt>
                <c:pt idx="206">
                  <c:v>20.538222030093294</c:v>
                </c:pt>
                <c:pt idx="207">
                  <c:v>17.116192406558952</c:v>
                </c:pt>
                <c:pt idx="208">
                  <c:v>14.657393422380451</c:v>
                </c:pt>
                <c:pt idx="209">
                  <c:v>40.486558679075124</c:v>
                </c:pt>
                <c:pt idx="210">
                  <c:v>42.42667687295144</c:v>
                </c:pt>
                <c:pt idx="211">
                  <c:v>45.259198051968674</c:v>
                </c:pt>
                <c:pt idx="212">
                  <c:v>39.812779116917525</c:v>
                </c:pt>
                <c:pt idx="213">
                  <c:v>44.149651018942819</c:v>
                </c:pt>
                <c:pt idx="214">
                  <c:v>53.326700369371039</c:v>
                </c:pt>
                <c:pt idx="215">
                  <c:v>54.681216066933892</c:v>
                </c:pt>
                <c:pt idx="216">
                  <c:v>55.202928198485345</c:v>
                </c:pt>
                <c:pt idx="217">
                  <c:v>54.224225227138675</c:v>
                </c:pt>
                <c:pt idx="218">
                  <c:v>66.080394872959388</c:v>
                </c:pt>
                <c:pt idx="219">
                  <c:v>65.10797578928657</c:v>
                </c:pt>
                <c:pt idx="220">
                  <c:v>65.591345322078098</c:v>
                </c:pt>
                <c:pt idx="221">
                  <c:v>66.992796565278212</c:v>
                </c:pt>
                <c:pt idx="222">
                  <c:v>80.166270414389558</c:v>
                </c:pt>
                <c:pt idx="223">
                  <c:v>67.343051111239077</c:v>
                </c:pt>
                <c:pt idx="224">
                  <c:v>71.225677156407869</c:v>
                </c:pt>
                <c:pt idx="225">
                  <c:v>71.15682308359888</c:v>
                </c:pt>
                <c:pt idx="226">
                  <c:v>78.542642790395234</c:v>
                </c:pt>
                <c:pt idx="227">
                  <c:v>76.484498476539201</c:v>
                </c:pt>
                <c:pt idx="228">
                  <c:v>78.537329470770672</c:v>
                </c:pt>
                <c:pt idx="229">
                  <c:v>80.279053036404861</c:v>
                </c:pt>
                <c:pt idx="230">
                  <c:v>80.168223165483496</c:v>
                </c:pt>
                <c:pt idx="231">
                  <c:v>64.146099480539803</c:v>
                </c:pt>
                <c:pt idx="232">
                  <c:v>61.120775061848008</c:v>
                </c:pt>
                <c:pt idx="233">
                  <c:v>63.760765095408999</c:v>
                </c:pt>
                <c:pt idx="234">
                  <c:v>67.327043821970335</c:v>
                </c:pt>
                <c:pt idx="235">
                  <c:v>69.262895633649691</c:v>
                </c:pt>
                <c:pt idx="236">
                  <c:v>64.650406172856918</c:v>
                </c:pt>
                <c:pt idx="237">
                  <c:v>69.799336010438452</c:v>
                </c:pt>
                <c:pt idx="238">
                  <c:v>58.5370505347679</c:v>
                </c:pt>
                <c:pt idx="239">
                  <c:v>58.226986542703642</c:v>
                </c:pt>
                <c:pt idx="240">
                  <c:v>65.471930624432218</c:v>
                </c:pt>
                <c:pt idx="241">
                  <c:v>63.187891451602731</c:v>
                </c:pt>
                <c:pt idx="242">
                  <c:v>60.170159676601543</c:v>
                </c:pt>
                <c:pt idx="243">
                  <c:v>48.884975383441585</c:v>
                </c:pt>
                <c:pt idx="244">
                  <c:v>46.852296729314922</c:v>
                </c:pt>
                <c:pt idx="245">
                  <c:v>57.508511749600139</c:v>
                </c:pt>
                <c:pt idx="246">
                  <c:v>57.952469255317872</c:v>
                </c:pt>
                <c:pt idx="247">
                  <c:v>60.683149308091508</c:v>
                </c:pt>
                <c:pt idx="248">
                  <c:v>63.273736931153756</c:v>
                </c:pt>
                <c:pt idx="249">
                  <c:v>54.280918231924922</c:v>
                </c:pt>
                <c:pt idx="250">
                  <c:v>47.882901712174039</c:v>
                </c:pt>
                <c:pt idx="251">
                  <c:v>46.249361292940812</c:v>
                </c:pt>
                <c:pt idx="252">
                  <c:v>57.982477613585587</c:v>
                </c:pt>
                <c:pt idx="253">
                  <c:v>55.904838965200973</c:v>
                </c:pt>
                <c:pt idx="254">
                  <c:v>55.859333323856035</c:v>
                </c:pt>
                <c:pt idx="255">
                  <c:v>55.069823537994331</c:v>
                </c:pt>
                <c:pt idx="256">
                  <c:v>56.090498218257558</c:v>
                </c:pt>
                <c:pt idx="257">
                  <c:v>63.146952498243948</c:v>
                </c:pt>
                <c:pt idx="258">
                  <c:v>62.977530794235761</c:v>
                </c:pt>
                <c:pt idx="259">
                  <c:v>64.139544969655702</c:v>
                </c:pt>
                <c:pt idx="260">
                  <c:v>62.952213950770862</c:v>
                </c:pt>
                <c:pt idx="261">
                  <c:v>62.758541452162071</c:v>
                </c:pt>
                <c:pt idx="262">
                  <c:v>65.740362688058084</c:v>
                </c:pt>
                <c:pt idx="263">
                  <c:v>64.213665747167852</c:v>
                </c:pt>
                <c:pt idx="264">
                  <c:v>63.389809530050215</c:v>
                </c:pt>
                <c:pt idx="265">
                  <c:v>67.381696512442247</c:v>
                </c:pt>
                <c:pt idx="266">
                  <c:v>65.663085121402005</c:v>
                </c:pt>
                <c:pt idx="267">
                  <c:v>66.047902267228707</c:v>
                </c:pt>
                <c:pt idx="268">
                  <c:v>64.968416421004576</c:v>
                </c:pt>
                <c:pt idx="269">
                  <c:v>68.395737014017925</c:v>
                </c:pt>
                <c:pt idx="270">
                  <c:v>61.34298739373417</c:v>
                </c:pt>
                <c:pt idx="271">
                  <c:v>67.533463424673982</c:v>
                </c:pt>
                <c:pt idx="272">
                  <c:v>72.063209053112359</c:v>
                </c:pt>
                <c:pt idx="273">
                  <c:v>71.467196749658129</c:v>
                </c:pt>
                <c:pt idx="274">
                  <c:v>72.686635856433142</c:v>
                </c:pt>
                <c:pt idx="275">
                  <c:v>73.845620905481312</c:v>
                </c:pt>
                <c:pt idx="276">
                  <c:v>72.420145825100633</c:v>
                </c:pt>
                <c:pt idx="277">
                  <c:v>81.512800385208934</c:v>
                </c:pt>
                <c:pt idx="278">
                  <c:v>87.266994253146606</c:v>
                </c:pt>
                <c:pt idx="279">
                  <c:v>85.697558313817055</c:v>
                </c:pt>
                <c:pt idx="280">
                  <c:v>86.141288196959735</c:v>
                </c:pt>
                <c:pt idx="281">
                  <c:v>86.9198292266083</c:v>
                </c:pt>
                <c:pt idx="282">
                  <c:v>80.446292700754071</c:v>
                </c:pt>
                <c:pt idx="283">
                  <c:v>68.866089902623273</c:v>
                </c:pt>
                <c:pt idx="284">
                  <c:v>72.080298589615239</c:v>
                </c:pt>
                <c:pt idx="285">
                  <c:v>74.560174193927523</c:v>
                </c:pt>
                <c:pt idx="286">
                  <c:v>71.22091650772262</c:v>
                </c:pt>
                <c:pt idx="287">
                  <c:v>69.249354140405686</c:v>
                </c:pt>
                <c:pt idx="288">
                  <c:v>66.588500883107628</c:v>
                </c:pt>
                <c:pt idx="289">
                  <c:v>65.645805344593185</c:v>
                </c:pt>
                <c:pt idx="290">
                  <c:v>62.604310559732987</c:v>
                </c:pt>
                <c:pt idx="291">
                  <c:v>53.422953019181321</c:v>
                </c:pt>
                <c:pt idx="292">
                  <c:v>58.258332514067</c:v>
                </c:pt>
                <c:pt idx="293">
                  <c:v>48.552984181502971</c:v>
                </c:pt>
                <c:pt idx="294">
                  <c:v>36.513211319105295</c:v>
                </c:pt>
                <c:pt idx="295">
                  <c:v>39.459560005157897</c:v>
                </c:pt>
                <c:pt idx="296">
                  <c:v>37.251832165453223</c:v>
                </c:pt>
                <c:pt idx="297">
                  <c:v>46.577268640712646</c:v>
                </c:pt>
                <c:pt idx="298">
                  <c:v>52.503495257748504</c:v>
                </c:pt>
                <c:pt idx="299">
                  <c:v>43.121163857507732</c:v>
                </c:pt>
                <c:pt idx="300">
                  <c:v>42.765728862428439</c:v>
                </c:pt>
                <c:pt idx="301">
                  <c:v>47.807364827802651</c:v>
                </c:pt>
                <c:pt idx="302">
                  <c:v>47.495104696147884</c:v>
                </c:pt>
                <c:pt idx="303">
                  <c:v>44.923631350463126</c:v>
                </c:pt>
                <c:pt idx="304">
                  <c:v>53.406367676706701</c:v>
                </c:pt>
                <c:pt idx="305">
                  <c:v>63.069912738413606</c:v>
                </c:pt>
                <c:pt idx="306">
                  <c:v>54.082504360299964</c:v>
                </c:pt>
                <c:pt idx="307">
                  <c:v>64.606902712279464</c:v>
                </c:pt>
                <c:pt idx="308">
                  <c:v>68.775628942123618</c:v>
                </c:pt>
                <c:pt idx="309">
                  <c:v>61.298087014617515</c:v>
                </c:pt>
                <c:pt idx="310">
                  <c:v>67.497067540257319</c:v>
                </c:pt>
                <c:pt idx="311">
                  <c:v>67.52624110282845</c:v>
                </c:pt>
                <c:pt idx="312">
                  <c:v>52.755844634342921</c:v>
                </c:pt>
                <c:pt idx="313">
                  <c:v>59.783974970044682</c:v>
                </c:pt>
                <c:pt idx="314">
                  <c:v>53.636390449699618</c:v>
                </c:pt>
                <c:pt idx="315">
                  <c:v>61.737448193481029</c:v>
                </c:pt>
                <c:pt idx="316">
                  <c:v>64.838152994623073</c:v>
                </c:pt>
                <c:pt idx="317">
                  <c:v>52.479247682678526</c:v>
                </c:pt>
                <c:pt idx="318">
                  <c:v>53.340025502683787</c:v>
                </c:pt>
                <c:pt idx="319">
                  <c:v>46.722086162163855</c:v>
                </c:pt>
                <c:pt idx="320">
                  <c:v>44.790472274847346</c:v>
                </c:pt>
                <c:pt idx="321">
                  <c:v>38.364860512524487</c:v>
                </c:pt>
                <c:pt idx="322">
                  <c:v>37.868680973801894</c:v>
                </c:pt>
                <c:pt idx="323">
                  <c:v>37.796150141575467</c:v>
                </c:pt>
                <c:pt idx="324">
                  <c:v>39.225866877303169</c:v>
                </c:pt>
                <c:pt idx="325">
                  <c:v>40.023391475595538</c:v>
                </c:pt>
                <c:pt idx="326">
                  <c:v>50.07845130921794</c:v>
                </c:pt>
                <c:pt idx="327">
                  <c:v>52.166588068009403</c:v>
                </c:pt>
                <c:pt idx="328">
                  <c:v>53.100166968540478</c:v>
                </c:pt>
                <c:pt idx="329">
                  <c:v>44.19203452367401</c:v>
                </c:pt>
                <c:pt idx="330">
                  <c:v>41.714235894682794</c:v>
                </c:pt>
                <c:pt idx="331">
                  <c:v>47.579200582554748</c:v>
                </c:pt>
                <c:pt idx="332">
                  <c:v>35.44523057213388</c:v>
                </c:pt>
                <c:pt idx="333">
                  <c:v>36.439075664301399</c:v>
                </c:pt>
                <c:pt idx="334">
                  <c:v>54.629474288704756</c:v>
                </c:pt>
                <c:pt idx="335">
                  <c:v>54.589599425014185</c:v>
                </c:pt>
                <c:pt idx="336">
                  <c:v>58.131214464084728</c:v>
                </c:pt>
                <c:pt idx="337">
                  <c:v>61.902902666092537</c:v>
                </c:pt>
                <c:pt idx="338">
                  <c:v>62.627478287368085</c:v>
                </c:pt>
                <c:pt idx="339">
                  <c:v>59.299731210166691</c:v>
                </c:pt>
                <c:pt idx="340">
                  <c:v>53.327948337734256</c:v>
                </c:pt>
                <c:pt idx="341">
                  <c:v>40.571929219525359</c:v>
                </c:pt>
                <c:pt idx="342">
                  <c:v>45.643724118323689</c:v>
                </c:pt>
                <c:pt idx="343">
                  <c:v>56.826520688049271</c:v>
                </c:pt>
                <c:pt idx="344">
                  <c:v>50.938818304553024</c:v>
                </c:pt>
                <c:pt idx="345">
                  <c:v>54.160717229712695</c:v>
                </c:pt>
                <c:pt idx="346">
                  <c:v>59.79060950493561</c:v>
                </c:pt>
                <c:pt idx="347">
                  <c:v>64.12172056406061</c:v>
                </c:pt>
                <c:pt idx="348">
                  <c:v>54.144322073463151</c:v>
                </c:pt>
                <c:pt idx="349">
                  <c:v>58.842804032767631</c:v>
                </c:pt>
                <c:pt idx="350">
                  <c:v>59.955181082726966</c:v>
                </c:pt>
                <c:pt idx="351">
                  <c:v>56.436344562332984</c:v>
                </c:pt>
                <c:pt idx="352">
                  <c:v>49.640768203637677</c:v>
                </c:pt>
                <c:pt idx="353">
                  <c:v>59.728087259780381</c:v>
                </c:pt>
                <c:pt idx="354">
                  <c:v>58.566679957788182</c:v>
                </c:pt>
                <c:pt idx="355">
                  <c:v>65.541151958566317</c:v>
                </c:pt>
                <c:pt idx="356">
                  <c:v>56.507280411947633</c:v>
                </c:pt>
                <c:pt idx="357">
                  <c:v>52.212774587190381</c:v>
                </c:pt>
                <c:pt idx="358">
                  <c:v>50.549569401430389</c:v>
                </c:pt>
                <c:pt idx="359">
                  <c:v>48.368895108401873</c:v>
                </c:pt>
                <c:pt idx="360">
                  <c:v>60.043323945509613</c:v>
                </c:pt>
                <c:pt idx="361">
                  <c:v>53.443364624926375</c:v>
                </c:pt>
                <c:pt idx="362">
                  <c:v>57.551205743636132</c:v>
                </c:pt>
                <c:pt idx="363">
                  <c:v>55.528936935346714</c:v>
                </c:pt>
                <c:pt idx="364">
                  <c:v>50.608002752881276</c:v>
                </c:pt>
                <c:pt idx="365">
                  <c:v>51.182148889634441</c:v>
                </c:pt>
                <c:pt idx="366">
                  <c:v>57.525494146547317</c:v>
                </c:pt>
                <c:pt idx="367">
                  <c:v>53.246782714710918</c:v>
                </c:pt>
                <c:pt idx="368">
                  <c:v>53.181718158775766</c:v>
                </c:pt>
                <c:pt idx="369">
                  <c:v>53.371191794494415</c:v>
                </c:pt>
                <c:pt idx="370">
                  <c:v>60.030949768487659</c:v>
                </c:pt>
                <c:pt idx="371">
                  <c:v>54.229984066086331</c:v>
                </c:pt>
                <c:pt idx="372">
                  <c:v>64.40520207006881</c:v>
                </c:pt>
                <c:pt idx="373">
                  <c:v>66.931588511715347</c:v>
                </c:pt>
                <c:pt idx="374">
                  <c:v>49.869189546184757</c:v>
                </c:pt>
                <c:pt idx="375">
                  <c:v>65.637655240790011</c:v>
                </c:pt>
                <c:pt idx="376">
                  <c:v>57.668508906293113</c:v>
                </c:pt>
                <c:pt idx="377">
                  <c:v>65.22897646388094</c:v>
                </c:pt>
                <c:pt idx="378">
                  <c:v>50.241726282820061</c:v>
                </c:pt>
                <c:pt idx="379">
                  <c:v>51.816545175033191</c:v>
                </c:pt>
                <c:pt idx="380">
                  <c:v>57.625564437410695</c:v>
                </c:pt>
                <c:pt idx="381">
                  <c:v>60.033430762498348</c:v>
                </c:pt>
                <c:pt idx="382">
                  <c:v>60.506468852848279</c:v>
                </c:pt>
                <c:pt idx="383">
                  <c:v>64.352519771334912</c:v>
                </c:pt>
                <c:pt idx="384">
                  <c:v>67.190924460010621</c:v>
                </c:pt>
                <c:pt idx="385">
                  <c:v>58.567365408815206</c:v>
                </c:pt>
                <c:pt idx="386">
                  <c:v>56.158146072805707</c:v>
                </c:pt>
                <c:pt idx="387">
                  <c:v>56.405752447648609</c:v>
                </c:pt>
                <c:pt idx="388">
                  <c:v>61.855201496155431</c:v>
                </c:pt>
                <c:pt idx="389">
                  <c:v>60.987864708709793</c:v>
                </c:pt>
                <c:pt idx="390">
                  <c:v>53.940962411253942</c:v>
                </c:pt>
                <c:pt idx="391">
                  <c:v>56.283101783095297</c:v>
                </c:pt>
                <c:pt idx="392">
                  <c:v>65.119152180159375</c:v>
                </c:pt>
                <c:pt idx="393">
                  <c:v>63.441714662114116</c:v>
                </c:pt>
                <c:pt idx="394">
                  <c:v>59.394966891512645</c:v>
                </c:pt>
                <c:pt idx="395">
                  <c:v>60.899107526198556</c:v>
                </c:pt>
                <c:pt idx="396">
                  <c:v>41.583109276044041</c:v>
                </c:pt>
                <c:pt idx="397">
                  <c:v>24.268979537548717</c:v>
                </c:pt>
                <c:pt idx="398">
                  <c:v>18.769248552342773</c:v>
                </c:pt>
                <c:pt idx="399">
                  <c:v>29.05185604504274</c:v>
                </c:pt>
                <c:pt idx="400">
                  <c:v>29.343263458723598</c:v>
                </c:pt>
                <c:pt idx="401">
                  <c:v>29.188564078573052</c:v>
                </c:pt>
                <c:pt idx="402">
                  <c:v>26.437499197579058</c:v>
                </c:pt>
                <c:pt idx="403">
                  <c:v>23.917242463322793</c:v>
                </c:pt>
                <c:pt idx="404">
                  <c:v>28.842575927623272</c:v>
                </c:pt>
                <c:pt idx="405">
                  <c:v>31.379794811058133</c:v>
                </c:pt>
                <c:pt idx="406">
                  <c:v>38.163378024064194</c:v>
                </c:pt>
                <c:pt idx="407">
                  <c:v>38.469373655107319</c:v>
                </c:pt>
                <c:pt idx="408">
                  <c:v>38.579717776248557</c:v>
                </c:pt>
                <c:pt idx="409">
                  <c:v>33.822453868470348</c:v>
                </c:pt>
                <c:pt idx="410">
                  <c:v>41.123970431525521</c:v>
                </c:pt>
                <c:pt idx="411">
                  <c:v>60.19153968409055</c:v>
                </c:pt>
                <c:pt idx="412">
                  <c:v>77.528708737704335</c:v>
                </c:pt>
                <c:pt idx="413">
                  <c:v>72.490032025139001</c:v>
                </c:pt>
                <c:pt idx="414">
                  <c:v>75.99305738782877</c:v>
                </c:pt>
                <c:pt idx="415">
                  <c:v>75.224915807185397</c:v>
                </c:pt>
                <c:pt idx="416">
                  <c:v>72.652555453525281</c:v>
                </c:pt>
                <c:pt idx="417">
                  <c:v>82.477085061219384</c:v>
                </c:pt>
                <c:pt idx="418">
                  <c:v>65.343860865293976</c:v>
                </c:pt>
                <c:pt idx="419">
                  <c:v>58.005359557643509</c:v>
                </c:pt>
                <c:pt idx="420">
                  <c:v>44.611438454072086</c:v>
                </c:pt>
                <c:pt idx="421">
                  <c:v>42.107459788209468</c:v>
                </c:pt>
                <c:pt idx="422">
                  <c:v>39.330038187919605</c:v>
                </c:pt>
                <c:pt idx="423">
                  <c:v>41.240487686652529</c:v>
                </c:pt>
                <c:pt idx="424">
                  <c:v>48.415638205631183</c:v>
                </c:pt>
                <c:pt idx="425">
                  <c:v>58.713471915374434</c:v>
                </c:pt>
                <c:pt idx="426">
                  <c:v>56.610512868062273</c:v>
                </c:pt>
                <c:pt idx="427">
                  <c:v>60.783829314677661</c:v>
                </c:pt>
                <c:pt idx="428">
                  <c:v>58.930795207935439</c:v>
                </c:pt>
                <c:pt idx="429">
                  <c:v>58.825315895203353</c:v>
                </c:pt>
                <c:pt idx="430">
                  <c:v>65.022918494917093</c:v>
                </c:pt>
                <c:pt idx="431">
                  <c:v>65.267604795580951</c:v>
                </c:pt>
                <c:pt idx="432">
                  <c:v>78.599492929967141</c:v>
                </c:pt>
                <c:pt idx="433">
                  <c:v>84.960370338224678</c:v>
                </c:pt>
                <c:pt idx="434">
                  <c:v>85.599161746367585</c:v>
                </c:pt>
                <c:pt idx="435">
                  <c:v>89.742371299676464</c:v>
                </c:pt>
                <c:pt idx="436">
                  <c:v>91.696774411819845</c:v>
                </c:pt>
                <c:pt idx="437">
                  <c:v>92.06601357596044</c:v>
                </c:pt>
                <c:pt idx="438">
                  <c:v>93.388201935012958</c:v>
                </c:pt>
                <c:pt idx="439">
                  <c:v>92.434340749939508</c:v>
                </c:pt>
                <c:pt idx="440">
                  <c:v>86.735566807983844</c:v>
                </c:pt>
                <c:pt idx="441">
                  <c:v>87.135142764518605</c:v>
                </c:pt>
                <c:pt idx="442">
                  <c:v>83.141983569933686</c:v>
                </c:pt>
                <c:pt idx="443">
                  <c:v>85.076552038229366</c:v>
                </c:pt>
                <c:pt idx="444">
                  <c:v>83.493701372572048</c:v>
                </c:pt>
                <c:pt idx="445">
                  <c:v>80.823028142529736</c:v>
                </c:pt>
                <c:pt idx="446">
                  <c:v>81.957783446140027</c:v>
                </c:pt>
                <c:pt idx="447">
                  <c:v>83.120129411471794</c:v>
                </c:pt>
                <c:pt idx="448">
                  <c:v>85.450145045527407</c:v>
                </c:pt>
                <c:pt idx="449">
                  <c:v>85.560667249534504</c:v>
                </c:pt>
                <c:pt idx="450">
                  <c:v>86.576697721936398</c:v>
                </c:pt>
                <c:pt idx="451">
                  <c:v>89.284101838336085</c:v>
                </c:pt>
                <c:pt idx="452">
                  <c:v>83.809436862941382</c:v>
                </c:pt>
                <c:pt idx="453">
                  <c:v>79.712802718160688</c:v>
                </c:pt>
                <c:pt idx="454">
                  <c:v>84.248852590908513</c:v>
                </c:pt>
                <c:pt idx="455">
                  <c:v>82.815530845394292</c:v>
                </c:pt>
                <c:pt idx="456">
                  <c:v>74.141875991009243</c:v>
                </c:pt>
                <c:pt idx="457">
                  <c:v>73.795120973313644</c:v>
                </c:pt>
                <c:pt idx="458">
                  <c:v>72.558235636018608</c:v>
                </c:pt>
                <c:pt idx="459">
                  <c:v>72.343012621827071</c:v>
                </c:pt>
                <c:pt idx="460">
                  <c:v>58.487221890679983</c:v>
                </c:pt>
                <c:pt idx="461">
                  <c:v>49.02533613289831</c:v>
                </c:pt>
                <c:pt idx="462">
                  <c:v>44.773542203422032</c:v>
                </c:pt>
                <c:pt idx="463">
                  <c:v>60.80580227544133</c:v>
                </c:pt>
                <c:pt idx="464">
                  <c:v>71.450838784319387</c:v>
                </c:pt>
                <c:pt idx="465">
                  <c:v>66.109441665563452</c:v>
                </c:pt>
                <c:pt idx="466">
                  <c:v>67.937040447214088</c:v>
                </c:pt>
                <c:pt idx="467">
                  <c:v>71.833290012787387</c:v>
                </c:pt>
                <c:pt idx="468">
                  <c:v>68.698442010129256</c:v>
                </c:pt>
                <c:pt idx="469">
                  <c:v>67.269250804299958</c:v>
                </c:pt>
                <c:pt idx="470">
                  <c:v>71.954556068704875</c:v>
                </c:pt>
                <c:pt idx="471">
                  <c:v>69.871515995627647</c:v>
                </c:pt>
                <c:pt idx="472">
                  <c:v>69.477015743191245</c:v>
                </c:pt>
                <c:pt idx="473">
                  <c:v>71.932693628501113</c:v>
                </c:pt>
                <c:pt idx="474">
                  <c:v>68.887761150924348</c:v>
                </c:pt>
                <c:pt idx="475">
                  <c:v>73.337215748700814</c:v>
                </c:pt>
                <c:pt idx="476">
                  <c:v>76.93854709948198</c:v>
                </c:pt>
                <c:pt idx="477">
                  <c:v>74.998790400201685</c:v>
                </c:pt>
                <c:pt idx="478">
                  <c:v>65.484913216533613</c:v>
                </c:pt>
                <c:pt idx="479">
                  <c:v>69.627640755168585</c:v>
                </c:pt>
                <c:pt idx="480">
                  <c:v>68.63503208901038</c:v>
                </c:pt>
                <c:pt idx="481">
                  <c:v>58.491446588414149</c:v>
                </c:pt>
                <c:pt idx="482">
                  <c:v>65.278930083005093</c:v>
                </c:pt>
                <c:pt idx="483">
                  <c:v>66.463860738043138</c:v>
                </c:pt>
                <c:pt idx="484">
                  <c:v>67.525491964764967</c:v>
                </c:pt>
                <c:pt idx="485">
                  <c:v>70.880388572776866</c:v>
                </c:pt>
                <c:pt idx="486">
                  <c:v>60.717511028784607</c:v>
                </c:pt>
                <c:pt idx="487">
                  <c:v>58.748709967736538</c:v>
                </c:pt>
                <c:pt idx="488">
                  <c:v>72.467622988602088</c:v>
                </c:pt>
                <c:pt idx="489">
                  <c:v>66.324483777643536</c:v>
                </c:pt>
                <c:pt idx="490">
                  <c:v>63.626883985847471</c:v>
                </c:pt>
                <c:pt idx="491">
                  <c:v>56.218371843375749</c:v>
                </c:pt>
                <c:pt idx="492">
                  <c:v>51.191144933751488</c:v>
                </c:pt>
                <c:pt idx="493">
                  <c:v>40.775575854788741</c:v>
                </c:pt>
                <c:pt idx="494">
                  <c:v>42.533717924608098</c:v>
                </c:pt>
                <c:pt idx="495">
                  <c:v>48.116846060266496</c:v>
                </c:pt>
                <c:pt idx="496">
                  <c:v>48.034687020435193</c:v>
                </c:pt>
                <c:pt idx="497">
                  <c:v>50.16275603561116</c:v>
                </c:pt>
                <c:pt idx="498">
                  <c:v>48.131964698174826</c:v>
                </c:pt>
                <c:pt idx="499">
                  <c:v>40.100783001672688</c:v>
                </c:pt>
                <c:pt idx="500">
                  <c:v>41.680855550579807</c:v>
                </c:pt>
                <c:pt idx="501">
                  <c:v>36.396018055695684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73-436C-A999-68F62E72C6D4}"/>
            </c:ext>
          </c:extLst>
        </c:ser>
        <c:ser>
          <c:idx val="1"/>
          <c:order val="1"/>
          <c:tx>
            <c:strRef>
              <c:f>RSI!$J$2</c:f>
              <c:strCache>
                <c:ptCount val="1"/>
                <c:pt idx="0">
                  <c:v>B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RSI!$B$3:$B$2518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RSI!$J$3:$J$2518</c:f>
              <c:numCache>
                <c:formatCode>General</c:formatCode>
                <c:ptCount val="2516"/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73-436C-A999-68F62E72C6D4}"/>
            </c:ext>
          </c:extLst>
        </c:ser>
        <c:ser>
          <c:idx val="2"/>
          <c:order val="2"/>
          <c:tx>
            <c:strRef>
              <c:f>RSI!$K$2</c:f>
              <c:strCache>
                <c:ptCount val="1"/>
                <c:pt idx="0">
                  <c:v>S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RSI!$B$3:$B$2518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RSI!$K$3:$K$2518</c:f>
              <c:numCache>
                <c:formatCode>General</c:formatCode>
                <c:ptCount val="2516"/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70</c:v>
                </c:pt>
                <c:pt idx="73">
                  <c:v>70</c:v>
                </c:pt>
                <c:pt idx="74">
                  <c:v>70</c:v>
                </c:pt>
                <c:pt idx="75">
                  <c:v>70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70</c:v>
                </c:pt>
                <c:pt idx="204">
                  <c:v>70</c:v>
                </c:pt>
                <c:pt idx="205">
                  <c:v>70</c:v>
                </c:pt>
                <c:pt idx="206">
                  <c:v>70</c:v>
                </c:pt>
                <c:pt idx="207">
                  <c:v>70</c:v>
                </c:pt>
                <c:pt idx="208">
                  <c:v>70</c:v>
                </c:pt>
                <c:pt idx="209">
                  <c:v>70</c:v>
                </c:pt>
                <c:pt idx="210">
                  <c:v>70</c:v>
                </c:pt>
                <c:pt idx="211">
                  <c:v>70</c:v>
                </c:pt>
                <c:pt idx="212">
                  <c:v>70</c:v>
                </c:pt>
                <c:pt idx="213">
                  <c:v>70</c:v>
                </c:pt>
                <c:pt idx="214">
                  <c:v>70</c:v>
                </c:pt>
                <c:pt idx="215">
                  <c:v>70</c:v>
                </c:pt>
                <c:pt idx="216">
                  <c:v>70</c:v>
                </c:pt>
                <c:pt idx="217">
                  <c:v>70</c:v>
                </c:pt>
                <c:pt idx="218">
                  <c:v>70</c:v>
                </c:pt>
                <c:pt idx="219">
                  <c:v>70</c:v>
                </c:pt>
                <c:pt idx="220">
                  <c:v>70</c:v>
                </c:pt>
                <c:pt idx="221">
                  <c:v>70</c:v>
                </c:pt>
                <c:pt idx="222">
                  <c:v>70</c:v>
                </c:pt>
                <c:pt idx="223">
                  <c:v>70</c:v>
                </c:pt>
                <c:pt idx="224">
                  <c:v>70</c:v>
                </c:pt>
                <c:pt idx="225">
                  <c:v>70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70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70</c:v>
                </c:pt>
                <c:pt idx="238">
                  <c:v>70</c:v>
                </c:pt>
                <c:pt idx="239">
                  <c:v>70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70</c:v>
                </c:pt>
                <c:pt idx="271">
                  <c:v>70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70</c:v>
                </c:pt>
                <c:pt idx="276">
                  <c:v>70</c:v>
                </c:pt>
                <c:pt idx="277">
                  <c:v>70</c:v>
                </c:pt>
                <c:pt idx="278">
                  <c:v>70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70</c:v>
                </c:pt>
                <c:pt idx="289">
                  <c:v>70</c:v>
                </c:pt>
                <c:pt idx="290">
                  <c:v>70</c:v>
                </c:pt>
                <c:pt idx="291">
                  <c:v>70</c:v>
                </c:pt>
                <c:pt idx="292">
                  <c:v>70</c:v>
                </c:pt>
                <c:pt idx="293">
                  <c:v>70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70</c:v>
                </c:pt>
                <c:pt idx="299">
                  <c:v>70</c:v>
                </c:pt>
                <c:pt idx="300">
                  <c:v>70</c:v>
                </c:pt>
                <c:pt idx="301">
                  <c:v>70</c:v>
                </c:pt>
                <c:pt idx="302">
                  <c:v>70</c:v>
                </c:pt>
                <c:pt idx="303">
                  <c:v>70</c:v>
                </c:pt>
                <c:pt idx="304">
                  <c:v>70</c:v>
                </c:pt>
                <c:pt idx="305">
                  <c:v>70</c:v>
                </c:pt>
                <c:pt idx="306">
                  <c:v>70</c:v>
                </c:pt>
                <c:pt idx="307">
                  <c:v>70</c:v>
                </c:pt>
                <c:pt idx="308">
                  <c:v>70</c:v>
                </c:pt>
                <c:pt idx="309">
                  <c:v>70</c:v>
                </c:pt>
                <c:pt idx="310">
                  <c:v>70</c:v>
                </c:pt>
                <c:pt idx="311">
                  <c:v>70</c:v>
                </c:pt>
                <c:pt idx="312">
                  <c:v>70</c:v>
                </c:pt>
                <c:pt idx="313">
                  <c:v>70</c:v>
                </c:pt>
                <c:pt idx="314">
                  <c:v>70</c:v>
                </c:pt>
                <c:pt idx="315">
                  <c:v>70</c:v>
                </c:pt>
                <c:pt idx="316">
                  <c:v>70</c:v>
                </c:pt>
                <c:pt idx="317">
                  <c:v>70</c:v>
                </c:pt>
                <c:pt idx="318">
                  <c:v>70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70</c:v>
                </c:pt>
                <c:pt idx="323">
                  <c:v>70</c:v>
                </c:pt>
                <c:pt idx="324">
                  <c:v>70</c:v>
                </c:pt>
                <c:pt idx="325">
                  <c:v>70</c:v>
                </c:pt>
                <c:pt idx="326">
                  <c:v>70</c:v>
                </c:pt>
                <c:pt idx="327">
                  <c:v>70</c:v>
                </c:pt>
                <c:pt idx="328">
                  <c:v>70</c:v>
                </c:pt>
                <c:pt idx="329">
                  <c:v>70</c:v>
                </c:pt>
                <c:pt idx="330">
                  <c:v>70</c:v>
                </c:pt>
                <c:pt idx="331">
                  <c:v>70</c:v>
                </c:pt>
                <c:pt idx="332">
                  <c:v>70</c:v>
                </c:pt>
                <c:pt idx="333">
                  <c:v>70</c:v>
                </c:pt>
                <c:pt idx="334">
                  <c:v>70</c:v>
                </c:pt>
                <c:pt idx="335">
                  <c:v>70</c:v>
                </c:pt>
                <c:pt idx="336">
                  <c:v>70</c:v>
                </c:pt>
                <c:pt idx="337">
                  <c:v>70</c:v>
                </c:pt>
                <c:pt idx="338">
                  <c:v>70</c:v>
                </c:pt>
                <c:pt idx="339">
                  <c:v>70</c:v>
                </c:pt>
                <c:pt idx="340">
                  <c:v>70</c:v>
                </c:pt>
                <c:pt idx="341">
                  <c:v>70</c:v>
                </c:pt>
                <c:pt idx="342">
                  <c:v>70</c:v>
                </c:pt>
                <c:pt idx="343">
                  <c:v>70</c:v>
                </c:pt>
                <c:pt idx="344">
                  <c:v>70</c:v>
                </c:pt>
                <c:pt idx="345">
                  <c:v>70</c:v>
                </c:pt>
                <c:pt idx="346">
                  <c:v>70</c:v>
                </c:pt>
                <c:pt idx="347">
                  <c:v>70</c:v>
                </c:pt>
                <c:pt idx="348">
                  <c:v>70</c:v>
                </c:pt>
                <c:pt idx="349">
                  <c:v>70</c:v>
                </c:pt>
                <c:pt idx="350">
                  <c:v>70</c:v>
                </c:pt>
                <c:pt idx="351">
                  <c:v>70</c:v>
                </c:pt>
                <c:pt idx="352">
                  <c:v>70</c:v>
                </c:pt>
                <c:pt idx="353">
                  <c:v>70</c:v>
                </c:pt>
                <c:pt idx="354">
                  <c:v>70</c:v>
                </c:pt>
                <c:pt idx="355">
                  <c:v>70</c:v>
                </c:pt>
                <c:pt idx="356">
                  <c:v>70</c:v>
                </c:pt>
                <c:pt idx="357">
                  <c:v>70</c:v>
                </c:pt>
                <c:pt idx="358">
                  <c:v>70</c:v>
                </c:pt>
                <c:pt idx="359">
                  <c:v>70</c:v>
                </c:pt>
                <c:pt idx="360">
                  <c:v>70</c:v>
                </c:pt>
                <c:pt idx="361">
                  <c:v>70</c:v>
                </c:pt>
                <c:pt idx="362">
                  <c:v>70</c:v>
                </c:pt>
                <c:pt idx="363">
                  <c:v>70</c:v>
                </c:pt>
                <c:pt idx="364">
                  <c:v>70</c:v>
                </c:pt>
                <c:pt idx="365">
                  <c:v>70</c:v>
                </c:pt>
                <c:pt idx="366">
                  <c:v>70</c:v>
                </c:pt>
                <c:pt idx="367">
                  <c:v>70</c:v>
                </c:pt>
                <c:pt idx="368">
                  <c:v>70</c:v>
                </c:pt>
                <c:pt idx="369">
                  <c:v>70</c:v>
                </c:pt>
                <c:pt idx="370">
                  <c:v>70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70</c:v>
                </c:pt>
                <c:pt idx="385">
                  <c:v>70</c:v>
                </c:pt>
                <c:pt idx="386">
                  <c:v>70</c:v>
                </c:pt>
                <c:pt idx="387">
                  <c:v>70</c:v>
                </c:pt>
                <c:pt idx="388">
                  <c:v>70</c:v>
                </c:pt>
                <c:pt idx="389">
                  <c:v>70</c:v>
                </c:pt>
                <c:pt idx="390">
                  <c:v>70</c:v>
                </c:pt>
                <c:pt idx="391">
                  <c:v>70</c:v>
                </c:pt>
                <c:pt idx="392">
                  <c:v>70</c:v>
                </c:pt>
                <c:pt idx="393">
                  <c:v>70</c:v>
                </c:pt>
                <c:pt idx="394">
                  <c:v>70</c:v>
                </c:pt>
                <c:pt idx="395">
                  <c:v>70</c:v>
                </c:pt>
                <c:pt idx="396">
                  <c:v>70</c:v>
                </c:pt>
                <c:pt idx="397">
                  <c:v>70</c:v>
                </c:pt>
                <c:pt idx="398">
                  <c:v>70</c:v>
                </c:pt>
                <c:pt idx="399">
                  <c:v>70</c:v>
                </c:pt>
                <c:pt idx="400">
                  <c:v>70</c:v>
                </c:pt>
                <c:pt idx="401">
                  <c:v>70</c:v>
                </c:pt>
                <c:pt idx="402">
                  <c:v>70</c:v>
                </c:pt>
                <c:pt idx="403">
                  <c:v>70</c:v>
                </c:pt>
                <c:pt idx="404">
                  <c:v>70</c:v>
                </c:pt>
                <c:pt idx="405">
                  <c:v>70</c:v>
                </c:pt>
                <c:pt idx="406">
                  <c:v>70</c:v>
                </c:pt>
                <c:pt idx="407">
                  <c:v>70</c:v>
                </c:pt>
                <c:pt idx="408">
                  <c:v>70</c:v>
                </c:pt>
                <c:pt idx="409">
                  <c:v>70</c:v>
                </c:pt>
                <c:pt idx="410">
                  <c:v>70</c:v>
                </c:pt>
                <c:pt idx="411">
                  <c:v>70</c:v>
                </c:pt>
                <c:pt idx="412">
                  <c:v>70</c:v>
                </c:pt>
                <c:pt idx="413">
                  <c:v>70</c:v>
                </c:pt>
                <c:pt idx="414">
                  <c:v>70</c:v>
                </c:pt>
                <c:pt idx="415">
                  <c:v>70</c:v>
                </c:pt>
                <c:pt idx="416">
                  <c:v>70</c:v>
                </c:pt>
                <c:pt idx="417">
                  <c:v>70</c:v>
                </c:pt>
                <c:pt idx="418">
                  <c:v>70</c:v>
                </c:pt>
                <c:pt idx="419">
                  <c:v>70</c:v>
                </c:pt>
                <c:pt idx="420">
                  <c:v>70</c:v>
                </c:pt>
                <c:pt idx="421">
                  <c:v>70</c:v>
                </c:pt>
                <c:pt idx="422">
                  <c:v>70</c:v>
                </c:pt>
                <c:pt idx="423">
                  <c:v>70</c:v>
                </c:pt>
                <c:pt idx="424">
                  <c:v>70</c:v>
                </c:pt>
                <c:pt idx="425">
                  <c:v>70</c:v>
                </c:pt>
                <c:pt idx="426">
                  <c:v>70</c:v>
                </c:pt>
                <c:pt idx="427">
                  <c:v>70</c:v>
                </c:pt>
                <c:pt idx="428">
                  <c:v>70</c:v>
                </c:pt>
                <c:pt idx="429">
                  <c:v>70</c:v>
                </c:pt>
                <c:pt idx="430">
                  <c:v>70</c:v>
                </c:pt>
                <c:pt idx="431">
                  <c:v>70</c:v>
                </c:pt>
                <c:pt idx="432">
                  <c:v>70</c:v>
                </c:pt>
                <c:pt idx="433">
                  <c:v>70</c:v>
                </c:pt>
                <c:pt idx="434">
                  <c:v>70</c:v>
                </c:pt>
                <c:pt idx="435">
                  <c:v>70</c:v>
                </c:pt>
                <c:pt idx="436">
                  <c:v>70</c:v>
                </c:pt>
                <c:pt idx="437">
                  <c:v>70</c:v>
                </c:pt>
                <c:pt idx="438">
                  <c:v>70</c:v>
                </c:pt>
                <c:pt idx="439">
                  <c:v>70</c:v>
                </c:pt>
                <c:pt idx="440">
                  <c:v>70</c:v>
                </c:pt>
                <c:pt idx="441">
                  <c:v>70</c:v>
                </c:pt>
                <c:pt idx="442">
                  <c:v>70</c:v>
                </c:pt>
                <c:pt idx="443">
                  <c:v>70</c:v>
                </c:pt>
                <c:pt idx="444">
                  <c:v>70</c:v>
                </c:pt>
                <c:pt idx="445">
                  <c:v>70</c:v>
                </c:pt>
                <c:pt idx="446">
                  <c:v>70</c:v>
                </c:pt>
                <c:pt idx="447">
                  <c:v>70</c:v>
                </c:pt>
                <c:pt idx="448">
                  <c:v>70</c:v>
                </c:pt>
                <c:pt idx="449">
                  <c:v>70</c:v>
                </c:pt>
                <c:pt idx="450">
                  <c:v>70</c:v>
                </c:pt>
                <c:pt idx="451">
                  <c:v>70</c:v>
                </c:pt>
                <c:pt idx="452">
                  <c:v>70</c:v>
                </c:pt>
                <c:pt idx="453">
                  <c:v>70</c:v>
                </c:pt>
                <c:pt idx="454">
                  <c:v>70</c:v>
                </c:pt>
                <c:pt idx="455">
                  <c:v>70</c:v>
                </c:pt>
                <c:pt idx="456">
                  <c:v>70</c:v>
                </c:pt>
                <c:pt idx="457">
                  <c:v>70</c:v>
                </c:pt>
                <c:pt idx="458">
                  <c:v>70</c:v>
                </c:pt>
                <c:pt idx="459">
                  <c:v>70</c:v>
                </c:pt>
                <c:pt idx="460">
                  <c:v>70</c:v>
                </c:pt>
                <c:pt idx="461">
                  <c:v>70</c:v>
                </c:pt>
                <c:pt idx="462">
                  <c:v>70</c:v>
                </c:pt>
                <c:pt idx="463">
                  <c:v>70</c:v>
                </c:pt>
                <c:pt idx="464">
                  <c:v>70</c:v>
                </c:pt>
                <c:pt idx="465">
                  <c:v>70</c:v>
                </c:pt>
                <c:pt idx="466">
                  <c:v>70</c:v>
                </c:pt>
                <c:pt idx="467">
                  <c:v>70</c:v>
                </c:pt>
                <c:pt idx="468">
                  <c:v>70</c:v>
                </c:pt>
                <c:pt idx="469">
                  <c:v>70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  <c:pt idx="473">
                  <c:v>70</c:v>
                </c:pt>
                <c:pt idx="474">
                  <c:v>70</c:v>
                </c:pt>
                <c:pt idx="475">
                  <c:v>70</c:v>
                </c:pt>
                <c:pt idx="476">
                  <c:v>70</c:v>
                </c:pt>
                <c:pt idx="477">
                  <c:v>70</c:v>
                </c:pt>
                <c:pt idx="478">
                  <c:v>70</c:v>
                </c:pt>
                <c:pt idx="479">
                  <c:v>70</c:v>
                </c:pt>
                <c:pt idx="480">
                  <c:v>70</c:v>
                </c:pt>
                <c:pt idx="481">
                  <c:v>70</c:v>
                </c:pt>
                <c:pt idx="482">
                  <c:v>70</c:v>
                </c:pt>
                <c:pt idx="483">
                  <c:v>70</c:v>
                </c:pt>
                <c:pt idx="484">
                  <c:v>70</c:v>
                </c:pt>
                <c:pt idx="485">
                  <c:v>70</c:v>
                </c:pt>
                <c:pt idx="486">
                  <c:v>70</c:v>
                </c:pt>
                <c:pt idx="487">
                  <c:v>70</c:v>
                </c:pt>
                <c:pt idx="488">
                  <c:v>70</c:v>
                </c:pt>
                <c:pt idx="489">
                  <c:v>70</c:v>
                </c:pt>
                <c:pt idx="490">
                  <c:v>70</c:v>
                </c:pt>
                <c:pt idx="491">
                  <c:v>70</c:v>
                </c:pt>
                <c:pt idx="492">
                  <c:v>70</c:v>
                </c:pt>
                <c:pt idx="493">
                  <c:v>70</c:v>
                </c:pt>
                <c:pt idx="494">
                  <c:v>70</c:v>
                </c:pt>
                <c:pt idx="495">
                  <c:v>70</c:v>
                </c:pt>
                <c:pt idx="496">
                  <c:v>70</c:v>
                </c:pt>
                <c:pt idx="497">
                  <c:v>70</c:v>
                </c:pt>
                <c:pt idx="498">
                  <c:v>70</c:v>
                </c:pt>
                <c:pt idx="499">
                  <c:v>70</c:v>
                </c:pt>
                <c:pt idx="500">
                  <c:v>70</c:v>
                </c:pt>
                <c:pt idx="50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73-436C-A999-68F62E72C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2396879"/>
        <c:axId val="632378575"/>
      </c:lineChart>
      <c:scatterChart>
        <c:scatterStyle val="lineMarker"/>
        <c:varyColors val="0"/>
        <c:ser>
          <c:idx val="6"/>
          <c:order val="3"/>
          <c:tx>
            <c:strRef>
              <c:f>RSI!$AI$2</c:f>
              <c:strCache>
                <c:ptCount val="1"/>
                <c:pt idx="0">
                  <c:v>Buy/Sell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marker>
          <c:dPt>
            <c:idx val="1732"/>
            <c:marker>
              <c:symbol val="circle"/>
              <c:size val="8"/>
              <c:spPr>
                <a:solidFill>
                  <a:schemeClr val="accent1">
                    <a:lumMod val="50000"/>
                  </a:schemeClr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7A73-436C-A999-68F62E72C6D4}"/>
              </c:ext>
            </c:extLst>
          </c:dPt>
          <c:xVal>
            <c:numRef>
              <c:f>RSI!$B$3:$B$2518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xVal>
          <c:yVal>
            <c:numRef>
              <c:f>RSI!$AI$3:$AI$2518</c:f>
              <c:numCache>
                <c:formatCode>General</c:formatCode>
                <c:ptCount val="2516"/>
                <c:pt idx="14">
                  <c:v>-10</c:v>
                </c:pt>
                <c:pt idx="15">
                  <c:v>-10</c:v>
                </c:pt>
                <c:pt idx="16">
                  <c:v>70</c:v>
                </c:pt>
                <c:pt idx="17">
                  <c:v>-10</c:v>
                </c:pt>
                <c:pt idx="18">
                  <c:v>-10</c:v>
                </c:pt>
                <c:pt idx="19">
                  <c:v>-10</c:v>
                </c:pt>
                <c:pt idx="20">
                  <c:v>-10</c:v>
                </c:pt>
                <c:pt idx="21">
                  <c:v>-10</c:v>
                </c:pt>
                <c:pt idx="22">
                  <c:v>-10</c:v>
                </c:pt>
                <c:pt idx="23">
                  <c:v>-10</c:v>
                </c:pt>
                <c:pt idx="24">
                  <c:v>-10</c:v>
                </c:pt>
                <c:pt idx="25">
                  <c:v>-10</c:v>
                </c:pt>
                <c:pt idx="26">
                  <c:v>-10</c:v>
                </c:pt>
                <c:pt idx="27">
                  <c:v>-10</c:v>
                </c:pt>
                <c:pt idx="28">
                  <c:v>-10</c:v>
                </c:pt>
                <c:pt idx="29">
                  <c:v>-10</c:v>
                </c:pt>
                <c:pt idx="30">
                  <c:v>-10</c:v>
                </c:pt>
                <c:pt idx="31">
                  <c:v>-10</c:v>
                </c:pt>
                <c:pt idx="32">
                  <c:v>-10</c:v>
                </c:pt>
                <c:pt idx="33">
                  <c:v>-10</c:v>
                </c:pt>
                <c:pt idx="34">
                  <c:v>-10</c:v>
                </c:pt>
                <c:pt idx="35">
                  <c:v>-10</c:v>
                </c:pt>
                <c:pt idx="36">
                  <c:v>-10</c:v>
                </c:pt>
                <c:pt idx="37">
                  <c:v>-10</c:v>
                </c:pt>
                <c:pt idx="38">
                  <c:v>-10</c:v>
                </c:pt>
                <c:pt idx="39">
                  <c:v>-10</c:v>
                </c:pt>
                <c:pt idx="40">
                  <c:v>-10</c:v>
                </c:pt>
                <c:pt idx="41">
                  <c:v>-10</c:v>
                </c:pt>
                <c:pt idx="42">
                  <c:v>-10</c:v>
                </c:pt>
                <c:pt idx="43">
                  <c:v>-10</c:v>
                </c:pt>
                <c:pt idx="44">
                  <c:v>-10</c:v>
                </c:pt>
                <c:pt idx="45">
                  <c:v>-10</c:v>
                </c:pt>
                <c:pt idx="46">
                  <c:v>30</c:v>
                </c:pt>
                <c:pt idx="47">
                  <c:v>-10</c:v>
                </c:pt>
                <c:pt idx="48">
                  <c:v>-10</c:v>
                </c:pt>
                <c:pt idx="49">
                  <c:v>-10</c:v>
                </c:pt>
                <c:pt idx="50">
                  <c:v>-10</c:v>
                </c:pt>
                <c:pt idx="51">
                  <c:v>-10</c:v>
                </c:pt>
                <c:pt idx="52">
                  <c:v>-10</c:v>
                </c:pt>
                <c:pt idx="53">
                  <c:v>-10</c:v>
                </c:pt>
                <c:pt idx="54">
                  <c:v>-10</c:v>
                </c:pt>
                <c:pt idx="55">
                  <c:v>-10</c:v>
                </c:pt>
                <c:pt idx="56">
                  <c:v>-10</c:v>
                </c:pt>
                <c:pt idx="57">
                  <c:v>-10</c:v>
                </c:pt>
                <c:pt idx="58">
                  <c:v>-10</c:v>
                </c:pt>
                <c:pt idx="59">
                  <c:v>-10</c:v>
                </c:pt>
                <c:pt idx="60">
                  <c:v>-10</c:v>
                </c:pt>
                <c:pt idx="61">
                  <c:v>-10</c:v>
                </c:pt>
                <c:pt idx="62">
                  <c:v>-10</c:v>
                </c:pt>
                <c:pt idx="63">
                  <c:v>-10</c:v>
                </c:pt>
                <c:pt idx="64">
                  <c:v>-10</c:v>
                </c:pt>
                <c:pt idx="65">
                  <c:v>-10</c:v>
                </c:pt>
                <c:pt idx="66">
                  <c:v>-10</c:v>
                </c:pt>
                <c:pt idx="67">
                  <c:v>-10</c:v>
                </c:pt>
                <c:pt idx="68">
                  <c:v>-10</c:v>
                </c:pt>
                <c:pt idx="69">
                  <c:v>70</c:v>
                </c:pt>
                <c:pt idx="70">
                  <c:v>-10</c:v>
                </c:pt>
                <c:pt idx="71">
                  <c:v>-10</c:v>
                </c:pt>
                <c:pt idx="72">
                  <c:v>-10</c:v>
                </c:pt>
                <c:pt idx="73">
                  <c:v>-10</c:v>
                </c:pt>
                <c:pt idx="74">
                  <c:v>-10</c:v>
                </c:pt>
                <c:pt idx="75">
                  <c:v>-10</c:v>
                </c:pt>
                <c:pt idx="76">
                  <c:v>-10</c:v>
                </c:pt>
                <c:pt idx="77">
                  <c:v>-10</c:v>
                </c:pt>
                <c:pt idx="78">
                  <c:v>-10</c:v>
                </c:pt>
                <c:pt idx="79">
                  <c:v>-10</c:v>
                </c:pt>
                <c:pt idx="80">
                  <c:v>-10</c:v>
                </c:pt>
                <c:pt idx="81">
                  <c:v>-10</c:v>
                </c:pt>
                <c:pt idx="82">
                  <c:v>-10</c:v>
                </c:pt>
                <c:pt idx="83">
                  <c:v>-10</c:v>
                </c:pt>
                <c:pt idx="84">
                  <c:v>30</c:v>
                </c:pt>
                <c:pt idx="85">
                  <c:v>-10</c:v>
                </c:pt>
                <c:pt idx="86">
                  <c:v>-10</c:v>
                </c:pt>
                <c:pt idx="87">
                  <c:v>-10</c:v>
                </c:pt>
                <c:pt idx="88">
                  <c:v>-10</c:v>
                </c:pt>
                <c:pt idx="89">
                  <c:v>-10</c:v>
                </c:pt>
                <c:pt idx="90">
                  <c:v>-10</c:v>
                </c:pt>
                <c:pt idx="91">
                  <c:v>-10</c:v>
                </c:pt>
                <c:pt idx="92">
                  <c:v>-10</c:v>
                </c:pt>
                <c:pt idx="93">
                  <c:v>-10</c:v>
                </c:pt>
                <c:pt idx="94">
                  <c:v>-10</c:v>
                </c:pt>
                <c:pt idx="95">
                  <c:v>-10</c:v>
                </c:pt>
                <c:pt idx="96">
                  <c:v>-10</c:v>
                </c:pt>
                <c:pt idx="97">
                  <c:v>-10</c:v>
                </c:pt>
                <c:pt idx="98">
                  <c:v>-10</c:v>
                </c:pt>
                <c:pt idx="99">
                  <c:v>-10</c:v>
                </c:pt>
                <c:pt idx="100">
                  <c:v>-10</c:v>
                </c:pt>
                <c:pt idx="101">
                  <c:v>-10</c:v>
                </c:pt>
                <c:pt idx="102">
                  <c:v>-10</c:v>
                </c:pt>
                <c:pt idx="103">
                  <c:v>-10</c:v>
                </c:pt>
                <c:pt idx="104">
                  <c:v>70</c:v>
                </c:pt>
                <c:pt idx="105">
                  <c:v>-10</c:v>
                </c:pt>
                <c:pt idx="106">
                  <c:v>-10</c:v>
                </c:pt>
                <c:pt idx="107">
                  <c:v>-10</c:v>
                </c:pt>
                <c:pt idx="108">
                  <c:v>-10</c:v>
                </c:pt>
                <c:pt idx="109">
                  <c:v>-10</c:v>
                </c:pt>
                <c:pt idx="110">
                  <c:v>-10</c:v>
                </c:pt>
                <c:pt idx="111">
                  <c:v>-10</c:v>
                </c:pt>
                <c:pt idx="112">
                  <c:v>-10</c:v>
                </c:pt>
                <c:pt idx="113">
                  <c:v>-10</c:v>
                </c:pt>
                <c:pt idx="114">
                  <c:v>-10</c:v>
                </c:pt>
                <c:pt idx="115">
                  <c:v>-10</c:v>
                </c:pt>
                <c:pt idx="116">
                  <c:v>-10</c:v>
                </c:pt>
                <c:pt idx="117">
                  <c:v>-10</c:v>
                </c:pt>
                <c:pt idx="118">
                  <c:v>-10</c:v>
                </c:pt>
                <c:pt idx="119">
                  <c:v>-10</c:v>
                </c:pt>
                <c:pt idx="120">
                  <c:v>-10</c:v>
                </c:pt>
                <c:pt idx="121">
                  <c:v>-10</c:v>
                </c:pt>
                <c:pt idx="122">
                  <c:v>-10</c:v>
                </c:pt>
                <c:pt idx="123">
                  <c:v>-10</c:v>
                </c:pt>
                <c:pt idx="124">
                  <c:v>-10</c:v>
                </c:pt>
                <c:pt idx="125">
                  <c:v>-10</c:v>
                </c:pt>
                <c:pt idx="126">
                  <c:v>-10</c:v>
                </c:pt>
                <c:pt idx="127">
                  <c:v>-10</c:v>
                </c:pt>
                <c:pt idx="128">
                  <c:v>-10</c:v>
                </c:pt>
                <c:pt idx="129">
                  <c:v>-10</c:v>
                </c:pt>
                <c:pt idx="130">
                  <c:v>-10</c:v>
                </c:pt>
                <c:pt idx="131">
                  <c:v>-10</c:v>
                </c:pt>
                <c:pt idx="132">
                  <c:v>-10</c:v>
                </c:pt>
                <c:pt idx="133">
                  <c:v>-10</c:v>
                </c:pt>
                <c:pt idx="134">
                  <c:v>-10</c:v>
                </c:pt>
                <c:pt idx="135">
                  <c:v>-10</c:v>
                </c:pt>
                <c:pt idx="136">
                  <c:v>-10</c:v>
                </c:pt>
                <c:pt idx="137">
                  <c:v>-10</c:v>
                </c:pt>
                <c:pt idx="138">
                  <c:v>-10</c:v>
                </c:pt>
                <c:pt idx="139">
                  <c:v>-10</c:v>
                </c:pt>
                <c:pt idx="140">
                  <c:v>-10</c:v>
                </c:pt>
                <c:pt idx="141">
                  <c:v>-10</c:v>
                </c:pt>
                <c:pt idx="142">
                  <c:v>-10</c:v>
                </c:pt>
                <c:pt idx="143">
                  <c:v>-10</c:v>
                </c:pt>
                <c:pt idx="144">
                  <c:v>-10</c:v>
                </c:pt>
                <c:pt idx="145">
                  <c:v>-10</c:v>
                </c:pt>
                <c:pt idx="146">
                  <c:v>-10</c:v>
                </c:pt>
                <c:pt idx="147">
                  <c:v>-10</c:v>
                </c:pt>
                <c:pt idx="148">
                  <c:v>-10</c:v>
                </c:pt>
                <c:pt idx="149">
                  <c:v>-10</c:v>
                </c:pt>
                <c:pt idx="150">
                  <c:v>-10</c:v>
                </c:pt>
                <c:pt idx="151">
                  <c:v>-10</c:v>
                </c:pt>
                <c:pt idx="152">
                  <c:v>-10</c:v>
                </c:pt>
                <c:pt idx="153">
                  <c:v>-10</c:v>
                </c:pt>
                <c:pt idx="154">
                  <c:v>-10</c:v>
                </c:pt>
                <c:pt idx="155">
                  <c:v>-10</c:v>
                </c:pt>
                <c:pt idx="156">
                  <c:v>-10</c:v>
                </c:pt>
                <c:pt idx="157">
                  <c:v>-10</c:v>
                </c:pt>
                <c:pt idx="158">
                  <c:v>-10</c:v>
                </c:pt>
                <c:pt idx="159">
                  <c:v>-10</c:v>
                </c:pt>
                <c:pt idx="160">
                  <c:v>-10</c:v>
                </c:pt>
                <c:pt idx="161">
                  <c:v>-10</c:v>
                </c:pt>
                <c:pt idx="162">
                  <c:v>-10</c:v>
                </c:pt>
                <c:pt idx="163">
                  <c:v>-10</c:v>
                </c:pt>
                <c:pt idx="164">
                  <c:v>-10</c:v>
                </c:pt>
                <c:pt idx="165">
                  <c:v>-10</c:v>
                </c:pt>
                <c:pt idx="166">
                  <c:v>-10</c:v>
                </c:pt>
                <c:pt idx="167">
                  <c:v>-10</c:v>
                </c:pt>
                <c:pt idx="168">
                  <c:v>-10</c:v>
                </c:pt>
                <c:pt idx="169">
                  <c:v>-10</c:v>
                </c:pt>
                <c:pt idx="170">
                  <c:v>-10</c:v>
                </c:pt>
                <c:pt idx="171">
                  <c:v>-10</c:v>
                </c:pt>
                <c:pt idx="172">
                  <c:v>-10</c:v>
                </c:pt>
                <c:pt idx="173">
                  <c:v>-10</c:v>
                </c:pt>
                <c:pt idx="174">
                  <c:v>-10</c:v>
                </c:pt>
                <c:pt idx="175">
                  <c:v>-10</c:v>
                </c:pt>
                <c:pt idx="176">
                  <c:v>-10</c:v>
                </c:pt>
                <c:pt idx="177">
                  <c:v>-10</c:v>
                </c:pt>
                <c:pt idx="178">
                  <c:v>-10</c:v>
                </c:pt>
                <c:pt idx="179">
                  <c:v>-10</c:v>
                </c:pt>
                <c:pt idx="180">
                  <c:v>-10</c:v>
                </c:pt>
                <c:pt idx="181">
                  <c:v>-10</c:v>
                </c:pt>
                <c:pt idx="182">
                  <c:v>-10</c:v>
                </c:pt>
                <c:pt idx="183">
                  <c:v>-10</c:v>
                </c:pt>
                <c:pt idx="184">
                  <c:v>-10</c:v>
                </c:pt>
                <c:pt idx="185">
                  <c:v>-10</c:v>
                </c:pt>
                <c:pt idx="186">
                  <c:v>-10</c:v>
                </c:pt>
                <c:pt idx="187">
                  <c:v>-10</c:v>
                </c:pt>
                <c:pt idx="188">
                  <c:v>-10</c:v>
                </c:pt>
                <c:pt idx="189">
                  <c:v>-10</c:v>
                </c:pt>
                <c:pt idx="190">
                  <c:v>-10</c:v>
                </c:pt>
                <c:pt idx="191">
                  <c:v>-10</c:v>
                </c:pt>
                <c:pt idx="192">
                  <c:v>-10</c:v>
                </c:pt>
                <c:pt idx="193">
                  <c:v>-10</c:v>
                </c:pt>
                <c:pt idx="194">
                  <c:v>-10</c:v>
                </c:pt>
                <c:pt idx="195">
                  <c:v>-10</c:v>
                </c:pt>
                <c:pt idx="196">
                  <c:v>-10</c:v>
                </c:pt>
                <c:pt idx="197">
                  <c:v>-10</c:v>
                </c:pt>
                <c:pt idx="198">
                  <c:v>-10</c:v>
                </c:pt>
                <c:pt idx="199">
                  <c:v>-10</c:v>
                </c:pt>
                <c:pt idx="200">
                  <c:v>-10</c:v>
                </c:pt>
                <c:pt idx="201">
                  <c:v>30</c:v>
                </c:pt>
                <c:pt idx="202">
                  <c:v>-10</c:v>
                </c:pt>
                <c:pt idx="203">
                  <c:v>-10</c:v>
                </c:pt>
                <c:pt idx="204">
                  <c:v>-10</c:v>
                </c:pt>
                <c:pt idx="205">
                  <c:v>-10</c:v>
                </c:pt>
                <c:pt idx="206">
                  <c:v>-10</c:v>
                </c:pt>
                <c:pt idx="207">
                  <c:v>-10</c:v>
                </c:pt>
                <c:pt idx="208">
                  <c:v>-10</c:v>
                </c:pt>
                <c:pt idx="209">
                  <c:v>-10</c:v>
                </c:pt>
                <c:pt idx="210">
                  <c:v>-10</c:v>
                </c:pt>
                <c:pt idx="211">
                  <c:v>-10</c:v>
                </c:pt>
                <c:pt idx="212">
                  <c:v>-10</c:v>
                </c:pt>
                <c:pt idx="213">
                  <c:v>-10</c:v>
                </c:pt>
                <c:pt idx="214">
                  <c:v>-10</c:v>
                </c:pt>
                <c:pt idx="215">
                  <c:v>-10</c:v>
                </c:pt>
                <c:pt idx="216">
                  <c:v>-10</c:v>
                </c:pt>
                <c:pt idx="217">
                  <c:v>-10</c:v>
                </c:pt>
                <c:pt idx="218">
                  <c:v>-10</c:v>
                </c:pt>
                <c:pt idx="219">
                  <c:v>-10</c:v>
                </c:pt>
                <c:pt idx="220">
                  <c:v>-10</c:v>
                </c:pt>
                <c:pt idx="221">
                  <c:v>-10</c:v>
                </c:pt>
                <c:pt idx="222">
                  <c:v>70</c:v>
                </c:pt>
                <c:pt idx="223">
                  <c:v>-10</c:v>
                </c:pt>
                <c:pt idx="224">
                  <c:v>-10</c:v>
                </c:pt>
                <c:pt idx="225">
                  <c:v>-10</c:v>
                </c:pt>
                <c:pt idx="226">
                  <c:v>-10</c:v>
                </c:pt>
                <c:pt idx="227">
                  <c:v>-10</c:v>
                </c:pt>
                <c:pt idx="228">
                  <c:v>-10</c:v>
                </c:pt>
                <c:pt idx="229">
                  <c:v>-10</c:v>
                </c:pt>
                <c:pt idx="230">
                  <c:v>-10</c:v>
                </c:pt>
                <c:pt idx="231">
                  <c:v>-10</c:v>
                </c:pt>
                <c:pt idx="232">
                  <c:v>-10</c:v>
                </c:pt>
                <c:pt idx="233">
                  <c:v>-10</c:v>
                </c:pt>
                <c:pt idx="234">
                  <c:v>-10</c:v>
                </c:pt>
                <c:pt idx="235">
                  <c:v>-10</c:v>
                </c:pt>
                <c:pt idx="236">
                  <c:v>-10</c:v>
                </c:pt>
                <c:pt idx="237">
                  <c:v>-10</c:v>
                </c:pt>
                <c:pt idx="238">
                  <c:v>-10</c:v>
                </c:pt>
                <c:pt idx="239">
                  <c:v>-10</c:v>
                </c:pt>
                <c:pt idx="240">
                  <c:v>-10</c:v>
                </c:pt>
                <c:pt idx="241">
                  <c:v>-10</c:v>
                </c:pt>
                <c:pt idx="242">
                  <c:v>-10</c:v>
                </c:pt>
                <c:pt idx="243">
                  <c:v>-10</c:v>
                </c:pt>
                <c:pt idx="244">
                  <c:v>-10</c:v>
                </c:pt>
                <c:pt idx="245">
                  <c:v>-10</c:v>
                </c:pt>
                <c:pt idx="246">
                  <c:v>-10</c:v>
                </c:pt>
                <c:pt idx="247">
                  <c:v>-10</c:v>
                </c:pt>
                <c:pt idx="248">
                  <c:v>-10</c:v>
                </c:pt>
                <c:pt idx="249">
                  <c:v>-10</c:v>
                </c:pt>
                <c:pt idx="250">
                  <c:v>-10</c:v>
                </c:pt>
                <c:pt idx="251">
                  <c:v>-10</c:v>
                </c:pt>
                <c:pt idx="252">
                  <c:v>-10</c:v>
                </c:pt>
                <c:pt idx="253">
                  <c:v>-10</c:v>
                </c:pt>
                <c:pt idx="254">
                  <c:v>-10</c:v>
                </c:pt>
                <c:pt idx="255">
                  <c:v>-10</c:v>
                </c:pt>
                <c:pt idx="256">
                  <c:v>-10</c:v>
                </c:pt>
                <c:pt idx="257">
                  <c:v>-10</c:v>
                </c:pt>
                <c:pt idx="258">
                  <c:v>-10</c:v>
                </c:pt>
                <c:pt idx="259">
                  <c:v>-10</c:v>
                </c:pt>
                <c:pt idx="260">
                  <c:v>-10</c:v>
                </c:pt>
                <c:pt idx="261">
                  <c:v>-10</c:v>
                </c:pt>
                <c:pt idx="262">
                  <c:v>-10</c:v>
                </c:pt>
                <c:pt idx="263">
                  <c:v>-10</c:v>
                </c:pt>
                <c:pt idx="264">
                  <c:v>-10</c:v>
                </c:pt>
                <c:pt idx="265">
                  <c:v>-10</c:v>
                </c:pt>
                <c:pt idx="266">
                  <c:v>-10</c:v>
                </c:pt>
                <c:pt idx="267">
                  <c:v>-10</c:v>
                </c:pt>
                <c:pt idx="268">
                  <c:v>-10</c:v>
                </c:pt>
                <c:pt idx="269">
                  <c:v>-10</c:v>
                </c:pt>
                <c:pt idx="270">
                  <c:v>-10</c:v>
                </c:pt>
                <c:pt idx="271">
                  <c:v>-10</c:v>
                </c:pt>
                <c:pt idx="272">
                  <c:v>-10</c:v>
                </c:pt>
                <c:pt idx="273">
                  <c:v>-10</c:v>
                </c:pt>
                <c:pt idx="274">
                  <c:v>-10</c:v>
                </c:pt>
                <c:pt idx="275">
                  <c:v>-10</c:v>
                </c:pt>
                <c:pt idx="276">
                  <c:v>-10</c:v>
                </c:pt>
                <c:pt idx="277">
                  <c:v>-10</c:v>
                </c:pt>
                <c:pt idx="278">
                  <c:v>-10</c:v>
                </c:pt>
                <c:pt idx="279">
                  <c:v>-10</c:v>
                </c:pt>
                <c:pt idx="280">
                  <c:v>-10</c:v>
                </c:pt>
                <c:pt idx="281">
                  <c:v>-10</c:v>
                </c:pt>
                <c:pt idx="282">
                  <c:v>-10</c:v>
                </c:pt>
                <c:pt idx="283">
                  <c:v>-10</c:v>
                </c:pt>
                <c:pt idx="284">
                  <c:v>-10</c:v>
                </c:pt>
                <c:pt idx="285">
                  <c:v>-10</c:v>
                </c:pt>
                <c:pt idx="286">
                  <c:v>-10</c:v>
                </c:pt>
                <c:pt idx="287">
                  <c:v>-10</c:v>
                </c:pt>
                <c:pt idx="288">
                  <c:v>-10</c:v>
                </c:pt>
                <c:pt idx="289">
                  <c:v>-10</c:v>
                </c:pt>
                <c:pt idx="290">
                  <c:v>-10</c:v>
                </c:pt>
                <c:pt idx="291">
                  <c:v>-10</c:v>
                </c:pt>
                <c:pt idx="292">
                  <c:v>-10</c:v>
                </c:pt>
                <c:pt idx="293">
                  <c:v>-10</c:v>
                </c:pt>
                <c:pt idx="294">
                  <c:v>-10</c:v>
                </c:pt>
                <c:pt idx="295">
                  <c:v>-10</c:v>
                </c:pt>
                <c:pt idx="296">
                  <c:v>-10</c:v>
                </c:pt>
                <c:pt idx="297">
                  <c:v>-10</c:v>
                </c:pt>
                <c:pt idx="298">
                  <c:v>-10</c:v>
                </c:pt>
                <c:pt idx="299">
                  <c:v>-10</c:v>
                </c:pt>
                <c:pt idx="300">
                  <c:v>-10</c:v>
                </c:pt>
                <c:pt idx="301">
                  <c:v>-10</c:v>
                </c:pt>
                <c:pt idx="302">
                  <c:v>-10</c:v>
                </c:pt>
                <c:pt idx="303">
                  <c:v>-10</c:v>
                </c:pt>
                <c:pt idx="304">
                  <c:v>-10</c:v>
                </c:pt>
                <c:pt idx="305">
                  <c:v>-10</c:v>
                </c:pt>
                <c:pt idx="306">
                  <c:v>-10</c:v>
                </c:pt>
                <c:pt idx="307">
                  <c:v>-10</c:v>
                </c:pt>
                <c:pt idx="308">
                  <c:v>-10</c:v>
                </c:pt>
                <c:pt idx="309">
                  <c:v>-10</c:v>
                </c:pt>
                <c:pt idx="310">
                  <c:v>-10</c:v>
                </c:pt>
                <c:pt idx="311">
                  <c:v>-10</c:v>
                </c:pt>
                <c:pt idx="312">
                  <c:v>-10</c:v>
                </c:pt>
                <c:pt idx="313">
                  <c:v>-10</c:v>
                </c:pt>
                <c:pt idx="314">
                  <c:v>-10</c:v>
                </c:pt>
                <c:pt idx="315">
                  <c:v>-10</c:v>
                </c:pt>
                <c:pt idx="316">
                  <c:v>-10</c:v>
                </c:pt>
                <c:pt idx="317">
                  <c:v>-10</c:v>
                </c:pt>
                <c:pt idx="318">
                  <c:v>-10</c:v>
                </c:pt>
                <c:pt idx="319">
                  <c:v>-10</c:v>
                </c:pt>
                <c:pt idx="320">
                  <c:v>-10</c:v>
                </c:pt>
                <c:pt idx="321">
                  <c:v>-10</c:v>
                </c:pt>
                <c:pt idx="322">
                  <c:v>-10</c:v>
                </c:pt>
                <c:pt idx="323">
                  <c:v>-10</c:v>
                </c:pt>
                <c:pt idx="324">
                  <c:v>-10</c:v>
                </c:pt>
                <c:pt idx="325">
                  <c:v>-10</c:v>
                </c:pt>
                <c:pt idx="326">
                  <c:v>-10</c:v>
                </c:pt>
                <c:pt idx="327">
                  <c:v>-10</c:v>
                </c:pt>
                <c:pt idx="328">
                  <c:v>-10</c:v>
                </c:pt>
                <c:pt idx="329">
                  <c:v>-10</c:v>
                </c:pt>
                <c:pt idx="330">
                  <c:v>-10</c:v>
                </c:pt>
                <c:pt idx="331">
                  <c:v>-10</c:v>
                </c:pt>
                <c:pt idx="332">
                  <c:v>-10</c:v>
                </c:pt>
                <c:pt idx="333">
                  <c:v>-10</c:v>
                </c:pt>
                <c:pt idx="334">
                  <c:v>-10</c:v>
                </c:pt>
                <c:pt idx="335">
                  <c:v>-10</c:v>
                </c:pt>
                <c:pt idx="336">
                  <c:v>-10</c:v>
                </c:pt>
                <c:pt idx="337">
                  <c:v>-10</c:v>
                </c:pt>
                <c:pt idx="338">
                  <c:v>-10</c:v>
                </c:pt>
                <c:pt idx="339">
                  <c:v>-10</c:v>
                </c:pt>
                <c:pt idx="340">
                  <c:v>-10</c:v>
                </c:pt>
                <c:pt idx="341">
                  <c:v>-10</c:v>
                </c:pt>
                <c:pt idx="342">
                  <c:v>-10</c:v>
                </c:pt>
                <c:pt idx="343">
                  <c:v>-10</c:v>
                </c:pt>
                <c:pt idx="344">
                  <c:v>-10</c:v>
                </c:pt>
                <c:pt idx="345">
                  <c:v>-10</c:v>
                </c:pt>
                <c:pt idx="346">
                  <c:v>-10</c:v>
                </c:pt>
                <c:pt idx="347">
                  <c:v>-10</c:v>
                </c:pt>
                <c:pt idx="348">
                  <c:v>-10</c:v>
                </c:pt>
                <c:pt idx="349">
                  <c:v>-10</c:v>
                </c:pt>
                <c:pt idx="350">
                  <c:v>-10</c:v>
                </c:pt>
                <c:pt idx="351">
                  <c:v>-10</c:v>
                </c:pt>
                <c:pt idx="352">
                  <c:v>-10</c:v>
                </c:pt>
                <c:pt idx="353">
                  <c:v>-10</c:v>
                </c:pt>
                <c:pt idx="354">
                  <c:v>-10</c:v>
                </c:pt>
                <c:pt idx="355">
                  <c:v>-10</c:v>
                </c:pt>
                <c:pt idx="356">
                  <c:v>-10</c:v>
                </c:pt>
                <c:pt idx="357">
                  <c:v>-10</c:v>
                </c:pt>
                <c:pt idx="358">
                  <c:v>-10</c:v>
                </c:pt>
                <c:pt idx="359">
                  <c:v>-10</c:v>
                </c:pt>
                <c:pt idx="360">
                  <c:v>-10</c:v>
                </c:pt>
                <c:pt idx="361">
                  <c:v>-10</c:v>
                </c:pt>
                <c:pt idx="362">
                  <c:v>-10</c:v>
                </c:pt>
                <c:pt idx="363">
                  <c:v>-10</c:v>
                </c:pt>
                <c:pt idx="364">
                  <c:v>-10</c:v>
                </c:pt>
                <c:pt idx="365">
                  <c:v>-10</c:v>
                </c:pt>
                <c:pt idx="366">
                  <c:v>-10</c:v>
                </c:pt>
                <c:pt idx="367">
                  <c:v>-10</c:v>
                </c:pt>
                <c:pt idx="368">
                  <c:v>-10</c:v>
                </c:pt>
                <c:pt idx="369">
                  <c:v>-10</c:v>
                </c:pt>
                <c:pt idx="370">
                  <c:v>-10</c:v>
                </c:pt>
                <c:pt idx="371">
                  <c:v>-10</c:v>
                </c:pt>
                <c:pt idx="372">
                  <c:v>-10</c:v>
                </c:pt>
                <c:pt idx="373">
                  <c:v>-10</c:v>
                </c:pt>
                <c:pt idx="374">
                  <c:v>-10</c:v>
                </c:pt>
                <c:pt idx="375">
                  <c:v>-10</c:v>
                </c:pt>
                <c:pt idx="376">
                  <c:v>-10</c:v>
                </c:pt>
                <c:pt idx="377">
                  <c:v>-10</c:v>
                </c:pt>
                <c:pt idx="378">
                  <c:v>-10</c:v>
                </c:pt>
                <c:pt idx="379">
                  <c:v>-10</c:v>
                </c:pt>
                <c:pt idx="380">
                  <c:v>-10</c:v>
                </c:pt>
                <c:pt idx="381">
                  <c:v>-10</c:v>
                </c:pt>
                <c:pt idx="382">
                  <c:v>-10</c:v>
                </c:pt>
                <c:pt idx="383">
                  <c:v>-10</c:v>
                </c:pt>
                <c:pt idx="384">
                  <c:v>-10</c:v>
                </c:pt>
                <c:pt idx="385">
                  <c:v>-10</c:v>
                </c:pt>
                <c:pt idx="386">
                  <c:v>-10</c:v>
                </c:pt>
                <c:pt idx="387">
                  <c:v>-10</c:v>
                </c:pt>
                <c:pt idx="388">
                  <c:v>-10</c:v>
                </c:pt>
                <c:pt idx="389">
                  <c:v>-10</c:v>
                </c:pt>
                <c:pt idx="390">
                  <c:v>-10</c:v>
                </c:pt>
                <c:pt idx="391">
                  <c:v>-10</c:v>
                </c:pt>
                <c:pt idx="392">
                  <c:v>-10</c:v>
                </c:pt>
                <c:pt idx="393">
                  <c:v>-10</c:v>
                </c:pt>
                <c:pt idx="394">
                  <c:v>-10</c:v>
                </c:pt>
                <c:pt idx="395">
                  <c:v>-10</c:v>
                </c:pt>
                <c:pt idx="396">
                  <c:v>-10</c:v>
                </c:pt>
                <c:pt idx="397">
                  <c:v>30</c:v>
                </c:pt>
                <c:pt idx="398">
                  <c:v>-10</c:v>
                </c:pt>
                <c:pt idx="399">
                  <c:v>-10</c:v>
                </c:pt>
                <c:pt idx="400">
                  <c:v>-10</c:v>
                </c:pt>
                <c:pt idx="401">
                  <c:v>-10</c:v>
                </c:pt>
                <c:pt idx="402">
                  <c:v>-10</c:v>
                </c:pt>
                <c:pt idx="403">
                  <c:v>-10</c:v>
                </c:pt>
                <c:pt idx="404">
                  <c:v>-10</c:v>
                </c:pt>
                <c:pt idx="405">
                  <c:v>-10</c:v>
                </c:pt>
                <c:pt idx="406">
                  <c:v>-10</c:v>
                </c:pt>
                <c:pt idx="407">
                  <c:v>-10</c:v>
                </c:pt>
                <c:pt idx="408">
                  <c:v>-10</c:v>
                </c:pt>
                <c:pt idx="409">
                  <c:v>-10</c:v>
                </c:pt>
                <c:pt idx="410">
                  <c:v>-10</c:v>
                </c:pt>
                <c:pt idx="411">
                  <c:v>-10</c:v>
                </c:pt>
                <c:pt idx="412">
                  <c:v>70</c:v>
                </c:pt>
                <c:pt idx="413">
                  <c:v>-10</c:v>
                </c:pt>
                <c:pt idx="414">
                  <c:v>-10</c:v>
                </c:pt>
                <c:pt idx="415">
                  <c:v>-10</c:v>
                </c:pt>
                <c:pt idx="416">
                  <c:v>-10</c:v>
                </c:pt>
                <c:pt idx="417">
                  <c:v>-10</c:v>
                </c:pt>
                <c:pt idx="418">
                  <c:v>-10</c:v>
                </c:pt>
                <c:pt idx="419">
                  <c:v>-10</c:v>
                </c:pt>
                <c:pt idx="420">
                  <c:v>-10</c:v>
                </c:pt>
                <c:pt idx="421">
                  <c:v>-10</c:v>
                </c:pt>
                <c:pt idx="422">
                  <c:v>-10</c:v>
                </c:pt>
                <c:pt idx="423">
                  <c:v>-10</c:v>
                </c:pt>
                <c:pt idx="424">
                  <c:v>-10</c:v>
                </c:pt>
                <c:pt idx="425">
                  <c:v>-10</c:v>
                </c:pt>
                <c:pt idx="426">
                  <c:v>-10</c:v>
                </c:pt>
                <c:pt idx="427">
                  <c:v>-10</c:v>
                </c:pt>
                <c:pt idx="428">
                  <c:v>-10</c:v>
                </c:pt>
                <c:pt idx="429">
                  <c:v>-10</c:v>
                </c:pt>
                <c:pt idx="430">
                  <c:v>-10</c:v>
                </c:pt>
                <c:pt idx="431">
                  <c:v>-10</c:v>
                </c:pt>
                <c:pt idx="432">
                  <c:v>-10</c:v>
                </c:pt>
                <c:pt idx="433">
                  <c:v>-10</c:v>
                </c:pt>
                <c:pt idx="434">
                  <c:v>-10</c:v>
                </c:pt>
                <c:pt idx="435">
                  <c:v>-10</c:v>
                </c:pt>
                <c:pt idx="436">
                  <c:v>-10</c:v>
                </c:pt>
                <c:pt idx="437">
                  <c:v>-10</c:v>
                </c:pt>
                <c:pt idx="438">
                  <c:v>-10</c:v>
                </c:pt>
                <c:pt idx="439">
                  <c:v>-10</c:v>
                </c:pt>
                <c:pt idx="440">
                  <c:v>-10</c:v>
                </c:pt>
                <c:pt idx="441">
                  <c:v>-10</c:v>
                </c:pt>
                <c:pt idx="442">
                  <c:v>-10</c:v>
                </c:pt>
                <c:pt idx="443">
                  <c:v>-10</c:v>
                </c:pt>
                <c:pt idx="444">
                  <c:v>-10</c:v>
                </c:pt>
                <c:pt idx="445">
                  <c:v>-10</c:v>
                </c:pt>
                <c:pt idx="446">
                  <c:v>-10</c:v>
                </c:pt>
                <c:pt idx="447">
                  <c:v>-10</c:v>
                </c:pt>
                <c:pt idx="448">
                  <c:v>-10</c:v>
                </c:pt>
                <c:pt idx="449">
                  <c:v>-10</c:v>
                </c:pt>
                <c:pt idx="450">
                  <c:v>-10</c:v>
                </c:pt>
                <c:pt idx="451">
                  <c:v>-10</c:v>
                </c:pt>
                <c:pt idx="452">
                  <c:v>-10</c:v>
                </c:pt>
                <c:pt idx="453">
                  <c:v>-10</c:v>
                </c:pt>
                <c:pt idx="454">
                  <c:v>-10</c:v>
                </c:pt>
                <c:pt idx="455">
                  <c:v>-10</c:v>
                </c:pt>
                <c:pt idx="456">
                  <c:v>-10</c:v>
                </c:pt>
                <c:pt idx="457">
                  <c:v>-10</c:v>
                </c:pt>
                <c:pt idx="458">
                  <c:v>-10</c:v>
                </c:pt>
                <c:pt idx="459">
                  <c:v>-10</c:v>
                </c:pt>
                <c:pt idx="460">
                  <c:v>-10</c:v>
                </c:pt>
                <c:pt idx="461">
                  <c:v>-10</c:v>
                </c:pt>
                <c:pt idx="462">
                  <c:v>-10</c:v>
                </c:pt>
                <c:pt idx="463">
                  <c:v>-10</c:v>
                </c:pt>
                <c:pt idx="464">
                  <c:v>-10</c:v>
                </c:pt>
                <c:pt idx="465">
                  <c:v>-10</c:v>
                </c:pt>
                <c:pt idx="466">
                  <c:v>-10</c:v>
                </c:pt>
                <c:pt idx="467">
                  <c:v>-10</c:v>
                </c:pt>
                <c:pt idx="468">
                  <c:v>-10</c:v>
                </c:pt>
                <c:pt idx="469">
                  <c:v>-10</c:v>
                </c:pt>
                <c:pt idx="470">
                  <c:v>-10</c:v>
                </c:pt>
                <c:pt idx="471">
                  <c:v>-10</c:v>
                </c:pt>
                <c:pt idx="472">
                  <c:v>-10</c:v>
                </c:pt>
                <c:pt idx="473">
                  <c:v>-10</c:v>
                </c:pt>
                <c:pt idx="474">
                  <c:v>-10</c:v>
                </c:pt>
                <c:pt idx="475">
                  <c:v>-10</c:v>
                </c:pt>
                <c:pt idx="476">
                  <c:v>-10</c:v>
                </c:pt>
                <c:pt idx="477">
                  <c:v>-10</c:v>
                </c:pt>
                <c:pt idx="478">
                  <c:v>-10</c:v>
                </c:pt>
                <c:pt idx="479">
                  <c:v>-10</c:v>
                </c:pt>
                <c:pt idx="480">
                  <c:v>-10</c:v>
                </c:pt>
                <c:pt idx="481">
                  <c:v>-10</c:v>
                </c:pt>
                <c:pt idx="482">
                  <c:v>-10</c:v>
                </c:pt>
                <c:pt idx="483">
                  <c:v>-10</c:v>
                </c:pt>
                <c:pt idx="484">
                  <c:v>-10</c:v>
                </c:pt>
                <c:pt idx="485">
                  <c:v>-10</c:v>
                </c:pt>
                <c:pt idx="486">
                  <c:v>-10</c:v>
                </c:pt>
                <c:pt idx="487">
                  <c:v>-10</c:v>
                </c:pt>
                <c:pt idx="488">
                  <c:v>-10</c:v>
                </c:pt>
                <c:pt idx="489">
                  <c:v>-10</c:v>
                </c:pt>
                <c:pt idx="490">
                  <c:v>-10</c:v>
                </c:pt>
                <c:pt idx="491">
                  <c:v>-10</c:v>
                </c:pt>
                <c:pt idx="492">
                  <c:v>-10</c:v>
                </c:pt>
                <c:pt idx="493">
                  <c:v>-10</c:v>
                </c:pt>
                <c:pt idx="494">
                  <c:v>-10</c:v>
                </c:pt>
                <c:pt idx="495">
                  <c:v>-10</c:v>
                </c:pt>
                <c:pt idx="496">
                  <c:v>-10</c:v>
                </c:pt>
                <c:pt idx="497">
                  <c:v>-10</c:v>
                </c:pt>
                <c:pt idx="498">
                  <c:v>-10</c:v>
                </c:pt>
                <c:pt idx="499">
                  <c:v>-10</c:v>
                </c:pt>
                <c:pt idx="500">
                  <c:v>-10</c:v>
                </c:pt>
                <c:pt idx="501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A73-436C-A999-68F62E72C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396879"/>
        <c:axId val="632378575"/>
      </c:scatterChart>
      <c:dateAx>
        <c:axId val="63239687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2378575"/>
        <c:crosses val="autoZero"/>
        <c:auto val="1"/>
        <c:lblOffset val="100"/>
        <c:baseTimeUnit val="days"/>
      </c:dateAx>
      <c:valAx>
        <c:axId val="6323785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239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RSI!$C$2</c:f>
              <c:strCache>
                <c:ptCount val="1"/>
                <c:pt idx="0">
                  <c:v>Prices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RSI!$B$3:$B$2518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RSI!$C$3:$C$2518</c:f>
              <c:numCache>
                <c:formatCode>General</c:formatCode>
                <c:ptCount val="2516"/>
                <c:pt idx="0">
                  <c:v>62.81</c:v>
                </c:pt>
                <c:pt idx="1">
                  <c:v>64.36</c:v>
                </c:pt>
                <c:pt idx="2">
                  <c:v>62.95</c:v>
                </c:pt>
                <c:pt idx="3">
                  <c:v>64.33</c:v>
                </c:pt>
                <c:pt idx="4">
                  <c:v>65.319999999999993</c:v>
                </c:pt>
                <c:pt idx="5">
                  <c:v>66.52</c:v>
                </c:pt>
                <c:pt idx="6">
                  <c:v>67.680000000000007</c:v>
                </c:pt>
                <c:pt idx="7">
                  <c:v>68.44</c:v>
                </c:pt>
                <c:pt idx="8">
                  <c:v>69.709999999999994</c:v>
                </c:pt>
                <c:pt idx="9">
                  <c:v>69.09</c:v>
                </c:pt>
                <c:pt idx="10">
                  <c:v>68.03</c:v>
                </c:pt>
                <c:pt idx="11">
                  <c:v>65.78</c:v>
                </c:pt>
                <c:pt idx="12">
                  <c:v>67.069999999999993</c:v>
                </c:pt>
                <c:pt idx="13">
                  <c:v>68.84</c:v>
                </c:pt>
                <c:pt idx="14">
                  <c:v>67.7</c:v>
                </c:pt>
                <c:pt idx="15">
                  <c:v>67.599999999999994</c:v>
                </c:pt>
                <c:pt idx="16">
                  <c:v>70.430000000000007</c:v>
                </c:pt>
                <c:pt idx="17">
                  <c:v>70.819999999999993</c:v>
                </c:pt>
                <c:pt idx="18">
                  <c:v>69.260000000000005</c:v>
                </c:pt>
                <c:pt idx="19">
                  <c:v>70.78</c:v>
                </c:pt>
                <c:pt idx="20">
                  <c:v>72.52</c:v>
                </c:pt>
                <c:pt idx="21">
                  <c:v>72.150000000000006</c:v>
                </c:pt>
                <c:pt idx="22">
                  <c:v>73.400000000000006</c:v>
                </c:pt>
                <c:pt idx="23">
                  <c:v>72.14</c:v>
                </c:pt>
                <c:pt idx="24">
                  <c:v>73.349999999999994</c:v>
                </c:pt>
                <c:pt idx="25">
                  <c:v>73.89</c:v>
                </c:pt>
                <c:pt idx="26">
                  <c:v>68.400000000000006</c:v>
                </c:pt>
                <c:pt idx="27">
                  <c:v>70.66</c:v>
                </c:pt>
                <c:pt idx="28">
                  <c:v>71.069999999999993</c:v>
                </c:pt>
                <c:pt idx="29">
                  <c:v>71.66</c:v>
                </c:pt>
                <c:pt idx="30">
                  <c:v>72.430000000000007</c:v>
                </c:pt>
                <c:pt idx="31">
                  <c:v>72.09</c:v>
                </c:pt>
                <c:pt idx="32">
                  <c:v>71.44</c:v>
                </c:pt>
                <c:pt idx="33">
                  <c:v>69.349999999999994</c:v>
                </c:pt>
                <c:pt idx="34">
                  <c:v>70.27</c:v>
                </c:pt>
                <c:pt idx="35">
                  <c:v>71.209999999999994</c:v>
                </c:pt>
                <c:pt idx="36">
                  <c:v>70.87</c:v>
                </c:pt>
                <c:pt idx="37">
                  <c:v>70.42</c:v>
                </c:pt>
                <c:pt idx="38">
                  <c:v>70.900000000000006</c:v>
                </c:pt>
                <c:pt idx="39">
                  <c:v>71.94</c:v>
                </c:pt>
                <c:pt idx="40">
                  <c:v>72.38</c:v>
                </c:pt>
                <c:pt idx="41">
                  <c:v>73.11</c:v>
                </c:pt>
                <c:pt idx="42">
                  <c:v>72.540000000000006</c:v>
                </c:pt>
                <c:pt idx="43">
                  <c:v>71.2</c:v>
                </c:pt>
                <c:pt idx="44">
                  <c:v>71.23</c:v>
                </c:pt>
                <c:pt idx="45">
                  <c:v>67.37</c:v>
                </c:pt>
                <c:pt idx="46">
                  <c:v>60.29</c:v>
                </c:pt>
                <c:pt idx="47">
                  <c:v>58.47</c:v>
                </c:pt>
                <c:pt idx="48">
                  <c:v>59.76</c:v>
                </c:pt>
                <c:pt idx="49">
                  <c:v>57.61</c:v>
                </c:pt>
                <c:pt idx="50">
                  <c:v>58.75</c:v>
                </c:pt>
                <c:pt idx="51">
                  <c:v>56.53</c:v>
                </c:pt>
                <c:pt idx="52">
                  <c:v>56.81</c:v>
                </c:pt>
                <c:pt idx="53">
                  <c:v>60.71</c:v>
                </c:pt>
                <c:pt idx="54">
                  <c:v>58.93</c:v>
                </c:pt>
                <c:pt idx="55">
                  <c:v>57.7</c:v>
                </c:pt>
                <c:pt idx="56">
                  <c:v>57.54</c:v>
                </c:pt>
                <c:pt idx="57">
                  <c:v>58.95</c:v>
                </c:pt>
                <c:pt idx="58">
                  <c:v>59.1</c:v>
                </c:pt>
                <c:pt idx="59">
                  <c:v>60.66</c:v>
                </c:pt>
                <c:pt idx="60">
                  <c:v>61.45</c:v>
                </c:pt>
                <c:pt idx="61">
                  <c:v>63.16</c:v>
                </c:pt>
                <c:pt idx="62">
                  <c:v>62.4</c:v>
                </c:pt>
                <c:pt idx="63">
                  <c:v>62.14</c:v>
                </c:pt>
                <c:pt idx="64">
                  <c:v>61.4</c:v>
                </c:pt>
                <c:pt idx="65">
                  <c:v>60.87</c:v>
                </c:pt>
                <c:pt idx="66">
                  <c:v>61.85</c:v>
                </c:pt>
                <c:pt idx="67">
                  <c:v>63.13</c:v>
                </c:pt>
                <c:pt idx="68">
                  <c:v>62.58</c:v>
                </c:pt>
                <c:pt idx="69">
                  <c:v>64.8</c:v>
                </c:pt>
                <c:pt idx="70">
                  <c:v>65.010000000000005</c:v>
                </c:pt>
                <c:pt idx="71">
                  <c:v>65.25</c:v>
                </c:pt>
                <c:pt idx="72">
                  <c:v>65.34</c:v>
                </c:pt>
                <c:pt idx="73">
                  <c:v>65.8</c:v>
                </c:pt>
                <c:pt idx="74">
                  <c:v>64.290000000000006</c:v>
                </c:pt>
                <c:pt idx="75">
                  <c:v>63.54</c:v>
                </c:pt>
                <c:pt idx="76">
                  <c:v>63.3</c:v>
                </c:pt>
                <c:pt idx="77">
                  <c:v>61.63</c:v>
                </c:pt>
                <c:pt idx="78">
                  <c:v>61.38</c:v>
                </c:pt>
                <c:pt idx="79">
                  <c:v>62.69</c:v>
                </c:pt>
                <c:pt idx="80">
                  <c:v>63.39</c:v>
                </c:pt>
                <c:pt idx="81">
                  <c:v>63.72</c:v>
                </c:pt>
                <c:pt idx="82">
                  <c:v>61.26</c:v>
                </c:pt>
                <c:pt idx="83">
                  <c:v>60.93</c:v>
                </c:pt>
                <c:pt idx="84">
                  <c:v>58.04</c:v>
                </c:pt>
                <c:pt idx="85">
                  <c:v>60.53</c:v>
                </c:pt>
                <c:pt idx="86">
                  <c:v>61.83</c:v>
                </c:pt>
                <c:pt idx="87">
                  <c:v>62.26</c:v>
                </c:pt>
                <c:pt idx="88">
                  <c:v>63.64</c:v>
                </c:pt>
                <c:pt idx="89">
                  <c:v>63.72</c:v>
                </c:pt>
                <c:pt idx="90">
                  <c:v>62.51</c:v>
                </c:pt>
                <c:pt idx="91">
                  <c:v>63.18</c:v>
                </c:pt>
                <c:pt idx="92">
                  <c:v>62.04</c:v>
                </c:pt>
                <c:pt idx="93">
                  <c:v>63.42</c:v>
                </c:pt>
                <c:pt idx="94">
                  <c:v>63.74</c:v>
                </c:pt>
                <c:pt idx="95">
                  <c:v>63.85</c:v>
                </c:pt>
                <c:pt idx="96">
                  <c:v>66</c:v>
                </c:pt>
                <c:pt idx="97">
                  <c:v>64.319999999999993</c:v>
                </c:pt>
                <c:pt idx="98">
                  <c:v>62.97</c:v>
                </c:pt>
                <c:pt idx="99">
                  <c:v>64.23</c:v>
                </c:pt>
                <c:pt idx="100">
                  <c:v>65.42</c:v>
                </c:pt>
                <c:pt idx="101">
                  <c:v>66.78</c:v>
                </c:pt>
                <c:pt idx="102">
                  <c:v>66.849999999999994</c:v>
                </c:pt>
                <c:pt idx="103">
                  <c:v>68</c:v>
                </c:pt>
                <c:pt idx="104">
                  <c:v>69.7</c:v>
                </c:pt>
                <c:pt idx="105">
                  <c:v>70.5</c:v>
                </c:pt>
                <c:pt idx="106">
                  <c:v>70.930000000000007</c:v>
                </c:pt>
                <c:pt idx="107">
                  <c:v>71.58</c:v>
                </c:pt>
                <c:pt idx="108">
                  <c:v>72.75</c:v>
                </c:pt>
                <c:pt idx="109">
                  <c:v>72.98</c:v>
                </c:pt>
                <c:pt idx="110">
                  <c:v>73.64</c:v>
                </c:pt>
                <c:pt idx="111">
                  <c:v>76.010000000000005</c:v>
                </c:pt>
                <c:pt idx="112">
                  <c:v>76.150000000000006</c:v>
                </c:pt>
                <c:pt idx="113">
                  <c:v>77.39</c:v>
                </c:pt>
                <c:pt idx="114">
                  <c:v>77.08</c:v>
                </c:pt>
                <c:pt idx="115">
                  <c:v>76.400000000000006</c:v>
                </c:pt>
                <c:pt idx="116">
                  <c:v>76.41</c:v>
                </c:pt>
                <c:pt idx="117">
                  <c:v>74.87</c:v>
                </c:pt>
                <c:pt idx="118">
                  <c:v>73</c:v>
                </c:pt>
                <c:pt idx="119">
                  <c:v>73.67</c:v>
                </c:pt>
                <c:pt idx="120">
                  <c:v>74.760000000000005</c:v>
                </c:pt>
                <c:pt idx="121">
                  <c:v>75.14</c:v>
                </c:pt>
                <c:pt idx="122">
                  <c:v>75.81</c:v>
                </c:pt>
                <c:pt idx="123">
                  <c:v>76.81</c:v>
                </c:pt>
                <c:pt idx="124">
                  <c:v>77.069999999999993</c:v>
                </c:pt>
                <c:pt idx="125">
                  <c:v>76.03</c:v>
                </c:pt>
                <c:pt idx="126">
                  <c:v>74.510000000000005</c:v>
                </c:pt>
                <c:pt idx="127">
                  <c:v>76.010000000000005</c:v>
                </c:pt>
                <c:pt idx="128">
                  <c:v>75.8</c:v>
                </c:pt>
                <c:pt idx="129">
                  <c:v>77.959999999999994</c:v>
                </c:pt>
                <c:pt idx="130">
                  <c:v>77.989999999999995</c:v>
                </c:pt>
                <c:pt idx="131">
                  <c:v>80.55</c:v>
                </c:pt>
                <c:pt idx="132">
                  <c:v>80.290000000000006</c:v>
                </c:pt>
                <c:pt idx="133">
                  <c:v>80.94</c:v>
                </c:pt>
                <c:pt idx="134">
                  <c:v>82.46</c:v>
                </c:pt>
                <c:pt idx="135">
                  <c:v>81.87</c:v>
                </c:pt>
                <c:pt idx="136">
                  <c:v>81.58</c:v>
                </c:pt>
                <c:pt idx="137">
                  <c:v>80.790000000000006</c:v>
                </c:pt>
                <c:pt idx="138">
                  <c:v>80.84</c:v>
                </c:pt>
                <c:pt idx="139">
                  <c:v>81.16</c:v>
                </c:pt>
                <c:pt idx="140">
                  <c:v>81.44</c:v>
                </c:pt>
                <c:pt idx="141">
                  <c:v>80.709999999999994</c:v>
                </c:pt>
                <c:pt idx="142">
                  <c:v>81.81</c:v>
                </c:pt>
                <c:pt idx="143">
                  <c:v>81.709999999999994</c:v>
                </c:pt>
                <c:pt idx="144">
                  <c:v>81.96</c:v>
                </c:pt>
                <c:pt idx="145">
                  <c:v>81.33</c:v>
                </c:pt>
                <c:pt idx="146">
                  <c:v>85.93</c:v>
                </c:pt>
                <c:pt idx="147">
                  <c:v>86.14</c:v>
                </c:pt>
                <c:pt idx="148">
                  <c:v>86.27</c:v>
                </c:pt>
                <c:pt idx="149">
                  <c:v>82.48</c:v>
                </c:pt>
                <c:pt idx="150">
                  <c:v>81.7</c:v>
                </c:pt>
                <c:pt idx="151">
                  <c:v>81.599999999999994</c:v>
                </c:pt>
                <c:pt idx="152">
                  <c:v>81.41</c:v>
                </c:pt>
                <c:pt idx="153">
                  <c:v>81.96</c:v>
                </c:pt>
                <c:pt idx="154">
                  <c:v>80.52</c:v>
                </c:pt>
                <c:pt idx="155">
                  <c:v>80.260000000000005</c:v>
                </c:pt>
                <c:pt idx="156">
                  <c:v>79.2</c:v>
                </c:pt>
                <c:pt idx="157">
                  <c:v>81.16</c:v>
                </c:pt>
                <c:pt idx="158">
                  <c:v>81.55</c:v>
                </c:pt>
                <c:pt idx="159">
                  <c:v>81.53</c:v>
                </c:pt>
                <c:pt idx="160">
                  <c:v>83.06</c:v>
                </c:pt>
                <c:pt idx="161">
                  <c:v>82.52</c:v>
                </c:pt>
                <c:pt idx="162">
                  <c:v>83.15</c:v>
                </c:pt>
                <c:pt idx="163">
                  <c:v>83.64</c:v>
                </c:pt>
                <c:pt idx="164">
                  <c:v>84.96</c:v>
                </c:pt>
                <c:pt idx="165">
                  <c:v>85.1</c:v>
                </c:pt>
                <c:pt idx="166">
                  <c:v>87.34</c:v>
                </c:pt>
                <c:pt idx="167">
                  <c:v>86.44</c:v>
                </c:pt>
                <c:pt idx="168">
                  <c:v>88.77</c:v>
                </c:pt>
                <c:pt idx="169">
                  <c:v>87.06</c:v>
                </c:pt>
                <c:pt idx="170">
                  <c:v>87.12</c:v>
                </c:pt>
                <c:pt idx="171">
                  <c:v>87.86</c:v>
                </c:pt>
                <c:pt idx="172">
                  <c:v>88.6</c:v>
                </c:pt>
                <c:pt idx="173">
                  <c:v>90.16</c:v>
                </c:pt>
                <c:pt idx="174">
                  <c:v>90.6</c:v>
                </c:pt>
                <c:pt idx="175">
                  <c:v>91.17</c:v>
                </c:pt>
                <c:pt idx="176">
                  <c:v>91.78</c:v>
                </c:pt>
                <c:pt idx="177">
                  <c:v>92.06</c:v>
                </c:pt>
                <c:pt idx="178">
                  <c:v>91.66</c:v>
                </c:pt>
                <c:pt idx="179">
                  <c:v>92.02</c:v>
                </c:pt>
                <c:pt idx="180">
                  <c:v>90.41</c:v>
                </c:pt>
                <c:pt idx="181">
                  <c:v>90.81</c:v>
                </c:pt>
                <c:pt idx="182">
                  <c:v>92.48</c:v>
                </c:pt>
                <c:pt idx="183">
                  <c:v>89.88</c:v>
                </c:pt>
                <c:pt idx="184">
                  <c:v>89.55</c:v>
                </c:pt>
                <c:pt idx="185">
                  <c:v>91.1</c:v>
                </c:pt>
                <c:pt idx="186">
                  <c:v>89.76</c:v>
                </c:pt>
                <c:pt idx="187">
                  <c:v>89.6</c:v>
                </c:pt>
                <c:pt idx="188">
                  <c:v>86.56</c:v>
                </c:pt>
                <c:pt idx="189">
                  <c:v>87.97</c:v>
                </c:pt>
                <c:pt idx="190">
                  <c:v>88.58</c:v>
                </c:pt>
                <c:pt idx="191">
                  <c:v>90.57</c:v>
                </c:pt>
                <c:pt idx="192">
                  <c:v>89.18</c:v>
                </c:pt>
                <c:pt idx="193">
                  <c:v>89.79</c:v>
                </c:pt>
                <c:pt idx="194">
                  <c:v>89.29</c:v>
                </c:pt>
                <c:pt idx="195">
                  <c:v>87.95</c:v>
                </c:pt>
                <c:pt idx="196">
                  <c:v>87.56</c:v>
                </c:pt>
                <c:pt idx="197">
                  <c:v>87.25</c:v>
                </c:pt>
                <c:pt idx="198">
                  <c:v>88.11</c:v>
                </c:pt>
                <c:pt idx="199">
                  <c:v>87.25</c:v>
                </c:pt>
                <c:pt idx="200">
                  <c:v>83.38</c:v>
                </c:pt>
                <c:pt idx="201">
                  <c:v>82.36</c:v>
                </c:pt>
                <c:pt idx="202">
                  <c:v>82.82</c:v>
                </c:pt>
                <c:pt idx="203">
                  <c:v>84</c:v>
                </c:pt>
                <c:pt idx="204">
                  <c:v>81.400000000000006</c:v>
                </c:pt>
                <c:pt idx="205">
                  <c:v>81.02</c:v>
                </c:pt>
                <c:pt idx="206">
                  <c:v>80.349999999999994</c:v>
                </c:pt>
                <c:pt idx="207">
                  <c:v>80.16</c:v>
                </c:pt>
                <c:pt idx="208">
                  <c:v>77.44</c:v>
                </c:pt>
                <c:pt idx="209">
                  <c:v>83.65</c:v>
                </c:pt>
                <c:pt idx="210">
                  <c:v>84.12</c:v>
                </c:pt>
                <c:pt idx="211">
                  <c:v>85.03</c:v>
                </c:pt>
                <c:pt idx="212">
                  <c:v>83.15</c:v>
                </c:pt>
                <c:pt idx="213">
                  <c:v>84.35</c:v>
                </c:pt>
                <c:pt idx="214">
                  <c:v>84.77</c:v>
                </c:pt>
                <c:pt idx="215">
                  <c:v>84.25</c:v>
                </c:pt>
                <c:pt idx="216">
                  <c:v>84.96</c:v>
                </c:pt>
                <c:pt idx="217">
                  <c:v>85.72</c:v>
                </c:pt>
                <c:pt idx="218">
                  <c:v>87.68</c:v>
                </c:pt>
                <c:pt idx="219">
                  <c:v>86.97</c:v>
                </c:pt>
                <c:pt idx="220">
                  <c:v>86.4</c:v>
                </c:pt>
                <c:pt idx="221">
                  <c:v>86.84</c:v>
                </c:pt>
                <c:pt idx="222">
                  <c:v>88.32</c:v>
                </c:pt>
                <c:pt idx="223">
                  <c:v>87.96</c:v>
                </c:pt>
                <c:pt idx="224">
                  <c:v>90.2</c:v>
                </c:pt>
                <c:pt idx="225">
                  <c:v>91.14</c:v>
                </c:pt>
                <c:pt idx="226">
                  <c:v>90.51</c:v>
                </c:pt>
                <c:pt idx="227">
                  <c:v>90.63</c:v>
                </c:pt>
                <c:pt idx="228">
                  <c:v>92.27</c:v>
                </c:pt>
                <c:pt idx="229">
                  <c:v>92</c:v>
                </c:pt>
                <c:pt idx="230">
                  <c:v>92.7</c:v>
                </c:pt>
                <c:pt idx="231">
                  <c:v>89.86</c:v>
                </c:pt>
                <c:pt idx="232">
                  <c:v>90.73</c:v>
                </c:pt>
                <c:pt idx="233">
                  <c:v>90.57</c:v>
                </c:pt>
                <c:pt idx="234">
                  <c:v>90.8</c:v>
                </c:pt>
                <c:pt idx="235">
                  <c:v>92.09</c:v>
                </c:pt>
                <c:pt idx="236">
                  <c:v>91.94</c:v>
                </c:pt>
                <c:pt idx="237">
                  <c:v>93.23</c:v>
                </c:pt>
                <c:pt idx="238">
                  <c:v>92.26</c:v>
                </c:pt>
                <c:pt idx="239">
                  <c:v>93.13</c:v>
                </c:pt>
                <c:pt idx="240">
                  <c:v>94.48</c:v>
                </c:pt>
                <c:pt idx="241">
                  <c:v>94.08</c:v>
                </c:pt>
                <c:pt idx="242">
                  <c:v>94.76</c:v>
                </c:pt>
                <c:pt idx="243">
                  <c:v>91.67</c:v>
                </c:pt>
                <c:pt idx="244">
                  <c:v>91.8</c:v>
                </c:pt>
                <c:pt idx="245">
                  <c:v>91.58</c:v>
                </c:pt>
                <c:pt idx="246">
                  <c:v>92.59</c:v>
                </c:pt>
                <c:pt idx="247">
                  <c:v>93.16</c:v>
                </c:pt>
                <c:pt idx="248">
                  <c:v>94.27</c:v>
                </c:pt>
                <c:pt idx="249">
                  <c:v>93.19</c:v>
                </c:pt>
                <c:pt idx="250">
                  <c:v>91.33</c:v>
                </c:pt>
                <c:pt idx="251">
                  <c:v>92.17</c:v>
                </c:pt>
                <c:pt idx="252">
                  <c:v>94.8</c:v>
                </c:pt>
                <c:pt idx="253">
                  <c:v>94.93</c:v>
                </c:pt>
                <c:pt idx="254">
                  <c:v>96.29</c:v>
                </c:pt>
                <c:pt idx="255">
                  <c:v>95.66</c:v>
                </c:pt>
                <c:pt idx="256">
                  <c:v>96.72</c:v>
                </c:pt>
                <c:pt idx="257">
                  <c:v>95.34</c:v>
                </c:pt>
                <c:pt idx="258">
                  <c:v>95.41</c:v>
                </c:pt>
                <c:pt idx="259">
                  <c:v>95.46</c:v>
                </c:pt>
                <c:pt idx="260">
                  <c:v>96.06</c:v>
                </c:pt>
                <c:pt idx="261">
                  <c:v>96.58</c:v>
                </c:pt>
                <c:pt idx="262">
                  <c:v>98.94</c:v>
                </c:pt>
                <c:pt idx="263">
                  <c:v>97.45</c:v>
                </c:pt>
                <c:pt idx="264">
                  <c:v>95.31</c:v>
                </c:pt>
                <c:pt idx="265">
                  <c:v>98.08</c:v>
                </c:pt>
                <c:pt idx="266">
                  <c:v>99.98</c:v>
                </c:pt>
                <c:pt idx="267">
                  <c:v>100.31</c:v>
                </c:pt>
                <c:pt idx="268">
                  <c:v>101.21</c:v>
                </c:pt>
                <c:pt idx="269">
                  <c:v>101.6</c:v>
                </c:pt>
                <c:pt idx="270">
                  <c:v>100.4</c:v>
                </c:pt>
                <c:pt idx="271">
                  <c:v>100.55</c:v>
                </c:pt>
                <c:pt idx="272">
                  <c:v>103.13</c:v>
                </c:pt>
                <c:pt idx="273">
                  <c:v>103</c:v>
                </c:pt>
                <c:pt idx="274">
                  <c:v>104.47</c:v>
                </c:pt>
                <c:pt idx="275">
                  <c:v>105.9</c:v>
                </c:pt>
                <c:pt idx="276">
                  <c:v>107.41</c:v>
                </c:pt>
                <c:pt idx="277">
                  <c:v>109.93</c:v>
                </c:pt>
                <c:pt idx="278">
                  <c:v>108.88</c:v>
                </c:pt>
                <c:pt idx="279">
                  <c:v>109.87</c:v>
                </c:pt>
                <c:pt idx="280">
                  <c:v>112.57</c:v>
                </c:pt>
                <c:pt idx="281">
                  <c:v>114.05</c:v>
                </c:pt>
                <c:pt idx="282">
                  <c:v>112.71</c:v>
                </c:pt>
                <c:pt idx="283">
                  <c:v>109.6</c:v>
                </c:pt>
                <c:pt idx="284">
                  <c:v>109.28</c:v>
                </c:pt>
                <c:pt idx="285">
                  <c:v>111.51</c:v>
                </c:pt>
                <c:pt idx="286">
                  <c:v>111.61</c:v>
                </c:pt>
                <c:pt idx="287">
                  <c:v>110.88</c:v>
                </c:pt>
                <c:pt idx="288">
                  <c:v>110.82</c:v>
                </c:pt>
                <c:pt idx="289">
                  <c:v>111.79</c:v>
                </c:pt>
                <c:pt idx="290">
                  <c:v>111.8</c:v>
                </c:pt>
                <c:pt idx="291">
                  <c:v>111.01</c:v>
                </c:pt>
                <c:pt idx="292">
                  <c:v>111.36</c:v>
                </c:pt>
                <c:pt idx="293">
                  <c:v>109.41</c:v>
                </c:pt>
                <c:pt idx="294">
                  <c:v>108.8</c:v>
                </c:pt>
                <c:pt idx="295">
                  <c:v>110.91</c:v>
                </c:pt>
                <c:pt idx="296">
                  <c:v>108.75</c:v>
                </c:pt>
                <c:pt idx="297">
                  <c:v>108.76</c:v>
                </c:pt>
                <c:pt idx="298">
                  <c:v>109.94</c:v>
                </c:pt>
                <c:pt idx="299">
                  <c:v>109.98</c:v>
                </c:pt>
                <c:pt idx="300">
                  <c:v>110.01</c:v>
                </c:pt>
                <c:pt idx="301">
                  <c:v>110.41</c:v>
                </c:pt>
                <c:pt idx="302">
                  <c:v>110.28</c:v>
                </c:pt>
                <c:pt idx="303">
                  <c:v>110.74</c:v>
                </c:pt>
                <c:pt idx="304">
                  <c:v>112.64</c:v>
                </c:pt>
                <c:pt idx="305">
                  <c:v>114.53</c:v>
                </c:pt>
                <c:pt idx="306">
                  <c:v>112.58</c:v>
                </c:pt>
                <c:pt idx="307">
                  <c:v>113.42</c:v>
                </c:pt>
                <c:pt idx="308">
                  <c:v>113.89</c:v>
                </c:pt>
                <c:pt idx="309">
                  <c:v>113.58</c:v>
                </c:pt>
                <c:pt idx="310">
                  <c:v>112.45</c:v>
                </c:pt>
                <c:pt idx="311">
                  <c:v>112.47</c:v>
                </c:pt>
                <c:pt idx="312">
                  <c:v>110.56</c:v>
                </c:pt>
                <c:pt idx="313">
                  <c:v>112.59</c:v>
                </c:pt>
                <c:pt idx="314">
                  <c:v>111.08</c:v>
                </c:pt>
                <c:pt idx="315">
                  <c:v>114.67</c:v>
                </c:pt>
                <c:pt idx="316">
                  <c:v>116.06</c:v>
                </c:pt>
                <c:pt idx="317">
                  <c:v>111.87</c:v>
                </c:pt>
                <c:pt idx="318">
                  <c:v>114.22</c:v>
                </c:pt>
                <c:pt idx="319">
                  <c:v>113.02</c:v>
                </c:pt>
                <c:pt idx="320">
                  <c:v>110.13</c:v>
                </c:pt>
                <c:pt idx="321">
                  <c:v>107.58</c:v>
                </c:pt>
                <c:pt idx="322">
                  <c:v>107.83</c:v>
                </c:pt>
                <c:pt idx="323">
                  <c:v>107.49</c:v>
                </c:pt>
                <c:pt idx="324">
                  <c:v>107.3</c:v>
                </c:pt>
                <c:pt idx="325">
                  <c:v>107.63</c:v>
                </c:pt>
                <c:pt idx="326">
                  <c:v>110.6</c:v>
                </c:pt>
                <c:pt idx="327">
                  <c:v>113.77</c:v>
                </c:pt>
                <c:pt idx="328">
                  <c:v>112.72</c:v>
                </c:pt>
                <c:pt idx="329">
                  <c:v>111.88</c:v>
                </c:pt>
                <c:pt idx="330">
                  <c:v>112.22</c:v>
                </c:pt>
                <c:pt idx="331">
                  <c:v>110.91</c:v>
                </c:pt>
                <c:pt idx="332">
                  <c:v>108.38</c:v>
                </c:pt>
                <c:pt idx="333">
                  <c:v>107.77</c:v>
                </c:pt>
                <c:pt idx="334">
                  <c:v>112.07</c:v>
                </c:pt>
                <c:pt idx="335">
                  <c:v>109.46</c:v>
                </c:pt>
                <c:pt idx="336">
                  <c:v>111.48</c:v>
                </c:pt>
                <c:pt idx="337">
                  <c:v>113.18</c:v>
                </c:pt>
                <c:pt idx="338">
                  <c:v>113.32</c:v>
                </c:pt>
                <c:pt idx="339">
                  <c:v>112.19</c:v>
                </c:pt>
                <c:pt idx="340">
                  <c:v>112.06</c:v>
                </c:pt>
                <c:pt idx="341">
                  <c:v>109.78</c:v>
                </c:pt>
                <c:pt idx="342">
                  <c:v>110.87</c:v>
                </c:pt>
                <c:pt idx="343">
                  <c:v>115.32</c:v>
                </c:pt>
                <c:pt idx="344">
                  <c:v>112.73</c:v>
                </c:pt>
                <c:pt idx="345">
                  <c:v>113.08</c:v>
                </c:pt>
                <c:pt idx="346">
                  <c:v>112.95</c:v>
                </c:pt>
                <c:pt idx="347">
                  <c:v>114.7</c:v>
                </c:pt>
                <c:pt idx="348">
                  <c:v>113.84</c:v>
                </c:pt>
                <c:pt idx="349">
                  <c:v>112.88</c:v>
                </c:pt>
                <c:pt idx="350">
                  <c:v>115.52</c:v>
                </c:pt>
                <c:pt idx="351">
                  <c:v>115.6</c:v>
                </c:pt>
                <c:pt idx="352">
                  <c:v>113.17</c:v>
                </c:pt>
                <c:pt idx="353">
                  <c:v>116.77</c:v>
                </c:pt>
                <c:pt idx="354">
                  <c:v>116.16</c:v>
                </c:pt>
                <c:pt idx="355">
                  <c:v>116.55</c:v>
                </c:pt>
                <c:pt idx="356">
                  <c:v>113.88</c:v>
                </c:pt>
                <c:pt idx="357">
                  <c:v>116.28</c:v>
                </c:pt>
                <c:pt idx="358">
                  <c:v>112.97</c:v>
                </c:pt>
                <c:pt idx="359">
                  <c:v>112.36</c:v>
                </c:pt>
                <c:pt idx="360">
                  <c:v>118.77</c:v>
                </c:pt>
                <c:pt idx="361">
                  <c:v>116.71</c:v>
                </c:pt>
                <c:pt idx="362">
                  <c:v>118.38</c:v>
                </c:pt>
                <c:pt idx="363">
                  <c:v>116.28</c:v>
                </c:pt>
                <c:pt idx="364">
                  <c:v>115.87</c:v>
                </c:pt>
                <c:pt idx="365">
                  <c:v>116.29</c:v>
                </c:pt>
                <c:pt idx="366">
                  <c:v>117.32</c:v>
                </c:pt>
                <c:pt idx="367">
                  <c:v>118.43</c:v>
                </c:pt>
                <c:pt idx="368">
                  <c:v>117.78</c:v>
                </c:pt>
                <c:pt idx="369">
                  <c:v>118.28</c:v>
                </c:pt>
                <c:pt idx="370">
                  <c:v>118.47</c:v>
                </c:pt>
                <c:pt idx="371">
                  <c:v>118.06</c:v>
                </c:pt>
                <c:pt idx="372">
                  <c:v>118</c:v>
                </c:pt>
                <c:pt idx="373">
                  <c:v>118.07</c:v>
                </c:pt>
                <c:pt idx="374">
                  <c:v>118.74</c:v>
                </c:pt>
                <c:pt idx="375">
                  <c:v>120.04</c:v>
                </c:pt>
                <c:pt idx="376">
                  <c:v>119.8</c:v>
                </c:pt>
                <c:pt idx="377">
                  <c:v>118.74</c:v>
                </c:pt>
                <c:pt idx="378">
                  <c:v>115.92</c:v>
                </c:pt>
                <c:pt idx="379">
                  <c:v>116.68</c:v>
                </c:pt>
                <c:pt idx="380">
                  <c:v>119.21</c:v>
                </c:pt>
                <c:pt idx="381">
                  <c:v>121.1</c:v>
                </c:pt>
                <c:pt idx="382">
                  <c:v>120.54</c:v>
                </c:pt>
                <c:pt idx="383">
                  <c:v>122.5</c:v>
                </c:pt>
                <c:pt idx="384">
                  <c:v>124</c:v>
                </c:pt>
                <c:pt idx="385">
                  <c:v>121.18</c:v>
                </c:pt>
                <c:pt idx="386">
                  <c:v>120.33</c:v>
                </c:pt>
                <c:pt idx="387">
                  <c:v>120.51</c:v>
                </c:pt>
                <c:pt idx="388">
                  <c:v>123.99</c:v>
                </c:pt>
                <c:pt idx="389">
                  <c:v>124.84</c:v>
                </c:pt>
                <c:pt idx="390">
                  <c:v>121.72</c:v>
                </c:pt>
                <c:pt idx="391">
                  <c:v>121.66</c:v>
                </c:pt>
                <c:pt idx="392">
                  <c:v>122.16</c:v>
                </c:pt>
                <c:pt idx="393">
                  <c:v>122.06</c:v>
                </c:pt>
                <c:pt idx="394">
                  <c:v>122.64</c:v>
                </c:pt>
                <c:pt idx="395">
                  <c:v>125.31</c:v>
                </c:pt>
                <c:pt idx="396">
                  <c:v>115.97</c:v>
                </c:pt>
                <c:pt idx="397">
                  <c:v>103.53</c:v>
                </c:pt>
                <c:pt idx="398">
                  <c:v>99.16</c:v>
                </c:pt>
                <c:pt idx="399">
                  <c:v>103.46</c:v>
                </c:pt>
                <c:pt idx="400">
                  <c:v>103.12</c:v>
                </c:pt>
                <c:pt idx="401">
                  <c:v>103.19</c:v>
                </c:pt>
                <c:pt idx="402">
                  <c:v>104.7</c:v>
                </c:pt>
                <c:pt idx="403">
                  <c:v>103.03</c:v>
                </c:pt>
                <c:pt idx="404">
                  <c:v>104.61</c:v>
                </c:pt>
                <c:pt idx="405">
                  <c:v>105.98</c:v>
                </c:pt>
                <c:pt idx="406">
                  <c:v>110.83</c:v>
                </c:pt>
                <c:pt idx="407">
                  <c:v>111</c:v>
                </c:pt>
                <c:pt idx="408">
                  <c:v>111.61</c:v>
                </c:pt>
                <c:pt idx="409">
                  <c:v>109.85</c:v>
                </c:pt>
                <c:pt idx="410">
                  <c:v>109.28</c:v>
                </c:pt>
                <c:pt idx="411">
                  <c:v>108.47</c:v>
                </c:pt>
                <c:pt idx="412">
                  <c:v>111.51</c:v>
                </c:pt>
                <c:pt idx="413">
                  <c:v>111.89</c:v>
                </c:pt>
                <c:pt idx="414">
                  <c:v>113.58</c:v>
                </c:pt>
                <c:pt idx="415">
                  <c:v>113.39</c:v>
                </c:pt>
                <c:pt idx="416">
                  <c:v>113.26</c:v>
                </c:pt>
                <c:pt idx="417">
                  <c:v>115.73</c:v>
                </c:pt>
                <c:pt idx="418">
                  <c:v>111.32</c:v>
                </c:pt>
                <c:pt idx="419">
                  <c:v>109.53</c:v>
                </c:pt>
                <c:pt idx="420">
                  <c:v>108.85</c:v>
                </c:pt>
                <c:pt idx="421">
                  <c:v>108</c:v>
                </c:pt>
                <c:pt idx="422">
                  <c:v>107.59</c:v>
                </c:pt>
                <c:pt idx="423">
                  <c:v>106.74</c:v>
                </c:pt>
                <c:pt idx="424">
                  <c:v>108.67</c:v>
                </c:pt>
                <c:pt idx="425">
                  <c:v>112.37</c:v>
                </c:pt>
                <c:pt idx="426">
                  <c:v>114.39</c:v>
                </c:pt>
                <c:pt idx="427">
                  <c:v>117.16</c:v>
                </c:pt>
                <c:pt idx="428">
                  <c:v>117.79</c:v>
                </c:pt>
                <c:pt idx="429">
                  <c:v>117.55</c:v>
                </c:pt>
                <c:pt idx="430">
                  <c:v>121.62</c:v>
                </c:pt>
                <c:pt idx="431">
                  <c:v>124.48</c:v>
                </c:pt>
                <c:pt idx="432">
                  <c:v>125.23</c:v>
                </c:pt>
                <c:pt idx="433">
                  <c:v>125.13</c:v>
                </c:pt>
                <c:pt idx="434">
                  <c:v>124.53</c:v>
                </c:pt>
                <c:pt idx="435">
                  <c:v>125.5</c:v>
                </c:pt>
                <c:pt idx="436">
                  <c:v>125.81</c:v>
                </c:pt>
                <c:pt idx="437">
                  <c:v>124.91</c:v>
                </c:pt>
                <c:pt idx="438">
                  <c:v>132.01</c:v>
                </c:pt>
                <c:pt idx="439">
                  <c:v>132.69999999999999</c:v>
                </c:pt>
                <c:pt idx="440">
                  <c:v>131.36000000000001</c:v>
                </c:pt>
                <c:pt idx="441">
                  <c:v>135.33000000000001</c:v>
                </c:pt>
                <c:pt idx="442">
                  <c:v>134.22</c:v>
                </c:pt>
                <c:pt idx="443">
                  <c:v>136.1</c:v>
                </c:pt>
                <c:pt idx="444">
                  <c:v>138.02000000000001</c:v>
                </c:pt>
                <c:pt idx="445">
                  <c:v>137.91999999999999</c:v>
                </c:pt>
                <c:pt idx="446">
                  <c:v>140.21</c:v>
                </c:pt>
                <c:pt idx="447">
                  <c:v>141.37</c:v>
                </c:pt>
                <c:pt idx="448">
                  <c:v>141.55000000000001</c:v>
                </c:pt>
                <c:pt idx="449">
                  <c:v>142.85</c:v>
                </c:pt>
                <c:pt idx="450">
                  <c:v>145.19</c:v>
                </c:pt>
                <c:pt idx="451">
                  <c:v>145.01</c:v>
                </c:pt>
                <c:pt idx="452">
                  <c:v>144.76</c:v>
                </c:pt>
                <c:pt idx="453">
                  <c:v>143.94</c:v>
                </c:pt>
                <c:pt idx="454">
                  <c:v>143.54</c:v>
                </c:pt>
                <c:pt idx="455">
                  <c:v>146.29</c:v>
                </c:pt>
                <c:pt idx="456">
                  <c:v>143.09</c:v>
                </c:pt>
                <c:pt idx="457">
                  <c:v>144.84</c:v>
                </c:pt>
                <c:pt idx="458">
                  <c:v>146.02000000000001</c:v>
                </c:pt>
                <c:pt idx="459">
                  <c:v>145.86000000000001</c:v>
                </c:pt>
                <c:pt idx="460">
                  <c:v>143.26</c:v>
                </c:pt>
                <c:pt idx="461">
                  <c:v>141</c:v>
                </c:pt>
                <c:pt idx="462">
                  <c:v>139.43</c:v>
                </c:pt>
                <c:pt idx="463">
                  <c:v>149.27000000000001</c:v>
                </c:pt>
                <c:pt idx="464">
                  <c:v>163.66999999999999</c:v>
                </c:pt>
                <c:pt idx="465">
                  <c:v>159.82</c:v>
                </c:pt>
                <c:pt idx="466">
                  <c:v>162</c:v>
                </c:pt>
                <c:pt idx="467">
                  <c:v>166.75</c:v>
                </c:pt>
                <c:pt idx="468">
                  <c:v>163.75</c:v>
                </c:pt>
                <c:pt idx="469">
                  <c:v>164.34</c:v>
                </c:pt>
                <c:pt idx="470">
                  <c:v>164.31</c:v>
                </c:pt>
                <c:pt idx="471">
                  <c:v>163.63</c:v>
                </c:pt>
                <c:pt idx="472">
                  <c:v>164.31</c:v>
                </c:pt>
                <c:pt idx="473">
                  <c:v>168.25</c:v>
                </c:pt>
                <c:pt idx="474">
                  <c:v>162.88999999999999</c:v>
                </c:pt>
                <c:pt idx="475">
                  <c:v>165.02</c:v>
                </c:pt>
                <c:pt idx="476">
                  <c:v>167.56</c:v>
                </c:pt>
                <c:pt idx="477">
                  <c:v>174.7</c:v>
                </c:pt>
                <c:pt idx="478">
                  <c:v>175.64</c:v>
                </c:pt>
                <c:pt idx="479">
                  <c:v>173.85</c:v>
                </c:pt>
                <c:pt idx="480">
                  <c:v>175.03</c:v>
                </c:pt>
                <c:pt idx="481">
                  <c:v>172.34</c:v>
                </c:pt>
                <c:pt idx="482">
                  <c:v>173</c:v>
                </c:pt>
                <c:pt idx="483">
                  <c:v>174.73</c:v>
                </c:pt>
                <c:pt idx="484">
                  <c:v>175.73</c:v>
                </c:pt>
                <c:pt idx="485">
                  <c:v>177.85</c:v>
                </c:pt>
                <c:pt idx="486">
                  <c:v>172.47</c:v>
                </c:pt>
                <c:pt idx="487">
                  <c:v>174.71</c:v>
                </c:pt>
                <c:pt idx="488">
                  <c:v>178.61</c:v>
                </c:pt>
                <c:pt idx="489">
                  <c:v>176.41</c:v>
                </c:pt>
                <c:pt idx="490">
                  <c:v>176.43</c:v>
                </c:pt>
                <c:pt idx="491">
                  <c:v>178.15</c:v>
                </c:pt>
                <c:pt idx="492">
                  <c:v>176.32</c:v>
                </c:pt>
                <c:pt idx="493">
                  <c:v>167.44</c:v>
                </c:pt>
                <c:pt idx="494">
                  <c:v>169.63</c:v>
                </c:pt>
                <c:pt idx="495">
                  <c:v>171.03</c:v>
                </c:pt>
                <c:pt idx="496">
                  <c:v>171.63</c:v>
                </c:pt>
                <c:pt idx="497">
                  <c:v>174.85</c:v>
                </c:pt>
                <c:pt idx="498">
                  <c:v>174.37</c:v>
                </c:pt>
                <c:pt idx="499">
                  <c:v>170.28</c:v>
                </c:pt>
                <c:pt idx="500">
                  <c:v>166.51</c:v>
                </c:pt>
                <c:pt idx="501">
                  <c:v>165.16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4B-4F11-A47B-8D4F8F506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720223"/>
        <c:axId val="1197722303"/>
      </c:lineChart>
      <c:scatterChart>
        <c:scatterStyle val="lineMarker"/>
        <c:varyColors val="0"/>
        <c:ser>
          <c:idx val="1"/>
          <c:order val="1"/>
          <c:tx>
            <c:strRef>
              <c:f>RSI!$AQ$2</c:f>
              <c:strCache>
                <c:ptCount val="1"/>
                <c:pt idx="0">
                  <c:v>Buy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46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BA0-46B9-8E87-93CBB939A375}"/>
                </c:ext>
              </c:extLst>
            </c:dLbl>
            <c:dLbl>
              <c:idx val="84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BA0-46B9-8E87-93CBB939A375}"/>
                </c:ext>
              </c:extLst>
            </c:dLbl>
            <c:dLbl>
              <c:idx val="201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A0-46B9-8E87-93CBB939A375}"/>
                </c:ext>
              </c:extLst>
            </c:dLbl>
            <c:dLbl>
              <c:idx val="397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BA0-46B9-8E87-93CBB939A37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RSI!$B$3:$B$2518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xVal>
          <c:yVal>
            <c:numRef>
              <c:f>RSI!$AQ$3:$AQ$2518</c:f>
              <c:numCache>
                <c:formatCode>General</c:formatCode>
                <c:ptCount val="2516"/>
                <c:pt idx="14">
                  <c:v>-10</c:v>
                </c:pt>
                <c:pt idx="15">
                  <c:v>-10</c:v>
                </c:pt>
                <c:pt idx="16">
                  <c:v>-10</c:v>
                </c:pt>
                <c:pt idx="17">
                  <c:v>-10</c:v>
                </c:pt>
                <c:pt idx="18">
                  <c:v>-10</c:v>
                </c:pt>
                <c:pt idx="19">
                  <c:v>-10</c:v>
                </c:pt>
                <c:pt idx="20">
                  <c:v>-10</c:v>
                </c:pt>
                <c:pt idx="21">
                  <c:v>-10</c:v>
                </c:pt>
                <c:pt idx="22">
                  <c:v>-10</c:v>
                </c:pt>
                <c:pt idx="23">
                  <c:v>-10</c:v>
                </c:pt>
                <c:pt idx="24">
                  <c:v>-10</c:v>
                </c:pt>
                <c:pt idx="25">
                  <c:v>-10</c:v>
                </c:pt>
                <c:pt idx="26">
                  <c:v>-10</c:v>
                </c:pt>
                <c:pt idx="27">
                  <c:v>-10</c:v>
                </c:pt>
                <c:pt idx="28">
                  <c:v>-10</c:v>
                </c:pt>
                <c:pt idx="29">
                  <c:v>-10</c:v>
                </c:pt>
                <c:pt idx="30">
                  <c:v>-10</c:v>
                </c:pt>
                <c:pt idx="31">
                  <c:v>-10</c:v>
                </c:pt>
                <c:pt idx="32">
                  <c:v>-10</c:v>
                </c:pt>
                <c:pt idx="33">
                  <c:v>-10</c:v>
                </c:pt>
                <c:pt idx="34">
                  <c:v>-10</c:v>
                </c:pt>
                <c:pt idx="35">
                  <c:v>-10</c:v>
                </c:pt>
                <c:pt idx="36">
                  <c:v>-10</c:v>
                </c:pt>
                <c:pt idx="37">
                  <c:v>-10</c:v>
                </c:pt>
                <c:pt idx="38">
                  <c:v>-10</c:v>
                </c:pt>
                <c:pt idx="39">
                  <c:v>-10</c:v>
                </c:pt>
                <c:pt idx="40">
                  <c:v>-10</c:v>
                </c:pt>
                <c:pt idx="41">
                  <c:v>-10</c:v>
                </c:pt>
                <c:pt idx="42">
                  <c:v>-10</c:v>
                </c:pt>
                <c:pt idx="43">
                  <c:v>-10</c:v>
                </c:pt>
                <c:pt idx="44">
                  <c:v>-10</c:v>
                </c:pt>
                <c:pt idx="45">
                  <c:v>-10</c:v>
                </c:pt>
                <c:pt idx="46">
                  <c:v>60.29</c:v>
                </c:pt>
                <c:pt idx="47">
                  <c:v>-10</c:v>
                </c:pt>
                <c:pt idx="48">
                  <c:v>-10</c:v>
                </c:pt>
                <c:pt idx="49">
                  <c:v>-10</c:v>
                </c:pt>
                <c:pt idx="50">
                  <c:v>-10</c:v>
                </c:pt>
                <c:pt idx="51">
                  <c:v>-10</c:v>
                </c:pt>
                <c:pt idx="52">
                  <c:v>-10</c:v>
                </c:pt>
                <c:pt idx="53">
                  <c:v>-10</c:v>
                </c:pt>
                <c:pt idx="54">
                  <c:v>-10</c:v>
                </c:pt>
                <c:pt idx="55">
                  <c:v>-10</c:v>
                </c:pt>
                <c:pt idx="56">
                  <c:v>-10</c:v>
                </c:pt>
                <c:pt idx="57">
                  <c:v>-10</c:v>
                </c:pt>
                <c:pt idx="58">
                  <c:v>-10</c:v>
                </c:pt>
                <c:pt idx="59">
                  <c:v>-10</c:v>
                </c:pt>
                <c:pt idx="60">
                  <c:v>-10</c:v>
                </c:pt>
                <c:pt idx="61">
                  <c:v>-10</c:v>
                </c:pt>
                <c:pt idx="62">
                  <c:v>-10</c:v>
                </c:pt>
                <c:pt idx="63">
                  <c:v>-10</c:v>
                </c:pt>
                <c:pt idx="64">
                  <c:v>-10</c:v>
                </c:pt>
                <c:pt idx="65">
                  <c:v>-10</c:v>
                </c:pt>
                <c:pt idx="66">
                  <c:v>-10</c:v>
                </c:pt>
                <c:pt idx="67">
                  <c:v>-10</c:v>
                </c:pt>
                <c:pt idx="68">
                  <c:v>-10</c:v>
                </c:pt>
                <c:pt idx="69">
                  <c:v>-10</c:v>
                </c:pt>
                <c:pt idx="70">
                  <c:v>-10</c:v>
                </c:pt>
                <c:pt idx="71">
                  <c:v>-10</c:v>
                </c:pt>
                <c:pt idx="72">
                  <c:v>-10</c:v>
                </c:pt>
                <c:pt idx="73">
                  <c:v>-10</c:v>
                </c:pt>
                <c:pt idx="74">
                  <c:v>-10</c:v>
                </c:pt>
                <c:pt idx="75">
                  <c:v>-10</c:v>
                </c:pt>
                <c:pt idx="76">
                  <c:v>-10</c:v>
                </c:pt>
                <c:pt idx="77">
                  <c:v>-10</c:v>
                </c:pt>
                <c:pt idx="78">
                  <c:v>-10</c:v>
                </c:pt>
                <c:pt idx="79">
                  <c:v>-10</c:v>
                </c:pt>
                <c:pt idx="80">
                  <c:v>-10</c:v>
                </c:pt>
                <c:pt idx="81">
                  <c:v>-10</c:v>
                </c:pt>
                <c:pt idx="82">
                  <c:v>-10</c:v>
                </c:pt>
                <c:pt idx="83">
                  <c:v>-10</c:v>
                </c:pt>
                <c:pt idx="84">
                  <c:v>58.04</c:v>
                </c:pt>
                <c:pt idx="85">
                  <c:v>-10</c:v>
                </c:pt>
                <c:pt idx="86">
                  <c:v>-10</c:v>
                </c:pt>
                <c:pt idx="87">
                  <c:v>-10</c:v>
                </c:pt>
                <c:pt idx="88">
                  <c:v>-10</c:v>
                </c:pt>
                <c:pt idx="89">
                  <c:v>-10</c:v>
                </c:pt>
                <c:pt idx="90">
                  <c:v>-10</c:v>
                </c:pt>
                <c:pt idx="91">
                  <c:v>-10</c:v>
                </c:pt>
                <c:pt idx="92">
                  <c:v>-10</c:v>
                </c:pt>
                <c:pt idx="93">
                  <c:v>-10</c:v>
                </c:pt>
                <c:pt idx="94">
                  <c:v>-10</c:v>
                </c:pt>
                <c:pt idx="95">
                  <c:v>-10</c:v>
                </c:pt>
                <c:pt idx="96">
                  <c:v>-10</c:v>
                </c:pt>
                <c:pt idx="97">
                  <c:v>-10</c:v>
                </c:pt>
                <c:pt idx="98">
                  <c:v>-10</c:v>
                </c:pt>
                <c:pt idx="99">
                  <c:v>-10</c:v>
                </c:pt>
                <c:pt idx="100">
                  <c:v>-10</c:v>
                </c:pt>
                <c:pt idx="101">
                  <c:v>-10</c:v>
                </c:pt>
                <c:pt idx="102">
                  <c:v>-10</c:v>
                </c:pt>
                <c:pt idx="103">
                  <c:v>-10</c:v>
                </c:pt>
                <c:pt idx="104">
                  <c:v>-10</c:v>
                </c:pt>
                <c:pt idx="105">
                  <c:v>-10</c:v>
                </c:pt>
                <c:pt idx="106">
                  <c:v>-10</c:v>
                </c:pt>
                <c:pt idx="107">
                  <c:v>-10</c:v>
                </c:pt>
                <c:pt idx="108">
                  <c:v>-10</c:v>
                </c:pt>
                <c:pt idx="109">
                  <c:v>-10</c:v>
                </c:pt>
                <c:pt idx="110">
                  <c:v>-10</c:v>
                </c:pt>
                <c:pt idx="111">
                  <c:v>-10</c:v>
                </c:pt>
                <c:pt idx="112">
                  <c:v>-10</c:v>
                </c:pt>
                <c:pt idx="113">
                  <c:v>-10</c:v>
                </c:pt>
                <c:pt idx="114">
                  <c:v>-10</c:v>
                </c:pt>
                <c:pt idx="115">
                  <c:v>-10</c:v>
                </c:pt>
                <c:pt idx="116">
                  <c:v>-10</c:v>
                </c:pt>
                <c:pt idx="117">
                  <c:v>-10</c:v>
                </c:pt>
                <c:pt idx="118">
                  <c:v>-10</c:v>
                </c:pt>
                <c:pt idx="119">
                  <c:v>-10</c:v>
                </c:pt>
                <c:pt idx="120">
                  <c:v>-10</c:v>
                </c:pt>
                <c:pt idx="121">
                  <c:v>-10</c:v>
                </c:pt>
                <c:pt idx="122">
                  <c:v>-10</c:v>
                </c:pt>
                <c:pt idx="123">
                  <c:v>-10</c:v>
                </c:pt>
                <c:pt idx="124">
                  <c:v>-10</c:v>
                </c:pt>
                <c:pt idx="125">
                  <c:v>-10</c:v>
                </c:pt>
                <c:pt idx="126">
                  <c:v>-10</c:v>
                </c:pt>
                <c:pt idx="127">
                  <c:v>-10</c:v>
                </c:pt>
                <c:pt idx="128">
                  <c:v>-10</c:v>
                </c:pt>
                <c:pt idx="129">
                  <c:v>-10</c:v>
                </c:pt>
                <c:pt idx="130">
                  <c:v>-10</c:v>
                </c:pt>
                <c:pt idx="131">
                  <c:v>-10</c:v>
                </c:pt>
                <c:pt idx="132">
                  <c:v>-10</c:v>
                </c:pt>
                <c:pt idx="133">
                  <c:v>-10</c:v>
                </c:pt>
                <c:pt idx="134">
                  <c:v>-10</c:v>
                </c:pt>
                <c:pt idx="135">
                  <c:v>-10</c:v>
                </c:pt>
                <c:pt idx="136">
                  <c:v>-10</c:v>
                </c:pt>
                <c:pt idx="137">
                  <c:v>-10</c:v>
                </c:pt>
                <c:pt idx="138">
                  <c:v>-10</c:v>
                </c:pt>
                <c:pt idx="139">
                  <c:v>-10</c:v>
                </c:pt>
                <c:pt idx="140">
                  <c:v>-10</c:v>
                </c:pt>
                <c:pt idx="141">
                  <c:v>-10</c:v>
                </c:pt>
                <c:pt idx="142">
                  <c:v>-10</c:v>
                </c:pt>
                <c:pt idx="143">
                  <c:v>-10</c:v>
                </c:pt>
                <c:pt idx="144">
                  <c:v>-10</c:v>
                </c:pt>
                <c:pt idx="145">
                  <c:v>-10</c:v>
                </c:pt>
                <c:pt idx="146">
                  <c:v>-10</c:v>
                </c:pt>
                <c:pt idx="147">
                  <c:v>-10</c:v>
                </c:pt>
                <c:pt idx="148">
                  <c:v>-10</c:v>
                </c:pt>
                <c:pt idx="149">
                  <c:v>-10</c:v>
                </c:pt>
                <c:pt idx="150">
                  <c:v>-10</c:v>
                </c:pt>
                <c:pt idx="151">
                  <c:v>-10</c:v>
                </c:pt>
                <c:pt idx="152">
                  <c:v>-10</c:v>
                </c:pt>
                <c:pt idx="153">
                  <c:v>-10</c:v>
                </c:pt>
                <c:pt idx="154">
                  <c:v>-10</c:v>
                </c:pt>
                <c:pt idx="155">
                  <c:v>-10</c:v>
                </c:pt>
                <c:pt idx="156">
                  <c:v>-10</c:v>
                </c:pt>
                <c:pt idx="157">
                  <c:v>-10</c:v>
                </c:pt>
                <c:pt idx="158">
                  <c:v>-10</c:v>
                </c:pt>
                <c:pt idx="159">
                  <c:v>-10</c:v>
                </c:pt>
                <c:pt idx="160">
                  <c:v>-10</c:v>
                </c:pt>
                <c:pt idx="161">
                  <c:v>-10</c:v>
                </c:pt>
                <c:pt idx="162">
                  <c:v>-10</c:v>
                </c:pt>
                <c:pt idx="163">
                  <c:v>-10</c:v>
                </c:pt>
                <c:pt idx="164">
                  <c:v>-10</c:v>
                </c:pt>
                <c:pt idx="165">
                  <c:v>-10</c:v>
                </c:pt>
                <c:pt idx="166">
                  <c:v>-10</c:v>
                </c:pt>
                <c:pt idx="167">
                  <c:v>-10</c:v>
                </c:pt>
                <c:pt idx="168">
                  <c:v>-10</c:v>
                </c:pt>
                <c:pt idx="169">
                  <c:v>-10</c:v>
                </c:pt>
                <c:pt idx="170">
                  <c:v>-10</c:v>
                </c:pt>
                <c:pt idx="171">
                  <c:v>-10</c:v>
                </c:pt>
                <c:pt idx="172">
                  <c:v>-10</c:v>
                </c:pt>
                <c:pt idx="173">
                  <c:v>-10</c:v>
                </c:pt>
                <c:pt idx="174">
                  <c:v>-10</c:v>
                </c:pt>
                <c:pt idx="175">
                  <c:v>-10</c:v>
                </c:pt>
                <c:pt idx="176">
                  <c:v>-10</c:v>
                </c:pt>
                <c:pt idx="177">
                  <c:v>-10</c:v>
                </c:pt>
                <c:pt idx="178">
                  <c:v>-10</c:v>
                </c:pt>
                <c:pt idx="179">
                  <c:v>-10</c:v>
                </c:pt>
                <c:pt idx="180">
                  <c:v>-10</c:v>
                </c:pt>
                <c:pt idx="181">
                  <c:v>-10</c:v>
                </c:pt>
                <c:pt idx="182">
                  <c:v>-10</c:v>
                </c:pt>
                <c:pt idx="183">
                  <c:v>-10</c:v>
                </c:pt>
                <c:pt idx="184">
                  <c:v>-10</c:v>
                </c:pt>
                <c:pt idx="185">
                  <c:v>-10</c:v>
                </c:pt>
                <c:pt idx="186">
                  <c:v>-10</c:v>
                </c:pt>
                <c:pt idx="187">
                  <c:v>-10</c:v>
                </c:pt>
                <c:pt idx="188">
                  <c:v>-10</c:v>
                </c:pt>
                <c:pt idx="189">
                  <c:v>-10</c:v>
                </c:pt>
                <c:pt idx="190">
                  <c:v>-10</c:v>
                </c:pt>
                <c:pt idx="191">
                  <c:v>-10</c:v>
                </c:pt>
                <c:pt idx="192">
                  <c:v>-10</c:v>
                </c:pt>
                <c:pt idx="193">
                  <c:v>-10</c:v>
                </c:pt>
                <c:pt idx="194">
                  <c:v>-10</c:v>
                </c:pt>
                <c:pt idx="195">
                  <c:v>-10</c:v>
                </c:pt>
                <c:pt idx="196">
                  <c:v>-10</c:v>
                </c:pt>
                <c:pt idx="197">
                  <c:v>-10</c:v>
                </c:pt>
                <c:pt idx="198">
                  <c:v>-10</c:v>
                </c:pt>
                <c:pt idx="199">
                  <c:v>-10</c:v>
                </c:pt>
                <c:pt idx="200">
                  <c:v>-10</c:v>
                </c:pt>
                <c:pt idx="201">
                  <c:v>82.36</c:v>
                </c:pt>
                <c:pt idx="202">
                  <c:v>-10</c:v>
                </c:pt>
                <c:pt idx="203">
                  <c:v>-10</c:v>
                </c:pt>
                <c:pt idx="204">
                  <c:v>-10</c:v>
                </c:pt>
                <c:pt idx="205">
                  <c:v>-10</c:v>
                </c:pt>
                <c:pt idx="206">
                  <c:v>-10</c:v>
                </c:pt>
                <c:pt idx="207">
                  <c:v>-10</c:v>
                </c:pt>
                <c:pt idx="208">
                  <c:v>-10</c:v>
                </c:pt>
                <c:pt idx="209">
                  <c:v>-10</c:v>
                </c:pt>
                <c:pt idx="210">
                  <c:v>-10</c:v>
                </c:pt>
                <c:pt idx="211">
                  <c:v>-10</c:v>
                </c:pt>
                <c:pt idx="212">
                  <c:v>-10</c:v>
                </c:pt>
                <c:pt idx="213">
                  <c:v>-10</c:v>
                </c:pt>
                <c:pt idx="214">
                  <c:v>-10</c:v>
                </c:pt>
                <c:pt idx="215">
                  <c:v>-10</c:v>
                </c:pt>
                <c:pt idx="216">
                  <c:v>-10</c:v>
                </c:pt>
                <c:pt idx="217">
                  <c:v>-10</c:v>
                </c:pt>
                <c:pt idx="218">
                  <c:v>-10</c:v>
                </c:pt>
                <c:pt idx="219">
                  <c:v>-10</c:v>
                </c:pt>
                <c:pt idx="220">
                  <c:v>-10</c:v>
                </c:pt>
                <c:pt idx="221">
                  <c:v>-10</c:v>
                </c:pt>
                <c:pt idx="222">
                  <c:v>-10</c:v>
                </c:pt>
                <c:pt idx="223">
                  <c:v>-10</c:v>
                </c:pt>
                <c:pt idx="224">
                  <c:v>-10</c:v>
                </c:pt>
                <c:pt idx="225">
                  <c:v>-10</c:v>
                </c:pt>
                <c:pt idx="226">
                  <c:v>-10</c:v>
                </c:pt>
                <c:pt idx="227">
                  <c:v>-10</c:v>
                </c:pt>
                <c:pt idx="228">
                  <c:v>-10</c:v>
                </c:pt>
                <c:pt idx="229">
                  <c:v>-10</c:v>
                </c:pt>
                <c:pt idx="230">
                  <c:v>-10</c:v>
                </c:pt>
                <c:pt idx="231">
                  <c:v>-10</c:v>
                </c:pt>
                <c:pt idx="232">
                  <c:v>-10</c:v>
                </c:pt>
                <c:pt idx="233">
                  <c:v>-10</c:v>
                </c:pt>
                <c:pt idx="234">
                  <c:v>-10</c:v>
                </c:pt>
                <c:pt idx="235">
                  <c:v>-10</c:v>
                </c:pt>
                <c:pt idx="236">
                  <c:v>-10</c:v>
                </c:pt>
                <c:pt idx="237">
                  <c:v>-10</c:v>
                </c:pt>
                <c:pt idx="238">
                  <c:v>-10</c:v>
                </c:pt>
                <c:pt idx="239">
                  <c:v>-10</c:v>
                </c:pt>
                <c:pt idx="240">
                  <c:v>-10</c:v>
                </c:pt>
                <c:pt idx="241">
                  <c:v>-10</c:v>
                </c:pt>
                <c:pt idx="242">
                  <c:v>-10</c:v>
                </c:pt>
                <c:pt idx="243">
                  <c:v>-10</c:v>
                </c:pt>
                <c:pt idx="244">
                  <c:v>-10</c:v>
                </c:pt>
                <c:pt idx="245">
                  <c:v>-10</c:v>
                </c:pt>
                <c:pt idx="246">
                  <c:v>-10</c:v>
                </c:pt>
                <c:pt idx="247">
                  <c:v>-10</c:v>
                </c:pt>
                <c:pt idx="248">
                  <c:v>-10</c:v>
                </c:pt>
                <c:pt idx="249">
                  <c:v>-10</c:v>
                </c:pt>
                <c:pt idx="250">
                  <c:v>-10</c:v>
                </c:pt>
                <c:pt idx="251">
                  <c:v>-10</c:v>
                </c:pt>
                <c:pt idx="252">
                  <c:v>-10</c:v>
                </c:pt>
                <c:pt idx="253">
                  <c:v>-10</c:v>
                </c:pt>
                <c:pt idx="254">
                  <c:v>-10</c:v>
                </c:pt>
                <c:pt idx="255">
                  <c:v>-10</c:v>
                </c:pt>
                <c:pt idx="256">
                  <c:v>-10</c:v>
                </c:pt>
                <c:pt idx="257">
                  <c:v>-10</c:v>
                </c:pt>
                <c:pt idx="258">
                  <c:v>-10</c:v>
                </c:pt>
                <c:pt idx="259">
                  <c:v>-10</c:v>
                </c:pt>
                <c:pt idx="260">
                  <c:v>-10</c:v>
                </c:pt>
                <c:pt idx="261">
                  <c:v>-10</c:v>
                </c:pt>
                <c:pt idx="262">
                  <c:v>-10</c:v>
                </c:pt>
                <c:pt idx="263">
                  <c:v>-10</c:v>
                </c:pt>
                <c:pt idx="264">
                  <c:v>-10</c:v>
                </c:pt>
                <c:pt idx="265">
                  <c:v>-10</c:v>
                </c:pt>
                <c:pt idx="266">
                  <c:v>-10</c:v>
                </c:pt>
                <c:pt idx="267">
                  <c:v>-10</c:v>
                </c:pt>
                <c:pt idx="268">
                  <c:v>-10</c:v>
                </c:pt>
                <c:pt idx="269">
                  <c:v>-10</c:v>
                </c:pt>
                <c:pt idx="270">
                  <c:v>-10</c:v>
                </c:pt>
                <c:pt idx="271">
                  <c:v>-10</c:v>
                </c:pt>
                <c:pt idx="272">
                  <c:v>-10</c:v>
                </c:pt>
                <c:pt idx="273">
                  <c:v>-10</c:v>
                </c:pt>
                <c:pt idx="274">
                  <c:v>-10</c:v>
                </c:pt>
                <c:pt idx="275">
                  <c:v>-10</c:v>
                </c:pt>
                <c:pt idx="276">
                  <c:v>-10</c:v>
                </c:pt>
                <c:pt idx="277">
                  <c:v>-10</c:v>
                </c:pt>
                <c:pt idx="278">
                  <c:v>-10</c:v>
                </c:pt>
                <c:pt idx="279">
                  <c:v>-10</c:v>
                </c:pt>
                <c:pt idx="280">
                  <c:v>-10</c:v>
                </c:pt>
                <c:pt idx="281">
                  <c:v>-10</c:v>
                </c:pt>
                <c:pt idx="282">
                  <c:v>-10</c:v>
                </c:pt>
                <c:pt idx="283">
                  <c:v>-10</c:v>
                </c:pt>
                <c:pt idx="284">
                  <c:v>-10</c:v>
                </c:pt>
                <c:pt idx="285">
                  <c:v>-10</c:v>
                </c:pt>
                <c:pt idx="286">
                  <c:v>-10</c:v>
                </c:pt>
                <c:pt idx="287">
                  <c:v>-10</c:v>
                </c:pt>
                <c:pt idx="288">
                  <c:v>-10</c:v>
                </c:pt>
                <c:pt idx="289">
                  <c:v>-10</c:v>
                </c:pt>
                <c:pt idx="290">
                  <c:v>-10</c:v>
                </c:pt>
                <c:pt idx="291">
                  <c:v>-10</c:v>
                </c:pt>
                <c:pt idx="292">
                  <c:v>-10</c:v>
                </c:pt>
                <c:pt idx="293">
                  <c:v>-10</c:v>
                </c:pt>
                <c:pt idx="294">
                  <c:v>-10</c:v>
                </c:pt>
                <c:pt idx="295">
                  <c:v>-10</c:v>
                </c:pt>
                <c:pt idx="296">
                  <c:v>-10</c:v>
                </c:pt>
                <c:pt idx="297">
                  <c:v>-10</c:v>
                </c:pt>
                <c:pt idx="298">
                  <c:v>-10</c:v>
                </c:pt>
                <c:pt idx="299">
                  <c:v>-10</c:v>
                </c:pt>
                <c:pt idx="300">
                  <c:v>-10</c:v>
                </c:pt>
                <c:pt idx="301">
                  <c:v>-10</c:v>
                </c:pt>
                <c:pt idx="302">
                  <c:v>-10</c:v>
                </c:pt>
                <c:pt idx="303">
                  <c:v>-10</c:v>
                </c:pt>
                <c:pt idx="304">
                  <c:v>-10</c:v>
                </c:pt>
                <c:pt idx="305">
                  <c:v>-10</c:v>
                </c:pt>
                <c:pt idx="306">
                  <c:v>-10</c:v>
                </c:pt>
                <c:pt idx="307">
                  <c:v>-10</c:v>
                </c:pt>
                <c:pt idx="308">
                  <c:v>-10</c:v>
                </c:pt>
                <c:pt idx="309">
                  <c:v>-10</c:v>
                </c:pt>
                <c:pt idx="310">
                  <c:v>-10</c:v>
                </c:pt>
                <c:pt idx="311">
                  <c:v>-10</c:v>
                </c:pt>
                <c:pt idx="312">
                  <c:v>-10</c:v>
                </c:pt>
                <c:pt idx="313">
                  <c:v>-10</c:v>
                </c:pt>
                <c:pt idx="314">
                  <c:v>-10</c:v>
                </c:pt>
                <c:pt idx="315">
                  <c:v>-10</c:v>
                </c:pt>
                <c:pt idx="316">
                  <c:v>-10</c:v>
                </c:pt>
                <c:pt idx="317">
                  <c:v>-10</c:v>
                </c:pt>
                <c:pt idx="318">
                  <c:v>-10</c:v>
                </c:pt>
                <c:pt idx="319">
                  <c:v>-10</c:v>
                </c:pt>
                <c:pt idx="320">
                  <c:v>-10</c:v>
                </c:pt>
                <c:pt idx="321">
                  <c:v>-10</c:v>
                </c:pt>
                <c:pt idx="322">
                  <c:v>-10</c:v>
                </c:pt>
                <c:pt idx="323">
                  <c:v>-10</c:v>
                </c:pt>
                <c:pt idx="324">
                  <c:v>-10</c:v>
                </c:pt>
                <c:pt idx="325">
                  <c:v>-10</c:v>
                </c:pt>
                <c:pt idx="326">
                  <c:v>-10</c:v>
                </c:pt>
                <c:pt idx="327">
                  <c:v>-10</c:v>
                </c:pt>
                <c:pt idx="328">
                  <c:v>-10</c:v>
                </c:pt>
                <c:pt idx="329">
                  <c:v>-10</c:v>
                </c:pt>
                <c:pt idx="330">
                  <c:v>-10</c:v>
                </c:pt>
                <c:pt idx="331">
                  <c:v>-10</c:v>
                </c:pt>
                <c:pt idx="332">
                  <c:v>-10</c:v>
                </c:pt>
                <c:pt idx="333">
                  <c:v>-10</c:v>
                </c:pt>
                <c:pt idx="334">
                  <c:v>-10</c:v>
                </c:pt>
                <c:pt idx="335">
                  <c:v>-10</c:v>
                </c:pt>
                <c:pt idx="336">
                  <c:v>-10</c:v>
                </c:pt>
                <c:pt idx="337">
                  <c:v>-10</c:v>
                </c:pt>
                <c:pt idx="338">
                  <c:v>-10</c:v>
                </c:pt>
                <c:pt idx="339">
                  <c:v>-10</c:v>
                </c:pt>
                <c:pt idx="340">
                  <c:v>-10</c:v>
                </c:pt>
                <c:pt idx="341">
                  <c:v>-10</c:v>
                </c:pt>
                <c:pt idx="342">
                  <c:v>-10</c:v>
                </c:pt>
                <c:pt idx="343">
                  <c:v>-10</c:v>
                </c:pt>
                <c:pt idx="344">
                  <c:v>-10</c:v>
                </c:pt>
                <c:pt idx="345">
                  <c:v>-10</c:v>
                </c:pt>
                <c:pt idx="346">
                  <c:v>-10</c:v>
                </c:pt>
                <c:pt idx="347">
                  <c:v>-10</c:v>
                </c:pt>
                <c:pt idx="348">
                  <c:v>-10</c:v>
                </c:pt>
                <c:pt idx="349">
                  <c:v>-10</c:v>
                </c:pt>
                <c:pt idx="350">
                  <c:v>-10</c:v>
                </c:pt>
                <c:pt idx="351">
                  <c:v>-10</c:v>
                </c:pt>
                <c:pt idx="352">
                  <c:v>-10</c:v>
                </c:pt>
                <c:pt idx="353">
                  <c:v>-10</c:v>
                </c:pt>
                <c:pt idx="354">
                  <c:v>-10</c:v>
                </c:pt>
                <c:pt idx="355">
                  <c:v>-10</c:v>
                </c:pt>
                <c:pt idx="356">
                  <c:v>-10</c:v>
                </c:pt>
                <c:pt idx="357">
                  <c:v>-10</c:v>
                </c:pt>
                <c:pt idx="358">
                  <c:v>-10</c:v>
                </c:pt>
                <c:pt idx="359">
                  <c:v>-10</c:v>
                </c:pt>
                <c:pt idx="360">
                  <c:v>-10</c:v>
                </c:pt>
                <c:pt idx="361">
                  <c:v>-10</c:v>
                </c:pt>
                <c:pt idx="362">
                  <c:v>-10</c:v>
                </c:pt>
                <c:pt idx="363">
                  <c:v>-10</c:v>
                </c:pt>
                <c:pt idx="364">
                  <c:v>-10</c:v>
                </c:pt>
                <c:pt idx="365">
                  <c:v>-10</c:v>
                </c:pt>
                <c:pt idx="366">
                  <c:v>-10</c:v>
                </c:pt>
                <c:pt idx="367">
                  <c:v>-10</c:v>
                </c:pt>
                <c:pt idx="368">
                  <c:v>-10</c:v>
                </c:pt>
                <c:pt idx="369">
                  <c:v>-10</c:v>
                </c:pt>
                <c:pt idx="370">
                  <c:v>-10</c:v>
                </c:pt>
                <c:pt idx="371">
                  <c:v>-10</c:v>
                </c:pt>
                <c:pt idx="372">
                  <c:v>-10</c:v>
                </c:pt>
                <c:pt idx="373">
                  <c:v>-10</c:v>
                </c:pt>
                <c:pt idx="374">
                  <c:v>-10</c:v>
                </c:pt>
                <c:pt idx="375">
                  <c:v>-10</c:v>
                </c:pt>
                <c:pt idx="376">
                  <c:v>-10</c:v>
                </c:pt>
                <c:pt idx="377">
                  <c:v>-10</c:v>
                </c:pt>
                <c:pt idx="378">
                  <c:v>-10</c:v>
                </c:pt>
                <c:pt idx="379">
                  <c:v>-10</c:v>
                </c:pt>
                <c:pt idx="380">
                  <c:v>-10</c:v>
                </c:pt>
                <c:pt idx="381">
                  <c:v>-10</c:v>
                </c:pt>
                <c:pt idx="382">
                  <c:v>-10</c:v>
                </c:pt>
                <c:pt idx="383">
                  <c:v>-10</c:v>
                </c:pt>
                <c:pt idx="384">
                  <c:v>-10</c:v>
                </c:pt>
                <c:pt idx="385">
                  <c:v>-10</c:v>
                </c:pt>
                <c:pt idx="386">
                  <c:v>-10</c:v>
                </c:pt>
                <c:pt idx="387">
                  <c:v>-10</c:v>
                </c:pt>
                <c:pt idx="388">
                  <c:v>-10</c:v>
                </c:pt>
                <c:pt idx="389">
                  <c:v>-10</c:v>
                </c:pt>
                <c:pt idx="390">
                  <c:v>-10</c:v>
                </c:pt>
                <c:pt idx="391">
                  <c:v>-10</c:v>
                </c:pt>
                <c:pt idx="392">
                  <c:v>-10</c:v>
                </c:pt>
                <c:pt idx="393">
                  <c:v>-10</c:v>
                </c:pt>
                <c:pt idx="394">
                  <c:v>-10</c:v>
                </c:pt>
                <c:pt idx="395">
                  <c:v>-10</c:v>
                </c:pt>
                <c:pt idx="396">
                  <c:v>-10</c:v>
                </c:pt>
                <c:pt idx="397">
                  <c:v>103.53</c:v>
                </c:pt>
                <c:pt idx="398">
                  <c:v>-10</c:v>
                </c:pt>
                <c:pt idx="399">
                  <c:v>-10</c:v>
                </c:pt>
                <c:pt idx="400">
                  <c:v>-10</c:v>
                </c:pt>
                <c:pt idx="401">
                  <c:v>-10</c:v>
                </c:pt>
                <c:pt idx="402">
                  <c:v>-10</c:v>
                </c:pt>
                <c:pt idx="403">
                  <c:v>-10</c:v>
                </c:pt>
                <c:pt idx="404">
                  <c:v>-10</c:v>
                </c:pt>
                <c:pt idx="405">
                  <c:v>-10</c:v>
                </c:pt>
                <c:pt idx="406">
                  <c:v>-10</c:v>
                </c:pt>
                <c:pt idx="407">
                  <c:v>-10</c:v>
                </c:pt>
                <c:pt idx="408">
                  <c:v>-10</c:v>
                </c:pt>
                <c:pt idx="409">
                  <c:v>-10</c:v>
                </c:pt>
                <c:pt idx="410">
                  <c:v>-10</c:v>
                </c:pt>
                <c:pt idx="411">
                  <c:v>-10</c:v>
                </c:pt>
                <c:pt idx="412">
                  <c:v>-10</c:v>
                </c:pt>
                <c:pt idx="413">
                  <c:v>-10</c:v>
                </c:pt>
                <c:pt idx="414">
                  <c:v>-10</c:v>
                </c:pt>
                <c:pt idx="415">
                  <c:v>-10</c:v>
                </c:pt>
                <c:pt idx="416">
                  <c:v>-10</c:v>
                </c:pt>
                <c:pt idx="417">
                  <c:v>-10</c:v>
                </c:pt>
                <c:pt idx="418">
                  <c:v>-10</c:v>
                </c:pt>
                <c:pt idx="419">
                  <c:v>-10</c:v>
                </c:pt>
                <c:pt idx="420">
                  <c:v>-10</c:v>
                </c:pt>
                <c:pt idx="421">
                  <c:v>-10</c:v>
                </c:pt>
                <c:pt idx="422">
                  <c:v>-10</c:v>
                </c:pt>
                <c:pt idx="423">
                  <c:v>-10</c:v>
                </c:pt>
                <c:pt idx="424">
                  <c:v>-10</c:v>
                </c:pt>
                <c:pt idx="425">
                  <c:v>-10</c:v>
                </c:pt>
                <c:pt idx="426">
                  <c:v>-10</c:v>
                </c:pt>
                <c:pt idx="427">
                  <c:v>-10</c:v>
                </c:pt>
                <c:pt idx="428">
                  <c:v>-10</c:v>
                </c:pt>
                <c:pt idx="429">
                  <c:v>-10</c:v>
                </c:pt>
                <c:pt idx="430">
                  <c:v>-10</c:v>
                </c:pt>
                <c:pt idx="431">
                  <c:v>-10</c:v>
                </c:pt>
                <c:pt idx="432">
                  <c:v>-10</c:v>
                </c:pt>
                <c:pt idx="433">
                  <c:v>-10</c:v>
                </c:pt>
                <c:pt idx="434">
                  <c:v>-10</c:v>
                </c:pt>
                <c:pt idx="435">
                  <c:v>-10</c:v>
                </c:pt>
                <c:pt idx="436">
                  <c:v>-10</c:v>
                </c:pt>
                <c:pt idx="437">
                  <c:v>-10</c:v>
                </c:pt>
                <c:pt idx="438">
                  <c:v>-10</c:v>
                </c:pt>
                <c:pt idx="439">
                  <c:v>-10</c:v>
                </c:pt>
                <c:pt idx="440">
                  <c:v>-10</c:v>
                </c:pt>
                <c:pt idx="441">
                  <c:v>-10</c:v>
                </c:pt>
                <c:pt idx="442">
                  <c:v>-10</c:v>
                </c:pt>
                <c:pt idx="443">
                  <c:v>-10</c:v>
                </c:pt>
                <c:pt idx="444">
                  <c:v>-10</c:v>
                </c:pt>
                <c:pt idx="445">
                  <c:v>-10</c:v>
                </c:pt>
                <c:pt idx="446">
                  <c:v>-10</c:v>
                </c:pt>
                <c:pt idx="447">
                  <c:v>-10</c:v>
                </c:pt>
                <c:pt idx="448">
                  <c:v>-10</c:v>
                </c:pt>
                <c:pt idx="449">
                  <c:v>-10</c:v>
                </c:pt>
                <c:pt idx="450">
                  <c:v>-10</c:v>
                </c:pt>
                <c:pt idx="451">
                  <c:v>-10</c:v>
                </c:pt>
                <c:pt idx="452">
                  <c:v>-10</c:v>
                </c:pt>
                <c:pt idx="453">
                  <c:v>-10</c:v>
                </c:pt>
                <c:pt idx="454">
                  <c:v>-10</c:v>
                </c:pt>
                <c:pt idx="455">
                  <c:v>-10</c:v>
                </c:pt>
                <c:pt idx="456">
                  <c:v>-10</c:v>
                </c:pt>
                <c:pt idx="457">
                  <c:v>-10</c:v>
                </c:pt>
                <c:pt idx="458">
                  <c:v>-10</c:v>
                </c:pt>
                <c:pt idx="459">
                  <c:v>-10</c:v>
                </c:pt>
                <c:pt idx="460">
                  <c:v>-10</c:v>
                </c:pt>
                <c:pt idx="461">
                  <c:v>-10</c:v>
                </c:pt>
                <c:pt idx="462">
                  <c:v>-10</c:v>
                </c:pt>
                <c:pt idx="463">
                  <c:v>-10</c:v>
                </c:pt>
                <c:pt idx="464">
                  <c:v>-10</c:v>
                </c:pt>
                <c:pt idx="465">
                  <c:v>-10</c:v>
                </c:pt>
                <c:pt idx="466">
                  <c:v>-10</c:v>
                </c:pt>
                <c:pt idx="467">
                  <c:v>-10</c:v>
                </c:pt>
                <c:pt idx="468">
                  <c:v>-10</c:v>
                </c:pt>
                <c:pt idx="469">
                  <c:v>-10</c:v>
                </c:pt>
                <c:pt idx="470">
                  <c:v>-10</c:v>
                </c:pt>
                <c:pt idx="471">
                  <c:v>-10</c:v>
                </c:pt>
                <c:pt idx="472">
                  <c:v>-10</c:v>
                </c:pt>
                <c:pt idx="473">
                  <c:v>-10</c:v>
                </c:pt>
                <c:pt idx="474">
                  <c:v>-10</c:v>
                </c:pt>
                <c:pt idx="475">
                  <c:v>-10</c:v>
                </c:pt>
                <c:pt idx="476">
                  <c:v>-10</c:v>
                </c:pt>
                <c:pt idx="477">
                  <c:v>-10</c:v>
                </c:pt>
                <c:pt idx="478">
                  <c:v>-10</c:v>
                </c:pt>
                <c:pt idx="479">
                  <c:v>-10</c:v>
                </c:pt>
                <c:pt idx="480">
                  <c:v>-10</c:v>
                </c:pt>
                <c:pt idx="481">
                  <c:v>-10</c:v>
                </c:pt>
                <c:pt idx="482">
                  <c:v>-10</c:v>
                </c:pt>
                <c:pt idx="483">
                  <c:v>-10</c:v>
                </c:pt>
                <c:pt idx="484">
                  <c:v>-10</c:v>
                </c:pt>
                <c:pt idx="485">
                  <c:v>-10</c:v>
                </c:pt>
                <c:pt idx="486">
                  <c:v>-10</c:v>
                </c:pt>
                <c:pt idx="487">
                  <c:v>-10</c:v>
                </c:pt>
                <c:pt idx="488">
                  <c:v>-10</c:v>
                </c:pt>
                <c:pt idx="489">
                  <c:v>-10</c:v>
                </c:pt>
                <c:pt idx="490">
                  <c:v>-10</c:v>
                </c:pt>
                <c:pt idx="491">
                  <c:v>-10</c:v>
                </c:pt>
                <c:pt idx="492">
                  <c:v>-10</c:v>
                </c:pt>
                <c:pt idx="493">
                  <c:v>-10</c:v>
                </c:pt>
                <c:pt idx="494">
                  <c:v>-10</c:v>
                </c:pt>
                <c:pt idx="495">
                  <c:v>-10</c:v>
                </c:pt>
                <c:pt idx="496">
                  <c:v>-10</c:v>
                </c:pt>
                <c:pt idx="497">
                  <c:v>-10</c:v>
                </c:pt>
                <c:pt idx="498">
                  <c:v>-10</c:v>
                </c:pt>
                <c:pt idx="499">
                  <c:v>-10</c:v>
                </c:pt>
                <c:pt idx="500">
                  <c:v>-10</c:v>
                </c:pt>
                <c:pt idx="501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4B-4F11-A47B-8D4F8F50648C}"/>
            </c:ext>
          </c:extLst>
        </c:ser>
        <c:ser>
          <c:idx val="2"/>
          <c:order val="2"/>
          <c:tx>
            <c:strRef>
              <c:f>RSI!$AR$2</c:f>
              <c:strCache>
                <c:ptCount val="1"/>
                <c:pt idx="0">
                  <c:v>Sell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69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BA0-46B9-8E87-93CBB939A375}"/>
                </c:ext>
              </c:extLst>
            </c:dLbl>
            <c:dLbl>
              <c:idx val="104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A0-46B9-8E87-93CBB939A375}"/>
                </c:ext>
              </c:extLst>
            </c:dLbl>
            <c:dLbl>
              <c:idx val="222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A0-46B9-8E87-93CBB939A375}"/>
                </c:ext>
              </c:extLst>
            </c:dLbl>
            <c:dLbl>
              <c:idx val="412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A0-46B9-8E87-93CBB939A37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RSI!$B$3:$B$2518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xVal>
          <c:yVal>
            <c:numRef>
              <c:f>RSI!$AR$3:$AR$2518</c:f>
              <c:numCache>
                <c:formatCode>General</c:formatCode>
                <c:ptCount val="2516"/>
                <c:pt idx="14">
                  <c:v>-5</c:v>
                </c:pt>
                <c:pt idx="15">
                  <c:v>-5</c:v>
                </c:pt>
                <c:pt idx="16">
                  <c:v>70.430000000000007</c:v>
                </c:pt>
                <c:pt idx="17">
                  <c:v>-5</c:v>
                </c:pt>
                <c:pt idx="18">
                  <c:v>-5</c:v>
                </c:pt>
                <c:pt idx="19">
                  <c:v>-5</c:v>
                </c:pt>
                <c:pt idx="20">
                  <c:v>-5</c:v>
                </c:pt>
                <c:pt idx="21">
                  <c:v>-5</c:v>
                </c:pt>
                <c:pt idx="22">
                  <c:v>-5</c:v>
                </c:pt>
                <c:pt idx="23">
                  <c:v>-5</c:v>
                </c:pt>
                <c:pt idx="24">
                  <c:v>-5</c:v>
                </c:pt>
                <c:pt idx="25">
                  <c:v>-5</c:v>
                </c:pt>
                <c:pt idx="26">
                  <c:v>-5</c:v>
                </c:pt>
                <c:pt idx="27">
                  <c:v>-5</c:v>
                </c:pt>
                <c:pt idx="28">
                  <c:v>-5</c:v>
                </c:pt>
                <c:pt idx="29">
                  <c:v>-5</c:v>
                </c:pt>
                <c:pt idx="30">
                  <c:v>-5</c:v>
                </c:pt>
                <c:pt idx="31">
                  <c:v>-5</c:v>
                </c:pt>
                <c:pt idx="32">
                  <c:v>-5</c:v>
                </c:pt>
                <c:pt idx="33">
                  <c:v>-5</c:v>
                </c:pt>
                <c:pt idx="34">
                  <c:v>-5</c:v>
                </c:pt>
                <c:pt idx="35">
                  <c:v>-5</c:v>
                </c:pt>
                <c:pt idx="36">
                  <c:v>-5</c:v>
                </c:pt>
                <c:pt idx="37">
                  <c:v>-5</c:v>
                </c:pt>
                <c:pt idx="38">
                  <c:v>-5</c:v>
                </c:pt>
                <c:pt idx="39">
                  <c:v>-5</c:v>
                </c:pt>
                <c:pt idx="40">
                  <c:v>-5</c:v>
                </c:pt>
                <c:pt idx="41">
                  <c:v>-5</c:v>
                </c:pt>
                <c:pt idx="42">
                  <c:v>-5</c:v>
                </c:pt>
                <c:pt idx="43">
                  <c:v>-5</c:v>
                </c:pt>
                <c:pt idx="44">
                  <c:v>-5</c:v>
                </c:pt>
                <c:pt idx="45">
                  <c:v>-5</c:v>
                </c:pt>
                <c:pt idx="46">
                  <c:v>-5</c:v>
                </c:pt>
                <c:pt idx="47">
                  <c:v>-5</c:v>
                </c:pt>
                <c:pt idx="48">
                  <c:v>-5</c:v>
                </c:pt>
                <c:pt idx="49">
                  <c:v>-5</c:v>
                </c:pt>
                <c:pt idx="50">
                  <c:v>-5</c:v>
                </c:pt>
                <c:pt idx="51">
                  <c:v>-5</c:v>
                </c:pt>
                <c:pt idx="52">
                  <c:v>-5</c:v>
                </c:pt>
                <c:pt idx="53">
                  <c:v>-5</c:v>
                </c:pt>
                <c:pt idx="54">
                  <c:v>-5</c:v>
                </c:pt>
                <c:pt idx="55">
                  <c:v>-5</c:v>
                </c:pt>
                <c:pt idx="56">
                  <c:v>-5</c:v>
                </c:pt>
                <c:pt idx="57">
                  <c:v>-5</c:v>
                </c:pt>
                <c:pt idx="58">
                  <c:v>-5</c:v>
                </c:pt>
                <c:pt idx="59">
                  <c:v>-5</c:v>
                </c:pt>
                <c:pt idx="60">
                  <c:v>-5</c:v>
                </c:pt>
                <c:pt idx="61">
                  <c:v>-5</c:v>
                </c:pt>
                <c:pt idx="62">
                  <c:v>-5</c:v>
                </c:pt>
                <c:pt idx="63">
                  <c:v>-5</c:v>
                </c:pt>
                <c:pt idx="64">
                  <c:v>-5</c:v>
                </c:pt>
                <c:pt idx="65">
                  <c:v>-5</c:v>
                </c:pt>
                <c:pt idx="66">
                  <c:v>-5</c:v>
                </c:pt>
                <c:pt idx="67">
                  <c:v>-5</c:v>
                </c:pt>
                <c:pt idx="68">
                  <c:v>-5</c:v>
                </c:pt>
                <c:pt idx="69">
                  <c:v>64.8</c:v>
                </c:pt>
                <c:pt idx="70">
                  <c:v>-5</c:v>
                </c:pt>
                <c:pt idx="71">
                  <c:v>-5</c:v>
                </c:pt>
                <c:pt idx="72">
                  <c:v>-5</c:v>
                </c:pt>
                <c:pt idx="73">
                  <c:v>-5</c:v>
                </c:pt>
                <c:pt idx="74">
                  <c:v>-5</c:v>
                </c:pt>
                <c:pt idx="75">
                  <c:v>-5</c:v>
                </c:pt>
                <c:pt idx="76">
                  <c:v>-5</c:v>
                </c:pt>
                <c:pt idx="77">
                  <c:v>-5</c:v>
                </c:pt>
                <c:pt idx="78">
                  <c:v>-5</c:v>
                </c:pt>
                <c:pt idx="79">
                  <c:v>-5</c:v>
                </c:pt>
                <c:pt idx="80">
                  <c:v>-5</c:v>
                </c:pt>
                <c:pt idx="81">
                  <c:v>-5</c:v>
                </c:pt>
                <c:pt idx="82">
                  <c:v>-5</c:v>
                </c:pt>
                <c:pt idx="83">
                  <c:v>-5</c:v>
                </c:pt>
                <c:pt idx="84">
                  <c:v>-5</c:v>
                </c:pt>
                <c:pt idx="85">
                  <c:v>-5</c:v>
                </c:pt>
                <c:pt idx="86">
                  <c:v>-5</c:v>
                </c:pt>
                <c:pt idx="87">
                  <c:v>-5</c:v>
                </c:pt>
                <c:pt idx="88">
                  <c:v>-5</c:v>
                </c:pt>
                <c:pt idx="89">
                  <c:v>-5</c:v>
                </c:pt>
                <c:pt idx="90">
                  <c:v>-5</c:v>
                </c:pt>
                <c:pt idx="91">
                  <c:v>-5</c:v>
                </c:pt>
                <c:pt idx="92">
                  <c:v>-5</c:v>
                </c:pt>
                <c:pt idx="93">
                  <c:v>-5</c:v>
                </c:pt>
                <c:pt idx="94">
                  <c:v>-5</c:v>
                </c:pt>
                <c:pt idx="95">
                  <c:v>-5</c:v>
                </c:pt>
                <c:pt idx="96">
                  <c:v>-5</c:v>
                </c:pt>
                <c:pt idx="97">
                  <c:v>-5</c:v>
                </c:pt>
                <c:pt idx="98">
                  <c:v>-5</c:v>
                </c:pt>
                <c:pt idx="99">
                  <c:v>-5</c:v>
                </c:pt>
                <c:pt idx="100">
                  <c:v>-5</c:v>
                </c:pt>
                <c:pt idx="101">
                  <c:v>-5</c:v>
                </c:pt>
                <c:pt idx="102">
                  <c:v>-5</c:v>
                </c:pt>
                <c:pt idx="103">
                  <c:v>-5</c:v>
                </c:pt>
                <c:pt idx="104">
                  <c:v>69.7</c:v>
                </c:pt>
                <c:pt idx="105">
                  <c:v>-5</c:v>
                </c:pt>
                <c:pt idx="106">
                  <c:v>-5</c:v>
                </c:pt>
                <c:pt idx="107">
                  <c:v>-5</c:v>
                </c:pt>
                <c:pt idx="108">
                  <c:v>-5</c:v>
                </c:pt>
                <c:pt idx="109">
                  <c:v>-5</c:v>
                </c:pt>
                <c:pt idx="110">
                  <c:v>-5</c:v>
                </c:pt>
                <c:pt idx="111">
                  <c:v>-5</c:v>
                </c:pt>
                <c:pt idx="112">
                  <c:v>-5</c:v>
                </c:pt>
                <c:pt idx="113">
                  <c:v>-5</c:v>
                </c:pt>
                <c:pt idx="114">
                  <c:v>-5</c:v>
                </c:pt>
                <c:pt idx="115">
                  <c:v>-5</c:v>
                </c:pt>
                <c:pt idx="116">
                  <c:v>-5</c:v>
                </c:pt>
                <c:pt idx="117">
                  <c:v>-5</c:v>
                </c:pt>
                <c:pt idx="118">
                  <c:v>-5</c:v>
                </c:pt>
                <c:pt idx="119">
                  <c:v>-5</c:v>
                </c:pt>
                <c:pt idx="120">
                  <c:v>-5</c:v>
                </c:pt>
                <c:pt idx="121">
                  <c:v>-5</c:v>
                </c:pt>
                <c:pt idx="122">
                  <c:v>-5</c:v>
                </c:pt>
                <c:pt idx="123">
                  <c:v>-5</c:v>
                </c:pt>
                <c:pt idx="124">
                  <c:v>-5</c:v>
                </c:pt>
                <c:pt idx="125">
                  <c:v>-5</c:v>
                </c:pt>
                <c:pt idx="126">
                  <c:v>-5</c:v>
                </c:pt>
                <c:pt idx="127">
                  <c:v>-5</c:v>
                </c:pt>
                <c:pt idx="128">
                  <c:v>-5</c:v>
                </c:pt>
                <c:pt idx="129">
                  <c:v>-5</c:v>
                </c:pt>
                <c:pt idx="130">
                  <c:v>-5</c:v>
                </c:pt>
                <c:pt idx="131">
                  <c:v>-5</c:v>
                </c:pt>
                <c:pt idx="132">
                  <c:v>-5</c:v>
                </c:pt>
                <c:pt idx="133">
                  <c:v>-5</c:v>
                </c:pt>
                <c:pt idx="134">
                  <c:v>-5</c:v>
                </c:pt>
                <c:pt idx="135">
                  <c:v>-5</c:v>
                </c:pt>
                <c:pt idx="136">
                  <c:v>-5</c:v>
                </c:pt>
                <c:pt idx="137">
                  <c:v>-5</c:v>
                </c:pt>
                <c:pt idx="138">
                  <c:v>-5</c:v>
                </c:pt>
                <c:pt idx="139">
                  <c:v>-5</c:v>
                </c:pt>
                <c:pt idx="140">
                  <c:v>-5</c:v>
                </c:pt>
                <c:pt idx="141">
                  <c:v>-5</c:v>
                </c:pt>
                <c:pt idx="142">
                  <c:v>-5</c:v>
                </c:pt>
                <c:pt idx="143">
                  <c:v>-5</c:v>
                </c:pt>
                <c:pt idx="144">
                  <c:v>-5</c:v>
                </c:pt>
                <c:pt idx="145">
                  <c:v>-5</c:v>
                </c:pt>
                <c:pt idx="146">
                  <c:v>-5</c:v>
                </c:pt>
                <c:pt idx="147">
                  <c:v>-5</c:v>
                </c:pt>
                <c:pt idx="148">
                  <c:v>-5</c:v>
                </c:pt>
                <c:pt idx="149">
                  <c:v>-5</c:v>
                </c:pt>
                <c:pt idx="150">
                  <c:v>-5</c:v>
                </c:pt>
                <c:pt idx="151">
                  <c:v>-5</c:v>
                </c:pt>
                <c:pt idx="152">
                  <c:v>-5</c:v>
                </c:pt>
                <c:pt idx="153">
                  <c:v>-5</c:v>
                </c:pt>
                <c:pt idx="154">
                  <c:v>-5</c:v>
                </c:pt>
                <c:pt idx="155">
                  <c:v>-5</c:v>
                </c:pt>
                <c:pt idx="156">
                  <c:v>-5</c:v>
                </c:pt>
                <c:pt idx="157">
                  <c:v>-5</c:v>
                </c:pt>
                <c:pt idx="158">
                  <c:v>-5</c:v>
                </c:pt>
                <c:pt idx="159">
                  <c:v>-5</c:v>
                </c:pt>
                <c:pt idx="160">
                  <c:v>-5</c:v>
                </c:pt>
                <c:pt idx="161">
                  <c:v>-5</c:v>
                </c:pt>
                <c:pt idx="162">
                  <c:v>-5</c:v>
                </c:pt>
                <c:pt idx="163">
                  <c:v>-5</c:v>
                </c:pt>
                <c:pt idx="164">
                  <c:v>-5</c:v>
                </c:pt>
                <c:pt idx="165">
                  <c:v>-5</c:v>
                </c:pt>
                <c:pt idx="166">
                  <c:v>-5</c:v>
                </c:pt>
                <c:pt idx="167">
                  <c:v>-5</c:v>
                </c:pt>
                <c:pt idx="168">
                  <c:v>-5</c:v>
                </c:pt>
                <c:pt idx="169">
                  <c:v>-5</c:v>
                </c:pt>
                <c:pt idx="170">
                  <c:v>-5</c:v>
                </c:pt>
                <c:pt idx="171">
                  <c:v>-5</c:v>
                </c:pt>
                <c:pt idx="172">
                  <c:v>-5</c:v>
                </c:pt>
                <c:pt idx="173">
                  <c:v>-5</c:v>
                </c:pt>
                <c:pt idx="174">
                  <c:v>-5</c:v>
                </c:pt>
                <c:pt idx="175">
                  <c:v>-5</c:v>
                </c:pt>
                <c:pt idx="176">
                  <c:v>-5</c:v>
                </c:pt>
                <c:pt idx="177">
                  <c:v>-5</c:v>
                </c:pt>
                <c:pt idx="178">
                  <c:v>-5</c:v>
                </c:pt>
                <c:pt idx="179">
                  <c:v>-5</c:v>
                </c:pt>
                <c:pt idx="180">
                  <c:v>-5</c:v>
                </c:pt>
                <c:pt idx="181">
                  <c:v>-5</c:v>
                </c:pt>
                <c:pt idx="182">
                  <c:v>-5</c:v>
                </c:pt>
                <c:pt idx="183">
                  <c:v>-5</c:v>
                </c:pt>
                <c:pt idx="184">
                  <c:v>-5</c:v>
                </c:pt>
                <c:pt idx="185">
                  <c:v>-5</c:v>
                </c:pt>
                <c:pt idx="186">
                  <c:v>-5</c:v>
                </c:pt>
                <c:pt idx="187">
                  <c:v>-5</c:v>
                </c:pt>
                <c:pt idx="188">
                  <c:v>-5</c:v>
                </c:pt>
                <c:pt idx="189">
                  <c:v>-5</c:v>
                </c:pt>
                <c:pt idx="190">
                  <c:v>-5</c:v>
                </c:pt>
                <c:pt idx="191">
                  <c:v>-5</c:v>
                </c:pt>
                <c:pt idx="192">
                  <c:v>-5</c:v>
                </c:pt>
                <c:pt idx="193">
                  <c:v>-5</c:v>
                </c:pt>
                <c:pt idx="194">
                  <c:v>-5</c:v>
                </c:pt>
                <c:pt idx="195">
                  <c:v>-5</c:v>
                </c:pt>
                <c:pt idx="196">
                  <c:v>-5</c:v>
                </c:pt>
                <c:pt idx="197">
                  <c:v>-5</c:v>
                </c:pt>
                <c:pt idx="198">
                  <c:v>-5</c:v>
                </c:pt>
                <c:pt idx="199">
                  <c:v>-5</c:v>
                </c:pt>
                <c:pt idx="200">
                  <c:v>-5</c:v>
                </c:pt>
                <c:pt idx="201">
                  <c:v>-5</c:v>
                </c:pt>
                <c:pt idx="202">
                  <c:v>-5</c:v>
                </c:pt>
                <c:pt idx="203">
                  <c:v>-5</c:v>
                </c:pt>
                <c:pt idx="204">
                  <c:v>-5</c:v>
                </c:pt>
                <c:pt idx="205">
                  <c:v>-5</c:v>
                </c:pt>
                <c:pt idx="206">
                  <c:v>-5</c:v>
                </c:pt>
                <c:pt idx="207">
                  <c:v>-5</c:v>
                </c:pt>
                <c:pt idx="208">
                  <c:v>-5</c:v>
                </c:pt>
                <c:pt idx="209">
                  <c:v>-5</c:v>
                </c:pt>
                <c:pt idx="210">
                  <c:v>-5</c:v>
                </c:pt>
                <c:pt idx="211">
                  <c:v>-5</c:v>
                </c:pt>
                <c:pt idx="212">
                  <c:v>-5</c:v>
                </c:pt>
                <c:pt idx="213">
                  <c:v>-5</c:v>
                </c:pt>
                <c:pt idx="214">
                  <c:v>-5</c:v>
                </c:pt>
                <c:pt idx="215">
                  <c:v>-5</c:v>
                </c:pt>
                <c:pt idx="216">
                  <c:v>-5</c:v>
                </c:pt>
                <c:pt idx="217">
                  <c:v>-5</c:v>
                </c:pt>
                <c:pt idx="218">
                  <c:v>-5</c:v>
                </c:pt>
                <c:pt idx="219">
                  <c:v>-5</c:v>
                </c:pt>
                <c:pt idx="220">
                  <c:v>-5</c:v>
                </c:pt>
                <c:pt idx="221">
                  <c:v>-5</c:v>
                </c:pt>
                <c:pt idx="222">
                  <c:v>88.32</c:v>
                </c:pt>
                <c:pt idx="223">
                  <c:v>-5</c:v>
                </c:pt>
                <c:pt idx="224">
                  <c:v>-5</c:v>
                </c:pt>
                <c:pt idx="225">
                  <c:v>-5</c:v>
                </c:pt>
                <c:pt idx="226">
                  <c:v>-5</c:v>
                </c:pt>
                <c:pt idx="227">
                  <c:v>-5</c:v>
                </c:pt>
                <c:pt idx="228">
                  <c:v>-5</c:v>
                </c:pt>
                <c:pt idx="229">
                  <c:v>-5</c:v>
                </c:pt>
                <c:pt idx="230">
                  <c:v>-5</c:v>
                </c:pt>
                <c:pt idx="231">
                  <c:v>-5</c:v>
                </c:pt>
                <c:pt idx="232">
                  <c:v>-5</c:v>
                </c:pt>
                <c:pt idx="233">
                  <c:v>-5</c:v>
                </c:pt>
                <c:pt idx="234">
                  <c:v>-5</c:v>
                </c:pt>
                <c:pt idx="235">
                  <c:v>-5</c:v>
                </c:pt>
                <c:pt idx="236">
                  <c:v>-5</c:v>
                </c:pt>
                <c:pt idx="237">
                  <c:v>-5</c:v>
                </c:pt>
                <c:pt idx="238">
                  <c:v>-5</c:v>
                </c:pt>
                <c:pt idx="239">
                  <c:v>-5</c:v>
                </c:pt>
                <c:pt idx="240">
                  <c:v>-5</c:v>
                </c:pt>
                <c:pt idx="241">
                  <c:v>-5</c:v>
                </c:pt>
                <c:pt idx="242">
                  <c:v>-5</c:v>
                </c:pt>
                <c:pt idx="243">
                  <c:v>-5</c:v>
                </c:pt>
                <c:pt idx="244">
                  <c:v>-5</c:v>
                </c:pt>
                <c:pt idx="245">
                  <c:v>-5</c:v>
                </c:pt>
                <c:pt idx="246">
                  <c:v>-5</c:v>
                </c:pt>
                <c:pt idx="247">
                  <c:v>-5</c:v>
                </c:pt>
                <c:pt idx="248">
                  <c:v>-5</c:v>
                </c:pt>
                <c:pt idx="249">
                  <c:v>-5</c:v>
                </c:pt>
                <c:pt idx="250">
                  <c:v>-5</c:v>
                </c:pt>
                <c:pt idx="251">
                  <c:v>-5</c:v>
                </c:pt>
                <c:pt idx="252">
                  <c:v>-5</c:v>
                </c:pt>
                <c:pt idx="253">
                  <c:v>-5</c:v>
                </c:pt>
                <c:pt idx="254">
                  <c:v>-5</c:v>
                </c:pt>
                <c:pt idx="255">
                  <c:v>-5</c:v>
                </c:pt>
                <c:pt idx="256">
                  <c:v>-5</c:v>
                </c:pt>
                <c:pt idx="257">
                  <c:v>-5</c:v>
                </c:pt>
                <c:pt idx="258">
                  <c:v>-5</c:v>
                </c:pt>
                <c:pt idx="259">
                  <c:v>-5</c:v>
                </c:pt>
                <c:pt idx="260">
                  <c:v>-5</c:v>
                </c:pt>
                <c:pt idx="261">
                  <c:v>-5</c:v>
                </c:pt>
                <c:pt idx="262">
                  <c:v>-5</c:v>
                </c:pt>
                <c:pt idx="263">
                  <c:v>-5</c:v>
                </c:pt>
                <c:pt idx="264">
                  <c:v>-5</c:v>
                </c:pt>
                <c:pt idx="265">
                  <c:v>-5</c:v>
                </c:pt>
                <c:pt idx="266">
                  <c:v>-5</c:v>
                </c:pt>
                <c:pt idx="267">
                  <c:v>-5</c:v>
                </c:pt>
                <c:pt idx="268">
                  <c:v>-5</c:v>
                </c:pt>
                <c:pt idx="269">
                  <c:v>-5</c:v>
                </c:pt>
                <c:pt idx="270">
                  <c:v>-5</c:v>
                </c:pt>
                <c:pt idx="271">
                  <c:v>-5</c:v>
                </c:pt>
                <c:pt idx="272">
                  <c:v>-5</c:v>
                </c:pt>
                <c:pt idx="273">
                  <c:v>-5</c:v>
                </c:pt>
                <c:pt idx="274">
                  <c:v>-5</c:v>
                </c:pt>
                <c:pt idx="275">
                  <c:v>-5</c:v>
                </c:pt>
                <c:pt idx="276">
                  <c:v>-5</c:v>
                </c:pt>
                <c:pt idx="277">
                  <c:v>-5</c:v>
                </c:pt>
                <c:pt idx="278">
                  <c:v>-5</c:v>
                </c:pt>
                <c:pt idx="279">
                  <c:v>-5</c:v>
                </c:pt>
                <c:pt idx="280">
                  <c:v>-5</c:v>
                </c:pt>
                <c:pt idx="281">
                  <c:v>-5</c:v>
                </c:pt>
                <c:pt idx="282">
                  <c:v>-5</c:v>
                </c:pt>
                <c:pt idx="283">
                  <c:v>-5</c:v>
                </c:pt>
                <c:pt idx="284">
                  <c:v>-5</c:v>
                </c:pt>
                <c:pt idx="285">
                  <c:v>-5</c:v>
                </c:pt>
                <c:pt idx="286">
                  <c:v>-5</c:v>
                </c:pt>
                <c:pt idx="287">
                  <c:v>-5</c:v>
                </c:pt>
                <c:pt idx="288">
                  <c:v>-5</c:v>
                </c:pt>
                <c:pt idx="289">
                  <c:v>-5</c:v>
                </c:pt>
                <c:pt idx="290">
                  <c:v>-5</c:v>
                </c:pt>
                <c:pt idx="291">
                  <c:v>-5</c:v>
                </c:pt>
                <c:pt idx="292">
                  <c:v>-5</c:v>
                </c:pt>
                <c:pt idx="293">
                  <c:v>-5</c:v>
                </c:pt>
                <c:pt idx="294">
                  <c:v>-5</c:v>
                </c:pt>
                <c:pt idx="295">
                  <c:v>-5</c:v>
                </c:pt>
                <c:pt idx="296">
                  <c:v>-5</c:v>
                </c:pt>
                <c:pt idx="297">
                  <c:v>-5</c:v>
                </c:pt>
                <c:pt idx="298">
                  <c:v>-5</c:v>
                </c:pt>
                <c:pt idx="299">
                  <c:v>-5</c:v>
                </c:pt>
                <c:pt idx="300">
                  <c:v>-5</c:v>
                </c:pt>
                <c:pt idx="301">
                  <c:v>-5</c:v>
                </c:pt>
                <c:pt idx="302">
                  <c:v>-5</c:v>
                </c:pt>
                <c:pt idx="303">
                  <c:v>-5</c:v>
                </c:pt>
                <c:pt idx="304">
                  <c:v>-5</c:v>
                </c:pt>
                <c:pt idx="305">
                  <c:v>-5</c:v>
                </c:pt>
                <c:pt idx="306">
                  <c:v>-5</c:v>
                </c:pt>
                <c:pt idx="307">
                  <c:v>-5</c:v>
                </c:pt>
                <c:pt idx="308">
                  <c:v>-5</c:v>
                </c:pt>
                <c:pt idx="309">
                  <c:v>-5</c:v>
                </c:pt>
                <c:pt idx="310">
                  <c:v>-5</c:v>
                </c:pt>
                <c:pt idx="311">
                  <c:v>-5</c:v>
                </c:pt>
                <c:pt idx="312">
                  <c:v>-5</c:v>
                </c:pt>
                <c:pt idx="313">
                  <c:v>-5</c:v>
                </c:pt>
                <c:pt idx="314">
                  <c:v>-5</c:v>
                </c:pt>
                <c:pt idx="315">
                  <c:v>-5</c:v>
                </c:pt>
                <c:pt idx="316">
                  <c:v>-5</c:v>
                </c:pt>
                <c:pt idx="317">
                  <c:v>-5</c:v>
                </c:pt>
                <c:pt idx="318">
                  <c:v>-5</c:v>
                </c:pt>
                <c:pt idx="319">
                  <c:v>-5</c:v>
                </c:pt>
                <c:pt idx="320">
                  <c:v>-5</c:v>
                </c:pt>
                <c:pt idx="321">
                  <c:v>-5</c:v>
                </c:pt>
                <c:pt idx="322">
                  <c:v>-5</c:v>
                </c:pt>
                <c:pt idx="323">
                  <c:v>-5</c:v>
                </c:pt>
                <c:pt idx="324">
                  <c:v>-5</c:v>
                </c:pt>
                <c:pt idx="325">
                  <c:v>-5</c:v>
                </c:pt>
                <c:pt idx="326">
                  <c:v>-5</c:v>
                </c:pt>
                <c:pt idx="327">
                  <c:v>-5</c:v>
                </c:pt>
                <c:pt idx="328">
                  <c:v>-5</c:v>
                </c:pt>
                <c:pt idx="329">
                  <c:v>-5</c:v>
                </c:pt>
                <c:pt idx="330">
                  <c:v>-5</c:v>
                </c:pt>
                <c:pt idx="331">
                  <c:v>-5</c:v>
                </c:pt>
                <c:pt idx="332">
                  <c:v>-5</c:v>
                </c:pt>
                <c:pt idx="333">
                  <c:v>-5</c:v>
                </c:pt>
                <c:pt idx="334">
                  <c:v>-5</c:v>
                </c:pt>
                <c:pt idx="335">
                  <c:v>-5</c:v>
                </c:pt>
                <c:pt idx="336">
                  <c:v>-5</c:v>
                </c:pt>
                <c:pt idx="337">
                  <c:v>-5</c:v>
                </c:pt>
                <c:pt idx="338">
                  <c:v>-5</c:v>
                </c:pt>
                <c:pt idx="339">
                  <c:v>-5</c:v>
                </c:pt>
                <c:pt idx="340">
                  <c:v>-5</c:v>
                </c:pt>
                <c:pt idx="341">
                  <c:v>-5</c:v>
                </c:pt>
                <c:pt idx="342">
                  <c:v>-5</c:v>
                </c:pt>
                <c:pt idx="343">
                  <c:v>-5</c:v>
                </c:pt>
                <c:pt idx="344">
                  <c:v>-5</c:v>
                </c:pt>
                <c:pt idx="345">
                  <c:v>-5</c:v>
                </c:pt>
                <c:pt idx="346">
                  <c:v>-5</c:v>
                </c:pt>
                <c:pt idx="347">
                  <c:v>-5</c:v>
                </c:pt>
                <c:pt idx="348">
                  <c:v>-5</c:v>
                </c:pt>
                <c:pt idx="349">
                  <c:v>-5</c:v>
                </c:pt>
                <c:pt idx="350">
                  <c:v>-5</c:v>
                </c:pt>
                <c:pt idx="351">
                  <c:v>-5</c:v>
                </c:pt>
                <c:pt idx="352">
                  <c:v>-5</c:v>
                </c:pt>
                <c:pt idx="353">
                  <c:v>-5</c:v>
                </c:pt>
                <c:pt idx="354">
                  <c:v>-5</c:v>
                </c:pt>
                <c:pt idx="355">
                  <c:v>-5</c:v>
                </c:pt>
                <c:pt idx="356">
                  <c:v>-5</c:v>
                </c:pt>
                <c:pt idx="357">
                  <c:v>-5</c:v>
                </c:pt>
                <c:pt idx="358">
                  <c:v>-5</c:v>
                </c:pt>
                <c:pt idx="359">
                  <c:v>-5</c:v>
                </c:pt>
                <c:pt idx="360">
                  <c:v>-5</c:v>
                </c:pt>
                <c:pt idx="361">
                  <c:v>-5</c:v>
                </c:pt>
                <c:pt idx="362">
                  <c:v>-5</c:v>
                </c:pt>
                <c:pt idx="363">
                  <c:v>-5</c:v>
                </c:pt>
                <c:pt idx="364">
                  <c:v>-5</c:v>
                </c:pt>
                <c:pt idx="365">
                  <c:v>-5</c:v>
                </c:pt>
                <c:pt idx="366">
                  <c:v>-5</c:v>
                </c:pt>
                <c:pt idx="367">
                  <c:v>-5</c:v>
                </c:pt>
                <c:pt idx="368">
                  <c:v>-5</c:v>
                </c:pt>
                <c:pt idx="369">
                  <c:v>-5</c:v>
                </c:pt>
                <c:pt idx="370">
                  <c:v>-5</c:v>
                </c:pt>
                <c:pt idx="371">
                  <c:v>-5</c:v>
                </c:pt>
                <c:pt idx="372">
                  <c:v>-5</c:v>
                </c:pt>
                <c:pt idx="373">
                  <c:v>-5</c:v>
                </c:pt>
                <c:pt idx="374">
                  <c:v>-5</c:v>
                </c:pt>
                <c:pt idx="375">
                  <c:v>-5</c:v>
                </c:pt>
                <c:pt idx="376">
                  <c:v>-5</c:v>
                </c:pt>
                <c:pt idx="377">
                  <c:v>-5</c:v>
                </c:pt>
                <c:pt idx="378">
                  <c:v>-5</c:v>
                </c:pt>
                <c:pt idx="379">
                  <c:v>-5</c:v>
                </c:pt>
                <c:pt idx="380">
                  <c:v>-5</c:v>
                </c:pt>
                <c:pt idx="381">
                  <c:v>-5</c:v>
                </c:pt>
                <c:pt idx="382">
                  <c:v>-5</c:v>
                </c:pt>
                <c:pt idx="383">
                  <c:v>-5</c:v>
                </c:pt>
                <c:pt idx="384">
                  <c:v>-5</c:v>
                </c:pt>
                <c:pt idx="385">
                  <c:v>-5</c:v>
                </c:pt>
                <c:pt idx="386">
                  <c:v>-5</c:v>
                </c:pt>
                <c:pt idx="387">
                  <c:v>-5</c:v>
                </c:pt>
                <c:pt idx="388">
                  <c:v>-5</c:v>
                </c:pt>
                <c:pt idx="389">
                  <c:v>-5</c:v>
                </c:pt>
                <c:pt idx="390">
                  <c:v>-5</c:v>
                </c:pt>
                <c:pt idx="391">
                  <c:v>-5</c:v>
                </c:pt>
                <c:pt idx="392">
                  <c:v>-5</c:v>
                </c:pt>
                <c:pt idx="393">
                  <c:v>-5</c:v>
                </c:pt>
                <c:pt idx="394">
                  <c:v>-5</c:v>
                </c:pt>
                <c:pt idx="395">
                  <c:v>-5</c:v>
                </c:pt>
                <c:pt idx="396">
                  <c:v>-5</c:v>
                </c:pt>
                <c:pt idx="397">
                  <c:v>-5</c:v>
                </c:pt>
                <c:pt idx="398">
                  <c:v>-5</c:v>
                </c:pt>
                <c:pt idx="399">
                  <c:v>-5</c:v>
                </c:pt>
                <c:pt idx="400">
                  <c:v>-5</c:v>
                </c:pt>
                <c:pt idx="401">
                  <c:v>-5</c:v>
                </c:pt>
                <c:pt idx="402">
                  <c:v>-5</c:v>
                </c:pt>
                <c:pt idx="403">
                  <c:v>-5</c:v>
                </c:pt>
                <c:pt idx="404">
                  <c:v>-5</c:v>
                </c:pt>
                <c:pt idx="405">
                  <c:v>-5</c:v>
                </c:pt>
                <c:pt idx="406">
                  <c:v>-5</c:v>
                </c:pt>
                <c:pt idx="407">
                  <c:v>-5</c:v>
                </c:pt>
                <c:pt idx="408">
                  <c:v>-5</c:v>
                </c:pt>
                <c:pt idx="409">
                  <c:v>-5</c:v>
                </c:pt>
                <c:pt idx="410">
                  <c:v>-5</c:v>
                </c:pt>
                <c:pt idx="411">
                  <c:v>-5</c:v>
                </c:pt>
                <c:pt idx="412">
                  <c:v>111.51</c:v>
                </c:pt>
                <c:pt idx="413">
                  <c:v>-5</c:v>
                </c:pt>
                <c:pt idx="414">
                  <c:v>-5</c:v>
                </c:pt>
                <c:pt idx="415">
                  <c:v>-5</c:v>
                </c:pt>
                <c:pt idx="416">
                  <c:v>-5</c:v>
                </c:pt>
                <c:pt idx="417">
                  <c:v>-5</c:v>
                </c:pt>
                <c:pt idx="418">
                  <c:v>-5</c:v>
                </c:pt>
                <c:pt idx="419">
                  <c:v>-5</c:v>
                </c:pt>
                <c:pt idx="420">
                  <c:v>-5</c:v>
                </c:pt>
                <c:pt idx="421">
                  <c:v>-5</c:v>
                </c:pt>
                <c:pt idx="422">
                  <c:v>-5</c:v>
                </c:pt>
                <c:pt idx="423">
                  <c:v>-5</c:v>
                </c:pt>
                <c:pt idx="424">
                  <c:v>-5</c:v>
                </c:pt>
                <c:pt idx="425">
                  <c:v>-5</c:v>
                </c:pt>
                <c:pt idx="426">
                  <c:v>-5</c:v>
                </c:pt>
                <c:pt idx="427">
                  <c:v>-5</c:v>
                </c:pt>
                <c:pt idx="428">
                  <c:v>-5</c:v>
                </c:pt>
                <c:pt idx="429">
                  <c:v>-5</c:v>
                </c:pt>
                <c:pt idx="430">
                  <c:v>-5</c:v>
                </c:pt>
                <c:pt idx="431">
                  <c:v>-5</c:v>
                </c:pt>
                <c:pt idx="432">
                  <c:v>-5</c:v>
                </c:pt>
                <c:pt idx="433">
                  <c:v>-5</c:v>
                </c:pt>
                <c:pt idx="434">
                  <c:v>-5</c:v>
                </c:pt>
                <c:pt idx="435">
                  <c:v>-5</c:v>
                </c:pt>
                <c:pt idx="436">
                  <c:v>-5</c:v>
                </c:pt>
                <c:pt idx="437">
                  <c:v>-5</c:v>
                </c:pt>
                <c:pt idx="438">
                  <c:v>-5</c:v>
                </c:pt>
                <c:pt idx="439">
                  <c:v>-5</c:v>
                </c:pt>
                <c:pt idx="440">
                  <c:v>-5</c:v>
                </c:pt>
                <c:pt idx="441">
                  <c:v>-5</c:v>
                </c:pt>
                <c:pt idx="442">
                  <c:v>-5</c:v>
                </c:pt>
                <c:pt idx="443">
                  <c:v>-5</c:v>
                </c:pt>
                <c:pt idx="444">
                  <c:v>-5</c:v>
                </c:pt>
                <c:pt idx="445">
                  <c:v>-5</c:v>
                </c:pt>
                <c:pt idx="446">
                  <c:v>-5</c:v>
                </c:pt>
                <c:pt idx="447">
                  <c:v>-5</c:v>
                </c:pt>
                <c:pt idx="448">
                  <c:v>-5</c:v>
                </c:pt>
                <c:pt idx="449">
                  <c:v>-5</c:v>
                </c:pt>
                <c:pt idx="450">
                  <c:v>-5</c:v>
                </c:pt>
                <c:pt idx="451">
                  <c:v>-5</c:v>
                </c:pt>
                <c:pt idx="452">
                  <c:v>-5</c:v>
                </c:pt>
                <c:pt idx="453">
                  <c:v>-5</c:v>
                </c:pt>
                <c:pt idx="454">
                  <c:v>-5</c:v>
                </c:pt>
                <c:pt idx="455">
                  <c:v>-5</c:v>
                </c:pt>
                <c:pt idx="456">
                  <c:v>-5</c:v>
                </c:pt>
                <c:pt idx="457">
                  <c:v>-5</c:v>
                </c:pt>
                <c:pt idx="458">
                  <c:v>-5</c:v>
                </c:pt>
                <c:pt idx="459">
                  <c:v>-5</c:v>
                </c:pt>
                <c:pt idx="460">
                  <c:v>-5</c:v>
                </c:pt>
                <c:pt idx="461">
                  <c:v>-5</c:v>
                </c:pt>
                <c:pt idx="462">
                  <c:v>-5</c:v>
                </c:pt>
                <c:pt idx="463">
                  <c:v>-5</c:v>
                </c:pt>
                <c:pt idx="464">
                  <c:v>-5</c:v>
                </c:pt>
                <c:pt idx="465">
                  <c:v>-5</c:v>
                </c:pt>
                <c:pt idx="466">
                  <c:v>-5</c:v>
                </c:pt>
                <c:pt idx="467">
                  <c:v>-5</c:v>
                </c:pt>
                <c:pt idx="468">
                  <c:v>-5</c:v>
                </c:pt>
                <c:pt idx="469">
                  <c:v>-5</c:v>
                </c:pt>
                <c:pt idx="470">
                  <c:v>-5</c:v>
                </c:pt>
                <c:pt idx="471">
                  <c:v>-5</c:v>
                </c:pt>
                <c:pt idx="472">
                  <c:v>-5</c:v>
                </c:pt>
                <c:pt idx="473">
                  <c:v>-5</c:v>
                </c:pt>
                <c:pt idx="474">
                  <c:v>-5</c:v>
                </c:pt>
                <c:pt idx="475">
                  <c:v>-5</c:v>
                </c:pt>
                <c:pt idx="476">
                  <c:v>-5</c:v>
                </c:pt>
                <c:pt idx="477">
                  <c:v>-5</c:v>
                </c:pt>
                <c:pt idx="478">
                  <c:v>-5</c:v>
                </c:pt>
                <c:pt idx="479">
                  <c:v>-5</c:v>
                </c:pt>
                <c:pt idx="480">
                  <c:v>-5</c:v>
                </c:pt>
                <c:pt idx="481">
                  <c:v>-5</c:v>
                </c:pt>
                <c:pt idx="482">
                  <c:v>-5</c:v>
                </c:pt>
                <c:pt idx="483">
                  <c:v>-5</c:v>
                </c:pt>
                <c:pt idx="484">
                  <c:v>-5</c:v>
                </c:pt>
                <c:pt idx="485">
                  <c:v>-5</c:v>
                </c:pt>
                <c:pt idx="486">
                  <c:v>-5</c:v>
                </c:pt>
                <c:pt idx="487">
                  <c:v>-5</c:v>
                </c:pt>
                <c:pt idx="488">
                  <c:v>-5</c:v>
                </c:pt>
                <c:pt idx="489">
                  <c:v>-5</c:v>
                </c:pt>
                <c:pt idx="490">
                  <c:v>-5</c:v>
                </c:pt>
                <c:pt idx="491">
                  <c:v>-5</c:v>
                </c:pt>
                <c:pt idx="492">
                  <c:v>-5</c:v>
                </c:pt>
                <c:pt idx="493">
                  <c:v>-5</c:v>
                </c:pt>
                <c:pt idx="494">
                  <c:v>-5</c:v>
                </c:pt>
                <c:pt idx="495">
                  <c:v>-5</c:v>
                </c:pt>
                <c:pt idx="496">
                  <c:v>-5</c:v>
                </c:pt>
                <c:pt idx="497">
                  <c:v>-5</c:v>
                </c:pt>
                <c:pt idx="498">
                  <c:v>-5</c:v>
                </c:pt>
                <c:pt idx="499">
                  <c:v>-5</c:v>
                </c:pt>
                <c:pt idx="500">
                  <c:v>-5</c:v>
                </c:pt>
                <c:pt idx="501">
                  <c:v>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4B-4F11-A47B-8D4F8F506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720223"/>
        <c:axId val="1197722303"/>
      </c:scatterChart>
      <c:dateAx>
        <c:axId val="119772022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97722303"/>
        <c:crosses val="autoZero"/>
        <c:auto val="1"/>
        <c:lblOffset val="100"/>
        <c:baseTimeUnit val="days"/>
      </c:dateAx>
      <c:valAx>
        <c:axId val="11977223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9772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Dynamic Zone RSI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RSI!$I$2</c:f>
              <c:strCache>
                <c:ptCount val="1"/>
                <c:pt idx="0">
                  <c:v>RSI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RSI!$B$3:$B$504</c:f>
              <c:numCache>
                <c:formatCode>m/d/yyyy</c:formatCode>
                <c:ptCount val="502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RSI!$I$3:$I$504</c:f>
              <c:numCache>
                <c:formatCode>0.000</c:formatCode>
                <c:ptCount val="502"/>
                <c:pt idx="14">
                  <c:v>63.949375046949534</c:v>
                </c:pt>
                <c:pt idx="15">
                  <c:v>59.989816742503301</c:v>
                </c:pt>
                <c:pt idx="16">
                  <c:v>71.209570815786378</c:v>
                </c:pt>
                <c:pt idx="17">
                  <c:v>69.337144751158846</c:v>
                </c:pt>
                <c:pt idx="18">
                  <c:v>61.460488430443363</c:v>
                </c:pt>
                <c:pt idx="19">
                  <c:v>61.981906249038033</c:v>
                </c:pt>
                <c:pt idx="20">
                  <c:v>62.981964803238526</c:v>
                </c:pt>
                <c:pt idx="21">
                  <c:v>60.15276209691428</c:v>
                </c:pt>
                <c:pt idx="22">
                  <c:v>59.966485568648203</c:v>
                </c:pt>
                <c:pt idx="23">
                  <c:v>58.085111771460788</c:v>
                </c:pt>
                <c:pt idx="24">
                  <c:v>64.030472019190867</c:v>
                </c:pt>
                <c:pt idx="25">
                  <c:v>74.018604893083648</c:v>
                </c:pt>
                <c:pt idx="26">
                  <c:v>53.274760007044065</c:v>
                </c:pt>
                <c:pt idx="27">
                  <c:v>54.260124347974639</c:v>
                </c:pt>
                <c:pt idx="28">
                  <c:v>58.223898094322919</c:v>
                </c:pt>
                <c:pt idx="29">
                  <c:v>59.651854010620589</c:v>
                </c:pt>
                <c:pt idx="30">
                  <c:v>55.150716669449423</c:v>
                </c:pt>
                <c:pt idx="31">
                  <c:v>53.279288461792724</c:v>
                </c:pt>
                <c:pt idx="32">
                  <c:v>56.010882489071747</c:v>
                </c:pt>
                <c:pt idx="33">
                  <c:v>46.160131880134813</c:v>
                </c:pt>
                <c:pt idx="34">
                  <c:v>43.811899584288007</c:v>
                </c:pt>
                <c:pt idx="35">
                  <c:v>47.505271029346261</c:v>
                </c:pt>
                <c:pt idx="36">
                  <c:v>42.997095485982769</c:v>
                </c:pt>
                <c:pt idx="37">
                  <c:v>44.962110960440221</c:v>
                </c:pt>
                <c:pt idx="38">
                  <c:v>42.603770343123102</c:v>
                </c:pt>
                <c:pt idx="39">
                  <c:v>44.354843515382719</c:v>
                </c:pt>
                <c:pt idx="40">
                  <c:v>67.058117570935892</c:v>
                </c:pt>
                <c:pt idx="41">
                  <c:v>61.892541538097973</c:v>
                </c:pt>
                <c:pt idx="42">
                  <c:v>57.042711309943044</c:v>
                </c:pt>
                <c:pt idx="43">
                  <c:v>47.932293663056043</c:v>
                </c:pt>
                <c:pt idx="44">
                  <c:v>44.257313537472299</c:v>
                </c:pt>
                <c:pt idx="45">
                  <c:v>32.766776115140985</c:v>
                </c:pt>
                <c:pt idx="46">
                  <c:v>21.570609386062813</c:v>
                </c:pt>
                <c:pt idx="47">
                  <c:v>21.501398623515868</c:v>
                </c:pt>
                <c:pt idx="48">
                  <c:v>23.704088212088124</c:v>
                </c:pt>
                <c:pt idx="49">
                  <c:v>18.024049774456117</c:v>
                </c:pt>
                <c:pt idx="50">
                  <c:v>22.91294134749738</c:v>
                </c:pt>
                <c:pt idx="51">
                  <c:v>20.965993823851349</c:v>
                </c:pt>
                <c:pt idx="52">
                  <c:v>20.577186792645108</c:v>
                </c:pt>
                <c:pt idx="53">
                  <c:v>30.188229056016525</c:v>
                </c:pt>
                <c:pt idx="54">
                  <c:v>27.258975574581854</c:v>
                </c:pt>
                <c:pt idx="55">
                  <c:v>24.440888129777136</c:v>
                </c:pt>
                <c:pt idx="56">
                  <c:v>24.710383632836084</c:v>
                </c:pt>
                <c:pt idx="57">
                  <c:v>29.63611572530742</c:v>
                </c:pt>
                <c:pt idx="58">
                  <c:v>29.956442393989022</c:v>
                </c:pt>
                <c:pt idx="59">
                  <c:v>37.969337294087111</c:v>
                </c:pt>
                <c:pt idx="60">
                  <c:v>52.819680162764833</c:v>
                </c:pt>
                <c:pt idx="61">
                  <c:v>61.525191393840487</c:v>
                </c:pt>
                <c:pt idx="62">
                  <c:v>56.650230300740574</c:v>
                </c:pt>
                <c:pt idx="63">
                  <c:v>62.936809074644742</c:v>
                </c:pt>
                <c:pt idx="64">
                  <c:v>57.74183381397966</c:v>
                </c:pt>
                <c:pt idx="65">
                  <c:v>64.498795626484281</c:v>
                </c:pt>
                <c:pt idx="66">
                  <c:v>65.970346634219709</c:v>
                </c:pt>
                <c:pt idx="67">
                  <c:v>58.87527761772774</c:v>
                </c:pt>
                <c:pt idx="68">
                  <c:v>65.084384213386713</c:v>
                </c:pt>
                <c:pt idx="69">
                  <c:v>77.24598681282481</c:v>
                </c:pt>
                <c:pt idx="70">
                  <c:v>78.595975072104125</c:v>
                </c:pt>
                <c:pt idx="71">
                  <c:v>76.318596409883654</c:v>
                </c:pt>
                <c:pt idx="72">
                  <c:v>76.174961220231111</c:v>
                </c:pt>
                <c:pt idx="73">
                  <c:v>73.548493209629058</c:v>
                </c:pt>
                <c:pt idx="74">
                  <c:v>62.34609174975693</c:v>
                </c:pt>
                <c:pt idx="75">
                  <c:v>51.793136859502859</c:v>
                </c:pt>
                <c:pt idx="76">
                  <c:v>54.504877209933888</c:v>
                </c:pt>
                <c:pt idx="77">
                  <c:v>47.729721768523021</c:v>
                </c:pt>
                <c:pt idx="78">
                  <c:v>49.906159684031891</c:v>
                </c:pt>
                <c:pt idx="79">
                  <c:v>57.91832034520192</c:v>
                </c:pt>
                <c:pt idx="80">
                  <c:v>56.787691852616604</c:v>
                </c:pt>
                <c:pt idx="81">
                  <c:v>52.804042396976222</c:v>
                </c:pt>
                <c:pt idx="82">
                  <c:v>44.575292006316637</c:v>
                </c:pt>
                <c:pt idx="83">
                  <c:v>31.567007429902432</c:v>
                </c:pt>
                <c:pt idx="84">
                  <c:v>23.302415879050912</c:v>
                </c:pt>
                <c:pt idx="85">
                  <c:v>35.025544864328836</c:v>
                </c:pt>
                <c:pt idx="86">
                  <c:v>39.797084722979214</c:v>
                </c:pt>
                <c:pt idx="87">
                  <c:v>39.778178166082569</c:v>
                </c:pt>
                <c:pt idx="88">
                  <c:v>48.112647615767692</c:v>
                </c:pt>
                <c:pt idx="89">
                  <c:v>50.546676635286545</c:v>
                </c:pt>
                <c:pt idx="90">
                  <c:v>47.709252207075508</c:v>
                </c:pt>
                <c:pt idx="91">
                  <c:v>54.812936222659566</c:v>
                </c:pt>
                <c:pt idx="92">
                  <c:v>51.964686407521491</c:v>
                </c:pt>
                <c:pt idx="93">
                  <c:v>52.119843610581235</c:v>
                </c:pt>
                <c:pt idx="94">
                  <c:v>51.031124957396308</c:v>
                </c:pt>
                <c:pt idx="95">
                  <c:v>50.386690252048936</c:v>
                </c:pt>
                <c:pt idx="96">
                  <c:v>64.483885771694304</c:v>
                </c:pt>
                <c:pt idx="97">
                  <c:v>59.75021072164494</c:v>
                </c:pt>
                <c:pt idx="98">
                  <c:v>66.286994606203336</c:v>
                </c:pt>
                <c:pt idx="99">
                  <c:v>63.00641318997485</c:v>
                </c:pt>
                <c:pt idx="100">
                  <c:v>62.531338718737139</c:v>
                </c:pt>
                <c:pt idx="101">
                  <c:v>64.6719737675121</c:v>
                </c:pt>
                <c:pt idx="102">
                  <c:v>61.288430824844816</c:v>
                </c:pt>
                <c:pt idx="103">
                  <c:v>63.90496270491132</c:v>
                </c:pt>
                <c:pt idx="104">
                  <c:v>72.749970753342836</c:v>
                </c:pt>
                <c:pt idx="105">
                  <c:v>72.835244356368705</c:v>
                </c:pt>
                <c:pt idx="106">
                  <c:v>79.379147755309106</c:v>
                </c:pt>
                <c:pt idx="107">
                  <c:v>78.144202376005722</c:v>
                </c:pt>
                <c:pt idx="108">
                  <c:v>79.224402887732552</c:v>
                </c:pt>
                <c:pt idx="109">
                  <c:v>79.355116668270114</c:v>
                </c:pt>
                <c:pt idx="110">
                  <c:v>76.908964449063433</c:v>
                </c:pt>
                <c:pt idx="111">
                  <c:v>89.870912512753137</c:v>
                </c:pt>
                <c:pt idx="112">
                  <c:v>90.559373620453869</c:v>
                </c:pt>
                <c:pt idx="113">
                  <c:v>97.891958762521</c:v>
                </c:pt>
                <c:pt idx="114">
                  <c:v>97.667023254258481</c:v>
                </c:pt>
                <c:pt idx="115">
                  <c:v>91.969704859674067</c:v>
                </c:pt>
                <c:pt idx="116">
                  <c:v>91.923522180437445</c:v>
                </c:pt>
                <c:pt idx="117">
                  <c:v>79.574723316418869</c:v>
                </c:pt>
                <c:pt idx="118">
                  <c:v>64.162359312908748</c:v>
                </c:pt>
                <c:pt idx="119">
                  <c:v>63.655825799861837</c:v>
                </c:pt>
                <c:pt idx="120">
                  <c:v>65.499637967806109</c:v>
                </c:pt>
                <c:pt idx="121">
                  <c:v>64.655402846765043</c:v>
                </c:pt>
                <c:pt idx="122">
                  <c:v>63.017022026112215</c:v>
                </c:pt>
                <c:pt idx="123">
                  <c:v>65.204265086122007</c:v>
                </c:pt>
                <c:pt idx="124">
                  <c:v>64.000703526022647</c:v>
                </c:pt>
                <c:pt idx="125">
                  <c:v>50.09103834968009</c:v>
                </c:pt>
                <c:pt idx="126">
                  <c:v>43.315312093309174</c:v>
                </c:pt>
                <c:pt idx="127">
                  <c:v>44.600912156000319</c:v>
                </c:pt>
                <c:pt idx="128">
                  <c:v>44.937243053230901</c:v>
                </c:pt>
                <c:pt idx="129">
                  <c:v>55.474378388273827</c:v>
                </c:pt>
                <c:pt idx="130">
                  <c:v>55.535519444051019</c:v>
                </c:pt>
                <c:pt idx="131">
                  <c:v>68.577779382174583</c:v>
                </c:pt>
                <c:pt idx="132">
                  <c:v>77.235357915062394</c:v>
                </c:pt>
                <c:pt idx="133">
                  <c:v>77.094690856378506</c:v>
                </c:pt>
                <c:pt idx="134">
                  <c:v>77.60000843879746</c:v>
                </c:pt>
                <c:pt idx="135">
                  <c:v>73.867202516650593</c:v>
                </c:pt>
                <c:pt idx="136">
                  <c:v>71.033610456893854</c:v>
                </c:pt>
                <c:pt idx="137">
                  <c:v>64.77149870904114</c:v>
                </c:pt>
                <c:pt idx="138">
                  <c:v>64.193448625749397</c:v>
                </c:pt>
                <c:pt idx="139">
                  <c:v>70.584212750351384</c:v>
                </c:pt>
                <c:pt idx="140">
                  <c:v>81.347012263674756</c:v>
                </c:pt>
                <c:pt idx="141">
                  <c:v>72.912907786672022</c:v>
                </c:pt>
                <c:pt idx="142">
                  <c:v>76.924323575263358</c:v>
                </c:pt>
                <c:pt idx="143">
                  <c:v>70.458126780601901</c:v>
                </c:pt>
                <c:pt idx="144">
                  <c:v>71.129516191059579</c:v>
                </c:pt>
                <c:pt idx="145">
                  <c:v>55.186104101758168</c:v>
                </c:pt>
                <c:pt idx="146">
                  <c:v>73.458933968784919</c:v>
                </c:pt>
                <c:pt idx="147">
                  <c:v>72.385980434541381</c:v>
                </c:pt>
                <c:pt idx="148">
                  <c:v>68.515370770258315</c:v>
                </c:pt>
                <c:pt idx="149">
                  <c:v>52.32380310051871</c:v>
                </c:pt>
                <c:pt idx="150">
                  <c:v>50.44360079505914</c:v>
                </c:pt>
                <c:pt idx="151">
                  <c:v>53.173686409603519</c:v>
                </c:pt>
                <c:pt idx="152">
                  <c:v>52.211160616040182</c:v>
                </c:pt>
                <c:pt idx="153">
                  <c:v>53.03371209161687</c:v>
                </c:pt>
                <c:pt idx="154">
                  <c:v>46.771450708162284</c:v>
                </c:pt>
                <c:pt idx="155">
                  <c:v>48.357247546091394</c:v>
                </c:pt>
                <c:pt idx="156">
                  <c:v>40.46003029719752</c:v>
                </c:pt>
                <c:pt idx="157">
                  <c:v>48.251708289004839</c:v>
                </c:pt>
                <c:pt idx="158">
                  <c:v>48.713413835129302</c:v>
                </c:pt>
                <c:pt idx="159">
                  <c:v>50.655224136938664</c:v>
                </c:pt>
                <c:pt idx="160">
                  <c:v>38.751613634421581</c:v>
                </c:pt>
                <c:pt idx="161">
                  <c:v>36.157737581361772</c:v>
                </c:pt>
                <c:pt idx="162">
                  <c:v>38.57294408502667</c:v>
                </c:pt>
                <c:pt idx="163">
                  <c:v>55.717823757427752</c:v>
                </c:pt>
                <c:pt idx="164">
                  <c:v>65.249970859865712</c:v>
                </c:pt>
                <c:pt idx="165">
                  <c:v>66.315419608317129</c:v>
                </c:pt>
                <c:pt idx="166">
                  <c:v>73.074368131917325</c:v>
                </c:pt>
                <c:pt idx="167">
                  <c:v>67.059522106739593</c:v>
                </c:pt>
                <c:pt idx="168">
                  <c:v>79.58480868656747</c:v>
                </c:pt>
                <c:pt idx="169">
                  <c:v>72.457054666858951</c:v>
                </c:pt>
                <c:pt idx="170">
                  <c:v>78.287944583242094</c:v>
                </c:pt>
                <c:pt idx="171">
                  <c:v>76.011304385347501</c:v>
                </c:pt>
                <c:pt idx="172">
                  <c:v>76.563628903951624</c:v>
                </c:pt>
                <c:pt idx="173">
                  <c:v>79.032708339938225</c:v>
                </c:pt>
                <c:pt idx="174">
                  <c:v>77.229238290350935</c:v>
                </c:pt>
                <c:pt idx="175">
                  <c:v>81.287792145026387</c:v>
                </c:pt>
                <c:pt idx="176">
                  <c:v>81.177078101517694</c:v>
                </c:pt>
                <c:pt idx="177">
                  <c:v>80.834650544623202</c:v>
                </c:pt>
                <c:pt idx="178">
                  <c:v>76.313523413522717</c:v>
                </c:pt>
                <c:pt idx="179">
                  <c:v>76.681074445617867</c:v>
                </c:pt>
                <c:pt idx="180">
                  <c:v>62.500857671007488</c:v>
                </c:pt>
                <c:pt idx="181">
                  <c:v>68.648566193234402</c:v>
                </c:pt>
                <c:pt idx="182">
                  <c:v>66.528579506492406</c:v>
                </c:pt>
                <c:pt idx="183">
                  <c:v>61.991130825907227</c:v>
                </c:pt>
                <c:pt idx="184">
                  <c:v>60.120739677963179</c:v>
                </c:pt>
                <c:pt idx="185">
                  <c:v>62.520563058309506</c:v>
                </c:pt>
                <c:pt idx="186">
                  <c:v>54.305837969371488</c:v>
                </c:pt>
                <c:pt idx="187">
                  <c:v>47.69879856408015</c:v>
                </c:pt>
                <c:pt idx="188">
                  <c:v>36.178958263118211</c:v>
                </c:pt>
                <c:pt idx="189">
                  <c:v>39.786251240071486</c:v>
                </c:pt>
                <c:pt idx="190">
                  <c:v>39.869355272501501</c:v>
                </c:pt>
                <c:pt idx="191">
                  <c:v>45.801470745207361</c:v>
                </c:pt>
                <c:pt idx="192">
                  <c:v>43.324125154763038</c:v>
                </c:pt>
                <c:pt idx="193">
                  <c:v>44.112224474905695</c:v>
                </c:pt>
                <c:pt idx="194">
                  <c:v>46.824362984900297</c:v>
                </c:pt>
                <c:pt idx="195">
                  <c:v>42.26927105837143</c:v>
                </c:pt>
                <c:pt idx="196">
                  <c:v>35.851459635400232</c:v>
                </c:pt>
                <c:pt idx="197">
                  <c:v>41.173075573421464</c:v>
                </c:pt>
                <c:pt idx="198">
                  <c:v>45.35108289435658</c:v>
                </c:pt>
                <c:pt idx="199">
                  <c:v>37.071879937268143</c:v>
                </c:pt>
                <c:pt idx="200">
                  <c:v>31.338842504003139</c:v>
                </c:pt>
                <c:pt idx="201">
                  <c:v>29.753729553668009</c:v>
                </c:pt>
                <c:pt idx="202">
                  <c:v>37.671363155767366</c:v>
                </c:pt>
                <c:pt idx="203">
                  <c:v>36.963748665979985</c:v>
                </c:pt>
                <c:pt idx="204">
                  <c:v>29.040117802188732</c:v>
                </c:pt>
                <c:pt idx="205">
                  <c:v>19.739245671728042</c:v>
                </c:pt>
                <c:pt idx="206">
                  <c:v>20.538222030093294</c:v>
                </c:pt>
                <c:pt idx="207">
                  <c:v>17.116192406558952</c:v>
                </c:pt>
                <c:pt idx="208">
                  <c:v>14.657393422380451</c:v>
                </c:pt>
                <c:pt idx="209">
                  <c:v>40.486558679075124</c:v>
                </c:pt>
                <c:pt idx="210">
                  <c:v>42.42667687295144</c:v>
                </c:pt>
                <c:pt idx="211">
                  <c:v>45.259198051968674</c:v>
                </c:pt>
                <c:pt idx="212">
                  <c:v>39.812779116917525</c:v>
                </c:pt>
                <c:pt idx="213">
                  <c:v>44.149651018942819</c:v>
                </c:pt>
                <c:pt idx="214">
                  <c:v>53.326700369371039</c:v>
                </c:pt>
                <c:pt idx="215">
                  <c:v>54.681216066933892</c:v>
                </c:pt>
                <c:pt idx="216">
                  <c:v>55.202928198485345</c:v>
                </c:pt>
                <c:pt idx="217">
                  <c:v>54.224225227138675</c:v>
                </c:pt>
                <c:pt idx="218">
                  <c:v>66.080394872959388</c:v>
                </c:pt>
                <c:pt idx="219">
                  <c:v>65.10797578928657</c:v>
                </c:pt>
                <c:pt idx="220">
                  <c:v>65.591345322078098</c:v>
                </c:pt>
                <c:pt idx="221">
                  <c:v>66.992796565278212</c:v>
                </c:pt>
                <c:pt idx="222">
                  <c:v>80.166270414389558</c:v>
                </c:pt>
                <c:pt idx="223">
                  <c:v>67.343051111239077</c:v>
                </c:pt>
                <c:pt idx="224">
                  <c:v>71.225677156407869</c:v>
                </c:pt>
                <c:pt idx="225">
                  <c:v>71.15682308359888</c:v>
                </c:pt>
                <c:pt idx="226">
                  <c:v>78.542642790395234</c:v>
                </c:pt>
                <c:pt idx="227">
                  <c:v>76.484498476539201</c:v>
                </c:pt>
                <c:pt idx="228">
                  <c:v>78.537329470770672</c:v>
                </c:pt>
                <c:pt idx="229">
                  <c:v>80.279053036404861</c:v>
                </c:pt>
                <c:pt idx="230">
                  <c:v>80.168223165483496</c:v>
                </c:pt>
                <c:pt idx="231">
                  <c:v>64.146099480539803</c:v>
                </c:pt>
                <c:pt idx="232">
                  <c:v>61.120775061848008</c:v>
                </c:pt>
                <c:pt idx="233">
                  <c:v>63.760765095408999</c:v>
                </c:pt>
                <c:pt idx="234">
                  <c:v>67.327043821970335</c:v>
                </c:pt>
                <c:pt idx="235">
                  <c:v>69.262895633649691</c:v>
                </c:pt>
                <c:pt idx="236">
                  <c:v>64.650406172856918</c:v>
                </c:pt>
                <c:pt idx="237">
                  <c:v>69.799336010438452</c:v>
                </c:pt>
                <c:pt idx="238">
                  <c:v>58.5370505347679</c:v>
                </c:pt>
                <c:pt idx="239">
                  <c:v>58.226986542703642</c:v>
                </c:pt>
                <c:pt idx="240">
                  <c:v>65.471930624432218</c:v>
                </c:pt>
                <c:pt idx="241">
                  <c:v>63.187891451602731</c:v>
                </c:pt>
                <c:pt idx="242">
                  <c:v>60.170159676601543</c:v>
                </c:pt>
                <c:pt idx="243">
                  <c:v>48.884975383441585</c:v>
                </c:pt>
                <c:pt idx="244">
                  <c:v>46.852296729314922</c:v>
                </c:pt>
                <c:pt idx="245">
                  <c:v>57.508511749600139</c:v>
                </c:pt>
                <c:pt idx="246">
                  <c:v>57.952469255317872</c:v>
                </c:pt>
                <c:pt idx="247">
                  <c:v>60.683149308091508</c:v>
                </c:pt>
                <c:pt idx="248">
                  <c:v>63.273736931153756</c:v>
                </c:pt>
                <c:pt idx="249">
                  <c:v>54.280918231924922</c:v>
                </c:pt>
                <c:pt idx="250">
                  <c:v>47.882901712174039</c:v>
                </c:pt>
                <c:pt idx="251">
                  <c:v>46.249361292940812</c:v>
                </c:pt>
                <c:pt idx="252">
                  <c:v>57.982477613585587</c:v>
                </c:pt>
                <c:pt idx="253">
                  <c:v>55.904838965200973</c:v>
                </c:pt>
                <c:pt idx="254">
                  <c:v>55.859333323856035</c:v>
                </c:pt>
                <c:pt idx="255">
                  <c:v>55.069823537994331</c:v>
                </c:pt>
                <c:pt idx="256">
                  <c:v>56.090498218257558</c:v>
                </c:pt>
                <c:pt idx="257">
                  <c:v>63.146952498243948</c:v>
                </c:pt>
                <c:pt idx="258">
                  <c:v>62.977530794235761</c:v>
                </c:pt>
                <c:pt idx="259">
                  <c:v>64.139544969655702</c:v>
                </c:pt>
                <c:pt idx="260">
                  <c:v>62.952213950770862</c:v>
                </c:pt>
                <c:pt idx="261">
                  <c:v>62.758541452162071</c:v>
                </c:pt>
                <c:pt idx="262">
                  <c:v>65.740362688058084</c:v>
                </c:pt>
                <c:pt idx="263">
                  <c:v>64.213665747167852</c:v>
                </c:pt>
                <c:pt idx="264">
                  <c:v>63.389809530050215</c:v>
                </c:pt>
                <c:pt idx="265">
                  <c:v>67.381696512442247</c:v>
                </c:pt>
                <c:pt idx="266">
                  <c:v>65.663085121402005</c:v>
                </c:pt>
                <c:pt idx="267">
                  <c:v>66.047902267228707</c:v>
                </c:pt>
                <c:pt idx="268">
                  <c:v>64.968416421004576</c:v>
                </c:pt>
                <c:pt idx="269">
                  <c:v>68.395737014017925</c:v>
                </c:pt>
                <c:pt idx="270">
                  <c:v>61.34298739373417</c:v>
                </c:pt>
                <c:pt idx="271">
                  <c:v>67.533463424673982</c:v>
                </c:pt>
                <c:pt idx="272">
                  <c:v>72.063209053112359</c:v>
                </c:pt>
                <c:pt idx="273">
                  <c:v>71.467196749658129</c:v>
                </c:pt>
                <c:pt idx="274">
                  <c:v>72.686635856433142</c:v>
                </c:pt>
                <c:pt idx="275">
                  <c:v>73.845620905481312</c:v>
                </c:pt>
                <c:pt idx="276">
                  <c:v>72.420145825100633</c:v>
                </c:pt>
                <c:pt idx="277">
                  <c:v>81.512800385208934</c:v>
                </c:pt>
                <c:pt idx="278">
                  <c:v>87.266994253146606</c:v>
                </c:pt>
                <c:pt idx="279">
                  <c:v>85.697558313817055</c:v>
                </c:pt>
                <c:pt idx="280">
                  <c:v>86.141288196959735</c:v>
                </c:pt>
                <c:pt idx="281">
                  <c:v>86.9198292266083</c:v>
                </c:pt>
                <c:pt idx="282">
                  <c:v>80.446292700754071</c:v>
                </c:pt>
                <c:pt idx="283">
                  <c:v>68.866089902623273</c:v>
                </c:pt>
                <c:pt idx="284">
                  <c:v>72.080298589615239</c:v>
                </c:pt>
                <c:pt idx="285">
                  <c:v>74.560174193927523</c:v>
                </c:pt>
                <c:pt idx="286">
                  <c:v>71.22091650772262</c:v>
                </c:pt>
                <c:pt idx="287">
                  <c:v>69.249354140405686</c:v>
                </c:pt>
                <c:pt idx="288">
                  <c:v>66.588500883107628</c:v>
                </c:pt>
                <c:pt idx="289">
                  <c:v>65.645805344593185</c:v>
                </c:pt>
                <c:pt idx="290">
                  <c:v>62.604310559732987</c:v>
                </c:pt>
                <c:pt idx="291">
                  <c:v>53.422953019181321</c:v>
                </c:pt>
                <c:pt idx="292">
                  <c:v>58.258332514067</c:v>
                </c:pt>
                <c:pt idx="293">
                  <c:v>48.552984181502971</c:v>
                </c:pt>
                <c:pt idx="294">
                  <c:v>36.513211319105295</c:v>
                </c:pt>
                <c:pt idx="295">
                  <c:v>39.459560005157897</c:v>
                </c:pt>
                <c:pt idx="296">
                  <c:v>37.251832165453223</c:v>
                </c:pt>
                <c:pt idx="297">
                  <c:v>46.577268640712646</c:v>
                </c:pt>
                <c:pt idx="298">
                  <c:v>52.503495257748504</c:v>
                </c:pt>
                <c:pt idx="299">
                  <c:v>43.121163857507732</c:v>
                </c:pt>
                <c:pt idx="300">
                  <c:v>42.765728862428439</c:v>
                </c:pt>
                <c:pt idx="301">
                  <c:v>47.807364827802651</c:v>
                </c:pt>
                <c:pt idx="302">
                  <c:v>47.495104696147884</c:v>
                </c:pt>
                <c:pt idx="303">
                  <c:v>44.923631350463126</c:v>
                </c:pt>
                <c:pt idx="304">
                  <c:v>53.406367676706701</c:v>
                </c:pt>
                <c:pt idx="305">
                  <c:v>63.069912738413606</c:v>
                </c:pt>
                <c:pt idx="306">
                  <c:v>54.082504360299964</c:v>
                </c:pt>
                <c:pt idx="307">
                  <c:v>64.606902712279464</c:v>
                </c:pt>
                <c:pt idx="308">
                  <c:v>68.775628942123618</c:v>
                </c:pt>
                <c:pt idx="309">
                  <c:v>61.298087014617515</c:v>
                </c:pt>
                <c:pt idx="310">
                  <c:v>67.497067540257319</c:v>
                </c:pt>
                <c:pt idx="311">
                  <c:v>67.52624110282845</c:v>
                </c:pt>
                <c:pt idx="312">
                  <c:v>52.755844634342921</c:v>
                </c:pt>
                <c:pt idx="313">
                  <c:v>59.783974970044682</c:v>
                </c:pt>
                <c:pt idx="314">
                  <c:v>53.636390449699618</c:v>
                </c:pt>
                <c:pt idx="315">
                  <c:v>61.737448193481029</c:v>
                </c:pt>
                <c:pt idx="316">
                  <c:v>64.838152994623073</c:v>
                </c:pt>
                <c:pt idx="317">
                  <c:v>52.479247682678526</c:v>
                </c:pt>
                <c:pt idx="318">
                  <c:v>53.340025502683787</c:v>
                </c:pt>
                <c:pt idx="319">
                  <c:v>46.722086162163855</c:v>
                </c:pt>
                <c:pt idx="320">
                  <c:v>44.790472274847346</c:v>
                </c:pt>
                <c:pt idx="321">
                  <c:v>38.364860512524487</c:v>
                </c:pt>
                <c:pt idx="322">
                  <c:v>37.868680973801894</c:v>
                </c:pt>
                <c:pt idx="323">
                  <c:v>37.796150141575467</c:v>
                </c:pt>
                <c:pt idx="324">
                  <c:v>39.225866877303169</c:v>
                </c:pt>
                <c:pt idx="325">
                  <c:v>40.023391475595538</c:v>
                </c:pt>
                <c:pt idx="326">
                  <c:v>50.07845130921794</c:v>
                </c:pt>
                <c:pt idx="327">
                  <c:v>52.166588068009403</c:v>
                </c:pt>
                <c:pt idx="328">
                  <c:v>53.100166968540478</c:v>
                </c:pt>
                <c:pt idx="329">
                  <c:v>44.19203452367401</c:v>
                </c:pt>
                <c:pt idx="330">
                  <c:v>41.714235894682794</c:v>
                </c:pt>
                <c:pt idx="331">
                  <c:v>47.579200582554748</c:v>
                </c:pt>
                <c:pt idx="332">
                  <c:v>35.44523057213388</c:v>
                </c:pt>
                <c:pt idx="333">
                  <c:v>36.439075664301399</c:v>
                </c:pt>
                <c:pt idx="334">
                  <c:v>54.629474288704756</c:v>
                </c:pt>
                <c:pt idx="335">
                  <c:v>54.589599425014185</c:v>
                </c:pt>
                <c:pt idx="336">
                  <c:v>58.131214464084728</c:v>
                </c:pt>
                <c:pt idx="337">
                  <c:v>61.902902666092537</c:v>
                </c:pt>
                <c:pt idx="338">
                  <c:v>62.627478287368085</c:v>
                </c:pt>
                <c:pt idx="339">
                  <c:v>59.299731210166691</c:v>
                </c:pt>
                <c:pt idx="340">
                  <c:v>53.327948337734256</c:v>
                </c:pt>
                <c:pt idx="341">
                  <c:v>40.571929219525359</c:v>
                </c:pt>
                <c:pt idx="342">
                  <c:v>45.643724118323689</c:v>
                </c:pt>
                <c:pt idx="343">
                  <c:v>56.826520688049271</c:v>
                </c:pt>
                <c:pt idx="344">
                  <c:v>50.938818304553024</c:v>
                </c:pt>
                <c:pt idx="345">
                  <c:v>54.160717229712695</c:v>
                </c:pt>
                <c:pt idx="346">
                  <c:v>59.79060950493561</c:v>
                </c:pt>
                <c:pt idx="347">
                  <c:v>64.12172056406061</c:v>
                </c:pt>
                <c:pt idx="348">
                  <c:v>54.144322073463151</c:v>
                </c:pt>
                <c:pt idx="349">
                  <c:v>58.842804032767631</c:v>
                </c:pt>
                <c:pt idx="350">
                  <c:v>59.955181082726966</c:v>
                </c:pt>
                <c:pt idx="351">
                  <c:v>56.436344562332984</c:v>
                </c:pt>
                <c:pt idx="352">
                  <c:v>49.640768203637677</c:v>
                </c:pt>
                <c:pt idx="353">
                  <c:v>59.728087259780381</c:v>
                </c:pt>
                <c:pt idx="354">
                  <c:v>58.566679957788182</c:v>
                </c:pt>
                <c:pt idx="355">
                  <c:v>65.541151958566317</c:v>
                </c:pt>
                <c:pt idx="356">
                  <c:v>56.507280411947633</c:v>
                </c:pt>
                <c:pt idx="357">
                  <c:v>52.212774587190381</c:v>
                </c:pt>
                <c:pt idx="358">
                  <c:v>50.549569401430389</c:v>
                </c:pt>
                <c:pt idx="359">
                  <c:v>48.368895108401873</c:v>
                </c:pt>
                <c:pt idx="360">
                  <c:v>60.043323945509613</c:v>
                </c:pt>
                <c:pt idx="361">
                  <c:v>53.443364624926375</c:v>
                </c:pt>
                <c:pt idx="362">
                  <c:v>57.551205743636132</c:v>
                </c:pt>
                <c:pt idx="363">
                  <c:v>55.528936935346714</c:v>
                </c:pt>
                <c:pt idx="364">
                  <c:v>50.608002752881276</c:v>
                </c:pt>
                <c:pt idx="365">
                  <c:v>51.182148889634441</c:v>
                </c:pt>
                <c:pt idx="366">
                  <c:v>57.525494146547317</c:v>
                </c:pt>
                <c:pt idx="367">
                  <c:v>53.246782714710918</c:v>
                </c:pt>
                <c:pt idx="368">
                  <c:v>53.181718158775766</c:v>
                </c:pt>
                <c:pt idx="369">
                  <c:v>53.371191794494415</c:v>
                </c:pt>
                <c:pt idx="370">
                  <c:v>60.030949768487659</c:v>
                </c:pt>
                <c:pt idx="371">
                  <c:v>54.229984066086331</c:v>
                </c:pt>
                <c:pt idx="372">
                  <c:v>64.40520207006881</c:v>
                </c:pt>
                <c:pt idx="373">
                  <c:v>66.931588511715347</c:v>
                </c:pt>
                <c:pt idx="374">
                  <c:v>49.869189546184757</c:v>
                </c:pt>
                <c:pt idx="375">
                  <c:v>65.637655240790011</c:v>
                </c:pt>
                <c:pt idx="376">
                  <c:v>57.668508906293113</c:v>
                </c:pt>
                <c:pt idx="377">
                  <c:v>65.22897646388094</c:v>
                </c:pt>
                <c:pt idx="378">
                  <c:v>50.241726282820061</c:v>
                </c:pt>
                <c:pt idx="379">
                  <c:v>51.816545175033191</c:v>
                </c:pt>
                <c:pt idx="380">
                  <c:v>57.625564437410695</c:v>
                </c:pt>
                <c:pt idx="381">
                  <c:v>60.033430762498348</c:v>
                </c:pt>
                <c:pt idx="382">
                  <c:v>60.506468852848279</c:v>
                </c:pt>
                <c:pt idx="383">
                  <c:v>64.352519771334912</c:v>
                </c:pt>
                <c:pt idx="384">
                  <c:v>67.190924460010621</c:v>
                </c:pt>
                <c:pt idx="385">
                  <c:v>58.567365408815206</c:v>
                </c:pt>
                <c:pt idx="386">
                  <c:v>56.158146072805707</c:v>
                </c:pt>
                <c:pt idx="387">
                  <c:v>56.405752447648609</c:v>
                </c:pt>
                <c:pt idx="388">
                  <c:v>61.855201496155431</c:v>
                </c:pt>
                <c:pt idx="389">
                  <c:v>60.987864708709793</c:v>
                </c:pt>
                <c:pt idx="390">
                  <c:v>53.940962411253942</c:v>
                </c:pt>
                <c:pt idx="391">
                  <c:v>56.283101783095297</c:v>
                </c:pt>
                <c:pt idx="392">
                  <c:v>65.119152180159375</c:v>
                </c:pt>
                <c:pt idx="393">
                  <c:v>63.441714662114116</c:v>
                </c:pt>
                <c:pt idx="394">
                  <c:v>59.394966891512645</c:v>
                </c:pt>
                <c:pt idx="395">
                  <c:v>60.899107526198556</c:v>
                </c:pt>
                <c:pt idx="396">
                  <c:v>41.583109276044041</c:v>
                </c:pt>
                <c:pt idx="397">
                  <c:v>24.268979537548717</c:v>
                </c:pt>
                <c:pt idx="398">
                  <c:v>18.769248552342773</c:v>
                </c:pt>
                <c:pt idx="399">
                  <c:v>29.05185604504274</c:v>
                </c:pt>
                <c:pt idx="400">
                  <c:v>29.343263458723598</c:v>
                </c:pt>
                <c:pt idx="401">
                  <c:v>29.188564078573052</c:v>
                </c:pt>
                <c:pt idx="402">
                  <c:v>26.437499197579058</c:v>
                </c:pt>
                <c:pt idx="403">
                  <c:v>23.917242463322793</c:v>
                </c:pt>
                <c:pt idx="404">
                  <c:v>28.842575927623272</c:v>
                </c:pt>
                <c:pt idx="405">
                  <c:v>31.379794811058133</c:v>
                </c:pt>
                <c:pt idx="406">
                  <c:v>38.163378024064194</c:v>
                </c:pt>
                <c:pt idx="407">
                  <c:v>38.469373655107319</c:v>
                </c:pt>
                <c:pt idx="408">
                  <c:v>38.579717776248557</c:v>
                </c:pt>
                <c:pt idx="409">
                  <c:v>33.822453868470348</c:v>
                </c:pt>
                <c:pt idx="410">
                  <c:v>41.123970431525521</c:v>
                </c:pt>
                <c:pt idx="411">
                  <c:v>60.19153968409055</c:v>
                </c:pt>
                <c:pt idx="412">
                  <c:v>77.528708737704335</c:v>
                </c:pt>
                <c:pt idx="413">
                  <c:v>72.490032025139001</c:v>
                </c:pt>
                <c:pt idx="414">
                  <c:v>75.99305738782877</c:v>
                </c:pt>
                <c:pt idx="415">
                  <c:v>75.224915807185397</c:v>
                </c:pt>
                <c:pt idx="416">
                  <c:v>72.652555453525281</c:v>
                </c:pt>
                <c:pt idx="417">
                  <c:v>82.477085061219384</c:v>
                </c:pt>
                <c:pt idx="418">
                  <c:v>65.343860865293976</c:v>
                </c:pt>
                <c:pt idx="419">
                  <c:v>58.005359557643509</c:v>
                </c:pt>
                <c:pt idx="420">
                  <c:v>44.611438454072086</c:v>
                </c:pt>
                <c:pt idx="421">
                  <c:v>42.107459788209468</c:v>
                </c:pt>
                <c:pt idx="422">
                  <c:v>39.330038187919605</c:v>
                </c:pt>
                <c:pt idx="423">
                  <c:v>41.240487686652529</c:v>
                </c:pt>
                <c:pt idx="424">
                  <c:v>48.415638205631183</c:v>
                </c:pt>
                <c:pt idx="425">
                  <c:v>58.713471915374434</c:v>
                </c:pt>
                <c:pt idx="426">
                  <c:v>56.610512868062273</c:v>
                </c:pt>
                <c:pt idx="427">
                  <c:v>60.783829314677661</c:v>
                </c:pt>
                <c:pt idx="428">
                  <c:v>58.930795207935439</c:v>
                </c:pt>
                <c:pt idx="429">
                  <c:v>58.825315895203353</c:v>
                </c:pt>
                <c:pt idx="430">
                  <c:v>65.022918494917093</c:v>
                </c:pt>
                <c:pt idx="431">
                  <c:v>65.267604795580951</c:v>
                </c:pt>
                <c:pt idx="432">
                  <c:v>78.599492929967141</c:v>
                </c:pt>
                <c:pt idx="433">
                  <c:v>84.960370338224678</c:v>
                </c:pt>
                <c:pt idx="434">
                  <c:v>85.599161746367585</c:v>
                </c:pt>
                <c:pt idx="435">
                  <c:v>89.742371299676464</c:v>
                </c:pt>
                <c:pt idx="436">
                  <c:v>91.696774411819845</c:v>
                </c:pt>
                <c:pt idx="437">
                  <c:v>92.06601357596044</c:v>
                </c:pt>
                <c:pt idx="438">
                  <c:v>93.388201935012958</c:v>
                </c:pt>
                <c:pt idx="439">
                  <c:v>92.434340749939508</c:v>
                </c:pt>
                <c:pt idx="440">
                  <c:v>86.735566807983844</c:v>
                </c:pt>
                <c:pt idx="441">
                  <c:v>87.135142764518605</c:v>
                </c:pt>
                <c:pt idx="442">
                  <c:v>83.141983569933686</c:v>
                </c:pt>
                <c:pt idx="443">
                  <c:v>85.076552038229366</c:v>
                </c:pt>
                <c:pt idx="444">
                  <c:v>83.493701372572048</c:v>
                </c:pt>
                <c:pt idx="445">
                  <c:v>80.823028142529736</c:v>
                </c:pt>
                <c:pt idx="446">
                  <c:v>81.957783446140027</c:v>
                </c:pt>
                <c:pt idx="447">
                  <c:v>83.120129411471794</c:v>
                </c:pt>
                <c:pt idx="448">
                  <c:v>85.450145045527407</c:v>
                </c:pt>
                <c:pt idx="449">
                  <c:v>85.560667249534504</c:v>
                </c:pt>
                <c:pt idx="450">
                  <c:v>86.576697721936398</c:v>
                </c:pt>
                <c:pt idx="451">
                  <c:v>89.284101838336085</c:v>
                </c:pt>
                <c:pt idx="452">
                  <c:v>83.809436862941382</c:v>
                </c:pt>
                <c:pt idx="453">
                  <c:v>79.712802718160688</c:v>
                </c:pt>
                <c:pt idx="454">
                  <c:v>84.248852590908513</c:v>
                </c:pt>
                <c:pt idx="455">
                  <c:v>82.815530845394292</c:v>
                </c:pt>
                <c:pt idx="456">
                  <c:v>74.141875991009243</c:v>
                </c:pt>
                <c:pt idx="457">
                  <c:v>73.795120973313644</c:v>
                </c:pt>
                <c:pt idx="458">
                  <c:v>72.558235636018608</c:v>
                </c:pt>
                <c:pt idx="459">
                  <c:v>72.343012621827071</c:v>
                </c:pt>
                <c:pt idx="460">
                  <c:v>58.487221890679983</c:v>
                </c:pt>
                <c:pt idx="461">
                  <c:v>49.02533613289831</c:v>
                </c:pt>
                <c:pt idx="462">
                  <c:v>44.773542203422032</c:v>
                </c:pt>
                <c:pt idx="463">
                  <c:v>60.80580227544133</c:v>
                </c:pt>
                <c:pt idx="464">
                  <c:v>71.450838784319387</c:v>
                </c:pt>
                <c:pt idx="465">
                  <c:v>66.109441665563452</c:v>
                </c:pt>
                <c:pt idx="466">
                  <c:v>67.937040447214088</c:v>
                </c:pt>
                <c:pt idx="467">
                  <c:v>71.833290012787387</c:v>
                </c:pt>
                <c:pt idx="468">
                  <c:v>68.698442010129256</c:v>
                </c:pt>
                <c:pt idx="469">
                  <c:v>67.269250804299958</c:v>
                </c:pt>
                <c:pt idx="470">
                  <c:v>71.954556068704875</c:v>
                </c:pt>
                <c:pt idx="471">
                  <c:v>69.871515995627647</c:v>
                </c:pt>
                <c:pt idx="472">
                  <c:v>69.477015743191245</c:v>
                </c:pt>
                <c:pt idx="473">
                  <c:v>71.932693628501113</c:v>
                </c:pt>
                <c:pt idx="474">
                  <c:v>68.887761150924348</c:v>
                </c:pt>
                <c:pt idx="475">
                  <c:v>73.337215748700814</c:v>
                </c:pt>
                <c:pt idx="476">
                  <c:v>76.93854709948198</c:v>
                </c:pt>
                <c:pt idx="477">
                  <c:v>74.998790400201685</c:v>
                </c:pt>
                <c:pt idx="478">
                  <c:v>65.484913216533613</c:v>
                </c:pt>
                <c:pt idx="479">
                  <c:v>69.627640755168585</c:v>
                </c:pt>
                <c:pt idx="480">
                  <c:v>68.63503208901038</c:v>
                </c:pt>
                <c:pt idx="481">
                  <c:v>58.491446588414149</c:v>
                </c:pt>
                <c:pt idx="482">
                  <c:v>65.278930083005093</c:v>
                </c:pt>
                <c:pt idx="483">
                  <c:v>66.463860738043138</c:v>
                </c:pt>
                <c:pt idx="484">
                  <c:v>67.525491964764967</c:v>
                </c:pt>
                <c:pt idx="485">
                  <c:v>70.880388572776866</c:v>
                </c:pt>
                <c:pt idx="486">
                  <c:v>60.717511028784607</c:v>
                </c:pt>
                <c:pt idx="487">
                  <c:v>58.748709967736538</c:v>
                </c:pt>
                <c:pt idx="488">
                  <c:v>72.467622988602088</c:v>
                </c:pt>
                <c:pt idx="489">
                  <c:v>66.324483777643536</c:v>
                </c:pt>
                <c:pt idx="490">
                  <c:v>63.626883985847471</c:v>
                </c:pt>
                <c:pt idx="491">
                  <c:v>56.218371843375749</c:v>
                </c:pt>
                <c:pt idx="492">
                  <c:v>51.191144933751488</c:v>
                </c:pt>
                <c:pt idx="493">
                  <c:v>40.775575854788741</c:v>
                </c:pt>
                <c:pt idx="494">
                  <c:v>42.533717924608098</c:v>
                </c:pt>
                <c:pt idx="495">
                  <c:v>48.116846060266496</c:v>
                </c:pt>
                <c:pt idx="496">
                  <c:v>48.034687020435193</c:v>
                </c:pt>
                <c:pt idx="497">
                  <c:v>50.16275603561116</c:v>
                </c:pt>
                <c:pt idx="498">
                  <c:v>48.131964698174826</c:v>
                </c:pt>
                <c:pt idx="499">
                  <c:v>40.100783001672688</c:v>
                </c:pt>
                <c:pt idx="500">
                  <c:v>41.680855550579807</c:v>
                </c:pt>
                <c:pt idx="501">
                  <c:v>36.396018055695684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35-41BB-B7AF-F614D598D45A}"/>
            </c:ext>
          </c:extLst>
        </c:ser>
        <c:ser>
          <c:idx val="1"/>
          <c:order val="1"/>
          <c:tx>
            <c:strRef>
              <c:f>RSI!$O$2</c:f>
              <c:strCache>
                <c:ptCount val="1"/>
                <c:pt idx="0">
                  <c:v>Dynamic B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RSI!$B$3:$B$504</c:f>
              <c:numCache>
                <c:formatCode>m/d/yyyy</c:formatCode>
                <c:ptCount val="502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RSI!$O$3:$O$504</c:f>
              <c:numCache>
                <c:formatCode>General</c:formatCode>
                <c:ptCount val="502"/>
                <c:pt idx="29" formatCode="0.000">
                  <c:v>67.574257683982736</c:v>
                </c:pt>
                <c:pt idx="30" formatCode="0.000">
                  <c:v>66.922525711296842</c:v>
                </c:pt>
                <c:pt idx="31" formatCode="0.000">
                  <c:v>66.168812770627284</c:v>
                </c:pt>
                <c:pt idx="32" formatCode="0.000">
                  <c:v>65.703806919785961</c:v>
                </c:pt>
                <c:pt idx="33" formatCode="0.000">
                  <c:v>65.0735407157499</c:v>
                </c:pt>
                <c:pt idx="34" formatCode="0.000">
                  <c:v>64.398995430964547</c:v>
                </c:pt>
                <c:pt idx="35" formatCode="0.000">
                  <c:v>63.240604951117461</c:v>
                </c:pt>
                <c:pt idx="36" formatCode="0.000">
                  <c:v>59.381807340849477</c:v>
                </c:pt>
                <c:pt idx="37" formatCode="0.000">
                  <c:v>58.630519965634875</c:v>
                </c:pt>
                <c:pt idx="38" formatCode="0.000">
                  <c:v>57.784441121678228</c:v>
                </c:pt>
                <c:pt idx="39" formatCode="0.000">
                  <c:v>56.502346074773811</c:v>
                </c:pt>
                <c:pt idx="40" formatCode="0.000">
                  <c:v>60.121787053477881</c:v>
                </c:pt>
                <c:pt idx="41" formatCode="0.000">
                  <c:v>62.035797309018804</c:v>
                </c:pt>
                <c:pt idx="42" formatCode="0.000">
                  <c:v>62.676185600609379</c:v>
                </c:pt>
                <c:pt idx="43" formatCode="0.000">
                  <c:v>61.721564640118075</c:v>
                </c:pt>
                <c:pt idx="44" formatCode="0.000">
                  <c:v>60.686760010577721</c:v>
                </c:pt>
                <c:pt idx="45" formatCode="0.000">
                  <c:v>59.551583681082533</c:v>
                </c:pt>
                <c:pt idx="46" formatCode="0.000">
                  <c:v>58.969219263210917</c:v>
                </c:pt>
                <c:pt idx="47" formatCode="0.000">
                  <c:v>57.895904849505683</c:v>
                </c:pt>
                <c:pt idx="48" formatCode="0.000">
                  <c:v>56.693932451726496</c:v>
                </c:pt>
                <c:pt idx="49" formatCode="0.000">
                  <c:v>55.442250648927654</c:v>
                </c:pt>
                <c:pt idx="50" formatCode="0.000">
                  <c:v>54.218901757030494</c:v>
                </c:pt>
                <c:pt idx="51" formatCode="0.000">
                  <c:v>50.173076853818181</c:v>
                </c:pt>
                <c:pt idx="52" formatCode="0.000">
                  <c:v>45.890327053796838</c:v>
                </c:pt>
                <c:pt idx="53" formatCode="0.000">
                  <c:v>42.252735650899361</c:v>
                </c:pt>
                <c:pt idx="54" formatCode="0.000">
                  <c:v>39.096882309801515</c:v>
                </c:pt>
                <c:pt idx="55" formatCode="0.000">
                  <c:v>35.081483940473156</c:v>
                </c:pt>
                <c:pt idx="56" formatCode="0.000">
                  <c:v>33.282087746980054</c:v>
                </c:pt>
                <c:pt idx="57" formatCode="0.000">
                  <c:v>33.691568921801746</c:v>
                </c:pt>
                <c:pt idx="58" formatCode="0.000">
                  <c:v>33.990223533030161</c:v>
                </c:pt>
                <c:pt idx="59" formatCode="0.000">
                  <c:v>36.582293665666207</c:v>
                </c:pt>
                <c:pt idx="60" formatCode="0.000">
                  <c:v>42.936742160617641</c:v>
                </c:pt>
                <c:pt idx="61" formatCode="0.000">
                  <c:v>50.287620276512705</c:v>
                </c:pt>
                <c:pt idx="62" formatCode="0.000">
                  <c:v>53.885122622840541</c:v>
                </c:pt>
                <c:pt idx="63" formatCode="0.000">
                  <c:v>57.905093793388062</c:v>
                </c:pt>
                <c:pt idx="64" formatCode="0.000">
                  <c:v>60.319469700233768</c:v>
                </c:pt>
                <c:pt idx="65" formatCode="0.000">
                  <c:v>63.260641464474737</c:v>
                </c:pt>
                <c:pt idx="66" formatCode="0.000">
                  <c:v>65.022715185322866</c:v>
                </c:pt>
                <c:pt idx="67" formatCode="0.000">
                  <c:v>64.064013588134713</c:v>
                </c:pt>
                <c:pt idx="68" formatCode="0.000">
                  <c:v>63.96389176827028</c:v>
                </c:pt>
                <c:pt idx="69" formatCode="0.000">
                  <c:v>65.146998077845751</c:v>
                </c:pt>
                <c:pt idx="70" formatCode="0.000">
                  <c:v>66.356600071576452</c:v>
                </c:pt>
                <c:pt idx="71" formatCode="0.000">
                  <c:v>68.513998900501548</c:v>
                </c:pt>
                <c:pt idx="72" formatCode="0.000">
                  <c:v>70.866272801943083</c:v>
                </c:pt>
                <c:pt idx="73" formatCode="0.000">
                  <c:v>71.623697619716523</c:v>
                </c:pt>
                <c:pt idx="74" formatCode="0.000">
                  <c:v>71.476097999502059</c:v>
                </c:pt>
                <c:pt idx="75" formatCode="0.000">
                  <c:v>70.97498766196874</c:v>
                </c:pt>
                <c:pt idx="76" formatCode="0.000">
                  <c:v>70.908300142149827</c:v>
                </c:pt>
                <c:pt idx="77" formatCode="0.000">
                  <c:v>70.892898459560996</c:v>
                </c:pt>
                <c:pt idx="78" formatCode="0.000">
                  <c:v>70.514952702396585</c:v>
                </c:pt>
                <c:pt idx="79" formatCode="0.000">
                  <c:v>70.63653768324329</c:v>
                </c:pt>
                <c:pt idx="80" formatCode="0.000">
                  <c:v>69.807503378686732</c:v>
                </c:pt>
                <c:pt idx="81" formatCode="0.000">
                  <c:v>68.095048520156496</c:v>
                </c:pt>
                <c:pt idx="82" formatCode="0.000">
                  <c:v>65.901803951515859</c:v>
                </c:pt>
                <c:pt idx="83" formatCode="0.000">
                  <c:v>63.386500090169839</c:v>
                </c:pt>
                <c:pt idx="84" formatCode="0.000">
                  <c:v>60.754445956460842</c:v>
                </c:pt>
                <c:pt idx="85" formatCode="0.000">
                  <c:v>58.646942291720677</c:v>
                </c:pt>
                <c:pt idx="86" formatCode="0.000">
                  <c:v>57.665004118394052</c:v>
                </c:pt>
                <c:pt idx="87" formatCode="0.000">
                  <c:v>56.448491096872765</c:v>
                </c:pt>
                <c:pt idx="88" formatCode="0.000">
                  <c:v>56.780091544569892</c:v>
                </c:pt>
                <c:pt idx="89" formatCode="0.000">
                  <c:v>57.399897674183208</c:v>
                </c:pt>
                <c:pt idx="90" formatCode="0.000">
                  <c:v>56.613649069190487</c:v>
                </c:pt>
                <c:pt idx="91" formatCode="0.000">
                  <c:v>57.372194680882103</c:v>
                </c:pt>
                <c:pt idx="92" formatCode="0.000">
                  <c:v>57.825146433169301</c:v>
                </c:pt>
                <c:pt idx="93" formatCode="0.000">
                  <c:v>58.73991704605789</c:v>
                </c:pt>
                <c:pt idx="94" formatCode="0.000">
                  <c:v>58.487282402415644</c:v>
                </c:pt>
                <c:pt idx="95" formatCode="0.000">
                  <c:v>55.476475230204699</c:v>
                </c:pt>
                <c:pt idx="96" formatCode="0.000">
                  <c:v>57.853995283722931</c:v>
                </c:pt>
                <c:pt idx="97" formatCode="0.000">
                  <c:v>58.576025840564384</c:v>
                </c:pt>
                <c:pt idx="98" formatCode="0.000">
                  <c:v>60.320204341243091</c:v>
                </c:pt>
                <c:pt idx="99" formatCode="0.000">
                  <c:v>61.591931988949682</c:v>
                </c:pt>
                <c:pt idx="100" formatCode="0.000">
                  <c:v>62.589847933271663</c:v>
                </c:pt>
                <c:pt idx="101" formatCode="0.000">
                  <c:v>63.327607970714425</c:v>
                </c:pt>
                <c:pt idx="102" formatCode="0.000">
                  <c:v>63.799906488165234</c:v>
                </c:pt>
                <c:pt idx="103" formatCode="0.000">
                  <c:v>64.296877896545524</c:v>
                </c:pt>
                <c:pt idx="104" formatCode="0.000">
                  <c:v>66.60916227949015</c:v>
                </c:pt>
                <c:pt idx="105" formatCode="0.000">
                  <c:v>67.882748471290469</c:v>
                </c:pt>
                <c:pt idx="106" formatCode="0.000">
                  <c:v>69.967648560694187</c:v>
                </c:pt>
                <c:pt idx="107" formatCode="0.000">
                  <c:v>72.639557982901138</c:v>
                </c:pt>
                <c:pt idx="108" formatCode="0.000">
                  <c:v>74.578899612463061</c:v>
                </c:pt>
                <c:pt idx="109" formatCode="0.000">
                  <c:v>76.559443790732587</c:v>
                </c:pt>
                <c:pt idx="110" formatCode="0.000">
                  <c:v>77.314609708220942</c:v>
                </c:pt>
                <c:pt idx="111" formatCode="0.000">
                  <c:v>80.861162139498958</c:v>
                </c:pt>
                <c:pt idx="112" formatCode="0.000">
                  <c:v>83.734598215707251</c:v>
                </c:pt>
                <c:pt idx="113" formatCode="0.000">
                  <c:v>87.100878384676989</c:v>
                </c:pt>
                <c:pt idx="114" formatCode="0.000">
                  <c:v>89.314979208642811</c:v>
                </c:pt>
                <c:pt idx="115" formatCode="0.000">
                  <c:v>90.447545206147751</c:v>
                </c:pt>
                <c:pt idx="116" formatCode="0.000">
                  <c:v>90.981211105849624</c:v>
                </c:pt>
                <c:pt idx="117" formatCode="0.000">
                  <c:v>90.552066316437205</c:v>
                </c:pt>
                <c:pt idx="118" formatCode="0.000">
                  <c:v>90.517810738517767</c:v>
                </c:pt>
                <c:pt idx="119" formatCode="0.000">
                  <c:v>90.281882252607971</c:v>
                </c:pt>
                <c:pt idx="120" formatCode="0.000">
                  <c:v>89.889069015524981</c:v>
                </c:pt>
                <c:pt idx="121" formatCode="0.000">
                  <c:v>89.408903247993564</c:v>
                </c:pt>
                <c:pt idx="122" formatCode="0.000">
                  <c:v>88.620370094322681</c:v>
                </c:pt>
                <c:pt idx="123" formatCode="0.000">
                  <c:v>87.596400102094094</c:v>
                </c:pt>
                <c:pt idx="124" formatCode="0.000">
                  <c:v>85.207570456134988</c:v>
                </c:pt>
                <c:pt idx="125" formatCode="0.000">
                  <c:v>81.725958077989119</c:v>
                </c:pt>
                <c:pt idx="126" formatCode="0.000">
                  <c:v>78.384783846039213</c:v>
                </c:pt>
                <c:pt idx="127" formatCode="0.000">
                  <c:v>73.576484131538848</c:v>
                </c:pt>
                <c:pt idx="128" formatCode="0.000">
                  <c:v>70.249306125666152</c:v>
                </c:pt>
                <c:pt idx="129" formatCode="0.000">
                  <c:v>69.34974408283037</c:v>
                </c:pt>
                <c:pt idx="130" formatCode="0.000">
                  <c:v>68.501008881084502</c:v>
                </c:pt>
                <c:pt idx="131" formatCode="0.000">
                  <c:v>70.000792617286635</c:v>
                </c:pt>
                <c:pt idx="132" formatCode="0.000">
                  <c:v>73.804934432271935</c:v>
                </c:pt>
                <c:pt idx="133" formatCode="0.000">
                  <c:v>77.029266079746648</c:v>
                </c:pt>
                <c:pt idx="134" formatCode="0.000">
                  <c:v>79.811967543735364</c:v>
                </c:pt>
                <c:pt idx="135" formatCode="0.000">
                  <c:v>81.386811357480894</c:v>
                </c:pt>
                <c:pt idx="136" formatCode="0.000">
                  <c:v>81.708674690056</c:v>
                </c:pt>
                <c:pt idx="137" formatCode="0.000">
                  <c:v>79.812732489758787</c:v>
                </c:pt>
                <c:pt idx="138" formatCode="0.000">
                  <c:v>77.561406864427212</c:v>
                </c:pt>
                <c:pt idx="139" formatCode="0.000">
                  <c:v>75.341029590916492</c:v>
                </c:pt>
                <c:pt idx="140" formatCode="0.000">
                  <c:v>76.597180805633897</c:v>
                </c:pt>
                <c:pt idx="141" formatCode="0.000">
                  <c:v>75.031730115678457</c:v>
                </c:pt>
                <c:pt idx="142" formatCode="0.000">
                  <c:v>75.908847096244514</c:v>
                </c:pt>
                <c:pt idx="143" formatCode="0.000">
                  <c:v>75.813011204503653</c:v>
                </c:pt>
                <c:pt idx="144" formatCode="0.000">
                  <c:v>75.71442654577028</c:v>
                </c:pt>
                <c:pt idx="145" formatCode="0.000">
                  <c:v>75.586849247802022</c:v>
                </c:pt>
                <c:pt idx="146" formatCode="0.000">
                  <c:v>76.169228781437383</c:v>
                </c:pt>
                <c:pt idx="147" formatCode="0.000">
                  <c:v>76.591078614423282</c:v>
                </c:pt>
                <c:pt idx="148" formatCode="0.000">
                  <c:v>76.242075545308992</c:v>
                </c:pt>
                <c:pt idx="149" formatCode="0.000">
                  <c:v>75.930217903649947</c:v>
                </c:pt>
                <c:pt idx="150" formatCode="0.000">
                  <c:v>75.551394268052078</c:v>
                </c:pt>
                <c:pt idx="151" formatCode="0.000">
                  <c:v>73.821372717311647</c:v>
                </c:pt>
                <c:pt idx="152" formatCode="0.000">
                  <c:v>72.718961167809454</c:v>
                </c:pt>
                <c:pt idx="153" formatCode="0.000">
                  <c:v>70.90659008987312</c:v>
                </c:pt>
                <c:pt idx="154" formatCode="0.000">
                  <c:v>69.451915802273859</c:v>
                </c:pt>
                <c:pt idx="155" formatCode="0.000">
                  <c:v>67.663202408284121</c:v>
                </c:pt>
                <c:pt idx="156" formatCode="0.000">
                  <c:v>66.676756462135629</c:v>
                </c:pt>
                <c:pt idx="157" formatCode="0.000">
                  <c:v>64.127712268120618</c:v>
                </c:pt>
                <c:pt idx="158" formatCode="0.000">
                  <c:v>60.909133221606943</c:v>
                </c:pt>
                <c:pt idx="159" formatCode="0.000">
                  <c:v>57.333190299626544</c:v>
                </c:pt>
                <c:pt idx="160" formatCode="0.000">
                  <c:v>56.543125534414443</c:v>
                </c:pt>
                <c:pt idx="161" formatCode="0.000">
                  <c:v>55.742731199013988</c:v>
                </c:pt>
                <c:pt idx="162" formatCode="0.000">
                  <c:v>54.438799851923676</c:v>
                </c:pt>
                <c:pt idx="163" formatCode="0.000">
                  <c:v>55.80971965420791</c:v>
                </c:pt>
                <c:pt idx="164" formatCode="0.000">
                  <c:v>59.856377658964547</c:v>
                </c:pt>
                <c:pt idx="165" formatCode="0.000">
                  <c:v>63.512834660152016</c:v>
                </c:pt>
                <c:pt idx="166" formatCode="0.000">
                  <c:v>68.314425877782526</c:v>
                </c:pt>
                <c:pt idx="167" formatCode="0.000">
                  <c:v>70.041854023797924</c:v>
                </c:pt>
                <c:pt idx="168" formatCode="0.000">
                  <c:v>74.872008084893025</c:v>
                </c:pt>
                <c:pt idx="169" formatCode="0.000">
                  <c:v>76.932682181704237</c:v>
                </c:pt>
                <c:pt idx="170" formatCode="0.000">
                  <c:v>79.853446169003519</c:v>
                </c:pt>
                <c:pt idx="171" formatCode="0.000">
                  <c:v>80.136130793967993</c:v>
                </c:pt>
                <c:pt idx="172" formatCode="0.000">
                  <c:v>78.611297353795223</c:v>
                </c:pt>
                <c:pt idx="173" formatCode="0.000">
                  <c:v>75.549979052505464</c:v>
                </c:pt>
                <c:pt idx="174" formatCode="0.000">
                  <c:v>74.572610766730946</c:v>
                </c:pt>
                <c:pt idx="175" formatCode="0.000">
                  <c:v>75.708308233386816</c:v>
                </c:pt>
                <c:pt idx="176" formatCode="0.000">
                  <c:v>76.331244212877266</c:v>
                </c:pt>
                <c:pt idx="177" formatCode="0.000">
                  <c:v>77.441390065570133</c:v>
                </c:pt>
                <c:pt idx="178" formatCode="0.000">
                  <c:v>76.253005808316729</c:v>
                </c:pt>
                <c:pt idx="179" formatCode="0.000">
                  <c:v>76.622633665611573</c:v>
                </c:pt>
                <c:pt idx="180" formatCode="0.000">
                  <c:v>77.695300495353891</c:v>
                </c:pt>
                <c:pt idx="181" formatCode="0.000">
                  <c:v>77.742199277803223</c:v>
                </c:pt>
                <c:pt idx="182" formatCode="0.000">
                  <c:v>77.732175405782826</c:v>
                </c:pt>
                <c:pt idx="183" formatCode="0.000">
                  <c:v>77.660434297126955</c:v>
                </c:pt>
                <c:pt idx="184" formatCode="0.000">
                  <c:v>77.218840520186433</c:v>
                </c:pt>
                <c:pt idx="185" formatCode="0.000">
                  <c:v>76.693800969239959</c:v>
                </c:pt>
                <c:pt idx="186" formatCode="0.000">
                  <c:v>75.503855057569638</c:v>
                </c:pt>
                <c:pt idx="187" formatCode="0.000">
                  <c:v>73.999798750714163</c:v>
                </c:pt>
                <c:pt idx="188" formatCode="0.000">
                  <c:v>72.458120263215903</c:v>
                </c:pt>
                <c:pt idx="189" formatCode="0.000">
                  <c:v>70.317090999282627</c:v>
                </c:pt>
                <c:pt idx="190" formatCode="0.000">
                  <c:v>67.429111545714292</c:v>
                </c:pt>
                <c:pt idx="191" formatCode="0.000">
                  <c:v>66.140404258844484</c:v>
                </c:pt>
                <c:pt idx="192" formatCode="0.000">
                  <c:v>63.821233832220415</c:v>
                </c:pt>
                <c:pt idx="193" formatCode="0.000">
                  <c:v>61.460334616991403</c:v>
                </c:pt>
                <c:pt idx="194" formatCode="0.000">
                  <c:v>59.736231398880037</c:v>
                </c:pt>
                <c:pt idx="195" formatCode="0.000">
                  <c:v>57.545668351506137</c:v>
                </c:pt>
                <c:pt idx="196" formatCode="0.000">
                  <c:v>53.789266817115937</c:v>
                </c:pt>
                <c:pt idx="197" formatCode="0.000">
                  <c:v>51.468485421864536</c:v>
                </c:pt>
                <c:pt idx="198" formatCode="0.000">
                  <c:v>50.922711333373293</c:v>
                </c:pt>
                <c:pt idx="199" formatCode="0.000">
                  <c:v>49.524015618013401</c:v>
                </c:pt>
                <c:pt idx="200" formatCode="0.000">
                  <c:v>48.911013674848206</c:v>
                </c:pt>
                <c:pt idx="201" formatCode="0.000">
                  <c:v>48.233080677456428</c:v>
                </c:pt>
                <c:pt idx="202" formatCode="0.000">
                  <c:v>47.390825782412712</c:v>
                </c:pt>
                <c:pt idx="203" formatCode="0.000">
                  <c:v>46.689111015423194</c:v>
                </c:pt>
                <c:pt idx="204" formatCode="0.000">
                  <c:v>45.615670303489686</c:v>
                </c:pt>
                <c:pt idx="205" formatCode="0.000">
                  <c:v>44.383272572946638</c:v>
                </c:pt>
                <c:pt idx="206" formatCode="0.000">
                  <c:v>43.082341242022736</c:v>
                </c:pt>
                <c:pt idx="207" formatCode="0.000">
                  <c:v>42.095732813806904</c:v>
                </c:pt>
                <c:pt idx="208" formatCode="0.000">
                  <c:v>40.463812487782313</c:v>
                </c:pt>
                <c:pt idx="209" formatCode="0.000">
                  <c:v>40.9856706718531</c:v>
                </c:pt>
                <c:pt idx="210" formatCode="0.000">
                  <c:v>42.930387361733217</c:v>
                </c:pt>
                <c:pt idx="211" formatCode="0.000">
                  <c:v>45.600201644352744</c:v>
                </c:pt>
                <c:pt idx="212" formatCode="0.000">
                  <c:v>46.607120916305163</c:v>
                </c:pt>
                <c:pt idx="213" formatCode="0.000">
                  <c:v>48.238823241550342</c:v>
                </c:pt>
                <c:pt idx="214" formatCode="0.000">
                  <c:v>51.979920089823977</c:v>
                </c:pt>
                <c:pt idx="215" formatCode="0.000">
                  <c:v>55.338213005150294</c:v>
                </c:pt>
                <c:pt idx="216" formatCode="0.000">
                  <c:v>57.220859072355424</c:v>
                </c:pt>
                <c:pt idx="217" formatCode="0.000">
                  <c:v>57.999543337670595</c:v>
                </c:pt>
                <c:pt idx="218" formatCode="0.000">
                  <c:v>59.860033727143417</c:v>
                </c:pt>
                <c:pt idx="219" formatCode="0.000">
                  <c:v>58.225911559640394</c:v>
                </c:pt>
                <c:pt idx="220" formatCode="0.000">
                  <c:v>60.55289793229894</c:v>
                </c:pt>
                <c:pt idx="221" formatCode="0.000">
                  <c:v>62.634860401825584</c:v>
                </c:pt>
                <c:pt idx="222" formatCode="0.000">
                  <c:v>67.892197713133925</c:v>
                </c:pt>
                <c:pt idx="223" formatCode="0.000">
                  <c:v>67.621821249232795</c:v>
                </c:pt>
                <c:pt idx="224" formatCode="0.000">
                  <c:v>67.907930790525157</c:v>
                </c:pt>
                <c:pt idx="225" formatCode="0.000">
                  <c:v>68.892576041029017</c:v>
                </c:pt>
                <c:pt idx="226" formatCode="0.000">
                  <c:v>71.177316606945652</c:v>
                </c:pt>
                <c:pt idx="227" formatCode="0.000">
                  <c:v>72.144333834396647</c:v>
                </c:pt>
                <c:pt idx="228" formatCode="0.000">
                  <c:v>72.359057662765963</c:v>
                </c:pt>
                <c:pt idx="229" formatCode="0.000">
                  <c:v>74.310531148534494</c:v>
                </c:pt>
                <c:pt idx="230" formatCode="0.000">
                  <c:v>75.574371569318913</c:v>
                </c:pt>
                <c:pt idx="231" formatCode="0.000">
                  <c:v>75.102309982448332</c:v>
                </c:pt>
                <c:pt idx="232" formatCode="0.000">
                  <c:v>74.994624641078957</c:v>
                </c:pt>
                <c:pt idx="233" formatCode="0.000">
                  <c:v>74.657936746636949</c:v>
                </c:pt>
                <c:pt idx="234" formatCode="0.000">
                  <c:v>74.636875337087574</c:v>
                </c:pt>
                <c:pt idx="235" formatCode="0.000">
                  <c:v>74.906927798083444</c:v>
                </c:pt>
                <c:pt idx="236" formatCode="0.000">
                  <c:v>74.851155191615931</c:v>
                </c:pt>
                <c:pt idx="237" formatCode="0.000">
                  <c:v>74.770832609482255</c:v>
                </c:pt>
                <c:pt idx="238" formatCode="0.000">
                  <c:v>74.161685418198914</c:v>
                </c:pt>
                <c:pt idx="239" formatCode="0.000">
                  <c:v>73.01237586850138</c:v>
                </c:pt>
                <c:pt idx="240" formatCode="0.000">
                  <c:v>71.60252314210706</c:v>
                </c:pt>
                <c:pt idx="241" formatCode="0.000">
                  <c:v>69.012598996384583</c:v>
                </c:pt>
                <c:pt idx="242" formatCode="0.000">
                  <c:v>68.568537291957867</c:v>
                </c:pt>
                <c:pt idx="243" formatCode="0.000">
                  <c:v>68.613403205554945</c:v>
                </c:pt>
                <c:pt idx="244" formatCode="0.000">
                  <c:v>68.275311009945966</c:v>
                </c:pt>
                <c:pt idx="245" formatCode="0.000">
                  <c:v>67.658925768647819</c:v>
                </c:pt>
                <c:pt idx="246" formatCode="0.000">
                  <c:v>66.754880234972816</c:v>
                </c:pt>
                <c:pt idx="247" formatCode="0.000">
                  <c:v>66.630510958773769</c:v>
                </c:pt>
                <c:pt idx="248" formatCode="0.000">
                  <c:v>66.188655048526101</c:v>
                </c:pt>
                <c:pt idx="249" formatCode="0.000">
                  <c:v>65.538792221212518</c:v>
                </c:pt>
                <c:pt idx="250" formatCode="0.000">
                  <c:v>64.785678245648555</c:v>
                </c:pt>
                <c:pt idx="251" formatCode="0.000">
                  <c:v>63.346360616229205</c:v>
                </c:pt>
                <c:pt idx="252" formatCode="0.000">
                  <c:v>63.04711155018731</c:v>
                </c:pt>
                <c:pt idx="253" formatCode="0.000">
                  <c:v>62.678242396340856</c:v>
                </c:pt>
                <c:pt idx="254" formatCode="0.000">
                  <c:v>62.295465086943572</c:v>
                </c:pt>
                <c:pt idx="255" formatCode="0.000">
                  <c:v>61.426532614589618</c:v>
                </c:pt>
                <c:pt idx="256" formatCode="0.000">
                  <c:v>61.349487569821811</c:v>
                </c:pt>
                <c:pt idx="257" formatCode="0.000">
                  <c:v>62.668387752899307</c:v>
                </c:pt>
                <c:pt idx="258" formatCode="0.000">
                  <c:v>63.620852815937262</c:v>
                </c:pt>
                <c:pt idx="259" formatCode="0.000">
                  <c:v>64.505946906731026</c:v>
                </c:pt>
                <c:pt idx="260" formatCode="0.000">
                  <c:v>65.311749844600044</c:v>
                </c:pt>
                <c:pt idx="261" formatCode="0.000">
                  <c:v>65.108592348699247</c:v>
                </c:pt>
                <c:pt idx="262" formatCode="0.000">
                  <c:v>64.477670439730389</c:v>
                </c:pt>
                <c:pt idx="263" formatCode="0.000">
                  <c:v>65.036233555860491</c:v>
                </c:pt>
                <c:pt idx="264" formatCode="0.000">
                  <c:v>65.062667640975945</c:v>
                </c:pt>
                <c:pt idx="265" formatCode="0.000">
                  <c:v>65.712994276879925</c:v>
                </c:pt>
                <c:pt idx="266" formatCode="0.000">
                  <c:v>65.317791183179764</c:v>
                </c:pt>
                <c:pt idx="267" formatCode="0.000">
                  <c:v>64.471228659160261</c:v>
                </c:pt>
                <c:pt idx="268" formatCode="0.000">
                  <c:v>64.678658237009216</c:v>
                </c:pt>
                <c:pt idx="269" formatCode="0.000">
                  <c:v>65.61823464735933</c:v>
                </c:pt>
                <c:pt idx="270" formatCode="0.000">
                  <c:v>65.621949975378243</c:v>
                </c:pt>
                <c:pt idx="271" formatCode="0.000">
                  <c:v>66.174296859186342</c:v>
                </c:pt>
                <c:pt idx="272" formatCode="0.000">
                  <c:v>67.840201867862959</c:v>
                </c:pt>
                <c:pt idx="273" formatCode="0.000">
                  <c:v>69.075590067002125</c:v>
                </c:pt>
                <c:pt idx="274" formatCode="0.000">
                  <c:v>70.297889808736329</c:v>
                </c:pt>
                <c:pt idx="275" formatCode="0.000">
                  <c:v>71.413428939519562</c:v>
                </c:pt>
                <c:pt idx="276" formatCode="0.000">
                  <c:v>72.193827441708024</c:v>
                </c:pt>
                <c:pt idx="277" formatCode="0.000">
                  <c:v>75.242317245891712</c:v>
                </c:pt>
                <c:pt idx="278" formatCode="0.000">
                  <c:v>79.262715092095959</c:v>
                </c:pt>
                <c:pt idx="279" formatCode="0.000">
                  <c:v>81.59083320793431</c:v>
                </c:pt>
                <c:pt idx="280" formatCode="0.000">
                  <c:v>83.674858663358094</c:v>
                </c:pt>
                <c:pt idx="281" formatCode="0.000">
                  <c:v>84.272697607446517</c:v>
                </c:pt>
                <c:pt idx="282" formatCode="0.000">
                  <c:v>83.909501967693544</c:v>
                </c:pt>
                <c:pt idx="283" formatCode="0.000">
                  <c:v>83.2620724416592</c:v>
                </c:pt>
                <c:pt idx="284" formatCode="0.000">
                  <c:v>82.690409936985887</c:v>
                </c:pt>
                <c:pt idx="285" formatCode="0.000">
                  <c:v>82.40989796922851</c:v>
                </c:pt>
                <c:pt idx="286" formatCode="0.000">
                  <c:v>82.113229234520219</c:v>
                </c:pt>
                <c:pt idx="287" formatCode="0.000">
                  <c:v>81.737910742547882</c:v>
                </c:pt>
                <c:pt idx="288" formatCode="0.000">
                  <c:v>81.504663006782152</c:v>
                </c:pt>
                <c:pt idx="289" formatCode="0.000">
                  <c:v>80.480316980475791</c:v>
                </c:pt>
                <c:pt idx="290" formatCode="0.000">
                  <c:v>79.268047185669417</c:v>
                </c:pt>
                <c:pt idx="291" formatCode="0.000">
                  <c:v>77.767684157772564</c:v>
                </c:pt>
                <c:pt idx="292" formatCode="0.000">
                  <c:v>75.125955119053145</c:v>
                </c:pt>
                <c:pt idx="293" formatCode="0.000">
                  <c:v>73.392312967909291</c:v>
                </c:pt>
                <c:pt idx="294" formatCode="0.000">
                  <c:v>73.230770602394585</c:v>
                </c:pt>
                <c:pt idx="295" formatCode="0.000">
                  <c:v>71.649355751971726</c:v>
                </c:pt>
                <c:pt idx="296" formatCode="0.000">
                  <c:v>69.275707433367529</c:v>
                </c:pt>
                <c:pt idx="297" formatCode="0.000">
                  <c:v>67.169852989379621</c:v>
                </c:pt>
                <c:pt idx="298" formatCode="0.000">
                  <c:v>65.631801871893018</c:v>
                </c:pt>
                <c:pt idx="299" formatCode="0.000">
                  <c:v>63.220905217615346</c:v>
                </c:pt>
                <c:pt idx="300" formatCode="0.000">
                  <c:v>60.489546769468703</c:v>
                </c:pt>
                <c:pt idx="301" formatCode="0.000">
                  <c:v>58.358929801674783</c:v>
                </c:pt>
                <c:pt idx="302" formatCode="0.000">
                  <c:v>57.459681671327743</c:v>
                </c:pt>
                <c:pt idx="303" formatCode="0.000">
                  <c:v>55.164203553175831</c:v>
                </c:pt>
                <c:pt idx="304" formatCode="0.000">
                  <c:v>56.164173728007057</c:v>
                </c:pt>
                <c:pt idx="305" formatCode="0.000">
                  <c:v>59.333442843236725</c:v>
                </c:pt>
                <c:pt idx="306" formatCode="0.000">
                  <c:v>59.36834821121807</c:v>
                </c:pt>
                <c:pt idx="307" formatCode="0.000">
                  <c:v>61.363674418920851</c:v>
                </c:pt>
                <c:pt idx="308" formatCode="0.000">
                  <c:v>64.766441563868767</c:v>
                </c:pt>
                <c:pt idx="309" formatCode="0.000">
                  <c:v>65.79821286979265</c:v>
                </c:pt>
                <c:pt idx="310" formatCode="0.000">
                  <c:v>67.293468302477407</c:v>
                </c:pt>
                <c:pt idx="311" formatCode="0.000">
                  <c:v>67.979068469354516</c:v>
                </c:pt>
                <c:pt idx="312" formatCode="0.000">
                  <c:v>66.728575824606111</c:v>
                </c:pt>
                <c:pt idx="313" formatCode="0.000">
                  <c:v>66.064523402685538</c:v>
                </c:pt>
                <c:pt idx="314" formatCode="0.000">
                  <c:v>64.091487649285384</c:v>
                </c:pt>
                <c:pt idx="315" formatCode="0.000">
                  <c:v>64.107528230442981</c:v>
                </c:pt>
                <c:pt idx="316" formatCode="0.000">
                  <c:v>64.997627344474324</c:v>
                </c:pt>
                <c:pt idx="317" formatCode="0.000">
                  <c:v>64.383432991568412</c:v>
                </c:pt>
                <c:pt idx="318" formatCode="0.000">
                  <c:v>64.099870011648534</c:v>
                </c:pt>
                <c:pt idx="319" formatCode="0.000">
                  <c:v>63.25183047634367</c:v>
                </c:pt>
                <c:pt idx="320" formatCode="0.000">
                  <c:v>62.817278023805244</c:v>
                </c:pt>
                <c:pt idx="321" formatCode="0.000">
                  <c:v>61.646846199222637</c:v>
                </c:pt>
                <c:pt idx="322" formatCode="0.000">
                  <c:v>59.823468506562136</c:v>
                </c:pt>
                <c:pt idx="323" formatCode="0.000">
                  <c:v>59.06683546324404</c:v>
                </c:pt>
                <c:pt idx="324" formatCode="0.000">
                  <c:v>57.74047790365362</c:v>
                </c:pt>
                <c:pt idx="325" formatCode="0.000">
                  <c:v>56.850484292509442</c:v>
                </c:pt>
                <c:pt idx="326" formatCode="0.000">
                  <c:v>56.038100246416597</c:v>
                </c:pt>
                <c:pt idx="327" formatCode="0.000">
                  <c:v>54.417698261641533</c:v>
                </c:pt>
                <c:pt idx="328" formatCode="0.000">
                  <c:v>55.130199169384525</c:v>
                </c:pt>
                <c:pt idx="329" formatCode="0.000">
                  <c:v>53.931421625291861</c:v>
                </c:pt>
                <c:pt idx="330" formatCode="0.000">
                  <c:v>53.098388289934448</c:v>
                </c:pt>
                <c:pt idx="331" formatCode="0.000">
                  <c:v>53.252047501349523</c:v>
                </c:pt>
                <c:pt idx="332" formatCode="0.000">
                  <c:v>52.092222783128314</c:v>
                </c:pt>
                <c:pt idx="333" formatCode="0.000">
                  <c:v>51.060018426438944</c:v>
                </c:pt>
                <c:pt idx="334" formatCode="0.000">
                  <c:v>52.815399525510337</c:v>
                </c:pt>
                <c:pt idx="335" formatCode="0.000">
                  <c:v>54.171921282229832</c:v>
                </c:pt>
                <c:pt idx="336" formatCode="0.000">
                  <c:v>56.026759918710141</c:v>
                </c:pt>
                <c:pt idx="337" formatCode="0.000">
                  <c:v>58.793013760393698</c:v>
                </c:pt>
                <c:pt idx="338" formatCode="0.000">
                  <c:v>61.256821396099809</c:v>
                </c:pt>
                <c:pt idx="339" formatCode="0.000">
                  <c:v>62.58586205751741</c:v>
                </c:pt>
                <c:pt idx="340" formatCode="0.000">
                  <c:v>62.468141528395847</c:v>
                </c:pt>
                <c:pt idx="341" formatCode="0.000">
                  <c:v>61.071645094758999</c:v>
                </c:pt>
                <c:pt idx="342" formatCode="0.000">
                  <c:v>60.46972222195695</c:v>
                </c:pt>
                <c:pt idx="343" formatCode="0.000">
                  <c:v>59.885897291089734</c:v>
                </c:pt>
                <c:pt idx="344" formatCode="0.000">
                  <c:v>57.93725277892203</c:v>
                </c:pt>
                <c:pt idx="345" formatCode="0.000">
                  <c:v>58.302634559418983</c:v>
                </c:pt>
                <c:pt idx="346" formatCode="0.000">
                  <c:v>59.524118920558102</c:v>
                </c:pt>
                <c:pt idx="347" formatCode="0.000">
                  <c:v>61.465094614469017</c:v>
                </c:pt>
                <c:pt idx="348" formatCode="0.000">
                  <c:v>61.154546677367279</c:v>
                </c:pt>
                <c:pt idx="349" formatCode="0.000">
                  <c:v>61.409578115239491</c:v>
                </c:pt>
                <c:pt idx="350" formatCode="0.000">
                  <c:v>62.121294951475548</c:v>
                </c:pt>
                <c:pt idx="351" formatCode="0.000">
                  <c:v>62.275466780168983</c:v>
                </c:pt>
                <c:pt idx="352" formatCode="0.000">
                  <c:v>60.053305854797742</c:v>
                </c:pt>
                <c:pt idx="353" formatCode="0.000">
                  <c:v>59.66474564072076</c:v>
                </c:pt>
                <c:pt idx="354" formatCode="0.000">
                  <c:v>60.098874001455677</c:v>
                </c:pt>
                <c:pt idx="355" formatCode="0.000">
                  <c:v>61.530706096453038</c:v>
                </c:pt>
                <c:pt idx="356" formatCode="0.000">
                  <c:v>61.311146843723179</c:v>
                </c:pt>
                <c:pt idx="357" formatCode="0.000">
                  <c:v>61.07633333879879</c:v>
                </c:pt>
                <c:pt idx="358" formatCode="0.000">
                  <c:v>60.306305100535774</c:v>
                </c:pt>
                <c:pt idx="359" formatCode="0.000">
                  <c:v>59.984416111163227</c:v>
                </c:pt>
                <c:pt idx="360" formatCode="0.000">
                  <c:v>60.727160541357549</c:v>
                </c:pt>
                <c:pt idx="361" formatCode="0.000">
                  <c:v>60.380742443066815</c:v>
                </c:pt>
                <c:pt idx="362" formatCode="0.000">
                  <c:v>60.712497154333384</c:v>
                </c:pt>
                <c:pt idx="363" formatCode="0.000">
                  <c:v>60.338108134676531</c:v>
                </c:pt>
                <c:pt idx="364" formatCode="0.000">
                  <c:v>59.844367011539148</c:v>
                </c:pt>
                <c:pt idx="365" formatCode="0.000">
                  <c:v>59.408398707352021</c:v>
                </c:pt>
                <c:pt idx="366" formatCode="0.000">
                  <c:v>58.475168976177876</c:v>
                </c:pt>
                <c:pt idx="367" formatCode="0.000">
                  <c:v>58.188359518634897</c:v>
                </c:pt>
                <c:pt idx="368" formatCode="0.000">
                  <c:v>57.985622698772204</c:v>
                </c:pt>
                <c:pt idx="369" formatCode="0.000">
                  <c:v>57.701136074720885</c:v>
                </c:pt>
                <c:pt idx="370" formatCode="0.000">
                  <c:v>58.303797586880883</c:v>
                </c:pt>
                <c:pt idx="371" formatCode="0.000">
                  <c:v>57.767294056336425</c:v>
                </c:pt>
                <c:pt idx="372" formatCode="0.000">
                  <c:v>60.181270262123256</c:v>
                </c:pt>
                <c:pt idx="373" formatCode="0.000">
                  <c:v>62.786119821708823</c:v>
                </c:pt>
                <c:pt idx="374" formatCode="0.000">
                  <c:v>62.190878337656692</c:v>
                </c:pt>
                <c:pt idx="375" formatCode="0.000">
                  <c:v>63.7333310286106</c:v>
                </c:pt>
                <c:pt idx="376" formatCode="0.000">
                  <c:v>63.396420551459038</c:v>
                </c:pt>
                <c:pt idx="377" formatCode="0.000">
                  <c:v>64.758158907936377</c:v>
                </c:pt>
                <c:pt idx="378" formatCode="0.000">
                  <c:v>64.030149033400548</c:v>
                </c:pt>
                <c:pt idx="379" formatCode="0.000">
                  <c:v>63.432434944219146</c:v>
                </c:pt>
                <c:pt idx="380" formatCode="0.000">
                  <c:v>63.346900302019648</c:v>
                </c:pt>
                <c:pt idx="381" formatCode="0.000">
                  <c:v>63.734703157114446</c:v>
                </c:pt>
                <c:pt idx="382" formatCode="0.000">
                  <c:v>63.991228286011314</c:v>
                </c:pt>
                <c:pt idx="383" formatCode="0.000">
                  <c:v>64.816143086254897</c:v>
                </c:pt>
                <c:pt idx="384" formatCode="0.000">
                  <c:v>65.929504090447793</c:v>
                </c:pt>
                <c:pt idx="385" formatCode="0.000">
                  <c:v>65.019816651269323</c:v>
                </c:pt>
                <c:pt idx="386" formatCode="0.000">
                  <c:v>64.351373625206577</c:v>
                </c:pt>
                <c:pt idx="387" formatCode="0.000">
                  <c:v>64.063633097596096</c:v>
                </c:pt>
                <c:pt idx="388" formatCode="0.000">
                  <c:v>64.14059224385808</c:v>
                </c:pt>
                <c:pt idx="389" formatCode="0.000">
                  <c:v>63.557814302898116</c:v>
                </c:pt>
                <c:pt idx="390" formatCode="0.000">
                  <c:v>62.51940523567832</c:v>
                </c:pt>
                <c:pt idx="391" formatCode="0.000">
                  <c:v>62.314735906968586</c:v>
                </c:pt>
                <c:pt idx="392" formatCode="0.000">
                  <c:v>63.489570205993175</c:v>
                </c:pt>
                <c:pt idx="393" formatCode="0.000">
                  <c:v>64.132920415984088</c:v>
                </c:pt>
                <c:pt idx="394" formatCode="0.000">
                  <c:v>63.890108896888066</c:v>
                </c:pt>
                <c:pt idx="395" formatCode="0.000">
                  <c:v>63.31540778085197</c:v>
                </c:pt>
                <c:pt idx="396" formatCode="0.000">
                  <c:v>63.968981790996096</c:v>
                </c:pt>
                <c:pt idx="397" formatCode="0.000">
                  <c:v>65.409613783038381</c:v>
                </c:pt>
                <c:pt idx="398" formatCode="0.000">
                  <c:v>65.254725706542956</c:v>
                </c:pt>
                <c:pt idx="399" formatCode="0.000">
                  <c:v>63.650810062931399</c:v>
                </c:pt>
                <c:pt idx="400" formatCode="0.000">
                  <c:v>61.848424333643159</c:v>
                </c:pt>
                <c:pt idx="401" formatCode="0.000">
                  <c:v>60.358977586363466</c:v>
                </c:pt>
                <c:pt idx="402" formatCode="0.000">
                  <c:v>58.461900149331214</c:v>
                </c:pt>
                <c:pt idx="403" formatCode="0.000">
                  <c:v>55.026081712820371</c:v>
                </c:pt>
                <c:pt idx="404" formatCode="0.000">
                  <c:v>51.402113392903679</c:v>
                </c:pt>
                <c:pt idx="405" formatCode="0.000">
                  <c:v>47.842876740625108</c:v>
                </c:pt>
                <c:pt idx="406" formatCode="0.000">
                  <c:v>43.092666941265868</c:v>
                </c:pt>
                <c:pt idx="407" formatCode="0.000">
                  <c:v>42.751540634861257</c:v>
                </c:pt>
                <c:pt idx="408" formatCode="0.000">
                  <c:v>43.402856651811405</c:v>
                </c:pt>
                <c:pt idx="409" formatCode="0.000">
                  <c:v>41.768767062893808</c:v>
                </c:pt>
                <c:pt idx="410" formatCode="0.000">
                  <c:v>42.986698353061158</c:v>
                </c:pt>
                <c:pt idx="411" formatCode="0.000">
                  <c:v>50.072007380285299</c:v>
                </c:pt>
                <c:pt idx="412" formatCode="0.000">
                  <c:v>60.63692882614297</c:v>
                </c:pt>
                <c:pt idx="413" formatCode="0.000">
                  <c:v>66.149307122399165</c:v>
                </c:pt>
                <c:pt idx="414" formatCode="0.000">
                  <c:v>70.618035108205333</c:v>
                </c:pt>
                <c:pt idx="415" formatCode="0.000">
                  <c:v>73.833295453971203</c:v>
                </c:pt>
                <c:pt idx="416" formatCode="0.000">
                  <c:v>75.455202750928606</c:v>
                </c:pt>
                <c:pt idx="417" formatCode="0.000">
                  <c:v>79.018388284438714</c:v>
                </c:pt>
                <c:pt idx="418" formatCode="0.000">
                  <c:v>78.178198831472173</c:v>
                </c:pt>
                <c:pt idx="419" formatCode="0.000">
                  <c:v>75.968856378489775</c:v>
                </c:pt>
                <c:pt idx="420" formatCode="0.000">
                  <c:v>72.048382562808769</c:v>
                </c:pt>
                <c:pt idx="421" formatCode="0.000">
                  <c:v>69.8284384799192</c:v>
                </c:pt>
                <c:pt idx="422" formatCode="0.000">
                  <c:v>69.898304081045481</c:v>
                </c:pt>
                <c:pt idx="423" formatCode="0.000">
                  <c:v>68.979428952592656</c:v>
                </c:pt>
                <c:pt idx="424" formatCode="0.000">
                  <c:v>68.349887727181837</c:v>
                </c:pt>
                <c:pt idx="425" formatCode="0.000">
                  <c:v>68.134222957067522</c:v>
                </c:pt>
                <c:pt idx="426" formatCode="0.000">
                  <c:v>67.359694259133207</c:v>
                </c:pt>
                <c:pt idx="427" formatCode="0.000">
                  <c:v>67.236712274595064</c:v>
                </c:pt>
                <c:pt idx="428" formatCode="0.000">
                  <c:v>64.09914725624202</c:v>
                </c:pt>
                <c:pt idx="429" formatCode="0.000">
                  <c:v>63.837582928135348</c:v>
                </c:pt>
                <c:pt idx="430" formatCode="0.000">
                  <c:v>65.804627178117286</c:v>
                </c:pt>
                <c:pt idx="431" formatCode="0.000">
                  <c:v>67.276642500927011</c:v>
                </c:pt>
                <c:pt idx="432" formatCode="0.000">
                  <c:v>71.498964916317405</c:v>
                </c:pt>
                <c:pt idx="433" formatCode="0.000">
                  <c:v>75.610354108231974</c:v>
                </c:pt>
                <c:pt idx="434" formatCode="0.000">
                  <c:v>78.324470982804499</c:v>
                </c:pt>
                <c:pt idx="435" formatCode="0.000">
                  <c:v>81.801099431032128</c:v>
                </c:pt>
                <c:pt idx="436" formatCode="0.000">
                  <c:v>85.705963069404021</c:v>
                </c:pt>
                <c:pt idx="437" formatCode="0.000">
                  <c:v>88.315591381305453</c:v>
                </c:pt>
                <c:pt idx="438" formatCode="0.000">
                  <c:v>90.686821655033754</c:v>
                </c:pt>
                <c:pt idx="439" formatCode="0.000">
                  <c:v>91.534403549245212</c:v>
                </c:pt>
                <c:pt idx="440" formatCode="0.000">
                  <c:v>90.093093774614331</c:v>
                </c:pt>
                <c:pt idx="441" formatCode="0.000">
                  <c:v>88.847838271266866</c:v>
                </c:pt>
                <c:pt idx="442" formatCode="0.000">
                  <c:v>85.580244259223832</c:v>
                </c:pt>
                <c:pt idx="443" formatCode="0.000">
                  <c:v>85.106435894688587</c:v>
                </c:pt>
                <c:pt idx="444" formatCode="0.000">
                  <c:v>85.517364701091509</c:v>
                </c:pt>
                <c:pt idx="445" formatCode="0.000">
                  <c:v>85.96749950696082</c:v>
                </c:pt>
                <c:pt idx="446" formatCode="0.000">
                  <c:v>86.284750482862108</c:v>
                </c:pt>
                <c:pt idx="447" formatCode="0.000">
                  <c:v>86.331008761357879</c:v>
                </c:pt>
                <c:pt idx="448" formatCode="0.000">
                  <c:v>86.353138951231799</c:v>
                </c:pt>
                <c:pt idx="449" formatCode="0.000">
                  <c:v>85.863204252431117</c:v>
                </c:pt>
                <c:pt idx="450" formatCode="0.000">
                  <c:v>85.276689770495224</c:v>
                </c:pt>
                <c:pt idx="451" formatCode="0.000">
                  <c:v>86.422553441768727</c:v>
                </c:pt>
                <c:pt idx="452" formatCode="0.000">
                  <c:v>86.275377284191052</c:v>
                </c:pt>
                <c:pt idx="453" formatCode="0.000">
                  <c:v>86.128035182261613</c:v>
                </c:pt>
                <c:pt idx="454" formatCode="0.000">
                  <c:v>86.213952461597529</c:v>
                </c:pt>
                <c:pt idx="455" formatCode="0.000">
                  <c:v>86.147056557468758</c:v>
                </c:pt>
                <c:pt idx="456" formatCode="0.000">
                  <c:v>86.219100234710709</c:v>
                </c:pt>
                <c:pt idx="457" formatCode="0.000">
                  <c:v>86.099153716714909</c:v>
                </c:pt>
                <c:pt idx="458" formatCode="0.000">
                  <c:v>85.866947922365171</c:v>
                </c:pt>
                <c:pt idx="459" formatCode="0.000">
                  <c:v>85.363402032086938</c:v>
                </c:pt>
                <c:pt idx="460" formatCode="0.000">
                  <c:v>85.372078614252885</c:v>
                </c:pt>
                <c:pt idx="461" formatCode="0.000">
                  <c:v>85.00547247395825</c:v>
                </c:pt>
                <c:pt idx="462" formatCode="0.000">
                  <c:v>83.373412362521364</c:v>
                </c:pt>
                <c:pt idx="463" formatCode="0.000">
                  <c:v>81.795142728952044</c:v>
                </c:pt>
                <c:pt idx="464" formatCode="0.000">
                  <c:v>81.689873530553314</c:v>
                </c:pt>
                <c:pt idx="465" formatCode="0.000">
                  <c:v>80.109989045210781</c:v>
                </c:pt>
                <c:pt idx="466" formatCode="0.000">
                  <c:v>78.671323411774694</c:v>
                </c:pt>
                <c:pt idx="467" formatCode="0.000">
                  <c:v>78.903614959878581</c:v>
                </c:pt>
                <c:pt idx="468" formatCode="0.000">
                  <c:v>78.520178076978411</c:v>
                </c:pt>
                <c:pt idx="469" formatCode="0.000">
                  <c:v>77.980967933115835</c:v>
                </c:pt>
                <c:pt idx="470" formatCode="0.000">
                  <c:v>78.358318089635802</c:v>
                </c:pt>
                <c:pt idx="471" formatCode="0.000">
                  <c:v>78.481190346271134</c:v>
                </c:pt>
                <c:pt idx="472" formatCode="0.000">
                  <c:v>77.04291590167351</c:v>
                </c:pt>
                <c:pt idx="473" formatCode="0.000">
                  <c:v>72.886776003096386</c:v>
                </c:pt>
                <c:pt idx="474" formatCode="0.000">
                  <c:v>71.490423201858363</c:v>
                </c:pt>
                <c:pt idx="475" formatCode="0.000">
                  <c:v>72.214103437357565</c:v>
                </c:pt>
                <c:pt idx="476" formatCode="0.000">
                  <c:v>73.632310891839936</c:v>
                </c:pt>
                <c:pt idx="477" formatCode="0.000">
                  <c:v>74.255139464978072</c:v>
                </c:pt>
                <c:pt idx="478" formatCode="0.000">
                  <c:v>74.012343342395738</c:v>
                </c:pt>
                <c:pt idx="479" formatCode="0.000">
                  <c:v>73.843262734656449</c:v>
                </c:pt>
                <c:pt idx="480" formatCode="0.000">
                  <c:v>73.487404539142375</c:v>
                </c:pt>
                <c:pt idx="481" formatCode="0.000">
                  <c:v>73.723473347443246</c:v>
                </c:pt>
                <c:pt idx="482" formatCode="0.000">
                  <c:v>73.46830262265</c:v>
                </c:pt>
                <c:pt idx="483" formatCode="0.000">
                  <c:v>73.306791236675281</c:v>
                </c:pt>
                <c:pt idx="484" formatCode="0.000">
                  <c:v>73.1625236036286</c:v>
                </c:pt>
                <c:pt idx="485" formatCode="0.000">
                  <c:v>73.560250224010346</c:v>
                </c:pt>
                <c:pt idx="486" formatCode="0.000">
                  <c:v>72.903865369407598</c:v>
                </c:pt>
                <c:pt idx="487" formatCode="0.000">
                  <c:v>71.496380448385921</c:v>
                </c:pt>
                <c:pt idx="488" formatCode="0.000">
                  <c:v>71.863887399261273</c:v>
                </c:pt>
                <c:pt idx="489" formatCode="0.000">
                  <c:v>71.765631751172734</c:v>
                </c:pt>
                <c:pt idx="490" formatCode="0.000">
                  <c:v>71.217209109051694</c:v>
                </c:pt>
                <c:pt idx="491" formatCode="0.000">
                  <c:v>70.522212838598961</c:v>
                </c:pt>
                <c:pt idx="492" formatCode="0.000">
                  <c:v>69.901900475951763</c:v>
                </c:pt>
                <c:pt idx="493" formatCode="0.000">
                  <c:v>70.007308886163571</c:v>
                </c:pt>
                <c:pt idx="494" formatCode="0.000">
                  <c:v>69.11791041240636</c:v>
                </c:pt>
                <c:pt idx="495" formatCode="0.000">
                  <c:v>67.91686834503956</c:v>
                </c:pt>
                <c:pt idx="496" formatCode="0.000">
                  <c:v>66.107082799701246</c:v>
                </c:pt>
                <c:pt idx="497" formatCode="0.000">
                  <c:v>65.317704830269804</c:v>
                </c:pt>
                <c:pt idx="498" formatCode="0.000">
                  <c:v>64.474487319758381</c:v>
                </c:pt>
                <c:pt idx="499" formatCode="0.000">
                  <c:v>61.188640217387892</c:v>
                </c:pt>
                <c:pt idx="500" formatCode="0.000">
                  <c:v>58.369898526606057</c:v>
                </c:pt>
                <c:pt idx="501" formatCode="0.000">
                  <c:v>55.255784353246057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35-41BB-B7AF-F614D598D45A}"/>
            </c:ext>
          </c:extLst>
        </c:ser>
        <c:ser>
          <c:idx val="2"/>
          <c:order val="2"/>
          <c:tx>
            <c:strRef>
              <c:f>RSI!$P$2</c:f>
              <c:strCache>
                <c:ptCount val="1"/>
                <c:pt idx="0">
                  <c:v>Dynamic 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RSI!$B$3:$B$504</c:f>
              <c:numCache>
                <c:formatCode>m/d/yyyy</c:formatCode>
                <c:ptCount val="502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RSI!$P$3:$P$504</c:f>
              <c:numCache>
                <c:formatCode>General</c:formatCode>
                <c:ptCount val="502"/>
                <c:pt idx="29" formatCode="0.000">
                  <c:v>56.497534772064505</c:v>
                </c:pt>
                <c:pt idx="30" formatCode="0.000">
                  <c:v>55.427971855106847</c:v>
                </c:pt>
                <c:pt idx="31" formatCode="0.000">
                  <c:v>54.207694715424132</c:v>
                </c:pt>
                <c:pt idx="32" formatCode="0.000">
                  <c:v>53.628357752776971</c:v>
                </c:pt>
                <c:pt idx="33" formatCode="0.000">
                  <c:v>50.882136342776356</c:v>
                </c:pt>
                <c:pt idx="34" formatCode="0.000">
                  <c:v>48.015196891317942</c:v>
                </c:pt>
                <c:pt idx="35" formatCode="0.000">
                  <c:v>46.998131088216283</c:v>
                </c:pt>
                <c:pt idx="36" formatCode="0.000">
                  <c:v>47.82636056506324</c:v>
                </c:pt>
                <c:pt idx="37" formatCode="0.000">
                  <c:v>46.417154692148813</c:v>
                </c:pt>
                <c:pt idx="38" formatCode="0.000">
                  <c:v>44.783216789663285</c:v>
                </c:pt>
                <c:pt idx="39" formatCode="0.000">
                  <c:v>44.33306547649569</c:v>
                </c:pt>
                <c:pt idx="40" formatCode="0.000">
                  <c:v>44.873727446616904</c:v>
                </c:pt>
                <c:pt idx="41" formatCode="0.000">
                  <c:v>45.308413263088624</c:v>
                </c:pt>
                <c:pt idx="42" formatCode="0.000">
                  <c:v>45.51067647747039</c:v>
                </c:pt>
                <c:pt idx="43" formatCode="0.000">
                  <c:v>44.925013093965731</c:v>
                </c:pt>
                <c:pt idx="44" formatCode="0.000">
                  <c:v>43.693323891113671</c:v>
                </c:pt>
                <c:pt idx="45" formatCode="0.000">
                  <c:v>39.972683761682688</c:v>
                </c:pt>
                <c:pt idx="46" formatCode="0.000">
                  <c:v>33.507167095724355</c:v>
                </c:pt>
                <c:pt idx="47" formatCode="0.000">
                  <c:v>28.396282870441635</c:v>
                </c:pt>
                <c:pt idx="48" formatCode="0.000">
                  <c:v>24.737753856249427</c:v>
                </c:pt>
                <c:pt idx="49" formatCode="0.000">
                  <c:v>20.316487314165297</c:v>
                </c:pt>
                <c:pt idx="50" formatCode="0.000">
                  <c:v>17.798229297550193</c:v>
                </c:pt>
                <c:pt idx="51" formatCode="0.000">
                  <c:v>18.083411274902765</c:v>
                </c:pt>
                <c:pt idx="52" formatCode="0.000">
                  <c:v>18.978396756995267</c:v>
                </c:pt>
                <c:pt idx="53" formatCode="0.000">
                  <c:v>22.05445494754786</c:v>
                </c:pt>
                <c:pt idx="54" formatCode="0.000">
                  <c:v>23.986653357485267</c:v>
                </c:pt>
                <c:pt idx="55" formatCode="0.000">
                  <c:v>26.226831800847062</c:v>
                </c:pt>
                <c:pt idx="56" formatCode="0.000">
                  <c:v>26.540284434884157</c:v>
                </c:pt>
                <c:pt idx="57" formatCode="0.000">
                  <c:v>26.062035668656289</c:v>
                </c:pt>
                <c:pt idx="58" formatCode="0.000">
                  <c:v>25.783291082117877</c:v>
                </c:pt>
                <c:pt idx="59" formatCode="0.000">
                  <c:v>25.211865946110098</c:v>
                </c:pt>
                <c:pt idx="60" formatCode="0.000">
                  <c:v>24.338067540377835</c:v>
                </c:pt>
                <c:pt idx="61" formatCode="0.000">
                  <c:v>23.959136060318464</c:v>
                </c:pt>
                <c:pt idx="62" formatCode="0.000">
                  <c:v>25.243346747071882</c:v>
                </c:pt>
                <c:pt idx="63" formatCode="0.000">
                  <c:v>27.066519173946485</c:v>
                </c:pt>
                <c:pt idx="64" formatCode="0.000">
                  <c:v>28.466150099678885</c:v>
                </c:pt>
                <c:pt idx="65" formatCode="0.000">
                  <c:v>30.551474767069912</c:v>
                </c:pt>
                <c:pt idx="66" formatCode="0.000">
                  <c:v>33.555473175833633</c:v>
                </c:pt>
                <c:pt idx="67" formatCode="0.000">
                  <c:v>36.910720632309165</c:v>
                </c:pt>
                <c:pt idx="68" formatCode="0.000">
                  <c:v>40.660096727964792</c:v>
                </c:pt>
                <c:pt idx="69" formatCode="0.000">
                  <c:v>45.710488559566137</c:v>
                </c:pt>
                <c:pt idx="70" formatCode="0.000">
                  <c:v>50.292694504184986</c:v>
                </c:pt>
                <c:pt idx="71" formatCode="0.000">
                  <c:v>52.633782955760623</c:v>
                </c:pt>
                <c:pt idx="72" formatCode="0.000">
                  <c:v>54.181776627344092</c:v>
                </c:pt>
                <c:pt idx="73" formatCode="0.000">
                  <c:v>56.180468933317016</c:v>
                </c:pt>
                <c:pt idx="74" formatCode="0.000">
                  <c:v>55.939070671841527</c:v>
                </c:pt>
                <c:pt idx="75" formatCode="0.000">
                  <c:v>53.4615691403326</c:v>
                </c:pt>
                <c:pt idx="76" formatCode="0.000">
                  <c:v>51.599906362347333</c:v>
                </c:pt>
                <c:pt idx="77" formatCode="0.000">
                  <c:v>48.234212674004773</c:v>
                </c:pt>
                <c:pt idx="78" formatCode="0.000">
                  <c:v>46.197809460481423</c:v>
                </c:pt>
                <c:pt idx="79" formatCode="0.000">
                  <c:v>45.966709295575448</c:v>
                </c:pt>
                <c:pt idx="80" formatCode="0.000">
                  <c:v>46.417260690933801</c:v>
                </c:pt>
                <c:pt idx="81" formatCode="0.000">
                  <c:v>46.802630640005532</c:v>
                </c:pt>
                <c:pt idx="82" formatCode="0.000">
                  <c:v>45.777488315205069</c:v>
                </c:pt>
                <c:pt idx="83" formatCode="0.000">
                  <c:v>42.224632500686589</c:v>
                </c:pt>
                <c:pt idx="84" formatCode="0.000">
                  <c:v>37.480899030301259</c:v>
                </c:pt>
                <c:pt idx="85" formatCode="0.000">
                  <c:v>36.065370787778363</c:v>
                </c:pt>
                <c:pt idx="86" formatCode="0.000">
                  <c:v>35.15754100691241</c:v>
                </c:pt>
                <c:pt idx="87" formatCode="0.000">
                  <c:v>34.715780429291037</c:v>
                </c:pt>
                <c:pt idx="88" formatCode="0.000">
                  <c:v>35.016807944765354</c:v>
                </c:pt>
                <c:pt idx="89" formatCode="0.000">
                  <c:v>35.559058537806763</c:v>
                </c:pt>
                <c:pt idx="90" formatCode="0.000">
                  <c:v>36.652750668069615</c:v>
                </c:pt>
                <c:pt idx="91" formatCode="0.000">
                  <c:v>37.939139144885374</c:v>
                </c:pt>
                <c:pt idx="92" formatCode="0.000">
                  <c:v>38.563442266257603</c:v>
                </c:pt>
                <c:pt idx="93" formatCode="0.000">
                  <c:v>38.630058968585963</c:v>
                </c:pt>
                <c:pt idx="94" formatCode="0.000">
                  <c:v>39.469227849746801</c:v>
                </c:pt>
                <c:pt idx="95" formatCode="0.000">
                  <c:v>42.832143803449682</c:v>
                </c:pt>
                <c:pt idx="96" formatCode="0.000">
                  <c:v>44.287017813648227</c:v>
                </c:pt>
                <c:pt idx="97" formatCode="0.000">
                  <c:v>45.734913300046614</c:v>
                </c:pt>
                <c:pt idx="98" formatCode="0.000">
                  <c:v>47.523616058342363</c:v>
                </c:pt>
                <c:pt idx="99" formatCode="0.000">
                  <c:v>48.523014158181311</c:v>
                </c:pt>
                <c:pt idx="100" formatCode="0.000">
                  <c:v>49.39356462515223</c:v>
                </c:pt>
                <c:pt idx="101" formatCode="0.000">
                  <c:v>50.825871459784508</c:v>
                </c:pt>
                <c:pt idx="102" formatCode="0.000">
                  <c:v>51.406495719732533</c:v>
                </c:pt>
                <c:pt idx="103" formatCode="0.000">
                  <c:v>52.484964711592852</c:v>
                </c:pt>
                <c:pt idx="104" formatCode="0.000">
                  <c:v>53.76244269096663</c:v>
                </c:pt>
                <c:pt idx="105" formatCode="0.000">
                  <c:v>55.651216966951395</c:v>
                </c:pt>
                <c:pt idx="106" formatCode="0.000">
                  <c:v>57.969358136594707</c:v>
                </c:pt>
                <c:pt idx="107" formatCode="0.000">
                  <c:v>58.841373471228067</c:v>
                </c:pt>
                <c:pt idx="108" formatCode="0.000">
                  <c:v>60.273016131833145</c:v>
                </c:pt>
                <c:pt idx="109" formatCode="0.000">
                  <c:v>61.274761652594123</c:v>
                </c:pt>
                <c:pt idx="110" formatCode="0.000">
                  <c:v>62.51756116695578</c:v>
                </c:pt>
                <c:pt idx="111" formatCode="0.000">
                  <c:v>63.959715504468967</c:v>
                </c:pt>
                <c:pt idx="112" formatCode="0.000">
                  <c:v>65.623513127878141</c:v>
                </c:pt>
                <c:pt idx="113" formatCode="0.000">
                  <c:v>68.060458731590487</c:v>
                </c:pt>
                <c:pt idx="114" formatCode="0.000">
                  <c:v>70.867946581655858</c:v>
                </c:pt>
                <c:pt idx="115" formatCode="0.000">
                  <c:v>72.704941075282093</c:v>
                </c:pt>
                <c:pt idx="116" formatCode="0.000">
                  <c:v>74.75809493551084</c:v>
                </c:pt>
                <c:pt idx="117" formatCode="0.000">
                  <c:v>74.363507298857897</c:v>
                </c:pt>
                <c:pt idx="118" formatCode="0.000">
                  <c:v>69.823906003092617</c:v>
                </c:pt>
                <c:pt idx="119" formatCode="0.000">
                  <c:v>65.931076346266593</c:v>
                </c:pt>
                <c:pt idx="120" formatCode="0.000">
                  <c:v>63.172179250441772</c:v>
                </c:pt>
                <c:pt idx="121" formatCode="0.000">
                  <c:v>60.683539696418599</c:v>
                </c:pt>
                <c:pt idx="122" formatCode="0.000">
                  <c:v>58.464772988566018</c:v>
                </c:pt>
                <c:pt idx="123" formatCode="0.000">
                  <c:v>57.404166366964034</c:v>
                </c:pt>
                <c:pt idx="124" formatCode="0.000">
                  <c:v>57.668101085796543</c:v>
                </c:pt>
                <c:pt idx="125" formatCode="0.000">
                  <c:v>55.813014108620976</c:v>
                </c:pt>
                <c:pt idx="126" formatCode="0.000">
                  <c:v>52.790644840571922</c:v>
                </c:pt>
                <c:pt idx="127" formatCode="0.000">
                  <c:v>52.352244008245975</c:v>
                </c:pt>
                <c:pt idx="128" formatCode="0.000">
                  <c:v>51.172641759953272</c:v>
                </c:pt>
                <c:pt idx="129" formatCode="0.000">
                  <c:v>50.763054914155084</c:v>
                </c:pt>
                <c:pt idx="130" formatCode="0.000">
                  <c:v>50.481570102290533</c:v>
                </c:pt>
                <c:pt idx="131" formatCode="0.000">
                  <c:v>51.253408838710172</c:v>
                </c:pt>
                <c:pt idx="132" formatCode="0.000">
                  <c:v>51.601331320490864</c:v>
                </c:pt>
                <c:pt idx="133" formatCode="0.000">
                  <c:v>51.974889168015423</c:v>
                </c:pt>
                <c:pt idx="134" formatCode="0.000">
                  <c:v>52.466670407755792</c:v>
                </c:pt>
                <c:pt idx="135" formatCode="0.000">
                  <c:v>52.823797479236539</c:v>
                </c:pt>
                <c:pt idx="136" formatCode="0.000">
                  <c:v>53.484010656295197</c:v>
                </c:pt>
                <c:pt idx="137" formatCode="0.000">
                  <c:v>54.673741865558775</c:v>
                </c:pt>
                <c:pt idx="138" formatCode="0.000">
                  <c:v>56.162620352913009</c:v>
                </c:pt>
                <c:pt idx="139" formatCode="0.000">
                  <c:v>59.313547411844041</c:v>
                </c:pt>
                <c:pt idx="140" formatCode="0.000">
                  <c:v>61.562327137700251</c:v>
                </c:pt>
                <c:pt idx="141" formatCode="0.000">
                  <c:v>64.086066281406929</c:v>
                </c:pt>
                <c:pt idx="142" formatCode="0.000">
                  <c:v>65.050305645021027</c:v>
                </c:pt>
                <c:pt idx="143" formatCode="0.000">
                  <c:v>65.140779139254164</c:v>
                </c:pt>
                <c:pt idx="144" formatCode="0.000">
                  <c:v>65.402519052782694</c:v>
                </c:pt>
                <c:pt idx="145" formatCode="0.000">
                  <c:v>61.687004176371353</c:v>
                </c:pt>
                <c:pt idx="146" formatCode="0.000">
                  <c:v>62.31012645691056</c:v>
                </c:pt>
                <c:pt idx="147" formatCode="0.000">
                  <c:v>62.67485232776653</c:v>
                </c:pt>
                <c:pt idx="148" formatCode="0.000">
                  <c:v>62.744456721671682</c:v>
                </c:pt>
                <c:pt idx="149" formatCode="0.000">
                  <c:v>58.763948605087819</c:v>
                </c:pt>
                <c:pt idx="150" formatCode="0.000">
                  <c:v>54.916901625858252</c:v>
                </c:pt>
                <c:pt idx="151" formatCode="0.000">
                  <c:v>53.631807792260773</c:v>
                </c:pt>
                <c:pt idx="152" formatCode="0.000">
                  <c:v>51.855361932076455</c:v>
                </c:pt>
                <c:pt idx="153" formatCode="0.000">
                  <c:v>51.354370645431253</c:v>
                </c:pt>
                <c:pt idx="154" formatCode="0.000">
                  <c:v>49.219287518158033</c:v>
                </c:pt>
                <c:pt idx="155" formatCode="0.000">
                  <c:v>48.263412383616647</c:v>
                </c:pt>
                <c:pt idx="156" formatCode="0.000">
                  <c:v>44.874039055076921</c:v>
                </c:pt>
                <c:pt idx="157" formatCode="0.000">
                  <c:v>45.542160881691565</c:v>
                </c:pt>
                <c:pt idx="158" formatCode="0.000">
                  <c:v>47.230359243261042</c:v>
                </c:pt>
                <c:pt idx="159" formatCode="0.000">
                  <c:v>49.952671641367608</c:v>
                </c:pt>
                <c:pt idx="160" formatCode="0.000">
                  <c:v>47.019907072560827</c:v>
                </c:pt>
                <c:pt idx="161" formatCode="0.000">
                  <c:v>43.914356727429819</c:v>
                </c:pt>
                <c:pt idx="162" formatCode="0.000">
                  <c:v>42.404388104971318</c:v>
                </c:pt>
                <c:pt idx="163" formatCode="0.000">
                  <c:v>42.857525747432149</c:v>
                </c:pt>
                <c:pt idx="164" formatCode="0.000">
                  <c:v>42.789954782436936</c:v>
                </c:pt>
                <c:pt idx="165" formatCode="0.000">
                  <c:v>42.881561128153571</c:v>
                </c:pt>
                <c:pt idx="166" formatCode="0.000">
                  <c:v>43.049262469964198</c:v>
                </c:pt>
                <c:pt idx="167" formatCode="0.000">
                  <c:v>44.166253807165361</c:v>
                </c:pt>
                <c:pt idx="168" formatCode="0.000">
                  <c:v>44.956288438841717</c:v>
                </c:pt>
                <c:pt idx="169" formatCode="0.000">
                  <c:v>46.031340943278394</c:v>
                </c:pt>
                <c:pt idx="170" formatCode="0.000">
                  <c:v>47.312060211166809</c:v>
                </c:pt>
                <c:pt idx="171" formatCode="0.000">
                  <c:v>50.136513385017913</c:v>
                </c:pt>
                <c:pt idx="172" formatCode="0.000">
                  <c:v>54.518173528805356</c:v>
                </c:pt>
                <c:pt idx="173" formatCode="0.000">
                  <c:v>60.696485054754604</c:v>
                </c:pt>
                <c:pt idx="174" formatCode="0.000">
                  <c:v>63.950354899709339</c:v>
                </c:pt>
                <c:pt idx="175" formatCode="0.000">
                  <c:v>65.82123476100503</c:v>
                </c:pt>
                <c:pt idx="176" formatCode="0.000">
                  <c:v>67.801375432595023</c:v>
                </c:pt>
                <c:pt idx="177" formatCode="0.000">
                  <c:v>68.883314760373921</c:v>
                </c:pt>
                <c:pt idx="178" formatCode="0.000">
                  <c:v>70.859491767764993</c:v>
                </c:pt>
                <c:pt idx="179" formatCode="0.000">
                  <c:v>71.271070324864382</c:v>
                </c:pt>
                <c:pt idx="180" formatCode="0.000">
                  <c:v>67.336904914064448</c:v>
                </c:pt>
                <c:pt idx="181" formatCode="0.000">
                  <c:v>66.32312200374642</c:v>
                </c:pt>
                <c:pt idx="182" formatCode="0.000">
                  <c:v>64.957125592196221</c:v>
                </c:pt>
                <c:pt idx="183" formatCode="0.000">
                  <c:v>62.690486782581537</c:v>
                </c:pt>
                <c:pt idx="184" formatCode="0.000">
                  <c:v>60.618400344049292</c:v>
                </c:pt>
                <c:pt idx="185" formatCode="0.000">
                  <c:v>59.543925551543673</c:v>
                </c:pt>
                <c:pt idx="186" formatCode="0.000">
                  <c:v>57.280615140458906</c:v>
                </c:pt>
                <c:pt idx="187" formatCode="0.000">
                  <c:v>54.111312313580861</c:v>
                </c:pt>
                <c:pt idx="188" formatCode="0.000">
                  <c:v>48.683841483821773</c:v>
                </c:pt>
                <c:pt idx="189" formatCode="0.000">
                  <c:v>45.628688339393207</c:v>
                </c:pt>
                <c:pt idx="190" formatCode="0.000">
                  <c:v>43.990784193752432</c:v>
                </c:pt>
                <c:pt idx="191" formatCode="0.000">
                  <c:v>42.80237219949074</c:v>
                </c:pt>
                <c:pt idx="192" formatCode="0.000">
                  <c:v>42.334726857513672</c:v>
                </c:pt>
                <c:pt idx="193" formatCode="0.000">
                  <c:v>42.454187105252345</c:v>
                </c:pt>
                <c:pt idx="194" formatCode="0.000">
                  <c:v>42.895065854308314</c:v>
                </c:pt>
                <c:pt idx="195" formatCode="0.000">
                  <c:v>42.824034509626529</c:v>
                </c:pt>
                <c:pt idx="196" formatCode="0.000">
                  <c:v>42.997088095225216</c:v>
                </c:pt>
                <c:pt idx="197" formatCode="0.000">
                  <c:v>43.512844019789334</c:v>
                </c:pt>
                <c:pt idx="198" formatCode="0.000">
                  <c:v>43.523722651662986</c:v>
                </c:pt>
                <c:pt idx="199" formatCode="0.000">
                  <c:v>42.384584103210379</c:v>
                </c:pt>
                <c:pt idx="200" formatCode="0.000">
                  <c:v>39.343721707223381</c:v>
                </c:pt>
                <c:pt idx="201" formatCode="0.000">
                  <c:v>36.428245170273215</c:v>
                </c:pt>
                <c:pt idx="202" formatCode="0.000">
                  <c:v>36.105675123292578</c:v>
                </c:pt>
                <c:pt idx="203" formatCode="0.000">
                  <c:v>35.61126444356394</c:v>
                </c:pt>
                <c:pt idx="204" formatCode="0.000">
                  <c:v>33.657187673671238</c:v>
                </c:pt>
                <c:pt idx="205" formatCode="0.000">
                  <c:v>29.915289575001182</c:v>
                </c:pt>
                <c:pt idx="206" formatCode="0.000">
                  <c:v>27.063456144954937</c:v>
                </c:pt>
                <c:pt idx="207" formatCode="0.000">
                  <c:v>23.560888001438304</c:v>
                </c:pt>
                <c:pt idx="208" formatCode="0.000">
                  <c:v>20.650079081152349</c:v>
                </c:pt>
                <c:pt idx="209" formatCode="0.000">
                  <c:v>22.610624120733515</c:v>
                </c:pt>
                <c:pt idx="210" formatCode="0.000">
                  <c:v>23.323039800017931</c:v>
                </c:pt>
                <c:pt idx="211" formatCode="0.000">
                  <c:v>23.686346635171681</c:v>
                </c:pt>
                <c:pt idx="212" formatCode="0.000">
                  <c:v>23.971803607508097</c:v>
                </c:pt>
                <c:pt idx="213" formatCode="0.000">
                  <c:v>24.555148471521953</c:v>
                </c:pt>
                <c:pt idx="214" formatCode="0.000">
                  <c:v>25.046480251457041</c:v>
                </c:pt>
                <c:pt idx="215" formatCode="0.000">
                  <c:v>25.730191310204059</c:v>
                </c:pt>
                <c:pt idx="216" formatCode="0.000">
                  <c:v>27.514726753200978</c:v>
                </c:pt>
                <c:pt idx="217" formatCode="0.000">
                  <c:v>29.700150566475919</c:v>
                </c:pt>
                <c:pt idx="218" formatCode="0.000">
                  <c:v>33.397297157224628</c:v>
                </c:pt>
                <c:pt idx="219" formatCode="0.000">
                  <c:v>39.651246911503293</c:v>
                </c:pt>
                <c:pt idx="220" formatCode="0.000">
                  <c:v>41.487452060471306</c:v>
                </c:pt>
                <c:pt idx="221" formatCode="0.000">
                  <c:v>43.398644983167948</c:v>
                </c:pt>
                <c:pt idx="222" formatCode="0.000">
                  <c:v>44.928687102332802</c:v>
                </c:pt>
                <c:pt idx="223" formatCode="0.000">
                  <c:v>47.932215742110373</c:v>
                </c:pt>
                <c:pt idx="224" formatCode="0.000">
                  <c:v>51.008270866002078</c:v>
                </c:pt>
                <c:pt idx="225" formatCode="0.000">
                  <c:v>52.948306179332022</c:v>
                </c:pt>
                <c:pt idx="226" formatCode="0.000">
                  <c:v>55.069116033469072</c:v>
                </c:pt>
                <c:pt idx="227" formatCode="0.000">
                  <c:v>57.442419345101037</c:v>
                </c:pt>
                <c:pt idx="228" formatCode="0.000">
                  <c:v>60.663683736987203</c:v>
                </c:pt>
                <c:pt idx="229" formatCode="0.000">
                  <c:v>62.154130835350742</c:v>
                </c:pt>
                <c:pt idx="230" formatCode="0.000">
                  <c:v>63.874263457951542</c:v>
                </c:pt>
                <c:pt idx="231" formatCode="0.000">
                  <c:v>62.951770536548246</c:v>
                </c:pt>
                <c:pt idx="232" formatCode="0.000">
                  <c:v>61.082889578505075</c:v>
                </c:pt>
                <c:pt idx="233" formatCode="0.000">
                  <c:v>60.350079469351321</c:v>
                </c:pt>
                <c:pt idx="234" formatCode="0.000">
                  <c:v>60.326899807394753</c:v>
                </c:pt>
                <c:pt idx="235" formatCode="0.000">
                  <c:v>60.502099361751021</c:v>
                </c:pt>
                <c:pt idx="236" formatCode="0.000">
                  <c:v>59.794345116453464</c:v>
                </c:pt>
                <c:pt idx="237" formatCode="0.000">
                  <c:v>60.493814162688068</c:v>
                </c:pt>
                <c:pt idx="238" formatCode="0.000">
                  <c:v>58.829143141142112</c:v>
                </c:pt>
                <c:pt idx="239" formatCode="0.000">
                  <c:v>57.911345756597939</c:v>
                </c:pt>
                <c:pt idx="240" formatCode="0.000">
                  <c:v>59.323715935962888</c:v>
                </c:pt>
                <c:pt idx="241" formatCode="0.000">
                  <c:v>61.344833059827295</c:v>
                </c:pt>
                <c:pt idx="242" formatCode="0.000">
                  <c:v>60.536755676377922</c:v>
                </c:pt>
                <c:pt idx="243" formatCode="0.000">
                  <c:v>56.57497198759927</c:v>
                </c:pt>
                <c:pt idx="244" formatCode="0.000">
                  <c:v>52.977591466392703</c:v>
                </c:pt>
                <c:pt idx="245" formatCode="0.000">
                  <c:v>52.814491835548537</c:v>
                </c:pt>
                <c:pt idx="246" formatCode="0.000">
                  <c:v>53.147477482528458</c:v>
                </c:pt>
                <c:pt idx="247" formatCode="0.000">
                  <c:v>53.454839371062739</c:v>
                </c:pt>
                <c:pt idx="248" formatCode="0.000">
                  <c:v>54.704460722869271</c:v>
                </c:pt>
                <c:pt idx="249" formatCode="0.000">
                  <c:v>53.812913636739665</c:v>
                </c:pt>
                <c:pt idx="250" formatCode="0.000">
                  <c:v>51.617789808103112</c:v>
                </c:pt>
                <c:pt idx="251" formatCode="0.000">
                  <c:v>50.069014254038706</c:v>
                </c:pt>
                <c:pt idx="252" formatCode="0.000">
                  <c:v>50.686960864693503</c:v>
                </c:pt>
                <c:pt idx="253" formatCode="0.000">
                  <c:v>50.815280707980101</c:v>
                </c:pt>
                <c:pt idx="254" formatCode="0.000">
                  <c:v>50.976200960301277</c:v>
                </c:pt>
                <c:pt idx="255" formatCode="0.000">
                  <c:v>51.453631061248217</c:v>
                </c:pt>
                <c:pt idx="256" formatCode="0.000">
                  <c:v>51.443280201100684</c:v>
                </c:pt>
                <c:pt idx="257" formatCode="0.000">
                  <c:v>51.812022171218857</c:v>
                </c:pt>
                <c:pt idx="258" formatCode="0.000">
                  <c:v>52.293888566225071</c:v>
                </c:pt>
                <c:pt idx="259" formatCode="0.000">
                  <c:v>52.954338045074941</c:v>
                </c:pt>
                <c:pt idx="260" formatCode="0.000">
                  <c:v>53.204052975922878</c:v>
                </c:pt>
                <c:pt idx="261" formatCode="0.000">
                  <c:v>54.282370482298823</c:v>
                </c:pt>
                <c:pt idx="262" formatCode="0.000">
                  <c:v>56.424512709407452</c:v>
                </c:pt>
                <c:pt idx="263" formatCode="0.000">
                  <c:v>56.806593136427075</c:v>
                </c:pt>
                <c:pt idx="264" formatCode="0.000">
                  <c:v>57.397258097288237</c:v>
                </c:pt>
                <c:pt idx="265" formatCode="0.000">
                  <c:v>58.284864872211791</c:v>
                </c:pt>
                <c:pt idx="266" formatCode="0.000">
                  <c:v>59.596106852626001</c:v>
                </c:pt>
                <c:pt idx="267" formatCode="0.000">
                  <c:v>61.340407688976953</c:v>
                </c:pt>
                <c:pt idx="268" formatCode="0.000">
                  <c:v>61.648627672861984</c:v>
                </c:pt>
                <c:pt idx="269" formatCode="0.000">
                  <c:v>62.01707477728246</c:v>
                </c:pt>
                <c:pt idx="270" formatCode="0.000">
                  <c:v>61.394692619616869</c:v>
                </c:pt>
                <c:pt idx="271" formatCode="0.000">
                  <c:v>61.848631267602876</c:v>
                </c:pt>
                <c:pt idx="272" formatCode="0.000">
                  <c:v>62.195662506355688</c:v>
                </c:pt>
                <c:pt idx="273" formatCode="0.000">
                  <c:v>62.572590447853734</c:v>
                </c:pt>
                <c:pt idx="274" formatCode="0.000">
                  <c:v>63.06592710587082</c:v>
                </c:pt>
                <c:pt idx="275" formatCode="0.000">
                  <c:v>63.741316087132034</c:v>
                </c:pt>
                <c:pt idx="276" formatCode="0.000">
                  <c:v>64.171610912887289</c:v>
                </c:pt>
                <c:pt idx="277" formatCode="0.000">
                  <c:v>64.455641410681409</c:v>
                </c:pt>
                <c:pt idx="278" formatCode="0.000">
                  <c:v>64.789747295692166</c:v>
                </c:pt>
                <c:pt idx="279" formatCode="0.000">
                  <c:v>65.879460959834546</c:v>
                </c:pt>
                <c:pt idx="280" formatCode="0.000">
                  <c:v>66.896970782679603</c:v>
                </c:pt>
                <c:pt idx="281" formatCode="0.000">
                  <c:v>69.207610464488525</c:v>
                </c:pt>
                <c:pt idx="282" formatCode="0.000">
                  <c:v>70.497340770438129</c:v>
                </c:pt>
                <c:pt idx="283" formatCode="0.000">
                  <c:v>69.060437429861821</c:v>
                </c:pt>
                <c:pt idx="284" formatCode="0.000">
                  <c:v>68.611860847998813</c:v>
                </c:pt>
                <c:pt idx="285" formatCode="0.000">
                  <c:v>68.619632516114976</c:v>
                </c:pt>
                <c:pt idx="286" formatCode="0.000">
                  <c:v>67.842839067085976</c:v>
                </c:pt>
                <c:pt idx="287" formatCode="0.000">
                  <c:v>66.785987556458963</c:v>
                </c:pt>
                <c:pt idx="288" formatCode="0.000">
                  <c:v>65.100873225625747</c:v>
                </c:pt>
                <c:pt idx="289" formatCode="0.000">
                  <c:v>64.210978559029414</c:v>
                </c:pt>
                <c:pt idx="290" formatCode="0.000">
                  <c:v>62.987914051330883</c:v>
                </c:pt>
                <c:pt idx="291" formatCode="0.000">
                  <c:v>60.062020179398033</c:v>
                </c:pt>
                <c:pt idx="292" formatCode="0.000">
                  <c:v>60.039619304487871</c:v>
                </c:pt>
                <c:pt idx="293" formatCode="0.000">
                  <c:v>57.01581069806484</c:v>
                </c:pt>
                <c:pt idx="294" formatCode="0.000">
                  <c:v>50.004640435109117</c:v>
                </c:pt>
                <c:pt idx="295" formatCode="0.000">
                  <c:v>46.046518907133489</c:v>
                </c:pt>
                <c:pt idx="296" formatCode="0.000">
                  <c:v>43.021140934712825</c:v>
                </c:pt>
                <c:pt idx="297" formatCode="0.000">
                  <c:v>42.73420649286885</c:v>
                </c:pt>
                <c:pt idx="298" formatCode="0.000">
                  <c:v>43.660123989511511</c:v>
                </c:pt>
                <c:pt idx="299" formatCode="0.000">
                  <c:v>43.189820875490561</c:v>
                </c:pt>
                <c:pt idx="300" formatCode="0.000">
                  <c:v>43.311270777606069</c:v>
                </c:pt>
                <c:pt idx="301" formatCode="0.000">
                  <c:v>44.418626758966305</c:v>
                </c:pt>
                <c:pt idx="302" formatCode="0.000">
                  <c:v>44.344456493270187</c:v>
                </c:pt>
                <c:pt idx="303" formatCode="0.000">
                  <c:v>45.145325178463146</c:v>
                </c:pt>
                <c:pt idx="304" formatCode="0.000">
                  <c:v>44.958255831353725</c:v>
                </c:pt>
                <c:pt idx="305" formatCode="0.000">
                  <c:v>44.91616120580737</c:v>
                </c:pt>
                <c:pt idx="306" formatCode="0.000">
                  <c:v>45.370681421770506</c:v>
                </c:pt>
                <c:pt idx="307" formatCode="0.000">
                  <c:v>46.434702188014015</c:v>
                </c:pt>
                <c:pt idx="308" formatCode="0.000">
                  <c:v>46.75104520273014</c:v>
                </c:pt>
                <c:pt idx="309" formatCode="0.000">
                  <c:v>47.104109804635776</c:v>
                </c:pt>
                <c:pt idx="310" formatCode="0.000">
                  <c:v>48.37033092271178</c:v>
                </c:pt>
                <c:pt idx="311" formatCode="0.000">
                  <c:v>50.108316128393142</c:v>
                </c:pt>
                <c:pt idx="312" formatCode="0.000">
                  <c:v>49.786846857008811</c:v>
                </c:pt>
                <c:pt idx="313" formatCode="0.000">
                  <c:v>50.832465186238679</c:v>
                </c:pt>
                <c:pt idx="314" formatCode="0.000">
                  <c:v>51.602474978448207</c:v>
                </c:pt>
                <c:pt idx="315" formatCode="0.000">
                  <c:v>52.559051117194173</c:v>
                </c:pt>
                <c:pt idx="316" formatCode="0.000">
                  <c:v>53.295167833363955</c:v>
                </c:pt>
                <c:pt idx="317" formatCode="0.000">
                  <c:v>52.242574709709722</c:v>
                </c:pt>
                <c:pt idx="318" formatCode="0.000">
                  <c:v>51.28289310264077</c:v>
                </c:pt>
                <c:pt idx="319" formatCode="0.000">
                  <c:v>49.388608789200433</c:v>
                </c:pt>
                <c:pt idx="320" formatCode="0.000">
                  <c:v>46.940724402257686</c:v>
                </c:pt>
                <c:pt idx="321" formatCode="0.000">
                  <c:v>43.982621051713551</c:v>
                </c:pt>
                <c:pt idx="322" formatCode="0.000">
                  <c:v>42.069485581457499</c:v>
                </c:pt>
                <c:pt idx="323" formatCode="0.000">
                  <c:v>39.538536899167006</c:v>
                </c:pt>
                <c:pt idx="324" formatCode="0.000">
                  <c:v>38.345689632781848</c:v>
                </c:pt>
                <c:pt idx="325" formatCode="0.000">
                  <c:v>37.230760170770473</c:v>
                </c:pt>
                <c:pt idx="326" formatCode="0.000">
                  <c:v>38.802601486257807</c:v>
                </c:pt>
                <c:pt idx="327" formatCode="0.000">
                  <c:v>41.609562771450911</c:v>
                </c:pt>
                <c:pt idx="328" formatCode="0.000">
                  <c:v>42.168695976706474</c:v>
                </c:pt>
                <c:pt idx="329" formatCode="0.000">
                  <c:v>42.253120258456264</c:v>
                </c:pt>
                <c:pt idx="330" formatCode="0.000">
                  <c:v>41.491644832015865</c:v>
                </c:pt>
                <c:pt idx="331" formatCode="0.000">
                  <c:v>41.409031625995681</c:v>
                </c:pt>
                <c:pt idx="332" formatCode="0.000">
                  <c:v>39.597529096332217</c:v>
                </c:pt>
                <c:pt idx="333" formatCode="0.000">
                  <c:v>38.278283384164368</c:v>
                </c:pt>
                <c:pt idx="334" formatCode="0.000">
                  <c:v>39.012983130943759</c:v>
                </c:pt>
                <c:pt idx="335" formatCode="0.000">
                  <c:v>39.825313398421045</c:v>
                </c:pt>
                <c:pt idx="336" formatCode="0.000">
                  <c:v>40.75362404288056</c:v>
                </c:pt>
                <c:pt idx="337" formatCode="0.000">
                  <c:v>41.365547872521297</c:v>
                </c:pt>
                <c:pt idx="338" formatCode="0.000">
                  <c:v>42.038789604542828</c:v>
                </c:pt>
                <c:pt idx="339" formatCode="0.000">
                  <c:v>42.622730370586559</c:v>
                </c:pt>
                <c:pt idx="340" formatCode="0.000">
                  <c:v>42.921363930628686</c:v>
                </c:pt>
                <c:pt idx="341" formatCode="0.000">
                  <c:v>41.287154486768806</c:v>
                </c:pt>
                <c:pt idx="342" formatCode="0.000">
                  <c:v>40.5051584414608</c:v>
                </c:pt>
                <c:pt idx="343" formatCode="0.000">
                  <c:v>42.673753461413114</c:v>
                </c:pt>
                <c:pt idx="344" formatCode="0.000">
                  <c:v>44.537146205656214</c:v>
                </c:pt>
                <c:pt idx="345" formatCode="0.000">
                  <c:v>44.902643859515159</c:v>
                </c:pt>
                <c:pt idx="346" formatCode="0.000">
                  <c:v>45.728152072243184</c:v>
                </c:pt>
                <c:pt idx="347" formatCode="0.000">
                  <c:v>46.661072645247266</c:v>
                </c:pt>
                <c:pt idx="348" formatCode="0.000">
                  <c:v>46.991930193250255</c:v>
                </c:pt>
                <c:pt idx="349" formatCode="0.000">
                  <c:v>47.929290154742752</c:v>
                </c:pt>
                <c:pt idx="350" formatCode="0.000">
                  <c:v>48.53901005544067</c:v>
                </c:pt>
                <c:pt idx="351" formatCode="0.000">
                  <c:v>48.661386241465948</c:v>
                </c:pt>
                <c:pt idx="352" formatCode="0.000">
                  <c:v>49.426632590042232</c:v>
                </c:pt>
                <c:pt idx="353" formatCode="0.000">
                  <c:v>51.062222313459323</c:v>
                </c:pt>
                <c:pt idx="354" formatCode="0.000">
                  <c:v>51.428892947898952</c:v>
                </c:pt>
                <c:pt idx="355" formatCode="0.000">
                  <c:v>52.441377973873848</c:v>
                </c:pt>
                <c:pt idx="356" formatCode="0.000">
                  <c:v>52.541246820799756</c:v>
                </c:pt>
                <c:pt idx="357" formatCode="0.000">
                  <c:v>51.597704764456381</c:v>
                </c:pt>
                <c:pt idx="358" formatCode="0.000">
                  <c:v>50.920870590170104</c:v>
                </c:pt>
                <c:pt idx="359" formatCode="0.000">
                  <c:v>49.43158639530489</c:v>
                </c:pt>
                <c:pt idx="360" formatCode="0.000">
                  <c:v>50.022672638179458</c:v>
                </c:pt>
                <c:pt idx="361" formatCode="0.000">
                  <c:v>49.886202745259659</c:v>
                </c:pt>
                <c:pt idx="362" formatCode="0.000">
                  <c:v>50.158881321361328</c:v>
                </c:pt>
                <c:pt idx="363" formatCode="0.000">
                  <c:v>50.556582265393033</c:v>
                </c:pt>
                <c:pt idx="364" formatCode="0.000">
                  <c:v>49.840487776742052</c:v>
                </c:pt>
                <c:pt idx="365" formatCode="0.000">
                  <c:v>49.361386454802641</c:v>
                </c:pt>
                <c:pt idx="366" formatCode="0.000">
                  <c:v>51.07976657734428</c:v>
                </c:pt>
                <c:pt idx="367" formatCode="0.000">
                  <c:v>50.983904769374718</c:v>
                </c:pt>
                <c:pt idx="368" formatCode="0.000">
                  <c:v>50.83553809293015</c:v>
                </c:pt>
                <c:pt idx="369" formatCode="0.000">
                  <c:v>50.860177566642271</c:v>
                </c:pt>
                <c:pt idx="370" formatCode="0.000">
                  <c:v>51.695089291433781</c:v>
                </c:pt>
                <c:pt idx="371" formatCode="0.000">
                  <c:v>52.039227978710485</c:v>
                </c:pt>
                <c:pt idx="372" formatCode="0.000">
                  <c:v>52.000737036059995</c:v>
                </c:pt>
                <c:pt idx="373" formatCode="0.000">
                  <c:v>52.106033692130353</c:v>
                </c:pt>
                <c:pt idx="374" formatCode="0.000">
                  <c:v>50.807053373498782</c:v>
                </c:pt>
                <c:pt idx="375" formatCode="0.000">
                  <c:v>51.549273028847942</c:v>
                </c:pt>
                <c:pt idx="376" formatCode="0.000">
                  <c:v>51.892985225390454</c:v>
                </c:pt>
                <c:pt idx="377" formatCode="0.000">
                  <c:v>52.427315262777178</c:v>
                </c:pt>
                <c:pt idx="378" formatCode="0.000">
                  <c:v>51.067572436678823</c:v>
                </c:pt>
                <c:pt idx="379" formatCode="0.000">
                  <c:v>50.232207635858607</c:v>
                </c:pt>
                <c:pt idx="380" formatCode="0.000">
                  <c:v>50.516053064901058</c:v>
                </c:pt>
                <c:pt idx="381" formatCode="0.000">
                  <c:v>50.903738729565767</c:v>
                </c:pt>
                <c:pt idx="382" formatCode="0.000">
                  <c:v>51.444025578045945</c:v>
                </c:pt>
                <c:pt idx="383" formatCode="0.000">
                  <c:v>52.277833987628931</c:v>
                </c:pt>
                <c:pt idx="384" formatCode="0.000">
                  <c:v>53.325456964203212</c:v>
                </c:pt>
                <c:pt idx="385" formatCode="0.000">
                  <c:v>53.970115623754118</c:v>
                </c:pt>
                <c:pt idx="386" formatCode="0.000">
                  <c:v>53.80435363364036</c:v>
                </c:pt>
                <c:pt idx="387" formatCode="0.000">
                  <c:v>53.424066365807136</c:v>
                </c:pt>
                <c:pt idx="388" formatCode="0.000">
                  <c:v>54.124945160658591</c:v>
                </c:pt>
                <c:pt idx="389" formatCode="0.000">
                  <c:v>55.171497103231424</c:v>
                </c:pt>
                <c:pt idx="390" formatCode="0.000">
                  <c:v>54.853982847498514</c:v>
                </c:pt>
                <c:pt idx="391" formatCode="0.000">
                  <c:v>54.457754111584968</c:v>
                </c:pt>
                <c:pt idx="392" formatCode="0.000">
                  <c:v>54.96614660528104</c:v>
                </c:pt>
                <c:pt idx="393" formatCode="0.000">
                  <c:v>55.376260459409373</c:v>
                </c:pt>
                <c:pt idx="394" formatCode="0.000">
                  <c:v>55.529166091959382</c:v>
                </c:pt>
                <c:pt idx="395" formatCode="0.000">
                  <c:v>56.401234715939196</c:v>
                </c:pt>
                <c:pt idx="396" formatCode="0.000">
                  <c:v>51.178857712707199</c:v>
                </c:pt>
                <c:pt idx="397" formatCode="0.000">
                  <c:v>41.411990667089192</c:v>
                </c:pt>
                <c:pt idx="398" formatCode="0.000">
                  <c:v>32.90649032540437</c:v>
                </c:pt>
                <c:pt idx="399" formatCode="0.000">
                  <c:v>29.503217976283185</c:v>
                </c:pt>
                <c:pt idx="400" formatCode="0.000">
                  <c:v>26.997166065350491</c:v>
                </c:pt>
                <c:pt idx="401" formatCode="0.000">
                  <c:v>24.678055032399246</c:v>
                </c:pt>
                <c:pt idx="402" formatCode="0.000">
                  <c:v>22.55487819148091</c:v>
                </c:pt>
                <c:pt idx="403" formatCode="0.000">
                  <c:v>21.842909951220935</c:v>
                </c:pt>
                <c:pt idx="404" formatCode="0.000">
                  <c:v>23.068898295038274</c:v>
                </c:pt>
                <c:pt idx="405" formatCode="0.000">
                  <c:v>25.164207189088621</c:v>
                </c:pt>
                <c:pt idx="406" formatCode="0.000">
                  <c:v>30.329376003249688</c:v>
                </c:pt>
                <c:pt idx="407" formatCode="0.000">
                  <c:v>31.110090355366694</c:v>
                </c:pt>
                <c:pt idx="408" formatCode="0.000">
                  <c:v>30.870999908700199</c:v>
                </c:pt>
                <c:pt idx="409" formatCode="0.000">
                  <c:v>31.676470894671432</c:v>
                </c:pt>
                <c:pt idx="410" formatCode="0.000">
                  <c:v>31.558877467689808</c:v>
                </c:pt>
                <c:pt idx="411" formatCode="0.000">
                  <c:v>30.203256383894441</c:v>
                </c:pt>
                <c:pt idx="412" formatCode="0.000">
                  <c:v>28.986104151940388</c:v>
                </c:pt>
                <c:pt idx="413" formatCode="0.000">
                  <c:v>30.393354739708528</c:v>
                </c:pt>
                <c:pt idx="414" formatCode="0.000">
                  <c:v>32.855058368096081</c:v>
                </c:pt>
                <c:pt idx="415" formatCode="0.000">
                  <c:v>35.511890289588877</c:v>
                </c:pt>
                <c:pt idx="416" formatCode="0.000">
                  <c:v>38.384973638067791</c:v>
                </c:pt>
                <c:pt idx="417" formatCode="0.000">
                  <c:v>41.211037321237974</c:v>
                </c:pt>
                <c:pt idx="418" formatCode="0.000">
                  <c:v>43.358513789818424</c:v>
                </c:pt>
                <c:pt idx="419" formatCode="0.000">
                  <c:v>44.877107054550386</c:v>
                </c:pt>
                <c:pt idx="420" formatCode="0.000">
                  <c:v>44.844695054619379</c:v>
                </c:pt>
                <c:pt idx="421" formatCode="0.000">
                  <c:v>42.979869382382802</c:v>
                </c:pt>
                <c:pt idx="422" formatCode="0.000">
                  <c:v>38.641474845448684</c:v>
                </c:pt>
                <c:pt idx="423" formatCode="0.000">
                  <c:v>36.302999529752867</c:v>
                </c:pt>
                <c:pt idx="424" formatCode="0.000">
                  <c:v>35.876146746278295</c:v>
                </c:pt>
                <c:pt idx="425" formatCode="0.000">
                  <c:v>37.741925186053706</c:v>
                </c:pt>
                <c:pt idx="426" formatCode="0.000">
                  <c:v>39.434563583113437</c:v>
                </c:pt>
                <c:pt idx="427" formatCode="0.000">
                  <c:v>41.40422066604016</c:v>
                </c:pt>
                <c:pt idx="428" formatCode="0.000">
                  <c:v>45.694367868797663</c:v>
                </c:pt>
                <c:pt idx="429" formatCode="0.000">
                  <c:v>46.938071780075205</c:v>
                </c:pt>
                <c:pt idx="430" formatCode="0.000">
                  <c:v>47.379800315296208</c:v>
                </c:pt>
                <c:pt idx="431" formatCode="0.000">
                  <c:v>48.076632754705031</c:v>
                </c:pt>
                <c:pt idx="432" formatCode="0.000">
                  <c:v>49.085024164852413</c:v>
                </c:pt>
                <c:pt idx="433" formatCode="0.000">
                  <c:v>51.140728922347776</c:v>
                </c:pt>
                <c:pt idx="434" formatCode="0.000">
                  <c:v>53.982517105544687</c:v>
                </c:pt>
                <c:pt idx="435" formatCode="0.000">
                  <c:v>56.403107971192533</c:v>
                </c:pt>
                <c:pt idx="436" formatCode="0.000">
                  <c:v>58.146912010497523</c:v>
                </c:pt>
                <c:pt idx="437" formatCode="0.000">
                  <c:v>60.572177707598492</c:v>
                </c:pt>
                <c:pt idx="438" formatCode="0.000">
                  <c:v>62.93702678151044</c:v>
                </c:pt>
                <c:pt idx="439" formatCode="0.000">
                  <c:v>65.995049020215845</c:v>
                </c:pt>
                <c:pt idx="440" formatCode="0.000">
                  <c:v>69.429068925660076</c:v>
                </c:pt>
                <c:pt idx="441" formatCode="0.000">
                  <c:v>72.517839782602906</c:v>
                </c:pt>
                <c:pt idx="442" formatCode="0.000">
                  <c:v>76.40021993039565</c:v>
                </c:pt>
                <c:pt idx="443" formatCode="0.000">
                  <c:v>77.895608280785808</c:v>
                </c:pt>
                <c:pt idx="444" formatCode="0.000">
                  <c:v>77.982849295591592</c:v>
                </c:pt>
                <c:pt idx="445" formatCode="0.000">
                  <c:v>77.300944775769324</c:v>
                </c:pt>
                <c:pt idx="446" formatCode="0.000">
                  <c:v>77.064584126061789</c:v>
                </c:pt>
                <c:pt idx="447" formatCode="0.000">
                  <c:v>77.379691374318469</c:v>
                </c:pt>
                <c:pt idx="448" formatCode="0.000">
                  <c:v>78.256259928866868</c:v>
                </c:pt>
                <c:pt idx="449" formatCode="0.000">
                  <c:v>79.560186580038831</c:v>
                </c:pt>
                <c:pt idx="450" formatCode="0.000">
                  <c:v>81.112951638400077</c:v>
                </c:pt>
                <c:pt idx="451" formatCode="0.000">
                  <c:v>81.489408250598686</c:v>
                </c:pt>
                <c:pt idx="452" formatCode="0.000">
                  <c:v>81.599948412365791</c:v>
                </c:pt>
                <c:pt idx="453" formatCode="0.000">
                  <c:v>80.691075481765779</c:v>
                </c:pt>
                <c:pt idx="454" formatCode="0.000">
                  <c:v>80.814982517153567</c:v>
                </c:pt>
                <c:pt idx="455" formatCode="0.000">
                  <c:v>80.707144260287023</c:v>
                </c:pt>
                <c:pt idx="456" formatCode="0.000">
                  <c:v>78.313794478577904</c:v>
                </c:pt>
                <c:pt idx="457" formatCode="0.000">
                  <c:v>76.31590940074102</c:v>
                </c:pt>
                <c:pt idx="458" formatCode="0.000">
                  <c:v>74.385791214413416</c:v>
                </c:pt>
                <c:pt idx="459" formatCode="0.000">
                  <c:v>72.943497868051097</c:v>
                </c:pt>
                <c:pt idx="460" formatCode="0.000">
                  <c:v>67.768264271037893</c:v>
                </c:pt>
                <c:pt idx="461" formatCode="0.000">
                  <c:v>61.248661583895782</c:v>
                </c:pt>
                <c:pt idx="462" formatCode="0.000">
                  <c:v>55.792340488956413</c:v>
                </c:pt>
                <c:pt idx="463" formatCode="0.000">
                  <c:v>55.176341584951338</c:v>
                </c:pt>
                <c:pt idx="464" formatCode="0.000">
                  <c:v>56.022884940192</c:v>
                </c:pt>
                <c:pt idx="465" formatCode="0.000">
                  <c:v>56.916035033082217</c:v>
                </c:pt>
                <c:pt idx="466" formatCode="0.000">
                  <c:v>58.210707768535229</c:v>
                </c:pt>
                <c:pt idx="467" formatCode="0.000">
                  <c:v>58.826484826089448</c:v>
                </c:pt>
                <c:pt idx="468" formatCode="0.000">
                  <c:v>59.168269738275917</c:v>
                </c:pt>
                <c:pt idx="469" formatCode="0.000">
                  <c:v>59.313736606306698</c:v>
                </c:pt>
                <c:pt idx="470" formatCode="0.000">
                  <c:v>59.763187399535106</c:v>
                </c:pt>
                <c:pt idx="471" formatCode="0.000">
                  <c:v>59.843005955660331</c:v>
                </c:pt>
                <c:pt idx="472" formatCode="0.000">
                  <c:v>61.360009798314323</c:v>
                </c:pt>
                <c:pt idx="473" formatCode="0.000">
                  <c:v>66.198957391518249</c:v>
                </c:pt>
                <c:pt idx="474" formatCode="0.000">
                  <c:v>67.43153380616053</c:v>
                </c:pt>
                <c:pt idx="475" formatCode="0.000">
                  <c:v>67.676912881834156</c:v>
                </c:pt>
                <c:pt idx="476" formatCode="0.000">
                  <c:v>68.006965162323311</c:v>
                </c:pt>
                <c:pt idx="477" formatCode="0.000">
                  <c:v>68.42892468246518</c:v>
                </c:pt>
                <c:pt idx="478" formatCode="0.000">
                  <c:v>67.207441090750521</c:v>
                </c:pt>
                <c:pt idx="479" formatCode="0.000">
                  <c:v>67.130958833138678</c:v>
                </c:pt>
                <c:pt idx="480" formatCode="0.000">
                  <c:v>67.023797354930963</c:v>
                </c:pt>
                <c:pt idx="481" formatCode="0.000">
                  <c:v>63.846689956974473</c:v>
                </c:pt>
                <c:pt idx="482" formatCode="0.000">
                  <c:v>63.22532278946678</c:v>
                </c:pt>
                <c:pt idx="483" formatCode="0.000">
                  <c:v>62.916096183437666</c:v>
                </c:pt>
                <c:pt idx="484" formatCode="0.000">
                  <c:v>62.913875880161456</c:v>
                </c:pt>
                <c:pt idx="485" formatCode="0.000">
                  <c:v>63.226696467500155</c:v>
                </c:pt>
                <c:pt idx="486" formatCode="0.000">
                  <c:v>61.96409074286025</c:v>
                </c:pt>
                <c:pt idx="487" formatCode="0.000">
                  <c:v>61.200258641782582</c:v>
                </c:pt>
                <c:pt idx="488" formatCode="0.000">
                  <c:v>62.362577551786693</c:v>
                </c:pt>
                <c:pt idx="489" formatCode="0.000">
                  <c:v>62.263646025405123</c:v>
                </c:pt>
                <c:pt idx="490" formatCode="0.000">
                  <c:v>61.965129941915812</c:v>
                </c:pt>
                <c:pt idx="491" formatCode="0.000">
                  <c:v>60.06692679184156</c:v>
                </c:pt>
                <c:pt idx="492" formatCode="0.000">
                  <c:v>57.161382934121555</c:v>
                </c:pt>
                <c:pt idx="493" formatCode="0.000">
                  <c:v>51.366958061347759</c:v>
                </c:pt>
                <c:pt idx="494" formatCode="0.000">
                  <c:v>47.718002647818068</c:v>
                </c:pt>
                <c:pt idx="495" formatCode="0.000">
                  <c:v>46.343767097723429</c:v>
                </c:pt>
                <c:pt idx="496" formatCode="0.000">
                  <c:v>45.879644967825158</c:v>
                </c:pt>
                <c:pt idx="497" formatCode="0.000">
                  <c:v>45.211370975218585</c:v>
                </c:pt>
                <c:pt idx="498" formatCode="0.000">
                  <c:v>44.271445184587662</c:v>
                </c:pt>
                <c:pt idx="499" formatCode="0.000">
                  <c:v>43.989246474333079</c:v>
                </c:pt>
                <c:pt idx="500" formatCode="0.000">
                  <c:v>44.080966216294748</c:v>
                </c:pt>
                <c:pt idx="501" formatCode="0.000">
                  <c:v>43.487726810716069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35-41BB-B7AF-F614D598D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4228304"/>
        <c:axId val="1634230384"/>
      </c:lineChart>
      <c:dateAx>
        <c:axId val="163422830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34230384"/>
        <c:crosses val="autoZero"/>
        <c:auto val="1"/>
        <c:lblOffset val="100"/>
        <c:baseTimeUnit val="days"/>
      </c:dateAx>
      <c:valAx>
        <c:axId val="163423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3422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'STOC + MACD'!$E$2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'STOC + MACD'!$B$3:$B$504</c:f>
              <c:numCache>
                <c:formatCode>m/d/yyyy</c:formatCode>
                <c:ptCount val="502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'STOC + MACD'!$E$26:$E$2518</c:f>
              <c:numCache>
                <c:formatCode>0.00</c:formatCode>
                <c:ptCount val="2493"/>
                <c:pt idx="0">
                  <c:v>96.008063223989993</c:v>
                </c:pt>
                <c:pt idx="1">
                  <c:v>95.976704784244362</c:v>
                </c:pt>
                <c:pt idx="2">
                  <c:v>95.976704784244362</c:v>
                </c:pt>
                <c:pt idx="3">
                  <c:v>83.211113585896655</c:v>
                </c:pt>
                <c:pt idx="4">
                  <c:v>75.245638863331905</c:v>
                </c:pt>
                <c:pt idx="5">
                  <c:v>71.410073432559471</c:v>
                </c:pt>
                <c:pt idx="6">
                  <c:v>66.041923551171365</c:v>
                </c:pt>
                <c:pt idx="7">
                  <c:v>62.441430332922302</c:v>
                </c:pt>
                <c:pt idx="8">
                  <c:v>70.701678894670408</c:v>
                </c:pt>
                <c:pt idx="9">
                  <c:v>70.877010532974424</c:v>
                </c:pt>
                <c:pt idx="10">
                  <c:v>63.39577576226408</c:v>
                </c:pt>
                <c:pt idx="11">
                  <c:v>57.384825376177695</c:v>
                </c:pt>
                <c:pt idx="12">
                  <c:v>51.222112765647125</c:v>
                </c:pt>
                <c:pt idx="13">
                  <c:v>45.498883647388915</c:v>
                </c:pt>
                <c:pt idx="14">
                  <c:v>40.647860975729785</c:v>
                </c:pt>
                <c:pt idx="15">
                  <c:v>44.190941182262272</c:v>
                </c:pt>
                <c:pt idx="16">
                  <c:v>48.59744990892527</c:v>
                </c:pt>
                <c:pt idx="17">
                  <c:v>52.859744990892501</c:v>
                </c:pt>
                <c:pt idx="18">
                  <c:v>61.020036429872448</c:v>
                </c:pt>
                <c:pt idx="19">
                  <c:v>68.743169398907085</c:v>
                </c:pt>
                <c:pt idx="20">
                  <c:v>69.836065573770469</c:v>
                </c:pt>
                <c:pt idx="21">
                  <c:v>67.249544626593803</c:v>
                </c:pt>
                <c:pt idx="22">
                  <c:v>52.750455373406204</c:v>
                </c:pt>
                <c:pt idx="23">
                  <c:v>35.591985428051018</c:v>
                </c:pt>
                <c:pt idx="24">
                  <c:v>20.510018214936249</c:v>
                </c:pt>
                <c:pt idx="25">
                  <c:v>12.071948998178508</c:v>
                </c:pt>
                <c:pt idx="26">
                  <c:v>1.7622950819672121</c:v>
                </c:pt>
                <c:pt idx="27">
                  <c:v>3.2332628239026966</c:v>
                </c:pt>
                <c:pt idx="28">
                  <c:v>3.2332628239026966</c:v>
                </c:pt>
                <c:pt idx="29">
                  <c:v>3.5710191568339402</c:v>
                </c:pt>
                <c:pt idx="30">
                  <c:v>6.8509436164831339</c:v>
                </c:pt>
                <c:pt idx="31">
                  <c:v>9.7459978987509253</c:v>
                </c:pt>
                <c:pt idx="32">
                  <c:v>9.6863691194209913</c:v>
                </c:pt>
                <c:pt idx="33">
                  <c:v>10.904704463208684</c:v>
                </c:pt>
                <c:pt idx="34">
                  <c:v>13.486127864897469</c:v>
                </c:pt>
                <c:pt idx="35">
                  <c:v>11.544028950542824</c:v>
                </c:pt>
                <c:pt idx="36">
                  <c:v>13.630880579010855</c:v>
                </c:pt>
                <c:pt idx="37">
                  <c:v>18.154402895054282</c:v>
                </c:pt>
                <c:pt idx="38">
                  <c:v>25.218391099049214</c:v>
                </c:pt>
                <c:pt idx="39">
                  <c:v>30.285605922252312</c:v>
                </c:pt>
                <c:pt idx="40">
                  <c:v>34.818138356215044</c:v>
                </c:pt>
                <c:pt idx="41">
                  <c:v>38.82147229787774</c:v>
                </c:pt>
                <c:pt idx="42">
                  <c:v>45.978617052411259</c:v>
                </c:pt>
                <c:pt idx="43">
                  <c:v>53.744558964658815</c:v>
                </c:pt>
                <c:pt idx="44">
                  <c:v>65.667666669279143</c:v>
                </c:pt>
                <c:pt idx="45">
                  <c:v>76.285390681961147</c:v>
                </c:pt>
                <c:pt idx="46">
                  <c:v>87.300150829562625</c:v>
                </c:pt>
                <c:pt idx="47">
                  <c:v>94.208144796380139</c:v>
                </c:pt>
                <c:pt idx="48">
                  <c:v>98.159879336349945</c:v>
                </c:pt>
                <c:pt idx="49">
                  <c:v>98.250377073906492</c:v>
                </c:pt>
                <c:pt idx="50">
                  <c:v>100</c:v>
                </c:pt>
                <c:pt idx="51">
                  <c:v>96.343825665859583</c:v>
                </c:pt>
                <c:pt idx="52">
                  <c:v>90.871670702179202</c:v>
                </c:pt>
                <c:pt idx="53">
                  <c:v>83.57240062918649</c:v>
                </c:pt>
                <c:pt idx="54">
                  <c:v>71.124639435156652</c:v>
                </c:pt>
                <c:pt idx="55">
                  <c:v>53.926195855390141</c:v>
                </c:pt>
                <c:pt idx="56">
                  <c:v>44.96573732948999</c:v>
                </c:pt>
                <c:pt idx="57">
                  <c:v>40.661016025421908</c:v>
                </c:pt>
                <c:pt idx="58">
                  <c:v>39.522152224175265</c:v>
                </c:pt>
                <c:pt idx="59">
                  <c:v>33.552063519624987</c:v>
                </c:pt>
                <c:pt idx="60">
                  <c:v>30.993914807302268</c:v>
                </c:pt>
                <c:pt idx="61">
                  <c:v>23.610547667342829</c:v>
                </c:pt>
                <c:pt idx="62">
                  <c:v>19.804949708287175</c:v>
                </c:pt>
                <c:pt idx="63">
                  <c:v>18.011124819639925</c:v>
                </c:pt>
                <c:pt idx="64">
                  <c:v>27.305263378013858</c:v>
                </c:pt>
                <c:pt idx="65">
                  <c:v>41.494845360824755</c:v>
                </c:pt>
                <c:pt idx="66">
                  <c:v>56.134020618556725</c:v>
                </c:pt>
                <c:pt idx="67">
                  <c:v>61.237113402061858</c:v>
                </c:pt>
                <c:pt idx="68">
                  <c:v>64.716494845360842</c:v>
                </c:pt>
                <c:pt idx="69">
                  <c:v>64.149484536082497</c:v>
                </c:pt>
                <c:pt idx="70">
                  <c:v>66.932494845360822</c:v>
                </c:pt>
                <c:pt idx="71">
                  <c:v>72.293319587628872</c:v>
                </c:pt>
                <c:pt idx="72">
                  <c:v>80.772701030927834</c:v>
                </c:pt>
                <c:pt idx="73">
                  <c:v>87.52527835051545</c:v>
                </c:pt>
                <c:pt idx="74">
                  <c:v>92.994894472361779</c:v>
                </c:pt>
                <c:pt idx="75">
                  <c:v>88.165829145728623</c:v>
                </c:pt>
                <c:pt idx="76">
                  <c:v>83.718592964824126</c:v>
                </c:pt>
                <c:pt idx="77">
                  <c:v>82.261306532663326</c:v>
                </c:pt>
                <c:pt idx="78">
                  <c:v>82.261306532663326</c:v>
                </c:pt>
                <c:pt idx="79">
                  <c:v>86.482412060301527</c:v>
                </c:pt>
                <c:pt idx="80">
                  <c:v>94.095477386934675</c:v>
                </c:pt>
                <c:pt idx="81">
                  <c:v>98.542713567839201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99.570041608876551</c:v>
                </c:pt>
                <c:pt idx="92">
                  <c:v>98.196948682385568</c:v>
                </c:pt>
                <c:pt idx="93">
                  <c:v>96.837725381414685</c:v>
                </c:pt>
                <c:pt idx="94">
                  <c:v>93.342579750346744</c:v>
                </c:pt>
                <c:pt idx="95">
                  <c:v>86.670847227550396</c:v>
                </c:pt>
                <c:pt idx="96">
                  <c:v>80.885266771556047</c:v>
                </c:pt>
                <c:pt idx="97">
                  <c:v>77.300772516143155</c:v>
                </c:pt>
                <c:pt idx="98">
                  <c:v>74.390546101744036</c:v>
                </c:pt>
                <c:pt idx="99">
                  <c:v>74.520409517689515</c:v>
                </c:pt>
                <c:pt idx="100">
                  <c:v>79.683689504725152</c:v>
                </c:pt>
                <c:pt idx="101">
                  <c:v>84.970345913526529</c:v>
                </c:pt>
                <c:pt idx="102">
                  <c:v>85.717406779640896</c:v>
                </c:pt>
                <c:pt idx="103">
                  <c:v>80.072915014804394</c:v>
                </c:pt>
                <c:pt idx="104">
                  <c:v>77.489921367857917</c:v>
                </c:pt>
                <c:pt idx="105">
                  <c:v>71.787489549877122</c:v>
                </c:pt>
                <c:pt idx="106">
                  <c:v>72.716371988193544</c:v>
                </c:pt>
                <c:pt idx="107">
                  <c:v>76.926898303983009</c:v>
                </c:pt>
                <c:pt idx="108">
                  <c:v>86.840839784189527</c:v>
                </c:pt>
                <c:pt idx="109">
                  <c:v>92.100373924404195</c:v>
                </c:pt>
                <c:pt idx="110">
                  <c:v>99.311258278145715</c:v>
                </c:pt>
                <c:pt idx="111">
                  <c:v>99.311258278145715</c:v>
                </c:pt>
                <c:pt idx="112">
                  <c:v>98.063900984276827</c:v>
                </c:pt>
                <c:pt idx="113">
                  <c:v>96.20343586799774</c:v>
                </c:pt>
                <c:pt idx="114">
                  <c:v>93.361522198731549</c:v>
                </c:pt>
                <c:pt idx="115">
                  <c:v>89.675515372793001</c:v>
                </c:pt>
                <c:pt idx="116">
                  <c:v>86.40507512122069</c:v>
                </c:pt>
                <c:pt idx="117">
                  <c:v>85.086394679240541</c:v>
                </c:pt>
                <c:pt idx="118">
                  <c:v>82.54434407224916</c:v>
                </c:pt>
                <c:pt idx="119">
                  <c:v>84.439779337583488</c:v>
                </c:pt>
                <c:pt idx="120">
                  <c:v>86.238993710691844</c:v>
                </c:pt>
                <c:pt idx="121">
                  <c:v>88.251572327044045</c:v>
                </c:pt>
                <c:pt idx="122">
                  <c:v>87.974842767295613</c:v>
                </c:pt>
                <c:pt idx="123">
                  <c:v>92.377358490566067</c:v>
                </c:pt>
                <c:pt idx="124">
                  <c:v>94.012578616352201</c:v>
                </c:pt>
                <c:pt idx="125">
                  <c:v>95.899371069182394</c:v>
                </c:pt>
                <c:pt idx="126">
                  <c:v>88.002643332421854</c:v>
                </c:pt>
                <c:pt idx="127">
                  <c:v>75.561129691564489</c:v>
                </c:pt>
                <c:pt idx="128">
                  <c:v>59.942400594574494</c:v>
                </c:pt>
                <c:pt idx="129">
                  <c:v>42.460386206085289</c:v>
                </c:pt>
                <c:pt idx="130">
                  <c:v>26.956789083783132</c:v>
                </c:pt>
                <c:pt idx="131">
                  <c:v>16.111378455763791</c:v>
                </c:pt>
                <c:pt idx="132">
                  <c:v>11.395659392218642</c:v>
                </c:pt>
                <c:pt idx="133">
                  <c:v>7.0143884892086401</c:v>
                </c:pt>
                <c:pt idx="134">
                  <c:v>10.040957333143373</c:v>
                </c:pt>
                <c:pt idx="135">
                  <c:v>12.19236209335217</c:v>
                </c:pt>
                <c:pt idx="136">
                  <c:v>18.783592644978761</c:v>
                </c:pt>
                <c:pt idx="137">
                  <c:v>29.70297029702969</c:v>
                </c:pt>
                <c:pt idx="138">
                  <c:v>39.094766619519071</c:v>
                </c:pt>
                <c:pt idx="139">
                  <c:v>44.724186704384735</c:v>
                </c:pt>
                <c:pt idx="140">
                  <c:v>50.636492220650652</c:v>
                </c:pt>
                <c:pt idx="141">
                  <c:v>60.339462517680353</c:v>
                </c:pt>
                <c:pt idx="142">
                  <c:v>66.110325318246112</c:v>
                </c:pt>
                <c:pt idx="143">
                  <c:v>76.718528995756728</c:v>
                </c:pt>
                <c:pt idx="144">
                  <c:v>83.33325224414331</c:v>
                </c:pt>
                <c:pt idx="145">
                  <c:v>90.773139089970741</c:v>
                </c:pt>
                <c:pt idx="146">
                  <c:v>90.905270529715722</c:v>
                </c:pt>
                <c:pt idx="147">
                  <c:v>90.76675421503009</c:v>
                </c:pt>
                <c:pt idx="148">
                  <c:v>88.864977830495093</c:v>
                </c:pt>
                <c:pt idx="149">
                  <c:v>90.721003134796263</c:v>
                </c:pt>
                <c:pt idx="150">
                  <c:v>90.721003134796263</c:v>
                </c:pt>
                <c:pt idx="151">
                  <c:v>94.294670846395007</c:v>
                </c:pt>
                <c:pt idx="152">
                  <c:v>97.742946708463961</c:v>
                </c:pt>
                <c:pt idx="153">
                  <c:v>99.644723092998944</c:v>
                </c:pt>
                <c:pt idx="154">
                  <c:v>100</c:v>
                </c:pt>
                <c:pt idx="155">
                  <c:v>99.240265906932564</c:v>
                </c:pt>
                <c:pt idx="156">
                  <c:v>99.156408464584544</c:v>
                </c:pt>
                <c:pt idx="157">
                  <c:v>95.697288967729193</c:v>
                </c:pt>
                <c:pt idx="158">
                  <c:v>92.891452828559721</c:v>
                </c:pt>
                <c:pt idx="159">
                  <c:v>92.891452828559707</c:v>
                </c:pt>
                <c:pt idx="160">
                  <c:v>86.736293304605852</c:v>
                </c:pt>
                <c:pt idx="161">
                  <c:v>78.879771343159831</c:v>
                </c:pt>
                <c:pt idx="162">
                  <c:v>77.769354416174096</c:v>
                </c:pt>
                <c:pt idx="163">
                  <c:v>71.568568038787305</c:v>
                </c:pt>
                <c:pt idx="164">
                  <c:v>60.941261765724541</c:v>
                </c:pt>
                <c:pt idx="165">
                  <c:v>47.856155382745825</c:v>
                </c:pt>
                <c:pt idx="166">
                  <c:v>40.560048300053367</c:v>
                </c:pt>
                <c:pt idx="167">
                  <c:v>31.953909048218769</c:v>
                </c:pt>
                <c:pt idx="168">
                  <c:v>34.507828862072316</c:v>
                </c:pt>
                <c:pt idx="169">
                  <c:v>33.986486486486442</c:v>
                </c:pt>
                <c:pt idx="170">
                  <c:v>44.89864864864861</c:v>
                </c:pt>
                <c:pt idx="171">
                  <c:v>49.358108108108091</c:v>
                </c:pt>
                <c:pt idx="172">
                  <c:v>47.229729729729733</c:v>
                </c:pt>
                <c:pt idx="173">
                  <c:v>37.06081081081085</c:v>
                </c:pt>
                <c:pt idx="174">
                  <c:v>30.540540540540555</c:v>
                </c:pt>
                <c:pt idx="175">
                  <c:v>24.864864864864856</c:v>
                </c:pt>
                <c:pt idx="176">
                  <c:v>17.972972972972947</c:v>
                </c:pt>
                <c:pt idx="177">
                  <c:v>13.277027027026998</c:v>
                </c:pt>
                <c:pt idx="178">
                  <c:v>9.8986486486486207</c:v>
                </c:pt>
                <c:pt idx="179">
                  <c:v>8.6201991465149028</c:v>
                </c:pt>
                <c:pt idx="180">
                  <c:v>7.1365730719277449</c:v>
                </c:pt>
                <c:pt idx="181">
                  <c:v>4.8054919908466713</c:v>
                </c:pt>
                <c:pt idx="182">
                  <c:v>4.8054919908466713</c:v>
                </c:pt>
                <c:pt idx="183">
                  <c:v>4.8054919908466713</c:v>
                </c:pt>
                <c:pt idx="184">
                  <c:v>3.7528604118993174</c:v>
                </c:pt>
                <c:pt idx="185">
                  <c:v>0</c:v>
                </c:pt>
                <c:pt idx="186">
                  <c:v>9.459253617669475</c:v>
                </c:pt>
                <c:pt idx="187">
                  <c:v>19.634424980959665</c:v>
                </c:pt>
                <c:pt idx="188">
                  <c:v>31.925922956668167</c:v>
                </c:pt>
                <c:pt idx="189">
                  <c:v>41.172886519421205</c:v>
                </c:pt>
                <c:pt idx="190">
                  <c:v>52.835333776805157</c:v>
                </c:pt>
                <c:pt idx="191">
                  <c:v>57.11553657900447</c:v>
                </c:pt>
                <c:pt idx="192">
                  <c:v>59.705126227897971</c:v>
                </c:pt>
                <c:pt idx="193">
                  <c:v>61.50922337871242</c:v>
                </c:pt>
                <c:pt idx="194">
                  <c:v>67.782409769099019</c:v>
                </c:pt>
                <c:pt idx="195">
                  <c:v>76.119962511715073</c:v>
                </c:pt>
                <c:pt idx="196">
                  <c:v>80.993787341846286</c:v>
                </c:pt>
                <c:pt idx="197">
                  <c:v>85.729026329662574</c:v>
                </c:pt>
                <c:pt idx="198">
                  <c:v>89.992806203139622</c:v>
                </c:pt>
                <c:pt idx="199">
                  <c:v>94.472656249999972</c:v>
                </c:pt>
                <c:pt idx="200">
                  <c:v>93.810891544117624</c:v>
                </c:pt>
                <c:pt idx="201">
                  <c:v>95.197610294117652</c:v>
                </c:pt>
                <c:pt idx="202">
                  <c:v>97.697610294117638</c:v>
                </c:pt>
                <c:pt idx="203">
                  <c:v>98.41852726492057</c:v>
                </c:pt>
                <c:pt idx="204">
                  <c:v>97.674001717475306</c:v>
                </c:pt>
                <c:pt idx="205">
                  <c:v>98.335766423357668</c:v>
                </c:pt>
                <c:pt idx="206">
                  <c:v>97.743661160199778</c:v>
                </c:pt>
                <c:pt idx="207">
                  <c:v>97.743661160199778</c:v>
                </c:pt>
                <c:pt idx="208">
                  <c:v>92.715725210339244</c:v>
                </c:pt>
                <c:pt idx="209">
                  <c:v>88.797528864293398</c:v>
                </c:pt>
                <c:pt idx="210">
                  <c:v>83.756108745950172</c:v>
                </c:pt>
                <c:pt idx="211">
                  <c:v>79.851172588989712</c:v>
                </c:pt>
                <c:pt idx="212">
                  <c:v>78.274945198808837</c:v>
                </c:pt>
                <c:pt idx="213">
                  <c:v>82.044938748066997</c:v>
                </c:pt>
                <c:pt idx="214">
                  <c:v>86.707660641558121</c:v>
                </c:pt>
                <c:pt idx="215">
                  <c:v>88.908670803825203</c:v>
                </c:pt>
                <c:pt idx="216">
                  <c:v>93.112886455275884</c:v>
                </c:pt>
                <c:pt idx="217">
                  <c:v>94.68911384545676</c:v>
                </c:pt>
                <c:pt idx="218">
                  <c:v>95.639770410225509</c:v>
                </c:pt>
                <c:pt idx="219">
                  <c:v>95.639770410225509</c:v>
                </c:pt>
                <c:pt idx="220">
                  <c:v>85.867935468342452</c:v>
                </c:pt>
                <c:pt idx="221">
                  <c:v>74.079128583948886</c:v>
                </c:pt>
                <c:pt idx="222">
                  <c:v>61.099536747214174</c:v>
                </c:pt>
                <c:pt idx="223">
                  <c:v>53.469387755102012</c:v>
                </c:pt>
                <c:pt idx="224">
                  <c:v>46.938775510204024</c:v>
                </c:pt>
                <c:pt idx="225">
                  <c:v>57.551020408163176</c:v>
                </c:pt>
                <c:pt idx="226">
                  <c:v>63.224489795918274</c:v>
                </c:pt>
                <c:pt idx="227">
                  <c:v>62.204081632652972</c:v>
                </c:pt>
                <c:pt idx="228">
                  <c:v>58.698455993375795</c:v>
                </c:pt>
                <c:pt idx="229">
                  <c:v>65.229068238273783</c:v>
                </c:pt>
                <c:pt idx="230">
                  <c:v>67.229068238273811</c:v>
                </c:pt>
                <c:pt idx="231">
                  <c:v>73.637231503579955</c:v>
                </c:pt>
                <c:pt idx="232">
                  <c:v>85.096908922934773</c:v>
                </c:pt>
                <c:pt idx="233">
                  <c:v>97.459677419354804</c:v>
                </c:pt>
                <c:pt idx="234">
                  <c:v>92.339083727332564</c:v>
                </c:pt>
                <c:pt idx="235">
                  <c:v>87.478230295050551</c:v>
                </c:pt>
                <c:pt idx="236">
                  <c:v>82.802905619725863</c:v>
                </c:pt>
                <c:pt idx="237">
                  <c:v>82.894248608534326</c:v>
                </c:pt>
                <c:pt idx="238">
                  <c:v>82.374768089053802</c:v>
                </c:pt>
                <c:pt idx="239">
                  <c:v>87.495361781076056</c:v>
                </c:pt>
                <c:pt idx="240">
                  <c:v>88.440315081952036</c:v>
                </c:pt>
                <c:pt idx="241">
                  <c:v>83.575560913649923</c:v>
                </c:pt>
                <c:pt idx="242">
                  <c:v>83.764356537024099</c:v>
                </c:pt>
                <c:pt idx="243">
                  <c:v>84.283837056504623</c:v>
                </c:pt>
                <c:pt idx="244">
                  <c:v>84.283837056504623</c:v>
                </c:pt>
                <c:pt idx="245">
                  <c:v>88.199737187910657</c:v>
                </c:pt>
                <c:pt idx="246">
                  <c:v>97.739816031537458</c:v>
                </c:pt>
                <c:pt idx="247">
                  <c:v>97.454931071049856</c:v>
                </c:pt>
                <c:pt idx="248">
                  <c:v>94.366695776932218</c:v>
                </c:pt>
                <c:pt idx="249">
                  <c:v>94.366695776932218</c:v>
                </c:pt>
                <c:pt idx="250">
                  <c:v>94.034214958517907</c:v>
                </c:pt>
                <c:pt idx="251">
                  <c:v>94.034214958517921</c:v>
                </c:pt>
                <c:pt idx="252">
                  <c:v>96.579283887468051</c:v>
                </c:pt>
                <c:pt idx="253">
                  <c:v>99.667519181585689</c:v>
                </c:pt>
                <c:pt idx="254">
                  <c:v>99.667519181585689</c:v>
                </c:pt>
                <c:pt idx="255">
                  <c:v>98.563611491108048</c:v>
                </c:pt>
                <c:pt idx="256">
                  <c:v>98.481532147742797</c:v>
                </c:pt>
                <c:pt idx="257">
                  <c:v>98.481532147742797</c:v>
                </c:pt>
                <c:pt idx="258">
                  <c:v>98.481532147742797</c:v>
                </c:pt>
                <c:pt idx="259">
                  <c:v>97.051436096515474</c:v>
                </c:pt>
                <c:pt idx="260">
                  <c:v>93.738625032301755</c:v>
                </c:pt>
                <c:pt idx="261">
                  <c:v>87.847003686875539</c:v>
                </c:pt>
                <c:pt idx="262">
                  <c:v>84.236484852476124</c:v>
                </c:pt>
                <c:pt idx="263">
                  <c:v>80.684810907789071</c:v>
                </c:pt>
                <c:pt idx="264">
                  <c:v>77.470218314327738</c:v>
                </c:pt>
                <c:pt idx="265">
                  <c:v>77.486817154832664</c:v>
                </c:pt>
                <c:pt idx="266">
                  <c:v>80.149162532268832</c:v>
                </c:pt>
                <c:pt idx="267">
                  <c:v>80.426348033334932</c:v>
                </c:pt>
                <c:pt idx="268">
                  <c:v>78.475759534583077</c:v>
                </c:pt>
                <c:pt idx="269">
                  <c:v>78.251669898728736</c:v>
                </c:pt>
                <c:pt idx="270">
                  <c:v>73.297423032164545</c:v>
                </c:pt>
                <c:pt idx="271">
                  <c:v>63.725342760697757</c:v>
                </c:pt>
                <c:pt idx="272">
                  <c:v>57.600844768729871</c:v>
                </c:pt>
                <c:pt idx="273">
                  <c:v>43.10310721216878</c:v>
                </c:pt>
                <c:pt idx="274">
                  <c:v>28.009621341768383</c:v>
                </c:pt>
                <c:pt idx="275">
                  <c:v>22.187034978669161</c:v>
                </c:pt>
                <c:pt idx="276">
                  <c:v>19.71197999545354</c:v>
                </c:pt>
                <c:pt idx="277">
                  <c:v>13.924528301886847</c:v>
                </c:pt>
                <c:pt idx="278">
                  <c:v>22.308366685725225</c:v>
                </c:pt>
                <c:pt idx="279">
                  <c:v>32.303417721914521</c:v>
                </c:pt>
                <c:pt idx="280">
                  <c:v>40.862032012047507</c:v>
                </c:pt>
                <c:pt idx="281">
                  <c:v>56.22052257808523</c:v>
                </c:pt>
                <c:pt idx="282">
                  <c:v>71.465805596953132</c:v>
                </c:pt>
                <c:pt idx="283">
                  <c:v>76.334562368824081</c:v>
                </c:pt>
                <c:pt idx="284">
                  <c:v>82.460945033751173</c:v>
                </c:pt>
                <c:pt idx="285">
                  <c:v>87.197231833910024</c:v>
                </c:pt>
                <c:pt idx="286">
                  <c:v>83.910034602076095</c:v>
                </c:pt>
                <c:pt idx="287">
                  <c:v>76.712802768166085</c:v>
                </c:pt>
                <c:pt idx="288">
                  <c:v>76.332179930795832</c:v>
                </c:pt>
                <c:pt idx="289">
                  <c:v>66.435986159169531</c:v>
                </c:pt>
                <c:pt idx="290">
                  <c:v>61.937716262975776</c:v>
                </c:pt>
                <c:pt idx="291">
                  <c:v>53.287197231833922</c:v>
                </c:pt>
                <c:pt idx="292">
                  <c:v>60.484429065743953</c:v>
                </c:pt>
                <c:pt idx="293">
                  <c:v>67.612456747404849</c:v>
                </c:pt>
                <c:pt idx="294">
                  <c:v>67.656670511341815</c:v>
                </c:pt>
                <c:pt idx="295">
                  <c:v>68.316841700560502</c:v>
                </c:pt>
                <c:pt idx="296">
                  <c:v>70.204971186676772</c:v>
                </c:pt>
                <c:pt idx="297">
                  <c:v>50.204971186676765</c:v>
                </c:pt>
                <c:pt idx="298">
                  <c:v>30.204971186676765</c:v>
                </c:pt>
                <c:pt idx="299">
                  <c:v>24.487404285702521</c:v>
                </c:pt>
                <c:pt idx="300">
                  <c:v>10.540035864649905</c:v>
                </c:pt>
                <c:pt idx="301">
                  <c:v>0.58962264150943366</c:v>
                </c:pt>
                <c:pt idx="302">
                  <c:v>1.3430472990436759</c:v>
                </c:pt>
                <c:pt idx="303">
                  <c:v>8.8772938743861296</c:v>
                </c:pt>
                <c:pt idx="304">
                  <c:v>23.059360730593578</c:v>
                </c:pt>
                <c:pt idx="305">
                  <c:v>35.433789954337868</c:v>
                </c:pt>
                <c:pt idx="306">
                  <c:v>45.89041095890407</c:v>
                </c:pt>
                <c:pt idx="307">
                  <c:v>56.369863013698591</c:v>
                </c:pt>
                <c:pt idx="308">
                  <c:v>57.077625570776227</c:v>
                </c:pt>
                <c:pt idx="309">
                  <c:v>44.771689497716871</c:v>
                </c:pt>
                <c:pt idx="310">
                  <c:v>33.470319634703166</c:v>
                </c:pt>
                <c:pt idx="311">
                  <c:v>33.904109589041063</c:v>
                </c:pt>
                <c:pt idx="312">
                  <c:v>27.602739726027359</c:v>
                </c:pt>
                <c:pt idx="313">
                  <c:v>31.441655449098619</c:v>
                </c:pt>
                <c:pt idx="314">
                  <c:v>45.970121677620298</c:v>
                </c:pt>
                <c:pt idx="315">
                  <c:v>63.506026768203448</c:v>
                </c:pt>
                <c:pt idx="316">
                  <c:v>67.731535438356545</c:v>
                </c:pt>
                <c:pt idx="317">
                  <c:v>77.514093504033781</c:v>
                </c:pt>
                <c:pt idx="318">
                  <c:v>73.099320116857754</c:v>
                </c:pt>
                <c:pt idx="319">
                  <c:v>67.140649149922766</c:v>
                </c:pt>
                <c:pt idx="320">
                  <c:v>68.531684698609027</c:v>
                </c:pt>
                <c:pt idx="321">
                  <c:v>66.679744263309985</c:v>
                </c:pt>
                <c:pt idx="322">
                  <c:v>66.031904513880619</c:v>
                </c:pt>
                <c:pt idx="323">
                  <c:v>72.087607350201083</c:v>
                </c:pt>
                <c:pt idx="324">
                  <c:v>79.409674557996624</c:v>
                </c:pt>
                <c:pt idx="325">
                  <c:v>75.489144756672133</c:v>
                </c:pt>
                <c:pt idx="326">
                  <c:v>75.761589403973602</c:v>
                </c:pt>
                <c:pt idx="327">
                  <c:v>81.695364238410662</c:v>
                </c:pt>
                <c:pt idx="328">
                  <c:v>87.973509933774878</c:v>
                </c:pt>
                <c:pt idx="329">
                  <c:v>83.408997488011011</c:v>
                </c:pt>
                <c:pt idx="330">
                  <c:v>87.329527289335488</c:v>
                </c:pt>
                <c:pt idx="331">
                  <c:v>92.124156799849075</c:v>
                </c:pt>
                <c:pt idx="332">
                  <c:v>91.494686127459943</c:v>
                </c:pt>
                <c:pt idx="333">
                  <c:v>83.225730476530032</c:v>
                </c:pt>
                <c:pt idx="334">
                  <c:v>88.030624167023831</c:v>
                </c:pt>
                <c:pt idx="335">
                  <c:v>77.157948916666186</c:v>
                </c:pt>
                <c:pt idx="336">
                  <c:v>66.208869814020034</c:v>
                </c:pt>
                <c:pt idx="337">
                  <c:v>66.838340486409166</c:v>
                </c:pt>
                <c:pt idx="338">
                  <c:v>69.892106263921349</c:v>
                </c:pt>
                <c:pt idx="339">
                  <c:v>70.077260451204694</c:v>
                </c:pt>
                <c:pt idx="340">
                  <c:v>73.180824937131774</c:v>
                </c:pt>
                <c:pt idx="341">
                  <c:v>76.750488753727367</c:v>
                </c:pt>
                <c:pt idx="342">
                  <c:v>69.012579237346756</c:v>
                </c:pt>
                <c:pt idx="343">
                  <c:v>69.703588143525778</c:v>
                </c:pt>
                <c:pt idx="344">
                  <c:v>69.859594383775431</c:v>
                </c:pt>
                <c:pt idx="345">
                  <c:v>74.539781591263733</c:v>
                </c:pt>
                <c:pt idx="346">
                  <c:v>82.059282371294927</c:v>
                </c:pt>
                <c:pt idx="347">
                  <c:v>88.861154446177906</c:v>
                </c:pt>
                <c:pt idx="348">
                  <c:v>91.170046801872175</c:v>
                </c:pt>
                <c:pt idx="349">
                  <c:v>89.828393135725491</c:v>
                </c:pt>
                <c:pt idx="350">
                  <c:v>90.733229329173213</c:v>
                </c:pt>
                <c:pt idx="351">
                  <c:v>92.168486739469614</c:v>
                </c:pt>
                <c:pt idx="352">
                  <c:v>93.10452418096726</c:v>
                </c:pt>
                <c:pt idx="353">
                  <c:v>94.694812792511669</c:v>
                </c:pt>
                <c:pt idx="354">
                  <c:v>93.711892225688956</c:v>
                </c:pt>
                <c:pt idx="355">
                  <c:v>85.166812922516854</c:v>
                </c:pt>
                <c:pt idx="356">
                  <c:v>69.145308752997551</c:v>
                </c:pt>
                <c:pt idx="357">
                  <c:v>65.164493405275678</c:v>
                </c:pt>
                <c:pt idx="358">
                  <c:v>65.789493405275692</c:v>
                </c:pt>
                <c:pt idx="359">
                  <c:v>67.033418676148941</c:v>
                </c:pt>
                <c:pt idx="360">
                  <c:v>77.762585342815598</c:v>
                </c:pt>
                <c:pt idx="361">
                  <c:v>93.877693256484662</c:v>
                </c:pt>
                <c:pt idx="362">
                  <c:v>90.878310584404574</c:v>
                </c:pt>
                <c:pt idx="363">
                  <c:v>81.794152168562988</c:v>
                </c:pt>
                <c:pt idx="364">
                  <c:v>75.29702970297032</c:v>
                </c:pt>
                <c:pt idx="365">
                  <c:v>75.272277227722768</c:v>
                </c:pt>
                <c:pt idx="366">
                  <c:v>75.272277227722768</c:v>
                </c:pt>
                <c:pt idx="367">
                  <c:v>75.256959552457459</c:v>
                </c:pt>
                <c:pt idx="368">
                  <c:v>77.211073125249726</c:v>
                </c:pt>
                <c:pt idx="369">
                  <c:v>79.840718376770369</c:v>
                </c:pt>
                <c:pt idx="370">
                  <c:v>73.63228699551567</c:v>
                </c:pt>
                <c:pt idx="371">
                  <c:v>68.699551569506681</c:v>
                </c:pt>
                <c:pt idx="372">
                  <c:v>75.695067264573964</c:v>
                </c:pt>
                <c:pt idx="373">
                  <c:v>62.931608380253749</c:v>
                </c:pt>
                <c:pt idx="374">
                  <c:v>48.940576990119233</c:v>
                </c:pt>
                <c:pt idx="375">
                  <c:v>35.173760846621477</c:v>
                </c:pt>
                <c:pt idx="376">
                  <c:v>23.395215201884749</c:v>
                </c:pt>
                <c:pt idx="377">
                  <c:v>6.423895890221277</c:v>
                </c:pt>
                <c:pt idx="378">
                  <c:v>9.3996175908221833</c:v>
                </c:pt>
                <c:pt idx="379">
                  <c:v>13.636711281070754</c:v>
                </c:pt>
                <c:pt idx="380">
                  <c:v>16.59655831739963</c:v>
                </c:pt>
                <c:pt idx="381">
                  <c:v>17.476099426386249</c:v>
                </c:pt>
                <c:pt idx="382">
                  <c:v>19.663479923518178</c:v>
                </c:pt>
                <c:pt idx="383">
                  <c:v>25.50669216061187</c:v>
                </c:pt>
                <c:pt idx="384">
                  <c:v>30.325047801147242</c:v>
                </c:pt>
                <c:pt idx="385">
                  <c:v>36.887189292543027</c:v>
                </c:pt>
                <c:pt idx="386">
                  <c:v>40.894837476099426</c:v>
                </c:pt>
                <c:pt idx="387">
                  <c:v>43.418738049713191</c:v>
                </c:pt>
                <c:pt idx="388">
                  <c:v>41.613766730401537</c:v>
                </c:pt>
                <c:pt idx="389">
                  <c:v>42.003824091778206</c:v>
                </c:pt>
                <c:pt idx="390">
                  <c:v>42.217973231357561</c:v>
                </c:pt>
                <c:pt idx="391">
                  <c:v>45.070745697896754</c:v>
                </c:pt>
                <c:pt idx="392">
                  <c:v>54.26118251109294</c:v>
                </c:pt>
                <c:pt idx="393">
                  <c:v>66.696895603436019</c:v>
                </c:pt>
                <c:pt idx="394">
                  <c:v>77.251388911275399</c:v>
                </c:pt>
                <c:pt idx="395">
                  <c:v>80.5703693542076</c:v>
                </c:pt>
                <c:pt idx="396">
                  <c:v>79.777909138312026</c:v>
                </c:pt>
                <c:pt idx="397">
                  <c:v>72.012864896742258</c:v>
                </c:pt>
                <c:pt idx="398">
                  <c:v>60.283464566929105</c:v>
                </c:pt>
                <c:pt idx="399">
                  <c:v>47.464566929133831</c:v>
                </c:pt>
                <c:pt idx="400">
                  <c:v>38.24038407069618</c:v>
                </c:pt>
                <c:pt idx="401">
                  <c:v>33.522112316203945</c:v>
                </c:pt>
                <c:pt idx="402">
                  <c:v>36.881785794171613</c:v>
                </c:pt>
                <c:pt idx="403">
                  <c:v>46.07392404051707</c:v>
                </c:pt>
                <c:pt idx="404">
                  <c:v>58.892821678312337</c:v>
                </c:pt>
                <c:pt idx="405">
                  <c:v>75.06188642651378</c:v>
                </c:pt>
                <c:pt idx="406">
                  <c:v>89.109548568293548</c:v>
                </c:pt>
                <c:pt idx="407">
                  <c:v>96.584520759617249</c:v>
                </c:pt>
                <c:pt idx="408">
                  <c:v>99.56561085972848</c:v>
                </c:pt>
                <c:pt idx="409">
                  <c:v>99.56561085972848</c:v>
                </c:pt>
                <c:pt idx="410">
                  <c:v>99.45744428320063</c:v>
                </c:pt>
                <c:pt idx="411">
                  <c:v>99.134667387777171</c:v>
                </c:pt>
                <c:pt idx="412">
                  <c:v>99.134667387777171</c:v>
                </c:pt>
                <c:pt idx="413">
                  <c:v>99.134667387777171</c:v>
                </c:pt>
                <c:pt idx="414">
                  <c:v>98.190776459617751</c:v>
                </c:pt>
                <c:pt idx="415">
                  <c:v>98.298943036145616</c:v>
                </c:pt>
                <c:pt idx="416">
                  <c:v>99.056109071840581</c:v>
                </c:pt>
                <c:pt idx="417">
                  <c:v>98.023751598805163</c:v>
                </c:pt>
                <c:pt idx="418">
                  <c:v>98.023751598805163</c:v>
                </c:pt>
                <c:pt idx="419">
                  <c:v>98.191147248895305</c:v>
                </c:pt>
                <c:pt idx="420">
                  <c:v>98.191147248895305</c:v>
                </c:pt>
                <c:pt idx="421">
                  <c:v>98.191147248895319</c:v>
                </c:pt>
                <c:pt idx="422">
                  <c:v>99.138866550115239</c:v>
                </c:pt>
                <c:pt idx="423">
                  <c:v>99.138866550115239</c:v>
                </c:pt>
                <c:pt idx="424">
                  <c:v>99.915361828184501</c:v>
                </c:pt>
                <c:pt idx="425">
                  <c:v>99.915361828184501</c:v>
                </c:pt>
                <c:pt idx="426">
                  <c:v>99.915361828184501</c:v>
                </c:pt>
                <c:pt idx="427">
                  <c:v>100</c:v>
                </c:pt>
                <c:pt idx="428">
                  <c:v>99.825750242013541</c:v>
                </c:pt>
                <c:pt idx="429">
                  <c:v>99.409486931268134</c:v>
                </c:pt>
                <c:pt idx="430">
                  <c:v>98.199419167473366</c:v>
                </c:pt>
                <c:pt idx="431">
                  <c:v>96.572200232562111</c:v>
                </c:pt>
                <c:pt idx="432">
                  <c:v>96.572200232562111</c:v>
                </c:pt>
                <c:pt idx="433">
                  <c:v>93.752998166413875</c:v>
                </c:pt>
                <c:pt idx="434">
                  <c:v>92.226863620494868</c:v>
                </c:pt>
                <c:pt idx="435">
                  <c:v>93.075243507531439</c:v>
                </c:pt>
                <c:pt idx="436">
                  <c:v>94.126441009087074</c:v>
                </c:pt>
                <c:pt idx="437">
                  <c:v>89.105728498730812</c:v>
                </c:pt>
                <c:pt idx="438">
                  <c:v>83.333645940098322</c:v>
                </c:pt>
                <c:pt idx="439">
                  <c:v>71.811863227577291</c:v>
                </c:pt>
                <c:pt idx="440">
                  <c:v>72.173551104335473</c:v>
                </c:pt>
                <c:pt idx="441">
                  <c:v>72.749572537691108</c:v>
                </c:pt>
                <c:pt idx="442">
                  <c:v>74.593717391281686</c:v>
                </c:pt>
                <c:pt idx="443">
                  <c:v>81.981363985270008</c:v>
                </c:pt>
                <c:pt idx="444">
                  <c:v>95.445544554455452</c:v>
                </c:pt>
                <c:pt idx="445">
                  <c:v>93.249351289448128</c:v>
                </c:pt>
                <c:pt idx="446">
                  <c:v>91.485076033225582</c:v>
                </c:pt>
                <c:pt idx="447">
                  <c:v>92.875406501118633</c:v>
                </c:pt>
                <c:pt idx="448">
                  <c:v>91.969253294289885</c:v>
                </c:pt>
                <c:pt idx="449">
                  <c:v>90.183016105417266</c:v>
                </c:pt>
                <c:pt idx="450">
                  <c:v>92.379209370424604</c:v>
                </c:pt>
                <c:pt idx="451">
                  <c:v>90.423845487160662</c:v>
                </c:pt>
                <c:pt idx="452">
                  <c:v>89.968583716977079</c:v>
                </c:pt>
                <c:pt idx="453">
                  <c:v>91.773790569628403</c:v>
                </c:pt>
                <c:pt idx="454">
                  <c:v>93.560027758501036</c:v>
                </c:pt>
                <c:pt idx="455">
                  <c:v>93.560027758501036</c:v>
                </c:pt>
                <c:pt idx="456">
                  <c:v>96.290989736982283</c:v>
                </c:pt>
                <c:pt idx="457">
                  <c:v>98.195565194243386</c:v>
                </c:pt>
                <c:pt idx="458">
                  <c:v>96.851698425849236</c:v>
                </c:pt>
                <c:pt idx="459">
                  <c:v>94.849423112993719</c:v>
                </c:pt>
                <c:pt idx="460">
                  <c:v>93.698980635117621</c:v>
                </c:pt>
                <c:pt idx="461">
                  <c:v>94.687657796122863</c:v>
                </c:pt>
                <c:pt idx="462">
                  <c:v>95.024581297917933</c:v>
                </c:pt>
                <c:pt idx="463">
                  <c:v>89.654768840284447</c:v>
                </c:pt>
                <c:pt idx="464">
                  <c:v>87.459183190573114</c:v>
                </c:pt>
                <c:pt idx="465">
                  <c:v>88.60962566844924</c:v>
                </c:pt>
                <c:pt idx="466">
                  <c:v>85.810643480154042</c:v>
                </c:pt>
                <c:pt idx="467">
                  <c:v>83.037106584479744</c:v>
                </c:pt>
                <c:pt idx="468">
                  <c:v>89.644378223183779</c:v>
                </c:pt>
                <c:pt idx="469">
                  <c:v>90.928753180661516</c:v>
                </c:pt>
                <c:pt idx="470">
                  <c:v>76.717557251908346</c:v>
                </c:pt>
                <c:pt idx="471">
                  <c:v>66.300939734537593</c:v>
                </c:pt>
                <c:pt idx="472">
                  <c:v>55.502408590820643</c:v>
                </c:pt>
                <c:pt idx="473">
                  <c:v>43.589888458969838</c:v>
                </c:pt>
                <c:pt idx="474">
                  <c:v>39.771055753226307</c:v>
                </c:pt>
                <c:pt idx="475">
                  <c:v>46.390488029338471</c:v>
                </c:pt>
                <c:pt idx="476">
                  <c:v>44.691136974037548</c:v>
                </c:pt>
                <c:pt idx="477">
                  <c:v>38.263205013428781</c:v>
                </c:pt>
                <c:pt idx="478">
                  <c:v>30.7609668755595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40-4ADE-947D-A43911E5CFEF}"/>
            </c:ext>
          </c:extLst>
        </c:ser>
        <c:ser>
          <c:idx val="1"/>
          <c:order val="1"/>
          <c:tx>
            <c:strRef>
              <c:f>'STOC + MACD'!$D$2</c:f>
              <c:strCache>
                <c:ptCount val="1"/>
                <c:pt idx="0">
                  <c:v>STOC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'STOC + MACD'!$B$3:$B$504</c:f>
              <c:numCache>
                <c:formatCode>m/d/yyyy</c:formatCode>
                <c:ptCount val="502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'STOC + MACD'!$D$3:$D$504</c:f>
              <c:numCache>
                <c:formatCode>General</c:formatCode>
                <c:ptCount val="502"/>
                <c:pt idx="19" formatCode="0.00">
                  <c:v>99.500624219725438</c:v>
                </c:pt>
                <c:pt idx="20" formatCode="0.00">
                  <c:v>100</c:v>
                </c:pt>
                <c:pt idx="21" formatCode="0.00">
                  <c:v>96.133751306165195</c:v>
                </c:pt>
                <c:pt idx="22" formatCode="0.00">
                  <c:v>100</c:v>
                </c:pt>
                <c:pt idx="23" formatCode="0.00">
                  <c:v>84.405940594059359</c:v>
                </c:pt>
                <c:pt idx="24" formatCode="0.00">
                  <c:v>99.343832020997226</c:v>
                </c:pt>
                <c:pt idx="25" formatCode="0.00">
                  <c:v>100</c:v>
                </c:pt>
                <c:pt idx="26" formatCode="0.00">
                  <c:v>32.305795314426689</c:v>
                </c:pt>
                <c:pt idx="27" formatCode="0.00">
                  <c:v>60.172626387176273</c:v>
                </c:pt>
                <c:pt idx="28" formatCode="0.00">
                  <c:v>65.228113440197191</c:v>
                </c:pt>
                <c:pt idx="29" formatCode="0.00">
                  <c:v>72.503082614056666</c:v>
                </c:pt>
                <c:pt idx="30" formatCode="0.00">
                  <c:v>81.997533908754704</c:v>
                </c:pt>
                <c:pt idx="31" formatCode="0.00">
                  <c:v>73.607038123167229</c:v>
                </c:pt>
                <c:pt idx="32" formatCode="0.00">
                  <c:v>61.049284578696337</c:v>
                </c:pt>
                <c:pt idx="33" formatCode="0.00">
                  <c:v>27.821939586645442</c:v>
                </c:pt>
                <c:pt idx="34" formatCode="0.00">
                  <c:v>42.448330683624789</c:v>
                </c:pt>
                <c:pt idx="35" formatCode="0.00">
                  <c:v>51.183970856101837</c:v>
                </c:pt>
                <c:pt idx="36" formatCode="0.00">
                  <c:v>44.990892531876156</c:v>
                </c:pt>
                <c:pt idx="37" formatCode="0.00">
                  <c:v>36.794171220400692</c:v>
                </c:pt>
                <c:pt idx="38" formatCode="0.00">
                  <c:v>45.537340619307876</c:v>
                </c:pt>
                <c:pt idx="39" formatCode="0.00">
                  <c:v>64.480874316939804</c:v>
                </c:pt>
                <c:pt idx="40" formatCode="0.00">
                  <c:v>72.495446265937957</c:v>
                </c:pt>
                <c:pt idx="41" formatCode="0.00">
                  <c:v>85.792349726775925</c:v>
                </c:pt>
                <c:pt idx="42" formatCode="0.00">
                  <c:v>75.409836065573856</c:v>
                </c:pt>
                <c:pt idx="43" formatCode="0.00">
                  <c:v>51.001821493624767</c:v>
                </c:pt>
                <c:pt idx="44" formatCode="0.00">
                  <c:v>51.548269581056481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8.8114754098360599</c:v>
                </c:pt>
                <c:pt idx="49" formatCode="0.00">
                  <c:v>0</c:v>
                </c:pt>
                <c:pt idx="50" formatCode="0.00">
                  <c:v>7.3548387096774226</c:v>
                </c:pt>
                <c:pt idx="51" formatCode="0.00">
                  <c:v>0</c:v>
                </c:pt>
                <c:pt idx="52" formatCode="0.00">
                  <c:v>1.6887816646562193</c:v>
                </c:pt>
                <c:pt idx="53" formatCode="0.00">
                  <c:v>25.211097708082029</c:v>
                </c:pt>
                <c:pt idx="54" formatCode="0.00">
                  <c:v>14.475271411338955</c:v>
                </c:pt>
                <c:pt idx="55" formatCode="0.00">
                  <c:v>7.0566948130277556</c:v>
                </c:pt>
                <c:pt idx="56" formatCode="0.00">
                  <c:v>6.0916767189384684</c:v>
                </c:pt>
                <c:pt idx="57" formatCode="0.00">
                  <c:v>14.595898673100132</c:v>
                </c:pt>
                <c:pt idx="58" formatCode="0.00">
                  <c:v>15.500603136308808</c:v>
                </c:pt>
                <c:pt idx="59" formatCode="0.00">
                  <c:v>24.909529553679107</c:v>
                </c:pt>
                <c:pt idx="60" formatCode="0.00">
                  <c:v>29.674306393244887</c:v>
                </c:pt>
                <c:pt idx="61" formatCode="0.00">
                  <c:v>41.411617738913137</c:v>
                </c:pt>
                <c:pt idx="62" formatCode="0.00">
                  <c:v>39.931972789115626</c:v>
                </c:pt>
                <c:pt idx="63" formatCode="0.00">
                  <c:v>38.16326530612244</c:v>
                </c:pt>
                <c:pt idx="64" formatCode="0.00">
                  <c:v>44.926199261992586</c:v>
                </c:pt>
                <c:pt idx="65" formatCode="0.00">
                  <c:v>65.460030165912514</c:v>
                </c:pt>
                <c:pt idx="66" formatCode="0.00">
                  <c:v>80.241327300150886</c:v>
                </c:pt>
                <c:pt idx="67" formatCode="0.00">
                  <c:v>99.547511312217281</c:v>
                </c:pt>
                <c:pt idx="68" formatCode="0.00">
                  <c:v>91.251885369532459</c:v>
                </c:pt>
                <c:pt idx="69" formatCode="0.00">
                  <c:v>100</c:v>
                </c:pt>
                <c:pt idx="70" formatCode="0.00">
                  <c:v>100</c:v>
                </c:pt>
                <c:pt idx="71" formatCode="0.00">
                  <c:v>100</c:v>
                </c:pt>
                <c:pt idx="72" formatCode="0.00">
                  <c:v>100</c:v>
                </c:pt>
                <c:pt idx="73" formatCode="0.00">
                  <c:v>100</c:v>
                </c:pt>
                <c:pt idx="74" formatCode="0.00">
                  <c:v>81.719128329297916</c:v>
                </c:pt>
                <c:pt idx="75" formatCode="0.00">
                  <c:v>72.639225181598079</c:v>
                </c:pt>
                <c:pt idx="76" formatCode="0.00">
                  <c:v>63.503649635036467</c:v>
                </c:pt>
                <c:pt idx="77" formatCode="0.00">
                  <c:v>37.761194029850785</c:v>
                </c:pt>
                <c:pt idx="78" formatCode="0.00">
                  <c:v>14.007782101167431</c:v>
                </c:pt>
                <c:pt idx="79" formatCode="0.00">
                  <c:v>36.916835699797169</c:v>
                </c:pt>
                <c:pt idx="80" formatCode="0.00">
                  <c:v>51.11561866125767</c:v>
                </c:pt>
                <c:pt idx="81" formatCode="0.00">
                  <c:v>57.809330628803274</c:v>
                </c:pt>
                <c:pt idx="82" formatCode="0.00">
                  <c:v>7.9107505070994035</c:v>
                </c:pt>
                <c:pt idx="83" formatCode="0.00">
                  <c:v>1.2170385395537988</c:v>
                </c:pt>
                <c:pt idx="84" formatCode="0.00">
                  <c:v>0</c:v>
                </c:pt>
                <c:pt idx="85" formatCode="0.00">
                  <c:v>32.087628865979418</c:v>
                </c:pt>
                <c:pt idx="86" formatCode="0.00">
                  <c:v>48.840206185567006</c:v>
                </c:pt>
                <c:pt idx="87" formatCode="0.00">
                  <c:v>54.381443298969074</c:v>
                </c:pt>
                <c:pt idx="88" formatCode="0.00">
                  <c:v>72.164948453608275</c:v>
                </c:pt>
                <c:pt idx="89" formatCode="0.00">
                  <c:v>73.195876288659818</c:v>
                </c:pt>
                <c:pt idx="90" formatCode="0.00">
                  <c:v>57.603092783505154</c:v>
                </c:pt>
                <c:pt idx="91" formatCode="0.00">
                  <c:v>66.23711340206188</c:v>
                </c:pt>
                <c:pt idx="92" formatCode="0.00">
                  <c:v>51.546391752577335</c:v>
                </c:pt>
                <c:pt idx="93" formatCode="0.00">
                  <c:v>86.079999999999941</c:v>
                </c:pt>
                <c:pt idx="94" formatCode="0.00">
                  <c:v>99.999999999999986</c:v>
                </c:pt>
                <c:pt idx="95" formatCode="0.00">
                  <c:v>100</c:v>
                </c:pt>
                <c:pt idx="96" formatCode="0.00">
                  <c:v>100</c:v>
                </c:pt>
                <c:pt idx="97" formatCode="0.00">
                  <c:v>78.894472361808965</c:v>
                </c:pt>
                <c:pt idx="98" formatCode="0.00">
                  <c:v>61.934673366834161</c:v>
                </c:pt>
                <c:pt idx="99" formatCode="0.00">
                  <c:v>77.76381909547743</c:v>
                </c:pt>
                <c:pt idx="100" formatCode="0.00">
                  <c:v>92.713567839196003</c:v>
                </c:pt>
                <c:pt idx="101" formatCode="0.00">
                  <c:v>100</c:v>
                </c:pt>
                <c:pt idx="102" formatCode="0.00">
                  <c:v>100</c:v>
                </c:pt>
                <c:pt idx="103" formatCode="0.00">
                  <c:v>100</c:v>
                </c:pt>
                <c:pt idx="104" formatCode="0.00">
                  <c:v>100</c:v>
                </c:pt>
                <c:pt idx="105" formatCode="0.00">
                  <c:v>100</c:v>
                </c:pt>
                <c:pt idx="106" formatCode="0.00">
                  <c:v>100</c:v>
                </c:pt>
                <c:pt idx="107" formatCode="0.00">
                  <c:v>100</c:v>
                </c:pt>
                <c:pt idx="108" formatCode="0.00">
                  <c:v>99.999999999999986</c:v>
                </c:pt>
                <c:pt idx="109" formatCode="0.00">
                  <c:v>100</c:v>
                </c:pt>
                <c:pt idx="110" formatCode="0.00">
                  <c:v>100.00000000000001</c:v>
                </c:pt>
                <c:pt idx="111" formatCode="0.00">
                  <c:v>100</c:v>
                </c:pt>
                <c:pt idx="112" formatCode="0.00">
                  <c:v>100</c:v>
                </c:pt>
                <c:pt idx="113" formatCode="0.00">
                  <c:v>100</c:v>
                </c:pt>
                <c:pt idx="114" formatCode="0.00">
                  <c:v>97.850208044382796</c:v>
                </c:pt>
                <c:pt idx="115" formatCode="0.00">
                  <c:v>93.134535367545112</c:v>
                </c:pt>
                <c:pt idx="116" formatCode="0.00">
                  <c:v>93.203883495145604</c:v>
                </c:pt>
                <c:pt idx="117" formatCode="0.00">
                  <c:v>82.52427184466022</c:v>
                </c:pt>
                <c:pt idx="118" formatCode="0.00">
                  <c:v>66.641337386018222</c:v>
                </c:pt>
                <c:pt idx="119" formatCode="0.00">
                  <c:v>68.922305764411036</c:v>
                </c:pt>
                <c:pt idx="120" formatCode="0.00">
                  <c:v>75.212064090480723</c:v>
                </c:pt>
                <c:pt idx="121" formatCode="0.00">
                  <c:v>78.652751423149923</c:v>
                </c:pt>
                <c:pt idx="122" formatCode="0.00">
                  <c:v>83.173588924387673</c:v>
                </c:pt>
                <c:pt idx="123" formatCode="0.00">
                  <c:v>92.45773732119639</c:v>
                </c:pt>
                <c:pt idx="124" formatCode="0.00">
                  <c:v>95.355587808417894</c:v>
                </c:pt>
                <c:pt idx="125" formatCode="0.00">
                  <c:v>78.947368421052616</c:v>
                </c:pt>
                <c:pt idx="126" formatCode="0.00">
                  <c:v>50.430292598967398</c:v>
                </c:pt>
                <c:pt idx="127" formatCode="0.00">
                  <c:v>70.258620689655274</c:v>
                </c:pt>
                <c:pt idx="128" formatCode="0.00">
                  <c:v>63.945578231292409</c:v>
                </c:pt>
                <c:pt idx="129" formatCode="0.00">
                  <c:v>100</c:v>
                </c:pt>
                <c:pt idx="130" formatCode="0.00">
                  <c:v>100</c:v>
                </c:pt>
                <c:pt idx="131" formatCode="0.00">
                  <c:v>100.00000000000001</c:v>
                </c:pt>
                <c:pt idx="132" formatCode="0.00">
                  <c:v>96.556291390728603</c:v>
                </c:pt>
                <c:pt idx="133" formatCode="0.00">
                  <c:v>100</c:v>
                </c:pt>
                <c:pt idx="134" formatCode="0.00">
                  <c:v>100</c:v>
                </c:pt>
                <c:pt idx="135" formatCode="0.00">
                  <c:v>93.763213530655506</c:v>
                </c:pt>
                <c:pt idx="136" formatCode="0.00">
                  <c:v>90.697674418604691</c:v>
                </c:pt>
                <c:pt idx="137" formatCode="0.00">
                  <c:v>82.346723044397592</c:v>
                </c:pt>
                <c:pt idx="138" formatCode="0.00">
                  <c:v>81.569965870307271</c:v>
                </c:pt>
                <c:pt idx="139" formatCode="0.00">
                  <c:v>83.647798742138363</c:v>
                </c:pt>
                <c:pt idx="140" formatCode="0.00">
                  <c:v>87.169811320754761</c:v>
                </c:pt>
                <c:pt idx="141" formatCode="0.00">
                  <c:v>77.987421383647771</c:v>
                </c:pt>
                <c:pt idx="142" formatCode="0.00">
                  <c:v>91.823899371069288</c:v>
                </c:pt>
                <c:pt idx="143" formatCode="0.00">
                  <c:v>90.566037735849036</c:v>
                </c:pt>
                <c:pt idx="144" formatCode="0.00">
                  <c:v>93.710691823899367</c:v>
                </c:pt>
                <c:pt idx="145" formatCode="0.00">
                  <c:v>85.786163522012615</c:v>
                </c:pt>
                <c:pt idx="146" formatCode="0.00">
                  <c:v>100</c:v>
                </c:pt>
                <c:pt idx="147" formatCode="0.00">
                  <c:v>100.00000000000001</c:v>
                </c:pt>
                <c:pt idx="148" formatCode="0.00">
                  <c:v>100</c:v>
                </c:pt>
                <c:pt idx="149" formatCode="0.00">
                  <c:v>54.227053140096722</c:v>
                </c:pt>
                <c:pt idx="150" formatCode="0.00">
                  <c:v>23.578595317725735</c:v>
                </c:pt>
                <c:pt idx="151" formatCode="0.00">
                  <c:v>21.906354515050005</c:v>
                </c:pt>
                <c:pt idx="152" formatCode="0.00">
                  <c:v>12.589928057554003</c:v>
                </c:pt>
                <c:pt idx="153" formatCode="0.00">
                  <c:v>22.482014388489201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27.722772277227662</c:v>
                </c:pt>
                <c:pt idx="158" formatCode="0.00">
                  <c:v>33.23903818953319</c:v>
                </c:pt>
                <c:pt idx="159" formatCode="0.00">
                  <c:v>32.956152758132966</c:v>
                </c:pt>
                <c:pt idx="160" formatCode="0.00">
                  <c:v>54.596888260254644</c:v>
                </c:pt>
                <c:pt idx="161" formatCode="0.00">
                  <c:v>46.958981612446905</c:v>
                </c:pt>
                <c:pt idx="162" formatCode="0.00">
                  <c:v>55.869872701555963</c:v>
                </c:pt>
                <c:pt idx="163" formatCode="0.00">
                  <c:v>62.800565770862832</c:v>
                </c:pt>
                <c:pt idx="164" formatCode="0.00">
                  <c:v>81.471004243281428</c:v>
                </c:pt>
                <c:pt idx="165" formatCode="0.00">
                  <c:v>83.451202263083402</c:v>
                </c:pt>
                <c:pt idx="166" formatCode="0.00">
                  <c:v>100</c:v>
                </c:pt>
                <c:pt idx="167" formatCode="0.00">
                  <c:v>88.943488943488887</c:v>
                </c:pt>
                <c:pt idx="168" formatCode="0.00">
                  <c:v>100</c:v>
                </c:pt>
                <c:pt idx="169" formatCode="0.00">
                  <c:v>82.131661442006333</c:v>
                </c:pt>
                <c:pt idx="170" formatCode="0.00">
                  <c:v>82.75862068965526</c:v>
                </c:pt>
                <c:pt idx="171" formatCode="0.00">
                  <c:v>90.491118077324998</c:v>
                </c:pt>
                <c:pt idx="172" formatCode="0.00">
                  <c:v>98.223615464994751</c:v>
                </c:pt>
                <c:pt idx="173" formatCode="0.00">
                  <c:v>100</c:v>
                </c:pt>
                <c:pt idx="174" formatCode="0.00">
                  <c:v>100</c:v>
                </c:pt>
                <c:pt idx="175" formatCode="0.00">
                  <c:v>100.00000000000001</c:v>
                </c:pt>
                <c:pt idx="176" formatCode="0.00">
                  <c:v>100</c:v>
                </c:pt>
                <c:pt idx="177" formatCode="0.00">
                  <c:v>99.999999999999986</c:v>
                </c:pt>
                <c:pt idx="178" formatCode="0.00">
                  <c:v>96.201329534662818</c:v>
                </c:pt>
                <c:pt idx="179" formatCode="0.00">
                  <c:v>99.580712788259888</c:v>
                </c:pt>
                <c:pt idx="180" formatCode="0.00">
                  <c:v>82.704402515723217</c:v>
                </c:pt>
                <c:pt idx="181" formatCode="0.00">
                  <c:v>85.970819304152627</c:v>
                </c:pt>
                <c:pt idx="182" formatCode="0.00">
                  <c:v>100</c:v>
                </c:pt>
                <c:pt idx="183" formatCode="0.00">
                  <c:v>65.425531914893554</c:v>
                </c:pt>
                <c:pt idx="184" formatCode="0.00">
                  <c:v>60.298102981029771</c:v>
                </c:pt>
                <c:pt idx="185" formatCode="0.00">
                  <c:v>77.15231788079457</c:v>
                </c:pt>
                <c:pt idx="186" formatCode="0.00">
                  <c:v>54.966887417218608</c:v>
                </c:pt>
                <c:pt idx="187" formatCode="0.00">
                  <c:v>46.863468634686186</c:v>
                </c:pt>
                <c:pt idx="188" formatCode="0.00">
                  <c:v>0</c:v>
                </c:pt>
                <c:pt idx="189" formatCode="0.00">
                  <c:v>23.817567567567504</c:v>
                </c:pt>
                <c:pt idx="190" formatCode="0.00">
                  <c:v>34.121621621621543</c:v>
                </c:pt>
                <c:pt idx="191" formatCode="0.00">
                  <c:v>67.736486486486314</c:v>
                </c:pt>
                <c:pt idx="192" formatCode="0.00">
                  <c:v>44.256756756756822</c:v>
                </c:pt>
                <c:pt idx="193" formatCode="0.00">
                  <c:v>54.560810810810864</c:v>
                </c:pt>
                <c:pt idx="194" formatCode="0.00">
                  <c:v>46.11486486486492</c:v>
                </c:pt>
                <c:pt idx="195" formatCode="0.00">
                  <c:v>23.479729729729733</c:v>
                </c:pt>
                <c:pt idx="196" formatCode="0.00">
                  <c:v>16.891891891891888</c:v>
                </c:pt>
                <c:pt idx="197" formatCode="0.00">
                  <c:v>11.655405405405364</c:v>
                </c:pt>
                <c:pt idx="198" formatCode="0.00">
                  <c:v>26.182432432432378</c:v>
                </c:pt>
                <c:pt idx="199" formatCode="0.00">
                  <c:v>11.655405405405364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5.2631578947367732</c:v>
                </c:pt>
                <c:pt idx="203" formatCode="0.00">
                  <c:v>18.764302059496586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47.296268088347375</c:v>
                </c:pt>
                <c:pt idx="210" formatCode="0.00">
                  <c:v>50.875856816450948</c:v>
                </c:pt>
                <c:pt idx="211" formatCode="0.00">
                  <c:v>61.457489878542496</c:v>
                </c:pt>
                <c:pt idx="212" formatCode="0.00">
                  <c:v>46.234817813765211</c:v>
                </c:pt>
                <c:pt idx="213" formatCode="0.00">
                  <c:v>58.312236286919763</c:v>
                </c:pt>
                <c:pt idx="214" formatCode="0.00">
                  <c:v>68.697282099343923</c:v>
                </c:pt>
                <c:pt idx="215" formatCode="0.00">
                  <c:v>63.823805060918474</c:v>
                </c:pt>
                <c:pt idx="216" formatCode="0.00">
                  <c:v>70.477975632614758</c:v>
                </c:pt>
                <c:pt idx="217" formatCode="0.00">
                  <c:v>77.600749765698211</c:v>
                </c:pt>
                <c:pt idx="218" formatCode="0.00">
                  <c:v>100</c:v>
                </c:pt>
                <c:pt idx="219" formatCode="0.00">
                  <c:v>93.066406249999929</c:v>
                </c:pt>
                <c:pt idx="220" formatCode="0.00">
                  <c:v>87.5</c:v>
                </c:pt>
                <c:pt idx="221" formatCode="0.00">
                  <c:v>91.796874999999972</c:v>
                </c:pt>
                <c:pt idx="222" formatCode="0.00">
                  <c:v>100</c:v>
                </c:pt>
                <c:pt idx="223" formatCode="0.00">
                  <c:v>96.691176470588232</c:v>
                </c:pt>
                <c:pt idx="224" formatCode="0.00">
                  <c:v>100</c:v>
                </c:pt>
                <c:pt idx="225" formatCode="0.00">
                  <c:v>100</c:v>
                </c:pt>
                <c:pt idx="226" formatCode="0.00">
                  <c:v>95.401459854014632</c:v>
                </c:pt>
                <c:pt idx="227" formatCode="0.00">
                  <c:v>96.277372262773682</c:v>
                </c:pt>
                <c:pt idx="228" formatCode="0.00">
                  <c:v>100</c:v>
                </c:pt>
                <c:pt idx="229" formatCode="0.00">
                  <c:v>97.039473684210563</c:v>
                </c:pt>
                <c:pt idx="230" formatCode="0.00">
                  <c:v>100</c:v>
                </c:pt>
                <c:pt idx="231" formatCode="0.00">
                  <c:v>70.261780104711988</c:v>
                </c:pt>
                <c:pt idx="232" formatCode="0.00">
                  <c:v>76.686390532544408</c:v>
                </c:pt>
                <c:pt idx="233" formatCode="0.00">
                  <c:v>74.792899408283915</c:v>
                </c:pt>
                <c:pt idx="234" formatCode="0.00">
                  <c:v>77.514792899408235</c:v>
                </c:pt>
                <c:pt idx="235" formatCode="0.00">
                  <c:v>92.118863049095623</c:v>
                </c:pt>
                <c:pt idx="236" formatCode="0.00">
                  <c:v>89.111747851002804</c:v>
                </c:pt>
                <c:pt idx="237" formatCode="0.00">
                  <c:v>99.999999999999986</c:v>
                </c:pt>
                <c:pt idx="238" formatCode="0.00">
                  <c:v>85.797950219619352</c:v>
                </c:pt>
                <c:pt idx="239" formatCode="0.00">
                  <c:v>98.535871156661656</c:v>
                </c:pt>
                <c:pt idx="240" formatCode="0.00">
                  <c:v>99.999999999999986</c:v>
                </c:pt>
                <c:pt idx="241" formatCode="0.00">
                  <c:v>93.865030674846551</c:v>
                </c:pt>
                <c:pt idx="242" formatCode="0.00">
                  <c:v>100</c:v>
                </c:pt>
                <c:pt idx="243" formatCode="0.00">
                  <c:v>36.938775510204088</c:v>
                </c:pt>
                <c:pt idx="244" formatCode="0.00">
                  <c:v>39.591836734693786</c:v>
                </c:pt>
                <c:pt idx="245" formatCode="0.00">
                  <c:v>35.102040816326465</c:v>
                </c:pt>
                <c:pt idx="246" formatCode="0.00">
                  <c:v>55.71428571428573</c:v>
                </c:pt>
                <c:pt idx="247" formatCode="0.00">
                  <c:v>67.346938775510068</c:v>
                </c:pt>
                <c:pt idx="248" formatCode="0.00">
                  <c:v>89.999999999999829</c:v>
                </c:pt>
                <c:pt idx="249" formatCode="0.00">
                  <c:v>67.959183673469269</c:v>
                </c:pt>
                <c:pt idx="250" formatCode="0.00">
                  <c:v>29.999999999999943</c:v>
                </c:pt>
                <c:pt idx="251" formatCode="0.00">
                  <c:v>38.186157517899858</c:v>
                </c:pt>
                <c:pt idx="252" formatCode="0.00">
                  <c:v>100</c:v>
                </c:pt>
                <c:pt idx="253" formatCode="0.00">
                  <c:v>100</c:v>
                </c:pt>
                <c:pt idx="254" formatCode="0.00">
                  <c:v>100</c:v>
                </c:pt>
                <c:pt idx="255" formatCode="0.00">
                  <c:v>87.298387096774022</c:v>
                </c:pt>
                <c:pt idx="256" formatCode="0.00">
                  <c:v>99.999999999999986</c:v>
                </c:pt>
                <c:pt idx="257" formatCode="0.00">
                  <c:v>74.397031539888772</c:v>
                </c:pt>
                <c:pt idx="258" formatCode="0.00">
                  <c:v>75.695732838589947</c:v>
                </c:pt>
                <c:pt idx="259" formatCode="0.00">
                  <c:v>76.623376623376529</c:v>
                </c:pt>
                <c:pt idx="260" formatCode="0.00">
                  <c:v>87.755102040816396</c:v>
                </c:pt>
                <c:pt idx="261" formatCode="0.00">
                  <c:v>97.402597402597394</c:v>
                </c:pt>
                <c:pt idx="262" formatCode="0.00">
                  <c:v>100.00000000000001</c:v>
                </c:pt>
                <c:pt idx="263" formatCode="0.00">
                  <c:v>80.420499342969848</c:v>
                </c:pt>
                <c:pt idx="264" formatCode="0.00">
                  <c:v>52.29960578186602</c:v>
                </c:pt>
                <c:pt idx="265" formatCode="0.00">
                  <c:v>88.699080157687263</c:v>
                </c:pt>
                <c:pt idx="266" formatCode="0.00">
                  <c:v>100</c:v>
                </c:pt>
                <c:pt idx="267" formatCode="0.00">
                  <c:v>100</c:v>
                </c:pt>
                <c:pt idx="268" formatCode="0.00">
                  <c:v>100</c:v>
                </c:pt>
                <c:pt idx="269" formatCode="0.00">
                  <c:v>100</c:v>
                </c:pt>
                <c:pt idx="270" formatCode="0.00">
                  <c:v>87.274655355249322</c:v>
                </c:pt>
                <c:pt idx="271" formatCode="0.00">
                  <c:v>84.558823529411796</c:v>
                </c:pt>
                <c:pt idx="272" formatCode="0.00">
                  <c:v>100</c:v>
                </c:pt>
                <c:pt idx="273" formatCode="0.00">
                  <c:v>98.337595907928446</c:v>
                </c:pt>
                <c:pt idx="274" formatCode="0.00">
                  <c:v>100</c:v>
                </c:pt>
                <c:pt idx="275" formatCode="0.00">
                  <c:v>100.00000000000001</c:v>
                </c:pt>
                <c:pt idx="276" formatCode="0.00">
                  <c:v>100.00000000000001</c:v>
                </c:pt>
                <c:pt idx="277" formatCode="0.00">
                  <c:v>100</c:v>
                </c:pt>
                <c:pt idx="278" formatCode="0.00">
                  <c:v>92.818057455540284</c:v>
                </c:pt>
                <c:pt idx="279" formatCode="0.00">
                  <c:v>99.589603283173716</c:v>
                </c:pt>
                <c:pt idx="280" formatCode="0.00">
                  <c:v>100</c:v>
                </c:pt>
                <c:pt idx="281" formatCode="0.00">
                  <c:v>100</c:v>
                </c:pt>
                <c:pt idx="282" formatCode="0.00">
                  <c:v>92.849519743863368</c:v>
                </c:pt>
                <c:pt idx="283" formatCode="0.00">
                  <c:v>76.254002134471691</c:v>
                </c:pt>
                <c:pt idx="284" formatCode="0.00">
                  <c:v>70.131496556042606</c:v>
                </c:pt>
                <c:pt idx="285" formatCode="0.00">
                  <c:v>81.947405828002886</c:v>
                </c:pt>
                <c:pt idx="286" formatCode="0.00">
                  <c:v>82.241630276564791</c:v>
                </c:pt>
                <c:pt idx="287" formatCode="0.00">
                  <c:v>76.77655677655676</c:v>
                </c:pt>
                <c:pt idx="288" formatCode="0.00">
                  <c:v>76.336996336996279</c:v>
                </c:pt>
                <c:pt idx="289" formatCode="0.00">
                  <c:v>83.443223443223502</c:v>
                </c:pt>
                <c:pt idx="290" formatCode="0.00">
                  <c:v>83.333333333333329</c:v>
                </c:pt>
                <c:pt idx="291" formatCode="0.00">
                  <c:v>72.488687782805485</c:v>
                </c:pt>
                <c:pt idx="292" formatCode="0.00">
                  <c:v>75.656108597285083</c:v>
                </c:pt>
                <c:pt idx="293" formatCode="0.00">
                  <c:v>51.565762004175347</c:v>
                </c:pt>
                <c:pt idx="294" formatCode="0.00">
                  <c:v>35.582822085889504</c:v>
                </c:pt>
                <c:pt idx="295" formatCode="0.00">
                  <c:v>52.710843373493972</c:v>
                </c:pt>
                <c:pt idx="296" formatCode="0.00">
                  <c:v>0</c:v>
                </c:pt>
                <c:pt idx="297" formatCode="0.00">
                  <c:v>0.1886792452831155</c:v>
                </c:pt>
                <c:pt idx="298" formatCode="0.00">
                  <c:v>22.452830188679215</c:v>
                </c:pt>
                <c:pt idx="299" formatCode="0.00">
                  <c:v>23.207547169811409</c:v>
                </c:pt>
                <c:pt idx="300" formatCode="0.00">
                  <c:v>23.773584905660485</c:v>
                </c:pt>
                <c:pt idx="301" formatCode="0.00">
                  <c:v>41.919191919191903</c:v>
                </c:pt>
                <c:pt idx="302" formatCode="0.00">
                  <c:v>50.163934426229595</c:v>
                </c:pt>
                <c:pt idx="303" formatCode="0.00">
                  <c:v>65.245901639344154</c:v>
                </c:pt>
                <c:pt idx="304" formatCode="0.00">
                  <c:v>100</c:v>
                </c:pt>
                <c:pt idx="305" formatCode="0.00">
                  <c:v>100</c:v>
                </c:pt>
                <c:pt idx="306" formatCode="0.00">
                  <c:v>66.262975778546675</c:v>
                </c:pt>
                <c:pt idx="307" formatCode="0.00">
                  <c:v>80.795847750865065</c:v>
                </c:pt>
                <c:pt idx="308" formatCode="0.00">
                  <c:v>88.927335640138395</c:v>
                </c:pt>
                <c:pt idx="309" formatCode="0.00">
                  <c:v>83.564013840830398</c:v>
                </c:pt>
                <c:pt idx="310" formatCode="0.00">
                  <c:v>64.013840830449865</c:v>
                </c:pt>
                <c:pt idx="311" formatCode="0.00">
                  <c:v>64.359861591695463</c:v>
                </c:pt>
                <c:pt idx="312" formatCode="0.00">
                  <c:v>31.314878892733596</c:v>
                </c:pt>
                <c:pt idx="313" formatCode="0.00">
                  <c:v>66.435986159169602</c:v>
                </c:pt>
                <c:pt idx="314" formatCode="0.00">
                  <c:v>40.311418685121069</c:v>
                </c:pt>
                <c:pt idx="315" formatCode="0.00">
                  <c:v>100.00000000000001</c:v>
                </c:pt>
                <c:pt idx="316" formatCode="0.00">
                  <c:v>100.00000000000001</c:v>
                </c:pt>
                <c:pt idx="317" formatCode="0.00">
                  <c:v>31.535947712418388</c:v>
                </c:pt>
                <c:pt idx="318" formatCode="0.00">
                  <c:v>69.736842105263094</c:v>
                </c:pt>
                <c:pt idx="319" formatCode="0.00">
                  <c:v>49.752066115702355</c:v>
                </c:pt>
                <c:pt idx="320" formatCode="0.00">
                  <c:v>0</c:v>
                </c:pt>
                <c:pt idx="321" formatCode="0.00">
                  <c:v>0</c:v>
                </c:pt>
                <c:pt idx="322" formatCode="0.00">
                  <c:v>2.9481132075471685</c:v>
                </c:pt>
                <c:pt idx="323" formatCode="0.00">
                  <c:v>0</c:v>
                </c:pt>
                <c:pt idx="324" formatCode="0.00">
                  <c:v>0</c:v>
                </c:pt>
                <c:pt idx="325" formatCode="0.00">
                  <c:v>3.7671232876712111</c:v>
                </c:pt>
                <c:pt idx="326" formatCode="0.00">
                  <c:v>37.671232876712274</c:v>
                </c:pt>
                <c:pt idx="327" formatCode="0.00">
                  <c:v>73.858447488584417</c:v>
                </c:pt>
                <c:pt idx="328" formatCode="0.00">
                  <c:v>61.872146118721453</c:v>
                </c:pt>
                <c:pt idx="329" formatCode="0.00">
                  <c:v>52.283105022831002</c:v>
                </c:pt>
                <c:pt idx="330" formatCode="0.00">
                  <c:v>56.164383561643824</c:v>
                </c:pt>
                <c:pt idx="331" formatCode="0.00">
                  <c:v>41.210045662100427</c:v>
                </c:pt>
                <c:pt idx="332" formatCode="0.00">
                  <c:v>12.328767123287644</c:v>
                </c:pt>
                <c:pt idx="333" formatCode="0.00">
                  <c:v>5.365296803652952</c:v>
                </c:pt>
                <c:pt idx="334" formatCode="0.00">
                  <c:v>54.452054794520471</c:v>
                </c:pt>
                <c:pt idx="335" formatCode="0.00">
                  <c:v>24.657534246575288</c:v>
                </c:pt>
                <c:pt idx="336" formatCode="0.00">
                  <c:v>60.404624277456733</c:v>
                </c:pt>
                <c:pt idx="337" formatCode="0.00">
                  <c:v>84.97109826589606</c:v>
                </c:pt>
                <c:pt idx="338" formatCode="0.00">
                  <c:v>93.044822256568722</c:v>
                </c:pt>
                <c:pt idx="339" formatCode="0.00">
                  <c:v>75.579598145285956</c:v>
                </c:pt>
                <c:pt idx="340" formatCode="0.00">
                  <c:v>73.570324574961447</c:v>
                </c:pt>
                <c:pt idx="341" formatCode="0.00">
                  <c:v>38.330757341576572</c:v>
                </c:pt>
                <c:pt idx="342" formatCode="0.00">
                  <c:v>55.177743431221145</c:v>
                </c:pt>
                <c:pt idx="343" formatCode="0.00">
                  <c:v>100</c:v>
                </c:pt>
                <c:pt idx="344" formatCode="0.00">
                  <c:v>66.319895968790775</c:v>
                </c:pt>
                <c:pt idx="345" formatCode="0.00">
                  <c:v>70.331125827814631</c:v>
                </c:pt>
                <c:pt idx="346" formatCode="0.00">
                  <c:v>68.609271523178919</c:v>
                </c:pt>
                <c:pt idx="347" formatCode="0.00">
                  <c:v>91.788079470198795</c:v>
                </c:pt>
                <c:pt idx="348" formatCode="0.00">
                  <c:v>80.3973509933776</c:v>
                </c:pt>
                <c:pt idx="349" formatCode="0.00">
                  <c:v>67.682119205298036</c:v>
                </c:pt>
                <c:pt idx="350" formatCode="0.00">
                  <c:v>100</c:v>
                </c:pt>
                <c:pt idx="351" formatCode="0.00">
                  <c:v>99.999999999999986</c:v>
                </c:pt>
                <c:pt idx="352" formatCode="0.00">
                  <c:v>68.965517241379402</c:v>
                </c:pt>
                <c:pt idx="353" formatCode="0.00">
                  <c:v>100</c:v>
                </c:pt>
                <c:pt idx="354" formatCode="0.00">
                  <c:v>91.655266757865945</c:v>
                </c:pt>
                <c:pt idx="355" formatCode="0.00">
                  <c:v>96.852646638054367</c:v>
                </c:pt>
                <c:pt idx="356" formatCode="0.00">
                  <c:v>58.65522174535046</c:v>
                </c:pt>
                <c:pt idx="357" formatCode="0.00">
                  <c:v>92.989985693848425</c:v>
                </c:pt>
                <c:pt idx="358" formatCode="0.00">
                  <c:v>45.636623748211733</c:v>
                </c:pt>
                <c:pt idx="359" formatCode="0.00">
                  <c:v>36.909871244635198</c:v>
                </c:pt>
                <c:pt idx="360" formatCode="0.00">
                  <c:v>100</c:v>
                </c:pt>
                <c:pt idx="361" formatCode="0.00">
                  <c:v>73.924050632911332</c:v>
                </c:pt>
                <c:pt idx="362" formatCode="0.00">
                  <c:v>93.915756630265193</c:v>
                </c:pt>
                <c:pt idx="363" formatCode="0.00">
                  <c:v>61.15444617784717</c:v>
                </c:pt>
                <c:pt idx="364" formatCode="0.00">
                  <c:v>54.758190327613214</c:v>
                </c:pt>
                <c:pt idx="365" formatCode="0.00">
                  <c:v>61.310452418096865</c:v>
                </c:pt>
                <c:pt idx="366" formatCode="0.00">
                  <c:v>77.379095163806497</c:v>
                </c:pt>
                <c:pt idx="367" formatCode="0.00">
                  <c:v>94.695787831513414</c:v>
                </c:pt>
                <c:pt idx="368" formatCode="0.00">
                  <c:v>84.555382215288688</c:v>
                </c:pt>
                <c:pt idx="369" formatCode="0.00">
                  <c:v>92.355694227769192</c:v>
                </c:pt>
                <c:pt idx="370" formatCode="0.00">
                  <c:v>95.319812792511755</c:v>
                </c:pt>
                <c:pt idx="371" formatCode="0.00">
                  <c:v>88.92355694227777</c:v>
                </c:pt>
                <c:pt idx="372" formatCode="0.00">
                  <c:v>87.987519500780081</c:v>
                </c:pt>
                <c:pt idx="373" formatCode="0.00">
                  <c:v>89.079563182527238</c:v>
                </c:pt>
                <c:pt idx="374" formatCode="0.00">
                  <c:v>99.531981279251156</c:v>
                </c:pt>
                <c:pt idx="375" formatCode="0.00">
                  <c:v>100</c:v>
                </c:pt>
                <c:pt idx="376" formatCode="0.00">
                  <c:v>96.874999999999886</c:v>
                </c:pt>
                <c:pt idx="377" formatCode="0.00">
                  <c:v>83.072916666666529</c:v>
                </c:pt>
                <c:pt idx="378" formatCode="0.00">
                  <c:v>46.354166666666657</c:v>
                </c:pt>
                <c:pt idx="379" formatCode="0.00">
                  <c:v>19.424460431654722</c:v>
                </c:pt>
                <c:pt idx="380" formatCode="0.00">
                  <c:v>80.095923261390595</c:v>
                </c:pt>
                <c:pt idx="381" formatCode="0.00">
                  <c:v>100</c:v>
                </c:pt>
                <c:pt idx="382" formatCode="0.00">
                  <c:v>89.292543021032714</c:v>
                </c:pt>
                <c:pt idx="383" formatCode="0.00">
                  <c:v>100</c:v>
                </c:pt>
                <c:pt idx="384" formatCode="0.00">
                  <c:v>100</c:v>
                </c:pt>
                <c:pt idx="385" formatCode="0.00">
                  <c:v>65.099009900990168</c:v>
                </c:pt>
                <c:pt idx="386" formatCode="0.00">
                  <c:v>54.579207920792051</c:v>
                </c:pt>
                <c:pt idx="387" formatCode="0.00">
                  <c:v>56.806930693069361</c:v>
                </c:pt>
                <c:pt idx="388" formatCode="0.00">
                  <c:v>99.876237623762307</c:v>
                </c:pt>
                <c:pt idx="389" formatCode="0.00">
                  <c:v>100</c:v>
                </c:pt>
                <c:pt idx="390" formatCode="0.00">
                  <c:v>65.022421524663642</c:v>
                </c:pt>
                <c:pt idx="391" formatCode="0.00">
                  <c:v>64.349775784753305</c:v>
                </c:pt>
                <c:pt idx="392" formatCode="0.00">
                  <c:v>69.955156950672588</c:v>
                </c:pt>
                <c:pt idx="393" formatCode="0.00">
                  <c:v>68.834080717488774</c:v>
                </c:pt>
                <c:pt idx="394" formatCode="0.00">
                  <c:v>75.336322869955126</c:v>
                </c:pt>
                <c:pt idx="395" formatCode="0.00">
                  <c:v>100</c:v>
                </c:pt>
                <c:pt idx="396" formatCode="0.00">
                  <c:v>0.53248136315225936</c:v>
                </c:pt>
                <c:pt idx="397" formatCode="0.00">
                  <c:v>0</c:v>
                </c:pt>
                <c:pt idx="398" formatCode="0.00">
                  <c:v>0</c:v>
                </c:pt>
                <c:pt idx="399" formatCode="0.00">
                  <c:v>16.443594646271496</c:v>
                </c:pt>
                <c:pt idx="400" formatCode="0.00">
                  <c:v>15.143403441682628</c:v>
                </c:pt>
                <c:pt idx="401" formatCode="0.00">
                  <c:v>15.411089866156789</c:v>
                </c:pt>
                <c:pt idx="402" formatCode="0.00">
                  <c:v>21.185468451242851</c:v>
                </c:pt>
                <c:pt idx="403" formatCode="0.00">
                  <c:v>14.799235181644374</c:v>
                </c:pt>
                <c:pt idx="404" formatCode="0.00">
                  <c:v>20.841300191204592</c:v>
                </c:pt>
                <c:pt idx="405" formatCode="0.00">
                  <c:v>26.080305927342277</c:v>
                </c:pt>
                <c:pt idx="406" formatCode="0.00">
                  <c:v>44.627151051625241</c:v>
                </c:pt>
                <c:pt idx="407" formatCode="0.00">
                  <c:v>45.277246653919704</c:v>
                </c:pt>
                <c:pt idx="408" formatCode="0.00">
                  <c:v>47.609942638623323</c:v>
                </c:pt>
                <c:pt idx="409" formatCode="0.00">
                  <c:v>40.879541108986601</c:v>
                </c:pt>
                <c:pt idx="410" formatCode="0.00">
                  <c:v>38.699808795411101</c:v>
                </c:pt>
                <c:pt idx="411" formatCode="0.00">
                  <c:v>35.602294455066925</c:v>
                </c:pt>
                <c:pt idx="412" formatCode="0.00">
                  <c:v>47.22753346080308</c:v>
                </c:pt>
                <c:pt idx="413" formatCode="0.00">
                  <c:v>48.680688336520085</c:v>
                </c:pt>
                <c:pt idx="414" formatCode="0.00">
                  <c:v>55.143403441682594</c:v>
                </c:pt>
                <c:pt idx="415" formatCode="0.00">
                  <c:v>84.651992861392046</c:v>
                </c:pt>
                <c:pt idx="416" formatCode="0.00">
                  <c:v>97.780859916782305</c:v>
                </c:pt>
                <c:pt idx="417" formatCode="0.00">
                  <c:v>100</c:v>
                </c:pt>
                <c:pt idx="418" formatCode="0.00">
                  <c:v>65.275590551181025</c:v>
                </c:pt>
                <c:pt idx="419" formatCode="0.00">
                  <c:v>51.181102362204712</c:v>
                </c:pt>
                <c:pt idx="420" formatCode="0.00">
                  <c:v>45.82677165354324</c:v>
                </c:pt>
                <c:pt idx="421" formatCode="0.00">
                  <c:v>39.133858267716519</c:v>
                </c:pt>
                <c:pt idx="422" formatCode="0.00">
                  <c:v>35.905511811023629</c:v>
                </c:pt>
                <c:pt idx="423" formatCode="0.00">
                  <c:v>19.154676258992758</c:v>
                </c:pt>
                <c:pt idx="424" formatCode="0.00">
                  <c:v>27.589743589743566</c:v>
                </c:pt>
                <c:pt idx="425" formatCode="0.00">
                  <c:v>62.625139043381573</c:v>
                </c:pt>
                <c:pt idx="426" formatCode="0.00">
                  <c:v>85.094549499443801</c:v>
                </c:pt>
                <c:pt idx="427" formatCode="0.00">
                  <c:v>100</c:v>
                </c:pt>
                <c:pt idx="428" formatCode="0.00">
                  <c:v>100</c:v>
                </c:pt>
                <c:pt idx="429" formatCode="0.00">
                  <c:v>97.828054298642456</c:v>
                </c:pt>
                <c:pt idx="430" formatCode="0.00">
                  <c:v>100</c:v>
                </c:pt>
                <c:pt idx="431" formatCode="0.00">
                  <c:v>100</c:v>
                </c:pt>
                <c:pt idx="432" formatCode="0.00">
                  <c:v>100</c:v>
                </c:pt>
                <c:pt idx="433" formatCode="0.00">
                  <c:v>99.459167117360693</c:v>
                </c:pt>
                <c:pt idx="434" formatCode="0.00">
                  <c:v>96.214169821525132</c:v>
                </c:pt>
                <c:pt idx="435" formatCode="0.00">
                  <c:v>100</c:v>
                </c:pt>
                <c:pt idx="436" formatCode="0.00">
                  <c:v>100</c:v>
                </c:pt>
                <c:pt idx="437" formatCode="0.00">
                  <c:v>95.280545359202918</c:v>
                </c:pt>
                <c:pt idx="438" formatCode="0.00">
                  <c:v>100</c:v>
                </c:pt>
                <c:pt idx="439" formatCode="0.00">
                  <c:v>100</c:v>
                </c:pt>
                <c:pt idx="440" formatCode="0.00">
                  <c:v>94.838212634822895</c:v>
                </c:pt>
                <c:pt idx="441" formatCode="0.00">
                  <c:v>100</c:v>
                </c:pt>
                <c:pt idx="442" formatCode="0.00">
                  <c:v>96.117523609653688</c:v>
                </c:pt>
                <c:pt idx="443" formatCode="0.00">
                  <c:v>100</c:v>
                </c:pt>
                <c:pt idx="444" formatCode="0.00">
                  <c:v>100</c:v>
                </c:pt>
                <c:pt idx="445" formatCode="0.00">
                  <c:v>99.576809140922464</c:v>
                </c:pt>
                <c:pt idx="446" formatCode="0.00">
                  <c:v>99.999999999999986</c:v>
                </c:pt>
                <c:pt idx="447" formatCode="0.00">
                  <c:v>100.00000000000001</c:v>
                </c:pt>
                <c:pt idx="448" formatCode="0.00">
                  <c:v>100</c:v>
                </c:pt>
                <c:pt idx="449" formatCode="0.00">
                  <c:v>100</c:v>
                </c:pt>
                <c:pt idx="450" formatCode="0.00">
                  <c:v>100.00000000000001</c:v>
                </c:pt>
                <c:pt idx="451" formatCode="0.00">
                  <c:v>99.128751210067733</c:v>
                </c:pt>
                <c:pt idx="452" formatCode="0.00">
                  <c:v>97.918683446272965</c:v>
                </c:pt>
                <c:pt idx="453" formatCode="0.00">
                  <c:v>93.94966118102613</c:v>
                </c:pt>
                <c:pt idx="454" formatCode="0.00">
                  <c:v>91.863905325443753</c:v>
                </c:pt>
                <c:pt idx="455" formatCode="0.00">
                  <c:v>100</c:v>
                </c:pt>
                <c:pt idx="456" formatCode="0.00">
                  <c:v>85.032740879326525</c:v>
                </c:pt>
                <c:pt idx="457" formatCode="0.00">
                  <c:v>90.288010716677903</c:v>
                </c:pt>
                <c:pt idx="458" formatCode="0.00">
                  <c:v>98.191560616209088</c:v>
                </c:pt>
                <c:pt idx="459" formatCode="0.00">
                  <c:v>97.11989283322184</c:v>
                </c:pt>
                <c:pt idx="460" formatCode="0.00">
                  <c:v>74.896437448218705</c:v>
                </c:pt>
                <c:pt idx="461" formatCode="0.00">
                  <c:v>56.172328086164086</c:v>
                </c:pt>
                <c:pt idx="462" formatCode="0.00">
                  <c:v>32.67909715407275</c:v>
                </c:pt>
                <c:pt idx="463" formatCode="0.00">
                  <c:v>100</c:v>
                </c:pt>
                <c:pt idx="464" formatCode="0.00">
                  <c:v>100</c:v>
                </c:pt>
                <c:pt idx="465" formatCode="0.00">
                  <c:v>84.117161716171623</c:v>
                </c:pt>
                <c:pt idx="466" formatCode="0.00">
                  <c:v>93.110561056105652</c:v>
                </c:pt>
                <c:pt idx="467" formatCode="0.00">
                  <c:v>99.999999999999986</c:v>
                </c:pt>
                <c:pt idx="468" formatCode="0.00">
                  <c:v>89.019033674963381</c:v>
                </c:pt>
                <c:pt idx="469" formatCode="0.00">
                  <c:v>91.178623718887266</c:v>
                </c:pt>
                <c:pt idx="470" formatCode="0.00">
                  <c:v>91.068814055636906</c:v>
                </c:pt>
                <c:pt idx="471" formatCode="0.00">
                  <c:v>88.579795021961928</c:v>
                </c:pt>
                <c:pt idx="472" formatCode="0.00">
                  <c:v>91.068814055636906</c:v>
                </c:pt>
                <c:pt idx="473" formatCode="0.00">
                  <c:v>99.999999999999986</c:v>
                </c:pt>
                <c:pt idx="474" formatCode="0.00">
                  <c:v>81.401804302567612</c:v>
                </c:pt>
                <c:pt idx="475" formatCode="0.00">
                  <c:v>88.792505204718978</c:v>
                </c:pt>
                <c:pt idx="476" formatCode="0.00">
                  <c:v>97.605829285218604</c:v>
                </c:pt>
                <c:pt idx="477" formatCode="0.00">
                  <c:v>100</c:v>
                </c:pt>
                <c:pt idx="478" formatCode="0.00">
                  <c:v>100</c:v>
                </c:pt>
                <c:pt idx="479" formatCode="0.00">
                  <c:v>95.056614194973776</c:v>
                </c:pt>
                <c:pt idx="480" formatCode="0.00">
                  <c:v>98.315382491024621</c:v>
                </c:pt>
                <c:pt idx="481" formatCode="0.00">
                  <c:v>90.886495443247767</c:v>
                </c:pt>
                <c:pt idx="482" formatCode="0.00">
                  <c:v>89.988623435722459</c:v>
                </c:pt>
                <c:pt idx="483" formatCode="0.00">
                  <c:v>94.247787610619483</c:v>
                </c:pt>
                <c:pt idx="484" formatCode="0.00">
                  <c:v>99.999999999999986</c:v>
                </c:pt>
                <c:pt idx="485" formatCode="0.00">
                  <c:v>100.00000000000001</c:v>
                </c:pt>
                <c:pt idx="486" formatCode="0.00">
                  <c:v>64.037433155080265</c:v>
                </c:pt>
                <c:pt idx="487" formatCode="0.00">
                  <c:v>79.010695187165879</c:v>
                </c:pt>
                <c:pt idx="488" formatCode="0.00">
                  <c:v>100</c:v>
                </c:pt>
                <c:pt idx="489" formatCode="0.00">
                  <c:v>86.005089058524078</c:v>
                </c:pt>
                <c:pt idx="490" formatCode="0.00">
                  <c:v>86.132315521628485</c:v>
                </c:pt>
                <c:pt idx="491" formatCode="0.00">
                  <c:v>97.073791348600452</c:v>
                </c:pt>
                <c:pt idx="492" formatCode="0.00">
                  <c:v>85.432569974554596</c:v>
                </c:pt>
                <c:pt idx="493" formatCode="0.00">
                  <c:v>28.94402035623412</c:v>
                </c:pt>
                <c:pt idx="494" formatCode="0.00">
                  <c:v>33.922001471670228</c:v>
                </c:pt>
                <c:pt idx="495" formatCode="0.00">
                  <c:v>32.139659803043855</c:v>
                </c:pt>
                <c:pt idx="496" formatCode="0.00">
                  <c:v>37.511190689346392</c:v>
                </c:pt>
                <c:pt idx="497" formatCode="0.00">
                  <c:v>66.338406445836938</c:v>
                </c:pt>
                <c:pt idx="498" formatCode="0.00">
                  <c:v>62.041181736794961</c:v>
                </c:pt>
                <c:pt idx="499" formatCode="0.00">
                  <c:v>25.425246195165617</c:v>
                </c:pt>
                <c:pt idx="500" formatCode="0.00">
                  <c:v>0</c:v>
                </c:pt>
                <c:pt idx="501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1F-4252-A145-B5A882CA27D5}"/>
            </c:ext>
          </c:extLst>
        </c:ser>
        <c:ser>
          <c:idx val="2"/>
          <c:order val="2"/>
          <c:tx>
            <c:strRef>
              <c:f>'STOC + MACD'!$F$2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'STOC + MACD'!$B$3:$B$504</c:f>
              <c:numCache>
                <c:formatCode>m/d/yyyy</c:formatCode>
                <c:ptCount val="502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'STOC + MACD'!$F$3:$F$504</c:f>
              <c:numCache>
                <c:formatCode>General</c:formatCode>
                <c:ptCount val="502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20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  <c:pt idx="220">
                  <c:v>20</c:v>
                </c:pt>
                <c:pt idx="221">
                  <c:v>20</c:v>
                </c:pt>
                <c:pt idx="222">
                  <c:v>20</c:v>
                </c:pt>
                <c:pt idx="223">
                  <c:v>20</c:v>
                </c:pt>
                <c:pt idx="224">
                  <c:v>20</c:v>
                </c:pt>
                <c:pt idx="225">
                  <c:v>20</c:v>
                </c:pt>
                <c:pt idx="226">
                  <c:v>20</c:v>
                </c:pt>
                <c:pt idx="227">
                  <c:v>20</c:v>
                </c:pt>
                <c:pt idx="228">
                  <c:v>20</c:v>
                </c:pt>
                <c:pt idx="229">
                  <c:v>20</c:v>
                </c:pt>
                <c:pt idx="230">
                  <c:v>20</c:v>
                </c:pt>
                <c:pt idx="231">
                  <c:v>20</c:v>
                </c:pt>
                <c:pt idx="232">
                  <c:v>20</c:v>
                </c:pt>
                <c:pt idx="233">
                  <c:v>20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20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20</c:v>
                </c:pt>
                <c:pt idx="368">
                  <c:v>20</c:v>
                </c:pt>
                <c:pt idx="369">
                  <c:v>20</c:v>
                </c:pt>
                <c:pt idx="370">
                  <c:v>20</c:v>
                </c:pt>
                <c:pt idx="371">
                  <c:v>20</c:v>
                </c:pt>
                <c:pt idx="372">
                  <c:v>20</c:v>
                </c:pt>
                <c:pt idx="373">
                  <c:v>20</c:v>
                </c:pt>
                <c:pt idx="374">
                  <c:v>20</c:v>
                </c:pt>
                <c:pt idx="375">
                  <c:v>20</c:v>
                </c:pt>
                <c:pt idx="376">
                  <c:v>20</c:v>
                </c:pt>
                <c:pt idx="377">
                  <c:v>20</c:v>
                </c:pt>
                <c:pt idx="378">
                  <c:v>20</c:v>
                </c:pt>
                <c:pt idx="379">
                  <c:v>20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20</c:v>
                </c:pt>
                <c:pt idx="411">
                  <c:v>20</c:v>
                </c:pt>
                <c:pt idx="412">
                  <c:v>20</c:v>
                </c:pt>
                <c:pt idx="413">
                  <c:v>20</c:v>
                </c:pt>
                <c:pt idx="414">
                  <c:v>20</c:v>
                </c:pt>
                <c:pt idx="415">
                  <c:v>20</c:v>
                </c:pt>
                <c:pt idx="416">
                  <c:v>20</c:v>
                </c:pt>
                <c:pt idx="417">
                  <c:v>20</c:v>
                </c:pt>
                <c:pt idx="418">
                  <c:v>20</c:v>
                </c:pt>
                <c:pt idx="419">
                  <c:v>20</c:v>
                </c:pt>
                <c:pt idx="420">
                  <c:v>20</c:v>
                </c:pt>
                <c:pt idx="421">
                  <c:v>20</c:v>
                </c:pt>
                <c:pt idx="422">
                  <c:v>20</c:v>
                </c:pt>
                <c:pt idx="423">
                  <c:v>20</c:v>
                </c:pt>
                <c:pt idx="424">
                  <c:v>20</c:v>
                </c:pt>
                <c:pt idx="425">
                  <c:v>20</c:v>
                </c:pt>
                <c:pt idx="426">
                  <c:v>20</c:v>
                </c:pt>
                <c:pt idx="427">
                  <c:v>20</c:v>
                </c:pt>
                <c:pt idx="428">
                  <c:v>20</c:v>
                </c:pt>
                <c:pt idx="429">
                  <c:v>20</c:v>
                </c:pt>
                <c:pt idx="430">
                  <c:v>20</c:v>
                </c:pt>
                <c:pt idx="431">
                  <c:v>20</c:v>
                </c:pt>
                <c:pt idx="432">
                  <c:v>20</c:v>
                </c:pt>
                <c:pt idx="433">
                  <c:v>20</c:v>
                </c:pt>
                <c:pt idx="434">
                  <c:v>20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20</c:v>
                </c:pt>
                <c:pt idx="443">
                  <c:v>20</c:v>
                </c:pt>
                <c:pt idx="444">
                  <c:v>20</c:v>
                </c:pt>
                <c:pt idx="445">
                  <c:v>20</c:v>
                </c:pt>
                <c:pt idx="446">
                  <c:v>20</c:v>
                </c:pt>
                <c:pt idx="447">
                  <c:v>20</c:v>
                </c:pt>
                <c:pt idx="448">
                  <c:v>20</c:v>
                </c:pt>
                <c:pt idx="449">
                  <c:v>20</c:v>
                </c:pt>
                <c:pt idx="450">
                  <c:v>20</c:v>
                </c:pt>
                <c:pt idx="451">
                  <c:v>20</c:v>
                </c:pt>
                <c:pt idx="452">
                  <c:v>20</c:v>
                </c:pt>
                <c:pt idx="453">
                  <c:v>20</c:v>
                </c:pt>
                <c:pt idx="454">
                  <c:v>20</c:v>
                </c:pt>
                <c:pt idx="455">
                  <c:v>20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20</c:v>
                </c:pt>
                <c:pt idx="481">
                  <c:v>20</c:v>
                </c:pt>
                <c:pt idx="482">
                  <c:v>20</c:v>
                </c:pt>
                <c:pt idx="483">
                  <c:v>20</c:v>
                </c:pt>
                <c:pt idx="484">
                  <c:v>20</c:v>
                </c:pt>
                <c:pt idx="485">
                  <c:v>20</c:v>
                </c:pt>
                <c:pt idx="486">
                  <c:v>20</c:v>
                </c:pt>
                <c:pt idx="487">
                  <c:v>20</c:v>
                </c:pt>
                <c:pt idx="488">
                  <c:v>20</c:v>
                </c:pt>
                <c:pt idx="489">
                  <c:v>20</c:v>
                </c:pt>
                <c:pt idx="490">
                  <c:v>20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20</c:v>
                </c:pt>
                <c:pt idx="496">
                  <c:v>20</c:v>
                </c:pt>
                <c:pt idx="497">
                  <c:v>20</c:v>
                </c:pt>
                <c:pt idx="498">
                  <c:v>20</c:v>
                </c:pt>
                <c:pt idx="499">
                  <c:v>20</c:v>
                </c:pt>
                <c:pt idx="500">
                  <c:v>20</c:v>
                </c:pt>
                <c:pt idx="50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1F-4252-A145-B5A882CA27D5}"/>
            </c:ext>
          </c:extLst>
        </c:ser>
        <c:ser>
          <c:idx val="3"/>
          <c:order val="3"/>
          <c:tx>
            <c:strRef>
              <c:f>'STOC + MACD'!$G$2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'STOC + MACD'!$B$3:$B$504</c:f>
              <c:numCache>
                <c:formatCode>m/d/yyyy</c:formatCode>
                <c:ptCount val="502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'STOC + MACD'!$G$3:$G$504</c:f>
              <c:numCache>
                <c:formatCode>General</c:formatCode>
                <c:ptCount val="502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80</c:v>
                </c:pt>
                <c:pt idx="32">
                  <c:v>80</c:v>
                </c:pt>
                <c:pt idx="33">
                  <c:v>80</c:v>
                </c:pt>
                <c:pt idx="34">
                  <c:v>80</c:v>
                </c:pt>
                <c:pt idx="35">
                  <c:v>80</c:v>
                </c:pt>
                <c:pt idx="36">
                  <c:v>80</c:v>
                </c:pt>
                <c:pt idx="37">
                  <c:v>80</c:v>
                </c:pt>
                <c:pt idx="38">
                  <c:v>80</c:v>
                </c:pt>
                <c:pt idx="39">
                  <c:v>80</c:v>
                </c:pt>
                <c:pt idx="40">
                  <c:v>80</c:v>
                </c:pt>
                <c:pt idx="41">
                  <c:v>80</c:v>
                </c:pt>
                <c:pt idx="42">
                  <c:v>80</c:v>
                </c:pt>
                <c:pt idx="43">
                  <c:v>80</c:v>
                </c:pt>
                <c:pt idx="44">
                  <c:v>80</c:v>
                </c:pt>
                <c:pt idx="45">
                  <c:v>80</c:v>
                </c:pt>
                <c:pt idx="46">
                  <c:v>80</c:v>
                </c:pt>
                <c:pt idx="47">
                  <c:v>80</c:v>
                </c:pt>
                <c:pt idx="48">
                  <c:v>80</c:v>
                </c:pt>
                <c:pt idx="49">
                  <c:v>80</c:v>
                </c:pt>
                <c:pt idx="50">
                  <c:v>80</c:v>
                </c:pt>
                <c:pt idx="51">
                  <c:v>80</c:v>
                </c:pt>
                <c:pt idx="52">
                  <c:v>80</c:v>
                </c:pt>
                <c:pt idx="53">
                  <c:v>80</c:v>
                </c:pt>
                <c:pt idx="54">
                  <c:v>80</c:v>
                </c:pt>
                <c:pt idx="55">
                  <c:v>80</c:v>
                </c:pt>
                <c:pt idx="56">
                  <c:v>80</c:v>
                </c:pt>
                <c:pt idx="57">
                  <c:v>80</c:v>
                </c:pt>
                <c:pt idx="58">
                  <c:v>80</c:v>
                </c:pt>
                <c:pt idx="59">
                  <c:v>80</c:v>
                </c:pt>
                <c:pt idx="60">
                  <c:v>80</c:v>
                </c:pt>
                <c:pt idx="61">
                  <c:v>80</c:v>
                </c:pt>
                <c:pt idx="62">
                  <c:v>80</c:v>
                </c:pt>
                <c:pt idx="63">
                  <c:v>80</c:v>
                </c:pt>
                <c:pt idx="64">
                  <c:v>80</c:v>
                </c:pt>
                <c:pt idx="65">
                  <c:v>80</c:v>
                </c:pt>
                <c:pt idx="66">
                  <c:v>80</c:v>
                </c:pt>
                <c:pt idx="67">
                  <c:v>80</c:v>
                </c:pt>
                <c:pt idx="68">
                  <c:v>80</c:v>
                </c:pt>
                <c:pt idx="69">
                  <c:v>80</c:v>
                </c:pt>
                <c:pt idx="70">
                  <c:v>80</c:v>
                </c:pt>
                <c:pt idx="71">
                  <c:v>80</c:v>
                </c:pt>
                <c:pt idx="72">
                  <c:v>80</c:v>
                </c:pt>
                <c:pt idx="73">
                  <c:v>80</c:v>
                </c:pt>
                <c:pt idx="74">
                  <c:v>80</c:v>
                </c:pt>
                <c:pt idx="75">
                  <c:v>80</c:v>
                </c:pt>
                <c:pt idx="76">
                  <c:v>80</c:v>
                </c:pt>
                <c:pt idx="77">
                  <c:v>80</c:v>
                </c:pt>
                <c:pt idx="78">
                  <c:v>80</c:v>
                </c:pt>
                <c:pt idx="79">
                  <c:v>80</c:v>
                </c:pt>
                <c:pt idx="80">
                  <c:v>80</c:v>
                </c:pt>
                <c:pt idx="81">
                  <c:v>80</c:v>
                </c:pt>
                <c:pt idx="82">
                  <c:v>80</c:v>
                </c:pt>
                <c:pt idx="83">
                  <c:v>80</c:v>
                </c:pt>
                <c:pt idx="84">
                  <c:v>80</c:v>
                </c:pt>
                <c:pt idx="85">
                  <c:v>80</c:v>
                </c:pt>
                <c:pt idx="86">
                  <c:v>80</c:v>
                </c:pt>
                <c:pt idx="87">
                  <c:v>80</c:v>
                </c:pt>
                <c:pt idx="88">
                  <c:v>80</c:v>
                </c:pt>
                <c:pt idx="89">
                  <c:v>80</c:v>
                </c:pt>
                <c:pt idx="90">
                  <c:v>80</c:v>
                </c:pt>
                <c:pt idx="91">
                  <c:v>80</c:v>
                </c:pt>
                <c:pt idx="92">
                  <c:v>80</c:v>
                </c:pt>
                <c:pt idx="93">
                  <c:v>80</c:v>
                </c:pt>
                <c:pt idx="94">
                  <c:v>80</c:v>
                </c:pt>
                <c:pt idx="95">
                  <c:v>80</c:v>
                </c:pt>
                <c:pt idx="96">
                  <c:v>80</c:v>
                </c:pt>
                <c:pt idx="97">
                  <c:v>80</c:v>
                </c:pt>
                <c:pt idx="98">
                  <c:v>80</c:v>
                </c:pt>
                <c:pt idx="99">
                  <c:v>80</c:v>
                </c:pt>
                <c:pt idx="100">
                  <c:v>80</c:v>
                </c:pt>
                <c:pt idx="101">
                  <c:v>80</c:v>
                </c:pt>
                <c:pt idx="102">
                  <c:v>80</c:v>
                </c:pt>
                <c:pt idx="103">
                  <c:v>80</c:v>
                </c:pt>
                <c:pt idx="104">
                  <c:v>80</c:v>
                </c:pt>
                <c:pt idx="105">
                  <c:v>80</c:v>
                </c:pt>
                <c:pt idx="106">
                  <c:v>80</c:v>
                </c:pt>
                <c:pt idx="107">
                  <c:v>80</c:v>
                </c:pt>
                <c:pt idx="108">
                  <c:v>80</c:v>
                </c:pt>
                <c:pt idx="109">
                  <c:v>80</c:v>
                </c:pt>
                <c:pt idx="110">
                  <c:v>80</c:v>
                </c:pt>
                <c:pt idx="111">
                  <c:v>80</c:v>
                </c:pt>
                <c:pt idx="112">
                  <c:v>80</c:v>
                </c:pt>
                <c:pt idx="113">
                  <c:v>80</c:v>
                </c:pt>
                <c:pt idx="114">
                  <c:v>80</c:v>
                </c:pt>
                <c:pt idx="115">
                  <c:v>80</c:v>
                </c:pt>
                <c:pt idx="116">
                  <c:v>80</c:v>
                </c:pt>
                <c:pt idx="117">
                  <c:v>80</c:v>
                </c:pt>
                <c:pt idx="118">
                  <c:v>80</c:v>
                </c:pt>
                <c:pt idx="119">
                  <c:v>80</c:v>
                </c:pt>
                <c:pt idx="120">
                  <c:v>80</c:v>
                </c:pt>
                <c:pt idx="121">
                  <c:v>80</c:v>
                </c:pt>
                <c:pt idx="122">
                  <c:v>80</c:v>
                </c:pt>
                <c:pt idx="123">
                  <c:v>80</c:v>
                </c:pt>
                <c:pt idx="124">
                  <c:v>80</c:v>
                </c:pt>
                <c:pt idx="125">
                  <c:v>80</c:v>
                </c:pt>
                <c:pt idx="126">
                  <c:v>80</c:v>
                </c:pt>
                <c:pt idx="127">
                  <c:v>80</c:v>
                </c:pt>
                <c:pt idx="128">
                  <c:v>80</c:v>
                </c:pt>
                <c:pt idx="129">
                  <c:v>80</c:v>
                </c:pt>
                <c:pt idx="130">
                  <c:v>80</c:v>
                </c:pt>
                <c:pt idx="131">
                  <c:v>80</c:v>
                </c:pt>
                <c:pt idx="132">
                  <c:v>80</c:v>
                </c:pt>
                <c:pt idx="133">
                  <c:v>80</c:v>
                </c:pt>
                <c:pt idx="134">
                  <c:v>80</c:v>
                </c:pt>
                <c:pt idx="135">
                  <c:v>80</c:v>
                </c:pt>
                <c:pt idx="136">
                  <c:v>80</c:v>
                </c:pt>
                <c:pt idx="137">
                  <c:v>80</c:v>
                </c:pt>
                <c:pt idx="138">
                  <c:v>80</c:v>
                </c:pt>
                <c:pt idx="139">
                  <c:v>80</c:v>
                </c:pt>
                <c:pt idx="140">
                  <c:v>80</c:v>
                </c:pt>
                <c:pt idx="141">
                  <c:v>80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80</c:v>
                </c:pt>
                <c:pt idx="146">
                  <c:v>80</c:v>
                </c:pt>
                <c:pt idx="147">
                  <c:v>80</c:v>
                </c:pt>
                <c:pt idx="148">
                  <c:v>80</c:v>
                </c:pt>
                <c:pt idx="149">
                  <c:v>80</c:v>
                </c:pt>
                <c:pt idx="150">
                  <c:v>80</c:v>
                </c:pt>
                <c:pt idx="151">
                  <c:v>80</c:v>
                </c:pt>
                <c:pt idx="152">
                  <c:v>80</c:v>
                </c:pt>
                <c:pt idx="153">
                  <c:v>80</c:v>
                </c:pt>
                <c:pt idx="154">
                  <c:v>80</c:v>
                </c:pt>
                <c:pt idx="155">
                  <c:v>80</c:v>
                </c:pt>
                <c:pt idx="156">
                  <c:v>80</c:v>
                </c:pt>
                <c:pt idx="157">
                  <c:v>80</c:v>
                </c:pt>
                <c:pt idx="158">
                  <c:v>80</c:v>
                </c:pt>
                <c:pt idx="159">
                  <c:v>80</c:v>
                </c:pt>
                <c:pt idx="160">
                  <c:v>80</c:v>
                </c:pt>
                <c:pt idx="161">
                  <c:v>80</c:v>
                </c:pt>
                <c:pt idx="162">
                  <c:v>80</c:v>
                </c:pt>
                <c:pt idx="163">
                  <c:v>80</c:v>
                </c:pt>
                <c:pt idx="164">
                  <c:v>80</c:v>
                </c:pt>
                <c:pt idx="165">
                  <c:v>80</c:v>
                </c:pt>
                <c:pt idx="166">
                  <c:v>80</c:v>
                </c:pt>
                <c:pt idx="167">
                  <c:v>80</c:v>
                </c:pt>
                <c:pt idx="168">
                  <c:v>80</c:v>
                </c:pt>
                <c:pt idx="169">
                  <c:v>80</c:v>
                </c:pt>
                <c:pt idx="170">
                  <c:v>80</c:v>
                </c:pt>
                <c:pt idx="171">
                  <c:v>80</c:v>
                </c:pt>
                <c:pt idx="172">
                  <c:v>80</c:v>
                </c:pt>
                <c:pt idx="173">
                  <c:v>80</c:v>
                </c:pt>
                <c:pt idx="174">
                  <c:v>80</c:v>
                </c:pt>
                <c:pt idx="175">
                  <c:v>80</c:v>
                </c:pt>
                <c:pt idx="176">
                  <c:v>80</c:v>
                </c:pt>
                <c:pt idx="177">
                  <c:v>80</c:v>
                </c:pt>
                <c:pt idx="178">
                  <c:v>80</c:v>
                </c:pt>
                <c:pt idx="179">
                  <c:v>80</c:v>
                </c:pt>
                <c:pt idx="180">
                  <c:v>80</c:v>
                </c:pt>
                <c:pt idx="181">
                  <c:v>80</c:v>
                </c:pt>
                <c:pt idx="182">
                  <c:v>80</c:v>
                </c:pt>
                <c:pt idx="183">
                  <c:v>80</c:v>
                </c:pt>
                <c:pt idx="184">
                  <c:v>80</c:v>
                </c:pt>
                <c:pt idx="185">
                  <c:v>80</c:v>
                </c:pt>
                <c:pt idx="186">
                  <c:v>80</c:v>
                </c:pt>
                <c:pt idx="187">
                  <c:v>80</c:v>
                </c:pt>
                <c:pt idx="188">
                  <c:v>80</c:v>
                </c:pt>
                <c:pt idx="189">
                  <c:v>80</c:v>
                </c:pt>
                <c:pt idx="190">
                  <c:v>80</c:v>
                </c:pt>
                <c:pt idx="191">
                  <c:v>80</c:v>
                </c:pt>
                <c:pt idx="192">
                  <c:v>80</c:v>
                </c:pt>
                <c:pt idx="193">
                  <c:v>80</c:v>
                </c:pt>
                <c:pt idx="194">
                  <c:v>80</c:v>
                </c:pt>
                <c:pt idx="195">
                  <c:v>80</c:v>
                </c:pt>
                <c:pt idx="196">
                  <c:v>80</c:v>
                </c:pt>
                <c:pt idx="197">
                  <c:v>80</c:v>
                </c:pt>
                <c:pt idx="198">
                  <c:v>80</c:v>
                </c:pt>
                <c:pt idx="199">
                  <c:v>80</c:v>
                </c:pt>
                <c:pt idx="200">
                  <c:v>80</c:v>
                </c:pt>
                <c:pt idx="201">
                  <c:v>80</c:v>
                </c:pt>
                <c:pt idx="202">
                  <c:v>80</c:v>
                </c:pt>
                <c:pt idx="203">
                  <c:v>80</c:v>
                </c:pt>
                <c:pt idx="204">
                  <c:v>80</c:v>
                </c:pt>
                <c:pt idx="205">
                  <c:v>80</c:v>
                </c:pt>
                <c:pt idx="206">
                  <c:v>80</c:v>
                </c:pt>
                <c:pt idx="207">
                  <c:v>80</c:v>
                </c:pt>
                <c:pt idx="208">
                  <c:v>80</c:v>
                </c:pt>
                <c:pt idx="209">
                  <c:v>80</c:v>
                </c:pt>
                <c:pt idx="210">
                  <c:v>80</c:v>
                </c:pt>
                <c:pt idx="211">
                  <c:v>80</c:v>
                </c:pt>
                <c:pt idx="212">
                  <c:v>80</c:v>
                </c:pt>
                <c:pt idx="213">
                  <c:v>80</c:v>
                </c:pt>
                <c:pt idx="214">
                  <c:v>80</c:v>
                </c:pt>
                <c:pt idx="215">
                  <c:v>80</c:v>
                </c:pt>
                <c:pt idx="216">
                  <c:v>80</c:v>
                </c:pt>
                <c:pt idx="217">
                  <c:v>80</c:v>
                </c:pt>
                <c:pt idx="218">
                  <c:v>80</c:v>
                </c:pt>
                <c:pt idx="219">
                  <c:v>80</c:v>
                </c:pt>
                <c:pt idx="220">
                  <c:v>80</c:v>
                </c:pt>
                <c:pt idx="221">
                  <c:v>80</c:v>
                </c:pt>
                <c:pt idx="222">
                  <c:v>80</c:v>
                </c:pt>
                <c:pt idx="223">
                  <c:v>80</c:v>
                </c:pt>
                <c:pt idx="224">
                  <c:v>80</c:v>
                </c:pt>
                <c:pt idx="225">
                  <c:v>80</c:v>
                </c:pt>
                <c:pt idx="226">
                  <c:v>80</c:v>
                </c:pt>
                <c:pt idx="227">
                  <c:v>80</c:v>
                </c:pt>
                <c:pt idx="228">
                  <c:v>80</c:v>
                </c:pt>
                <c:pt idx="229">
                  <c:v>80</c:v>
                </c:pt>
                <c:pt idx="230">
                  <c:v>80</c:v>
                </c:pt>
                <c:pt idx="231">
                  <c:v>80</c:v>
                </c:pt>
                <c:pt idx="232">
                  <c:v>80</c:v>
                </c:pt>
                <c:pt idx="233">
                  <c:v>80</c:v>
                </c:pt>
                <c:pt idx="234">
                  <c:v>80</c:v>
                </c:pt>
                <c:pt idx="235">
                  <c:v>80</c:v>
                </c:pt>
                <c:pt idx="236">
                  <c:v>80</c:v>
                </c:pt>
                <c:pt idx="237">
                  <c:v>80</c:v>
                </c:pt>
                <c:pt idx="238">
                  <c:v>80</c:v>
                </c:pt>
                <c:pt idx="239">
                  <c:v>80</c:v>
                </c:pt>
                <c:pt idx="240">
                  <c:v>80</c:v>
                </c:pt>
                <c:pt idx="241">
                  <c:v>80</c:v>
                </c:pt>
                <c:pt idx="242">
                  <c:v>80</c:v>
                </c:pt>
                <c:pt idx="243">
                  <c:v>80</c:v>
                </c:pt>
                <c:pt idx="244">
                  <c:v>80</c:v>
                </c:pt>
                <c:pt idx="245">
                  <c:v>80</c:v>
                </c:pt>
                <c:pt idx="246">
                  <c:v>80</c:v>
                </c:pt>
                <c:pt idx="247">
                  <c:v>80</c:v>
                </c:pt>
                <c:pt idx="248">
                  <c:v>80</c:v>
                </c:pt>
                <c:pt idx="249">
                  <c:v>80</c:v>
                </c:pt>
                <c:pt idx="250">
                  <c:v>80</c:v>
                </c:pt>
                <c:pt idx="251">
                  <c:v>80</c:v>
                </c:pt>
                <c:pt idx="252">
                  <c:v>80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80</c:v>
                </c:pt>
                <c:pt idx="269">
                  <c:v>80</c:v>
                </c:pt>
                <c:pt idx="270">
                  <c:v>80</c:v>
                </c:pt>
                <c:pt idx="271">
                  <c:v>80</c:v>
                </c:pt>
                <c:pt idx="272">
                  <c:v>80</c:v>
                </c:pt>
                <c:pt idx="273">
                  <c:v>80</c:v>
                </c:pt>
                <c:pt idx="274">
                  <c:v>80</c:v>
                </c:pt>
                <c:pt idx="275">
                  <c:v>80</c:v>
                </c:pt>
                <c:pt idx="276">
                  <c:v>80</c:v>
                </c:pt>
                <c:pt idx="277">
                  <c:v>80</c:v>
                </c:pt>
                <c:pt idx="278">
                  <c:v>80</c:v>
                </c:pt>
                <c:pt idx="279">
                  <c:v>80</c:v>
                </c:pt>
                <c:pt idx="280">
                  <c:v>80</c:v>
                </c:pt>
                <c:pt idx="281">
                  <c:v>80</c:v>
                </c:pt>
                <c:pt idx="282">
                  <c:v>80</c:v>
                </c:pt>
                <c:pt idx="283">
                  <c:v>80</c:v>
                </c:pt>
                <c:pt idx="284">
                  <c:v>80</c:v>
                </c:pt>
                <c:pt idx="285">
                  <c:v>80</c:v>
                </c:pt>
                <c:pt idx="286">
                  <c:v>80</c:v>
                </c:pt>
                <c:pt idx="287">
                  <c:v>80</c:v>
                </c:pt>
                <c:pt idx="288">
                  <c:v>80</c:v>
                </c:pt>
                <c:pt idx="289">
                  <c:v>80</c:v>
                </c:pt>
                <c:pt idx="290">
                  <c:v>80</c:v>
                </c:pt>
                <c:pt idx="291">
                  <c:v>80</c:v>
                </c:pt>
                <c:pt idx="292">
                  <c:v>80</c:v>
                </c:pt>
                <c:pt idx="293">
                  <c:v>80</c:v>
                </c:pt>
                <c:pt idx="294">
                  <c:v>80</c:v>
                </c:pt>
                <c:pt idx="295">
                  <c:v>80</c:v>
                </c:pt>
                <c:pt idx="296">
                  <c:v>80</c:v>
                </c:pt>
                <c:pt idx="297">
                  <c:v>80</c:v>
                </c:pt>
                <c:pt idx="298">
                  <c:v>80</c:v>
                </c:pt>
                <c:pt idx="299">
                  <c:v>80</c:v>
                </c:pt>
                <c:pt idx="300">
                  <c:v>80</c:v>
                </c:pt>
                <c:pt idx="301">
                  <c:v>80</c:v>
                </c:pt>
                <c:pt idx="302">
                  <c:v>80</c:v>
                </c:pt>
                <c:pt idx="303">
                  <c:v>80</c:v>
                </c:pt>
                <c:pt idx="304">
                  <c:v>80</c:v>
                </c:pt>
                <c:pt idx="305">
                  <c:v>80</c:v>
                </c:pt>
                <c:pt idx="306">
                  <c:v>80</c:v>
                </c:pt>
                <c:pt idx="307">
                  <c:v>80</c:v>
                </c:pt>
                <c:pt idx="308">
                  <c:v>80</c:v>
                </c:pt>
                <c:pt idx="309">
                  <c:v>80</c:v>
                </c:pt>
                <c:pt idx="310">
                  <c:v>80</c:v>
                </c:pt>
                <c:pt idx="311">
                  <c:v>80</c:v>
                </c:pt>
                <c:pt idx="312">
                  <c:v>80</c:v>
                </c:pt>
                <c:pt idx="313">
                  <c:v>80</c:v>
                </c:pt>
                <c:pt idx="314">
                  <c:v>80</c:v>
                </c:pt>
                <c:pt idx="315">
                  <c:v>80</c:v>
                </c:pt>
                <c:pt idx="316">
                  <c:v>80</c:v>
                </c:pt>
                <c:pt idx="317">
                  <c:v>80</c:v>
                </c:pt>
                <c:pt idx="318">
                  <c:v>80</c:v>
                </c:pt>
                <c:pt idx="319">
                  <c:v>80</c:v>
                </c:pt>
                <c:pt idx="320">
                  <c:v>80</c:v>
                </c:pt>
                <c:pt idx="321">
                  <c:v>80</c:v>
                </c:pt>
                <c:pt idx="322">
                  <c:v>80</c:v>
                </c:pt>
                <c:pt idx="323">
                  <c:v>80</c:v>
                </c:pt>
                <c:pt idx="324">
                  <c:v>80</c:v>
                </c:pt>
                <c:pt idx="325">
                  <c:v>80</c:v>
                </c:pt>
                <c:pt idx="326">
                  <c:v>80</c:v>
                </c:pt>
                <c:pt idx="327">
                  <c:v>80</c:v>
                </c:pt>
                <c:pt idx="328">
                  <c:v>80</c:v>
                </c:pt>
                <c:pt idx="329">
                  <c:v>80</c:v>
                </c:pt>
                <c:pt idx="330">
                  <c:v>80</c:v>
                </c:pt>
                <c:pt idx="331">
                  <c:v>80</c:v>
                </c:pt>
                <c:pt idx="332">
                  <c:v>80</c:v>
                </c:pt>
                <c:pt idx="333">
                  <c:v>80</c:v>
                </c:pt>
                <c:pt idx="334">
                  <c:v>80</c:v>
                </c:pt>
                <c:pt idx="335">
                  <c:v>80</c:v>
                </c:pt>
                <c:pt idx="336">
                  <c:v>80</c:v>
                </c:pt>
                <c:pt idx="337">
                  <c:v>80</c:v>
                </c:pt>
                <c:pt idx="338">
                  <c:v>80</c:v>
                </c:pt>
                <c:pt idx="339">
                  <c:v>80</c:v>
                </c:pt>
                <c:pt idx="340">
                  <c:v>80</c:v>
                </c:pt>
                <c:pt idx="341">
                  <c:v>80</c:v>
                </c:pt>
                <c:pt idx="342">
                  <c:v>80</c:v>
                </c:pt>
                <c:pt idx="343">
                  <c:v>80</c:v>
                </c:pt>
                <c:pt idx="344">
                  <c:v>80</c:v>
                </c:pt>
                <c:pt idx="345">
                  <c:v>80</c:v>
                </c:pt>
                <c:pt idx="346">
                  <c:v>80</c:v>
                </c:pt>
                <c:pt idx="347">
                  <c:v>80</c:v>
                </c:pt>
                <c:pt idx="348">
                  <c:v>80</c:v>
                </c:pt>
                <c:pt idx="349">
                  <c:v>80</c:v>
                </c:pt>
                <c:pt idx="350">
                  <c:v>80</c:v>
                </c:pt>
                <c:pt idx="351">
                  <c:v>80</c:v>
                </c:pt>
                <c:pt idx="352">
                  <c:v>80</c:v>
                </c:pt>
                <c:pt idx="353">
                  <c:v>80</c:v>
                </c:pt>
                <c:pt idx="354">
                  <c:v>80</c:v>
                </c:pt>
                <c:pt idx="355">
                  <c:v>80</c:v>
                </c:pt>
                <c:pt idx="356">
                  <c:v>80</c:v>
                </c:pt>
                <c:pt idx="357">
                  <c:v>80</c:v>
                </c:pt>
                <c:pt idx="358">
                  <c:v>80</c:v>
                </c:pt>
                <c:pt idx="359">
                  <c:v>80</c:v>
                </c:pt>
                <c:pt idx="360">
                  <c:v>80</c:v>
                </c:pt>
                <c:pt idx="361">
                  <c:v>80</c:v>
                </c:pt>
                <c:pt idx="362">
                  <c:v>80</c:v>
                </c:pt>
                <c:pt idx="363">
                  <c:v>80</c:v>
                </c:pt>
                <c:pt idx="364">
                  <c:v>80</c:v>
                </c:pt>
                <c:pt idx="365">
                  <c:v>80</c:v>
                </c:pt>
                <c:pt idx="366">
                  <c:v>80</c:v>
                </c:pt>
                <c:pt idx="367">
                  <c:v>80</c:v>
                </c:pt>
                <c:pt idx="368">
                  <c:v>80</c:v>
                </c:pt>
                <c:pt idx="369">
                  <c:v>80</c:v>
                </c:pt>
                <c:pt idx="370">
                  <c:v>80</c:v>
                </c:pt>
                <c:pt idx="371">
                  <c:v>80</c:v>
                </c:pt>
                <c:pt idx="372">
                  <c:v>80</c:v>
                </c:pt>
                <c:pt idx="373">
                  <c:v>80</c:v>
                </c:pt>
                <c:pt idx="374">
                  <c:v>80</c:v>
                </c:pt>
                <c:pt idx="375">
                  <c:v>80</c:v>
                </c:pt>
                <c:pt idx="376">
                  <c:v>80</c:v>
                </c:pt>
                <c:pt idx="377">
                  <c:v>80</c:v>
                </c:pt>
                <c:pt idx="378">
                  <c:v>80</c:v>
                </c:pt>
                <c:pt idx="379">
                  <c:v>80</c:v>
                </c:pt>
                <c:pt idx="380">
                  <c:v>80</c:v>
                </c:pt>
                <c:pt idx="381">
                  <c:v>80</c:v>
                </c:pt>
                <c:pt idx="382">
                  <c:v>80</c:v>
                </c:pt>
                <c:pt idx="383">
                  <c:v>80</c:v>
                </c:pt>
                <c:pt idx="384">
                  <c:v>80</c:v>
                </c:pt>
                <c:pt idx="385">
                  <c:v>80</c:v>
                </c:pt>
                <c:pt idx="386">
                  <c:v>80</c:v>
                </c:pt>
                <c:pt idx="387">
                  <c:v>80</c:v>
                </c:pt>
                <c:pt idx="388">
                  <c:v>80</c:v>
                </c:pt>
                <c:pt idx="389">
                  <c:v>80</c:v>
                </c:pt>
                <c:pt idx="390">
                  <c:v>80</c:v>
                </c:pt>
                <c:pt idx="391">
                  <c:v>80</c:v>
                </c:pt>
                <c:pt idx="392">
                  <c:v>80</c:v>
                </c:pt>
                <c:pt idx="393">
                  <c:v>80</c:v>
                </c:pt>
                <c:pt idx="394">
                  <c:v>80</c:v>
                </c:pt>
                <c:pt idx="395">
                  <c:v>80</c:v>
                </c:pt>
                <c:pt idx="396">
                  <c:v>80</c:v>
                </c:pt>
                <c:pt idx="397">
                  <c:v>80</c:v>
                </c:pt>
                <c:pt idx="398">
                  <c:v>80</c:v>
                </c:pt>
                <c:pt idx="399">
                  <c:v>80</c:v>
                </c:pt>
                <c:pt idx="400">
                  <c:v>80</c:v>
                </c:pt>
                <c:pt idx="401">
                  <c:v>80</c:v>
                </c:pt>
                <c:pt idx="402">
                  <c:v>80</c:v>
                </c:pt>
                <c:pt idx="403">
                  <c:v>80</c:v>
                </c:pt>
                <c:pt idx="404">
                  <c:v>80</c:v>
                </c:pt>
                <c:pt idx="405">
                  <c:v>80</c:v>
                </c:pt>
                <c:pt idx="406">
                  <c:v>80</c:v>
                </c:pt>
                <c:pt idx="407">
                  <c:v>80</c:v>
                </c:pt>
                <c:pt idx="408">
                  <c:v>80</c:v>
                </c:pt>
                <c:pt idx="409">
                  <c:v>80</c:v>
                </c:pt>
                <c:pt idx="410">
                  <c:v>80</c:v>
                </c:pt>
                <c:pt idx="411">
                  <c:v>80</c:v>
                </c:pt>
                <c:pt idx="412">
                  <c:v>80</c:v>
                </c:pt>
                <c:pt idx="413">
                  <c:v>80</c:v>
                </c:pt>
                <c:pt idx="414">
                  <c:v>80</c:v>
                </c:pt>
                <c:pt idx="415">
                  <c:v>80</c:v>
                </c:pt>
                <c:pt idx="416">
                  <c:v>80</c:v>
                </c:pt>
                <c:pt idx="417">
                  <c:v>80</c:v>
                </c:pt>
                <c:pt idx="418">
                  <c:v>80</c:v>
                </c:pt>
                <c:pt idx="419">
                  <c:v>80</c:v>
                </c:pt>
                <c:pt idx="420">
                  <c:v>80</c:v>
                </c:pt>
                <c:pt idx="421">
                  <c:v>80</c:v>
                </c:pt>
                <c:pt idx="422">
                  <c:v>80</c:v>
                </c:pt>
                <c:pt idx="423">
                  <c:v>80</c:v>
                </c:pt>
                <c:pt idx="424">
                  <c:v>80</c:v>
                </c:pt>
                <c:pt idx="425">
                  <c:v>80</c:v>
                </c:pt>
                <c:pt idx="426">
                  <c:v>80</c:v>
                </c:pt>
                <c:pt idx="427">
                  <c:v>80</c:v>
                </c:pt>
                <c:pt idx="428">
                  <c:v>80</c:v>
                </c:pt>
                <c:pt idx="429">
                  <c:v>80</c:v>
                </c:pt>
                <c:pt idx="430">
                  <c:v>80</c:v>
                </c:pt>
                <c:pt idx="431">
                  <c:v>80</c:v>
                </c:pt>
                <c:pt idx="432">
                  <c:v>80</c:v>
                </c:pt>
                <c:pt idx="433">
                  <c:v>80</c:v>
                </c:pt>
                <c:pt idx="434">
                  <c:v>80</c:v>
                </c:pt>
                <c:pt idx="435">
                  <c:v>80</c:v>
                </c:pt>
                <c:pt idx="436">
                  <c:v>80</c:v>
                </c:pt>
                <c:pt idx="437">
                  <c:v>80</c:v>
                </c:pt>
                <c:pt idx="438">
                  <c:v>80</c:v>
                </c:pt>
                <c:pt idx="439">
                  <c:v>80</c:v>
                </c:pt>
                <c:pt idx="440">
                  <c:v>80</c:v>
                </c:pt>
                <c:pt idx="441">
                  <c:v>80</c:v>
                </c:pt>
                <c:pt idx="442">
                  <c:v>80</c:v>
                </c:pt>
                <c:pt idx="443">
                  <c:v>80</c:v>
                </c:pt>
                <c:pt idx="444">
                  <c:v>80</c:v>
                </c:pt>
                <c:pt idx="445">
                  <c:v>80</c:v>
                </c:pt>
                <c:pt idx="446">
                  <c:v>80</c:v>
                </c:pt>
                <c:pt idx="447">
                  <c:v>80</c:v>
                </c:pt>
                <c:pt idx="448">
                  <c:v>80</c:v>
                </c:pt>
                <c:pt idx="449">
                  <c:v>80</c:v>
                </c:pt>
                <c:pt idx="450">
                  <c:v>80</c:v>
                </c:pt>
                <c:pt idx="451">
                  <c:v>80</c:v>
                </c:pt>
                <c:pt idx="452">
                  <c:v>80</c:v>
                </c:pt>
                <c:pt idx="453">
                  <c:v>80</c:v>
                </c:pt>
                <c:pt idx="454">
                  <c:v>80</c:v>
                </c:pt>
                <c:pt idx="455">
                  <c:v>80</c:v>
                </c:pt>
                <c:pt idx="456">
                  <c:v>80</c:v>
                </c:pt>
                <c:pt idx="457">
                  <c:v>80</c:v>
                </c:pt>
                <c:pt idx="458">
                  <c:v>80</c:v>
                </c:pt>
                <c:pt idx="459">
                  <c:v>80</c:v>
                </c:pt>
                <c:pt idx="460">
                  <c:v>80</c:v>
                </c:pt>
                <c:pt idx="461">
                  <c:v>80</c:v>
                </c:pt>
                <c:pt idx="462">
                  <c:v>80</c:v>
                </c:pt>
                <c:pt idx="463">
                  <c:v>80</c:v>
                </c:pt>
                <c:pt idx="464">
                  <c:v>80</c:v>
                </c:pt>
                <c:pt idx="465">
                  <c:v>80</c:v>
                </c:pt>
                <c:pt idx="466">
                  <c:v>80</c:v>
                </c:pt>
                <c:pt idx="467">
                  <c:v>80</c:v>
                </c:pt>
                <c:pt idx="468">
                  <c:v>80</c:v>
                </c:pt>
                <c:pt idx="469">
                  <c:v>80</c:v>
                </c:pt>
                <c:pt idx="470">
                  <c:v>80</c:v>
                </c:pt>
                <c:pt idx="471">
                  <c:v>80</c:v>
                </c:pt>
                <c:pt idx="472">
                  <c:v>80</c:v>
                </c:pt>
                <c:pt idx="473">
                  <c:v>80</c:v>
                </c:pt>
                <c:pt idx="474">
                  <c:v>80</c:v>
                </c:pt>
                <c:pt idx="475">
                  <c:v>80</c:v>
                </c:pt>
                <c:pt idx="476">
                  <c:v>80</c:v>
                </c:pt>
                <c:pt idx="477">
                  <c:v>80</c:v>
                </c:pt>
                <c:pt idx="478">
                  <c:v>80</c:v>
                </c:pt>
                <c:pt idx="479">
                  <c:v>80</c:v>
                </c:pt>
                <c:pt idx="480">
                  <c:v>80</c:v>
                </c:pt>
                <c:pt idx="481">
                  <c:v>80</c:v>
                </c:pt>
                <c:pt idx="482">
                  <c:v>80</c:v>
                </c:pt>
                <c:pt idx="483">
                  <c:v>80</c:v>
                </c:pt>
                <c:pt idx="484">
                  <c:v>80</c:v>
                </c:pt>
                <c:pt idx="485">
                  <c:v>80</c:v>
                </c:pt>
                <c:pt idx="486">
                  <c:v>80</c:v>
                </c:pt>
                <c:pt idx="487">
                  <c:v>80</c:v>
                </c:pt>
                <c:pt idx="488">
                  <c:v>80</c:v>
                </c:pt>
                <c:pt idx="489">
                  <c:v>80</c:v>
                </c:pt>
                <c:pt idx="490">
                  <c:v>80</c:v>
                </c:pt>
                <c:pt idx="491">
                  <c:v>80</c:v>
                </c:pt>
                <c:pt idx="492">
                  <c:v>80</c:v>
                </c:pt>
                <c:pt idx="493">
                  <c:v>80</c:v>
                </c:pt>
                <c:pt idx="494">
                  <c:v>80</c:v>
                </c:pt>
                <c:pt idx="495">
                  <c:v>80</c:v>
                </c:pt>
                <c:pt idx="496">
                  <c:v>80</c:v>
                </c:pt>
                <c:pt idx="497">
                  <c:v>80</c:v>
                </c:pt>
                <c:pt idx="498">
                  <c:v>80</c:v>
                </c:pt>
                <c:pt idx="499">
                  <c:v>80</c:v>
                </c:pt>
                <c:pt idx="500">
                  <c:v>80</c:v>
                </c:pt>
                <c:pt idx="50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1F-4252-A145-B5A882CA2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7663231"/>
        <c:axId val="1197683199"/>
      </c:lineChart>
      <c:dateAx>
        <c:axId val="1197663231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97683199"/>
        <c:crosses val="autoZero"/>
        <c:auto val="1"/>
        <c:lblOffset val="100"/>
        <c:baseTimeUnit val="days"/>
      </c:dateAx>
      <c:valAx>
        <c:axId val="119768319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9766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'STOC + MACD'!$AB$2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'STOC + MACD'!$X$3:$X$2518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'STOC + MACD'!$AB$3:$AB$2518</c:f>
              <c:numCache>
                <c:formatCode>0.0000</c:formatCode>
                <c:ptCount val="2516"/>
                <c:pt idx="1">
                  <c:v>0.22079772079771942</c:v>
                </c:pt>
                <c:pt idx="2">
                  <c:v>0.19041647389225602</c:v>
                </c:pt>
                <c:pt idx="3">
                  <c:v>0.3610247109447613</c:v>
                </c:pt>
                <c:pt idx="4">
                  <c:v>0.63160353244236234</c:v>
                </c:pt>
                <c:pt idx="5">
                  <c:v>1.0073378964938513</c:v>
                </c:pt>
                <c:pt idx="6">
                  <c:v>1.4554792028419641</c:v>
                </c:pt>
                <c:pt idx="7">
                  <c:v>1.898262514620761</c:v>
                </c:pt>
                <c:pt idx="8">
                  <c:v>2.404451576389107</c:v>
                </c:pt>
                <c:pt idx="9">
                  <c:v>2.6853182022601487</c:v>
                </c:pt>
                <c:pt idx="10">
                  <c:v>2.7237713341846401</c:v>
                </c:pt>
                <c:pt idx="11">
                  <c:v>2.402345482168954</c:v>
                </c:pt>
                <c:pt idx="12">
                  <c:v>2.3068996382003348</c:v>
                </c:pt>
                <c:pt idx="13">
                  <c:v>2.4579674283878603</c:v>
                </c:pt>
                <c:pt idx="14">
                  <c:v>2.3859211964448974</c:v>
                </c:pt>
                <c:pt idx="15">
                  <c:v>2.2880397190372292</c:v>
                </c:pt>
                <c:pt idx="16">
                  <c:v>2.5884113282587293</c:v>
                </c:pt>
                <c:pt idx="17">
                  <c:v>2.8498032006885694</c:v>
                </c:pt>
                <c:pt idx="18">
                  <c:v>2.7998987907610768</c:v>
                </c:pt>
                <c:pt idx="19">
                  <c:v>2.9454164320912639</c:v>
                </c:pt>
                <c:pt idx="20">
                  <c:v>3.2737232287791187</c:v>
                </c:pt>
                <c:pt idx="21">
                  <c:v>3.4409297136054562</c:v>
                </c:pt>
                <c:pt idx="22">
                  <c:v>3.7107817491405655</c:v>
                </c:pt>
                <c:pt idx="23">
                  <c:v>3.7004289935154731</c:v>
                </c:pt>
                <c:pt idx="24">
                  <c:v>3.8225124015753948</c:v>
                </c:pt>
                <c:pt idx="25">
                  <c:v>3.9515234773878802</c:v>
                </c:pt>
                <c:pt idx="26">
                  <c:v>3.2255176424559124</c:v>
                </c:pt>
                <c:pt idx="27">
                  <c:v>2.9418889382504574</c:v>
                </c:pt>
                <c:pt idx="28">
                  <c:v>2.7445514755453218</c:v>
                </c:pt>
                <c:pt idx="29">
                  <c:v>2.642710996496632</c:v>
                </c:pt>
                <c:pt idx="30">
                  <c:v>2.6424916924385684</c:v>
                </c:pt>
                <c:pt idx="31">
                  <c:v>2.563772959145922</c:v>
                </c:pt>
                <c:pt idx="32">
                  <c:v>2.3802893594534424</c:v>
                </c:pt>
                <c:pt idx="33">
                  <c:v>1.9116878000424862</c:v>
                </c:pt>
                <c:pt idx="34">
                  <c:v>1.6538183412442322</c:v>
                </c:pt>
                <c:pt idx="35">
                  <c:v>1.566840066217182</c:v>
                </c:pt>
                <c:pt idx="36">
                  <c:v>1.4324059183615958</c:v>
                </c:pt>
                <c:pt idx="37">
                  <c:v>1.246653740772615</c:v>
                </c:pt>
                <c:pt idx="38">
                  <c:v>1.1552905960431019</c:v>
                </c:pt>
                <c:pt idx="39">
                  <c:v>1.2186922279952768</c:v>
                </c:pt>
                <c:pt idx="40">
                  <c:v>1.3171557034222445</c:v>
                </c:pt>
                <c:pt idx="41">
                  <c:v>1.4832777345582286</c:v>
                </c:pt>
                <c:pt idx="42">
                  <c:v>1.5153302918920133</c:v>
                </c:pt>
                <c:pt idx="43">
                  <c:v>1.3322907822032022</c:v>
                </c:pt>
                <c:pt idx="44">
                  <c:v>1.177974462279451</c:v>
                </c:pt>
                <c:pt idx="45">
                  <c:v>0.49378960237019953</c:v>
                </c:pt>
                <c:pt idx="46">
                  <c:v>-1.0564269072723391</c:v>
                </c:pt>
                <c:pt idx="47">
                  <c:v>-2.5182042079065496</c:v>
                </c:pt>
                <c:pt idx="48">
                  <c:v>-3.451013156176586</c:v>
                </c:pt>
                <c:pt idx="49">
                  <c:v>-4.4487863987678935</c:v>
                </c:pt>
                <c:pt idx="50">
                  <c:v>-5.0174259888463695</c:v>
                </c:pt>
                <c:pt idx="51">
                  <c:v>-5.7220020096902147</c:v>
                </c:pt>
                <c:pt idx="52">
                  <c:v>-6.1689262196426213</c:v>
                </c:pt>
                <c:pt idx="53">
                  <c:v>-5.8932238061336335</c:v>
                </c:pt>
                <c:pt idx="54">
                  <c:v>-5.8636196496108184</c:v>
                </c:pt>
                <c:pt idx="55">
                  <c:v>-5.9488173087498026</c:v>
                </c:pt>
                <c:pt idx="56">
                  <c:v>-5.9705668444427289</c:v>
                </c:pt>
                <c:pt idx="57">
                  <c:v>-5.7187117303053725</c:v>
                </c:pt>
                <c:pt idx="58">
                  <c:v>-5.4348513220176358</c:v>
                </c:pt>
                <c:pt idx="59">
                  <c:v>-4.9282957164130821</c:v>
                </c:pt>
                <c:pt idx="60">
                  <c:v>-4.3627231397552322</c:v>
                </c:pt>
                <c:pt idx="61">
                  <c:v>-3.6263033359377772</c:v>
                </c:pt>
                <c:pt idx="62">
                  <c:v>-3.1162729672951812</c:v>
                </c:pt>
                <c:pt idx="63">
                  <c:v>-2.7182004794151311</c:v>
                </c:pt>
                <c:pt idx="64">
                  <c:v>-2.4807567868662019</c:v>
                </c:pt>
                <c:pt idx="65">
                  <c:v>-2.3419532466997666</c:v>
                </c:pt>
                <c:pt idx="66">
                  <c:v>-2.0669139688291978</c:v>
                </c:pt>
                <c:pt idx="67">
                  <c:v>-1.6455365976334093</c:v>
                </c:pt>
                <c:pt idx="68">
                  <c:v>-1.3749926561252224</c:v>
                </c:pt>
                <c:pt idx="69">
                  <c:v>-0.83111928136951718</c:v>
                </c:pt>
                <c:pt idx="70">
                  <c:v>-0.36562168825470565</c:v>
                </c:pt>
                <c:pt idx="71">
                  <c:v>3.7439066331025117E-2</c:v>
                </c:pt>
                <c:pt idx="72">
                  <c:v>0.36562126361237546</c:v>
                </c:pt>
                <c:pt idx="73">
                  <c:v>0.68410450919049737</c:v>
                </c:pt>
                <c:pt idx="74">
                  <c:v>0.71073264166120964</c:v>
                </c:pt>
                <c:pt idx="75">
                  <c:v>0.61665801448970115</c:v>
                </c:pt>
                <c:pt idx="76">
                  <c:v>0.50173734631270861</c:v>
                </c:pt>
                <c:pt idx="77">
                  <c:v>0.16809024336706102</c:v>
                </c:pt>
                <c:pt idx="78">
                  <c:v>-0.1308422759592176</c:v>
                </c:pt>
                <c:pt idx="79">
                  <c:v>-0.17694789906715869</c:v>
                </c:pt>
                <c:pt idx="80">
                  <c:v>-0.11133893826491459</c:v>
                </c:pt>
                <c:pt idx="81">
                  <c:v>-1.1658539479519447E-2</c:v>
                </c:pt>
                <c:pt idx="82">
                  <c:v>-0.28385585052253504</c:v>
                </c:pt>
                <c:pt idx="83">
                  <c:v>-0.54088957455313391</c:v>
                </c:pt>
                <c:pt idx="84">
                  <c:v>-1.1477862007930213</c:v>
                </c:pt>
                <c:pt idx="85">
                  <c:v>-1.2554939711998543</c:v>
                </c:pt>
                <c:pt idx="86">
                  <c:v>-1.1403875922171736</c:v>
                </c:pt>
                <c:pt idx="87">
                  <c:v>-0.97595510051031908</c:v>
                </c:pt>
                <c:pt idx="88">
                  <c:v>-0.63942303321280747</c:v>
                </c:pt>
                <c:pt idx="89">
                  <c:v>-0.3570754245527894</c:v>
                </c:pt>
                <c:pt idx="90">
                  <c:v>-0.30415834740259839</c:v>
                </c:pt>
                <c:pt idx="91">
                  <c:v>-0.1637913114883176</c:v>
                </c:pt>
                <c:pt idx="92">
                  <c:v>-0.21434373279208074</c:v>
                </c:pt>
                <c:pt idx="93">
                  <c:v>-5.4926470476878819E-2</c:v>
                </c:pt>
                <c:pt idx="94">
                  <c:v>0.11618308228263174</c:v>
                </c:pt>
                <c:pt idx="95">
                  <c:v>0.26458876513088114</c:v>
                </c:pt>
                <c:pt idx="96">
                  <c:v>0.68411357345778612</c:v>
                </c:pt>
                <c:pt idx="97">
                  <c:v>0.76568869595370614</c:v>
                </c:pt>
                <c:pt idx="98">
                  <c:v>0.62856733955075583</c:v>
                </c:pt>
                <c:pt idx="99">
                  <c:v>0.69346009633417793</c:v>
                </c:pt>
                <c:pt idx="100">
                  <c:v>0.90591499015214794</c:v>
                </c:pt>
                <c:pt idx="101">
                  <c:v>1.2557766307200495</c:v>
                </c:pt>
                <c:pt idx="102">
                  <c:v>1.5255454188490845</c:v>
                </c:pt>
                <c:pt idx="103">
                  <c:v>1.8833352623251187</c:v>
                </c:pt>
                <c:pt idx="104">
                  <c:v>2.3843576723154527</c:v>
                </c:pt>
                <c:pt idx="105">
                  <c:v>2.8636845442758059</c:v>
                </c:pt>
                <c:pt idx="106">
                  <c:v>3.267844520378361</c:v>
                </c:pt>
                <c:pt idx="107">
                  <c:v>3.6398462735028119</c:v>
                </c:pt>
                <c:pt idx="108">
                  <c:v>4.0564875755404586</c:v>
                </c:pt>
                <c:pt idx="109">
                  <c:v>4.3694517002076765</c:v>
                </c:pt>
                <c:pt idx="110">
                  <c:v>4.6588742856283432</c:v>
                </c:pt>
                <c:pt idx="111">
                  <c:v>5.1701441256516176</c:v>
                </c:pt>
                <c:pt idx="112">
                  <c:v>5.5317356626994609</c:v>
                </c:pt>
                <c:pt idx="113">
                  <c:v>5.9286323294725634</c:v>
                </c:pt>
                <c:pt idx="114">
                  <c:v>6.1278689506825827</c:v>
                </c:pt>
                <c:pt idx="115">
                  <c:v>6.1172666573208119</c:v>
                </c:pt>
                <c:pt idx="116">
                  <c:v>6.0406720781078036</c:v>
                </c:pt>
                <c:pt idx="117">
                  <c:v>5.6924492929339863</c:v>
                </c:pt>
                <c:pt idx="118">
                  <c:v>5.0883721901005572</c:v>
                </c:pt>
                <c:pt idx="119">
                  <c:v>4.6525468566544106</c:v>
                </c:pt>
                <c:pt idx="120">
                  <c:v>4.4133384403458393</c:v>
                </c:pt>
                <c:pt idx="121">
                  <c:v>4.2297610379348924</c:v>
                </c:pt>
                <c:pt idx="122">
                  <c:v>4.1331717792034226</c:v>
                </c:pt>
                <c:pt idx="123">
                  <c:v>4.1528449037961082</c:v>
                </c:pt>
                <c:pt idx="124">
                  <c:v>4.1579694896872752</c:v>
                </c:pt>
                <c:pt idx="125">
                  <c:v>3.9664520627964635</c:v>
                </c:pt>
                <c:pt idx="126">
                  <c:v>3.5546768472803336</c:v>
                </c:pt>
                <c:pt idx="127">
                  <c:v>3.4052270135023974</c:v>
                </c:pt>
                <c:pt idx="128">
                  <c:v>3.2194161521264988</c:v>
                </c:pt>
                <c:pt idx="129">
                  <c:v>3.3448416464658806</c:v>
                </c:pt>
                <c:pt idx="130">
                  <c:v>3.4092651346637837</c:v>
                </c:pt>
                <c:pt idx="131">
                  <c:v>3.7855597178995879</c:v>
                </c:pt>
                <c:pt idx="132">
                  <c:v>4.0002000925954491</c:v>
                </c:pt>
                <c:pt idx="133">
                  <c:v>4.2153718950768848</c:v>
                </c:pt>
                <c:pt idx="134">
                  <c:v>4.5524395819774099</c:v>
                </c:pt>
                <c:pt idx="135">
                  <c:v>4.680598714654721</c:v>
                </c:pt>
                <c:pt idx="136">
                  <c:v>4.6863575939357389</c:v>
                </c:pt>
                <c:pt idx="137">
                  <c:v>4.5249281393104894</c:v>
                </c:pt>
                <c:pt idx="138">
                  <c:v>4.3540084453526902</c:v>
                </c:pt>
                <c:pt idx="139">
                  <c:v>4.2160627199401404</c:v>
                </c:pt>
                <c:pt idx="140">
                  <c:v>4.0998253257287161</c:v>
                </c:pt>
                <c:pt idx="141">
                  <c:v>3.8580458821074899</c:v>
                </c:pt>
                <c:pt idx="142">
                  <c:v>3.7813463649443122</c:v>
                </c:pt>
                <c:pt idx="143">
                  <c:v>3.6639168701305067</c:v>
                </c:pt>
                <c:pt idx="144">
                  <c:v>3.5657722018845703</c:v>
                </c:pt>
                <c:pt idx="145">
                  <c:v>3.3584990606447889</c:v>
                </c:pt>
                <c:pt idx="146">
                  <c:v>3.813102735620518</c:v>
                </c:pt>
                <c:pt idx="147">
                  <c:v>4.1557340737283255</c:v>
                </c:pt>
                <c:pt idx="148">
                  <c:v>4.3953371554512159</c:v>
                </c:pt>
                <c:pt idx="149">
                  <c:v>3.9930850154284059</c:v>
                </c:pt>
                <c:pt idx="150">
                  <c:v>3.5213138514170481</c:v>
                </c:pt>
                <c:pt idx="151">
                  <c:v>3.0973186220472542</c:v>
                </c:pt>
                <c:pt idx="152">
                  <c:v>2.7027660221473155</c:v>
                </c:pt>
                <c:pt idx="153">
                  <c:v>2.4411904407767366</c:v>
                </c:pt>
                <c:pt idx="154">
                  <c:v>2.0033042680131388</c:v>
                </c:pt>
                <c:pt idx="155">
                  <c:v>1.6003643404289818</c:v>
                </c:pt>
                <c:pt idx="156">
                  <c:v>1.115435743712851</c:v>
                </c:pt>
                <c:pt idx="157">
                  <c:v>1.0019966922262853</c:v>
                </c:pt>
                <c:pt idx="158">
                  <c:v>0.95725673231828523</c:v>
                </c:pt>
                <c:pt idx="159">
                  <c:v>0.90844614569728321</c:v>
                </c:pt>
                <c:pt idx="160">
                  <c:v>1.0778002884221678</c:v>
                </c:pt>
                <c:pt idx="161">
                  <c:v>1.1212794567858566</c:v>
                </c:pt>
                <c:pt idx="162">
                  <c:v>1.2323098085604158</c:v>
                </c:pt>
                <c:pt idx="163">
                  <c:v>1.3750565535853951</c:v>
                </c:pt>
                <c:pt idx="164">
                  <c:v>1.6592591993617987</c:v>
                </c:pt>
                <c:pt idx="165">
                  <c:v>1.8829591731255277</c:v>
                </c:pt>
                <c:pt idx="166">
                  <c:v>2.3558527802267406</c:v>
                </c:pt>
                <c:pt idx="167">
                  <c:v>2.5713010162151164</c:v>
                </c:pt>
                <c:pt idx="168">
                  <c:v>3.0427057479300714</c:v>
                </c:pt>
                <c:pt idx="169">
                  <c:v>3.1337754864767788</c:v>
                </c:pt>
                <c:pt idx="170">
                  <c:v>3.1779608886261741</c:v>
                </c:pt>
                <c:pt idx="171">
                  <c:v>3.2817761081035997</c:v>
                </c:pt>
                <c:pt idx="172">
                  <c:v>3.4311267660063862</c:v>
                </c:pt>
                <c:pt idx="173">
                  <c:v>3.7312604522150394</c:v>
                </c:pt>
                <c:pt idx="174">
                  <c:v>3.9865645032079726</c:v>
                </c:pt>
                <c:pt idx="175">
                  <c:v>4.2223546912713061</c:v>
                </c:pt>
                <c:pt idx="176">
                  <c:v>4.4458671783149697</c:v>
                </c:pt>
                <c:pt idx="177">
                  <c:v>4.610204686074951</c:v>
                </c:pt>
                <c:pt idx="178">
                  <c:v>4.6294411416011485</c:v>
                </c:pt>
                <c:pt idx="179">
                  <c:v>4.6430373259410231</c:v>
                </c:pt>
                <c:pt idx="180">
                  <c:v>4.3714327714957335</c:v>
                </c:pt>
                <c:pt idx="181">
                  <c:v>4.1658003397053136</c:v>
                </c:pt>
                <c:pt idx="182">
                  <c:v>4.1951105388472314</c:v>
                </c:pt>
                <c:pt idx="183">
                  <c:v>3.7998964722051625</c:v>
                </c:pt>
                <c:pt idx="184">
                  <c:v>3.3999436111926684</c:v>
                </c:pt>
                <c:pt idx="185">
                  <c:v>3.2686421547162894</c:v>
                </c:pt>
                <c:pt idx="186">
                  <c:v>2.9376379691041308</c:v>
                </c:pt>
                <c:pt idx="187">
                  <c:v>2.6220348268825973</c:v>
                </c:pt>
                <c:pt idx="188">
                  <c:v>1.9118382359468171</c:v>
                </c:pt>
                <c:pt idx="189">
                  <c:v>1.5344837759721202</c:v>
                </c:pt>
                <c:pt idx="190">
                  <c:v>1.3082432870919689</c:v>
                </c:pt>
                <c:pt idx="191">
                  <c:v>1.3995563708799779</c:v>
                </c:pt>
                <c:pt idx="192">
                  <c:v>1.2571429023847713</c:v>
                </c:pt>
                <c:pt idx="193">
                  <c:v>1.2181335706305703</c:v>
                </c:pt>
                <c:pt idx="194">
                  <c:v>1.1024637685937506</c:v>
                </c:pt>
                <c:pt idx="195">
                  <c:v>0.8083923992646902</c:v>
                </c:pt>
                <c:pt idx="196">
                  <c:v>0.51322659823179606</c:v>
                </c:pt>
                <c:pt idx="197">
                  <c:v>0.23196306069054629</c:v>
                </c:pt>
                <c:pt idx="198">
                  <c:v>0.13146355907628049</c:v>
                </c:pt>
                <c:pt idx="199">
                  <c:v>-7.1280649414390496E-2</c:v>
                </c:pt>
                <c:pt idx="200">
                  <c:v>-0.78059556319581702</c:v>
                </c:pt>
                <c:pt idx="201">
                  <c:v>-1.4727300903670653</c:v>
                </c:pt>
                <c:pt idx="202">
                  <c:v>-1.9326904168930525</c:v>
                </c:pt>
                <c:pt idx="203">
                  <c:v>-2.1029420639787304</c:v>
                </c:pt>
                <c:pt idx="204">
                  <c:v>-2.5827353252113454</c:v>
                </c:pt>
                <c:pt idx="205">
                  <c:v>-2.9833398993940392</c:v>
                </c:pt>
                <c:pt idx="206">
                  <c:v>-3.3586473019657319</c:v>
                </c:pt>
                <c:pt idx="207">
                  <c:v>-3.6414819073769849</c:v>
                </c:pt>
                <c:pt idx="208">
                  <c:v>-4.2090419895951783</c:v>
                </c:pt>
                <c:pt idx="209">
                  <c:v>-3.7211298945855589</c:v>
                </c:pt>
                <c:pt idx="210">
                  <c:v>-3.2295049780442895</c:v>
                </c:pt>
                <c:pt idx="211">
                  <c:v>-2.6778956562179985</c:v>
                </c:pt>
                <c:pt idx="212">
                  <c:v>-2.483012049018285</c:v>
                </c:pt>
                <c:pt idx="213">
                  <c:v>-2.1310888576336851</c:v>
                </c:pt>
                <c:pt idx="214">
                  <c:v>-1.7712505868037596</c:v>
                </c:pt>
                <c:pt idx="215">
                  <c:v>-1.5432148978423754</c:v>
                </c:pt>
                <c:pt idx="216">
                  <c:v>-1.2458283620710091</c:v>
                </c:pt>
                <c:pt idx="217">
                  <c:v>-0.8903736304886678</c:v>
                </c:pt>
                <c:pt idx="218">
                  <c:v>-0.32253446892995896</c:v>
                </c:pt>
                <c:pt idx="219">
                  <c:v>2.4889768404392498E-2</c:v>
                </c:pt>
                <c:pt idx="220">
                  <c:v>0.21560801966744236</c:v>
                </c:pt>
                <c:pt idx="221">
                  <c:v>0.42525214222776242</c:v>
                </c:pt>
                <c:pt idx="222">
                  <c:v>0.79548326796900426</c:v>
                </c:pt>
                <c:pt idx="223">
                  <c:v>1.0252030016070819</c:v>
                </c:pt>
                <c:pt idx="224">
                  <c:v>1.5125879438978131</c:v>
                </c:pt>
                <c:pt idx="225">
                  <c:v>2.0111079078703398</c:v>
                </c:pt>
                <c:pt idx="226">
                  <c:v>2.2890240288417658</c:v>
                </c:pt>
                <c:pt idx="227">
                  <c:v>2.4977728526359755</c:v>
                </c:pt>
                <c:pt idx="228">
                  <c:v>2.8664760866327441</c:v>
                </c:pt>
                <c:pt idx="229">
                  <c:v>3.0842182091472239</c:v>
                </c:pt>
                <c:pt idx="230">
                  <c:v>3.3193812030358032</c:v>
                </c:pt>
                <c:pt idx="231">
                  <c:v>3.0612396033412637</c:v>
                </c:pt>
                <c:pt idx="232">
                  <c:v>2.9480376137989026</c:v>
                </c:pt>
                <c:pt idx="233">
                  <c:v>2.8029587033164489</c:v>
                </c:pt>
                <c:pt idx="234">
                  <c:v>2.6901138736983796</c:v>
                </c:pt>
                <c:pt idx="235">
                  <c:v>2.7548067978016064</c:v>
                </c:pt>
                <c:pt idx="236">
                  <c:v>2.7527308061696658</c:v>
                </c:pt>
                <c:pt idx="237">
                  <c:v>2.903494849122751</c:v>
                </c:pt>
                <c:pt idx="238">
                  <c:v>2.8503499272298995</c:v>
                </c:pt>
                <c:pt idx="239">
                  <c:v>2.9001611715904261</c:v>
                </c:pt>
                <c:pt idx="240">
                  <c:v>3.0984444978376757</c:v>
                </c:pt>
                <c:pt idx="241">
                  <c:v>3.1615047164321055</c:v>
                </c:pt>
                <c:pt idx="242">
                  <c:v>3.2717484236906245</c:v>
                </c:pt>
                <c:pt idx="243">
                  <c:v>2.8806658761160691</c:v>
                </c:pt>
                <c:pt idx="244">
                  <c:v>2.559952588117568</c:v>
                </c:pt>
                <c:pt idx="245">
                  <c:v>2.2481692133253972</c:v>
                </c:pt>
                <c:pt idx="246">
                  <c:v>2.1221489713847888</c:v>
                </c:pt>
                <c:pt idx="247">
                  <c:v>2.0804277109312181</c:v>
                </c:pt>
                <c:pt idx="248">
                  <c:v>2.1821511939270692</c:v>
                </c:pt>
                <c:pt idx="249">
                  <c:v>2.083135105745157</c:v>
                </c:pt>
                <c:pt idx="250">
                  <c:v>1.716861702118365</c:v>
                </c:pt>
                <c:pt idx="251">
                  <c:v>1.5299881043809336</c:v>
                </c:pt>
                <c:pt idx="252">
                  <c:v>1.7407852787532505</c:v>
                </c:pt>
                <c:pt idx="253">
                  <c:v>1.9046202697429067</c:v>
                </c:pt>
                <c:pt idx="254">
                  <c:v>2.2050081371023964</c:v>
                </c:pt>
                <c:pt idx="255">
                  <c:v>2.3254828692261924</c:v>
                </c:pt>
                <c:pt idx="256">
                  <c:v>2.5443678260841267</c:v>
                </c:pt>
                <c:pt idx="257">
                  <c:v>2.4902820478265681</c:v>
                </c:pt>
                <c:pt idx="258">
                  <c:v>2.4294993777065201</c:v>
                </c:pt>
                <c:pt idx="259">
                  <c:v>2.3613135321400307</c:v>
                </c:pt>
                <c:pt idx="260">
                  <c:v>2.3664521029111398</c:v>
                </c:pt>
                <c:pt idx="261">
                  <c:v>2.417584007613172</c:v>
                </c:pt>
                <c:pt idx="262">
                  <c:v>2.7662761379909568</c:v>
                </c:pt>
                <c:pt idx="263">
                  <c:v>2.7956927513867527</c:v>
                </c:pt>
                <c:pt idx="264">
                  <c:v>2.4820369043164021</c:v>
                </c:pt>
                <c:pt idx="265">
                  <c:v>2.6025967175311422</c:v>
                </c:pt>
                <c:pt idx="266">
                  <c:v>2.9380484604483286</c:v>
                </c:pt>
                <c:pt idx="267">
                  <c:v>3.2143932908199417</c:v>
                </c:pt>
                <c:pt idx="268">
                  <c:v>3.5224766389364959</c:v>
                </c:pt>
                <c:pt idx="269">
                  <c:v>3.7792658531140262</c:v>
                </c:pt>
                <c:pt idx="270">
                  <c:v>3.7664452562090815</c:v>
                </c:pt>
                <c:pt idx="271">
                  <c:v>3.734845697309666</c:v>
                </c:pt>
                <c:pt idx="272">
                  <c:v>4.0350472315359269</c:v>
                </c:pt>
                <c:pt idx="273">
                  <c:v>4.2057459010119373</c:v>
                </c:pt>
                <c:pt idx="274">
                  <c:v>4.5009571560029684</c:v>
                </c:pt>
                <c:pt idx="275">
                  <c:v>4.8846587699588753</c:v>
                </c:pt>
                <c:pt idx="276">
                  <c:v>5.3447137806655292</c:v>
                </c:pt>
                <c:pt idx="277">
                  <c:v>6.0032216804423797</c:v>
                </c:pt>
                <c:pt idx="278">
                  <c:v>6.3011612408892717</c:v>
                </c:pt>
                <c:pt idx="279">
                  <c:v>6.6038072071551852</c:v>
                </c:pt>
                <c:pt idx="280">
                  <c:v>7.1502813151167572</c:v>
                </c:pt>
                <c:pt idx="281">
                  <c:v>7.7077720684756201</c:v>
                </c:pt>
                <c:pt idx="282">
                  <c:v>7.8658315240305683</c:v>
                </c:pt>
                <c:pt idx="283">
                  <c:v>7.4570082311003318</c:v>
                </c:pt>
                <c:pt idx="284">
                  <c:v>7.0061408850028641</c:v>
                </c:pt>
                <c:pt idx="285">
                  <c:v>6.8907189940717473</c:v>
                </c:pt>
                <c:pt idx="286">
                  <c:v>6.7360070397061094</c:v>
                </c:pt>
                <c:pt idx="287">
                  <c:v>6.4340417530697067</c:v>
                </c:pt>
                <c:pt idx="288">
                  <c:v>6.1155898418523407</c:v>
                </c:pt>
                <c:pt idx="289">
                  <c:v>5.9345737878575306</c:v>
                </c:pt>
                <c:pt idx="290">
                  <c:v>5.7265461240398565</c:v>
                </c:pt>
                <c:pt idx="291">
                  <c:v>5.385766089720704</c:v>
                </c:pt>
                <c:pt idx="292">
                  <c:v>5.1072544834624409</c:v>
                </c:pt>
                <c:pt idx="293">
                  <c:v>4.5530672764685249</c:v>
                </c:pt>
                <c:pt idx="294">
                  <c:v>3.9800936268126748</c:v>
                </c:pt>
                <c:pt idx="295">
                  <c:v>3.7863952559790164</c:v>
                </c:pt>
                <c:pt idx="296">
                  <c:v>3.2837951619528951</c:v>
                </c:pt>
                <c:pt idx="297">
                  <c:v>2.8540224938475092</c:v>
                </c:pt>
                <c:pt idx="298">
                  <c:v>2.652872711213945</c:v>
                </c:pt>
                <c:pt idx="299">
                  <c:v>2.470742565717984</c:v>
                </c:pt>
                <c:pt idx="300">
                  <c:v>2.3041649011189662</c:v>
                </c:pt>
                <c:pt idx="301">
                  <c:v>2.2043771023462853</c:v>
                </c:pt>
                <c:pt idx="302">
                  <c:v>2.0825561534235817</c:v>
                </c:pt>
                <c:pt idx="303">
                  <c:v>2.0289066218924177</c:v>
                </c:pt>
                <c:pt idx="304">
                  <c:v>2.2344073408136751</c:v>
                </c:pt>
                <c:pt idx="305">
                  <c:v>2.6391796152868636</c:v>
                </c:pt>
                <c:pt idx="306">
                  <c:v>2.6484549914093094</c:v>
                </c:pt>
                <c:pt idx="307">
                  <c:v>2.7451983203780657</c:v>
                </c:pt>
                <c:pt idx="308">
                  <c:v>2.8566616314461299</c:v>
                </c:pt>
                <c:pt idx="309">
                  <c:v>2.8672763437479603</c:v>
                </c:pt>
                <c:pt idx="310">
                  <c:v>2.6819485389274718</c:v>
                </c:pt>
                <c:pt idx="311">
                  <c:v>2.5090341785817571</c:v>
                </c:pt>
                <c:pt idx="312">
                  <c:v>2.0728872104638185</c:v>
                </c:pt>
                <c:pt idx="313">
                  <c:v>1.9967277658077336</c:v>
                </c:pt>
                <c:pt idx="314">
                  <c:v>1.6992042377631122</c:v>
                </c:pt>
                <c:pt idx="315">
                  <c:v>1.9581336190641991</c:v>
                </c:pt>
                <c:pt idx="316">
                  <c:v>2.3366893039118821</c:v>
                </c:pt>
                <c:pt idx="317">
                  <c:v>2.0097834808847352</c:v>
                </c:pt>
                <c:pt idx="318">
                  <c:v>2.0655150043718891</c:v>
                </c:pt>
                <c:pt idx="319">
                  <c:v>1.9147004999316692</c:v>
                </c:pt>
                <c:pt idx="320">
                  <c:v>1.3630401275077872</c:v>
                </c:pt>
                <c:pt idx="321">
                  <c:v>0.55204650093628516</c:v>
                </c:pt>
                <c:pt idx="322">
                  <c:v>-5.4025958638959537E-2</c:v>
                </c:pt>
                <c:pt idx="323">
                  <c:v>-0.57668642174049012</c:v>
                </c:pt>
                <c:pt idx="324">
                  <c:v>-1.0066718395922294</c:v>
                </c:pt>
                <c:pt idx="325">
                  <c:v>-1.2850744109621957</c:v>
                </c:pt>
                <c:pt idx="326">
                  <c:v>-1.0654744379789776</c:v>
                </c:pt>
                <c:pt idx="327">
                  <c:v>-0.42971406669036583</c:v>
                </c:pt>
                <c:pt idx="328">
                  <c:v>-7.6286834863793729E-2</c:v>
                </c:pt>
                <c:pt idx="329">
                  <c:v>8.1826088474556968E-2</c:v>
                </c:pt>
                <c:pt idx="330">
                  <c:v>0.25320429236101916</c:v>
                </c:pt>
                <c:pt idx="331">
                  <c:v>0.19797975931068379</c:v>
                </c:pt>
                <c:pt idx="332">
                  <c:v>-0.20794236498014129</c:v>
                </c:pt>
                <c:pt idx="333">
                  <c:v>-0.61049739267261316</c:v>
                </c:pt>
                <c:pt idx="334">
                  <c:v>-0.30639666060633886</c:v>
                </c:pt>
                <c:pt idx="335">
                  <c:v>-0.43644427325405388</c:v>
                </c:pt>
                <c:pt idx="336">
                  <c:v>-0.24561041680138374</c:v>
                </c:pt>
                <c:pt idx="337">
                  <c:v>0.14886750967066575</c:v>
                </c:pt>
                <c:pt idx="338">
                  <c:v>0.47617793628357674</c:v>
                </c:pt>
                <c:pt idx="339">
                  <c:v>0.56622253905685227</c:v>
                </c:pt>
                <c:pt idx="340">
                  <c:v>0.61179910773611823</c:v>
                </c:pt>
                <c:pt idx="341">
                  <c:v>0.31574885120008389</c:v>
                </c:pt>
                <c:pt idx="342">
                  <c:v>0.23547302227640898</c:v>
                </c:pt>
                <c:pt idx="343">
                  <c:v>0.80379853497407794</c:v>
                </c:pt>
                <c:pt idx="344">
                  <c:v>0.87096184509363184</c:v>
                </c:pt>
                <c:pt idx="345">
                  <c:v>0.96351473085574924</c:v>
                </c:pt>
                <c:pt idx="346">
                  <c:v>1.0065289321696014</c:v>
                </c:pt>
                <c:pt idx="347">
                  <c:v>1.2780468513508794</c:v>
                </c:pt>
                <c:pt idx="348">
                  <c:v>1.3537028068194132</c:v>
                </c:pt>
                <c:pt idx="349">
                  <c:v>1.2607984664392546</c:v>
                </c:pt>
                <c:pt idx="350">
                  <c:v>1.5497104679483584</c:v>
                </c:pt>
                <c:pt idx="351">
                  <c:v>1.7698015179290252</c:v>
                </c:pt>
                <c:pt idx="352">
                  <c:v>1.5759150013278003</c:v>
                </c:pt>
                <c:pt idx="353">
                  <c:v>1.9188709783344962</c:v>
                </c:pt>
                <c:pt idx="354">
                  <c:v>2.0788066186863432</c:v>
                </c:pt>
                <c:pt idx="355">
                  <c:v>2.235977771455623</c:v>
                </c:pt>
                <c:pt idx="356">
                  <c:v>1.9532944550047091</c:v>
                </c:pt>
                <c:pt idx="357">
                  <c:v>2.0514394981841235</c:v>
                </c:pt>
                <c:pt idx="358">
                  <c:v>1.6334455633738969</c:v>
                </c:pt>
                <c:pt idx="359">
                  <c:v>1.2004480866607565</c:v>
                </c:pt>
                <c:pt idx="360">
                  <c:v>1.7606301423793838</c:v>
                </c:pt>
                <c:pt idx="361">
                  <c:v>1.8860077627586094</c:v>
                </c:pt>
                <c:pt idx="362">
                  <c:v>2.2006368640499403</c:v>
                </c:pt>
                <c:pt idx="363">
                  <c:v>2.1229173637619567</c:v>
                </c:pt>
                <c:pt idx="364">
                  <c:v>1.9794286685076941</c:v>
                </c:pt>
                <c:pt idx="365">
                  <c:v>1.9042802187386059</c:v>
                </c:pt>
                <c:pt idx="366">
                  <c:v>1.9704256758284657</c:v>
                </c:pt>
                <c:pt idx="367">
                  <c:v>2.1579137043082284</c:v>
                </c:pt>
                <c:pt idx="368">
                  <c:v>2.1876218325552514</c:v>
                </c:pt>
                <c:pt idx="369">
                  <c:v>2.2571923395003068</c:v>
                </c:pt>
                <c:pt idx="370">
                  <c:v>2.313041684377481</c:v>
                </c:pt>
                <c:pt idx="371">
                  <c:v>2.272034285812552</c:v>
                </c:pt>
                <c:pt idx="372">
                  <c:v>2.2054668449333406</c:v>
                </c:pt>
                <c:pt idx="373">
                  <c:v>2.1381508517096393</c:v>
                </c:pt>
                <c:pt idx="374">
                  <c:v>2.1564856051473669</c:v>
                </c:pt>
                <c:pt idx="375">
                  <c:v>2.3314602911154338</c:v>
                </c:pt>
                <c:pt idx="376">
                  <c:v>2.4077913380577343</c:v>
                </c:pt>
                <c:pt idx="377">
                  <c:v>2.2891584963395246</c:v>
                </c:pt>
                <c:pt idx="378">
                  <c:v>1.7684158597074173</c:v>
                </c:pt>
                <c:pt idx="379">
                  <c:v>1.4485358354548339</c:v>
                </c:pt>
                <c:pt idx="380">
                  <c:v>1.5418089123457861</c:v>
                </c:pt>
                <c:pt idx="381">
                  <c:v>1.8665464066353223</c:v>
                </c:pt>
                <c:pt idx="382">
                  <c:v>2.0199271055044932</c:v>
                </c:pt>
                <c:pt idx="383">
                  <c:v>2.39628033560993</c:v>
                </c:pt>
                <c:pt idx="384">
                  <c:v>2.877511153092982</c:v>
                </c:pt>
                <c:pt idx="385">
                  <c:v>2.8200422932510207</c:v>
                </c:pt>
                <c:pt idx="386">
                  <c:v>2.621796978067124</c:v>
                </c:pt>
                <c:pt idx="387">
                  <c:v>2.4622395718339618</c:v>
                </c:pt>
                <c:pt idx="388">
                  <c:v>2.8048969934822452</c:v>
                </c:pt>
                <c:pt idx="389">
                  <c:v>3.1624787683521731</c:v>
                </c:pt>
                <c:pt idx="390">
                  <c:v>2.9621513410468197</c:v>
                </c:pt>
                <c:pt idx="391">
                  <c:v>2.7628959340007953</c:v>
                </c:pt>
                <c:pt idx="392">
                  <c:v>2.64652322552881</c:v>
                </c:pt>
                <c:pt idx="393">
                  <c:v>2.5109432035005881</c:v>
                </c:pt>
                <c:pt idx="394">
                  <c:v>2.4587258847776212</c:v>
                </c:pt>
                <c:pt idx="395">
                  <c:v>2.7701370922194144</c:v>
                </c:pt>
                <c:pt idx="396">
                  <c:v>1.652067387597242</c:v>
                </c:pt>
                <c:pt idx="397">
                  <c:v>-1.0148199010679519</c:v>
                </c:pt>
                <c:pt idx="398">
                  <c:v>-3.7152037323461826</c:v>
                </c:pt>
                <c:pt idx="399">
                  <c:v>-5.1760149536342936</c:v>
                </c:pt>
                <c:pt idx="400">
                  <c:v>-6.3099722927787241</c:v>
                </c:pt>
                <c:pt idx="401">
                  <c:v>-7.1165203813644808</c:v>
                </c:pt>
                <c:pt idx="402">
                  <c:v>-7.4522316145144316</c:v>
                </c:pt>
                <c:pt idx="403">
                  <c:v>-7.8682192574152054</c:v>
                </c:pt>
                <c:pt idx="404">
                  <c:v>-7.8793979604580926</c:v>
                </c:pt>
                <c:pt idx="405">
                  <c:v>-7.6032057994750772</c:v>
                </c:pt>
                <c:pt idx="406">
                  <c:v>-6.6092865189388164</c:v>
                </c:pt>
                <c:pt idx="407">
                  <c:v>-5.7310388032031057</c:v>
                </c:pt>
                <c:pt idx="408">
                  <c:v>-4.8907474156244035</c:v>
                </c:pt>
                <c:pt idx="409">
                  <c:v>-4.4273766998220054</c:v>
                </c:pt>
                <c:pt idx="410">
                  <c:v>-4.0950791110899445</c:v>
                </c:pt>
                <c:pt idx="411">
                  <c:v>-3.9034490445780676</c:v>
                </c:pt>
                <c:pt idx="412">
                  <c:v>-3.2757793452359607</c:v>
                </c:pt>
                <c:pt idx="413">
                  <c:v>-2.6925534628997241</c:v>
                </c:pt>
                <c:pt idx="414">
                  <c:v>-1.9641849971046526</c:v>
                </c:pt>
                <c:pt idx="415">
                  <c:v>-1.3982075951614519</c:v>
                </c:pt>
                <c:pt idx="416">
                  <c:v>-0.95736253557447526</c:v>
                </c:pt>
                <c:pt idx="417">
                  <c:v>-0.24920914090577639</c:v>
                </c:pt>
                <c:pt idx="418">
                  <c:v>-0.31975324319206777</c:v>
                </c:pt>
                <c:pt idx="419">
                  <c:v>-0.62636468238284237</c:v>
                </c:pt>
                <c:pt idx="420">
                  <c:v>-0.95631535773307519</c:v>
                </c:pt>
                <c:pt idx="421">
                  <c:v>-1.32500816197917</c:v>
                </c:pt>
                <c:pt idx="422">
                  <c:v>-1.6571747959386016</c:v>
                </c:pt>
                <c:pt idx="423">
                  <c:v>-2.0196167479473957</c:v>
                </c:pt>
                <c:pt idx="424">
                  <c:v>-2.0056368898580246</c:v>
                </c:pt>
                <c:pt idx="425">
                  <c:v>-1.4447622216699614</c:v>
                </c:pt>
                <c:pt idx="426">
                  <c:v>-0.70111668708763375</c:v>
                </c:pt>
                <c:pt idx="427">
                  <c:v>0.28408840909040123</c:v>
                </c:pt>
                <c:pt idx="428">
                  <c:v>1.1424788586989507</c:v>
                </c:pt>
                <c:pt idx="429">
                  <c:v>1.7677992524526758</c:v>
                </c:pt>
                <c:pt idx="430">
                  <c:v>2.8173488572175103</c:v>
                </c:pt>
                <c:pt idx="431">
                  <c:v>4.0149464238313612</c:v>
                </c:pt>
                <c:pt idx="432">
                  <c:v>5.0143183472600867</c:v>
                </c:pt>
                <c:pt idx="433">
                  <c:v>5.7259138046784983</c:v>
                </c:pt>
                <c:pt idx="434">
                  <c:v>6.1327089487564024</c:v>
                </c:pt>
                <c:pt idx="435">
                  <c:v>6.5197113100851709</c:v>
                </c:pt>
                <c:pt idx="436">
                  <c:v>6.7927791281053231</c:v>
                </c:pt>
                <c:pt idx="437">
                  <c:v>6.801105434211081</c:v>
                </c:pt>
                <c:pt idx="438">
                  <c:v>7.7415194297730068</c:v>
                </c:pt>
                <c:pt idx="439">
                  <c:v>8.488379176383944</c:v>
                </c:pt>
                <c:pt idx="440">
                  <c:v>8.7859088447955429</c:v>
                </c:pt>
                <c:pt idx="441">
                  <c:v>9.4844188830690683</c:v>
                </c:pt>
                <c:pt idx="442">
                  <c:v>9.7654803787754645</c:v>
                </c:pt>
                <c:pt idx="443">
                  <c:v>10.142203996451116</c:v>
                </c:pt>
                <c:pt idx="444">
                  <c:v>10.595281429143427</c:v>
                </c:pt>
                <c:pt idx="445">
                  <c:v>10.815267663541746</c:v>
                </c:pt>
                <c:pt idx="446">
                  <c:v>11.190581463557038</c:v>
                </c:pt>
                <c:pt idx="447">
                  <c:v>11.522344908428792</c:v>
                </c:pt>
                <c:pt idx="448">
                  <c:v>11.676605785084092</c:v>
                </c:pt>
                <c:pt idx="449">
                  <c:v>11.849583898872893</c:v>
                </c:pt>
                <c:pt idx="450">
                  <c:v>12.183403402281542</c:v>
                </c:pt>
                <c:pt idx="451">
                  <c:v>12.2804596695985</c:v>
                </c:pt>
                <c:pt idx="452">
                  <c:v>12.180940110720329</c:v>
                </c:pt>
                <c:pt idx="453">
                  <c:v>11.8473456972321</c:v>
                </c:pt>
                <c:pt idx="454">
                  <c:v>11.393990009203037</c:v>
                </c:pt>
                <c:pt idx="455">
                  <c:v>11.300688658078258</c:v>
                </c:pt>
                <c:pt idx="456">
                  <c:v>10.642966076335739</c:v>
                </c:pt>
                <c:pt idx="457">
                  <c:v>10.255656747889759</c:v>
                </c:pt>
                <c:pt idx="458">
                  <c:v>10.00342685525672</c:v>
                </c:pt>
                <c:pt idx="459">
                  <c:v>9.6690196532763366</c:v>
                </c:pt>
                <c:pt idx="460">
                  <c:v>8.9264610801774325</c:v>
                </c:pt>
                <c:pt idx="461">
                  <c:v>7.9210210462090345</c:v>
                </c:pt>
                <c:pt idx="462">
                  <c:v>6.8193683581003484</c:v>
                </c:pt>
                <c:pt idx="463">
                  <c:v>7.2802459573530882</c:v>
                </c:pt>
                <c:pt idx="464">
                  <c:v>9.6096486809003636</c:v>
                </c:pt>
                <c:pt idx="465">
                  <c:v>10.776734590449934</c:v>
                </c:pt>
                <c:pt idx="466">
                  <c:v>11.878847658154569</c:v>
                </c:pt>
                <c:pt idx="467">
                  <c:v>13.283593250707725</c:v>
                </c:pt>
                <c:pt idx="468">
                  <c:v>13.80544699700198</c:v>
                </c:pt>
                <c:pt idx="469">
                  <c:v>14.141025322480374</c:v>
                </c:pt>
                <c:pt idx="470">
                  <c:v>14.238518023952281</c:v>
                </c:pt>
                <c:pt idx="471">
                  <c:v>14.055772784091772</c:v>
                </c:pt>
                <c:pt idx="472">
                  <c:v>13.84928266415443</c:v>
                </c:pt>
                <c:pt idx="473">
                  <c:v>14.090929633842791</c:v>
                </c:pt>
                <c:pt idx="474">
                  <c:v>13.356141024523509</c:v>
                </c:pt>
                <c:pt idx="475">
                  <c:v>12.931664011244578</c:v>
                </c:pt>
                <c:pt idx="476">
                  <c:v>12.81355052208022</c:v>
                </c:pt>
                <c:pt idx="477">
                  <c:v>13.592082112939153</c:v>
                </c:pt>
                <c:pt idx="478">
                  <c:v>14.181050372296568</c:v>
                </c:pt>
                <c:pt idx="479">
                  <c:v>14.225899574103124</c:v>
                </c:pt>
                <c:pt idx="480">
                  <c:v>14.267010492052947</c:v>
                </c:pt>
                <c:pt idx="481">
                  <c:v>13.753442003357776</c:v>
                </c:pt>
                <c:pt idx="482">
                  <c:v>13.288356241521285</c:v>
                </c:pt>
                <c:pt idx="483">
                  <c:v>13.018977297159125</c:v>
                </c:pt>
                <c:pt idx="484">
                  <c:v>12.802011146480396</c:v>
                </c:pt>
                <c:pt idx="485">
                  <c:v>12.788125858666803</c:v>
                </c:pt>
                <c:pt idx="486">
                  <c:v>11.865131677517525</c:v>
                </c:pt>
                <c:pt idx="487">
                  <c:v>11.325861231574152</c:v>
                </c:pt>
                <c:pt idx="488">
                  <c:v>11.329841808324204</c:v>
                </c:pt>
                <c:pt idx="489">
                  <c:v>10.890455174059127</c:v>
                </c:pt>
                <c:pt idx="490">
                  <c:v>10.424947638107199</c:v>
                </c:pt>
                <c:pt idx="491">
                  <c:v>10.186445179590976</c:v>
                </c:pt>
                <c:pt idx="492">
                  <c:v>9.6228156730088301</c:v>
                </c:pt>
                <c:pt idx="493">
                  <c:v>7.8066066217207037</c:v>
                </c:pt>
                <c:pt idx="494">
                  <c:v>6.6066524462474376</c:v>
                </c:pt>
                <c:pt idx="495">
                  <c:v>5.7906581213467518</c:v>
                </c:pt>
                <c:pt idx="496">
                  <c:v>5.1708260078622175</c:v>
                </c:pt>
                <c:pt idx="497">
                  <c:v>5.0849652237035627</c:v>
                </c:pt>
                <c:pt idx="498">
                  <c:v>4.8913709885512731</c:v>
                </c:pt>
                <c:pt idx="499">
                  <c:v>4.1013313913402385</c:v>
                </c:pt>
                <c:pt idx="500">
                  <c:v>2.8985786426268589</c:v>
                </c:pt>
                <c:pt idx="501">
                  <c:v>1.7309110629496729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40-427B-9F49-5D2D34B02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5200591"/>
        <c:axId val="895183535"/>
      </c:lineChart>
      <c:dateAx>
        <c:axId val="895200591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5183535"/>
        <c:crosses val="autoZero"/>
        <c:auto val="1"/>
        <c:lblOffset val="100"/>
        <c:baseTimeUnit val="days"/>
      </c:dateAx>
      <c:valAx>
        <c:axId val="89518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520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'STOC + MACD'!$AC$2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'STOC + MACD'!$X$3:$X$2518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'STOC + MACD'!$AC$3:$AC$2518</c:f>
              <c:numCache>
                <c:formatCode>General</c:formatCode>
                <c:ptCount val="2516"/>
                <c:pt idx="2" formatCode="0.0000">
                  <c:v>3.808329477845121E-2</c:v>
                </c:pt>
                <c:pt idx="3" formatCode="0.0000">
                  <c:v>0.10267157801171323</c:v>
                </c:pt>
                <c:pt idx="4" formatCode="0.0000">
                  <c:v>0.20845796889784304</c:v>
                </c:pt>
                <c:pt idx="5" formatCode="0.0000">
                  <c:v>0.36823395441704471</c:v>
                </c:pt>
                <c:pt idx="6" formatCode="0.0000">
                  <c:v>0.58568300410202867</c:v>
                </c:pt>
                <c:pt idx="7" formatCode="0.0000">
                  <c:v>0.84819890620577509</c:v>
                </c:pt>
                <c:pt idx="8" formatCode="0.0000">
                  <c:v>1.1594494402424416</c:v>
                </c:pt>
                <c:pt idx="9" formatCode="0.0000">
                  <c:v>1.4646231926459832</c:v>
                </c:pt>
                <c:pt idx="10" formatCode="0.0000">
                  <c:v>1.7164528209537147</c:v>
                </c:pt>
                <c:pt idx="11" formatCode="0.0000">
                  <c:v>1.8536313531967625</c:v>
                </c:pt>
                <c:pt idx="12" formatCode="0.0000">
                  <c:v>1.9442850101974771</c:v>
                </c:pt>
                <c:pt idx="13" formatCode="0.0000">
                  <c:v>2.0470214938355538</c:v>
                </c:pt>
                <c:pt idx="14" formatCode="0.0000">
                  <c:v>2.1148014343574224</c:v>
                </c:pt>
                <c:pt idx="15" formatCode="0.0000">
                  <c:v>2.1494490912933841</c:v>
                </c:pt>
                <c:pt idx="16" formatCode="0.0000">
                  <c:v>2.2372415386864533</c:v>
                </c:pt>
                <c:pt idx="17" formatCode="0.0000">
                  <c:v>2.3597538710868764</c:v>
                </c:pt>
                <c:pt idx="18" formatCode="0.0000">
                  <c:v>2.4477828550217167</c:v>
                </c:pt>
                <c:pt idx="19" formatCode="0.0000">
                  <c:v>2.5473095704356261</c:v>
                </c:pt>
                <c:pt idx="20" formatCode="0.0000">
                  <c:v>2.692592302104325</c:v>
                </c:pt>
                <c:pt idx="21" formatCode="0.0000">
                  <c:v>2.8422597844045514</c:v>
                </c:pt>
                <c:pt idx="22" formatCode="0.0000">
                  <c:v>3.0159641773517545</c:v>
                </c:pt>
                <c:pt idx="23" formatCode="0.0000">
                  <c:v>3.1528571405844987</c:v>
                </c:pt>
                <c:pt idx="24" formatCode="0.0000">
                  <c:v>3.2867881927826783</c:v>
                </c:pt>
                <c:pt idx="25" formatCode="0.0000">
                  <c:v>3.4197352497037192</c:v>
                </c:pt>
                <c:pt idx="26" formatCode="0.0000">
                  <c:v>3.380891728254158</c:v>
                </c:pt>
                <c:pt idx="27" formatCode="0.0000">
                  <c:v>3.293091170253418</c:v>
                </c:pt>
                <c:pt idx="28" formatCode="0.0000">
                  <c:v>3.1833832313117991</c:v>
                </c:pt>
                <c:pt idx="29" formatCode="0.0000">
                  <c:v>3.0752487843487657</c:v>
                </c:pt>
                <c:pt idx="30" formatCode="0.0000">
                  <c:v>2.9886973659667264</c:v>
                </c:pt>
                <c:pt idx="31" formatCode="0.0000">
                  <c:v>2.9037124846025657</c:v>
                </c:pt>
                <c:pt idx="32" formatCode="0.0000">
                  <c:v>2.7990278595727411</c:v>
                </c:pt>
                <c:pt idx="33" formatCode="0.0000">
                  <c:v>2.6215598476666901</c:v>
                </c:pt>
                <c:pt idx="34" formatCode="0.0000">
                  <c:v>2.4280115463821987</c:v>
                </c:pt>
                <c:pt idx="35" formatCode="0.0000">
                  <c:v>2.2557772503491957</c:v>
                </c:pt>
                <c:pt idx="36" formatCode="0.0000">
                  <c:v>2.0911029839516759</c:v>
                </c:pt>
                <c:pt idx="37" formatCode="0.0000">
                  <c:v>1.9222131353158638</c:v>
                </c:pt>
                <c:pt idx="38" formatCode="0.0000">
                  <c:v>1.7688286274613114</c:v>
                </c:pt>
                <c:pt idx="39" formatCode="0.0000">
                  <c:v>1.6588013475681047</c:v>
                </c:pt>
                <c:pt idx="40" formatCode="0.0000">
                  <c:v>1.5904722187389329</c:v>
                </c:pt>
                <c:pt idx="41" formatCode="0.0000">
                  <c:v>1.5690333219027921</c:v>
                </c:pt>
                <c:pt idx="42" formatCode="0.0000">
                  <c:v>1.5582927159006363</c:v>
                </c:pt>
                <c:pt idx="43" formatCode="0.0000">
                  <c:v>1.5130923291611498</c:v>
                </c:pt>
                <c:pt idx="44" formatCode="0.0000">
                  <c:v>1.44606875578481</c:v>
                </c:pt>
                <c:pt idx="45" formatCode="0.0000">
                  <c:v>1.2556129251018879</c:v>
                </c:pt>
                <c:pt idx="46" formatCode="0.0000">
                  <c:v>0.79320495862704254</c:v>
                </c:pt>
                <c:pt idx="47" formatCode="0.0000">
                  <c:v>0.13092312532032413</c:v>
                </c:pt>
                <c:pt idx="48" formatCode="0.0000">
                  <c:v>-0.58546413097905792</c:v>
                </c:pt>
                <c:pt idx="49" formatCode="0.0000">
                  <c:v>-1.3581285845368252</c:v>
                </c:pt>
                <c:pt idx="50" formatCode="0.0000">
                  <c:v>-2.0899880653987344</c:v>
                </c:pt>
                <c:pt idx="51" formatCode="0.0000">
                  <c:v>-2.8163908542570306</c:v>
                </c:pt>
                <c:pt idx="52" formatCode="0.0000">
                  <c:v>-3.4868979273341489</c:v>
                </c:pt>
                <c:pt idx="53" formatCode="0.0000">
                  <c:v>-3.9681631030940463</c:v>
                </c:pt>
                <c:pt idx="54" formatCode="0.0000">
                  <c:v>-4.3472544123974011</c:v>
                </c:pt>
                <c:pt idx="55" formatCode="0.0000">
                  <c:v>-4.667566991667881</c:v>
                </c:pt>
                <c:pt idx="56" formatCode="0.0000">
                  <c:v>-4.9281669622228508</c:v>
                </c:pt>
                <c:pt idx="57" formatCode="0.0000">
                  <c:v>-5.0862759158393551</c:v>
                </c:pt>
                <c:pt idx="58" formatCode="0.0000">
                  <c:v>-5.155990997075012</c:v>
                </c:pt>
                <c:pt idx="59" formatCode="0.0000">
                  <c:v>-5.1104519409426263</c:v>
                </c:pt>
                <c:pt idx="60" formatCode="0.0000">
                  <c:v>-4.9609061807051473</c:v>
                </c:pt>
                <c:pt idx="61" formatCode="0.0000">
                  <c:v>-4.6939856117516729</c:v>
                </c:pt>
                <c:pt idx="62" formatCode="0.0000">
                  <c:v>-4.3784430828603753</c:v>
                </c:pt>
                <c:pt idx="63" formatCode="0.0000">
                  <c:v>-4.0463945621713266</c:v>
                </c:pt>
                <c:pt idx="64" formatCode="0.0000">
                  <c:v>-3.7332670071103022</c:v>
                </c:pt>
                <c:pt idx="65" formatCode="0.0000">
                  <c:v>-3.4550042550281952</c:v>
                </c:pt>
                <c:pt idx="66" formatCode="0.0000">
                  <c:v>-3.1773861977883961</c:v>
                </c:pt>
                <c:pt idx="67" formatCode="0.0000">
                  <c:v>-2.8710162777573993</c:v>
                </c:pt>
                <c:pt idx="68" formatCode="0.0000">
                  <c:v>-2.571811553430964</c:v>
                </c:pt>
                <c:pt idx="69" formatCode="0.0000">
                  <c:v>-2.2236730990186748</c:v>
                </c:pt>
                <c:pt idx="70" formatCode="0.0000">
                  <c:v>-1.852062816865881</c:v>
                </c:pt>
                <c:pt idx="71" formatCode="0.0000">
                  <c:v>-1.4741624402264999</c:v>
                </c:pt>
                <c:pt idx="72" formatCode="0.0000">
                  <c:v>-1.1062056994587248</c:v>
                </c:pt>
                <c:pt idx="73" formatCode="0.0000">
                  <c:v>-0.74814365772888047</c:v>
                </c:pt>
                <c:pt idx="74" formatCode="0.0000">
                  <c:v>-0.45636839785086247</c:v>
                </c:pt>
                <c:pt idx="75" formatCode="0.0000">
                  <c:v>-0.24176311538274978</c:v>
                </c:pt>
                <c:pt idx="76" formatCode="0.0000">
                  <c:v>-9.30630230436581E-2</c:v>
                </c:pt>
                <c:pt idx="77" formatCode="0.0000">
                  <c:v>-4.0832369761514282E-2</c:v>
                </c:pt>
                <c:pt idx="78" formatCode="0.0000">
                  <c:v>-5.8834351001054948E-2</c:v>
                </c:pt>
                <c:pt idx="79" formatCode="0.0000">
                  <c:v>-8.2457060614275698E-2</c:v>
                </c:pt>
                <c:pt idx="80" formatCode="0.0000">
                  <c:v>-8.8233436144403474E-2</c:v>
                </c:pt>
                <c:pt idx="81" formatCode="0.0000">
                  <c:v>-7.2918456811426682E-2</c:v>
                </c:pt>
                <c:pt idx="82" formatCode="0.0000">
                  <c:v>-0.11510593555364836</c:v>
                </c:pt>
                <c:pt idx="83" formatCode="0.0000">
                  <c:v>-0.20026266335354548</c:v>
                </c:pt>
                <c:pt idx="84" formatCode="0.0000">
                  <c:v>-0.38976737084144064</c:v>
                </c:pt>
                <c:pt idx="85" formatCode="0.0000">
                  <c:v>-0.56291269091312346</c:v>
                </c:pt>
                <c:pt idx="86" formatCode="0.0000">
                  <c:v>-0.67840767117393352</c:v>
                </c:pt>
                <c:pt idx="87" formatCode="0.0000">
                  <c:v>-0.73791715704121064</c:v>
                </c:pt>
                <c:pt idx="88" formatCode="0.0000">
                  <c:v>-0.71821833227553</c:v>
                </c:pt>
                <c:pt idx="89" formatCode="0.0000">
                  <c:v>-0.64598975073098197</c:v>
                </c:pt>
                <c:pt idx="90" formatCode="0.0000">
                  <c:v>-0.57762347006530523</c:v>
                </c:pt>
                <c:pt idx="91" formatCode="0.0000">
                  <c:v>-0.49485703834990774</c:v>
                </c:pt>
                <c:pt idx="92" formatCode="0.0000">
                  <c:v>-0.43875437723834237</c:v>
                </c:pt>
                <c:pt idx="93" formatCode="0.0000">
                  <c:v>-0.36198879588604965</c:v>
                </c:pt>
                <c:pt idx="94" formatCode="0.0000">
                  <c:v>-0.26635442025231337</c:v>
                </c:pt>
                <c:pt idx="95" formatCode="0.0000">
                  <c:v>-0.16016578317567448</c:v>
                </c:pt>
                <c:pt idx="96" formatCode="0.0000">
                  <c:v>8.6900881510176553E-3</c:v>
                </c:pt>
                <c:pt idx="97" formatCode="0.0000">
                  <c:v>0.16008980971155537</c:v>
                </c:pt>
                <c:pt idx="98" formatCode="0.0000">
                  <c:v>0.25378531567939544</c:v>
                </c:pt>
                <c:pt idx="99" formatCode="0.0000">
                  <c:v>0.34172027181035192</c:v>
                </c:pt>
                <c:pt idx="100" formatCode="0.0000">
                  <c:v>0.45455921547871114</c:v>
                </c:pt>
                <c:pt idx="101" formatCode="0.0000">
                  <c:v>0.61480269852697889</c:v>
                </c:pt>
                <c:pt idx="102" formatCode="0.0000">
                  <c:v>0.79695124259140004</c:v>
                </c:pt>
                <c:pt idx="103" formatCode="0.0000">
                  <c:v>1.0142280465381437</c:v>
                </c:pt>
                <c:pt idx="104" formatCode="0.0000">
                  <c:v>1.2882539716936054</c:v>
                </c:pt>
                <c:pt idx="105" formatCode="0.0000">
                  <c:v>1.6033400862100455</c:v>
                </c:pt>
                <c:pt idx="106" formatCode="0.0000">
                  <c:v>1.9362409730437087</c:v>
                </c:pt>
                <c:pt idx="107" formatCode="0.0000">
                  <c:v>2.2769620331355296</c:v>
                </c:pt>
                <c:pt idx="108" formatCode="0.0000">
                  <c:v>2.6328671416165155</c:v>
                </c:pt>
                <c:pt idx="109" formatCode="0.0000">
                  <c:v>2.9801840533347477</c:v>
                </c:pt>
                <c:pt idx="110" formatCode="0.0000">
                  <c:v>3.3159220997934669</c:v>
                </c:pt>
                <c:pt idx="111" formatCode="0.0000">
                  <c:v>3.6867665049650968</c:v>
                </c:pt>
                <c:pt idx="112" formatCode="0.0000">
                  <c:v>4.0557603365119697</c:v>
                </c:pt>
                <c:pt idx="113" formatCode="0.0000">
                  <c:v>4.4303347351040889</c:v>
                </c:pt>
                <c:pt idx="114" formatCode="0.0000">
                  <c:v>4.769841578219788</c:v>
                </c:pt>
                <c:pt idx="115" formatCode="0.0000">
                  <c:v>5.0393265940399932</c:v>
                </c:pt>
                <c:pt idx="116" formatCode="0.0000">
                  <c:v>5.2395956908535553</c:v>
                </c:pt>
                <c:pt idx="117" formatCode="0.0000">
                  <c:v>5.3301664112696416</c:v>
                </c:pt>
                <c:pt idx="118" formatCode="0.0000">
                  <c:v>5.2818075670358251</c:v>
                </c:pt>
                <c:pt idx="119" formatCode="0.0000">
                  <c:v>5.1559554249595427</c:v>
                </c:pt>
                <c:pt idx="120" formatCode="0.0000">
                  <c:v>5.0074320280368028</c:v>
                </c:pt>
                <c:pt idx="121" formatCode="0.0000">
                  <c:v>4.8518978300164211</c:v>
                </c:pt>
                <c:pt idx="122" formatCode="0.0000">
                  <c:v>4.7081526198538217</c:v>
                </c:pt>
                <c:pt idx="123" formatCode="0.0000">
                  <c:v>4.597091076642279</c:v>
                </c:pt>
                <c:pt idx="124" formatCode="0.0000">
                  <c:v>4.5092667592512781</c:v>
                </c:pt>
                <c:pt idx="125" formatCode="0.0000">
                  <c:v>4.4007038199603148</c:v>
                </c:pt>
                <c:pt idx="126" formatCode="0.0000">
                  <c:v>4.2314984254243182</c:v>
                </c:pt>
                <c:pt idx="127" formatCode="0.0000">
                  <c:v>4.0662441430399339</c:v>
                </c:pt>
                <c:pt idx="128" formatCode="0.0000">
                  <c:v>3.8968785448572474</c:v>
                </c:pt>
                <c:pt idx="129" formatCode="0.0000">
                  <c:v>3.7864711651789742</c:v>
                </c:pt>
                <c:pt idx="130" formatCode="0.0000">
                  <c:v>3.7110299590759364</c:v>
                </c:pt>
                <c:pt idx="131" formatCode="0.0000">
                  <c:v>3.7259359108406667</c:v>
                </c:pt>
                <c:pt idx="132" formatCode="0.0000">
                  <c:v>3.7807887471916235</c:v>
                </c:pt>
                <c:pt idx="133" formatCode="0.0000">
                  <c:v>3.8677053767686758</c:v>
                </c:pt>
                <c:pt idx="134" formatCode="0.0000">
                  <c:v>4.0046522178104222</c:v>
                </c:pt>
                <c:pt idx="135" formatCode="0.0000">
                  <c:v>4.1398415171792822</c:v>
                </c:pt>
                <c:pt idx="136" formatCode="0.0000">
                  <c:v>4.2491447325305742</c:v>
                </c:pt>
                <c:pt idx="137" formatCode="0.0000">
                  <c:v>4.3043014138865576</c:v>
                </c:pt>
                <c:pt idx="138" formatCode="0.0000">
                  <c:v>4.3142428201797838</c:v>
                </c:pt>
                <c:pt idx="139" formatCode="0.0000">
                  <c:v>4.2946068001318549</c:v>
                </c:pt>
                <c:pt idx="140" formatCode="0.0000">
                  <c:v>4.2556505052512268</c:v>
                </c:pt>
                <c:pt idx="141" formatCode="0.0000">
                  <c:v>4.1761295806224794</c:v>
                </c:pt>
                <c:pt idx="142" formatCode="0.0000">
                  <c:v>4.097172937486846</c:v>
                </c:pt>
                <c:pt idx="143" formatCode="0.0000">
                  <c:v>4.0105217240155779</c:v>
                </c:pt>
                <c:pt idx="144" formatCode="0.0000">
                  <c:v>3.921571819589377</c:v>
                </c:pt>
                <c:pt idx="145" formatCode="0.0000">
                  <c:v>3.8089572678004595</c:v>
                </c:pt>
                <c:pt idx="146" formatCode="0.0000">
                  <c:v>3.8097863613644716</c:v>
                </c:pt>
                <c:pt idx="147" formatCode="0.0000">
                  <c:v>3.8789759038372424</c:v>
                </c:pt>
                <c:pt idx="148" formatCode="0.0000">
                  <c:v>3.9822481541600374</c:v>
                </c:pt>
                <c:pt idx="149" formatCode="0.0000">
                  <c:v>3.9844155264137111</c:v>
                </c:pt>
                <c:pt idx="150" formatCode="0.0000">
                  <c:v>3.8917951914143787</c:v>
                </c:pt>
                <c:pt idx="151" formatCode="0.0000">
                  <c:v>3.7328998775409539</c:v>
                </c:pt>
                <c:pt idx="152" formatCode="0.0000">
                  <c:v>3.5268731064622263</c:v>
                </c:pt>
                <c:pt idx="153" formatCode="0.0000">
                  <c:v>3.3097365733251287</c:v>
                </c:pt>
                <c:pt idx="154" formatCode="0.0000">
                  <c:v>3.048450112262731</c:v>
                </c:pt>
                <c:pt idx="155" formatCode="0.0000">
                  <c:v>2.7588329578959812</c:v>
                </c:pt>
                <c:pt idx="156" formatCode="0.0000">
                  <c:v>2.4301535150593554</c:v>
                </c:pt>
                <c:pt idx="157" formatCode="0.0000">
                  <c:v>2.1445221504927416</c:v>
                </c:pt>
                <c:pt idx="158" formatCode="0.0000">
                  <c:v>1.9070690668578505</c:v>
                </c:pt>
                <c:pt idx="159" formatCode="0.0000">
                  <c:v>1.7073444826257371</c:v>
                </c:pt>
                <c:pt idx="160" formatCode="0.0000">
                  <c:v>1.5814356437850234</c:v>
                </c:pt>
                <c:pt idx="161" formatCode="0.0000">
                  <c:v>1.4894044063851901</c:v>
                </c:pt>
                <c:pt idx="162" formatCode="0.0000">
                  <c:v>1.4379854868202353</c:v>
                </c:pt>
                <c:pt idx="163" formatCode="0.0000">
                  <c:v>1.4253997001732674</c:v>
                </c:pt>
                <c:pt idx="164" formatCode="0.0000">
                  <c:v>1.4721716000109737</c:v>
                </c:pt>
                <c:pt idx="165" formatCode="0.0000">
                  <c:v>1.5543291146338847</c:v>
                </c:pt>
                <c:pt idx="166" formatCode="0.0000">
                  <c:v>1.7146338477524559</c:v>
                </c:pt>
                <c:pt idx="167" formatCode="0.0000">
                  <c:v>1.8859672814449882</c:v>
                </c:pt>
                <c:pt idx="168" formatCode="0.0000">
                  <c:v>2.1173149747420048</c:v>
                </c:pt>
                <c:pt idx="169" formatCode="0.0000">
                  <c:v>2.32060707708896</c:v>
                </c:pt>
                <c:pt idx="170" formatCode="0.0000">
                  <c:v>2.4920778393964031</c:v>
                </c:pt>
                <c:pt idx="171" formatCode="0.0000">
                  <c:v>2.6500174931378426</c:v>
                </c:pt>
                <c:pt idx="172" formatCode="0.0000">
                  <c:v>2.8062393477115517</c:v>
                </c:pt>
                <c:pt idx="173" formatCode="0.0000">
                  <c:v>2.9912435686122492</c:v>
                </c:pt>
                <c:pt idx="174" formatCode="0.0000">
                  <c:v>3.1903077555313937</c:v>
                </c:pt>
                <c:pt idx="175" formatCode="0.0000">
                  <c:v>3.3967171426793765</c:v>
                </c:pt>
                <c:pt idx="176" formatCode="0.0000">
                  <c:v>3.6065471498064956</c:v>
                </c:pt>
                <c:pt idx="177" formatCode="0.0000">
                  <c:v>3.8072786570601869</c:v>
                </c:pt>
                <c:pt idx="178" formatCode="0.0000">
                  <c:v>3.9717111539683794</c:v>
                </c:pt>
                <c:pt idx="179" formatCode="0.0000">
                  <c:v>4.1059763883629081</c:v>
                </c:pt>
                <c:pt idx="180" formatCode="0.0000">
                  <c:v>4.1590676649894736</c:v>
                </c:pt>
                <c:pt idx="181" formatCode="0.0000">
                  <c:v>4.1604141999326414</c:v>
                </c:pt>
                <c:pt idx="182" formatCode="0.0000">
                  <c:v>4.1673534677155599</c:v>
                </c:pt>
                <c:pt idx="183" formatCode="0.0000">
                  <c:v>4.0938620686134808</c:v>
                </c:pt>
                <c:pt idx="184" formatCode="0.0000">
                  <c:v>3.9550783771293183</c:v>
                </c:pt>
                <c:pt idx="185" formatCode="0.0000">
                  <c:v>3.8177911326467129</c:v>
                </c:pt>
                <c:pt idx="186" formatCode="0.0000">
                  <c:v>3.6417604999381963</c:v>
                </c:pt>
                <c:pt idx="187" formatCode="0.0000">
                  <c:v>3.4378153653270767</c:v>
                </c:pt>
                <c:pt idx="188" formatCode="0.0000">
                  <c:v>3.132619939451025</c:v>
                </c:pt>
                <c:pt idx="189" formatCode="0.0000">
                  <c:v>2.812992706755244</c:v>
                </c:pt>
                <c:pt idx="190" formatCode="0.0000">
                  <c:v>2.5120428228225888</c:v>
                </c:pt>
                <c:pt idx="191" formatCode="0.0000">
                  <c:v>2.2895455324340666</c:v>
                </c:pt>
                <c:pt idx="192" formatCode="0.0000">
                  <c:v>2.0830650064242073</c:v>
                </c:pt>
                <c:pt idx="193" formatCode="0.0000">
                  <c:v>1.91007871926548</c:v>
                </c:pt>
                <c:pt idx="194" formatCode="0.0000">
                  <c:v>1.7485557291311342</c:v>
                </c:pt>
                <c:pt idx="195" formatCode="0.0000">
                  <c:v>1.5605230631578455</c:v>
                </c:pt>
                <c:pt idx="196" formatCode="0.0000">
                  <c:v>1.3510637701726358</c:v>
                </c:pt>
                <c:pt idx="197" formatCode="0.0000">
                  <c:v>1.1272436282762179</c:v>
                </c:pt>
                <c:pt idx="198" formatCode="0.0000">
                  <c:v>0.92808761443623045</c:v>
                </c:pt>
                <c:pt idx="199" formatCode="0.0000">
                  <c:v>0.7282139616661063</c:v>
                </c:pt>
                <c:pt idx="200" formatCode="0.0000">
                  <c:v>0.42645205669372166</c:v>
                </c:pt>
                <c:pt idx="201" formatCode="0.0000">
                  <c:v>4.6615627281564265E-2</c:v>
                </c:pt>
                <c:pt idx="202" formatCode="0.0000">
                  <c:v>-0.34924558155335911</c:v>
                </c:pt>
                <c:pt idx="203" formatCode="0.0000">
                  <c:v>-0.69998487803843346</c:v>
                </c:pt>
                <c:pt idx="204" formatCode="0.0000">
                  <c:v>-1.076534967473016</c:v>
                </c:pt>
                <c:pt idx="205" formatCode="0.0000">
                  <c:v>-1.4578959538572207</c:v>
                </c:pt>
                <c:pt idx="206" formatCode="0.0000">
                  <c:v>-1.8380462234789232</c:v>
                </c:pt>
                <c:pt idx="207" formatCode="0.0000">
                  <c:v>-2.1987333602585357</c:v>
                </c:pt>
                <c:pt idx="208" formatCode="0.0000">
                  <c:v>-2.6007950861258644</c:v>
                </c:pt>
                <c:pt idx="209" formatCode="0.0000">
                  <c:v>-2.8248620478178035</c:v>
                </c:pt>
                <c:pt idx="210" formatCode="0.0000">
                  <c:v>-2.9057906338631012</c:v>
                </c:pt>
                <c:pt idx="211" formatCode="0.0000">
                  <c:v>-2.8602116383340808</c:v>
                </c:pt>
                <c:pt idx="212" formatCode="0.0000">
                  <c:v>-2.7847717204709217</c:v>
                </c:pt>
                <c:pt idx="213" formatCode="0.0000">
                  <c:v>-2.6540351479034743</c:v>
                </c:pt>
                <c:pt idx="214" formatCode="0.0000">
                  <c:v>-2.4774782356835319</c:v>
                </c:pt>
                <c:pt idx="215" formatCode="0.0000">
                  <c:v>-2.2906255681153009</c:v>
                </c:pt>
                <c:pt idx="216" formatCode="0.0000">
                  <c:v>-2.0816661269064425</c:v>
                </c:pt>
                <c:pt idx="217" formatCode="0.0000">
                  <c:v>-1.8434076276228877</c:v>
                </c:pt>
                <c:pt idx="218" formatCode="0.0000">
                  <c:v>-1.5392329958843021</c:v>
                </c:pt>
                <c:pt idx="219" formatCode="0.0000">
                  <c:v>-1.2264084430265632</c:v>
                </c:pt>
                <c:pt idx="220" formatCode="0.0000">
                  <c:v>-0.93800515048776201</c:v>
                </c:pt>
                <c:pt idx="221" formatCode="0.0000">
                  <c:v>-0.66535369194465721</c:v>
                </c:pt>
                <c:pt idx="222" formatCode="0.0000">
                  <c:v>-0.37318629996192487</c:v>
                </c:pt>
                <c:pt idx="223" formatCode="0.0000">
                  <c:v>-9.3508439648123526E-2</c:v>
                </c:pt>
                <c:pt idx="224" formatCode="0.0000">
                  <c:v>0.22771083706106382</c:v>
                </c:pt>
                <c:pt idx="225" formatCode="0.0000">
                  <c:v>0.58439025122291899</c:v>
                </c:pt>
                <c:pt idx="226" formatCode="0.0000">
                  <c:v>0.92531700674668849</c:v>
                </c:pt>
                <c:pt idx="227" formatCode="0.0000">
                  <c:v>1.2398081759245461</c:v>
                </c:pt>
                <c:pt idx="228" formatCode="0.0000">
                  <c:v>1.5651417580661857</c:v>
                </c:pt>
                <c:pt idx="229" formatCode="0.0000">
                  <c:v>1.8689570482823936</c:v>
                </c:pt>
                <c:pt idx="230" formatCode="0.0000">
                  <c:v>2.1590418792330754</c:v>
                </c:pt>
                <c:pt idx="231" formatCode="0.0000">
                  <c:v>2.3394814240547133</c:v>
                </c:pt>
                <c:pt idx="232" formatCode="0.0000">
                  <c:v>2.4611926620035511</c:v>
                </c:pt>
                <c:pt idx="233" formatCode="0.0000">
                  <c:v>2.5295458702661309</c:v>
                </c:pt>
                <c:pt idx="234" formatCode="0.0000">
                  <c:v>2.5616594709525806</c:v>
                </c:pt>
                <c:pt idx="235" formatCode="0.0000">
                  <c:v>2.6002889363223858</c:v>
                </c:pt>
                <c:pt idx="236" formatCode="0.0000">
                  <c:v>2.6307773102918417</c:v>
                </c:pt>
                <c:pt idx="237" formatCode="0.0000">
                  <c:v>2.6853208180580239</c:v>
                </c:pt>
                <c:pt idx="238" formatCode="0.0000">
                  <c:v>2.7183266398923993</c:v>
                </c:pt>
                <c:pt idx="239" formatCode="0.0000">
                  <c:v>2.754693546232005</c:v>
                </c:pt>
                <c:pt idx="240" formatCode="0.0000">
                  <c:v>2.8234437365531391</c:v>
                </c:pt>
                <c:pt idx="241" formatCode="0.0000">
                  <c:v>2.8910559325289324</c:v>
                </c:pt>
                <c:pt idx="242" formatCode="0.0000">
                  <c:v>2.9671944307612712</c:v>
                </c:pt>
                <c:pt idx="243" formatCode="0.0000">
                  <c:v>2.9498887198322308</c:v>
                </c:pt>
                <c:pt idx="244" formatCode="0.0000">
                  <c:v>2.8719014934892986</c:v>
                </c:pt>
                <c:pt idx="245" formatCode="0.0000">
                  <c:v>2.7471550374565186</c:v>
                </c:pt>
                <c:pt idx="246" formatCode="0.0000">
                  <c:v>2.6221538242421727</c:v>
                </c:pt>
                <c:pt idx="247" formatCode="0.0000">
                  <c:v>2.5138086015799819</c:v>
                </c:pt>
                <c:pt idx="248" formatCode="0.0000">
                  <c:v>2.4474771200493994</c:v>
                </c:pt>
                <c:pt idx="249" formatCode="0.0000">
                  <c:v>2.374608717188551</c:v>
                </c:pt>
                <c:pt idx="250" formatCode="0.0000">
                  <c:v>2.2430593141745137</c:v>
                </c:pt>
                <c:pt idx="251" formatCode="0.0000">
                  <c:v>2.1004450722157975</c:v>
                </c:pt>
                <c:pt idx="252" formatCode="0.0000">
                  <c:v>2.0285131135232879</c:v>
                </c:pt>
                <c:pt idx="253" formatCode="0.0000">
                  <c:v>2.0037345447672119</c:v>
                </c:pt>
                <c:pt idx="254" formatCode="0.0000">
                  <c:v>2.0439892632342489</c:v>
                </c:pt>
                <c:pt idx="255" formatCode="0.0000">
                  <c:v>2.1002879844326379</c:v>
                </c:pt>
                <c:pt idx="256" formatCode="0.0000">
                  <c:v>2.1891039527629359</c:v>
                </c:pt>
                <c:pt idx="257" formatCode="0.0000">
                  <c:v>2.2493395717756623</c:v>
                </c:pt>
                <c:pt idx="258" formatCode="0.0000">
                  <c:v>2.2853715329618343</c:v>
                </c:pt>
                <c:pt idx="259" formatCode="0.0000">
                  <c:v>2.3005599327974737</c:v>
                </c:pt>
                <c:pt idx="260" formatCode="0.0000">
                  <c:v>2.3137383668202069</c:v>
                </c:pt>
                <c:pt idx="261" formatCode="0.0000">
                  <c:v>2.3345074949788001</c:v>
                </c:pt>
                <c:pt idx="262" formatCode="0.0000">
                  <c:v>2.4208612235812317</c:v>
                </c:pt>
                <c:pt idx="263" formatCode="0.0000">
                  <c:v>2.495827529142336</c:v>
                </c:pt>
                <c:pt idx="264" formatCode="0.0000">
                  <c:v>2.4930694041771493</c:v>
                </c:pt>
                <c:pt idx="265" formatCode="0.0000">
                  <c:v>2.5149748668479481</c:v>
                </c:pt>
                <c:pt idx="266" formatCode="0.0000">
                  <c:v>2.5995895855680242</c:v>
                </c:pt>
                <c:pt idx="267" formatCode="0.0000">
                  <c:v>2.7225503266184079</c:v>
                </c:pt>
                <c:pt idx="268" formatCode="0.0000">
                  <c:v>2.8825355890820257</c:v>
                </c:pt>
                <c:pt idx="269" formatCode="0.0000">
                  <c:v>3.061881641888426</c:v>
                </c:pt>
                <c:pt idx="270" formatCode="0.0000">
                  <c:v>3.2027943647525574</c:v>
                </c:pt>
                <c:pt idx="271" formatCode="0.0000">
                  <c:v>3.3092046312639791</c:v>
                </c:pt>
                <c:pt idx="272" formatCode="0.0000">
                  <c:v>3.4543731513183689</c:v>
                </c:pt>
                <c:pt idx="273" formatCode="0.0000">
                  <c:v>3.6046477012570826</c:v>
                </c:pt>
                <c:pt idx="274" formatCode="0.0000">
                  <c:v>3.78390959220626</c:v>
                </c:pt>
                <c:pt idx="275" formatCode="0.0000">
                  <c:v>4.0040594277567836</c:v>
                </c:pt>
                <c:pt idx="276" formatCode="0.0000">
                  <c:v>4.2721902983385327</c:v>
                </c:pt>
                <c:pt idx="277" formatCode="0.0000">
                  <c:v>4.6183965747593021</c:v>
                </c:pt>
                <c:pt idx="278" formatCode="0.0000">
                  <c:v>4.9549495079852965</c:v>
                </c:pt>
                <c:pt idx="279" formatCode="0.0000">
                  <c:v>5.284721047819275</c:v>
                </c:pt>
                <c:pt idx="280" formatCode="0.0000">
                  <c:v>5.6578331012787721</c:v>
                </c:pt>
                <c:pt idx="281" formatCode="0.0000">
                  <c:v>6.0678208947181416</c:v>
                </c:pt>
                <c:pt idx="282" formatCode="0.0000">
                  <c:v>6.427423020580628</c:v>
                </c:pt>
                <c:pt idx="283" formatCode="0.0000">
                  <c:v>6.6333400626845691</c:v>
                </c:pt>
                <c:pt idx="284" formatCode="0.0000">
                  <c:v>6.7079002271482286</c:v>
                </c:pt>
                <c:pt idx="285" formatCode="0.0000">
                  <c:v>6.7444639805329327</c:v>
                </c:pt>
                <c:pt idx="286" formatCode="0.0000">
                  <c:v>6.7427725923675688</c:v>
                </c:pt>
                <c:pt idx="287" formatCode="0.0000">
                  <c:v>6.6810264245079969</c:v>
                </c:pt>
                <c:pt idx="288" formatCode="0.0000">
                  <c:v>6.5679391079768665</c:v>
                </c:pt>
                <c:pt idx="289" formatCode="0.0000">
                  <c:v>6.4412660439530001</c:v>
                </c:pt>
                <c:pt idx="290" formatCode="0.0000">
                  <c:v>6.2983220599703715</c:v>
                </c:pt>
                <c:pt idx="291" formatCode="0.0000">
                  <c:v>6.1158108659204382</c:v>
                </c:pt>
                <c:pt idx="292" formatCode="0.0000">
                  <c:v>5.9140995894288393</c:v>
                </c:pt>
                <c:pt idx="293" formatCode="0.0000">
                  <c:v>5.6418931268367771</c:v>
                </c:pt>
                <c:pt idx="294" formatCode="0.0000">
                  <c:v>5.3095332268319577</c:v>
                </c:pt>
                <c:pt idx="295" formatCode="0.0000">
                  <c:v>5.0049056326613703</c:v>
                </c:pt>
                <c:pt idx="296" formatCode="0.0000">
                  <c:v>4.6606835385196757</c:v>
                </c:pt>
                <c:pt idx="297" formatCode="0.0000">
                  <c:v>4.2993513295852424</c:v>
                </c:pt>
                <c:pt idx="298" formatCode="0.0000">
                  <c:v>3.9700556059109831</c:v>
                </c:pt>
                <c:pt idx="299" formatCode="0.0000">
                  <c:v>3.6701929978723835</c:v>
                </c:pt>
                <c:pt idx="300" formatCode="0.0000">
                  <c:v>3.3969873785217</c:v>
                </c:pt>
                <c:pt idx="301" formatCode="0.0000">
                  <c:v>3.1584653232866176</c:v>
                </c:pt>
                <c:pt idx="302" formatCode="0.0000">
                  <c:v>2.9432834893140107</c:v>
                </c:pt>
                <c:pt idx="303" formatCode="0.0000">
                  <c:v>2.7604081158296925</c:v>
                </c:pt>
                <c:pt idx="304" formatCode="0.0000">
                  <c:v>2.6552079608264894</c:v>
                </c:pt>
                <c:pt idx="305" formatCode="0.0000">
                  <c:v>2.6520022917185644</c:v>
                </c:pt>
                <c:pt idx="306" formatCode="0.0000">
                  <c:v>2.6512928316567135</c:v>
                </c:pt>
                <c:pt idx="307" formatCode="0.0000">
                  <c:v>2.6700739294009841</c:v>
                </c:pt>
                <c:pt idx="308" formatCode="0.0000">
                  <c:v>2.7073914698100134</c:v>
                </c:pt>
                <c:pt idx="309" formatCode="0.0000">
                  <c:v>2.739368444597603</c:v>
                </c:pt>
                <c:pt idx="310" formatCode="0.0000">
                  <c:v>2.7278844634635768</c:v>
                </c:pt>
                <c:pt idx="311" formatCode="0.0000">
                  <c:v>2.6841144064872129</c:v>
                </c:pt>
                <c:pt idx="312" formatCode="0.0000">
                  <c:v>2.5618689672825341</c:v>
                </c:pt>
                <c:pt idx="313" formatCode="0.0000">
                  <c:v>2.4488407269875738</c:v>
                </c:pt>
                <c:pt idx="314" formatCode="0.0000">
                  <c:v>2.2989134291426816</c:v>
                </c:pt>
                <c:pt idx="315" formatCode="0.0000">
                  <c:v>2.2307574671269852</c:v>
                </c:pt>
                <c:pt idx="316" formatCode="0.0000">
                  <c:v>2.2519438344839648</c:v>
                </c:pt>
                <c:pt idx="317" formatCode="0.0000">
                  <c:v>2.2035117637641188</c:v>
                </c:pt>
                <c:pt idx="318" formatCode="0.0000">
                  <c:v>2.175912411885673</c:v>
                </c:pt>
                <c:pt idx="319" formatCode="0.0000">
                  <c:v>2.1236700294948725</c:v>
                </c:pt>
                <c:pt idx="320" formatCode="0.0000">
                  <c:v>1.9715440490974556</c:v>
                </c:pt>
                <c:pt idx="321" formatCode="0.0000">
                  <c:v>1.6876445394652215</c:v>
                </c:pt>
                <c:pt idx="322" formatCode="0.0000">
                  <c:v>1.3393104398443856</c:v>
                </c:pt>
                <c:pt idx="323" formatCode="0.0000">
                  <c:v>0.95611106752741049</c:v>
                </c:pt>
                <c:pt idx="324" formatCode="0.0000">
                  <c:v>0.56355448610348247</c:v>
                </c:pt>
                <c:pt idx="325" formatCode="0.0000">
                  <c:v>0.19382870669034685</c:v>
                </c:pt>
                <c:pt idx="326" formatCode="0.0000">
                  <c:v>-5.8031922243518053E-2</c:v>
                </c:pt>
                <c:pt idx="327" formatCode="0.0000">
                  <c:v>-0.13236835113288761</c:v>
                </c:pt>
                <c:pt idx="328" formatCode="0.0000">
                  <c:v>-0.12115204787906884</c:v>
                </c:pt>
                <c:pt idx="329" formatCode="0.0000">
                  <c:v>-8.0556420608343685E-2</c:v>
                </c:pt>
                <c:pt idx="330" formatCode="0.0000">
                  <c:v>-1.3804278014471115E-2</c:v>
                </c:pt>
                <c:pt idx="331" formatCode="0.0000">
                  <c:v>2.8552529450559867E-2</c:v>
                </c:pt>
                <c:pt idx="332" formatCode="0.0000">
                  <c:v>-1.8746449435580365E-2</c:v>
                </c:pt>
                <c:pt idx="333" formatCode="0.0000">
                  <c:v>-0.13709663808298692</c:v>
                </c:pt>
                <c:pt idx="334" formatCode="0.0000">
                  <c:v>-0.1709566425876573</c:v>
                </c:pt>
                <c:pt idx="335" formatCode="0.0000">
                  <c:v>-0.22405416872093664</c:v>
                </c:pt>
                <c:pt idx="336" formatCode="0.0000">
                  <c:v>-0.22836541833702606</c:v>
                </c:pt>
                <c:pt idx="337" formatCode="0.0000">
                  <c:v>-0.15291883273548773</c:v>
                </c:pt>
                <c:pt idx="338" formatCode="0.0000">
                  <c:v>-2.7099478931674831E-2</c:v>
                </c:pt>
                <c:pt idx="339" formatCode="0.0000">
                  <c:v>9.1564924666030598E-2</c:v>
                </c:pt>
                <c:pt idx="340" formatCode="0.0000">
                  <c:v>0.19561176128004815</c:v>
                </c:pt>
                <c:pt idx="341" formatCode="0.0000">
                  <c:v>0.2196391792640553</c:v>
                </c:pt>
                <c:pt idx="342" formatCode="0.0000">
                  <c:v>0.22280594786652605</c:v>
                </c:pt>
                <c:pt idx="343" formatCode="0.0000">
                  <c:v>0.33900446528803641</c:v>
                </c:pt>
                <c:pt idx="344" formatCode="0.0000">
                  <c:v>0.44539594124915549</c:v>
                </c:pt>
                <c:pt idx="345" formatCode="0.0000">
                  <c:v>0.54901969917047433</c:v>
                </c:pt>
                <c:pt idx="346" formatCode="0.0000">
                  <c:v>0.64052154577029974</c:v>
                </c:pt>
                <c:pt idx="347" formatCode="0.0000">
                  <c:v>0.76802660688641566</c:v>
                </c:pt>
                <c:pt idx="348" formatCode="0.0000">
                  <c:v>0.88516184687301513</c:v>
                </c:pt>
                <c:pt idx="349" formatCode="0.0000">
                  <c:v>0.96028917078626308</c:v>
                </c:pt>
                <c:pt idx="350" formatCode="0.0000">
                  <c:v>1.0781734302186823</c:v>
                </c:pt>
                <c:pt idx="351" formatCode="0.0000">
                  <c:v>1.2164990477607509</c:v>
                </c:pt>
                <c:pt idx="352" formatCode="0.0000">
                  <c:v>1.2883822384741608</c:v>
                </c:pt>
                <c:pt idx="353" formatCode="0.0000">
                  <c:v>1.4144799864462279</c:v>
                </c:pt>
                <c:pt idx="354" formatCode="0.0000">
                  <c:v>1.5473453128942509</c:v>
                </c:pt>
                <c:pt idx="355" formatCode="0.0000">
                  <c:v>1.6850718046065254</c:v>
                </c:pt>
                <c:pt idx="356" formatCode="0.0000">
                  <c:v>1.7387163346861623</c:v>
                </c:pt>
                <c:pt idx="357" formatCode="0.0000">
                  <c:v>1.8012609673857545</c:v>
                </c:pt>
                <c:pt idx="358" formatCode="0.0000">
                  <c:v>1.7676978865833832</c:v>
                </c:pt>
                <c:pt idx="359" formatCode="0.0000">
                  <c:v>1.6542479265988581</c:v>
                </c:pt>
                <c:pt idx="360" formatCode="0.0000">
                  <c:v>1.6755243697549633</c:v>
                </c:pt>
                <c:pt idx="361" formatCode="0.0000">
                  <c:v>1.7176210483556926</c:v>
                </c:pt>
                <c:pt idx="362" formatCode="0.0000">
                  <c:v>1.8142242114945424</c:v>
                </c:pt>
                <c:pt idx="363" formatCode="0.0000">
                  <c:v>1.8759628419480254</c:v>
                </c:pt>
                <c:pt idx="364" formatCode="0.0000">
                  <c:v>1.8966560072599594</c:v>
                </c:pt>
                <c:pt idx="365" formatCode="0.0000">
                  <c:v>1.8981808495556889</c:v>
                </c:pt>
                <c:pt idx="366" formatCode="0.0000">
                  <c:v>1.9126298148102443</c:v>
                </c:pt>
                <c:pt idx="367" formatCode="0.0000">
                  <c:v>1.9616865927098412</c:v>
                </c:pt>
                <c:pt idx="368" formatCode="0.0000">
                  <c:v>2.0068736406789234</c:v>
                </c:pt>
                <c:pt idx="369" formatCode="0.0000">
                  <c:v>2.0569373804432001</c:v>
                </c:pt>
                <c:pt idx="370" formatCode="0.0000">
                  <c:v>2.1081582412300564</c:v>
                </c:pt>
                <c:pt idx="371" formatCode="0.0000">
                  <c:v>2.1409334501465556</c:v>
                </c:pt>
                <c:pt idx="372" formatCode="0.0000">
                  <c:v>2.1538401291039126</c:v>
                </c:pt>
                <c:pt idx="373" formatCode="0.0000">
                  <c:v>2.1507022736250581</c:v>
                </c:pt>
                <c:pt idx="374" formatCode="0.0000">
                  <c:v>2.1518589399295198</c:v>
                </c:pt>
                <c:pt idx="375" formatCode="0.0000">
                  <c:v>2.1877792101667026</c:v>
                </c:pt>
                <c:pt idx="376" formatCode="0.0000">
                  <c:v>2.231781635744909</c:v>
                </c:pt>
                <c:pt idx="377" formatCode="0.0000">
                  <c:v>2.2432570078638321</c:v>
                </c:pt>
                <c:pt idx="378" formatCode="0.0000">
                  <c:v>2.1482887782325495</c:v>
                </c:pt>
                <c:pt idx="379" formatCode="0.0000">
                  <c:v>2.0083381896770067</c:v>
                </c:pt>
                <c:pt idx="380" formatCode="0.0000">
                  <c:v>1.9150323342107627</c:v>
                </c:pt>
                <c:pt idx="381" formatCode="0.0000">
                  <c:v>1.9053351486956747</c:v>
                </c:pt>
                <c:pt idx="382" formatCode="0.0000">
                  <c:v>1.9282535400574385</c:v>
                </c:pt>
                <c:pt idx="383" formatCode="0.0000">
                  <c:v>2.0218588991679369</c:v>
                </c:pt>
                <c:pt idx="384" formatCode="0.0000">
                  <c:v>2.192989349952946</c:v>
                </c:pt>
                <c:pt idx="385" formatCode="0.0000">
                  <c:v>2.3183999386125613</c:v>
                </c:pt>
                <c:pt idx="386" formatCode="0.0000">
                  <c:v>2.3790793465034739</c:v>
                </c:pt>
                <c:pt idx="387" formatCode="0.0000">
                  <c:v>2.3957113915695718</c:v>
                </c:pt>
                <c:pt idx="388" formatCode="0.0000">
                  <c:v>2.4775485119521066</c:v>
                </c:pt>
                <c:pt idx="389" formatCode="0.0000">
                  <c:v>2.61453456323212</c:v>
                </c:pt>
                <c:pt idx="390" formatCode="0.0000">
                  <c:v>2.6840579187950597</c:v>
                </c:pt>
                <c:pt idx="391" formatCode="0.0000">
                  <c:v>2.6998255218362068</c:v>
                </c:pt>
                <c:pt idx="392" formatCode="0.0000">
                  <c:v>2.6891650625747276</c:v>
                </c:pt>
                <c:pt idx="393" formatCode="0.0000">
                  <c:v>2.6535206907598998</c:v>
                </c:pt>
                <c:pt idx="394" formatCode="0.0000">
                  <c:v>2.6145617295634445</c:v>
                </c:pt>
                <c:pt idx="395" formatCode="0.0000">
                  <c:v>2.6456768020946386</c:v>
                </c:pt>
                <c:pt idx="396" formatCode="0.0000">
                  <c:v>2.4469549191951594</c:v>
                </c:pt>
                <c:pt idx="397" formatCode="0.0000">
                  <c:v>1.7545999551425373</c:v>
                </c:pt>
                <c:pt idx="398" formatCode="0.0000">
                  <c:v>0.66063921764479328</c:v>
                </c:pt>
                <c:pt idx="399" formatCode="0.0000">
                  <c:v>-0.50669161661102413</c:v>
                </c:pt>
                <c:pt idx="400" formatCode="0.0000">
                  <c:v>-1.6673477518445643</c:v>
                </c:pt>
                <c:pt idx="401" formatCode="0.0000">
                  <c:v>-2.757182277748548</c:v>
                </c:pt>
                <c:pt idx="402" formatCode="0.0000">
                  <c:v>-3.6961921451017252</c:v>
                </c:pt>
                <c:pt idx="403" formatCode="0.0000">
                  <c:v>-4.5305975675644214</c:v>
                </c:pt>
                <c:pt idx="404" formatCode="0.0000">
                  <c:v>-5.2003576461431562</c:v>
                </c:pt>
                <c:pt idx="405" formatCode="0.0000">
                  <c:v>-5.6809272768095411</c:v>
                </c:pt>
                <c:pt idx="406" formatCode="0.0000">
                  <c:v>-5.8665991252353962</c:v>
                </c:pt>
                <c:pt idx="407" formatCode="0.0000">
                  <c:v>-5.8394870608289384</c:v>
                </c:pt>
                <c:pt idx="408" formatCode="0.0000">
                  <c:v>-5.6497391317880314</c:v>
                </c:pt>
                <c:pt idx="409" formatCode="0.0000">
                  <c:v>-5.4052666453948266</c:v>
                </c:pt>
                <c:pt idx="410" formatCode="0.0000">
                  <c:v>-5.1432291385338509</c:v>
                </c:pt>
                <c:pt idx="411" formatCode="0.0000">
                  <c:v>-4.8952731197426944</c:v>
                </c:pt>
                <c:pt idx="412" formatCode="0.0000">
                  <c:v>-4.5713743648413478</c:v>
                </c:pt>
                <c:pt idx="413" formatCode="0.0000">
                  <c:v>-4.1956101844530229</c:v>
                </c:pt>
                <c:pt idx="414" formatCode="0.0000">
                  <c:v>-3.7493251469833488</c:v>
                </c:pt>
                <c:pt idx="415" formatCode="0.0000">
                  <c:v>-3.2791016366189694</c:v>
                </c:pt>
                <c:pt idx="416" formatCode="0.0000">
                  <c:v>-2.8147538164100707</c:v>
                </c:pt>
                <c:pt idx="417" formatCode="0.0000">
                  <c:v>-2.3016448813092123</c:v>
                </c:pt>
                <c:pt idx="418" formatCode="0.0000">
                  <c:v>-1.9052665536857836</c:v>
                </c:pt>
                <c:pt idx="419" formatCode="0.0000">
                  <c:v>-1.6494861794251956</c:v>
                </c:pt>
                <c:pt idx="420" formatCode="0.0000">
                  <c:v>-1.5108520150867717</c:v>
                </c:pt>
                <c:pt idx="421" formatCode="0.0000">
                  <c:v>-1.4736832444652515</c:v>
                </c:pt>
                <c:pt idx="422" formatCode="0.0000">
                  <c:v>-1.5103815547599215</c:v>
                </c:pt>
                <c:pt idx="423" formatCode="0.0000">
                  <c:v>-1.6122285933974165</c:v>
                </c:pt>
                <c:pt idx="424" formatCode="0.0000">
                  <c:v>-1.6909102526895383</c:v>
                </c:pt>
                <c:pt idx="425" formatCode="0.0000">
                  <c:v>-1.6416806464856231</c:v>
                </c:pt>
                <c:pt idx="426" formatCode="0.0000">
                  <c:v>-1.4535678546060253</c:v>
                </c:pt>
                <c:pt idx="427" formatCode="0.0000">
                  <c:v>-1.10603660186674</c:v>
                </c:pt>
                <c:pt idx="428" formatCode="0.0000">
                  <c:v>-0.65633350975360183</c:v>
                </c:pt>
                <c:pt idx="429" formatCode="0.0000">
                  <c:v>-0.17150695731234633</c:v>
                </c:pt>
                <c:pt idx="430" formatCode="0.0000">
                  <c:v>0.42626420559362499</c:v>
                </c:pt>
                <c:pt idx="431" formatCode="0.0000">
                  <c:v>1.1440006492411723</c:v>
                </c:pt>
                <c:pt idx="432" formatCode="0.0000">
                  <c:v>1.9180641888449554</c:v>
                </c:pt>
                <c:pt idx="433" formatCode="0.0000">
                  <c:v>2.679634112011664</c:v>
                </c:pt>
                <c:pt idx="434" formatCode="0.0000">
                  <c:v>3.3702490793606117</c:v>
                </c:pt>
                <c:pt idx="435" formatCode="0.0000">
                  <c:v>4.0001415255055237</c:v>
                </c:pt>
                <c:pt idx="436" formatCode="0.0000">
                  <c:v>4.558669046025484</c:v>
                </c:pt>
                <c:pt idx="437" formatCode="0.0000">
                  <c:v>5.0071563236626035</c:v>
                </c:pt>
                <c:pt idx="438" formatCode="0.0000">
                  <c:v>5.5540289448846849</c:v>
                </c:pt>
                <c:pt idx="439" formatCode="0.0000">
                  <c:v>6.1408989911845371</c:v>
                </c:pt>
                <c:pt idx="440" formatCode="0.0000">
                  <c:v>6.6699009619067393</c:v>
                </c:pt>
                <c:pt idx="441" formatCode="0.0000">
                  <c:v>7.2328045461392056</c:v>
                </c:pt>
                <c:pt idx="442" formatCode="0.0000">
                  <c:v>7.7393397126664585</c:v>
                </c:pt>
                <c:pt idx="443" formatCode="0.0000">
                  <c:v>8.2199125694233892</c:v>
                </c:pt>
                <c:pt idx="444" formatCode="0.0000">
                  <c:v>8.6949863413673967</c:v>
                </c:pt>
                <c:pt idx="445" formatCode="0.0000">
                  <c:v>9.1190426058022673</c:v>
                </c:pt>
                <c:pt idx="446" formatCode="0.0000">
                  <c:v>9.5333503773532229</c:v>
                </c:pt>
                <c:pt idx="447" formatCode="0.0000">
                  <c:v>9.9311492835683381</c:v>
                </c:pt>
                <c:pt idx="448" formatCode="0.0000">
                  <c:v>10.280240583871489</c:v>
                </c:pt>
                <c:pt idx="449" formatCode="0.0000">
                  <c:v>10.594109246871771</c:v>
                </c:pt>
                <c:pt idx="450" formatCode="0.0000">
                  <c:v>10.911968077953725</c:v>
                </c:pt>
                <c:pt idx="451" formatCode="0.0000">
                  <c:v>11.185666396282681</c:v>
                </c:pt>
                <c:pt idx="452" formatCode="0.0000">
                  <c:v>11.38472113917021</c:v>
                </c:pt>
                <c:pt idx="453" formatCode="0.0000">
                  <c:v>11.47724605078259</c:v>
                </c:pt>
                <c:pt idx="454" formatCode="0.0000">
                  <c:v>11.46059484246668</c:v>
                </c:pt>
                <c:pt idx="455" formatCode="0.0000">
                  <c:v>11.428613605588996</c:v>
                </c:pt>
                <c:pt idx="456" formatCode="0.0000">
                  <c:v>11.271484099738347</c:v>
                </c:pt>
                <c:pt idx="457" formatCode="0.0000">
                  <c:v>11.06831862936863</c:v>
                </c:pt>
                <c:pt idx="458" formatCode="0.0000">
                  <c:v>10.855340274546247</c:v>
                </c:pt>
                <c:pt idx="459" formatCode="0.0000">
                  <c:v>10.618076150292266</c:v>
                </c:pt>
                <c:pt idx="460" formatCode="0.0000">
                  <c:v>10.279753136269299</c:v>
                </c:pt>
                <c:pt idx="461" formatCode="0.0000">
                  <c:v>9.8080067182572481</c:v>
                </c:pt>
                <c:pt idx="462" formatCode="0.0000">
                  <c:v>9.2102790462258675</c:v>
                </c:pt>
                <c:pt idx="463" formatCode="0.0000">
                  <c:v>8.8242724284513123</c:v>
                </c:pt>
                <c:pt idx="464" formatCode="0.0000">
                  <c:v>8.9813476789411233</c:v>
                </c:pt>
                <c:pt idx="465" formatCode="0.0000">
                  <c:v>9.3404250612428861</c:v>
                </c:pt>
                <c:pt idx="466" formatCode="0.0000">
                  <c:v>9.8481095806252235</c:v>
                </c:pt>
                <c:pt idx="467" formatCode="0.0000">
                  <c:v>10.535206314641725</c:v>
                </c:pt>
                <c:pt idx="468" formatCode="0.0000">
                  <c:v>11.189254451113776</c:v>
                </c:pt>
                <c:pt idx="469" formatCode="0.0000">
                  <c:v>11.779608625387096</c:v>
                </c:pt>
                <c:pt idx="470" formatCode="0.0000">
                  <c:v>12.271390505100134</c:v>
                </c:pt>
                <c:pt idx="471" formatCode="0.0000">
                  <c:v>12.628266960898463</c:v>
                </c:pt>
                <c:pt idx="472" formatCode="0.0000">
                  <c:v>12.872470101549657</c:v>
                </c:pt>
                <c:pt idx="473" formatCode="0.0000">
                  <c:v>13.116162008008285</c:v>
                </c:pt>
                <c:pt idx="474" formatCode="0.0000">
                  <c:v>13.16415781131133</c:v>
                </c:pt>
                <c:pt idx="475" formatCode="0.0000">
                  <c:v>13.117659051297981</c:v>
                </c:pt>
                <c:pt idx="476" formatCode="0.0000">
                  <c:v>13.056837345454429</c:v>
                </c:pt>
                <c:pt idx="477" formatCode="0.0000">
                  <c:v>13.163886298951375</c:v>
                </c:pt>
                <c:pt idx="478" formatCode="0.0000">
                  <c:v>13.367319113620415</c:v>
                </c:pt>
                <c:pt idx="479" formatCode="0.0000">
                  <c:v>13.539035205716957</c:v>
                </c:pt>
                <c:pt idx="480" formatCode="0.0000">
                  <c:v>13.684630262984156</c:v>
                </c:pt>
                <c:pt idx="481" formatCode="0.0000">
                  <c:v>13.69839261105888</c:v>
                </c:pt>
                <c:pt idx="482" formatCode="0.0000">
                  <c:v>13.616385337151362</c:v>
                </c:pt>
                <c:pt idx="483" formatCode="0.0000">
                  <c:v>13.496903729152915</c:v>
                </c:pt>
                <c:pt idx="484" formatCode="0.0000">
                  <c:v>13.357925212618412</c:v>
                </c:pt>
                <c:pt idx="485" formatCode="0.0000">
                  <c:v>13.24396534182809</c:v>
                </c:pt>
                <c:pt idx="486" formatCode="0.0000">
                  <c:v>12.968198608965979</c:v>
                </c:pt>
                <c:pt idx="487" formatCode="0.0000">
                  <c:v>12.639731133487615</c:v>
                </c:pt>
                <c:pt idx="488" formatCode="0.0000">
                  <c:v>12.377753268454933</c:v>
                </c:pt>
                <c:pt idx="489" formatCode="0.0000">
                  <c:v>12.080293649575772</c:v>
                </c:pt>
                <c:pt idx="490" formatCode="0.0000">
                  <c:v>11.749224447282058</c:v>
                </c:pt>
                <c:pt idx="491" formatCode="0.0000">
                  <c:v>11.436668593743843</c:v>
                </c:pt>
                <c:pt idx="492" formatCode="0.0000">
                  <c:v>11.073898009596842</c:v>
                </c:pt>
                <c:pt idx="493" formatCode="0.0000">
                  <c:v>10.420439732021615</c:v>
                </c:pt>
                <c:pt idx="494" formatCode="0.0000">
                  <c:v>9.6576822748667794</c:v>
                </c:pt>
                <c:pt idx="495" formatCode="0.0000">
                  <c:v>8.884277444162775</c:v>
                </c:pt>
                <c:pt idx="496" formatCode="0.0000">
                  <c:v>8.1415871569026645</c:v>
                </c:pt>
                <c:pt idx="497" formatCode="0.0000">
                  <c:v>7.5302627702628451</c:v>
                </c:pt>
                <c:pt idx="498" formatCode="0.0000">
                  <c:v>7.0024844139205307</c:v>
                </c:pt>
                <c:pt idx="499" formatCode="0.0000">
                  <c:v>6.4222538094044728</c:v>
                </c:pt>
                <c:pt idx="500" formatCode="0.0000">
                  <c:v>5.7175187760489505</c:v>
                </c:pt>
                <c:pt idx="501" formatCode="0.0000">
                  <c:v>4.9201972334290955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F-4EA5-9C11-E1C2EFF57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5220143"/>
        <c:axId val="895230127"/>
      </c:lineChart>
      <c:dateAx>
        <c:axId val="89522014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5230127"/>
        <c:crosses val="autoZero"/>
        <c:auto val="1"/>
        <c:lblOffset val="100"/>
        <c:baseTimeUnit val="days"/>
      </c:dateAx>
      <c:valAx>
        <c:axId val="89523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522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'STOC + MACD'!$AD$2</c:f>
              <c:strCache>
                <c:ptCount val="1"/>
                <c:pt idx="0">
                  <c:v>Diff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'STOC + MACD'!$X$3:$X$2518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'STOC + MACD'!$AD$3:$AD$2518</c:f>
              <c:numCache>
                <c:formatCode>General</c:formatCode>
                <c:ptCount val="2516"/>
                <c:pt idx="2" formatCode="0.0000">
                  <c:v>0.15233317911380481</c:v>
                </c:pt>
                <c:pt idx="3" formatCode="0.0000">
                  <c:v>0.25835313293304807</c:v>
                </c:pt>
                <c:pt idx="4" formatCode="0.0000">
                  <c:v>0.42314556354451927</c:v>
                </c:pt>
                <c:pt idx="5" formatCode="0.0000">
                  <c:v>0.63910394207680654</c:v>
                </c:pt>
                <c:pt idx="6" formatCode="0.0000">
                  <c:v>0.86979619873993541</c:v>
                </c:pt>
                <c:pt idx="7" formatCode="0.0000">
                  <c:v>1.0500636084149859</c:v>
                </c:pt>
                <c:pt idx="8" formatCode="0.0000">
                  <c:v>1.2450021361466654</c:v>
                </c:pt>
                <c:pt idx="9" formatCode="0.0000">
                  <c:v>1.2206950096141655</c:v>
                </c:pt>
                <c:pt idx="10" formatCode="0.0000">
                  <c:v>1.0073185132309255</c:v>
                </c:pt>
                <c:pt idx="11" formatCode="0.0000">
                  <c:v>0.54871412897219152</c:v>
                </c:pt>
                <c:pt idx="12" formatCode="0.0000">
                  <c:v>0.36261462800285771</c:v>
                </c:pt>
                <c:pt idx="13" formatCode="0.0000">
                  <c:v>0.41094593455230655</c:v>
                </c:pt>
                <c:pt idx="14" formatCode="0.0000">
                  <c:v>0.27111976208747501</c:v>
                </c:pt>
                <c:pt idx="15" formatCode="0.0000">
                  <c:v>0.13859062774384512</c:v>
                </c:pt>
                <c:pt idx="16" formatCode="0.0000">
                  <c:v>0.35116978957227607</c:v>
                </c:pt>
                <c:pt idx="17" formatCode="0.0000">
                  <c:v>0.49004932960169301</c:v>
                </c:pt>
                <c:pt idx="18" formatCode="0.0000">
                  <c:v>0.35211593573936018</c:v>
                </c:pt>
                <c:pt idx="19" formatCode="0.0000">
                  <c:v>0.3981068616556378</c:v>
                </c:pt>
                <c:pt idx="20" formatCode="0.0000">
                  <c:v>0.58113092667479371</c:v>
                </c:pt>
                <c:pt idx="21" formatCode="0.0000">
                  <c:v>0.59866992920090478</c:v>
                </c:pt>
                <c:pt idx="22" formatCode="0.0000">
                  <c:v>0.69481757178881098</c:v>
                </c:pt>
                <c:pt idx="23" formatCode="0.0000">
                  <c:v>0.54757185293097432</c:v>
                </c:pt>
                <c:pt idx="24" formatCode="0.0000">
                  <c:v>0.53572420879271654</c:v>
                </c:pt>
                <c:pt idx="25" formatCode="0.0000">
                  <c:v>0.53178822768416101</c:v>
                </c:pt>
                <c:pt idx="26" formatCode="0.0000">
                  <c:v>-0.15537408579824552</c:v>
                </c:pt>
                <c:pt idx="27" formatCode="0.0000">
                  <c:v>-0.35120223200296063</c:v>
                </c:pt>
                <c:pt idx="28" formatCode="0.0000">
                  <c:v>-0.43883175576647737</c:v>
                </c:pt>
                <c:pt idx="29" formatCode="0.0000">
                  <c:v>-0.4325377878521337</c:v>
                </c:pt>
                <c:pt idx="30" formatCode="0.0000">
                  <c:v>-0.34620567352815801</c:v>
                </c:pt>
                <c:pt idx="31" formatCode="0.0000">
                  <c:v>-0.33993952545664374</c:v>
                </c:pt>
                <c:pt idx="32" formatCode="0.0000">
                  <c:v>-0.4187385001192987</c:v>
                </c:pt>
                <c:pt idx="33" formatCode="0.0000">
                  <c:v>-0.70987204762420397</c:v>
                </c:pt>
                <c:pt idx="34" formatCode="0.0000">
                  <c:v>-0.77419320513796652</c:v>
                </c:pt>
                <c:pt idx="35" formatCode="0.0000">
                  <c:v>-0.68893718413201377</c:v>
                </c:pt>
                <c:pt idx="36" formatCode="0.0000">
                  <c:v>-0.65869706559008012</c:v>
                </c:pt>
                <c:pt idx="37" formatCode="0.0000">
                  <c:v>-0.67555939454324876</c:v>
                </c:pt>
                <c:pt idx="38" formatCode="0.0000">
                  <c:v>-0.61353803141820951</c:v>
                </c:pt>
                <c:pt idx="39" formatCode="0.0000">
                  <c:v>-0.44010911957282794</c:v>
                </c:pt>
                <c:pt idx="40" formatCode="0.0000">
                  <c:v>-0.27331651531668832</c:v>
                </c:pt>
                <c:pt idx="41" formatCode="0.0000">
                  <c:v>-8.5755587344563455E-2</c:v>
                </c:pt>
                <c:pt idx="42" formatCode="0.0000">
                  <c:v>-4.2962424008623046E-2</c:v>
                </c:pt>
                <c:pt idx="43" formatCode="0.0000">
                  <c:v>-0.18080154695794759</c:v>
                </c:pt>
                <c:pt idx="44" formatCode="0.0000">
                  <c:v>-0.26809429350535896</c:v>
                </c:pt>
                <c:pt idx="45" formatCode="0.0000">
                  <c:v>-0.7618233227316884</c:v>
                </c:pt>
                <c:pt idx="46" formatCode="0.0000">
                  <c:v>-1.8496318658993816</c:v>
                </c:pt>
                <c:pt idx="47" formatCode="0.0000">
                  <c:v>-2.6491273332268737</c:v>
                </c:pt>
                <c:pt idx="48" formatCode="0.0000">
                  <c:v>-2.8655490251975282</c:v>
                </c:pt>
                <c:pt idx="49" formatCode="0.0000">
                  <c:v>-3.0906578142310686</c:v>
                </c:pt>
                <c:pt idx="50" formatCode="0.0000">
                  <c:v>-2.9274379234476351</c:v>
                </c:pt>
                <c:pt idx="51" formatCode="0.0000">
                  <c:v>-2.905611155433184</c:v>
                </c:pt>
                <c:pt idx="52" formatCode="0.0000">
                  <c:v>-2.6820282923084724</c:v>
                </c:pt>
                <c:pt idx="53" formatCode="0.0000">
                  <c:v>-1.9250607030395872</c:v>
                </c:pt>
                <c:pt idx="54" formatCode="0.0000">
                  <c:v>-1.5163652372134173</c:v>
                </c:pt>
                <c:pt idx="55" formatCode="0.0000">
                  <c:v>-1.2812503170819216</c:v>
                </c:pt>
                <c:pt idx="56" formatCode="0.0000">
                  <c:v>-1.0423998822198781</c:v>
                </c:pt>
                <c:pt idx="57" formatCode="0.0000">
                  <c:v>-0.63243581446601738</c:v>
                </c:pt>
                <c:pt idx="58" formatCode="0.0000">
                  <c:v>-0.27886032494262381</c:v>
                </c:pt>
                <c:pt idx="59" formatCode="0.0000">
                  <c:v>0.18215622452954428</c:v>
                </c:pt>
                <c:pt idx="60" formatCode="0.0000">
                  <c:v>0.59818304094991515</c:v>
                </c:pt>
                <c:pt idx="61" formatCode="0.0000">
                  <c:v>1.0676822758138957</c:v>
                </c:pt>
                <c:pt idx="62" formatCode="0.0000">
                  <c:v>1.2621701155651941</c:v>
                </c:pt>
                <c:pt idx="63" formatCode="0.0000">
                  <c:v>1.3281940827561955</c:v>
                </c:pt>
                <c:pt idx="64" formatCode="0.0000">
                  <c:v>1.2525102202441003</c:v>
                </c:pt>
                <c:pt idx="65" formatCode="0.0000">
                  <c:v>1.1130510083284286</c:v>
                </c:pt>
                <c:pt idx="66" formatCode="0.0000">
                  <c:v>1.1104722289591984</c:v>
                </c:pt>
                <c:pt idx="67" formatCode="0.0000">
                  <c:v>1.22547968012399</c:v>
                </c:pt>
                <c:pt idx="68" formatCode="0.0000">
                  <c:v>1.1968188973057416</c:v>
                </c:pt>
                <c:pt idx="69" formatCode="0.0000">
                  <c:v>1.3925538176491576</c:v>
                </c:pt>
                <c:pt idx="70" formatCode="0.0000">
                  <c:v>1.4864411286111754</c:v>
                </c:pt>
                <c:pt idx="71" formatCode="0.0000">
                  <c:v>1.511601506557525</c:v>
                </c:pt>
                <c:pt idx="72" formatCode="0.0000">
                  <c:v>1.4718269630711003</c:v>
                </c:pt>
                <c:pt idx="73" formatCode="0.0000">
                  <c:v>1.4322481669193778</c:v>
                </c:pt>
                <c:pt idx="74" formatCode="0.0000">
                  <c:v>1.167101039512072</c:v>
                </c:pt>
                <c:pt idx="75" formatCode="0.0000">
                  <c:v>0.85842112987245089</c:v>
                </c:pt>
                <c:pt idx="76" formatCode="0.0000">
                  <c:v>0.59480036935636671</c:v>
                </c:pt>
                <c:pt idx="77" formatCode="0.0000">
                  <c:v>0.2089226131285753</c:v>
                </c:pt>
                <c:pt idx="78" formatCode="0.0000">
                  <c:v>-7.2007924958162661E-2</c:v>
                </c:pt>
                <c:pt idx="79" formatCode="0.0000">
                  <c:v>-9.4490838452882989E-2</c:v>
                </c:pt>
                <c:pt idx="80" formatCode="0.0000">
                  <c:v>-2.3105502120511115E-2</c:v>
                </c:pt>
                <c:pt idx="81" formatCode="0.0000">
                  <c:v>6.1259917331907235E-2</c:v>
                </c:pt>
                <c:pt idx="82" formatCode="0.0000">
                  <c:v>-0.16874991496888669</c:v>
                </c:pt>
                <c:pt idx="83" formatCode="0.0000">
                  <c:v>-0.34062691119958843</c:v>
                </c:pt>
                <c:pt idx="84" formatCode="0.0000">
                  <c:v>-0.75801882995158065</c:v>
                </c:pt>
                <c:pt idx="85" formatCode="0.0000">
                  <c:v>-0.69258128028673083</c:v>
                </c:pt>
                <c:pt idx="86" formatCode="0.0000">
                  <c:v>-0.46197992104324004</c:v>
                </c:pt>
                <c:pt idx="87" formatCode="0.0000">
                  <c:v>-0.23803794346910845</c:v>
                </c:pt>
                <c:pt idx="88" formatCode="0.0000">
                  <c:v>7.8795299062722535E-2</c:v>
                </c:pt>
                <c:pt idx="89" formatCode="0.0000">
                  <c:v>0.28891432617819257</c:v>
                </c:pt>
                <c:pt idx="90" formatCode="0.0000">
                  <c:v>0.27346512266270684</c:v>
                </c:pt>
                <c:pt idx="91" formatCode="0.0000">
                  <c:v>0.33106572686159014</c:v>
                </c:pt>
                <c:pt idx="92" formatCode="0.0000">
                  <c:v>0.22441064444626163</c:v>
                </c:pt>
                <c:pt idx="93" formatCode="0.0000">
                  <c:v>0.30706232540917083</c:v>
                </c:pt>
                <c:pt idx="94" formatCode="0.0000">
                  <c:v>0.38253750253494512</c:v>
                </c:pt>
                <c:pt idx="95" formatCode="0.0000">
                  <c:v>0.42475454830655562</c:v>
                </c:pt>
                <c:pt idx="96" formatCode="0.0000">
                  <c:v>0.67542348530676843</c:v>
                </c:pt>
                <c:pt idx="97" formatCode="0.0000">
                  <c:v>0.60559888624215075</c:v>
                </c:pt>
                <c:pt idx="98" formatCode="0.0000">
                  <c:v>0.37478202387136039</c:v>
                </c:pt>
                <c:pt idx="99" formatCode="0.0000">
                  <c:v>0.35173982452382602</c:v>
                </c:pt>
                <c:pt idx="100" formatCode="0.0000">
                  <c:v>0.45135577467343679</c:v>
                </c:pt>
                <c:pt idx="101" formatCode="0.0000">
                  <c:v>0.64097393219307064</c:v>
                </c:pt>
                <c:pt idx="102" formatCode="0.0000">
                  <c:v>0.72859417625768441</c:v>
                </c:pt>
                <c:pt idx="103" formatCode="0.0000">
                  <c:v>0.86910721578697503</c:v>
                </c:pt>
                <c:pt idx="104" formatCode="0.0000">
                  <c:v>1.0961037006218473</c:v>
                </c:pt>
                <c:pt idx="105" formatCode="0.0000">
                  <c:v>1.2603444580657603</c:v>
                </c:pt>
                <c:pt idx="106" formatCode="0.0000">
                  <c:v>1.3316035473346524</c:v>
                </c:pt>
                <c:pt idx="107" formatCode="0.0000">
                  <c:v>1.3628842403672823</c:v>
                </c:pt>
                <c:pt idx="108" formatCode="0.0000">
                  <c:v>1.4236204339239431</c:v>
                </c:pt>
                <c:pt idx="109" formatCode="0.0000">
                  <c:v>1.3892676468729288</c:v>
                </c:pt>
                <c:pt idx="110" formatCode="0.0000">
                  <c:v>1.3429521858348763</c:v>
                </c:pt>
                <c:pt idx="111" formatCode="0.0000">
                  <c:v>1.4833776206865208</c:v>
                </c:pt>
                <c:pt idx="112" formatCode="0.0000">
                  <c:v>1.4759753261874913</c:v>
                </c:pt>
                <c:pt idx="113" formatCode="0.0000">
                  <c:v>1.4982975943684744</c:v>
                </c:pt>
                <c:pt idx="114" formatCode="0.0000">
                  <c:v>1.3580273724627947</c:v>
                </c:pt>
                <c:pt idx="115" formatCode="0.0000">
                  <c:v>1.0779400632808187</c:v>
                </c:pt>
                <c:pt idx="116" formatCode="0.0000">
                  <c:v>0.80107638725424835</c:v>
                </c:pt>
                <c:pt idx="117" formatCode="0.0000">
                  <c:v>0.36228288166434464</c:v>
                </c:pt>
                <c:pt idx="118" formatCode="0.0000">
                  <c:v>-0.19343537693526791</c:v>
                </c:pt>
                <c:pt idx="119" formatCode="0.0000">
                  <c:v>-0.50340856830513214</c:v>
                </c:pt>
                <c:pt idx="120" formatCode="0.0000">
                  <c:v>-0.59409358769096343</c:v>
                </c:pt>
                <c:pt idx="121" formatCode="0.0000">
                  <c:v>-0.62213679208152861</c:v>
                </c:pt>
                <c:pt idx="122" formatCode="0.0000">
                  <c:v>-0.57498084065039912</c:v>
                </c:pt>
                <c:pt idx="123" formatCode="0.0000">
                  <c:v>-0.44424617284617085</c:v>
                </c:pt>
                <c:pt idx="124" formatCode="0.0000">
                  <c:v>-0.35129726956400287</c:v>
                </c:pt>
                <c:pt idx="125" formatCode="0.0000">
                  <c:v>-0.43425175716385134</c:v>
                </c:pt>
                <c:pt idx="126" formatCode="0.0000">
                  <c:v>-0.67682157814398458</c:v>
                </c:pt>
                <c:pt idx="127" formatCode="0.0000">
                  <c:v>-0.66101712953753644</c:v>
                </c:pt>
                <c:pt idx="128" formatCode="0.0000">
                  <c:v>-0.6774623927307486</c:v>
                </c:pt>
                <c:pt idx="129" formatCode="0.0000">
                  <c:v>-0.44162951871309364</c:v>
                </c:pt>
                <c:pt idx="130" formatCode="0.0000">
                  <c:v>-0.30176482441215269</c:v>
                </c:pt>
                <c:pt idx="131" formatCode="0.0000">
                  <c:v>5.962380705892123E-2</c:v>
                </c:pt>
                <c:pt idx="132" formatCode="0.0000">
                  <c:v>0.21941134540382556</c:v>
                </c:pt>
                <c:pt idx="133" formatCode="0.0000">
                  <c:v>0.34766651830820905</c:v>
                </c:pt>
                <c:pt idx="134" formatCode="0.0000">
                  <c:v>0.5477873641669877</c:v>
                </c:pt>
                <c:pt idx="135" formatCode="0.0000">
                  <c:v>0.54075719747543882</c:v>
                </c:pt>
                <c:pt idx="136" formatCode="0.0000">
                  <c:v>0.43721286140516469</c:v>
                </c:pt>
                <c:pt idx="137" formatCode="0.0000">
                  <c:v>0.2206267254239318</c:v>
                </c:pt>
                <c:pt idx="138" formatCode="0.0000">
                  <c:v>3.9765625172906383E-2</c:v>
                </c:pt>
                <c:pt idx="139" formatCode="0.0000">
                  <c:v>-7.8544080191714549E-2</c:v>
                </c:pt>
                <c:pt idx="140" formatCode="0.0000">
                  <c:v>-0.15582517952251074</c:v>
                </c:pt>
                <c:pt idx="141" formatCode="0.0000">
                  <c:v>-0.31808369851498952</c:v>
                </c:pt>
                <c:pt idx="142" formatCode="0.0000">
                  <c:v>-0.31582657254253377</c:v>
                </c:pt>
                <c:pt idx="143" formatCode="0.0000">
                  <c:v>-0.34660485388507123</c:v>
                </c:pt>
                <c:pt idx="144" formatCode="0.0000">
                  <c:v>-0.35579961770480661</c:v>
                </c:pt>
                <c:pt idx="145" formatCode="0.0000">
                  <c:v>-0.45045820715567064</c:v>
                </c:pt>
                <c:pt idx="146" formatCode="0.0000">
                  <c:v>3.3163742560464726E-3</c:v>
                </c:pt>
                <c:pt idx="147" formatCode="0.0000">
                  <c:v>0.27675816989108304</c:v>
                </c:pt>
                <c:pt idx="148" formatCode="0.0000">
                  <c:v>0.41308900129117854</c:v>
                </c:pt>
                <c:pt idx="149" formatCode="0.0000">
                  <c:v>8.6694890146947756E-3</c:v>
                </c:pt>
                <c:pt idx="150" formatCode="0.0000">
                  <c:v>-0.37048133999733057</c:v>
                </c:pt>
                <c:pt idx="151" formatCode="0.0000">
                  <c:v>-0.6355812554936997</c:v>
                </c:pt>
                <c:pt idx="152" formatCode="0.0000">
                  <c:v>-0.82410708431491075</c:v>
                </c:pt>
                <c:pt idx="153" formatCode="0.0000">
                  <c:v>-0.86854613254839208</c:v>
                </c:pt>
                <c:pt idx="154" formatCode="0.0000">
                  <c:v>-1.0451458442495922</c:v>
                </c:pt>
                <c:pt idx="155" formatCode="0.0000">
                  <c:v>-1.1584686174669994</c:v>
                </c:pt>
                <c:pt idx="156" formatCode="0.0000">
                  <c:v>-1.3147177713465044</c:v>
                </c:pt>
                <c:pt idx="157" formatCode="0.0000">
                  <c:v>-1.1425254582664564</c:v>
                </c:pt>
                <c:pt idx="158" formatCode="0.0000">
                  <c:v>-0.94981233453956526</c:v>
                </c:pt>
                <c:pt idx="159" formatCode="0.0000">
                  <c:v>-0.79889833692845391</c:v>
                </c:pt>
                <c:pt idx="160" formatCode="0.0000">
                  <c:v>-0.50363535536285564</c:v>
                </c:pt>
                <c:pt idx="161" formatCode="0.0000">
                  <c:v>-0.36812494959933351</c:v>
                </c:pt>
                <c:pt idx="162" formatCode="0.0000">
                  <c:v>-0.20567567825981947</c:v>
                </c:pt>
                <c:pt idx="163" formatCode="0.0000">
                  <c:v>-5.0343146587872312E-2</c:v>
                </c:pt>
                <c:pt idx="164" formatCode="0.0000">
                  <c:v>0.18708759935082497</c:v>
                </c:pt>
                <c:pt idx="165" formatCode="0.0000">
                  <c:v>0.32863005849164306</c:v>
                </c:pt>
                <c:pt idx="166" formatCode="0.0000">
                  <c:v>0.64121893247428474</c:v>
                </c:pt>
                <c:pt idx="167" formatCode="0.0000">
                  <c:v>0.68533373477012827</c:v>
                </c:pt>
                <c:pt idx="168" formatCode="0.0000">
                  <c:v>0.92539077318806662</c:v>
                </c:pt>
                <c:pt idx="169" formatCode="0.0000">
                  <c:v>0.81316840938781887</c:v>
                </c:pt>
                <c:pt idx="170" formatCode="0.0000">
                  <c:v>0.68588304922977095</c:v>
                </c:pt>
                <c:pt idx="171" formatCode="0.0000">
                  <c:v>0.63175861496575703</c:v>
                </c:pt>
                <c:pt idx="172" formatCode="0.0000">
                  <c:v>0.62488741829483452</c:v>
                </c:pt>
                <c:pt idx="173" formatCode="0.0000">
                  <c:v>0.74001688360279028</c:v>
                </c:pt>
                <c:pt idx="174" formatCode="0.0000">
                  <c:v>0.79625674767657895</c:v>
                </c:pt>
                <c:pt idx="175" formatCode="0.0000">
                  <c:v>0.82563754859192962</c:v>
                </c:pt>
                <c:pt idx="176" formatCode="0.0000">
                  <c:v>0.83932002850847409</c:v>
                </c:pt>
                <c:pt idx="177" formatCode="0.0000">
                  <c:v>0.80292602901476418</c:v>
                </c:pt>
                <c:pt idx="178" formatCode="0.0000">
                  <c:v>0.65772998763276913</c:v>
                </c:pt>
                <c:pt idx="179" formatCode="0.0000">
                  <c:v>0.53706093757811502</c:v>
                </c:pt>
                <c:pt idx="180" formatCode="0.0000">
                  <c:v>0.21236510650625995</c:v>
                </c:pt>
                <c:pt idx="181" formatCode="0.0000">
                  <c:v>5.386139772672216E-3</c:v>
                </c:pt>
                <c:pt idx="182" formatCode="0.0000">
                  <c:v>2.7757071131671474E-2</c:v>
                </c:pt>
                <c:pt idx="183" formatCode="0.0000">
                  <c:v>-0.29396559640831832</c:v>
                </c:pt>
                <c:pt idx="184" formatCode="0.0000">
                  <c:v>-0.5551347659366499</c:v>
                </c:pt>
                <c:pt idx="185" formatCode="0.0000">
                  <c:v>-0.5491489779304235</c:v>
                </c:pt>
                <c:pt idx="186" formatCode="0.0000">
                  <c:v>-0.70412253083406551</c:v>
                </c:pt>
                <c:pt idx="187" formatCode="0.0000">
                  <c:v>-0.8157805384444794</c:v>
                </c:pt>
                <c:pt idx="188" formatCode="0.0000">
                  <c:v>-1.2207817035042079</c:v>
                </c:pt>
                <c:pt idx="189" formatCode="0.0000">
                  <c:v>-1.2785089307831239</c:v>
                </c:pt>
                <c:pt idx="190" formatCode="0.0000">
                  <c:v>-1.2037995357306199</c:v>
                </c:pt>
                <c:pt idx="191" formatCode="0.0000">
                  <c:v>-0.88998916155408869</c:v>
                </c:pt>
                <c:pt idx="192" formatCode="0.0000">
                  <c:v>-0.825922104039436</c:v>
                </c:pt>
                <c:pt idx="193" formatCode="0.0000">
                  <c:v>-0.69194514863490975</c:v>
                </c:pt>
                <c:pt idx="194" formatCode="0.0000">
                  <c:v>-0.6460919605373836</c:v>
                </c:pt>
                <c:pt idx="195" formatCode="0.0000">
                  <c:v>-0.7521306638931553</c:v>
                </c:pt>
                <c:pt idx="196" formatCode="0.0000">
                  <c:v>-0.83783717194083973</c:v>
                </c:pt>
                <c:pt idx="197" formatCode="0.0000">
                  <c:v>-0.89528056758567165</c:v>
                </c:pt>
                <c:pt idx="198" formatCode="0.0000">
                  <c:v>-0.79662405535994996</c:v>
                </c:pt>
                <c:pt idx="199" formatCode="0.0000">
                  <c:v>-0.7994946110804968</c:v>
                </c:pt>
                <c:pt idx="200" formatCode="0.0000">
                  <c:v>-1.2070476198895386</c:v>
                </c:pt>
                <c:pt idx="201" formatCode="0.0000">
                  <c:v>-1.5193457176486296</c:v>
                </c:pt>
                <c:pt idx="202" formatCode="0.0000">
                  <c:v>-1.5834448353396935</c:v>
                </c:pt>
                <c:pt idx="203" formatCode="0.0000">
                  <c:v>-1.4029571859402969</c:v>
                </c:pt>
                <c:pt idx="204" formatCode="0.0000">
                  <c:v>-1.5062003577383294</c:v>
                </c:pt>
                <c:pt idx="205" formatCode="0.0000">
                  <c:v>-1.5254439455368185</c:v>
                </c:pt>
                <c:pt idx="206" formatCode="0.0000">
                  <c:v>-1.5206010784868087</c:v>
                </c:pt>
                <c:pt idx="207" formatCode="0.0000">
                  <c:v>-1.4427485471184491</c:v>
                </c:pt>
                <c:pt idx="208" formatCode="0.0000">
                  <c:v>-1.6082469034693139</c:v>
                </c:pt>
                <c:pt idx="209" formatCode="0.0000">
                  <c:v>-0.89626784676775539</c:v>
                </c:pt>
                <c:pt idx="210" formatCode="0.0000">
                  <c:v>-0.32371434418118827</c:v>
                </c:pt>
                <c:pt idx="211" formatCode="0.0000">
                  <c:v>0.18231598211608224</c:v>
                </c:pt>
                <c:pt idx="212" formatCode="0.0000">
                  <c:v>0.30175967145263671</c:v>
                </c:pt>
                <c:pt idx="213" formatCode="0.0000">
                  <c:v>0.52294629026978923</c:v>
                </c:pt>
                <c:pt idx="214" formatCode="0.0000">
                  <c:v>0.7062276488797723</c:v>
                </c:pt>
                <c:pt idx="215" formatCode="0.0000">
                  <c:v>0.74741067027292551</c:v>
                </c:pt>
                <c:pt idx="216" formatCode="0.0000">
                  <c:v>0.83583776483543337</c:v>
                </c:pt>
                <c:pt idx="217" formatCode="0.0000">
                  <c:v>0.95303399713421988</c:v>
                </c:pt>
                <c:pt idx="218" formatCode="0.0000">
                  <c:v>1.2166985269543431</c:v>
                </c:pt>
                <c:pt idx="219" formatCode="0.0000">
                  <c:v>1.2512982114309557</c:v>
                </c:pt>
                <c:pt idx="220" formatCode="0.0000">
                  <c:v>1.1536131701552044</c:v>
                </c:pt>
                <c:pt idx="221" formatCode="0.0000">
                  <c:v>1.0906058341724196</c:v>
                </c:pt>
                <c:pt idx="222" formatCode="0.0000">
                  <c:v>1.1686695679309291</c:v>
                </c:pt>
                <c:pt idx="223" formatCode="0.0000">
                  <c:v>1.1187114412552055</c:v>
                </c:pt>
                <c:pt idx="224" formatCode="0.0000">
                  <c:v>1.2848771068367493</c:v>
                </c:pt>
                <c:pt idx="225" formatCode="0.0000">
                  <c:v>1.4267176566474209</c:v>
                </c:pt>
                <c:pt idx="226" formatCode="0.0000">
                  <c:v>1.3637070220950773</c:v>
                </c:pt>
                <c:pt idx="227" formatCode="0.0000">
                  <c:v>1.2579646767114294</c:v>
                </c:pt>
                <c:pt idx="228" formatCode="0.0000">
                  <c:v>1.3013343285665584</c:v>
                </c:pt>
                <c:pt idx="229" formatCode="0.0000">
                  <c:v>1.2152611608648303</c:v>
                </c:pt>
                <c:pt idx="230" formatCode="0.0000">
                  <c:v>1.1603393238027278</c:v>
                </c:pt>
                <c:pt idx="231" formatCode="0.0000">
                  <c:v>0.72175817928655039</c:v>
                </c:pt>
                <c:pt idx="232" formatCode="0.0000">
                  <c:v>0.48684495179535148</c:v>
                </c:pt>
                <c:pt idx="233" formatCode="0.0000">
                  <c:v>0.27341283305031805</c:v>
                </c:pt>
                <c:pt idx="234" formatCode="0.0000">
                  <c:v>0.128454402745799</c:v>
                </c:pt>
                <c:pt idx="235" formatCode="0.0000">
                  <c:v>0.15451786147922064</c:v>
                </c:pt>
                <c:pt idx="236" formatCode="0.0000">
                  <c:v>0.12195349587782411</c:v>
                </c:pt>
                <c:pt idx="237" formatCode="0.0000">
                  <c:v>0.2181740310647271</c:v>
                </c:pt>
                <c:pt idx="238" formatCode="0.0000">
                  <c:v>0.13202328733750024</c:v>
                </c:pt>
                <c:pt idx="239" formatCode="0.0000">
                  <c:v>0.14546762535842106</c:v>
                </c:pt>
                <c:pt idx="240" formatCode="0.0000">
                  <c:v>0.27500076128453665</c:v>
                </c:pt>
                <c:pt idx="241" formatCode="0.0000">
                  <c:v>0.27044878390317306</c:v>
                </c:pt>
                <c:pt idx="242" formatCode="0.0000">
                  <c:v>0.30455399292935326</c:v>
                </c:pt>
                <c:pt idx="243" formatCode="0.0000">
                  <c:v>-6.9222843716161719E-2</c:v>
                </c:pt>
                <c:pt idx="244" formatCode="0.0000">
                  <c:v>-0.31194890537173059</c:v>
                </c:pt>
                <c:pt idx="245" formatCode="0.0000">
                  <c:v>-0.49898582413112136</c:v>
                </c:pt>
                <c:pt idx="246" formatCode="0.0000">
                  <c:v>-0.50000485285738394</c:v>
                </c:pt>
                <c:pt idx="247" formatCode="0.0000">
                  <c:v>-0.43338089064876373</c:v>
                </c:pt>
                <c:pt idx="248" formatCode="0.0000">
                  <c:v>-0.26532592612233019</c:v>
                </c:pt>
                <c:pt idx="249" formatCode="0.0000">
                  <c:v>-0.29147361144339401</c:v>
                </c:pt>
                <c:pt idx="250" formatCode="0.0000">
                  <c:v>-0.52619761205614868</c:v>
                </c:pt>
                <c:pt idx="251" formatCode="0.0000">
                  <c:v>-0.57045696783486388</c:v>
                </c:pt>
                <c:pt idx="252" formatCode="0.0000">
                  <c:v>-0.28772783477003738</c:v>
                </c:pt>
                <c:pt idx="253" formatCode="0.0000">
                  <c:v>-9.9114275024305254E-2</c:v>
                </c:pt>
                <c:pt idx="254" formatCode="0.0000">
                  <c:v>0.16101887386814751</c:v>
                </c:pt>
                <c:pt idx="255" formatCode="0.0000">
                  <c:v>0.22519488479355454</c:v>
                </c:pt>
                <c:pt idx="256" formatCode="0.0000">
                  <c:v>0.3552638733211908</c:v>
                </c:pt>
                <c:pt idx="257" formatCode="0.0000">
                  <c:v>0.2409424760509058</c:v>
                </c:pt>
                <c:pt idx="258" formatCode="0.0000">
                  <c:v>0.14412784474468587</c:v>
                </c:pt>
                <c:pt idx="259" formatCode="0.0000">
                  <c:v>6.0753599342556974E-2</c:v>
                </c:pt>
                <c:pt idx="260" formatCode="0.0000">
                  <c:v>5.2713736090932883E-2</c:v>
                </c:pt>
                <c:pt idx="261" formatCode="0.0000">
                  <c:v>8.3076512634371991E-2</c:v>
                </c:pt>
                <c:pt idx="262" formatCode="0.0000">
                  <c:v>0.34541491440972516</c:v>
                </c:pt>
                <c:pt idx="263" formatCode="0.0000">
                  <c:v>0.2998652222444167</c:v>
                </c:pt>
                <c:pt idx="264" formatCode="0.0000">
                  <c:v>-1.1032499860747169E-2</c:v>
                </c:pt>
                <c:pt idx="265" formatCode="0.0000">
                  <c:v>8.7621850683194058E-2</c:v>
                </c:pt>
                <c:pt idx="266" formatCode="0.0000">
                  <c:v>0.33845887488030435</c:v>
                </c:pt>
                <c:pt idx="267" formatCode="0.0000">
                  <c:v>0.49184296420153384</c:v>
                </c:pt>
                <c:pt idx="268" formatCode="0.0000">
                  <c:v>0.6399410498544702</c:v>
                </c:pt>
                <c:pt idx="269" formatCode="0.0000">
                  <c:v>0.71738421122560014</c:v>
                </c:pt>
                <c:pt idx="270" formatCode="0.0000">
                  <c:v>0.56365089145652414</c:v>
                </c:pt>
                <c:pt idx="271" formatCode="0.0000">
                  <c:v>0.42564106604568686</c:v>
                </c:pt>
                <c:pt idx="272" formatCode="0.0000">
                  <c:v>0.58067408021755806</c:v>
                </c:pt>
                <c:pt idx="273" formatCode="0.0000">
                  <c:v>0.60109819975485479</c:v>
                </c:pt>
                <c:pt idx="274" formatCode="0.0000">
                  <c:v>0.71704756379670842</c:v>
                </c:pt>
                <c:pt idx="275" formatCode="0.0000">
                  <c:v>0.88059934220209168</c:v>
                </c:pt>
                <c:pt idx="276" formatCode="0.0000">
                  <c:v>1.0725234823269965</c:v>
                </c:pt>
                <c:pt idx="277" formatCode="0.0000">
                  <c:v>1.3848251056830776</c:v>
                </c:pt>
                <c:pt idx="278" formatCode="0.0000">
                  <c:v>1.3462117329039751</c:v>
                </c:pt>
                <c:pt idx="279" formatCode="0.0000">
                  <c:v>1.3190861593359102</c:v>
                </c:pt>
                <c:pt idx="280" formatCode="0.0000">
                  <c:v>1.4924482138379851</c:v>
                </c:pt>
                <c:pt idx="281" formatCode="0.0000">
                  <c:v>1.6399511737574786</c:v>
                </c:pt>
                <c:pt idx="282" formatCode="0.0000">
                  <c:v>1.4384085034499403</c:v>
                </c:pt>
                <c:pt idx="283" formatCode="0.0000">
                  <c:v>0.82366816841576274</c:v>
                </c:pt>
                <c:pt idx="284" formatCode="0.0000">
                  <c:v>0.29824065785463549</c:v>
                </c:pt>
                <c:pt idx="285" formatCode="0.0000">
                  <c:v>0.14625501353881454</c:v>
                </c:pt>
                <c:pt idx="286" formatCode="0.0000">
                  <c:v>-6.7655526614593953E-3</c:v>
                </c:pt>
                <c:pt idx="287" formatCode="0.0000">
                  <c:v>-0.24698467143829017</c:v>
                </c:pt>
                <c:pt idx="288" formatCode="0.0000">
                  <c:v>-0.45234926612452586</c:v>
                </c:pt>
                <c:pt idx="289" formatCode="0.0000">
                  <c:v>-0.50669225609546942</c:v>
                </c:pt>
                <c:pt idx="290" formatCode="0.0000">
                  <c:v>-0.57177593593051501</c:v>
                </c:pt>
                <c:pt idx="291" formatCode="0.0000">
                  <c:v>-0.73004477619973418</c:v>
                </c:pt>
                <c:pt idx="292" formatCode="0.0000">
                  <c:v>-0.80684510596639836</c:v>
                </c:pt>
                <c:pt idx="293" formatCode="0.0000">
                  <c:v>-1.0888258503682522</c:v>
                </c:pt>
                <c:pt idx="294" formatCode="0.0000">
                  <c:v>-1.329439600019283</c:v>
                </c:pt>
                <c:pt idx="295" formatCode="0.0000">
                  <c:v>-1.218510376682354</c:v>
                </c:pt>
                <c:pt idx="296" formatCode="0.0000">
                  <c:v>-1.3768883765667805</c:v>
                </c:pt>
                <c:pt idx="297" formatCode="0.0000">
                  <c:v>-1.4453288357377332</c:v>
                </c:pt>
                <c:pt idx="298" formatCode="0.0000">
                  <c:v>-1.3171828946970381</c:v>
                </c:pt>
                <c:pt idx="299" formatCode="0.0000">
                  <c:v>-1.1994504321543995</c:v>
                </c:pt>
                <c:pt idx="300" formatCode="0.0000">
                  <c:v>-1.0928224774027337</c:v>
                </c:pt>
                <c:pt idx="301" formatCode="0.0000">
                  <c:v>-0.9540882209403323</c:v>
                </c:pt>
                <c:pt idx="302" formatCode="0.0000">
                  <c:v>-0.86072733589042905</c:v>
                </c:pt>
                <c:pt idx="303" formatCode="0.0000">
                  <c:v>-0.73150149393727482</c:v>
                </c:pt>
                <c:pt idx="304" formatCode="0.0000">
                  <c:v>-0.42080062001281426</c:v>
                </c:pt>
                <c:pt idx="305" formatCode="0.0000">
                  <c:v>-1.2822676431700764E-2</c:v>
                </c:pt>
                <c:pt idx="306" formatCode="0.0000">
                  <c:v>-2.8378402474040776E-3</c:v>
                </c:pt>
                <c:pt idx="307" formatCode="0.0000">
                  <c:v>7.5124390977081568E-2</c:v>
                </c:pt>
                <c:pt idx="308" formatCode="0.0000">
                  <c:v>0.14927016163611651</c:v>
                </c:pt>
                <c:pt idx="309" formatCode="0.0000">
                  <c:v>0.12790789915035727</c:v>
                </c:pt>
                <c:pt idx="310" formatCode="0.0000">
                  <c:v>-4.5935924536105066E-2</c:v>
                </c:pt>
                <c:pt idx="311" formatCode="0.0000">
                  <c:v>-0.17508022790545574</c:v>
                </c:pt>
                <c:pt idx="312" formatCode="0.0000">
                  <c:v>-0.48898175681871558</c:v>
                </c:pt>
                <c:pt idx="313" formatCode="0.0000">
                  <c:v>-0.45211296117984023</c:v>
                </c:pt>
                <c:pt idx="314" formatCode="0.0000">
                  <c:v>-0.59970919137956935</c:v>
                </c:pt>
                <c:pt idx="315" formatCode="0.0000">
                  <c:v>-0.27262384806278606</c:v>
                </c:pt>
                <c:pt idx="316" formatCode="0.0000">
                  <c:v>8.4745469427917275E-2</c:v>
                </c:pt>
                <c:pt idx="317" formatCode="0.0000">
                  <c:v>-0.1937282828793836</c:v>
                </c:pt>
                <c:pt idx="318" formatCode="0.0000">
                  <c:v>-0.11039740751378391</c:v>
                </c:pt>
                <c:pt idx="319" formatCode="0.0000">
                  <c:v>-0.20896952956320325</c:v>
                </c:pt>
                <c:pt idx="320" formatCode="0.0000">
                  <c:v>-0.60850392158966837</c:v>
                </c:pt>
                <c:pt idx="321" formatCode="0.0000">
                  <c:v>-1.1355980385289364</c:v>
                </c:pt>
                <c:pt idx="322" formatCode="0.0000">
                  <c:v>-1.3933363984833451</c:v>
                </c:pt>
                <c:pt idx="323" formatCode="0.0000">
                  <c:v>-1.5327974892679006</c:v>
                </c:pt>
                <c:pt idx="324" formatCode="0.0000">
                  <c:v>-1.5702263256957119</c:v>
                </c:pt>
                <c:pt idx="325" formatCode="0.0000">
                  <c:v>-1.4789031176525425</c:v>
                </c:pt>
                <c:pt idx="326" formatCode="0.0000">
                  <c:v>-1.0074425157354594</c:v>
                </c:pt>
                <c:pt idx="327" formatCode="0.0000">
                  <c:v>-0.29734571555747824</c:v>
                </c:pt>
                <c:pt idx="328" formatCode="0.0000">
                  <c:v>4.4865213015275116E-2</c:v>
                </c:pt>
                <c:pt idx="329" formatCode="0.0000">
                  <c:v>0.16238250908290064</c:v>
                </c:pt>
                <c:pt idx="330" formatCode="0.0000">
                  <c:v>0.26700857037549025</c:v>
                </c:pt>
                <c:pt idx="331" formatCode="0.0000">
                  <c:v>0.16942722986012393</c:v>
                </c:pt>
                <c:pt idx="332" formatCode="0.0000">
                  <c:v>-0.18919591554456092</c:v>
                </c:pt>
                <c:pt idx="333" formatCode="0.0000">
                  <c:v>-0.47340075458962627</c:v>
                </c:pt>
                <c:pt idx="334" formatCode="0.0000">
                  <c:v>-0.13544001801868155</c:v>
                </c:pt>
                <c:pt idx="335" formatCode="0.0000">
                  <c:v>-0.21239010453311724</c:v>
                </c:pt>
                <c:pt idx="336" formatCode="0.0000">
                  <c:v>-1.7244998464357675E-2</c:v>
                </c:pt>
                <c:pt idx="337" formatCode="0.0000">
                  <c:v>0.30178634240615348</c:v>
                </c:pt>
                <c:pt idx="338" formatCode="0.0000">
                  <c:v>0.5032774152152516</c:v>
                </c:pt>
                <c:pt idx="339" formatCode="0.0000">
                  <c:v>0.47465761439082166</c:v>
                </c:pt>
                <c:pt idx="340" formatCode="0.0000">
                  <c:v>0.41618734645607008</c:v>
                </c:pt>
                <c:pt idx="341" formatCode="0.0000">
                  <c:v>9.6109671936028596E-2</c:v>
                </c:pt>
                <c:pt idx="342" formatCode="0.0000">
                  <c:v>1.2667074409882934E-2</c:v>
                </c:pt>
                <c:pt idx="343" formatCode="0.0000">
                  <c:v>0.46479406968604153</c:v>
                </c:pt>
                <c:pt idx="344" formatCode="0.0000">
                  <c:v>0.42556590384447635</c:v>
                </c:pt>
                <c:pt idx="345" formatCode="0.0000">
                  <c:v>0.41449503168527491</c:v>
                </c:pt>
                <c:pt idx="346" formatCode="0.0000">
                  <c:v>0.36600738639930164</c:v>
                </c:pt>
                <c:pt idx="347" formatCode="0.0000">
                  <c:v>0.5100202444644637</c:v>
                </c:pt>
                <c:pt idx="348" formatCode="0.0000">
                  <c:v>0.46854095994639811</c:v>
                </c:pt>
                <c:pt idx="349" formatCode="0.0000">
                  <c:v>0.30050929565299156</c:v>
                </c:pt>
                <c:pt idx="350" formatCode="0.0000">
                  <c:v>0.47153703772967615</c:v>
                </c:pt>
                <c:pt idx="351" formatCode="0.0000">
                  <c:v>0.55330247016827427</c:v>
                </c:pt>
                <c:pt idx="352" formatCode="0.0000">
                  <c:v>0.28753276285363949</c:v>
                </c:pt>
                <c:pt idx="353" formatCode="0.0000">
                  <c:v>0.5043909918882683</c:v>
                </c:pt>
                <c:pt idx="354" formatCode="0.0000">
                  <c:v>0.53146130579209228</c:v>
                </c:pt>
                <c:pt idx="355" formatCode="0.0000">
                  <c:v>0.55090596684909765</c:v>
                </c:pt>
                <c:pt idx="356" formatCode="0.0000">
                  <c:v>0.21457812031854684</c:v>
                </c:pt>
                <c:pt idx="357" formatCode="0.0000">
                  <c:v>0.25017853079836905</c:v>
                </c:pt>
                <c:pt idx="358" formatCode="0.0000">
                  <c:v>-0.13425232320948632</c:v>
                </c:pt>
                <c:pt idx="359" formatCode="0.0000">
                  <c:v>-0.45379983993810158</c:v>
                </c:pt>
                <c:pt idx="360" formatCode="0.0000">
                  <c:v>8.5105772624420428E-2</c:v>
                </c:pt>
                <c:pt idx="361" formatCode="0.0000">
                  <c:v>0.16838671440291675</c:v>
                </c:pt>
                <c:pt idx="362" formatCode="0.0000">
                  <c:v>0.38641265255539792</c:v>
                </c:pt>
                <c:pt idx="363" formatCode="0.0000">
                  <c:v>0.24695452181393129</c:v>
                </c:pt>
                <c:pt idx="364" formatCode="0.0000">
                  <c:v>8.2772661247734636E-2</c:v>
                </c:pt>
                <c:pt idx="365" formatCode="0.0000">
                  <c:v>6.0993691829169805E-3</c:v>
                </c:pt>
                <c:pt idx="366" formatCode="0.0000">
                  <c:v>5.7795861018221428E-2</c:v>
                </c:pt>
                <c:pt idx="367" formatCode="0.0000">
                  <c:v>0.19622711159838713</c:v>
                </c:pt>
                <c:pt idx="368" formatCode="0.0000">
                  <c:v>0.18074819187632807</c:v>
                </c:pt>
                <c:pt idx="369" formatCode="0.0000">
                  <c:v>0.20025495905710677</c:v>
                </c:pt>
                <c:pt idx="370" formatCode="0.0000">
                  <c:v>0.20488344314742468</c:v>
                </c:pt>
                <c:pt idx="371" formatCode="0.0000">
                  <c:v>0.1311008356659964</c:v>
                </c:pt>
                <c:pt idx="372" formatCode="0.0000">
                  <c:v>5.1626715829427905E-2</c:v>
                </c:pt>
                <c:pt idx="373" formatCode="0.0000">
                  <c:v>-1.2551421915418803E-2</c:v>
                </c:pt>
                <c:pt idx="374" formatCode="0.0000">
                  <c:v>4.626665217847048E-3</c:v>
                </c:pt>
                <c:pt idx="375" formatCode="0.0000">
                  <c:v>0.14368108094873122</c:v>
                </c:pt>
                <c:pt idx="376" formatCode="0.0000">
                  <c:v>0.17600970231282531</c:v>
                </c:pt>
                <c:pt idx="377" formatCode="0.0000">
                  <c:v>4.5901488475692531E-2</c:v>
                </c:pt>
                <c:pt idx="378" formatCode="0.0000">
                  <c:v>-0.37987291852513216</c:v>
                </c:pt>
                <c:pt idx="379" formatCode="0.0000">
                  <c:v>-0.55980235422217284</c:v>
                </c:pt>
                <c:pt idx="380" formatCode="0.0000">
                  <c:v>-0.37322342186497659</c:v>
                </c:pt>
                <c:pt idx="381" formatCode="0.0000">
                  <c:v>-3.8788742060352321E-2</c:v>
                </c:pt>
                <c:pt idx="382" formatCode="0.0000">
                  <c:v>9.1673565447054628E-2</c:v>
                </c:pt>
                <c:pt idx="383" formatCode="0.0000">
                  <c:v>0.37442143644199311</c:v>
                </c:pt>
                <c:pt idx="384" formatCode="0.0000">
                  <c:v>0.68452180314003597</c:v>
                </c:pt>
                <c:pt idx="385" formatCode="0.0000">
                  <c:v>0.50164235463845941</c:v>
                </c:pt>
                <c:pt idx="386" formatCode="0.0000">
                  <c:v>0.24271763156365012</c:v>
                </c:pt>
                <c:pt idx="387" formatCode="0.0000">
                  <c:v>6.6528180264390002E-2</c:v>
                </c:pt>
                <c:pt idx="388" formatCode="0.0000">
                  <c:v>0.32734848153013862</c:v>
                </c:pt>
                <c:pt idx="389" formatCode="0.0000">
                  <c:v>0.54794420512005315</c:v>
                </c:pt>
                <c:pt idx="390" formatCode="0.0000">
                  <c:v>0.27809342225175993</c:v>
                </c:pt>
                <c:pt idx="391" formatCode="0.0000">
                  <c:v>6.3070412164588419E-2</c:v>
                </c:pt>
                <c:pt idx="392" formatCode="0.0000">
                  <c:v>-4.2641837045917619E-2</c:v>
                </c:pt>
                <c:pt idx="393" formatCode="0.0000">
                  <c:v>-0.14257748725931174</c:v>
                </c:pt>
                <c:pt idx="394" formatCode="0.0000">
                  <c:v>-0.15583584478582324</c:v>
                </c:pt>
                <c:pt idx="395" formatCode="0.0000">
                  <c:v>0.12446029012477577</c:v>
                </c:pt>
                <c:pt idx="396" formatCode="0.0000">
                  <c:v>-0.79488753159791736</c:v>
                </c:pt>
                <c:pt idx="397" formatCode="0.0000">
                  <c:v>-2.7694198562104893</c:v>
                </c:pt>
                <c:pt idx="398" formatCode="0.0000">
                  <c:v>-4.3758429499909761</c:v>
                </c:pt>
                <c:pt idx="399" formatCode="0.0000">
                  <c:v>-4.6693233370232692</c:v>
                </c:pt>
                <c:pt idx="400" formatCode="0.0000">
                  <c:v>-4.6426245409341593</c:v>
                </c:pt>
                <c:pt idx="401" formatCode="0.0000">
                  <c:v>-4.3593381036159329</c:v>
                </c:pt>
                <c:pt idx="402" formatCode="0.0000">
                  <c:v>-3.7560394694127064</c:v>
                </c:pt>
                <c:pt idx="403" formatCode="0.0000">
                  <c:v>-3.337621689850784</c:v>
                </c:pt>
                <c:pt idx="404" formatCode="0.0000">
                  <c:v>-2.6790403143149364</c:v>
                </c:pt>
                <c:pt idx="405" formatCode="0.0000">
                  <c:v>-1.9222785226655361</c:v>
                </c:pt>
                <c:pt idx="406" formatCode="0.0000">
                  <c:v>-0.74268739370342018</c:v>
                </c:pt>
                <c:pt idx="407" formatCode="0.0000">
                  <c:v>0.10844825762583277</c:v>
                </c:pt>
                <c:pt idx="408" formatCode="0.0000">
                  <c:v>0.75899171616362793</c:v>
                </c:pt>
                <c:pt idx="409" formatCode="0.0000">
                  <c:v>0.97788994557282116</c:v>
                </c:pt>
                <c:pt idx="410" formatCode="0.0000">
                  <c:v>1.0481500274439064</c:v>
                </c:pt>
                <c:pt idx="411" formatCode="0.0000">
                  <c:v>0.99182407516462678</c:v>
                </c:pt>
                <c:pt idx="412" formatCode="0.0000">
                  <c:v>1.2955950196053871</c:v>
                </c:pt>
                <c:pt idx="413" formatCode="0.0000">
                  <c:v>1.5030567215532988</c:v>
                </c:pt>
                <c:pt idx="414" formatCode="0.0000">
                  <c:v>1.7851401498786963</c:v>
                </c:pt>
                <c:pt idx="415" formatCode="0.0000">
                  <c:v>1.8808940414575175</c:v>
                </c:pt>
                <c:pt idx="416" formatCode="0.0000">
                  <c:v>1.8573912808355955</c:v>
                </c:pt>
                <c:pt idx="417" formatCode="0.0000">
                  <c:v>2.0524357404034359</c:v>
                </c:pt>
                <c:pt idx="418" formatCode="0.0000">
                  <c:v>1.5855133104937158</c:v>
                </c:pt>
                <c:pt idx="419" formatCode="0.0000">
                  <c:v>1.0231214970423532</c:v>
                </c:pt>
                <c:pt idx="420" formatCode="0.0000">
                  <c:v>0.5545366573536965</c:v>
                </c:pt>
                <c:pt idx="421" formatCode="0.0000">
                  <c:v>0.14867508248608141</c:v>
                </c:pt>
                <c:pt idx="422" formatCode="0.0000">
                  <c:v>-0.14679324117868009</c:v>
                </c:pt>
                <c:pt idx="423" formatCode="0.0000">
                  <c:v>-0.40738815454997912</c:v>
                </c:pt>
                <c:pt idx="424" formatCode="0.0000">
                  <c:v>-0.31472663716848626</c:v>
                </c:pt>
                <c:pt idx="425" formatCode="0.0000">
                  <c:v>0.19691842481566169</c:v>
                </c:pt>
                <c:pt idx="426" formatCode="0.0000">
                  <c:v>0.75245116751839158</c:v>
                </c:pt>
                <c:pt idx="427" formatCode="0.0000">
                  <c:v>1.3901250109571412</c:v>
                </c:pt>
                <c:pt idx="428" formatCode="0.0000">
                  <c:v>1.7988123684525525</c:v>
                </c:pt>
                <c:pt idx="429" formatCode="0.0000">
                  <c:v>1.939306209765022</c:v>
                </c:pt>
                <c:pt idx="430" formatCode="0.0000">
                  <c:v>2.3910846516238853</c:v>
                </c:pt>
                <c:pt idx="431" formatCode="0.0000">
                  <c:v>2.8709457745901892</c:v>
                </c:pt>
                <c:pt idx="432" formatCode="0.0000">
                  <c:v>3.0962541584151313</c:v>
                </c:pt>
                <c:pt idx="433" formatCode="0.0000">
                  <c:v>3.0462796926668343</c:v>
                </c:pt>
                <c:pt idx="434" formatCode="0.0000">
                  <c:v>2.7624598693957907</c:v>
                </c:pt>
                <c:pt idx="435" formatCode="0.0000">
                  <c:v>2.5195697845796472</c:v>
                </c:pt>
                <c:pt idx="436" formatCode="0.0000">
                  <c:v>2.2341100820798392</c:v>
                </c:pt>
                <c:pt idx="437" formatCode="0.0000">
                  <c:v>1.7939491105484775</c:v>
                </c:pt>
                <c:pt idx="438" formatCode="0.0000">
                  <c:v>2.1874904848883219</c:v>
                </c:pt>
                <c:pt idx="439" formatCode="0.0000">
                  <c:v>2.3474801851994069</c:v>
                </c:pt>
                <c:pt idx="440" formatCode="0.0000">
                  <c:v>2.1160078828888036</c:v>
                </c:pt>
                <c:pt idx="441" formatCode="0.0000">
                  <c:v>2.2516143369298627</c:v>
                </c:pt>
                <c:pt idx="442" formatCode="0.0000">
                  <c:v>2.026140666109006</c:v>
                </c:pt>
                <c:pt idx="443" formatCode="0.0000">
                  <c:v>1.9222914270277265</c:v>
                </c:pt>
                <c:pt idx="444" formatCode="0.0000">
                  <c:v>1.9002950877760298</c:v>
                </c:pt>
                <c:pt idx="445" formatCode="0.0000">
                  <c:v>1.6962250577394791</c:v>
                </c:pt>
                <c:pt idx="446" formatCode="0.0000">
                  <c:v>1.6572310862038151</c:v>
                </c:pt>
                <c:pt idx="447" formatCode="0.0000">
                  <c:v>1.591195624860454</c:v>
                </c:pt>
                <c:pt idx="448" formatCode="0.0000">
                  <c:v>1.3963652012126033</c:v>
                </c:pt>
                <c:pt idx="449" formatCode="0.0000">
                  <c:v>1.2554746520011228</c:v>
                </c:pt>
                <c:pt idx="450" formatCode="0.0000">
                  <c:v>1.2714353243278165</c:v>
                </c:pt>
                <c:pt idx="451" formatCode="0.0000">
                  <c:v>1.094793273315819</c:v>
                </c:pt>
                <c:pt idx="452" formatCode="0.0000">
                  <c:v>0.79621897155011823</c:v>
                </c:pt>
                <c:pt idx="453" formatCode="0.0000">
                  <c:v>0.37009964644951054</c:v>
                </c:pt>
                <c:pt idx="454" formatCode="0.0000">
                  <c:v>-6.660483326364286E-2</c:v>
                </c:pt>
                <c:pt idx="455" formatCode="0.0000">
                  <c:v>-0.12792494751073846</c:v>
                </c:pt>
                <c:pt idx="456" formatCode="0.0000">
                  <c:v>-0.62851802340260754</c:v>
                </c:pt>
                <c:pt idx="457" formatCode="0.0000">
                  <c:v>-0.81266188147887064</c:v>
                </c:pt>
                <c:pt idx="458" formatCode="0.0000">
                  <c:v>-0.85191341928952724</c:v>
                </c:pt>
                <c:pt idx="459" formatCode="0.0000">
                  <c:v>-0.94905649701592942</c:v>
                </c:pt>
                <c:pt idx="460" formatCode="0.0000">
                  <c:v>-1.3532920560918669</c:v>
                </c:pt>
                <c:pt idx="461" formatCode="0.0000">
                  <c:v>-1.8869856720482137</c:v>
                </c:pt>
                <c:pt idx="462" formatCode="0.0000">
                  <c:v>-2.3909106881255191</c:v>
                </c:pt>
                <c:pt idx="463" formatCode="0.0000">
                  <c:v>-1.5440264710982241</c:v>
                </c:pt>
                <c:pt idx="464" formatCode="0.0000">
                  <c:v>0.62830100195924032</c:v>
                </c:pt>
                <c:pt idx="465" formatCode="0.0000">
                  <c:v>1.4363095292070476</c:v>
                </c:pt>
                <c:pt idx="466" formatCode="0.0000">
                  <c:v>2.030738077529346</c:v>
                </c:pt>
                <c:pt idx="467" formatCode="0.0000">
                  <c:v>2.7483869360659998</c:v>
                </c:pt>
                <c:pt idx="468" formatCode="0.0000">
                  <c:v>2.6161925458882038</c:v>
                </c:pt>
                <c:pt idx="469" formatCode="0.0000">
                  <c:v>2.3614166970932775</c:v>
                </c:pt>
                <c:pt idx="470" formatCode="0.0000">
                  <c:v>1.9671275188521467</c:v>
                </c:pt>
                <c:pt idx="471" formatCode="0.0000">
                  <c:v>1.4275058231933091</c:v>
                </c:pt>
                <c:pt idx="472" formatCode="0.0000">
                  <c:v>0.97681256260477234</c:v>
                </c:pt>
                <c:pt idx="473" formatCode="0.0000">
                  <c:v>0.97476762583450594</c:v>
                </c:pt>
                <c:pt idx="474" formatCode="0.0000">
                  <c:v>0.19198321321217904</c:v>
                </c:pt>
                <c:pt idx="475" formatCode="0.0000">
                  <c:v>-0.18599504005340251</c:v>
                </c:pt>
                <c:pt idx="476" formatCode="0.0000">
                  <c:v>-0.24328682337420915</c:v>
                </c:pt>
                <c:pt idx="477" formatCode="0.0000">
                  <c:v>0.42819581398777729</c:v>
                </c:pt>
                <c:pt idx="478" formatCode="0.0000">
                  <c:v>0.81373125867615315</c:v>
                </c:pt>
                <c:pt idx="479" formatCode="0.0000">
                  <c:v>0.68686436838616771</c:v>
                </c:pt>
                <c:pt idx="480" formatCode="0.0000">
                  <c:v>0.58238022906879117</c:v>
                </c:pt>
                <c:pt idx="481" formatCode="0.0000">
                  <c:v>5.5049392298895938E-2</c:v>
                </c:pt>
                <c:pt idx="482" formatCode="0.0000">
                  <c:v>-0.32802909563007709</c:v>
                </c:pt>
                <c:pt idx="483" formatCode="0.0000">
                  <c:v>-0.47792643199379015</c:v>
                </c:pt>
                <c:pt idx="484" formatCode="0.0000">
                  <c:v>-0.55591406613801553</c:v>
                </c:pt>
                <c:pt idx="485" formatCode="0.0000">
                  <c:v>-0.45583948316128797</c:v>
                </c:pt>
                <c:pt idx="486" formatCode="0.0000">
                  <c:v>-1.1030669314484545</c:v>
                </c:pt>
                <c:pt idx="487" formatCode="0.0000">
                  <c:v>-1.3138699019134634</c:v>
                </c:pt>
                <c:pt idx="488" formatCode="0.0000">
                  <c:v>-1.0479114601307291</c:v>
                </c:pt>
                <c:pt idx="489" formatCode="0.0000">
                  <c:v>-1.1898384755166447</c:v>
                </c:pt>
                <c:pt idx="490" formatCode="0.0000">
                  <c:v>-1.3242768091748598</c:v>
                </c:pt>
                <c:pt idx="491" formatCode="0.0000">
                  <c:v>-1.2502234141528668</c:v>
                </c:pt>
                <c:pt idx="492" formatCode="0.0000">
                  <c:v>-1.4510823365880121</c:v>
                </c:pt>
                <c:pt idx="493" formatCode="0.0000">
                  <c:v>-2.6138331103009111</c:v>
                </c:pt>
                <c:pt idx="494" formatCode="0.0000">
                  <c:v>-3.0510298286193418</c:v>
                </c:pt>
                <c:pt idx="495" formatCode="0.0000">
                  <c:v>-3.0936193228160231</c:v>
                </c:pt>
                <c:pt idx="496" formatCode="0.0000">
                  <c:v>-2.9707611490404471</c:v>
                </c:pt>
                <c:pt idx="497" formatCode="0.0000">
                  <c:v>-2.4452975465592823</c:v>
                </c:pt>
                <c:pt idx="498" formatCode="0.0000">
                  <c:v>-2.1111134253692576</c:v>
                </c:pt>
                <c:pt idx="499" formatCode="0.0000">
                  <c:v>-2.3209224180642343</c:v>
                </c:pt>
                <c:pt idx="500" formatCode="0.0000">
                  <c:v>-2.8189401334220916</c:v>
                </c:pt>
                <c:pt idx="501" formatCode="0.0000">
                  <c:v>-3.1892861704794226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D1-4281-A579-A3961D12A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3475679"/>
        <c:axId val="603476511"/>
      </c:lineChart>
      <c:dateAx>
        <c:axId val="60347567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3476511"/>
        <c:crosses val="autoZero"/>
        <c:auto val="1"/>
        <c:lblOffset val="100"/>
        <c:baseTimeUnit val="days"/>
      </c:dateAx>
      <c:valAx>
        <c:axId val="60347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347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'STOC + MACD'!$AE$2</c:f>
              <c:strCache>
                <c:ptCount val="1"/>
                <c:pt idx="0">
                  <c:v>Diff Norm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'STOC + MACD'!$X$3:$X$2518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'STOC + MACD'!$AE$3:$AE$2518</c:f>
              <c:numCache>
                <c:formatCode>General</c:formatCode>
                <c:ptCount val="2516"/>
                <c:pt idx="89" formatCode="0.0000">
                  <c:v>0.29271819668913523</c:v>
                </c:pt>
                <c:pt idx="90" formatCode="0.0000">
                  <c:v>0.2768364468655628</c:v>
                </c:pt>
                <c:pt idx="91" formatCode="0.0000">
                  <c:v>0.32807251386657449</c:v>
                </c:pt>
                <c:pt idx="92" formatCode="0.0000">
                  <c:v>0.22818798439958921</c:v>
                </c:pt>
                <c:pt idx="93" formatCode="0.0000">
                  <c:v>0.30443243120028235</c:v>
                </c:pt>
                <c:pt idx="94" formatCode="0.0000">
                  <c:v>0.37502741725687277</c:v>
                </c:pt>
                <c:pt idx="95" formatCode="0.0000">
                  <c:v>0.41694536357690565</c:v>
                </c:pt>
                <c:pt idx="96" formatCode="0.0000">
                  <c:v>0.65310744869699133</c:v>
                </c:pt>
                <c:pt idx="97" formatCode="0.0000">
                  <c:v>0.59487113739134079</c:v>
                </c:pt>
                <c:pt idx="98" formatCode="0.0000">
                  <c:v>0.39091891751263463</c:v>
                </c:pt>
                <c:pt idx="99" formatCode="0.0000">
                  <c:v>0.38106345744645531</c:v>
                </c:pt>
                <c:pt idx="100" formatCode="0.0000">
                  <c:v>0.4835670957199063</c:v>
                </c:pt>
                <c:pt idx="101" formatCode="0.0000">
                  <c:v>0.66288191037004784</c:v>
                </c:pt>
                <c:pt idx="102" formatCode="0.0000">
                  <c:v>0.74080398438752404</c:v>
                </c:pt>
                <c:pt idx="103" formatCode="0.0000">
                  <c:v>0.86672000772340996</c:v>
                </c:pt>
                <c:pt idx="104" formatCode="0.0000">
                  <c:v>1.0666424245235206</c:v>
                </c:pt>
                <c:pt idx="105" formatCode="0.0000">
                  <c:v>1.1998034263081385</c:v>
                </c:pt>
                <c:pt idx="106" formatCode="0.0000">
                  <c:v>1.2459264977898892</c:v>
                </c:pt>
                <c:pt idx="107" formatCode="0.0000">
                  <c:v>1.2560744090478488</c:v>
                </c:pt>
                <c:pt idx="108" formatCode="0.0000">
                  <c:v>1.289394413819225</c:v>
                </c:pt>
                <c:pt idx="109" formatCode="0.0000">
                  <c:v>1.2380393299201018</c:v>
                </c:pt>
                <c:pt idx="110" formatCode="0.0000">
                  <c:v>1.1808152060832326</c:v>
                </c:pt>
                <c:pt idx="111" formatCode="0.0000">
                  <c:v>1.2876997395664309</c:v>
                </c:pt>
                <c:pt idx="112" formatCode="0.0000">
                  <c:v>1.2642254137294706</c:v>
                </c:pt>
                <c:pt idx="113" formatCode="0.0000">
                  <c:v>1.2644053190639422</c:v>
                </c:pt>
                <c:pt idx="114" formatCode="0.0000">
                  <c:v>1.1262880992027053</c:v>
                </c:pt>
                <c:pt idx="115" formatCode="0.0000">
                  <c:v>0.87386344809711691</c:v>
                </c:pt>
                <c:pt idx="116" formatCode="0.0000">
                  <c:v>0.62288450724484745</c:v>
                </c:pt>
                <c:pt idx="117" formatCode="0.0000">
                  <c:v>0.23570899157272326</c:v>
                </c:pt>
                <c:pt idx="118" formatCode="0.0000">
                  <c:v>-0.24888932859409355</c:v>
                </c:pt>
                <c:pt idx="119" formatCode="0.0000">
                  <c:v>-0.51712613690624887</c:v>
                </c:pt>
                <c:pt idx="120" formatCode="0.0000">
                  <c:v>-0.59273758594925507</c:v>
                </c:pt>
                <c:pt idx="121" formatCode="0.0000">
                  <c:v>-0.61349644803798398</c:v>
                </c:pt>
                <c:pt idx="122" formatCode="0.0000">
                  <c:v>-0.57073653649042255</c:v>
                </c:pt>
                <c:pt idx="123" formatCode="0.0000">
                  <c:v>-0.46089056410344331</c:v>
                </c:pt>
                <c:pt idx="124" formatCode="0.0000">
                  <c:v>-0.38534134588411845</c:v>
                </c:pt>
                <c:pt idx="125" formatCode="0.0000">
                  <c:v>-0.46047799965120517</c:v>
                </c:pt>
                <c:pt idx="126" formatCode="0.0000">
                  <c:v>-0.67114153931025078</c:v>
                </c:pt>
                <c:pt idx="127" formatCode="0.0000">
                  <c:v>-0.65760348145352543</c:v>
                </c:pt>
                <c:pt idx="128" formatCode="0.0000">
                  <c:v>-0.67101520002625437</c:v>
                </c:pt>
                <c:pt idx="129" formatCode="0.0000">
                  <c:v>-0.46602481723944711</c:v>
                </c:pt>
                <c:pt idx="130" formatCode="0.0000">
                  <c:v>-0.34415677849414006</c:v>
                </c:pt>
                <c:pt idx="131" formatCode="0.0000">
                  <c:v>-3.1497542827150601E-2</c:v>
                </c:pt>
                <c:pt idx="132" formatCode="0.0000">
                  <c:v>0.1048536865549639</c:v>
                </c:pt>
                <c:pt idx="133" formatCode="0.0000">
                  <c:v>0.21124539974772463</c:v>
                </c:pt>
                <c:pt idx="134" formatCode="0.0000">
                  <c:v>0.37724249133721871</c:v>
                </c:pt>
                <c:pt idx="135" formatCode="0.0000">
                  <c:v>0.35947552188602594</c:v>
                </c:pt>
                <c:pt idx="136" formatCode="0.0000">
                  <c:v>0.25130447784528331</c:v>
                </c:pt>
                <c:pt idx="137" formatCode="0.0000">
                  <c:v>3.2291302968386573E-2</c:v>
                </c:pt>
                <c:pt idx="138" formatCode="0.0000">
                  <c:v>-0.17135668762457265</c:v>
                </c:pt>
                <c:pt idx="139" formatCode="0.0000">
                  <c:v>-0.33729819143625539</c:v>
                </c:pt>
                <c:pt idx="140" formatCode="0.0000">
                  <c:v>-0.47680898469882799</c:v>
                </c:pt>
                <c:pt idx="141" formatCode="0.0000">
                  <c:v>-0.73486299722916226</c:v>
                </c:pt>
                <c:pt idx="142" formatCode="0.0000">
                  <c:v>-0.81907622269411806</c:v>
                </c:pt>
                <c:pt idx="143" formatCode="0.0000">
                  <c:v>-0.9184973763629406</c:v>
                </c:pt>
                <c:pt idx="144" formatCode="0.0000">
                  <c:v>-0.97618630201201451</c:v>
                </c:pt>
                <c:pt idx="145" formatCode="0.0000">
                  <c:v>-1.1406665434273375</c:v>
                </c:pt>
                <c:pt idx="146" formatCode="0.0000">
                  <c:v>-0.54198716979716555</c:v>
                </c:pt>
                <c:pt idx="147" formatCode="0.0000">
                  <c:v>-0.17331995377317425</c:v>
                </c:pt>
                <c:pt idx="148" formatCode="0.0000">
                  <c:v>9.9437338684575782E-3</c:v>
                </c:pt>
                <c:pt idx="149" formatCode="0.0000">
                  <c:v>-0.56563438996094972</c:v>
                </c:pt>
                <c:pt idx="150" formatCode="0.0000">
                  <c:v>-1.0855674986404305</c:v>
                </c:pt>
                <c:pt idx="151" formatCode="0.0000">
                  <c:v>-1.4261610612692699</c:v>
                </c:pt>
                <c:pt idx="152" formatCode="0.0000">
                  <c:v>-1.6485607984427995</c:v>
                </c:pt>
                <c:pt idx="153" formatCode="0.0000">
                  <c:v>-1.6678252975460697</c:v>
                </c:pt>
                <c:pt idx="154" formatCode="0.0000">
                  <c:v>-1.85902464974703</c:v>
                </c:pt>
                <c:pt idx="155" formatCode="0.0000">
                  <c:v>-1.9512834823753542</c:v>
                </c:pt>
                <c:pt idx="156" formatCode="0.0000">
                  <c:v>-2.0890787617696112</c:v>
                </c:pt>
                <c:pt idx="157" formatCode="0.0000">
                  <c:v>-1.8073025116842352</c:v>
                </c:pt>
                <c:pt idx="158" formatCode="0.0000">
                  <c:v>-1.5150658872618181</c:v>
                </c:pt>
                <c:pt idx="159" formatCode="0.0000">
                  <c:v>-1.2900265015213319</c:v>
                </c:pt>
                <c:pt idx="160" formatCode="0.0000">
                  <c:v>-0.8809147657195382</c:v>
                </c:pt>
                <c:pt idx="161" formatCode="0.0000">
                  <c:v>-0.6822186050971103</c:v>
                </c:pt>
                <c:pt idx="162" formatCode="0.0000">
                  <c:v>-0.44307294297982069</c:v>
                </c:pt>
                <c:pt idx="163" formatCode="0.0000">
                  <c:v>-0.20822387990539939</c:v>
                </c:pt>
                <c:pt idx="164" formatCode="0.0000">
                  <c:v>0.1455478098396254</c:v>
                </c:pt>
                <c:pt idx="165" formatCode="0.0000">
                  <c:v>0.35947773893216084</c:v>
                </c:pt>
                <c:pt idx="166" formatCode="0.0000">
                  <c:v>0.80989442880261842</c:v>
                </c:pt>
                <c:pt idx="167" formatCode="0.0000">
                  <c:v>0.86245349929456305</c:v>
                </c:pt>
                <c:pt idx="168" formatCode="0.0000">
                  <c:v>1.1825915169944292</c:v>
                </c:pt>
                <c:pt idx="169" formatCode="0.0000">
                  <c:v>1.0026976191431241</c:v>
                </c:pt>
                <c:pt idx="170" formatCode="0.0000">
                  <c:v>0.8079748211992609</c:v>
                </c:pt>
                <c:pt idx="171" formatCode="0.0000">
                  <c:v>0.72033908163595173</c:v>
                </c:pt>
                <c:pt idx="172" formatCode="0.0000">
                  <c:v>0.69694326500382087</c:v>
                </c:pt>
                <c:pt idx="173" formatCode="0.0000">
                  <c:v>0.84083029801119435</c:v>
                </c:pt>
                <c:pt idx="174" formatCode="0.0000">
                  <c:v>0.89969673364251368</c:v>
                </c:pt>
                <c:pt idx="175" formatCode="0.0000">
                  <c:v>0.92053283758509108</c:v>
                </c:pt>
                <c:pt idx="176" formatCode="0.0000">
                  <c:v>0.91928544191157857</c:v>
                </c:pt>
                <c:pt idx="177" formatCode="0.0000">
                  <c:v>0.8496206759629541</c:v>
                </c:pt>
                <c:pt idx="178" formatCode="0.0000">
                  <c:v>0.63389457708858465</c:v>
                </c:pt>
                <c:pt idx="179" formatCode="0.0000">
                  <c:v>0.45923683035197438</c:v>
                </c:pt>
                <c:pt idx="180" formatCode="0.0000">
                  <c:v>2.6009712614926952E-3</c:v>
                </c:pt>
                <c:pt idx="181" formatCode="0.0000">
                  <c:v>-0.28392300618996308</c:v>
                </c:pt>
                <c:pt idx="182" formatCode="0.0000">
                  <c:v>-0.24923788401132413</c:v>
                </c:pt>
                <c:pt idx="183" formatCode="0.0000">
                  <c:v>-0.69116122203974117</c:v>
                </c:pt>
                <c:pt idx="184" formatCode="0.0000">
                  <c:v>-1.0374098346102707</c:v>
                </c:pt>
                <c:pt idx="185" formatCode="0.0000">
                  <c:v>-1.0086864707866317</c:v>
                </c:pt>
                <c:pt idx="186" formatCode="0.0000">
                  <c:v>-1.1961701519963961</c:v>
                </c:pt>
                <c:pt idx="187" formatCode="0.0000">
                  <c:v>-1.3182876503464975</c:v>
                </c:pt>
                <c:pt idx="188" formatCode="0.0000">
                  <c:v>-1.8153557298830727</c:v>
                </c:pt>
                <c:pt idx="189" formatCode="0.0000">
                  <c:v>-1.8335805303700048</c:v>
                </c:pt>
                <c:pt idx="190" formatCode="0.0000">
                  <c:v>-1.6847614990268913</c:v>
                </c:pt>
                <c:pt idx="191" formatCode="0.0000">
                  <c:v>-1.2469468712620284</c:v>
                </c:pt>
                <c:pt idx="192" formatCode="0.0000">
                  <c:v>-1.1379822986066923</c:v>
                </c:pt>
                <c:pt idx="193" formatCode="0.0000">
                  <c:v>-0.94408474546856502</c:v>
                </c:pt>
                <c:pt idx="194" formatCode="0.0000">
                  <c:v>-0.86546531259511883</c:v>
                </c:pt>
                <c:pt idx="195" formatCode="0.0000">
                  <c:v>-0.98333586324609834</c:v>
                </c:pt>
                <c:pt idx="196" formatCode="0.0000">
                  <c:v>-1.0758951588092631</c:v>
                </c:pt>
                <c:pt idx="197" formatCode="0.0000">
                  <c:v>-1.1326021215219144</c:v>
                </c:pt>
                <c:pt idx="198" formatCode="0.0000">
                  <c:v>-0.98393873335934956</c:v>
                </c:pt>
                <c:pt idx="199" formatCode="0.0000">
                  <c:v>-0.97186055847682518</c:v>
                </c:pt>
                <c:pt idx="200" formatCode="0.0000">
                  <c:v>-1.5141453282587198</c:v>
                </c:pt>
                <c:pt idx="201" formatCode="0.0000">
                  <c:v>-1.9220185265987102</c:v>
                </c:pt>
                <c:pt idx="202" formatCode="0.0000">
                  <c:v>-1.981791371290845</c:v>
                </c:pt>
                <c:pt idx="203" formatCode="0.0000">
                  <c:v>-1.7077212150940679</c:v>
                </c:pt>
                <c:pt idx="204" formatCode="0.0000">
                  <c:v>-1.8328108782508588</c:v>
                </c:pt>
                <c:pt idx="205" formatCode="0.0000">
                  <c:v>-1.8244149252568478</c:v>
                </c:pt>
                <c:pt idx="206" formatCode="0.0000">
                  <c:v>-1.7733744018990489</c:v>
                </c:pt>
                <c:pt idx="207" formatCode="0.0000">
                  <c:v>-1.6142161148933096</c:v>
                </c:pt>
                <c:pt idx="208" formatCode="0.0000">
                  <c:v>-1.7988304735041734</c:v>
                </c:pt>
                <c:pt idx="209" formatCode="0.0000">
                  <c:v>-0.7720299636331851</c:v>
                </c:pt>
                <c:pt idx="210" formatCode="0.0000">
                  <c:v>3.9919392350828295E-2</c:v>
                </c:pt>
                <c:pt idx="211" formatCode="0.0000">
                  <c:v>0.74726589043452929</c:v>
                </c:pt>
                <c:pt idx="212" formatCode="0.0000">
                  <c:v>0.89978295696656851</c:v>
                </c:pt>
                <c:pt idx="213" formatCode="0.0000">
                  <c:v>1.1885897896648236</c:v>
                </c:pt>
                <c:pt idx="214" formatCode="0.0000">
                  <c:v>1.413496553119324</c:v>
                </c:pt>
                <c:pt idx="215" formatCode="0.0000">
                  <c:v>1.4356301374427365</c:v>
                </c:pt>
                <c:pt idx="216" formatCode="0.0000">
                  <c:v>1.5162160621961405</c:v>
                </c:pt>
                <c:pt idx="217" formatCode="0.0000">
                  <c:v>1.628432782728364</c:v>
                </c:pt>
                <c:pt idx="218" formatCode="0.0000">
                  <c:v>1.9156296957531227</c:v>
                </c:pt>
                <c:pt idx="219" formatCode="0.0000">
                  <c:v>1.8971097597239293</c:v>
                </c:pt>
                <c:pt idx="220" formatCode="0.0000">
                  <c:v>1.720974510470489</c:v>
                </c:pt>
                <c:pt idx="221" formatCode="0.0000">
                  <c:v>1.6038491195839784</c:v>
                </c:pt>
                <c:pt idx="222" formatCode="0.0000">
                  <c:v>1.6638367084329799</c:v>
                </c:pt>
                <c:pt idx="223" formatCode="0.0000">
                  <c:v>1.5731722975449369</c:v>
                </c:pt>
                <c:pt idx="224" formatCode="0.0000">
                  <c:v>1.7420888665911278</c:v>
                </c:pt>
                <c:pt idx="225" formatCode="0.0000">
                  <c:v>1.8699293472840242</c:v>
                </c:pt>
                <c:pt idx="226" formatCode="0.0000">
                  <c:v>1.7568126614026824</c:v>
                </c:pt>
                <c:pt idx="227" formatCode="0.0000">
                  <c:v>1.5984751210901307</c:v>
                </c:pt>
                <c:pt idx="228" formatCode="0.0000">
                  <c:v>1.6083368433259855</c:v>
                </c:pt>
                <c:pt idx="229" formatCode="0.0000">
                  <c:v>1.4762434318934696</c:v>
                </c:pt>
                <c:pt idx="230" formatCode="0.0000">
                  <c:v>1.3833787284014785</c:v>
                </c:pt>
                <c:pt idx="231" formatCode="0.0000">
                  <c:v>0.88298592440049373</c:v>
                </c:pt>
                <c:pt idx="232" formatCode="0.0000">
                  <c:v>0.61390839958944943</c:v>
                </c:pt>
                <c:pt idx="233" formatCode="0.0000">
                  <c:v>0.37208405170500519</c:v>
                </c:pt>
                <c:pt idx="234" formatCode="0.0000">
                  <c:v>0.20725536694685209</c:v>
                </c:pt>
                <c:pt idx="235" formatCode="0.0000">
                  <c:v>0.22864696939279003</c:v>
                </c:pt>
                <c:pt idx="236" formatCode="0.0000">
                  <c:v>0.19140779310545858</c:v>
                </c:pt>
                <c:pt idx="237" formatCode="0.0000">
                  <c:v>0.297825385314402</c:v>
                </c:pt>
                <c:pt idx="238" formatCode="0.0000">
                  <c:v>0.2069127043587434</c:v>
                </c:pt>
                <c:pt idx="239" formatCode="0.0000">
                  <c:v>0.2199687313248927</c:v>
                </c:pt>
                <c:pt idx="240" formatCode="0.0000">
                  <c:v>0.35445448920337613</c:v>
                </c:pt>
                <c:pt idx="241" formatCode="0.0000">
                  <c:v>0.33897080514894534</c:v>
                </c:pt>
                <c:pt idx="242" formatCode="0.0000">
                  <c:v>0.36399590180888297</c:v>
                </c:pt>
                <c:pt idx="243" formatCode="0.0000">
                  <c:v>-5.9106401956849013E-2</c:v>
                </c:pt>
                <c:pt idx="244" formatCode="0.0000">
                  <c:v>-0.33998663116425304</c:v>
                </c:pt>
                <c:pt idx="245" formatCode="0.0000">
                  <c:v>-0.56159158283639588</c:v>
                </c:pt>
                <c:pt idx="246" formatCode="0.0000">
                  <c:v>-0.57910365985621803</c:v>
                </c:pt>
                <c:pt idx="247" formatCode="0.0000">
                  <c:v>-0.51649710239280977</c:v>
                </c:pt>
                <c:pt idx="248" formatCode="0.0000">
                  <c:v>-0.33438887550764773</c:v>
                </c:pt>
                <c:pt idx="249" formatCode="0.0000">
                  <c:v>-0.37275017080066636</c:v>
                </c:pt>
                <c:pt idx="250" formatCode="0.0000">
                  <c:v>-0.64479425994660267</c:v>
                </c:pt>
                <c:pt idx="251" formatCode="0.0000">
                  <c:v>-0.69249534000168467</c:v>
                </c:pt>
                <c:pt idx="252" formatCode="0.0000">
                  <c:v>-0.36369884216640169</c:v>
                </c:pt>
                <c:pt idx="253" formatCode="0.0000">
                  <c:v>-0.14457531166368651</c:v>
                </c:pt>
                <c:pt idx="254" formatCode="0.0000">
                  <c:v>0.15707860022828138</c:v>
                </c:pt>
                <c:pt idx="255" formatCode="0.0000">
                  <c:v>0.2328400957148947</c:v>
                </c:pt>
                <c:pt idx="256" formatCode="0.0000">
                  <c:v>0.38804445763628326</c:v>
                </c:pt>
                <c:pt idx="257" formatCode="0.0000">
                  <c:v>0.2618131692362316</c:v>
                </c:pt>
                <c:pt idx="258" formatCode="0.0000">
                  <c:v>0.16016515372361034</c:v>
                </c:pt>
                <c:pt idx="259" formatCode="0.0000">
                  <c:v>7.2614609334500257E-2</c:v>
                </c:pt>
                <c:pt idx="260" formatCode="0.0000">
                  <c:v>7.1696160634436762E-2</c:v>
                </c:pt>
                <c:pt idx="261" formatCode="0.0000">
                  <c:v>0.11516908674478825</c:v>
                </c:pt>
                <c:pt idx="262" formatCode="0.0000">
                  <c:v>0.43096548330533041</c:v>
                </c:pt>
                <c:pt idx="263" formatCode="0.0000">
                  <c:v>0.38408364595199396</c:v>
                </c:pt>
                <c:pt idx="264" formatCode="0.0000">
                  <c:v>2.3942037074662501E-2</c:v>
                </c:pt>
                <c:pt idx="265" formatCode="0.0000">
                  <c:v>0.15304151861608339</c:v>
                </c:pt>
                <c:pt idx="266" formatCode="0.0000">
                  <c:v>0.46489141685955909</c:v>
                </c:pt>
                <c:pt idx="267" formatCode="0.0000">
                  <c:v>0.65751245009620019</c:v>
                </c:pt>
                <c:pt idx="268" formatCode="0.0000">
                  <c:v>0.83823505860984593</c:v>
                </c:pt>
                <c:pt idx="269" formatCode="0.0000">
                  <c:v>0.92822185436417914</c:v>
                </c:pt>
                <c:pt idx="270" formatCode="0.0000">
                  <c:v>0.73479822550200324</c:v>
                </c:pt>
                <c:pt idx="271" formatCode="0.0000">
                  <c:v>0.56084329399755495</c:v>
                </c:pt>
                <c:pt idx="272" formatCode="0.0000">
                  <c:v>0.7387383428948282</c:v>
                </c:pt>
                <c:pt idx="273" formatCode="0.0000">
                  <c:v>0.74940509668009092</c:v>
                </c:pt>
                <c:pt idx="274" formatCode="0.0000">
                  <c:v>0.87018777794275914</c:v>
                </c:pt>
                <c:pt idx="275" formatCode="0.0000">
                  <c:v>1.0435188532056228</c:v>
                </c:pt>
                <c:pt idx="276" formatCode="0.0000">
                  <c:v>1.2436093558163939</c:v>
                </c:pt>
                <c:pt idx="277" formatCode="0.0000">
                  <c:v>1.5729198630471304</c:v>
                </c:pt>
                <c:pt idx="278" formatCode="0.0000">
                  <c:v>1.4939038110829326</c:v>
                </c:pt>
                <c:pt idx="279" formatCode="0.0000">
                  <c:v>1.432181767909992</c:v>
                </c:pt>
                <c:pt idx="280" formatCode="0.0000">
                  <c:v>1.6007000942739964</c:v>
                </c:pt>
                <c:pt idx="281" formatCode="0.0000">
                  <c:v>1.7268545798929187</c:v>
                </c:pt>
                <c:pt idx="282" formatCode="0.0000">
                  <c:v>1.4545181516342538</c:v>
                </c:pt>
                <c:pt idx="283" formatCode="0.0000">
                  <c:v>0.71911315159223266</c:v>
                </c:pt>
                <c:pt idx="284" formatCode="0.0000">
                  <c:v>9.17076430419526E-2</c:v>
                </c:pt>
                <c:pt idx="285" formatCode="0.0000">
                  <c:v>-9.989400234984061E-2</c:v>
                </c:pt>
                <c:pt idx="286" formatCode="0.0000">
                  <c:v>-0.29508711748708488</c:v>
                </c:pt>
                <c:pt idx="287" formatCode="0.0000">
                  <c:v>-0.59649904807106069</c:v>
                </c:pt>
                <c:pt idx="288" formatCode="0.0000">
                  <c:v>-0.8534021901774872</c:v>
                </c:pt>
                <c:pt idx="289" formatCode="0.0000">
                  <c:v>-0.92739962964790756</c:v>
                </c:pt>
                <c:pt idx="290" formatCode="0.0000">
                  <c:v>-1.0279492920614197</c:v>
                </c:pt>
                <c:pt idx="291" formatCode="0.0000">
                  <c:v>-1.2580002427084664</c:v>
                </c:pt>
                <c:pt idx="292" formatCode="0.0000">
                  <c:v>-1.3940821861239028</c:v>
                </c:pt>
                <c:pt idx="293" formatCode="0.0000">
                  <c:v>-1.7766644279168833</c:v>
                </c:pt>
                <c:pt idx="294" formatCode="0.0000">
                  <c:v>-2.1030585773865611</c:v>
                </c:pt>
                <c:pt idx="295" formatCode="0.0000">
                  <c:v>-1.9822467017527954</c:v>
                </c:pt>
                <c:pt idx="296" formatCode="0.0000">
                  <c:v>-2.2035825112684044</c:v>
                </c:pt>
                <c:pt idx="297" formatCode="0.0000">
                  <c:v>-2.29388281307157</c:v>
                </c:pt>
                <c:pt idx="298" formatCode="0.0000">
                  <c:v>-2.1503330227760573</c:v>
                </c:pt>
                <c:pt idx="299" formatCode="0.0000">
                  <c:v>-1.9725193994868404</c:v>
                </c:pt>
                <c:pt idx="300" formatCode="0.0000">
                  <c:v>-1.7930317939629208</c:v>
                </c:pt>
                <c:pt idx="301" formatCode="0.0000">
                  <c:v>-1.5729207053135825</c:v>
                </c:pt>
                <c:pt idx="302" formatCode="0.0000">
                  <c:v>-1.4195571848611681</c:v>
                </c:pt>
                <c:pt idx="303" formatCode="0.0000">
                  <c:v>-1.2275149224076793</c:v>
                </c:pt>
                <c:pt idx="304" formatCode="0.0000">
                  <c:v>-0.81787194571527977</c:v>
                </c:pt>
                <c:pt idx="305" formatCode="0.0000">
                  <c:v>-0.29359894681552939</c:v>
                </c:pt>
                <c:pt idx="306" formatCode="0.0000">
                  <c:v>-0.2700410760386337</c:v>
                </c:pt>
                <c:pt idx="307" formatCode="0.0000">
                  <c:v>-0.15971577478987578</c:v>
                </c:pt>
                <c:pt idx="308" formatCode="0.0000">
                  <c:v>-5.0723000254746409E-2</c:v>
                </c:pt>
                <c:pt idx="309" formatCode="0.0000">
                  <c:v>-6.2802752370397744E-2</c:v>
                </c:pt>
                <c:pt idx="310" formatCode="0.0000">
                  <c:v>-0.2737066488451087</c:v>
                </c:pt>
                <c:pt idx="311" formatCode="0.0000">
                  <c:v>-0.42767951827369594</c:v>
                </c:pt>
                <c:pt idx="312" formatCode="0.0000">
                  <c:v>-0.82314951468336228</c:v>
                </c:pt>
                <c:pt idx="313" formatCode="0.0000">
                  <c:v>-0.75596307186939304</c:v>
                </c:pt>
                <c:pt idx="314" formatCode="0.0000">
                  <c:v>-0.93393065559147959</c:v>
                </c:pt>
                <c:pt idx="315" formatCode="0.0000">
                  <c:v>-0.47509649741376664</c:v>
                </c:pt>
                <c:pt idx="316" formatCode="0.0000">
                  <c:v>3.6075524909511582E-2</c:v>
                </c:pt>
                <c:pt idx="317" formatCode="0.0000">
                  <c:v>-0.33618320427245368</c:v>
                </c:pt>
                <c:pt idx="318" formatCode="0.0000">
                  <c:v>-0.19907404786352137</c:v>
                </c:pt>
                <c:pt idx="319" formatCode="0.0000">
                  <c:v>-0.3241409746427511</c:v>
                </c:pt>
                <c:pt idx="320" formatCode="0.0000">
                  <c:v>-0.89372451449987522</c:v>
                </c:pt>
                <c:pt idx="321" formatCode="0.0000">
                  <c:v>-1.6337258447121574</c:v>
                </c:pt>
                <c:pt idx="322" formatCode="0.0000">
                  <c:v>-1.9466416602039589</c:v>
                </c:pt>
                <c:pt idx="323" formatCode="0.0000">
                  <c:v>-2.0699770293239741</c:v>
                </c:pt>
                <c:pt idx="324" formatCode="0.0000">
                  <c:v>-2.0466563555010913</c:v>
                </c:pt>
                <c:pt idx="325" formatCode="0.0000">
                  <c:v>-1.8590222033017181</c:v>
                </c:pt>
                <c:pt idx="326" formatCode="0.0000">
                  <c:v>-1.1940460180645049</c:v>
                </c:pt>
                <c:pt idx="327" formatCode="0.0000">
                  <c:v>-0.23165054937943899</c:v>
                </c:pt>
                <c:pt idx="328" formatCode="0.0000">
                  <c:v>0.23032376487839118</c:v>
                </c:pt>
                <c:pt idx="329" formatCode="0.0000">
                  <c:v>0.38826049372236537</c:v>
                </c:pt>
                <c:pt idx="330" formatCode="0.0000">
                  <c:v>0.52927092756999161</c:v>
                </c:pt>
                <c:pt idx="331" formatCode="0.0000">
                  <c:v>0.39968636783655676</c:v>
                </c:pt>
                <c:pt idx="332" formatCode="0.0000">
                  <c:v>-7.6251722274702047E-2</c:v>
                </c:pt>
                <c:pt idx="333" formatCode="0.0000">
                  <c:v>-0.45332309998482706</c:v>
                </c:pt>
                <c:pt idx="334" formatCode="0.0000">
                  <c:v>-2.722925230615982E-4</c:v>
                </c:pt>
                <c:pt idx="335" formatCode="0.0000">
                  <c:v>-0.10849835965573053</c:v>
                </c:pt>
                <c:pt idx="336" formatCode="0.0000">
                  <c:v>0.14800010275024095</c:v>
                </c:pt>
                <c:pt idx="337" formatCode="0.0000">
                  <c:v>0.56788703316726452</c:v>
                </c:pt>
                <c:pt idx="338" formatCode="0.0000">
                  <c:v>0.82555760917660026</c:v>
                </c:pt>
                <c:pt idx="339" formatCode="0.0000">
                  <c:v>0.77319435580206974</c:v>
                </c:pt>
                <c:pt idx="340" formatCode="0.0000">
                  <c:v>0.68013674313485473</c:v>
                </c:pt>
                <c:pt idx="341" formatCode="0.0000">
                  <c:v>0.24146760550372973</c:v>
                </c:pt>
                <c:pt idx="342" formatCode="0.0000">
                  <c:v>0.12490162684628729</c:v>
                </c:pt>
                <c:pt idx="343" formatCode="0.0000">
                  <c:v>0.72207115255057341</c:v>
                </c:pt>
                <c:pt idx="344" formatCode="0.0000">
                  <c:v>0.66426248158307433</c:v>
                </c:pt>
                <c:pt idx="345" formatCode="0.0000">
                  <c:v>0.64568373470191909</c:v>
                </c:pt>
                <c:pt idx="346" formatCode="0.0000">
                  <c:v>0.58071040550547559</c:v>
                </c:pt>
                <c:pt idx="347" formatCode="0.0000">
                  <c:v>0.76721400334791146</c:v>
                </c:pt>
                <c:pt idx="348" formatCode="0.0000">
                  <c:v>0.70546021823734939</c:v>
                </c:pt>
                <c:pt idx="349" formatCode="0.0000">
                  <c:v>0.47803615141599909</c:v>
                </c:pt>
                <c:pt idx="350" formatCode="0.0000">
                  <c:v>0.69706957694536442</c:v>
                </c:pt>
                <c:pt idx="351" formatCode="0.0000">
                  <c:v>0.7956904653787038</c:v>
                </c:pt>
                <c:pt idx="352" formatCode="0.0000">
                  <c:v>0.44602225275276774</c:v>
                </c:pt>
                <c:pt idx="353" formatCode="0.0000">
                  <c:v>0.72798632828303167</c:v>
                </c:pt>
                <c:pt idx="354" formatCode="0.0000">
                  <c:v>0.75328506864805966</c:v>
                </c:pt>
                <c:pt idx="355" formatCode="0.0000">
                  <c:v>0.76958893052300981</c:v>
                </c:pt>
                <c:pt idx="356" formatCode="0.0000">
                  <c:v>0.33128842981032103</c:v>
                </c:pt>
                <c:pt idx="357" formatCode="0.0000">
                  <c:v>0.38218526625046945</c:v>
                </c:pt>
                <c:pt idx="358" formatCode="0.0000">
                  <c:v>-0.11169872288646683</c:v>
                </c:pt>
                <c:pt idx="359" formatCode="0.0000">
                  <c:v>-0.51815623772834218</c:v>
                </c:pt>
                <c:pt idx="360" formatCode="0.0000">
                  <c:v>0.20336127328330403</c:v>
                </c:pt>
                <c:pt idx="361" formatCode="0.0000">
                  <c:v>0.31846215192950261</c:v>
                </c:pt>
                <c:pt idx="362" formatCode="0.0000">
                  <c:v>0.61302050841965838</c:v>
                </c:pt>
                <c:pt idx="363" formatCode="0.0000">
                  <c:v>0.43367932378959662</c:v>
                </c:pt>
                <c:pt idx="364" formatCode="0.0000">
                  <c:v>0.22459606617272954</c:v>
                </c:pt>
                <c:pt idx="365" formatCode="0.0000">
                  <c:v>0.13565253277807957</c:v>
                </c:pt>
                <c:pt idx="366" formatCode="0.0000">
                  <c:v>0.22450794711069502</c:v>
                </c:pt>
                <c:pt idx="367" formatCode="0.0000">
                  <c:v>0.44410674440565934</c:v>
                </c:pt>
                <c:pt idx="368" formatCode="0.0000">
                  <c:v>0.4511314467219022</c:v>
                </c:pt>
                <c:pt idx="369" formatCode="0.0000">
                  <c:v>0.50951947803334841</c:v>
                </c:pt>
                <c:pt idx="370" formatCode="0.0000">
                  <c:v>0.55552624931029759</c:v>
                </c:pt>
                <c:pt idx="371" formatCode="0.0000">
                  <c:v>0.48909289943694206</c:v>
                </c:pt>
                <c:pt idx="372" formatCode="0.0000">
                  <c:v>0.40171963526828919</c:v>
                </c:pt>
                <c:pt idx="373" formatCode="0.0000">
                  <c:v>0.31540048039020974</c:v>
                </c:pt>
                <c:pt idx="374" formatCode="0.0000">
                  <c:v>0.35110250493228129</c:v>
                </c:pt>
                <c:pt idx="375" formatCode="0.0000">
                  <c:v>0.58689103751346083</c:v>
                </c:pt>
                <c:pt idx="376" formatCode="0.0000">
                  <c:v>0.63717782760286412</c:v>
                </c:pt>
                <c:pt idx="377" formatCode="0.0000">
                  <c:v>0.41109706274285301</c:v>
                </c:pt>
                <c:pt idx="378" formatCode="0.0000">
                  <c:v>-0.31032805324473778</c:v>
                </c:pt>
                <c:pt idx="379" formatCode="0.0000">
                  <c:v>-0.61335990006795482</c:v>
                </c:pt>
                <c:pt idx="380" formatCode="0.0000">
                  <c:v>-0.30217318864638903</c:v>
                </c:pt>
                <c:pt idx="381" formatCode="0.0000">
                  <c:v>0.25233871045710399</c:v>
                </c:pt>
                <c:pt idx="382" formatCode="0.0000">
                  <c:v>0.45964009554606128</c:v>
                </c:pt>
                <c:pt idx="383" formatCode="0.0000">
                  <c:v>0.9236845895344552</c:v>
                </c:pt>
                <c:pt idx="384" formatCode="0.0000">
                  <c:v>1.4369768529221545</c:v>
                </c:pt>
                <c:pt idx="385" formatCode="0.0000">
                  <c:v>1.0992728159266931</c:v>
                </c:pt>
                <c:pt idx="386" formatCode="0.0000">
                  <c:v>0.62561903815780684</c:v>
                </c:pt>
                <c:pt idx="387" formatCode="0.0000">
                  <c:v>0.2844544039191737</c:v>
                </c:pt>
                <c:pt idx="388" formatCode="0.0000">
                  <c:v>0.7621819344097418</c:v>
                </c:pt>
                <c:pt idx="389" formatCode="0.0000">
                  <c:v>1.175183868529547</c:v>
                </c:pt>
                <c:pt idx="390" formatCode="0.0000">
                  <c:v>0.62599415256324109</c:v>
                </c:pt>
                <c:pt idx="391" formatCode="0.0000">
                  <c:v>0.1720443012717626</c:v>
                </c:pt>
                <c:pt idx="392" formatCode="0.0000">
                  <c:v>-6.575364322199001E-2</c:v>
                </c:pt>
                <c:pt idx="393" formatCode="0.0000">
                  <c:v>-0.2927802766298872</c:v>
                </c:pt>
                <c:pt idx="394" formatCode="0.0000">
                  <c:v>-0.32845859567442293</c:v>
                </c:pt>
                <c:pt idx="395" formatCode="0.0000">
                  <c:v>0.26589777715684593</c:v>
                </c:pt>
                <c:pt idx="396" formatCode="0.0000">
                  <c:v>-1.6489405911451784</c:v>
                </c:pt>
                <c:pt idx="397" formatCode="0.0000">
                  <c:v>-4.8881612024477397</c:v>
                </c:pt>
                <c:pt idx="398" formatCode="0.0000">
                  <c:v>-5.9430496968886182</c:v>
                </c:pt>
                <c:pt idx="399" formatCode="0.0000">
                  <c:v>-5.2183542026011631</c:v>
                </c:pt>
                <c:pt idx="400" formatCode="0.0000">
                  <c:v>-4.5003595667490579</c:v>
                </c:pt>
                <c:pt idx="401" formatCode="0.0000">
                  <c:v>-3.8079694853304802</c:v>
                </c:pt>
                <c:pt idx="402" formatCode="0.0000">
                  <c:v>-3.0434017610097435</c:v>
                </c:pt>
                <c:pt idx="403" formatCode="0.0000">
                  <c:v>-2.549810163482932</c:v>
                </c:pt>
                <c:pt idx="404" formatCode="0.0000">
                  <c:v>-1.9338902554851445</c:v>
                </c:pt>
                <c:pt idx="405" formatCode="0.0000">
                  <c:v>-1.2827410527497574</c:v>
                </c:pt>
                <c:pt idx="406" formatCode="0.0000">
                  <c:v>-0.31191868948368157</c:v>
                </c:pt>
                <c:pt idx="407" formatCode="0.0000">
                  <c:v>0.38030227791303983</c:v>
                </c:pt>
                <c:pt idx="408" formatCode="0.0000">
                  <c:v>0.89946838812755292</c:v>
                </c:pt>
                <c:pt idx="409" formatCode="0.0000">
                  <c:v>1.0598921575597045</c:v>
                </c:pt>
                <c:pt idx="410" formatCode="0.0000">
                  <c:v>1.0945446983821747</c:v>
                </c:pt>
                <c:pt idx="411" formatCode="0.0000">
                  <c:v>1.0267285174113709</c:v>
                </c:pt>
                <c:pt idx="412" formatCode="0.0000">
                  <c:v>1.2402096829864595</c:v>
                </c:pt>
                <c:pt idx="413" formatCode="0.0000">
                  <c:v>1.371649604732464</c:v>
                </c:pt>
                <c:pt idx="414" formatCode="0.0000">
                  <c:v>1.5538846435062903</c:v>
                </c:pt>
                <c:pt idx="415" formatCode="0.0000">
                  <c:v>1.5860313784169464</c:v>
                </c:pt>
                <c:pt idx="416" formatCode="0.0000">
                  <c:v>1.5261932497016513</c:v>
                </c:pt>
                <c:pt idx="417" formatCode="0.0000">
                  <c:v>1.63134808863393</c:v>
                </c:pt>
                <c:pt idx="418" formatCode="0.0000">
                  <c:v>1.2526419102064206</c:v>
                </c:pt>
                <c:pt idx="419" formatCode="0.0000">
                  <c:v>0.81930063855664581</c:v>
                </c:pt>
                <c:pt idx="420" formatCode="0.0000">
                  <c:v>0.46520756183223139</c:v>
                </c:pt>
                <c:pt idx="421" formatCode="0.0000">
                  <c:v>0.16137867756679622</c:v>
                </c:pt>
                <c:pt idx="422" formatCode="0.0000">
                  <c:v>-6.0299860321862658E-2</c:v>
                </c:pt>
                <c:pt idx="423" formatCode="0.0000">
                  <c:v>-0.25609615730152546</c:v>
                </c:pt>
                <c:pt idx="424" formatCode="0.0000">
                  <c:v>-0.18514862223833756</c:v>
                </c:pt>
                <c:pt idx="425" formatCode="0.0000">
                  <c:v>0.19467096597798994</c:v>
                </c:pt>
                <c:pt idx="426" formatCode="0.0000">
                  <c:v>0.603087846800206</c:v>
                </c:pt>
                <c:pt idx="427" formatCode="0.0000">
                  <c:v>1.0641711250194685</c:v>
                </c:pt>
                <c:pt idx="428" formatCode="0.0000">
                  <c:v>1.3443346821810778</c:v>
                </c:pt>
                <c:pt idx="429" formatCode="0.0000">
                  <c:v>1.4203036467735957</c:v>
                </c:pt>
                <c:pt idx="430" formatCode="0.0000">
                  <c:v>1.7052844328999399</c:v>
                </c:pt>
                <c:pt idx="431" formatCode="0.0000">
                  <c:v>1.981231510656992</c:v>
                </c:pt>
                <c:pt idx="432" formatCode="0.0000">
                  <c:v>2.0632090331813946</c:v>
                </c:pt>
                <c:pt idx="433" formatCode="0.0000">
                  <c:v>1.9656725715236771</c:v>
                </c:pt>
                <c:pt idx="434" formatCode="0.0000">
                  <c:v>1.7290351656538587</c:v>
                </c:pt>
                <c:pt idx="435" formatCode="0.0000">
                  <c:v>1.5335390268940123</c:v>
                </c:pt>
                <c:pt idx="436" formatCode="0.0000">
                  <c:v>1.3219009030447788</c:v>
                </c:pt>
                <c:pt idx="437" formatCode="0.0000">
                  <c:v>1.0244008776643361</c:v>
                </c:pt>
                <c:pt idx="438" formatCode="0.0000">
                  <c:v>1.2522323863783531</c:v>
                </c:pt>
                <c:pt idx="439" formatCode="0.0000">
                  <c:v>1.3256234356293697</c:v>
                </c:pt>
                <c:pt idx="440" formatCode="0.0000">
                  <c:v>1.1604266727925874</c:v>
                </c:pt>
                <c:pt idx="441" formatCode="0.0000">
                  <c:v>1.2226973003587511</c:v>
                </c:pt>
                <c:pt idx="442" formatCode="0.0000">
                  <c:v>1.0649272336680702</c:v>
                </c:pt>
                <c:pt idx="443" formatCode="0.0000">
                  <c:v>0.98630618168514894</c:v>
                </c:pt>
                <c:pt idx="444" formatCode="0.0000">
                  <c:v>0.95871266979951486</c:v>
                </c:pt>
                <c:pt idx="445" formatCode="0.0000">
                  <c:v>0.82427689092274292</c:v>
                </c:pt>
                <c:pt idx="446" formatCode="0.0000">
                  <c:v>0.78829444406686944</c:v>
                </c:pt>
                <c:pt idx="447" formatCode="0.0000">
                  <c:v>0.7373471519626722</c:v>
                </c:pt>
                <c:pt idx="448" formatCode="0.0000">
                  <c:v>0.60936031047863648</c:v>
                </c:pt>
                <c:pt idx="449" formatCode="0.0000">
                  <c:v>0.51361378236855604</c:v>
                </c:pt>
                <c:pt idx="450" formatCode="0.0000">
                  <c:v>0.514603499984433</c:v>
                </c:pt>
                <c:pt idx="451" formatCode="0.0000">
                  <c:v>0.40254304794800411</c:v>
                </c:pt>
                <c:pt idx="452" formatCode="0.0000">
                  <c:v>0.22143804894242505</c:v>
                </c:pt>
                <c:pt idx="453" formatCode="0.0000">
                  <c:v>-3.3811482299766472E-2</c:v>
                </c:pt>
                <c:pt idx="454" formatCode="0.0000">
                  <c:v>-0.29351299960267202</c:v>
                </c:pt>
                <c:pt idx="455" formatCode="0.0000">
                  <c:v>-0.32914476544819599</c:v>
                </c:pt>
                <c:pt idx="456" formatCode="0.0000">
                  <c:v>-0.62215257036684846</c:v>
                </c:pt>
                <c:pt idx="457" formatCode="0.0000">
                  <c:v>-0.72307650776635068</c:v>
                </c:pt>
                <c:pt idx="458" formatCode="0.0000">
                  <c:v>-0.73736118379456683</c:v>
                </c:pt>
                <c:pt idx="459" formatCode="0.0000">
                  <c:v>-0.78462431295979307</c:v>
                </c:pt>
                <c:pt idx="460" formatCode="0.0000">
                  <c:v>-1.0071705240888744</c:v>
                </c:pt>
                <c:pt idx="461" formatCode="0.0000">
                  <c:v>-1.2947938837597093</c:v>
                </c:pt>
                <c:pt idx="462" formatCode="0.0000">
                  <c:v>-1.5505383883291968</c:v>
                </c:pt>
                <c:pt idx="463" formatCode="0.0000">
                  <c:v>-1.0488468554635488</c:v>
                </c:pt>
                <c:pt idx="464" formatCode="0.0000">
                  <c:v>0.1850559002256594</c:v>
                </c:pt>
                <c:pt idx="465" formatCode="0.0000">
                  <c:v>0.63584723385345543</c:v>
                </c:pt>
                <c:pt idx="466" formatCode="0.0000">
                  <c:v>0.95709450190043477</c:v>
                </c:pt>
                <c:pt idx="467" formatCode="0.0000">
                  <c:v>1.3325592060264337</c:v>
                </c:pt>
                <c:pt idx="468" formatCode="0.0000">
                  <c:v>1.2304170827850966</c:v>
                </c:pt>
                <c:pt idx="469" formatCode="0.0000">
                  <c:v>1.0656148822307892</c:v>
                </c:pt>
                <c:pt idx="470" formatCode="0.0000">
                  <c:v>0.83088028969590821</c:v>
                </c:pt>
                <c:pt idx="471" formatCode="0.0000">
                  <c:v>0.52375476111606201</c:v>
                </c:pt>
                <c:pt idx="472" formatCode="0.0000">
                  <c:v>0.27006163922724885</c:v>
                </c:pt>
                <c:pt idx="473" formatCode="0.0000">
                  <c:v>0.2651618500711484</c:v>
                </c:pt>
                <c:pt idx="474" formatCode="0.0000">
                  <c:v>-0.16272258342743931</c:v>
                </c:pt>
                <c:pt idx="475" formatCode="0.0000">
                  <c:v>-0.36629089571724255</c:v>
                </c:pt>
                <c:pt idx="476" formatCode="0.0000">
                  <c:v>-0.39452114727570781</c:v>
                </c:pt>
                <c:pt idx="477" formatCode="0.0000">
                  <c:v>-2.7701199180680813E-2</c:v>
                </c:pt>
                <c:pt idx="478" formatCode="0.0000">
                  <c:v>0.181244991607139</c:v>
                </c:pt>
                <c:pt idx="479" formatCode="0.0000">
                  <c:v>0.11065625442996309</c:v>
                </c:pt>
                <c:pt idx="480" formatCode="0.0000">
                  <c:v>5.1374081294033036E-2</c:v>
                </c:pt>
                <c:pt idx="481" formatCode="0.0000">
                  <c:v>-0.23842462740440221</c:v>
                </c:pt>
                <c:pt idx="482" formatCode="0.0000">
                  <c:v>-0.44694945684729331</c:v>
                </c:pt>
                <c:pt idx="483" formatCode="0.0000">
                  <c:v>-0.52676478540724425</c:v>
                </c:pt>
                <c:pt idx="484" formatCode="0.0000">
                  <c:v>-0.56648406675359553</c:v>
                </c:pt>
                <c:pt idx="485" formatCode="0.0000">
                  <c:v>-0.50745511639023089</c:v>
                </c:pt>
                <c:pt idx="486" formatCode="0.0000">
                  <c:v>-0.85866824121895391</c:v>
                </c:pt>
                <c:pt idx="487" formatCode="0.0000">
                  <c:v>-0.99507271799690766</c:v>
                </c:pt>
                <c:pt idx="488" formatCode="0.0000">
                  <c:v>-0.9021809640874765</c:v>
                </c:pt>
                <c:pt idx="489" formatCode="0.0000">
                  <c:v>-1.0544649916930957</c:v>
                </c:pt>
                <c:pt idx="490" formatCode="0.0000">
                  <c:v>-1.2179896133969166</c:v>
                </c:pt>
                <c:pt idx="491" formatCode="0.0000">
                  <c:v>-1.254716550851684</c:v>
                </c:pt>
                <c:pt idx="492" formatCode="0.0000">
                  <c:v>-1.4615266653399792</c:v>
                </c:pt>
                <c:pt idx="493" formatCode="0.0000">
                  <c:v>-2.306483460355913</c:v>
                </c:pt>
                <c:pt idx="494" formatCode="0.0000">
                  <c:v>-2.5923177571195759</c:v>
                </c:pt>
                <c:pt idx="495" formatCode="0.0000">
                  <c:v>-2.5614898587544861</c:v>
                </c:pt>
                <c:pt idx="496" formatCode="0.0000">
                  <c:v>-2.3914712479420155</c:v>
                </c:pt>
                <c:pt idx="497" formatCode="0.0000">
                  <c:v>-1.9786870545175843</c:v>
                </c:pt>
                <c:pt idx="498" formatCode="0.0000">
                  <c:v>-1.7112887464191868</c:v>
                </c:pt>
                <c:pt idx="499" formatCode="0.0000">
                  <c:v>-1.7893941180251807</c:v>
                </c:pt>
                <c:pt idx="500" formatCode="0.0000">
                  <c:v>-2.027630867267983</c:v>
                </c:pt>
                <c:pt idx="501" formatCode="0.0000">
                  <c:v>-2.1675028281191469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D9-4503-8653-517FBDF29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5191439"/>
        <c:axId val="895195183"/>
      </c:lineChart>
      <c:dateAx>
        <c:axId val="89519143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5195183"/>
        <c:crosses val="autoZero"/>
        <c:auto val="1"/>
        <c:lblOffset val="100"/>
        <c:baseTimeUnit val="days"/>
      </c:dateAx>
      <c:valAx>
        <c:axId val="89519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519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'STOC + MACD'!$AD$2</c:f>
              <c:strCache>
                <c:ptCount val="1"/>
                <c:pt idx="0">
                  <c:v>Diff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'STOC + MACD'!$X$3:$X$2518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'STOC + MACD'!$AD$3:$AD$2518</c:f>
              <c:numCache>
                <c:formatCode>General</c:formatCode>
                <c:ptCount val="2516"/>
                <c:pt idx="2" formatCode="0.0000">
                  <c:v>0.15233317911380481</c:v>
                </c:pt>
                <c:pt idx="3" formatCode="0.0000">
                  <c:v>0.25835313293304807</c:v>
                </c:pt>
                <c:pt idx="4" formatCode="0.0000">
                  <c:v>0.42314556354451927</c:v>
                </c:pt>
                <c:pt idx="5" formatCode="0.0000">
                  <c:v>0.63910394207680654</c:v>
                </c:pt>
                <c:pt idx="6" formatCode="0.0000">
                  <c:v>0.86979619873993541</c:v>
                </c:pt>
                <c:pt idx="7" formatCode="0.0000">
                  <c:v>1.0500636084149859</c:v>
                </c:pt>
                <c:pt idx="8" formatCode="0.0000">
                  <c:v>1.2450021361466654</c:v>
                </c:pt>
                <c:pt idx="9" formatCode="0.0000">
                  <c:v>1.2206950096141655</c:v>
                </c:pt>
                <c:pt idx="10" formatCode="0.0000">
                  <c:v>1.0073185132309255</c:v>
                </c:pt>
                <c:pt idx="11" formatCode="0.0000">
                  <c:v>0.54871412897219152</c:v>
                </c:pt>
                <c:pt idx="12" formatCode="0.0000">
                  <c:v>0.36261462800285771</c:v>
                </c:pt>
                <c:pt idx="13" formatCode="0.0000">
                  <c:v>0.41094593455230655</c:v>
                </c:pt>
                <c:pt idx="14" formatCode="0.0000">
                  <c:v>0.27111976208747501</c:v>
                </c:pt>
                <c:pt idx="15" formatCode="0.0000">
                  <c:v>0.13859062774384512</c:v>
                </c:pt>
                <c:pt idx="16" formatCode="0.0000">
                  <c:v>0.35116978957227607</c:v>
                </c:pt>
                <c:pt idx="17" formatCode="0.0000">
                  <c:v>0.49004932960169301</c:v>
                </c:pt>
                <c:pt idx="18" formatCode="0.0000">
                  <c:v>0.35211593573936018</c:v>
                </c:pt>
                <c:pt idx="19" formatCode="0.0000">
                  <c:v>0.3981068616556378</c:v>
                </c:pt>
                <c:pt idx="20" formatCode="0.0000">
                  <c:v>0.58113092667479371</c:v>
                </c:pt>
                <c:pt idx="21" formatCode="0.0000">
                  <c:v>0.59866992920090478</c:v>
                </c:pt>
                <c:pt idx="22" formatCode="0.0000">
                  <c:v>0.69481757178881098</c:v>
                </c:pt>
                <c:pt idx="23" formatCode="0.0000">
                  <c:v>0.54757185293097432</c:v>
                </c:pt>
                <c:pt idx="24" formatCode="0.0000">
                  <c:v>0.53572420879271654</c:v>
                </c:pt>
                <c:pt idx="25" formatCode="0.0000">
                  <c:v>0.53178822768416101</c:v>
                </c:pt>
                <c:pt idx="26" formatCode="0.0000">
                  <c:v>-0.15537408579824552</c:v>
                </c:pt>
                <c:pt idx="27" formatCode="0.0000">
                  <c:v>-0.35120223200296063</c:v>
                </c:pt>
                <c:pt idx="28" formatCode="0.0000">
                  <c:v>-0.43883175576647737</c:v>
                </c:pt>
                <c:pt idx="29" formatCode="0.0000">
                  <c:v>-0.4325377878521337</c:v>
                </c:pt>
                <c:pt idx="30" formatCode="0.0000">
                  <c:v>-0.34620567352815801</c:v>
                </c:pt>
                <c:pt idx="31" formatCode="0.0000">
                  <c:v>-0.33993952545664374</c:v>
                </c:pt>
                <c:pt idx="32" formatCode="0.0000">
                  <c:v>-0.4187385001192987</c:v>
                </c:pt>
                <c:pt idx="33" formatCode="0.0000">
                  <c:v>-0.70987204762420397</c:v>
                </c:pt>
                <c:pt idx="34" formatCode="0.0000">
                  <c:v>-0.77419320513796652</c:v>
                </c:pt>
                <c:pt idx="35" formatCode="0.0000">
                  <c:v>-0.68893718413201377</c:v>
                </c:pt>
                <c:pt idx="36" formatCode="0.0000">
                  <c:v>-0.65869706559008012</c:v>
                </c:pt>
                <c:pt idx="37" formatCode="0.0000">
                  <c:v>-0.67555939454324876</c:v>
                </c:pt>
                <c:pt idx="38" formatCode="0.0000">
                  <c:v>-0.61353803141820951</c:v>
                </c:pt>
                <c:pt idx="39" formatCode="0.0000">
                  <c:v>-0.44010911957282794</c:v>
                </c:pt>
                <c:pt idx="40" formatCode="0.0000">
                  <c:v>-0.27331651531668832</c:v>
                </c:pt>
                <c:pt idx="41" formatCode="0.0000">
                  <c:v>-8.5755587344563455E-2</c:v>
                </c:pt>
                <c:pt idx="42" formatCode="0.0000">
                  <c:v>-4.2962424008623046E-2</c:v>
                </c:pt>
                <c:pt idx="43" formatCode="0.0000">
                  <c:v>-0.18080154695794759</c:v>
                </c:pt>
                <c:pt idx="44" formatCode="0.0000">
                  <c:v>-0.26809429350535896</c:v>
                </c:pt>
                <c:pt idx="45" formatCode="0.0000">
                  <c:v>-0.7618233227316884</c:v>
                </c:pt>
                <c:pt idx="46" formatCode="0.0000">
                  <c:v>-1.8496318658993816</c:v>
                </c:pt>
                <c:pt idx="47" formatCode="0.0000">
                  <c:v>-2.6491273332268737</c:v>
                </c:pt>
                <c:pt idx="48" formatCode="0.0000">
                  <c:v>-2.8655490251975282</c:v>
                </c:pt>
                <c:pt idx="49" formatCode="0.0000">
                  <c:v>-3.0906578142310686</c:v>
                </c:pt>
                <c:pt idx="50" formatCode="0.0000">
                  <c:v>-2.9274379234476351</c:v>
                </c:pt>
                <c:pt idx="51" formatCode="0.0000">
                  <c:v>-2.905611155433184</c:v>
                </c:pt>
                <c:pt idx="52" formatCode="0.0000">
                  <c:v>-2.6820282923084724</c:v>
                </c:pt>
                <c:pt idx="53" formatCode="0.0000">
                  <c:v>-1.9250607030395872</c:v>
                </c:pt>
                <c:pt idx="54" formatCode="0.0000">
                  <c:v>-1.5163652372134173</c:v>
                </c:pt>
                <c:pt idx="55" formatCode="0.0000">
                  <c:v>-1.2812503170819216</c:v>
                </c:pt>
                <c:pt idx="56" formatCode="0.0000">
                  <c:v>-1.0423998822198781</c:v>
                </c:pt>
                <c:pt idx="57" formatCode="0.0000">
                  <c:v>-0.63243581446601738</c:v>
                </c:pt>
                <c:pt idx="58" formatCode="0.0000">
                  <c:v>-0.27886032494262381</c:v>
                </c:pt>
                <c:pt idx="59" formatCode="0.0000">
                  <c:v>0.18215622452954428</c:v>
                </c:pt>
                <c:pt idx="60" formatCode="0.0000">
                  <c:v>0.59818304094991515</c:v>
                </c:pt>
                <c:pt idx="61" formatCode="0.0000">
                  <c:v>1.0676822758138957</c:v>
                </c:pt>
                <c:pt idx="62" formatCode="0.0000">
                  <c:v>1.2621701155651941</c:v>
                </c:pt>
                <c:pt idx="63" formatCode="0.0000">
                  <c:v>1.3281940827561955</c:v>
                </c:pt>
                <c:pt idx="64" formatCode="0.0000">
                  <c:v>1.2525102202441003</c:v>
                </c:pt>
                <c:pt idx="65" formatCode="0.0000">
                  <c:v>1.1130510083284286</c:v>
                </c:pt>
                <c:pt idx="66" formatCode="0.0000">
                  <c:v>1.1104722289591984</c:v>
                </c:pt>
                <c:pt idx="67" formatCode="0.0000">
                  <c:v>1.22547968012399</c:v>
                </c:pt>
                <c:pt idx="68" formatCode="0.0000">
                  <c:v>1.1968188973057416</c:v>
                </c:pt>
                <c:pt idx="69" formatCode="0.0000">
                  <c:v>1.3925538176491576</c:v>
                </c:pt>
                <c:pt idx="70" formatCode="0.0000">
                  <c:v>1.4864411286111754</c:v>
                </c:pt>
                <c:pt idx="71" formatCode="0.0000">
                  <c:v>1.511601506557525</c:v>
                </c:pt>
                <c:pt idx="72" formatCode="0.0000">
                  <c:v>1.4718269630711003</c:v>
                </c:pt>
                <c:pt idx="73" formatCode="0.0000">
                  <c:v>1.4322481669193778</c:v>
                </c:pt>
                <c:pt idx="74" formatCode="0.0000">
                  <c:v>1.167101039512072</c:v>
                </c:pt>
                <c:pt idx="75" formatCode="0.0000">
                  <c:v>0.85842112987245089</c:v>
                </c:pt>
                <c:pt idx="76" formatCode="0.0000">
                  <c:v>0.59480036935636671</c:v>
                </c:pt>
                <c:pt idx="77" formatCode="0.0000">
                  <c:v>0.2089226131285753</c:v>
                </c:pt>
                <c:pt idx="78" formatCode="0.0000">
                  <c:v>-7.2007924958162661E-2</c:v>
                </c:pt>
                <c:pt idx="79" formatCode="0.0000">
                  <c:v>-9.4490838452882989E-2</c:v>
                </c:pt>
                <c:pt idx="80" formatCode="0.0000">
                  <c:v>-2.3105502120511115E-2</c:v>
                </c:pt>
                <c:pt idx="81" formatCode="0.0000">
                  <c:v>6.1259917331907235E-2</c:v>
                </c:pt>
                <c:pt idx="82" formatCode="0.0000">
                  <c:v>-0.16874991496888669</c:v>
                </c:pt>
                <c:pt idx="83" formatCode="0.0000">
                  <c:v>-0.34062691119958843</c:v>
                </c:pt>
                <c:pt idx="84" formatCode="0.0000">
                  <c:v>-0.75801882995158065</c:v>
                </c:pt>
                <c:pt idx="85" formatCode="0.0000">
                  <c:v>-0.69258128028673083</c:v>
                </c:pt>
                <c:pt idx="86" formatCode="0.0000">
                  <c:v>-0.46197992104324004</c:v>
                </c:pt>
                <c:pt idx="87" formatCode="0.0000">
                  <c:v>-0.23803794346910845</c:v>
                </c:pt>
                <c:pt idx="88" formatCode="0.0000">
                  <c:v>7.8795299062722535E-2</c:v>
                </c:pt>
                <c:pt idx="89" formatCode="0.0000">
                  <c:v>0.28891432617819257</c:v>
                </c:pt>
                <c:pt idx="90" formatCode="0.0000">
                  <c:v>0.27346512266270684</c:v>
                </c:pt>
                <c:pt idx="91" formatCode="0.0000">
                  <c:v>0.33106572686159014</c:v>
                </c:pt>
                <c:pt idx="92" formatCode="0.0000">
                  <c:v>0.22441064444626163</c:v>
                </c:pt>
                <c:pt idx="93" formatCode="0.0000">
                  <c:v>0.30706232540917083</c:v>
                </c:pt>
                <c:pt idx="94" formatCode="0.0000">
                  <c:v>0.38253750253494512</c:v>
                </c:pt>
                <c:pt idx="95" formatCode="0.0000">
                  <c:v>0.42475454830655562</c:v>
                </c:pt>
                <c:pt idx="96" formatCode="0.0000">
                  <c:v>0.67542348530676843</c:v>
                </c:pt>
                <c:pt idx="97" formatCode="0.0000">
                  <c:v>0.60559888624215075</c:v>
                </c:pt>
                <c:pt idx="98" formatCode="0.0000">
                  <c:v>0.37478202387136039</c:v>
                </c:pt>
                <c:pt idx="99" formatCode="0.0000">
                  <c:v>0.35173982452382602</c:v>
                </c:pt>
                <c:pt idx="100" formatCode="0.0000">
                  <c:v>0.45135577467343679</c:v>
                </c:pt>
                <c:pt idx="101" formatCode="0.0000">
                  <c:v>0.64097393219307064</c:v>
                </c:pt>
                <c:pt idx="102" formatCode="0.0000">
                  <c:v>0.72859417625768441</c:v>
                </c:pt>
                <c:pt idx="103" formatCode="0.0000">
                  <c:v>0.86910721578697503</c:v>
                </c:pt>
                <c:pt idx="104" formatCode="0.0000">
                  <c:v>1.0961037006218473</c:v>
                </c:pt>
                <c:pt idx="105" formatCode="0.0000">
                  <c:v>1.2603444580657603</c:v>
                </c:pt>
                <c:pt idx="106" formatCode="0.0000">
                  <c:v>1.3316035473346524</c:v>
                </c:pt>
                <c:pt idx="107" formatCode="0.0000">
                  <c:v>1.3628842403672823</c:v>
                </c:pt>
                <c:pt idx="108" formatCode="0.0000">
                  <c:v>1.4236204339239431</c:v>
                </c:pt>
                <c:pt idx="109" formatCode="0.0000">
                  <c:v>1.3892676468729288</c:v>
                </c:pt>
                <c:pt idx="110" formatCode="0.0000">
                  <c:v>1.3429521858348763</c:v>
                </c:pt>
                <c:pt idx="111" formatCode="0.0000">
                  <c:v>1.4833776206865208</c:v>
                </c:pt>
                <c:pt idx="112" formatCode="0.0000">
                  <c:v>1.4759753261874913</c:v>
                </c:pt>
                <c:pt idx="113" formatCode="0.0000">
                  <c:v>1.4982975943684744</c:v>
                </c:pt>
                <c:pt idx="114" formatCode="0.0000">
                  <c:v>1.3580273724627947</c:v>
                </c:pt>
                <c:pt idx="115" formatCode="0.0000">
                  <c:v>1.0779400632808187</c:v>
                </c:pt>
                <c:pt idx="116" formatCode="0.0000">
                  <c:v>0.80107638725424835</c:v>
                </c:pt>
                <c:pt idx="117" formatCode="0.0000">
                  <c:v>0.36228288166434464</c:v>
                </c:pt>
                <c:pt idx="118" formatCode="0.0000">
                  <c:v>-0.19343537693526791</c:v>
                </c:pt>
                <c:pt idx="119" formatCode="0.0000">
                  <c:v>-0.50340856830513214</c:v>
                </c:pt>
                <c:pt idx="120" formatCode="0.0000">
                  <c:v>-0.59409358769096343</c:v>
                </c:pt>
                <c:pt idx="121" formatCode="0.0000">
                  <c:v>-0.62213679208152861</c:v>
                </c:pt>
                <c:pt idx="122" formatCode="0.0000">
                  <c:v>-0.57498084065039912</c:v>
                </c:pt>
                <c:pt idx="123" formatCode="0.0000">
                  <c:v>-0.44424617284617085</c:v>
                </c:pt>
                <c:pt idx="124" formatCode="0.0000">
                  <c:v>-0.35129726956400287</c:v>
                </c:pt>
                <c:pt idx="125" formatCode="0.0000">
                  <c:v>-0.43425175716385134</c:v>
                </c:pt>
                <c:pt idx="126" formatCode="0.0000">
                  <c:v>-0.67682157814398458</c:v>
                </c:pt>
                <c:pt idx="127" formatCode="0.0000">
                  <c:v>-0.66101712953753644</c:v>
                </c:pt>
                <c:pt idx="128" formatCode="0.0000">
                  <c:v>-0.6774623927307486</c:v>
                </c:pt>
                <c:pt idx="129" formatCode="0.0000">
                  <c:v>-0.44162951871309364</c:v>
                </c:pt>
                <c:pt idx="130" formatCode="0.0000">
                  <c:v>-0.30176482441215269</c:v>
                </c:pt>
                <c:pt idx="131" formatCode="0.0000">
                  <c:v>5.962380705892123E-2</c:v>
                </c:pt>
                <c:pt idx="132" formatCode="0.0000">
                  <c:v>0.21941134540382556</c:v>
                </c:pt>
                <c:pt idx="133" formatCode="0.0000">
                  <c:v>0.34766651830820905</c:v>
                </c:pt>
                <c:pt idx="134" formatCode="0.0000">
                  <c:v>0.5477873641669877</c:v>
                </c:pt>
                <c:pt idx="135" formatCode="0.0000">
                  <c:v>0.54075719747543882</c:v>
                </c:pt>
                <c:pt idx="136" formatCode="0.0000">
                  <c:v>0.43721286140516469</c:v>
                </c:pt>
                <c:pt idx="137" formatCode="0.0000">
                  <c:v>0.2206267254239318</c:v>
                </c:pt>
                <c:pt idx="138" formatCode="0.0000">
                  <c:v>3.9765625172906383E-2</c:v>
                </c:pt>
                <c:pt idx="139" formatCode="0.0000">
                  <c:v>-7.8544080191714549E-2</c:v>
                </c:pt>
                <c:pt idx="140" formatCode="0.0000">
                  <c:v>-0.15582517952251074</c:v>
                </c:pt>
                <c:pt idx="141" formatCode="0.0000">
                  <c:v>-0.31808369851498952</c:v>
                </c:pt>
                <c:pt idx="142" formatCode="0.0000">
                  <c:v>-0.31582657254253377</c:v>
                </c:pt>
                <c:pt idx="143" formatCode="0.0000">
                  <c:v>-0.34660485388507123</c:v>
                </c:pt>
                <c:pt idx="144" formatCode="0.0000">
                  <c:v>-0.35579961770480661</c:v>
                </c:pt>
                <c:pt idx="145" formatCode="0.0000">
                  <c:v>-0.45045820715567064</c:v>
                </c:pt>
                <c:pt idx="146" formatCode="0.0000">
                  <c:v>3.3163742560464726E-3</c:v>
                </c:pt>
                <c:pt idx="147" formatCode="0.0000">
                  <c:v>0.27675816989108304</c:v>
                </c:pt>
                <c:pt idx="148" formatCode="0.0000">
                  <c:v>0.41308900129117854</c:v>
                </c:pt>
                <c:pt idx="149" formatCode="0.0000">
                  <c:v>8.6694890146947756E-3</c:v>
                </c:pt>
                <c:pt idx="150" formatCode="0.0000">
                  <c:v>-0.37048133999733057</c:v>
                </c:pt>
                <c:pt idx="151" formatCode="0.0000">
                  <c:v>-0.6355812554936997</c:v>
                </c:pt>
                <c:pt idx="152" formatCode="0.0000">
                  <c:v>-0.82410708431491075</c:v>
                </c:pt>
                <c:pt idx="153" formatCode="0.0000">
                  <c:v>-0.86854613254839208</c:v>
                </c:pt>
                <c:pt idx="154" formatCode="0.0000">
                  <c:v>-1.0451458442495922</c:v>
                </c:pt>
                <c:pt idx="155" formatCode="0.0000">
                  <c:v>-1.1584686174669994</c:v>
                </c:pt>
                <c:pt idx="156" formatCode="0.0000">
                  <c:v>-1.3147177713465044</c:v>
                </c:pt>
                <c:pt idx="157" formatCode="0.0000">
                  <c:v>-1.1425254582664564</c:v>
                </c:pt>
                <c:pt idx="158" formatCode="0.0000">
                  <c:v>-0.94981233453956526</c:v>
                </c:pt>
                <c:pt idx="159" formatCode="0.0000">
                  <c:v>-0.79889833692845391</c:v>
                </c:pt>
                <c:pt idx="160" formatCode="0.0000">
                  <c:v>-0.50363535536285564</c:v>
                </c:pt>
                <c:pt idx="161" formatCode="0.0000">
                  <c:v>-0.36812494959933351</c:v>
                </c:pt>
                <c:pt idx="162" formatCode="0.0000">
                  <c:v>-0.20567567825981947</c:v>
                </c:pt>
                <c:pt idx="163" formatCode="0.0000">
                  <c:v>-5.0343146587872312E-2</c:v>
                </c:pt>
                <c:pt idx="164" formatCode="0.0000">
                  <c:v>0.18708759935082497</c:v>
                </c:pt>
                <c:pt idx="165" formatCode="0.0000">
                  <c:v>0.32863005849164306</c:v>
                </c:pt>
                <c:pt idx="166" formatCode="0.0000">
                  <c:v>0.64121893247428474</c:v>
                </c:pt>
                <c:pt idx="167" formatCode="0.0000">
                  <c:v>0.68533373477012827</c:v>
                </c:pt>
                <c:pt idx="168" formatCode="0.0000">
                  <c:v>0.92539077318806662</c:v>
                </c:pt>
                <c:pt idx="169" formatCode="0.0000">
                  <c:v>0.81316840938781887</c:v>
                </c:pt>
                <c:pt idx="170" formatCode="0.0000">
                  <c:v>0.68588304922977095</c:v>
                </c:pt>
                <c:pt idx="171" formatCode="0.0000">
                  <c:v>0.63175861496575703</c:v>
                </c:pt>
                <c:pt idx="172" formatCode="0.0000">
                  <c:v>0.62488741829483452</c:v>
                </c:pt>
                <c:pt idx="173" formatCode="0.0000">
                  <c:v>0.74001688360279028</c:v>
                </c:pt>
                <c:pt idx="174" formatCode="0.0000">
                  <c:v>0.79625674767657895</c:v>
                </c:pt>
                <c:pt idx="175" formatCode="0.0000">
                  <c:v>0.82563754859192962</c:v>
                </c:pt>
                <c:pt idx="176" formatCode="0.0000">
                  <c:v>0.83932002850847409</c:v>
                </c:pt>
                <c:pt idx="177" formatCode="0.0000">
                  <c:v>0.80292602901476418</c:v>
                </c:pt>
                <c:pt idx="178" formatCode="0.0000">
                  <c:v>0.65772998763276913</c:v>
                </c:pt>
                <c:pt idx="179" formatCode="0.0000">
                  <c:v>0.53706093757811502</c:v>
                </c:pt>
                <c:pt idx="180" formatCode="0.0000">
                  <c:v>0.21236510650625995</c:v>
                </c:pt>
                <c:pt idx="181" formatCode="0.0000">
                  <c:v>5.386139772672216E-3</c:v>
                </c:pt>
                <c:pt idx="182" formatCode="0.0000">
                  <c:v>2.7757071131671474E-2</c:v>
                </c:pt>
                <c:pt idx="183" formatCode="0.0000">
                  <c:v>-0.29396559640831832</c:v>
                </c:pt>
                <c:pt idx="184" formatCode="0.0000">
                  <c:v>-0.5551347659366499</c:v>
                </c:pt>
                <c:pt idx="185" formatCode="0.0000">
                  <c:v>-0.5491489779304235</c:v>
                </c:pt>
                <c:pt idx="186" formatCode="0.0000">
                  <c:v>-0.70412253083406551</c:v>
                </c:pt>
                <c:pt idx="187" formatCode="0.0000">
                  <c:v>-0.8157805384444794</c:v>
                </c:pt>
                <c:pt idx="188" formatCode="0.0000">
                  <c:v>-1.2207817035042079</c:v>
                </c:pt>
                <c:pt idx="189" formatCode="0.0000">
                  <c:v>-1.2785089307831239</c:v>
                </c:pt>
                <c:pt idx="190" formatCode="0.0000">
                  <c:v>-1.2037995357306199</c:v>
                </c:pt>
                <c:pt idx="191" formatCode="0.0000">
                  <c:v>-0.88998916155408869</c:v>
                </c:pt>
                <c:pt idx="192" formatCode="0.0000">
                  <c:v>-0.825922104039436</c:v>
                </c:pt>
                <c:pt idx="193" formatCode="0.0000">
                  <c:v>-0.69194514863490975</c:v>
                </c:pt>
                <c:pt idx="194" formatCode="0.0000">
                  <c:v>-0.6460919605373836</c:v>
                </c:pt>
                <c:pt idx="195" formatCode="0.0000">
                  <c:v>-0.7521306638931553</c:v>
                </c:pt>
                <c:pt idx="196" formatCode="0.0000">
                  <c:v>-0.83783717194083973</c:v>
                </c:pt>
                <c:pt idx="197" formatCode="0.0000">
                  <c:v>-0.89528056758567165</c:v>
                </c:pt>
                <c:pt idx="198" formatCode="0.0000">
                  <c:v>-0.79662405535994996</c:v>
                </c:pt>
                <c:pt idx="199" formatCode="0.0000">
                  <c:v>-0.7994946110804968</c:v>
                </c:pt>
                <c:pt idx="200" formatCode="0.0000">
                  <c:v>-1.2070476198895386</c:v>
                </c:pt>
                <c:pt idx="201" formatCode="0.0000">
                  <c:v>-1.5193457176486296</c:v>
                </c:pt>
                <c:pt idx="202" formatCode="0.0000">
                  <c:v>-1.5834448353396935</c:v>
                </c:pt>
                <c:pt idx="203" formatCode="0.0000">
                  <c:v>-1.4029571859402969</c:v>
                </c:pt>
                <c:pt idx="204" formatCode="0.0000">
                  <c:v>-1.5062003577383294</c:v>
                </c:pt>
                <c:pt idx="205" formatCode="0.0000">
                  <c:v>-1.5254439455368185</c:v>
                </c:pt>
                <c:pt idx="206" formatCode="0.0000">
                  <c:v>-1.5206010784868087</c:v>
                </c:pt>
                <c:pt idx="207" formatCode="0.0000">
                  <c:v>-1.4427485471184491</c:v>
                </c:pt>
                <c:pt idx="208" formatCode="0.0000">
                  <c:v>-1.6082469034693139</c:v>
                </c:pt>
                <c:pt idx="209" formatCode="0.0000">
                  <c:v>-0.89626784676775539</c:v>
                </c:pt>
                <c:pt idx="210" formatCode="0.0000">
                  <c:v>-0.32371434418118827</c:v>
                </c:pt>
                <c:pt idx="211" formatCode="0.0000">
                  <c:v>0.18231598211608224</c:v>
                </c:pt>
                <c:pt idx="212" formatCode="0.0000">
                  <c:v>0.30175967145263671</c:v>
                </c:pt>
                <c:pt idx="213" formatCode="0.0000">
                  <c:v>0.52294629026978923</c:v>
                </c:pt>
                <c:pt idx="214" formatCode="0.0000">
                  <c:v>0.7062276488797723</c:v>
                </c:pt>
                <c:pt idx="215" formatCode="0.0000">
                  <c:v>0.74741067027292551</c:v>
                </c:pt>
                <c:pt idx="216" formatCode="0.0000">
                  <c:v>0.83583776483543337</c:v>
                </c:pt>
                <c:pt idx="217" formatCode="0.0000">
                  <c:v>0.95303399713421988</c:v>
                </c:pt>
                <c:pt idx="218" formatCode="0.0000">
                  <c:v>1.2166985269543431</c:v>
                </c:pt>
                <c:pt idx="219" formatCode="0.0000">
                  <c:v>1.2512982114309557</c:v>
                </c:pt>
                <c:pt idx="220" formatCode="0.0000">
                  <c:v>1.1536131701552044</c:v>
                </c:pt>
                <c:pt idx="221" formatCode="0.0000">
                  <c:v>1.0906058341724196</c:v>
                </c:pt>
                <c:pt idx="222" formatCode="0.0000">
                  <c:v>1.1686695679309291</c:v>
                </c:pt>
                <c:pt idx="223" formatCode="0.0000">
                  <c:v>1.1187114412552055</c:v>
                </c:pt>
                <c:pt idx="224" formatCode="0.0000">
                  <c:v>1.2848771068367493</c:v>
                </c:pt>
                <c:pt idx="225" formatCode="0.0000">
                  <c:v>1.4267176566474209</c:v>
                </c:pt>
                <c:pt idx="226" formatCode="0.0000">
                  <c:v>1.3637070220950773</c:v>
                </c:pt>
                <c:pt idx="227" formatCode="0.0000">
                  <c:v>1.2579646767114294</c:v>
                </c:pt>
                <c:pt idx="228" formatCode="0.0000">
                  <c:v>1.3013343285665584</c:v>
                </c:pt>
                <c:pt idx="229" formatCode="0.0000">
                  <c:v>1.2152611608648303</c:v>
                </c:pt>
                <c:pt idx="230" formatCode="0.0000">
                  <c:v>1.1603393238027278</c:v>
                </c:pt>
                <c:pt idx="231" formatCode="0.0000">
                  <c:v>0.72175817928655039</c:v>
                </c:pt>
                <c:pt idx="232" formatCode="0.0000">
                  <c:v>0.48684495179535148</c:v>
                </c:pt>
                <c:pt idx="233" formatCode="0.0000">
                  <c:v>0.27341283305031805</c:v>
                </c:pt>
                <c:pt idx="234" formatCode="0.0000">
                  <c:v>0.128454402745799</c:v>
                </c:pt>
                <c:pt idx="235" formatCode="0.0000">
                  <c:v>0.15451786147922064</c:v>
                </c:pt>
                <c:pt idx="236" formatCode="0.0000">
                  <c:v>0.12195349587782411</c:v>
                </c:pt>
                <c:pt idx="237" formatCode="0.0000">
                  <c:v>0.2181740310647271</c:v>
                </c:pt>
                <c:pt idx="238" formatCode="0.0000">
                  <c:v>0.13202328733750024</c:v>
                </c:pt>
                <c:pt idx="239" formatCode="0.0000">
                  <c:v>0.14546762535842106</c:v>
                </c:pt>
                <c:pt idx="240" formatCode="0.0000">
                  <c:v>0.27500076128453665</c:v>
                </c:pt>
                <c:pt idx="241" formatCode="0.0000">
                  <c:v>0.27044878390317306</c:v>
                </c:pt>
                <c:pt idx="242" formatCode="0.0000">
                  <c:v>0.30455399292935326</c:v>
                </c:pt>
                <c:pt idx="243" formatCode="0.0000">
                  <c:v>-6.9222843716161719E-2</c:v>
                </c:pt>
                <c:pt idx="244" formatCode="0.0000">
                  <c:v>-0.31194890537173059</c:v>
                </c:pt>
                <c:pt idx="245" formatCode="0.0000">
                  <c:v>-0.49898582413112136</c:v>
                </c:pt>
                <c:pt idx="246" formatCode="0.0000">
                  <c:v>-0.50000485285738394</c:v>
                </c:pt>
                <c:pt idx="247" formatCode="0.0000">
                  <c:v>-0.43338089064876373</c:v>
                </c:pt>
                <c:pt idx="248" formatCode="0.0000">
                  <c:v>-0.26532592612233019</c:v>
                </c:pt>
                <c:pt idx="249" formatCode="0.0000">
                  <c:v>-0.29147361144339401</c:v>
                </c:pt>
                <c:pt idx="250" formatCode="0.0000">
                  <c:v>-0.52619761205614868</c:v>
                </c:pt>
                <c:pt idx="251" formatCode="0.0000">
                  <c:v>-0.57045696783486388</c:v>
                </c:pt>
                <c:pt idx="252" formatCode="0.0000">
                  <c:v>-0.28772783477003738</c:v>
                </c:pt>
                <c:pt idx="253" formatCode="0.0000">
                  <c:v>-9.9114275024305254E-2</c:v>
                </c:pt>
                <c:pt idx="254" formatCode="0.0000">
                  <c:v>0.16101887386814751</c:v>
                </c:pt>
                <c:pt idx="255" formatCode="0.0000">
                  <c:v>0.22519488479355454</c:v>
                </c:pt>
                <c:pt idx="256" formatCode="0.0000">
                  <c:v>0.3552638733211908</c:v>
                </c:pt>
                <c:pt idx="257" formatCode="0.0000">
                  <c:v>0.2409424760509058</c:v>
                </c:pt>
                <c:pt idx="258" formatCode="0.0000">
                  <c:v>0.14412784474468587</c:v>
                </c:pt>
                <c:pt idx="259" formatCode="0.0000">
                  <c:v>6.0753599342556974E-2</c:v>
                </c:pt>
                <c:pt idx="260" formatCode="0.0000">
                  <c:v>5.2713736090932883E-2</c:v>
                </c:pt>
                <c:pt idx="261" formatCode="0.0000">
                  <c:v>8.3076512634371991E-2</c:v>
                </c:pt>
                <c:pt idx="262" formatCode="0.0000">
                  <c:v>0.34541491440972516</c:v>
                </c:pt>
                <c:pt idx="263" formatCode="0.0000">
                  <c:v>0.2998652222444167</c:v>
                </c:pt>
                <c:pt idx="264" formatCode="0.0000">
                  <c:v>-1.1032499860747169E-2</c:v>
                </c:pt>
                <c:pt idx="265" formatCode="0.0000">
                  <c:v>8.7621850683194058E-2</c:v>
                </c:pt>
                <c:pt idx="266" formatCode="0.0000">
                  <c:v>0.33845887488030435</c:v>
                </c:pt>
                <c:pt idx="267" formatCode="0.0000">
                  <c:v>0.49184296420153384</c:v>
                </c:pt>
                <c:pt idx="268" formatCode="0.0000">
                  <c:v>0.6399410498544702</c:v>
                </c:pt>
                <c:pt idx="269" formatCode="0.0000">
                  <c:v>0.71738421122560014</c:v>
                </c:pt>
                <c:pt idx="270" formatCode="0.0000">
                  <c:v>0.56365089145652414</c:v>
                </c:pt>
                <c:pt idx="271" formatCode="0.0000">
                  <c:v>0.42564106604568686</c:v>
                </c:pt>
                <c:pt idx="272" formatCode="0.0000">
                  <c:v>0.58067408021755806</c:v>
                </c:pt>
                <c:pt idx="273" formatCode="0.0000">
                  <c:v>0.60109819975485479</c:v>
                </c:pt>
                <c:pt idx="274" formatCode="0.0000">
                  <c:v>0.71704756379670842</c:v>
                </c:pt>
                <c:pt idx="275" formatCode="0.0000">
                  <c:v>0.88059934220209168</c:v>
                </c:pt>
                <c:pt idx="276" formatCode="0.0000">
                  <c:v>1.0725234823269965</c:v>
                </c:pt>
                <c:pt idx="277" formatCode="0.0000">
                  <c:v>1.3848251056830776</c:v>
                </c:pt>
                <c:pt idx="278" formatCode="0.0000">
                  <c:v>1.3462117329039751</c:v>
                </c:pt>
                <c:pt idx="279" formatCode="0.0000">
                  <c:v>1.3190861593359102</c:v>
                </c:pt>
                <c:pt idx="280" formatCode="0.0000">
                  <c:v>1.4924482138379851</c:v>
                </c:pt>
                <c:pt idx="281" formatCode="0.0000">
                  <c:v>1.6399511737574786</c:v>
                </c:pt>
                <c:pt idx="282" formatCode="0.0000">
                  <c:v>1.4384085034499403</c:v>
                </c:pt>
                <c:pt idx="283" formatCode="0.0000">
                  <c:v>0.82366816841576274</c:v>
                </c:pt>
                <c:pt idx="284" formatCode="0.0000">
                  <c:v>0.29824065785463549</c:v>
                </c:pt>
                <c:pt idx="285" formatCode="0.0000">
                  <c:v>0.14625501353881454</c:v>
                </c:pt>
                <c:pt idx="286" formatCode="0.0000">
                  <c:v>-6.7655526614593953E-3</c:v>
                </c:pt>
                <c:pt idx="287" formatCode="0.0000">
                  <c:v>-0.24698467143829017</c:v>
                </c:pt>
                <c:pt idx="288" formatCode="0.0000">
                  <c:v>-0.45234926612452586</c:v>
                </c:pt>
                <c:pt idx="289" formatCode="0.0000">
                  <c:v>-0.50669225609546942</c:v>
                </c:pt>
                <c:pt idx="290" formatCode="0.0000">
                  <c:v>-0.57177593593051501</c:v>
                </c:pt>
                <c:pt idx="291" formatCode="0.0000">
                  <c:v>-0.73004477619973418</c:v>
                </c:pt>
                <c:pt idx="292" formatCode="0.0000">
                  <c:v>-0.80684510596639836</c:v>
                </c:pt>
                <c:pt idx="293" formatCode="0.0000">
                  <c:v>-1.0888258503682522</c:v>
                </c:pt>
                <c:pt idx="294" formatCode="0.0000">
                  <c:v>-1.329439600019283</c:v>
                </c:pt>
                <c:pt idx="295" formatCode="0.0000">
                  <c:v>-1.218510376682354</c:v>
                </c:pt>
                <c:pt idx="296" formatCode="0.0000">
                  <c:v>-1.3768883765667805</c:v>
                </c:pt>
                <c:pt idx="297" formatCode="0.0000">
                  <c:v>-1.4453288357377332</c:v>
                </c:pt>
                <c:pt idx="298" formatCode="0.0000">
                  <c:v>-1.3171828946970381</c:v>
                </c:pt>
                <c:pt idx="299" formatCode="0.0000">
                  <c:v>-1.1994504321543995</c:v>
                </c:pt>
                <c:pt idx="300" formatCode="0.0000">
                  <c:v>-1.0928224774027337</c:v>
                </c:pt>
                <c:pt idx="301" formatCode="0.0000">
                  <c:v>-0.9540882209403323</c:v>
                </c:pt>
                <c:pt idx="302" formatCode="0.0000">
                  <c:v>-0.86072733589042905</c:v>
                </c:pt>
                <c:pt idx="303" formatCode="0.0000">
                  <c:v>-0.73150149393727482</c:v>
                </c:pt>
                <c:pt idx="304" formatCode="0.0000">
                  <c:v>-0.42080062001281426</c:v>
                </c:pt>
                <c:pt idx="305" formatCode="0.0000">
                  <c:v>-1.2822676431700764E-2</c:v>
                </c:pt>
                <c:pt idx="306" formatCode="0.0000">
                  <c:v>-2.8378402474040776E-3</c:v>
                </c:pt>
                <c:pt idx="307" formatCode="0.0000">
                  <c:v>7.5124390977081568E-2</c:v>
                </c:pt>
                <c:pt idx="308" formatCode="0.0000">
                  <c:v>0.14927016163611651</c:v>
                </c:pt>
                <c:pt idx="309" formatCode="0.0000">
                  <c:v>0.12790789915035727</c:v>
                </c:pt>
                <c:pt idx="310" formatCode="0.0000">
                  <c:v>-4.5935924536105066E-2</c:v>
                </c:pt>
                <c:pt idx="311" formatCode="0.0000">
                  <c:v>-0.17508022790545574</c:v>
                </c:pt>
                <c:pt idx="312" formatCode="0.0000">
                  <c:v>-0.48898175681871558</c:v>
                </c:pt>
                <c:pt idx="313" formatCode="0.0000">
                  <c:v>-0.45211296117984023</c:v>
                </c:pt>
                <c:pt idx="314" formatCode="0.0000">
                  <c:v>-0.59970919137956935</c:v>
                </c:pt>
                <c:pt idx="315" formatCode="0.0000">
                  <c:v>-0.27262384806278606</c:v>
                </c:pt>
                <c:pt idx="316" formatCode="0.0000">
                  <c:v>8.4745469427917275E-2</c:v>
                </c:pt>
                <c:pt idx="317" formatCode="0.0000">
                  <c:v>-0.1937282828793836</c:v>
                </c:pt>
                <c:pt idx="318" formatCode="0.0000">
                  <c:v>-0.11039740751378391</c:v>
                </c:pt>
                <c:pt idx="319" formatCode="0.0000">
                  <c:v>-0.20896952956320325</c:v>
                </c:pt>
                <c:pt idx="320" formatCode="0.0000">
                  <c:v>-0.60850392158966837</c:v>
                </c:pt>
                <c:pt idx="321" formatCode="0.0000">
                  <c:v>-1.1355980385289364</c:v>
                </c:pt>
                <c:pt idx="322" formatCode="0.0000">
                  <c:v>-1.3933363984833451</c:v>
                </c:pt>
                <c:pt idx="323" formatCode="0.0000">
                  <c:v>-1.5327974892679006</c:v>
                </c:pt>
                <c:pt idx="324" formatCode="0.0000">
                  <c:v>-1.5702263256957119</c:v>
                </c:pt>
                <c:pt idx="325" formatCode="0.0000">
                  <c:v>-1.4789031176525425</c:v>
                </c:pt>
                <c:pt idx="326" formatCode="0.0000">
                  <c:v>-1.0074425157354594</c:v>
                </c:pt>
                <c:pt idx="327" formatCode="0.0000">
                  <c:v>-0.29734571555747824</c:v>
                </c:pt>
                <c:pt idx="328" formatCode="0.0000">
                  <c:v>4.4865213015275116E-2</c:v>
                </c:pt>
                <c:pt idx="329" formatCode="0.0000">
                  <c:v>0.16238250908290064</c:v>
                </c:pt>
                <c:pt idx="330" formatCode="0.0000">
                  <c:v>0.26700857037549025</c:v>
                </c:pt>
                <c:pt idx="331" formatCode="0.0000">
                  <c:v>0.16942722986012393</c:v>
                </c:pt>
                <c:pt idx="332" formatCode="0.0000">
                  <c:v>-0.18919591554456092</c:v>
                </c:pt>
                <c:pt idx="333" formatCode="0.0000">
                  <c:v>-0.47340075458962627</c:v>
                </c:pt>
                <c:pt idx="334" formatCode="0.0000">
                  <c:v>-0.13544001801868155</c:v>
                </c:pt>
                <c:pt idx="335" formatCode="0.0000">
                  <c:v>-0.21239010453311724</c:v>
                </c:pt>
                <c:pt idx="336" formatCode="0.0000">
                  <c:v>-1.7244998464357675E-2</c:v>
                </c:pt>
                <c:pt idx="337" formatCode="0.0000">
                  <c:v>0.30178634240615348</c:v>
                </c:pt>
                <c:pt idx="338" formatCode="0.0000">
                  <c:v>0.5032774152152516</c:v>
                </c:pt>
                <c:pt idx="339" formatCode="0.0000">
                  <c:v>0.47465761439082166</c:v>
                </c:pt>
                <c:pt idx="340" formatCode="0.0000">
                  <c:v>0.41618734645607008</c:v>
                </c:pt>
                <c:pt idx="341" formatCode="0.0000">
                  <c:v>9.6109671936028596E-2</c:v>
                </c:pt>
                <c:pt idx="342" formatCode="0.0000">
                  <c:v>1.2667074409882934E-2</c:v>
                </c:pt>
                <c:pt idx="343" formatCode="0.0000">
                  <c:v>0.46479406968604153</c:v>
                </c:pt>
                <c:pt idx="344" formatCode="0.0000">
                  <c:v>0.42556590384447635</c:v>
                </c:pt>
                <c:pt idx="345" formatCode="0.0000">
                  <c:v>0.41449503168527491</c:v>
                </c:pt>
                <c:pt idx="346" formatCode="0.0000">
                  <c:v>0.36600738639930164</c:v>
                </c:pt>
                <c:pt idx="347" formatCode="0.0000">
                  <c:v>0.5100202444644637</c:v>
                </c:pt>
                <c:pt idx="348" formatCode="0.0000">
                  <c:v>0.46854095994639811</c:v>
                </c:pt>
                <c:pt idx="349" formatCode="0.0000">
                  <c:v>0.30050929565299156</c:v>
                </c:pt>
                <c:pt idx="350" formatCode="0.0000">
                  <c:v>0.47153703772967615</c:v>
                </c:pt>
                <c:pt idx="351" formatCode="0.0000">
                  <c:v>0.55330247016827427</c:v>
                </c:pt>
                <c:pt idx="352" formatCode="0.0000">
                  <c:v>0.28753276285363949</c:v>
                </c:pt>
                <c:pt idx="353" formatCode="0.0000">
                  <c:v>0.5043909918882683</c:v>
                </c:pt>
                <c:pt idx="354" formatCode="0.0000">
                  <c:v>0.53146130579209228</c:v>
                </c:pt>
                <c:pt idx="355" formatCode="0.0000">
                  <c:v>0.55090596684909765</c:v>
                </c:pt>
                <c:pt idx="356" formatCode="0.0000">
                  <c:v>0.21457812031854684</c:v>
                </c:pt>
                <c:pt idx="357" formatCode="0.0000">
                  <c:v>0.25017853079836905</c:v>
                </c:pt>
                <c:pt idx="358" formatCode="0.0000">
                  <c:v>-0.13425232320948632</c:v>
                </c:pt>
                <c:pt idx="359" formatCode="0.0000">
                  <c:v>-0.45379983993810158</c:v>
                </c:pt>
                <c:pt idx="360" formatCode="0.0000">
                  <c:v>8.5105772624420428E-2</c:v>
                </c:pt>
                <c:pt idx="361" formatCode="0.0000">
                  <c:v>0.16838671440291675</c:v>
                </c:pt>
                <c:pt idx="362" formatCode="0.0000">
                  <c:v>0.38641265255539792</c:v>
                </c:pt>
                <c:pt idx="363" formatCode="0.0000">
                  <c:v>0.24695452181393129</c:v>
                </c:pt>
                <c:pt idx="364" formatCode="0.0000">
                  <c:v>8.2772661247734636E-2</c:v>
                </c:pt>
                <c:pt idx="365" formatCode="0.0000">
                  <c:v>6.0993691829169805E-3</c:v>
                </c:pt>
                <c:pt idx="366" formatCode="0.0000">
                  <c:v>5.7795861018221428E-2</c:v>
                </c:pt>
                <c:pt idx="367" formatCode="0.0000">
                  <c:v>0.19622711159838713</c:v>
                </c:pt>
                <c:pt idx="368" formatCode="0.0000">
                  <c:v>0.18074819187632807</c:v>
                </c:pt>
                <c:pt idx="369" formatCode="0.0000">
                  <c:v>0.20025495905710677</c:v>
                </c:pt>
                <c:pt idx="370" formatCode="0.0000">
                  <c:v>0.20488344314742468</c:v>
                </c:pt>
                <c:pt idx="371" formatCode="0.0000">
                  <c:v>0.1311008356659964</c:v>
                </c:pt>
                <c:pt idx="372" formatCode="0.0000">
                  <c:v>5.1626715829427905E-2</c:v>
                </c:pt>
                <c:pt idx="373" formatCode="0.0000">
                  <c:v>-1.2551421915418803E-2</c:v>
                </c:pt>
                <c:pt idx="374" formatCode="0.0000">
                  <c:v>4.626665217847048E-3</c:v>
                </c:pt>
                <c:pt idx="375" formatCode="0.0000">
                  <c:v>0.14368108094873122</c:v>
                </c:pt>
                <c:pt idx="376" formatCode="0.0000">
                  <c:v>0.17600970231282531</c:v>
                </c:pt>
                <c:pt idx="377" formatCode="0.0000">
                  <c:v>4.5901488475692531E-2</c:v>
                </c:pt>
                <c:pt idx="378" formatCode="0.0000">
                  <c:v>-0.37987291852513216</c:v>
                </c:pt>
                <c:pt idx="379" formatCode="0.0000">
                  <c:v>-0.55980235422217284</c:v>
                </c:pt>
                <c:pt idx="380" formatCode="0.0000">
                  <c:v>-0.37322342186497659</c:v>
                </c:pt>
                <c:pt idx="381" formatCode="0.0000">
                  <c:v>-3.8788742060352321E-2</c:v>
                </c:pt>
                <c:pt idx="382" formatCode="0.0000">
                  <c:v>9.1673565447054628E-2</c:v>
                </c:pt>
                <c:pt idx="383" formatCode="0.0000">
                  <c:v>0.37442143644199311</c:v>
                </c:pt>
                <c:pt idx="384" formatCode="0.0000">
                  <c:v>0.68452180314003597</c:v>
                </c:pt>
                <c:pt idx="385" formatCode="0.0000">
                  <c:v>0.50164235463845941</c:v>
                </c:pt>
                <c:pt idx="386" formatCode="0.0000">
                  <c:v>0.24271763156365012</c:v>
                </c:pt>
                <c:pt idx="387" formatCode="0.0000">
                  <c:v>6.6528180264390002E-2</c:v>
                </c:pt>
                <c:pt idx="388" formatCode="0.0000">
                  <c:v>0.32734848153013862</c:v>
                </c:pt>
                <c:pt idx="389" formatCode="0.0000">
                  <c:v>0.54794420512005315</c:v>
                </c:pt>
                <c:pt idx="390" formatCode="0.0000">
                  <c:v>0.27809342225175993</c:v>
                </c:pt>
                <c:pt idx="391" formatCode="0.0000">
                  <c:v>6.3070412164588419E-2</c:v>
                </c:pt>
                <c:pt idx="392" formatCode="0.0000">
                  <c:v>-4.2641837045917619E-2</c:v>
                </c:pt>
                <c:pt idx="393" formatCode="0.0000">
                  <c:v>-0.14257748725931174</c:v>
                </c:pt>
                <c:pt idx="394" formatCode="0.0000">
                  <c:v>-0.15583584478582324</c:v>
                </c:pt>
                <c:pt idx="395" formatCode="0.0000">
                  <c:v>0.12446029012477577</c:v>
                </c:pt>
                <c:pt idx="396" formatCode="0.0000">
                  <c:v>-0.79488753159791736</c:v>
                </c:pt>
                <c:pt idx="397" formatCode="0.0000">
                  <c:v>-2.7694198562104893</c:v>
                </c:pt>
                <c:pt idx="398" formatCode="0.0000">
                  <c:v>-4.3758429499909761</c:v>
                </c:pt>
                <c:pt idx="399" formatCode="0.0000">
                  <c:v>-4.6693233370232692</c:v>
                </c:pt>
                <c:pt idx="400" formatCode="0.0000">
                  <c:v>-4.6426245409341593</c:v>
                </c:pt>
                <c:pt idx="401" formatCode="0.0000">
                  <c:v>-4.3593381036159329</c:v>
                </c:pt>
                <c:pt idx="402" formatCode="0.0000">
                  <c:v>-3.7560394694127064</c:v>
                </c:pt>
                <c:pt idx="403" formatCode="0.0000">
                  <c:v>-3.337621689850784</c:v>
                </c:pt>
                <c:pt idx="404" formatCode="0.0000">
                  <c:v>-2.6790403143149364</c:v>
                </c:pt>
                <c:pt idx="405" formatCode="0.0000">
                  <c:v>-1.9222785226655361</c:v>
                </c:pt>
                <c:pt idx="406" formatCode="0.0000">
                  <c:v>-0.74268739370342018</c:v>
                </c:pt>
                <c:pt idx="407" formatCode="0.0000">
                  <c:v>0.10844825762583277</c:v>
                </c:pt>
                <c:pt idx="408" formatCode="0.0000">
                  <c:v>0.75899171616362793</c:v>
                </c:pt>
                <c:pt idx="409" formatCode="0.0000">
                  <c:v>0.97788994557282116</c:v>
                </c:pt>
                <c:pt idx="410" formatCode="0.0000">
                  <c:v>1.0481500274439064</c:v>
                </c:pt>
                <c:pt idx="411" formatCode="0.0000">
                  <c:v>0.99182407516462678</c:v>
                </c:pt>
                <c:pt idx="412" formatCode="0.0000">
                  <c:v>1.2955950196053871</c:v>
                </c:pt>
                <c:pt idx="413" formatCode="0.0000">
                  <c:v>1.5030567215532988</c:v>
                </c:pt>
                <c:pt idx="414" formatCode="0.0000">
                  <c:v>1.7851401498786963</c:v>
                </c:pt>
                <c:pt idx="415" formatCode="0.0000">
                  <c:v>1.8808940414575175</c:v>
                </c:pt>
                <c:pt idx="416" formatCode="0.0000">
                  <c:v>1.8573912808355955</c:v>
                </c:pt>
                <c:pt idx="417" formatCode="0.0000">
                  <c:v>2.0524357404034359</c:v>
                </c:pt>
                <c:pt idx="418" formatCode="0.0000">
                  <c:v>1.5855133104937158</c:v>
                </c:pt>
                <c:pt idx="419" formatCode="0.0000">
                  <c:v>1.0231214970423532</c:v>
                </c:pt>
                <c:pt idx="420" formatCode="0.0000">
                  <c:v>0.5545366573536965</c:v>
                </c:pt>
                <c:pt idx="421" formatCode="0.0000">
                  <c:v>0.14867508248608141</c:v>
                </c:pt>
                <c:pt idx="422" formatCode="0.0000">
                  <c:v>-0.14679324117868009</c:v>
                </c:pt>
                <c:pt idx="423" formatCode="0.0000">
                  <c:v>-0.40738815454997912</c:v>
                </c:pt>
                <c:pt idx="424" formatCode="0.0000">
                  <c:v>-0.31472663716848626</c:v>
                </c:pt>
                <c:pt idx="425" formatCode="0.0000">
                  <c:v>0.19691842481566169</c:v>
                </c:pt>
                <c:pt idx="426" formatCode="0.0000">
                  <c:v>0.75245116751839158</c:v>
                </c:pt>
                <c:pt idx="427" formatCode="0.0000">
                  <c:v>1.3901250109571412</c:v>
                </c:pt>
                <c:pt idx="428" formatCode="0.0000">
                  <c:v>1.7988123684525525</c:v>
                </c:pt>
                <c:pt idx="429" formatCode="0.0000">
                  <c:v>1.939306209765022</c:v>
                </c:pt>
                <c:pt idx="430" formatCode="0.0000">
                  <c:v>2.3910846516238853</c:v>
                </c:pt>
                <c:pt idx="431" formatCode="0.0000">
                  <c:v>2.8709457745901892</c:v>
                </c:pt>
                <c:pt idx="432" formatCode="0.0000">
                  <c:v>3.0962541584151313</c:v>
                </c:pt>
                <c:pt idx="433" formatCode="0.0000">
                  <c:v>3.0462796926668343</c:v>
                </c:pt>
                <c:pt idx="434" formatCode="0.0000">
                  <c:v>2.7624598693957907</c:v>
                </c:pt>
                <c:pt idx="435" formatCode="0.0000">
                  <c:v>2.5195697845796472</c:v>
                </c:pt>
                <c:pt idx="436" formatCode="0.0000">
                  <c:v>2.2341100820798392</c:v>
                </c:pt>
                <c:pt idx="437" formatCode="0.0000">
                  <c:v>1.7939491105484775</c:v>
                </c:pt>
                <c:pt idx="438" formatCode="0.0000">
                  <c:v>2.1874904848883219</c:v>
                </c:pt>
                <c:pt idx="439" formatCode="0.0000">
                  <c:v>2.3474801851994069</c:v>
                </c:pt>
                <c:pt idx="440" formatCode="0.0000">
                  <c:v>2.1160078828888036</c:v>
                </c:pt>
                <c:pt idx="441" formatCode="0.0000">
                  <c:v>2.2516143369298627</c:v>
                </c:pt>
                <c:pt idx="442" formatCode="0.0000">
                  <c:v>2.026140666109006</c:v>
                </c:pt>
                <c:pt idx="443" formatCode="0.0000">
                  <c:v>1.9222914270277265</c:v>
                </c:pt>
                <c:pt idx="444" formatCode="0.0000">
                  <c:v>1.9002950877760298</c:v>
                </c:pt>
                <c:pt idx="445" formatCode="0.0000">
                  <c:v>1.6962250577394791</c:v>
                </c:pt>
                <c:pt idx="446" formatCode="0.0000">
                  <c:v>1.6572310862038151</c:v>
                </c:pt>
                <c:pt idx="447" formatCode="0.0000">
                  <c:v>1.591195624860454</c:v>
                </c:pt>
                <c:pt idx="448" formatCode="0.0000">
                  <c:v>1.3963652012126033</c:v>
                </c:pt>
                <c:pt idx="449" formatCode="0.0000">
                  <c:v>1.2554746520011228</c:v>
                </c:pt>
                <c:pt idx="450" formatCode="0.0000">
                  <c:v>1.2714353243278165</c:v>
                </c:pt>
                <c:pt idx="451" formatCode="0.0000">
                  <c:v>1.094793273315819</c:v>
                </c:pt>
                <c:pt idx="452" formatCode="0.0000">
                  <c:v>0.79621897155011823</c:v>
                </c:pt>
                <c:pt idx="453" formatCode="0.0000">
                  <c:v>0.37009964644951054</c:v>
                </c:pt>
                <c:pt idx="454" formatCode="0.0000">
                  <c:v>-6.660483326364286E-2</c:v>
                </c:pt>
                <c:pt idx="455" formatCode="0.0000">
                  <c:v>-0.12792494751073846</c:v>
                </c:pt>
                <c:pt idx="456" formatCode="0.0000">
                  <c:v>-0.62851802340260754</c:v>
                </c:pt>
                <c:pt idx="457" formatCode="0.0000">
                  <c:v>-0.81266188147887064</c:v>
                </c:pt>
                <c:pt idx="458" formatCode="0.0000">
                  <c:v>-0.85191341928952724</c:v>
                </c:pt>
                <c:pt idx="459" formatCode="0.0000">
                  <c:v>-0.94905649701592942</c:v>
                </c:pt>
                <c:pt idx="460" formatCode="0.0000">
                  <c:v>-1.3532920560918669</c:v>
                </c:pt>
                <c:pt idx="461" formatCode="0.0000">
                  <c:v>-1.8869856720482137</c:v>
                </c:pt>
                <c:pt idx="462" formatCode="0.0000">
                  <c:v>-2.3909106881255191</c:v>
                </c:pt>
                <c:pt idx="463" formatCode="0.0000">
                  <c:v>-1.5440264710982241</c:v>
                </c:pt>
                <c:pt idx="464" formatCode="0.0000">
                  <c:v>0.62830100195924032</c:v>
                </c:pt>
                <c:pt idx="465" formatCode="0.0000">
                  <c:v>1.4363095292070476</c:v>
                </c:pt>
                <c:pt idx="466" formatCode="0.0000">
                  <c:v>2.030738077529346</c:v>
                </c:pt>
                <c:pt idx="467" formatCode="0.0000">
                  <c:v>2.7483869360659998</c:v>
                </c:pt>
                <c:pt idx="468" formatCode="0.0000">
                  <c:v>2.6161925458882038</c:v>
                </c:pt>
                <c:pt idx="469" formatCode="0.0000">
                  <c:v>2.3614166970932775</c:v>
                </c:pt>
                <c:pt idx="470" formatCode="0.0000">
                  <c:v>1.9671275188521467</c:v>
                </c:pt>
                <c:pt idx="471" formatCode="0.0000">
                  <c:v>1.4275058231933091</c:v>
                </c:pt>
                <c:pt idx="472" formatCode="0.0000">
                  <c:v>0.97681256260477234</c:v>
                </c:pt>
                <c:pt idx="473" formatCode="0.0000">
                  <c:v>0.97476762583450594</c:v>
                </c:pt>
                <c:pt idx="474" formatCode="0.0000">
                  <c:v>0.19198321321217904</c:v>
                </c:pt>
                <c:pt idx="475" formatCode="0.0000">
                  <c:v>-0.18599504005340251</c:v>
                </c:pt>
                <c:pt idx="476" formatCode="0.0000">
                  <c:v>-0.24328682337420915</c:v>
                </c:pt>
                <c:pt idx="477" formatCode="0.0000">
                  <c:v>0.42819581398777729</c:v>
                </c:pt>
                <c:pt idx="478" formatCode="0.0000">
                  <c:v>0.81373125867615315</c:v>
                </c:pt>
                <c:pt idx="479" formatCode="0.0000">
                  <c:v>0.68686436838616771</c:v>
                </c:pt>
                <c:pt idx="480" formatCode="0.0000">
                  <c:v>0.58238022906879117</c:v>
                </c:pt>
                <c:pt idx="481" formatCode="0.0000">
                  <c:v>5.5049392298895938E-2</c:v>
                </c:pt>
                <c:pt idx="482" formatCode="0.0000">
                  <c:v>-0.32802909563007709</c:v>
                </c:pt>
                <c:pt idx="483" formatCode="0.0000">
                  <c:v>-0.47792643199379015</c:v>
                </c:pt>
                <c:pt idx="484" formatCode="0.0000">
                  <c:v>-0.55591406613801553</c:v>
                </c:pt>
                <c:pt idx="485" formatCode="0.0000">
                  <c:v>-0.45583948316128797</c:v>
                </c:pt>
                <c:pt idx="486" formatCode="0.0000">
                  <c:v>-1.1030669314484545</c:v>
                </c:pt>
                <c:pt idx="487" formatCode="0.0000">
                  <c:v>-1.3138699019134634</c:v>
                </c:pt>
                <c:pt idx="488" formatCode="0.0000">
                  <c:v>-1.0479114601307291</c:v>
                </c:pt>
                <c:pt idx="489" formatCode="0.0000">
                  <c:v>-1.1898384755166447</c:v>
                </c:pt>
                <c:pt idx="490" formatCode="0.0000">
                  <c:v>-1.3242768091748598</c:v>
                </c:pt>
                <c:pt idx="491" formatCode="0.0000">
                  <c:v>-1.2502234141528668</c:v>
                </c:pt>
                <c:pt idx="492" formatCode="0.0000">
                  <c:v>-1.4510823365880121</c:v>
                </c:pt>
                <c:pt idx="493" formatCode="0.0000">
                  <c:v>-2.6138331103009111</c:v>
                </c:pt>
                <c:pt idx="494" formatCode="0.0000">
                  <c:v>-3.0510298286193418</c:v>
                </c:pt>
                <c:pt idx="495" formatCode="0.0000">
                  <c:v>-3.0936193228160231</c:v>
                </c:pt>
                <c:pt idx="496" formatCode="0.0000">
                  <c:v>-2.9707611490404471</c:v>
                </c:pt>
                <c:pt idx="497" formatCode="0.0000">
                  <c:v>-2.4452975465592823</c:v>
                </c:pt>
                <c:pt idx="498" formatCode="0.0000">
                  <c:v>-2.1111134253692576</c:v>
                </c:pt>
                <c:pt idx="499" formatCode="0.0000">
                  <c:v>-2.3209224180642343</c:v>
                </c:pt>
                <c:pt idx="500" formatCode="0.0000">
                  <c:v>-2.8189401334220916</c:v>
                </c:pt>
                <c:pt idx="501" formatCode="0.0000">
                  <c:v>-3.1892861704794226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EC-4D08-B1F7-EDBDC5AA6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3474015"/>
        <c:axId val="603466527"/>
      </c:barChart>
      <c:lineChart>
        <c:grouping val="standard"/>
        <c:varyColors val="0"/>
        <c:ser>
          <c:idx val="0"/>
          <c:order val="0"/>
          <c:tx>
            <c:strRef>
              <c:f>'STOC + MACD'!$AB$2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'STOC + MACD'!$X$3:$X$2518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'STOC + MACD'!$AB$3:$AB$2518</c:f>
              <c:numCache>
                <c:formatCode>0.0000</c:formatCode>
                <c:ptCount val="2516"/>
                <c:pt idx="1">
                  <c:v>0.22079772079771942</c:v>
                </c:pt>
                <c:pt idx="2">
                  <c:v>0.19041647389225602</c:v>
                </c:pt>
                <c:pt idx="3">
                  <c:v>0.3610247109447613</c:v>
                </c:pt>
                <c:pt idx="4">
                  <c:v>0.63160353244236234</c:v>
                </c:pt>
                <c:pt idx="5">
                  <c:v>1.0073378964938513</c:v>
                </c:pt>
                <c:pt idx="6">
                  <c:v>1.4554792028419641</c:v>
                </c:pt>
                <c:pt idx="7">
                  <c:v>1.898262514620761</c:v>
                </c:pt>
                <c:pt idx="8">
                  <c:v>2.404451576389107</c:v>
                </c:pt>
                <c:pt idx="9">
                  <c:v>2.6853182022601487</c:v>
                </c:pt>
                <c:pt idx="10">
                  <c:v>2.7237713341846401</c:v>
                </c:pt>
                <c:pt idx="11">
                  <c:v>2.402345482168954</c:v>
                </c:pt>
                <c:pt idx="12">
                  <c:v>2.3068996382003348</c:v>
                </c:pt>
                <c:pt idx="13">
                  <c:v>2.4579674283878603</c:v>
                </c:pt>
                <c:pt idx="14">
                  <c:v>2.3859211964448974</c:v>
                </c:pt>
                <c:pt idx="15">
                  <c:v>2.2880397190372292</c:v>
                </c:pt>
                <c:pt idx="16">
                  <c:v>2.5884113282587293</c:v>
                </c:pt>
                <c:pt idx="17">
                  <c:v>2.8498032006885694</c:v>
                </c:pt>
                <c:pt idx="18">
                  <c:v>2.7998987907610768</c:v>
                </c:pt>
                <c:pt idx="19">
                  <c:v>2.9454164320912639</c:v>
                </c:pt>
                <c:pt idx="20">
                  <c:v>3.2737232287791187</c:v>
                </c:pt>
                <c:pt idx="21">
                  <c:v>3.4409297136054562</c:v>
                </c:pt>
                <c:pt idx="22">
                  <c:v>3.7107817491405655</c:v>
                </c:pt>
                <c:pt idx="23">
                  <c:v>3.7004289935154731</c:v>
                </c:pt>
                <c:pt idx="24">
                  <c:v>3.8225124015753948</c:v>
                </c:pt>
                <c:pt idx="25">
                  <c:v>3.9515234773878802</c:v>
                </c:pt>
                <c:pt idx="26">
                  <c:v>3.2255176424559124</c:v>
                </c:pt>
                <c:pt idx="27">
                  <c:v>2.9418889382504574</c:v>
                </c:pt>
                <c:pt idx="28">
                  <c:v>2.7445514755453218</c:v>
                </c:pt>
                <c:pt idx="29">
                  <c:v>2.642710996496632</c:v>
                </c:pt>
                <c:pt idx="30">
                  <c:v>2.6424916924385684</c:v>
                </c:pt>
                <c:pt idx="31">
                  <c:v>2.563772959145922</c:v>
                </c:pt>
                <c:pt idx="32">
                  <c:v>2.3802893594534424</c:v>
                </c:pt>
                <c:pt idx="33">
                  <c:v>1.9116878000424862</c:v>
                </c:pt>
                <c:pt idx="34">
                  <c:v>1.6538183412442322</c:v>
                </c:pt>
                <c:pt idx="35">
                  <c:v>1.566840066217182</c:v>
                </c:pt>
                <c:pt idx="36">
                  <c:v>1.4324059183615958</c:v>
                </c:pt>
                <c:pt idx="37">
                  <c:v>1.246653740772615</c:v>
                </c:pt>
                <c:pt idx="38">
                  <c:v>1.1552905960431019</c:v>
                </c:pt>
                <c:pt idx="39">
                  <c:v>1.2186922279952768</c:v>
                </c:pt>
                <c:pt idx="40">
                  <c:v>1.3171557034222445</c:v>
                </c:pt>
                <c:pt idx="41">
                  <c:v>1.4832777345582286</c:v>
                </c:pt>
                <c:pt idx="42">
                  <c:v>1.5153302918920133</c:v>
                </c:pt>
                <c:pt idx="43">
                  <c:v>1.3322907822032022</c:v>
                </c:pt>
                <c:pt idx="44">
                  <c:v>1.177974462279451</c:v>
                </c:pt>
                <c:pt idx="45">
                  <c:v>0.49378960237019953</c:v>
                </c:pt>
                <c:pt idx="46">
                  <c:v>-1.0564269072723391</c:v>
                </c:pt>
                <c:pt idx="47">
                  <c:v>-2.5182042079065496</c:v>
                </c:pt>
                <c:pt idx="48">
                  <c:v>-3.451013156176586</c:v>
                </c:pt>
                <c:pt idx="49">
                  <c:v>-4.4487863987678935</c:v>
                </c:pt>
                <c:pt idx="50">
                  <c:v>-5.0174259888463695</c:v>
                </c:pt>
                <c:pt idx="51">
                  <c:v>-5.7220020096902147</c:v>
                </c:pt>
                <c:pt idx="52">
                  <c:v>-6.1689262196426213</c:v>
                </c:pt>
                <c:pt idx="53">
                  <c:v>-5.8932238061336335</c:v>
                </c:pt>
                <c:pt idx="54">
                  <c:v>-5.8636196496108184</c:v>
                </c:pt>
                <c:pt idx="55">
                  <c:v>-5.9488173087498026</c:v>
                </c:pt>
                <c:pt idx="56">
                  <c:v>-5.9705668444427289</c:v>
                </c:pt>
                <c:pt idx="57">
                  <c:v>-5.7187117303053725</c:v>
                </c:pt>
                <c:pt idx="58">
                  <c:v>-5.4348513220176358</c:v>
                </c:pt>
                <c:pt idx="59">
                  <c:v>-4.9282957164130821</c:v>
                </c:pt>
                <c:pt idx="60">
                  <c:v>-4.3627231397552322</c:v>
                </c:pt>
                <c:pt idx="61">
                  <c:v>-3.6263033359377772</c:v>
                </c:pt>
                <c:pt idx="62">
                  <c:v>-3.1162729672951812</c:v>
                </c:pt>
                <c:pt idx="63">
                  <c:v>-2.7182004794151311</c:v>
                </c:pt>
                <c:pt idx="64">
                  <c:v>-2.4807567868662019</c:v>
                </c:pt>
                <c:pt idx="65">
                  <c:v>-2.3419532466997666</c:v>
                </c:pt>
                <c:pt idx="66">
                  <c:v>-2.0669139688291978</c:v>
                </c:pt>
                <c:pt idx="67">
                  <c:v>-1.6455365976334093</c:v>
                </c:pt>
                <c:pt idx="68">
                  <c:v>-1.3749926561252224</c:v>
                </c:pt>
                <c:pt idx="69">
                  <c:v>-0.83111928136951718</c:v>
                </c:pt>
                <c:pt idx="70">
                  <c:v>-0.36562168825470565</c:v>
                </c:pt>
                <c:pt idx="71">
                  <c:v>3.7439066331025117E-2</c:v>
                </c:pt>
                <c:pt idx="72">
                  <c:v>0.36562126361237546</c:v>
                </c:pt>
                <c:pt idx="73">
                  <c:v>0.68410450919049737</c:v>
                </c:pt>
                <c:pt idx="74">
                  <c:v>0.71073264166120964</c:v>
                </c:pt>
                <c:pt idx="75">
                  <c:v>0.61665801448970115</c:v>
                </c:pt>
                <c:pt idx="76">
                  <c:v>0.50173734631270861</c:v>
                </c:pt>
                <c:pt idx="77">
                  <c:v>0.16809024336706102</c:v>
                </c:pt>
                <c:pt idx="78">
                  <c:v>-0.1308422759592176</c:v>
                </c:pt>
                <c:pt idx="79">
                  <c:v>-0.17694789906715869</c:v>
                </c:pt>
                <c:pt idx="80">
                  <c:v>-0.11133893826491459</c:v>
                </c:pt>
                <c:pt idx="81">
                  <c:v>-1.1658539479519447E-2</c:v>
                </c:pt>
                <c:pt idx="82">
                  <c:v>-0.28385585052253504</c:v>
                </c:pt>
                <c:pt idx="83">
                  <c:v>-0.54088957455313391</c:v>
                </c:pt>
                <c:pt idx="84">
                  <c:v>-1.1477862007930213</c:v>
                </c:pt>
                <c:pt idx="85">
                  <c:v>-1.2554939711998543</c:v>
                </c:pt>
                <c:pt idx="86">
                  <c:v>-1.1403875922171736</c:v>
                </c:pt>
                <c:pt idx="87">
                  <c:v>-0.97595510051031908</c:v>
                </c:pt>
                <c:pt idx="88">
                  <c:v>-0.63942303321280747</c:v>
                </c:pt>
                <c:pt idx="89">
                  <c:v>-0.3570754245527894</c:v>
                </c:pt>
                <c:pt idx="90">
                  <c:v>-0.30415834740259839</c:v>
                </c:pt>
                <c:pt idx="91">
                  <c:v>-0.1637913114883176</c:v>
                </c:pt>
                <c:pt idx="92">
                  <c:v>-0.21434373279208074</c:v>
                </c:pt>
                <c:pt idx="93">
                  <c:v>-5.4926470476878819E-2</c:v>
                </c:pt>
                <c:pt idx="94">
                  <c:v>0.11618308228263174</c:v>
                </c:pt>
                <c:pt idx="95">
                  <c:v>0.26458876513088114</c:v>
                </c:pt>
                <c:pt idx="96">
                  <c:v>0.68411357345778612</c:v>
                </c:pt>
                <c:pt idx="97">
                  <c:v>0.76568869595370614</c:v>
                </c:pt>
                <c:pt idx="98">
                  <c:v>0.62856733955075583</c:v>
                </c:pt>
                <c:pt idx="99">
                  <c:v>0.69346009633417793</c:v>
                </c:pt>
                <c:pt idx="100">
                  <c:v>0.90591499015214794</c:v>
                </c:pt>
                <c:pt idx="101">
                  <c:v>1.2557766307200495</c:v>
                </c:pt>
                <c:pt idx="102">
                  <c:v>1.5255454188490845</c:v>
                </c:pt>
                <c:pt idx="103">
                  <c:v>1.8833352623251187</c:v>
                </c:pt>
                <c:pt idx="104">
                  <c:v>2.3843576723154527</c:v>
                </c:pt>
                <c:pt idx="105">
                  <c:v>2.8636845442758059</c:v>
                </c:pt>
                <c:pt idx="106">
                  <c:v>3.267844520378361</c:v>
                </c:pt>
                <c:pt idx="107">
                  <c:v>3.6398462735028119</c:v>
                </c:pt>
                <c:pt idx="108">
                  <c:v>4.0564875755404586</c:v>
                </c:pt>
                <c:pt idx="109">
                  <c:v>4.3694517002076765</c:v>
                </c:pt>
                <c:pt idx="110">
                  <c:v>4.6588742856283432</c:v>
                </c:pt>
                <c:pt idx="111">
                  <c:v>5.1701441256516176</c:v>
                </c:pt>
                <c:pt idx="112">
                  <c:v>5.5317356626994609</c:v>
                </c:pt>
                <c:pt idx="113">
                  <c:v>5.9286323294725634</c:v>
                </c:pt>
                <c:pt idx="114">
                  <c:v>6.1278689506825827</c:v>
                </c:pt>
                <c:pt idx="115">
                  <c:v>6.1172666573208119</c:v>
                </c:pt>
                <c:pt idx="116">
                  <c:v>6.0406720781078036</c:v>
                </c:pt>
                <c:pt idx="117">
                  <c:v>5.6924492929339863</c:v>
                </c:pt>
                <c:pt idx="118">
                  <c:v>5.0883721901005572</c:v>
                </c:pt>
                <c:pt idx="119">
                  <c:v>4.6525468566544106</c:v>
                </c:pt>
                <c:pt idx="120">
                  <c:v>4.4133384403458393</c:v>
                </c:pt>
                <c:pt idx="121">
                  <c:v>4.2297610379348924</c:v>
                </c:pt>
                <c:pt idx="122">
                  <c:v>4.1331717792034226</c:v>
                </c:pt>
                <c:pt idx="123">
                  <c:v>4.1528449037961082</c:v>
                </c:pt>
                <c:pt idx="124">
                  <c:v>4.1579694896872752</c:v>
                </c:pt>
                <c:pt idx="125">
                  <c:v>3.9664520627964635</c:v>
                </c:pt>
                <c:pt idx="126">
                  <c:v>3.5546768472803336</c:v>
                </c:pt>
                <c:pt idx="127">
                  <c:v>3.4052270135023974</c:v>
                </c:pt>
                <c:pt idx="128">
                  <c:v>3.2194161521264988</c:v>
                </c:pt>
                <c:pt idx="129">
                  <c:v>3.3448416464658806</c:v>
                </c:pt>
                <c:pt idx="130">
                  <c:v>3.4092651346637837</c:v>
                </c:pt>
                <c:pt idx="131">
                  <c:v>3.7855597178995879</c:v>
                </c:pt>
                <c:pt idx="132">
                  <c:v>4.0002000925954491</c:v>
                </c:pt>
                <c:pt idx="133">
                  <c:v>4.2153718950768848</c:v>
                </c:pt>
                <c:pt idx="134">
                  <c:v>4.5524395819774099</c:v>
                </c:pt>
                <c:pt idx="135">
                  <c:v>4.680598714654721</c:v>
                </c:pt>
                <c:pt idx="136">
                  <c:v>4.6863575939357389</c:v>
                </c:pt>
                <c:pt idx="137">
                  <c:v>4.5249281393104894</c:v>
                </c:pt>
                <c:pt idx="138">
                  <c:v>4.3540084453526902</c:v>
                </c:pt>
                <c:pt idx="139">
                  <c:v>4.2160627199401404</c:v>
                </c:pt>
                <c:pt idx="140">
                  <c:v>4.0998253257287161</c:v>
                </c:pt>
                <c:pt idx="141">
                  <c:v>3.8580458821074899</c:v>
                </c:pt>
                <c:pt idx="142">
                  <c:v>3.7813463649443122</c:v>
                </c:pt>
                <c:pt idx="143">
                  <c:v>3.6639168701305067</c:v>
                </c:pt>
                <c:pt idx="144">
                  <c:v>3.5657722018845703</c:v>
                </c:pt>
                <c:pt idx="145">
                  <c:v>3.3584990606447889</c:v>
                </c:pt>
                <c:pt idx="146">
                  <c:v>3.813102735620518</c:v>
                </c:pt>
                <c:pt idx="147">
                  <c:v>4.1557340737283255</c:v>
                </c:pt>
                <c:pt idx="148">
                  <c:v>4.3953371554512159</c:v>
                </c:pt>
                <c:pt idx="149">
                  <c:v>3.9930850154284059</c:v>
                </c:pt>
                <c:pt idx="150">
                  <c:v>3.5213138514170481</c:v>
                </c:pt>
                <c:pt idx="151">
                  <c:v>3.0973186220472542</c:v>
                </c:pt>
                <c:pt idx="152">
                  <c:v>2.7027660221473155</c:v>
                </c:pt>
                <c:pt idx="153">
                  <c:v>2.4411904407767366</c:v>
                </c:pt>
                <c:pt idx="154">
                  <c:v>2.0033042680131388</c:v>
                </c:pt>
                <c:pt idx="155">
                  <c:v>1.6003643404289818</c:v>
                </c:pt>
                <c:pt idx="156">
                  <c:v>1.115435743712851</c:v>
                </c:pt>
                <c:pt idx="157">
                  <c:v>1.0019966922262853</c:v>
                </c:pt>
                <c:pt idx="158">
                  <c:v>0.95725673231828523</c:v>
                </c:pt>
                <c:pt idx="159">
                  <c:v>0.90844614569728321</c:v>
                </c:pt>
                <c:pt idx="160">
                  <c:v>1.0778002884221678</c:v>
                </c:pt>
                <c:pt idx="161">
                  <c:v>1.1212794567858566</c:v>
                </c:pt>
                <c:pt idx="162">
                  <c:v>1.2323098085604158</c:v>
                </c:pt>
                <c:pt idx="163">
                  <c:v>1.3750565535853951</c:v>
                </c:pt>
                <c:pt idx="164">
                  <c:v>1.6592591993617987</c:v>
                </c:pt>
                <c:pt idx="165">
                  <c:v>1.8829591731255277</c:v>
                </c:pt>
                <c:pt idx="166">
                  <c:v>2.3558527802267406</c:v>
                </c:pt>
                <c:pt idx="167">
                  <c:v>2.5713010162151164</c:v>
                </c:pt>
                <c:pt idx="168">
                  <c:v>3.0427057479300714</c:v>
                </c:pt>
                <c:pt idx="169">
                  <c:v>3.1337754864767788</c:v>
                </c:pt>
                <c:pt idx="170">
                  <c:v>3.1779608886261741</c:v>
                </c:pt>
                <c:pt idx="171">
                  <c:v>3.2817761081035997</c:v>
                </c:pt>
                <c:pt idx="172">
                  <c:v>3.4311267660063862</c:v>
                </c:pt>
                <c:pt idx="173">
                  <c:v>3.7312604522150394</c:v>
                </c:pt>
                <c:pt idx="174">
                  <c:v>3.9865645032079726</c:v>
                </c:pt>
                <c:pt idx="175">
                  <c:v>4.2223546912713061</c:v>
                </c:pt>
                <c:pt idx="176">
                  <c:v>4.4458671783149697</c:v>
                </c:pt>
                <c:pt idx="177">
                  <c:v>4.610204686074951</c:v>
                </c:pt>
                <c:pt idx="178">
                  <c:v>4.6294411416011485</c:v>
                </c:pt>
                <c:pt idx="179">
                  <c:v>4.6430373259410231</c:v>
                </c:pt>
                <c:pt idx="180">
                  <c:v>4.3714327714957335</c:v>
                </c:pt>
                <c:pt idx="181">
                  <c:v>4.1658003397053136</c:v>
                </c:pt>
                <c:pt idx="182">
                  <c:v>4.1951105388472314</c:v>
                </c:pt>
                <c:pt idx="183">
                  <c:v>3.7998964722051625</c:v>
                </c:pt>
                <c:pt idx="184">
                  <c:v>3.3999436111926684</c:v>
                </c:pt>
                <c:pt idx="185">
                  <c:v>3.2686421547162894</c:v>
                </c:pt>
                <c:pt idx="186">
                  <c:v>2.9376379691041308</c:v>
                </c:pt>
                <c:pt idx="187">
                  <c:v>2.6220348268825973</c:v>
                </c:pt>
                <c:pt idx="188">
                  <c:v>1.9118382359468171</c:v>
                </c:pt>
                <c:pt idx="189">
                  <c:v>1.5344837759721202</c:v>
                </c:pt>
                <c:pt idx="190">
                  <c:v>1.3082432870919689</c:v>
                </c:pt>
                <c:pt idx="191">
                  <c:v>1.3995563708799779</c:v>
                </c:pt>
                <c:pt idx="192">
                  <c:v>1.2571429023847713</c:v>
                </c:pt>
                <c:pt idx="193">
                  <c:v>1.2181335706305703</c:v>
                </c:pt>
                <c:pt idx="194">
                  <c:v>1.1024637685937506</c:v>
                </c:pt>
                <c:pt idx="195">
                  <c:v>0.8083923992646902</c:v>
                </c:pt>
                <c:pt idx="196">
                  <c:v>0.51322659823179606</c:v>
                </c:pt>
                <c:pt idx="197">
                  <c:v>0.23196306069054629</c:v>
                </c:pt>
                <c:pt idx="198">
                  <c:v>0.13146355907628049</c:v>
                </c:pt>
                <c:pt idx="199">
                  <c:v>-7.1280649414390496E-2</c:v>
                </c:pt>
                <c:pt idx="200">
                  <c:v>-0.78059556319581702</c:v>
                </c:pt>
                <c:pt idx="201">
                  <c:v>-1.4727300903670653</c:v>
                </c:pt>
                <c:pt idx="202">
                  <c:v>-1.9326904168930525</c:v>
                </c:pt>
                <c:pt idx="203">
                  <c:v>-2.1029420639787304</c:v>
                </c:pt>
                <c:pt idx="204">
                  <c:v>-2.5827353252113454</c:v>
                </c:pt>
                <c:pt idx="205">
                  <c:v>-2.9833398993940392</c:v>
                </c:pt>
                <c:pt idx="206">
                  <c:v>-3.3586473019657319</c:v>
                </c:pt>
                <c:pt idx="207">
                  <c:v>-3.6414819073769849</c:v>
                </c:pt>
                <c:pt idx="208">
                  <c:v>-4.2090419895951783</c:v>
                </c:pt>
                <c:pt idx="209">
                  <c:v>-3.7211298945855589</c:v>
                </c:pt>
                <c:pt idx="210">
                  <c:v>-3.2295049780442895</c:v>
                </c:pt>
                <c:pt idx="211">
                  <c:v>-2.6778956562179985</c:v>
                </c:pt>
                <c:pt idx="212">
                  <c:v>-2.483012049018285</c:v>
                </c:pt>
                <c:pt idx="213">
                  <c:v>-2.1310888576336851</c:v>
                </c:pt>
                <c:pt idx="214">
                  <c:v>-1.7712505868037596</c:v>
                </c:pt>
                <c:pt idx="215">
                  <c:v>-1.5432148978423754</c:v>
                </c:pt>
                <c:pt idx="216">
                  <c:v>-1.2458283620710091</c:v>
                </c:pt>
                <c:pt idx="217">
                  <c:v>-0.8903736304886678</c:v>
                </c:pt>
                <c:pt idx="218">
                  <c:v>-0.32253446892995896</c:v>
                </c:pt>
                <c:pt idx="219">
                  <c:v>2.4889768404392498E-2</c:v>
                </c:pt>
                <c:pt idx="220">
                  <c:v>0.21560801966744236</c:v>
                </c:pt>
                <c:pt idx="221">
                  <c:v>0.42525214222776242</c:v>
                </c:pt>
                <c:pt idx="222">
                  <c:v>0.79548326796900426</c:v>
                </c:pt>
                <c:pt idx="223">
                  <c:v>1.0252030016070819</c:v>
                </c:pt>
                <c:pt idx="224">
                  <c:v>1.5125879438978131</c:v>
                </c:pt>
                <c:pt idx="225">
                  <c:v>2.0111079078703398</c:v>
                </c:pt>
                <c:pt idx="226">
                  <c:v>2.2890240288417658</c:v>
                </c:pt>
                <c:pt idx="227">
                  <c:v>2.4977728526359755</c:v>
                </c:pt>
                <c:pt idx="228">
                  <c:v>2.8664760866327441</c:v>
                </c:pt>
                <c:pt idx="229">
                  <c:v>3.0842182091472239</c:v>
                </c:pt>
                <c:pt idx="230">
                  <c:v>3.3193812030358032</c:v>
                </c:pt>
                <c:pt idx="231">
                  <c:v>3.0612396033412637</c:v>
                </c:pt>
                <c:pt idx="232">
                  <c:v>2.9480376137989026</c:v>
                </c:pt>
                <c:pt idx="233">
                  <c:v>2.8029587033164489</c:v>
                </c:pt>
                <c:pt idx="234">
                  <c:v>2.6901138736983796</c:v>
                </c:pt>
                <c:pt idx="235">
                  <c:v>2.7548067978016064</c:v>
                </c:pt>
                <c:pt idx="236">
                  <c:v>2.7527308061696658</c:v>
                </c:pt>
                <c:pt idx="237">
                  <c:v>2.903494849122751</c:v>
                </c:pt>
                <c:pt idx="238">
                  <c:v>2.8503499272298995</c:v>
                </c:pt>
                <c:pt idx="239">
                  <c:v>2.9001611715904261</c:v>
                </c:pt>
                <c:pt idx="240">
                  <c:v>3.0984444978376757</c:v>
                </c:pt>
                <c:pt idx="241">
                  <c:v>3.1615047164321055</c:v>
                </c:pt>
                <c:pt idx="242">
                  <c:v>3.2717484236906245</c:v>
                </c:pt>
                <c:pt idx="243">
                  <c:v>2.8806658761160691</c:v>
                </c:pt>
                <c:pt idx="244">
                  <c:v>2.559952588117568</c:v>
                </c:pt>
                <c:pt idx="245">
                  <c:v>2.2481692133253972</c:v>
                </c:pt>
                <c:pt idx="246">
                  <c:v>2.1221489713847888</c:v>
                </c:pt>
                <c:pt idx="247">
                  <c:v>2.0804277109312181</c:v>
                </c:pt>
                <c:pt idx="248">
                  <c:v>2.1821511939270692</c:v>
                </c:pt>
                <c:pt idx="249">
                  <c:v>2.083135105745157</c:v>
                </c:pt>
                <c:pt idx="250">
                  <c:v>1.716861702118365</c:v>
                </c:pt>
                <c:pt idx="251">
                  <c:v>1.5299881043809336</c:v>
                </c:pt>
                <c:pt idx="252">
                  <c:v>1.7407852787532505</c:v>
                </c:pt>
                <c:pt idx="253">
                  <c:v>1.9046202697429067</c:v>
                </c:pt>
                <c:pt idx="254">
                  <c:v>2.2050081371023964</c:v>
                </c:pt>
                <c:pt idx="255">
                  <c:v>2.3254828692261924</c:v>
                </c:pt>
                <c:pt idx="256">
                  <c:v>2.5443678260841267</c:v>
                </c:pt>
                <c:pt idx="257">
                  <c:v>2.4902820478265681</c:v>
                </c:pt>
                <c:pt idx="258">
                  <c:v>2.4294993777065201</c:v>
                </c:pt>
                <c:pt idx="259">
                  <c:v>2.3613135321400307</c:v>
                </c:pt>
                <c:pt idx="260">
                  <c:v>2.3664521029111398</c:v>
                </c:pt>
                <c:pt idx="261">
                  <c:v>2.417584007613172</c:v>
                </c:pt>
                <c:pt idx="262">
                  <c:v>2.7662761379909568</c:v>
                </c:pt>
                <c:pt idx="263">
                  <c:v>2.7956927513867527</c:v>
                </c:pt>
                <c:pt idx="264">
                  <c:v>2.4820369043164021</c:v>
                </c:pt>
                <c:pt idx="265">
                  <c:v>2.6025967175311422</c:v>
                </c:pt>
                <c:pt idx="266">
                  <c:v>2.9380484604483286</c:v>
                </c:pt>
                <c:pt idx="267">
                  <c:v>3.2143932908199417</c:v>
                </c:pt>
                <c:pt idx="268">
                  <c:v>3.5224766389364959</c:v>
                </c:pt>
                <c:pt idx="269">
                  <c:v>3.7792658531140262</c:v>
                </c:pt>
                <c:pt idx="270">
                  <c:v>3.7664452562090815</c:v>
                </c:pt>
                <c:pt idx="271">
                  <c:v>3.734845697309666</c:v>
                </c:pt>
                <c:pt idx="272">
                  <c:v>4.0350472315359269</c:v>
                </c:pt>
                <c:pt idx="273">
                  <c:v>4.2057459010119373</c:v>
                </c:pt>
                <c:pt idx="274">
                  <c:v>4.5009571560029684</c:v>
                </c:pt>
                <c:pt idx="275">
                  <c:v>4.8846587699588753</c:v>
                </c:pt>
                <c:pt idx="276">
                  <c:v>5.3447137806655292</c:v>
                </c:pt>
                <c:pt idx="277">
                  <c:v>6.0032216804423797</c:v>
                </c:pt>
                <c:pt idx="278">
                  <c:v>6.3011612408892717</c:v>
                </c:pt>
                <c:pt idx="279">
                  <c:v>6.6038072071551852</c:v>
                </c:pt>
                <c:pt idx="280">
                  <c:v>7.1502813151167572</c:v>
                </c:pt>
                <c:pt idx="281">
                  <c:v>7.7077720684756201</c:v>
                </c:pt>
                <c:pt idx="282">
                  <c:v>7.8658315240305683</c:v>
                </c:pt>
                <c:pt idx="283">
                  <c:v>7.4570082311003318</c:v>
                </c:pt>
                <c:pt idx="284">
                  <c:v>7.0061408850028641</c:v>
                </c:pt>
                <c:pt idx="285">
                  <c:v>6.8907189940717473</c:v>
                </c:pt>
                <c:pt idx="286">
                  <c:v>6.7360070397061094</c:v>
                </c:pt>
                <c:pt idx="287">
                  <c:v>6.4340417530697067</c:v>
                </c:pt>
                <c:pt idx="288">
                  <c:v>6.1155898418523407</c:v>
                </c:pt>
                <c:pt idx="289">
                  <c:v>5.9345737878575306</c:v>
                </c:pt>
                <c:pt idx="290">
                  <c:v>5.7265461240398565</c:v>
                </c:pt>
                <c:pt idx="291">
                  <c:v>5.385766089720704</c:v>
                </c:pt>
                <c:pt idx="292">
                  <c:v>5.1072544834624409</c:v>
                </c:pt>
                <c:pt idx="293">
                  <c:v>4.5530672764685249</c:v>
                </c:pt>
                <c:pt idx="294">
                  <c:v>3.9800936268126748</c:v>
                </c:pt>
                <c:pt idx="295">
                  <c:v>3.7863952559790164</c:v>
                </c:pt>
                <c:pt idx="296">
                  <c:v>3.2837951619528951</c:v>
                </c:pt>
                <c:pt idx="297">
                  <c:v>2.8540224938475092</c:v>
                </c:pt>
                <c:pt idx="298">
                  <c:v>2.652872711213945</c:v>
                </c:pt>
                <c:pt idx="299">
                  <c:v>2.470742565717984</c:v>
                </c:pt>
                <c:pt idx="300">
                  <c:v>2.3041649011189662</c:v>
                </c:pt>
                <c:pt idx="301">
                  <c:v>2.2043771023462853</c:v>
                </c:pt>
                <c:pt idx="302">
                  <c:v>2.0825561534235817</c:v>
                </c:pt>
                <c:pt idx="303">
                  <c:v>2.0289066218924177</c:v>
                </c:pt>
                <c:pt idx="304">
                  <c:v>2.2344073408136751</c:v>
                </c:pt>
                <c:pt idx="305">
                  <c:v>2.6391796152868636</c:v>
                </c:pt>
                <c:pt idx="306">
                  <c:v>2.6484549914093094</c:v>
                </c:pt>
                <c:pt idx="307">
                  <c:v>2.7451983203780657</c:v>
                </c:pt>
                <c:pt idx="308">
                  <c:v>2.8566616314461299</c:v>
                </c:pt>
                <c:pt idx="309">
                  <c:v>2.8672763437479603</c:v>
                </c:pt>
                <c:pt idx="310">
                  <c:v>2.6819485389274718</c:v>
                </c:pt>
                <c:pt idx="311">
                  <c:v>2.5090341785817571</c:v>
                </c:pt>
                <c:pt idx="312">
                  <c:v>2.0728872104638185</c:v>
                </c:pt>
                <c:pt idx="313">
                  <c:v>1.9967277658077336</c:v>
                </c:pt>
                <c:pt idx="314">
                  <c:v>1.6992042377631122</c:v>
                </c:pt>
                <c:pt idx="315">
                  <c:v>1.9581336190641991</c:v>
                </c:pt>
                <c:pt idx="316">
                  <c:v>2.3366893039118821</c:v>
                </c:pt>
                <c:pt idx="317">
                  <c:v>2.0097834808847352</c:v>
                </c:pt>
                <c:pt idx="318">
                  <c:v>2.0655150043718891</c:v>
                </c:pt>
                <c:pt idx="319">
                  <c:v>1.9147004999316692</c:v>
                </c:pt>
                <c:pt idx="320">
                  <c:v>1.3630401275077872</c:v>
                </c:pt>
                <c:pt idx="321">
                  <c:v>0.55204650093628516</c:v>
                </c:pt>
                <c:pt idx="322">
                  <c:v>-5.4025958638959537E-2</c:v>
                </c:pt>
                <c:pt idx="323">
                  <c:v>-0.57668642174049012</c:v>
                </c:pt>
                <c:pt idx="324">
                  <c:v>-1.0066718395922294</c:v>
                </c:pt>
                <c:pt idx="325">
                  <c:v>-1.2850744109621957</c:v>
                </c:pt>
                <c:pt idx="326">
                  <c:v>-1.0654744379789776</c:v>
                </c:pt>
                <c:pt idx="327">
                  <c:v>-0.42971406669036583</c:v>
                </c:pt>
                <c:pt idx="328">
                  <c:v>-7.6286834863793729E-2</c:v>
                </c:pt>
                <c:pt idx="329">
                  <c:v>8.1826088474556968E-2</c:v>
                </c:pt>
                <c:pt idx="330">
                  <c:v>0.25320429236101916</c:v>
                </c:pt>
                <c:pt idx="331">
                  <c:v>0.19797975931068379</c:v>
                </c:pt>
                <c:pt idx="332">
                  <c:v>-0.20794236498014129</c:v>
                </c:pt>
                <c:pt idx="333">
                  <c:v>-0.61049739267261316</c:v>
                </c:pt>
                <c:pt idx="334">
                  <c:v>-0.30639666060633886</c:v>
                </c:pt>
                <c:pt idx="335">
                  <c:v>-0.43644427325405388</c:v>
                </c:pt>
                <c:pt idx="336">
                  <c:v>-0.24561041680138374</c:v>
                </c:pt>
                <c:pt idx="337">
                  <c:v>0.14886750967066575</c:v>
                </c:pt>
                <c:pt idx="338">
                  <c:v>0.47617793628357674</c:v>
                </c:pt>
                <c:pt idx="339">
                  <c:v>0.56622253905685227</c:v>
                </c:pt>
                <c:pt idx="340">
                  <c:v>0.61179910773611823</c:v>
                </c:pt>
                <c:pt idx="341">
                  <c:v>0.31574885120008389</c:v>
                </c:pt>
                <c:pt idx="342">
                  <c:v>0.23547302227640898</c:v>
                </c:pt>
                <c:pt idx="343">
                  <c:v>0.80379853497407794</c:v>
                </c:pt>
                <c:pt idx="344">
                  <c:v>0.87096184509363184</c:v>
                </c:pt>
                <c:pt idx="345">
                  <c:v>0.96351473085574924</c:v>
                </c:pt>
                <c:pt idx="346">
                  <c:v>1.0065289321696014</c:v>
                </c:pt>
                <c:pt idx="347">
                  <c:v>1.2780468513508794</c:v>
                </c:pt>
                <c:pt idx="348">
                  <c:v>1.3537028068194132</c:v>
                </c:pt>
                <c:pt idx="349">
                  <c:v>1.2607984664392546</c:v>
                </c:pt>
                <c:pt idx="350">
                  <c:v>1.5497104679483584</c:v>
                </c:pt>
                <c:pt idx="351">
                  <c:v>1.7698015179290252</c:v>
                </c:pt>
                <c:pt idx="352">
                  <c:v>1.5759150013278003</c:v>
                </c:pt>
                <c:pt idx="353">
                  <c:v>1.9188709783344962</c:v>
                </c:pt>
                <c:pt idx="354">
                  <c:v>2.0788066186863432</c:v>
                </c:pt>
                <c:pt idx="355">
                  <c:v>2.235977771455623</c:v>
                </c:pt>
                <c:pt idx="356">
                  <c:v>1.9532944550047091</c:v>
                </c:pt>
                <c:pt idx="357">
                  <c:v>2.0514394981841235</c:v>
                </c:pt>
                <c:pt idx="358">
                  <c:v>1.6334455633738969</c:v>
                </c:pt>
                <c:pt idx="359">
                  <c:v>1.2004480866607565</c:v>
                </c:pt>
                <c:pt idx="360">
                  <c:v>1.7606301423793838</c:v>
                </c:pt>
                <c:pt idx="361">
                  <c:v>1.8860077627586094</c:v>
                </c:pt>
                <c:pt idx="362">
                  <c:v>2.2006368640499403</c:v>
                </c:pt>
                <c:pt idx="363">
                  <c:v>2.1229173637619567</c:v>
                </c:pt>
                <c:pt idx="364">
                  <c:v>1.9794286685076941</c:v>
                </c:pt>
                <c:pt idx="365">
                  <c:v>1.9042802187386059</c:v>
                </c:pt>
                <c:pt idx="366">
                  <c:v>1.9704256758284657</c:v>
                </c:pt>
                <c:pt idx="367">
                  <c:v>2.1579137043082284</c:v>
                </c:pt>
                <c:pt idx="368">
                  <c:v>2.1876218325552514</c:v>
                </c:pt>
                <c:pt idx="369">
                  <c:v>2.2571923395003068</c:v>
                </c:pt>
                <c:pt idx="370">
                  <c:v>2.313041684377481</c:v>
                </c:pt>
                <c:pt idx="371">
                  <c:v>2.272034285812552</c:v>
                </c:pt>
                <c:pt idx="372">
                  <c:v>2.2054668449333406</c:v>
                </c:pt>
                <c:pt idx="373">
                  <c:v>2.1381508517096393</c:v>
                </c:pt>
                <c:pt idx="374">
                  <c:v>2.1564856051473669</c:v>
                </c:pt>
                <c:pt idx="375">
                  <c:v>2.3314602911154338</c:v>
                </c:pt>
                <c:pt idx="376">
                  <c:v>2.4077913380577343</c:v>
                </c:pt>
                <c:pt idx="377">
                  <c:v>2.2891584963395246</c:v>
                </c:pt>
                <c:pt idx="378">
                  <c:v>1.7684158597074173</c:v>
                </c:pt>
                <c:pt idx="379">
                  <c:v>1.4485358354548339</c:v>
                </c:pt>
                <c:pt idx="380">
                  <c:v>1.5418089123457861</c:v>
                </c:pt>
                <c:pt idx="381">
                  <c:v>1.8665464066353223</c:v>
                </c:pt>
                <c:pt idx="382">
                  <c:v>2.0199271055044932</c:v>
                </c:pt>
                <c:pt idx="383">
                  <c:v>2.39628033560993</c:v>
                </c:pt>
                <c:pt idx="384">
                  <c:v>2.877511153092982</c:v>
                </c:pt>
                <c:pt idx="385">
                  <c:v>2.8200422932510207</c:v>
                </c:pt>
                <c:pt idx="386">
                  <c:v>2.621796978067124</c:v>
                </c:pt>
                <c:pt idx="387">
                  <c:v>2.4622395718339618</c:v>
                </c:pt>
                <c:pt idx="388">
                  <c:v>2.8048969934822452</c:v>
                </c:pt>
                <c:pt idx="389">
                  <c:v>3.1624787683521731</c:v>
                </c:pt>
                <c:pt idx="390">
                  <c:v>2.9621513410468197</c:v>
                </c:pt>
                <c:pt idx="391">
                  <c:v>2.7628959340007953</c:v>
                </c:pt>
                <c:pt idx="392">
                  <c:v>2.64652322552881</c:v>
                </c:pt>
                <c:pt idx="393">
                  <c:v>2.5109432035005881</c:v>
                </c:pt>
                <c:pt idx="394">
                  <c:v>2.4587258847776212</c:v>
                </c:pt>
                <c:pt idx="395">
                  <c:v>2.7701370922194144</c:v>
                </c:pt>
                <c:pt idx="396">
                  <c:v>1.652067387597242</c:v>
                </c:pt>
                <c:pt idx="397">
                  <c:v>-1.0148199010679519</c:v>
                </c:pt>
                <c:pt idx="398">
                  <c:v>-3.7152037323461826</c:v>
                </c:pt>
                <c:pt idx="399">
                  <c:v>-5.1760149536342936</c:v>
                </c:pt>
                <c:pt idx="400">
                  <c:v>-6.3099722927787241</c:v>
                </c:pt>
                <c:pt idx="401">
                  <c:v>-7.1165203813644808</c:v>
                </c:pt>
                <c:pt idx="402">
                  <c:v>-7.4522316145144316</c:v>
                </c:pt>
                <c:pt idx="403">
                  <c:v>-7.8682192574152054</c:v>
                </c:pt>
                <c:pt idx="404">
                  <c:v>-7.8793979604580926</c:v>
                </c:pt>
                <c:pt idx="405">
                  <c:v>-7.6032057994750772</c:v>
                </c:pt>
                <c:pt idx="406">
                  <c:v>-6.6092865189388164</c:v>
                </c:pt>
                <c:pt idx="407">
                  <c:v>-5.7310388032031057</c:v>
                </c:pt>
                <c:pt idx="408">
                  <c:v>-4.8907474156244035</c:v>
                </c:pt>
                <c:pt idx="409">
                  <c:v>-4.4273766998220054</c:v>
                </c:pt>
                <c:pt idx="410">
                  <c:v>-4.0950791110899445</c:v>
                </c:pt>
                <c:pt idx="411">
                  <c:v>-3.9034490445780676</c:v>
                </c:pt>
                <c:pt idx="412">
                  <c:v>-3.2757793452359607</c:v>
                </c:pt>
                <c:pt idx="413">
                  <c:v>-2.6925534628997241</c:v>
                </c:pt>
                <c:pt idx="414">
                  <c:v>-1.9641849971046526</c:v>
                </c:pt>
                <c:pt idx="415">
                  <c:v>-1.3982075951614519</c:v>
                </c:pt>
                <c:pt idx="416">
                  <c:v>-0.95736253557447526</c:v>
                </c:pt>
                <c:pt idx="417">
                  <c:v>-0.24920914090577639</c:v>
                </c:pt>
                <c:pt idx="418">
                  <c:v>-0.31975324319206777</c:v>
                </c:pt>
                <c:pt idx="419">
                  <c:v>-0.62636468238284237</c:v>
                </c:pt>
                <c:pt idx="420">
                  <c:v>-0.95631535773307519</c:v>
                </c:pt>
                <c:pt idx="421">
                  <c:v>-1.32500816197917</c:v>
                </c:pt>
                <c:pt idx="422">
                  <c:v>-1.6571747959386016</c:v>
                </c:pt>
                <c:pt idx="423">
                  <c:v>-2.0196167479473957</c:v>
                </c:pt>
                <c:pt idx="424">
                  <c:v>-2.0056368898580246</c:v>
                </c:pt>
                <c:pt idx="425">
                  <c:v>-1.4447622216699614</c:v>
                </c:pt>
                <c:pt idx="426">
                  <c:v>-0.70111668708763375</c:v>
                </c:pt>
                <c:pt idx="427">
                  <c:v>0.28408840909040123</c:v>
                </c:pt>
                <c:pt idx="428">
                  <c:v>1.1424788586989507</c:v>
                </c:pt>
                <c:pt idx="429">
                  <c:v>1.7677992524526758</c:v>
                </c:pt>
                <c:pt idx="430">
                  <c:v>2.8173488572175103</c:v>
                </c:pt>
                <c:pt idx="431">
                  <c:v>4.0149464238313612</c:v>
                </c:pt>
                <c:pt idx="432">
                  <c:v>5.0143183472600867</c:v>
                </c:pt>
                <c:pt idx="433">
                  <c:v>5.7259138046784983</c:v>
                </c:pt>
                <c:pt idx="434">
                  <c:v>6.1327089487564024</c:v>
                </c:pt>
                <c:pt idx="435">
                  <c:v>6.5197113100851709</c:v>
                </c:pt>
                <c:pt idx="436">
                  <c:v>6.7927791281053231</c:v>
                </c:pt>
                <c:pt idx="437">
                  <c:v>6.801105434211081</c:v>
                </c:pt>
                <c:pt idx="438">
                  <c:v>7.7415194297730068</c:v>
                </c:pt>
                <c:pt idx="439">
                  <c:v>8.488379176383944</c:v>
                </c:pt>
                <c:pt idx="440">
                  <c:v>8.7859088447955429</c:v>
                </c:pt>
                <c:pt idx="441">
                  <c:v>9.4844188830690683</c:v>
                </c:pt>
                <c:pt idx="442">
                  <c:v>9.7654803787754645</c:v>
                </c:pt>
                <c:pt idx="443">
                  <c:v>10.142203996451116</c:v>
                </c:pt>
                <c:pt idx="444">
                  <c:v>10.595281429143427</c:v>
                </c:pt>
                <c:pt idx="445">
                  <c:v>10.815267663541746</c:v>
                </c:pt>
                <c:pt idx="446">
                  <c:v>11.190581463557038</c:v>
                </c:pt>
                <c:pt idx="447">
                  <c:v>11.522344908428792</c:v>
                </c:pt>
                <c:pt idx="448">
                  <c:v>11.676605785084092</c:v>
                </c:pt>
                <c:pt idx="449">
                  <c:v>11.849583898872893</c:v>
                </c:pt>
                <c:pt idx="450">
                  <c:v>12.183403402281542</c:v>
                </c:pt>
                <c:pt idx="451">
                  <c:v>12.2804596695985</c:v>
                </c:pt>
                <c:pt idx="452">
                  <c:v>12.180940110720329</c:v>
                </c:pt>
                <c:pt idx="453">
                  <c:v>11.8473456972321</c:v>
                </c:pt>
                <c:pt idx="454">
                  <c:v>11.393990009203037</c:v>
                </c:pt>
                <c:pt idx="455">
                  <c:v>11.300688658078258</c:v>
                </c:pt>
                <c:pt idx="456">
                  <c:v>10.642966076335739</c:v>
                </c:pt>
                <c:pt idx="457">
                  <c:v>10.255656747889759</c:v>
                </c:pt>
                <c:pt idx="458">
                  <c:v>10.00342685525672</c:v>
                </c:pt>
                <c:pt idx="459">
                  <c:v>9.6690196532763366</c:v>
                </c:pt>
                <c:pt idx="460">
                  <c:v>8.9264610801774325</c:v>
                </c:pt>
                <c:pt idx="461">
                  <c:v>7.9210210462090345</c:v>
                </c:pt>
                <c:pt idx="462">
                  <c:v>6.8193683581003484</c:v>
                </c:pt>
                <c:pt idx="463">
                  <c:v>7.2802459573530882</c:v>
                </c:pt>
                <c:pt idx="464">
                  <c:v>9.6096486809003636</c:v>
                </c:pt>
                <c:pt idx="465">
                  <c:v>10.776734590449934</c:v>
                </c:pt>
                <c:pt idx="466">
                  <c:v>11.878847658154569</c:v>
                </c:pt>
                <c:pt idx="467">
                  <c:v>13.283593250707725</c:v>
                </c:pt>
                <c:pt idx="468">
                  <c:v>13.80544699700198</c:v>
                </c:pt>
                <c:pt idx="469">
                  <c:v>14.141025322480374</c:v>
                </c:pt>
                <c:pt idx="470">
                  <c:v>14.238518023952281</c:v>
                </c:pt>
                <c:pt idx="471">
                  <c:v>14.055772784091772</c:v>
                </c:pt>
                <c:pt idx="472">
                  <c:v>13.84928266415443</c:v>
                </c:pt>
                <c:pt idx="473">
                  <c:v>14.090929633842791</c:v>
                </c:pt>
                <c:pt idx="474">
                  <c:v>13.356141024523509</c:v>
                </c:pt>
                <c:pt idx="475">
                  <c:v>12.931664011244578</c:v>
                </c:pt>
                <c:pt idx="476">
                  <c:v>12.81355052208022</c:v>
                </c:pt>
                <c:pt idx="477">
                  <c:v>13.592082112939153</c:v>
                </c:pt>
                <c:pt idx="478">
                  <c:v>14.181050372296568</c:v>
                </c:pt>
                <c:pt idx="479">
                  <c:v>14.225899574103124</c:v>
                </c:pt>
                <c:pt idx="480">
                  <c:v>14.267010492052947</c:v>
                </c:pt>
                <c:pt idx="481">
                  <c:v>13.753442003357776</c:v>
                </c:pt>
                <c:pt idx="482">
                  <c:v>13.288356241521285</c:v>
                </c:pt>
                <c:pt idx="483">
                  <c:v>13.018977297159125</c:v>
                </c:pt>
                <c:pt idx="484">
                  <c:v>12.802011146480396</c:v>
                </c:pt>
                <c:pt idx="485">
                  <c:v>12.788125858666803</c:v>
                </c:pt>
                <c:pt idx="486">
                  <c:v>11.865131677517525</c:v>
                </c:pt>
                <c:pt idx="487">
                  <c:v>11.325861231574152</c:v>
                </c:pt>
                <c:pt idx="488">
                  <c:v>11.329841808324204</c:v>
                </c:pt>
                <c:pt idx="489">
                  <c:v>10.890455174059127</c:v>
                </c:pt>
                <c:pt idx="490">
                  <c:v>10.424947638107199</c:v>
                </c:pt>
                <c:pt idx="491">
                  <c:v>10.186445179590976</c:v>
                </c:pt>
                <c:pt idx="492">
                  <c:v>9.6228156730088301</c:v>
                </c:pt>
                <c:pt idx="493">
                  <c:v>7.8066066217207037</c:v>
                </c:pt>
                <c:pt idx="494">
                  <c:v>6.6066524462474376</c:v>
                </c:pt>
                <c:pt idx="495">
                  <c:v>5.7906581213467518</c:v>
                </c:pt>
                <c:pt idx="496">
                  <c:v>5.1708260078622175</c:v>
                </c:pt>
                <c:pt idx="497">
                  <c:v>5.0849652237035627</c:v>
                </c:pt>
                <c:pt idx="498">
                  <c:v>4.8913709885512731</c:v>
                </c:pt>
                <c:pt idx="499">
                  <c:v>4.1013313913402385</c:v>
                </c:pt>
                <c:pt idx="500">
                  <c:v>2.8985786426268589</c:v>
                </c:pt>
                <c:pt idx="501">
                  <c:v>1.7309110629496729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EC-4D08-B1F7-EDBDC5AA6EF4}"/>
            </c:ext>
          </c:extLst>
        </c:ser>
        <c:ser>
          <c:idx val="1"/>
          <c:order val="1"/>
          <c:tx>
            <c:strRef>
              <c:f>'STOC + MACD'!$AC$2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'STOC + MACD'!$X$3:$X$2518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'STOC + MACD'!$AC$3:$AC$2518</c:f>
              <c:numCache>
                <c:formatCode>General</c:formatCode>
                <c:ptCount val="2516"/>
                <c:pt idx="2" formatCode="0.0000">
                  <c:v>3.808329477845121E-2</c:v>
                </c:pt>
                <c:pt idx="3" formatCode="0.0000">
                  <c:v>0.10267157801171323</c:v>
                </c:pt>
                <c:pt idx="4" formatCode="0.0000">
                  <c:v>0.20845796889784304</c:v>
                </c:pt>
                <c:pt idx="5" formatCode="0.0000">
                  <c:v>0.36823395441704471</c:v>
                </c:pt>
                <c:pt idx="6" formatCode="0.0000">
                  <c:v>0.58568300410202867</c:v>
                </c:pt>
                <c:pt idx="7" formatCode="0.0000">
                  <c:v>0.84819890620577509</c:v>
                </c:pt>
                <c:pt idx="8" formatCode="0.0000">
                  <c:v>1.1594494402424416</c:v>
                </c:pt>
                <c:pt idx="9" formatCode="0.0000">
                  <c:v>1.4646231926459832</c:v>
                </c:pt>
                <c:pt idx="10" formatCode="0.0000">
                  <c:v>1.7164528209537147</c:v>
                </c:pt>
                <c:pt idx="11" formatCode="0.0000">
                  <c:v>1.8536313531967625</c:v>
                </c:pt>
                <c:pt idx="12" formatCode="0.0000">
                  <c:v>1.9442850101974771</c:v>
                </c:pt>
                <c:pt idx="13" formatCode="0.0000">
                  <c:v>2.0470214938355538</c:v>
                </c:pt>
                <c:pt idx="14" formatCode="0.0000">
                  <c:v>2.1148014343574224</c:v>
                </c:pt>
                <c:pt idx="15" formatCode="0.0000">
                  <c:v>2.1494490912933841</c:v>
                </c:pt>
                <c:pt idx="16" formatCode="0.0000">
                  <c:v>2.2372415386864533</c:v>
                </c:pt>
                <c:pt idx="17" formatCode="0.0000">
                  <c:v>2.3597538710868764</c:v>
                </c:pt>
                <c:pt idx="18" formatCode="0.0000">
                  <c:v>2.4477828550217167</c:v>
                </c:pt>
                <c:pt idx="19" formatCode="0.0000">
                  <c:v>2.5473095704356261</c:v>
                </c:pt>
                <c:pt idx="20" formatCode="0.0000">
                  <c:v>2.692592302104325</c:v>
                </c:pt>
                <c:pt idx="21" formatCode="0.0000">
                  <c:v>2.8422597844045514</c:v>
                </c:pt>
                <c:pt idx="22" formatCode="0.0000">
                  <c:v>3.0159641773517545</c:v>
                </c:pt>
                <c:pt idx="23" formatCode="0.0000">
                  <c:v>3.1528571405844987</c:v>
                </c:pt>
                <c:pt idx="24" formatCode="0.0000">
                  <c:v>3.2867881927826783</c:v>
                </c:pt>
                <c:pt idx="25" formatCode="0.0000">
                  <c:v>3.4197352497037192</c:v>
                </c:pt>
                <c:pt idx="26" formatCode="0.0000">
                  <c:v>3.380891728254158</c:v>
                </c:pt>
                <c:pt idx="27" formatCode="0.0000">
                  <c:v>3.293091170253418</c:v>
                </c:pt>
                <c:pt idx="28" formatCode="0.0000">
                  <c:v>3.1833832313117991</c:v>
                </c:pt>
                <c:pt idx="29" formatCode="0.0000">
                  <c:v>3.0752487843487657</c:v>
                </c:pt>
                <c:pt idx="30" formatCode="0.0000">
                  <c:v>2.9886973659667264</c:v>
                </c:pt>
                <c:pt idx="31" formatCode="0.0000">
                  <c:v>2.9037124846025657</c:v>
                </c:pt>
                <c:pt idx="32" formatCode="0.0000">
                  <c:v>2.7990278595727411</c:v>
                </c:pt>
                <c:pt idx="33" formatCode="0.0000">
                  <c:v>2.6215598476666901</c:v>
                </c:pt>
                <c:pt idx="34" formatCode="0.0000">
                  <c:v>2.4280115463821987</c:v>
                </c:pt>
                <c:pt idx="35" formatCode="0.0000">
                  <c:v>2.2557772503491957</c:v>
                </c:pt>
                <c:pt idx="36" formatCode="0.0000">
                  <c:v>2.0911029839516759</c:v>
                </c:pt>
                <c:pt idx="37" formatCode="0.0000">
                  <c:v>1.9222131353158638</c:v>
                </c:pt>
                <c:pt idx="38" formatCode="0.0000">
                  <c:v>1.7688286274613114</c:v>
                </c:pt>
                <c:pt idx="39" formatCode="0.0000">
                  <c:v>1.6588013475681047</c:v>
                </c:pt>
                <c:pt idx="40" formatCode="0.0000">
                  <c:v>1.5904722187389329</c:v>
                </c:pt>
                <c:pt idx="41" formatCode="0.0000">
                  <c:v>1.5690333219027921</c:v>
                </c:pt>
                <c:pt idx="42" formatCode="0.0000">
                  <c:v>1.5582927159006363</c:v>
                </c:pt>
                <c:pt idx="43" formatCode="0.0000">
                  <c:v>1.5130923291611498</c:v>
                </c:pt>
                <c:pt idx="44" formatCode="0.0000">
                  <c:v>1.44606875578481</c:v>
                </c:pt>
                <c:pt idx="45" formatCode="0.0000">
                  <c:v>1.2556129251018879</c:v>
                </c:pt>
                <c:pt idx="46" formatCode="0.0000">
                  <c:v>0.79320495862704254</c:v>
                </c:pt>
                <c:pt idx="47" formatCode="0.0000">
                  <c:v>0.13092312532032413</c:v>
                </c:pt>
                <c:pt idx="48" formatCode="0.0000">
                  <c:v>-0.58546413097905792</c:v>
                </c:pt>
                <c:pt idx="49" formatCode="0.0000">
                  <c:v>-1.3581285845368252</c:v>
                </c:pt>
                <c:pt idx="50" formatCode="0.0000">
                  <c:v>-2.0899880653987344</c:v>
                </c:pt>
                <c:pt idx="51" formatCode="0.0000">
                  <c:v>-2.8163908542570306</c:v>
                </c:pt>
                <c:pt idx="52" formatCode="0.0000">
                  <c:v>-3.4868979273341489</c:v>
                </c:pt>
                <c:pt idx="53" formatCode="0.0000">
                  <c:v>-3.9681631030940463</c:v>
                </c:pt>
                <c:pt idx="54" formatCode="0.0000">
                  <c:v>-4.3472544123974011</c:v>
                </c:pt>
                <c:pt idx="55" formatCode="0.0000">
                  <c:v>-4.667566991667881</c:v>
                </c:pt>
                <c:pt idx="56" formatCode="0.0000">
                  <c:v>-4.9281669622228508</c:v>
                </c:pt>
                <c:pt idx="57" formatCode="0.0000">
                  <c:v>-5.0862759158393551</c:v>
                </c:pt>
                <c:pt idx="58" formatCode="0.0000">
                  <c:v>-5.155990997075012</c:v>
                </c:pt>
                <c:pt idx="59" formatCode="0.0000">
                  <c:v>-5.1104519409426263</c:v>
                </c:pt>
                <c:pt idx="60" formatCode="0.0000">
                  <c:v>-4.9609061807051473</c:v>
                </c:pt>
                <c:pt idx="61" formatCode="0.0000">
                  <c:v>-4.6939856117516729</c:v>
                </c:pt>
                <c:pt idx="62" formatCode="0.0000">
                  <c:v>-4.3784430828603753</c:v>
                </c:pt>
                <c:pt idx="63" formatCode="0.0000">
                  <c:v>-4.0463945621713266</c:v>
                </c:pt>
                <c:pt idx="64" formatCode="0.0000">
                  <c:v>-3.7332670071103022</c:v>
                </c:pt>
                <c:pt idx="65" formatCode="0.0000">
                  <c:v>-3.4550042550281952</c:v>
                </c:pt>
                <c:pt idx="66" formatCode="0.0000">
                  <c:v>-3.1773861977883961</c:v>
                </c:pt>
                <c:pt idx="67" formatCode="0.0000">
                  <c:v>-2.8710162777573993</c:v>
                </c:pt>
                <c:pt idx="68" formatCode="0.0000">
                  <c:v>-2.571811553430964</c:v>
                </c:pt>
                <c:pt idx="69" formatCode="0.0000">
                  <c:v>-2.2236730990186748</c:v>
                </c:pt>
                <c:pt idx="70" formatCode="0.0000">
                  <c:v>-1.852062816865881</c:v>
                </c:pt>
                <c:pt idx="71" formatCode="0.0000">
                  <c:v>-1.4741624402264999</c:v>
                </c:pt>
                <c:pt idx="72" formatCode="0.0000">
                  <c:v>-1.1062056994587248</c:v>
                </c:pt>
                <c:pt idx="73" formatCode="0.0000">
                  <c:v>-0.74814365772888047</c:v>
                </c:pt>
                <c:pt idx="74" formatCode="0.0000">
                  <c:v>-0.45636839785086247</c:v>
                </c:pt>
                <c:pt idx="75" formatCode="0.0000">
                  <c:v>-0.24176311538274978</c:v>
                </c:pt>
                <c:pt idx="76" formatCode="0.0000">
                  <c:v>-9.30630230436581E-2</c:v>
                </c:pt>
                <c:pt idx="77" formatCode="0.0000">
                  <c:v>-4.0832369761514282E-2</c:v>
                </c:pt>
                <c:pt idx="78" formatCode="0.0000">
                  <c:v>-5.8834351001054948E-2</c:v>
                </c:pt>
                <c:pt idx="79" formatCode="0.0000">
                  <c:v>-8.2457060614275698E-2</c:v>
                </c:pt>
                <c:pt idx="80" formatCode="0.0000">
                  <c:v>-8.8233436144403474E-2</c:v>
                </c:pt>
                <c:pt idx="81" formatCode="0.0000">
                  <c:v>-7.2918456811426682E-2</c:v>
                </c:pt>
                <c:pt idx="82" formatCode="0.0000">
                  <c:v>-0.11510593555364836</c:v>
                </c:pt>
                <c:pt idx="83" formatCode="0.0000">
                  <c:v>-0.20026266335354548</c:v>
                </c:pt>
                <c:pt idx="84" formatCode="0.0000">
                  <c:v>-0.38976737084144064</c:v>
                </c:pt>
                <c:pt idx="85" formatCode="0.0000">
                  <c:v>-0.56291269091312346</c:v>
                </c:pt>
                <c:pt idx="86" formatCode="0.0000">
                  <c:v>-0.67840767117393352</c:v>
                </c:pt>
                <c:pt idx="87" formatCode="0.0000">
                  <c:v>-0.73791715704121064</c:v>
                </c:pt>
                <c:pt idx="88" formatCode="0.0000">
                  <c:v>-0.71821833227553</c:v>
                </c:pt>
                <c:pt idx="89" formatCode="0.0000">
                  <c:v>-0.64598975073098197</c:v>
                </c:pt>
                <c:pt idx="90" formatCode="0.0000">
                  <c:v>-0.57762347006530523</c:v>
                </c:pt>
                <c:pt idx="91" formatCode="0.0000">
                  <c:v>-0.49485703834990774</c:v>
                </c:pt>
                <c:pt idx="92" formatCode="0.0000">
                  <c:v>-0.43875437723834237</c:v>
                </c:pt>
                <c:pt idx="93" formatCode="0.0000">
                  <c:v>-0.36198879588604965</c:v>
                </c:pt>
                <c:pt idx="94" formatCode="0.0000">
                  <c:v>-0.26635442025231337</c:v>
                </c:pt>
                <c:pt idx="95" formatCode="0.0000">
                  <c:v>-0.16016578317567448</c:v>
                </c:pt>
                <c:pt idx="96" formatCode="0.0000">
                  <c:v>8.6900881510176553E-3</c:v>
                </c:pt>
                <c:pt idx="97" formatCode="0.0000">
                  <c:v>0.16008980971155537</c:v>
                </c:pt>
                <c:pt idx="98" formatCode="0.0000">
                  <c:v>0.25378531567939544</c:v>
                </c:pt>
                <c:pt idx="99" formatCode="0.0000">
                  <c:v>0.34172027181035192</c:v>
                </c:pt>
                <c:pt idx="100" formatCode="0.0000">
                  <c:v>0.45455921547871114</c:v>
                </c:pt>
                <c:pt idx="101" formatCode="0.0000">
                  <c:v>0.61480269852697889</c:v>
                </c:pt>
                <c:pt idx="102" formatCode="0.0000">
                  <c:v>0.79695124259140004</c:v>
                </c:pt>
                <c:pt idx="103" formatCode="0.0000">
                  <c:v>1.0142280465381437</c:v>
                </c:pt>
                <c:pt idx="104" formatCode="0.0000">
                  <c:v>1.2882539716936054</c:v>
                </c:pt>
                <c:pt idx="105" formatCode="0.0000">
                  <c:v>1.6033400862100455</c:v>
                </c:pt>
                <c:pt idx="106" formatCode="0.0000">
                  <c:v>1.9362409730437087</c:v>
                </c:pt>
                <c:pt idx="107" formatCode="0.0000">
                  <c:v>2.2769620331355296</c:v>
                </c:pt>
                <c:pt idx="108" formatCode="0.0000">
                  <c:v>2.6328671416165155</c:v>
                </c:pt>
                <c:pt idx="109" formatCode="0.0000">
                  <c:v>2.9801840533347477</c:v>
                </c:pt>
                <c:pt idx="110" formatCode="0.0000">
                  <c:v>3.3159220997934669</c:v>
                </c:pt>
                <c:pt idx="111" formatCode="0.0000">
                  <c:v>3.6867665049650968</c:v>
                </c:pt>
                <c:pt idx="112" formatCode="0.0000">
                  <c:v>4.0557603365119697</c:v>
                </c:pt>
                <c:pt idx="113" formatCode="0.0000">
                  <c:v>4.4303347351040889</c:v>
                </c:pt>
                <c:pt idx="114" formatCode="0.0000">
                  <c:v>4.769841578219788</c:v>
                </c:pt>
                <c:pt idx="115" formatCode="0.0000">
                  <c:v>5.0393265940399932</c:v>
                </c:pt>
                <c:pt idx="116" formatCode="0.0000">
                  <c:v>5.2395956908535553</c:v>
                </c:pt>
                <c:pt idx="117" formatCode="0.0000">
                  <c:v>5.3301664112696416</c:v>
                </c:pt>
                <c:pt idx="118" formatCode="0.0000">
                  <c:v>5.2818075670358251</c:v>
                </c:pt>
                <c:pt idx="119" formatCode="0.0000">
                  <c:v>5.1559554249595427</c:v>
                </c:pt>
                <c:pt idx="120" formatCode="0.0000">
                  <c:v>5.0074320280368028</c:v>
                </c:pt>
                <c:pt idx="121" formatCode="0.0000">
                  <c:v>4.8518978300164211</c:v>
                </c:pt>
                <c:pt idx="122" formatCode="0.0000">
                  <c:v>4.7081526198538217</c:v>
                </c:pt>
                <c:pt idx="123" formatCode="0.0000">
                  <c:v>4.597091076642279</c:v>
                </c:pt>
                <c:pt idx="124" formatCode="0.0000">
                  <c:v>4.5092667592512781</c:v>
                </c:pt>
                <c:pt idx="125" formatCode="0.0000">
                  <c:v>4.4007038199603148</c:v>
                </c:pt>
                <c:pt idx="126" formatCode="0.0000">
                  <c:v>4.2314984254243182</c:v>
                </c:pt>
                <c:pt idx="127" formatCode="0.0000">
                  <c:v>4.0662441430399339</c:v>
                </c:pt>
                <c:pt idx="128" formatCode="0.0000">
                  <c:v>3.8968785448572474</c:v>
                </c:pt>
                <c:pt idx="129" formatCode="0.0000">
                  <c:v>3.7864711651789742</c:v>
                </c:pt>
                <c:pt idx="130" formatCode="0.0000">
                  <c:v>3.7110299590759364</c:v>
                </c:pt>
                <c:pt idx="131" formatCode="0.0000">
                  <c:v>3.7259359108406667</c:v>
                </c:pt>
                <c:pt idx="132" formatCode="0.0000">
                  <c:v>3.7807887471916235</c:v>
                </c:pt>
                <c:pt idx="133" formatCode="0.0000">
                  <c:v>3.8677053767686758</c:v>
                </c:pt>
                <c:pt idx="134" formatCode="0.0000">
                  <c:v>4.0046522178104222</c:v>
                </c:pt>
                <c:pt idx="135" formatCode="0.0000">
                  <c:v>4.1398415171792822</c:v>
                </c:pt>
                <c:pt idx="136" formatCode="0.0000">
                  <c:v>4.2491447325305742</c:v>
                </c:pt>
                <c:pt idx="137" formatCode="0.0000">
                  <c:v>4.3043014138865576</c:v>
                </c:pt>
                <c:pt idx="138" formatCode="0.0000">
                  <c:v>4.3142428201797838</c:v>
                </c:pt>
                <c:pt idx="139" formatCode="0.0000">
                  <c:v>4.2946068001318549</c:v>
                </c:pt>
                <c:pt idx="140" formatCode="0.0000">
                  <c:v>4.2556505052512268</c:v>
                </c:pt>
                <c:pt idx="141" formatCode="0.0000">
                  <c:v>4.1761295806224794</c:v>
                </c:pt>
                <c:pt idx="142" formatCode="0.0000">
                  <c:v>4.097172937486846</c:v>
                </c:pt>
                <c:pt idx="143" formatCode="0.0000">
                  <c:v>4.0105217240155779</c:v>
                </c:pt>
                <c:pt idx="144" formatCode="0.0000">
                  <c:v>3.921571819589377</c:v>
                </c:pt>
                <c:pt idx="145" formatCode="0.0000">
                  <c:v>3.8089572678004595</c:v>
                </c:pt>
                <c:pt idx="146" formatCode="0.0000">
                  <c:v>3.8097863613644716</c:v>
                </c:pt>
                <c:pt idx="147" formatCode="0.0000">
                  <c:v>3.8789759038372424</c:v>
                </c:pt>
                <c:pt idx="148" formatCode="0.0000">
                  <c:v>3.9822481541600374</c:v>
                </c:pt>
                <c:pt idx="149" formatCode="0.0000">
                  <c:v>3.9844155264137111</c:v>
                </c:pt>
                <c:pt idx="150" formatCode="0.0000">
                  <c:v>3.8917951914143787</c:v>
                </c:pt>
                <c:pt idx="151" formatCode="0.0000">
                  <c:v>3.7328998775409539</c:v>
                </c:pt>
                <c:pt idx="152" formatCode="0.0000">
                  <c:v>3.5268731064622263</c:v>
                </c:pt>
                <c:pt idx="153" formatCode="0.0000">
                  <c:v>3.3097365733251287</c:v>
                </c:pt>
                <c:pt idx="154" formatCode="0.0000">
                  <c:v>3.048450112262731</c:v>
                </c:pt>
                <c:pt idx="155" formatCode="0.0000">
                  <c:v>2.7588329578959812</c:v>
                </c:pt>
                <c:pt idx="156" formatCode="0.0000">
                  <c:v>2.4301535150593554</c:v>
                </c:pt>
                <c:pt idx="157" formatCode="0.0000">
                  <c:v>2.1445221504927416</c:v>
                </c:pt>
                <c:pt idx="158" formatCode="0.0000">
                  <c:v>1.9070690668578505</c:v>
                </c:pt>
                <c:pt idx="159" formatCode="0.0000">
                  <c:v>1.7073444826257371</c:v>
                </c:pt>
                <c:pt idx="160" formatCode="0.0000">
                  <c:v>1.5814356437850234</c:v>
                </c:pt>
                <c:pt idx="161" formatCode="0.0000">
                  <c:v>1.4894044063851901</c:v>
                </c:pt>
                <c:pt idx="162" formatCode="0.0000">
                  <c:v>1.4379854868202353</c:v>
                </c:pt>
                <c:pt idx="163" formatCode="0.0000">
                  <c:v>1.4253997001732674</c:v>
                </c:pt>
                <c:pt idx="164" formatCode="0.0000">
                  <c:v>1.4721716000109737</c:v>
                </c:pt>
                <c:pt idx="165" formatCode="0.0000">
                  <c:v>1.5543291146338847</c:v>
                </c:pt>
                <c:pt idx="166" formatCode="0.0000">
                  <c:v>1.7146338477524559</c:v>
                </c:pt>
                <c:pt idx="167" formatCode="0.0000">
                  <c:v>1.8859672814449882</c:v>
                </c:pt>
                <c:pt idx="168" formatCode="0.0000">
                  <c:v>2.1173149747420048</c:v>
                </c:pt>
                <c:pt idx="169" formatCode="0.0000">
                  <c:v>2.32060707708896</c:v>
                </c:pt>
                <c:pt idx="170" formatCode="0.0000">
                  <c:v>2.4920778393964031</c:v>
                </c:pt>
                <c:pt idx="171" formatCode="0.0000">
                  <c:v>2.6500174931378426</c:v>
                </c:pt>
                <c:pt idx="172" formatCode="0.0000">
                  <c:v>2.8062393477115517</c:v>
                </c:pt>
                <c:pt idx="173" formatCode="0.0000">
                  <c:v>2.9912435686122492</c:v>
                </c:pt>
                <c:pt idx="174" formatCode="0.0000">
                  <c:v>3.1903077555313937</c:v>
                </c:pt>
                <c:pt idx="175" formatCode="0.0000">
                  <c:v>3.3967171426793765</c:v>
                </c:pt>
                <c:pt idx="176" formatCode="0.0000">
                  <c:v>3.6065471498064956</c:v>
                </c:pt>
                <c:pt idx="177" formatCode="0.0000">
                  <c:v>3.8072786570601869</c:v>
                </c:pt>
                <c:pt idx="178" formatCode="0.0000">
                  <c:v>3.9717111539683794</c:v>
                </c:pt>
                <c:pt idx="179" formatCode="0.0000">
                  <c:v>4.1059763883629081</c:v>
                </c:pt>
                <c:pt idx="180" formatCode="0.0000">
                  <c:v>4.1590676649894736</c:v>
                </c:pt>
                <c:pt idx="181" formatCode="0.0000">
                  <c:v>4.1604141999326414</c:v>
                </c:pt>
                <c:pt idx="182" formatCode="0.0000">
                  <c:v>4.1673534677155599</c:v>
                </c:pt>
                <c:pt idx="183" formatCode="0.0000">
                  <c:v>4.0938620686134808</c:v>
                </c:pt>
                <c:pt idx="184" formatCode="0.0000">
                  <c:v>3.9550783771293183</c:v>
                </c:pt>
                <c:pt idx="185" formatCode="0.0000">
                  <c:v>3.8177911326467129</c:v>
                </c:pt>
                <c:pt idx="186" formatCode="0.0000">
                  <c:v>3.6417604999381963</c:v>
                </c:pt>
                <c:pt idx="187" formatCode="0.0000">
                  <c:v>3.4378153653270767</c:v>
                </c:pt>
                <c:pt idx="188" formatCode="0.0000">
                  <c:v>3.132619939451025</c:v>
                </c:pt>
                <c:pt idx="189" formatCode="0.0000">
                  <c:v>2.812992706755244</c:v>
                </c:pt>
                <c:pt idx="190" formatCode="0.0000">
                  <c:v>2.5120428228225888</c:v>
                </c:pt>
                <c:pt idx="191" formatCode="0.0000">
                  <c:v>2.2895455324340666</c:v>
                </c:pt>
                <c:pt idx="192" formatCode="0.0000">
                  <c:v>2.0830650064242073</c:v>
                </c:pt>
                <c:pt idx="193" formatCode="0.0000">
                  <c:v>1.91007871926548</c:v>
                </c:pt>
                <c:pt idx="194" formatCode="0.0000">
                  <c:v>1.7485557291311342</c:v>
                </c:pt>
                <c:pt idx="195" formatCode="0.0000">
                  <c:v>1.5605230631578455</c:v>
                </c:pt>
                <c:pt idx="196" formatCode="0.0000">
                  <c:v>1.3510637701726358</c:v>
                </c:pt>
                <c:pt idx="197" formatCode="0.0000">
                  <c:v>1.1272436282762179</c:v>
                </c:pt>
                <c:pt idx="198" formatCode="0.0000">
                  <c:v>0.92808761443623045</c:v>
                </c:pt>
                <c:pt idx="199" formatCode="0.0000">
                  <c:v>0.7282139616661063</c:v>
                </c:pt>
                <c:pt idx="200" formatCode="0.0000">
                  <c:v>0.42645205669372166</c:v>
                </c:pt>
                <c:pt idx="201" formatCode="0.0000">
                  <c:v>4.6615627281564265E-2</c:v>
                </c:pt>
                <c:pt idx="202" formatCode="0.0000">
                  <c:v>-0.34924558155335911</c:v>
                </c:pt>
                <c:pt idx="203" formatCode="0.0000">
                  <c:v>-0.69998487803843346</c:v>
                </c:pt>
                <c:pt idx="204" formatCode="0.0000">
                  <c:v>-1.076534967473016</c:v>
                </c:pt>
                <c:pt idx="205" formatCode="0.0000">
                  <c:v>-1.4578959538572207</c:v>
                </c:pt>
                <c:pt idx="206" formatCode="0.0000">
                  <c:v>-1.8380462234789232</c:v>
                </c:pt>
                <c:pt idx="207" formatCode="0.0000">
                  <c:v>-2.1987333602585357</c:v>
                </c:pt>
                <c:pt idx="208" formatCode="0.0000">
                  <c:v>-2.6007950861258644</c:v>
                </c:pt>
                <c:pt idx="209" formatCode="0.0000">
                  <c:v>-2.8248620478178035</c:v>
                </c:pt>
                <c:pt idx="210" formatCode="0.0000">
                  <c:v>-2.9057906338631012</c:v>
                </c:pt>
                <c:pt idx="211" formatCode="0.0000">
                  <c:v>-2.8602116383340808</c:v>
                </c:pt>
                <c:pt idx="212" formatCode="0.0000">
                  <c:v>-2.7847717204709217</c:v>
                </c:pt>
                <c:pt idx="213" formatCode="0.0000">
                  <c:v>-2.6540351479034743</c:v>
                </c:pt>
                <c:pt idx="214" formatCode="0.0000">
                  <c:v>-2.4774782356835319</c:v>
                </c:pt>
                <c:pt idx="215" formatCode="0.0000">
                  <c:v>-2.2906255681153009</c:v>
                </c:pt>
                <c:pt idx="216" formatCode="0.0000">
                  <c:v>-2.0816661269064425</c:v>
                </c:pt>
                <c:pt idx="217" formatCode="0.0000">
                  <c:v>-1.8434076276228877</c:v>
                </c:pt>
                <c:pt idx="218" formatCode="0.0000">
                  <c:v>-1.5392329958843021</c:v>
                </c:pt>
                <c:pt idx="219" formatCode="0.0000">
                  <c:v>-1.2264084430265632</c:v>
                </c:pt>
                <c:pt idx="220" formatCode="0.0000">
                  <c:v>-0.93800515048776201</c:v>
                </c:pt>
                <c:pt idx="221" formatCode="0.0000">
                  <c:v>-0.66535369194465721</c:v>
                </c:pt>
                <c:pt idx="222" formatCode="0.0000">
                  <c:v>-0.37318629996192487</c:v>
                </c:pt>
                <c:pt idx="223" formatCode="0.0000">
                  <c:v>-9.3508439648123526E-2</c:v>
                </c:pt>
                <c:pt idx="224" formatCode="0.0000">
                  <c:v>0.22771083706106382</c:v>
                </c:pt>
                <c:pt idx="225" formatCode="0.0000">
                  <c:v>0.58439025122291899</c:v>
                </c:pt>
                <c:pt idx="226" formatCode="0.0000">
                  <c:v>0.92531700674668849</c:v>
                </c:pt>
                <c:pt idx="227" formatCode="0.0000">
                  <c:v>1.2398081759245461</c:v>
                </c:pt>
                <c:pt idx="228" formatCode="0.0000">
                  <c:v>1.5651417580661857</c:v>
                </c:pt>
                <c:pt idx="229" formatCode="0.0000">
                  <c:v>1.8689570482823936</c:v>
                </c:pt>
                <c:pt idx="230" formatCode="0.0000">
                  <c:v>2.1590418792330754</c:v>
                </c:pt>
                <c:pt idx="231" formatCode="0.0000">
                  <c:v>2.3394814240547133</c:v>
                </c:pt>
                <c:pt idx="232" formatCode="0.0000">
                  <c:v>2.4611926620035511</c:v>
                </c:pt>
                <c:pt idx="233" formatCode="0.0000">
                  <c:v>2.5295458702661309</c:v>
                </c:pt>
                <c:pt idx="234" formatCode="0.0000">
                  <c:v>2.5616594709525806</c:v>
                </c:pt>
                <c:pt idx="235" formatCode="0.0000">
                  <c:v>2.6002889363223858</c:v>
                </c:pt>
                <c:pt idx="236" formatCode="0.0000">
                  <c:v>2.6307773102918417</c:v>
                </c:pt>
                <c:pt idx="237" formatCode="0.0000">
                  <c:v>2.6853208180580239</c:v>
                </c:pt>
                <c:pt idx="238" formatCode="0.0000">
                  <c:v>2.7183266398923993</c:v>
                </c:pt>
                <c:pt idx="239" formatCode="0.0000">
                  <c:v>2.754693546232005</c:v>
                </c:pt>
                <c:pt idx="240" formatCode="0.0000">
                  <c:v>2.8234437365531391</c:v>
                </c:pt>
                <c:pt idx="241" formatCode="0.0000">
                  <c:v>2.8910559325289324</c:v>
                </c:pt>
                <c:pt idx="242" formatCode="0.0000">
                  <c:v>2.9671944307612712</c:v>
                </c:pt>
                <c:pt idx="243" formatCode="0.0000">
                  <c:v>2.9498887198322308</c:v>
                </c:pt>
                <c:pt idx="244" formatCode="0.0000">
                  <c:v>2.8719014934892986</c:v>
                </c:pt>
                <c:pt idx="245" formatCode="0.0000">
                  <c:v>2.7471550374565186</c:v>
                </c:pt>
                <c:pt idx="246" formatCode="0.0000">
                  <c:v>2.6221538242421727</c:v>
                </c:pt>
                <c:pt idx="247" formatCode="0.0000">
                  <c:v>2.5138086015799819</c:v>
                </c:pt>
                <c:pt idx="248" formatCode="0.0000">
                  <c:v>2.4474771200493994</c:v>
                </c:pt>
                <c:pt idx="249" formatCode="0.0000">
                  <c:v>2.374608717188551</c:v>
                </c:pt>
                <c:pt idx="250" formatCode="0.0000">
                  <c:v>2.2430593141745137</c:v>
                </c:pt>
                <c:pt idx="251" formatCode="0.0000">
                  <c:v>2.1004450722157975</c:v>
                </c:pt>
                <c:pt idx="252" formatCode="0.0000">
                  <c:v>2.0285131135232879</c:v>
                </c:pt>
                <c:pt idx="253" formatCode="0.0000">
                  <c:v>2.0037345447672119</c:v>
                </c:pt>
                <c:pt idx="254" formatCode="0.0000">
                  <c:v>2.0439892632342489</c:v>
                </c:pt>
                <c:pt idx="255" formatCode="0.0000">
                  <c:v>2.1002879844326379</c:v>
                </c:pt>
                <c:pt idx="256" formatCode="0.0000">
                  <c:v>2.1891039527629359</c:v>
                </c:pt>
                <c:pt idx="257" formatCode="0.0000">
                  <c:v>2.2493395717756623</c:v>
                </c:pt>
                <c:pt idx="258" formatCode="0.0000">
                  <c:v>2.2853715329618343</c:v>
                </c:pt>
                <c:pt idx="259" formatCode="0.0000">
                  <c:v>2.3005599327974737</c:v>
                </c:pt>
                <c:pt idx="260" formatCode="0.0000">
                  <c:v>2.3137383668202069</c:v>
                </c:pt>
                <c:pt idx="261" formatCode="0.0000">
                  <c:v>2.3345074949788001</c:v>
                </c:pt>
                <c:pt idx="262" formatCode="0.0000">
                  <c:v>2.4208612235812317</c:v>
                </c:pt>
                <c:pt idx="263" formatCode="0.0000">
                  <c:v>2.495827529142336</c:v>
                </c:pt>
                <c:pt idx="264" formatCode="0.0000">
                  <c:v>2.4930694041771493</c:v>
                </c:pt>
                <c:pt idx="265" formatCode="0.0000">
                  <c:v>2.5149748668479481</c:v>
                </c:pt>
                <c:pt idx="266" formatCode="0.0000">
                  <c:v>2.5995895855680242</c:v>
                </c:pt>
                <c:pt idx="267" formatCode="0.0000">
                  <c:v>2.7225503266184079</c:v>
                </c:pt>
                <c:pt idx="268" formatCode="0.0000">
                  <c:v>2.8825355890820257</c:v>
                </c:pt>
                <c:pt idx="269" formatCode="0.0000">
                  <c:v>3.061881641888426</c:v>
                </c:pt>
                <c:pt idx="270" formatCode="0.0000">
                  <c:v>3.2027943647525574</c:v>
                </c:pt>
                <c:pt idx="271" formatCode="0.0000">
                  <c:v>3.3092046312639791</c:v>
                </c:pt>
                <c:pt idx="272" formatCode="0.0000">
                  <c:v>3.4543731513183689</c:v>
                </c:pt>
                <c:pt idx="273" formatCode="0.0000">
                  <c:v>3.6046477012570826</c:v>
                </c:pt>
                <c:pt idx="274" formatCode="0.0000">
                  <c:v>3.78390959220626</c:v>
                </c:pt>
                <c:pt idx="275" formatCode="0.0000">
                  <c:v>4.0040594277567836</c:v>
                </c:pt>
                <c:pt idx="276" formatCode="0.0000">
                  <c:v>4.2721902983385327</c:v>
                </c:pt>
                <c:pt idx="277" formatCode="0.0000">
                  <c:v>4.6183965747593021</c:v>
                </c:pt>
                <c:pt idx="278" formatCode="0.0000">
                  <c:v>4.9549495079852965</c:v>
                </c:pt>
                <c:pt idx="279" formatCode="0.0000">
                  <c:v>5.284721047819275</c:v>
                </c:pt>
                <c:pt idx="280" formatCode="0.0000">
                  <c:v>5.6578331012787721</c:v>
                </c:pt>
                <c:pt idx="281" formatCode="0.0000">
                  <c:v>6.0678208947181416</c:v>
                </c:pt>
                <c:pt idx="282" formatCode="0.0000">
                  <c:v>6.427423020580628</c:v>
                </c:pt>
                <c:pt idx="283" formatCode="0.0000">
                  <c:v>6.6333400626845691</c:v>
                </c:pt>
                <c:pt idx="284" formatCode="0.0000">
                  <c:v>6.7079002271482286</c:v>
                </c:pt>
                <c:pt idx="285" formatCode="0.0000">
                  <c:v>6.7444639805329327</c:v>
                </c:pt>
                <c:pt idx="286" formatCode="0.0000">
                  <c:v>6.7427725923675688</c:v>
                </c:pt>
                <c:pt idx="287" formatCode="0.0000">
                  <c:v>6.6810264245079969</c:v>
                </c:pt>
                <c:pt idx="288" formatCode="0.0000">
                  <c:v>6.5679391079768665</c:v>
                </c:pt>
                <c:pt idx="289" formatCode="0.0000">
                  <c:v>6.4412660439530001</c:v>
                </c:pt>
                <c:pt idx="290" formatCode="0.0000">
                  <c:v>6.2983220599703715</c:v>
                </c:pt>
                <c:pt idx="291" formatCode="0.0000">
                  <c:v>6.1158108659204382</c:v>
                </c:pt>
                <c:pt idx="292" formatCode="0.0000">
                  <c:v>5.9140995894288393</c:v>
                </c:pt>
                <c:pt idx="293" formatCode="0.0000">
                  <c:v>5.6418931268367771</c:v>
                </c:pt>
                <c:pt idx="294" formatCode="0.0000">
                  <c:v>5.3095332268319577</c:v>
                </c:pt>
                <c:pt idx="295" formatCode="0.0000">
                  <c:v>5.0049056326613703</c:v>
                </c:pt>
                <c:pt idx="296" formatCode="0.0000">
                  <c:v>4.6606835385196757</c:v>
                </c:pt>
                <c:pt idx="297" formatCode="0.0000">
                  <c:v>4.2993513295852424</c:v>
                </c:pt>
                <c:pt idx="298" formatCode="0.0000">
                  <c:v>3.9700556059109831</c:v>
                </c:pt>
                <c:pt idx="299" formatCode="0.0000">
                  <c:v>3.6701929978723835</c:v>
                </c:pt>
                <c:pt idx="300" formatCode="0.0000">
                  <c:v>3.3969873785217</c:v>
                </c:pt>
                <c:pt idx="301" formatCode="0.0000">
                  <c:v>3.1584653232866176</c:v>
                </c:pt>
                <c:pt idx="302" formatCode="0.0000">
                  <c:v>2.9432834893140107</c:v>
                </c:pt>
                <c:pt idx="303" formatCode="0.0000">
                  <c:v>2.7604081158296925</c:v>
                </c:pt>
                <c:pt idx="304" formatCode="0.0000">
                  <c:v>2.6552079608264894</c:v>
                </c:pt>
                <c:pt idx="305" formatCode="0.0000">
                  <c:v>2.6520022917185644</c:v>
                </c:pt>
                <c:pt idx="306" formatCode="0.0000">
                  <c:v>2.6512928316567135</c:v>
                </c:pt>
                <c:pt idx="307" formatCode="0.0000">
                  <c:v>2.6700739294009841</c:v>
                </c:pt>
                <c:pt idx="308" formatCode="0.0000">
                  <c:v>2.7073914698100134</c:v>
                </c:pt>
                <c:pt idx="309" formatCode="0.0000">
                  <c:v>2.739368444597603</c:v>
                </c:pt>
                <c:pt idx="310" formatCode="0.0000">
                  <c:v>2.7278844634635768</c:v>
                </c:pt>
                <c:pt idx="311" formatCode="0.0000">
                  <c:v>2.6841144064872129</c:v>
                </c:pt>
                <c:pt idx="312" formatCode="0.0000">
                  <c:v>2.5618689672825341</c:v>
                </c:pt>
                <c:pt idx="313" formatCode="0.0000">
                  <c:v>2.4488407269875738</c:v>
                </c:pt>
                <c:pt idx="314" formatCode="0.0000">
                  <c:v>2.2989134291426816</c:v>
                </c:pt>
                <c:pt idx="315" formatCode="0.0000">
                  <c:v>2.2307574671269852</c:v>
                </c:pt>
                <c:pt idx="316" formatCode="0.0000">
                  <c:v>2.2519438344839648</c:v>
                </c:pt>
                <c:pt idx="317" formatCode="0.0000">
                  <c:v>2.2035117637641188</c:v>
                </c:pt>
                <c:pt idx="318" formatCode="0.0000">
                  <c:v>2.175912411885673</c:v>
                </c:pt>
                <c:pt idx="319" formatCode="0.0000">
                  <c:v>2.1236700294948725</c:v>
                </c:pt>
                <c:pt idx="320" formatCode="0.0000">
                  <c:v>1.9715440490974556</c:v>
                </c:pt>
                <c:pt idx="321" formatCode="0.0000">
                  <c:v>1.6876445394652215</c:v>
                </c:pt>
                <c:pt idx="322" formatCode="0.0000">
                  <c:v>1.3393104398443856</c:v>
                </c:pt>
                <c:pt idx="323" formatCode="0.0000">
                  <c:v>0.95611106752741049</c:v>
                </c:pt>
                <c:pt idx="324" formatCode="0.0000">
                  <c:v>0.56355448610348247</c:v>
                </c:pt>
                <c:pt idx="325" formatCode="0.0000">
                  <c:v>0.19382870669034685</c:v>
                </c:pt>
                <c:pt idx="326" formatCode="0.0000">
                  <c:v>-5.8031922243518053E-2</c:v>
                </c:pt>
                <c:pt idx="327" formatCode="0.0000">
                  <c:v>-0.13236835113288761</c:v>
                </c:pt>
                <c:pt idx="328" formatCode="0.0000">
                  <c:v>-0.12115204787906884</c:v>
                </c:pt>
                <c:pt idx="329" formatCode="0.0000">
                  <c:v>-8.0556420608343685E-2</c:v>
                </c:pt>
                <c:pt idx="330" formatCode="0.0000">
                  <c:v>-1.3804278014471115E-2</c:v>
                </c:pt>
                <c:pt idx="331" formatCode="0.0000">
                  <c:v>2.8552529450559867E-2</c:v>
                </c:pt>
                <c:pt idx="332" formatCode="0.0000">
                  <c:v>-1.8746449435580365E-2</c:v>
                </c:pt>
                <c:pt idx="333" formatCode="0.0000">
                  <c:v>-0.13709663808298692</c:v>
                </c:pt>
                <c:pt idx="334" formatCode="0.0000">
                  <c:v>-0.1709566425876573</c:v>
                </c:pt>
                <c:pt idx="335" formatCode="0.0000">
                  <c:v>-0.22405416872093664</c:v>
                </c:pt>
                <c:pt idx="336" formatCode="0.0000">
                  <c:v>-0.22836541833702606</c:v>
                </c:pt>
                <c:pt idx="337" formatCode="0.0000">
                  <c:v>-0.15291883273548773</c:v>
                </c:pt>
                <c:pt idx="338" formatCode="0.0000">
                  <c:v>-2.7099478931674831E-2</c:v>
                </c:pt>
                <c:pt idx="339" formatCode="0.0000">
                  <c:v>9.1564924666030598E-2</c:v>
                </c:pt>
                <c:pt idx="340" formatCode="0.0000">
                  <c:v>0.19561176128004815</c:v>
                </c:pt>
                <c:pt idx="341" formatCode="0.0000">
                  <c:v>0.2196391792640553</c:v>
                </c:pt>
                <c:pt idx="342" formatCode="0.0000">
                  <c:v>0.22280594786652605</c:v>
                </c:pt>
                <c:pt idx="343" formatCode="0.0000">
                  <c:v>0.33900446528803641</c:v>
                </c:pt>
                <c:pt idx="344" formatCode="0.0000">
                  <c:v>0.44539594124915549</c:v>
                </c:pt>
                <c:pt idx="345" formatCode="0.0000">
                  <c:v>0.54901969917047433</c:v>
                </c:pt>
                <c:pt idx="346" formatCode="0.0000">
                  <c:v>0.64052154577029974</c:v>
                </c:pt>
                <c:pt idx="347" formatCode="0.0000">
                  <c:v>0.76802660688641566</c:v>
                </c:pt>
                <c:pt idx="348" formatCode="0.0000">
                  <c:v>0.88516184687301513</c:v>
                </c:pt>
                <c:pt idx="349" formatCode="0.0000">
                  <c:v>0.96028917078626308</c:v>
                </c:pt>
                <c:pt idx="350" formatCode="0.0000">
                  <c:v>1.0781734302186823</c:v>
                </c:pt>
                <c:pt idx="351" formatCode="0.0000">
                  <c:v>1.2164990477607509</c:v>
                </c:pt>
                <c:pt idx="352" formatCode="0.0000">
                  <c:v>1.2883822384741608</c:v>
                </c:pt>
                <c:pt idx="353" formatCode="0.0000">
                  <c:v>1.4144799864462279</c:v>
                </c:pt>
                <c:pt idx="354" formatCode="0.0000">
                  <c:v>1.5473453128942509</c:v>
                </c:pt>
                <c:pt idx="355" formatCode="0.0000">
                  <c:v>1.6850718046065254</c:v>
                </c:pt>
                <c:pt idx="356" formatCode="0.0000">
                  <c:v>1.7387163346861623</c:v>
                </c:pt>
                <c:pt idx="357" formatCode="0.0000">
                  <c:v>1.8012609673857545</c:v>
                </c:pt>
                <c:pt idx="358" formatCode="0.0000">
                  <c:v>1.7676978865833832</c:v>
                </c:pt>
                <c:pt idx="359" formatCode="0.0000">
                  <c:v>1.6542479265988581</c:v>
                </c:pt>
                <c:pt idx="360" formatCode="0.0000">
                  <c:v>1.6755243697549633</c:v>
                </c:pt>
                <c:pt idx="361" formatCode="0.0000">
                  <c:v>1.7176210483556926</c:v>
                </c:pt>
                <c:pt idx="362" formatCode="0.0000">
                  <c:v>1.8142242114945424</c:v>
                </c:pt>
                <c:pt idx="363" formatCode="0.0000">
                  <c:v>1.8759628419480254</c:v>
                </c:pt>
                <c:pt idx="364" formatCode="0.0000">
                  <c:v>1.8966560072599594</c:v>
                </c:pt>
                <c:pt idx="365" formatCode="0.0000">
                  <c:v>1.8981808495556889</c:v>
                </c:pt>
                <c:pt idx="366" formatCode="0.0000">
                  <c:v>1.9126298148102443</c:v>
                </c:pt>
                <c:pt idx="367" formatCode="0.0000">
                  <c:v>1.9616865927098412</c:v>
                </c:pt>
                <c:pt idx="368" formatCode="0.0000">
                  <c:v>2.0068736406789234</c:v>
                </c:pt>
                <c:pt idx="369" formatCode="0.0000">
                  <c:v>2.0569373804432001</c:v>
                </c:pt>
                <c:pt idx="370" formatCode="0.0000">
                  <c:v>2.1081582412300564</c:v>
                </c:pt>
                <c:pt idx="371" formatCode="0.0000">
                  <c:v>2.1409334501465556</c:v>
                </c:pt>
                <c:pt idx="372" formatCode="0.0000">
                  <c:v>2.1538401291039126</c:v>
                </c:pt>
                <c:pt idx="373" formatCode="0.0000">
                  <c:v>2.1507022736250581</c:v>
                </c:pt>
                <c:pt idx="374" formatCode="0.0000">
                  <c:v>2.1518589399295198</c:v>
                </c:pt>
                <c:pt idx="375" formatCode="0.0000">
                  <c:v>2.1877792101667026</c:v>
                </c:pt>
                <c:pt idx="376" formatCode="0.0000">
                  <c:v>2.231781635744909</c:v>
                </c:pt>
                <c:pt idx="377" formatCode="0.0000">
                  <c:v>2.2432570078638321</c:v>
                </c:pt>
                <c:pt idx="378" formatCode="0.0000">
                  <c:v>2.1482887782325495</c:v>
                </c:pt>
                <c:pt idx="379" formatCode="0.0000">
                  <c:v>2.0083381896770067</c:v>
                </c:pt>
                <c:pt idx="380" formatCode="0.0000">
                  <c:v>1.9150323342107627</c:v>
                </c:pt>
                <c:pt idx="381" formatCode="0.0000">
                  <c:v>1.9053351486956747</c:v>
                </c:pt>
                <c:pt idx="382" formatCode="0.0000">
                  <c:v>1.9282535400574385</c:v>
                </c:pt>
                <c:pt idx="383" formatCode="0.0000">
                  <c:v>2.0218588991679369</c:v>
                </c:pt>
                <c:pt idx="384" formatCode="0.0000">
                  <c:v>2.192989349952946</c:v>
                </c:pt>
                <c:pt idx="385" formatCode="0.0000">
                  <c:v>2.3183999386125613</c:v>
                </c:pt>
                <c:pt idx="386" formatCode="0.0000">
                  <c:v>2.3790793465034739</c:v>
                </c:pt>
                <c:pt idx="387" formatCode="0.0000">
                  <c:v>2.3957113915695718</c:v>
                </c:pt>
                <c:pt idx="388" formatCode="0.0000">
                  <c:v>2.4775485119521066</c:v>
                </c:pt>
                <c:pt idx="389" formatCode="0.0000">
                  <c:v>2.61453456323212</c:v>
                </c:pt>
                <c:pt idx="390" formatCode="0.0000">
                  <c:v>2.6840579187950597</c:v>
                </c:pt>
                <c:pt idx="391" formatCode="0.0000">
                  <c:v>2.6998255218362068</c:v>
                </c:pt>
                <c:pt idx="392" formatCode="0.0000">
                  <c:v>2.6891650625747276</c:v>
                </c:pt>
                <c:pt idx="393" formatCode="0.0000">
                  <c:v>2.6535206907598998</c:v>
                </c:pt>
                <c:pt idx="394" formatCode="0.0000">
                  <c:v>2.6145617295634445</c:v>
                </c:pt>
                <c:pt idx="395" formatCode="0.0000">
                  <c:v>2.6456768020946386</c:v>
                </c:pt>
                <c:pt idx="396" formatCode="0.0000">
                  <c:v>2.4469549191951594</c:v>
                </c:pt>
                <c:pt idx="397" formatCode="0.0000">
                  <c:v>1.7545999551425373</c:v>
                </c:pt>
                <c:pt idx="398" formatCode="0.0000">
                  <c:v>0.66063921764479328</c:v>
                </c:pt>
                <c:pt idx="399" formatCode="0.0000">
                  <c:v>-0.50669161661102413</c:v>
                </c:pt>
                <c:pt idx="400" formatCode="0.0000">
                  <c:v>-1.6673477518445643</c:v>
                </c:pt>
                <c:pt idx="401" formatCode="0.0000">
                  <c:v>-2.757182277748548</c:v>
                </c:pt>
                <c:pt idx="402" formatCode="0.0000">
                  <c:v>-3.6961921451017252</c:v>
                </c:pt>
                <c:pt idx="403" formatCode="0.0000">
                  <c:v>-4.5305975675644214</c:v>
                </c:pt>
                <c:pt idx="404" formatCode="0.0000">
                  <c:v>-5.2003576461431562</c:v>
                </c:pt>
                <c:pt idx="405" formatCode="0.0000">
                  <c:v>-5.6809272768095411</c:v>
                </c:pt>
                <c:pt idx="406" formatCode="0.0000">
                  <c:v>-5.8665991252353962</c:v>
                </c:pt>
                <c:pt idx="407" formatCode="0.0000">
                  <c:v>-5.8394870608289384</c:v>
                </c:pt>
                <c:pt idx="408" formatCode="0.0000">
                  <c:v>-5.6497391317880314</c:v>
                </c:pt>
                <c:pt idx="409" formatCode="0.0000">
                  <c:v>-5.4052666453948266</c:v>
                </c:pt>
                <c:pt idx="410" formatCode="0.0000">
                  <c:v>-5.1432291385338509</c:v>
                </c:pt>
                <c:pt idx="411" formatCode="0.0000">
                  <c:v>-4.8952731197426944</c:v>
                </c:pt>
                <c:pt idx="412" formatCode="0.0000">
                  <c:v>-4.5713743648413478</c:v>
                </c:pt>
                <c:pt idx="413" formatCode="0.0000">
                  <c:v>-4.1956101844530229</c:v>
                </c:pt>
                <c:pt idx="414" formatCode="0.0000">
                  <c:v>-3.7493251469833488</c:v>
                </c:pt>
                <c:pt idx="415" formatCode="0.0000">
                  <c:v>-3.2791016366189694</c:v>
                </c:pt>
                <c:pt idx="416" formatCode="0.0000">
                  <c:v>-2.8147538164100707</c:v>
                </c:pt>
                <c:pt idx="417" formatCode="0.0000">
                  <c:v>-2.3016448813092123</c:v>
                </c:pt>
                <c:pt idx="418" formatCode="0.0000">
                  <c:v>-1.9052665536857836</c:v>
                </c:pt>
                <c:pt idx="419" formatCode="0.0000">
                  <c:v>-1.6494861794251956</c:v>
                </c:pt>
                <c:pt idx="420" formatCode="0.0000">
                  <c:v>-1.5108520150867717</c:v>
                </c:pt>
                <c:pt idx="421" formatCode="0.0000">
                  <c:v>-1.4736832444652515</c:v>
                </c:pt>
                <c:pt idx="422" formatCode="0.0000">
                  <c:v>-1.5103815547599215</c:v>
                </c:pt>
                <c:pt idx="423" formatCode="0.0000">
                  <c:v>-1.6122285933974165</c:v>
                </c:pt>
                <c:pt idx="424" formatCode="0.0000">
                  <c:v>-1.6909102526895383</c:v>
                </c:pt>
                <c:pt idx="425" formatCode="0.0000">
                  <c:v>-1.6416806464856231</c:v>
                </c:pt>
                <c:pt idx="426" formatCode="0.0000">
                  <c:v>-1.4535678546060253</c:v>
                </c:pt>
                <c:pt idx="427" formatCode="0.0000">
                  <c:v>-1.10603660186674</c:v>
                </c:pt>
                <c:pt idx="428" formatCode="0.0000">
                  <c:v>-0.65633350975360183</c:v>
                </c:pt>
                <c:pt idx="429" formatCode="0.0000">
                  <c:v>-0.17150695731234633</c:v>
                </c:pt>
                <c:pt idx="430" formatCode="0.0000">
                  <c:v>0.42626420559362499</c:v>
                </c:pt>
                <c:pt idx="431" formatCode="0.0000">
                  <c:v>1.1440006492411723</c:v>
                </c:pt>
                <c:pt idx="432" formatCode="0.0000">
                  <c:v>1.9180641888449554</c:v>
                </c:pt>
                <c:pt idx="433" formatCode="0.0000">
                  <c:v>2.679634112011664</c:v>
                </c:pt>
                <c:pt idx="434" formatCode="0.0000">
                  <c:v>3.3702490793606117</c:v>
                </c:pt>
                <c:pt idx="435" formatCode="0.0000">
                  <c:v>4.0001415255055237</c:v>
                </c:pt>
                <c:pt idx="436" formatCode="0.0000">
                  <c:v>4.558669046025484</c:v>
                </c:pt>
                <c:pt idx="437" formatCode="0.0000">
                  <c:v>5.0071563236626035</c:v>
                </c:pt>
                <c:pt idx="438" formatCode="0.0000">
                  <c:v>5.5540289448846849</c:v>
                </c:pt>
                <c:pt idx="439" formatCode="0.0000">
                  <c:v>6.1408989911845371</c:v>
                </c:pt>
                <c:pt idx="440" formatCode="0.0000">
                  <c:v>6.6699009619067393</c:v>
                </c:pt>
                <c:pt idx="441" formatCode="0.0000">
                  <c:v>7.2328045461392056</c:v>
                </c:pt>
                <c:pt idx="442" formatCode="0.0000">
                  <c:v>7.7393397126664585</c:v>
                </c:pt>
                <c:pt idx="443" formatCode="0.0000">
                  <c:v>8.2199125694233892</c:v>
                </c:pt>
                <c:pt idx="444" formatCode="0.0000">
                  <c:v>8.6949863413673967</c:v>
                </c:pt>
                <c:pt idx="445" formatCode="0.0000">
                  <c:v>9.1190426058022673</c:v>
                </c:pt>
                <c:pt idx="446" formatCode="0.0000">
                  <c:v>9.5333503773532229</c:v>
                </c:pt>
                <c:pt idx="447" formatCode="0.0000">
                  <c:v>9.9311492835683381</c:v>
                </c:pt>
                <c:pt idx="448" formatCode="0.0000">
                  <c:v>10.280240583871489</c:v>
                </c:pt>
                <c:pt idx="449" formatCode="0.0000">
                  <c:v>10.594109246871771</c:v>
                </c:pt>
                <c:pt idx="450" formatCode="0.0000">
                  <c:v>10.911968077953725</c:v>
                </c:pt>
                <c:pt idx="451" formatCode="0.0000">
                  <c:v>11.185666396282681</c:v>
                </c:pt>
                <c:pt idx="452" formatCode="0.0000">
                  <c:v>11.38472113917021</c:v>
                </c:pt>
                <c:pt idx="453" formatCode="0.0000">
                  <c:v>11.47724605078259</c:v>
                </c:pt>
                <c:pt idx="454" formatCode="0.0000">
                  <c:v>11.46059484246668</c:v>
                </c:pt>
                <c:pt idx="455" formatCode="0.0000">
                  <c:v>11.428613605588996</c:v>
                </c:pt>
                <c:pt idx="456" formatCode="0.0000">
                  <c:v>11.271484099738347</c:v>
                </c:pt>
                <c:pt idx="457" formatCode="0.0000">
                  <c:v>11.06831862936863</c:v>
                </c:pt>
                <c:pt idx="458" formatCode="0.0000">
                  <c:v>10.855340274546247</c:v>
                </c:pt>
                <c:pt idx="459" formatCode="0.0000">
                  <c:v>10.618076150292266</c:v>
                </c:pt>
                <c:pt idx="460" formatCode="0.0000">
                  <c:v>10.279753136269299</c:v>
                </c:pt>
                <c:pt idx="461" formatCode="0.0000">
                  <c:v>9.8080067182572481</c:v>
                </c:pt>
                <c:pt idx="462" formatCode="0.0000">
                  <c:v>9.2102790462258675</c:v>
                </c:pt>
                <c:pt idx="463" formatCode="0.0000">
                  <c:v>8.8242724284513123</c:v>
                </c:pt>
                <c:pt idx="464" formatCode="0.0000">
                  <c:v>8.9813476789411233</c:v>
                </c:pt>
                <c:pt idx="465" formatCode="0.0000">
                  <c:v>9.3404250612428861</c:v>
                </c:pt>
                <c:pt idx="466" formatCode="0.0000">
                  <c:v>9.8481095806252235</c:v>
                </c:pt>
                <c:pt idx="467" formatCode="0.0000">
                  <c:v>10.535206314641725</c:v>
                </c:pt>
                <c:pt idx="468" formatCode="0.0000">
                  <c:v>11.189254451113776</c:v>
                </c:pt>
                <c:pt idx="469" formatCode="0.0000">
                  <c:v>11.779608625387096</c:v>
                </c:pt>
                <c:pt idx="470" formatCode="0.0000">
                  <c:v>12.271390505100134</c:v>
                </c:pt>
                <c:pt idx="471" formatCode="0.0000">
                  <c:v>12.628266960898463</c:v>
                </c:pt>
                <c:pt idx="472" formatCode="0.0000">
                  <c:v>12.872470101549657</c:v>
                </c:pt>
                <c:pt idx="473" formatCode="0.0000">
                  <c:v>13.116162008008285</c:v>
                </c:pt>
                <c:pt idx="474" formatCode="0.0000">
                  <c:v>13.16415781131133</c:v>
                </c:pt>
                <c:pt idx="475" formatCode="0.0000">
                  <c:v>13.117659051297981</c:v>
                </c:pt>
                <c:pt idx="476" formatCode="0.0000">
                  <c:v>13.056837345454429</c:v>
                </c:pt>
                <c:pt idx="477" formatCode="0.0000">
                  <c:v>13.163886298951375</c:v>
                </c:pt>
                <c:pt idx="478" formatCode="0.0000">
                  <c:v>13.367319113620415</c:v>
                </c:pt>
                <c:pt idx="479" formatCode="0.0000">
                  <c:v>13.539035205716957</c:v>
                </c:pt>
                <c:pt idx="480" formatCode="0.0000">
                  <c:v>13.684630262984156</c:v>
                </c:pt>
                <c:pt idx="481" formatCode="0.0000">
                  <c:v>13.69839261105888</c:v>
                </c:pt>
                <c:pt idx="482" formatCode="0.0000">
                  <c:v>13.616385337151362</c:v>
                </c:pt>
                <c:pt idx="483" formatCode="0.0000">
                  <c:v>13.496903729152915</c:v>
                </c:pt>
                <c:pt idx="484" formatCode="0.0000">
                  <c:v>13.357925212618412</c:v>
                </c:pt>
                <c:pt idx="485" formatCode="0.0000">
                  <c:v>13.24396534182809</c:v>
                </c:pt>
                <c:pt idx="486" formatCode="0.0000">
                  <c:v>12.968198608965979</c:v>
                </c:pt>
                <c:pt idx="487" formatCode="0.0000">
                  <c:v>12.639731133487615</c:v>
                </c:pt>
                <c:pt idx="488" formatCode="0.0000">
                  <c:v>12.377753268454933</c:v>
                </c:pt>
                <c:pt idx="489" formatCode="0.0000">
                  <c:v>12.080293649575772</c:v>
                </c:pt>
                <c:pt idx="490" formatCode="0.0000">
                  <c:v>11.749224447282058</c:v>
                </c:pt>
                <c:pt idx="491" formatCode="0.0000">
                  <c:v>11.436668593743843</c:v>
                </c:pt>
                <c:pt idx="492" formatCode="0.0000">
                  <c:v>11.073898009596842</c:v>
                </c:pt>
                <c:pt idx="493" formatCode="0.0000">
                  <c:v>10.420439732021615</c:v>
                </c:pt>
                <c:pt idx="494" formatCode="0.0000">
                  <c:v>9.6576822748667794</c:v>
                </c:pt>
                <c:pt idx="495" formatCode="0.0000">
                  <c:v>8.884277444162775</c:v>
                </c:pt>
                <c:pt idx="496" formatCode="0.0000">
                  <c:v>8.1415871569026645</c:v>
                </c:pt>
                <c:pt idx="497" formatCode="0.0000">
                  <c:v>7.5302627702628451</c:v>
                </c:pt>
                <c:pt idx="498" formatCode="0.0000">
                  <c:v>7.0024844139205307</c:v>
                </c:pt>
                <c:pt idx="499" formatCode="0.0000">
                  <c:v>6.4222538094044728</c:v>
                </c:pt>
                <c:pt idx="500" formatCode="0.0000">
                  <c:v>5.7175187760489505</c:v>
                </c:pt>
                <c:pt idx="501" formatCode="0.0000">
                  <c:v>4.9201972334290955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EC-4D08-B1F7-EDBDC5AA6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3474015"/>
        <c:axId val="603466527"/>
      </c:lineChart>
      <c:dateAx>
        <c:axId val="60347401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3466527"/>
        <c:crosses val="autoZero"/>
        <c:auto val="1"/>
        <c:lblOffset val="100"/>
        <c:baseTimeUnit val="days"/>
      </c:dateAx>
      <c:valAx>
        <c:axId val="60346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347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for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'STOC + MACD'!$Y$2</c:f>
              <c:strCache>
                <c:ptCount val="1"/>
                <c:pt idx="0">
                  <c:v>Prices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'STOC + MACD'!$X$3:$X$2518</c:f>
              <c:numCache>
                <c:formatCode>m/d/yyyy</c:formatCode>
                <c:ptCount val="2516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</c:numCache>
            </c:numRef>
          </c:cat>
          <c:val>
            <c:numRef>
              <c:f>'STOC + MACD'!$Y$3:$Y$2518</c:f>
              <c:numCache>
                <c:formatCode>General</c:formatCode>
                <c:ptCount val="2516"/>
                <c:pt idx="0">
                  <c:v>62.81</c:v>
                </c:pt>
                <c:pt idx="1">
                  <c:v>64.36</c:v>
                </c:pt>
                <c:pt idx="2">
                  <c:v>62.95</c:v>
                </c:pt>
                <c:pt idx="3">
                  <c:v>64.33</c:v>
                </c:pt>
                <c:pt idx="4">
                  <c:v>65.319999999999993</c:v>
                </c:pt>
                <c:pt idx="5">
                  <c:v>66.52</c:v>
                </c:pt>
                <c:pt idx="6">
                  <c:v>67.680000000000007</c:v>
                </c:pt>
                <c:pt idx="7">
                  <c:v>68.44</c:v>
                </c:pt>
                <c:pt idx="8">
                  <c:v>69.709999999999994</c:v>
                </c:pt>
                <c:pt idx="9">
                  <c:v>69.09</c:v>
                </c:pt>
                <c:pt idx="10">
                  <c:v>68.03</c:v>
                </c:pt>
                <c:pt idx="11">
                  <c:v>65.78</c:v>
                </c:pt>
                <c:pt idx="12">
                  <c:v>67.069999999999993</c:v>
                </c:pt>
                <c:pt idx="13">
                  <c:v>68.84</c:v>
                </c:pt>
                <c:pt idx="14">
                  <c:v>67.7</c:v>
                </c:pt>
                <c:pt idx="15">
                  <c:v>67.599999999999994</c:v>
                </c:pt>
                <c:pt idx="16">
                  <c:v>70.430000000000007</c:v>
                </c:pt>
                <c:pt idx="17">
                  <c:v>70.819999999999993</c:v>
                </c:pt>
                <c:pt idx="18">
                  <c:v>69.260000000000005</c:v>
                </c:pt>
                <c:pt idx="19">
                  <c:v>70.78</c:v>
                </c:pt>
                <c:pt idx="20">
                  <c:v>72.52</c:v>
                </c:pt>
                <c:pt idx="21">
                  <c:v>72.150000000000006</c:v>
                </c:pt>
                <c:pt idx="22">
                  <c:v>73.400000000000006</c:v>
                </c:pt>
                <c:pt idx="23">
                  <c:v>72.14</c:v>
                </c:pt>
                <c:pt idx="24">
                  <c:v>73.349999999999994</c:v>
                </c:pt>
                <c:pt idx="25">
                  <c:v>73.89</c:v>
                </c:pt>
                <c:pt idx="26">
                  <c:v>68.400000000000006</c:v>
                </c:pt>
                <c:pt idx="27">
                  <c:v>70.66</c:v>
                </c:pt>
                <c:pt idx="28">
                  <c:v>71.069999999999993</c:v>
                </c:pt>
                <c:pt idx="29">
                  <c:v>71.66</c:v>
                </c:pt>
                <c:pt idx="30">
                  <c:v>72.430000000000007</c:v>
                </c:pt>
                <c:pt idx="31">
                  <c:v>72.09</c:v>
                </c:pt>
                <c:pt idx="32">
                  <c:v>71.44</c:v>
                </c:pt>
                <c:pt idx="33">
                  <c:v>69.349999999999994</c:v>
                </c:pt>
                <c:pt idx="34">
                  <c:v>70.27</c:v>
                </c:pt>
                <c:pt idx="35">
                  <c:v>71.209999999999994</c:v>
                </c:pt>
                <c:pt idx="36">
                  <c:v>70.87</c:v>
                </c:pt>
                <c:pt idx="37">
                  <c:v>70.42</c:v>
                </c:pt>
                <c:pt idx="38">
                  <c:v>70.900000000000006</c:v>
                </c:pt>
                <c:pt idx="39">
                  <c:v>71.94</c:v>
                </c:pt>
                <c:pt idx="40">
                  <c:v>72.38</c:v>
                </c:pt>
                <c:pt idx="41">
                  <c:v>73.11</c:v>
                </c:pt>
                <c:pt idx="42">
                  <c:v>72.540000000000006</c:v>
                </c:pt>
                <c:pt idx="43">
                  <c:v>71.2</c:v>
                </c:pt>
                <c:pt idx="44">
                  <c:v>71.23</c:v>
                </c:pt>
                <c:pt idx="45">
                  <c:v>67.37</c:v>
                </c:pt>
                <c:pt idx="46">
                  <c:v>60.29</c:v>
                </c:pt>
                <c:pt idx="47">
                  <c:v>58.47</c:v>
                </c:pt>
                <c:pt idx="48">
                  <c:v>59.76</c:v>
                </c:pt>
                <c:pt idx="49">
                  <c:v>57.61</c:v>
                </c:pt>
                <c:pt idx="50">
                  <c:v>58.75</c:v>
                </c:pt>
                <c:pt idx="51">
                  <c:v>56.53</c:v>
                </c:pt>
                <c:pt idx="52">
                  <c:v>56.81</c:v>
                </c:pt>
                <c:pt idx="53">
                  <c:v>60.71</c:v>
                </c:pt>
                <c:pt idx="54">
                  <c:v>58.93</c:v>
                </c:pt>
                <c:pt idx="55">
                  <c:v>57.7</c:v>
                </c:pt>
                <c:pt idx="56">
                  <c:v>57.54</c:v>
                </c:pt>
                <c:pt idx="57">
                  <c:v>58.95</c:v>
                </c:pt>
                <c:pt idx="58">
                  <c:v>59.1</c:v>
                </c:pt>
                <c:pt idx="59">
                  <c:v>60.66</c:v>
                </c:pt>
                <c:pt idx="60">
                  <c:v>61.45</c:v>
                </c:pt>
                <c:pt idx="61">
                  <c:v>63.16</c:v>
                </c:pt>
                <c:pt idx="62">
                  <c:v>62.4</c:v>
                </c:pt>
                <c:pt idx="63">
                  <c:v>62.14</c:v>
                </c:pt>
                <c:pt idx="64">
                  <c:v>61.4</c:v>
                </c:pt>
                <c:pt idx="65">
                  <c:v>60.87</c:v>
                </c:pt>
                <c:pt idx="66">
                  <c:v>61.85</c:v>
                </c:pt>
                <c:pt idx="67">
                  <c:v>63.13</c:v>
                </c:pt>
                <c:pt idx="68">
                  <c:v>62.58</c:v>
                </c:pt>
                <c:pt idx="69">
                  <c:v>64.8</c:v>
                </c:pt>
                <c:pt idx="70">
                  <c:v>65.010000000000005</c:v>
                </c:pt>
                <c:pt idx="71">
                  <c:v>65.25</c:v>
                </c:pt>
                <c:pt idx="72">
                  <c:v>65.34</c:v>
                </c:pt>
                <c:pt idx="73">
                  <c:v>65.8</c:v>
                </c:pt>
                <c:pt idx="74">
                  <c:v>64.290000000000006</c:v>
                </c:pt>
                <c:pt idx="75">
                  <c:v>63.54</c:v>
                </c:pt>
                <c:pt idx="76">
                  <c:v>63.3</c:v>
                </c:pt>
                <c:pt idx="77">
                  <c:v>61.63</c:v>
                </c:pt>
                <c:pt idx="78">
                  <c:v>61.38</c:v>
                </c:pt>
                <c:pt idx="79">
                  <c:v>62.69</c:v>
                </c:pt>
                <c:pt idx="80">
                  <c:v>63.39</c:v>
                </c:pt>
                <c:pt idx="81">
                  <c:v>63.72</c:v>
                </c:pt>
                <c:pt idx="82">
                  <c:v>61.26</c:v>
                </c:pt>
                <c:pt idx="83">
                  <c:v>60.93</c:v>
                </c:pt>
                <c:pt idx="84">
                  <c:v>58.04</c:v>
                </c:pt>
                <c:pt idx="85">
                  <c:v>60.53</c:v>
                </c:pt>
                <c:pt idx="86">
                  <c:v>61.83</c:v>
                </c:pt>
                <c:pt idx="87">
                  <c:v>62.26</c:v>
                </c:pt>
                <c:pt idx="88">
                  <c:v>63.64</c:v>
                </c:pt>
                <c:pt idx="89">
                  <c:v>63.72</c:v>
                </c:pt>
                <c:pt idx="90">
                  <c:v>62.51</c:v>
                </c:pt>
                <c:pt idx="91">
                  <c:v>63.18</c:v>
                </c:pt>
                <c:pt idx="92">
                  <c:v>62.04</c:v>
                </c:pt>
                <c:pt idx="93">
                  <c:v>63.42</c:v>
                </c:pt>
                <c:pt idx="94">
                  <c:v>63.74</c:v>
                </c:pt>
                <c:pt idx="95">
                  <c:v>63.85</c:v>
                </c:pt>
                <c:pt idx="96">
                  <c:v>66</c:v>
                </c:pt>
                <c:pt idx="97">
                  <c:v>64.319999999999993</c:v>
                </c:pt>
                <c:pt idx="98">
                  <c:v>62.97</c:v>
                </c:pt>
                <c:pt idx="99">
                  <c:v>64.23</c:v>
                </c:pt>
                <c:pt idx="100">
                  <c:v>65.42</c:v>
                </c:pt>
                <c:pt idx="101">
                  <c:v>66.78</c:v>
                </c:pt>
                <c:pt idx="102">
                  <c:v>66.849999999999994</c:v>
                </c:pt>
                <c:pt idx="103">
                  <c:v>68</c:v>
                </c:pt>
                <c:pt idx="104">
                  <c:v>69.7</c:v>
                </c:pt>
                <c:pt idx="105">
                  <c:v>70.5</c:v>
                </c:pt>
                <c:pt idx="106">
                  <c:v>70.930000000000007</c:v>
                </c:pt>
                <c:pt idx="107">
                  <c:v>71.58</c:v>
                </c:pt>
                <c:pt idx="108">
                  <c:v>72.75</c:v>
                </c:pt>
                <c:pt idx="109">
                  <c:v>72.98</c:v>
                </c:pt>
                <c:pt idx="110">
                  <c:v>73.64</c:v>
                </c:pt>
                <c:pt idx="111">
                  <c:v>76.010000000000005</c:v>
                </c:pt>
                <c:pt idx="112">
                  <c:v>76.150000000000006</c:v>
                </c:pt>
                <c:pt idx="113">
                  <c:v>77.39</c:v>
                </c:pt>
                <c:pt idx="114">
                  <c:v>77.08</c:v>
                </c:pt>
                <c:pt idx="115">
                  <c:v>76.400000000000006</c:v>
                </c:pt>
                <c:pt idx="116">
                  <c:v>76.41</c:v>
                </c:pt>
                <c:pt idx="117">
                  <c:v>74.87</c:v>
                </c:pt>
                <c:pt idx="118">
                  <c:v>73</c:v>
                </c:pt>
                <c:pt idx="119">
                  <c:v>73.67</c:v>
                </c:pt>
                <c:pt idx="120">
                  <c:v>74.760000000000005</c:v>
                </c:pt>
                <c:pt idx="121">
                  <c:v>75.14</c:v>
                </c:pt>
                <c:pt idx="122">
                  <c:v>75.81</c:v>
                </c:pt>
                <c:pt idx="123">
                  <c:v>76.81</c:v>
                </c:pt>
                <c:pt idx="124">
                  <c:v>77.069999999999993</c:v>
                </c:pt>
                <c:pt idx="125">
                  <c:v>76.03</c:v>
                </c:pt>
                <c:pt idx="126">
                  <c:v>74.510000000000005</c:v>
                </c:pt>
                <c:pt idx="127">
                  <c:v>76.010000000000005</c:v>
                </c:pt>
                <c:pt idx="128">
                  <c:v>75.8</c:v>
                </c:pt>
                <c:pt idx="129">
                  <c:v>77.959999999999994</c:v>
                </c:pt>
                <c:pt idx="130">
                  <c:v>77.989999999999995</c:v>
                </c:pt>
                <c:pt idx="131">
                  <c:v>80.55</c:v>
                </c:pt>
                <c:pt idx="132">
                  <c:v>80.290000000000006</c:v>
                </c:pt>
                <c:pt idx="133">
                  <c:v>80.94</c:v>
                </c:pt>
                <c:pt idx="134">
                  <c:v>82.46</c:v>
                </c:pt>
                <c:pt idx="135">
                  <c:v>81.87</c:v>
                </c:pt>
                <c:pt idx="136">
                  <c:v>81.58</c:v>
                </c:pt>
                <c:pt idx="137">
                  <c:v>80.790000000000006</c:v>
                </c:pt>
                <c:pt idx="138">
                  <c:v>80.84</c:v>
                </c:pt>
                <c:pt idx="139">
                  <c:v>81.16</c:v>
                </c:pt>
                <c:pt idx="140">
                  <c:v>81.44</c:v>
                </c:pt>
                <c:pt idx="141">
                  <c:v>80.709999999999994</c:v>
                </c:pt>
                <c:pt idx="142">
                  <c:v>81.81</c:v>
                </c:pt>
                <c:pt idx="143">
                  <c:v>81.709999999999994</c:v>
                </c:pt>
                <c:pt idx="144">
                  <c:v>81.96</c:v>
                </c:pt>
                <c:pt idx="145">
                  <c:v>81.33</c:v>
                </c:pt>
                <c:pt idx="146">
                  <c:v>85.93</c:v>
                </c:pt>
                <c:pt idx="147">
                  <c:v>86.14</c:v>
                </c:pt>
                <c:pt idx="148">
                  <c:v>86.27</c:v>
                </c:pt>
                <c:pt idx="149">
                  <c:v>82.48</c:v>
                </c:pt>
                <c:pt idx="150">
                  <c:v>81.7</c:v>
                </c:pt>
                <c:pt idx="151">
                  <c:v>81.599999999999994</c:v>
                </c:pt>
                <c:pt idx="152">
                  <c:v>81.41</c:v>
                </c:pt>
                <c:pt idx="153">
                  <c:v>81.96</c:v>
                </c:pt>
                <c:pt idx="154">
                  <c:v>80.52</c:v>
                </c:pt>
                <c:pt idx="155">
                  <c:v>80.260000000000005</c:v>
                </c:pt>
                <c:pt idx="156">
                  <c:v>79.2</c:v>
                </c:pt>
                <c:pt idx="157">
                  <c:v>81.16</c:v>
                </c:pt>
                <c:pt idx="158">
                  <c:v>81.55</c:v>
                </c:pt>
                <c:pt idx="159">
                  <c:v>81.53</c:v>
                </c:pt>
                <c:pt idx="160">
                  <c:v>83.06</c:v>
                </c:pt>
                <c:pt idx="161">
                  <c:v>82.52</c:v>
                </c:pt>
                <c:pt idx="162">
                  <c:v>83.15</c:v>
                </c:pt>
                <c:pt idx="163">
                  <c:v>83.64</c:v>
                </c:pt>
                <c:pt idx="164">
                  <c:v>84.96</c:v>
                </c:pt>
                <c:pt idx="165">
                  <c:v>85.1</c:v>
                </c:pt>
                <c:pt idx="166">
                  <c:v>87.34</c:v>
                </c:pt>
                <c:pt idx="167">
                  <c:v>86.44</c:v>
                </c:pt>
                <c:pt idx="168">
                  <c:v>88.77</c:v>
                </c:pt>
                <c:pt idx="169">
                  <c:v>87.06</c:v>
                </c:pt>
                <c:pt idx="170">
                  <c:v>87.12</c:v>
                </c:pt>
                <c:pt idx="171">
                  <c:v>87.86</c:v>
                </c:pt>
                <c:pt idx="172">
                  <c:v>88.6</c:v>
                </c:pt>
                <c:pt idx="173">
                  <c:v>90.16</c:v>
                </c:pt>
                <c:pt idx="174">
                  <c:v>90.6</c:v>
                </c:pt>
                <c:pt idx="175">
                  <c:v>91.17</c:v>
                </c:pt>
                <c:pt idx="176">
                  <c:v>91.78</c:v>
                </c:pt>
                <c:pt idx="177">
                  <c:v>92.06</c:v>
                </c:pt>
                <c:pt idx="178">
                  <c:v>91.66</c:v>
                </c:pt>
                <c:pt idx="179">
                  <c:v>92.02</c:v>
                </c:pt>
                <c:pt idx="180">
                  <c:v>90.41</c:v>
                </c:pt>
                <c:pt idx="181">
                  <c:v>90.81</c:v>
                </c:pt>
                <c:pt idx="182">
                  <c:v>92.48</c:v>
                </c:pt>
                <c:pt idx="183">
                  <c:v>89.88</c:v>
                </c:pt>
                <c:pt idx="184">
                  <c:v>89.55</c:v>
                </c:pt>
                <c:pt idx="185">
                  <c:v>91.1</c:v>
                </c:pt>
                <c:pt idx="186">
                  <c:v>89.76</c:v>
                </c:pt>
                <c:pt idx="187">
                  <c:v>89.6</c:v>
                </c:pt>
                <c:pt idx="188">
                  <c:v>86.56</c:v>
                </c:pt>
                <c:pt idx="189">
                  <c:v>87.97</c:v>
                </c:pt>
                <c:pt idx="190">
                  <c:v>88.58</c:v>
                </c:pt>
                <c:pt idx="191">
                  <c:v>90.57</c:v>
                </c:pt>
                <c:pt idx="192">
                  <c:v>89.18</c:v>
                </c:pt>
                <c:pt idx="193">
                  <c:v>89.79</c:v>
                </c:pt>
                <c:pt idx="194">
                  <c:v>89.29</c:v>
                </c:pt>
                <c:pt idx="195">
                  <c:v>87.95</c:v>
                </c:pt>
                <c:pt idx="196">
                  <c:v>87.56</c:v>
                </c:pt>
                <c:pt idx="197">
                  <c:v>87.25</c:v>
                </c:pt>
                <c:pt idx="198">
                  <c:v>88.11</c:v>
                </c:pt>
                <c:pt idx="199">
                  <c:v>87.25</c:v>
                </c:pt>
                <c:pt idx="200">
                  <c:v>83.38</c:v>
                </c:pt>
                <c:pt idx="201">
                  <c:v>82.36</c:v>
                </c:pt>
                <c:pt idx="202">
                  <c:v>82.82</c:v>
                </c:pt>
                <c:pt idx="203">
                  <c:v>84</c:v>
                </c:pt>
                <c:pt idx="204">
                  <c:v>81.400000000000006</c:v>
                </c:pt>
                <c:pt idx="205">
                  <c:v>81.02</c:v>
                </c:pt>
                <c:pt idx="206">
                  <c:v>80.349999999999994</c:v>
                </c:pt>
                <c:pt idx="207">
                  <c:v>80.16</c:v>
                </c:pt>
                <c:pt idx="208">
                  <c:v>77.44</c:v>
                </c:pt>
                <c:pt idx="209">
                  <c:v>83.65</c:v>
                </c:pt>
                <c:pt idx="210">
                  <c:v>84.12</c:v>
                </c:pt>
                <c:pt idx="211">
                  <c:v>85.03</c:v>
                </c:pt>
                <c:pt idx="212">
                  <c:v>83.15</c:v>
                </c:pt>
                <c:pt idx="213">
                  <c:v>84.35</c:v>
                </c:pt>
                <c:pt idx="214">
                  <c:v>84.77</c:v>
                </c:pt>
                <c:pt idx="215">
                  <c:v>84.25</c:v>
                </c:pt>
                <c:pt idx="216">
                  <c:v>84.96</c:v>
                </c:pt>
                <c:pt idx="217">
                  <c:v>85.72</c:v>
                </c:pt>
                <c:pt idx="218">
                  <c:v>87.68</c:v>
                </c:pt>
                <c:pt idx="219">
                  <c:v>86.97</c:v>
                </c:pt>
                <c:pt idx="220">
                  <c:v>86.4</c:v>
                </c:pt>
                <c:pt idx="221">
                  <c:v>86.84</c:v>
                </c:pt>
                <c:pt idx="222">
                  <c:v>88.32</c:v>
                </c:pt>
                <c:pt idx="223">
                  <c:v>87.96</c:v>
                </c:pt>
                <c:pt idx="224">
                  <c:v>90.2</c:v>
                </c:pt>
                <c:pt idx="225">
                  <c:v>91.14</c:v>
                </c:pt>
                <c:pt idx="226">
                  <c:v>90.51</c:v>
                </c:pt>
                <c:pt idx="227">
                  <c:v>90.63</c:v>
                </c:pt>
                <c:pt idx="228">
                  <c:v>92.27</c:v>
                </c:pt>
                <c:pt idx="229">
                  <c:v>92</c:v>
                </c:pt>
                <c:pt idx="230">
                  <c:v>92.7</c:v>
                </c:pt>
                <c:pt idx="231">
                  <c:v>89.86</c:v>
                </c:pt>
                <c:pt idx="232">
                  <c:v>90.73</c:v>
                </c:pt>
                <c:pt idx="233">
                  <c:v>90.57</c:v>
                </c:pt>
                <c:pt idx="234">
                  <c:v>90.8</c:v>
                </c:pt>
                <c:pt idx="235">
                  <c:v>92.09</c:v>
                </c:pt>
                <c:pt idx="236">
                  <c:v>91.94</c:v>
                </c:pt>
                <c:pt idx="237">
                  <c:v>93.23</c:v>
                </c:pt>
                <c:pt idx="238">
                  <c:v>92.26</c:v>
                </c:pt>
                <c:pt idx="239">
                  <c:v>93.13</c:v>
                </c:pt>
                <c:pt idx="240">
                  <c:v>94.48</c:v>
                </c:pt>
                <c:pt idx="241">
                  <c:v>94.08</c:v>
                </c:pt>
                <c:pt idx="242">
                  <c:v>94.76</c:v>
                </c:pt>
                <c:pt idx="243">
                  <c:v>91.67</c:v>
                </c:pt>
                <c:pt idx="244">
                  <c:v>91.8</c:v>
                </c:pt>
                <c:pt idx="245">
                  <c:v>91.58</c:v>
                </c:pt>
                <c:pt idx="246">
                  <c:v>92.59</c:v>
                </c:pt>
                <c:pt idx="247">
                  <c:v>93.16</c:v>
                </c:pt>
                <c:pt idx="248">
                  <c:v>94.27</c:v>
                </c:pt>
                <c:pt idx="249">
                  <c:v>93.19</c:v>
                </c:pt>
                <c:pt idx="250">
                  <c:v>91.33</c:v>
                </c:pt>
                <c:pt idx="251">
                  <c:v>92.17</c:v>
                </c:pt>
                <c:pt idx="252">
                  <c:v>94.8</c:v>
                </c:pt>
                <c:pt idx="253">
                  <c:v>94.93</c:v>
                </c:pt>
                <c:pt idx="254">
                  <c:v>96.29</c:v>
                </c:pt>
                <c:pt idx="255">
                  <c:v>95.66</c:v>
                </c:pt>
                <c:pt idx="256">
                  <c:v>96.72</c:v>
                </c:pt>
                <c:pt idx="257">
                  <c:v>95.34</c:v>
                </c:pt>
                <c:pt idx="258">
                  <c:v>95.41</c:v>
                </c:pt>
                <c:pt idx="259">
                  <c:v>95.46</c:v>
                </c:pt>
                <c:pt idx="260">
                  <c:v>96.06</c:v>
                </c:pt>
                <c:pt idx="261">
                  <c:v>96.58</c:v>
                </c:pt>
                <c:pt idx="262">
                  <c:v>98.94</c:v>
                </c:pt>
                <c:pt idx="263">
                  <c:v>97.45</c:v>
                </c:pt>
                <c:pt idx="264">
                  <c:v>95.31</c:v>
                </c:pt>
                <c:pt idx="265">
                  <c:v>98.08</c:v>
                </c:pt>
                <c:pt idx="266">
                  <c:v>99.98</c:v>
                </c:pt>
                <c:pt idx="267">
                  <c:v>100.31</c:v>
                </c:pt>
                <c:pt idx="268">
                  <c:v>101.21</c:v>
                </c:pt>
                <c:pt idx="269">
                  <c:v>101.6</c:v>
                </c:pt>
                <c:pt idx="270">
                  <c:v>100.4</c:v>
                </c:pt>
                <c:pt idx="271">
                  <c:v>100.55</c:v>
                </c:pt>
                <c:pt idx="272">
                  <c:v>103.13</c:v>
                </c:pt>
                <c:pt idx="273">
                  <c:v>103</c:v>
                </c:pt>
                <c:pt idx="274">
                  <c:v>104.47</c:v>
                </c:pt>
                <c:pt idx="275">
                  <c:v>105.9</c:v>
                </c:pt>
                <c:pt idx="276">
                  <c:v>107.41</c:v>
                </c:pt>
                <c:pt idx="277">
                  <c:v>109.93</c:v>
                </c:pt>
                <c:pt idx="278">
                  <c:v>108.88</c:v>
                </c:pt>
                <c:pt idx="279">
                  <c:v>109.87</c:v>
                </c:pt>
                <c:pt idx="280">
                  <c:v>112.57</c:v>
                </c:pt>
                <c:pt idx="281">
                  <c:v>114.05</c:v>
                </c:pt>
                <c:pt idx="282">
                  <c:v>112.71</c:v>
                </c:pt>
                <c:pt idx="283">
                  <c:v>109.6</c:v>
                </c:pt>
                <c:pt idx="284">
                  <c:v>109.28</c:v>
                </c:pt>
                <c:pt idx="285">
                  <c:v>111.51</c:v>
                </c:pt>
                <c:pt idx="286">
                  <c:v>111.61</c:v>
                </c:pt>
                <c:pt idx="287">
                  <c:v>110.88</c:v>
                </c:pt>
                <c:pt idx="288">
                  <c:v>110.82</c:v>
                </c:pt>
                <c:pt idx="289">
                  <c:v>111.79</c:v>
                </c:pt>
                <c:pt idx="290">
                  <c:v>111.8</c:v>
                </c:pt>
                <c:pt idx="291">
                  <c:v>111.01</c:v>
                </c:pt>
                <c:pt idx="292">
                  <c:v>111.36</c:v>
                </c:pt>
                <c:pt idx="293">
                  <c:v>109.41</c:v>
                </c:pt>
                <c:pt idx="294">
                  <c:v>108.8</c:v>
                </c:pt>
                <c:pt idx="295">
                  <c:v>110.91</c:v>
                </c:pt>
                <c:pt idx="296">
                  <c:v>108.75</c:v>
                </c:pt>
                <c:pt idx="297">
                  <c:v>108.76</c:v>
                </c:pt>
                <c:pt idx="298">
                  <c:v>109.94</c:v>
                </c:pt>
                <c:pt idx="299">
                  <c:v>109.98</c:v>
                </c:pt>
                <c:pt idx="300">
                  <c:v>110.01</c:v>
                </c:pt>
                <c:pt idx="301">
                  <c:v>110.41</c:v>
                </c:pt>
                <c:pt idx="302">
                  <c:v>110.28</c:v>
                </c:pt>
                <c:pt idx="303">
                  <c:v>110.74</c:v>
                </c:pt>
                <c:pt idx="304">
                  <c:v>112.64</c:v>
                </c:pt>
                <c:pt idx="305">
                  <c:v>114.53</c:v>
                </c:pt>
                <c:pt idx="306">
                  <c:v>112.58</c:v>
                </c:pt>
                <c:pt idx="307">
                  <c:v>113.42</c:v>
                </c:pt>
                <c:pt idx="308">
                  <c:v>113.89</c:v>
                </c:pt>
                <c:pt idx="309">
                  <c:v>113.58</c:v>
                </c:pt>
                <c:pt idx="310">
                  <c:v>112.45</c:v>
                </c:pt>
                <c:pt idx="311">
                  <c:v>112.47</c:v>
                </c:pt>
                <c:pt idx="312">
                  <c:v>110.56</c:v>
                </c:pt>
                <c:pt idx="313">
                  <c:v>112.59</c:v>
                </c:pt>
                <c:pt idx="314">
                  <c:v>111.08</c:v>
                </c:pt>
                <c:pt idx="315">
                  <c:v>114.67</c:v>
                </c:pt>
                <c:pt idx="316">
                  <c:v>116.06</c:v>
                </c:pt>
                <c:pt idx="317">
                  <c:v>111.87</c:v>
                </c:pt>
                <c:pt idx="318">
                  <c:v>114.22</c:v>
                </c:pt>
                <c:pt idx="319">
                  <c:v>113.02</c:v>
                </c:pt>
                <c:pt idx="320">
                  <c:v>110.13</c:v>
                </c:pt>
                <c:pt idx="321">
                  <c:v>107.58</c:v>
                </c:pt>
                <c:pt idx="322">
                  <c:v>107.83</c:v>
                </c:pt>
                <c:pt idx="323">
                  <c:v>107.49</c:v>
                </c:pt>
                <c:pt idx="324">
                  <c:v>107.3</c:v>
                </c:pt>
                <c:pt idx="325">
                  <c:v>107.63</c:v>
                </c:pt>
                <c:pt idx="326">
                  <c:v>110.6</c:v>
                </c:pt>
                <c:pt idx="327">
                  <c:v>113.77</c:v>
                </c:pt>
                <c:pt idx="328">
                  <c:v>112.72</c:v>
                </c:pt>
                <c:pt idx="329">
                  <c:v>111.88</c:v>
                </c:pt>
                <c:pt idx="330">
                  <c:v>112.22</c:v>
                </c:pt>
                <c:pt idx="331">
                  <c:v>110.91</c:v>
                </c:pt>
                <c:pt idx="332">
                  <c:v>108.38</c:v>
                </c:pt>
                <c:pt idx="333">
                  <c:v>107.77</c:v>
                </c:pt>
                <c:pt idx="334">
                  <c:v>112.07</c:v>
                </c:pt>
                <c:pt idx="335">
                  <c:v>109.46</c:v>
                </c:pt>
                <c:pt idx="336">
                  <c:v>111.48</c:v>
                </c:pt>
                <c:pt idx="337">
                  <c:v>113.18</c:v>
                </c:pt>
                <c:pt idx="338">
                  <c:v>113.32</c:v>
                </c:pt>
                <c:pt idx="339">
                  <c:v>112.19</c:v>
                </c:pt>
                <c:pt idx="340">
                  <c:v>112.06</c:v>
                </c:pt>
                <c:pt idx="341">
                  <c:v>109.78</c:v>
                </c:pt>
                <c:pt idx="342">
                  <c:v>110.87</c:v>
                </c:pt>
                <c:pt idx="343">
                  <c:v>115.32</c:v>
                </c:pt>
                <c:pt idx="344">
                  <c:v>112.73</c:v>
                </c:pt>
                <c:pt idx="345">
                  <c:v>113.08</c:v>
                </c:pt>
                <c:pt idx="346">
                  <c:v>112.95</c:v>
                </c:pt>
                <c:pt idx="347">
                  <c:v>114.7</c:v>
                </c:pt>
                <c:pt idx="348">
                  <c:v>113.84</c:v>
                </c:pt>
                <c:pt idx="349">
                  <c:v>112.88</c:v>
                </c:pt>
                <c:pt idx="350">
                  <c:v>115.52</c:v>
                </c:pt>
                <c:pt idx="351">
                  <c:v>115.6</c:v>
                </c:pt>
                <c:pt idx="352">
                  <c:v>113.17</c:v>
                </c:pt>
                <c:pt idx="353">
                  <c:v>116.77</c:v>
                </c:pt>
                <c:pt idx="354">
                  <c:v>116.16</c:v>
                </c:pt>
                <c:pt idx="355">
                  <c:v>116.55</c:v>
                </c:pt>
                <c:pt idx="356">
                  <c:v>113.88</c:v>
                </c:pt>
                <c:pt idx="357">
                  <c:v>116.28</c:v>
                </c:pt>
                <c:pt idx="358">
                  <c:v>112.97</c:v>
                </c:pt>
                <c:pt idx="359">
                  <c:v>112.36</c:v>
                </c:pt>
                <c:pt idx="360">
                  <c:v>118.77</c:v>
                </c:pt>
                <c:pt idx="361">
                  <c:v>116.71</c:v>
                </c:pt>
                <c:pt idx="362">
                  <c:v>118.38</c:v>
                </c:pt>
                <c:pt idx="363">
                  <c:v>116.28</c:v>
                </c:pt>
                <c:pt idx="364">
                  <c:v>115.87</c:v>
                </c:pt>
                <c:pt idx="365">
                  <c:v>116.29</c:v>
                </c:pt>
                <c:pt idx="366">
                  <c:v>117.32</c:v>
                </c:pt>
                <c:pt idx="367">
                  <c:v>118.43</c:v>
                </c:pt>
                <c:pt idx="368">
                  <c:v>117.78</c:v>
                </c:pt>
                <c:pt idx="369">
                  <c:v>118.28</c:v>
                </c:pt>
                <c:pt idx="370">
                  <c:v>118.47</c:v>
                </c:pt>
                <c:pt idx="371">
                  <c:v>118.06</c:v>
                </c:pt>
                <c:pt idx="372">
                  <c:v>118</c:v>
                </c:pt>
                <c:pt idx="373">
                  <c:v>118.07</c:v>
                </c:pt>
                <c:pt idx="374">
                  <c:v>118.74</c:v>
                </c:pt>
                <c:pt idx="375">
                  <c:v>120.04</c:v>
                </c:pt>
                <c:pt idx="376">
                  <c:v>119.8</c:v>
                </c:pt>
                <c:pt idx="377">
                  <c:v>118.74</c:v>
                </c:pt>
                <c:pt idx="378">
                  <c:v>115.92</c:v>
                </c:pt>
                <c:pt idx="379">
                  <c:v>116.68</c:v>
                </c:pt>
                <c:pt idx="380">
                  <c:v>119.21</c:v>
                </c:pt>
                <c:pt idx="381">
                  <c:v>121.1</c:v>
                </c:pt>
                <c:pt idx="382">
                  <c:v>120.54</c:v>
                </c:pt>
                <c:pt idx="383">
                  <c:v>122.5</c:v>
                </c:pt>
                <c:pt idx="384">
                  <c:v>124</c:v>
                </c:pt>
                <c:pt idx="385">
                  <c:v>121.18</c:v>
                </c:pt>
                <c:pt idx="386">
                  <c:v>120.33</c:v>
                </c:pt>
                <c:pt idx="387">
                  <c:v>120.51</c:v>
                </c:pt>
                <c:pt idx="388">
                  <c:v>123.99</c:v>
                </c:pt>
                <c:pt idx="389">
                  <c:v>124.84</c:v>
                </c:pt>
                <c:pt idx="390">
                  <c:v>121.72</c:v>
                </c:pt>
                <c:pt idx="391">
                  <c:v>121.66</c:v>
                </c:pt>
                <c:pt idx="392">
                  <c:v>122.16</c:v>
                </c:pt>
                <c:pt idx="393">
                  <c:v>122.06</c:v>
                </c:pt>
                <c:pt idx="394">
                  <c:v>122.64</c:v>
                </c:pt>
                <c:pt idx="395">
                  <c:v>125.31</c:v>
                </c:pt>
                <c:pt idx="396">
                  <c:v>115.97</c:v>
                </c:pt>
                <c:pt idx="397">
                  <c:v>103.53</c:v>
                </c:pt>
                <c:pt idx="398">
                  <c:v>99.16</c:v>
                </c:pt>
                <c:pt idx="399">
                  <c:v>103.46</c:v>
                </c:pt>
                <c:pt idx="400">
                  <c:v>103.12</c:v>
                </c:pt>
                <c:pt idx="401">
                  <c:v>103.19</c:v>
                </c:pt>
                <c:pt idx="402">
                  <c:v>104.7</c:v>
                </c:pt>
                <c:pt idx="403">
                  <c:v>103.03</c:v>
                </c:pt>
                <c:pt idx="404">
                  <c:v>104.61</c:v>
                </c:pt>
                <c:pt idx="405">
                  <c:v>105.98</c:v>
                </c:pt>
                <c:pt idx="406">
                  <c:v>110.83</c:v>
                </c:pt>
                <c:pt idx="407">
                  <c:v>111</c:v>
                </c:pt>
                <c:pt idx="408">
                  <c:v>111.61</c:v>
                </c:pt>
                <c:pt idx="409">
                  <c:v>109.85</c:v>
                </c:pt>
                <c:pt idx="410">
                  <c:v>109.28</c:v>
                </c:pt>
                <c:pt idx="411">
                  <c:v>108.47</c:v>
                </c:pt>
                <c:pt idx="412">
                  <c:v>111.51</c:v>
                </c:pt>
                <c:pt idx="413">
                  <c:v>111.89</c:v>
                </c:pt>
                <c:pt idx="414">
                  <c:v>113.58</c:v>
                </c:pt>
                <c:pt idx="415">
                  <c:v>113.39</c:v>
                </c:pt>
                <c:pt idx="416">
                  <c:v>113.26</c:v>
                </c:pt>
                <c:pt idx="417">
                  <c:v>115.73</c:v>
                </c:pt>
                <c:pt idx="418">
                  <c:v>111.32</c:v>
                </c:pt>
                <c:pt idx="419">
                  <c:v>109.53</c:v>
                </c:pt>
                <c:pt idx="420">
                  <c:v>108.85</c:v>
                </c:pt>
                <c:pt idx="421">
                  <c:v>108</c:v>
                </c:pt>
                <c:pt idx="422">
                  <c:v>107.59</c:v>
                </c:pt>
                <c:pt idx="423">
                  <c:v>106.74</c:v>
                </c:pt>
                <c:pt idx="424">
                  <c:v>108.67</c:v>
                </c:pt>
                <c:pt idx="425">
                  <c:v>112.37</c:v>
                </c:pt>
                <c:pt idx="426">
                  <c:v>114.39</c:v>
                </c:pt>
                <c:pt idx="427">
                  <c:v>117.16</c:v>
                </c:pt>
                <c:pt idx="428">
                  <c:v>117.79</c:v>
                </c:pt>
                <c:pt idx="429">
                  <c:v>117.55</c:v>
                </c:pt>
                <c:pt idx="430">
                  <c:v>121.62</c:v>
                </c:pt>
                <c:pt idx="431">
                  <c:v>124.48</c:v>
                </c:pt>
                <c:pt idx="432">
                  <c:v>125.23</c:v>
                </c:pt>
                <c:pt idx="433">
                  <c:v>125.13</c:v>
                </c:pt>
                <c:pt idx="434">
                  <c:v>124.53</c:v>
                </c:pt>
                <c:pt idx="435">
                  <c:v>125.5</c:v>
                </c:pt>
                <c:pt idx="436">
                  <c:v>125.81</c:v>
                </c:pt>
                <c:pt idx="437">
                  <c:v>124.91</c:v>
                </c:pt>
                <c:pt idx="438">
                  <c:v>132.01</c:v>
                </c:pt>
                <c:pt idx="439">
                  <c:v>132.69999999999999</c:v>
                </c:pt>
                <c:pt idx="440">
                  <c:v>131.36000000000001</c:v>
                </c:pt>
                <c:pt idx="441">
                  <c:v>135.33000000000001</c:v>
                </c:pt>
                <c:pt idx="442">
                  <c:v>134.22</c:v>
                </c:pt>
                <c:pt idx="443">
                  <c:v>136.1</c:v>
                </c:pt>
                <c:pt idx="444">
                  <c:v>138.02000000000001</c:v>
                </c:pt>
                <c:pt idx="445">
                  <c:v>137.91999999999999</c:v>
                </c:pt>
                <c:pt idx="446">
                  <c:v>140.21</c:v>
                </c:pt>
                <c:pt idx="447">
                  <c:v>141.37</c:v>
                </c:pt>
                <c:pt idx="448">
                  <c:v>141.55000000000001</c:v>
                </c:pt>
                <c:pt idx="449">
                  <c:v>142.85</c:v>
                </c:pt>
                <c:pt idx="450">
                  <c:v>145.19</c:v>
                </c:pt>
                <c:pt idx="451">
                  <c:v>145.01</c:v>
                </c:pt>
                <c:pt idx="452">
                  <c:v>144.76</c:v>
                </c:pt>
                <c:pt idx="453">
                  <c:v>143.94</c:v>
                </c:pt>
                <c:pt idx="454">
                  <c:v>143.54</c:v>
                </c:pt>
                <c:pt idx="455">
                  <c:v>146.29</c:v>
                </c:pt>
                <c:pt idx="456">
                  <c:v>143.09</c:v>
                </c:pt>
                <c:pt idx="457">
                  <c:v>144.84</c:v>
                </c:pt>
                <c:pt idx="458">
                  <c:v>146.02000000000001</c:v>
                </c:pt>
                <c:pt idx="459">
                  <c:v>145.86000000000001</c:v>
                </c:pt>
                <c:pt idx="460">
                  <c:v>143.26</c:v>
                </c:pt>
                <c:pt idx="461">
                  <c:v>141</c:v>
                </c:pt>
                <c:pt idx="462">
                  <c:v>139.43</c:v>
                </c:pt>
                <c:pt idx="463">
                  <c:v>149.27000000000001</c:v>
                </c:pt>
                <c:pt idx="464">
                  <c:v>163.66999999999999</c:v>
                </c:pt>
                <c:pt idx="465">
                  <c:v>159.82</c:v>
                </c:pt>
                <c:pt idx="466">
                  <c:v>162</c:v>
                </c:pt>
                <c:pt idx="467">
                  <c:v>166.75</c:v>
                </c:pt>
                <c:pt idx="468">
                  <c:v>163.75</c:v>
                </c:pt>
                <c:pt idx="469">
                  <c:v>164.34</c:v>
                </c:pt>
                <c:pt idx="470">
                  <c:v>164.31</c:v>
                </c:pt>
                <c:pt idx="471">
                  <c:v>163.63</c:v>
                </c:pt>
                <c:pt idx="472">
                  <c:v>164.31</c:v>
                </c:pt>
                <c:pt idx="473">
                  <c:v>168.25</c:v>
                </c:pt>
                <c:pt idx="474">
                  <c:v>162.88999999999999</c:v>
                </c:pt>
                <c:pt idx="475">
                  <c:v>165.02</c:v>
                </c:pt>
                <c:pt idx="476">
                  <c:v>167.56</c:v>
                </c:pt>
                <c:pt idx="477">
                  <c:v>174.7</c:v>
                </c:pt>
                <c:pt idx="478">
                  <c:v>175.64</c:v>
                </c:pt>
                <c:pt idx="479">
                  <c:v>173.85</c:v>
                </c:pt>
                <c:pt idx="480">
                  <c:v>175.03</c:v>
                </c:pt>
                <c:pt idx="481">
                  <c:v>172.34</c:v>
                </c:pt>
                <c:pt idx="482">
                  <c:v>173</c:v>
                </c:pt>
                <c:pt idx="483">
                  <c:v>174.73</c:v>
                </c:pt>
                <c:pt idx="484">
                  <c:v>175.73</c:v>
                </c:pt>
                <c:pt idx="485">
                  <c:v>177.85</c:v>
                </c:pt>
                <c:pt idx="486">
                  <c:v>172.47</c:v>
                </c:pt>
                <c:pt idx="487">
                  <c:v>174.71</c:v>
                </c:pt>
                <c:pt idx="488">
                  <c:v>178.61</c:v>
                </c:pt>
                <c:pt idx="489">
                  <c:v>176.41</c:v>
                </c:pt>
                <c:pt idx="490">
                  <c:v>176.43</c:v>
                </c:pt>
                <c:pt idx="491">
                  <c:v>178.15</c:v>
                </c:pt>
                <c:pt idx="492">
                  <c:v>176.32</c:v>
                </c:pt>
                <c:pt idx="493">
                  <c:v>167.44</c:v>
                </c:pt>
                <c:pt idx="494">
                  <c:v>169.63</c:v>
                </c:pt>
                <c:pt idx="495">
                  <c:v>171.03</c:v>
                </c:pt>
                <c:pt idx="496">
                  <c:v>171.63</c:v>
                </c:pt>
                <c:pt idx="497">
                  <c:v>174.85</c:v>
                </c:pt>
                <c:pt idx="498">
                  <c:v>174.37</c:v>
                </c:pt>
                <c:pt idx="499">
                  <c:v>170.28</c:v>
                </c:pt>
                <c:pt idx="500">
                  <c:v>166.51</c:v>
                </c:pt>
                <c:pt idx="501">
                  <c:v>165.16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BB-475A-963A-04A93523A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3470271"/>
        <c:axId val="603471103"/>
      </c:lineChart>
      <c:dateAx>
        <c:axId val="603470271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3471103"/>
        <c:crosses val="autoZero"/>
        <c:auto val="1"/>
        <c:lblOffset val="100"/>
        <c:baseTimeUnit val="days"/>
      </c:dateAx>
      <c:valAx>
        <c:axId val="60347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347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'Forecasts 1'!$E$2</c:f>
              <c:strCache>
                <c:ptCount val="1"/>
                <c:pt idx="0">
                  <c:v>APO US eps (mod)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'Forecasts 1'!$C$3:$C$70</c:f>
              <c:strCache>
                <c:ptCount val="68"/>
                <c:pt idx="0">
                  <c:v>Q1 2011</c:v>
                </c:pt>
                <c:pt idx="1">
                  <c:v>Q2 2011</c:v>
                </c:pt>
                <c:pt idx="2">
                  <c:v>Q3 2011</c:v>
                </c:pt>
                <c:pt idx="3">
                  <c:v>Q4 2011</c:v>
                </c:pt>
                <c:pt idx="4">
                  <c:v>Q1 2012</c:v>
                </c:pt>
                <c:pt idx="5">
                  <c:v>Q2 2012</c:v>
                </c:pt>
                <c:pt idx="6">
                  <c:v>Q3 2012</c:v>
                </c:pt>
                <c:pt idx="7">
                  <c:v>Q4 2012</c:v>
                </c:pt>
                <c:pt idx="8">
                  <c:v>Q1 2013</c:v>
                </c:pt>
                <c:pt idx="9">
                  <c:v>Q2 2013</c:v>
                </c:pt>
                <c:pt idx="10">
                  <c:v>Q3 2013</c:v>
                </c:pt>
                <c:pt idx="11">
                  <c:v>Q4 2013</c:v>
                </c:pt>
                <c:pt idx="12">
                  <c:v>Q1 2014</c:v>
                </c:pt>
                <c:pt idx="13">
                  <c:v>Q2 2014</c:v>
                </c:pt>
                <c:pt idx="14">
                  <c:v>Q3 2014</c:v>
                </c:pt>
                <c:pt idx="15">
                  <c:v>Q4 2014</c:v>
                </c:pt>
                <c:pt idx="16">
                  <c:v>Q1 2015</c:v>
                </c:pt>
                <c:pt idx="17">
                  <c:v>Q2 2015</c:v>
                </c:pt>
                <c:pt idx="18">
                  <c:v>Q3 2015</c:v>
                </c:pt>
                <c:pt idx="19">
                  <c:v>Q4 2015</c:v>
                </c:pt>
                <c:pt idx="20">
                  <c:v>Q1 2016</c:v>
                </c:pt>
                <c:pt idx="21">
                  <c:v>Q2 2016</c:v>
                </c:pt>
                <c:pt idx="22">
                  <c:v>Q3 2016</c:v>
                </c:pt>
                <c:pt idx="23">
                  <c:v>Q4 2016</c:v>
                </c:pt>
                <c:pt idx="24">
                  <c:v>Q1 2017</c:v>
                </c:pt>
                <c:pt idx="25">
                  <c:v>Q2 2017</c:v>
                </c:pt>
                <c:pt idx="26">
                  <c:v>Q3 2017</c:v>
                </c:pt>
                <c:pt idx="27">
                  <c:v>Q4 2017</c:v>
                </c:pt>
                <c:pt idx="28">
                  <c:v>Q1 2018</c:v>
                </c:pt>
                <c:pt idx="29">
                  <c:v>Q2 2018</c:v>
                </c:pt>
                <c:pt idx="30">
                  <c:v>Q3 2018</c:v>
                </c:pt>
                <c:pt idx="31">
                  <c:v>Q4 2018</c:v>
                </c:pt>
                <c:pt idx="32">
                  <c:v>Q1 2019</c:v>
                </c:pt>
                <c:pt idx="33">
                  <c:v>Q2 2019</c:v>
                </c:pt>
                <c:pt idx="34">
                  <c:v>Q3 2019</c:v>
                </c:pt>
                <c:pt idx="35">
                  <c:v>Q4 2019</c:v>
                </c:pt>
                <c:pt idx="36">
                  <c:v>Q1 2020</c:v>
                </c:pt>
                <c:pt idx="37">
                  <c:v>Q2 2020</c:v>
                </c:pt>
                <c:pt idx="38">
                  <c:v>Q3 2020</c:v>
                </c:pt>
                <c:pt idx="39">
                  <c:v>Q4 2020</c:v>
                </c:pt>
                <c:pt idx="40">
                  <c:v>Q1 2021</c:v>
                </c:pt>
                <c:pt idx="41">
                  <c:v>Q2 2021</c:v>
                </c:pt>
                <c:pt idx="42">
                  <c:v>Q3 2021</c:v>
                </c:pt>
                <c:pt idx="43">
                  <c:v>Q4 2021</c:v>
                </c:pt>
                <c:pt idx="44">
                  <c:v>Q1 2022</c:v>
                </c:pt>
                <c:pt idx="45">
                  <c:v>Q2 2022</c:v>
                </c:pt>
                <c:pt idx="46">
                  <c:v>Q3 2022</c:v>
                </c:pt>
                <c:pt idx="47">
                  <c:v>Q4 2022</c:v>
                </c:pt>
                <c:pt idx="48">
                  <c:v>Q1 2023</c:v>
                </c:pt>
                <c:pt idx="49">
                  <c:v>Q2 2023</c:v>
                </c:pt>
                <c:pt idx="50">
                  <c:v>Q3 2023</c:v>
                </c:pt>
                <c:pt idx="51">
                  <c:v>Q4 2023</c:v>
                </c:pt>
                <c:pt idx="52">
                  <c:v>Q1 2024</c:v>
                </c:pt>
                <c:pt idx="53">
                  <c:v>Q2 2024</c:v>
                </c:pt>
                <c:pt idx="54">
                  <c:v>Q3 2024</c:v>
                </c:pt>
                <c:pt idx="55">
                  <c:v>Q4 2024</c:v>
                </c:pt>
                <c:pt idx="56">
                  <c:v>Q1 2025</c:v>
                </c:pt>
                <c:pt idx="57">
                  <c:v>Q2 2025</c:v>
                </c:pt>
                <c:pt idx="58">
                  <c:v>Q3 2025</c:v>
                </c:pt>
                <c:pt idx="59">
                  <c:v>Q4 2025</c:v>
                </c:pt>
                <c:pt idx="60">
                  <c:v>Q1 2026</c:v>
                </c:pt>
                <c:pt idx="61">
                  <c:v>Q2 2026</c:v>
                </c:pt>
                <c:pt idx="62">
                  <c:v>Q3 2026</c:v>
                </c:pt>
                <c:pt idx="63">
                  <c:v>Q4 2026</c:v>
                </c:pt>
                <c:pt idx="64">
                  <c:v>Q1 2027</c:v>
                </c:pt>
                <c:pt idx="65">
                  <c:v>Q2 2027</c:v>
                </c:pt>
                <c:pt idx="66">
                  <c:v>Q3 2027</c:v>
                </c:pt>
                <c:pt idx="67">
                  <c:v>Q4 2027</c:v>
                </c:pt>
              </c:strCache>
            </c:strRef>
          </c:cat>
          <c:val>
            <c:numRef>
              <c:f>'Forecasts 1'!$E$3:$E$70</c:f>
              <c:numCache>
                <c:formatCode>0.000</c:formatCode>
                <c:ptCount val="68"/>
                <c:pt idx="0">
                  <c:v>0.33</c:v>
                </c:pt>
                <c:pt idx="1">
                  <c:v>0.19</c:v>
                </c:pt>
                <c:pt idx="2">
                  <c:v>0.19</c:v>
                </c:pt>
                <c:pt idx="3">
                  <c:v>0.05</c:v>
                </c:pt>
                <c:pt idx="4">
                  <c:v>0.66</c:v>
                </c:pt>
                <c:pt idx="5">
                  <c:v>0.60499999999999998</c:v>
                </c:pt>
                <c:pt idx="6">
                  <c:v>0.55000000000000004</c:v>
                </c:pt>
                <c:pt idx="7">
                  <c:v>1.1200000000000001</c:v>
                </c:pt>
                <c:pt idx="8">
                  <c:v>1.6</c:v>
                </c:pt>
                <c:pt idx="9">
                  <c:v>0.32</c:v>
                </c:pt>
                <c:pt idx="10">
                  <c:v>1.1299999999999999</c:v>
                </c:pt>
                <c:pt idx="11">
                  <c:v>0.94</c:v>
                </c:pt>
                <c:pt idx="12">
                  <c:v>0.32</c:v>
                </c:pt>
                <c:pt idx="13">
                  <c:v>0.33</c:v>
                </c:pt>
                <c:pt idx="14">
                  <c:v>0.185</c:v>
                </c:pt>
                <c:pt idx="15">
                  <c:v>0.04</c:v>
                </c:pt>
                <c:pt idx="16">
                  <c:v>0.09</c:v>
                </c:pt>
                <c:pt idx="17">
                  <c:v>0.3</c:v>
                </c:pt>
                <c:pt idx="18">
                  <c:v>0.2</c:v>
                </c:pt>
                <c:pt idx="19">
                  <c:v>0.02</c:v>
                </c:pt>
                <c:pt idx="20">
                  <c:v>0.46500000000000002</c:v>
                </c:pt>
                <c:pt idx="21">
                  <c:v>0.91</c:v>
                </c:pt>
                <c:pt idx="22">
                  <c:v>0.5</c:v>
                </c:pt>
                <c:pt idx="23">
                  <c:v>0.87</c:v>
                </c:pt>
                <c:pt idx="24">
                  <c:v>0.3</c:v>
                </c:pt>
                <c:pt idx="25">
                  <c:v>0.44</c:v>
                </c:pt>
                <c:pt idx="26">
                  <c:v>1</c:v>
                </c:pt>
                <c:pt idx="27">
                  <c:v>0.92</c:v>
                </c:pt>
                <c:pt idx="28">
                  <c:v>0.58499999999999996</c:v>
                </c:pt>
                <c:pt idx="29">
                  <c:v>0.25</c:v>
                </c:pt>
                <c:pt idx="30">
                  <c:v>0.77</c:v>
                </c:pt>
                <c:pt idx="31">
                  <c:v>0.72</c:v>
                </c:pt>
                <c:pt idx="32">
                  <c:v>0.67</c:v>
                </c:pt>
                <c:pt idx="33">
                  <c:v>0.75</c:v>
                </c:pt>
                <c:pt idx="34">
                  <c:v>1.64</c:v>
                </c:pt>
                <c:pt idx="35">
                  <c:v>0.68</c:v>
                </c:pt>
                <c:pt idx="36">
                  <c:v>1.26</c:v>
                </c:pt>
                <c:pt idx="37">
                  <c:v>1.84</c:v>
                </c:pt>
                <c:pt idx="38">
                  <c:v>1.1100000000000001</c:v>
                </c:pt>
                <c:pt idx="39">
                  <c:v>1.8</c:v>
                </c:pt>
                <c:pt idx="40">
                  <c:v>2.8908999999999998</c:v>
                </c:pt>
                <c:pt idx="41">
                  <c:v>2.7</c:v>
                </c:pt>
                <c:pt idx="42">
                  <c:v>1.0073000000000001</c:v>
                </c:pt>
                <c:pt idx="43">
                  <c:v>0.9103</c:v>
                </c:pt>
                <c:pt idx="44">
                  <c:v>0.99459999999999993</c:v>
                </c:pt>
                <c:pt idx="45">
                  <c:v>0.99459999999999993</c:v>
                </c:pt>
                <c:pt idx="46">
                  <c:v>0.99459999999999993</c:v>
                </c:pt>
                <c:pt idx="47">
                  <c:v>1.0789</c:v>
                </c:pt>
                <c:pt idx="48">
                  <c:v>1.67</c:v>
                </c:pt>
                <c:pt idx="49">
                  <c:v>1</c:v>
                </c:pt>
                <c:pt idx="50">
                  <c:v>1.1000000000000001</c:v>
                </c:pt>
                <c:pt idx="51">
                  <c:v>4.8140999999999998</c:v>
                </c:pt>
                <c:pt idx="52">
                  <c:v>2.38</c:v>
                </c:pt>
                <c:pt idx="53">
                  <c:v>1.41</c:v>
                </c:pt>
                <c:pt idx="54">
                  <c:v>1.3444</c:v>
                </c:pt>
                <c:pt idx="55">
                  <c:v>2.5034000000000001</c:v>
                </c:pt>
                <c:pt idx="56">
                  <c:v>1.9390000000000001</c:v>
                </c:pt>
                <c:pt idx="57">
                  <c:v>2.0310000000000001</c:v>
                </c:pt>
                <c:pt idx="58">
                  <c:v>2.1430000000000002</c:v>
                </c:pt>
                <c:pt idx="59">
                  <c:v>2.234</c:v>
                </c:pt>
                <c:pt idx="60">
                  <c:v>2.2650000000000001</c:v>
                </c:pt>
                <c:pt idx="61">
                  <c:v>2.351</c:v>
                </c:pt>
                <c:pt idx="62">
                  <c:v>2.492</c:v>
                </c:pt>
                <c:pt idx="63">
                  <c:v>2.6240000000000001</c:v>
                </c:pt>
                <c:pt idx="64">
                  <c:v>2.637</c:v>
                </c:pt>
                <c:pt idx="65">
                  <c:v>2.7730000000000001</c:v>
                </c:pt>
                <c:pt idx="66">
                  <c:v>2.93</c:v>
                </c:pt>
                <c:pt idx="67">
                  <c:v>3.0630000000000002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C-46B3-A3A2-00DA51987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6760031"/>
        <c:axId val="1266762527"/>
      </c:barChart>
      <c:catAx>
        <c:axId val="126676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6762527"/>
        <c:crosses val="autoZero"/>
        <c:auto val="1"/>
        <c:lblAlgn val="ctr"/>
        <c:lblOffset val="100"/>
        <c:noMultiLvlLbl val="0"/>
      </c:catAx>
      <c:valAx>
        <c:axId val="126676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676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'Forecasts 1'!$I$2</c:f>
              <c:strCache>
                <c:ptCount val="1"/>
                <c:pt idx="0">
                  <c:v>Ln(Qtrs)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'Forecasts 1'!$C$3:$C$70</c:f>
              <c:strCache>
                <c:ptCount val="68"/>
                <c:pt idx="0">
                  <c:v>Q1 2011</c:v>
                </c:pt>
                <c:pt idx="1">
                  <c:v>Q2 2011</c:v>
                </c:pt>
                <c:pt idx="2">
                  <c:v>Q3 2011</c:v>
                </c:pt>
                <c:pt idx="3">
                  <c:v>Q4 2011</c:v>
                </c:pt>
                <c:pt idx="4">
                  <c:v>Q1 2012</c:v>
                </c:pt>
                <c:pt idx="5">
                  <c:v>Q2 2012</c:v>
                </c:pt>
                <c:pt idx="6">
                  <c:v>Q3 2012</c:v>
                </c:pt>
                <c:pt idx="7">
                  <c:v>Q4 2012</c:v>
                </c:pt>
                <c:pt idx="8">
                  <c:v>Q1 2013</c:v>
                </c:pt>
                <c:pt idx="9">
                  <c:v>Q2 2013</c:v>
                </c:pt>
                <c:pt idx="10">
                  <c:v>Q3 2013</c:v>
                </c:pt>
                <c:pt idx="11">
                  <c:v>Q4 2013</c:v>
                </c:pt>
                <c:pt idx="12">
                  <c:v>Q1 2014</c:v>
                </c:pt>
                <c:pt idx="13">
                  <c:v>Q2 2014</c:v>
                </c:pt>
                <c:pt idx="14">
                  <c:v>Q3 2014</c:v>
                </c:pt>
                <c:pt idx="15">
                  <c:v>Q4 2014</c:v>
                </c:pt>
                <c:pt idx="16">
                  <c:v>Q1 2015</c:v>
                </c:pt>
                <c:pt idx="17">
                  <c:v>Q2 2015</c:v>
                </c:pt>
                <c:pt idx="18">
                  <c:v>Q3 2015</c:v>
                </c:pt>
                <c:pt idx="19">
                  <c:v>Q4 2015</c:v>
                </c:pt>
                <c:pt idx="20">
                  <c:v>Q1 2016</c:v>
                </c:pt>
                <c:pt idx="21">
                  <c:v>Q2 2016</c:v>
                </c:pt>
                <c:pt idx="22">
                  <c:v>Q3 2016</c:v>
                </c:pt>
                <c:pt idx="23">
                  <c:v>Q4 2016</c:v>
                </c:pt>
                <c:pt idx="24">
                  <c:v>Q1 2017</c:v>
                </c:pt>
                <c:pt idx="25">
                  <c:v>Q2 2017</c:v>
                </c:pt>
                <c:pt idx="26">
                  <c:v>Q3 2017</c:v>
                </c:pt>
                <c:pt idx="27">
                  <c:v>Q4 2017</c:v>
                </c:pt>
                <c:pt idx="28">
                  <c:v>Q1 2018</c:v>
                </c:pt>
                <c:pt idx="29">
                  <c:v>Q2 2018</c:v>
                </c:pt>
                <c:pt idx="30">
                  <c:v>Q3 2018</c:v>
                </c:pt>
                <c:pt idx="31">
                  <c:v>Q4 2018</c:v>
                </c:pt>
                <c:pt idx="32">
                  <c:v>Q1 2019</c:v>
                </c:pt>
                <c:pt idx="33">
                  <c:v>Q2 2019</c:v>
                </c:pt>
                <c:pt idx="34">
                  <c:v>Q3 2019</c:v>
                </c:pt>
                <c:pt idx="35">
                  <c:v>Q4 2019</c:v>
                </c:pt>
                <c:pt idx="36">
                  <c:v>Q1 2020</c:v>
                </c:pt>
                <c:pt idx="37">
                  <c:v>Q2 2020</c:v>
                </c:pt>
                <c:pt idx="38">
                  <c:v>Q3 2020</c:v>
                </c:pt>
                <c:pt idx="39">
                  <c:v>Q4 2020</c:v>
                </c:pt>
                <c:pt idx="40">
                  <c:v>Q1 2021</c:v>
                </c:pt>
                <c:pt idx="41">
                  <c:v>Q2 2021</c:v>
                </c:pt>
                <c:pt idx="42">
                  <c:v>Q3 2021</c:v>
                </c:pt>
                <c:pt idx="43">
                  <c:v>Q4 2021</c:v>
                </c:pt>
                <c:pt idx="44">
                  <c:v>Q1 2022</c:v>
                </c:pt>
                <c:pt idx="45">
                  <c:v>Q2 2022</c:v>
                </c:pt>
                <c:pt idx="46">
                  <c:v>Q3 2022</c:v>
                </c:pt>
                <c:pt idx="47">
                  <c:v>Q4 2022</c:v>
                </c:pt>
                <c:pt idx="48">
                  <c:v>Q1 2023</c:v>
                </c:pt>
                <c:pt idx="49">
                  <c:v>Q2 2023</c:v>
                </c:pt>
                <c:pt idx="50">
                  <c:v>Q3 2023</c:v>
                </c:pt>
                <c:pt idx="51">
                  <c:v>Q4 2023</c:v>
                </c:pt>
                <c:pt idx="52">
                  <c:v>Q1 2024</c:v>
                </c:pt>
                <c:pt idx="53">
                  <c:v>Q2 2024</c:v>
                </c:pt>
                <c:pt idx="54">
                  <c:v>Q3 2024</c:v>
                </c:pt>
                <c:pt idx="55">
                  <c:v>Q4 2024</c:v>
                </c:pt>
                <c:pt idx="56">
                  <c:v>Q1 2025</c:v>
                </c:pt>
                <c:pt idx="57">
                  <c:v>Q2 2025</c:v>
                </c:pt>
                <c:pt idx="58">
                  <c:v>Q3 2025</c:v>
                </c:pt>
                <c:pt idx="59">
                  <c:v>Q4 2025</c:v>
                </c:pt>
                <c:pt idx="60">
                  <c:v>Q1 2026</c:v>
                </c:pt>
                <c:pt idx="61">
                  <c:v>Q2 2026</c:v>
                </c:pt>
                <c:pt idx="62">
                  <c:v>Q3 2026</c:v>
                </c:pt>
                <c:pt idx="63">
                  <c:v>Q4 2026</c:v>
                </c:pt>
                <c:pt idx="64">
                  <c:v>Q1 2027</c:v>
                </c:pt>
                <c:pt idx="65">
                  <c:v>Q2 2027</c:v>
                </c:pt>
                <c:pt idx="66">
                  <c:v>Q3 2027</c:v>
                </c:pt>
                <c:pt idx="67">
                  <c:v>Q4 2027</c:v>
                </c:pt>
              </c:strCache>
            </c:strRef>
          </c:cat>
          <c:val>
            <c:numRef>
              <c:f>'Forecasts 1'!$I$3:$I$70</c:f>
              <c:numCache>
                <c:formatCode>0.00</c:formatCode>
                <c:ptCount val="68"/>
                <c:pt idx="0">
                  <c:v>1.1086626245216111</c:v>
                </c:pt>
                <c:pt idx="1">
                  <c:v>1.6607312068216509</c:v>
                </c:pt>
                <c:pt idx="2">
                  <c:v>1.6607312068216509</c:v>
                </c:pt>
                <c:pt idx="3">
                  <c:v>2.9957322735539909</c:v>
                </c:pt>
                <c:pt idx="4">
                  <c:v>0.41551544396166579</c:v>
                </c:pt>
                <c:pt idx="5">
                  <c:v>0.50252682095129564</c:v>
                </c:pt>
                <c:pt idx="6">
                  <c:v>0.59783700075562041</c:v>
                </c:pt>
                <c:pt idx="7">
                  <c:v>0.11332868530700327</c:v>
                </c:pt>
                <c:pt idx="8">
                  <c:v>0.47000362924573563</c:v>
                </c:pt>
                <c:pt idx="9">
                  <c:v>1.1394342831883648</c:v>
                </c:pt>
                <c:pt idx="10">
                  <c:v>0.12221763272424911</c:v>
                </c:pt>
                <c:pt idx="11">
                  <c:v>6.1875403718087529E-2</c:v>
                </c:pt>
                <c:pt idx="12">
                  <c:v>1.1394342831883648</c:v>
                </c:pt>
                <c:pt idx="13">
                  <c:v>1.1086626245216111</c:v>
                </c:pt>
                <c:pt idx="14">
                  <c:v>1.6873994539038122</c:v>
                </c:pt>
                <c:pt idx="15">
                  <c:v>3.2188758248682006</c:v>
                </c:pt>
                <c:pt idx="16">
                  <c:v>2.4079456086518722</c:v>
                </c:pt>
                <c:pt idx="17">
                  <c:v>1.2039728043259361</c:v>
                </c:pt>
                <c:pt idx="18">
                  <c:v>1.6094379124341003</c:v>
                </c:pt>
                <c:pt idx="19">
                  <c:v>3.912023005428146</c:v>
                </c:pt>
                <c:pt idx="20">
                  <c:v>0.7657178733947807</c:v>
                </c:pt>
                <c:pt idx="21">
                  <c:v>9.431067947124129E-2</c:v>
                </c:pt>
                <c:pt idx="22">
                  <c:v>0.69314718055994529</c:v>
                </c:pt>
                <c:pt idx="23">
                  <c:v>0.13926206733350766</c:v>
                </c:pt>
                <c:pt idx="24">
                  <c:v>1.2039728043259361</c:v>
                </c:pt>
                <c:pt idx="25">
                  <c:v>0.82098055206983023</c:v>
                </c:pt>
                <c:pt idx="26">
                  <c:v>0</c:v>
                </c:pt>
                <c:pt idx="27">
                  <c:v>8.3381608939051013E-2</c:v>
                </c:pt>
                <c:pt idx="28">
                  <c:v>0.53614343175028067</c:v>
                </c:pt>
                <c:pt idx="29">
                  <c:v>1.3862943611198906</c:v>
                </c:pt>
                <c:pt idx="30">
                  <c:v>0.26136476413440751</c:v>
                </c:pt>
                <c:pt idx="31">
                  <c:v>0.3285040669720361</c:v>
                </c:pt>
                <c:pt idx="32">
                  <c:v>0.40047756659712525</c:v>
                </c:pt>
                <c:pt idx="33">
                  <c:v>0.2876820724517809</c:v>
                </c:pt>
                <c:pt idx="34">
                  <c:v>0.494696241836107</c:v>
                </c:pt>
                <c:pt idx="35">
                  <c:v>0.38566248081198462</c:v>
                </c:pt>
                <c:pt idx="36">
                  <c:v>0.23111172096338664</c:v>
                </c:pt>
                <c:pt idx="37">
                  <c:v>0.60976557162089429</c:v>
                </c:pt>
                <c:pt idx="38">
                  <c:v>0.10436001532424286</c:v>
                </c:pt>
                <c:pt idx="39">
                  <c:v>0.58778666490211906</c:v>
                </c:pt>
                <c:pt idx="40">
                  <c:v>1.0615678723287281</c:v>
                </c:pt>
                <c:pt idx="41">
                  <c:v>0.99325177301028345</c:v>
                </c:pt>
                <c:pt idx="42">
                  <c:v>7.2734839664984697E-3</c:v>
                </c:pt>
                <c:pt idx="43">
                  <c:v>9.3981063470893952E-2</c:v>
                </c:pt>
                <c:pt idx="44">
                  <c:v>5.4146327014989535E-3</c:v>
                </c:pt>
                <c:pt idx="45">
                  <c:v>5.4146327014989535E-3</c:v>
                </c:pt>
                <c:pt idx="46">
                  <c:v>5.4146327014989535E-3</c:v>
                </c:pt>
                <c:pt idx="47">
                  <c:v>7.5942003575157332E-2</c:v>
                </c:pt>
                <c:pt idx="48">
                  <c:v>0.51282362642866375</c:v>
                </c:pt>
                <c:pt idx="49">
                  <c:v>0</c:v>
                </c:pt>
                <c:pt idx="50">
                  <c:v>9.5310179804324935E-2</c:v>
                </c:pt>
                <c:pt idx="51">
                  <c:v>1.5715491118912868</c:v>
                </c:pt>
                <c:pt idx="52">
                  <c:v>0.86710048768338333</c:v>
                </c:pt>
                <c:pt idx="53">
                  <c:v>0.34358970439007686</c:v>
                </c:pt>
                <c:pt idx="54">
                  <c:v>0.29594781686881355</c:v>
                </c:pt>
                <c:pt idx="55">
                  <c:v>0.91764980791178608</c:v>
                </c:pt>
                <c:pt idx="56">
                  <c:v>0.66217237626051473</c:v>
                </c:pt>
                <c:pt idx="57">
                  <c:v>0.70852828259824774</c:v>
                </c:pt>
                <c:pt idx="58">
                  <c:v>0.76220671649144012</c:v>
                </c:pt>
                <c:pt idx="59">
                  <c:v>0.80379370064700895</c:v>
                </c:pt>
                <c:pt idx="60">
                  <c:v>0.81757475893499743</c:v>
                </c:pt>
                <c:pt idx="61">
                  <c:v>0.85484076955793242</c:v>
                </c:pt>
                <c:pt idx="62">
                  <c:v>0.91308560092520674</c:v>
                </c:pt>
                <c:pt idx="63">
                  <c:v>0.96469987108184263</c:v>
                </c:pt>
                <c:pt idx="64">
                  <c:v>0.96964190737114964</c:v>
                </c:pt>
                <c:pt idx="65">
                  <c:v>1.0199297666336411</c:v>
                </c:pt>
                <c:pt idx="66">
                  <c:v>1.0750024230289761</c:v>
                </c:pt>
                <c:pt idx="67">
                  <c:v>1.1193948278506383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F-444F-9E86-1E9F55DF7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431727"/>
        <c:axId val="917428399"/>
      </c:barChart>
      <c:catAx>
        <c:axId val="91743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7428399"/>
        <c:crosses val="autoZero"/>
        <c:auto val="1"/>
        <c:lblAlgn val="ctr"/>
        <c:lblOffset val="100"/>
        <c:noMultiLvlLbl val="0"/>
      </c:catAx>
      <c:valAx>
        <c:axId val="91742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743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'Forecasts 1'!$X$2</c:f>
              <c:strCache>
                <c:ptCount val="1"/>
                <c:pt idx="0">
                  <c:v>Season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'Forecasts 1'!$C$3:$C$70</c:f>
              <c:strCache>
                <c:ptCount val="68"/>
                <c:pt idx="0">
                  <c:v>Q1 2011</c:v>
                </c:pt>
                <c:pt idx="1">
                  <c:v>Q2 2011</c:v>
                </c:pt>
                <c:pt idx="2">
                  <c:v>Q3 2011</c:v>
                </c:pt>
                <c:pt idx="3">
                  <c:v>Q4 2011</c:v>
                </c:pt>
                <c:pt idx="4">
                  <c:v>Q1 2012</c:v>
                </c:pt>
                <c:pt idx="5">
                  <c:v>Q2 2012</c:v>
                </c:pt>
                <c:pt idx="6">
                  <c:v>Q3 2012</c:v>
                </c:pt>
                <c:pt idx="7">
                  <c:v>Q4 2012</c:v>
                </c:pt>
                <c:pt idx="8">
                  <c:v>Q1 2013</c:v>
                </c:pt>
                <c:pt idx="9">
                  <c:v>Q2 2013</c:v>
                </c:pt>
                <c:pt idx="10">
                  <c:v>Q3 2013</c:v>
                </c:pt>
                <c:pt idx="11">
                  <c:v>Q4 2013</c:v>
                </c:pt>
                <c:pt idx="12">
                  <c:v>Q1 2014</c:v>
                </c:pt>
                <c:pt idx="13">
                  <c:v>Q2 2014</c:v>
                </c:pt>
                <c:pt idx="14">
                  <c:v>Q3 2014</c:v>
                </c:pt>
                <c:pt idx="15">
                  <c:v>Q4 2014</c:v>
                </c:pt>
                <c:pt idx="16">
                  <c:v>Q1 2015</c:v>
                </c:pt>
                <c:pt idx="17">
                  <c:v>Q2 2015</c:v>
                </c:pt>
                <c:pt idx="18">
                  <c:v>Q3 2015</c:v>
                </c:pt>
                <c:pt idx="19">
                  <c:v>Q4 2015</c:v>
                </c:pt>
                <c:pt idx="20">
                  <c:v>Q1 2016</c:v>
                </c:pt>
                <c:pt idx="21">
                  <c:v>Q2 2016</c:v>
                </c:pt>
                <c:pt idx="22">
                  <c:v>Q3 2016</c:v>
                </c:pt>
                <c:pt idx="23">
                  <c:v>Q4 2016</c:v>
                </c:pt>
                <c:pt idx="24">
                  <c:v>Q1 2017</c:v>
                </c:pt>
                <c:pt idx="25">
                  <c:v>Q2 2017</c:v>
                </c:pt>
                <c:pt idx="26">
                  <c:v>Q3 2017</c:v>
                </c:pt>
                <c:pt idx="27">
                  <c:v>Q4 2017</c:v>
                </c:pt>
                <c:pt idx="28">
                  <c:v>Q1 2018</c:v>
                </c:pt>
                <c:pt idx="29">
                  <c:v>Q2 2018</c:v>
                </c:pt>
                <c:pt idx="30">
                  <c:v>Q3 2018</c:v>
                </c:pt>
                <c:pt idx="31">
                  <c:v>Q4 2018</c:v>
                </c:pt>
                <c:pt idx="32">
                  <c:v>Q1 2019</c:v>
                </c:pt>
                <c:pt idx="33">
                  <c:v>Q2 2019</c:v>
                </c:pt>
                <c:pt idx="34">
                  <c:v>Q3 2019</c:v>
                </c:pt>
                <c:pt idx="35">
                  <c:v>Q4 2019</c:v>
                </c:pt>
                <c:pt idx="36">
                  <c:v>Q1 2020</c:v>
                </c:pt>
                <c:pt idx="37">
                  <c:v>Q2 2020</c:v>
                </c:pt>
                <c:pt idx="38">
                  <c:v>Q3 2020</c:v>
                </c:pt>
                <c:pt idx="39">
                  <c:v>Q4 2020</c:v>
                </c:pt>
                <c:pt idx="40">
                  <c:v>Q1 2021</c:v>
                </c:pt>
                <c:pt idx="41">
                  <c:v>Q2 2021</c:v>
                </c:pt>
                <c:pt idx="42">
                  <c:v>Q3 2021</c:v>
                </c:pt>
                <c:pt idx="43">
                  <c:v>Q4 2021</c:v>
                </c:pt>
                <c:pt idx="44">
                  <c:v>Q1 2022</c:v>
                </c:pt>
                <c:pt idx="45">
                  <c:v>Q2 2022</c:v>
                </c:pt>
                <c:pt idx="46">
                  <c:v>Q3 2022</c:v>
                </c:pt>
                <c:pt idx="47">
                  <c:v>Q4 2022</c:v>
                </c:pt>
                <c:pt idx="48">
                  <c:v>Q1 2023</c:v>
                </c:pt>
                <c:pt idx="49">
                  <c:v>Q2 2023</c:v>
                </c:pt>
                <c:pt idx="50">
                  <c:v>Q3 2023</c:v>
                </c:pt>
                <c:pt idx="51">
                  <c:v>Q4 2023</c:v>
                </c:pt>
                <c:pt idx="52">
                  <c:v>Q1 2024</c:v>
                </c:pt>
                <c:pt idx="53">
                  <c:v>Q2 2024</c:v>
                </c:pt>
                <c:pt idx="54">
                  <c:v>Q3 2024</c:v>
                </c:pt>
                <c:pt idx="55">
                  <c:v>Q4 2024</c:v>
                </c:pt>
                <c:pt idx="56">
                  <c:v>Q1 2025</c:v>
                </c:pt>
                <c:pt idx="57">
                  <c:v>Q2 2025</c:v>
                </c:pt>
                <c:pt idx="58">
                  <c:v>Q3 2025</c:v>
                </c:pt>
                <c:pt idx="59">
                  <c:v>Q4 2025</c:v>
                </c:pt>
                <c:pt idx="60">
                  <c:v>Q1 2026</c:v>
                </c:pt>
                <c:pt idx="61">
                  <c:v>Q2 2026</c:v>
                </c:pt>
                <c:pt idx="62">
                  <c:v>Q3 2026</c:v>
                </c:pt>
                <c:pt idx="63">
                  <c:v>Q4 2026</c:v>
                </c:pt>
                <c:pt idx="64">
                  <c:v>Q1 2027</c:v>
                </c:pt>
                <c:pt idx="65">
                  <c:v>Q2 2027</c:v>
                </c:pt>
                <c:pt idx="66">
                  <c:v>Q3 2027</c:v>
                </c:pt>
                <c:pt idx="67">
                  <c:v>Q4 2027</c:v>
                </c:pt>
              </c:strCache>
            </c:strRef>
          </c:cat>
          <c:val>
            <c:numRef>
              <c:f>'Forecasts 1'!$X$3:$X$70</c:f>
              <c:numCache>
                <c:formatCode>0.00%</c:formatCode>
                <c:ptCount val="68"/>
                <c:pt idx="3">
                  <c:v>0.56612089470971383</c:v>
                </c:pt>
                <c:pt idx="4">
                  <c:v>-0.24006462218476154</c:v>
                </c:pt>
                <c:pt idx="5">
                  <c:v>-0.60548299872033906</c:v>
                </c:pt>
                <c:pt idx="6">
                  <c:v>-0.71066744414054805</c:v>
                </c:pt>
                <c:pt idx="7">
                  <c:v>-8.112500961596629E-2</c:v>
                </c:pt>
                <c:pt idx="8">
                  <c:v>-5.8207789056529721E-2</c:v>
                </c:pt>
                <c:pt idx="9">
                  <c:v>0.19814667912369657</c:v>
                </c:pt>
                <c:pt idx="10">
                  <c:v>6.9609749619436667E-2</c:v>
                </c:pt>
                <c:pt idx="11">
                  <c:v>-0.22416013270470597</c:v>
                </c:pt>
                <c:pt idx="12">
                  <c:v>-6.0342229006161482E-3</c:v>
                </c:pt>
                <c:pt idx="13">
                  <c:v>0.40368938548623634</c:v>
                </c:pt>
                <c:pt idx="14">
                  <c:v>0.48458004918904207</c:v>
                </c:pt>
                <c:pt idx="15">
                  <c:v>0.6817061454421709</c:v>
                </c:pt>
                <c:pt idx="16">
                  <c:v>0.54293253233551708</c:v>
                </c:pt>
                <c:pt idx="17">
                  <c:v>-0.22612101649499569</c:v>
                </c:pt>
                <c:pt idx="18">
                  <c:v>-0.60322865416282367</c:v>
                </c:pt>
                <c:pt idx="19">
                  <c:v>0.4917697298436986</c:v>
                </c:pt>
                <c:pt idx="20">
                  <c:v>9.878203002005792E-2</c:v>
                </c:pt>
                <c:pt idx="21">
                  <c:v>-0.76916868309219422</c:v>
                </c:pt>
                <c:pt idx="22">
                  <c:v>-1.0328034668528141</c:v>
                </c:pt>
                <c:pt idx="23">
                  <c:v>-0.12805309170951151</c:v>
                </c:pt>
                <c:pt idx="24">
                  <c:v>0.27751012613376469</c:v>
                </c:pt>
                <c:pt idx="25">
                  <c:v>0.14482108515220832</c:v>
                </c:pt>
                <c:pt idx="26">
                  <c:v>-8.0077845425662889E-2</c:v>
                </c:pt>
                <c:pt idx="27">
                  <c:v>-0.41827541382304856</c:v>
                </c:pt>
                <c:pt idx="28">
                  <c:v>-7.7112975201959783E-2</c:v>
                </c:pt>
                <c:pt idx="29">
                  <c:v>0.46116449061709019</c:v>
                </c:pt>
                <c:pt idx="30">
                  <c:v>0.13841003949556796</c:v>
                </c:pt>
                <c:pt idx="31">
                  <c:v>-0.17478476913202168</c:v>
                </c:pt>
                <c:pt idx="32">
                  <c:v>-0.2890311080730667</c:v>
                </c:pt>
                <c:pt idx="33">
                  <c:v>1.5092542457720931E-2</c:v>
                </c:pt>
                <c:pt idx="34">
                  <c:v>3.8578103044686833E-2</c:v>
                </c:pt>
                <c:pt idx="35">
                  <c:v>1.6256891202890422E-2</c:v>
                </c:pt>
                <c:pt idx="36">
                  <c:v>-2.7874481548930512E-2</c:v>
                </c:pt>
                <c:pt idx="37">
                  <c:v>1.9065722950576392E-2</c:v>
                </c:pt>
                <c:pt idx="38">
                  <c:v>-4.6525354580571762E-2</c:v>
                </c:pt>
                <c:pt idx="39">
                  <c:v>5.6461927551954581E-2</c:v>
                </c:pt>
                <c:pt idx="40">
                  <c:v>0.18388335517013776</c:v>
                </c:pt>
                <c:pt idx="41">
                  <c:v>0.31404564804847307</c:v>
                </c:pt>
                <c:pt idx="42">
                  <c:v>-0.18098556421253062</c:v>
                </c:pt>
                <c:pt idx="43">
                  <c:v>-0.38887387156172876</c:v>
                </c:pt>
                <c:pt idx="44">
                  <c:v>-0.28768038414219582</c:v>
                </c:pt>
                <c:pt idx="45">
                  <c:v>-9.4142984564393566E-3</c:v>
                </c:pt>
                <c:pt idx="46">
                  <c:v>-2.6569929230818502E-2</c:v>
                </c:pt>
                <c:pt idx="47">
                  <c:v>2.1158211262097514E-2</c:v>
                </c:pt>
                <c:pt idx="48">
                  <c:v>0.15927543520551529</c:v>
                </c:pt>
                <c:pt idx="49">
                  <c:v>4.2063772474900958E-2</c:v>
                </c:pt>
                <c:pt idx="50">
                  <c:v>-4.5471909774116095E-2</c:v>
                </c:pt>
                <c:pt idx="51">
                  <c:v>0.32714866361921935</c:v>
                </c:pt>
                <c:pt idx="52">
                  <c:v>0.40775403951371114</c:v>
                </c:pt>
                <c:pt idx="53">
                  <c:v>4.038994954935227E-3</c:v>
                </c:pt>
                <c:pt idx="54">
                  <c:v>-0.43503146683607258</c:v>
                </c:pt>
                <c:pt idx="55">
                  <c:v>1.0400607316394495E-2</c:v>
                </c:pt>
                <c:pt idx="56">
                  <c:v>0.15774500066542863</c:v>
                </c:pt>
                <c:pt idx="57">
                  <c:v>9.8226396553703132E-2</c:v>
                </c:pt>
                <c:pt idx="58">
                  <c:v>-4.1997336792330489E-2</c:v>
                </c:pt>
                <c:pt idx="59">
                  <c:v>4.7854240705267503E-2</c:v>
                </c:pt>
                <c:pt idx="60">
                  <c:v>3.6872641316581786E-2</c:v>
                </c:pt>
                <c:pt idx="61">
                  <c:v>2.9168321748746541E-2</c:v>
                </c:pt>
                <c:pt idx="62">
                  <c:v>3.6514171145752838E-2</c:v>
                </c:pt>
                <c:pt idx="63">
                  <c:v>4.9962016780780993E-2</c:v>
                </c:pt>
                <c:pt idx="64">
                  <c:v>3.9601768359628753E-2</c:v>
                </c:pt>
                <c:pt idx="65">
                  <c:v>3.2547453341461009E-2</c:v>
                </c:pt>
                <c:pt idx="66">
                  <c:v>3.8119551510389184E-2</c:v>
                </c:pt>
                <c:pt idx="67">
                  <c:v>5.0433141783380084E-2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48B-8A0D-42355E49D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6755455"/>
        <c:axId val="1266731327"/>
      </c:lineChart>
      <c:catAx>
        <c:axId val="126675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6731327"/>
        <c:crosses val="autoZero"/>
        <c:auto val="1"/>
        <c:lblAlgn val="ctr"/>
        <c:lblOffset val="100"/>
        <c:noMultiLvlLbl val="0"/>
      </c:catAx>
      <c:valAx>
        <c:axId val="126673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675545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Eps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'Forecasts 1'!$AP$2</c:f>
              <c:strCache>
                <c:ptCount val="1"/>
                <c:pt idx="0">
                  <c:v>Ln T12m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'Forecasts 1'!$AM$3:$AM$70</c:f>
              <c:strCache>
                <c:ptCount val="68"/>
                <c:pt idx="0">
                  <c:v>Q1 2011</c:v>
                </c:pt>
                <c:pt idx="1">
                  <c:v>Q2 2011</c:v>
                </c:pt>
                <c:pt idx="2">
                  <c:v>Q3 2011</c:v>
                </c:pt>
                <c:pt idx="3">
                  <c:v>Q4 2011</c:v>
                </c:pt>
                <c:pt idx="4">
                  <c:v>Q1 2012</c:v>
                </c:pt>
                <c:pt idx="5">
                  <c:v>Q2 2012</c:v>
                </c:pt>
                <c:pt idx="6">
                  <c:v>Q3 2012</c:v>
                </c:pt>
                <c:pt idx="7">
                  <c:v>Q4 2012</c:v>
                </c:pt>
                <c:pt idx="8">
                  <c:v>Q1 2013</c:v>
                </c:pt>
                <c:pt idx="9">
                  <c:v>Q2 2013</c:v>
                </c:pt>
                <c:pt idx="10">
                  <c:v>Q3 2013</c:v>
                </c:pt>
                <c:pt idx="11">
                  <c:v>Q4 2013</c:v>
                </c:pt>
                <c:pt idx="12">
                  <c:v>Q1 2014</c:v>
                </c:pt>
                <c:pt idx="13">
                  <c:v>Q2 2014</c:v>
                </c:pt>
                <c:pt idx="14">
                  <c:v>Q3 2014</c:v>
                </c:pt>
                <c:pt idx="15">
                  <c:v>Q4 2014</c:v>
                </c:pt>
                <c:pt idx="16">
                  <c:v>Q1 2015</c:v>
                </c:pt>
                <c:pt idx="17">
                  <c:v>Q2 2015</c:v>
                </c:pt>
                <c:pt idx="18">
                  <c:v>Q3 2015</c:v>
                </c:pt>
                <c:pt idx="19">
                  <c:v>Q4 2015</c:v>
                </c:pt>
                <c:pt idx="20">
                  <c:v>Q1 2016</c:v>
                </c:pt>
                <c:pt idx="21">
                  <c:v>Q2 2016</c:v>
                </c:pt>
                <c:pt idx="22">
                  <c:v>Q3 2016</c:v>
                </c:pt>
                <c:pt idx="23">
                  <c:v>Q4 2016</c:v>
                </c:pt>
                <c:pt idx="24">
                  <c:v>Q1 2017</c:v>
                </c:pt>
                <c:pt idx="25">
                  <c:v>Q2 2017</c:v>
                </c:pt>
                <c:pt idx="26">
                  <c:v>Q3 2017</c:v>
                </c:pt>
                <c:pt idx="27">
                  <c:v>Q4 2017</c:v>
                </c:pt>
                <c:pt idx="28">
                  <c:v>Q1 2018</c:v>
                </c:pt>
                <c:pt idx="29">
                  <c:v>Q2 2018</c:v>
                </c:pt>
                <c:pt idx="30">
                  <c:v>Q3 2018</c:v>
                </c:pt>
                <c:pt idx="31">
                  <c:v>Q4 2018</c:v>
                </c:pt>
                <c:pt idx="32">
                  <c:v>Q1 2019</c:v>
                </c:pt>
                <c:pt idx="33">
                  <c:v>Q2 2019</c:v>
                </c:pt>
                <c:pt idx="34">
                  <c:v>Q3 2019</c:v>
                </c:pt>
                <c:pt idx="35">
                  <c:v>Q4 2019</c:v>
                </c:pt>
                <c:pt idx="36">
                  <c:v>Q1 2020</c:v>
                </c:pt>
                <c:pt idx="37">
                  <c:v>Q2 2020</c:v>
                </c:pt>
                <c:pt idx="38">
                  <c:v>Q3 2020</c:v>
                </c:pt>
                <c:pt idx="39">
                  <c:v>Q4 2020</c:v>
                </c:pt>
                <c:pt idx="40">
                  <c:v>Q1 2021</c:v>
                </c:pt>
                <c:pt idx="41">
                  <c:v>Q2 2021</c:v>
                </c:pt>
                <c:pt idx="42">
                  <c:v>Q3 2021</c:v>
                </c:pt>
                <c:pt idx="43">
                  <c:v>Q4 2021</c:v>
                </c:pt>
                <c:pt idx="44">
                  <c:v>Q1 2022</c:v>
                </c:pt>
                <c:pt idx="45">
                  <c:v>Q2 2022</c:v>
                </c:pt>
                <c:pt idx="46">
                  <c:v>Q3 2022</c:v>
                </c:pt>
                <c:pt idx="47">
                  <c:v>Q4 2022</c:v>
                </c:pt>
                <c:pt idx="48">
                  <c:v>Q1 2023</c:v>
                </c:pt>
                <c:pt idx="49">
                  <c:v>Q2 2023</c:v>
                </c:pt>
                <c:pt idx="50">
                  <c:v>Q3 2023</c:v>
                </c:pt>
                <c:pt idx="51">
                  <c:v>Q4 2023</c:v>
                </c:pt>
                <c:pt idx="52">
                  <c:v>Q1 2024</c:v>
                </c:pt>
                <c:pt idx="53">
                  <c:v>Q2 2024</c:v>
                </c:pt>
                <c:pt idx="54">
                  <c:v>Q3 2024</c:v>
                </c:pt>
                <c:pt idx="55">
                  <c:v>Q4 2024</c:v>
                </c:pt>
                <c:pt idx="56">
                  <c:v>Q1 2025</c:v>
                </c:pt>
                <c:pt idx="57">
                  <c:v>Q2 2025</c:v>
                </c:pt>
                <c:pt idx="58">
                  <c:v>Q3 2025</c:v>
                </c:pt>
                <c:pt idx="59">
                  <c:v>Q4 2025</c:v>
                </c:pt>
                <c:pt idx="60">
                  <c:v>Q1 2026</c:v>
                </c:pt>
                <c:pt idx="61">
                  <c:v>Q2 2026</c:v>
                </c:pt>
                <c:pt idx="62">
                  <c:v>Q3 2026</c:v>
                </c:pt>
                <c:pt idx="63">
                  <c:v>Q4 2026</c:v>
                </c:pt>
                <c:pt idx="64">
                  <c:v>Q1 2027</c:v>
                </c:pt>
                <c:pt idx="65">
                  <c:v>Q2 2027</c:v>
                </c:pt>
                <c:pt idx="66">
                  <c:v>Q3 2027</c:v>
                </c:pt>
                <c:pt idx="67">
                  <c:v>Q4 2027</c:v>
                </c:pt>
              </c:strCache>
            </c:strRef>
          </c:cat>
          <c:val>
            <c:numRef>
              <c:f>'Forecasts 1'!$AP$3:$AP$70</c:f>
              <c:numCache>
                <c:formatCode>0.000</c:formatCode>
                <c:ptCount val="68"/>
                <c:pt idx="3">
                  <c:v>-0.2744368457017603</c:v>
                </c:pt>
                <c:pt idx="4">
                  <c:v>8.6177696241052412E-2</c:v>
                </c:pt>
                <c:pt idx="5">
                  <c:v>0.40879289820083897</c:v>
                </c:pt>
                <c:pt idx="6">
                  <c:v>0.62326105309577884</c:v>
                </c:pt>
                <c:pt idx="7">
                  <c:v>1.07670745328006</c:v>
                </c:pt>
                <c:pt idx="8">
                  <c:v>1.3545456628053105</c:v>
                </c:pt>
                <c:pt idx="9">
                  <c:v>1.2781522025001877</c:v>
                </c:pt>
                <c:pt idx="10">
                  <c:v>1.4279160358107101</c:v>
                </c:pt>
                <c:pt idx="11">
                  <c:v>1.3837912309017721</c:v>
                </c:pt>
                <c:pt idx="12">
                  <c:v>0.99694863489160934</c:v>
                </c:pt>
                <c:pt idx="13">
                  <c:v>1.000631880307906</c:v>
                </c:pt>
                <c:pt idx="14">
                  <c:v>0.57380042292737921</c:v>
                </c:pt>
                <c:pt idx="15">
                  <c:v>-0.13353139262452263</c:v>
                </c:pt>
                <c:pt idx="16">
                  <c:v>-0.43850496218636453</c:v>
                </c:pt>
                <c:pt idx="17">
                  <c:v>-0.48613301117561919</c:v>
                </c:pt>
                <c:pt idx="18">
                  <c:v>-0.46203545959655867</c:v>
                </c:pt>
                <c:pt idx="19">
                  <c:v>-0.49429632181477995</c:v>
                </c:pt>
                <c:pt idx="20">
                  <c:v>-1.5113637810048071E-2</c:v>
                </c:pt>
                <c:pt idx="21">
                  <c:v>0.466873736236808</c:v>
                </c:pt>
                <c:pt idx="22">
                  <c:v>0.63921883853438966</c:v>
                </c:pt>
                <c:pt idx="23">
                  <c:v>1.0097810749614939</c:v>
                </c:pt>
                <c:pt idx="24">
                  <c:v>0.94778939893352609</c:v>
                </c:pt>
                <c:pt idx="25">
                  <c:v>0.74668794748797529</c:v>
                </c:pt>
                <c:pt idx="26">
                  <c:v>0.95935022133460202</c:v>
                </c:pt>
                <c:pt idx="27">
                  <c:v>0.97832612279360776</c:v>
                </c:pt>
                <c:pt idx="28">
                  <c:v>1.08010881710355</c:v>
                </c:pt>
                <c:pt idx="29">
                  <c:v>1.0134174426048779</c:v>
                </c:pt>
                <c:pt idx="30">
                  <c:v>0.92624106272732309</c:v>
                </c:pt>
                <c:pt idx="31">
                  <c:v>0.84372003903931969</c:v>
                </c:pt>
                <c:pt idx="32">
                  <c:v>0.87962674750256364</c:v>
                </c:pt>
                <c:pt idx="33">
                  <c:v>1.0681530811834012</c:v>
                </c:pt>
                <c:pt idx="34">
                  <c:v>1.3297240096314964</c:v>
                </c:pt>
                <c:pt idx="35">
                  <c:v>1.3190856114264404</c:v>
                </c:pt>
                <c:pt idx="36">
                  <c:v>1.4655675420143985</c:v>
                </c:pt>
                <c:pt idx="37">
                  <c:v>1.6900958154515549</c:v>
                </c:pt>
                <c:pt idx="38">
                  <c:v>1.5871923034867808</c:v>
                </c:pt>
                <c:pt idx="39">
                  <c:v>1.7934247485471162</c:v>
                </c:pt>
                <c:pt idx="40">
                  <c:v>2.0335153972875513</c:v>
                </c:pt>
                <c:pt idx="41">
                  <c:v>2.1401720402440714</c:v>
                </c:pt>
                <c:pt idx="42">
                  <c:v>2.1280173971725183</c:v>
                </c:pt>
                <c:pt idx="43">
                  <c:v>2.0160357121381982</c:v>
                </c:pt>
                <c:pt idx="44">
                  <c:v>1.7249427995239446</c:v>
                </c:pt>
                <c:pt idx="45">
                  <c:v>1.3627186245911851</c:v>
                </c:pt>
                <c:pt idx="46">
                  <c:v>1.3594625871544237</c:v>
                </c:pt>
                <c:pt idx="47">
                  <c:v>1.401847777213292</c:v>
                </c:pt>
                <c:pt idx="48">
                  <c:v>1.5556362114657445</c:v>
                </c:pt>
                <c:pt idx="49">
                  <c:v>1.5567752598507945</c:v>
                </c:pt>
                <c:pt idx="50">
                  <c:v>1.5787518751017358</c:v>
                </c:pt>
                <c:pt idx="51">
                  <c:v>2.1499116548411563</c:v>
                </c:pt>
                <c:pt idx="52">
                  <c:v>2.2293797902347707</c:v>
                </c:pt>
                <c:pt idx="53">
                  <c:v>2.2725484766175068</c:v>
                </c:pt>
                <c:pt idx="54">
                  <c:v>2.2974217860371655</c:v>
                </c:pt>
                <c:pt idx="55">
                  <c:v>2.0331096035953471</c:v>
                </c:pt>
                <c:pt idx="56">
                  <c:v>1.9736364827828594</c:v>
                </c:pt>
                <c:pt idx="57">
                  <c:v>2.0564031850532594</c:v>
                </c:pt>
                <c:pt idx="58">
                  <c:v>2.1536673640318078</c:v>
                </c:pt>
                <c:pt idx="59">
                  <c:v>2.1219021928685997</c:v>
                </c:pt>
                <c:pt idx="60">
                  <c:v>2.1602147517023189</c:v>
                </c:pt>
                <c:pt idx="61">
                  <c:v>2.1964464969323787</c:v>
                </c:pt>
                <c:pt idx="62">
                  <c:v>2.2345203620799166</c:v>
                </c:pt>
                <c:pt idx="63">
                  <c:v>2.2754194249212762</c:v>
                </c:pt>
                <c:pt idx="64">
                  <c:v>2.3129313850481901</c:v>
                </c:pt>
                <c:pt idx="65">
                  <c:v>2.3538483869315874</c:v>
                </c:pt>
                <c:pt idx="66">
                  <c:v>2.3946171784405395</c:v>
                </c:pt>
                <c:pt idx="67">
                  <c:v>2.4338764786752214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B-448A-B2E2-3F7C64DFD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640527"/>
        <c:axId val="162642607"/>
      </c:barChart>
      <c:lineChart>
        <c:grouping val="standard"/>
        <c:varyColors val="0"/>
        <c:ser>
          <c:idx val="1"/>
          <c:order val="1"/>
          <c:tx>
            <c:strRef>
              <c:f>'Forecasts 1'!$AQ$2</c:f>
              <c:strCache>
                <c:ptCount val="1"/>
                <c:pt idx="0">
                  <c:v>Trend form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'Forecasts 1'!$AM$3:$AM$70</c:f>
              <c:strCache>
                <c:ptCount val="68"/>
                <c:pt idx="0">
                  <c:v>Q1 2011</c:v>
                </c:pt>
                <c:pt idx="1">
                  <c:v>Q2 2011</c:v>
                </c:pt>
                <c:pt idx="2">
                  <c:v>Q3 2011</c:v>
                </c:pt>
                <c:pt idx="3">
                  <c:v>Q4 2011</c:v>
                </c:pt>
                <c:pt idx="4">
                  <c:v>Q1 2012</c:v>
                </c:pt>
                <c:pt idx="5">
                  <c:v>Q2 2012</c:v>
                </c:pt>
                <c:pt idx="6">
                  <c:v>Q3 2012</c:v>
                </c:pt>
                <c:pt idx="7">
                  <c:v>Q4 2012</c:v>
                </c:pt>
                <c:pt idx="8">
                  <c:v>Q1 2013</c:v>
                </c:pt>
                <c:pt idx="9">
                  <c:v>Q2 2013</c:v>
                </c:pt>
                <c:pt idx="10">
                  <c:v>Q3 2013</c:v>
                </c:pt>
                <c:pt idx="11">
                  <c:v>Q4 2013</c:v>
                </c:pt>
                <c:pt idx="12">
                  <c:v>Q1 2014</c:v>
                </c:pt>
                <c:pt idx="13">
                  <c:v>Q2 2014</c:v>
                </c:pt>
                <c:pt idx="14">
                  <c:v>Q3 2014</c:v>
                </c:pt>
                <c:pt idx="15">
                  <c:v>Q4 2014</c:v>
                </c:pt>
                <c:pt idx="16">
                  <c:v>Q1 2015</c:v>
                </c:pt>
                <c:pt idx="17">
                  <c:v>Q2 2015</c:v>
                </c:pt>
                <c:pt idx="18">
                  <c:v>Q3 2015</c:v>
                </c:pt>
                <c:pt idx="19">
                  <c:v>Q4 2015</c:v>
                </c:pt>
                <c:pt idx="20">
                  <c:v>Q1 2016</c:v>
                </c:pt>
                <c:pt idx="21">
                  <c:v>Q2 2016</c:v>
                </c:pt>
                <c:pt idx="22">
                  <c:v>Q3 2016</c:v>
                </c:pt>
                <c:pt idx="23">
                  <c:v>Q4 2016</c:v>
                </c:pt>
                <c:pt idx="24">
                  <c:v>Q1 2017</c:v>
                </c:pt>
                <c:pt idx="25">
                  <c:v>Q2 2017</c:v>
                </c:pt>
                <c:pt idx="26">
                  <c:v>Q3 2017</c:v>
                </c:pt>
                <c:pt idx="27">
                  <c:v>Q4 2017</c:v>
                </c:pt>
                <c:pt idx="28">
                  <c:v>Q1 2018</c:v>
                </c:pt>
                <c:pt idx="29">
                  <c:v>Q2 2018</c:v>
                </c:pt>
                <c:pt idx="30">
                  <c:v>Q3 2018</c:v>
                </c:pt>
                <c:pt idx="31">
                  <c:v>Q4 2018</c:v>
                </c:pt>
                <c:pt idx="32">
                  <c:v>Q1 2019</c:v>
                </c:pt>
                <c:pt idx="33">
                  <c:v>Q2 2019</c:v>
                </c:pt>
                <c:pt idx="34">
                  <c:v>Q3 2019</c:v>
                </c:pt>
                <c:pt idx="35">
                  <c:v>Q4 2019</c:v>
                </c:pt>
                <c:pt idx="36">
                  <c:v>Q1 2020</c:v>
                </c:pt>
                <c:pt idx="37">
                  <c:v>Q2 2020</c:v>
                </c:pt>
                <c:pt idx="38">
                  <c:v>Q3 2020</c:v>
                </c:pt>
                <c:pt idx="39">
                  <c:v>Q4 2020</c:v>
                </c:pt>
                <c:pt idx="40">
                  <c:v>Q1 2021</c:v>
                </c:pt>
                <c:pt idx="41">
                  <c:v>Q2 2021</c:v>
                </c:pt>
                <c:pt idx="42">
                  <c:v>Q3 2021</c:v>
                </c:pt>
                <c:pt idx="43">
                  <c:v>Q4 2021</c:v>
                </c:pt>
                <c:pt idx="44">
                  <c:v>Q1 2022</c:v>
                </c:pt>
                <c:pt idx="45">
                  <c:v>Q2 2022</c:v>
                </c:pt>
                <c:pt idx="46">
                  <c:v>Q3 2022</c:v>
                </c:pt>
                <c:pt idx="47">
                  <c:v>Q4 2022</c:v>
                </c:pt>
                <c:pt idx="48">
                  <c:v>Q1 2023</c:v>
                </c:pt>
                <c:pt idx="49">
                  <c:v>Q2 2023</c:v>
                </c:pt>
                <c:pt idx="50">
                  <c:v>Q3 2023</c:v>
                </c:pt>
                <c:pt idx="51">
                  <c:v>Q4 2023</c:v>
                </c:pt>
                <c:pt idx="52">
                  <c:v>Q1 2024</c:v>
                </c:pt>
                <c:pt idx="53">
                  <c:v>Q2 2024</c:v>
                </c:pt>
                <c:pt idx="54">
                  <c:v>Q3 2024</c:v>
                </c:pt>
                <c:pt idx="55">
                  <c:v>Q4 2024</c:v>
                </c:pt>
                <c:pt idx="56">
                  <c:v>Q1 2025</c:v>
                </c:pt>
                <c:pt idx="57">
                  <c:v>Q2 2025</c:v>
                </c:pt>
                <c:pt idx="58">
                  <c:v>Q3 2025</c:v>
                </c:pt>
                <c:pt idx="59">
                  <c:v>Q4 2025</c:v>
                </c:pt>
                <c:pt idx="60">
                  <c:v>Q1 2026</c:v>
                </c:pt>
                <c:pt idx="61">
                  <c:v>Q2 2026</c:v>
                </c:pt>
                <c:pt idx="62">
                  <c:v>Q3 2026</c:v>
                </c:pt>
                <c:pt idx="63">
                  <c:v>Q4 2026</c:v>
                </c:pt>
                <c:pt idx="64">
                  <c:v>Q1 2027</c:v>
                </c:pt>
                <c:pt idx="65">
                  <c:v>Q2 2027</c:v>
                </c:pt>
                <c:pt idx="66">
                  <c:v>Q3 2027</c:v>
                </c:pt>
                <c:pt idx="67">
                  <c:v>Q4 2027</c:v>
                </c:pt>
              </c:strCache>
            </c:strRef>
          </c:cat>
          <c:val>
            <c:numRef>
              <c:f>'Forecasts 1'!$AQ$3:$AQ$70</c:f>
              <c:numCache>
                <c:formatCode>0.000</c:formatCode>
                <c:ptCount val="68"/>
                <c:pt idx="3">
                  <c:v>0.18613383617501461</c:v>
                </c:pt>
                <c:pt idx="4">
                  <c:v>0.22125887917127213</c:v>
                </c:pt>
                <c:pt idx="5">
                  <c:v>0.25638392216752959</c:v>
                </c:pt>
                <c:pt idx="6">
                  <c:v>0.2915089651637871</c:v>
                </c:pt>
                <c:pt idx="7">
                  <c:v>0.32663400816004462</c:v>
                </c:pt>
                <c:pt idx="8">
                  <c:v>0.36175905115630214</c:v>
                </c:pt>
                <c:pt idx="9">
                  <c:v>0.39688409415255965</c:v>
                </c:pt>
                <c:pt idx="10">
                  <c:v>0.43200913714881711</c:v>
                </c:pt>
                <c:pt idx="11">
                  <c:v>0.46713418014507463</c:v>
                </c:pt>
                <c:pt idx="12">
                  <c:v>0.50225922314133209</c:v>
                </c:pt>
                <c:pt idx="13">
                  <c:v>0.53738426613758961</c:v>
                </c:pt>
                <c:pt idx="14">
                  <c:v>0.57250930913384712</c:v>
                </c:pt>
                <c:pt idx="15">
                  <c:v>0.60763435213010464</c:v>
                </c:pt>
                <c:pt idx="16">
                  <c:v>0.64275939512636215</c:v>
                </c:pt>
                <c:pt idx="17">
                  <c:v>0.67788443812261967</c:v>
                </c:pt>
                <c:pt idx="18">
                  <c:v>0.71300948111887719</c:v>
                </c:pt>
                <c:pt idx="19">
                  <c:v>0.7481345241151347</c:v>
                </c:pt>
                <c:pt idx="20">
                  <c:v>0.78325956711139211</c:v>
                </c:pt>
                <c:pt idx="21">
                  <c:v>0.81838461010764962</c:v>
                </c:pt>
                <c:pt idx="22">
                  <c:v>0.85350965310390714</c:v>
                </c:pt>
                <c:pt idx="23">
                  <c:v>0.88863469610016466</c:v>
                </c:pt>
                <c:pt idx="24">
                  <c:v>0.92375973909642217</c:v>
                </c:pt>
                <c:pt idx="25">
                  <c:v>0.95888478209267969</c:v>
                </c:pt>
                <c:pt idx="26">
                  <c:v>0.9940098250889372</c:v>
                </c:pt>
                <c:pt idx="27">
                  <c:v>1.0291348680851946</c:v>
                </c:pt>
                <c:pt idx="28">
                  <c:v>1.0642599110814521</c:v>
                </c:pt>
                <c:pt idx="29">
                  <c:v>1.0993849540777096</c:v>
                </c:pt>
                <c:pt idx="30">
                  <c:v>1.1345099970739672</c:v>
                </c:pt>
                <c:pt idx="31">
                  <c:v>1.1696350400702247</c:v>
                </c:pt>
                <c:pt idx="32">
                  <c:v>1.2047600830664822</c:v>
                </c:pt>
                <c:pt idx="33">
                  <c:v>1.2398851260627397</c:v>
                </c:pt>
                <c:pt idx="34">
                  <c:v>1.2750101690589972</c:v>
                </c:pt>
                <c:pt idx="35">
                  <c:v>1.3101352120552547</c:v>
                </c:pt>
                <c:pt idx="36">
                  <c:v>1.3452602550515123</c:v>
                </c:pt>
                <c:pt idx="37">
                  <c:v>1.3803852980477698</c:v>
                </c:pt>
                <c:pt idx="38">
                  <c:v>1.4155103410440273</c:v>
                </c:pt>
                <c:pt idx="39">
                  <c:v>1.4506353840402848</c:v>
                </c:pt>
                <c:pt idx="40">
                  <c:v>1.4857604270365421</c:v>
                </c:pt>
                <c:pt idx="41">
                  <c:v>1.5208854700327996</c:v>
                </c:pt>
                <c:pt idx="42">
                  <c:v>1.5560105130290571</c:v>
                </c:pt>
                <c:pt idx="43">
                  <c:v>1.5911355560253146</c:v>
                </c:pt>
                <c:pt idx="44">
                  <c:v>1.6262605990215722</c:v>
                </c:pt>
                <c:pt idx="45">
                  <c:v>1.6613856420178297</c:v>
                </c:pt>
                <c:pt idx="46">
                  <c:v>1.6965106850140872</c:v>
                </c:pt>
                <c:pt idx="47">
                  <c:v>1.7316357280103447</c:v>
                </c:pt>
                <c:pt idx="48">
                  <c:v>1.7667607710066022</c:v>
                </c:pt>
                <c:pt idx="49">
                  <c:v>1.8018858140028597</c:v>
                </c:pt>
                <c:pt idx="50">
                  <c:v>1.8370108569991173</c:v>
                </c:pt>
                <c:pt idx="51">
                  <c:v>1.8721358999953748</c:v>
                </c:pt>
                <c:pt idx="52">
                  <c:v>1.9072609429916323</c:v>
                </c:pt>
                <c:pt idx="53">
                  <c:v>1.9423859859878898</c:v>
                </c:pt>
                <c:pt idx="54">
                  <c:v>1.9775110289841473</c:v>
                </c:pt>
                <c:pt idx="55">
                  <c:v>2.0126360719804044</c:v>
                </c:pt>
                <c:pt idx="56">
                  <c:v>2.0477611149766624</c:v>
                </c:pt>
                <c:pt idx="57">
                  <c:v>2.0828861579729194</c:v>
                </c:pt>
                <c:pt idx="58">
                  <c:v>2.1180112009691774</c:v>
                </c:pt>
                <c:pt idx="59">
                  <c:v>2.1531362439654345</c:v>
                </c:pt>
                <c:pt idx="60">
                  <c:v>2.1882612869616924</c:v>
                </c:pt>
                <c:pt idx="61">
                  <c:v>2.2233863299579495</c:v>
                </c:pt>
                <c:pt idx="62">
                  <c:v>2.2585113729542075</c:v>
                </c:pt>
                <c:pt idx="63">
                  <c:v>2.2936364159504645</c:v>
                </c:pt>
                <c:pt idx="64">
                  <c:v>2.3287614589467225</c:v>
                </c:pt>
                <c:pt idx="65">
                  <c:v>2.3638865019429796</c:v>
                </c:pt>
                <c:pt idx="66">
                  <c:v>2.3990115449392375</c:v>
                </c:pt>
                <c:pt idx="67">
                  <c:v>2.4341365879354946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BB-448A-B2E2-3F7C64DFD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40527"/>
        <c:axId val="162642607"/>
      </c:lineChart>
      <c:lineChart>
        <c:grouping val="standard"/>
        <c:varyColors val="0"/>
        <c:ser>
          <c:idx val="2"/>
          <c:order val="2"/>
          <c:tx>
            <c:strRef>
              <c:f>'Forecasts 1'!$AO$2</c:f>
              <c:strCache>
                <c:ptCount val="1"/>
                <c:pt idx="0">
                  <c:v>QoQ growth T12m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'Forecasts 1'!$AM$3:$AM$70</c:f>
              <c:strCache>
                <c:ptCount val="68"/>
                <c:pt idx="0">
                  <c:v>Q1 2011</c:v>
                </c:pt>
                <c:pt idx="1">
                  <c:v>Q2 2011</c:v>
                </c:pt>
                <c:pt idx="2">
                  <c:v>Q3 2011</c:v>
                </c:pt>
                <c:pt idx="3">
                  <c:v>Q4 2011</c:v>
                </c:pt>
                <c:pt idx="4">
                  <c:v>Q1 2012</c:v>
                </c:pt>
                <c:pt idx="5">
                  <c:v>Q2 2012</c:v>
                </c:pt>
                <c:pt idx="6">
                  <c:v>Q3 2012</c:v>
                </c:pt>
                <c:pt idx="7">
                  <c:v>Q4 2012</c:v>
                </c:pt>
                <c:pt idx="8">
                  <c:v>Q1 2013</c:v>
                </c:pt>
                <c:pt idx="9">
                  <c:v>Q2 2013</c:v>
                </c:pt>
                <c:pt idx="10">
                  <c:v>Q3 2013</c:v>
                </c:pt>
                <c:pt idx="11">
                  <c:v>Q4 2013</c:v>
                </c:pt>
                <c:pt idx="12">
                  <c:v>Q1 2014</c:v>
                </c:pt>
                <c:pt idx="13">
                  <c:v>Q2 2014</c:v>
                </c:pt>
                <c:pt idx="14">
                  <c:v>Q3 2014</c:v>
                </c:pt>
                <c:pt idx="15">
                  <c:v>Q4 2014</c:v>
                </c:pt>
                <c:pt idx="16">
                  <c:v>Q1 2015</c:v>
                </c:pt>
                <c:pt idx="17">
                  <c:v>Q2 2015</c:v>
                </c:pt>
                <c:pt idx="18">
                  <c:v>Q3 2015</c:v>
                </c:pt>
                <c:pt idx="19">
                  <c:v>Q4 2015</c:v>
                </c:pt>
                <c:pt idx="20">
                  <c:v>Q1 2016</c:v>
                </c:pt>
                <c:pt idx="21">
                  <c:v>Q2 2016</c:v>
                </c:pt>
                <c:pt idx="22">
                  <c:v>Q3 2016</c:v>
                </c:pt>
                <c:pt idx="23">
                  <c:v>Q4 2016</c:v>
                </c:pt>
                <c:pt idx="24">
                  <c:v>Q1 2017</c:v>
                </c:pt>
                <c:pt idx="25">
                  <c:v>Q2 2017</c:v>
                </c:pt>
                <c:pt idx="26">
                  <c:v>Q3 2017</c:v>
                </c:pt>
                <c:pt idx="27">
                  <c:v>Q4 2017</c:v>
                </c:pt>
                <c:pt idx="28">
                  <c:v>Q1 2018</c:v>
                </c:pt>
                <c:pt idx="29">
                  <c:v>Q2 2018</c:v>
                </c:pt>
                <c:pt idx="30">
                  <c:v>Q3 2018</c:v>
                </c:pt>
                <c:pt idx="31">
                  <c:v>Q4 2018</c:v>
                </c:pt>
                <c:pt idx="32">
                  <c:v>Q1 2019</c:v>
                </c:pt>
                <c:pt idx="33">
                  <c:v>Q2 2019</c:v>
                </c:pt>
                <c:pt idx="34">
                  <c:v>Q3 2019</c:v>
                </c:pt>
                <c:pt idx="35">
                  <c:v>Q4 2019</c:v>
                </c:pt>
                <c:pt idx="36">
                  <c:v>Q1 2020</c:v>
                </c:pt>
                <c:pt idx="37">
                  <c:v>Q2 2020</c:v>
                </c:pt>
                <c:pt idx="38">
                  <c:v>Q3 2020</c:v>
                </c:pt>
                <c:pt idx="39">
                  <c:v>Q4 2020</c:v>
                </c:pt>
                <c:pt idx="40">
                  <c:v>Q1 2021</c:v>
                </c:pt>
                <c:pt idx="41">
                  <c:v>Q2 2021</c:v>
                </c:pt>
                <c:pt idx="42">
                  <c:v>Q3 2021</c:v>
                </c:pt>
                <c:pt idx="43">
                  <c:v>Q4 2021</c:v>
                </c:pt>
                <c:pt idx="44">
                  <c:v>Q1 2022</c:v>
                </c:pt>
                <c:pt idx="45">
                  <c:v>Q2 2022</c:v>
                </c:pt>
                <c:pt idx="46">
                  <c:v>Q3 2022</c:v>
                </c:pt>
                <c:pt idx="47">
                  <c:v>Q4 2022</c:v>
                </c:pt>
                <c:pt idx="48">
                  <c:v>Q1 2023</c:v>
                </c:pt>
                <c:pt idx="49">
                  <c:v>Q2 2023</c:v>
                </c:pt>
                <c:pt idx="50">
                  <c:v>Q3 2023</c:v>
                </c:pt>
                <c:pt idx="51">
                  <c:v>Q4 2023</c:v>
                </c:pt>
                <c:pt idx="52">
                  <c:v>Q1 2024</c:v>
                </c:pt>
                <c:pt idx="53">
                  <c:v>Q2 2024</c:v>
                </c:pt>
                <c:pt idx="54">
                  <c:v>Q3 2024</c:v>
                </c:pt>
                <c:pt idx="55">
                  <c:v>Q4 2024</c:v>
                </c:pt>
                <c:pt idx="56">
                  <c:v>Q1 2025</c:v>
                </c:pt>
                <c:pt idx="57">
                  <c:v>Q2 2025</c:v>
                </c:pt>
                <c:pt idx="58">
                  <c:v>Q3 2025</c:v>
                </c:pt>
                <c:pt idx="59">
                  <c:v>Q4 2025</c:v>
                </c:pt>
                <c:pt idx="60">
                  <c:v>Q1 2026</c:v>
                </c:pt>
                <c:pt idx="61">
                  <c:v>Q2 2026</c:v>
                </c:pt>
                <c:pt idx="62">
                  <c:v>Q3 2026</c:v>
                </c:pt>
                <c:pt idx="63">
                  <c:v>Q4 2026</c:v>
                </c:pt>
                <c:pt idx="64">
                  <c:v>Q1 2027</c:v>
                </c:pt>
                <c:pt idx="65">
                  <c:v>Q2 2027</c:v>
                </c:pt>
                <c:pt idx="66">
                  <c:v>Q3 2027</c:v>
                </c:pt>
                <c:pt idx="67">
                  <c:v>Q4 2027</c:v>
                </c:pt>
              </c:strCache>
            </c:strRef>
          </c:cat>
          <c:val>
            <c:numRef>
              <c:f>'Forecasts 1'!$AO$3:$AO$70</c:f>
              <c:numCache>
                <c:formatCode>0.000</c:formatCode>
                <c:ptCount val="68"/>
                <c:pt idx="4">
                  <c:v>0.4342105263157896</c:v>
                </c:pt>
                <c:pt idx="5">
                  <c:v>0.38073394495412827</c:v>
                </c:pt>
                <c:pt idx="6">
                  <c:v>0.23920265780730898</c:v>
                </c:pt>
                <c:pt idx="7">
                  <c:v>0.57372654155496017</c:v>
                </c:pt>
                <c:pt idx="8">
                  <c:v>0.32027257240204432</c:v>
                </c:pt>
                <c:pt idx="9">
                  <c:v>-7.3548387096774248E-2</c:v>
                </c:pt>
                <c:pt idx="10">
                  <c:v>0.16155988857938697</c:v>
                </c:pt>
                <c:pt idx="11">
                  <c:v>-4.3165467625899345E-2</c:v>
                </c:pt>
                <c:pt idx="12">
                  <c:v>-0.32080200501253142</c:v>
                </c:pt>
                <c:pt idx="13">
                  <c:v>3.6900369003691758E-3</c:v>
                </c:pt>
                <c:pt idx="14">
                  <c:v>-0.34742647058823517</c:v>
                </c:pt>
                <c:pt idx="15">
                  <c:v>-0.50704225352112675</c:v>
                </c:pt>
                <c:pt idx="16">
                  <c:v>-0.26285714285714279</c:v>
                </c:pt>
                <c:pt idx="17">
                  <c:v>-4.6511627906976827E-2</c:v>
                </c:pt>
                <c:pt idx="18">
                  <c:v>2.4390243902439046E-2</c:v>
                </c:pt>
                <c:pt idx="19">
                  <c:v>-3.1746031746031633E-2</c:v>
                </c:pt>
                <c:pt idx="20">
                  <c:v>0.61475409836065564</c:v>
                </c:pt>
                <c:pt idx="21">
                  <c:v>0.61928934010152292</c:v>
                </c:pt>
                <c:pt idx="22">
                  <c:v>0.18808777429467072</c:v>
                </c:pt>
                <c:pt idx="23">
                  <c:v>0.44854881266490776</c:v>
                </c:pt>
                <c:pt idx="24">
                  <c:v>-6.0109289617486295E-2</c:v>
                </c:pt>
                <c:pt idx="25">
                  <c:v>-0.18217054263565879</c:v>
                </c:pt>
                <c:pt idx="26">
                  <c:v>0.23696682464454955</c:v>
                </c:pt>
                <c:pt idx="27">
                  <c:v>1.9157088122605526E-2</c:v>
                </c:pt>
                <c:pt idx="28">
                  <c:v>0.10714285714285698</c:v>
                </c:pt>
                <c:pt idx="29">
                  <c:v>-6.4516129032258007E-2</c:v>
                </c:pt>
                <c:pt idx="30">
                  <c:v>-8.3484573502722315E-2</c:v>
                </c:pt>
                <c:pt idx="31">
                  <c:v>-7.9207920792079056E-2</c:v>
                </c:pt>
                <c:pt idx="32">
                  <c:v>3.6559139784946293E-2</c:v>
                </c:pt>
                <c:pt idx="33">
                  <c:v>0.20746887966804972</c:v>
                </c:pt>
                <c:pt idx="34">
                  <c:v>0.2989690721649485</c:v>
                </c:pt>
                <c:pt idx="35">
                  <c:v>-1.0582010582010692E-2</c:v>
                </c:pt>
                <c:pt idx="36">
                  <c:v>0.15775401069518735</c:v>
                </c:pt>
                <c:pt idx="37">
                  <c:v>0.25173210161662807</c:v>
                </c:pt>
                <c:pt idx="38">
                  <c:v>-9.7785977859778495E-2</c:v>
                </c:pt>
                <c:pt idx="39">
                  <c:v>0.22903885480572583</c:v>
                </c:pt>
                <c:pt idx="40">
                  <c:v>0.27136439267886869</c:v>
                </c:pt>
                <c:pt idx="41">
                  <c:v>0.11255218626078101</c:v>
                </c:pt>
                <c:pt idx="42">
                  <c:v>-1.2081073768659856E-2</c:v>
                </c:pt>
                <c:pt idx="43">
                  <c:v>-0.10593936795980108</c:v>
                </c:pt>
                <c:pt idx="44">
                  <c:v>-0.25255377239128973</c:v>
                </c:pt>
                <c:pt idx="45">
                  <c:v>-0.30387370371690248</c:v>
                </c:pt>
                <c:pt idx="46">
                  <c:v>-3.250742295484943E-3</c:v>
                </c:pt>
                <c:pt idx="47">
                  <c:v>4.3296268714208663E-2</c:v>
                </c:pt>
                <c:pt idx="48">
                  <c:v>0.16624412336623418</c:v>
                </c:pt>
                <c:pt idx="49">
                  <c:v>1.1396973470378935E-3</c:v>
                </c:pt>
                <c:pt idx="50">
                  <c:v>2.2219879835564615E-2</c:v>
                </c:pt>
                <c:pt idx="51">
                  <c:v>0.77031904143207708</c:v>
                </c:pt>
                <c:pt idx="52">
                  <c:v>8.2711058818047523E-2</c:v>
                </c:pt>
                <c:pt idx="53">
                  <c:v>4.4114007811407285E-2</c:v>
                </c:pt>
                <c:pt idx="54">
                  <c:v>2.5185230984841267E-2</c:v>
                </c:pt>
                <c:pt idx="55">
                  <c:v>-0.23226617077951439</c:v>
                </c:pt>
                <c:pt idx="56">
                  <c:v>-5.7739139542800411E-2</c:v>
                </c:pt>
                <c:pt idx="57">
                  <c:v>8.628835037794591E-2</c:v>
                </c:pt>
                <c:pt idx="58">
                  <c:v>0.10215150042211363</c:v>
                </c:pt>
                <c:pt idx="59">
                  <c:v>-3.1265957940671218E-2</c:v>
                </c:pt>
                <c:pt idx="60">
                  <c:v>3.9055948244878236E-2</c:v>
                </c:pt>
                <c:pt idx="61">
                  <c:v>3.6896114377954703E-2</c:v>
                </c:pt>
                <c:pt idx="62">
                  <c:v>3.8807961748026143E-2</c:v>
                </c:pt>
                <c:pt idx="63">
                  <c:v>4.174694926139999E-2</c:v>
                </c:pt>
                <c:pt idx="64">
                  <c:v>3.8224414303329457E-2</c:v>
                </c:pt>
                <c:pt idx="65">
                  <c:v>4.1765637371337982E-2</c:v>
                </c:pt>
                <c:pt idx="66">
                  <c:v>4.1611248337450224E-2</c:v>
                </c:pt>
                <c:pt idx="67">
                  <c:v>4.0040131338927365E-2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BB-448A-B2E2-3F7C64DFD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39279"/>
        <c:axId val="162631791"/>
      </c:lineChart>
      <c:catAx>
        <c:axId val="16264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2642607"/>
        <c:crosses val="autoZero"/>
        <c:auto val="1"/>
        <c:lblAlgn val="ctr"/>
        <c:lblOffset val="100"/>
        <c:noMultiLvlLbl val="0"/>
      </c:catAx>
      <c:valAx>
        <c:axId val="16264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2640527"/>
        <c:crosses val="autoZero"/>
        <c:crossBetween val="between"/>
      </c:valAx>
      <c:valAx>
        <c:axId val="162631791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2639279"/>
        <c:crosses val="max"/>
        <c:crossBetween val="between"/>
      </c:valAx>
      <c:catAx>
        <c:axId val="1626392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6317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'Forecasts 1'!$AP$72</c:f>
              <c:strCache>
                <c:ptCount val="1"/>
                <c:pt idx="0">
                  <c:v>Ln(Eps)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'Forecasts 1'!$AP$73:$AP$78</c:f>
              <c:numCache>
                <c:formatCode>0.00</c:formatCode>
                <c:ptCount val="6"/>
                <c:pt idx="0">
                  <c:v>2.860817066757281</c:v>
                </c:pt>
                <c:pt idx="1">
                  <c:v>3.1317742619937645</c:v>
                </c:pt>
                <c:pt idx="2">
                  <c:v>3.5996246534392671</c:v>
                </c:pt>
                <c:pt idx="3">
                  <c:v>3.4650481663632289</c:v>
                </c:pt>
                <c:pt idx="4">
                  <c:v>3.6038660797869797</c:v>
                </c:pt>
                <c:pt idx="5">
                  <c:v>3.7611303458178407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B-44CE-94D8-2BF6A7216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602527"/>
        <c:axId val="454589631"/>
      </c:barChart>
      <c:lineChart>
        <c:grouping val="standard"/>
        <c:varyColors val="0"/>
        <c:ser>
          <c:idx val="1"/>
          <c:order val="1"/>
          <c:tx>
            <c:strRef>
              <c:f>'Forecasts 1'!$AQ$72</c:f>
              <c:strCache>
                <c:ptCount val="1"/>
                <c:pt idx="0">
                  <c:v>Trend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'Forecasts 1'!$AM$73:$AM$78</c:f>
              <c:numCache>
                <c:formatCode>General</c:formatCod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</c:numCache>
            </c:numRef>
          </c:cat>
          <c:val>
            <c:numRef>
              <c:f>'Forecasts 1'!$AQ$73:$AQ$78</c:f>
              <c:numCache>
                <c:formatCode>0.00</c:formatCode>
                <c:ptCount val="6"/>
                <c:pt idx="0">
                  <c:v>2.9906197127211742</c:v>
                </c:pt>
                <c:pt idx="1">
                  <c:v>3.1558558659099289</c:v>
                </c:pt>
                <c:pt idx="2">
                  <c:v>3.3210920190986832</c:v>
                </c:pt>
                <c:pt idx="3">
                  <c:v>3.4863281722874375</c:v>
                </c:pt>
                <c:pt idx="4">
                  <c:v>3.6515643254761923</c:v>
                </c:pt>
                <c:pt idx="5">
                  <c:v>3.8168004786649465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6B-44CE-94D8-2BF6A7216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4602527"/>
        <c:axId val="454589631"/>
      </c:lineChart>
      <c:lineChart>
        <c:grouping val="standard"/>
        <c:varyColors val="0"/>
        <c:ser>
          <c:idx val="2"/>
          <c:order val="2"/>
          <c:tx>
            <c:strRef>
              <c:f>'Forecasts 1'!$AO$72</c:f>
              <c:strCache>
                <c:ptCount val="1"/>
                <c:pt idx="0">
                  <c:v>Growth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'Forecasts 1'!$AM$73:$AM$78</c:f>
              <c:numCache>
                <c:formatCode>General</c:formatCod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</c:numCache>
            </c:numRef>
          </c:cat>
          <c:val>
            <c:numRef>
              <c:f>'Forecasts 1'!$AO$73:$AO$78</c:f>
              <c:numCache>
                <c:formatCode>0.0%</c:formatCode>
                <c:ptCount val="6"/>
                <c:pt idx="1">
                  <c:v>0.31121894276656858</c:v>
                </c:pt>
                <c:pt idx="2">
                  <c:v>0.59655852600525416</c:v>
                </c:pt>
                <c:pt idx="3">
                  <c:v>-0.1259139799641924</c:v>
                </c:pt>
                <c:pt idx="4">
                  <c:v>0.14891487897929823</c:v>
                </c:pt>
                <c:pt idx="5">
                  <c:v>0.17030484485574293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6B-44CE-94D8-2BF6A7216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4589215"/>
        <c:axId val="454610015"/>
      </c:lineChart>
      <c:catAx>
        <c:axId val="4546025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54589631"/>
        <c:crosses val="autoZero"/>
        <c:auto val="1"/>
        <c:lblAlgn val="ctr"/>
        <c:lblOffset val="100"/>
        <c:noMultiLvlLbl val="0"/>
      </c:catAx>
      <c:valAx>
        <c:axId val="45458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54602527"/>
        <c:crosses val="autoZero"/>
        <c:crossBetween val="between"/>
      </c:valAx>
      <c:valAx>
        <c:axId val="4546100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54589215"/>
        <c:crosses val="max"/>
        <c:crossBetween val="between"/>
      </c:valAx>
      <c:catAx>
        <c:axId val="4545892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46100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Data</a:t>
            </a:r>
            <a:r>
              <a:rPr lang="it-IT" baseline="0"/>
              <a:t> vs Forecast</a:t>
            </a:r>
            <a:endParaRPr lang="it-IT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'Eps Fcast Holt''s (Prof data)'!$E$2</c:f>
              <c:strCache>
                <c:ptCount val="1"/>
                <c:pt idx="0">
                  <c:v>APO US eps (mod)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'Eps Fcast Holt''s (Prof data)'!$C$3:$C$82</c:f>
              <c:strCache>
                <c:ptCount val="80"/>
                <c:pt idx="0">
                  <c:v>Q1 2011</c:v>
                </c:pt>
                <c:pt idx="1">
                  <c:v>Q2 2011</c:v>
                </c:pt>
                <c:pt idx="2">
                  <c:v>Q3 2011</c:v>
                </c:pt>
                <c:pt idx="3">
                  <c:v>Q4 2011</c:v>
                </c:pt>
                <c:pt idx="4">
                  <c:v>Q1 2012</c:v>
                </c:pt>
                <c:pt idx="5">
                  <c:v>Q2 2012</c:v>
                </c:pt>
                <c:pt idx="6">
                  <c:v>Q3 2012</c:v>
                </c:pt>
                <c:pt idx="7">
                  <c:v>Q4 2012</c:v>
                </c:pt>
                <c:pt idx="8">
                  <c:v>Q1 2013</c:v>
                </c:pt>
                <c:pt idx="9">
                  <c:v>Q2 2013</c:v>
                </c:pt>
                <c:pt idx="10">
                  <c:v>Q3 2013</c:v>
                </c:pt>
                <c:pt idx="11">
                  <c:v>Q4 2013</c:v>
                </c:pt>
                <c:pt idx="12">
                  <c:v>Q1 2014</c:v>
                </c:pt>
                <c:pt idx="13">
                  <c:v>Q2 2014</c:v>
                </c:pt>
                <c:pt idx="14">
                  <c:v>Q3 2014</c:v>
                </c:pt>
                <c:pt idx="15">
                  <c:v>Q4 2014</c:v>
                </c:pt>
                <c:pt idx="16">
                  <c:v>Q1 2015</c:v>
                </c:pt>
                <c:pt idx="17">
                  <c:v>Q2 2015</c:v>
                </c:pt>
                <c:pt idx="18">
                  <c:v>Q3 2015</c:v>
                </c:pt>
                <c:pt idx="19">
                  <c:v>Q4 2015</c:v>
                </c:pt>
                <c:pt idx="20">
                  <c:v>Q1 2016</c:v>
                </c:pt>
                <c:pt idx="21">
                  <c:v>Q2 2016</c:v>
                </c:pt>
                <c:pt idx="22">
                  <c:v>Q3 2016</c:v>
                </c:pt>
                <c:pt idx="23">
                  <c:v>Q4 2016</c:v>
                </c:pt>
                <c:pt idx="24">
                  <c:v>Q1 2017</c:v>
                </c:pt>
                <c:pt idx="25">
                  <c:v>Q2 2017</c:v>
                </c:pt>
                <c:pt idx="26">
                  <c:v>Q3 2017</c:v>
                </c:pt>
                <c:pt idx="27">
                  <c:v>Q4 2017</c:v>
                </c:pt>
                <c:pt idx="28">
                  <c:v>Q1 2018</c:v>
                </c:pt>
                <c:pt idx="29">
                  <c:v>Q2 2018</c:v>
                </c:pt>
                <c:pt idx="30">
                  <c:v>Q3 2018</c:v>
                </c:pt>
                <c:pt idx="31">
                  <c:v>Q4 2018</c:v>
                </c:pt>
                <c:pt idx="32">
                  <c:v>Q1 2019</c:v>
                </c:pt>
                <c:pt idx="33">
                  <c:v>Q2 2019</c:v>
                </c:pt>
                <c:pt idx="34">
                  <c:v>Q3 2019</c:v>
                </c:pt>
                <c:pt idx="35">
                  <c:v>Q4 2019</c:v>
                </c:pt>
                <c:pt idx="36">
                  <c:v>Q1 2020</c:v>
                </c:pt>
                <c:pt idx="37">
                  <c:v>Q2 2020</c:v>
                </c:pt>
                <c:pt idx="38">
                  <c:v>Q3 2020</c:v>
                </c:pt>
                <c:pt idx="39">
                  <c:v>Q4 2020</c:v>
                </c:pt>
                <c:pt idx="40">
                  <c:v>Q1 2021</c:v>
                </c:pt>
                <c:pt idx="41">
                  <c:v>Q2 2021</c:v>
                </c:pt>
                <c:pt idx="42">
                  <c:v>Q3 2021</c:v>
                </c:pt>
                <c:pt idx="43">
                  <c:v>Q4 2021</c:v>
                </c:pt>
                <c:pt idx="44">
                  <c:v>Q1 2022</c:v>
                </c:pt>
                <c:pt idx="45">
                  <c:v>Q2 2022</c:v>
                </c:pt>
                <c:pt idx="46">
                  <c:v>Q3 2022</c:v>
                </c:pt>
                <c:pt idx="47">
                  <c:v>Q4 2022</c:v>
                </c:pt>
                <c:pt idx="48">
                  <c:v>Q1 2023</c:v>
                </c:pt>
                <c:pt idx="49">
                  <c:v>Q2 2023</c:v>
                </c:pt>
                <c:pt idx="50">
                  <c:v>Q3 2023</c:v>
                </c:pt>
                <c:pt idx="51">
                  <c:v>Q4 2023</c:v>
                </c:pt>
                <c:pt idx="52">
                  <c:v>Q1 2024</c:v>
                </c:pt>
                <c:pt idx="53">
                  <c:v>Q2 2024</c:v>
                </c:pt>
                <c:pt idx="54">
                  <c:v>Q3 2024</c:v>
                </c:pt>
                <c:pt idx="55">
                  <c:v>Q4 2024</c:v>
                </c:pt>
                <c:pt idx="56">
                  <c:v>Q1 2025</c:v>
                </c:pt>
                <c:pt idx="57">
                  <c:v>Q2 2025</c:v>
                </c:pt>
                <c:pt idx="58">
                  <c:v>Q3 2025</c:v>
                </c:pt>
                <c:pt idx="59">
                  <c:v>Q4 2025</c:v>
                </c:pt>
                <c:pt idx="60">
                  <c:v>Q1 2026</c:v>
                </c:pt>
                <c:pt idx="61">
                  <c:v>Q2 2026</c:v>
                </c:pt>
                <c:pt idx="62">
                  <c:v>Q3 2026</c:v>
                </c:pt>
                <c:pt idx="63">
                  <c:v>Q4 2026</c:v>
                </c:pt>
                <c:pt idx="64">
                  <c:v>Q1 2027</c:v>
                </c:pt>
                <c:pt idx="65">
                  <c:v>Q2 2027</c:v>
                </c:pt>
                <c:pt idx="66">
                  <c:v>Q3 2027</c:v>
                </c:pt>
                <c:pt idx="67">
                  <c:v>Q4 2027</c:v>
                </c:pt>
                <c:pt idx="68">
                  <c:v>Q1 2028</c:v>
                </c:pt>
                <c:pt idx="69">
                  <c:v>Q2 2028</c:v>
                </c:pt>
                <c:pt idx="70">
                  <c:v>Q3 2028</c:v>
                </c:pt>
                <c:pt idx="71">
                  <c:v>Q4 2028</c:v>
                </c:pt>
                <c:pt idx="72">
                  <c:v>Q1 2029</c:v>
                </c:pt>
                <c:pt idx="73">
                  <c:v>Q2 2029</c:v>
                </c:pt>
                <c:pt idx="74">
                  <c:v>Q3 2029</c:v>
                </c:pt>
                <c:pt idx="75">
                  <c:v>Q4 2029</c:v>
                </c:pt>
                <c:pt idx="76">
                  <c:v>Q1 2030</c:v>
                </c:pt>
                <c:pt idx="77">
                  <c:v>Q2 2030</c:v>
                </c:pt>
                <c:pt idx="78">
                  <c:v>Q3 2030</c:v>
                </c:pt>
                <c:pt idx="79">
                  <c:v>Q4 2030</c:v>
                </c:pt>
              </c:strCache>
            </c:strRef>
          </c:cat>
          <c:val>
            <c:numRef>
              <c:f>'Eps Fcast Holt''s (Prof data)'!$E$3:$E$70</c:f>
              <c:numCache>
                <c:formatCode>0.000</c:formatCode>
                <c:ptCount val="68"/>
                <c:pt idx="0">
                  <c:v>0.33</c:v>
                </c:pt>
                <c:pt idx="1">
                  <c:v>0.19</c:v>
                </c:pt>
                <c:pt idx="2">
                  <c:v>0.19</c:v>
                </c:pt>
                <c:pt idx="3">
                  <c:v>0.05</c:v>
                </c:pt>
                <c:pt idx="4">
                  <c:v>0.66</c:v>
                </c:pt>
                <c:pt idx="5">
                  <c:v>0.60499999999999998</c:v>
                </c:pt>
                <c:pt idx="6">
                  <c:v>0.55000000000000004</c:v>
                </c:pt>
                <c:pt idx="7">
                  <c:v>1.1200000000000001</c:v>
                </c:pt>
                <c:pt idx="8">
                  <c:v>1.6</c:v>
                </c:pt>
                <c:pt idx="9">
                  <c:v>0.32</c:v>
                </c:pt>
                <c:pt idx="10">
                  <c:v>1.1299999999999999</c:v>
                </c:pt>
                <c:pt idx="11">
                  <c:v>0.94</c:v>
                </c:pt>
                <c:pt idx="12">
                  <c:v>0.32</c:v>
                </c:pt>
                <c:pt idx="13">
                  <c:v>0.33</c:v>
                </c:pt>
                <c:pt idx="14">
                  <c:v>0.185</c:v>
                </c:pt>
                <c:pt idx="15">
                  <c:v>0.04</c:v>
                </c:pt>
                <c:pt idx="16">
                  <c:v>0.09</c:v>
                </c:pt>
                <c:pt idx="17">
                  <c:v>0.3</c:v>
                </c:pt>
                <c:pt idx="18">
                  <c:v>0.2</c:v>
                </c:pt>
                <c:pt idx="19">
                  <c:v>0.02</c:v>
                </c:pt>
                <c:pt idx="20">
                  <c:v>0.46500000000000002</c:v>
                </c:pt>
                <c:pt idx="21">
                  <c:v>0.91</c:v>
                </c:pt>
                <c:pt idx="22">
                  <c:v>0.5</c:v>
                </c:pt>
                <c:pt idx="23">
                  <c:v>0.87</c:v>
                </c:pt>
                <c:pt idx="24">
                  <c:v>0.3</c:v>
                </c:pt>
                <c:pt idx="25">
                  <c:v>0.44</c:v>
                </c:pt>
                <c:pt idx="26">
                  <c:v>1</c:v>
                </c:pt>
                <c:pt idx="27">
                  <c:v>0.92</c:v>
                </c:pt>
                <c:pt idx="28">
                  <c:v>0.58499999999999996</c:v>
                </c:pt>
                <c:pt idx="29">
                  <c:v>0.25</c:v>
                </c:pt>
                <c:pt idx="30">
                  <c:v>0.77</c:v>
                </c:pt>
                <c:pt idx="31">
                  <c:v>0.72</c:v>
                </c:pt>
                <c:pt idx="32">
                  <c:v>0.67</c:v>
                </c:pt>
                <c:pt idx="33">
                  <c:v>0.75</c:v>
                </c:pt>
                <c:pt idx="34">
                  <c:v>1.64</c:v>
                </c:pt>
                <c:pt idx="35">
                  <c:v>0.68</c:v>
                </c:pt>
                <c:pt idx="36">
                  <c:v>1.26</c:v>
                </c:pt>
                <c:pt idx="37">
                  <c:v>1.84</c:v>
                </c:pt>
                <c:pt idx="38">
                  <c:v>1.1100000000000001</c:v>
                </c:pt>
                <c:pt idx="39">
                  <c:v>1.8</c:v>
                </c:pt>
                <c:pt idx="40">
                  <c:v>2.8908999999999998</c:v>
                </c:pt>
                <c:pt idx="41">
                  <c:v>2.7</c:v>
                </c:pt>
                <c:pt idx="42">
                  <c:v>1.0073000000000001</c:v>
                </c:pt>
                <c:pt idx="43">
                  <c:v>0.9103</c:v>
                </c:pt>
                <c:pt idx="44">
                  <c:v>0.99459999999999993</c:v>
                </c:pt>
                <c:pt idx="45">
                  <c:v>0.99459999999999993</c:v>
                </c:pt>
                <c:pt idx="46">
                  <c:v>0.99459999999999993</c:v>
                </c:pt>
                <c:pt idx="47">
                  <c:v>1.0789</c:v>
                </c:pt>
                <c:pt idx="48">
                  <c:v>1.67</c:v>
                </c:pt>
                <c:pt idx="49">
                  <c:v>1</c:v>
                </c:pt>
                <c:pt idx="50">
                  <c:v>1.1000000000000001</c:v>
                </c:pt>
                <c:pt idx="51">
                  <c:v>4.8140999999999998</c:v>
                </c:pt>
                <c:pt idx="52">
                  <c:v>2.38</c:v>
                </c:pt>
                <c:pt idx="53">
                  <c:v>1.41</c:v>
                </c:pt>
                <c:pt idx="54">
                  <c:v>1.3444</c:v>
                </c:pt>
                <c:pt idx="55">
                  <c:v>2.5034000000000001</c:v>
                </c:pt>
                <c:pt idx="56">
                  <c:v>1.9390000000000001</c:v>
                </c:pt>
                <c:pt idx="57">
                  <c:v>2.0310000000000001</c:v>
                </c:pt>
                <c:pt idx="58">
                  <c:v>2.1430000000000002</c:v>
                </c:pt>
                <c:pt idx="59">
                  <c:v>2.234</c:v>
                </c:pt>
                <c:pt idx="60">
                  <c:v>2.2650000000000001</c:v>
                </c:pt>
                <c:pt idx="61">
                  <c:v>2.351</c:v>
                </c:pt>
                <c:pt idx="62">
                  <c:v>2.492</c:v>
                </c:pt>
                <c:pt idx="63">
                  <c:v>2.6240000000000001</c:v>
                </c:pt>
                <c:pt idx="64">
                  <c:v>2.637</c:v>
                </c:pt>
                <c:pt idx="65">
                  <c:v>2.7730000000000001</c:v>
                </c:pt>
                <c:pt idx="66">
                  <c:v>2.93</c:v>
                </c:pt>
                <c:pt idx="67">
                  <c:v>3.0630000000000002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50-4EA1-8013-9C93945258C2}"/>
            </c:ext>
          </c:extLst>
        </c:ser>
        <c:ser>
          <c:idx val="1"/>
          <c:order val="1"/>
          <c:tx>
            <c:strRef>
              <c:f>'Eps Fcast Holt''s (Prof data)'!$I$2</c:f>
              <c:strCache>
                <c:ptCount val="1"/>
                <c:pt idx="0">
                  <c:v>Forecast of Eps with Holt's Method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'Eps Fcast Holt''s (Prof data)'!$C$3:$C$82</c:f>
              <c:strCache>
                <c:ptCount val="80"/>
                <c:pt idx="0">
                  <c:v>Q1 2011</c:v>
                </c:pt>
                <c:pt idx="1">
                  <c:v>Q2 2011</c:v>
                </c:pt>
                <c:pt idx="2">
                  <c:v>Q3 2011</c:v>
                </c:pt>
                <c:pt idx="3">
                  <c:v>Q4 2011</c:v>
                </c:pt>
                <c:pt idx="4">
                  <c:v>Q1 2012</c:v>
                </c:pt>
                <c:pt idx="5">
                  <c:v>Q2 2012</c:v>
                </c:pt>
                <c:pt idx="6">
                  <c:v>Q3 2012</c:v>
                </c:pt>
                <c:pt idx="7">
                  <c:v>Q4 2012</c:v>
                </c:pt>
                <c:pt idx="8">
                  <c:v>Q1 2013</c:v>
                </c:pt>
                <c:pt idx="9">
                  <c:v>Q2 2013</c:v>
                </c:pt>
                <c:pt idx="10">
                  <c:v>Q3 2013</c:v>
                </c:pt>
                <c:pt idx="11">
                  <c:v>Q4 2013</c:v>
                </c:pt>
                <c:pt idx="12">
                  <c:v>Q1 2014</c:v>
                </c:pt>
                <c:pt idx="13">
                  <c:v>Q2 2014</c:v>
                </c:pt>
                <c:pt idx="14">
                  <c:v>Q3 2014</c:v>
                </c:pt>
                <c:pt idx="15">
                  <c:v>Q4 2014</c:v>
                </c:pt>
                <c:pt idx="16">
                  <c:v>Q1 2015</c:v>
                </c:pt>
                <c:pt idx="17">
                  <c:v>Q2 2015</c:v>
                </c:pt>
                <c:pt idx="18">
                  <c:v>Q3 2015</c:v>
                </c:pt>
                <c:pt idx="19">
                  <c:v>Q4 2015</c:v>
                </c:pt>
                <c:pt idx="20">
                  <c:v>Q1 2016</c:v>
                </c:pt>
                <c:pt idx="21">
                  <c:v>Q2 2016</c:v>
                </c:pt>
                <c:pt idx="22">
                  <c:v>Q3 2016</c:v>
                </c:pt>
                <c:pt idx="23">
                  <c:v>Q4 2016</c:v>
                </c:pt>
                <c:pt idx="24">
                  <c:v>Q1 2017</c:v>
                </c:pt>
                <c:pt idx="25">
                  <c:v>Q2 2017</c:v>
                </c:pt>
                <c:pt idx="26">
                  <c:v>Q3 2017</c:v>
                </c:pt>
                <c:pt idx="27">
                  <c:v>Q4 2017</c:v>
                </c:pt>
                <c:pt idx="28">
                  <c:v>Q1 2018</c:v>
                </c:pt>
                <c:pt idx="29">
                  <c:v>Q2 2018</c:v>
                </c:pt>
                <c:pt idx="30">
                  <c:v>Q3 2018</c:v>
                </c:pt>
                <c:pt idx="31">
                  <c:v>Q4 2018</c:v>
                </c:pt>
                <c:pt idx="32">
                  <c:v>Q1 2019</c:v>
                </c:pt>
                <c:pt idx="33">
                  <c:v>Q2 2019</c:v>
                </c:pt>
                <c:pt idx="34">
                  <c:v>Q3 2019</c:v>
                </c:pt>
                <c:pt idx="35">
                  <c:v>Q4 2019</c:v>
                </c:pt>
                <c:pt idx="36">
                  <c:v>Q1 2020</c:v>
                </c:pt>
                <c:pt idx="37">
                  <c:v>Q2 2020</c:v>
                </c:pt>
                <c:pt idx="38">
                  <c:v>Q3 2020</c:v>
                </c:pt>
                <c:pt idx="39">
                  <c:v>Q4 2020</c:v>
                </c:pt>
                <c:pt idx="40">
                  <c:v>Q1 2021</c:v>
                </c:pt>
                <c:pt idx="41">
                  <c:v>Q2 2021</c:v>
                </c:pt>
                <c:pt idx="42">
                  <c:v>Q3 2021</c:v>
                </c:pt>
                <c:pt idx="43">
                  <c:v>Q4 2021</c:v>
                </c:pt>
                <c:pt idx="44">
                  <c:v>Q1 2022</c:v>
                </c:pt>
                <c:pt idx="45">
                  <c:v>Q2 2022</c:v>
                </c:pt>
                <c:pt idx="46">
                  <c:v>Q3 2022</c:v>
                </c:pt>
                <c:pt idx="47">
                  <c:v>Q4 2022</c:v>
                </c:pt>
                <c:pt idx="48">
                  <c:v>Q1 2023</c:v>
                </c:pt>
                <c:pt idx="49">
                  <c:v>Q2 2023</c:v>
                </c:pt>
                <c:pt idx="50">
                  <c:v>Q3 2023</c:v>
                </c:pt>
                <c:pt idx="51">
                  <c:v>Q4 2023</c:v>
                </c:pt>
                <c:pt idx="52">
                  <c:v>Q1 2024</c:v>
                </c:pt>
                <c:pt idx="53">
                  <c:v>Q2 2024</c:v>
                </c:pt>
                <c:pt idx="54">
                  <c:v>Q3 2024</c:v>
                </c:pt>
                <c:pt idx="55">
                  <c:v>Q4 2024</c:v>
                </c:pt>
                <c:pt idx="56">
                  <c:v>Q1 2025</c:v>
                </c:pt>
                <c:pt idx="57">
                  <c:v>Q2 2025</c:v>
                </c:pt>
                <c:pt idx="58">
                  <c:v>Q3 2025</c:v>
                </c:pt>
                <c:pt idx="59">
                  <c:v>Q4 2025</c:v>
                </c:pt>
                <c:pt idx="60">
                  <c:v>Q1 2026</c:v>
                </c:pt>
                <c:pt idx="61">
                  <c:v>Q2 2026</c:v>
                </c:pt>
                <c:pt idx="62">
                  <c:v>Q3 2026</c:v>
                </c:pt>
                <c:pt idx="63">
                  <c:v>Q4 2026</c:v>
                </c:pt>
                <c:pt idx="64">
                  <c:v>Q1 2027</c:v>
                </c:pt>
                <c:pt idx="65">
                  <c:v>Q2 2027</c:v>
                </c:pt>
                <c:pt idx="66">
                  <c:v>Q3 2027</c:v>
                </c:pt>
                <c:pt idx="67">
                  <c:v>Q4 2027</c:v>
                </c:pt>
                <c:pt idx="68">
                  <c:v>Q1 2028</c:v>
                </c:pt>
                <c:pt idx="69">
                  <c:v>Q2 2028</c:v>
                </c:pt>
                <c:pt idx="70">
                  <c:v>Q3 2028</c:v>
                </c:pt>
                <c:pt idx="71">
                  <c:v>Q4 2028</c:v>
                </c:pt>
                <c:pt idx="72">
                  <c:v>Q1 2029</c:v>
                </c:pt>
                <c:pt idx="73">
                  <c:v>Q2 2029</c:v>
                </c:pt>
                <c:pt idx="74">
                  <c:v>Q3 2029</c:v>
                </c:pt>
                <c:pt idx="75">
                  <c:v>Q4 2029</c:v>
                </c:pt>
                <c:pt idx="76">
                  <c:v>Q1 2030</c:v>
                </c:pt>
                <c:pt idx="77">
                  <c:v>Q2 2030</c:v>
                </c:pt>
                <c:pt idx="78">
                  <c:v>Q3 2030</c:v>
                </c:pt>
                <c:pt idx="79">
                  <c:v>Q4 2030</c:v>
                </c:pt>
              </c:strCache>
            </c:strRef>
          </c:cat>
          <c:val>
            <c:numRef>
              <c:f>'Eps Fcast Holt''s (Prof data)'!$I$3:$I$81</c:f>
              <c:numCache>
                <c:formatCode>0.000</c:formatCode>
                <c:ptCount val="79"/>
                <c:pt idx="0">
                  <c:v>0.33</c:v>
                </c:pt>
                <c:pt idx="1">
                  <c:v>0.23199999999999998</c:v>
                </c:pt>
                <c:pt idx="2">
                  <c:v>0.20259999999999997</c:v>
                </c:pt>
                <c:pt idx="3">
                  <c:v>9.5779999999999976E-2</c:v>
                </c:pt>
                <c:pt idx="4">
                  <c:v>0.49073399999999995</c:v>
                </c:pt>
                <c:pt idx="5">
                  <c:v>0.57072020000000001</c:v>
                </c:pt>
                <c:pt idx="6">
                  <c:v>0.55621606000000001</c:v>
                </c:pt>
                <c:pt idx="7">
                  <c:v>0.950864818</c:v>
                </c:pt>
                <c:pt idx="8">
                  <c:v>1.4052594453999998</c:v>
                </c:pt>
                <c:pt idx="9">
                  <c:v>0.64557783361999999</c:v>
                </c:pt>
                <c:pt idx="10">
                  <c:v>0.98467335008599988</c:v>
                </c:pt>
                <c:pt idx="11">
                  <c:v>0.95340200502579986</c:v>
                </c:pt>
                <c:pt idx="12">
                  <c:v>0.51002060150773998</c:v>
                </c:pt>
                <c:pt idx="13">
                  <c:v>0.38400618045232193</c:v>
                </c:pt>
                <c:pt idx="14">
                  <c:v>0.24470185413569656</c:v>
                </c:pt>
                <c:pt idx="15">
                  <c:v>0.10141055624070897</c:v>
                </c:pt>
                <c:pt idx="16">
                  <c:v>9.3423166872212693E-2</c:v>
                </c:pt>
                <c:pt idx="17">
                  <c:v>0.2380269500616638</c:v>
                </c:pt>
                <c:pt idx="18">
                  <c:v>0.21140808501849911</c:v>
                </c:pt>
                <c:pt idx="19">
                  <c:v>7.742242550554973E-2</c:v>
                </c:pt>
                <c:pt idx="20">
                  <c:v>0.3487267276516649</c:v>
                </c:pt>
                <c:pt idx="21">
                  <c:v>0.74161801829549945</c:v>
                </c:pt>
                <c:pt idx="22">
                  <c:v>0.57248540548864979</c:v>
                </c:pt>
                <c:pt idx="23">
                  <c:v>0.78074562164659489</c:v>
                </c:pt>
                <c:pt idx="24">
                  <c:v>0.44422368649397848</c:v>
                </c:pt>
                <c:pt idx="25">
                  <c:v>0.44126710594819352</c:v>
                </c:pt>
                <c:pt idx="26">
                  <c:v>0.83238013178445802</c:v>
                </c:pt>
                <c:pt idx="27">
                  <c:v>0.89371403953533735</c:v>
                </c:pt>
                <c:pt idx="28">
                  <c:v>0.67761421186060122</c:v>
                </c:pt>
                <c:pt idx="29">
                  <c:v>0.37828426355818034</c:v>
                </c:pt>
                <c:pt idx="30">
                  <c:v>0.65248527906745402</c:v>
                </c:pt>
                <c:pt idx="31">
                  <c:v>0.69974558372023621</c:v>
                </c:pt>
                <c:pt idx="32">
                  <c:v>0.67892367511607077</c:v>
                </c:pt>
                <c:pt idx="33">
                  <c:v>0.7286771025348211</c:v>
                </c:pt>
                <c:pt idx="34">
                  <c:v>1.3666031307604463</c:v>
                </c:pt>
                <c:pt idx="35">
                  <c:v>0.88598093922813392</c:v>
                </c:pt>
                <c:pt idx="36">
                  <c:v>1.1477942817684401</c:v>
                </c:pt>
                <c:pt idx="37">
                  <c:v>1.6323382845305321</c:v>
                </c:pt>
                <c:pt idx="38">
                  <c:v>1.2667014853591596</c:v>
                </c:pt>
                <c:pt idx="39">
                  <c:v>1.6400104456077478</c:v>
                </c:pt>
                <c:pt idx="40">
                  <c:v>2.5156331336823241</c:v>
                </c:pt>
                <c:pt idx="41">
                  <c:v>2.6446899401046973</c:v>
                </c:pt>
                <c:pt idx="42">
                  <c:v>1.498516982031409</c:v>
                </c:pt>
                <c:pt idx="43">
                  <c:v>1.0867650946094227</c:v>
                </c:pt>
                <c:pt idx="44">
                  <c:v>1.0222495283828268</c:v>
                </c:pt>
                <c:pt idx="45">
                  <c:v>1.0028948585148481</c:v>
                </c:pt>
                <c:pt idx="46">
                  <c:v>0.9970884575544543</c:v>
                </c:pt>
                <c:pt idx="47">
                  <c:v>1.0543565372663362</c:v>
                </c:pt>
                <c:pt idx="48">
                  <c:v>1.4853069611799006</c:v>
                </c:pt>
                <c:pt idx="49">
                  <c:v>1.1455920883539701</c:v>
                </c:pt>
                <c:pt idx="50">
                  <c:v>1.113677626506191</c:v>
                </c:pt>
                <c:pt idx="51">
                  <c:v>3.703973287951857</c:v>
                </c:pt>
                <c:pt idx="52">
                  <c:v>2.777191986385557</c:v>
                </c:pt>
                <c:pt idx="53">
                  <c:v>1.8201575959156671</c:v>
                </c:pt>
                <c:pt idx="54">
                  <c:v>1.4871272787746999</c:v>
                </c:pt>
                <c:pt idx="55">
                  <c:v>2.1985181836324097</c:v>
                </c:pt>
                <c:pt idx="56">
                  <c:v>2.0168554550897229</c:v>
                </c:pt>
                <c:pt idx="57">
                  <c:v>2.0267566365269167</c:v>
                </c:pt>
                <c:pt idx="58">
                  <c:v>2.1081269909580751</c:v>
                </c:pt>
                <c:pt idx="59">
                  <c:v>2.1962380972874223</c:v>
                </c:pt>
                <c:pt idx="60">
                  <c:v>2.2443714291862267</c:v>
                </c:pt>
                <c:pt idx="61">
                  <c:v>2.3190114287558679</c:v>
                </c:pt>
                <c:pt idx="62">
                  <c:v>2.4401034286267604</c:v>
                </c:pt>
                <c:pt idx="63">
                  <c:v>2.5688310285880283</c:v>
                </c:pt>
                <c:pt idx="64">
                  <c:v>2.6165493085764084</c:v>
                </c:pt>
                <c:pt idx="65">
                  <c:v>2.7260647925729224</c:v>
                </c:pt>
                <c:pt idx="66">
                  <c:v>2.8688194377718768</c:v>
                </c:pt>
                <c:pt idx="67">
                  <c:v>3.0047458313315629</c:v>
                </c:pt>
                <c:pt idx="68">
                  <c:v>3.2825796602981732</c:v>
                </c:pt>
                <c:pt idx="69">
                  <c:v>3.1951026600229344</c:v>
                </c:pt>
                <c:pt idx="70">
                  <c:v>2.4930680479856528</c:v>
                </c:pt>
                <c:pt idx="71">
                  <c:v>2.308132063627605</c:v>
                </c:pt>
                <c:pt idx="72">
                  <c:v>2.4842411274245793</c:v>
                </c:pt>
                <c:pt idx="73">
                  <c:v>2.5251769879997652</c:v>
                </c:pt>
                <c:pt idx="74">
                  <c:v>2.6286128716918951</c:v>
                </c:pt>
                <c:pt idx="75">
                  <c:v>2.5624319026922766</c:v>
                </c:pt>
                <c:pt idx="76">
                  <c:v>3.2309026356831723</c:v>
                </c:pt>
                <c:pt idx="77">
                  <c:v>3.254099621736958</c:v>
                </c:pt>
                <c:pt idx="78">
                  <c:v>3.4707870948355461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50-4EA1-8013-9C9394525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3553920"/>
        <c:axId val="1603566400"/>
      </c:lineChart>
      <c:catAx>
        <c:axId val="160355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3566400"/>
        <c:crosses val="autoZero"/>
        <c:auto val="1"/>
        <c:lblAlgn val="ctr"/>
        <c:lblOffset val="100"/>
        <c:noMultiLvlLbl val="0"/>
      </c:catAx>
      <c:valAx>
        <c:axId val="16035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355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Data</a:t>
            </a:r>
            <a:r>
              <a:rPr lang="it-IT" baseline="0"/>
              <a:t> vs Forecast</a:t>
            </a:r>
            <a:endParaRPr lang="it-IT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'Eps Fcast Holt''s (ETS data)  '!$E$2</c:f>
              <c:strCache>
                <c:ptCount val="1"/>
                <c:pt idx="0">
                  <c:v>APO US eps (mod)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'Eps Fcast Holt''s (ETS data)  '!$C$3:$C$82</c:f>
              <c:strCache>
                <c:ptCount val="80"/>
                <c:pt idx="0">
                  <c:v>Q1 2011</c:v>
                </c:pt>
                <c:pt idx="1">
                  <c:v>Q2 2011</c:v>
                </c:pt>
                <c:pt idx="2">
                  <c:v>Q3 2011</c:v>
                </c:pt>
                <c:pt idx="3">
                  <c:v>Q4 2011</c:v>
                </c:pt>
                <c:pt idx="4">
                  <c:v>Q1 2012</c:v>
                </c:pt>
                <c:pt idx="5">
                  <c:v>Q2 2012</c:v>
                </c:pt>
                <c:pt idx="6">
                  <c:v>Q3 2012</c:v>
                </c:pt>
                <c:pt idx="7">
                  <c:v>Q4 2012</c:v>
                </c:pt>
                <c:pt idx="8">
                  <c:v>Q1 2013</c:v>
                </c:pt>
                <c:pt idx="9">
                  <c:v>Q2 2013</c:v>
                </c:pt>
                <c:pt idx="10">
                  <c:v>Q3 2013</c:v>
                </c:pt>
                <c:pt idx="11">
                  <c:v>Q4 2013</c:v>
                </c:pt>
                <c:pt idx="12">
                  <c:v>Q1 2014</c:v>
                </c:pt>
                <c:pt idx="13">
                  <c:v>Q2 2014</c:v>
                </c:pt>
                <c:pt idx="14">
                  <c:v>Q3 2014</c:v>
                </c:pt>
                <c:pt idx="15">
                  <c:v>Q4 2014</c:v>
                </c:pt>
                <c:pt idx="16">
                  <c:v>Q1 2015</c:v>
                </c:pt>
                <c:pt idx="17">
                  <c:v>Q2 2015</c:v>
                </c:pt>
                <c:pt idx="18">
                  <c:v>Q3 2015</c:v>
                </c:pt>
                <c:pt idx="19">
                  <c:v>Q4 2015</c:v>
                </c:pt>
                <c:pt idx="20">
                  <c:v>Q1 2016</c:v>
                </c:pt>
                <c:pt idx="21">
                  <c:v>Q2 2016</c:v>
                </c:pt>
                <c:pt idx="22">
                  <c:v>Q3 2016</c:v>
                </c:pt>
                <c:pt idx="23">
                  <c:v>Q4 2016</c:v>
                </c:pt>
                <c:pt idx="24">
                  <c:v>Q1 2017</c:v>
                </c:pt>
                <c:pt idx="25">
                  <c:v>Q2 2017</c:v>
                </c:pt>
                <c:pt idx="26">
                  <c:v>Q3 2017</c:v>
                </c:pt>
                <c:pt idx="27">
                  <c:v>Q4 2017</c:v>
                </c:pt>
                <c:pt idx="28">
                  <c:v>Q1 2018</c:v>
                </c:pt>
                <c:pt idx="29">
                  <c:v>Q2 2018</c:v>
                </c:pt>
                <c:pt idx="30">
                  <c:v>Q3 2018</c:v>
                </c:pt>
                <c:pt idx="31">
                  <c:v>Q4 2018</c:v>
                </c:pt>
                <c:pt idx="32">
                  <c:v>Q1 2019</c:v>
                </c:pt>
                <c:pt idx="33">
                  <c:v>Q2 2019</c:v>
                </c:pt>
                <c:pt idx="34">
                  <c:v>Q3 2019</c:v>
                </c:pt>
                <c:pt idx="35">
                  <c:v>Q4 2019</c:v>
                </c:pt>
                <c:pt idx="36">
                  <c:v>Q1 2020</c:v>
                </c:pt>
                <c:pt idx="37">
                  <c:v>Q2 2020</c:v>
                </c:pt>
                <c:pt idx="38">
                  <c:v>Q3 2020</c:v>
                </c:pt>
                <c:pt idx="39">
                  <c:v>Q4 2020</c:v>
                </c:pt>
                <c:pt idx="40">
                  <c:v>Q1 2021</c:v>
                </c:pt>
                <c:pt idx="41">
                  <c:v>Q2 2021</c:v>
                </c:pt>
                <c:pt idx="42">
                  <c:v>Q3 2021</c:v>
                </c:pt>
                <c:pt idx="43">
                  <c:v>Q4 2021</c:v>
                </c:pt>
                <c:pt idx="44">
                  <c:v>Q1 2022</c:v>
                </c:pt>
                <c:pt idx="45">
                  <c:v>Q2 2022</c:v>
                </c:pt>
                <c:pt idx="46">
                  <c:v>Q3 2022</c:v>
                </c:pt>
                <c:pt idx="47">
                  <c:v>Q4 2022</c:v>
                </c:pt>
                <c:pt idx="48">
                  <c:v>Q1 2023</c:v>
                </c:pt>
                <c:pt idx="49">
                  <c:v>Q2 2023</c:v>
                </c:pt>
                <c:pt idx="50">
                  <c:v>Q3 2023</c:v>
                </c:pt>
                <c:pt idx="51">
                  <c:v>Q4 2023</c:v>
                </c:pt>
                <c:pt idx="52">
                  <c:v>Q1 2024</c:v>
                </c:pt>
                <c:pt idx="53">
                  <c:v>Q2 2024</c:v>
                </c:pt>
                <c:pt idx="54">
                  <c:v>Q3 2024</c:v>
                </c:pt>
                <c:pt idx="55">
                  <c:v>Q4 2024</c:v>
                </c:pt>
                <c:pt idx="56">
                  <c:v>Q1 2025</c:v>
                </c:pt>
                <c:pt idx="57">
                  <c:v>Q2 2025</c:v>
                </c:pt>
                <c:pt idx="58">
                  <c:v>Q3 2025</c:v>
                </c:pt>
                <c:pt idx="59">
                  <c:v>Q4 2025</c:v>
                </c:pt>
                <c:pt idx="60">
                  <c:v>Q1 2026</c:v>
                </c:pt>
                <c:pt idx="61">
                  <c:v>Q2 2026</c:v>
                </c:pt>
                <c:pt idx="62">
                  <c:v>Q3 2026</c:v>
                </c:pt>
                <c:pt idx="63">
                  <c:v>Q4 2026</c:v>
                </c:pt>
                <c:pt idx="64">
                  <c:v>Q1 2027</c:v>
                </c:pt>
                <c:pt idx="65">
                  <c:v>Q2 2027</c:v>
                </c:pt>
                <c:pt idx="66">
                  <c:v>Q3 2027</c:v>
                </c:pt>
                <c:pt idx="67">
                  <c:v>Q4 2027</c:v>
                </c:pt>
                <c:pt idx="68">
                  <c:v>Q1 2028</c:v>
                </c:pt>
                <c:pt idx="69">
                  <c:v>Q2 2028</c:v>
                </c:pt>
                <c:pt idx="70">
                  <c:v>Q3 2028</c:v>
                </c:pt>
                <c:pt idx="71">
                  <c:v>Q4 2028</c:v>
                </c:pt>
                <c:pt idx="72">
                  <c:v>Q1 2029</c:v>
                </c:pt>
                <c:pt idx="73">
                  <c:v>Q2 2029</c:v>
                </c:pt>
                <c:pt idx="74">
                  <c:v>Q3 2029</c:v>
                </c:pt>
                <c:pt idx="75">
                  <c:v>Q4 2029</c:v>
                </c:pt>
                <c:pt idx="76">
                  <c:v>Q1 2030</c:v>
                </c:pt>
                <c:pt idx="77">
                  <c:v>Q2 2030</c:v>
                </c:pt>
                <c:pt idx="78">
                  <c:v>Q3 2030</c:v>
                </c:pt>
                <c:pt idx="79">
                  <c:v>Q4 2030</c:v>
                </c:pt>
              </c:strCache>
            </c:strRef>
          </c:cat>
          <c:val>
            <c:numRef>
              <c:f>'Eps Fcast Holt''s (ETS data)  '!$E$3:$E$70</c:f>
              <c:numCache>
                <c:formatCode>0.000</c:formatCode>
                <c:ptCount val="68"/>
                <c:pt idx="0">
                  <c:v>0.33</c:v>
                </c:pt>
                <c:pt idx="1">
                  <c:v>0.19</c:v>
                </c:pt>
                <c:pt idx="2">
                  <c:v>0.19</c:v>
                </c:pt>
                <c:pt idx="3">
                  <c:v>0.05</c:v>
                </c:pt>
                <c:pt idx="4">
                  <c:v>0.66</c:v>
                </c:pt>
                <c:pt idx="5">
                  <c:v>0.60499999999999998</c:v>
                </c:pt>
                <c:pt idx="6">
                  <c:v>0.55000000000000004</c:v>
                </c:pt>
                <c:pt idx="7">
                  <c:v>1.1200000000000001</c:v>
                </c:pt>
                <c:pt idx="8">
                  <c:v>1.6</c:v>
                </c:pt>
                <c:pt idx="9">
                  <c:v>0.32</c:v>
                </c:pt>
                <c:pt idx="10">
                  <c:v>1.1299999999999999</c:v>
                </c:pt>
                <c:pt idx="11">
                  <c:v>0.94</c:v>
                </c:pt>
                <c:pt idx="12">
                  <c:v>0.32</c:v>
                </c:pt>
                <c:pt idx="13">
                  <c:v>0.33</c:v>
                </c:pt>
                <c:pt idx="14">
                  <c:v>0.185</c:v>
                </c:pt>
                <c:pt idx="15">
                  <c:v>0.04</c:v>
                </c:pt>
                <c:pt idx="16">
                  <c:v>0.09</c:v>
                </c:pt>
                <c:pt idx="17">
                  <c:v>0.3</c:v>
                </c:pt>
                <c:pt idx="18">
                  <c:v>0.2</c:v>
                </c:pt>
                <c:pt idx="19">
                  <c:v>0.02</c:v>
                </c:pt>
                <c:pt idx="20">
                  <c:v>0.46500000000000002</c:v>
                </c:pt>
                <c:pt idx="21">
                  <c:v>0.91</c:v>
                </c:pt>
                <c:pt idx="22">
                  <c:v>0.5</c:v>
                </c:pt>
                <c:pt idx="23">
                  <c:v>0.87</c:v>
                </c:pt>
                <c:pt idx="24">
                  <c:v>0.3</c:v>
                </c:pt>
                <c:pt idx="25">
                  <c:v>0.44</c:v>
                </c:pt>
                <c:pt idx="26">
                  <c:v>1</c:v>
                </c:pt>
                <c:pt idx="27">
                  <c:v>0.92</c:v>
                </c:pt>
                <c:pt idx="28">
                  <c:v>0.58499999999999996</c:v>
                </c:pt>
                <c:pt idx="29">
                  <c:v>0.25</c:v>
                </c:pt>
                <c:pt idx="30">
                  <c:v>0.77</c:v>
                </c:pt>
                <c:pt idx="31">
                  <c:v>0.72</c:v>
                </c:pt>
                <c:pt idx="32">
                  <c:v>0.67</c:v>
                </c:pt>
                <c:pt idx="33">
                  <c:v>0.75</c:v>
                </c:pt>
                <c:pt idx="34">
                  <c:v>1.64</c:v>
                </c:pt>
                <c:pt idx="35">
                  <c:v>0.68</c:v>
                </c:pt>
                <c:pt idx="36">
                  <c:v>1.26</c:v>
                </c:pt>
                <c:pt idx="37">
                  <c:v>1.84</c:v>
                </c:pt>
                <c:pt idx="38">
                  <c:v>1.1100000000000001</c:v>
                </c:pt>
                <c:pt idx="39">
                  <c:v>1.8</c:v>
                </c:pt>
                <c:pt idx="40">
                  <c:v>2.8908999999999998</c:v>
                </c:pt>
                <c:pt idx="41">
                  <c:v>2.7</c:v>
                </c:pt>
                <c:pt idx="42">
                  <c:v>1.0073000000000001</c:v>
                </c:pt>
                <c:pt idx="43">
                  <c:v>0.9103</c:v>
                </c:pt>
                <c:pt idx="44">
                  <c:v>0.99459999999999993</c:v>
                </c:pt>
                <c:pt idx="45">
                  <c:v>0.99459999999999993</c:v>
                </c:pt>
                <c:pt idx="46">
                  <c:v>0.99459999999999993</c:v>
                </c:pt>
                <c:pt idx="47">
                  <c:v>1.0789</c:v>
                </c:pt>
                <c:pt idx="48">
                  <c:v>1.67</c:v>
                </c:pt>
                <c:pt idx="49">
                  <c:v>1</c:v>
                </c:pt>
                <c:pt idx="50">
                  <c:v>1.1000000000000001</c:v>
                </c:pt>
                <c:pt idx="51">
                  <c:v>4.8140999999999998</c:v>
                </c:pt>
                <c:pt idx="52">
                  <c:v>2.38</c:v>
                </c:pt>
                <c:pt idx="53">
                  <c:v>1.41</c:v>
                </c:pt>
                <c:pt idx="54">
                  <c:v>1.3444</c:v>
                </c:pt>
                <c:pt idx="55">
                  <c:v>2.5034000000000001</c:v>
                </c:pt>
                <c:pt idx="56">
                  <c:v>0.74327038885062635</c:v>
                </c:pt>
                <c:pt idx="57">
                  <c:v>1.5500964071565302</c:v>
                </c:pt>
                <c:pt idx="58">
                  <c:v>1.7585907176568711</c:v>
                </c:pt>
                <c:pt idx="59">
                  <c:v>0.97223766760649233</c:v>
                </c:pt>
                <c:pt idx="60">
                  <c:v>1.7490042938162336</c:v>
                </c:pt>
                <c:pt idx="61">
                  <c:v>1.6722231271097603</c:v>
                </c:pt>
                <c:pt idx="62">
                  <c:v>1.7060892931122518</c:v>
                </c:pt>
                <c:pt idx="63">
                  <c:v>2.5535926926216748</c:v>
                </c:pt>
                <c:pt idx="64">
                  <c:v>2.5787007586321091</c:v>
                </c:pt>
                <c:pt idx="65">
                  <c:v>2.0962531093520615</c:v>
                </c:pt>
                <c:pt idx="66">
                  <c:v>2.3007476895810277</c:v>
                </c:pt>
                <c:pt idx="67">
                  <c:v>2.3214096677113569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20-4455-81C8-EE0A26CBD8F1}"/>
            </c:ext>
          </c:extLst>
        </c:ser>
        <c:ser>
          <c:idx val="1"/>
          <c:order val="1"/>
          <c:tx>
            <c:strRef>
              <c:f>'Eps Fcast Holt''s (ETS data)  '!$J$2</c:f>
              <c:strCache>
                <c:ptCount val="1"/>
                <c:pt idx="0">
                  <c:v>Forecast of Eps with Holt's Method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'Eps Fcast Holt''s (ETS data)  '!$C$3:$C$82</c:f>
              <c:strCache>
                <c:ptCount val="80"/>
                <c:pt idx="0">
                  <c:v>Q1 2011</c:v>
                </c:pt>
                <c:pt idx="1">
                  <c:v>Q2 2011</c:v>
                </c:pt>
                <c:pt idx="2">
                  <c:v>Q3 2011</c:v>
                </c:pt>
                <c:pt idx="3">
                  <c:v>Q4 2011</c:v>
                </c:pt>
                <c:pt idx="4">
                  <c:v>Q1 2012</c:v>
                </c:pt>
                <c:pt idx="5">
                  <c:v>Q2 2012</c:v>
                </c:pt>
                <c:pt idx="6">
                  <c:v>Q3 2012</c:v>
                </c:pt>
                <c:pt idx="7">
                  <c:v>Q4 2012</c:v>
                </c:pt>
                <c:pt idx="8">
                  <c:v>Q1 2013</c:v>
                </c:pt>
                <c:pt idx="9">
                  <c:v>Q2 2013</c:v>
                </c:pt>
                <c:pt idx="10">
                  <c:v>Q3 2013</c:v>
                </c:pt>
                <c:pt idx="11">
                  <c:v>Q4 2013</c:v>
                </c:pt>
                <c:pt idx="12">
                  <c:v>Q1 2014</c:v>
                </c:pt>
                <c:pt idx="13">
                  <c:v>Q2 2014</c:v>
                </c:pt>
                <c:pt idx="14">
                  <c:v>Q3 2014</c:v>
                </c:pt>
                <c:pt idx="15">
                  <c:v>Q4 2014</c:v>
                </c:pt>
                <c:pt idx="16">
                  <c:v>Q1 2015</c:v>
                </c:pt>
                <c:pt idx="17">
                  <c:v>Q2 2015</c:v>
                </c:pt>
                <c:pt idx="18">
                  <c:v>Q3 2015</c:v>
                </c:pt>
                <c:pt idx="19">
                  <c:v>Q4 2015</c:v>
                </c:pt>
                <c:pt idx="20">
                  <c:v>Q1 2016</c:v>
                </c:pt>
                <c:pt idx="21">
                  <c:v>Q2 2016</c:v>
                </c:pt>
                <c:pt idx="22">
                  <c:v>Q3 2016</c:v>
                </c:pt>
                <c:pt idx="23">
                  <c:v>Q4 2016</c:v>
                </c:pt>
                <c:pt idx="24">
                  <c:v>Q1 2017</c:v>
                </c:pt>
                <c:pt idx="25">
                  <c:v>Q2 2017</c:v>
                </c:pt>
                <c:pt idx="26">
                  <c:v>Q3 2017</c:v>
                </c:pt>
                <c:pt idx="27">
                  <c:v>Q4 2017</c:v>
                </c:pt>
                <c:pt idx="28">
                  <c:v>Q1 2018</c:v>
                </c:pt>
                <c:pt idx="29">
                  <c:v>Q2 2018</c:v>
                </c:pt>
                <c:pt idx="30">
                  <c:v>Q3 2018</c:v>
                </c:pt>
                <c:pt idx="31">
                  <c:v>Q4 2018</c:v>
                </c:pt>
                <c:pt idx="32">
                  <c:v>Q1 2019</c:v>
                </c:pt>
                <c:pt idx="33">
                  <c:v>Q2 2019</c:v>
                </c:pt>
                <c:pt idx="34">
                  <c:v>Q3 2019</c:v>
                </c:pt>
                <c:pt idx="35">
                  <c:v>Q4 2019</c:v>
                </c:pt>
                <c:pt idx="36">
                  <c:v>Q1 2020</c:v>
                </c:pt>
                <c:pt idx="37">
                  <c:v>Q2 2020</c:v>
                </c:pt>
                <c:pt idx="38">
                  <c:v>Q3 2020</c:v>
                </c:pt>
                <c:pt idx="39">
                  <c:v>Q4 2020</c:v>
                </c:pt>
                <c:pt idx="40">
                  <c:v>Q1 2021</c:v>
                </c:pt>
                <c:pt idx="41">
                  <c:v>Q2 2021</c:v>
                </c:pt>
                <c:pt idx="42">
                  <c:v>Q3 2021</c:v>
                </c:pt>
                <c:pt idx="43">
                  <c:v>Q4 2021</c:v>
                </c:pt>
                <c:pt idx="44">
                  <c:v>Q1 2022</c:v>
                </c:pt>
                <c:pt idx="45">
                  <c:v>Q2 2022</c:v>
                </c:pt>
                <c:pt idx="46">
                  <c:v>Q3 2022</c:v>
                </c:pt>
                <c:pt idx="47">
                  <c:v>Q4 2022</c:v>
                </c:pt>
                <c:pt idx="48">
                  <c:v>Q1 2023</c:v>
                </c:pt>
                <c:pt idx="49">
                  <c:v>Q2 2023</c:v>
                </c:pt>
                <c:pt idx="50">
                  <c:v>Q3 2023</c:v>
                </c:pt>
                <c:pt idx="51">
                  <c:v>Q4 2023</c:v>
                </c:pt>
                <c:pt idx="52">
                  <c:v>Q1 2024</c:v>
                </c:pt>
                <c:pt idx="53">
                  <c:v>Q2 2024</c:v>
                </c:pt>
                <c:pt idx="54">
                  <c:v>Q3 2024</c:v>
                </c:pt>
                <c:pt idx="55">
                  <c:v>Q4 2024</c:v>
                </c:pt>
                <c:pt idx="56">
                  <c:v>Q1 2025</c:v>
                </c:pt>
                <c:pt idx="57">
                  <c:v>Q2 2025</c:v>
                </c:pt>
                <c:pt idx="58">
                  <c:v>Q3 2025</c:v>
                </c:pt>
                <c:pt idx="59">
                  <c:v>Q4 2025</c:v>
                </c:pt>
                <c:pt idx="60">
                  <c:v>Q1 2026</c:v>
                </c:pt>
                <c:pt idx="61">
                  <c:v>Q2 2026</c:v>
                </c:pt>
                <c:pt idx="62">
                  <c:v>Q3 2026</c:v>
                </c:pt>
                <c:pt idx="63">
                  <c:v>Q4 2026</c:v>
                </c:pt>
                <c:pt idx="64">
                  <c:v>Q1 2027</c:v>
                </c:pt>
                <c:pt idx="65">
                  <c:v>Q2 2027</c:v>
                </c:pt>
                <c:pt idx="66">
                  <c:v>Q3 2027</c:v>
                </c:pt>
                <c:pt idx="67">
                  <c:v>Q4 2027</c:v>
                </c:pt>
                <c:pt idx="68">
                  <c:v>Q1 2028</c:v>
                </c:pt>
                <c:pt idx="69">
                  <c:v>Q2 2028</c:v>
                </c:pt>
                <c:pt idx="70">
                  <c:v>Q3 2028</c:v>
                </c:pt>
                <c:pt idx="71">
                  <c:v>Q4 2028</c:v>
                </c:pt>
                <c:pt idx="72">
                  <c:v>Q1 2029</c:v>
                </c:pt>
                <c:pt idx="73">
                  <c:v>Q2 2029</c:v>
                </c:pt>
                <c:pt idx="74">
                  <c:v>Q3 2029</c:v>
                </c:pt>
                <c:pt idx="75">
                  <c:v>Q4 2029</c:v>
                </c:pt>
                <c:pt idx="76">
                  <c:v>Q1 2030</c:v>
                </c:pt>
                <c:pt idx="77">
                  <c:v>Q2 2030</c:v>
                </c:pt>
                <c:pt idx="78">
                  <c:v>Q3 2030</c:v>
                </c:pt>
                <c:pt idx="79">
                  <c:v>Q4 2030</c:v>
                </c:pt>
              </c:strCache>
            </c:strRef>
          </c:cat>
          <c:val>
            <c:numRef>
              <c:f>'Eps Fcast Holt''s (ETS data)  '!$J$3:$J$81</c:f>
              <c:numCache>
                <c:formatCode>0.000</c:formatCode>
                <c:ptCount val="79"/>
                <c:pt idx="0">
                  <c:v>0.33</c:v>
                </c:pt>
                <c:pt idx="1">
                  <c:v>0.23199999999999998</c:v>
                </c:pt>
                <c:pt idx="2">
                  <c:v>0.20259999999999997</c:v>
                </c:pt>
                <c:pt idx="3">
                  <c:v>9.5779999999999976E-2</c:v>
                </c:pt>
                <c:pt idx="4">
                  <c:v>0.49073399999999995</c:v>
                </c:pt>
                <c:pt idx="5">
                  <c:v>0.57072020000000001</c:v>
                </c:pt>
                <c:pt idx="6">
                  <c:v>0.55621606000000001</c:v>
                </c:pt>
                <c:pt idx="7">
                  <c:v>0.950864818</c:v>
                </c:pt>
                <c:pt idx="8">
                  <c:v>1.4052594453999998</c:v>
                </c:pt>
                <c:pt idx="9">
                  <c:v>0.64557783361999999</c:v>
                </c:pt>
                <c:pt idx="10">
                  <c:v>0.98467335008599988</c:v>
                </c:pt>
                <c:pt idx="11">
                  <c:v>0.95340200502579986</c:v>
                </c:pt>
                <c:pt idx="12">
                  <c:v>0.51002060150773998</c:v>
                </c:pt>
                <c:pt idx="13">
                  <c:v>0.38400618045232193</c:v>
                </c:pt>
                <c:pt idx="14">
                  <c:v>0.24470185413569656</c:v>
                </c:pt>
                <c:pt idx="15">
                  <c:v>0.10141055624070897</c:v>
                </c:pt>
                <c:pt idx="16">
                  <c:v>9.3423166872212693E-2</c:v>
                </c:pt>
                <c:pt idx="17">
                  <c:v>0.2380269500616638</c:v>
                </c:pt>
                <c:pt idx="18">
                  <c:v>0.21140808501849911</c:v>
                </c:pt>
                <c:pt idx="19">
                  <c:v>7.742242550554973E-2</c:v>
                </c:pt>
                <c:pt idx="20">
                  <c:v>0.3487267276516649</c:v>
                </c:pt>
                <c:pt idx="21">
                  <c:v>0.74161801829549945</c:v>
                </c:pt>
                <c:pt idx="22">
                  <c:v>0.57248540548864979</c:v>
                </c:pt>
                <c:pt idx="23">
                  <c:v>0.78074562164659489</c:v>
                </c:pt>
                <c:pt idx="24">
                  <c:v>0.44422368649397848</c:v>
                </c:pt>
                <c:pt idx="25">
                  <c:v>0.44126710594819352</c:v>
                </c:pt>
                <c:pt idx="26">
                  <c:v>0.83238013178445802</c:v>
                </c:pt>
                <c:pt idx="27">
                  <c:v>0.89371403953533735</c:v>
                </c:pt>
                <c:pt idx="28">
                  <c:v>0.67761421186060122</c:v>
                </c:pt>
                <c:pt idx="29">
                  <c:v>0.37828426355818034</c:v>
                </c:pt>
                <c:pt idx="30">
                  <c:v>0.65248527906745402</c:v>
                </c:pt>
                <c:pt idx="31">
                  <c:v>0.69974558372023621</c:v>
                </c:pt>
                <c:pt idx="32">
                  <c:v>0.67892367511607077</c:v>
                </c:pt>
                <c:pt idx="33">
                  <c:v>0.7286771025348211</c:v>
                </c:pt>
                <c:pt idx="34">
                  <c:v>1.3666031307604463</c:v>
                </c:pt>
                <c:pt idx="35">
                  <c:v>0.88598093922813392</c:v>
                </c:pt>
                <c:pt idx="36">
                  <c:v>1.1477942817684401</c:v>
                </c:pt>
                <c:pt idx="37">
                  <c:v>1.6323382845305321</c:v>
                </c:pt>
                <c:pt idx="38">
                  <c:v>1.2667014853591596</c:v>
                </c:pt>
                <c:pt idx="39">
                  <c:v>1.6400104456077478</c:v>
                </c:pt>
                <c:pt idx="40">
                  <c:v>2.5156331336823241</c:v>
                </c:pt>
                <c:pt idx="41">
                  <c:v>2.6446899401046973</c:v>
                </c:pt>
                <c:pt idx="42">
                  <c:v>1.498516982031409</c:v>
                </c:pt>
                <c:pt idx="43">
                  <c:v>1.0867650946094227</c:v>
                </c:pt>
                <c:pt idx="44">
                  <c:v>1.0222495283828268</c:v>
                </c:pt>
                <c:pt idx="45">
                  <c:v>1.0028948585148481</c:v>
                </c:pt>
                <c:pt idx="46">
                  <c:v>0.9970884575544543</c:v>
                </c:pt>
                <c:pt idx="47">
                  <c:v>1.0543565372663362</c:v>
                </c:pt>
                <c:pt idx="48">
                  <c:v>1.4853069611799006</c:v>
                </c:pt>
                <c:pt idx="49">
                  <c:v>1.1455920883539701</c:v>
                </c:pt>
                <c:pt idx="50">
                  <c:v>1.113677626506191</c:v>
                </c:pt>
                <c:pt idx="51">
                  <c:v>3.703973287951857</c:v>
                </c:pt>
                <c:pt idx="52">
                  <c:v>2.777191986385557</c:v>
                </c:pt>
                <c:pt idx="53">
                  <c:v>1.8201575959156671</c:v>
                </c:pt>
                <c:pt idx="54">
                  <c:v>1.4871272787746999</c:v>
                </c:pt>
                <c:pt idx="55">
                  <c:v>2.1985181836324097</c:v>
                </c:pt>
                <c:pt idx="56">
                  <c:v>1.1798447272851613</c:v>
                </c:pt>
                <c:pt idx="57">
                  <c:v>1.4390209031951193</c:v>
                </c:pt>
                <c:pt idx="58">
                  <c:v>1.6627197733183454</c:v>
                </c:pt>
                <c:pt idx="59">
                  <c:v>1.1793822993200482</c:v>
                </c:pt>
                <c:pt idx="60">
                  <c:v>1.5781176954673779</c:v>
                </c:pt>
                <c:pt idx="61">
                  <c:v>1.6439914976170455</c:v>
                </c:pt>
                <c:pt idx="62">
                  <c:v>1.6874599544636899</c:v>
                </c:pt>
                <c:pt idx="63">
                  <c:v>2.2937528711742794</c:v>
                </c:pt>
                <c:pt idx="64">
                  <c:v>2.4932163923947601</c:v>
                </c:pt>
                <c:pt idx="65">
                  <c:v>2.2153420942648712</c:v>
                </c:pt>
                <c:pt idx="66">
                  <c:v>2.2751260109861806</c:v>
                </c:pt>
                <c:pt idx="67">
                  <c:v>2.3075245706938037</c:v>
                </c:pt>
                <c:pt idx="68">
                  <c:v>2.7102382761063586</c:v>
                </c:pt>
                <c:pt idx="69">
                  <c:v>2.6240424411015244</c:v>
                </c:pt>
                <c:pt idx="70">
                  <c:v>1.9137325604580175</c:v>
                </c:pt>
                <c:pt idx="71">
                  <c:v>1.7223947549619125</c:v>
                </c:pt>
                <c:pt idx="72">
                  <c:v>1.898639494020919</c:v>
                </c:pt>
                <c:pt idx="73">
                  <c:v>1.9381589470115941</c:v>
                </c:pt>
                <c:pt idx="74">
                  <c:v>1.9556657201717653</c:v>
                </c:pt>
                <c:pt idx="75">
                  <c:v>1.8802380244119605</c:v>
                </c:pt>
                <c:pt idx="76">
                  <c:v>2.540526102146786</c:v>
                </c:pt>
                <c:pt idx="77">
                  <c:v>2.5704869409684412</c:v>
                </c:pt>
                <c:pt idx="78">
                  <c:v>2.7847796923363579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0-4455-81C8-EE0A26CBD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3553920"/>
        <c:axId val="1603566400"/>
      </c:lineChart>
      <c:catAx>
        <c:axId val="160355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3566400"/>
        <c:crosses val="autoZero"/>
        <c:auto val="1"/>
        <c:lblAlgn val="ctr"/>
        <c:lblOffset val="100"/>
        <c:noMultiLvlLbl val="0"/>
      </c:catAx>
      <c:valAx>
        <c:axId val="16035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355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Sales walking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'Sales walking'!$K$3:$K$19</c:f>
              <c:numCache>
                <c:formatCode>General</c:formatCode>
                <c:ptCount val="17"/>
                <c:pt idx="0">
                  <c:v>6.5704458920483626</c:v>
                </c:pt>
                <c:pt idx="1">
                  <c:v>6.6361512591429133</c:v>
                </c:pt>
                <c:pt idx="2">
                  <c:v>7.2528743098100685</c:v>
                </c:pt>
                <c:pt idx="3">
                  <c:v>6.6410137482477829</c:v>
                </c:pt>
                <c:pt idx="4">
                  <c:v>5.727482725099394</c:v>
                </c:pt>
                <c:pt idx="5">
                  <c:v>4.1936014888194411</c:v>
                </c:pt>
                <c:pt idx="6">
                  <c:v>6.5264641123923903</c:v>
                </c:pt>
                <c:pt idx="7">
                  <c:v>5.5094693050098682</c:v>
                </c:pt>
                <c:pt idx="8">
                  <c:v>6.5696889725064089</c:v>
                </c:pt>
                <c:pt idx="9">
                  <c:v>7.5169000057448274</c:v>
                </c:pt>
                <c:pt idx="10">
                  <c:v>7.9233482119301542</c:v>
                </c:pt>
                <c:pt idx="11">
                  <c:v>7.1412451223504911</c:v>
                </c:pt>
                <c:pt idx="12">
                  <c:v>8.5816692106006016</c:v>
                </c:pt>
                <c:pt idx="13">
                  <c:v>8.8684132846720054</c:v>
                </c:pt>
                <c:pt idx="14">
                  <c:v>8.3150770072941036</c:v>
                </c:pt>
                <c:pt idx="15">
                  <c:v>8.3697754278860312</c:v>
                </c:pt>
                <c:pt idx="16">
                  <c:v>8.7454436800985924</c:v>
                </c:pt>
              </c:numCache>
            </c:numRef>
          </c:xVal>
          <c:yVal>
            <c:numRef>
              <c:f>'Sales walking'!$L$3:$L$19</c:f>
              <c:numCache>
                <c:formatCode>0.00%</c:formatCode>
                <c:ptCount val="17"/>
                <c:pt idx="0">
                  <c:v>0.34603916557375214</c:v>
                </c:pt>
                <c:pt idx="1">
                  <c:v>0.5464576805798288</c:v>
                </c:pt>
                <c:pt idx="2">
                  <c:v>0.5747883735389383</c:v>
                </c:pt>
                <c:pt idx="3">
                  <c:v>0.60922139629258709</c:v>
                </c:pt>
                <c:pt idx="4">
                  <c:v>0.33078988915835222</c:v>
                </c:pt>
                <c:pt idx="5">
                  <c:v>-1.5203362460572585</c:v>
                </c:pt>
                <c:pt idx="6">
                  <c:v>0.51886661229701059</c:v>
                </c:pt>
                <c:pt idx="7">
                  <c:v>-0.35357460934337298</c:v>
                </c:pt>
                <c:pt idx="8">
                  <c:v>0.51444580928502914</c:v>
                </c:pt>
                <c:pt idx="9">
                  <c:v>0.64499814558818569</c:v>
                </c:pt>
                <c:pt idx="10">
                  <c:v>0.64850996015936258</c:v>
                </c:pt>
                <c:pt idx="11">
                  <c:v>-1.0372129849564529</c:v>
                </c:pt>
                <c:pt idx="12">
                  <c:v>0.3722107631726983</c:v>
                </c:pt>
                <c:pt idx="13">
                  <c:v>0.35149211711711714</c:v>
                </c:pt>
                <c:pt idx="14">
                  <c:v>0.4025703794369645</c:v>
                </c:pt>
                <c:pt idx="15">
                  <c:v>0.45261642843138017</c:v>
                </c:pt>
                <c:pt idx="16">
                  <c:v>0.29232663620642052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B5-4174-8A5F-33D85D6133DB}"/>
            </c:ext>
          </c:extLst>
        </c:ser>
        <c:ser>
          <c:idx val="1"/>
          <c:order val="1"/>
          <c:tx>
            <c:v>Forecast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'Sales walking'!$K$17:$K$19</c:f>
              <c:numCache>
                <c:formatCode>General</c:formatCode>
                <c:ptCount val="3"/>
                <c:pt idx="0">
                  <c:v>8.3150770072941036</c:v>
                </c:pt>
                <c:pt idx="1">
                  <c:v>8.3697754278860312</c:v>
                </c:pt>
                <c:pt idx="2">
                  <c:v>8.7454436800985924</c:v>
                </c:pt>
              </c:numCache>
            </c:numRef>
          </c:xVal>
          <c:yVal>
            <c:numRef>
              <c:f>'Sales walking'!$L$17:$L$19</c:f>
              <c:numCache>
                <c:formatCode>0.00%</c:formatCode>
                <c:ptCount val="3"/>
                <c:pt idx="0">
                  <c:v>0.4025703794369645</c:v>
                </c:pt>
                <c:pt idx="1">
                  <c:v>0.45261642843138017</c:v>
                </c:pt>
                <c:pt idx="2">
                  <c:v>0.29232663620642052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B5-4174-8A5F-33D85D613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616767"/>
        <c:axId val="1533622175"/>
      </c:scatterChart>
      <c:valAx>
        <c:axId val="153361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33622175"/>
        <c:crosses val="autoZero"/>
        <c:crossBetween val="midCat"/>
      </c:valAx>
      <c:valAx>
        <c:axId val="153362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33616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v>Sales Historical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'Sales walking'!$G$43:$G$58</c:f>
              <c:numCache>
                <c:formatCode>General</c:formatCode>
                <c:ptCount val="16"/>
                <c:pt idx="0">
                  <c:v>100</c:v>
                </c:pt>
                <c:pt idx="1">
                  <c:v>88.437776168055052</c:v>
                </c:pt>
                <c:pt idx="2">
                  <c:v>50.452734516479538</c:v>
                </c:pt>
                <c:pt idx="3">
                  <c:v>91.41615356754798</c:v>
                </c:pt>
                <c:pt idx="4">
                  <c:v>45.744295545092356</c:v>
                </c:pt>
                <c:pt idx="5">
                  <c:v>88.554871423397316</c:v>
                </c:pt>
                <c:pt idx="6">
                  <c:v>110.39478449837014</c:v>
                </c:pt>
                <c:pt idx="7">
                  <c:v>176.42158638174575</c:v>
                </c:pt>
                <c:pt idx="8">
                  <c:v>193.15465411082943</c:v>
                </c:pt>
                <c:pt idx="9">
                  <c:v>497.42846794639621</c:v>
                </c:pt>
                <c:pt idx="10">
                  <c:v>94.603404563563927</c:v>
                </c:pt>
                <c:pt idx="11">
                  <c:v>400.39840637450197</c:v>
                </c:pt>
                <c:pt idx="12">
                  <c:v>257.29808040565013</c:v>
                </c:pt>
                <c:pt idx="13">
                  <c:v>217.24013038754072</c:v>
                </c:pt>
                <c:pt idx="14">
                  <c:v>283.66533864541833</c:v>
                </c:pt>
                <c:pt idx="15">
                  <c:v>192.97356030423759</c:v>
                </c:pt>
              </c:numCache>
            </c:numRef>
          </c:xVal>
          <c:yVal>
            <c:numRef>
              <c:f>'Sales walking'!$H$43:$H$58</c:f>
              <c:numCache>
                <c:formatCode>0.00%</c:formatCode>
                <c:ptCount val="16"/>
                <c:pt idx="0">
                  <c:v>0.64850996015936258</c:v>
                </c:pt>
                <c:pt idx="1">
                  <c:v>0.71640783088640314</c:v>
                </c:pt>
                <c:pt idx="2">
                  <c:v>0.57270710696338833</c:v>
                </c:pt>
                <c:pt idx="3">
                  <c:v>0.34990729001584786</c:v>
                </c:pt>
                <c:pt idx="4">
                  <c:v>-1.0372129849564529</c:v>
                </c:pt>
                <c:pt idx="5">
                  <c:v>-1.1165644171779141</c:v>
                </c:pt>
                <c:pt idx="6">
                  <c:v>-0.22998687664041995</c:v>
                </c:pt>
                <c:pt idx="7">
                  <c:v>0.29973311435023609</c:v>
                </c:pt>
                <c:pt idx="8">
                  <c:v>0.3722107631726983</c:v>
                </c:pt>
                <c:pt idx="9">
                  <c:v>8.2423183340614534E-2</c:v>
                </c:pt>
                <c:pt idx="10">
                  <c:v>0.444104134762634</c:v>
                </c:pt>
                <c:pt idx="11">
                  <c:v>0.19918588873812754</c:v>
                </c:pt>
                <c:pt idx="12">
                  <c:v>0.35149211711711714</c:v>
                </c:pt>
                <c:pt idx="13">
                  <c:v>0.28426142047349118</c:v>
                </c:pt>
                <c:pt idx="14">
                  <c:v>0.29775280898876405</c:v>
                </c:pt>
                <c:pt idx="15">
                  <c:v>0.43768768768768768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C3A-45F6-8BBA-41F5161322FC}"/>
            </c:ext>
          </c:extLst>
        </c:ser>
        <c:ser>
          <c:idx val="3"/>
          <c:order val="1"/>
          <c:tx>
            <c:v>Sales Forecast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'Sales walking'!$G$59:$G$70</c:f>
              <c:numCache>
                <c:formatCode>General</c:formatCode>
                <c:ptCount val="12"/>
                <c:pt idx="0">
                  <c:v>147.9536399855125</c:v>
                </c:pt>
                <c:pt idx="1">
                  <c:v>131.71314741035854</c:v>
                </c:pt>
                <c:pt idx="2">
                  <c:v>137.75443679826148</c:v>
                </c:pt>
                <c:pt idx="3">
                  <c:v>142.31800072437522</c:v>
                </c:pt>
                <c:pt idx="4">
                  <c:v>156.27189424121696</c:v>
                </c:pt>
                <c:pt idx="5">
                  <c:v>161.6081130025353</c:v>
                </c:pt>
                <c:pt idx="6">
                  <c:v>165.99058312205725</c:v>
                </c:pt>
                <c:pt idx="7">
                  <c:v>171.26646142701921</c:v>
                </c:pt>
                <c:pt idx="8">
                  <c:v>227.52625860195585</c:v>
                </c:pt>
                <c:pt idx="9">
                  <c:v>237.45019920318725</c:v>
                </c:pt>
                <c:pt idx="10">
                  <c:v>247.50090546903297</c:v>
                </c:pt>
                <c:pt idx="11">
                  <c:v>256.15718942412167</c:v>
                </c:pt>
              </c:numCache>
            </c:numRef>
          </c:xVal>
          <c:yVal>
            <c:numRef>
              <c:f>'Sales walking'!$H$59:$H$70</c:f>
              <c:numCache>
                <c:formatCode>0.00%</c:formatCode>
                <c:ptCount val="12"/>
                <c:pt idx="0">
                  <c:v>0.4025703794369645</c:v>
                </c:pt>
                <c:pt idx="1">
                  <c:v>0.48094373865698731</c:v>
                </c:pt>
                <c:pt idx="2">
                  <c:v>0.47549560919177575</c:v>
                </c:pt>
                <c:pt idx="3">
                  <c:v>0.48824247976790347</c:v>
                </c:pt>
                <c:pt idx="4">
                  <c:v>0.45261642843138017</c:v>
                </c:pt>
                <c:pt idx="5">
                  <c:v>0.34877044671353874</c:v>
                </c:pt>
                <c:pt idx="6">
                  <c:v>0.41410895276912463</c:v>
                </c:pt>
                <c:pt idx="7">
                  <c:v>0.3978325848545522</c:v>
                </c:pt>
                <c:pt idx="8">
                  <c:v>0.29232663620642052</c:v>
                </c:pt>
                <c:pt idx="9">
                  <c:v>0.27377929001008966</c:v>
                </c:pt>
                <c:pt idx="10">
                  <c:v>0.32846852512538388</c:v>
                </c:pt>
                <c:pt idx="11">
                  <c:v>0.34535938686183021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C3A-45F6-8BBA-41F516132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658367"/>
        <c:axId val="1533664191"/>
      </c:scatterChart>
      <c:valAx>
        <c:axId val="153365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33664191"/>
        <c:crosses val="autoZero"/>
        <c:crossBetween val="midCat"/>
      </c:valAx>
      <c:valAx>
        <c:axId val="153366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33658367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 Historical</c:v>
          </c:tx>
          <c:spPr>
            <a:ln w="19050">
              <a:noFill/>
            </a:ln>
            <a:effectLst/>
          </c:spPr>
          <c:xVal>
            <c:numRef>
              <c:f>'Sales walking'!$G$43:$G$58</c:f>
              <c:numCache>
                <c:formatCode>General</c:formatCode>
                <c:ptCount val="16"/>
                <c:pt idx="0">
                  <c:v>100</c:v>
                </c:pt>
                <c:pt idx="1">
                  <c:v>88.437776168055052</c:v>
                </c:pt>
                <c:pt idx="2">
                  <c:v>50.452734516479538</c:v>
                </c:pt>
                <c:pt idx="3">
                  <c:v>91.41615356754798</c:v>
                </c:pt>
                <c:pt idx="4">
                  <c:v>45.744295545092356</c:v>
                </c:pt>
                <c:pt idx="5">
                  <c:v>88.554871423397316</c:v>
                </c:pt>
                <c:pt idx="6">
                  <c:v>110.39478449837014</c:v>
                </c:pt>
                <c:pt idx="7">
                  <c:v>176.42158638174575</c:v>
                </c:pt>
                <c:pt idx="8">
                  <c:v>193.15465411082943</c:v>
                </c:pt>
                <c:pt idx="9">
                  <c:v>497.42846794639621</c:v>
                </c:pt>
                <c:pt idx="10">
                  <c:v>94.603404563563927</c:v>
                </c:pt>
                <c:pt idx="11">
                  <c:v>400.39840637450197</c:v>
                </c:pt>
                <c:pt idx="12">
                  <c:v>257.29808040565013</c:v>
                </c:pt>
                <c:pt idx="13">
                  <c:v>217.24013038754072</c:v>
                </c:pt>
                <c:pt idx="14">
                  <c:v>283.66533864541833</c:v>
                </c:pt>
                <c:pt idx="15">
                  <c:v>192.97356030423759</c:v>
                </c:pt>
              </c:numCache>
            </c:numRef>
          </c:xVal>
          <c:yVal>
            <c:numRef>
              <c:f>'Sales walking'!$H$43:$H$58</c:f>
              <c:numCache>
                <c:formatCode>0.00%</c:formatCode>
                <c:ptCount val="16"/>
                <c:pt idx="0">
                  <c:v>0.64850996015936258</c:v>
                </c:pt>
                <c:pt idx="1">
                  <c:v>0.71640783088640314</c:v>
                </c:pt>
                <c:pt idx="2">
                  <c:v>0.57270710696338833</c:v>
                </c:pt>
                <c:pt idx="3">
                  <c:v>0.34990729001584786</c:v>
                </c:pt>
                <c:pt idx="4">
                  <c:v>-1.0372129849564529</c:v>
                </c:pt>
                <c:pt idx="5">
                  <c:v>-1.1165644171779141</c:v>
                </c:pt>
                <c:pt idx="6">
                  <c:v>-0.22998687664041995</c:v>
                </c:pt>
                <c:pt idx="7">
                  <c:v>0.29973311435023609</c:v>
                </c:pt>
                <c:pt idx="8">
                  <c:v>0.3722107631726983</c:v>
                </c:pt>
                <c:pt idx="9">
                  <c:v>8.2423183340614534E-2</c:v>
                </c:pt>
                <c:pt idx="10">
                  <c:v>0.444104134762634</c:v>
                </c:pt>
                <c:pt idx="11">
                  <c:v>0.19918588873812754</c:v>
                </c:pt>
                <c:pt idx="12">
                  <c:v>0.35149211711711714</c:v>
                </c:pt>
                <c:pt idx="13">
                  <c:v>0.28426142047349118</c:v>
                </c:pt>
                <c:pt idx="14">
                  <c:v>0.29775280898876405</c:v>
                </c:pt>
                <c:pt idx="15">
                  <c:v>0.43768768768768768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3E-4C5E-A1A5-22B34256F821}"/>
            </c:ext>
          </c:extLst>
        </c:ser>
        <c:ser>
          <c:idx val="1"/>
          <c:order val="1"/>
          <c:tx>
            <c:v>Sales Forecast</c:v>
          </c:tx>
          <c:spPr>
            <a:ln w="19050">
              <a:noFill/>
            </a:ln>
          </c:spPr>
          <c:xVal>
            <c:numRef>
              <c:f>'Sales walking'!$G$59:$G$70</c:f>
              <c:numCache>
                <c:formatCode>General</c:formatCode>
                <c:ptCount val="12"/>
                <c:pt idx="0">
                  <c:v>147.9536399855125</c:v>
                </c:pt>
                <c:pt idx="1">
                  <c:v>131.71314741035854</c:v>
                </c:pt>
                <c:pt idx="2">
                  <c:v>137.75443679826148</c:v>
                </c:pt>
                <c:pt idx="3">
                  <c:v>142.31800072437522</c:v>
                </c:pt>
                <c:pt idx="4">
                  <c:v>156.27189424121696</c:v>
                </c:pt>
                <c:pt idx="5">
                  <c:v>161.6081130025353</c:v>
                </c:pt>
                <c:pt idx="6">
                  <c:v>165.99058312205725</c:v>
                </c:pt>
                <c:pt idx="7">
                  <c:v>171.26646142701921</c:v>
                </c:pt>
                <c:pt idx="8">
                  <c:v>227.52625860195585</c:v>
                </c:pt>
                <c:pt idx="9">
                  <c:v>237.45019920318725</c:v>
                </c:pt>
                <c:pt idx="10">
                  <c:v>247.50090546903297</c:v>
                </c:pt>
                <c:pt idx="11">
                  <c:v>256.15718942412167</c:v>
                </c:pt>
              </c:numCache>
            </c:numRef>
          </c:xVal>
          <c:yVal>
            <c:numRef>
              <c:f>'Sales walking'!$H$59:$H$70</c:f>
              <c:numCache>
                <c:formatCode>0.00%</c:formatCode>
                <c:ptCount val="12"/>
                <c:pt idx="0">
                  <c:v>0.4025703794369645</c:v>
                </c:pt>
                <c:pt idx="1">
                  <c:v>0.48094373865698731</c:v>
                </c:pt>
                <c:pt idx="2">
                  <c:v>0.47549560919177575</c:v>
                </c:pt>
                <c:pt idx="3">
                  <c:v>0.48824247976790347</c:v>
                </c:pt>
                <c:pt idx="4">
                  <c:v>0.45261642843138017</c:v>
                </c:pt>
                <c:pt idx="5">
                  <c:v>0.34877044671353874</c:v>
                </c:pt>
                <c:pt idx="6">
                  <c:v>0.41410895276912463</c:v>
                </c:pt>
                <c:pt idx="7">
                  <c:v>0.3978325848545522</c:v>
                </c:pt>
                <c:pt idx="8">
                  <c:v>0.29232663620642052</c:v>
                </c:pt>
                <c:pt idx="9">
                  <c:v>0.27377929001008966</c:v>
                </c:pt>
                <c:pt idx="10">
                  <c:v>0.32846852512538388</c:v>
                </c:pt>
                <c:pt idx="11">
                  <c:v>0.34535938686183021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3E-4C5E-A1A5-22B34256F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658367"/>
        <c:axId val="1533664191"/>
      </c:scatterChart>
      <c:valAx>
        <c:axId val="153365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33664191"/>
        <c:crosses val="autoZero"/>
        <c:crossBetween val="midCat"/>
      </c:valAx>
      <c:valAx>
        <c:axId val="153366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33658367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'Residual Income (2022)'!$B$15</c:f>
              <c:strCache>
                <c:ptCount val="1"/>
                <c:pt idx="0">
                  <c:v>Book Value 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'Residual Income (2022)'!$C$10:$N$10</c:f>
              <c:numCache>
                <c:formatCode>General</c:formatCode>
                <c:ptCount val="12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</c:numCache>
            </c:numRef>
          </c:cat>
          <c:val>
            <c:numRef>
              <c:f>'Residual Income (2022)'!$C$15:$N$15</c:f>
              <c:numCache>
                <c:formatCode>0.00</c:formatCode>
                <c:ptCount val="12"/>
                <c:pt idx="0">
                  <c:v>35.022099999999995</c:v>
                </c:pt>
                <c:pt idx="1">
                  <c:v>64.625699999999995</c:v>
                </c:pt>
                <c:pt idx="2">
                  <c:v>105.01739999999999</c:v>
                </c:pt>
                <c:pt idx="3">
                  <c:v>144.15</c:v>
                </c:pt>
                <c:pt idx="4">
                  <c:v>78.38000000000001</c:v>
                </c:pt>
                <c:pt idx="5">
                  <c:v>116.18</c:v>
                </c:pt>
                <c:pt idx="6" formatCode="0.0">
                  <c:v>132.80907477425811</c:v>
                </c:pt>
                <c:pt idx="7" formatCode="0.0">
                  <c:v>150.48819829374375</c:v>
                </c:pt>
                <c:pt idx="8" formatCode="0.0">
                  <c:v>169.69177107751389</c:v>
                </c:pt>
                <c:pt idx="9" formatCode="0.0">
                  <c:v>190.83178723383188</c:v>
                </c:pt>
                <c:pt idx="10" formatCode="0.0">
                  <c:v>214.28742595367606</c:v>
                </c:pt>
                <c:pt idx="11" formatCode="0.0">
                  <c:v>240.42967553393413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87-40E6-8D43-0F743BABDA79}"/>
            </c:ext>
          </c:extLst>
        </c:ser>
        <c:ser>
          <c:idx val="1"/>
          <c:order val="1"/>
          <c:tx>
            <c:strRef>
              <c:f>'Residual Income (2022)'!$B$17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'Residual Income (2022)'!$C$10:$N$10</c:f>
              <c:numCache>
                <c:formatCode>General</c:formatCode>
                <c:ptCount val="12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</c:numCache>
            </c:numRef>
          </c:cat>
          <c:val>
            <c:numRef>
              <c:f>'Residual Income (2022)'!$C$17:$N$17</c:f>
              <c:numCache>
                <c:formatCode>0.00</c:formatCode>
                <c:ptCount val="12"/>
                <c:pt idx="0">
                  <c:v>-36.546424999999999</c:v>
                </c:pt>
                <c:pt idx="1">
                  <c:v>24.871649999999999</c:v>
                </c:pt>
                <c:pt idx="2">
                  <c:v>45.389024999999997</c:v>
                </c:pt>
                <c:pt idx="3">
                  <c:v>20.619</c:v>
                </c:pt>
                <c:pt idx="4">
                  <c:v>24.130000000000003</c:v>
                </c:pt>
                <c:pt idx="5" formatCode="0.0">
                  <c:v>20.0215</c:v>
                </c:pt>
                <c:pt idx="6" formatCode="0.0">
                  <c:v>17.761825000000002</c:v>
                </c:pt>
                <c:pt idx="7" formatCode="0.0">
                  <c:v>16.51900375</c:v>
                </c:pt>
                <c:pt idx="8" formatCode="0.0">
                  <c:v>15.8354520625</c:v>
                </c:pt>
                <c:pt idx="9" formatCode="0.0">
                  <c:v>15.459498634374999</c:v>
                </c:pt>
                <c:pt idx="10" formatCode="0.0">
                  <c:v>15.252724248906249</c:v>
                </c:pt>
                <c:pt idx="11" formatCode="0.0">
                  <c:v>15.138998336898437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87-40E6-8D43-0F743BABD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4912575"/>
        <c:axId val="774931295"/>
      </c:lineChart>
      <c:catAx>
        <c:axId val="7749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4931295"/>
        <c:crosses val="autoZero"/>
        <c:auto val="1"/>
        <c:lblAlgn val="ctr"/>
        <c:lblOffset val="100"/>
        <c:noMultiLvlLbl val="0"/>
      </c:catAx>
      <c:valAx>
        <c:axId val="77493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49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'WACC + rating'!$L$2</c:f>
              <c:strCache>
                <c:ptCount val="1"/>
                <c:pt idx="0">
                  <c:v>WACC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'WACC + rating'!$L$3:$L$11</c:f>
              <c:numCache>
                <c:formatCode>0.00%</c:formatCode>
                <c:ptCount val="9"/>
                <c:pt idx="0">
                  <c:v>0.11672580910614617</c:v>
                </c:pt>
                <c:pt idx="1">
                  <c:v>0.12704101242427907</c:v>
                </c:pt>
                <c:pt idx="2">
                  <c:v>0.13391781463636765</c:v>
                </c:pt>
                <c:pt idx="3">
                  <c:v>0.13882981621643092</c:v>
                </c:pt>
                <c:pt idx="4">
                  <c:v>0.14251381740147839</c:v>
                </c:pt>
                <c:pt idx="5">
                  <c:v>0.1453791516565153</c:v>
                </c:pt>
                <c:pt idx="6">
                  <c:v>0.14767141906054482</c:v>
                </c:pt>
                <c:pt idx="7">
                  <c:v>0.14954691057293262</c:v>
                </c:pt>
                <c:pt idx="8">
                  <c:v>0.15110982016658911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E8-49DC-A568-444428C14F84}"/>
            </c:ext>
          </c:extLst>
        </c:ser>
        <c:ser>
          <c:idx val="1"/>
          <c:order val="1"/>
          <c:tx>
            <c:strRef>
              <c:f>'WACC + rating'!$J$2</c:f>
              <c:strCache>
                <c:ptCount val="1"/>
                <c:pt idx="0">
                  <c:v>Ke 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'WACC + rating'!$J$3:$J$11</c:f>
              <c:numCache>
                <c:formatCode>0.00%</c:formatCode>
                <c:ptCount val="9"/>
                <c:pt idx="0">
                  <c:v>0.11672580910614617</c:v>
                </c:pt>
                <c:pt idx="1">
                  <c:v>0.12927782569972177</c:v>
                </c:pt>
                <c:pt idx="2">
                  <c:v>0.14182984229329734</c:v>
                </c:pt>
                <c:pt idx="3">
                  <c:v>0.15438185888687289</c:v>
                </c:pt>
                <c:pt idx="4">
                  <c:v>0.1669338754804485</c:v>
                </c:pt>
                <c:pt idx="5">
                  <c:v>0.1794858920740241</c:v>
                </c:pt>
                <c:pt idx="6">
                  <c:v>0.19203790866759968</c:v>
                </c:pt>
                <c:pt idx="7">
                  <c:v>0.2045899252611752</c:v>
                </c:pt>
                <c:pt idx="8">
                  <c:v>0.21714194185475083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E8-49DC-A568-444428C14F84}"/>
            </c:ext>
          </c:extLst>
        </c:ser>
        <c:ser>
          <c:idx val="2"/>
          <c:order val="2"/>
          <c:tx>
            <c:strRef>
              <c:f>'WACC + rating'!$K$2</c:f>
              <c:strCache>
                <c:ptCount val="1"/>
                <c:pt idx="0">
                  <c:v>Kd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'WACC + rating'!$K$3:$K$11</c:f>
              <c:numCache>
                <c:formatCode>0.00%</c:formatCode>
                <c:ptCount val="9"/>
                <c:pt idx="0">
                  <c:v>4.9800000000000004E-2</c:v>
                </c:pt>
                <c:pt idx="1">
                  <c:v>4.9800000000000004E-2</c:v>
                </c:pt>
                <c:pt idx="2">
                  <c:v>4.9800000000000004E-2</c:v>
                </c:pt>
                <c:pt idx="3">
                  <c:v>4.9800000000000004E-2</c:v>
                </c:pt>
                <c:pt idx="4">
                  <c:v>4.9800000000000004E-2</c:v>
                </c:pt>
                <c:pt idx="5">
                  <c:v>4.9800000000000004E-2</c:v>
                </c:pt>
                <c:pt idx="6">
                  <c:v>4.9800000000000004E-2</c:v>
                </c:pt>
                <c:pt idx="7">
                  <c:v>4.9800000000000004E-2</c:v>
                </c:pt>
                <c:pt idx="8">
                  <c:v>4.9800000000000004E-2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E8-49DC-A568-444428C14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616272"/>
        <c:axId val="1579602544"/>
      </c:lineChart>
      <c:catAx>
        <c:axId val="157961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79602544"/>
        <c:crosses val="autoZero"/>
        <c:auto val="1"/>
        <c:lblAlgn val="ctr"/>
        <c:lblOffset val="100"/>
        <c:noMultiLvlLbl val="0"/>
      </c:catAx>
      <c:valAx>
        <c:axId val="157960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7961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'DDM '!$D$3</c:f>
              <c:strCache>
                <c:ptCount val="1"/>
                <c:pt idx="0">
                  <c:v>Dps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'DDM '!$C$4:$C$31</c:f>
              <c:numCache>
                <c:formatCode>m/d/yyyy</c:formatCode>
                <c:ptCount val="28"/>
                <c:pt idx="0">
                  <c:v>44286</c:v>
                </c:pt>
                <c:pt idx="1">
                  <c:v>44377</c:v>
                </c:pt>
                <c:pt idx="2">
                  <c:v>44469</c:v>
                </c:pt>
                <c:pt idx="3">
                  <c:v>44561</c:v>
                </c:pt>
                <c:pt idx="4">
                  <c:v>44651</c:v>
                </c:pt>
                <c:pt idx="5">
                  <c:v>44742</c:v>
                </c:pt>
                <c:pt idx="6">
                  <c:v>44834</c:v>
                </c:pt>
                <c:pt idx="7">
                  <c:v>44925</c:v>
                </c:pt>
                <c:pt idx="8">
                  <c:v>45016</c:v>
                </c:pt>
                <c:pt idx="9">
                  <c:v>45107</c:v>
                </c:pt>
                <c:pt idx="10">
                  <c:v>45198</c:v>
                </c:pt>
                <c:pt idx="11">
                  <c:v>45289</c:v>
                </c:pt>
                <c:pt idx="12">
                  <c:v>45380</c:v>
                </c:pt>
                <c:pt idx="13">
                  <c:v>45471</c:v>
                </c:pt>
                <c:pt idx="14">
                  <c:v>45565</c:v>
                </c:pt>
                <c:pt idx="15">
                  <c:v>45657</c:v>
                </c:pt>
                <c:pt idx="16">
                  <c:v>45746</c:v>
                </c:pt>
                <c:pt idx="17">
                  <c:v>45837</c:v>
                </c:pt>
                <c:pt idx="18">
                  <c:v>45928</c:v>
                </c:pt>
                <c:pt idx="19">
                  <c:v>46022</c:v>
                </c:pt>
                <c:pt idx="20">
                  <c:v>46110</c:v>
                </c:pt>
                <c:pt idx="21">
                  <c:v>46201</c:v>
                </c:pt>
                <c:pt idx="22">
                  <c:v>46295</c:v>
                </c:pt>
                <c:pt idx="23">
                  <c:v>46387</c:v>
                </c:pt>
                <c:pt idx="24">
                  <c:v>46477</c:v>
                </c:pt>
                <c:pt idx="25">
                  <c:v>46568</c:v>
                </c:pt>
                <c:pt idx="26">
                  <c:v>46660</c:v>
                </c:pt>
                <c:pt idx="27">
                  <c:v>46752</c:v>
                </c:pt>
              </c:numCache>
            </c:numRef>
          </c:cat>
          <c:val>
            <c:numRef>
              <c:f>'DDM '!$D$4:$D$31</c:f>
              <c:numCache>
                <c:formatCode>0.000</c:formatCode>
                <c:ptCount val="28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0.43</c:v>
                </c:pt>
                <c:pt idx="9">
                  <c:v>0.43</c:v>
                </c:pt>
                <c:pt idx="10">
                  <c:v>0.43</c:v>
                </c:pt>
                <c:pt idx="11">
                  <c:v>0.43</c:v>
                </c:pt>
                <c:pt idx="12">
                  <c:v>0.43</c:v>
                </c:pt>
                <c:pt idx="13">
                  <c:v>0.46</c:v>
                </c:pt>
                <c:pt idx="14">
                  <c:v>0.46</c:v>
                </c:pt>
                <c:pt idx="15">
                  <c:v>0.46250000000000002</c:v>
                </c:pt>
                <c:pt idx="16">
                  <c:v>0.53700000000000003</c:v>
                </c:pt>
                <c:pt idx="17">
                  <c:v>0.53700000000000003</c:v>
                </c:pt>
                <c:pt idx="18">
                  <c:v>0.53700000000000003</c:v>
                </c:pt>
                <c:pt idx="19">
                  <c:v>0.53700000000000003</c:v>
                </c:pt>
                <c:pt idx="20">
                  <c:v>0.54700000000000004</c:v>
                </c:pt>
                <c:pt idx="21">
                  <c:v>0.54700000000000004</c:v>
                </c:pt>
                <c:pt idx="22">
                  <c:v>0.56000000000000005</c:v>
                </c:pt>
                <c:pt idx="23">
                  <c:v>0.56000000000000005</c:v>
                </c:pt>
                <c:pt idx="24">
                  <c:v>0.57399999999999995</c:v>
                </c:pt>
                <c:pt idx="25">
                  <c:v>0.57399999999999995</c:v>
                </c:pt>
                <c:pt idx="26">
                  <c:v>0.56740000000000002</c:v>
                </c:pt>
                <c:pt idx="27">
                  <c:v>0.57399999999999995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85-4566-BFE2-BCE73B747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0234159"/>
        <c:axId val="860232495"/>
      </c:lineChart>
      <c:dateAx>
        <c:axId val="86023415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60232495"/>
        <c:crosses val="autoZero"/>
        <c:auto val="1"/>
        <c:lblOffset val="100"/>
        <c:baseTimeUnit val="months"/>
      </c:dateAx>
      <c:valAx>
        <c:axId val="86023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6023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'AUM growth'!$C$3</c:f>
              <c:strCache>
                <c:ptCount val="1"/>
                <c:pt idx="0">
                  <c:v>AUM ($b)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303-48F1-A228-1F036CA24E4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303-48F1-A228-1F036CA24E4E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303-48F1-A228-1F036CA24E4E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303-48F1-A228-1F036CA24E4E}"/>
              </c:ext>
            </c:extLst>
          </c:dPt>
          <c:cat>
            <c:numRef>
              <c:f>'AUM growth'!$B$4:$B$22</c:f>
              <c:numCache>
                <c:formatCode>General</c:formatCod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numCache>
            </c:numRef>
          </c:cat>
          <c:val>
            <c:numRef>
              <c:f>'AUM growth'!$C$4:$C$22</c:f>
              <c:numCache>
                <c:formatCode>0.00</c:formatCode>
                <c:ptCount val="19"/>
                <c:pt idx="0">
                  <c:v>40</c:v>
                </c:pt>
                <c:pt idx="1">
                  <c:v>50</c:v>
                </c:pt>
                <c:pt idx="2">
                  <c:v>67.551000000000002</c:v>
                </c:pt>
                <c:pt idx="3">
                  <c:v>75.221999999999994</c:v>
                </c:pt>
                <c:pt idx="4">
                  <c:v>113.379</c:v>
                </c:pt>
                <c:pt idx="5">
                  <c:v>161.17699999999999</c:v>
                </c:pt>
                <c:pt idx="6">
                  <c:v>159.797</c:v>
                </c:pt>
                <c:pt idx="7">
                  <c:v>170.12299999999999</c:v>
                </c:pt>
                <c:pt idx="8">
                  <c:v>191.68799999999999</c:v>
                </c:pt>
                <c:pt idx="9">
                  <c:v>248.9</c:v>
                </c:pt>
                <c:pt idx="10">
                  <c:v>280.25900000000001</c:v>
                </c:pt>
                <c:pt idx="11">
                  <c:v>331</c:v>
                </c:pt>
                <c:pt idx="12">
                  <c:v>455.48599999999999</c:v>
                </c:pt>
                <c:pt idx="13">
                  <c:v>497.55200000000002</c:v>
                </c:pt>
                <c:pt idx="14">
                  <c:v>547.64700000000005</c:v>
                </c:pt>
                <c:pt idx="15">
                  <c:v>650.77599999999995</c:v>
                </c:pt>
                <c:pt idx="16">
                  <c:v>751.03700000000003</c:v>
                </c:pt>
                <c:pt idx="17">
                  <c:v>881.92499999999995</c:v>
                </c:pt>
                <c:pt idx="18">
                  <c:v>1014.9589999999999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3-48F1-A228-1F036CA24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7474864"/>
        <c:axId val="1267464464"/>
      </c:barChart>
      <c:catAx>
        <c:axId val="126747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7464464"/>
        <c:crosses val="autoZero"/>
        <c:auto val="1"/>
        <c:lblAlgn val="ctr"/>
        <c:lblOffset val="100"/>
        <c:noMultiLvlLbl val="0"/>
      </c:catAx>
      <c:valAx>
        <c:axId val="126746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7474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Sales composition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'AUM growth'!$P$6</c:f>
              <c:strCache>
                <c:ptCount val="1"/>
                <c:pt idx="0">
                  <c:v>Asset management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'AUM growth'!$Q$3:$V$3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'AUM growth'!$Q$6:$V$6</c:f>
              <c:numCache>
                <c:formatCode>0.0</c:formatCode>
                <c:ptCount val="6"/>
                <c:pt idx="0">
                  <c:v>1635.1</c:v>
                </c:pt>
                <c:pt idx="1">
                  <c:v>1648</c:v>
                </c:pt>
                <c:pt idx="2">
                  <c:v>1878.2</c:v>
                </c:pt>
                <c:pt idx="3">
                  <c:v>2796</c:v>
                </c:pt>
                <c:pt idx="4">
                  <c:v>3507</c:v>
                </c:pt>
                <c:pt idx="5">
                  <c:v>4176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6-4A0B-AFB6-E5821B429E4F}"/>
            </c:ext>
          </c:extLst>
        </c:ser>
        <c:ser>
          <c:idx val="1"/>
          <c:order val="1"/>
          <c:tx>
            <c:strRef>
              <c:f>'AUM growth'!$P$8</c:f>
              <c:strCache>
                <c:ptCount val="1"/>
                <c:pt idx="0">
                  <c:v>Retirement services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'AUM growth'!$Q$3:$V$3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'AUM growth'!$Q$8:$V$8</c:f>
              <c:numCache>
                <c:formatCode>0.0</c:formatCode>
                <c:ptCount val="6"/>
                <c:pt idx="0">
                  <c:v>1421.4</c:v>
                </c:pt>
                <c:pt idx="1">
                  <c:v>251.5</c:v>
                </c:pt>
                <c:pt idx="2">
                  <c:v>298.10000000000002</c:v>
                </c:pt>
                <c:pt idx="3">
                  <c:v>8199</c:v>
                </c:pt>
                <c:pt idx="4">
                  <c:v>29137</c:v>
                </c:pt>
                <c:pt idx="5">
                  <c:v>21938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66-4A0B-AFB6-E5821B429E4F}"/>
            </c:ext>
          </c:extLst>
        </c:ser>
        <c:ser>
          <c:idx val="2"/>
          <c:order val="2"/>
          <c:tx>
            <c:strRef>
              <c:f>'AUM growth'!$P$10</c:f>
              <c:strCache>
                <c:ptCount val="1"/>
                <c:pt idx="0">
                  <c:v>Principal investing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'AUM growth'!$Q$3:$V$3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'AUM growth'!$Q$10:$V$10</c:f>
              <c:numCache>
                <c:formatCode>0.0</c:formatCode>
                <c:ptCount val="6"/>
                <c:pt idx="0">
                  <c:v>225.9</c:v>
                </c:pt>
                <c:pt idx="1">
                  <c:v>9.8000000000000007</c:v>
                </c:pt>
                <c:pt idx="2">
                  <c:v>56.9</c:v>
                </c:pt>
                <c:pt idx="3">
                  <c:v>284</c:v>
                </c:pt>
                <c:pt idx="4">
                  <c:v>83</c:v>
                </c:pt>
                <c:pt idx="5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66-4A0B-AFB6-E5821B429E4F}"/>
            </c:ext>
          </c:extLst>
        </c:ser>
        <c:ser>
          <c:idx val="3"/>
          <c:order val="3"/>
          <c:tx>
            <c:strRef>
              <c:f>'AUM growth'!$P$12</c:f>
              <c:strCache>
                <c:ptCount val="1"/>
                <c:pt idx="0">
                  <c:v>Adjustment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'AUM growth'!$Q$3:$V$3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'AUM growth'!$Q$12:$V$12</c:f>
              <c:numCache>
                <c:formatCode>0.0</c:formatCode>
                <c:ptCount val="6"/>
                <c:pt idx="0">
                  <c:v>-137</c:v>
                </c:pt>
                <c:pt idx="1">
                  <c:v>201.6</c:v>
                </c:pt>
                <c:pt idx="2">
                  <c:v>6890.9</c:v>
                </c:pt>
                <c:pt idx="3">
                  <c:v>375</c:v>
                </c:pt>
                <c:pt idx="4">
                  <c:v>54</c:v>
                </c:pt>
                <c:pt idx="5">
                  <c:v>-123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66-4A0B-AFB6-E5821B429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5021936"/>
        <c:axId val="1335022352"/>
      </c:barChart>
      <c:catAx>
        <c:axId val="13350219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5022352"/>
        <c:crosses val="autoZero"/>
        <c:auto val="1"/>
        <c:lblAlgn val="ctr"/>
        <c:lblOffset val="100"/>
        <c:noMultiLvlLbl val="0"/>
      </c:catAx>
      <c:valAx>
        <c:axId val="133502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502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'Aggr DCFF FCFF (AUM)'!$J$3</c:f>
              <c:strCache>
                <c:ptCount val="1"/>
                <c:pt idx="0">
                  <c:v>Performance Fee 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'Aggr DCFF FCFF (AUM)'!$C$4:$C$71</c:f>
              <c:numCache>
                <c:formatCode>m/d/yyyy</c:formatCode>
                <c:ptCount val="68"/>
                <c:pt idx="0">
                  <c:v>40999</c:v>
                </c:pt>
                <c:pt idx="1">
                  <c:v>41089</c:v>
                </c:pt>
                <c:pt idx="2">
                  <c:v>41180</c:v>
                </c:pt>
                <c:pt idx="3">
                  <c:v>41274</c:v>
                </c:pt>
                <c:pt idx="4">
                  <c:v>41362</c:v>
                </c:pt>
                <c:pt idx="5">
                  <c:v>41453</c:v>
                </c:pt>
                <c:pt idx="6">
                  <c:v>41547</c:v>
                </c:pt>
                <c:pt idx="7">
                  <c:v>41639</c:v>
                </c:pt>
                <c:pt idx="8">
                  <c:v>41729</c:v>
                </c:pt>
                <c:pt idx="9">
                  <c:v>41820</c:v>
                </c:pt>
                <c:pt idx="10">
                  <c:v>41912</c:v>
                </c:pt>
                <c:pt idx="11">
                  <c:v>42004</c:v>
                </c:pt>
                <c:pt idx="12">
                  <c:v>42094</c:v>
                </c:pt>
                <c:pt idx="13">
                  <c:v>42185</c:v>
                </c:pt>
                <c:pt idx="14">
                  <c:v>42277</c:v>
                </c:pt>
                <c:pt idx="15">
                  <c:v>42369</c:v>
                </c:pt>
                <c:pt idx="16">
                  <c:v>42460</c:v>
                </c:pt>
                <c:pt idx="17">
                  <c:v>42551</c:v>
                </c:pt>
                <c:pt idx="18">
                  <c:v>42643</c:v>
                </c:pt>
                <c:pt idx="19">
                  <c:v>42734</c:v>
                </c:pt>
                <c:pt idx="20">
                  <c:v>42825</c:v>
                </c:pt>
                <c:pt idx="21">
                  <c:v>42916</c:v>
                </c:pt>
                <c:pt idx="22">
                  <c:v>43007</c:v>
                </c:pt>
                <c:pt idx="23">
                  <c:v>43098</c:v>
                </c:pt>
                <c:pt idx="24">
                  <c:v>43189</c:v>
                </c:pt>
                <c:pt idx="25">
                  <c:v>43280</c:v>
                </c:pt>
                <c:pt idx="26">
                  <c:v>43371</c:v>
                </c:pt>
                <c:pt idx="27">
                  <c:v>43465</c:v>
                </c:pt>
                <c:pt idx="28">
                  <c:v>43553</c:v>
                </c:pt>
                <c:pt idx="29">
                  <c:v>43644</c:v>
                </c:pt>
                <c:pt idx="30">
                  <c:v>43738</c:v>
                </c:pt>
                <c:pt idx="31">
                  <c:v>43830</c:v>
                </c:pt>
                <c:pt idx="32">
                  <c:v>43921</c:v>
                </c:pt>
                <c:pt idx="33">
                  <c:v>44012</c:v>
                </c:pt>
                <c:pt idx="34">
                  <c:v>44104</c:v>
                </c:pt>
                <c:pt idx="35">
                  <c:v>44196</c:v>
                </c:pt>
                <c:pt idx="36">
                  <c:v>44286</c:v>
                </c:pt>
                <c:pt idx="37">
                  <c:v>44377</c:v>
                </c:pt>
                <c:pt idx="38">
                  <c:v>44469</c:v>
                </c:pt>
                <c:pt idx="39">
                  <c:v>44561</c:v>
                </c:pt>
                <c:pt idx="40">
                  <c:v>44651</c:v>
                </c:pt>
                <c:pt idx="41">
                  <c:v>44742</c:v>
                </c:pt>
                <c:pt idx="42">
                  <c:v>44834</c:v>
                </c:pt>
                <c:pt idx="43">
                  <c:v>44925</c:v>
                </c:pt>
                <c:pt idx="44">
                  <c:v>45016</c:v>
                </c:pt>
                <c:pt idx="45">
                  <c:v>45107</c:v>
                </c:pt>
                <c:pt idx="46">
                  <c:v>45198</c:v>
                </c:pt>
                <c:pt idx="47">
                  <c:v>45289</c:v>
                </c:pt>
                <c:pt idx="48">
                  <c:v>45380</c:v>
                </c:pt>
                <c:pt idx="49">
                  <c:v>45471</c:v>
                </c:pt>
                <c:pt idx="50">
                  <c:v>45565</c:v>
                </c:pt>
                <c:pt idx="51">
                  <c:v>45657</c:v>
                </c:pt>
                <c:pt idx="52">
                  <c:v>45746</c:v>
                </c:pt>
                <c:pt idx="53">
                  <c:v>45837</c:v>
                </c:pt>
                <c:pt idx="54">
                  <c:v>45928</c:v>
                </c:pt>
                <c:pt idx="55">
                  <c:v>46022</c:v>
                </c:pt>
                <c:pt idx="56">
                  <c:v>46110</c:v>
                </c:pt>
                <c:pt idx="57">
                  <c:v>46201</c:v>
                </c:pt>
                <c:pt idx="58">
                  <c:v>46295</c:v>
                </c:pt>
                <c:pt idx="59">
                  <c:v>46387</c:v>
                </c:pt>
                <c:pt idx="60">
                  <c:v>46477</c:v>
                </c:pt>
                <c:pt idx="61">
                  <c:v>46568</c:v>
                </c:pt>
                <c:pt idx="62">
                  <c:v>46660</c:v>
                </c:pt>
                <c:pt idx="63">
                  <c:v>46752</c:v>
                </c:pt>
                <c:pt idx="64">
                  <c:v>46841</c:v>
                </c:pt>
                <c:pt idx="65">
                  <c:v>46932</c:v>
                </c:pt>
                <c:pt idx="66">
                  <c:v>47026</c:v>
                </c:pt>
                <c:pt idx="67">
                  <c:v>47118</c:v>
                </c:pt>
              </c:numCache>
            </c:numRef>
          </c:cat>
          <c:val>
            <c:numRef>
              <c:f>'Aggr DCFF FCFF (AUM)'!$J$4:$J$71</c:f>
              <c:numCache>
                <c:formatCode>0.000</c:formatCode>
                <c:ptCount val="68"/>
                <c:pt idx="0">
                  <c:v>-2.5022000000000002</c:v>
                </c:pt>
                <c:pt idx="1">
                  <c:v>1.5621</c:v>
                </c:pt>
                <c:pt idx="2">
                  <c:v>3.7149999999999999</c:v>
                </c:pt>
                <c:pt idx="3">
                  <c:v>-1.7430999999999999</c:v>
                </c:pt>
                <c:pt idx="4">
                  <c:v>6.5035999999999996</c:v>
                </c:pt>
                <c:pt idx="5">
                  <c:v>6.8895999999999997</c:v>
                </c:pt>
                <c:pt idx="6">
                  <c:v>-6.2750000000000004</c:v>
                </c:pt>
                <c:pt idx="7">
                  <c:v>0.44220000000000004</c:v>
                </c:pt>
                <c:pt idx="8">
                  <c:v>2.4607000000000001</c:v>
                </c:pt>
                <c:pt idx="9">
                  <c:v>3.2582</c:v>
                </c:pt>
                <c:pt idx="10">
                  <c:v>-8.0632999999999999</c:v>
                </c:pt>
                <c:pt idx="11">
                  <c:v>-0.54469999999999996</c:v>
                </c:pt>
                <c:pt idx="12">
                  <c:v>0.25769999999999998</c:v>
                </c:pt>
                <c:pt idx="13">
                  <c:v>-0.14080000000000004</c:v>
                </c:pt>
                <c:pt idx="14">
                  <c:v>1.1042999999999998</c:v>
                </c:pt>
                <c:pt idx="15">
                  <c:v>2.6711</c:v>
                </c:pt>
                <c:pt idx="16">
                  <c:v>0.24730000000000002</c:v>
                </c:pt>
                <c:pt idx="17">
                  <c:v>0.54130000000000011</c:v>
                </c:pt>
                <c:pt idx="18">
                  <c:v>1.0427</c:v>
                </c:pt>
                <c:pt idx="19">
                  <c:v>-0.20039999999999999</c:v>
                </c:pt>
                <c:pt idx="20">
                  <c:v>0.69330000000000003</c:v>
                </c:pt>
                <c:pt idx="21">
                  <c:v>1.6844999999999999</c:v>
                </c:pt>
                <c:pt idx="22">
                  <c:v>2.9449000000000001</c:v>
                </c:pt>
                <c:pt idx="23">
                  <c:v>0.2137</c:v>
                </c:pt>
                <c:pt idx="24">
                  <c:v>-0.36170000000000002</c:v>
                </c:pt>
                <c:pt idx="25">
                  <c:v>1.1868999999999998</c:v>
                </c:pt>
                <c:pt idx="26">
                  <c:v>1.2912999999999999</c:v>
                </c:pt>
                <c:pt idx="27">
                  <c:v>-0.36710000000000009</c:v>
                </c:pt>
                <c:pt idx="28">
                  <c:v>0.7700999999999999</c:v>
                </c:pt>
                <c:pt idx="29">
                  <c:v>0.11049999999999993</c:v>
                </c:pt>
                <c:pt idx="30">
                  <c:v>1.1642000000000001</c:v>
                </c:pt>
                <c:pt idx="31">
                  <c:v>1.0339999999999998</c:v>
                </c:pt>
                <c:pt idx="32">
                  <c:v>3.0461</c:v>
                </c:pt>
                <c:pt idx="33">
                  <c:v>-0.47900000000000009</c:v>
                </c:pt>
                <c:pt idx="34">
                  <c:v>1.7887999999999997</c:v>
                </c:pt>
                <c:pt idx="35">
                  <c:v>-14.487599999999999</c:v>
                </c:pt>
                <c:pt idx="36">
                  <c:v>-1.9407000000000001</c:v>
                </c:pt>
                <c:pt idx="37">
                  <c:v>4.7439999999999998</c:v>
                </c:pt>
                <c:pt idx="38">
                  <c:v>3.3446999999999996</c:v>
                </c:pt>
                <c:pt idx="39">
                  <c:v>-5.5070999999999994</c:v>
                </c:pt>
                <c:pt idx="40">
                  <c:v>-7.8396800000000004</c:v>
                </c:pt>
                <c:pt idx="41">
                  <c:v>5.7619800000000003</c:v>
                </c:pt>
                <c:pt idx="42">
                  <c:v>2.9671200000000004</c:v>
                </c:pt>
                <c:pt idx="43">
                  <c:v>1.4176000000000002</c:v>
                </c:pt>
                <c:pt idx="44">
                  <c:v>0.63813999999999993</c:v>
                </c:pt>
                <c:pt idx="45">
                  <c:v>4.8987800000000004</c:v>
                </c:pt>
                <c:pt idx="46">
                  <c:v>-1.8912199999999999</c:v>
                </c:pt>
                <c:pt idx="47">
                  <c:v>2.23454</c:v>
                </c:pt>
                <c:pt idx="48">
                  <c:v>-1.2230000000000001</c:v>
                </c:pt>
                <c:pt idx="49">
                  <c:v>0.87800000000000011</c:v>
                </c:pt>
                <c:pt idx="50">
                  <c:v>1.70068</c:v>
                </c:pt>
                <c:pt idx="51">
                  <c:v>1.6650200000000002</c:v>
                </c:pt>
                <c:pt idx="52">
                  <c:v>-0.41753891375976676</c:v>
                </c:pt>
                <c:pt idx="53">
                  <c:v>-1.0296449778031513</c:v>
                </c:pt>
                <c:pt idx="54">
                  <c:v>2.1199549296051683</c:v>
                </c:pt>
                <c:pt idx="55">
                  <c:v>1.6886452566541885</c:v>
                </c:pt>
                <c:pt idx="56">
                  <c:v>-0.19144310536105064</c:v>
                </c:pt>
                <c:pt idx="57">
                  <c:v>1.0600991340656025</c:v>
                </c:pt>
                <c:pt idx="58">
                  <c:v>2.0295290685609317</c:v>
                </c:pt>
                <c:pt idx="59">
                  <c:v>2.1201839197736616</c:v>
                </c:pt>
                <c:pt idx="60">
                  <c:v>1.6869689873841944</c:v>
                </c:pt>
                <c:pt idx="61">
                  <c:v>-0.20800939722908046</c:v>
                </c:pt>
                <c:pt idx="62">
                  <c:v>0.89186499368766636</c:v>
                </c:pt>
                <c:pt idx="63">
                  <c:v>1.7716053475295956</c:v>
                </c:pt>
                <c:pt idx="64">
                  <c:v>0.67845484320357408</c:v>
                </c:pt>
                <c:pt idx="65">
                  <c:v>-0.2909911165991958</c:v>
                </c:pt>
                <c:pt idx="66">
                  <c:v>1.4921001190615735E-2</c:v>
                </c:pt>
                <c:pt idx="67">
                  <c:v>2.1419095415386145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07-4AD8-BE0B-585034176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4787647"/>
        <c:axId val="530918015"/>
      </c:lineChart>
      <c:dateAx>
        <c:axId val="65478764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0918015"/>
        <c:crosses val="autoZero"/>
        <c:auto val="1"/>
        <c:lblOffset val="100"/>
        <c:baseTimeUnit val="months"/>
      </c:dateAx>
      <c:valAx>
        <c:axId val="53091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5478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Fee</a:t>
            </a:r>
            <a:r>
              <a:rPr lang="it-IT" baseline="0"/>
              <a:t> Related Earnings ps</a:t>
            </a:r>
            <a:endParaRPr lang="it-IT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'Aggr DCFF FCFF (AUM)'!$I$3</c:f>
              <c:strCache>
                <c:ptCount val="1"/>
                <c:pt idx="0">
                  <c:v>FRE 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'Aggr DCFF FCFF (AUM)'!$C$4:$C$71</c:f>
              <c:numCache>
                <c:formatCode>m/d/yyyy</c:formatCode>
                <c:ptCount val="68"/>
                <c:pt idx="0">
                  <c:v>40999</c:v>
                </c:pt>
                <c:pt idx="1">
                  <c:v>41089</c:v>
                </c:pt>
                <c:pt idx="2">
                  <c:v>41180</c:v>
                </c:pt>
                <c:pt idx="3">
                  <c:v>41274</c:v>
                </c:pt>
                <c:pt idx="4">
                  <c:v>41362</c:v>
                </c:pt>
                <c:pt idx="5">
                  <c:v>41453</c:v>
                </c:pt>
                <c:pt idx="6">
                  <c:v>41547</c:v>
                </c:pt>
                <c:pt idx="7">
                  <c:v>41639</c:v>
                </c:pt>
                <c:pt idx="8">
                  <c:v>41729</c:v>
                </c:pt>
                <c:pt idx="9">
                  <c:v>41820</c:v>
                </c:pt>
                <c:pt idx="10">
                  <c:v>41912</c:v>
                </c:pt>
                <c:pt idx="11">
                  <c:v>42004</c:v>
                </c:pt>
                <c:pt idx="12">
                  <c:v>42094</c:v>
                </c:pt>
                <c:pt idx="13">
                  <c:v>42185</c:v>
                </c:pt>
                <c:pt idx="14">
                  <c:v>42277</c:v>
                </c:pt>
                <c:pt idx="15">
                  <c:v>42369</c:v>
                </c:pt>
                <c:pt idx="16">
                  <c:v>42460</c:v>
                </c:pt>
                <c:pt idx="17">
                  <c:v>42551</c:v>
                </c:pt>
                <c:pt idx="18">
                  <c:v>42643</c:v>
                </c:pt>
                <c:pt idx="19">
                  <c:v>42734</c:v>
                </c:pt>
                <c:pt idx="20">
                  <c:v>42825</c:v>
                </c:pt>
                <c:pt idx="21">
                  <c:v>42916</c:v>
                </c:pt>
                <c:pt idx="22">
                  <c:v>43007</c:v>
                </c:pt>
                <c:pt idx="23">
                  <c:v>43098</c:v>
                </c:pt>
                <c:pt idx="24">
                  <c:v>43189</c:v>
                </c:pt>
                <c:pt idx="25">
                  <c:v>43280</c:v>
                </c:pt>
                <c:pt idx="26">
                  <c:v>43371</c:v>
                </c:pt>
                <c:pt idx="27">
                  <c:v>43465</c:v>
                </c:pt>
                <c:pt idx="28">
                  <c:v>43553</c:v>
                </c:pt>
                <c:pt idx="29">
                  <c:v>43644</c:v>
                </c:pt>
                <c:pt idx="30">
                  <c:v>43738</c:v>
                </c:pt>
                <c:pt idx="31">
                  <c:v>43830</c:v>
                </c:pt>
                <c:pt idx="32">
                  <c:v>43921</c:v>
                </c:pt>
                <c:pt idx="33">
                  <c:v>44012</c:v>
                </c:pt>
                <c:pt idx="34">
                  <c:v>44104</c:v>
                </c:pt>
                <c:pt idx="35">
                  <c:v>44196</c:v>
                </c:pt>
                <c:pt idx="36">
                  <c:v>44286</c:v>
                </c:pt>
                <c:pt idx="37">
                  <c:v>44377</c:v>
                </c:pt>
                <c:pt idx="38">
                  <c:v>44469</c:v>
                </c:pt>
                <c:pt idx="39">
                  <c:v>44561</c:v>
                </c:pt>
                <c:pt idx="40">
                  <c:v>44651</c:v>
                </c:pt>
                <c:pt idx="41">
                  <c:v>44742</c:v>
                </c:pt>
                <c:pt idx="42">
                  <c:v>44834</c:v>
                </c:pt>
                <c:pt idx="43">
                  <c:v>44925</c:v>
                </c:pt>
                <c:pt idx="44">
                  <c:v>45016</c:v>
                </c:pt>
                <c:pt idx="45">
                  <c:v>45107</c:v>
                </c:pt>
                <c:pt idx="46">
                  <c:v>45198</c:v>
                </c:pt>
                <c:pt idx="47">
                  <c:v>45289</c:v>
                </c:pt>
                <c:pt idx="48">
                  <c:v>45380</c:v>
                </c:pt>
                <c:pt idx="49">
                  <c:v>45471</c:v>
                </c:pt>
                <c:pt idx="50">
                  <c:v>45565</c:v>
                </c:pt>
                <c:pt idx="51">
                  <c:v>45657</c:v>
                </c:pt>
                <c:pt idx="52">
                  <c:v>45746</c:v>
                </c:pt>
                <c:pt idx="53">
                  <c:v>45837</c:v>
                </c:pt>
                <c:pt idx="54">
                  <c:v>45928</c:v>
                </c:pt>
                <c:pt idx="55">
                  <c:v>46022</c:v>
                </c:pt>
                <c:pt idx="56">
                  <c:v>46110</c:v>
                </c:pt>
                <c:pt idx="57">
                  <c:v>46201</c:v>
                </c:pt>
                <c:pt idx="58">
                  <c:v>46295</c:v>
                </c:pt>
                <c:pt idx="59">
                  <c:v>46387</c:v>
                </c:pt>
                <c:pt idx="60">
                  <c:v>46477</c:v>
                </c:pt>
                <c:pt idx="61">
                  <c:v>46568</c:v>
                </c:pt>
                <c:pt idx="62">
                  <c:v>46660</c:v>
                </c:pt>
                <c:pt idx="63">
                  <c:v>46752</c:v>
                </c:pt>
                <c:pt idx="64">
                  <c:v>46841</c:v>
                </c:pt>
                <c:pt idx="65">
                  <c:v>46932</c:v>
                </c:pt>
                <c:pt idx="66">
                  <c:v>47026</c:v>
                </c:pt>
                <c:pt idx="67">
                  <c:v>47118</c:v>
                </c:pt>
              </c:numCache>
            </c:numRef>
          </c:cat>
          <c:val>
            <c:numRef>
              <c:f>'Aggr DCFF FCFF (AUM)'!$I$4:$I$71</c:f>
              <c:numCache>
                <c:formatCode>0.00</c:formatCode>
                <c:ptCount val="68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0.23</c:v>
                </c:pt>
                <c:pt idx="5">
                  <c:v>0.23</c:v>
                </c:pt>
                <c:pt idx="6">
                  <c:v>0.23</c:v>
                </c:pt>
                <c:pt idx="7">
                  <c:v>0.23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  <c:pt idx="12">
                  <c:v>0.34</c:v>
                </c:pt>
                <c:pt idx="13">
                  <c:v>0.34</c:v>
                </c:pt>
                <c:pt idx="14">
                  <c:v>0.34</c:v>
                </c:pt>
                <c:pt idx="15">
                  <c:v>0.34</c:v>
                </c:pt>
                <c:pt idx="16">
                  <c:v>0.42</c:v>
                </c:pt>
                <c:pt idx="17">
                  <c:v>0.42</c:v>
                </c:pt>
                <c:pt idx="18">
                  <c:v>0.42</c:v>
                </c:pt>
                <c:pt idx="19">
                  <c:v>0.42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0.56000000000000005</c:v>
                </c:pt>
                <c:pt idx="25">
                  <c:v>0.56000000000000005</c:v>
                </c:pt>
                <c:pt idx="26">
                  <c:v>0.56000000000000005</c:v>
                </c:pt>
                <c:pt idx="27">
                  <c:v>0.56000000000000005</c:v>
                </c:pt>
                <c:pt idx="28">
                  <c:v>0.66</c:v>
                </c:pt>
                <c:pt idx="29">
                  <c:v>0.66</c:v>
                </c:pt>
                <c:pt idx="30">
                  <c:v>0.66</c:v>
                </c:pt>
                <c:pt idx="31">
                  <c:v>0.66</c:v>
                </c:pt>
                <c:pt idx="32">
                  <c:v>0.70000000000000007</c:v>
                </c:pt>
                <c:pt idx="33">
                  <c:v>0.70000000000000007</c:v>
                </c:pt>
                <c:pt idx="34">
                  <c:v>0.70000000000000007</c:v>
                </c:pt>
                <c:pt idx="35">
                  <c:v>0.70000000000000007</c:v>
                </c:pt>
                <c:pt idx="36">
                  <c:v>0.92220000000000002</c:v>
                </c:pt>
                <c:pt idx="37">
                  <c:v>0.94359999999999999</c:v>
                </c:pt>
                <c:pt idx="38">
                  <c:v>0.96220000000000006</c:v>
                </c:pt>
                <c:pt idx="39">
                  <c:v>0.9951000000000001</c:v>
                </c:pt>
                <c:pt idx="40">
                  <c:v>1.0256800000000001</c:v>
                </c:pt>
                <c:pt idx="41">
                  <c:v>1.02952</c:v>
                </c:pt>
                <c:pt idx="42">
                  <c:v>1.0465799999999998</c:v>
                </c:pt>
                <c:pt idx="43">
                  <c:v>1.0952999999999999</c:v>
                </c:pt>
                <c:pt idx="44">
                  <c:v>1.19546</c:v>
                </c:pt>
                <c:pt idx="45">
                  <c:v>1.2342200000000001</c:v>
                </c:pt>
                <c:pt idx="46">
                  <c:v>1.2623199999999999</c:v>
                </c:pt>
                <c:pt idx="47">
                  <c:v>1.3015600000000001</c:v>
                </c:pt>
                <c:pt idx="48">
                  <c:v>1.3420000000000001</c:v>
                </c:pt>
                <c:pt idx="49">
                  <c:v>1.3925000000000001</c:v>
                </c:pt>
                <c:pt idx="50">
                  <c:v>1.4664200000000001</c:v>
                </c:pt>
                <c:pt idx="51">
                  <c:v>1.5020799999999999</c:v>
                </c:pt>
                <c:pt idx="52">
                  <c:v>1.9245399999999999</c:v>
                </c:pt>
                <c:pt idx="53">
                  <c:v>1.9726534999999996</c:v>
                </c:pt>
                <c:pt idx="54">
                  <c:v>2.0219698374999995</c:v>
                </c:pt>
                <c:pt idx="55">
                  <c:v>2.0725190834374989</c:v>
                </c:pt>
                <c:pt idx="56">
                  <c:v>2.1243320605234364</c:v>
                </c:pt>
                <c:pt idx="57">
                  <c:v>2.1774403620365219</c:v>
                </c:pt>
                <c:pt idx="58">
                  <c:v>2.2318763710874348</c:v>
                </c:pt>
                <c:pt idx="59">
                  <c:v>2.2876732803646203</c:v>
                </c:pt>
                <c:pt idx="60">
                  <c:v>2.3448651123737356</c:v>
                </c:pt>
                <c:pt idx="61">
                  <c:v>2.4034867401830788</c:v>
                </c:pt>
                <c:pt idx="62">
                  <c:v>2.463573908687656</c:v>
                </c:pt>
                <c:pt idx="63">
                  <c:v>2.5251632564048472</c:v>
                </c:pt>
                <c:pt idx="64">
                  <c:v>2.588292337814968</c:v>
                </c:pt>
                <c:pt idx="65">
                  <c:v>2.652999646260342</c:v>
                </c:pt>
                <c:pt idx="66">
                  <c:v>2.7193246374168503</c:v>
                </c:pt>
                <c:pt idx="67">
                  <c:v>2.7873077533522714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DC-426E-9AE0-42C1342B0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2559408"/>
        <c:axId val="1272555664"/>
      </c:lineChart>
      <c:dateAx>
        <c:axId val="127255940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72555664"/>
        <c:crosses val="autoZero"/>
        <c:auto val="1"/>
        <c:lblOffset val="100"/>
        <c:baseTimeUnit val="months"/>
      </c:dateAx>
      <c:valAx>
        <c:axId val="127255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7255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Frequencies by range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'Aggr DCFF Monte Carlo '!$U$22:$U$153</c:f>
              <c:strCache>
                <c:ptCount val="132"/>
                <c:pt idx="0">
                  <c:v> $85,66 </c:v>
                </c:pt>
                <c:pt idx="1">
                  <c:v> $86,66 </c:v>
                </c:pt>
                <c:pt idx="2">
                  <c:v> $87,66 </c:v>
                </c:pt>
                <c:pt idx="3">
                  <c:v> $88,66 </c:v>
                </c:pt>
                <c:pt idx="4">
                  <c:v> $89,66 </c:v>
                </c:pt>
                <c:pt idx="5">
                  <c:v> $90,66 </c:v>
                </c:pt>
                <c:pt idx="6">
                  <c:v> $91,66 </c:v>
                </c:pt>
                <c:pt idx="7">
                  <c:v> $92,66 </c:v>
                </c:pt>
                <c:pt idx="8">
                  <c:v> $93,66 </c:v>
                </c:pt>
                <c:pt idx="9">
                  <c:v> $94,66 </c:v>
                </c:pt>
                <c:pt idx="10">
                  <c:v> $95,66 </c:v>
                </c:pt>
                <c:pt idx="11">
                  <c:v> $96,66 </c:v>
                </c:pt>
                <c:pt idx="12">
                  <c:v> $97,66 </c:v>
                </c:pt>
                <c:pt idx="13">
                  <c:v> $98,66 </c:v>
                </c:pt>
                <c:pt idx="14">
                  <c:v> $99,66 </c:v>
                </c:pt>
                <c:pt idx="15">
                  <c:v> $100,66 </c:v>
                </c:pt>
                <c:pt idx="16">
                  <c:v> $101,66 </c:v>
                </c:pt>
                <c:pt idx="17">
                  <c:v> $102,66 </c:v>
                </c:pt>
                <c:pt idx="18">
                  <c:v> $103,66 </c:v>
                </c:pt>
                <c:pt idx="19">
                  <c:v> $104,66 </c:v>
                </c:pt>
                <c:pt idx="20">
                  <c:v> $105,66 </c:v>
                </c:pt>
                <c:pt idx="21">
                  <c:v> $106,66 </c:v>
                </c:pt>
                <c:pt idx="22">
                  <c:v> $107,66 </c:v>
                </c:pt>
                <c:pt idx="23">
                  <c:v> $108,66 </c:v>
                </c:pt>
                <c:pt idx="24">
                  <c:v> $109,66 </c:v>
                </c:pt>
                <c:pt idx="25">
                  <c:v> $110,66 </c:v>
                </c:pt>
                <c:pt idx="26">
                  <c:v> $111,66 </c:v>
                </c:pt>
                <c:pt idx="27">
                  <c:v> $112,66 </c:v>
                </c:pt>
                <c:pt idx="28">
                  <c:v> $113,66 </c:v>
                </c:pt>
                <c:pt idx="29">
                  <c:v> $114,66 </c:v>
                </c:pt>
                <c:pt idx="30">
                  <c:v> $115,66 </c:v>
                </c:pt>
                <c:pt idx="31">
                  <c:v> $116,66 </c:v>
                </c:pt>
                <c:pt idx="32">
                  <c:v> $117,66 </c:v>
                </c:pt>
                <c:pt idx="33">
                  <c:v> $118,66 </c:v>
                </c:pt>
                <c:pt idx="34">
                  <c:v> $119,66 </c:v>
                </c:pt>
                <c:pt idx="35">
                  <c:v> $120,66 </c:v>
                </c:pt>
                <c:pt idx="36">
                  <c:v> $121,66 </c:v>
                </c:pt>
                <c:pt idx="37">
                  <c:v> $122,66 </c:v>
                </c:pt>
                <c:pt idx="38">
                  <c:v> $123,66 </c:v>
                </c:pt>
                <c:pt idx="39">
                  <c:v> $124,66 </c:v>
                </c:pt>
                <c:pt idx="40">
                  <c:v> $125,66 </c:v>
                </c:pt>
                <c:pt idx="41">
                  <c:v> $126,66 </c:v>
                </c:pt>
                <c:pt idx="42">
                  <c:v> $127,66 </c:v>
                </c:pt>
                <c:pt idx="43">
                  <c:v> $128,66 </c:v>
                </c:pt>
                <c:pt idx="44">
                  <c:v> $129,66 </c:v>
                </c:pt>
                <c:pt idx="45">
                  <c:v> $130,66 </c:v>
                </c:pt>
                <c:pt idx="46">
                  <c:v> $131,66 </c:v>
                </c:pt>
                <c:pt idx="47">
                  <c:v> $132,66 </c:v>
                </c:pt>
                <c:pt idx="48">
                  <c:v> $133,66 </c:v>
                </c:pt>
                <c:pt idx="49">
                  <c:v> $134,66 </c:v>
                </c:pt>
                <c:pt idx="50">
                  <c:v> $135,66 </c:v>
                </c:pt>
                <c:pt idx="51">
                  <c:v> $136,66 </c:v>
                </c:pt>
                <c:pt idx="52">
                  <c:v> $137,66 </c:v>
                </c:pt>
                <c:pt idx="53">
                  <c:v> $138,66 </c:v>
                </c:pt>
                <c:pt idx="54">
                  <c:v> $139,66 </c:v>
                </c:pt>
                <c:pt idx="55">
                  <c:v> $140,66 </c:v>
                </c:pt>
                <c:pt idx="56">
                  <c:v> $141,66 </c:v>
                </c:pt>
                <c:pt idx="57">
                  <c:v> $142,66 </c:v>
                </c:pt>
                <c:pt idx="58">
                  <c:v> $143,66 </c:v>
                </c:pt>
                <c:pt idx="59">
                  <c:v> $144,66 </c:v>
                </c:pt>
                <c:pt idx="60">
                  <c:v> $145,66 </c:v>
                </c:pt>
                <c:pt idx="61">
                  <c:v> $146,66 </c:v>
                </c:pt>
                <c:pt idx="62">
                  <c:v> $147,66 </c:v>
                </c:pt>
                <c:pt idx="63">
                  <c:v> $148,66 </c:v>
                </c:pt>
                <c:pt idx="64">
                  <c:v> $149,66 </c:v>
                </c:pt>
                <c:pt idx="65">
                  <c:v> $150,66 </c:v>
                </c:pt>
                <c:pt idx="66">
                  <c:v> $151,66 </c:v>
                </c:pt>
                <c:pt idx="67">
                  <c:v> $152,66 </c:v>
                </c:pt>
                <c:pt idx="68">
                  <c:v> $153,66 </c:v>
                </c:pt>
                <c:pt idx="69">
                  <c:v> $154,66 </c:v>
                </c:pt>
                <c:pt idx="70">
                  <c:v> $155,66 </c:v>
                </c:pt>
                <c:pt idx="71">
                  <c:v> $156,66 </c:v>
                </c:pt>
                <c:pt idx="72">
                  <c:v> $157,66 </c:v>
                </c:pt>
                <c:pt idx="73">
                  <c:v> $158,66 </c:v>
                </c:pt>
                <c:pt idx="74">
                  <c:v> $159,66 </c:v>
                </c:pt>
                <c:pt idx="75">
                  <c:v> $160,66 </c:v>
                </c:pt>
                <c:pt idx="76">
                  <c:v> $161,66 </c:v>
                </c:pt>
                <c:pt idx="77">
                  <c:v> $162,66 </c:v>
                </c:pt>
                <c:pt idx="78">
                  <c:v> $163,66 </c:v>
                </c:pt>
                <c:pt idx="79">
                  <c:v> $164,66 </c:v>
                </c:pt>
                <c:pt idx="80">
                  <c:v> $165,66 </c:v>
                </c:pt>
                <c:pt idx="81">
                  <c:v> $166,66 </c:v>
                </c:pt>
                <c:pt idx="82">
                  <c:v> $167,66 </c:v>
                </c:pt>
                <c:pt idx="83">
                  <c:v> $168,66 </c:v>
                </c:pt>
                <c:pt idx="84">
                  <c:v> $169,66 </c:v>
                </c:pt>
                <c:pt idx="85">
                  <c:v> $170,66 </c:v>
                </c:pt>
                <c:pt idx="86">
                  <c:v> $171,66 </c:v>
                </c:pt>
                <c:pt idx="87">
                  <c:v> $172,66 </c:v>
                </c:pt>
                <c:pt idx="88">
                  <c:v> $173,66 </c:v>
                </c:pt>
                <c:pt idx="89">
                  <c:v> $174,66 </c:v>
                </c:pt>
                <c:pt idx="90">
                  <c:v> $175,66 </c:v>
                </c:pt>
                <c:pt idx="91">
                  <c:v> $176,66 </c:v>
                </c:pt>
                <c:pt idx="92">
                  <c:v> $177,66 </c:v>
                </c:pt>
                <c:pt idx="93">
                  <c:v> $178,66 </c:v>
                </c:pt>
                <c:pt idx="94">
                  <c:v> $179,66 </c:v>
                </c:pt>
                <c:pt idx="95">
                  <c:v> $180,66 </c:v>
                </c:pt>
                <c:pt idx="96">
                  <c:v> $181,66 </c:v>
                </c:pt>
                <c:pt idx="97">
                  <c:v> $182,66 </c:v>
                </c:pt>
                <c:pt idx="98">
                  <c:v> $183,66 </c:v>
                </c:pt>
                <c:pt idx="99">
                  <c:v> $184,66 </c:v>
                </c:pt>
                <c:pt idx="100">
                  <c:v> $185,66 </c:v>
                </c:pt>
                <c:pt idx="101">
                  <c:v> $186,66 </c:v>
                </c:pt>
                <c:pt idx="102">
                  <c:v> $187,66 </c:v>
                </c:pt>
                <c:pt idx="103">
                  <c:v> $188,66 </c:v>
                </c:pt>
                <c:pt idx="104">
                  <c:v> $189,66 </c:v>
                </c:pt>
                <c:pt idx="105">
                  <c:v> $190,66 </c:v>
                </c:pt>
                <c:pt idx="106">
                  <c:v> $191,66 </c:v>
                </c:pt>
                <c:pt idx="107">
                  <c:v> $192,66 </c:v>
                </c:pt>
                <c:pt idx="108">
                  <c:v> $193,66 </c:v>
                </c:pt>
                <c:pt idx="109">
                  <c:v> $194,66 </c:v>
                </c:pt>
                <c:pt idx="110">
                  <c:v> $195,66 </c:v>
                </c:pt>
                <c:pt idx="111">
                  <c:v> $196,66 </c:v>
                </c:pt>
                <c:pt idx="112">
                  <c:v> $197,66 </c:v>
                </c:pt>
                <c:pt idx="113">
                  <c:v> $198,66 </c:v>
                </c:pt>
                <c:pt idx="114">
                  <c:v> $199,66 </c:v>
                </c:pt>
                <c:pt idx="115">
                  <c:v> $200,66 </c:v>
                </c:pt>
                <c:pt idx="116">
                  <c:v> $201,66 </c:v>
                </c:pt>
                <c:pt idx="117">
                  <c:v> $202,66 </c:v>
                </c:pt>
                <c:pt idx="118">
                  <c:v> $203,66 </c:v>
                </c:pt>
                <c:pt idx="119">
                  <c:v> $204,66 </c:v>
                </c:pt>
                <c:pt idx="120">
                  <c:v> $205,66 </c:v>
                </c:pt>
                <c:pt idx="121">
                  <c:v> $206,66 </c:v>
                </c:pt>
                <c:pt idx="122">
                  <c:v>  </c:v>
                </c:pt>
                <c:pt idx="123">
                  <c:v>  </c:v>
                </c:pt>
                <c:pt idx="124">
                  <c:v>  </c:v>
                </c:pt>
                <c:pt idx="125">
                  <c:v>  </c:v>
                </c:pt>
                <c:pt idx="126">
                  <c:v>  </c:v>
                </c:pt>
                <c:pt idx="127">
                  <c:v>  </c:v>
                </c:pt>
                <c:pt idx="128">
                  <c:v>  </c:v>
                </c:pt>
                <c:pt idx="129">
                  <c:v>  </c:v>
                </c:pt>
                <c:pt idx="130">
                  <c:v>  </c:v>
                </c:pt>
                <c:pt idx="131">
                  <c:v>  </c:v>
                </c:pt>
              </c:strCache>
            </c:strRef>
          </c:cat>
          <c:val>
            <c:numRef>
              <c:f>'Aggr DCFF Monte Carlo '!$V$22:$V$153</c:f>
              <c:numCache>
                <c:formatCode>General</c:formatCode>
                <c:ptCount val="13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2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3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2</c:v>
                </c:pt>
                <c:pt idx="21">
                  <c:v>0</c:v>
                </c:pt>
                <c:pt idx="22">
                  <c:v>5</c:v>
                </c:pt>
                <c:pt idx="23">
                  <c:v>4</c:v>
                </c:pt>
                <c:pt idx="24">
                  <c:v>5</c:v>
                </c:pt>
                <c:pt idx="25">
                  <c:v>8</c:v>
                </c:pt>
                <c:pt idx="26">
                  <c:v>7</c:v>
                </c:pt>
                <c:pt idx="27">
                  <c:v>6</c:v>
                </c:pt>
                <c:pt idx="28">
                  <c:v>13</c:v>
                </c:pt>
                <c:pt idx="29">
                  <c:v>11</c:v>
                </c:pt>
                <c:pt idx="30">
                  <c:v>6</c:v>
                </c:pt>
                <c:pt idx="31">
                  <c:v>9</c:v>
                </c:pt>
                <c:pt idx="32">
                  <c:v>15</c:v>
                </c:pt>
                <c:pt idx="33">
                  <c:v>14</c:v>
                </c:pt>
                <c:pt idx="34">
                  <c:v>10</c:v>
                </c:pt>
                <c:pt idx="35">
                  <c:v>9</c:v>
                </c:pt>
                <c:pt idx="36">
                  <c:v>8</c:v>
                </c:pt>
                <c:pt idx="37">
                  <c:v>15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17</c:v>
                </c:pt>
                <c:pt idx="42">
                  <c:v>21</c:v>
                </c:pt>
                <c:pt idx="43">
                  <c:v>20</c:v>
                </c:pt>
                <c:pt idx="44">
                  <c:v>16</c:v>
                </c:pt>
                <c:pt idx="45">
                  <c:v>18</c:v>
                </c:pt>
                <c:pt idx="46">
                  <c:v>28</c:v>
                </c:pt>
                <c:pt idx="47">
                  <c:v>17</c:v>
                </c:pt>
                <c:pt idx="48">
                  <c:v>17</c:v>
                </c:pt>
                <c:pt idx="49">
                  <c:v>21</c:v>
                </c:pt>
                <c:pt idx="50">
                  <c:v>24</c:v>
                </c:pt>
                <c:pt idx="51">
                  <c:v>25</c:v>
                </c:pt>
                <c:pt idx="52">
                  <c:v>32</c:v>
                </c:pt>
                <c:pt idx="53">
                  <c:v>23</c:v>
                </c:pt>
                <c:pt idx="54">
                  <c:v>22</c:v>
                </c:pt>
                <c:pt idx="55">
                  <c:v>14</c:v>
                </c:pt>
                <c:pt idx="56">
                  <c:v>19</c:v>
                </c:pt>
                <c:pt idx="57">
                  <c:v>17</c:v>
                </c:pt>
                <c:pt idx="58">
                  <c:v>22</c:v>
                </c:pt>
                <c:pt idx="59">
                  <c:v>21</c:v>
                </c:pt>
                <c:pt idx="60">
                  <c:v>20</c:v>
                </c:pt>
                <c:pt idx="61">
                  <c:v>25</c:v>
                </c:pt>
                <c:pt idx="62">
                  <c:v>18</c:v>
                </c:pt>
                <c:pt idx="63">
                  <c:v>23</c:v>
                </c:pt>
                <c:pt idx="64">
                  <c:v>23</c:v>
                </c:pt>
                <c:pt idx="65">
                  <c:v>19</c:v>
                </c:pt>
                <c:pt idx="66">
                  <c:v>19</c:v>
                </c:pt>
                <c:pt idx="67">
                  <c:v>11</c:v>
                </c:pt>
                <c:pt idx="68">
                  <c:v>14</c:v>
                </c:pt>
                <c:pt idx="69">
                  <c:v>18</c:v>
                </c:pt>
                <c:pt idx="70">
                  <c:v>10</c:v>
                </c:pt>
                <c:pt idx="71">
                  <c:v>9</c:v>
                </c:pt>
                <c:pt idx="72">
                  <c:v>13</c:v>
                </c:pt>
                <c:pt idx="73">
                  <c:v>10</c:v>
                </c:pt>
                <c:pt idx="74">
                  <c:v>9</c:v>
                </c:pt>
                <c:pt idx="75">
                  <c:v>8</c:v>
                </c:pt>
                <c:pt idx="76">
                  <c:v>10</c:v>
                </c:pt>
                <c:pt idx="77">
                  <c:v>10</c:v>
                </c:pt>
                <c:pt idx="78">
                  <c:v>5</c:v>
                </c:pt>
                <c:pt idx="79">
                  <c:v>7</c:v>
                </c:pt>
                <c:pt idx="80">
                  <c:v>11</c:v>
                </c:pt>
                <c:pt idx="81">
                  <c:v>8</c:v>
                </c:pt>
                <c:pt idx="82">
                  <c:v>6</c:v>
                </c:pt>
                <c:pt idx="83">
                  <c:v>4</c:v>
                </c:pt>
                <c:pt idx="84">
                  <c:v>5</c:v>
                </c:pt>
                <c:pt idx="85">
                  <c:v>6</c:v>
                </c:pt>
                <c:pt idx="86">
                  <c:v>0</c:v>
                </c:pt>
                <c:pt idx="87">
                  <c:v>2</c:v>
                </c:pt>
                <c:pt idx="88">
                  <c:v>3</c:v>
                </c:pt>
                <c:pt idx="89">
                  <c:v>4</c:v>
                </c:pt>
                <c:pt idx="90">
                  <c:v>1</c:v>
                </c:pt>
                <c:pt idx="91">
                  <c:v>4</c:v>
                </c:pt>
                <c:pt idx="92">
                  <c:v>1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1</c:v>
                </c:pt>
                <c:pt idx="97">
                  <c:v>4</c:v>
                </c:pt>
                <c:pt idx="98">
                  <c:v>2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E-49EE-9C0A-4479AD3B3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64686095"/>
        <c:axId val="1464698159"/>
      </c:barChart>
      <c:catAx>
        <c:axId val="146468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4698159"/>
        <c:crosses val="autoZero"/>
        <c:auto val="1"/>
        <c:lblAlgn val="ctr"/>
        <c:lblOffset val="100"/>
        <c:noMultiLvlLbl val="0"/>
      </c:catAx>
      <c:valAx>
        <c:axId val="146469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4686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P/E APO US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'P|E APO'!$L$11:$Q$11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F12m</c:v>
                </c:pt>
                <c:pt idx="5">
                  <c:v>T12m</c:v>
                </c:pt>
              </c:strCache>
            </c:strRef>
          </c:cat>
          <c:val>
            <c:numRef>
              <c:f>'P|E APO'!$L$12:$Q$12</c:f>
              <c:numCache>
                <c:formatCode>0.00</c:formatCode>
                <c:ptCount val="6"/>
                <c:pt idx="0">
                  <c:v>15.883771929824563</c:v>
                </c:pt>
                <c:pt idx="1">
                  <c:v>12.243761996161229</c:v>
                </c:pt>
                <c:pt idx="2">
                  <c:v>13.82640949554896</c:v>
                </c:pt>
                <c:pt idx="3">
                  <c:v>22.349120433017589</c:v>
                </c:pt>
                <c:pt idx="4">
                  <c:v>19.786749730442072</c:v>
                </c:pt>
                <c:pt idx="5">
                  <c:v>24.504451038575667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7-486E-A28F-9CC586F8D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1120"/>
        <c:axId val="404162368"/>
      </c:barChart>
      <c:catAx>
        <c:axId val="40416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4162368"/>
        <c:crosses val="autoZero"/>
        <c:auto val="1"/>
        <c:lblAlgn val="ctr"/>
        <c:lblOffset val="100"/>
        <c:noMultiLvlLbl val="0"/>
      </c:catAx>
      <c:valAx>
        <c:axId val="40416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416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P/E</a:t>
            </a:r>
            <a:r>
              <a:rPr lang="it-IT" baseline="0"/>
              <a:t> and Price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'P|E APO'!$W$3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'P|E APO'!$T$4:$T$16</c:f>
              <c:strCache>
                <c:ptCount val="13"/>
                <c:pt idx="0">
                  <c:v>Q4 2012</c:v>
                </c:pt>
                <c:pt idx="1">
                  <c:v>Q4 2013</c:v>
                </c:pt>
                <c:pt idx="2">
                  <c:v>Q4 2014</c:v>
                </c:pt>
                <c:pt idx="3">
                  <c:v>Q4 2015</c:v>
                </c:pt>
                <c:pt idx="4">
                  <c:v>Q4 2016</c:v>
                </c:pt>
                <c:pt idx="5">
                  <c:v>Q4 2017</c:v>
                </c:pt>
                <c:pt idx="6">
                  <c:v>Q4 2018</c:v>
                </c:pt>
                <c:pt idx="7">
                  <c:v>Q4 2019</c:v>
                </c:pt>
                <c:pt idx="8">
                  <c:v>Q4 2020</c:v>
                </c:pt>
                <c:pt idx="9">
                  <c:v>Q4 2021</c:v>
                </c:pt>
                <c:pt idx="10">
                  <c:v>Q4 2022</c:v>
                </c:pt>
                <c:pt idx="11">
                  <c:v>Q4 2023</c:v>
                </c:pt>
                <c:pt idx="12">
                  <c:v>Q4 2024</c:v>
                </c:pt>
              </c:strCache>
            </c:strRef>
          </c:cat>
          <c:val>
            <c:numRef>
              <c:f>'P|E APO'!$W$4:$W$16</c:f>
              <c:numCache>
                <c:formatCode>0.00</c:formatCode>
                <c:ptCount val="13"/>
                <c:pt idx="0">
                  <c:v>4.5445026178010473</c:v>
                </c:pt>
                <c:pt idx="1">
                  <c:v>6.5991649269311079</c:v>
                </c:pt>
                <c:pt idx="2">
                  <c:v>16.6056338028169</c:v>
                </c:pt>
                <c:pt idx="3">
                  <c:v>14.320754716981131</c:v>
                </c:pt>
                <c:pt idx="4">
                  <c:v>8.203389830508474</c:v>
                </c:pt>
                <c:pt idx="5">
                  <c:v>9.3753501400560211</c:v>
                </c:pt>
                <c:pt idx="6">
                  <c:v>0</c:v>
                </c:pt>
                <c:pt idx="7">
                  <c:v>17.670370370370371</c:v>
                </c:pt>
                <c:pt idx="8">
                  <c:v>24.247524752475247</c:v>
                </c:pt>
                <c:pt idx="9">
                  <c:v>15.883771929824563</c:v>
                </c:pt>
                <c:pt idx="10">
                  <c:v>12.243761996161229</c:v>
                </c:pt>
                <c:pt idx="11">
                  <c:v>13.82640949554896</c:v>
                </c:pt>
                <c:pt idx="12">
                  <c:v>22.349120433017589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C3-4736-8435-C92677E70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529376"/>
        <c:axId val="401526048"/>
      </c:barChart>
      <c:lineChart>
        <c:grouping val="standard"/>
        <c:varyColors val="0"/>
        <c:ser>
          <c:idx val="0"/>
          <c:order val="0"/>
          <c:tx>
            <c:strRef>
              <c:f>'P|E APO'!$V$3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'P|E APO'!$T$4:$T$16</c:f>
              <c:strCache>
                <c:ptCount val="13"/>
                <c:pt idx="0">
                  <c:v>Q4 2012</c:v>
                </c:pt>
                <c:pt idx="1">
                  <c:v>Q4 2013</c:v>
                </c:pt>
                <c:pt idx="2">
                  <c:v>Q4 2014</c:v>
                </c:pt>
                <c:pt idx="3">
                  <c:v>Q4 2015</c:v>
                </c:pt>
                <c:pt idx="4">
                  <c:v>Q4 2016</c:v>
                </c:pt>
                <c:pt idx="5">
                  <c:v>Q4 2017</c:v>
                </c:pt>
                <c:pt idx="6">
                  <c:v>Q4 2018</c:v>
                </c:pt>
                <c:pt idx="7">
                  <c:v>Q4 2019</c:v>
                </c:pt>
                <c:pt idx="8">
                  <c:v>Q4 2020</c:v>
                </c:pt>
                <c:pt idx="9">
                  <c:v>Q4 2021</c:v>
                </c:pt>
                <c:pt idx="10">
                  <c:v>Q4 2022</c:v>
                </c:pt>
                <c:pt idx="11">
                  <c:v>Q4 2023</c:v>
                </c:pt>
                <c:pt idx="12">
                  <c:v>Q4 2024</c:v>
                </c:pt>
              </c:strCache>
            </c:strRef>
          </c:cat>
          <c:val>
            <c:numRef>
              <c:f>'P|E APO'!$V$4:$V$16</c:f>
              <c:numCache>
                <c:formatCode>0.00</c:formatCode>
                <c:ptCount val="13"/>
                <c:pt idx="0">
                  <c:v>17.36</c:v>
                </c:pt>
                <c:pt idx="1">
                  <c:v>31.61</c:v>
                </c:pt>
                <c:pt idx="2">
                  <c:v>23.58</c:v>
                </c:pt>
                <c:pt idx="3">
                  <c:v>15.18</c:v>
                </c:pt>
                <c:pt idx="4">
                  <c:v>19.36</c:v>
                </c:pt>
                <c:pt idx="5">
                  <c:v>33.47</c:v>
                </c:pt>
                <c:pt idx="6">
                  <c:v>24.54</c:v>
                </c:pt>
                <c:pt idx="7">
                  <c:v>47.71</c:v>
                </c:pt>
                <c:pt idx="8">
                  <c:v>48.98</c:v>
                </c:pt>
                <c:pt idx="9">
                  <c:v>72.430000000000007</c:v>
                </c:pt>
                <c:pt idx="10">
                  <c:v>63.79</c:v>
                </c:pt>
                <c:pt idx="11">
                  <c:v>93.19</c:v>
                </c:pt>
                <c:pt idx="12">
                  <c:v>165.16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C3-4736-8435-C92677E70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511488"/>
        <c:axId val="401503584"/>
      </c:lineChart>
      <c:catAx>
        <c:axId val="401511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1503584"/>
        <c:crosses val="autoZero"/>
        <c:auto val="1"/>
        <c:lblAlgn val="ctr"/>
        <c:lblOffset val="100"/>
        <c:noMultiLvlLbl val="0"/>
      </c:catAx>
      <c:valAx>
        <c:axId val="4015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1511488"/>
        <c:crosses val="autoZero"/>
        <c:crossBetween val="between"/>
      </c:valAx>
      <c:valAx>
        <c:axId val="40152604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1529376"/>
        <c:crosses val="max"/>
        <c:crossBetween val="between"/>
      </c:valAx>
      <c:catAx>
        <c:axId val="401529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1526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P/E slope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'P|E APO'!$W$3</c:f>
              <c:strCache>
                <c:ptCount val="1"/>
                <c:pt idx="0">
                  <c:v>P/E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'P|E APO'!$S$4:$S$16</c:f>
              <c:numCache>
                <c:formatCode>m/d/yyyy</c:formatCode>
                <c:ptCount val="13"/>
                <c:pt idx="0">
                  <c:v>41274</c:v>
                </c:pt>
                <c:pt idx="1">
                  <c:v>41639</c:v>
                </c:pt>
                <c:pt idx="2">
                  <c:v>42004</c:v>
                </c:pt>
                <c:pt idx="3">
                  <c:v>42369</c:v>
                </c:pt>
                <c:pt idx="4">
                  <c:v>42734</c:v>
                </c:pt>
                <c:pt idx="5">
                  <c:v>43098</c:v>
                </c:pt>
                <c:pt idx="6">
                  <c:v>43465</c:v>
                </c:pt>
                <c:pt idx="7">
                  <c:v>43830</c:v>
                </c:pt>
                <c:pt idx="8">
                  <c:v>44196</c:v>
                </c:pt>
                <c:pt idx="9">
                  <c:v>44561</c:v>
                </c:pt>
                <c:pt idx="10">
                  <c:v>44925</c:v>
                </c:pt>
                <c:pt idx="11">
                  <c:v>45289</c:v>
                </c:pt>
                <c:pt idx="12">
                  <c:v>45657</c:v>
                </c:pt>
              </c:numCache>
            </c:numRef>
          </c:xVal>
          <c:yVal>
            <c:numRef>
              <c:f>'P|E APO'!$W$4:$W$16</c:f>
              <c:numCache>
                <c:formatCode>0.00</c:formatCode>
                <c:ptCount val="13"/>
                <c:pt idx="0">
                  <c:v>4.5445026178010473</c:v>
                </c:pt>
                <c:pt idx="1">
                  <c:v>6.5991649269311079</c:v>
                </c:pt>
                <c:pt idx="2">
                  <c:v>16.6056338028169</c:v>
                </c:pt>
                <c:pt idx="3">
                  <c:v>14.320754716981131</c:v>
                </c:pt>
                <c:pt idx="4">
                  <c:v>8.203389830508474</c:v>
                </c:pt>
                <c:pt idx="5">
                  <c:v>9.3753501400560211</c:v>
                </c:pt>
                <c:pt idx="6">
                  <c:v>0</c:v>
                </c:pt>
                <c:pt idx="7">
                  <c:v>17.670370370370371</c:v>
                </c:pt>
                <c:pt idx="8">
                  <c:v>24.247524752475247</c:v>
                </c:pt>
                <c:pt idx="9">
                  <c:v>15.883771929824563</c:v>
                </c:pt>
                <c:pt idx="10">
                  <c:v>12.243761996161229</c:v>
                </c:pt>
                <c:pt idx="11">
                  <c:v>13.82640949554896</c:v>
                </c:pt>
                <c:pt idx="12">
                  <c:v>22.349120433017589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00-4710-9114-9C157A865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944815"/>
        <c:axId val="1232948559"/>
      </c:scatterChart>
      <c:valAx>
        <c:axId val="123294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2948559"/>
        <c:crosses val="autoZero"/>
        <c:crossBetween val="midCat"/>
      </c:valAx>
      <c:valAx>
        <c:axId val="123294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2944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Comparison APO vs Peers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'Multiples Peers'!$C$23</c:f>
              <c:strCache>
                <c:ptCount val="1"/>
                <c:pt idx="0">
                  <c:v>APO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'Multiples Peers'!$D$22:$I$22</c:f>
              <c:strCache>
                <c:ptCount val="6"/>
                <c:pt idx="0">
                  <c:v>P/E</c:v>
                </c:pt>
                <c:pt idx="1">
                  <c:v>Div Yield</c:v>
                </c:pt>
                <c:pt idx="2">
                  <c:v>P/CF</c:v>
                </c:pt>
                <c:pt idx="3">
                  <c:v>P/Sales</c:v>
                </c:pt>
                <c:pt idx="4">
                  <c:v>EV/Sales</c:v>
                </c:pt>
                <c:pt idx="5">
                  <c:v>EV/EBITDA</c:v>
                </c:pt>
              </c:strCache>
            </c:strRef>
          </c:cat>
          <c:val>
            <c:numRef>
              <c:f>'Multiples Peers'!$D$23:$I$23</c:f>
              <c:numCache>
                <c:formatCode>0.00%</c:formatCode>
                <c:ptCount val="6"/>
                <c:pt idx="0" formatCode="0.00">
                  <c:v>22.349120433017589</c:v>
                </c:pt>
                <c:pt idx="1">
                  <c:v>1.0974206829740858E-2</c:v>
                </c:pt>
                <c:pt idx="2" formatCode="0.00">
                  <c:v>18.932333757465297</c:v>
                </c:pt>
                <c:pt idx="3" formatCode="0.00">
                  <c:v>3.5583826783946382</c:v>
                </c:pt>
                <c:pt idx="4" formatCode="0.00">
                  <c:v>2.3184264850023668</c:v>
                </c:pt>
                <c:pt idx="5" formatCode="0.00">
                  <c:v>12.137180904579292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E-4DD2-A2E3-6DDC3BBB7450}"/>
            </c:ext>
          </c:extLst>
        </c:ser>
        <c:ser>
          <c:idx val="1"/>
          <c:order val="1"/>
          <c:tx>
            <c:strRef>
              <c:f>'Multiples Peers'!$C$24</c:f>
              <c:strCache>
                <c:ptCount val="1"/>
                <c:pt idx="0">
                  <c:v>Average Peers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'Multiples Peers'!$D$22:$I$22</c:f>
              <c:strCache>
                <c:ptCount val="6"/>
                <c:pt idx="0">
                  <c:v>P/E</c:v>
                </c:pt>
                <c:pt idx="1">
                  <c:v>Div Yield</c:v>
                </c:pt>
                <c:pt idx="2">
                  <c:v>P/CF</c:v>
                </c:pt>
                <c:pt idx="3">
                  <c:v>P/Sales</c:v>
                </c:pt>
                <c:pt idx="4">
                  <c:v>EV/Sales</c:v>
                </c:pt>
                <c:pt idx="5">
                  <c:v>EV/EBITDA</c:v>
                </c:pt>
              </c:strCache>
            </c:strRef>
          </c:cat>
          <c:val>
            <c:numRef>
              <c:f>'Multiples Peers'!$D$24:$I$24</c:f>
              <c:numCache>
                <c:formatCode>0.00%</c:formatCode>
                <c:ptCount val="6"/>
                <c:pt idx="0" formatCode="0.00">
                  <c:v>24.082282020038544</c:v>
                </c:pt>
                <c:pt idx="1">
                  <c:v>1.7784391583563975E-2</c:v>
                </c:pt>
                <c:pt idx="2" formatCode="0.00">
                  <c:v>14.695515172174135</c:v>
                </c:pt>
                <c:pt idx="3" formatCode="0.00">
                  <c:v>6.1118784329434135</c:v>
                </c:pt>
                <c:pt idx="4" formatCode="0.00">
                  <c:v>7.7004486510355425</c:v>
                </c:pt>
                <c:pt idx="5" formatCode="0.00">
                  <c:v>16.301726016376186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CE-4DD2-A2E3-6DDC3BBB7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0199711"/>
        <c:axId val="1170191391"/>
      </c:barChart>
      <c:catAx>
        <c:axId val="117019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70191391"/>
        <c:crosses val="autoZero"/>
        <c:auto val="1"/>
        <c:lblAlgn val="ctr"/>
        <c:lblOffset val="100"/>
        <c:noMultiLvlLbl val="0"/>
      </c:catAx>
      <c:valAx>
        <c:axId val="117019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7019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Ranking P/E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623-43C1-B85E-5A298A68E2E5}"/>
              </c:ext>
            </c:extLst>
          </c:dPt>
          <c:cat>
            <c:strRef>
              <c:f>'Multiples Peers'!$S$3:$S$9</c:f>
              <c:strCache>
                <c:ptCount val="7"/>
                <c:pt idx="0">
                  <c:v>GS</c:v>
                </c:pt>
                <c:pt idx="1">
                  <c:v>MS</c:v>
                </c:pt>
                <c:pt idx="2">
                  <c:v>APO</c:v>
                </c:pt>
                <c:pt idx="3">
                  <c:v>SCHW</c:v>
                </c:pt>
                <c:pt idx="4">
                  <c:v>BLK</c:v>
                </c:pt>
                <c:pt idx="5">
                  <c:v>KKR</c:v>
                </c:pt>
                <c:pt idx="6">
                  <c:v>BX</c:v>
                </c:pt>
              </c:strCache>
            </c:strRef>
          </c:cat>
          <c:val>
            <c:numRef>
              <c:f>'Multiples Peers'!$T$3:$T$9</c:f>
              <c:numCache>
                <c:formatCode>0.00</c:formatCode>
                <c:ptCount val="7"/>
                <c:pt idx="0">
                  <c:v>14.121331689272504</c:v>
                </c:pt>
                <c:pt idx="1">
                  <c:v>15.83375314861461</c:v>
                </c:pt>
                <c:pt idx="2">
                  <c:v>22.349120433017589</c:v>
                </c:pt>
                <c:pt idx="3">
                  <c:v>22.772307692307695</c:v>
                </c:pt>
                <c:pt idx="4">
                  <c:v>23.533287419651053</c:v>
                </c:pt>
                <c:pt idx="5">
                  <c:v>31.073529411764707</c:v>
                </c:pt>
                <c:pt idx="6">
                  <c:v>37.159482758620683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3-43C1-B85E-5A298A68E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008047"/>
        <c:axId val="1233008879"/>
      </c:barChart>
      <c:catAx>
        <c:axId val="123300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3008879"/>
        <c:crosses val="autoZero"/>
        <c:auto val="1"/>
        <c:lblAlgn val="ctr"/>
        <c:lblOffset val="100"/>
        <c:noMultiLvlLbl val="0"/>
      </c:catAx>
      <c:valAx>
        <c:axId val="123300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3008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Ranking EV/Sales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1DE-41E5-A519-F02A3F639EB9}"/>
              </c:ext>
            </c:extLst>
          </c:dPt>
          <c:cat>
            <c:strRef>
              <c:f>'Multiples Peers'!$S$16:$S$22</c:f>
              <c:strCache>
                <c:ptCount val="7"/>
                <c:pt idx="0">
                  <c:v>BLK</c:v>
                </c:pt>
                <c:pt idx="1">
                  <c:v>GS</c:v>
                </c:pt>
                <c:pt idx="2">
                  <c:v>APO</c:v>
                </c:pt>
                <c:pt idx="3">
                  <c:v>MS</c:v>
                </c:pt>
                <c:pt idx="4">
                  <c:v>KKR</c:v>
                </c:pt>
                <c:pt idx="5">
                  <c:v>SCHW</c:v>
                </c:pt>
                <c:pt idx="6">
                  <c:v>BX</c:v>
                </c:pt>
              </c:strCache>
            </c:strRef>
          </c:cat>
          <c:val>
            <c:numRef>
              <c:f>'Multiples Peers'!$T$16:$T$22</c:f>
              <c:numCache>
                <c:formatCode>0.00</c:formatCode>
                <c:ptCount val="7"/>
                <c:pt idx="0">
                  <c:v>1.2273379856665565</c:v>
                </c:pt>
                <c:pt idx="1">
                  <c:v>1.3339357442102995</c:v>
                </c:pt>
                <c:pt idx="2">
                  <c:v>2.3184264850023668</c:v>
                </c:pt>
                <c:pt idx="3">
                  <c:v>5.4003775260795042</c:v>
                </c:pt>
                <c:pt idx="4">
                  <c:v>7.4551796529569989</c:v>
                </c:pt>
                <c:pt idx="5">
                  <c:v>9.7501568452750877</c:v>
                </c:pt>
                <c:pt idx="6">
                  <c:v>21.03570415202481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E-41E5-A519-F02A3F639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233967"/>
        <c:axId val="1132216495"/>
      </c:barChart>
      <c:catAx>
        <c:axId val="113223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32216495"/>
        <c:crosses val="autoZero"/>
        <c:auto val="1"/>
        <c:lblAlgn val="ctr"/>
        <c:lblOffset val="100"/>
        <c:noMultiLvlLbl val="0"/>
      </c:catAx>
      <c:valAx>
        <c:axId val="113221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3223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Ranking EV/EBITDA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717-4454-B9CF-242D8A365C45}"/>
              </c:ext>
            </c:extLst>
          </c:dPt>
          <c:cat>
            <c:strRef>
              <c:f>'Multiples Peers'!$S$29:$S$35</c:f>
              <c:strCache>
                <c:ptCount val="7"/>
                <c:pt idx="0">
                  <c:v>MS</c:v>
                </c:pt>
                <c:pt idx="1">
                  <c:v>GS</c:v>
                </c:pt>
                <c:pt idx="2">
                  <c:v>SCHW</c:v>
                </c:pt>
                <c:pt idx="3">
                  <c:v>APO</c:v>
                </c:pt>
                <c:pt idx="4">
                  <c:v>BLK</c:v>
                </c:pt>
                <c:pt idx="5">
                  <c:v>KKR</c:v>
                </c:pt>
                <c:pt idx="6">
                  <c:v>BX</c:v>
                </c:pt>
              </c:strCache>
            </c:strRef>
          </c:cat>
          <c:val>
            <c:numRef>
              <c:f>'Multiples Peers'!$T$29:$T$35</c:f>
              <c:numCache>
                <c:formatCode>0.00</c:formatCode>
                <c:ptCount val="7"/>
                <c:pt idx="0">
                  <c:v>5.2677084574709614</c:v>
                </c:pt>
                <c:pt idx="1">
                  <c:v>5.5137246785946727</c:v>
                </c:pt>
                <c:pt idx="2">
                  <c:v>8.9226439110824742</c:v>
                </c:pt>
                <c:pt idx="3">
                  <c:v>12.137180904579292</c:v>
                </c:pt>
                <c:pt idx="4">
                  <c:v>18.736561116904184</c:v>
                </c:pt>
                <c:pt idx="5">
                  <c:v>26.982040694513149</c:v>
                </c:pt>
                <c:pt idx="6">
                  <c:v>32.387677239691683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7-4454-B9CF-242D8A365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3913951"/>
        <c:axId val="1170201791"/>
      </c:barChart>
      <c:catAx>
        <c:axId val="59391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70201791"/>
        <c:crosses val="autoZero"/>
        <c:auto val="1"/>
        <c:lblAlgn val="ctr"/>
        <c:lblOffset val="100"/>
        <c:noMultiLvlLbl val="0"/>
      </c:catAx>
      <c:valAx>
        <c:axId val="117020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9391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Ranking P/E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DB-4530-B6A3-736336F4A04A}"/>
              </c:ext>
            </c:extLst>
          </c:dPt>
          <c:cat>
            <c:strRef>
              <c:f>'Multiples strict Peers'!$S$3:$S$5</c:f>
              <c:strCache>
                <c:ptCount val="3"/>
                <c:pt idx="0">
                  <c:v>APO</c:v>
                </c:pt>
                <c:pt idx="1">
                  <c:v>KKR</c:v>
                </c:pt>
                <c:pt idx="2">
                  <c:v>BX</c:v>
                </c:pt>
              </c:strCache>
            </c:strRef>
          </c:cat>
          <c:val>
            <c:numRef>
              <c:f>'Multiples strict Peers'!$T$3:$T$5</c:f>
              <c:numCache>
                <c:formatCode>0.00</c:formatCode>
                <c:ptCount val="3"/>
                <c:pt idx="0">
                  <c:v>22.349120433017589</c:v>
                </c:pt>
                <c:pt idx="1">
                  <c:v>31.073529411764707</c:v>
                </c:pt>
                <c:pt idx="2">
                  <c:v>37.159482758620683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28-4E11-A447-C224CBD61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008047"/>
        <c:axId val="1233008879"/>
      </c:barChart>
      <c:catAx>
        <c:axId val="123300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3008879"/>
        <c:crosses val="autoZero"/>
        <c:auto val="1"/>
        <c:lblAlgn val="ctr"/>
        <c:lblOffset val="100"/>
        <c:noMultiLvlLbl val="0"/>
      </c:catAx>
      <c:valAx>
        <c:axId val="123300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3008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Ranking EV/Sales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2A3-4247-BFEC-B4B4B998F123}"/>
              </c:ext>
            </c:extLst>
          </c:dPt>
          <c:cat>
            <c:strRef>
              <c:f>'Multiples strict Peers'!$S$16:$S$18</c:f>
              <c:strCache>
                <c:ptCount val="3"/>
                <c:pt idx="0">
                  <c:v>APO</c:v>
                </c:pt>
                <c:pt idx="1">
                  <c:v>KKR</c:v>
                </c:pt>
                <c:pt idx="2">
                  <c:v>BX</c:v>
                </c:pt>
              </c:strCache>
            </c:strRef>
          </c:cat>
          <c:val>
            <c:numRef>
              <c:f>'Multiples strict Peers'!$T$16:$T$18</c:f>
              <c:numCache>
                <c:formatCode>0.00</c:formatCode>
                <c:ptCount val="3"/>
                <c:pt idx="0">
                  <c:v>2.3184264850023668</c:v>
                </c:pt>
                <c:pt idx="1">
                  <c:v>7.4551796529569989</c:v>
                </c:pt>
                <c:pt idx="2">
                  <c:v>21.03570415202481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05-440A-AEF7-C941F64F1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233967"/>
        <c:axId val="1132216495"/>
      </c:barChart>
      <c:catAx>
        <c:axId val="113223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32216495"/>
        <c:crosses val="autoZero"/>
        <c:auto val="1"/>
        <c:lblAlgn val="ctr"/>
        <c:lblOffset val="100"/>
        <c:noMultiLvlLbl val="0"/>
      </c:catAx>
      <c:valAx>
        <c:axId val="113221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3223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Ranking EV/EBITDA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35-4545-ADFD-646343BFD1D1}"/>
              </c:ext>
            </c:extLst>
          </c:dPt>
          <c:cat>
            <c:strRef>
              <c:f>'Multiples strict Peers'!$S$29:$S$31</c:f>
              <c:strCache>
                <c:ptCount val="3"/>
                <c:pt idx="0">
                  <c:v>APO</c:v>
                </c:pt>
                <c:pt idx="1">
                  <c:v>KKR</c:v>
                </c:pt>
                <c:pt idx="2">
                  <c:v>BX</c:v>
                </c:pt>
              </c:strCache>
            </c:strRef>
          </c:cat>
          <c:val>
            <c:numRef>
              <c:f>'Multiples strict Peers'!$T$29:$T$31</c:f>
              <c:numCache>
                <c:formatCode>0.00</c:formatCode>
                <c:ptCount val="3"/>
                <c:pt idx="0">
                  <c:v>12.137180904579292</c:v>
                </c:pt>
                <c:pt idx="1">
                  <c:v>26.982040694513149</c:v>
                </c:pt>
                <c:pt idx="2">
                  <c:v>32.387677239691683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BF-43ED-B96C-1CC74D0CE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3913951"/>
        <c:axId val="1170201791"/>
      </c:barChart>
      <c:catAx>
        <c:axId val="59391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70201791"/>
        <c:crosses val="autoZero"/>
        <c:auto val="1"/>
        <c:lblAlgn val="ctr"/>
        <c:lblOffset val="100"/>
        <c:noMultiLvlLbl val="0"/>
      </c:catAx>
      <c:valAx>
        <c:axId val="117020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9391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'Multiples strict Peers'!$D$20</c:f>
              <c:strCache>
                <c:ptCount val="1"/>
                <c:pt idx="0">
                  <c:v>% FRE conv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3FF-4556-BC7B-3753C031A418}"/>
              </c:ext>
            </c:extLst>
          </c:dPt>
          <c:cat>
            <c:strRef>
              <c:f>'Multiples strict Peers'!$B$21:$B$23</c:f>
              <c:strCache>
                <c:ptCount val="3"/>
                <c:pt idx="0">
                  <c:v>APO</c:v>
                </c:pt>
                <c:pt idx="1">
                  <c:v>KKR</c:v>
                </c:pt>
                <c:pt idx="2">
                  <c:v>BX</c:v>
                </c:pt>
              </c:strCache>
            </c:strRef>
          </c:cat>
          <c:val>
            <c:numRef>
              <c:f>'Multiples strict Peers'!$D$21:$D$23</c:f>
              <c:numCache>
                <c:formatCode>0.00%</c:formatCode>
                <c:ptCount val="3"/>
                <c:pt idx="0">
                  <c:v>2.7961338788901214E-3</c:v>
                </c:pt>
                <c:pt idx="1">
                  <c:v>5.1256956077117563E-3</c:v>
                </c:pt>
                <c:pt idx="2">
                  <c:v>2.8992707464646282E-3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F-4556-BC7B-3753C031A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591871"/>
        <c:axId val="445599775"/>
      </c:barChart>
      <c:catAx>
        <c:axId val="44559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5599775"/>
        <c:crosses val="autoZero"/>
        <c:auto val="1"/>
        <c:lblAlgn val="ctr"/>
        <c:lblOffset val="100"/>
        <c:noMultiLvlLbl val="0"/>
      </c:catAx>
      <c:valAx>
        <c:axId val="44559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559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'Multiples strict Peers'!$E$20</c:f>
              <c:strCache>
                <c:ptCount val="1"/>
                <c:pt idx="0">
                  <c:v>P/FRE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5B4-42C1-A4F4-748A390F6CA9}"/>
              </c:ext>
            </c:extLst>
          </c:dPt>
          <c:cat>
            <c:strRef>
              <c:f>'Multiples strict Peers'!$B$21:$B$23</c:f>
              <c:strCache>
                <c:ptCount val="3"/>
                <c:pt idx="0">
                  <c:v>APO</c:v>
                </c:pt>
                <c:pt idx="1">
                  <c:v>KKR</c:v>
                </c:pt>
                <c:pt idx="2">
                  <c:v>BX</c:v>
                </c:pt>
              </c:strCache>
            </c:strRef>
          </c:cat>
          <c:val>
            <c:numRef>
              <c:f>'Multiples strict Peers'!$E$21:$E$23</c:f>
              <c:numCache>
                <c:formatCode>0.00</c:formatCode>
                <c:ptCount val="3"/>
                <c:pt idx="0">
                  <c:v>78.647619047619045</c:v>
                </c:pt>
                <c:pt idx="1">
                  <c:v>45.260097919216648</c:v>
                </c:pt>
                <c:pt idx="2">
                  <c:v>52.760097919216648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4-42C1-A4F4-748A390F6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586463"/>
        <c:axId val="445589375"/>
      </c:barChart>
      <c:catAx>
        <c:axId val="44558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5589375"/>
        <c:crosses val="autoZero"/>
        <c:auto val="1"/>
        <c:lblAlgn val="ctr"/>
        <c:lblOffset val="100"/>
        <c:noMultiLvlLbl val="0"/>
      </c:catAx>
      <c:valAx>
        <c:axId val="44558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5586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'Multiples strict Peers'!$F$20</c:f>
              <c:strCache>
                <c:ptCount val="1"/>
                <c:pt idx="0">
                  <c:v>P/AUM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309-424A-8DF7-3893D034FA6D}"/>
              </c:ext>
            </c:extLst>
          </c:dPt>
          <c:cat>
            <c:strRef>
              <c:f>'Multiples strict Peers'!$B$21:$B$23</c:f>
              <c:strCache>
                <c:ptCount val="3"/>
                <c:pt idx="0">
                  <c:v>APO</c:v>
                </c:pt>
                <c:pt idx="1">
                  <c:v>KKR</c:v>
                </c:pt>
                <c:pt idx="2">
                  <c:v>BX</c:v>
                </c:pt>
              </c:strCache>
            </c:strRef>
          </c:cat>
          <c:val>
            <c:numRef>
              <c:f>'Multiples strict Peers'!$F$21:$F$23</c:f>
              <c:numCache>
                <c:formatCode>0.00</c:formatCode>
                <c:ptCount val="3"/>
                <c:pt idx="0">
                  <c:v>0.21990927211309161</c:v>
                </c:pt>
                <c:pt idx="1">
                  <c:v>0.23198948510913275</c:v>
                </c:pt>
                <c:pt idx="2">
                  <c:v>0.15296580847779412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9-424A-8DF7-3893D034F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606847"/>
        <c:axId val="445609343"/>
      </c:barChart>
      <c:catAx>
        <c:axId val="44560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5609343"/>
        <c:crosses val="autoZero"/>
        <c:auto val="1"/>
        <c:lblAlgn val="ctr"/>
        <c:lblOffset val="100"/>
        <c:noMultiLvlLbl val="0"/>
      </c:catAx>
      <c:valAx>
        <c:axId val="44560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560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Black-Litterman Portfolio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93-497E-B572-8BBD8AB3BB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93-497E-B572-8BBD8AB3BB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93-497E-B572-8BBD8AB3BB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93-497E-B572-8BBD8AB3BB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E93-497E-B572-8BBD8AB3BB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E93-497E-B572-8BBD8AB3BB2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E93-497E-B572-8BBD8AB3BB2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E93-497E-B572-8BBD8AB3BB2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E93-497E-B572-8BBD8AB3BB2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E93-497E-B572-8BBD8AB3BB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'Black-Litterman Portfolio '!$AB$49:$AK$49</c:f>
              <c:strCache>
                <c:ptCount val="10"/>
                <c:pt idx="0">
                  <c:v>ABV</c:v>
                </c:pt>
                <c:pt idx="1">
                  <c:v>PGR</c:v>
                </c:pt>
                <c:pt idx="2">
                  <c:v>GILD</c:v>
                </c:pt>
                <c:pt idx="3">
                  <c:v>TMUS</c:v>
                </c:pt>
                <c:pt idx="4">
                  <c:v>BSX</c:v>
                </c:pt>
                <c:pt idx="5">
                  <c:v>UBER</c:v>
                </c:pt>
                <c:pt idx="6">
                  <c:v>CME</c:v>
                </c:pt>
                <c:pt idx="7">
                  <c:v>WMB</c:v>
                </c:pt>
                <c:pt idx="8">
                  <c:v>VST</c:v>
                </c:pt>
                <c:pt idx="9">
                  <c:v>APO</c:v>
                </c:pt>
              </c:strCache>
            </c:strRef>
          </c:cat>
          <c:val>
            <c:numRef>
              <c:f>'Black-Litterman Portfolio '!$AB$50:$AK$50</c:f>
              <c:numCache>
                <c:formatCode>0.00%</c:formatCode>
                <c:ptCount val="10"/>
                <c:pt idx="0">
                  <c:v>0.15987820620674131</c:v>
                </c:pt>
                <c:pt idx="1">
                  <c:v>0.10013450195608906</c:v>
                </c:pt>
                <c:pt idx="2">
                  <c:v>7.4181684947649623E-2</c:v>
                </c:pt>
                <c:pt idx="3">
                  <c:v>0.19229999364998832</c:v>
                </c:pt>
                <c:pt idx="4">
                  <c:v>9.8946781465197642E-2</c:v>
                </c:pt>
                <c:pt idx="5">
                  <c:v>0.10383552366137783</c:v>
                </c:pt>
                <c:pt idx="6">
                  <c:v>5.6867707965843728E-2</c:v>
                </c:pt>
                <c:pt idx="7">
                  <c:v>6.3363035238563237E-2</c:v>
                </c:pt>
                <c:pt idx="8">
                  <c:v>6.9317421978988769E-2</c:v>
                </c:pt>
                <c:pt idx="9">
                  <c:v>8.1175142929561239E-2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F-4D73-A453-327C5E34AEB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4" Type="http://schemas.openxmlformats.org/officeDocument/2006/relationships/chart" Target="../charts/chart3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7" Type="http://schemas.openxmlformats.org/officeDocument/2006/relationships/chart" Target="../charts/chart38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6" Type="http://schemas.openxmlformats.org/officeDocument/2006/relationships/chart" Target="../charts/chart37.xml"/><Relationship Id="rId5" Type="http://schemas.openxmlformats.org/officeDocument/2006/relationships/chart" Target="../charts/chart36.xml"/><Relationship Id="rId4" Type="http://schemas.openxmlformats.org/officeDocument/2006/relationships/chart" Target="../charts/chart3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5" Type="http://schemas.openxmlformats.org/officeDocument/2006/relationships/chart" Target="../charts/chart43.xml"/><Relationship Id="rId4" Type="http://schemas.openxmlformats.org/officeDocument/2006/relationships/chart" Target="../charts/chart4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3.xml"/><Relationship Id="rId1" Type="http://schemas.openxmlformats.org/officeDocument/2006/relationships/chart" Target="../charts/chart52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5.xml"/><Relationship Id="rId1" Type="http://schemas.openxmlformats.org/officeDocument/2006/relationships/chart" Target="../charts/chart54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2.xml"/><Relationship Id="rId2" Type="http://schemas.openxmlformats.org/officeDocument/2006/relationships/chart" Target="../charts/chart61.xml"/><Relationship Id="rId1" Type="http://schemas.openxmlformats.org/officeDocument/2006/relationships/chart" Target="../charts/chart60.xml"/><Relationship Id="rId4" Type="http://schemas.openxmlformats.org/officeDocument/2006/relationships/chart" Target="../charts/chart63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6.xml"/><Relationship Id="rId2" Type="http://schemas.openxmlformats.org/officeDocument/2006/relationships/chart" Target="../charts/chart65.xml"/><Relationship Id="rId1" Type="http://schemas.openxmlformats.org/officeDocument/2006/relationships/chart" Target="../charts/chart64.xml"/><Relationship Id="rId6" Type="http://schemas.openxmlformats.org/officeDocument/2006/relationships/chart" Target="../charts/chart69.xml"/><Relationship Id="rId5" Type="http://schemas.openxmlformats.org/officeDocument/2006/relationships/chart" Target="../charts/chart68.xml"/><Relationship Id="rId4" Type="http://schemas.openxmlformats.org/officeDocument/2006/relationships/chart" Target="../charts/chart67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402771</xdr:colOff>
      <xdr:row>29</xdr:row>
      <xdr:rowOff>0</xdr:rowOff>
    </xdr:from>
    <xdr:to>
      <xdr:col>18</xdr:col>
      <xdr:colOff>587829</xdr:colOff>
      <xdr:row>48</xdr:row>
      <xdr:rowOff>65313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402770</xdr:colOff>
      <xdr:row>49</xdr:row>
      <xdr:rowOff>157841</xdr:rowOff>
    </xdr:from>
    <xdr:to>
      <xdr:col>18</xdr:col>
      <xdr:colOff>609599</xdr:colOff>
      <xdr:row>67</xdr:row>
      <xdr:rowOff>141513</xdr:rowOff>
    </xdr:to>
    <xdr:graphicFrame macro="">
      <xdr:nvGraphicFramePr>
        <xdr:cNvPr id="4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8965</xdr:colOff>
      <xdr:row>2</xdr:row>
      <xdr:rowOff>215155</xdr:rowOff>
    </xdr:from>
    <xdr:to>
      <xdr:col>32</xdr:col>
      <xdr:colOff>493059</xdr:colOff>
      <xdr:row>18</xdr:row>
      <xdr:rowOff>156884</xdr:rowOff>
    </xdr:to>
    <xdr:graphicFrame macro="">
      <xdr:nvGraphicFramePr>
        <xdr:cNvPr id="13" name="Gra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9799</xdr:colOff>
      <xdr:row>19</xdr:row>
      <xdr:rowOff>37012</xdr:rowOff>
    </xdr:from>
    <xdr:to>
      <xdr:col>32</xdr:col>
      <xdr:colOff>500743</xdr:colOff>
      <xdr:row>35</xdr:row>
      <xdr:rowOff>139136</xdr:rowOff>
    </xdr:to>
    <xdr:graphicFrame macro="">
      <xdr:nvGraphicFramePr>
        <xdr:cNvPr id="14" name="Gra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595745</xdr:colOff>
      <xdr:row>9</xdr:row>
      <xdr:rowOff>166253</xdr:rowOff>
    </xdr:from>
    <xdr:to>
      <xdr:col>58</xdr:col>
      <xdr:colOff>314035</xdr:colOff>
      <xdr:row>38</xdr:row>
      <xdr:rowOff>110835</xdr:rowOff>
    </xdr:to>
    <xdr:graphicFrame macro="">
      <xdr:nvGraphicFramePr>
        <xdr:cNvPr id="9" name="Gra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161365</xdr:colOff>
      <xdr:row>0</xdr:row>
      <xdr:rowOff>222012</xdr:rowOff>
    </xdr:from>
    <xdr:to>
      <xdr:col>3</xdr:col>
      <xdr:colOff>723788</xdr:colOff>
      <xdr:row>2</xdr:row>
      <xdr:rowOff>66674</xdr:rowOff>
    </xdr:to>
    <xdr:pic>
      <xdr:nvPicPr>
        <xdr:cNvPr id="5" name="Immagine 4"/>
        <xdr:cNvPicPr>
          <a:picLocks noChangeAspect="1"/>
        </xdr:cNvPicPr>
      </xdr:nvPicPr>
      <xdr:blipFill>
        <a:blip xmlns:r="http://schemas.openxmlformats.org/officeDocument/2006/relationships" r:embed="rId6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930" y="222012"/>
          <a:ext cx="1935816" cy="2928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10885</xdr:colOff>
      <xdr:row>4</xdr:row>
      <xdr:rowOff>157842</xdr:rowOff>
    </xdr:from>
    <xdr:to>
      <xdr:col>54</xdr:col>
      <xdr:colOff>566058</xdr:colOff>
      <xdr:row>28</xdr:row>
      <xdr:rowOff>20683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223303</xdr:colOff>
      <xdr:row>26</xdr:row>
      <xdr:rowOff>9371</xdr:rowOff>
    </xdr:from>
    <xdr:to>
      <xdr:col>19</xdr:col>
      <xdr:colOff>482903</xdr:colOff>
      <xdr:row>40</xdr:row>
      <xdr:rowOff>170329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66</xdr:col>
      <xdr:colOff>605918</xdr:colOff>
      <xdr:row>2</xdr:row>
      <xdr:rowOff>223798</xdr:rowOff>
    </xdr:from>
    <xdr:to>
      <xdr:col>78</xdr:col>
      <xdr:colOff>143435</xdr:colOff>
      <xdr:row>21</xdr:row>
      <xdr:rowOff>201962</xdr:rowOff>
    </xdr:to>
    <xdr:graphicFrame macro="">
      <xdr:nvGraphicFramePr>
        <xdr:cNvPr id="4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66</xdr:col>
      <xdr:colOff>609598</xdr:colOff>
      <xdr:row>22</xdr:row>
      <xdr:rowOff>201385</xdr:rowOff>
    </xdr:from>
    <xdr:to>
      <xdr:col>78</xdr:col>
      <xdr:colOff>130627</xdr:colOff>
      <xdr:row>41</xdr:row>
      <xdr:rowOff>166550</xdr:rowOff>
    </xdr:to>
    <xdr:graphicFrame macro="">
      <xdr:nvGraphicFramePr>
        <xdr:cNvPr id="5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609599</xdr:colOff>
      <xdr:row>9</xdr:row>
      <xdr:rowOff>5442</xdr:rowOff>
    </xdr:from>
    <xdr:to>
      <xdr:col>20</xdr:col>
      <xdr:colOff>201385</xdr:colOff>
      <xdr:row>21</xdr:row>
      <xdr:rowOff>217713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370113</xdr:colOff>
      <xdr:row>9</xdr:row>
      <xdr:rowOff>5442</xdr:rowOff>
    </xdr:from>
    <xdr:to>
      <xdr:col>28</xdr:col>
      <xdr:colOff>5442</xdr:colOff>
      <xdr:row>21</xdr:row>
      <xdr:rowOff>217713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10885</xdr:colOff>
      <xdr:row>23</xdr:row>
      <xdr:rowOff>5443</xdr:rowOff>
    </xdr:from>
    <xdr:to>
      <xdr:col>28</xdr:col>
      <xdr:colOff>0</xdr:colOff>
      <xdr:row>49</xdr:row>
      <xdr:rowOff>85997</xdr:rowOff>
    </xdr:to>
    <xdr:graphicFrame macro="">
      <xdr:nvGraphicFramePr>
        <xdr:cNvPr id="4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50</xdr:row>
      <xdr:rowOff>5441</xdr:rowOff>
    </xdr:from>
    <xdr:to>
      <xdr:col>28</xdr:col>
      <xdr:colOff>9073</xdr:colOff>
      <xdr:row>76</xdr:row>
      <xdr:rowOff>97971</xdr:rowOff>
    </xdr:to>
    <xdr:graphicFrame macro="">
      <xdr:nvGraphicFramePr>
        <xdr:cNvPr id="5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607422</xdr:colOff>
      <xdr:row>5</xdr:row>
      <xdr:rowOff>213360</xdr:rowOff>
    </xdr:from>
    <xdr:to>
      <xdr:col>44</xdr:col>
      <xdr:colOff>12133</xdr:colOff>
      <xdr:row>22</xdr:row>
      <xdr:rowOff>175260</xdr:rowOff>
    </xdr:to>
    <xdr:graphicFrame macro="">
      <xdr:nvGraphicFramePr>
        <xdr:cNvPr id="6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0</xdr:row>
      <xdr:rowOff>209549</xdr:rowOff>
    </xdr:from>
    <xdr:to>
      <xdr:col>24</xdr:col>
      <xdr:colOff>5267</xdr:colOff>
      <xdr:row>29</xdr:row>
      <xdr:rowOff>21772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526868</xdr:colOff>
      <xdr:row>32</xdr:row>
      <xdr:rowOff>7077</xdr:rowOff>
    </xdr:from>
    <xdr:to>
      <xdr:col>19</xdr:col>
      <xdr:colOff>413656</xdr:colOff>
      <xdr:row>53</xdr:row>
      <xdr:rowOff>55073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10884</xdr:colOff>
      <xdr:row>1</xdr:row>
      <xdr:rowOff>16327</xdr:rowOff>
    </xdr:from>
    <xdr:to>
      <xdr:col>46</xdr:col>
      <xdr:colOff>596899</xdr:colOff>
      <xdr:row>31</xdr:row>
      <xdr:rowOff>54427</xdr:rowOff>
    </xdr:to>
    <xdr:graphicFrame macro="">
      <xdr:nvGraphicFramePr>
        <xdr:cNvPr id="7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59</xdr:col>
      <xdr:colOff>1</xdr:colOff>
      <xdr:row>0</xdr:row>
      <xdr:rowOff>212270</xdr:rowOff>
    </xdr:from>
    <xdr:to>
      <xdr:col>78</xdr:col>
      <xdr:colOff>19959</xdr:colOff>
      <xdr:row>32</xdr:row>
      <xdr:rowOff>206828</xdr:rowOff>
    </xdr:to>
    <xdr:graphicFrame macro="">
      <xdr:nvGraphicFramePr>
        <xdr:cNvPr id="8" name="Gra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86</xdr:col>
      <xdr:colOff>609598</xdr:colOff>
      <xdr:row>1</xdr:row>
      <xdr:rowOff>5442</xdr:rowOff>
    </xdr:from>
    <xdr:to>
      <xdr:col>106</xdr:col>
      <xdr:colOff>1815</xdr:colOff>
      <xdr:row>32</xdr:row>
      <xdr:rowOff>206829</xdr:rowOff>
    </xdr:to>
    <xdr:graphicFrame macro="">
      <xdr:nvGraphicFramePr>
        <xdr:cNvPr id="9" name="Gra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59</xdr:col>
      <xdr:colOff>989</xdr:colOff>
      <xdr:row>33</xdr:row>
      <xdr:rowOff>218209</xdr:rowOff>
    </xdr:from>
    <xdr:to>
      <xdr:col>78</xdr:col>
      <xdr:colOff>13855</xdr:colOff>
      <xdr:row>66</xdr:row>
      <xdr:rowOff>2969</xdr:rowOff>
    </xdr:to>
    <xdr:graphicFrame macro="">
      <xdr:nvGraphicFramePr>
        <xdr:cNvPr id="10" name="Gra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609598</xdr:colOff>
      <xdr:row>1</xdr:row>
      <xdr:rowOff>16328</xdr:rowOff>
    </xdr:from>
    <xdr:to>
      <xdr:col>28</xdr:col>
      <xdr:colOff>5443</xdr:colOff>
      <xdr:row>29</xdr:row>
      <xdr:rowOff>141515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609599</xdr:colOff>
      <xdr:row>39</xdr:row>
      <xdr:rowOff>0</xdr:rowOff>
    </xdr:from>
    <xdr:to>
      <xdr:col>29</xdr:col>
      <xdr:colOff>602342</xdr:colOff>
      <xdr:row>70</xdr:row>
      <xdr:rowOff>195943</xdr:rowOff>
    </xdr:to>
    <xdr:graphicFrame macro="">
      <xdr:nvGraphicFramePr>
        <xdr:cNvPr id="8" name="Gra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609598</xdr:colOff>
      <xdr:row>72</xdr:row>
      <xdr:rowOff>5442</xdr:rowOff>
    </xdr:from>
    <xdr:to>
      <xdr:col>29</xdr:col>
      <xdr:colOff>598714</xdr:colOff>
      <xdr:row>103</xdr:row>
      <xdr:rowOff>199210</xdr:rowOff>
    </xdr:to>
    <xdr:graphicFrame macro="">
      <xdr:nvGraphicFramePr>
        <xdr:cNvPr id="10" name="Gra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609598</xdr:colOff>
      <xdr:row>1</xdr:row>
      <xdr:rowOff>5443</xdr:rowOff>
    </xdr:from>
    <xdr:to>
      <xdr:col>23</xdr:col>
      <xdr:colOff>165098</xdr:colOff>
      <xdr:row>25</xdr:row>
      <xdr:rowOff>0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-1</xdr:colOff>
      <xdr:row>26</xdr:row>
      <xdr:rowOff>5442</xdr:rowOff>
    </xdr:from>
    <xdr:to>
      <xdr:col>23</xdr:col>
      <xdr:colOff>152399</xdr:colOff>
      <xdr:row>49</xdr:row>
      <xdr:rowOff>210093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10886</xdr:colOff>
      <xdr:row>1</xdr:row>
      <xdr:rowOff>5443</xdr:rowOff>
    </xdr:from>
    <xdr:to>
      <xdr:col>38</xdr:col>
      <xdr:colOff>175986</xdr:colOff>
      <xdr:row>25</xdr:row>
      <xdr:rowOff>0</xdr:rowOff>
    </xdr:to>
    <xdr:graphicFrame macro="">
      <xdr:nvGraphicFramePr>
        <xdr:cNvPr id="5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-1</xdr:colOff>
      <xdr:row>26</xdr:row>
      <xdr:rowOff>5443</xdr:rowOff>
    </xdr:from>
    <xdr:to>
      <xdr:col>38</xdr:col>
      <xdr:colOff>165099</xdr:colOff>
      <xdr:row>50</xdr:row>
      <xdr:rowOff>0</xdr:rowOff>
    </xdr:to>
    <xdr:graphicFrame macro="">
      <xdr:nvGraphicFramePr>
        <xdr:cNvPr id="6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5443</xdr:rowOff>
    </xdr:from>
    <xdr:to>
      <xdr:col>30</xdr:col>
      <xdr:colOff>599522</xdr:colOff>
      <xdr:row>24</xdr:row>
      <xdr:rowOff>110837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1</xdr:colOff>
      <xdr:row>2</xdr:row>
      <xdr:rowOff>13855</xdr:rowOff>
    </xdr:from>
    <xdr:to>
      <xdr:col>60</xdr:col>
      <xdr:colOff>315687</xdr:colOff>
      <xdr:row>26</xdr:row>
      <xdr:rowOff>96443</xdr:rowOff>
    </xdr:to>
    <xdr:graphicFrame macro="">
      <xdr:nvGraphicFramePr>
        <xdr:cNvPr id="8" name="Gra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46</xdr:col>
      <xdr:colOff>-1</xdr:colOff>
      <xdr:row>27</xdr:row>
      <xdr:rowOff>65314</xdr:rowOff>
    </xdr:from>
    <xdr:to>
      <xdr:col>66</xdr:col>
      <xdr:colOff>10884</xdr:colOff>
      <xdr:row>63</xdr:row>
      <xdr:rowOff>43543</xdr:rowOff>
    </xdr:to>
    <xdr:graphicFrame macro="">
      <xdr:nvGraphicFramePr>
        <xdr:cNvPr id="10" name="Gra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31</xdr:row>
      <xdr:rowOff>214744</xdr:rowOff>
    </xdr:from>
    <xdr:to>
      <xdr:col>31</xdr:col>
      <xdr:colOff>0</xdr:colOff>
      <xdr:row>55</xdr:row>
      <xdr:rowOff>15239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0</xdr:row>
      <xdr:rowOff>217170</xdr:rowOff>
    </xdr:from>
    <xdr:to>
      <xdr:col>21</xdr:col>
      <xdr:colOff>604470</xdr:colOff>
      <xdr:row>22</xdr:row>
      <xdr:rowOff>17930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1</xdr:row>
      <xdr:rowOff>0</xdr:rowOff>
    </xdr:from>
    <xdr:to>
      <xdr:col>42</xdr:col>
      <xdr:colOff>0</xdr:colOff>
      <xdr:row>17</xdr:row>
      <xdr:rowOff>71718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0</xdr:colOff>
      <xdr:row>18</xdr:row>
      <xdr:rowOff>0</xdr:rowOff>
    </xdr:from>
    <xdr:to>
      <xdr:col>42</xdr:col>
      <xdr:colOff>0</xdr:colOff>
      <xdr:row>34</xdr:row>
      <xdr:rowOff>71718</xdr:rowOff>
    </xdr:to>
    <xdr:graphicFrame macro="">
      <xdr:nvGraphicFramePr>
        <xdr:cNvPr id="6" name="Gra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0</xdr:colOff>
      <xdr:row>35</xdr:row>
      <xdr:rowOff>0</xdr:rowOff>
    </xdr:from>
    <xdr:to>
      <xdr:col>42</xdr:col>
      <xdr:colOff>0</xdr:colOff>
      <xdr:row>51</xdr:row>
      <xdr:rowOff>71718</xdr:rowOff>
    </xdr:to>
    <xdr:graphicFrame macro="">
      <xdr:nvGraphicFramePr>
        <xdr:cNvPr id="8" name="Gra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609599</xdr:colOff>
      <xdr:row>51</xdr:row>
      <xdr:rowOff>219634</xdr:rowOff>
    </xdr:from>
    <xdr:to>
      <xdr:col>42</xdr:col>
      <xdr:colOff>7471</xdr:colOff>
      <xdr:row>68</xdr:row>
      <xdr:rowOff>71717</xdr:rowOff>
    </xdr:to>
    <xdr:graphicFrame macro="">
      <xdr:nvGraphicFramePr>
        <xdr:cNvPr id="9" name="Gra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204556</xdr:colOff>
      <xdr:row>0</xdr:row>
      <xdr:rowOff>218820</xdr:rowOff>
    </xdr:from>
    <xdr:to>
      <xdr:col>58</xdr:col>
      <xdr:colOff>1263</xdr:colOff>
      <xdr:row>26</xdr:row>
      <xdr:rowOff>124691</xdr:rowOff>
    </xdr:to>
    <xdr:graphicFrame macro="">
      <xdr:nvGraphicFramePr>
        <xdr:cNvPr id="10" name="Gra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221672</xdr:colOff>
      <xdr:row>26</xdr:row>
      <xdr:rowOff>214744</xdr:rowOff>
    </xdr:from>
    <xdr:to>
      <xdr:col>58</xdr:col>
      <xdr:colOff>0</xdr:colOff>
      <xdr:row>52</xdr:row>
      <xdr:rowOff>170410</xdr:rowOff>
    </xdr:to>
    <xdr:graphicFrame macro="">
      <xdr:nvGraphicFramePr>
        <xdr:cNvPr id="11" name="Gra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24</xdr:row>
      <xdr:rowOff>10886</xdr:rowOff>
    </xdr:from>
    <xdr:to>
      <xdr:col>20</xdr:col>
      <xdr:colOff>598714</xdr:colOff>
      <xdr:row>38</xdr:row>
      <xdr:rowOff>0</xdr:rowOff>
    </xdr:to>
    <xdr:sp macro="" textlink="">
      <xdr:nvSpPr>
        <xdr:cNvPr id="3" name="CasellaDiTesto 2"/>
        <xdr:cNvSpPr txBox="1"/>
      </xdr:nvSpPr>
      <xdr:spPr>
        <a:xfrm>
          <a:off x="5094514" y="5236029"/>
          <a:ext cx="7913914" cy="3037114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>
              <a:latin typeface="Spectral Medium" pitchFamily="2" charset="0"/>
            </a:rPr>
            <a:t>Stochastic Oscillator</a:t>
          </a:r>
        </a:p>
        <a:p>
          <a:endParaRPr lang="it-IT" sz="1100">
            <a:latin typeface="Spectral Medium" pitchFamily="2" charset="0"/>
          </a:endParaRPr>
        </a:p>
        <a:p>
          <a:r>
            <a:rPr lang="it-IT" sz="1100">
              <a:latin typeface="Spectral Medium" pitchFamily="2" charset="0"/>
            </a:rPr>
            <a:t>1) Overbought &amp; Oversold Signals</a:t>
          </a:r>
        </a:p>
        <a:p>
          <a:r>
            <a:rPr lang="it-IT" sz="1100">
              <a:latin typeface="Spectral Medium" pitchFamily="2" charset="0"/>
            </a:rPr>
            <a:t>Buy Signal: When STOC crosses above 20 (oversold).</a:t>
          </a:r>
        </a:p>
        <a:p>
          <a:r>
            <a:rPr lang="it-IT" sz="1100">
              <a:latin typeface="Spectral Medium" pitchFamily="2" charset="0"/>
            </a:rPr>
            <a:t>Sell Signal: When STOC crosses below 80 (overbought).</a:t>
          </a:r>
        </a:p>
        <a:p>
          <a:endParaRPr lang="it-IT" sz="1100">
            <a:latin typeface="Spectral Medium" pitchFamily="2" charset="0"/>
          </a:endParaRPr>
        </a:p>
        <a:p>
          <a:r>
            <a:rPr lang="it-IT" sz="1100">
              <a:latin typeface="Spectral Medium" pitchFamily="2" charset="0"/>
            </a:rPr>
            <a:t>2) Stochastic Crossovers</a:t>
          </a:r>
        </a:p>
        <a:p>
          <a:r>
            <a:rPr lang="it-IT" sz="1100">
              <a:latin typeface="Spectral Medium" pitchFamily="2" charset="0"/>
            </a:rPr>
            <a:t>Bullish Signal: When STOC crosses above Signal (confirms upward momentum).</a:t>
          </a:r>
        </a:p>
        <a:p>
          <a:r>
            <a:rPr lang="it-IT" sz="1100">
              <a:latin typeface="Spectral Medium" pitchFamily="2" charset="0"/>
            </a:rPr>
            <a:t>Bearish Signal: When STOC crosses below Signal (confirms downward momentum).</a:t>
          </a:r>
        </a:p>
        <a:p>
          <a:endParaRPr lang="it-IT" sz="1100">
            <a:latin typeface="Spectral Medium" pitchFamily="2" charset="0"/>
          </a:endParaRPr>
        </a:p>
        <a:p>
          <a:r>
            <a:rPr lang="it-IT" sz="1100">
              <a:latin typeface="Spectral Medium" pitchFamily="2" charset="0"/>
            </a:rPr>
            <a:t>3) Divergence Trading</a:t>
          </a:r>
        </a:p>
        <a:p>
          <a:r>
            <a:rPr lang="it-IT" sz="1100">
              <a:latin typeface="Spectral Medium" pitchFamily="2" charset="0"/>
            </a:rPr>
            <a:t>Bullish Divergence: Price makes a lower low, butSTOC makes a higher low → Potential reversal up.</a:t>
          </a:r>
        </a:p>
        <a:p>
          <a:r>
            <a:rPr lang="it-IT" sz="1100">
              <a:latin typeface="Spectral Medium" pitchFamily="2" charset="0"/>
            </a:rPr>
            <a:t>Bearish Divergence: Price makes a higher high, but STOC makes a lower high → Potential reversal down.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6926</xdr:rowOff>
    </xdr:from>
    <xdr:to>
      <xdr:col>21</xdr:col>
      <xdr:colOff>598057</xdr:colOff>
      <xdr:row>17</xdr:row>
      <xdr:rowOff>110837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7620</xdr:colOff>
      <xdr:row>18</xdr:row>
      <xdr:rowOff>110490</xdr:rowOff>
    </xdr:from>
    <xdr:to>
      <xdr:col>22</xdr:col>
      <xdr:colOff>0</xdr:colOff>
      <xdr:row>35</xdr:row>
      <xdr:rowOff>6858</xdr:rowOff>
    </xdr:to>
    <xdr:graphicFrame macro="">
      <xdr:nvGraphicFramePr>
        <xdr:cNvPr id="4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391885</xdr:colOff>
      <xdr:row>1</xdr:row>
      <xdr:rowOff>5443</xdr:rowOff>
    </xdr:from>
    <xdr:to>
      <xdr:col>35</xdr:col>
      <xdr:colOff>598714</xdr:colOff>
      <xdr:row>18</xdr:row>
      <xdr:rowOff>163286</xdr:rowOff>
    </xdr:to>
    <xdr:graphicFrame macro="">
      <xdr:nvGraphicFramePr>
        <xdr:cNvPr id="6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0</xdr:colOff>
      <xdr:row>1</xdr:row>
      <xdr:rowOff>5443</xdr:rowOff>
    </xdr:from>
    <xdr:to>
      <xdr:col>58</xdr:col>
      <xdr:colOff>119744</xdr:colOff>
      <xdr:row>21</xdr:row>
      <xdr:rowOff>43543</xdr:rowOff>
    </xdr:to>
    <xdr:graphicFrame macro="">
      <xdr:nvGraphicFramePr>
        <xdr:cNvPr id="5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10885</xdr:colOff>
      <xdr:row>53</xdr:row>
      <xdr:rowOff>48986</xdr:rowOff>
    </xdr:from>
    <xdr:to>
      <xdr:col>58</xdr:col>
      <xdr:colOff>5441</xdr:colOff>
      <xdr:row>75</xdr:row>
      <xdr:rowOff>10886</xdr:rowOff>
    </xdr:to>
    <xdr:graphicFrame macro="">
      <xdr:nvGraphicFramePr>
        <xdr:cNvPr id="7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4355</xdr:colOff>
      <xdr:row>0</xdr:row>
      <xdr:rowOff>203019</xdr:rowOff>
    </xdr:from>
    <xdr:to>
      <xdr:col>34</xdr:col>
      <xdr:colOff>595521</xdr:colOff>
      <xdr:row>32</xdr:row>
      <xdr:rowOff>130629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4355</xdr:colOff>
      <xdr:row>0</xdr:row>
      <xdr:rowOff>203019</xdr:rowOff>
    </xdr:from>
    <xdr:to>
      <xdr:col>35</xdr:col>
      <xdr:colOff>595521</xdr:colOff>
      <xdr:row>32</xdr:row>
      <xdr:rowOff>130629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217170</xdr:rowOff>
    </xdr:from>
    <xdr:to>
      <xdr:col>22</xdr:col>
      <xdr:colOff>595746</xdr:colOff>
      <xdr:row>13</xdr:row>
      <xdr:rowOff>87630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4156</xdr:colOff>
      <xdr:row>13</xdr:row>
      <xdr:rowOff>212321</xdr:rowOff>
    </xdr:from>
    <xdr:to>
      <xdr:col>23</xdr:col>
      <xdr:colOff>0</xdr:colOff>
      <xdr:row>26</xdr:row>
      <xdr:rowOff>82088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40748</xdr:colOff>
      <xdr:row>27</xdr:row>
      <xdr:rowOff>152400</xdr:rowOff>
    </xdr:from>
    <xdr:to>
      <xdr:col>23</xdr:col>
      <xdr:colOff>26894</xdr:colOff>
      <xdr:row>40</xdr:row>
      <xdr:rowOff>22168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838199</xdr:colOff>
      <xdr:row>5</xdr:row>
      <xdr:rowOff>212272</xdr:rowOff>
    </xdr:from>
    <xdr:to>
      <xdr:col>29</xdr:col>
      <xdr:colOff>226784</xdr:colOff>
      <xdr:row>27</xdr:row>
      <xdr:rowOff>206829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</xdr:colOff>
      <xdr:row>3</xdr:row>
      <xdr:rowOff>130628</xdr:rowOff>
    </xdr:from>
    <xdr:to>
      <xdr:col>9</xdr:col>
      <xdr:colOff>424543</xdr:colOff>
      <xdr:row>6</xdr:row>
      <xdr:rowOff>108857</xdr:rowOff>
    </xdr:to>
    <xdr:sp macro="" textlink="">
      <xdr:nvSpPr>
        <xdr:cNvPr id="3" name="CasellaDiTesto 2"/>
        <xdr:cNvSpPr txBox="1"/>
      </xdr:nvSpPr>
      <xdr:spPr>
        <a:xfrm>
          <a:off x="8294915" y="783771"/>
          <a:ext cx="1262742" cy="631372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>
              <a:latin typeface="Spectral Medium" pitchFamily="2" charset="0"/>
            </a:rPr>
            <a:t>Estimates from Professor's file</a:t>
          </a:r>
        </a:p>
      </xdr:txBody>
    </xdr:sp>
    <xdr:clientData/>
  </xdr:twoCellAnchor>
  <xdr:twoCellAnchor>
    <xdr:from>
      <xdr:col>6</xdr:col>
      <xdr:colOff>664029</xdr:colOff>
      <xdr:row>5</xdr:row>
      <xdr:rowOff>185058</xdr:rowOff>
    </xdr:from>
    <xdr:to>
      <xdr:col>8</xdr:col>
      <xdr:colOff>152400</xdr:colOff>
      <xdr:row>7</xdr:row>
      <xdr:rowOff>174171</xdr:rowOff>
    </xdr:to>
    <xdr:cxnSp macro="">
      <xdr:nvCxnSpPr>
        <xdr:cNvPr id="5" name="Connettore 2 4"/>
        <xdr:cNvCxnSpPr/>
      </xdr:nvCxnSpPr>
      <xdr:spPr>
        <a:xfrm flipH="1">
          <a:off x="7282543" y="1273629"/>
          <a:ext cx="1164771" cy="42454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412376</xdr:colOff>
      <xdr:row>14</xdr:row>
      <xdr:rowOff>67236</xdr:rowOff>
    </xdr:from>
    <xdr:to>
      <xdr:col>8</xdr:col>
      <xdr:colOff>502023</xdr:colOff>
      <xdr:row>26</xdr:row>
      <xdr:rowOff>121024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672354</xdr:colOff>
      <xdr:row>32</xdr:row>
      <xdr:rowOff>219634</xdr:rowOff>
    </xdr:from>
    <xdr:to>
      <xdr:col>11</xdr:col>
      <xdr:colOff>8965</xdr:colOff>
      <xdr:row>53</xdr:row>
      <xdr:rowOff>88749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1</xdr:row>
      <xdr:rowOff>179070</xdr:rowOff>
    </xdr:from>
    <xdr:to>
      <xdr:col>12</xdr:col>
      <xdr:colOff>259080</xdr:colOff>
      <xdr:row>16</xdr:row>
      <xdr:rowOff>179070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605566</xdr:colOff>
      <xdr:row>15</xdr:row>
      <xdr:rowOff>4258</xdr:rowOff>
    </xdr:from>
    <xdr:to>
      <xdr:col>27</xdr:col>
      <xdr:colOff>0</xdr:colOff>
      <xdr:row>41</xdr:row>
      <xdr:rowOff>1107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9</xdr:row>
      <xdr:rowOff>-1</xdr:rowOff>
    </xdr:from>
    <xdr:to>
      <xdr:col>13</xdr:col>
      <xdr:colOff>0</xdr:colOff>
      <xdr:row>16</xdr:row>
      <xdr:rowOff>6403</xdr:rowOff>
    </xdr:to>
    <xdr:sp macro="" textlink="">
      <xdr:nvSpPr>
        <xdr:cNvPr id="2" name="CasellaDiTesto 1"/>
        <xdr:cNvSpPr txBox="1"/>
      </xdr:nvSpPr>
      <xdr:spPr>
        <a:xfrm>
          <a:off x="10668000" y="1959428"/>
          <a:ext cx="1730829" cy="1530404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Using BOX-MULLER method in order to forecast the</a:t>
          </a:r>
          <a:r>
            <a:rPr lang="it-IT" sz="1100" baseline="0"/>
            <a:t> high-volatility Performance Fees.</a:t>
          </a:r>
          <a:endParaRPr lang="it-IT" sz="1100"/>
        </a:p>
      </xdr:txBody>
    </xdr:sp>
    <xdr:clientData/>
  </xdr:twoCellAnchor>
  <xdr:twoCellAnchor>
    <xdr:from>
      <xdr:col>11</xdr:col>
      <xdr:colOff>740230</xdr:colOff>
      <xdr:row>38</xdr:row>
      <xdr:rowOff>209797</xdr:rowOff>
    </xdr:from>
    <xdr:to>
      <xdr:col>23</xdr:col>
      <xdr:colOff>595746</xdr:colOff>
      <xdr:row>66</xdr:row>
      <xdr:rowOff>107137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989</xdr:colOff>
      <xdr:row>67</xdr:row>
      <xdr:rowOff>124308</xdr:rowOff>
    </xdr:from>
    <xdr:to>
      <xdr:col>24</xdr:col>
      <xdr:colOff>0</xdr:colOff>
      <xdr:row>95</xdr:row>
      <xdr:rowOff>166743</xdr:rowOff>
    </xdr:to>
    <xdr:graphicFrame macro="">
      <xdr:nvGraphicFramePr>
        <xdr:cNvPr id="4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439270</xdr:colOff>
      <xdr:row>6</xdr:row>
      <xdr:rowOff>1</xdr:rowOff>
    </xdr:from>
    <xdr:to>
      <xdr:col>10</xdr:col>
      <xdr:colOff>600636</xdr:colOff>
      <xdr:row>11</xdr:row>
      <xdr:rowOff>161365</xdr:rowOff>
    </xdr:to>
    <xdr:sp macro="" textlink="">
      <xdr:nvSpPr>
        <xdr:cNvPr id="2" name="CasellaDiTesto 1"/>
        <xdr:cNvSpPr txBox="1"/>
      </xdr:nvSpPr>
      <xdr:spPr>
        <a:xfrm>
          <a:off x="6875929" y="1344707"/>
          <a:ext cx="1568825" cy="1281952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>
              <a:latin typeface="Spectral Medium" pitchFamily="2" charset="0"/>
            </a:rPr>
            <a:t>From historical data (last 5 years) in order to reflect</a:t>
          </a:r>
          <a:r>
            <a:rPr lang="it-IT" sz="1100" baseline="0">
              <a:latin typeface="Spectral Medium" pitchFamily="2" charset="0"/>
            </a:rPr>
            <a:t> the enormous volatility of FCFF ps for APO</a:t>
          </a:r>
          <a:endParaRPr lang="it-IT" sz="1100">
            <a:latin typeface="Spectral Medium" pitchFamily="2" charset="0"/>
          </a:endParaRPr>
        </a:p>
      </xdr:txBody>
    </xdr:sp>
    <xdr:clientData/>
  </xdr:twoCellAnchor>
  <xdr:twoCellAnchor>
    <xdr:from>
      <xdr:col>11</xdr:col>
      <xdr:colOff>53788</xdr:colOff>
      <xdr:row>3</xdr:row>
      <xdr:rowOff>98612</xdr:rowOff>
    </xdr:from>
    <xdr:to>
      <xdr:col>11</xdr:col>
      <xdr:colOff>699247</xdr:colOff>
      <xdr:row>5</xdr:row>
      <xdr:rowOff>80683</xdr:rowOff>
    </xdr:to>
    <xdr:sp macro="" textlink="">
      <xdr:nvSpPr>
        <xdr:cNvPr id="3" name="Ovale 2"/>
        <xdr:cNvSpPr/>
      </xdr:nvSpPr>
      <xdr:spPr>
        <a:xfrm>
          <a:off x="8507506" y="770965"/>
          <a:ext cx="645459" cy="430306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10</xdr:col>
      <xdr:colOff>439270</xdr:colOff>
      <xdr:row>5</xdr:row>
      <xdr:rowOff>125506</xdr:rowOff>
    </xdr:from>
    <xdr:to>
      <xdr:col>11</xdr:col>
      <xdr:colOff>134470</xdr:colOff>
      <xdr:row>7</xdr:row>
      <xdr:rowOff>71717</xdr:rowOff>
    </xdr:to>
    <xdr:cxnSp macro="">
      <xdr:nvCxnSpPr>
        <xdr:cNvPr id="5" name="Connettore 2 4"/>
        <xdr:cNvCxnSpPr/>
      </xdr:nvCxnSpPr>
      <xdr:spPr>
        <a:xfrm flipV="1">
          <a:off x="8283388" y="1246094"/>
          <a:ext cx="304800" cy="3944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161365</xdr:colOff>
      <xdr:row>25</xdr:row>
      <xdr:rowOff>13445</xdr:rowOff>
    </xdr:from>
    <xdr:to>
      <xdr:col>19</xdr:col>
      <xdr:colOff>304798</xdr:colOff>
      <xdr:row>41</xdr:row>
      <xdr:rowOff>206185</xdr:rowOff>
    </xdr:to>
    <xdr:graphicFrame macro="">
      <xdr:nvGraphicFramePr>
        <xdr:cNvPr id="8" name="Gra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16</xdr:row>
      <xdr:rowOff>217170</xdr:rowOff>
    </xdr:from>
    <xdr:to>
      <xdr:col>18</xdr:col>
      <xdr:colOff>29368</xdr:colOff>
      <xdr:row>31</xdr:row>
      <xdr:rowOff>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16</xdr:row>
      <xdr:rowOff>217170</xdr:rowOff>
    </xdr:from>
    <xdr:to>
      <xdr:col>26</xdr:col>
      <xdr:colOff>582930</xdr:colOff>
      <xdr:row>31</xdr:row>
      <xdr:rowOff>0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</xdr:colOff>
      <xdr:row>1</xdr:row>
      <xdr:rowOff>219635</xdr:rowOff>
    </xdr:from>
    <xdr:to>
      <xdr:col>32</xdr:col>
      <xdr:colOff>304801</xdr:colOff>
      <xdr:row>14</xdr:row>
      <xdr:rowOff>49306</xdr:rowOff>
    </xdr:to>
    <xdr:graphicFrame macro="">
      <xdr:nvGraphicFramePr>
        <xdr:cNvPr id="5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11</xdr:row>
      <xdr:rowOff>3810</xdr:rowOff>
    </xdr:from>
    <xdr:to>
      <xdr:col>16</xdr:col>
      <xdr:colOff>388620</xdr:colOff>
      <xdr:row>23</xdr:row>
      <xdr:rowOff>95250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0</xdr:row>
      <xdr:rowOff>217170</xdr:rowOff>
    </xdr:from>
    <xdr:to>
      <xdr:col>26</xdr:col>
      <xdr:colOff>272143</xdr:colOff>
      <xdr:row>10</xdr:row>
      <xdr:rowOff>1362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</xdr:colOff>
      <xdr:row>14</xdr:row>
      <xdr:rowOff>5443</xdr:rowOff>
    </xdr:from>
    <xdr:to>
      <xdr:col>26</xdr:col>
      <xdr:colOff>228600</xdr:colOff>
      <xdr:row>23</xdr:row>
      <xdr:rowOff>31568</xdr:rowOff>
    </xdr:to>
    <xdr:graphicFrame macro="">
      <xdr:nvGraphicFramePr>
        <xdr:cNvPr id="4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27</xdr:row>
      <xdr:rowOff>5442</xdr:rowOff>
    </xdr:from>
    <xdr:to>
      <xdr:col>26</xdr:col>
      <xdr:colOff>206829</xdr:colOff>
      <xdr:row>35</xdr:row>
      <xdr:rowOff>216625</xdr:rowOff>
    </xdr:to>
    <xdr:graphicFrame macro="">
      <xdr:nvGraphicFramePr>
        <xdr:cNvPr id="5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0</xdr:row>
      <xdr:rowOff>217170</xdr:rowOff>
    </xdr:from>
    <xdr:to>
      <xdr:col>26</xdr:col>
      <xdr:colOff>272143</xdr:colOff>
      <xdr:row>10</xdr:row>
      <xdr:rowOff>1362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</xdr:colOff>
      <xdr:row>14</xdr:row>
      <xdr:rowOff>5443</xdr:rowOff>
    </xdr:from>
    <xdr:to>
      <xdr:col>26</xdr:col>
      <xdr:colOff>228600</xdr:colOff>
      <xdr:row>23</xdr:row>
      <xdr:rowOff>31568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27</xdr:row>
      <xdr:rowOff>5442</xdr:rowOff>
    </xdr:from>
    <xdr:to>
      <xdr:col>26</xdr:col>
      <xdr:colOff>206829</xdr:colOff>
      <xdr:row>35</xdr:row>
      <xdr:rowOff>216625</xdr:rowOff>
    </xdr:to>
    <xdr:graphicFrame macro="">
      <xdr:nvGraphicFramePr>
        <xdr:cNvPr id="5" name="Gra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-1</xdr:colOff>
      <xdr:row>24</xdr:row>
      <xdr:rowOff>216625</xdr:rowOff>
    </xdr:from>
    <xdr:to>
      <xdr:col>3</xdr:col>
      <xdr:colOff>604157</xdr:colOff>
      <xdr:row>35</xdr:row>
      <xdr:rowOff>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24</xdr:row>
      <xdr:rowOff>212271</xdr:rowOff>
    </xdr:from>
    <xdr:to>
      <xdr:col>8</xdr:col>
      <xdr:colOff>357416</xdr:colOff>
      <xdr:row>35</xdr:row>
      <xdr:rowOff>10886</xdr:rowOff>
    </xdr:to>
    <xdr:graphicFrame macro="">
      <xdr:nvGraphicFramePr>
        <xdr:cNvPr id="6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24</xdr:row>
      <xdr:rowOff>212272</xdr:rowOff>
    </xdr:from>
    <xdr:to>
      <xdr:col>13</xdr:col>
      <xdr:colOff>587829</xdr:colOff>
      <xdr:row>35</xdr:row>
      <xdr:rowOff>11975</xdr:rowOff>
    </xdr:to>
    <xdr:graphicFrame macro="">
      <xdr:nvGraphicFramePr>
        <xdr:cNvPr id="7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</xdr:colOff>
      <xdr:row>56</xdr:row>
      <xdr:rowOff>5444</xdr:rowOff>
    </xdr:from>
    <xdr:to>
      <xdr:col>39</xdr:col>
      <xdr:colOff>0</xdr:colOff>
      <xdr:row>84</xdr:row>
      <xdr:rowOff>192678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olo/Desktop/Topics%20in%20Portfolio%20mgmt/Excel%20files/Material%20from%20Prof/Db%20Hist%20Oex%20FIX%202025%2002%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Price D"/>
      <sheetName val="Price W"/>
      <sheetName val="Price Q"/>
      <sheetName val="MktCap"/>
      <sheetName val="Ev"/>
      <sheetName val="Sales"/>
      <sheetName val="Ebitda"/>
      <sheetName val="Ebit"/>
      <sheetName val="Net Income"/>
      <sheetName val="Eps"/>
      <sheetName val="Eps adj"/>
      <sheetName val="Dps"/>
      <sheetName val="Bps"/>
      <sheetName val="ROE"/>
      <sheetName val="FCFF ps"/>
      <sheetName val="FCFE"/>
      <sheetName val="FC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1">
          <cell r="AL61">
            <v>26270</v>
          </cell>
          <cell r="AR61">
            <v>32160</v>
          </cell>
          <cell r="AV61">
            <v>3687.828</v>
          </cell>
          <cell r="BQ61">
            <v>4728</v>
          </cell>
          <cell r="BR61">
            <v>6448</v>
          </cell>
        </row>
        <row r="62">
          <cell r="AL62">
            <v>26481</v>
          </cell>
          <cell r="AR62">
            <v>30929</v>
          </cell>
          <cell r="AV62">
            <v>2796.3809999999999</v>
          </cell>
          <cell r="BQ62">
            <v>4805</v>
          </cell>
          <cell r="BR62">
            <v>6349</v>
          </cell>
        </row>
        <row r="63">
          <cell r="AL63">
            <v>27372</v>
          </cell>
          <cell r="AR63">
            <v>31524</v>
          </cell>
          <cell r="AV63">
            <v>3663.194</v>
          </cell>
          <cell r="BQ63">
            <v>5197</v>
          </cell>
          <cell r="BR63">
            <v>6553</v>
          </cell>
        </row>
        <row r="64">
          <cell r="AL64">
            <v>27162</v>
          </cell>
          <cell r="AR64">
            <v>31478</v>
          </cell>
          <cell r="AV64">
            <v>3082.5650000000001</v>
          </cell>
          <cell r="BQ64">
            <v>5677</v>
          </cell>
          <cell r="BR64">
            <v>6649</v>
          </cell>
        </row>
      </sheetData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17"/>
  <sheetViews>
    <sheetView workbookViewId="0"/>
  </sheetViews>
  <sheetFormatPr defaultRowHeight="14.4" x14ac:dyDescent="0.3"/>
  <cols>
    <col min="1" max="1" width="15.88671875" customWidth="1"/>
    <col min="10" max="10" width="11" customWidth="1"/>
    <col min="20" max="20" width="14.5546875" customWidth="1"/>
  </cols>
  <sheetData>
    <row r="1" spans="1:26" x14ac:dyDescent="0.3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111</v>
      </c>
      <c r="G1" t="s">
        <v>117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111</v>
      </c>
      <c r="P1" t="s">
        <v>117</v>
      </c>
      <c r="S1" t="s">
        <v>1314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111</v>
      </c>
      <c r="Z1" t="s">
        <v>117</v>
      </c>
    </row>
    <row r="2" spans="1:26" x14ac:dyDescent="0.3">
      <c r="A2" s="38">
        <v>42006</v>
      </c>
      <c r="B2">
        <v>23.57</v>
      </c>
      <c r="C2">
        <v>23.7</v>
      </c>
      <c r="D2">
        <v>23.89</v>
      </c>
      <c r="E2">
        <v>23.24</v>
      </c>
      <c r="F2" t="s">
        <v>118</v>
      </c>
      <c r="G2" s="30">
        <v>-4.0000000000000002E-4</v>
      </c>
      <c r="J2" s="38">
        <v>42008</v>
      </c>
      <c r="K2">
        <v>23.87</v>
      </c>
      <c r="L2">
        <v>23.39</v>
      </c>
      <c r="M2">
        <v>23.95</v>
      </c>
      <c r="N2">
        <v>21.98</v>
      </c>
      <c r="O2" t="s">
        <v>1315</v>
      </c>
      <c r="P2" s="30">
        <v>1.2699999999999999E-2</v>
      </c>
      <c r="Q2" s="30"/>
      <c r="R2" s="30"/>
      <c r="T2" s="38">
        <v>42008</v>
      </c>
      <c r="U2" s="33">
        <v>2044.8</v>
      </c>
      <c r="V2" s="33">
        <v>2054.4</v>
      </c>
      <c r="W2" s="33">
        <v>2064.4</v>
      </c>
      <c r="X2" s="33">
        <v>1992.4</v>
      </c>
      <c r="Z2" s="30">
        <v>-6.4999999999999997E-3</v>
      </c>
    </row>
    <row r="3" spans="1:26" x14ac:dyDescent="0.3">
      <c r="A3" s="38">
        <v>42009</v>
      </c>
      <c r="B3">
        <v>22.85</v>
      </c>
      <c r="C3">
        <v>23.39</v>
      </c>
      <c r="D3">
        <v>23.46</v>
      </c>
      <c r="E3">
        <v>22.54</v>
      </c>
      <c r="F3" t="s">
        <v>119</v>
      </c>
      <c r="G3" s="30">
        <v>-3.0499999999999999E-2</v>
      </c>
      <c r="J3" s="38">
        <v>42015</v>
      </c>
      <c r="K3">
        <v>23.95</v>
      </c>
      <c r="L3">
        <v>23.85</v>
      </c>
      <c r="M3">
        <v>24.35</v>
      </c>
      <c r="N3">
        <v>23.11</v>
      </c>
      <c r="O3" t="s">
        <v>1316</v>
      </c>
      <c r="P3" s="30">
        <v>3.3999999999999998E-3</v>
      </c>
      <c r="Q3" s="30"/>
      <c r="R3" s="30"/>
      <c r="T3" s="38">
        <v>42015</v>
      </c>
      <c r="U3" s="33">
        <v>2019.4</v>
      </c>
      <c r="V3" s="33">
        <v>2046.1</v>
      </c>
      <c r="W3" s="33">
        <v>2056.9</v>
      </c>
      <c r="X3" s="33">
        <v>1988.1</v>
      </c>
      <c r="Z3" s="30">
        <v>-1.24E-2</v>
      </c>
    </row>
    <row r="4" spans="1:26" x14ac:dyDescent="0.3">
      <c r="A4" s="38">
        <v>42010</v>
      </c>
      <c r="B4">
        <v>22.13</v>
      </c>
      <c r="C4">
        <v>22.51</v>
      </c>
      <c r="D4">
        <v>22.81</v>
      </c>
      <c r="E4">
        <v>21.98</v>
      </c>
      <c r="F4" t="s">
        <v>120</v>
      </c>
      <c r="G4" s="30">
        <v>-3.15E-2</v>
      </c>
      <c r="J4" s="38">
        <v>42022</v>
      </c>
      <c r="K4">
        <v>24.62</v>
      </c>
      <c r="L4">
        <v>24.03</v>
      </c>
      <c r="M4">
        <v>25.17</v>
      </c>
      <c r="N4">
        <v>23.48</v>
      </c>
      <c r="O4" t="s">
        <v>977</v>
      </c>
      <c r="P4" s="30">
        <v>2.8000000000000001E-2</v>
      </c>
      <c r="Q4" s="30"/>
      <c r="R4" s="30"/>
      <c r="T4" s="38">
        <v>42022</v>
      </c>
      <c r="U4" s="33">
        <v>2051.8000000000002</v>
      </c>
      <c r="V4" s="33">
        <v>2020.8</v>
      </c>
      <c r="W4" s="33">
        <v>2064.6</v>
      </c>
      <c r="X4" s="33">
        <v>2004.5</v>
      </c>
      <c r="Z4" s="30">
        <v>1.6E-2</v>
      </c>
    </row>
    <row r="5" spans="1:26" x14ac:dyDescent="0.3">
      <c r="A5" s="38">
        <v>42011</v>
      </c>
      <c r="B5">
        <v>22.78</v>
      </c>
      <c r="C5">
        <v>22.3</v>
      </c>
      <c r="D5">
        <v>23.09</v>
      </c>
      <c r="E5">
        <v>22.22</v>
      </c>
      <c r="F5" t="s">
        <v>121</v>
      </c>
      <c r="G5" s="30">
        <v>2.9399999999999999E-2</v>
      </c>
      <c r="J5" s="38">
        <v>42029</v>
      </c>
      <c r="K5">
        <v>24.87</v>
      </c>
      <c r="L5">
        <v>24.62</v>
      </c>
      <c r="M5">
        <v>25.58</v>
      </c>
      <c r="N5">
        <v>24.52</v>
      </c>
      <c r="O5" t="s">
        <v>1131</v>
      </c>
      <c r="P5" s="30">
        <v>1.0200000000000001E-2</v>
      </c>
      <c r="Q5" s="30"/>
      <c r="R5" s="30"/>
      <c r="T5" s="38">
        <v>42029</v>
      </c>
      <c r="U5" s="33">
        <v>1995</v>
      </c>
      <c r="V5" s="33">
        <v>2050.4</v>
      </c>
      <c r="W5" s="33">
        <v>2057.6</v>
      </c>
      <c r="X5" s="33">
        <v>1989.2</v>
      </c>
      <c r="Z5" s="30">
        <v>-2.7699999999999999E-2</v>
      </c>
    </row>
    <row r="6" spans="1:26" x14ac:dyDescent="0.3">
      <c r="A6" s="38">
        <v>42012</v>
      </c>
      <c r="B6">
        <v>23.82</v>
      </c>
      <c r="C6">
        <v>23.01</v>
      </c>
      <c r="D6">
        <v>23.83</v>
      </c>
      <c r="E6">
        <v>22.79</v>
      </c>
      <c r="F6" t="s">
        <v>122</v>
      </c>
      <c r="G6" s="30">
        <v>4.5699999999999998E-2</v>
      </c>
      <c r="J6" s="38">
        <v>42036</v>
      </c>
      <c r="K6">
        <v>24.3</v>
      </c>
      <c r="L6">
        <v>24.9</v>
      </c>
      <c r="M6">
        <v>25.8</v>
      </c>
      <c r="N6">
        <v>23.72</v>
      </c>
      <c r="O6" t="s">
        <v>1317</v>
      </c>
      <c r="P6" s="30">
        <v>-2.29E-2</v>
      </c>
      <c r="Q6" s="30"/>
      <c r="R6" s="30"/>
      <c r="T6" s="38">
        <v>42036</v>
      </c>
      <c r="U6" s="33">
        <v>2055.5</v>
      </c>
      <c r="V6" s="33">
        <v>1996.7</v>
      </c>
      <c r="W6" s="33">
        <v>2072.4</v>
      </c>
      <c r="X6" s="33">
        <v>1980.9</v>
      </c>
      <c r="Z6" s="30">
        <v>3.0300000000000001E-2</v>
      </c>
    </row>
    <row r="7" spans="1:26" x14ac:dyDescent="0.3">
      <c r="A7" s="38">
        <v>42013</v>
      </c>
      <c r="B7">
        <v>23.87</v>
      </c>
      <c r="C7">
        <v>23.8</v>
      </c>
      <c r="D7">
        <v>23.95</v>
      </c>
      <c r="E7">
        <v>23.66</v>
      </c>
      <c r="F7" t="s">
        <v>123</v>
      </c>
      <c r="G7" s="30">
        <v>2.0999999999999999E-3</v>
      </c>
      <c r="J7" s="38">
        <v>42043</v>
      </c>
      <c r="K7">
        <v>23.7</v>
      </c>
      <c r="L7">
        <v>24.29</v>
      </c>
      <c r="M7">
        <v>24.4</v>
      </c>
      <c r="N7">
        <v>23.04</v>
      </c>
      <c r="O7" t="s">
        <v>1318</v>
      </c>
      <c r="P7" s="30">
        <v>-2.47E-2</v>
      </c>
      <c r="Q7" s="30"/>
      <c r="R7" s="30"/>
      <c r="T7" s="38">
        <v>42043</v>
      </c>
      <c r="U7" s="33">
        <v>2097</v>
      </c>
      <c r="V7" s="33">
        <v>2053.5</v>
      </c>
      <c r="W7" s="33">
        <v>2097</v>
      </c>
      <c r="X7" s="33">
        <v>2041.9</v>
      </c>
      <c r="Z7" s="30">
        <v>2.0199999999999999E-2</v>
      </c>
    </row>
    <row r="8" spans="1:26" x14ac:dyDescent="0.3">
      <c r="A8" s="38">
        <v>42016</v>
      </c>
      <c r="B8">
        <v>23.44</v>
      </c>
      <c r="C8">
        <v>23.85</v>
      </c>
      <c r="D8">
        <v>23.85</v>
      </c>
      <c r="E8">
        <v>23.35</v>
      </c>
      <c r="F8" t="s">
        <v>124</v>
      </c>
      <c r="G8" s="30">
        <v>-1.7999999999999999E-2</v>
      </c>
      <c r="J8" s="38">
        <v>42050</v>
      </c>
      <c r="K8">
        <v>23.5</v>
      </c>
      <c r="L8">
        <v>23.78</v>
      </c>
      <c r="M8">
        <v>23.9</v>
      </c>
      <c r="N8">
        <v>23.03</v>
      </c>
      <c r="O8" t="s">
        <v>1199</v>
      </c>
      <c r="P8" s="30">
        <v>-8.3999999999999995E-3</v>
      </c>
      <c r="Q8" s="30"/>
      <c r="R8" s="30"/>
      <c r="T8" s="38">
        <v>42050</v>
      </c>
      <c r="U8" s="33">
        <v>2110.3000000000002</v>
      </c>
      <c r="V8" s="33">
        <v>2096.5</v>
      </c>
      <c r="W8" s="33">
        <v>2110.6</v>
      </c>
      <c r="X8" s="33">
        <v>2085.4</v>
      </c>
      <c r="Z8" s="30">
        <v>6.3E-3</v>
      </c>
    </row>
    <row r="9" spans="1:26" x14ac:dyDescent="0.3">
      <c r="A9" s="38">
        <v>42017</v>
      </c>
      <c r="B9">
        <v>23.96</v>
      </c>
      <c r="C9">
        <v>23.67</v>
      </c>
      <c r="D9">
        <v>24</v>
      </c>
      <c r="E9">
        <v>23.45</v>
      </c>
      <c r="F9" t="s">
        <v>125</v>
      </c>
      <c r="G9" s="30">
        <v>2.2200000000000001E-2</v>
      </c>
      <c r="J9" s="38">
        <v>42057</v>
      </c>
      <c r="K9">
        <v>23.32</v>
      </c>
      <c r="L9">
        <v>23.43</v>
      </c>
      <c r="M9">
        <v>23.78</v>
      </c>
      <c r="N9">
        <v>22.85</v>
      </c>
      <c r="O9" t="s">
        <v>1319</v>
      </c>
      <c r="P9" s="30">
        <v>-7.7000000000000002E-3</v>
      </c>
      <c r="Q9" s="30"/>
      <c r="R9" s="30"/>
      <c r="T9" s="38">
        <v>42057</v>
      </c>
      <c r="U9" s="33">
        <v>2104.5</v>
      </c>
      <c r="V9" s="33">
        <v>2109.8000000000002</v>
      </c>
      <c r="W9" s="33">
        <v>2119.6</v>
      </c>
      <c r="X9" s="33">
        <v>2103</v>
      </c>
      <c r="Z9" s="30">
        <v>-2.7000000000000001E-3</v>
      </c>
    </row>
    <row r="10" spans="1:26" x14ac:dyDescent="0.3">
      <c r="A10" s="38">
        <v>42018</v>
      </c>
      <c r="B10">
        <v>24.1</v>
      </c>
      <c r="C10">
        <v>23.63</v>
      </c>
      <c r="D10">
        <v>24.26</v>
      </c>
      <c r="E10">
        <v>23.45</v>
      </c>
      <c r="F10" t="s">
        <v>126</v>
      </c>
      <c r="G10" s="30">
        <v>5.7999999999999996E-3</v>
      </c>
      <c r="J10" s="38">
        <v>42064</v>
      </c>
      <c r="K10">
        <v>22.28</v>
      </c>
      <c r="L10">
        <v>23.38</v>
      </c>
      <c r="M10">
        <v>23.52</v>
      </c>
      <c r="N10">
        <v>22</v>
      </c>
      <c r="O10" t="s">
        <v>1320</v>
      </c>
      <c r="P10" s="30">
        <v>-4.4600000000000001E-2</v>
      </c>
      <c r="Q10" s="30"/>
      <c r="R10" s="30"/>
      <c r="T10" s="38">
        <v>42064</v>
      </c>
      <c r="U10" s="33">
        <v>2071.3000000000002</v>
      </c>
      <c r="V10" s="33">
        <v>2105.1999999999998</v>
      </c>
      <c r="W10" s="33">
        <v>2117.5</v>
      </c>
      <c r="X10" s="33">
        <v>2067.3000000000002</v>
      </c>
      <c r="Z10" s="30">
        <v>-1.5800000000000002E-2</v>
      </c>
    </row>
    <row r="11" spans="1:26" x14ac:dyDescent="0.3">
      <c r="A11" s="38">
        <v>42019</v>
      </c>
      <c r="B11">
        <v>23.52</v>
      </c>
      <c r="C11">
        <v>24.11</v>
      </c>
      <c r="D11">
        <v>24.35</v>
      </c>
      <c r="E11">
        <v>23.3</v>
      </c>
      <c r="F11" t="s">
        <v>127</v>
      </c>
      <c r="G11" s="30">
        <v>-2.41E-2</v>
      </c>
      <c r="J11" s="38">
        <v>42071</v>
      </c>
      <c r="K11">
        <v>22.53</v>
      </c>
      <c r="L11">
        <v>22.32</v>
      </c>
      <c r="M11">
        <v>22.6</v>
      </c>
      <c r="N11">
        <v>21.49</v>
      </c>
      <c r="O11" t="s">
        <v>1321</v>
      </c>
      <c r="P11" s="30">
        <v>1.12E-2</v>
      </c>
      <c r="Q11" s="30"/>
      <c r="R11" s="30"/>
      <c r="T11" s="38">
        <v>42071</v>
      </c>
      <c r="U11" s="33">
        <v>2053.4</v>
      </c>
      <c r="V11" s="33">
        <v>2072.1999999999998</v>
      </c>
      <c r="W11" s="33">
        <v>2083.5</v>
      </c>
      <c r="X11" s="33">
        <v>2039.7</v>
      </c>
      <c r="Z11" s="30">
        <v>-8.6E-3</v>
      </c>
    </row>
    <row r="12" spans="1:26" x14ac:dyDescent="0.3">
      <c r="A12" s="38">
        <v>42020</v>
      </c>
      <c r="B12">
        <v>23.95</v>
      </c>
      <c r="C12">
        <v>23.55</v>
      </c>
      <c r="D12">
        <v>24.05</v>
      </c>
      <c r="E12">
        <v>23.11</v>
      </c>
      <c r="F12" t="s">
        <v>128</v>
      </c>
      <c r="G12" s="30">
        <v>1.83E-2</v>
      </c>
      <c r="J12" s="38">
        <v>42078</v>
      </c>
      <c r="K12">
        <v>22.24</v>
      </c>
      <c r="L12">
        <v>22.66</v>
      </c>
      <c r="M12">
        <v>22.77</v>
      </c>
      <c r="N12">
        <v>21.86</v>
      </c>
      <c r="O12" t="s">
        <v>1322</v>
      </c>
      <c r="P12" s="30">
        <v>-1.29E-2</v>
      </c>
      <c r="Q12" s="30"/>
      <c r="R12" s="30"/>
      <c r="T12" s="38">
        <v>42078</v>
      </c>
      <c r="U12" s="33">
        <v>2108.1</v>
      </c>
      <c r="V12" s="33">
        <v>2055.3000000000002</v>
      </c>
      <c r="W12" s="33">
        <v>2113.9</v>
      </c>
      <c r="X12" s="33">
        <v>2055.3000000000002</v>
      </c>
      <c r="Z12" s="30">
        <v>2.6599999999999999E-2</v>
      </c>
    </row>
    <row r="13" spans="1:26" x14ac:dyDescent="0.3">
      <c r="A13" s="38">
        <v>42024</v>
      </c>
      <c r="B13">
        <v>23.92</v>
      </c>
      <c r="C13">
        <v>24.03</v>
      </c>
      <c r="D13">
        <v>24.08</v>
      </c>
      <c r="E13">
        <v>23.48</v>
      </c>
      <c r="F13" t="s">
        <v>129</v>
      </c>
      <c r="G13" s="30">
        <v>-1.2999999999999999E-3</v>
      </c>
      <c r="J13" s="38">
        <v>42085</v>
      </c>
      <c r="K13">
        <v>21.07</v>
      </c>
      <c r="L13">
        <v>22.23</v>
      </c>
      <c r="M13">
        <v>22.43</v>
      </c>
      <c r="N13">
        <v>20.96</v>
      </c>
      <c r="O13" t="s">
        <v>1323</v>
      </c>
      <c r="P13" s="30">
        <v>-5.2600000000000001E-2</v>
      </c>
      <c r="Q13" s="30"/>
      <c r="R13" s="30"/>
      <c r="T13" s="38">
        <v>42085</v>
      </c>
      <c r="U13" s="33">
        <v>2061</v>
      </c>
      <c r="V13" s="33">
        <v>2108</v>
      </c>
      <c r="W13" s="33">
        <v>2114.9</v>
      </c>
      <c r="X13" s="33">
        <v>2045.5</v>
      </c>
      <c r="Z13" s="30">
        <v>-2.23E-2</v>
      </c>
    </row>
    <row r="14" spans="1:26" x14ac:dyDescent="0.3">
      <c r="A14" s="38">
        <v>42025</v>
      </c>
      <c r="B14">
        <v>24.23</v>
      </c>
      <c r="C14">
        <v>23.87</v>
      </c>
      <c r="D14">
        <v>24.8</v>
      </c>
      <c r="E14">
        <v>23.79</v>
      </c>
      <c r="F14" t="s">
        <v>130</v>
      </c>
      <c r="G14" s="30">
        <v>1.2999999999999999E-2</v>
      </c>
      <c r="J14" s="38">
        <v>42092</v>
      </c>
      <c r="K14">
        <v>21.49</v>
      </c>
      <c r="L14">
        <v>21.23</v>
      </c>
      <c r="M14">
        <v>21.85</v>
      </c>
      <c r="N14">
        <v>21.07</v>
      </c>
      <c r="O14" t="s">
        <v>1218</v>
      </c>
      <c r="P14" s="30">
        <v>1.9900000000000001E-2</v>
      </c>
      <c r="Q14" s="30"/>
      <c r="R14" s="30"/>
      <c r="T14" s="38">
        <v>42092</v>
      </c>
      <c r="U14" s="33">
        <v>2067</v>
      </c>
      <c r="V14" s="33">
        <v>2064.1</v>
      </c>
      <c r="W14" s="33">
        <v>2089</v>
      </c>
      <c r="X14" s="33">
        <v>2048.4</v>
      </c>
      <c r="Z14" s="30">
        <v>2.8999999999999998E-3</v>
      </c>
    </row>
    <row r="15" spans="1:26" x14ac:dyDescent="0.3">
      <c r="A15" s="38">
        <v>42026</v>
      </c>
      <c r="B15">
        <v>24.79</v>
      </c>
      <c r="C15">
        <v>24.3</v>
      </c>
      <c r="D15">
        <v>25.17</v>
      </c>
      <c r="E15">
        <v>24.3</v>
      </c>
      <c r="F15" t="s">
        <v>131</v>
      </c>
      <c r="G15" s="30">
        <v>2.3099999999999999E-2</v>
      </c>
      <c r="J15" s="38">
        <v>42099</v>
      </c>
      <c r="K15">
        <v>21.25</v>
      </c>
      <c r="L15">
        <v>21.24</v>
      </c>
      <c r="M15">
        <v>21.64</v>
      </c>
      <c r="N15">
        <v>20.78</v>
      </c>
      <c r="O15" t="s">
        <v>1324</v>
      </c>
      <c r="P15" s="30">
        <v>-1.12E-2</v>
      </c>
      <c r="Q15" s="30"/>
      <c r="R15" s="30"/>
      <c r="T15" s="38">
        <v>42099</v>
      </c>
      <c r="U15" s="33">
        <v>2102.1</v>
      </c>
      <c r="V15" s="33">
        <v>2064.9</v>
      </c>
      <c r="W15" s="33">
        <v>2102.6</v>
      </c>
      <c r="X15" s="33">
        <v>2056.5</v>
      </c>
      <c r="Z15" s="30">
        <v>1.7000000000000001E-2</v>
      </c>
    </row>
    <row r="16" spans="1:26" x14ac:dyDescent="0.3">
      <c r="A16" s="38">
        <v>42027</v>
      </c>
      <c r="B16">
        <v>24.62</v>
      </c>
      <c r="C16">
        <v>24.73</v>
      </c>
      <c r="D16">
        <v>24.9</v>
      </c>
      <c r="E16">
        <v>24.59</v>
      </c>
      <c r="F16" t="s">
        <v>132</v>
      </c>
      <c r="G16" s="30">
        <v>-6.8999999999999999E-3</v>
      </c>
      <c r="J16" s="38">
        <v>42106</v>
      </c>
      <c r="K16">
        <v>22.06</v>
      </c>
      <c r="L16">
        <v>21.24</v>
      </c>
      <c r="M16">
        <v>22.26</v>
      </c>
      <c r="N16">
        <v>21.24</v>
      </c>
      <c r="O16" t="s">
        <v>1325</v>
      </c>
      <c r="P16" s="30">
        <v>3.8100000000000002E-2</v>
      </c>
      <c r="Q16" s="30"/>
      <c r="R16" s="30"/>
      <c r="T16" s="38">
        <v>42106</v>
      </c>
      <c r="U16" s="33">
        <v>2081.1999999999998</v>
      </c>
      <c r="V16" s="33">
        <v>2102</v>
      </c>
      <c r="W16" s="33">
        <v>2111.9</v>
      </c>
      <c r="X16" s="33">
        <v>2072.4</v>
      </c>
      <c r="Z16" s="30">
        <v>-9.9000000000000008E-3</v>
      </c>
    </row>
    <row r="17" spans="1:26" x14ac:dyDescent="0.3">
      <c r="A17" s="38">
        <v>42030</v>
      </c>
      <c r="B17">
        <v>25.16</v>
      </c>
      <c r="C17">
        <v>24.62</v>
      </c>
      <c r="D17">
        <v>25.19</v>
      </c>
      <c r="E17">
        <v>24.52</v>
      </c>
      <c r="F17" t="s">
        <v>133</v>
      </c>
      <c r="G17" s="30">
        <v>2.1899999999999999E-2</v>
      </c>
      <c r="J17" s="38">
        <v>42113</v>
      </c>
      <c r="K17">
        <v>22.02</v>
      </c>
      <c r="L17">
        <v>22.1</v>
      </c>
      <c r="M17">
        <v>22.25</v>
      </c>
      <c r="N17">
        <v>21.4</v>
      </c>
      <c r="O17" t="s">
        <v>1326</v>
      </c>
      <c r="P17" s="30">
        <v>-1.8E-3</v>
      </c>
      <c r="Q17" s="30"/>
      <c r="R17" s="30"/>
      <c r="T17" s="38">
        <v>42113</v>
      </c>
      <c r="U17" s="33">
        <v>2117.6999999999998</v>
      </c>
      <c r="V17" s="33">
        <v>2084.1</v>
      </c>
      <c r="W17" s="33">
        <v>2120.9</v>
      </c>
      <c r="X17" s="33">
        <v>2084.1</v>
      </c>
      <c r="Z17" s="30">
        <v>1.7500000000000002E-2</v>
      </c>
    </row>
    <row r="18" spans="1:26" x14ac:dyDescent="0.3">
      <c r="A18" s="38">
        <v>42031</v>
      </c>
      <c r="B18">
        <v>25.26</v>
      </c>
      <c r="C18">
        <v>24.9</v>
      </c>
      <c r="D18">
        <v>25.36</v>
      </c>
      <c r="E18">
        <v>24.79</v>
      </c>
      <c r="F18" t="s">
        <v>134</v>
      </c>
      <c r="G18" s="30">
        <v>4.0000000000000001E-3</v>
      </c>
      <c r="J18" s="38">
        <v>42120</v>
      </c>
      <c r="K18">
        <v>22.88</v>
      </c>
      <c r="L18">
        <v>22.21</v>
      </c>
      <c r="M18">
        <v>23.03</v>
      </c>
      <c r="N18">
        <v>22</v>
      </c>
      <c r="O18" t="s">
        <v>1327</v>
      </c>
      <c r="P18" s="30">
        <v>3.9100000000000003E-2</v>
      </c>
      <c r="Q18" s="30"/>
      <c r="R18" s="30"/>
      <c r="T18" s="38">
        <v>42120</v>
      </c>
      <c r="U18" s="33">
        <v>2108.3000000000002</v>
      </c>
      <c r="V18" s="33">
        <v>2119.3000000000002</v>
      </c>
      <c r="W18" s="33">
        <v>2125.9</v>
      </c>
      <c r="X18" s="33">
        <v>2077.6</v>
      </c>
      <c r="Z18" s="30">
        <v>-4.4000000000000003E-3</v>
      </c>
    </row>
    <row r="19" spans="1:26" x14ac:dyDescent="0.3">
      <c r="A19" s="38">
        <v>42032</v>
      </c>
      <c r="B19">
        <v>25.21</v>
      </c>
      <c r="C19">
        <v>25.5</v>
      </c>
      <c r="D19">
        <v>25.58</v>
      </c>
      <c r="E19">
        <v>25.03</v>
      </c>
      <c r="F19" t="s">
        <v>135</v>
      </c>
      <c r="G19" s="30">
        <v>-2E-3</v>
      </c>
      <c r="J19" s="38">
        <v>42127</v>
      </c>
      <c r="K19">
        <v>21.95</v>
      </c>
      <c r="L19">
        <v>22.99</v>
      </c>
      <c r="M19">
        <v>23.33</v>
      </c>
      <c r="N19">
        <v>21.5</v>
      </c>
      <c r="O19" t="s">
        <v>1272</v>
      </c>
      <c r="P19" s="30">
        <v>-4.0599999999999997E-2</v>
      </c>
      <c r="Q19" s="30"/>
      <c r="R19" s="30"/>
      <c r="T19" s="38">
        <v>42127</v>
      </c>
      <c r="U19" s="33">
        <v>2116.1</v>
      </c>
      <c r="V19" s="33">
        <v>2110.1999999999998</v>
      </c>
      <c r="W19" s="33">
        <v>2120.9</v>
      </c>
      <c r="X19" s="33">
        <v>2067.9</v>
      </c>
      <c r="Z19" s="30">
        <v>3.7000000000000002E-3</v>
      </c>
    </row>
    <row r="20" spans="1:26" x14ac:dyDescent="0.3">
      <c r="A20" s="38">
        <v>42033</v>
      </c>
      <c r="B20">
        <v>25.05</v>
      </c>
      <c r="C20">
        <v>25.2</v>
      </c>
      <c r="D20">
        <v>25.26</v>
      </c>
      <c r="E20">
        <v>24.66</v>
      </c>
      <c r="F20" t="s">
        <v>136</v>
      </c>
      <c r="G20" s="30">
        <v>-6.3E-3</v>
      </c>
      <c r="J20" s="38">
        <v>42134</v>
      </c>
      <c r="K20">
        <v>21.87</v>
      </c>
      <c r="L20">
        <v>21.86</v>
      </c>
      <c r="M20">
        <v>22.11</v>
      </c>
      <c r="N20">
        <v>21.43</v>
      </c>
      <c r="O20" t="s">
        <v>1328</v>
      </c>
      <c r="P20" s="30">
        <v>-3.5999999999999999E-3</v>
      </c>
      <c r="Q20" s="30"/>
      <c r="R20" s="30"/>
      <c r="T20" s="38">
        <v>42134</v>
      </c>
      <c r="U20" s="33">
        <v>2122.6999999999998</v>
      </c>
      <c r="V20" s="33">
        <v>2115.6</v>
      </c>
      <c r="W20" s="33">
        <v>2123.9</v>
      </c>
      <c r="X20" s="33">
        <v>2085.6</v>
      </c>
      <c r="Z20" s="30">
        <v>3.0999999999999999E-3</v>
      </c>
    </row>
    <row r="21" spans="1:26" x14ac:dyDescent="0.3">
      <c r="A21" s="38">
        <v>42034</v>
      </c>
      <c r="B21">
        <v>24.87</v>
      </c>
      <c r="C21">
        <v>24.65</v>
      </c>
      <c r="D21">
        <v>25.11</v>
      </c>
      <c r="E21">
        <v>24.6</v>
      </c>
      <c r="F21" t="s">
        <v>137</v>
      </c>
      <c r="G21" s="30">
        <v>-7.1999999999999998E-3</v>
      </c>
      <c r="J21" s="38">
        <v>42141</v>
      </c>
      <c r="K21">
        <v>21.75</v>
      </c>
      <c r="L21">
        <v>21.62</v>
      </c>
      <c r="M21">
        <v>22.15</v>
      </c>
      <c r="N21">
        <v>21.22</v>
      </c>
      <c r="O21" t="s">
        <v>1329</v>
      </c>
      <c r="P21" s="30">
        <v>-5.4999999999999997E-3</v>
      </c>
      <c r="Q21" s="30"/>
      <c r="R21" s="30"/>
      <c r="T21" s="38">
        <v>42141</v>
      </c>
      <c r="U21" s="33">
        <v>2126.1</v>
      </c>
      <c r="V21" s="33">
        <v>2121.3000000000002</v>
      </c>
      <c r="W21" s="33">
        <v>2134.6999999999998</v>
      </c>
      <c r="X21" s="33">
        <v>2120</v>
      </c>
      <c r="Z21" s="30">
        <v>1.6000000000000001E-3</v>
      </c>
    </row>
    <row r="22" spans="1:26" x14ac:dyDescent="0.3">
      <c r="A22" s="38">
        <v>42037</v>
      </c>
      <c r="B22">
        <v>24.84</v>
      </c>
      <c r="C22">
        <v>24.9</v>
      </c>
      <c r="D22">
        <v>25</v>
      </c>
      <c r="E22">
        <v>24.48</v>
      </c>
      <c r="F22" t="s">
        <v>138</v>
      </c>
      <c r="G22" s="30">
        <v>-1.1999999999999999E-3</v>
      </c>
      <c r="J22" s="38">
        <v>42148</v>
      </c>
      <c r="K22">
        <v>22.2</v>
      </c>
      <c r="L22">
        <v>21.74</v>
      </c>
      <c r="M22">
        <v>22.38</v>
      </c>
      <c r="N22">
        <v>21.33</v>
      </c>
      <c r="O22" t="s">
        <v>1330</v>
      </c>
      <c r="P22" s="30">
        <v>2.07E-2</v>
      </c>
      <c r="Q22" s="30"/>
      <c r="R22" s="30"/>
      <c r="T22" s="38">
        <v>42148</v>
      </c>
      <c r="U22" s="33">
        <v>2107.4</v>
      </c>
      <c r="V22" s="33">
        <v>2125.3000000000002</v>
      </c>
      <c r="W22" s="33">
        <v>2126.1999999999998</v>
      </c>
      <c r="X22" s="33">
        <v>2099.1999999999998</v>
      </c>
      <c r="Z22" s="30">
        <v>-8.8000000000000005E-3</v>
      </c>
    </row>
    <row r="23" spans="1:26" x14ac:dyDescent="0.3">
      <c r="A23" s="38">
        <v>42038</v>
      </c>
      <c r="B23">
        <v>25.69</v>
      </c>
      <c r="C23">
        <v>25</v>
      </c>
      <c r="D23">
        <v>25.8</v>
      </c>
      <c r="E23">
        <v>24.87</v>
      </c>
      <c r="F23" t="s">
        <v>127</v>
      </c>
      <c r="G23" s="30">
        <v>3.4200000000000001E-2</v>
      </c>
      <c r="J23" s="38">
        <v>42155</v>
      </c>
      <c r="K23">
        <v>22.42</v>
      </c>
      <c r="L23">
        <v>22.24</v>
      </c>
      <c r="M23">
        <v>23.05</v>
      </c>
      <c r="N23">
        <v>21.97</v>
      </c>
      <c r="O23" t="s">
        <v>1302</v>
      </c>
      <c r="P23" s="30">
        <v>9.9000000000000008E-3</v>
      </c>
      <c r="Q23" s="30"/>
      <c r="R23" s="30"/>
      <c r="T23" s="38">
        <v>42155</v>
      </c>
      <c r="U23" s="33">
        <v>2092.8000000000002</v>
      </c>
      <c r="V23" s="33">
        <v>2108.6</v>
      </c>
      <c r="W23" s="33">
        <v>2121.9</v>
      </c>
      <c r="X23" s="33">
        <v>2085.6999999999998</v>
      </c>
      <c r="Z23" s="30">
        <v>-6.8999999999999999E-3</v>
      </c>
    </row>
    <row r="24" spans="1:26" x14ac:dyDescent="0.3">
      <c r="A24" s="38">
        <v>42039</v>
      </c>
      <c r="B24">
        <v>25.16</v>
      </c>
      <c r="C24">
        <v>25.62</v>
      </c>
      <c r="D24">
        <v>25.68</v>
      </c>
      <c r="E24">
        <v>25.01</v>
      </c>
      <c r="F24" t="s">
        <v>139</v>
      </c>
      <c r="G24" s="30">
        <v>-2.06E-2</v>
      </c>
      <c r="J24" s="38">
        <v>42162</v>
      </c>
      <c r="K24">
        <v>21.41</v>
      </c>
      <c r="L24">
        <v>22.44</v>
      </c>
      <c r="M24">
        <v>22.48</v>
      </c>
      <c r="N24">
        <v>21.06</v>
      </c>
      <c r="O24" t="s">
        <v>1331</v>
      </c>
      <c r="P24" s="30">
        <v>-4.4999999999999998E-2</v>
      </c>
      <c r="Q24" s="30"/>
      <c r="R24" s="30"/>
      <c r="T24" s="38">
        <v>42162</v>
      </c>
      <c r="U24" s="33">
        <v>2094.1</v>
      </c>
      <c r="V24" s="33">
        <v>2092.3000000000002</v>
      </c>
      <c r="W24" s="33">
        <v>2115</v>
      </c>
      <c r="X24" s="33">
        <v>2072.1</v>
      </c>
      <c r="Z24" s="30">
        <v>5.9999999999999995E-4</v>
      </c>
    </row>
    <row r="25" spans="1:26" x14ac:dyDescent="0.3">
      <c r="A25" s="38">
        <v>42040</v>
      </c>
      <c r="B25">
        <v>24.55</v>
      </c>
      <c r="C25">
        <v>24.45</v>
      </c>
      <c r="D25">
        <v>25</v>
      </c>
      <c r="E25">
        <v>23.72</v>
      </c>
      <c r="F25" t="s">
        <v>140</v>
      </c>
      <c r="G25" s="30">
        <v>-2.4199999999999999E-2</v>
      </c>
      <c r="J25" s="38">
        <v>42169</v>
      </c>
      <c r="K25">
        <v>21.67</v>
      </c>
      <c r="L25">
        <v>21.33</v>
      </c>
      <c r="M25">
        <v>21.83</v>
      </c>
      <c r="N25">
        <v>21.07</v>
      </c>
      <c r="O25" t="s">
        <v>1332</v>
      </c>
      <c r="P25" s="30">
        <v>1.21E-2</v>
      </c>
      <c r="Q25" s="30"/>
      <c r="R25" s="30"/>
      <c r="T25" s="38">
        <v>42169</v>
      </c>
      <c r="U25" s="33">
        <v>2110</v>
      </c>
      <c r="V25" s="33">
        <v>2091.3000000000002</v>
      </c>
      <c r="W25" s="33">
        <v>2126.6999999999998</v>
      </c>
      <c r="X25" s="33">
        <v>2072.5</v>
      </c>
      <c r="Z25" s="30">
        <v>7.6E-3</v>
      </c>
    </row>
    <row r="26" spans="1:26" x14ac:dyDescent="0.3">
      <c r="A26" s="38">
        <v>42041</v>
      </c>
      <c r="B26">
        <v>24.3</v>
      </c>
      <c r="C26">
        <v>24.35</v>
      </c>
      <c r="D26">
        <v>24.44</v>
      </c>
      <c r="E26">
        <v>24</v>
      </c>
      <c r="F26" t="s">
        <v>141</v>
      </c>
      <c r="G26" s="30">
        <v>-1.0200000000000001E-2</v>
      </c>
      <c r="J26" s="38">
        <v>42176</v>
      </c>
      <c r="K26">
        <v>22.41</v>
      </c>
      <c r="L26">
        <v>21.76</v>
      </c>
      <c r="M26">
        <v>22.95</v>
      </c>
      <c r="N26">
        <v>20.93</v>
      </c>
      <c r="O26" t="s">
        <v>1283</v>
      </c>
      <c r="P26" s="30">
        <v>3.4099999999999998E-2</v>
      </c>
      <c r="Q26" s="30"/>
      <c r="R26" s="30"/>
      <c r="T26" s="38">
        <v>42176</v>
      </c>
      <c r="U26" s="33">
        <v>2101.5</v>
      </c>
      <c r="V26" s="33">
        <v>2112.5</v>
      </c>
      <c r="W26" s="33">
        <v>2129.9</v>
      </c>
      <c r="X26" s="33">
        <v>2095.4</v>
      </c>
      <c r="Z26" s="30">
        <v>-4.0000000000000001E-3</v>
      </c>
    </row>
    <row r="27" spans="1:26" x14ac:dyDescent="0.3">
      <c r="A27" s="38">
        <v>42044</v>
      </c>
      <c r="B27">
        <v>23.93</v>
      </c>
      <c r="C27">
        <v>24.29</v>
      </c>
      <c r="D27">
        <v>24.4</v>
      </c>
      <c r="E27">
        <v>23.87</v>
      </c>
      <c r="F27" t="s">
        <v>142</v>
      </c>
      <c r="G27" s="30">
        <v>-1.52E-2</v>
      </c>
      <c r="J27" s="38">
        <v>42183</v>
      </c>
      <c r="K27">
        <v>22.15</v>
      </c>
      <c r="L27">
        <v>22.15</v>
      </c>
      <c r="M27">
        <v>22.65</v>
      </c>
      <c r="N27">
        <v>21.84</v>
      </c>
      <c r="O27" t="s">
        <v>938</v>
      </c>
      <c r="P27" s="30">
        <v>-1.1599999999999999E-2</v>
      </c>
      <c r="Q27" s="30"/>
      <c r="R27" s="30"/>
      <c r="T27" s="38">
        <v>42183</v>
      </c>
      <c r="U27" s="33">
        <v>2076.8000000000002</v>
      </c>
      <c r="V27" s="33">
        <v>2098.6</v>
      </c>
      <c r="W27" s="33">
        <v>2098.6</v>
      </c>
      <c r="X27" s="33">
        <v>2056.3000000000002</v>
      </c>
      <c r="Z27" s="30">
        <v>-1.18E-2</v>
      </c>
    </row>
    <row r="28" spans="1:26" x14ac:dyDescent="0.3">
      <c r="A28" s="38">
        <v>42045</v>
      </c>
      <c r="B28">
        <v>23.76</v>
      </c>
      <c r="C28">
        <v>23.93</v>
      </c>
      <c r="D28">
        <v>24</v>
      </c>
      <c r="E28">
        <v>23.45</v>
      </c>
      <c r="F28" t="s">
        <v>143</v>
      </c>
      <c r="G28" s="30">
        <v>-7.1000000000000004E-3</v>
      </c>
      <c r="J28" s="38">
        <v>42190</v>
      </c>
      <c r="K28">
        <v>21.85</v>
      </c>
      <c r="L28">
        <v>22.07</v>
      </c>
      <c r="M28">
        <v>22.11</v>
      </c>
      <c r="N28">
        <v>21.08</v>
      </c>
      <c r="O28" t="s">
        <v>1222</v>
      </c>
      <c r="P28" s="30">
        <v>-1.35E-2</v>
      </c>
      <c r="Q28" s="30"/>
      <c r="R28" s="30"/>
      <c r="T28" s="38">
        <v>42190</v>
      </c>
      <c r="U28" s="33">
        <v>2076.6</v>
      </c>
      <c r="V28" s="33">
        <v>2073.9</v>
      </c>
      <c r="W28" s="33">
        <v>2083.6999999999998</v>
      </c>
      <c r="X28" s="33">
        <v>2044</v>
      </c>
      <c r="Z28" s="30">
        <v>-1E-4</v>
      </c>
    </row>
    <row r="29" spans="1:26" x14ac:dyDescent="0.3">
      <c r="A29" s="38">
        <v>42046</v>
      </c>
      <c r="B29">
        <v>24.03</v>
      </c>
      <c r="C29">
        <v>23.8</v>
      </c>
      <c r="D29">
        <v>24.19</v>
      </c>
      <c r="E29">
        <v>23.4</v>
      </c>
      <c r="F29" t="s">
        <v>144</v>
      </c>
      <c r="G29" s="30">
        <v>1.14E-2</v>
      </c>
      <c r="J29" s="38">
        <v>42197</v>
      </c>
      <c r="K29">
        <v>22.16</v>
      </c>
      <c r="L29">
        <v>22.18</v>
      </c>
      <c r="M29">
        <v>22.61</v>
      </c>
      <c r="N29">
        <v>21.87</v>
      </c>
      <c r="O29" t="s">
        <v>1134</v>
      </c>
      <c r="P29" s="30">
        <v>1.4200000000000001E-2</v>
      </c>
      <c r="Q29" s="30"/>
      <c r="R29" s="30"/>
      <c r="T29" s="38">
        <v>42197</v>
      </c>
      <c r="U29" s="33">
        <v>2126.6</v>
      </c>
      <c r="V29" s="33">
        <v>2080</v>
      </c>
      <c r="W29" s="33">
        <v>2128.9</v>
      </c>
      <c r="X29" s="33">
        <v>2080</v>
      </c>
      <c r="Z29" s="30">
        <v>2.41E-2</v>
      </c>
    </row>
    <row r="30" spans="1:26" x14ac:dyDescent="0.3">
      <c r="A30" s="38">
        <v>42047</v>
      </c>
      <c r="B30">
        <v>23.34</v>
      </c>
      <c r="C30">
        <v>23.6</v>
      </c>
      <c r="D30">
        <v>23.7</v>
      </c>
      <c r="E30">
        <v>23.04</v>
      </c>
      <c r="F30" t="s">
        <v>145</v>
      </c>
      <c r="G30" s="30">
        <v>-2.87E-2</v>
      </c>
      <c r="J30" s="38">
        <v>42204</v>
      </c>
      <c r="K30">
        <v>20.36</v>
      </c>
      <c r="L30">
        <v>22.18</v>
      </c>
      <c r="M30">
        <v>22.23</v>
      </c>
      <c r="N30">
        <v>20.07</v>
      </c>
      <c r="O30" t="s">
        <v>1333</v>
      </c>
      <c r="P30" s="30">
        <v>-8.1199999999999994E-2</v>
      </c>
      <c r="Q30" s="30"/>
      <c r="R30" s="30"/>
      <c r="T30" s="38">
        <v>42204</v>
      </c>
      <c r="U30" s="33">
        <v>2079.6999999999998</v>
      </c>
      <c r="V30" s="33">
        <v>2126.8000000000002</v>
      </c>
      <c r="W30" s="33">
        <v>2132.8000000000002</v>
      </c>
      <c r="X30" s="33">
        <v>2077.1</v>
      </c>
      <c r="Z30" s="30">
        <v>-2.2100000000000002E-2</v>
      </c>
    </row>
    <row r="31" spans="1:26" x14ac:dyDescent="0.3">
      <c r="A31" s="38">
        <v>42048</v>
      </c>
      <c r="B31">
        <v>23.7</v>
      </c>
      <c r="C31">
        <v>23.47</v>
      </c>
      <c r="D31">
        <v>23.77</v>
      </c>
      <c r="E31">
        <v>23.36</v>
      </c>
      <c r="F31" t="s">
        <v>146</v>
      </c>
      <c r="G31" s="30">
        <v>1.54E-2</v>
      </c>
      <c r="J31" s="38">
        <v>42211</v>
      </c>
      <c r="K31">
        <v>20.57</v>
      </c>
      <c r="L31">
        <v>20.07</v>
      </c>
      <c r="M31">
        <v>21.06</v>
      </c>
      <c r="N31">
        <v>20.02</v>
      </c>
      <c r="O31" t="s">
        <v>1158</v>
      </c>
      <c r="P31" s="30">
        <v>1.03E-2</v>
      </c>
      <c r="Q31" s="30"/>
      <c r="R31" s="30"/>
      <c r="T31" s="38">
        <v>42211</v>
      </c>
      <c r="U31" s="33">
        <v>2103.8000000000002</v>
      </c>
      <c r="V31" s="33">
        <v>2078.1999999999998</v>
      </c>
      <c r="W31" s="33">
        <v>2114.1999999999998</v>
      </c>
      <c r="X31" s="33">
        <v>2063.5</v>
      </c>
      <c r="Z31" s="30">
        <v>1.1599999999999999E-2</v>
      </c>
    </row>
    <row r="32" spans="1:26" x14ac:dyDescent="0.3">
      <c r="A32" s="38">
        <v>42052</v>
      </c>
      <c r="B32">
        <v>23.68</v>
      </c>
      <c r="C32">
        <v>23.78</v>
      </c>
      <c r="D32">
        <v>23.9</v>
      </c>
      <c r="E32">
        <v>23.44</v>
      </c>
      <c r="F32" t="s">
        <v>130</v>
      </c>
      <c r="G32" s="30">
        <v>-8.0000000000000004E-4</v>
      </c>
      <c r="J32" s="38">
        <v>42218</v>
      </c>
      <c r="K32">
        <v>21.18</v>
      </c>
      <c r="L32">
        <v>20.59</v>
      </c>
      <c r="M32">
        <v>21.39</v>
      </c>
      <c r="N32">
        <v>19.79</v>
      </c>
      <c r="O32" t="s">
        <v>1226</v>
      </c>
      <c r="P32" s="30">
        <v>2.9700000000000001E-2</v>
      </c>
      <c r="Q32" s="30"/>
      <c r="R32" s="30"/>
      <c r="T32" s="38">
        <v>42218</v>
      </c>
      <c r="U32" s="33">
        <v>2077.6</v>
      </c>
      <c r="V32" s="33">
        <v>2104.5</v>
      </c>
      <c r="W32" s="33">
        <v>2112.6999999999998</v>
      </c>
      <c r="X32" s="33">
        <v>2067.9</v>
      </c>
      <c r="Z32" s="30">
        <v>-1.2500000000000001E-2</v>
      </c>
    </row>
    <row r="33" spans="1:26" x14ac:dyDescent="0.3">
      <c r="A33" s="38">
        <v>42053</v>
      </c>
      <c r="B33">
        <v>23.33</v>
      </c>
      <c r="C33">
        <v>23.55</v>
      </c>
      <c r="D33">
        <v>23.75</v>
      </c>
      <c r="E33">
        <v>23.1</v>
      </c>
      <c r="F33" t="s">
        <v>147</v>
      </c>
      <c r="G33" s="30">
        <v>-1.4800000000000001E-2</v>
      </c>
      <c r="J33" s="38">
        <v>42225</v>
      </c>
      <c r="K33">
        <v>20.71</v>
      </c>
      <c r="L33">
        <v>21.22</v>
      </c>
      <c r="M33">
        <v>22.04</v>
      </c>
      <c r="N33">
        <v>20.18</v>
      </c>
      <c r="O33" t="s">
        <v>669</v>
      </c>
      <c r="P33" s="30">
        <v>-2.2200000000000001E-2</v>
      </c>
      <c r="Q33" s="30"/>
      <c r="R33" s="30"/>
      <c r="T33" s="38">
        <v>42225</v>
      </c>
      <c r="U33" s="33">
        <v>2091.5</v>
      </c>
      <c r="V33" s="33">
        <v>2081</v>
      </c>
      <c r="W33" s="33">
        <v>2105.3000000000002</v>
      </c>
      <c r="X33" s="33">
        <v>2052.1</v>
      </c>
      <c r="Z33" s="30">
        <v>6.7000000000000002E-3</v>
      </c>
    </row>
    <row r="34" spans="1:26" x14ac:dyDescent="0.3">
      <c r="A34" s="38">
        <v>42054</v>
      </c>
      <c r="B34">
        <v>23.48</v>
      </c>
      <c r="C34">
        <v>23.17</v>
      </c>
      <c r="D34">
        <v>23.6</v>
      </c>
      <c r="E34">
        <v>23.14</v>
      </c>
      <c r="F34" t="s">
        <v>148</v>
      </c>
      <c r="G34" s="30">
        <v>6.4000000000000003E-3</v>
      </c>
      <c r="J34" s="38">
        <v>42232</v>
      </c>
      <c r="K34">
        <v>18.84</v>
      </c>
      <c r="L34">
        <v>20.61</v>
      </c>
      <c r="M34">
        <v>20.64</v>
      </c>
      <c r="N34">
        <v>18.55</v>
      </c>
      <c r="O34" t="s">
        <v>1334</v>
      </c>
      <c r="P34" s="30">
        <v>-9.0300000000000005E-2</v>
      </c>
      <c r="Q34" s="30"/>
      <c r="R34" s="30"/>
      <c r="T34" s="38">
        <v>42232</v>
      </c>
      <c r="U34" s="33">
        <v>1970.9</v>
      </c>
      <c r="V34" s="33">
        <v>2089.6999999999998</v>
      </c>
      <c r="W34" s="33">
        <v>2103.5</v>
      </c>
      <c r="X34" s="33">
        <v>1970.9</v>
      </c>
      <c r="Z34" s="30">
        <v>-5.7700000000000001E-2</v>
      </c>
    </row>
    <row r="35" spans="1:26" x14ac:dyDescent="0.3">
      <c r="A35" s="38">
        <v>42055</v>
      </c>
      <c r="B35">
        <v>23.5</v>
      </c>
      <c r="C35">
        <v>23.41</v>
      </c>
      <c r="D35">
        <v>23.57</v>
      </c>
      <c r="E35">
        <v>23.03</v>
      </c>
      <c r="F35" t="s">
        <v>149</v>
      </c>
      <c r="G35" s="30">
        <v>8.9999999999999998E-4</v>
      </c>
      <c r="J35" s="38">
        <v>42239</v>
      </c>
      <c r="K35">
        <v>19.05</v>
      </c>
      <c r="L35">
        <v>18</v>
      </c>
      <c r="M35">
        <v>19.170000000000002</v>
      </c>
      <c r="N35">
        <v>15.35</v>
      </c>
      <c r="O35" t="s">
        <v>1335</v>
      </c>
      <c r="P35" s="30">
        <v>1.11E-2</v>
      </c>
      <c r="Q35" s="30"/>
      <c r="R35" s="30"/>
      <c r="T35" s="38">
        <v>42239</v>
      </c>
      <c r="U35" s="33">
        <v>1988.9</v>
      </c>
      <c r="V35" s="33">
        <v>1965.2</v>
      </c>
      <c r="W35" s="33">
        <v>1993.5</v>
      </c>
      <c r="X35" s="33">
        <v>1867</v>
      </c>
      <c r="Z35" s="30">
        <v>9.1000000000000004E-3</v>
      </c>
    </row>
    <row r="36" spans="1:26" x14ac:dyDescent="0.3">
      <c r="A36" s="38">
        <v>42058</v>
      </c>
      <c r="B36">
        <v>23.01</v>
      </c>
      <c r="C36">
        <v>23.43</v>
      </c>
      <c r="D36">
        <v>23.53</v>
      </c>
      <c r="E36">
        <v>22.87</v>
      </c>
      <c r="F36" t="s">
        <v>150</v>
      </c>
      <c r="G36" s="30">
        <v>-2.0899999999999998E-2</v>
      </c>
      <c r="J36" s="38">
        <v>42246</v>
      </c>
      <c r="K36">
        <v>18.809999999999999</v>
      </c>
      <c r="L36">
        <v>19.010000000000002</v>
      </c>
      <c r="M36">
        <v>19.3</v>
      </c>
      <c r="N36">
        <v>18.12</v>
      </c>
      <c r="O36" t="s">
        <v>1329</v>
      </c>
      <c r="P36" s="30">
        <v>-1.26E-2</v>
      </c>
      <c r="Q36" s="30"/>
      <c r="R36" s="30"/>
      <c r="T36" s="38">
        <v>42246</v>
      </c>
      <c r="U36" s="33">
        <v>1921.2</v>
      </c>
      <c r="V36" s="33">
        <v>1986.7</v>
      </c>
      <c r="W36" s="33">
        <v>1986.7</v>
      </c>
      <c r="X36" s="33">
        <v>1903.1</v>
      </c>
      <c r="Z36" s="30">
        <v>-3.4000000000000002E-2</v>
      </c>
    </row>
    <row r="37" spans="1:26" x14ac:dyDescent="0.3">
      <c r="A37" s="38">
        <v>42059</v>
      </c>
      <c r="B37">
        <v>23.12</v>
      </c>
      <c r="C37">
        <v>23</v>
      </c>
      <c r="D37">
        <v>23.37</v>
      </c>
      <c r="E37">
        <v>22.85</v>
      </c>
      <c r="F37" t="s">
        <v>151</v>
      </c>
      <c r="G37" s="30">
        <v>4.7999999999999996E-3</v>
      </c>
      <c r="J37" s="38">
        <v>42253</v>
      </c>
      <c r="K37">
        <v>18.89</v>
      </c>
      <c r="L37">
        <v>19.100000000000001</v>
      </c>
      <c r="M37">
        <v>19.84</v>
      </c>
      <c r="N37">
        <v>18.670000000000002</v>
      </c>
      <c r="O37" t="s">
        <v>985</v>
      </c>
      <c r="P37" s="30">
        <v>4.3E-3</v>
      </c>
      <c r="Q37" s="30"/>
      <c r="R37" s="30"/>
      <c r="T37" s="38">
        <v>42253</v>
      </c>
      <c r="U37" s="33">
        <v>1961</v>
      </c>
      <c r="V37" s="33">
        <v>1927.3</v>
      </c>
      <c r="W37" s="33">
        <v>1988.6</v>
      </c>
      <c r="X37" s="33">
        <v>1927.3</v>
      </c>
      <c r="Z37" s="30">
        <v>2.07E-2</v>
      </c>
    </row>
    <row r="38" spans="1:26" x14ac:dyDescent="0.3">
      <c r="A38" s="38">
        <v>42060</v>
      </c>
      <c r="B38">
        <v>23.53</v>
      </c>
      <c r="C38">
        <v>23.11</v>
      </c>
      <c r="D38">
        <v>23.63</v>
      </c>
      <c r="E38">
        <v>23.11</v>
      </c>
      <c r="F38" t="s">
        <v>142</v>
      </c>
      <c r="G38" s="30">
        <v>1.77E-2</v>
      </c>
      <c r="J38" s="38">
        <v>42260</v>
      </c>
      <c r="K38">
        <v>18.66</v>
      </c>
      <c r="L38">
        <v>18.91</v>
      </c>
      <c r="M38">
        <v>19.55</v>
      </c>
      <c r="N38">
        <v>18.27</v>
      </c>
      <c r="O38" t="s">
        <v>1284</v>
      </c>
      <c r="P38" s="30">
        <v>-1.2200000000000001E-2</v>
      </c>
      <c r="Q38" s="30"/>
      <c r="R38" s="30"/>
      <c r="T38" s="38">
        <v>42260</v>
      </c>
      <c r="U38" s="33">
        <v>1958</v>
      </c>
      <c r="V38" s="33">
        <v>1963.1</v>
      </c>
      <c r="W38" s="33">
        <v>2020.9</v>
      </c>
      <c r="X38" s="33">
        <v>1948.3</v>
      </c>
      <c r="Z38" s="30">
        <v>-1.5E-3</v>
      </c>
    </row>
    <row r="39" spans="1:26" x14ac:dyDescent="0.3">
      <c r="A39" s="38">
        <v>42061</v>
      </c>
      <c r="B39">
        <v>23.1</v>
      </c>
      <c r="C39">
        <v>23.56</v>
      </c>
      <c r="D39">
        <v>23.78</v>
      </c>
      <c r="E39">
        <v>23.05</v>
      </c>
      <c r="F39" t="s">
        <v>152</v>
      </c>
      <c r="G39" s="30">
        <v>-1.83E-2</v>
      </c>
      <c r="J39" s="38">
        <v>42267</v>
      </c>
      <c r="K39">
        <v>17.690000000000001</v>
      </c>
      <c r="L39">
        <v>18.649999999999999</v>
      </c>
      <c r="M39">
        <v>18.89</v>
      </c>
      <c r="N39">
        <v>17.25</v>
      </c>
      <c r="O39" t="s">
        <v>1327</v>
      </c>
      <c r="P39" s="30">
        <v>-5.1999999999999998E-2</v>
      </c>
      <c r="Q39" s="30"/>
      <c r="R39" s="30"/>
      <c r="T39" s="38">
        <v>42267</v>
      </c>
      <c r="U39" s="33">
        <v>1931.3</v>
      </c>
      <c r="V39" s="33">
        <v>1960.8</v>
      </c>
      <c r="W39" s="33">
        <v>1979.6</v>
      </c>
      <c r="X39" s="33">
        <v>1908.9</v>
      </c>
      <c r="Z39" s="30">
        <v>-1.3599999999999999E-2</v>
      </c>
    </row>
    <row r="40" spans="1:26" x14ac:dyDescent="0.3">
      <c r="A40" s="38">
        <v>42062</v>
      </c>
      <c r="B40">
        <v>23.32</v>
      </c>
      <c r="C40">
        <v>23.26</v>
      </c>
      <c r="D40">
        <v>23.59</v>
      </c>
      <c r="E40">
        <v>23</v>
      </c>
      <c r="F40" t="s">
        <v>153</v>
      </c>
      <c r="G40" s="30">
        <v>9.4999999999999998E-3</v>
      </c>
      <c r="J40" s="38">
        <v>42274</v>
      </c>
      <c r="K40">
        <v>17.899999999999999</v>
      </c>
      <c r="L40">
        <v>17.7</v>
      </c>
      <c r="M40">
        <v>17.899999999999999</v>
      </c>
      <c r="N40">
        <v>16.45</v>
      </c>
      <c r="O40" t="s">
        <v>1336</v>
      </c>
      <c r="P40" s="30">
        <v>1.1900000000000001E-2</v>
      </c>
      <c r="Q40" s="30"/>
      <c r="R40" s="30"/>
      <c r="T40" s="38">
        <v>42274</v>
      </c>
      <c r="U40" s="33">
        <v>1951.4</v>
      </c>
      <c r="V40" s="33">
        <v>1929.2</v>
      </c>
      <c r="W40" s="33">
        <v>1951.4</v>
      </c>
      <c r="X40" s="33">
        <v>1871.9</v>
      </c>
      <c r="Z40" s="30">
        <v>1.04E-2</v>
      </c>
    </row>
    <row r="41" spans="1:26" x14ac:dyDescent="0.3">
      <c r="A41" s="38">
        <v>42065</v>
      </c>
      <c r="B41">
        <v>23.19</v>
      </c>
      <c r="C41">
        <v>23.38</v>
      </c>
      <c r="D41">
        <v>23.52</v>
      </c>
      <c r="E41">
        <v>22.94</v>
      </c>
      <c r="F41" t="s">
        <v>154</v>
      </c>
      <c r="G41" s="30">
        <v>-5.5999999999999999E-3</v>
      </c>
      <c r="J41" s="38">
        <v>42281</v>
      </c>
      <c r="K41">
        <v>18.62</v>
      </c>
      <c r="L41">
        <v>18.03</v>
      </c>
      <c r="M41">
        <v>18.78</v>
      </c>
      <c r="N41">
        <v>17.809999999999999</v>
      </c>
      <c r="O41" t="s">
        <v>988</v>
      </c>
      <c r="P41" s="30">
        <v>4.02E-2</v>
      </c>
      <c r="Q41" s="30"/>
      <c r="R41" s="30"/>
      <c r="T41" s="38">
        <v>42281</v>
      </c>
      <c r="U41" s="33">
        <v>2014.9</v>
      </c>
      <c r="V41" s="33">
        <v>1954.3</v>
      </c>
      <c r="W41" s="33">
        <v>2020.1</v>
      </c>
      <c r="X41" s="33">
        <v>1954.3</v>
      </c>
      <c r="Z41" s="30">
        <v>3.2500000000000001E-2</v>
      </c>
    </row>
    <row r="42" spans="1:26" x14ac:dyDescent="0.3">
      <c r="A42" s="38">
        <v>42066</v>
      </c>
      <c r="B42">
        <v>23.2</v>
      </c>
      <c r="C42">
        <v>23.2</v>
      </c>
      <c r="D42">
        <v>23.44</v>
      </c>
      <c r="E42">
        <v>22.96</v>
      </c>
      <c r="F42" t="s">
        <v>155</v>
      </c>
      <c r="G42" s="30">
        <v>4.0000000000000002E-4</v>
      </c>
      <c r="J42" s="38">
        <v>42288</v>
      </c>
      <c r="K42">
        <v>18.57</v>
      </c>
      <c r="L42">
        <v>18.63</v>
      </c>
      <c r="M42">
        <v>18.71</v>
      </c>
      <c r="N42">
        <v>18.14</v>
      </c>
      <c r="O42" t="s">
        <v>1195</v>
      </c>
      <c r="P42" s="30">
        <v>-2.7000000000000001E-3</v>
      </c>
      <c r="Q42" s="30"/>
      <c r="R42" s="30"/>
      <c r="T42" s="38">
        <v>42288</v>
      </c>
      <c r="U42" s="33">
        <v>2033.1</v>
      </c>
      <c r="V42" s="33">
        <v>2015.7</v>
      </c>
      <c r="W42" s="33">
        <v>2033.5</v>
      </c>
      <c r="X42" s="33">
        <v>1990.7</v>
      </c>
      <c r="Z42" s="30">
        <v>8.9999999999999993E-3</v>
      </c>
    </row>
    <row r="43" spans="1:26" x14ac:dyDescent="0.3">
      <c r="A43" s="38">
        <v>42067</v>
      </c>
      <c r="B43">
        <v>22.84</v>
      </c>
      <c r="C43">
        <v>23.1</v>
      </c>
      <c r="D43">
        <v>23.36</v>
      </c>
      <c r="E43">
        <v>22.72</v>
      </c>
      <c r="F43" t="s">
        <v>156</v>
      </c>
      <c r="G43" s="30">
        <v>-1.55E-2</v>
      </c>
      <c r="J43" s="38">
        <v>42295</v>
      </c>
      <c r="K43">
        <v>18.59</v>
      </c>
      <c r="L43">
        <v>18.45</v>
      </c>
      <c r="M43">
        <v>18.7</v>
      </c>
      <c r="N43">
        <v>18.05</v>
      </c>
      <c r="O43" t="s">
        <v>981</v>
      </c>
      <c r="P43" s="30">
        <v>1.1000000000000001E-3</v>
      </c>
      <c r="Q43" s="30"/>
      <c r="R43" s="30"/>
      <c r="T43" s="38">
        <v>42295</v>
      </c>
      <c r="U43" s="33">
        <v>2075.1999999999998</v>
      </c>
      <c r="V43" s="33">
        <v>2031.7</v>
      </c>
      <c r="W43" s="33">
        <v>2079.6999999999998</v>
      </c>
      <c r="X43" s="33">
        <v>2017.2</v>
      </c>
      <c r="Z43" s="30">
        <v>2.07E-2</v>
      </c>
    </row>
    <row r="44" spans="1:26" x14ac:dyDescent="0.3">
      <c r="A44" s="38">
        <v>42068</v>
      </c>
      <c r="B44">
        <v>22.7</v>
      </c>
      <c r="C44">
        <v>23.2</v>
      </c>
      <c r="D44">
        <v>23.27</v>
      </c>
      <c r="E44">
        <v>22.55</v>
      </c>
      <c r="F44" t="s">
        <v>157</v>
      </c>
      <c r="G44" s="30">
        <v>-6.1000000000000004E-3</v>
      </c>
      <c r="J44" s="38">
        <v>42302</v>
      </c>
      <c r="K44">
        <v>18.27</v>
      </c>
      <c r="L44">
        <v>18.510000000000002</v>
      </c>
      <c r="M44">
        <v>18.670000000000002</v>
      </c>
      <c r="N44">
        <v>18.059999999999999</v>
      </c>
      <c r="O44" t="s">
        <v>1280</v>
      </c>
      <c r="P44" s="30">
        <v>-1.72E-2</v>
      </c>
      <c r="Q44" s="30"/>
      <c r="R44" s="30"/>
      <c r="T44" s="38">
        <v>42302</v>
      </c>
      <c r="U44" s="33">
        <v>2079.4</v>
      </c>
      <c r="V44" s="33">
        <v>2075.1</v>
      </c>
      <c r="W44" s="33">
        <v>2094.3000000000002</v>
      </c>
      <c r="X44" s="33">
        <v>2058.8000000000002</v>
      </c>
      <c r="Z44" s="30">
        <v>2E-3</v>
      </c>
    </row>
    <row r="45" spans="1:26" x14ac:dyDescent="0.3">
      <c r="A45" s="38">
        <v>42069</v>
      </c>
      <c r="B45">
        <v>22.28</v>
      </c>
      <c r="C45">
        <v>22.7</v>
      </c>
      <c r="D45">
        <v>22.85</v>
      </c>
      <c r="E45">
        <v>22</v>
      </c>
      <c r="F45" t="s">
        <v>158</v>
      </c>
      <c r="G45" s="30">
        <v>-1.8499999999999999E-2</v>
      </c>
      <c r="J45" s="38">
        <v>42309</v>
      </c>
      <c r="K45">
        <v>18.48</v>
      </c>
      <c r="L45">
        <v>18.440000000000001</v>
      </c>
      <c r="M45">
        <v>19.18</v>
      </c>
      <c r="N45">
        <v>18.149999999999999</v>
      </c>
      <c r="O45" t="s">
        <v>1337</v>
      </c>
      <c r="P45" s="30">
        <v>1.15E-2</v>
      </c>
      <c r="Q45" s="30"/>
      <c r="R45" s="30"/>
      <c r="T45" s="38">
        <v>42309</v>
      </c>
      <c r="U45" s="33">
        <v>2099.1999999999998</v>
      </c>
      <c r="V45" s="33">
        <v>2080.8000000000002</v>
      </c>
      <c r="W45" s="33">
        <v>2116.5</v>
      </c>
      <c r="X45" s="33">
        <v>2080.8000000000002</v>
      </c>
      <c r="Z45" s="30">
        <v>9.4999999999999998E-3</v>
      </c>
    </row>
    <row r="46" spans="1:26" x14ac:dyDescent="0.3">
      <c r="A46" s="38">
        <v>42072</v>
      </c>
      <c r="B46">
        <v>21.84</v>
      </c>
      <c r="C46">
        <v>22.32</v>
      </c>
      <c r="D46">
        <v>22.35</v>
      </c>
      <c r="E46">
        <v>21.78</v>
      </c>
      <c r="F46" t="s">
        <v>159</v>
      </c>
      <c r="G46" s="30">
        <v>-1.9699999999999999E-2</v>
      </c>
      <c r="J46" s="38">
        <v>42316</v>
      </c>
      <c r="K46">
        <v>17.760000000000002</v>
      </c>
      <c r="L46">
        <v>18.45</v>
      </c>
      <c r="M46">
        <v>18.489999999999998</v>
      </c>
      <c r="N46">
        <v>17.559999999999999</v>
      </c>
      <c r="O46" t="s">
        <v>975</v>
      </c>
      <c r="P46" s="30">
        <v>-3.9E-2</v>
      </c>
      <c r="Q46" s="30"/>
      <c r="R46" s="30"/>
      <c r="T46" s="38">
        <v>42316</v>
      </c>
      <c r="U46" s="33">
        <v>2023</v>
      </c>
      <c r="V46" s="33">
        <v>2096.6</v>
      </c>
      <c r="W46" s="33">
        <v>2096.6</v>
      </c>
      <c r="X46" s="33">
        <v>2022</v>
      </c>
      <c r="Z46" s="30">
        <v>-3.6299999999999999E-2</v>
      </c>
    </row>
    <row r="47" spans="1:26" x14ac:dyDescent="0.3">
      <c r="A47" s="38">
        <v>42073</v>
      </c>
      <c r="B47">
        <v>21.62</v>
      </c>
      <c r="C47">
        <v>21.57</v>
      </c>
      <c r="D47">
        <v>21.75</v>
      </c>
      <c r="E47">
        <v>21.49</v>
      </c>
      <c r="F47" t="s">
        <v>160</v>
      </c>
      <c r="G47" s="30">
        <v>-1.01E-2</v>
      </c>
      <c r="J47" s="38">
        <v>42323</v>
      </c>
      <c r="K47">
        <v>16.57</v>
      </c>
      <c r="L47">
        <v>17.600000000000001</v>
      </c>
      <c r="M47">
        <v>17.95</v>
      </c>
      <c r="N47">
        <v>16.100000000000001</v>
      </c>
      <c r="O47" t="s">
        <v>1338</v>
      </c>
      <c r="P47" s="30">
        <v>-6.7000000000000004E-2</v>
      </c>
      <c r="Q47" s="30"/>
      <c r="R47" s="30"/>
      <c r="T47" s="38">
        <v>42323</v>
      </c>
      <c r="U47" s="33">
        <v>2089.1999999999998</v>
      </c>
      <c r="V47" s="33">
        <v>2022.1</v>
      </c>
      <c r="W47" s="33">
        <v>2097.1</v>
      </c>
      <c r="X47" s="33">
        <v>2019.4</v>
      </c>
      <c r="Z47" s="30">
        <v>3.27E-2</v>
      </c>
    </row>
    <row r="48" spans="1:26" x14ac:dyDescent="0.3">
      <c r="A48" s="38">
        <v>42074</v>
      </c>
      <c r="B48">
        <v>22.01</v>
      </c>
      <c r="C48">
        <v>21.61</v>
      </c>
      <c r="D48">
        <v>22.13</v>
      </c>
      <c r="E48">
        <v>21.59</v>
      </c>
      <c r="F48" t="s">
        <v>161</v>
      </c>
      <c r="G48" s="30">
        <v>1.7999999999999999E-2</v>
      </c>
      <c r="J48" s="38">
        <v>42330</v>
      </c>
      <c r="K48">
        <v>16.34</v>
      </c>
      <c r="L48">
        <v>16.739999999999998</v>
      </c>
      <c r="M48">
        <v>16.940000000000001</v>
      </c>
      <c r="N48">
        <v>16.18</v>
      </c>
      <c r="O48" t="s">
        <v>1279</v>
      </c>
      <c r="P48" s="30">
        <v>-1.3899999999999999E-2</v>
      </c>
      <c r="Q48" s="30"/>
      <c r="R48" s="30"/>
      <c r="T48" s="38">
        <v>42330</v>
      </c>
      <c r="U48" s="33">
        <v>2090.1</v>
      </c>
      <c r="V48" s="33">
        <v>2089.4</v>
      </c>
      <c r="W48" s="33">
        <v>2095.6</v>
      </c>
      <c r="X48" s="33">
        <v>2070.3000000000002</v>
      </c>
      <c r="Z48" s="30">
        <v>4.0000000000000002E-4</v>
      </c>
    </row>
    <row r="49" spans="1:26" x14ac:dyDescent="0.3">
      <c r="A49" s="38">
        <v>42075</v>
      </c>
      <c r="B49">
        <v>22.28</v>
      </c>
      <c r="C49">
        <v>22.07</v>
      </c>
      <c r="D49">
        <v>22.45</v>
      </c>
      <c r="E49">
        <v>22.04</v>
      </c>
      <c r="F49" t="s">
        <v>162</v>
      </c>
      <c r="G49" s="30">
        <v>1.23E-2</v>
      </c>
      <c r="J49" s="38">
        <v>42337</v>
      </c>
      <c r="K49">
        <v>15.85</v>
      </c>
      <c r="L49">
        <v>16.350000000000001</v>
      </c>
      <c r="M49">
        <v>16.7</v>
      </c>
      <c r="N49">
        <v>15.55</v>
      </c>
      <c r="O49" t="s">
        <v>1339</v>
      </c>
      <c r="P49" s="30">
        <v>-0.03</v>
      </c>
      <c r="Q49" s="30"/>
      <c r="R49" s="30"/>
      <c r="T49" s="38">
        <v>42337</v>
      </c>
      <c r="U49" s="33">
        <v>2091.6999999999998</v>
      </c>
      <c r="V49" s="33">
        <v>2090.9</v>
      </c>
      <c r="W49" s="33">
        <v>2104.3000000000002</v>
      </c>
      <c r="X49" s="33">
        <v>2042.3</v>
      </c>
      <c r="Z49" s="30">
        <v>8.0000000000000004E-4</v>
      </c>
    </row>
    <row r="50" spans="1:26" x14ac:dyDescent="0.3">
      <c r="A50" s="38">
        <v>42076</v>
      </c>
      <c r="B50">
        <v>22.53</v>
      </c>
      <c r="C50">
        <v>22.2</v>
      </c>
      <c r="D50">
        <v>22.6</v>
      </c>
      <c r="E50">
        <v>22.2</v>
      </c>
      <c r="F50" t="s">
        <v>136</v>
      </c>
      <c r="G50" s="30">
        <v>1.12E-2</v>
      </c>
      <c r="J50" s="38">
        <v>42344</v>
      </c>
      <c r="K50">
        <v>15.08</v>
      </c>
      <c r="L50">
        <v>15.83</v>
      </c>
      <c r="M50">
        <v>16</v>
      </c>
      <c r="N50">
        <v>14.89</v>
      </c>
      <c r="O50" t="s">
        <v>1340</v>
      </c>
      <c r="P50" s="30">
        <v>-4.8599999999999997E-2</v>
      </c>
      <c r="Q50" s="30"/>
      <c r="R50" s="30"/>
      <c r="T50" s="38">
        <v>42344</v>
      </c>
      <c r="U50" s="33">
        <v>2012.4</v>
      </c>
      <c r="V50" s="33">
        <v>2090.4</v>
      </c>
      <c r="W50" s="33">
        <v>2090.4</v>
      </c>
      <c r="X50" s="33">
        <v>2008.8</v>
      </c>
      <c r="Z50" s="30">
        <v>-3.7900000000000003E-2</v>
      </c>
    </row>
    <row r="51" spans="1:26" x14ac:dyDescent="0.3">
      <c r="A51" s="38">
        <v>42079</v>
      </c>
      <c r="B51">
        <v>22.75</v>
      </c>
      <c r="C51">
        <v>22.66</v>
      </c>
      <c r="D51">
        <v>22.76</v>
      </c>
      <c r="E51">
        <v>22.32</v>
      </c>
      <c r="F51" t="s">
        <v>163</v>
      </c>
      <c r="G51" s="30">
        <v>9.7999999999999997E-3</v>
      </c>
      <c r="J51" s="38">
        <v>42351</v>
      </c>
      <c r="K51">
        <v>14.76</v>
      </c>
      <c r="L51">
        <v>15.01</v>
      </c>
      <c r="M51">
        <v>15.77</v>
      </c>
      <c r="N51">
        <v>14.15</v>
      </c>
      <c r="O51" t="s">
        <v>1341</v>
      </c>
      <c r="P51" s="30">
        <v>-2.12E-2</v>
      </c>
      <c r="Q51" s="30"/>
      <c r="R51" s="30"/>
      <c r="T51" s="38">
        <v>42351</v>
      </c>
      <c r="U51" s="33">
        <v>2005.5</v>
      </c>
      <c r="V51" s="33">
        <v>2013.4</v>
      </c>
      <c r="W51" s="33">
        <v>2076.6999999999998</v>
      </c>
      <c r="X51" s="33">
        <v>1993.3</v>
      </c>
      <c r="Z51" s="30">
        <v>-3.3999999999999998E-3</v>
      </c>
    </row>
    <row r="52" spans="1:26" x14ac:dyDescent="0.3">
      <c r="A52" s="38">
        <v>42080</v>
      </c>
      <c r="B52">
        <v>22.29</v>
      </c>
      <c r="C52">
        <v>22.72</v>
      </c>
      <c r="D52">
        <v>22.77</v>
      </c>
      <c r="E52">
        <v>22.05</v>
      </c>
      <c r="F52" t="s">
        <v>164</v>
      </c>
      <c r="G52" s="30">
        <v>-2.0199999999999999E-2</v>
      </c>
      <c r="J52" s="38">
        <v>42358</v>
      </c>
      <c r="K52">
        <v>15.6</v>
      </c>
      <c r="L52">
        <v>14.84</v>
      </c>
      <c r="M52">
        <v>15.89</v>
      </c>
      <c r="N52">
        <v>14.68</v>
      </c>
      <c r="O52" t="s">
        <v>1020</v>
      </c>
      <c r="P52" s="30">
        <v>5.6899999999999999E-2</v>
      </c>
      <c r="Q52" s="30"/>
      <c r="R52" s="30"/>
      <c r="T52" s="38">
        <v>42358</v>
      </c>
      <c r="U52" s="33">
        <v>2061</v>
      </c>
      <c r="V52" s="33">
        <v>2010.3</v>
      </c>
      <c r="W52" s="33">
        <v>2067.4</v>
      </c>
      <c r="X52" s="33">
        <v>2005.9</v>
      </c>
      <c r="Z52" s="30">
        <v>2.7699999999999999E-2</v>
      </c>
    </row>
    <row r="53" spans="1:26" x14ac:dyDescent="0.3">
      <c r="A53" s="38">
        <v>42081</v>
      </c>
      <c r="B53">
        <v>22.07</v>
      </c>
      <c r="C53">
        <v>22</v>
      </c>
      <c r="D53">
        <v>22.43</v>
      </c>
      <c r="E53">
        <v>21.86</v>
      </c>
      <c r="F53" t="s">
        <v>159</v>
      </c>
      <c r="G53" s="30">
        <v>-9.9000000000000008E-3</v>
      </c>
      <c r="J53" s="38">
        <v>42365</v>
      </c>
      <c r="K53">
        <v>15.18</v>
      </c>
      <c r="L53">
        <v>15.4</v>
      </c>
      <c r="M53">
        <v>15.72</v>
      </c>
      <c r="N53">
        <v>15.07</v>
      </c>
      <c r="O53" t="s">
        <v>1198</v>
      </c>
      <c r="P53" s="30">
        <v>-2.69E-2</v>
      </c>
      <c r="Q53" s="30"/>
      <c r="R53" s="30"/>
      <c r="T53" s="38">
        <v>42365</v>
      </c>
      <c r="U53" s="33">
        <v>2043.9</v>
      </c>
      <c r="V53" s="33">
        <v>2057.8000000000002</v>
      </c>
      <c r="W53" s="33">
        <v>2081.6</v>
      </c>
      <c r="X53" s="33">
        <v>2043.6</v>
      </c>
      <c r="Z53" s="30">
        <v>-8.3000000000000001E-3</v>
      </c>
    </row>
    <row r="54" spans="1:26" x14ac:dyDescent="0.3">
      <c r="A54" s="38">
        <v>42082</v>
      </c>
      <c r="B54">
        <v>22.19</v>
      </c>
      <c r="C54">
        <v>22.05</v>
      </c>
      <c r="D54">
        <v>22.2</v>
      </c>
      <c r="E54">
        <v>21.89</v>
      </c>
      <c r="F54" t="s">
        <v>165</v>
      </c>
      <c r="G54" s="30">
        <v>5.4000000000000003E-3</v>
      </c>
      <c r="J54" s="38">
        <v>42372</v>
      </c>
      <c r="K54">
        <v>14</v>
      </c>
      <c r="L54">
        <v>14.98</v>
      </c>
      <c r="M54">
        <v>15.54</v>
      </c>
      <c r="N54">
        <v>13.99</v>
      </c>
      <c r="O54" t="s">
        <v>1342</v>
      </c>
      <c r="P54" s="30">
        <v>-7.7700000000000005E-2</v>
      </c>
      <c r="Q54" s="30"/>
      <c r="R54" s="30"/>
      <c r="T54" s="38">
        <v>42372</v>
      </c>
      <c r="U54" s="33">
        <v>1922</v>
      </c>
      <c r="V54" s="33">
        <v>2038.2</v>
      </c>
      <c r="W54" s="33">
        <v>2038.2</v>
      </c>
      <c r="X54" s="33">
        <v>1918.5</v>
      </c>
      <c r="Z54" s="30">
        <v>-5.96E-2</v>
      </c>
    </row>
    <row r="55" spans="1:26" x14ac:dyDescent="0.3">
      <c r="A55" s="38">
        <v>42083</v>
      </c>
      <c r="B55">
        <v>22.24</v>
      </c>
      <c r="C55">
        <v>22</v>
      </c>
      <c r="D55">
        <v>22.44</v>
      </c>
      <c r="E55">
        <v>22</v>
      </c>
      <c r="F55" t="s">
        <v>166</v>
      </c>
      <c r="G55" s="30">
        <v>2.3E-3</v>
      </c>
      <c r="J55" s="38">
        <v>42379</v>
      </c>
      <c r="K55">
        <v>13.38</v>
      </c>
      <c r="L55">
        <v>14.02</v>
      </c>
      <c r="M55">
        <v>14.44</v>
      </c>
      <c r="N55">
        <v>12.54</v>
      </c>
      <c r="O55" t="s">
        <v>1343</v>
      </c>
      <c r="P55" s="30">
        <v>-4.4299999999999999E-2</v>
      </c>
      <c r="Q55" s="30"/>
      <c r="R55" s="30"/>
      <c r="T55" s="38">
        <v>42379</v>
      </c>
      <c r="U55" s="33">
        <v>1880.3</v>
      </c>
      <c r="V55" s="33">
        <v>1926.1</v>
      </c>
      <c r="W55" s="33">
        <v>1950.3</v>
      </c>
      <c r="X55" s="33">
        <v>1857.8</v>
      </c>
      <c r="Z55" s="30">
        <v>-2.1700000000000001E-2</v>
      </c>
    </row>
    <row r="56" spans="1:26" x14ac:dyDescent="0.3">
      <c r="A56" s="38">
        <v>42086</v>
      </c>
      <c r="B56">
        <v>22.09</v>
      </c>
      <c r="C56">
        <v>22.23</v>
      </c>
      <c r="D56">
        <v>22.43</v>
      </c>
      <c r="E56">
        <v>22.08</v>
      </c>
      <c r="F56" t="s">
        <v>167</v>
      </c>
      <c r="G56" s="30">
        <v>-6.7000000000000002E-3</v>
      </c>
      <c r="J56" s="38">
        <v>42386</v>
      </c>
      <c r="K56">
        <v>13.8</v>
      </c>
      <c r="L56">
        <v>13.52</v>
      </c>
      <c r="M56">
        <v>13.81</v>
      </c>
      <c r="N56">
        <v>12.4</v>
      </c>
      <c r="O56" t="s">
        <v>1344</v>
      </c>
      <c r="P56" s="30">
        <v>3.1399999999999997E-2</v>
      </c>
      <c r="Q56" s="30"/>
      <c r="R56" s="30"/>
      <c r="T56" s="38">
        <v>42386</v>
      </c>
      <c r="U56" s="33">
        <v>1906.9</v>
      </c>
      <c r="V56" s="33">
        <v>1888.7</v>
      </c>
      <c r="W56" s="33">
        <v>1908.8</v>
      </c>
      <c r="X56" s="33">
        <v>1812.3</v>
      </c>
      <c r="Z56" s="30">
        <v>1.41E-2</v>
      </c>
    </row>
    <row r="57" spans="1:26" x14ac:dyDescent="0.3">
      <c r="A57" s="38">
        <v>42087</v>
      </c>
      <c r="B57">
        <v>22.01</v>
      </c>
      <c r="C57">
        <v>22.08</v>
      </c>
      <c r="D57">
        <v>22.08</v>
      </c>
      <c r="E57">
        <v>21.76</v>
      </c>
      <c r="F57" t="s">
        <v>168</v>
      </c>
      <c r="G57" s="30">
        <v>-3.5999999999999999E-3</v>
      </c>
      <c r="J57" s="38">
        <v>42393</v>
      </c>
      <c r="K57">
        <v>13.58</v>
      </c>
      <c r="L57">
        <v>13.66</v>
      </c>
      <c r="M57">
        <v>13.87</v>
      </c>
      <c r="N57">
        <v>13.15</v>
      </c>
      <c r="O57" t="s">
        <v>1328</v>
      </c>
      <c r="P57" s="30">
        <v>-1.5900000000000001E-2</v>
      </c>
      <c r="Q57" s="30"/>
      <c r="R57" s="30"/>
      <c r="T57" s="38">
        <v>42393</v>
      </c>
      <c r="U57" s="33">
        <v>1940.2</v>
      </c>
      <c r="V57" s="33">
        <v>1906.3</v>
      </c>
      <c r="W57" s="33">
        <v>1940.2</v>
      </c>
      <c r="X57" s="33">
        <v>1872.7</v>
      </c>
      <c r="Z57" s="30">
        <v>1.7500000000000002E-2</v>
      </c>
    </row>
    <row r="58" spans="1:26" x14ac:dyDescent="0.3">
      <c r="A58" s="38">
        <v>42088</v>
      </c>
      <c r="B58">
        <v>21.76</v>
      </c>
      <c r="C58">
        <v>22.03</v>
      </c>
      <c r="D58">
        <v>22.11</v>
      </c>
      <c r="E58">
        <v>21.66</v>
      </c>
      <c r="F58" t="s">
        <v>120</v>
      </c>
      <c r="G58" s="30">
        <v>-1.14E-2</v>
      </c>
      <c r="J58" s="38">
        <v>42400</v>
      </c>
      <c r="K58">
        <v>13.6</v>
      </c>
      <c r="L58">
        <v>13.43</v>
      </c>
      <c r="M58">
        <v>13.89</v>
      </c>
      <c r="N58">
        <v>12.47</v>
      </c>
      <c r="O58" t="s">
        <v>1345</v>
      </c>
      <c r="P58" s="30">
        <v>1.5E-3</v>
      </c>
      <c r="Q58" s="30"/>
      <c r="R58" s="30"/>
      <c r="T58" s="38">
        <v>42400</v>
      </c>
      <c r="U58" s="33">
        <v>1880</v>
      </c>
      <c r="V58" s="33">
        <v>1936.9</v>
      </c>
      <c r="W58" s="33">
        <v>1947.2</v>
      </c>
      <c r="X58" s="33">
        <v>1872.2</v>
      </c>
      <c r="Z58" s="30">
        <v>-3.1E-2</v>
      </c>
    </row>
    <row r="59" spans="1:26" x14ac:dyDescent="0.3">
      <c r="A59" s="38">
        <v>42089</v>
      </c>
      <c r="B59">
        <v>21.27</v>
      </c>
      <c r="C59">
        <v>21.75</v>
      </c>
      <c r="D59">
        <v>21.78</v>
      </c>
      <c r="E59">
        <v>21</v>
      </c>
      <c r="F59" t="s">
        <v>169</v>
      </c>
      <c r="G59" s="30">
        <v>-2.2499999999999999E-2</v>
      </c>
      <c r="J59" s="38">
        <v>42407</v>
      </c>
      <c r="K59">
        <v>13.4</v>
      </c>
      <c r="L59">
        <v>13.35</v>
      </c>
      <c r="M59">
        <v>13.55</v>
      </c>
      <c r="N59">
        <v>12.35</v>
      </c>
      <c r="O59" t="s">
        <v>1346</v>
      </c>
      <c r="P59" s="30">
        <v>-1.47E-2</v>
      </c>
      <c r="Q59" s="30"/>
      <c r="R59" s="30"/>
      <c r="T59" s="38">
        <v>42407</v>
      </c>
      <c r="U59" s="33">
        <v>1864.8</v>
      </c>
      <c r="V59" s="33">
        <v>1873.2</v>
      </c>
      <c r="W59" s="33">
        <v>1881.6</v>
      </c>
      <c r="X59" s="33">
        <v>1810.1</v>
      </c>
      <c r="Z59" s="30">
        <v>-8.0999999999999996E-3</v>
      </c>
    </row>
    <row r="60" spans="1:26" x14ac:dyDescent="0.3">
      <c r="A60" s="38">
        <v>42090</v>
      </c>
      <c r="B60">
        <v>21.07</v>
      </c>
      <c r="C60">
        <v>21.27</v>
      </c>
      <c r="D60">
        <v>21.29</v>
      </c>
      <c r="E60">
        <v>20.96</v>
      </c>
      <c r="F60" t="s">
        <v>140</v>
      </c>
      <c r="G60" s="30">
        <v>-9.4000000000000004E-3</v>
      </c>
      <c r="J60" s="38">
        <v>42414</v>
      </c>
      <c r="K60">
        <v>14.91</v>
      </c>
      <c r="L60">
        <v>13.4</v>
      </c>
      <c r="M60">
        <v>15.6</v>
      </c>
      <c r="N60">
        <v>13.25</v>
      </c>
      <c r="O60" t="s">
        <v>1347</v>
      </c>
      <c r="P60" s="30">
        <v>0.11269999999999999</v>
      </c>
      <c r="Q60" s="30"/>
      <c r="R60" s="30"/>
      <c r="T60" s="38">
        <v>42414</v>
      </c>
      <c r="U60" s="33">
        <v>1917.8</v>
      </c>
      <c r="V60" s="33">
        <v>1871.4</v>
      </c>
      <c r="W60" s="33">
        <v>1930.7</v>
      </c>
      <c r="X60" s="33">
        <v>1871.4</v>
      </c>
      <c r="Z60" s="30">
        <v>2.8400000000000002E-2</v>
      </c>
    </row>
    <row r="61" spans="1:26" x14ac:dyDescent="0.3">
      <c r="A61" s="38">
        <v>42093</v>
      </c>
      <c r="B61">
        <v>21.5</v>
      </c>
      <c r="C61">
        <v>21.23</v>
      </c>
      <c r="D61">
        <v>21.85</v>
      </c>
      <c r="E61">
        <v>21.07</v>
      </c>
      <c r="F61" t="s">
        <v>170</v>
      </c>
      <c r="G61" s="30">
        <v>2.0400000000000001E-2</v>
      </c>
      <c r="J61" s="38">
        <v>42421</v>
      </c>
      <c r="K61">
        <v>15.07</v>
      </c>
      <c r="L61">
        <v>15.2</v>
      </c>
      <c r="M61">
        <v>15.21</v>
      </c>
      <c r="N61">
        <v>14.14</v>
      </c>
      <c r="O61" t="s">
        <v>1348</v>
      </c>
      <c r="P61" s="30">
        <v>1.0699999999999999E-2</v>
      </c>
      <c r="Q61" s="30"/>
      <c r="R61" s="30"/>
      <c r="T61" s="38">
        <v>42421</v>
      </c>
      <c r="U61" s="33">
        <v>1948</v>
      </c>
      <c r="V61" s="33">
        <v>1924.4</v>
      </c>
      <c r="W61" s="33">
        <v>1963</v>
      </c>
      <c r="X61" s="33">
        <v>1891</v>
      </c>
      <c r="Z61" s="30">
        <v>1.5699999999999999E-2</v>
      </c>
    </row>
    <row r="62" spans="1:26" x14ac:dyDescent="0.3">
      <c r="A62" s="38">
        <v>42094</v>
      </c>
      <c r="B62">
        <v>21.6</v>
      </c>
      <c r="C62">
        <v>21.41</v>
      </c>
      <c r="D62">
        <v>21.77</v>
      </c>
      <c r="E62">
        <v>21.31</v>
      </c>
      <c r="F62" t="s">
        <v>171</v>
      </c>
      <c r="G62" s="30">
        <v>4.7000000000000002E-3</v>
      </c>
      <c r="J62" s="38">
        <v>42428</v>
      </c>
      <c r="K62">
        <v>16.850000000000001</v>
      </c>
      <c r="L62">
        <v>15.1</v>
      </c>
      <c r="M62">
        <v>16.97</v>
      </c>
      <c r="N62">
        <v>14.87</v>
      </c>
      <c r="O62" t="s">
        <v>1349</v>
      </c>
      <c r="P62" s="30">
        <v>0.1181</v>
      </c>
      <c r="Q62" s="30"/>
      <c r="R62" s="30"/>
      <c r="T62" s="38">
        <v>42428</v>
      </c>
      <c r="U62" s="33">
        <v>2000</v>
      </c>
      <c r="V62" s="33">
        <v>1947.1</v>
      </c>
      <c r="W62" s="33">
        <v>2009.1</v>
      </c>
      <c r="X62" s="33">
        <v>1931.8</v>
      </c>
      <c r="Z62" s="30">
        <v>2.6700000000000002E-2</v>
      </c>
    </row>
    <row r="63" spans="1:26" x14ac:dyDescent="0.3">
      <c r="A63" s="38">
        <v>42095</v>
      </c>
      <c r="B63">
        <v>21.49</v>
      </c>
      <c r="C63">
        <v>21.55</v>
      </c>
      <c r="D63">
        <v>21.75</v>
      </c>
      <c r="E63">
        <v>21.43</v>
      </c>
      <c r="F63" t="s">
        <v>172</v>
      </c>
      <c r="G63" s="30">
        <v>-5.1000000000000004E-3</v>
      </c>
      <c r="J63" s="38">
        <v>42435</v>
      </c>
      <c r="K63">
        <v>16.91</v>
      </c>
      <c r="L63">
        <v>16.75</v>
      </c>
      <c r="M63">
        <v>17.12</v>
      </c>
      <c r="N63">
        <v>16.420000000000002</v>
      </c>
      <c r="O63" t="s">
        <v>1284</v>
      </c>
      <c r="P63" s="30">
        <v>3.5999999999999999E-3</v>
      </c>
      <c r="Q63" s="30"/>
      <c r="R63" s="30"/>
      <c r="T63" s="38">
        <v>42435</v>
      </c>
      <c r="U63" s="33">
        <v>2022.2</v>
      </c>
      <c r="V63" s="33">
        <v>1996.1</v>
      </c>
      <c r="W63" s="33">
        <v>2022.4</v>
      </c>
      <c r="X63" s="33">
        <v>1969.2</v>
      </c>
      <c r="Z63" s="30">
        <v>1.11E-2</v>
      </c>
    </row>
    <row r="64" spans="1:26" x14ac:dyDescent="0.3">
      <c r="A64" s="38">
        <v>42096</v>
      </c>
      <c r="B64">
        <v>21.49</v>
      </c>
      <c r="C64">
        <v>21.45</v>
      </c>
      <c r="D64">
        <v>21.68</v>
      </c>
      <c r="E64">
        <v>21.35</v>
      </c>
      <c r="F64" t="s">
        <v>173</v>
      </c>
      <c r="G64" s="30">
        <v>0</v>
      </c>
      <c r="J64" s="38">
        <v>42442</v>
      </c>
      <c r="K64">
        <v>17.149999999999999</v>
      </c>
      <c r="L64">
        <v>17.05</v>
      </c>
      <c r="M64">
        <v>17.45</v>
      </c>
      <c r="N64">
        <v>16.54</v>
      </c>
      <c r="O64" t="s">
        <v>1142</v>
      </c>
      <c r="P64" s="30">
        <v>1.4200000000000001E-2</v>
      </c>
      <c r="Q64" s="30"/>
      <c r="R64" s="30"/>
      <c r="T64" s="38">
        <v>42442</v>
      </c>
      <c r="U64" s="33">
        <v>2049.6</v>
      </c>
      <c r="V64" s="33">
        <v>2019.3</v>
      </c>
      <c r="W64" s="33">
        <v>2052.4</v>
      </c>
      <c r="X64" s="33">
        <v>2005.2</v>
      </c>
      <c r="Z64" s="30">
        <v>1.35E-2</v>
      </c>
    </row>
    <row r="65" spans="1:26" x14ac:dyDescent="0.3">
      <c r="A65" s="38">
        <v>42100</v>
      </c>
      <c r="B65">
        <v>21.49</v>
      </c>
      <c r="C65">
        <v>21.24</v>
      </c>
      <c r="D65">
        <v>21.54</v>
      </c>
      <c r="E65">
        <v>21.19</v>
      </c>
      <c r="F65" t="s">
        <v>174</v>
      </c>
      <c r="G65" s="30">
        <v>0</v>
      </c>
      <c r="J65" s="38">
        <v>42449</v>
      </c>
      <c r="K65">
        <v>16.73</v>
      </c>
      <c r="L65">
        <v>17.13</v>
      </c>
      <c r="M65">
        <v>17.48</v>
      </c>
      <c r="N65">
        <v>15.56</v>
      </c>
      <c r="O65" t="s">
        <v>338</v>
      </c>
      <c r="P65" s="30">
        <v>-2.4500000000000001E-2</v>
      </c>
      <c r="Q65" s="30"/>
      <c r="R65" s="30"/>
      <c r="T65" s="38">
        <v>42449</v>
      </c>
      <c r="U65" s="33">
        <v>2035.9</v>
      </c>
      <c r="V65" s="33">
        <v>2047.9</v>
      </c>
      <c r="W65" s="33">
        <v>2056.6</v>
      </c>
      <c r="X65" s="33">
        <v>2022.5</v>
      </c>
      <c r="Z65" s="30">
        <v>-6.7000000000000002E-3</v>
      </c>
    </row>
    <row r="66" spans="1:26" x14ac:dyDescent="0.3">
      <c r="A66" s="38">
        <v>42101</v>
      </c>
      <c r="B66">
        <v>21.41</v>
      </c>
      <c r="C66">
        <v>21.37</v>
      </c>
      <c r="D66">
        <v>21.57</v>
      </c>
      <c r="E66">
        <v>21.25</v>
      </c>
      <c r="F66" t="s">
        <v>175</v>
      </c>
      <c r="G66" s="30">
        <v>-3.7000000000000002E-3</v>
      </c>
      <c r="J66" s="38">
        <v>42456</v>
      </c>
      <c r="K66">
        <v>17.350000000000001</v>
      </c>
      <c r="L66">
        <v>16.75</v>
      </c>
      <c r="M66">
        <v>17.399999999999999</v>
      </c>
      <c r="N66">
        <v>16.2</v>
      </c>
      <c r="O66" t="s">
        <v>1008</v>
      </c>
      <c r="P66" s="30">
        <v>3.7100000000000001E-2</v>
      </c>
      <c r="Q66" s="30"/>
      <c r="R66" s="30"/>
      <c r="T66" s="38">
        <v>42456</v>
      </c>
      <c r="U66" s="33">
        <v>2072.8000000000002</v>
      </c>
      <c r="V66" s="33">
        <v>2037.9</v>
      </c>
      <c r="W66" s="33">
        <v>2075.1</v>
      </c>
      <c r="X66" s="33">
        <v>2028.3</v>
      </c>
      <c r="Z66" s="30">
        <v>1.8100000000000002E-2</v>
      </c>
    </row>
    <row r="67" spans="1:26" x14ac:dyDescent="0.3">
      <c r="A67" s="38">
        <v>42102</v>
      </c>
      <c r="B67">
        <v>21.01</v>
      </c>
      <c r="C67">
        <v>21.43</v>
      </c>
      <c r="D67">
        <v>21.43</v>
      </c>
      <c r="E67">
        <v>21</v>
      </c>
      <c r="F67" t="s">
        <v>123</v>
      </c>
      <c r="G67" s="30">
        <v>-1.8700000000000001E-2</v>
      </c>
      <c r="J67" s="38">
        <v>42463</v>
      </c>
      <c r="K67">
        <v>15.83</v>
      </c>
      <c r="L67">
        <v>17.329999999999998</v>
      </c>
      <c r="M67">
        <v>17.45</v>
      </c>
      <c r="N67">
        <v>15.7</v>
      </c>
      <c r="O67" t="s">
        <v>1350</v>
      </c>
      <c r="P67" s="30">
        <v>-8.7599999999999997E-2</v>
      </c>
      <c r="Q67" s="30"/>
      <c r="R67" s="30"/>
      <c r="T67" s="38">
        <v>42463</v>
      </c>
      <c r="U67" s="33">
        <v>2047.6</v>
      </c>
      <c r="V67" s="33">
        <v>2073.1999999999998</v>
      </c>
      <c r="W67" s="33">
        <v>2074</v>
      </c>
      <c r="X67" s="33">
        <v>2033.8</v>
      </c>
      <c r="Z67" s="30">
        <v>-1.2200000000000001E-2</v>
      </c>
    </row>
    <row r="68" spans="1:26" x14ac:dyDescent="0.3">
      <c r="A68" s="38">
        <v>42103</v>
      </c>
      <c r="B68">
        <v>21.04</v>
      </c>
      <c r="C68">
        <v>21.01</v>
      </c>
      <c r="D68">
        <v>21.64</v>
      </c>
      <c r="E68">
        <v>20.78</v>
      </c>
      <c r="F68" t="s">
        <v>160</v>
      </c>
      <c r="G68" s="30">
        <v>1.4E-3</v>
      </c>
      <c r="J68" s="38">
        <v>42470</v>
      </c>
      <c r="K68">
        <v>16.920000000000002</v>
      </c>
      <c r="L68">
        <v>15.93</v>
      </c>
      <c r="M68">
        <v>17.100000000000001</v>
      </c>
      <c r="N68">
        <v>15.82</v>
      </c>
      <c r="O68" t="s">
        <v>866</v>
      </c>
      <c r="P68" s="30">
        <v>6.8900000000000003E-2</v>
      </c>
      <c r="Q68" s="30"/>
      <c r="R68" s="30"/>
      <c r="T68" s="38">
        <v>42470</v>
      </c>
      <c r="U68" s="33">
        <v>2080.6999999999998</v>
      </c>
      <c r="V68" s="33">
        <v>2050.1999999999998</v>
      </c>
      <c r="W68" s="33">
        <v>2087.8000000000002</v>
      </c>
      <c r="X68" s="33">
        <v>2039.7</v>
      </c>
      <c r="Z68" s="30">
        <v>1.6199999999999999E-2</v>
      </c>
    </row>
    <row r="69" spans="1:26" x14ac:dyDescent="0.3">
      <c r="A69" s="38">
        <v>42104</v>
      </c>
      <c r="B69">
        <v>21.25</v>
      </c>
      <c r="C69">
        <v>21.17</v>
      </c>
      <c r="D69">
        <v>21.25</v>
      </c>
      <c r="E69">
        <v>20.98</v>
      </c>
      <c r="F69" t="s">
        <v>176</v>
      </c>
      <c r="G69" s="30">
        <v>0.01</v>
      </c>
      <c r="J69" s="38">
        <v>42477</v>
      </c>
      <c r="K69">
        <v>17.32</v>
      </c>
      <c r="L69">
        <v>16.89</v>
      </c>
      <c r="M69">
        <v>17.59</v>
      </c>
      <c r="N69">
        <v>16.89</v>
      </c>
      <c r="O69" t="s">
        <v>561</v>
      </c>
      <c r="P69" s="30">
        <v>2.3599999999999999E-2</v>
      </c>
      <c r="Q69" s="30"/>
      <c r="R69" s="30"/>
      <c r="T69" s="38">
        <v>42477</v>
      </c>
      <c r="U69" s="33">
        <v>2091.6</v>
      </c>
      <c r="V69" s="33">
        <v>2078.8000000000002</v>
      </c>
      <c r="W69" s="33">
        <v>2111.1</v>
      </c>
      <c r="X69" s="33">
        <v>2073.6999999999998</v>
      </c>
      <c r="Z69" s="30">
        <v>5.1999999999999998E-3</v>
      </c>
    </row>
    <row r="70" spans="1:26" x14ac:dyDescent="0.3">
      <c r="A70" s="38">
        <v>42107</v>
      </c>
      <c r="B70">
        <v>21.37</v>
      </c>
      <c r="C70">
        <v>21.24</v>
      </c>
      <c r="D70">
        <v>21.71</v>
      </c>
      <c r="E70">
        <v>21.24</v>
      </c>
      <c r="F70" t="s">
        <v>177</v>
      </c>
      <c r="G70" s="30">
        <v>5.5999999999999999E-3</v>
      </c>
      <c r="J70" s="38">
        <v>42484</v>
      </c>
      <c r="K70">
        <v>16.91</v>
      </c>
      <c r="L70">
        <v>17.23</v>
      </c>
      <c r="M70">
        <v>17.77</v>
      </c>
      <c r="N70">
        <v>16.68</v>
      </c>
      <c r="O70" t="s">
        <v>544</v>
      </c>
      <c r="P70" s="30">
        <v>-2.3699999999999999E-2</v>
      </c>
      <c r="Q70" s="30"/>
      <c r="R70" s="30"/>
      <c r="T70" s="38">
        <v>42484</v>
      </c>
      <c r="U70" s="33">
        <v>2065.3000000000002</v>
      </c>
      <c r="V70" s="33">
        <v>2089.4</v>
      </c>
      <c r="W70" s="33">
        <v>2099.9</v>
      </c>
      <c r="X70" s="33">
        <v>2052.3000000000002</v>
      </c>
      <c r="Z70" s="30">
        <v>-1.26E-2</v>
      </c>
    </row>
    <row r="71" spans="1:26" x14ac:dyDescent="0.3">
      <c r="A71" s="38">
        <v>42108</v>
      </c>
      <c r="B71">
        <v>21.69</v>
      </c>
      <c r="C71">
        <v>21.32</v>
      </c>
      <c r="D71">
        <v>22.04</v>
      </c>
      <c r="E71">
        <v>21.32</v>
      </c>
      <c r="F71" t="s">
        <v>178</v>
      </c>
      <c r="G71" s="30">
        <v>1.4999999999999999E-2</v>
      </c>
      <c r="J71" s="38">
        <v>42491</v>
      </c>
      <c r="K71">
        <v>17.07</v>
      </c>
      <c r="L71">
        <v>16.940000000000001</v>
      </c>
      <c r="M71">
        <v>17.53</v>
      </c>
      <c r="N71">
        <v>16</v>
      </c>
      <c r="O71" t="s">
        <v>1141</v>
      </c>
      <c r="P71" s="30">
        <v>9.4999999999999998E-3</v>
      </c>
      <c r="Q71" s="30"/>
      <c r="R71" s="30"/>
      <c r="T71" s="38">
        <v>42491</v>
      </c>
      <c r="U71" s="33">
        <v>2057.1</v>
      </c>
      <c r="V71" s="33">
        <v>2067.1999999999998</v>
      </c>
      <c r="W71" s="33">
        <v>2083.4</v>
      </c>
      <c r="X71" s="33">
        <v>2039.5</v>
      </c>
      <c r="Z71" s="30">
        <v>-4.0000000000000001E-3</v>
      </c>
    </row>
    <row r="72" spans="1:26" x14ac:dyDescent="0.3">
      <c r="A72" s="38">
        <v>42109</v>
      </c>
      <c r="B72">
        <v>21.93</v>
      </c>
      <c r="C72">
        <v>21.72</v>
      </c>
      <c r="D72">
        <v>22.11</v>
      </c>
      <c r="E72">
        <v>21.72</v>
      </c>
      <c r="F72" t="s">
        <v>179</v>
      </c>
      <c r="G72" s="30">
        <v>1.11E-2</v>
      </c>
      <c r="J72" s="38">
        <v>42498</v>
      </c>
      <c r="K72">
        <v>16.63</v>
      </c>
      <c r="L72">
        <v>16.98</v>
      </c>
      <c r="M72">
        <v>17.28</v>
      </c>
      <c r="N72">
        <v>16.559999999999999</v>
      </c>
      <c r="O72" t="s">
        <v>1197</v>
      </c>
      <c r="P72" s="30">
        <v>-2.58E-2</v>
      </c>
      <c r="Q72" s="30"/>
      <c r="R72" s="30"/>
      <c r="T72" s="38">
        <v>42498</v>
      </c>
      <c r="U72" s="33">
        <v>2046.6</v>
      </c>
      <c r="V72" s="33">
        <v>2057.6</v>
      </c>
      <c r="W72" s="33">
        <v>2084.9</v>
      </c>
      <c r="X72" s="33">
        <v>2043.1</v>
      </c>
      <c r="Z72" s="30">
        <v>-5.1000000000000004E-3</v>
      </c>
    </row>
    <row r="73" spans="1:26" x14ac:dyDescent="0.3">
      <c r="A73" s="38">
        <v>42110</v>
      </c>
      <c r="B73">
        <v>22.08</v>
      </c>
      <c r="C73">
        <v>22.04</v>
      </c>
      <c r="D73">
        <v>22.26</v>
      </c>
      <c r="E73">
        <v>21.97</v>
      </c>
      <c r="F73" t="s">
        <v>180</v>
      </c>
      <c r="G73" s="30">
        <v>6.7999999999999996E-3</v>
      </c>
      <c r="J73" s="38">
        <v>42505</v>
      </c>
      <c r="K73">
        <v>16</v>
      </c>
      <c r="L73">
        <v>16.670000000000002</v>
      </c>
      <c r="M73">
        <v>16.75</v>
      </c>
      <c r="N73">
        <v>15.75</v>
      </c>
      <c r="O73" t="s">
        <v>1302</v>
      </c>
      <c r="P73" s="30">
        <v>-3.7900000000000003E-2</v>
      </c>
      <c r="Q73" s="30"/>
      <c r="R73" s="30"/>
      <c r="T73" s="38">
        <v>42505</v>
      </c>
      <c r="U73" s="33">
        <v>2052.3000000000002</v>
      </c>
      <c r="V73" s="33">
        <v>2046.5</v>
      </c>
      <c r="W73" s="33">
        <v>2071.9</v>
      </c>
      <c r="X73" s="33">
        <v>2025.9</v>
      </c>
      <c r="Z73" s="30">
        <v>2.8E-3</v>
      </c>
    </row>
    <row r="74" spans="1:26" x14ac:dyDescent="0.3">
      <c r="A74" s="38">
        <v>42111</v>
      </c>
      <c r="B74">
        <v>22.06</v>
      </c>
      <c r="C74">
        <v>21.9</v>
      </c>
      <c r="D74">
        <v>22.09</v>
      </c>
      <c r="E74">
        <v>21.78</v>
      </c>
      <c r="F74" t="s">
        <v>181</v>
      </c>
      <c r="G74" s="30">
        <v>-8.9999999999999998E-4</v>
      </c>
      <c r="J74" s="38">
        <v>42512</v>
      </c>
      <c r="K74">
        <v>16.57</v>
      </c>
      <c r="L74">
        <v>16.02</v>
      </c>
      <c r="M74">
        <v>16.8</v>
      </c>
      <c r="N74">
        <v>15.97</v>
      </c>
      <c r="O74" t="s">
        <v>1035</v>
      </c>
      <c r="P74" s="30">
        <v>3.56E-2</v>
      </c>
      <c r="Q74" s="30"/>
      <c r="R74" s="30"/>
      <c r="T74" s="38">
        <v>42512</v>
      </c>
      <c r="U74" s="33">
        <v>2099.1</v>
      </c>
      <c r="V74" s="33">
        <v>2052.1999999999998</v>
      </c>
      <c r="W74" s="33">
        <v>2099.1</v>
      </c>
      <c r="X74" s="33">
        <v>2047.3</v>
      </c>
      <c r="Z74" s="30">
        <v>2.2800000000000001E-2</v>
      </c>
    </row>
    <row r="75" spans="1:26" x14ac:dyDescent="0.3">
      <c r="A75" s="38">
        <v>42114</v>
      </c>
      <c r="B75">
        <v>22.11</v>
      </c>
      <c r="C75">
        <v>22.1</v>
      </c>
      <c r="D75">
        <v>22.25</v>
      </c>
      <c r="E75">
        <v>22.03</v>
      </c>
      <c r="F75" t="s">
        <v>182</v>
      </c>
      <c r="G75" s="30">
        <v>2.3E-3</v>
      </c>
      <c r="J75" s="38">
        <v>42519</v>
      </c>
      <c r="K75">
        <v>16.239999999999998</v>
      </c>
      <c r="L75">
        <v>16.68</v>
      </c>
      <c r="M75">
        <v>16.72</v>
      </c>
      <c r="N75">
        <v>16.12</v>
      </c>
      <c r="O75" t="s">
        <v>1165</v>
      </c>
      <c r="P75" s="30">
        <v>-1.9900000000000001E-2</v>
      </c>
      <c r="Q75" s="30"/>
      <c r="R75" s="30"/>
      <c r="T75" s="38">
        <v>42519</v>
      </c>
      <c r="U75" s="33">
        <v>2099.1</v>
      </c>
      <c r="V75" s="33">
        <v>2100.1</v>
      </c>
      <c r="W75" s="33">
        <v>2105.3000000000002</v>
      </c>
      <c r="X75" s="33">
        <v>2085.1</v>
      </c>
      <c r="Z75" s="30">
        <v>0</v>
      </c>
    </row>
    <row r="76" spans="1:26" x14ac:dyDescent="0.3">
      <c r="A76" s="38">
        <v>42115</v>
      </c>
      <c r="B76">
        <v>21.92</v>
      </c>
      <c r="C76">
        <v>22.14</v>
      </c>
      <c r="D76">
        <v>22.15</v>
      </c>
      <c r="E76">
        <v>21.77</v>
      </c>
      <c r="F76" t="s">
        <v>183</v>
      </c>
      <c r="G76" s="30">
        <v>-8.6E-3</v>
      </c>
      <c r="J76" s="38">
        <v>42526</v>
      </c>
      <c r="K76">
        <v>16.100000000000001</v>
      </c>
      <c r="L76">
        <v>16.239999999999998</v>
      </c>
      <c r="M76">
        <v>16.61</v>
      </c>
      <c r="N76">
        <v>15.85</v>
      </c>
      <c r="O76" t="s">
        <v>1183</v>
      </c>
      <c r="P76" s="30">
        <v>-8.6E-3</v>
      </c>
      <c r="Q76" s="30"/>
      <c r="R76" s="30"/>
      <c r="T76" s="38">
        <v>42526</v>
      </c>
      <c r="U76" s="33">
        <v>2096.1</v>
      </c>
      <c r="V76" s="33">
        <v>2100.8000000000002</v>
      </c>
      <c r="W76" s="33">
        <v>2120.6</v>
      </c>
      <c r="X76" s="33">
        <v>2090</v>
      </c>
      <c r="Z76" s="30">
        <v>-1.4E-3</v>
      </c>
    </row>
    <row r="77" spans="1:26" x14ac:dyDescent="0.3">
      <c r="A77" s="38">
        <v>42116</v>
      </c>
      <c r="B77">
        <v>21.75</v>
      </c>
      <c r="C77">
        <v>21.91</v>
      </c>
      <c r="D77">
        <v>21.93</v>
      </c>
      <c r="E77">
        <v>21.4</v>
      </c>
      <c r="F77" t="s">
        <v>140</v>
      </c>
      <c r="G77" s="30">
        <v>-7.7999999999999996E-3</v>
      </c>
      <c r="J77" s="38">
        <v>42533</v>
      </c>
      <c r="K77">
        <v>15.38</v>
      </c>
      <c r="L77">
        <v>15.94</v>
      </c>
      <c r="M77">
        <v>16.29</v>
      </c>
      <c r="N77">
        <v>15.15</v>
      </c>
      <c r="O77" t="s">
        <v>562</v>
      </c>
      <c r="P77" s="30">
        <v>-4.4699999999999997E-2</v>
      </c>
      <c r="Q77" s="30"/>
      <c r="R77" s="30"/>
      <c r="T77" s="38">
        <v>42533</v>
      </c>
      <c r="U77" s="33">
        <v>2071.1999999999998</v>
      </c>
      <c r="V77" s="33">
        <v>2091.8000000000002</v>
      </c>
      <c r="W77" s="33">
        <v>2098.1</v>
      </c>
      <c r="X77" s="33">
        <v>2050.4</v>
      </c>
      <c r="Z77" s="30">
        <v>-1.1900000000000001E-2</v>
      </c>
    </row>
    <row r="78" spans="1:26" x14ac:dyDescent="0.3">
      <c r="A78" s="38">
        <v>42117</v>
      </c>
      <c r="B78">
        <v>21.75</v>
      </c>
      <c r="C78">
        <v>21.64</v>
      </c>
      <c r="D78">
        <v>21.92</v>
      </c>
      <c r="E78">
        <v>21.59</v>
      </c>
      <c r="F78" t="s">
        <v>184</v>
      </c>
      <c r="G78" s="30">
        <v>0</v>
      </c>
      <c r="J78" s="38">
        <v>42540</v>
      </c>
      <c r="K78">
        <v>15.01</v>
      </c>
      <c r="L78">
        <v>15.53</v>
      </c>
      <c r="M78">
        <v>15.87</v>
      </c>
      <c r="N78">
        <v>14.82</v>
      </c>
      <c r="O78" t="s">
        <v>1292</v>
      </c>
      <c r="P78" s="30">
        <v>-2.41E-2</v>
      </c>
      <c r="Q78" s="30"/>
      <c r="R78" s="30"/>
      <c r="T78" s="38">
        <v>42540</v>
      </c>
      <c r="U78" s="33">
        <v>2037.4</v>
      </c>
      <c r="V78" s="33">
        <v>2075.6</v>
      </c>
      <c r="W78" s="33">
        <v>2113.3000000000002</v>
      </c>
      <c r="X78" s="33">
        <v>2032.6</v>
      </c>
      <c r="Z78" s="30">
        <v>-1.6299999999999999E-2</v>
      </c>
    </row>
    <row r="79" spans="1:26" x14ac:dyDescent="0.3">
      <c r="A79" s="38">
        <v>42118</v>
      </c>
      <c r="B79">
        <v>22.02</v>
      </c>
      <c r="C79">
        <v>21.75</v>
      </c>
      <c r="D79">
        <v>22.12</v>
      </c>
      <c r="E79">
        <v>21.75</v>
      </c>
      <c r="F79" t="s">
        <v>185</v>
      </c>
      <c r="G79" s="30">
        <v>1.24E-2</v>
      </c>
      <c r="J79" s="38">
        <v>42547</v>
      </c>
      <c r="K79">
        <v>15.01</v>
      </c>
      <c r="L79">
        <v>14.75</v>
      </c>
      <c r="M79">
        <v>15.26</v>
      </c>
      <c r="N79">
        <v>14.26</v>
      </c>
      <c r="O79" t="s">
        <v>975</v>
      </c>
      <c r="P79" s="30">
        <v>0</v>
      </c>
      <c r="Q79" s="30"/>
      <c r="R79" s="30"/>
      <c r="T79" s="38">
        <v>42547</v>
      </c>
      <c r="U79" s="33">
        <v>2102.9</v>
      </c>
      <c r="V79" s="33">
        <v>2031.5</v>
      </c>
      <c r="W79" s="33">
        <v>2108.6999999999998</v>
      </c>
      <c r="X79" s="33">
        <v>1991.7</v>
      </c>
      <c r="Z79" s="30">
        <v>3.2099999999999997E-2</v>
      </c>
    </row>
    <row r="80" spans="1:26" x14ac:dyDescent="0.3">
      <c r="A80" s="38">
        <v>42121</v>
      </c>
      <c r="B80">
        <v>22.27</v>
      </c>
      <c r="C80">
        <v>22.21</v>
      </c>
      <c r="D80">
        <v>22.37</v>
      </c>
      <c r="E80">
        <v>22</v>
      </c>
      <c r="F80" t="s">
        <v>142</v>
      </c>
      <c r="G80" s="30">
        <v>1.14E-2</v>
      </c>
      <c r="J80" s="38">
        <v>42554</v>
      </c>
      <c r="K80">
        <v>15.45</v>
      </c>
      <c r="L80">
        <v>14.89</v>
      </c>
      <c r="M80">
        <v>15.46</v>
      </c>
      <c r="N80">
        <v>14.25</v>
      </c>
      <c r="O80" t="s">
        <v>255</v>
      </c>
      <c r="P80" s="30">
        <v>2.93E-2</v>
      </c>
      <c r="Q80" s="30"/>
      <c r="R80" s="30"/>
      <c r="T80" s="38">
        <v>42554</v>
      </c>
      <c r="U80" s="33">
        <v>2129.9</v>
      </c>
      <c r="V80" s="33">
        <v>2095.1</v>
      </c>
      <c r="W80" s="33">
        <v>2131.6999999999998</v>
      </c>
      <c r="X80" s="33">
        <v>2074</v>
      </c>
      <c r="Z80" s="30">
        <v>1.2800000000000001E-2</v>
      </c>
    </row>
    <row r="81" spans="1:26" x14ac:dyDescent="0.3">
      <c r="A81" s="38">
        <v>42122</v>
      </c>
      <c r="B81">
        <v>22.36</v>
      </c>
      <c r="C81">
        <v>22.34</v>
      </c>
      <c r="D81">
        <v>22.48</v>
      </c>
      <c r="E81">
        <v>22.12</v>
      </c>
      <c r="F81" t="s">
        <v>186</v>
      </c>
      <c r="G81" s="30">
        <v>4.0000000000000001E-3</v>
      </c>
      <c r="J81" s="38">
        <v>42561</v>
      </c>
      <c r="K81">
        <v>15.91</v>
      </c>
      <c r="L81">
        <v>15.45</v>
      </c>
      <c r="M81">
        <v>15.98</v>
      </c>
      <c r="N81">
        <v>15.32</v>
      </c>
      <c r="O81" t="s">
        <v>234</v>
      </c>
      <c r="P81" s="30">
        <v>2.98E-2</v>
      </c>
      <c r="Q81" s="30"/>
      <c r="R81" s="30"/>
      <c r="T81" s="38">
        <v>42561</v>
      </c>
      <c r="U81" s="33">
        <v>2161.6999999999998</v>
      </c>
      <c r="V81" s="33">
        <v>2131.6999999999998</v>
      </c>
      <c r="W81" s="33">
        <v>2169.1</v>
      </c>
      <c r="X81" s="33">
        <v>2131.6999999999998</v>
      </c>
      <c r="Z81" s="30">
        <v>1.49E-2</v>
      </c>
    </row>
    <row r="82" spans="1:26" x14ac:dyDescent="0.3">
      <c r="A82" s="38">
        <v>42123</v>
      </c>
      <c r="B82">
        <v>22.56</v>
      </c>
      <c r="C82">
        <v>22.34</v>
      </c>
      <c r="D82">
        <v>22.66</v>
      </c>
      <c r="E82">
        <v>22.14</v>
      </c>
      <c r="F82" t="s">
        <v>187</v>
      </c>
      <c r="G82" s="30">
        <v>8.8999999999999999E-3</v>
      </c>
      <c r="J82" s="38">
        <v>42568</v>
      </c>
      <c r="K82">
        <v>16.55</v>
      </c>
      <c r="L82">
        <v>15.87</v>
      </c>
      <c r="M82">
        <v>16.649999999999999</v>
      </c>
      <c r="N82">
        <v>15.8</v>
      </c>
      <c r="O82" t="s">
        <v>1182</v>
      </c>
      <c r="P82" s="30">
        <v>4.02E-2</v>
      </c>
      <c r="Q82" s="30"/>
      <c r="R82" s="30"/>
      <c r="T82" s="38">
        <v>42568</v>
      </c>
      <c r="U82" s="33">
        <v>2175</v>
      </c>
      <c r="V82" s="33">
        <v>2162</v>
      </c>
      <c r="W82" s="33">
        <v>2175.6</v>
      </c>
      <c r="X82" s="33">
        <v>2159</v>
      </c>
      <c r="Z82" s="30">
        <v>6.1999999999999998E-3</v>
      </c>
    </row>
    <row r="83" spans="1:26" x14ac:dyDescent="0.3">
      <c r="A83" s="38">
        <v>42124</v>
      </c>
      <c r="B83">
        <v>22.86</v>
      </c>
      <c r="C83">
        <v>22.62</v>
      </c>
      <c r="D83">
        <v>23.03</v>
      </c>
      <c r="E83">
        <v>22.56</v>
      </c>
      <c r="F83" t="s">
        <v>188</v>
      </c>
      <c r="G83" s="30">
        <v>1.3299999999999999E-2</v>
      </c>
      <c r="J83" s="38">
        <v>42575</v>
      </c>
      <c r="K83">
        <v>17.149999999999999</v>
      </c>
      <c r="L83">
        <v>16.579999999999998</v>
      </c>
      <c r="M83">
        <v>17.2</v>
      </c>
      <c r="N83">
        <v>16.34</v>
      </c>
      <c r="O83" t="s">
        <v>993</v>
      </c>
      <c r="P83" s="30">
        <v>3.6299999999999999E-2</v>
      </c>
      <c r="Q83" s="30"/>
      <c r="R83" s="30"/>
      <c r="T83" s="38">
        <v>42575</v>
      </c>
      <c r="U83" s="33">
        <v>2173.6</v>
      </c>
      <c r="V83" s="33">
        <v>2173.6999999999998</v>
      </c>
      <c r="W83" s="33">
        <v>2177.1</v>
      </c>
      <c r="X83" s="33">
        <v>2159.1</v>
      </c>
      <c r="Z83" s="30">
        <v>-5.9999999999999995E-4</v>
      </c>
    </row>
    <row r="84" spans="1:26" x14ac:dyDescent="0.3">
      <c r="A84" s="38">
        <v>42125</v>
      </c>
      <c r="B84">
        <v>22.88</v>
      </c>
      <c r="C84">
        <v>22.97</v>
      </c>
      <c r="D84">
        <v>23.01</v>
      </c>
      <c r="E84">
        <v>22.83</v>
      </c>
      <c r="F84" t="s">
        <v>189</v>
      </c>
      <c r="G84" s="30">
        <v>8.9999999999999998E-4</v>
      </c>
      <c r="J84" s="38">
        <v>42582</v>
      </c>
      <c r="K84">
        <v>18.420000000000002</v>
      </c>
      <c r="L84">
        <v>17.02</v>
      </c>
      <c r="M84">
        <v>18.559999999999999</v>
      </c>
      <c r="N84">
        <v>16.84</v>
      </c>
      <c r="O84" t="s">
        <v>1351</v>
      </c>
      <c r="P84" s="30">
        <v>7.4099999999999999E-2</v>
      </c>
      <c r="Q84" s="30"/>
      <c r="R84" s="30"/>
      <c r="T84" s="38">
        <v>42582</v>
      </c>
      <c r="U84" s="33">
        <v>2182.9</v>
      </c>
      <c r="V84" s="33">
        <v>2173.1999999999998</v>
      </c>
      <c r="W84" s="33">
        <v>2182.9</v>
      </c>
      <c r="X84" s="33">
        <v>2147.6</v>
      </c>
      <c r="Z84" s="30">
        <v>4.3E-3</v>
      </c>
    </row>
    <row r="85" spans="1:26" x14ac:dyDescent="0.3">
      <c r="A85" s="38">
        <v>42128</v>
      </c>
      <c r="B85">
        <v>23.15</v>
      </c>
      <c r="C85">
        <v>22.99</v>
      </c>
      <c r="D85">
        <v>23.33</v>
      </c>
      <c r="E85">
        <v>22.93</v>
      </c>
      <c r="F85" t="s">
        <v>190</v>
      </c>
      <c r="G85" s="30">
        <v>1.18E-2</v>
      </c>
      <c r="J85" s="38">
        <v>42589</v>
      </c>
      <c r="K85">
        <v>18.690000000000001</v>
      </c>
      <c r="L85">
        <v>18.670000000000002</v>
      </c>
      <c r="M85">
        <v>18.87</v>
      </c>
      <c r="N85">
        <v>18.37</v>
      </c>
      <c r="O85" t="s">
        <v>1352</v>
      </c>
      <c r="P85" s="30">
        <v>1.47E-2</v>
      </c>
      <c r="Q85" s="30"/>
      <c r="R85" s="30"/>
      <c r="T85" s="38">
        <v>42589</v>
      </c>
      <c r="U85" s="33">
        <v>2184.1</v>
      </c>
      <c r="V85" s="33">
        <v>2183.8000000000002</v>
      </c>
      <c r="W85" s="33">
        <v>2188.4</v>
      </c>
      <c r="X85" s="33">
        <v>2172</v>
      </c>
      <c r="Z85" s="30">
        <v>5.0000000000000001E-4</v>
      </c>
    </row>
    <row r="86" spans="1:26" x14ac:dyDescent="0.3">
      <c r="A86" s="38">
        <v>42129</v>
      </c>
      <c r="B86">
        <v>22.73</v>
      </c>
      <c r="C86">
        <v>23.15</v>
      </c>
      <c r="D86">
        <v>23.24</v>
      </c>
      <c r="E86">
        <v>22.63</v>
      </c>
      <c r="F86" t="s">
        <v>191</v>
      </c>
      <c r="G86" s="30">
        <v>-1.8100000000000002E-2</v>
      </c>
      <c r="J86" s="38">
        <v>42596</v>
      </c>
      <c r="K86">
        <v>18.260000000000002</v>
      </c>
      <c r="L86">
        <v>18.38</v>
      </c>
      <c r="M86">
        <v>18.940000000000001</v>
      </c>
      <c r="N86">
        <v>18.170000000000002</v>
      </c>
      <c r="O86" t="s">
        <v>565</v>
      </c>
      <c r="P86" s="30">
        <v>-2.3E-2</v>
      </c>
      <c r="Q86" s="30"/>
      <c r="R86" s="30"/>
      <c r="T86" s="38">
        <v>42596</v>
      </c>
      <c r="U86" s="33">
        <v>2183.9</v>
      </c>
      <c r="V86" s="33">
        <v>2186.1</v>
      </c>
      <c r="W86" s="33">
        <v>2193.8000000000002</v>
      </c>
      <c r="X86" s="33">
        <v>2168.5</v>
      </c>
      <c r="Z86" s="30">
        <v>-1E-4</v>
      </c>
    </row>
    <row r="87" spans="1:26" x14ac:dyDescent="0.3">
      <c r="A87" s="38">
        <v>42130</v>
      </c>
      <c r="B87">
        <v>22.59</v>
      </c>
      <c r="C87">
        <v>22.21</v>
      </c>
      <c r="D87">
        <v>22.78</v>
      </c>
      <c r="E87">
        <v>22.04</v>
      </c>
      <c r="F87" t="s">
        <v>192</v>
      </c>
      <c r="G87" s="30">
        <v>-6.1999999999999998E-3</v>
      </c>
      <c r="J87" s="38">
        <v>42603</v>
      </c>
      <c r="K87">
        <v>18.46</v>
      </c>
      <c r="L87">
        <v>18.25</v>
      </c>
      <c r="M87">
        <v>18.649999999999999</v>
      </c>
      <c r="N87">
        <v>18.11</v>
      </c>
      <c r="O87" t="s">
        <v>1353</v>
      </c>
      <c r="P87" s="30">
        <v>1.0999999999999999E-2</v>
      </c>
      <c r="Q87" s="30"/>
      <c r="R87" s="30"/>
      <c r="T87" s="38">
        <v>42603</v>
      </c>
      <c r="U87" s="33">
        <v>2169</v>
      </c>
      <c r="V87" s="33">
        <v>2181.6</v>
      </c>
      <c r="W87" s="33">
        <v>2193.4</v>
      </c>
      <c r="X87" s="33">
        <v>2160.4</v>
      </c>
      <c r="Z87" s="30">
        <v>-6.7999999999999996E-3</v>
      </c>
    </row>
    <row r="88" spans="1:26" x14ac:dyDescent="0.3">
      <c r="A88" s="38">
        <v>42131</v>
      </c>
      <c r="B88">
        <v>22.2</v>
      </c>
      <c r="C88">
        <v>21.5</v>
      </c>
      <c r="D88">
        <v>22.43</v>
      </c>
      <c r="E88">
        <v>21.5</v>
      </c>
      <c r="F88" t="s">
        <v>156</v>
      </c>
      <c r="G88" s="30">
        <v>-1.7299999999999999E-2</v>
      </c>
      <c r="J88" s="38">
        <v>42610</v>
      </c>
      <c r="K88">
        <v>18.899999999999999</v>
      </c>
      <c r="L88">
        <v>18.46</v>
      </c>
      <c r="M88">
        <v>19</v>
      </c>
      <c r="N88">
        <v>18.3</v>
      </c>
      <c r="O88" t="s">
        <v>1278</v>
      </c>
      <c r="P88" s="30">
        <v>2.3800000000000002E-2</v>
      </c>
      <c r="Q88" s="30"/>
      <c r="R88" s="30"/>
      <c r="T88" s="38">
        <v>42610</v>
      </c>
      <c r="U88" s="33">
        <v>2180</v>
      </c>
      <c r="V88" s="33">
        <v>2170.1999999999998</v>
      </c>
      <c r="W88" s="33">
        <v>2184.9</v>
      </c>
      <c r="X88" s="33">
        <v>2157.1</v>
      </c>
      <c r="Z88" s="30">
        <v>5.1000000000000004E-3</v>
      </c>
    </row>
    <row r="89" spans="1:26" x14ac:dyDescent="0.3">
      <c r="A89" s="38">
        <v>42132</v>
      </c>
      <c r="B89">
        <v>21.95</v>
      </c>
      <c r="C89">
        <v>22.29</v>
      </c>
      <c r="D89">
        <v>22.56</v>
      </c>
      <c r="E89">
        <v>21.94</v>
      </c>
      <c r="F89" t="s">
        <v>193</v>
      </c>
      <c r="G89" s="30">
        <v>-1.1299999999999999E-2</v>
      </c>
      <c r="J89" s="38">
        <v>42617</v>
      </c>
      <c r="K89">
        <v>18.36</v>
      </c>
      <c r="L89">
        <v>18.899999999999999</v>
      </c>
      <c r="M89">
        <v>18.98</v>
      </c>
      <c r="N89">
        <v>18.09</v>
      </c>
      <c r="O89" t="s">
        <v>1211</v>
      </c>
      <c r="P89" s="30">
        <v>-2.86E-2</v>
      </c>
      <c r="Q89" s="30"/>
      <c r="R89" s="30"/>
      <c r="T89" s="38">
        <v>42617</v>
      </c>
      <c r="U89" s="33">
        <v>2127.8000000000002</v>
      </c>
      <c r="V89" s="33">
        <v>2181.6</v>
      </c>
      <c r="W89" s="33">
        <v>2187.9</v>
      </c>
      <c r="X89" s="33">
        <v>2127.8000000000002</v>
      </c>
      <c r="Z89" s="30">
        <v>-2.3900000000000001E-2</v>
      </c>
    </row>
    <row r="90" spans="1:26" x14ac:dyDescent="0.3">
      <c r="A90" s="38">
        <v>42135</v>
      </c>
      <c r="B90">
        <v>21.68</v>
      </c>
      <c r="C90">
        <v>21.86</v>
      </c>
      <c r="D90">
        <v>22.11</v>
      </c>
      <c r="E90">
        <v>21.63</v>
      </c>
      <c r="F90" t="s">
        <v>194</v>
      </c>
      <c r="G90" s="30">
        <v>-1.23E-2</v>
      </c>
      <c r="J90" s="38">
        <v>42624</v>
      </c>
      <c r="K90">
        <v>17.96</v>
      </c>
      <c r="L90">
        <v>18.149999999999999</v>
      </c>
      <c r="M90">
        <v>18.84</v>
      </c>
      <c r="N90">
        <v>17.84</v>
      </c>
      <c r="O90" t="s">
        <v>1275</v>
      </c>
      <c r="P90" s="30">
        <v>-2.18E-2</v>
      </c>
      <c r="Q90" s="30"/>
      <c r="R90" s="30"/>
      <c r="T90" s="38">
        <v>42624</v>
      </c>
      <c r="U90" s="33">
        <v>2139.1999999999998</v>
      </c>
      <c r="V90" s="33">
        <v>2120.9</v>
      </c>
      <c r="W90" s="33">
        <v>2163.3000000000002</v>
      </c>
      <c r="X90" s="33">
        <v>2119.1</v>
      </c>
      <c r="Z90" s="30">
        <v>5.4000000000000003E-3</v>
      </c>
    </row>
    <row r="91" spans="1:26" x14ac:dyDescent="0.3">
      <c r="A91" s="38">
        <v>42136</v>
      </c>
      <c r="B91">
        <v>21.59</v>
      </c>
      <c r="C91">
        <v>21.62</v>
      </c>
      <c r="D91">
        <v>21.68</v>
      </c>
      <c r="E91">
        <v>21.43</v>
      </c>
      <c r="F91" t="s">
        <v>195</v>
      </c>
      <c r="G91" s="30">
        <v>-4.1999999999999997E-3</v>
      </c>
      <c r="J91" s="38">
        <v>42631</v>
      </c>
      <c r="K91">
        <v>17.93</v>
      </c>
      <c r="L91">
        <v>18.03</v>
      </c>
      <c r="M91">
        <v>18.23</v>
      </c>
      <c r="N91">
        <v>17.77</v>
      </c>
      <c r="O91" t="s">
        <v>960</v>
      </c>
      <c r="P91" s="30">
        <v>-1.6999999999999999E-3</v>
      </c>
      <c r="Q91" s="30"/>
      <c r="R91" s="30"/>
      <c r="T91" s="38">
        <v>42631</v>
      </c>
      <c r="U91" s="33">
        <v>2164.6999999999998</v>
      </c>
      <c r="V91" s="33">
        <v>2144</v>
      </c>
      <c r="W91" s="33">
        <v>2180</v>
      </c>
      <c r="X91" s="33">
        <v>2135.9</v>
      </c>
      <c r="Z91" s="30">
        <v>1.1900000000000001E-2</v>
      </c>
    </row>
    <row r="92" spans="1:26" x14ac:dyDescent="0.3">
      <c r="A92" s="38">
        <v>42137</v>
      </c>
      <c r="B92">
        <v>21.65</v>
      </c>
      <c r="C92">
        <v>21.54</v>
      </c>
      <c r="D92">
        <v>21.85</v>
      </c>
      <c r="E92">
        <v>21.54</v>
      </c>
      <c r="F92" t="s">
        <v>130</v>
      </c>
      <c r="G92" s="30">
        <v>2.8E-3</v>
      </c>
      <c r="J92" s="38">
        <v>42638</v>
      </c>
      <c r="K92">
        <v>17.96</v>
      </c>
      <c r="L92">
        <v>17.8</v>
      </c>
      <c r="M92">
        <v>18.14</v>
      </c>
      <c r="N92">
        <v>17.399999999999999</v>
      </c>
      <c r="O92" t="s">
        <v>1133</v>
      </c>
      <c r="P92" s="30">
        <v>1.6999999999999999E-3</v>
      </c>
      <c r="Q92" s="30"/>
      <c r="R92" s="30"/>
      <c r="T92" s="38">
        <v>42638</v>
      </c>
      <c r="U92" s="33">
        <v>2168.3000000000002</v>
      </c>
      <c r="V92" s="33">
        <v>2158.5</v>
      </c>
      <c r="W92" s="33">
        <v>2175.3000000000002</v>
      </c>
      <c r="X92" s="33">
        <v>2141.6</v>
      </c>
      <c r="Z92" s="30">
        <v>1.6999999999999999E-3</v>
      </c>
    </row>
    <row r="93" spans="1:26" x14ac:dyDescent="0.3">
      <c r="A93" s="38">
        <v>42138</v>
      </c>
      <c r="B93">
        <v>21.66</v>
      </c>
      <c r="C93">
        <v>21.7</v>
      </c>
      <c r="D93">
        <v>21.84</v>
      </c>
      <c r="E93">
        <v>21.51</v>
      </c>
      <c r="F93" t="s">
        <v>196</v>
      </c>
      <c r="G93" s="30">
        <v>5.0000000000000001E-4</v>
      </c>
      <c r="J93" s="38">
        <v>42645</v>
      </c>
      <c r="K93">
        <v>18.64</v>
      </c>
      <c r="L93">
        <v>17.96</v>
      </c>
      <c r="M93">
        <v>18.899999999999999</v>
      </c>
      <c r="N93">
        <v>17.96</v>
      </c>
      <c r="O93" t="s">
        <v>1147</v>
      </c>
      <c r="P93" s="30">
        <v>3.7900000000000003E-2</v>
      </c>
      <c r="Q93" s="30"/>
      <c r="R93" s="30"/>
      <c r="T93" s="38">
        <v>42645</v>
      </c>
      <c r="U93" s="33">
        <v>2153.6999999999998</v>
      </c>
      <c r="V93" s="33">
        <v>2164.3000000000002</v>
      </c>
      <c r="W93" s="33">
        <v>2165.9</v>
      </c>
      <c r="X93" s="33">
        <v>2144</v>
      </c>
      <c r="Z93" s="30">
        <v>-6.7000000000000002E-3</v>
      </c>
    </row>
    <row r="94" spans="1:26" x14ac:dyDescent="0.3">
      <c r="A94" s="38">
        <v>42139</v>
      </c>
      <c r="B94">
        <v>21.87</v>
      </c>
      <c r="C94">
        <v>21.67</v>
      </c>
      <c r="D94">
        <v>22.05</v>
      </c>
      <c r="E94">
        <v>21.63</v>
      </c>
      <c r="F94" t="s">
        <v>197</v>
      </c>
      <c r="G94" s="30">
        <v>9.7000000000000003E-3</v>
      </c>
      <c r="J94" s="38">
        <v>42652</v>
      </c>
      <c r="K94">
        <v>17.899999999999999</v>
      </c>
      <c r="L94">
        <v>18.72</v>
      </c>
      <c r="M94">
        <v>19.100000000000001</v>
      </c>
      <c r="N94">
        <v>17.72</v>
      </c>
      <c r="O94" t="s">
        <v>1330</v>
      </c>
      <c r="P94" s="30">
        <v>-3.9699999999999999E-2</v>
      </c>
      <c r="Q94" s="30"/>
      <c r="R94" s="30"/>
      <c r="T94" s="38">
        <v>42652</v>
      </c>
      <c r="U94" s="33">
        <v>2133</v>
      </c>
      <c r="V94" s="33">
        <v>2160.4</v>
      </c>
      <c r="W94" s="33">
        <v>2169.6</v>
      </c>
      <c r="X94" s="33">
        <v>2114.6999999999998</v>
      </c>
      <c r="Z94" s="30">
        <v>-9.5999999999999992E-3</v>
      </c>
    </row>
    <row r="95" spans="1:26" x14ac:dyDescent="0.3">
      <c r="A95" s="38">
        <v>42142</v>
      </c>
      <c r="B95">
        <v>21.72</v>
      </c>
      <c r="C95">
        <v>21.62</v>
      </c>
      <c r="D95">
        <v>21.74</v>
      </c>
      <c r="E95">
        <v>21.22</v>
      </c>
      <c r="F95" t="s">
        <v>198</v>
      </c>
      <c r="G95" s="30">
        <v>-6.8999999999999999E-3</v>
      </c>
      <c r="J95" s="38">
        <v>42659</v>
      </c>
      <c r="K95">
        <v>17.75</v>
      </c>
      <c r="L95">
        <v>17.899999999999999</v>
      </c>
      <c r="M95">
        <v>18</v>
      </c>
      <c r="N95">
        <v>17.38</v>
      </c>
      <c r="O95" t="s">
        <v>193</v>
      </c>
      <c r="P95" s="30">
        <v>-8.3999999999999995E-3</v>
      </c>
      <c r="Q95" s="30"/>
      <c r="R95" s="30"/>
      <c r="T95" s="38">
        <v>42659</v>
      </c>
      <c r="U95" s="33">
        <v>2141.1999999999998</v>
      </c>
      <c r="V95" s="33">
        <v>2132.9</v>
      </c>
      <c r="W95" s="33">
        <v>2148.4</v>
      </c>
      <c r="X95" s="33">
        <v>2124.4</v>
      </c>
      <c r="Z95" s="30">
        <v>3.8E-3</v>
      </c>
    </row>
    <row r="96" spans="1:26" x14ac:dyDescent="0.3">
      <c r="A96" s="38">
        <v>42143</v>
      </c>
      <c r="B96">
        <v>21.56</v>
      </c>
      <c r="C96">
        <v>21.6</v>
      </c>
      <c r="D96">
        <v>21.81</v>
      </c>
      <c r="E96">
        <v>21.45</v>
      </c>
      <c r="F96" t="s">
        <v>199</v>
      </c>
      <c r="G96" s="30">
        <v>-7.4000000000000003E-3</v>
      </c>
      <c r="J96" s="38">
        <v>42666</v>
      </c>
      <c r="K96">
        <v>15.82</v>
      </c>
      <c r="L96">
        <v>15.52</v>
      </c>
      <c r="M96">
        <v>16.3</v>
      </c>
      <c r="N96">
        <v>15.49</v>
      </c>
      <c r="O96" t="s">
        <v>981</v>
      </c>
      <c r="P96" s="30">
        <v>-0.1086</v>
      </c>
      <c r="Q96" s="30"/>
      <c r="R96" s="30"/>
      <c r="T96" s="38">
        <v>42666</v>
      </c>
      <c r="U96" s="33">
        <v>2126.4</v>
      </c>
      <c r="V96" s="33">
        <v>2148.5</v>
      </c>
      <c r="W96" s="33">
        <v>2154.8000000000002</v>
      </c>
      <c r="X96" s="33">
        <v>2119.4</v>
      </c>
      <c r="Z96" s="30">
        <v>-6.8999999999999999E-3</v>
      </c>
    </row>
    <row r="97" spans="1:26" x14ac:dyDescent="0.3">
      <c r="A97" s="38">
        <v>42144</v>
      </c>
      <c r="B97">
        <v>21.8</v>
      </c>
      <c r="C97">
        <v>22.15</v>
      </c>
      <c r="D97">
        <v>22.15</v>
      </c>
      <c r="E97">
        <v>21.6</v>
      </c>
      <c r="F97" t="s">
        <v>200</v>
      </c>
      <c r="G97" s="30">
        <v>1.11E-2</v>
      </c>
      <c r="J97" s="38">
        <v>42673</v>
      </c>
      <c r="K97">
        <v>15.38</v>
      </c>
      <c r="L97">
        <v>16.010000000000002</v>
      </c>
      <c r="M97">
        <v>16.09</v>
      </c>
      <c r="N97">
        <v>15.36</v>
      </c>
      <c r="O97" t="s">
        <v>563</v>
      </c>
      <c r="P97" s="30">
        <v>-2.81E-2</v>
      </c>
      <c r="Q97" s="30"/>
      <c r="R97" s="30"/>
      <c r="T97" s="38">
        <v>42673</v>
      </c>
      <c r="U97" s="33">
        <v>2085.1999999999998</v>
      </c>
      <c r="V97" s="33">
        <v>2129.8000000000002</v>
      </c>
      <c r="W97" s="33">
        <v>2133.1999999999998</v>
      </c>
      <c r="X97" s="33">
        <v>2083.8000000000002</v>
      </c>
      <c r="Z97" s="30">
        <v>-1.9400000000000001E-2</v>
      </c>
    </row>
    <row r="98" spans="1:26" x14ac:dyDescent="0.3">
      <c r="A98" s="38">
        <v>42145</v>
      </c>
      <c r="B98">
        <v>21.68</v>
      </c>
      <c r="C98">
        <v>21.76</v>
      </c>
      <c r="D98">
        <v>21.8</v>
      </c>
      <c r="E98">
        <v>21.52</v>
      </c>
      <c r="F98" t="s">
        <v>201</v>
      </c>
      <c r="G98" s="30">
        <v>-5.4999999999999997E-3</v>
      </c>
      <c r="J98" s="38">
        <v>42680</v>
      </c>
      <c r="K98">
        <v>16.739999999999998</v>
      </c>
      <c r="L98">
        <v>15.61</v>
      </c>
      <c r="M98">
        <v>16.95</v>
      </c>
      <c r="N98">
        <v>15.47</v>
      </c>
      <c r="O98" t="s">
        <v>1354</v>
      </c>
      <c r="P98" s="30">
        <v>8.8900000000000007E-2</v>
      </c>
      <c r="Q98" s="30"/>
      <c r="R98" s="30"/>
      <c r="T98" s="38">
        <v>42680</v>
      </c>
      <c r="U98" s="33">
        <v>2164.4</v>
      </c>
      <c r="V98" s="33">
        <v>2100.6</v>
      </c>
      <c r="W98" s="33">
        <v>2182.3000000000002</v>
      </c>
      <c r="X98" s="33">
        <v>2100.6</v>
      </c>
      <c r="Z98" s="30">
        <v>3.7999999999999999E-2</v>
      </c>
    </row>
    <row r="99" spans="1:26" x14ac:dyDescent="0.3">
      <c r="A99" s="38">
        <v>42146</v>
      </c>
      <c r="B99">
        <v>21.75</v>
      </c>
      <c r="C99">
        <v>21.6</v>
      </c>
      <c r="D99">
        <v>21.77</v>
      </c>
      <c r="E99">
        <v>21.54</v>
      </c>
      <c r="F99" t="s">
        <v>202</v>
      </c>
      <c r="G99" s="30">
        <v>3.2000000000000002E-3</v>
      </c>
      <c r="J99" s="38">
        <v>42687</v>
      </c>
      <c r="K99">
        <v>16.87</v>
      </c>
      <c r="L99">
        <v>16.87</v>
      </c>
      <c r="M99">
        <v>17.03</v>
      </c>
      <c r="N99">
        <v>16.32</v>
      </c>
      <c r="O99" t="s">
        <v>1355</v>
      </c>
      <c r="P99" s="30">
        <v>7.3000000000000001E-3</v>
      </c>
      <c r="Q99" s="30"/>
      <c r="R99" s="30"/>
      <c r="T99" s="38">
        <v>42687</v>
      </c>
      <c r="U99" s="33">
        <v>2181.9</v>
      </c>
      <c r="V99" s="33">
        <v>2165.6</v>
      </c>
      <c r="W99" s="33">
        <v>2189.9</v>
      </c>
      <c r="X99" s="33">
        <v>2156.1</v>
      </c>
      <c r="Z99" s="30">
        <v>8.0999999999999996E-3</v>
      </c>
    </row>
    <row r="100" spans="1:26" x14ac:dyDescent="0.3">
      <c r="A100" s="38">
        <v>42150</v>
      </c>
      <c r="B100">
        <v>21.8</v>
      </c>
      <c r="C100">
        <v>21.74</v>
      </c>
      <c r="D100">
        <v>21.83</v>
      </c>
      <c r="E100">
        <v>21.33</v>
      </c>
      <c r="F100" t="s">
        <v>203</v>
      </c>
      <c r="G100" s="30">
        <v>2.3E-3</v>
      </c>
      <c r="J100" s="38">
        <v>42694</v>
      </c>
      <c r="K100">
        <v>17.41</v>
      </c>
      <c r="L100">
        <v>16.97</v>
      </c>
      <c r="M100">
        <v>17.420000000000002</v>
      </c>
      <c r="N100">
        <v>16.649999999999999</v>
      </c>
      <c r="O100" t="s">
        <v>1001</v>
      </c>
      <c r="P100" s="30">
        <v>3.2000000000000001E-2</v>
      </c>
      <c r="Q100" s="30"/>
      <c r="R100" s="30"/>
      <c r="T100" s="38">
        <v>42694</v>
      </c>
      <c r="U100" s="33">
        <v>2213.3000000000002</v>
      </c>
      <c r="V100" s="33">
        <v>2186.4</v>
      </c>
      <c r="W100" s="33">
        <v>2213.3000000000002</v>
      </c>
      <c r="X100" s="33">
        <v>2186.4</v>
      </c>
      <c r="Z100" s="30">
        <v>1.44E-2</v>
      </c>
    </row>
    <row r="101" spans="1:26" x14ac:dyDescent="0.3">
      <c r="A101" s="38">
        <v>42151</v>
      </c>
      <c r="B101">
        <v>21.97</v>
      </c>
      <c r="C101">
        <v>21.86</v>
      </c>
      <c r="D101">
        <v>22.09</v>
      </c>
      <c r="E101">
        <v>21.71</v>
      </c>
      <c r="F101" t="s">
        <v>204</v>
      </c>
      <c r="G101" s="30">
        <v>7.7999999999999996E-3</v>
      </c>
      <c r="J101" s="38">
        <v>42701</v>
      </c>
      <c r="K101">
        <v>16.809999999999999</v>
      </c>
      <c r="L101">
        <v>17.41</v>
      </c>
      <c r="M101">
        <v>17.41</v>
      </c>
      <c r="N101">
        <v>16.61</v>
      </c>
      <c r="O101" t="s">
        <v>1356</v>
      </c>
      <c r="P101" s="30">
        <v>-3.4500000000000003E-2</v>
      </c>
      <c r="Q101" s="30"/>
      <c r="R101" s="30"/>
      <c r="T101" s="38">
        <v>42701</v>
      </c>
      <c r="U101" s="33">
        <v>2191.9</v>
      </c>
      <c r="V101" s="33">
        <v>2210.1999999999998</v>
      </c>
      <c r="W101" s="33">
        <v>2214.1</v>
      </c>
      <c r="X101" s="33">
        <v>2187.4</v>
      </c>
      <c r="Z101" s="30">
        <v>-9.7000000000000003E-3</v>
      </c>
    </row>
    <row r="102" spans="1:26" x14ac:dyDescent="0.3">
      <c r="A102" s="38">
        <v>42152</v>
      </c>
      <c r="B102">
        <v>22.24</v>
      </c>
      <c r="C102">
        <v>21.99</v>
      </c>
      <c r="D102">
        <v>22.32</v>
      </c>
      <c r="E102">
        <v>21.9</v>
      </c>
      <c r="F102" t="s">
        <v>205</v>
      </c>
      <c r="G102" s="30">
        <v>1.23E-2</v>
      </c>
      <c r="J102" s="38">
        <v>42708</v>
      </c>
      <c r="K102">
        <v>18.149999999999999</v>
      </c>
      <c r="L102">
        <v>16.84</v>
      </c>
      <c r="M102">
        <v>18.420000000000002</v>
      </c>
      <c r="N102">
        <v>16.68</v>
      </c>
      <c r="O102" t="s">
        <v>1357</v>
      </c>
      <c r="P102" s="30">
        <v>8.0299999999999996E-2</v>
      </c>
      <c r="Q102" s="30"/>
      <c r="R102" s="30"/>
      <c r="T102" s="38">
        <v>42708</v>
      </c>
      <c r="U102" s="33">
        <v>2259.5</v>
      </c>
      <c r="V102" s="33">
        <v>2200.6999999999998</v>
      </c>
      <c r="W102" s="33">
        <v>2259.8000000000002</v>
      </c>
      <c r="X102" s="33">
        <v>2200</v>
      </c>
      <c r="Z102" s="30">
        <v>3.0800000000000001E-2</v>
      </c>
    </row>
    <row r="103" spans="1:26" x14ac:dyDescent="0.3">
      <c r="A103" s="38">
        <v>42153</v>
      </c>
      <c r="B103">
        <v>22.2</v>
      </c>
      <c r="C103">
        <v>22.27</v>
      </c>
      <c r="D103">
        <v>22.38</v>
      </c>
      <c r="E103">
        <v>22.07</v>
      </c>
      <c r="F103" t="s">
        <v>206</v>
      </c>
      <c r="G103" s="30">
        <v>-1.8E-3</v>
      </c>
      <c r="J103" s="38">
        <v>42715</v>
      </c>
      <c r="K103">
        <v>17.16</v>
      </c>
      <c r="L103">
        <v>18.12</v>
      </c>
      <c r="M103">
        <v>18.13</v>
      </c>
      <c r="N103">
        <v>16.850000000000001</v>
      </c>
      <c r="O103" t="s">
        <v>1036</v>
      </c>
      <c r="P103" s="30">
        <v>-5.4699999999999999E-2</v>
      </c>
      <c r="Q103" s="30"/>
      <c r="R103" s="30"/>
      <c r="T103" s="38">
        <v>42715</v>
      </c>
      <c r="U103" s="33">
        <v>2258.1</v>
      </c>
      <c r="V103" s="33">
        <v>2258.8000000000002</v>
      </c>
      <c r="W103" s="33">
        <v>2277.5</v>
      </c>
      <c r="X103" s="33">
        <v>2248.4</v>
      </c>
      <c r="Z103" s="30">
        <v>-5.9999999999999995E-4</v>
      </c>
    </row>
    <row r="104" spans="1:26" x14ac:dyDescent="0.3">
      <c r="A104" s="38">
        <v>42156</v>
      </c>
      <c r="B104">
        <v>22.28</v>
      </c>
      <c r="C104">
        <v>22.24</v>
      </c>
      <c r="D104">
        <v>22.4</v>
      </c>
      <c r="E104">
        <v>21.97</v>
      </c>
      <c r="F104" t="s">
        <v>207</v>
      </c>
      <c r="G104" s="30">
        <v>3.5999999999999999E-3</v>
      </c>
      <c r="J104" s="38">
        <v>42722</v>
      </c>
      <c r="K104">
        <v>16.670000000000002</v>
      </c>
      <c r="L104">
        <v>17.13</v>
      </c>
      <c r="M104">
        <v>17.23</v>
      </c>
      <c r="N104">
        <v>16.45</v>
      </c>
      <c r="O104" t="s">
        <v>1358</v>
      </c>
      <c r="P104" s="30">
        <v>-2.8899999999999999E-2</v>
      </c>
      <c r="Q104" s="30"/>
      <c r="R104" s="30"/>
      <c r="T104" s="38">
        <v>42722</v>
      </c>
      <c r="U104" s="33">
        <v>2263.8000000000002</v>
      </c>
      <c r="V104" s="33">
        <v>2259.1999999999998</v>
      </c>
      <c r="W104" s="33">
        <v>2272.6</v>
      </c>
      <c r="X104" s="33">
        <v>2256.1</v>
      </c>
      <c r="Z104" s="30">
        <v>2.5000000000000001E-3</v>
      </c>
    </row>
    <row r="105" spans="1:26" x14ac:dyDescent="0.3">
      <c r="A105" s="38">
        <v>42157</v>
      </c>
      <c r="B105">
        <v>22.4</v>
      </c>
      <c r="C105">
        <v>22.3</v>
      </c>
      <c r="D105">
        <v>22.72</v>
      </c>
      <c r="E105">
        <v>22.14</v>
      </c>
      <c r="F105" t="s">
        <v>208</v>
      </c>
      <c r="G105" s="30">
        <v>5.4000000000000003E-3</v>
      </c>
      <c r="J105" s="38">
        <v>42729</v>
      </c>
      <c r="K105">
        <v>16.850000000000001</v>
      </c>
      <c r="L105">
        <v>16.670000000000002</v>
      </c>
      <c r="M105">
        <v>17.010000000000002</v>
      </c>
      <c r="N105">
        <v>16.53</v>
      </c>
      <c r="O105" t="s">
        <v>1008</v>
      </c>
      <c r="P105" s="30">
        <v>1.0999999999999999E-2</v>
      </c>
      <c r="Q105" s="30"/>
      <c r="R105" s="30"/>
      <c r="T105" s="38">
        <v>42729</v>
      </c>
      <c r="U105" s="33">
        <v>2238.8000000000002</v>
      </c>
      <c r="V105" s="33">
        <v>2266.1999999999998</v>
      </c>
      <c r="W105" s="33">
        <v>2273.8000000000002</v>
      </c>
      <c r="X105" s="33">
        <v>2233.6</v>
      </c>
      <c r="Z105" s="30">
        <v>-1.0999999999999999E-2</v>
      </c>
    </row>
    <row r="106" spans="1:26" x14ac:dyDescent="0.3">
      <c r="A106" s="38">
        <v>42158</v>
      </c>
      <c r="B106">
        <v>22.89</v>
      </c>
      <c r="C106">
        <v>22.61</v>
      </c>
      <c r="D106">
        <v>23.05</v>
      </c>
      <c r="E106">
        <v>22.42</v>
      </c>
      <c r="F106" t="s">
        <v>209</v>
      </c>
      <c r="G106" s="30">
        <v>2.1899999999999999E-2</v>
      </c>
      <c r="J106" s="38">
        <v>42736</v>
      </c>
      <c r="K106">
        <v>18.64</v>
      </c>
      <c r="L106">
        <v>16.88</v>
      </c>
      <c r="M106">
        <v>18.7</v>
      </c>
      <c r="N106">
        <v>16.88</v>
      </c>
      <c r="O106" t="s">
        <v>1359</v>
      </c>
      <c r="P106" s="30">
        <v>0.10639999999999999</v>
      </c>
      <c r="Q106" s="30"/>
      <c r="R106" s="30"/>
      <c r="T106" s="38">
        <v>42736</v>
      </c>
      <c r="U106" s="33">
        <v>2277</v>
      </c>
      <c r="V106" s="33">
        <v>2251.6</v>
      </c>
      <c r="W106" s="33">
        <v>2282.1</v>
      </c>
      <c r="X106" s="33">
        <v>2245.1</v>
      </c>
      <c r="Z106" s="30">
        <v>1.7100000000000001E-2</v>
      </c>
    </row>
    <row r="107" spans="1:26" x14ac:dyDescent="0.3">
      <c r="A107" s="38">
        <v>42159</v>
      </c>
      <c r="B107">
        <v>22.73</v>
      </c>
      <c r="C107">
        <v>22.77</v>
      </c>
      <c r="D107">
        <v>22.94</v>
      </c>
      <c r="E107">
        <v>22.45</v>
      </c>
      <c r="F107" t="s">
        <v>210</v>
      </c>
      <c r="G107" s="30">
        <v>-7.0000000000000001E-3</v>
      </c>
      <c r="J107" s="38">
        <v>42743</v>
      </c>
      <c r="K107">
        <v>18.64</v>
      </c>
      <c r="L107">
        <v>18.690000000000001</v>
      </c>
      <c r="M107">
        <v>18.829999999999998</v>
      </c>
      <c r="N107">
        <v>18.25</v>
      </c>
      <c r="O107" t="s">
        <v>1177</v>
      </c>
      <c r="P107" s="30">
        <v>0</v>
      </c>
      <c r="Q107" s="30"/>
      <c r="R107" s="30"/>
      <c r="T107" s="38">
        <v>42743</v>
      </c>
      <c r="U107" s="33">
        <v>2274.6</v>
      </c>
      <c r="V107" s="33">
        <v>2273.6</v>
      </c>
      <c r="W107" s="33">
        <v>2279.3000000000002</v>
      </c>
      <c r="X107" s="33">
        <v>2254.1999999999998</v>
      </c>
      <c r="Z107" s="30">
        <v>-1.1000000000000001E-3</v>
      </c>
    </row>
    <row r="108" spans="1:26" x14ac:dyDescent="0.3">
      <c r="A108" s="38">
        <v>42160</v>
      </c>
      <c r="B108">
        <v>22.42</v>
      </c>
      <c r="C108">
        <v>22.7</v>
      </c>
      <c r="D108">
        <v>22.7</v>
      </c>
      <c r="E108">
        <v>22.24</v>
      </c>
      <c r="F108" t="s">
        <v>211</v>
      </c>
      <c r="G108" s="30">
        <v>-1.3599999999999999E-2</v>
      </c>
      <c r="J108" s="38">
        <v>42750</v>
      </c>
      <c r="K108">
        <v>18.100000000000001</v>
      </c>
      <c r="L108">
        <v>18.62</v>
      </c>
      <c r="M108">
        <v>18.71</v>
      </c>
      <c r="N108">
        <v>17.739999999999998</v>
      </c>
      <c r="O108" t="s">
        <v>1150</v>
      </c>
      <c r="P108" s="30">
        <v>-2.8899999999999999E-2</v>
      </c>
      <c r="Q108" s="30"/>
      <c r="R108" s="30"/>
      <c r="T108" s="38">
        <v>42750</v>
      </c>
      <c r="U108" s="33">
        <v>2271.3000000000002</v>
      </c>
      <c r="V108" s="33">
        <v>2269.1</v>
      </c>
      <c r="W108" s="33">
        <v>2277</v>
      </c>
      <c r="X108" s="33">
        <v>2258.4</v>
      </c>
      <c r="Z108" s="30">
        <v>-1.5E-3</v>
      </c>
    </row>
    <row r="109" spans="1:26" x14ac:dyDescent="0.3">
      <c r="A109" s="38">
        <v>42163</v>
      </c>
      <c r="B109">
        <v>22.2</v>
      </c>
      <c r="C109">
        <v>22.44</v>
      </c>
      <c r="D109">
        <v>22.48</v>
      </c>
      <c r="E109">
        <v>21.87</v>
      </c>
      <c r="F109" t="s">
        <v>130</v>
      </c>
      <c r="G109" s="30">
        <v>-9.7999999999999997E-3</v>
      </c>
      <c r="J109" s="38">
        <v>42757</v>
      </c>
      <c r="K109">
        <v>18.43</v>
      </c>
      <c r="L109">
        <v>18.100000000000001</v>
      </c>
      <c r="M109">
        <v>19.04</v>
      </c>
      <c r="N109">
        <v>17.88</v>
      </c>
      <c r="O109" t="s">
        <v>1184</v>
      </c>
      <c r="P109" s="30">
        <v>1.83E-2</v>
      </c>
      <c r="Q109" s="30"/>
      <c r="R109" s="30"/>
      <c r="T109" s="38">
        <v>42757</v>
      </c>
      <c r="U109" s="33">
        <v>2294.6999999999998</v>
      </c>
      <c r="V109" s="33">
        <v>2267.8000000000002</v>
      </c>
      <c r="W109" s="33">
        <v>2301</v>
      </c>
      <c r="X109" s="33">
        <v>2257</v>
      </c>
      <c r="Z109" s="30">
        <v>1.03E-2</v>
      </c>
    </row>
    <row r="110" spans="1:26" x14ac:dyDescent="0.3">
      <c r="A110" s="38">
        <v>42164</v>
      </c>
      <c r="B110">
        <v>21.44</v>
      </c>
      <c r="C110">
        <v>22.24</v>
      </c>
      <c r="D110">
        <v>22.3</v>
      </c>
      <c r="E110">
        <v>21.41</v>
      </c>
      <c r="F110" t="s">
        <v>186</v>
      </c>
      <c r="G110" s="30">
        <v>-3.4200000000000001E-2</v>
      </c>
      <c r="J110" s="38">
        <v>42764</v>
      </c>
      <c r="K110">
        <v>22.13</v>
      </c>
      <c r="L110">
        <v>21.14</v>
      </c>
      <c r="M110">
        <v>22.45</v>
      </c>
      <c r="N110">
        <v>20.75</v>
      </c>
      <c r="O110" t="s">
        <v>1033</v>
      </c>
      <c r="P110" s="30">
        <v>0.20050000000000001</v>
      </c>
      <c r="Q110" s="30"/>
      <c r="R110" s="30"/>
      <c r="T110" s="38">
        <v>42764</v>
      </c>
      <c r="U110" s="33">
        <v>2297.4</v>
      </c>
      <c r="V110" s="33">
        <v>2286</v>
      </c>
      <c r="W110" s="33">
        <v>2298.3000000000002</v>
      </c>
      <c r="X110" s="33">
        <v>2267.1999999999998</v>
      </c>
      <c r="Z110" s="30">
        <v>1.1999999999999999E-3</v>
      </c>
    </row>
    <row r="111" spans="1:26" x14ac:dyDescent="0.3">
      <c r="A111" s="38">
        <v>42165</v>
      </c>
      <c r="B111">
        <v>21.49</v>
      </c>
      <c r="C111">
        <v>21.48</v>
      </c>
      <c r="D111">
        <v>21.6</v>
      </c>
      <c r="E111">
        <v>21.06</v>
      </c>
      <c r="F111" t="s">
        <v>212</v>
      </c>
      <c r="G111" s="30">
        <v>2.3E-3</v>
      </c>
      <c r="J111" s="38">
        <v>42771</v>
      </c>
      <c r="K111">
        <v>23.62</v>
      </c>
      <c r="L111">
        <v>22.33</v>
      </c>
      <c r="M111">
        <v>24</v>
      </c>
      <c r="N111">
        <v>22.14</v>
      </c>
      <c r="O111" t="s">
        <v>1360</v>
      </c>
      <c r="P111" s="30">
        <v>6.7299999999999999E-2</v>
      </c>
      <c r="Q111" s="30"/>
      <c r="R111" s="30"/>
      <c r="T111" s="38">
        <v>42771</v>
      </c>
      <c r="U111" s="33">
        <v>2316.1</v>
      </c>
      <c r="V111" s="33">
        <v>2294.3000000000002</v>
      </c>
      <c r="W111" s="33">
        <v>2319.1999999999998</v>
      </c>
      <c r="X111" s="33">
        <v>2285.4</v>
      </c>
      <c r="Z111" s="30">
        <v>8.0999999999999996E-3</v>
      </c>
    </row>
    <row r="112" spans="1:26" x14ac:dyDescent="0.3">
      <c r="A112" s="38">
        <v>42166</v>
      </c>
      <c r="B112">
        <v>21.54</v>
      </c>
      <c r="C112">
        <v>21.54</v>
      </c>
      <c r="D112">
        <v>21.75</v>
      </c>
      <c r="E112">
        <v>21.46</v>
      </c>
      <c r="F112" t="s">
        <v>213</v>
      </c>
      <c r="G112" s="30">
        <v>2.3E-3</v>
      </c>
      <c r="J112" s="38">
        <v>42778</v>
      </c>
      <c r="K112">
        <v>22.1</v>
      </c>
      <c r="L112">
        <v>23.83</v>
      </c>
      <c r="M112">
        <v>23.93</v>
      </c>
      <c r="N112">
        <v>21.88</v>
      </c>
      <c r="O112" t="s">
        <v>1361</v>
      </c>
      <c r="P112" s="30">
        <v>-6.4399999999999999E-2</v>
      </c>
      <c r="Q112" s="30"/>
      <c r="R112" s="30"/>
      <c r="T112" s="38">
        <v>42778</v>
      </c>
      <c r="U112" s="33">
        <v>2351.1999999999998</v>
      </c>
      <c r="V112" s="33">
        <v>2321.6999999999998</v>
      </c>
      <c r="W112" s="33">
        <v>2351.3000000000002</v>
      </c>
      <c r="X112" s="33">
        <v>2321.4</v>
      </c>
      <c r="Z112" s="30">
        <v>1.52E-2</v>
      </c>
    </row>
    <row r="113" spans="1:26" x14ac:dyDescent="0.3">
      <c r="A113" s="38">
        <v>42167</v>
      </c>
      <c r="B113">
        <v>21.41</v>
      </c>
      <c r="C113">
        <v>21.51</v>
      </c>
      <c r="D113">
        <v>21.59</v>
      </c>
      <c r="E113">
        <v>21.27</v>
      </c>
      <c r="F113" t="s">
        <v>214</v>
      </c>
      <c r="G113" s="30">
        <v>-6.0000000000000001E-3</v>
      </c>
      <c r="J113" s="38">
        <v>42785</v>
      </c>
      <c r="K113">
        <v>21.98</v>
      </c>
      <c r="L113">
        <v>22.19</v>
      </c>
      <c r="M113">
        <v>22.59</v>
      </c>
      <c r="N113">
        <v>21.39</v>
      </c>
      <c r="O113" t="s">
        <v>1362</v>
      </c>
      <c r="P113" s="30">
        <v>-5.4000000000000003E-3</v>
      </c>
      <c r="Q113" s="30"/>
      <c r="R113" s="30"/>
      <c r="T113" s="38">
        <v>42785</v>
      </c>
      <c r="U113" s="33">
        <v>2367.3000000000002</v>
      </c>
      <c r="V113" s="33">
        <v>2354.9</v>
      </c>
      <c r="W113" s="33">
        <v>2368.3000000000002</v>
      </c>
      <c r="X113" s="33">
        <v>2352.9</v>
      </c>
      <c r="Z113" s="30">
        <v>6.7999999999999996E-3</v>
      </c>
    </row>
    <row r="114" spans="1:26" x14ac:dyDescent="0.3">
      <c r="A114" s="38">
        <v>42170</v>
      </c>
      <c r="B114">
        <v>21.3</v>
      </c>
      <c r="C114">
        <v>21.33</v>
      </c>
      <c r="D114">
        <v>21.45</v>
      </c>
      <c r="E114">
        <v>21.21</v>
      </c>
      <c r="F114" t="s">
        <v>215</v>
      </c>
      <c r="G114" s="30">
        <v>-5.1000000000000004E-3</v>
      </c>
      <c r="J114" s="38">
        <v>42792</v>
      </c>
      <c r="K114">
        <v>22.72</v>
      </c>
      <c r="L114">
        <v>22.04</v>
      </c>
      <c r="M114">
        <v>23.2</v>
      </c>
      <c r="N114">
        <v>21.97</v>
      </c>
      <c r="O114" t="s">
        <v>1363</v>
      </c>
      <c r="P114" s="30">
        <v>3.3700000000000001E-2</v>
      </c>
      <c r="Q114" s="30"/>
      <c r="R114" s="30"/>
      <c r="T114" s="38">
        <v>42792</v>
      </c>
      <c r="U114" s="33">
        <v>2383.1</v>
      </c>
      <c r="V114" s="33">
        <v>2365.1999999999998</v>
      </c>
      <c r="W114" s="33">
        <v>2401</v>
      </c>
      <c r="X114" s="33">
        <v>2359</v>
      </c>
      <c r="Z114" s="30">
        <v>6.7000000000000002E-3</v>
      </c>
    </row>
    <row r="115" spans="1:26" x14ac:dyDescent="0.3">
      <c r="A115" s="38">
        <v>42171</v>
      </c>
      <c r="B115">
        <v>21.29</v>
      </c>
      <c r="C115">
        <v>21.33</v>
      </c>
      <c r="D115">
        <v>21.44</v>
      </c>
      <c r="E115">
        <v>21.07</v>
      </c>
      <c r="F115" t="s">
        <v>216</v>
      </c>
      <c r="G115" s="30">
        <v>-5.0000000000000001E-4</v>
      </c>
      <c r="J115" s="38">
        <v>42799</v>
      </c>
      <c r="K115">
        <v>22.82</v>
      </c>
      <c r="L115">
        <v>22.79</v>
      </c>
      <c r="M115">
        <v>23</v>
      </c>
      <c r="N115">
        <v>22.33</v>
      </c>
      <c r="O115" t="s">
        <v>1364</v>
      </c>
      <c r="P115" s="30">
        <v>4.4000000000000003E-3</v>
      </c>
      <c r="Q115" s="30"/>
      <c r="R115" s="30"/>
      <c r="T115" s="38">
        <v>42799</v>
      </c>
      <c r="U115" s="33">
        <v>2372.6</v>
      </c>
      <c r="V115" s="33">
        <v>2375.1999999999998</v>
      </c>
      <c r="W115" s="33">
        <v>2378.8000000000002</v>
      </c>
      <c r="X115" s="33">
        <v>2354.5</v>
      </c>
      <c r="Z115" s="30">
        <v>-4.4000000000000003E-3</v>
      </c>
    </row>
    <row r="116" spans="1:26" x14ac:dyDescent="0.3">
      <c r="A116" s="38">
        <v>42172</v>
      </c>
      <c r="B116">
        <v>21.31</v>
      </c>
      <c r="C116">
        <v>21.34</v>
      </c>
      <c r="D116">
        <v>21.52</v>
      </c>
      <c r="E116">
        <v>21.12</v>
      </c>
      <c r="F116" t="s">
        <v>217</v>
      </c>
      <c r="G116" s="30">
        <v>8.9999999999999998E-4</v>
      </c>
      <c r="J116" s="38">
        <v>42806</v>
      </c>
      <c r="K116">
        <v>22.99</v>
      </c>
      <c r="L116">
        <v>22.99</v>
      </c>
      <c r="M116">
        <v>23.87</v>
      </c>
      <c r="N116">
        <v>22.94</v>
      </c>
      <c r="O116" t="s">
        <v>1365</v>
      </c>
      <c r="P116" s="30">
        <v>7.4000000000000003E-3</v>
      </c>
      <c r="Q116" s="30"/>
      <c r="R116" s="30"/>
      <c r="T116" s="38">
        <v>42806</v>
      </c>
      <c r="U116" s="33">
        <v>2378.1999999999998</v>
      </c>
      <c r="V116" s="33">
        <v>2371.6</v>
      </c>
      <c r="W116" s="33">
        <v>2390</v>
      </c>
      <c r="X116" s="33">
        <v>2358.1999999999998</v>
      </c>
      <c r="Z116" s="30">
        <v>2.3999999999999998E-3</v>
      </c>
    </row>
    <row r="117" spans="1:26" x14ac:dyDescent="0.3">
      <c r="A117" s="38">
        <v>42173</v>
      </c>
      <c r="B117">
        <v>21.63</v>
      </c>
      <c r="C117">
        <v>21.38</v>
      </c>
      <c r="D117">
        <v>21.83</v>
      </c>
      <c r="E117">
        <v>21.38</v>
      </c>
      <c r="F117" t="s">
        <v>218</v>
      </c>
      <c r="G117" s="30">
        <v>1.4999999999999999E-2</v>
      </c>
      <c r="J117" s="38">
        <v>42813</v>
      </c>
      <c r="K117">
        <v>23.4</v>
      </c>
      <c r="L117">
        <v>23.06</v>
      </c>
      <c r="M117">
        <v>23.77</v>
      </c>
      <c r="N117">
        <v>23.01</v>
      </c>
      <c r="O117" t="s">
        <v>1366</v>
      </c>
      <c r="P117" s="30">
        <v>1.78E-2</v>
      </c>
      <c r="Q117" s="30"/>
      <c r="R117" s="30"/>
      <c r="T117" s="38">
        <v>42813</v>
      </c>
      <c r="U117" s="33">
        <v>2344</v>
      </c>
      <c r="V117" s="33">
        <v>2378.1999999999998</v>
      </c>
      <c r="W117" s="33">
        <v>2381.9</v>
      </c>
      <c r="X117" s="33">
        <v>2335.6999999999998</v>
      </c>
      <c r="Z117" s="30">
        <v>-1.44E-2</v>
      </c>
    </row>
    <row r="118" spans="1:26" x14ac:dyDescent="0.3">
      <c r="A118" s="38">
        <v>42174</v>
      </c>
      <c r="B118">
        <v>21.67</v>
      </c>
      <c r="C118">
        <v>21.68</v>
      </c>
      <c r="D118">
        <v>21.78</v>
      </c>
      <c r="E118">
        <v>21.62</v>
      </c>
      <c r="F118" t="s">
        <v>219</v>
      </c>
      <c r="G118" s="30">
        <v>1.8E-3</v>
      </c>
      <c r="J118" s="38">
        <v>42820</v>
      </c>
      <c r="K118">
        <v>24.32</v>
      </c>
      <c r="L118">
        <v>23.11</v>
      </c>
      <c r="M118">
        <v>24.5</v>
      </c>
      <c r="N118">
        <v>22.91</v>
      </c>
      <c r="O118" t="s">
        <v>1364</v>
      </c>
      <c r="P118" s="30">
        <v>3.9300000000000002E-2</v>
      </c>
      <c r="Q118" s="30"/>
      <c r="R118" s="30"/>
      <c r="T118" s="38">
        <v>42820</v>
      </c>
      <c r="U118" s="33">
        <v>2362.6999999999998</v>
      </c>
      <c r="V118" s="33">
        <v>2329.1</v>
      </c>
      <c r="W118" s="33">
        <v>2370.4</v>
      </c>
      <c r="X118" s="33">
        <v>2322.1999999999998</v>
      </c>
      <c r="Z118" s="30">
        <v>8.0000000000000002E-3</v>
      </c>
    </row>
    <row r="119" spans="1:26" x14ac:dyDescent="0.3">
      <c r="A119" s="38">
        <v>42177</v>
      </c>
      <c r="B119">
        <v>22.28</v>
      </c>
      <c r="C119">
        <v>21.76</v>
      </c>
      <c r="D119">
        <v>22.29</v>
      </c>
      <c r="E119">
        <v>21.76</v>
      </c>
      <c r="F119" t="s">
        <v>220</v>
      </c>
      <c r="G119" s="30">
        <v>2.81E-2</v>
      </c>
      <c r="J119" s="38">
        <v>42827</v>
      </c>
      <c r="K119">
        <v>25.3</v>
      </c>
      <c r="L119">
        <v>24.5</v>
      </c>
      <c r="M119">
        <v>25.8</v>
      </c>
      <c r="N119">
        <v>24.33</v>
      </c>
      <c r="O119" t="s">
        <v>1367</v>
      </c>
      <c r="P119" s="30">
        <v>4.0300000000000002E-2</v>
      </c>
      <c r="Q119" s="30"/>
      <c r="R119" s="30"/>
      <c r="T119" s="38">
        <v>42827</v>
      </c>
      <c r="U119" s="33">
        <v>2355.5</v>
      </c>
      <c r="V119" s="33">
        <v>2362.3000000000002</v>
      </c>
      <c r="W119" s="33">
        <v>2378.4</v>
      </c>
      <c r="X119" s="33">
        <v>2344.6999999999998</v>
      </c>
      <c r="Z119" s="30">
        <v>-3.0000000000000001E-3</v>
      </c>
    </row>
    <row r="120" spans="1:26" x14ac:dyDescent="0.3">
      <c r="A120" s="38">
        <v>42178</v>
      </c>
      <c r="B120">
        <v>22.65</v>
      </c>
      <c r="C120">
        <v>22.23</v>
      </c>
      <c r="D120">
        <v>22.77</v>
      </c>
      <c r="E120">
        <v>22.22</v>
      </c>
      <c r="F120" t="s">
        <v>161</v>
      </c>
      <c r="G120" s="30">
        <v>1.66E-2</v>
      </c>
      <c r="J120" s="38">
        <v>42834</v>
      </c>
      <c r="K120">
        <v>25.62</v>
      </c>
      <c r="L120">
        <v>25.3</v>
      </c>
      <c r="M120">
        <v>26.22</v>
      </c>
      <c r="N120">
        <v>25.22</v>
      </c>
      <c r="O120" t="s">
        <v>1368</v>
      </c>
      <c r="P120" s="30">
        <v>1.26E-2</v>
      </c>
      <c r="Q120" s="30"/>
      <c r="R120" s="30"/>
      <c r="T120" s="38">
        <v>42834</v>
      </c>
      <c r="U120" s="33">
        <v>2328.9</v>
      </c>
      <c r="V120" s="33">
        <v>2357.1999999999998</v>
      </c>
      <c r="W120" s="33">
        <v>2366.4</v>
      </c>
      <c r="X120" s="33">
        <v>2328.9</v>
      </c>
      <c r="Z120" s="30">
        <v>-1.1299999999999999E-2</v>
      </c>
    </row>
    <row r="121" spans="1:26" x14ac:dyDescent="0.3">
      <c r="A121" s="38">
        <v>42179</v>
      </c>
      <c r="B121">
        <v>22.58</v>
      </c>
      <c r="C121">
        <v>22.68</v>
      </c>
      <c r="D121">
        <v>22.77</v>
      </c>
      <c r="E121">
        <v>22.34</v>
      </c>
      <c r="F121" t="s">
        <v>221</v>
      </c>
      <c r="G121" s="30">
        <v>-3.0999999999999999E-3</v>
      </c>
      <c r="J121" s="38">
        <v>42841</v>
      </c>
      <c r="K121">
        <v>25.01</v>
      </c>
      <c r="L121">
        <v>25.6</v>
      </c>
      <c r="M121">
        <v>26.2</v>
      </c>
      <c r="N121">
        <v>24.83</v>
      </c>
      <c r="O121" t="s">
        <v>1311</v>
      </c>
      <c r="P121" s="30">
        <v>-2.3800000000000002E-2</v>
      </c>
      <c r="Q121" s="30"/>
      <c r="R121" s="30"/>
      <c r="T121" s="38">
        <v>42841</v>
      </c>
      <c r="U121" s="33">
        <v>2348.6999999999998</v>
      </c>
      <c r="V121" s="33">
        <v>2332.6</v>
      </c>
      <c r="W121" s="33">
        <v>2361.4</v>
      </c>
      <c r="X121" s="33">
        <v>2332.5</v>
      </c>
      <c r="Z121" s="30">
        <v>8.5000000000000006E-3</v>
      </c>
    </row>
    <row r="122" spans="1:26" x14ac:dyDescent="0.3">
      <c r="A122" s="38">
        <v>42180</v>
      </c>
      <c r="B122">
        <v>22.63</v>
      </c>
      <c r="C122">
        <v>20.93</v>
      </c>
      <c r="D122">
        <v>22.95</v>
      </c>
      <c r="E122">
        <v>20.93</v>
      </c>
      <c r="F122" t="s">
        <v>124</v>
      </c>
      <c r="G122" s="30">
        <v>2.2000000000000001E-3</v>
      </c>
      <c r="J122" s="38">
        <v>42848</v>
      </c>
      <c r="K122">
        <v>26.77</v>
      </c>
      <c r="L122">
        <v>25.5</v>
      </c>
      <c r="M122">
        <v>27.78</v>
      </c>
      <c r="N122">
        <v>25.06</v>
      </c>
      <c r="O122" t="s">
        <v>1369</v>
      </c>
      <c r="P122" s="30">
        <v>7.0400000000000004E-2</v>
      </c>
      <c r="Q122" s="30"/>
      <c r="R122" s="30"/>
      <c r="T122" s="38">
        <v>42848</v>
      </c>
      <c r="U122" s="33">
        <v>2384.1999999999998</v>
      </c>
      <c r="V122" s="33">
        <v>2370.3000000000002</v>
      </c>
      <c r="W122" s="33">
        <v>2398.1999999999998</v>
      </c>
      <c r="X122" s="33">
        <v>2369.1999999999998</v>
      </c>
      <c r="Z122" s="30">
        <v>1.5100000000000001E-2</v>
      </c>
    </row>
    <row r="123" spans="1:26" x14ac:dyDescent="0.3">
      <c r="A123" s="38">
        <v>42181</v>
      </c>
      <c r="B123">
        <v>22.41</v>
      </c>
      <c r="C123">
        <v>22.64</v>
      </c>
      <c r="D123">
        <v>22.75</v>
      </c>
      <c r="E123">
        <v>22.21</v>
      </c>
      <c r="F123" t="s">
        <v>222</v>
      </c>
      <c r="G123" s="30">
        <v>-9.7000000000000003E-3</v>
      </c>
      <c r="J123" s="38">
        <v>42855</v>
      </c>
      <c r="K123">
        <v>26.45</v>
      </c>
      <c r="L123">
        <v>26.7</v>
      </c>
      <c r="M123">
        <v>26.96</v>
      </c>
      <c r="N123">
        <v>25.92</v>
      </c>
      <c r="O123" t="s">
        <v>1370</v>
      </c>
      <c r="P123" s="30">
        <v>-1.2E-2</v>
      </c>
      <c r="Q123" s="30"/>
      <c r="R123" s="30"/>
      <c r="T123" s="38">
        <v>42855</v>
      </c>
      <c r="U123" s="33">
        <v>2399.3000000000002</v>
      </c>
      <c r="V123" s="33">
        <v>2388.5</v>
      </c>
      <c r="W123" s="33">
        <v>2399.3000000000002</v>
      </c>
      <c r="X123" s="33">
        <v>2379.8000000000002</v>
      </c>
      <c r="Z123" s="30">
        <v>6.3E-3</v>
      </c>
    </row>
    <row r="124" spans="1:26" x14ac:dyDescent="0.3">
      <c r="A124" s="38">
        <v>42184</v>
      </c>
      <c r="B124">
        <v>22.15</v>
      </c>
      <c r="C124">
        <v>22.15</v>
      </c>
      <c r="D124">
        <v>22.65</v>
      </c>
      <c r="E124">
        <v>22.13</v>
      </c>
      <c r="F124" t="s">
        <v>136</v>
      </c>
      <c r="G124" s="30">
        <v>-1.1599999999999999E-2</v>
      </c>
      <c r="J124" s="38">
        <v>42862</v>
      </c>
      <c r="K124">
        <v>26.98</v>
      </c>
      <c r="L124">
        <v>26.55</v>
      </c>
      <c r="M124">
        <v>27.42</v>
      </c>
      <c r="N124">
        <v>26.36</v>
      </c>
      <c r="O124" t="s">
        <v>1371</v>
      </c>
      <c r="P124" s="30">
        <v>0.02</v>
      </c>
      <c r="Q124" s="30"/>
      <c r="R124" s="30"/>
      <c r="T124" s="38">
        <v>42862</v>
      </c>
      <c r="U124" s="33">
        <v>2390.9</v>
      </c>
      <c r="V124" s="33">
        <v>2399.9</v>
      </c>
      <c r="W124" s="33">
        <v>2403.9</v>
      </c>
      <c r="X124" s="33">
        <v>2381.6999999999998</v>
      </c>
      <c r="Z124" s="30">
        <v>-3.5000000000000001E-3</v>
      </c>
    </row>
    <row r="125" spans="1:26" x14ac:dyDescent="0.3">
      <c r="A125" s="38">
        <v>42185</v>
      </c>
      <c r="B125">
        <v>22.15</v>
      </c>
      <c r="C125">
        <v>22.37</v>
      </c>
      <c r="D125">
        <v>22.48</v>
      </c>
      <c r="E125">
        <v>22.13</v>
      </c>
      <c r="F125" t="s">
        <v>223</v>
      </c>
      <c r="G125" s="30">
        <v>0</v>
      </c>
      <c r="J125" s="38">
        <v>42869</v>
      </c>
      <c r="K125">
        <v>26.1</v>
      </c>
      <c r="L125">
        <v>27.1</v>
      </c>
      <c r="M125">
        <v>27.44</v>
      </c>
      <c r="N125">
        <v>25.83</v>
      </c>
      <c r="O125" t="s">
        <v>1372</v>
      </c>
      <c r="P125" s="30">
        <v>-3.2599999999999997E-2</v>
      </c>
      <c r="Q125" s="30"/>
      <c r="R125" s="30"/>
      <c r="T125" s="38">
        <v>42869</v>
      </c>
      <c r="U125" s="33">
        <v>2381.6999999999998</v>
      </c>
      <c r="V125" s="33">
        <v>2394</v>
      </c>
      <c r="W125" s="33">
        <v>2405.8000000000002</v>
      </c>
      <c r="X125" s="33">
        <v>2352.6999999999998</v>
      </c>
      <c r="Z125" s="30">
        <v>-3.8E-3</v>
      </c>
    </row>
    <row r="126" spans="1:26" x14ac:dyDescent="0.3">
      <c r="A126" s="38">
        <v>42186</v>
      </c>
      <c r="B126">
        <v>22.03</v>
      </c>
      <c r="C126">
        <v>22.28</v>
      </c>
      <c r="D126">
        <v>22.61</v>
      </c>
      <c r="E126">
        <v>21.84</v>
      </c>
      <c r="F126" t="s">
        <v>224</v>
      </c>
      <c r="G126" s="30">
        <v>-5.4000000000000003E-3</v>
      </c>
      <c r="J126" s="38">
        <v>42876</v>
      </c>
      <c r="K126">
        <v>27.56</v>
      </c>
      <c r="L126">
        <v>26.47</v>
      </c>
      <c r="M126">
        <v>27.77</v>
      </c>
      <c r="N126">
        <v>26.33</v>
      </c>
      <c r="O126" t="s">
        <v>1373</v>
      </c>
      <c r="P126" s="30">
        <v>5.5899999999999998E-2</v>
      </c>
      <c r="Q126" s="30"/>
      <c r="R126" s="30"/>
      <c r="T126" s="38">
        <v>42876</v>
      </c>
      <c r="U126" s="33">
        <v>2415.8000000000002</v>
      </c>
      <c r="V126" s="33">
        <v>2387.1999999999998</v>
      </c>
      <c r="W126" s="33">
        <v>2418.6999999999998</v>
      </c>
      <c r="X126" s="33">
        <v>2386.9</v>
      </c>
      <c r="Z126" s="30">
        <v>1.43E-2</v>
      </c>
    </row>
    <row r="127" spans="1:26" x14ac:dyDescent="0.3">
      <c r="A127" s="38">
        <v>42187</v>
      </c>
      <c r="B127">
        <v>22.15</v>
      </c>
      <c r="C127">
        <v>22.06</v>
      </c>
      <c r="D127">
        <v>22.39</v>
      </c>
      <c r="E127">
        <v>21.95</v>
      </c>
      <c r="F127" t="s">
        <v>225</v>
      </c>
      <c r="G127" s="30">
        <v>5.4000000000000003E-3</v>
      </c>
      <c r="J127" s="38">
        <v>42883</v>
      </c>
      <c r="K127">
        <v>27.47</v>
      </c>
      <c r="L127">
        <v>27.38</v>
      </c>
      <c r="M127">
        <v>27.66</v>
      </c>
      <c r="N127">
        <v>26.85</v>
      </c>
      <c r="O127" t="s">
        <v>1226</v>
      </c>
      <c r="P127" s="30">
        <v>-3.3E-3</v>
      </c>
      <c r="Q127" s="30"/>
      <c r="R127" s="30"/>
      <c r="T127" s="38">
        <v>42883</v>
      </c>
      <c r="U127" s="33">
        <v>2439.1</v>
      </c>
      <c r="V127" s="33">
        <v>2411.6999999999998</v>
      </c>
      <c r="W127" s="33">
        <v>2440.1999999999998</v>
      </c>
      <c r="X127" s="33">
        <v>2403.6</v>
      </c>
      <c r="Z127" s="30">
        <v>9.5999999999999992E-3</v>
      </c>
    </row>
    <row r="128" spans="1:26" x14ac:dyDescent="0.3">
      <c r="A128" s="38">
        <v>42191</v>
      </c>
      <c r="B128">
        <v>21.97</v>
      </c>
      <c r="C128">
        <v>22.07</v>
      </c>
      <c r="D128">
        <v>22.11</v>
      </c>
      <c r="E128">
        <v>21.76</v>
      </c>
      <c r="F128" t="s">
        <v>226</v>
      </c>
      <c r="G128" s="30">
        <v>-8.0999999999999996E-3</v>
      </c>
      <c r="J128" s="38">
        <v>42890</v>
      </c>
      <c r="K128">
        <v>27.43</v>
      </c>
      <c r="L128">
        <v>27.43</v>
      </c>
      <c r="M128">
        <v>28.05</v>
      </c>
      <c r="N128">
        <v>26.5</v>
      </c>
      <c r="O128" t="s">
        <v>1374</v>
      </c>
      <c r="P128" s="30">
        <v>-1.5E-3</v>
      </c>
      <c r="Q128" s="30"/>
      <c r="R128" s="30"/>
      <c r="T128" s="38">
        <v>42890</v>
      </c>
      <c r="U128" s="33">
        <v>2431.8000000000002</v>
      </c>
      <c r="V128" s="33">
        <v>2437.8000000000002</v>
      </c>
      <c r="W128" s="33">
        <v>2446.1999999999998</v>
      </c>
      <c r="X128" s="33">
        <v>2415.6999999999998</v>
      </c>
      <c r="Z128" s="30">
        <v>-3.0000000000000001E-3</v>
      </c>
    </row>
    <row r="129" spans="1:26" x14ac:dyDescent="0.3">
      <c r="A129" s="38">
        <v>42192</v>
      </c>
      <c r="B129">
        <v>21.84</v>
      </c>
      <c r="C129">
        <v>21.88</v>
      </c>
      <c r="D129">
        <v>21.91</v>
      </c>
      <c r="E129">
        <v>21.26</v>
      </c>
      <c r="F129" t="s">
        <v>123</v>
      </c>
      <c r="G129" s="30">
        <v>-5.8999999999999999E-3</v>
      </c>
      <c r="J129" s="38">
        <v>42897</v>
      </c>
      <c r="K129">
        <v>27.51</v>
      </c>
      <c r="L129">
        <v>27.63</v>
      </c>
      <c r="M129">
        <v>28.02</v>
      </c>
      <c r="N129">
        <v>27.16</v>
      </c>
      <c r="O129" t="s">
        <v>1128</v>
      </c>
      <c r="P129" s="30">
        <v>2.8999999999999998E-3</v>
      </c>
      <c r="Q129" s="30"/>
      <c r="R129" s="30"/>
      <c r="T129" s="38">
        <v>42897</v>
      </c>
      <c r="U129" s="33">
        <v>2433.1999999999998</v>
      </c>
      <c r="V129" s="33">
        <v>2425.9</v>
      </c>
      <c r="W129" s="33">
        <v>2443.8000000000002</v>
      </c>
      <c r="X129" s="33">
        <v>2418.5</v>
      </c>
      <c r="Z129" s="30">
        <v>5.9999999999999995E-4</v>
      </c>
    </row>
    <row r="130" spans="1:26" x14ac:dyDescent="0.3">
      <c r="A130" s="38">
        <v>42193</v>
      </c>
      <c r="B130">
        <v>21.26</v>
      </c>
      <c r="C130">
        <v>21.69</v>
      </c>
      <c r="D130">
        <v>21.69</v>
      </c>
      <c r="E130">
        <v>21.08</v>
      </c>
      <c r="F130" t="s">
        <v>227</v>
      </c>
      <c r="G130" s="30">
        <v>-2.6599999999999999E-2</v>
      </c>
      <c r="J130" s="38">
        <v>42904</v>
      </c>
      <c r="K130">
        <v>27.3</v>
      </c>
      <c r="L130">
        <v>27.75</v>
      </c>
      <c r="M130">
        <v>28.42</v>
      </c>
      <c r="N130">
        <v>26.9</v>
      </c>
      <c r="O130" t="s">
        <v>1375</v>
      </c>
      <c r="P130" s="30">
        <v>-7.6E-3</v>
      </c>
      <c r="Q130" s="30"/>
      <c r="R130" s="30"/>
      <c r="T130" s="38">
        <v>42904</v>
      </c>
      <c r="U130" s="33">
        <v>2438.3000000000002</v>
      </c>
      <c r="V130" s="33">
        <v>2442.6</v>
      </c>
      <c r="W130" s="33">
        <v>2453.8000000000002</v>
      </c>
      <c r="X130" s="33">
        <v>2430.6999999999998</v>
      </c>
      <c r="Z130" s="30">
        <v>2.0999999999999999E-3</v>
      </c>
    </row>
    <row r="131" spans="1:26" x14ac:dyDescent="0.3">
      <c r="A131" s="38">
        <v>42194</v>
      </c>
      <c r="B131">
        <v>21.48</v>
      </c>
      <c r="C131">
        <v>21.48</v>
      </c>
      <c r="D131">
        <v>21.6</v>
      </c>
      <c r="E131">
        <v>21.31</v>
      </c>
      <c r="F131" t="s">
        <v>228</v>
      </c>
      <c r="G131" s="30">
        <v>1.03E-2</v>
      </c>
      <c r="J131" s="38">
        <v>42911</v>
      </c>
      <c r="K131">
        <v>26.45</v>
      </c>
      <c r="L131">
        <v>27.31</v>
      </c>
      <c r="M131">
        <v>27.49</v>
      </c>
      <c r="N131">
        <v>25.61</v>
      </c>
      <c r="O131" t="s">
        <v>1376</v>
      </c>
      <c r="P131" s="30">
        <v>-3.1099999999999999E-2</v>
      </c>
      <c r="Q131" s="30"/>
      <c r="R131" s="30"/>
      <c r="T131" s="38">
        <v>42911</v>
      </c>
      <c r="U131" s="33">
        <v>2423.4</v>
      </c>
      <c r="V131" s="33">
        <v>2443.3000000000002</v>
      </c>
      <c r="W131" s="33">
        <v>2450.4</v>
      </c>
      <c r="X131" s="33">
        <v>2405.6999999999998</v>
      </c>
      <c r="Z131" s="30">
        <v>-6.1000000000000004E-3</v>
      </c>
    </row>
    <row r="132" spans="1:26" x14ac:dyDescent="0.3">
      <c r="A132" s="38">
        <v>42195</v>
      </c>
      <c r="B132">
        <v>21.85</v>
      </c>
      <c r="C132">
        <v>21.68</v>
      </c>
      <c r="D132">
        <v>21.92</v>
      </c>
      <c r="E132">
        <v>21.65</v>
      </c>
      <c r="F132" t="s">
        <v>203</v>
      </c>
      <c r="G132" s="30">
        <v>1.72E-2</v>
      </c>
      <c r="J132" s="38">
        <v>42918</v>
      </c>
      <c r="K132">
        <v>26.34</v>
      </c>
      <c r="L132">
        <v>26.68</v>
      </c>
      <c r="M132">
        <v>27.19</v>
      </c>
      <c r="N132">
        <v>25.92</v>
      </c>
      <c r="O132" t="s">
        <v>617</v>
      </c>
      <c r="P132" s="30">
        <v>-4.1999999999999997E-3</v>
      </c>
      <c r="Q132" s="30"/>
      <c r="R132" s="30"/>
      <c r="T132" s="38">
        <v>42918</v>
      </c>
      <c r="U132" s="33">
        <v>2425.1999999999998</v>
      </c>
      <c r="V132" s="33">
        <v>2431.4</v>
      </c>
      <c r="W132" s="33">
        <v>2439.1999999999998</v>
      </c>
      <c r="X132" s="33">
        <v>2407.6999999999998</v>
      </c>
      <c r="Z132" s="30">
        <v>6.9999999999999999E-4</v>
      </c>
    </row>
    <row r="133" spans="1:26" x14ac:dyDescent="0.3">
      <c r="A133" s="38">
        <v>42198</v>
      </c>
      <c r="B133">
        <v>22</v>
      </c>
      <c r="C133">
        <v>22.18</v>
      </c>
      <c r="D133">
        <v>22.18</v>
      </c>
      <c r="E133">
        <v>21.87</v>
      </c>
      <c r="F133" t="s">
        <v>229</v>
      </c>
      <c r="G133" s="30">
        <v>6.8999999999999999E-3</v>
      </c>
      <c r="J133" s="38">
        <v>42925</v>
      </c>
      <c r="K133">
        <v>27.26</v>
      </c>
      <c r="L133">
        <v>26.21</v>
      </c>
      <c r="M133">
        <v>27.31</v>
      </c>
      <c r="N133">
        <v>26.18</v>
      </c>
      <c r="O133" t="s">
        <v>985</v>
      </c>
      <c r="P133" s="30">
        <v>3.49E-2</v>
      </c>
      <c r="Q133" s="30"/>
      <c r="R133" s="30"/>
      <c r="T133" s="38">
        <v>42925</v>
      </c>
      <c r="U133" s="33">
        <v>2459.3000000000002</v>
      </c>
      <c r="V133" s="33">
        <v>2424.5</v>
      </c>
      <c r="W133" s="33">
        <v>2463.5</v>
      </c>
      <c r="X133" s="33">
        <v>2412.8000000000002</v>
      </c>
      <c r="Z133" s="30">
        <v>1.41E-2</v>
      </c>
    </row>
    <row r="134" spans="1:26" x14ac:dyDescent="0.3">
      <c r="A134" s="38">
        <v>42199</v>
      </c>
      <c r="B134">
        <v>22.36</v>
      </c>
      <c r="C134">
        <v>21.96</v>
      </c>
      <c r="D134">
        <v>22.61</v>
      </c>
      <c r="E134">
        <v>21.96</v>
      </c>
      <c r="F134" t="s">
        <v>230</v>
      </c>
      <c r="G134" s="30">
        <v>1.6400000000000001E-2</v>
      </c>
      <c r="J134" s="38">
        <v>42932</v>
      </c>
      <c r="K134">
        <v>27.93</v>
      </c>
      <c r="L134">
        <v>27.25</v>
      </c>
      <c r="M134">
        <v>28.18</v>
      </c>
      <c r="N134">
        <v>26.66</v>
      </c>
      <c r="O134" t="s">
        <v>1193</v>
      </c>
      <c r="P134" s="30">
        <v>2.46E-2</v>
      </c>
      <c r="Q134" s="30"/>
      <c r="R134" s="30"/>
      <c r="T134" s="38">
        <v>42932</v>
      </c>
      <c r="U134" s="33">
        <v>2472.5</v>
      </c>
      <c r="V134" s="33">
        <v>2459.5</v>
      </c>
      <c r="W134" s="33">
        <v>2477.6</v>
      </c>
      <c r="X134" s="33">
        <v>2450.3000000000002</v>
      </c>
      <c r="Z134" s="30">
        <v>5.4000000000000003E-3</v>
      </c>
    </row>
    <row r="135" spans="1:26" x14ac:dyDescent="0.3">
      <c r="A135" s="38">
        <v>42200</v>
      </c>
      <c r="B135">
        <v>22.29</v>
      </c>
      <c r="C135">
        <v>22.48</v>
      </c>
      <c r="D135">
        <v>22.59</v>
      </c>
      <c r="E135">
        <v>22.22</v>
      </c>
      <c r="F135" t="s">
        <v>231</v>
      </c>
      <c r="G135" s="30">
        <v>-3.0999999999999999E-3</v>
      </c>
      <c r="J135" s="38">
        <v>42939</v>
      </c>
      <c r="K135">
        <v>27.74</v>
      </c>
      <c r="L135">
        <v>28.04</v>
      </c>
      <c r="M135">
        <v>29.2</v>
      </c>
      <c r="N135">
        <v>27.59</v>
      </c>
      <c r="O135" t="s">
        <v>1234</v>
      </c>
      <c r="P135" s="30">
        <v>-6.7999999999999996E-3</v>
      </c>
      <c r="Q135" s="30"/>
      <c r="R135" s="30"/>
      <c r="T135" s="38">
        <v>42939</v>
      </c>
      <c r="U135" s="33">
        <v>2472.1</v>
      </c>
      <c r="V135" s="33">
        <v>2472</v>
      </c>
      <c r="W135" s="33">
        <v>2484</v>
      </c>
      <c r="X135" s="33">
        <v>2459.9</v>
      </c>
      <c r="Z135" s="30">
        <v>-2.0000000000000001E-4</v>
      </c>
    </row>
    <row r="136" spans="1:26" x14ac:dyDescent="0.3">
      <c r="A136" s="38">
        <v>42201</v>
      </c>
      <c r="B136">
        <v>22.1</v>
      </c>
      <c r="C136">
        <v>22.3</v>
      </c>
      <c r="D136">
        <v>22.45</v>
      </c>
      <c r="E136">
        <v>21.96</v>
      </c>
      <c r="F136" t="s">
        <v>232</v>
      </c>
      <c r="G136" s="30">
        <v>-8.5000000000000006E-3</v>
      </c>
      <c r="J136" s="38">
        <v>42946</v>
      </c>
      <c r="K136">
        <v>29</v>
      </c>
      <c r="L136">
        <v>27.88</v>
      </c>
      <c r="M136">
        <v>29.16</v>
      </c>
      <c r="N136">
        <v>27.33</v>
      </c>
      <c r="O136" t="s">
        <v>1377</v>
      </c>
      <c r="P136" s="30">
        <v>4.5400000000000003E-2</v>
      </c>
      <c r="Q136" s="30"/>
      <c r="R136" s="30"/>
      <c r="T136" s="38">
        <v>42946</v>
      </c>
      <c r="U136" s="33">
        <v>2476.8000000000002</v>
      </c>
      <c r="V136" s="33">
        <v>2475.9</v>
      </c>
      <c r="W136" s="33">
        <v>2480.4</v>
      </c>
      <c r="X136" s="33">
        <v>2466.5</v>
      </c>
      <c r="Z136" s="30">
        <v>1.9E-3</v>
      </c>
    </row>
    <row r="137" spans="1:26" x14ac:dyDescent="0.3">
      <c r="A137" s="38">
        <v>42202</v>
      </c>
      <c r="B137">
        <v>22.16</v>
      </c>
      <c r="C137">
        <v>22.06</v>
      </c>
      <c r="D137">
        <v>22.32</v>
      </c>
      <c r="E137">
        <v>21.9</v>
      </c>
      <c r="F137" t="s">
        <v>233</v>
      </c>
      <c r="G137" s="30">
        <v>2.7000000000000001E-3</v>
      </c>
      <c r="J137" s="38">
        <v>42953</v>
      </c>
      <c r="K137">
        <v>29.39</v>
      </c>
      <c r="L137">
        <v>29.1</v>
      </c>
      <c r="M137">
        <v>30.18</v>
      </c>
      <c r="N137">
        <v>28.74</v>
      </c>
      <c r="O137" t="s">
        <v>1378</v>
      </c>
      <c r="P137" s="30">
        <v>1.34E-2</v>
      </c>
      <c r="Q137" s="30"/>
      <c r="R137" s="30"/>
      <c r="T137" s="38">
        <v>42953</v>
      </c>
      <c r="U137" s="33">
        <v>2441.3000000000002</v>
      </c>
      <c r="V137" s="33">
        <v>2477.1</v>
      </c>
      <c r="W137" s="33">
        <v>2490.9</v>
      </c>
      <c r="X137" s="33">
        <v>2437.8000000000002</v>
      </c>
      <c r="Z137" s="30">
        <v>-1.43E-2</v>
      </c>
    </row>
    <row r="138" spans="1:26" x14ac:dyDescent="0.3">
      <c r="A138" s="38">
        <v>42205</v>
      </c>
      <c r="B138">
        <v>21.79</v>
      </c>
      <c r="C138">
        <v>22.18</v>
      </c>
      <c r="D138">
        <v>22.23</v>
      </c>
      <c r="E138">
        <v>21.7</v>
      </c>
      <c r="F138" t="s">
        <v>234</v>
      </c>
      <c r="G138" s="30">
        <v>-1.67E-2</v>
      </c>
      <c r="J138" s="38">
        <v>42960</v>
      </c>
      <c r="K138">
        <v>29.28</v>
      </c>
      <c r="L138">
        <v>29.77</v>
      </c>
      <c r="M138">
        <v>30.75</v>
      </c>
      <c r="N138">
        <v>28.39</v>
      </c>
      <c r="O138" t="s">
        <v>979</v>
      </c>
      <c r="P138" s="30">
        <v>-3.7000000000000002E-3</v>
      </c>
      <c r="Q138" s="30"/>
      <c r="R138" s="30"/>
      <c r="T138" s="38">
        <v>42960</v>
      </c>
      <c r="U138" s="33">
        <v>2425.6</v>
      </c>
      <c r="V138" s="33">
        <v>2455</v>
      </c>
      <c r="W138" s="33">
        <v>2474.9</v>
      </c>
      <c r="X138" s="33">
        <v>2420.6999999999998</v>
      </c>
      <c r="Z138" s="30">
        <v>-6.4000000000000003E-3</v>
      </c>
    </row>
    <row r="139" spans="1:26" x14ac:dyDescent="0.3">
      <c r="A139" s="38">
        <v>42206</v>
      </c>
      <c r="B139">
        <v>21.85</v>
      </c>
      <c r="C139">
        <v>21.62</v>
      </c>
      <c r="D139">
        <v>22.05</v>
      </c>
      <c r="E139">
        <v>21.62</v>
      </c>
      <c r="F139" t="s">
        <v>235</v>
      </c>
      <c r="G139" s="30">
        <v>2.8E-3</v>
      </c>
      <c r="J139" s="38">
        <v>42967</v>
      </c>
      <c r="K139">
        <v>29.23</v>
      </c>
      <c r="L139">
        <v>29.35</v>
      </c>
      <c r="M139">
        <v>30.08</v>
      </c>
      <c r="N139">
        <v>28.73</v>
      </c>
      <c r="O139" t="s">
        <v>1201</v>
      </c>
      <c r="P139" s="30">
        <v>-1.6999999999999999E-3</v>
      </c>
      <c r="Q139" s="30"/>
      <c r="R139" s="30"/>
      <c r="T139" s="38">
        <v>42967</v>
      </c>
      <c r="U139" s="33">
        <v>2443.1</v>
      </c>
      <c r="V139" s="33">
        <v>2425.5</v>
      </c>
      <c r="W139" s="33">
        <v>2454.8000000000002</v>
      </c>
      <c r="X139" s="33">
        <v>2417.3000000000002</v>
      </c>
      <c r="Z139" s="30">
        <v>7.1999999999999998E-3</v>
      </c>
    </row>
    <row r="140" spans="1:26" x14ac:dyDescent="0.3">
      <c r="A140" s="38">
        <v>42207</v>
      </c>
      <c r="B140">
        <v>21.21</v>
      </c>
      <c r="C140">
        <v>21.8</v>
      </c>
      <c r="D140">
        <v>21.99</v>
      </c>
      <c r="E140">
        <v>20.95</v>
      </c>
      <c r="F140" t="s">
        <v>203</v>
      </c>
      <c r="G140" s="30">
        <v>-2.93E-2</v>
      </c>
      <c r="J140" s="38">
        <v>42974</v>
      </c>
      <c r="K140">
        <v>29.46</v>
      </c>
      <c r="L140">
        <v>29.38</v>
      </c>
      <c r="M140">
        <v>29.94</v>
      </c>
      <c r="N140">
        <v>28.43</v>
      </c>
      <c r="O140" t="s">
        <v>1237</v>
      </c>
      <c r="P140" s="30">
        <v>7.9000000000000008E-3</v>
      </c>
      <c r="Q140" s="30"/>
      <c r="R140" s="30"/>
      <c r="T140" s="38">
        <v>42974</v>
      </c>
      <c r="U140" s="33">
        <v>2476.6</v>
      </c>
      <c r="V140" s="33">
        <v>2447.3000000000002</v>
      </c>
      <c r="W140" s="33">
        <v>2480.4</v>
      </c>
      <c r="X140" s="33">
        <v>2428.1999999999998</v>
      </c>
      <c r="Z140" s="30">
        <v>1.37E-2</v>
      </c>
    </row>
    <row r="141" spans="1:26" x14ac:dyDescent="0.3">
      <c r="A141" s="38">
        <v>42208</v>
      </c>
      <c r="B141">
        <v>20.7</v>
      </c>
      <c r="C141">
        <v>21.15</v>
      </c>
      <c r="D141">
        <v>21.32</v>
      </c>
      <c r="E141">
        <v>20.22</v>
      </c>
      <c r="F141" t="s">
        <v>236</v>
      </c>
      <c r="G141" s="30">
        <v>-2.4E-2</v>
      </c>
      <c r="J141" s="38">
        <v>42981</v>
      </c>
      <c r="K141">
        <v>28.45</v>
      </c>
      <c r="L141">
        <v>29.37</v>
      </c>
      <c r="M141">
        <v>29.5</v>
      </c>
      <c r="N141">
        <v>28.1</v>
      </c>
      <c r="O141" t="s">
        <v>579</v>
      </c>
      <c r="P141" s="30">
        <v>-3.4299999999999997E-2</v>
      </c>
      <c r="Q141" s="30"/>
      <c r="R141" s="30"/>
      <c r="T141" s="38">
        <v>42981</v>
      </c>
      <c r="U141" s="33">
        <v>2461.4</v>
      </c>
      <c r="V141" s="33">
        <v>2470.3000000000002</v>
      </c>
      <c r="W141" s="33">
        <v>2472</v>
      </c>
      <c r="X141" s="33">
        <v>2446.6</v>
      </c>
      <c r="Z141" s="30">
        <v>-6.1000000000000004E-3</v>
      </c>
    </row>
    <row r="142" spans="1:26" x14ac:dyDescent="0.3">
      <c r="A142" s="38">
        <v>42209</v>
      </c>
      <c r="B142">
        <v>20.36</v>
      </c>
      <c r="C142">
        <v>20.65</v>
      </c>
      <c r="D142">
        <v>20.65</v>
      </c>
      <c r="E142">
        <v>20.07</v>
      </c>
      <c r="F142" t="s">
        <v>237</v>
      </c>
      <c r="G142" s="30">
        <v>-1.6400000000000001E-2</v>
      </c>
      <c r="J142" s="38">
        <v>42988</v>
      </c>
      <c r="K142">
        <v>29.63</v>
      </c>
      <c r="L142">
        <v>28.77</v>
      </c>
      <c r="M142">
        <v>29.72</v>
      </c>
      <c r="N142">
        <v>28.34</v>
      </c>
      <c r="O142" t="s">
        <v>1240</v>
      </c>
      <c r="P142" s="30">
        <v>4.1500000000000002E-2</v>
      </c>
      <c r="Q142" s="30"/>
      <c r="R142" s="30"/>
      <c r="T142" s="38">
        <v>42988</v>
      </c>
      <c r="U142" s="33">
        <v>2500.1999999999998</v>
      </c>
      <c r="V142" s="33">
        <v>2474.5</v>
      </c>
      <c r="W142" s="33">
        <v>2500.1999999999998</v>
      </c>
      <c r="X142" s="33">
        <v>2474.5</v>
      </c>
      <c r="Z142" s="30">
        <v>1.5800000000000002E-2</v>
      </c>
    </row>
    <row r="143" spans="1:26" x14ac:dyDescent="0.3">
      <c r="A143" s="38">
        <v>42212</v>
      </c>
      <c r="B143">
        <v>20.18</v>
      </c>
      <c r="C143">
        <v>20.07</v>
      </c>
      <c r="D143">
        <v>20.51</v>
      </c>
      <c r="E143">
        <v>20.02</v>
      </c>
      <c r="F143" t="s">
        <v>238</v>
      </c>
      <c r="G143" s="30">
        <v>-8.8000000000000005E-3</v>
      </c>
      <c r="J143" s="38">
        <v>42995</v>
      </c>
      <c r="K143">
        <v>31.05</v>
      </c>
      <c r="L143">
        <v>29.75</v>
      </c>
      <c r="M143">
        <v>31.07</v>
      </c>
      <c r="N143">
        <v>29.51</v>
      </c>
      <c r="O143" t="s">
        <v>962</v>
      </c>
      <c r="P143" s="30">
        <v>4.7899999999999998E-2</v>
      </c>
      <c r="Q143" s="30"/>
      <c r="R143" s="30"/>
      <c r="T143" s="38">
        <v>42995</v>
      </c>
      <c r="U143" s="33">
        <v>2502.1999999999998</v>
      </c>
      <c r="V143" s="33">
        <v>2502.5</v>
      </c>
      <c r="W143" s="33">
        <v>2508.8000000000002</v>
      </c>
      <c r="X143" s="33">
        <v>2496.5</v>
      </c>
      <c r="Z143" s="30">
        <v>8.0000000000000004E-4</v>
      </c>
    </row>
    <row r="144" spans="1:26" x14ac:dyDescent="0.3">
      <c r="A144" s="38">
        <v>42213</v>
      </c>
      <c r="B144">
        <v>20.36</v>
      </c>
      <c r="C144">
        <v>20.239999999999998</v>
      </c>
      <c r="D144">
        <v>20.62</v>
      </c>
      <c r="E144">
        <v>20.07</v>
      </c>
      <c r="F144" t="s">
        <v>220</v>
      </c>
      <c r="G144" s="30">
        <v>8.8999999999999999E-3</v>
      </c>
      <c r="J144" s="38">
        <v>43002</v>
      </c>
      <c r="K144">
        <v>30.1</v>
      </c>
      <c r="L144">
        <v>31.07</v>
      </c>
      <c r="M144">
        <v>31.69</v>
      </c>
      <c r="N144">
        <v>29.82</v>
      </c>
      <c r="O144" t="s">
        <v>1287</v>
      </c>
      <c r="P144" s="30">
        <v>-3.0599999999999999E-2</v>
      </c>
      <c r="Q144" s="30"/>
      <c r="R144" s="30"/>
      <c r="T144" s="38">
        <v>43002</v>
      </c>
      <c r="U144" s="33">
        <v>2519.4</v>
      </c>
      <c r="V144" s="33">
        <v>2499.4</v>
      </c>
      <c r="W144" s="33">
        <v>2519.4</v>
      </c>
      <c r="X144" s="33">
        <v>2488</v>
      </c>
      <c r="Z144" s="30">
        <v>6.8999999999999999E-3</v>
      </c>
    </row>
    <row r="145" spans="1:26" x14ac:dyDescent="0.3">
      <c r="A145" s="38">
        <v>42214</v>
      </c>
      <c r="B145">
        <v>20.43</v>
      </c>
      <c r="C145">
        <v>21.06</v>
      </c>
      <c r="D145">
        <v>21.06</v>
      </c>
      <c r="E145">
        <v>20.350000000000001</v>
      </c>
      <c r="F145" t="s">
        <v>239</v>
      </c>
      <c r="G145" s="30">
        <v>3.3999999999999998E-3</v>
      </c>
      <c r="J145" s="38">
        <v>43009</v>
      </c>
      <c r="K145">
        <v>30.46</v>
      </c>
      <c r="L145">
        <v>30.02</v>
      </c>
      <c r="M145">
        <v>30.96</v>
      </c>
      <c r="N145">
        <v>29.97</v>
      </c>
      <c r="O145" t="s">
        <v>135</v>
      </c>
      <c r="P145" s="30">
        <v>1.2E-2</v>
      </c>
      <c r="Q145" s="30"/>
      <c r="R145" s="30"/>
      <c r="T145" s="38">
        <v>43009</v>
      </c>
      <c r="U145" s="33">
        <v>2549.3000000000002</v>
      </c>
      <c r="V145" s="33">
        <v>2521.1999999999998</v>
      </c>
      <c r="W145" s="33">
        <v>2552.5</v>
      </c>
      <c r="X145" s="33">
        <v>2520.4</v>
      </c>
      <c r="Z145" s="30">
        <v>1.1900000000000001E-2</v>
      </c>
    </row>
    <row r="146" spans="1:26" x14ac:dyDescent="0.3">
      <c r="A146" s="38">
        <v>42215</v>
      </c>
      <c r="B146">
        <v>20.67</v>
      </c>
      <c r="C146">
        <v>20.43</v>
      </c>
      <c r="D146">
        <v>20.67</v>
      </c>
      <c r="E146">
        <v>20.260000000000002</v>
      </c>
      <c r="F146" t="s">
        <v>240</v>
      </c>
      <c r="G146" s="30">
        <v>1.17E-2</v>
      </c>
      <c r="J146" s="38">
        <v>43016</v>
      </c>
      <c r="K146">
        <v>31.13</v>
      </c>
      <c r="L146">
        <v>30.51</v>
      </c>
      <c r="M146">
        <v>31.36</v>
      </c>
      <c r="N146">
        <v>30.51</v>
      </c>
      <c r="O146" t="s">
        <v>971</v>
      </c>
      <c r="P146" s="30">
        <v>2.1999999999999999E-2</v>
      </c>
      <c r="Q146" s="30"/>
      <c r="R146" s="30"/>
      <c r="T146" s="38">
        <v>43016</v>
      </c>
      <c r="U146" s="33">
        <v>2553.1999999999998</v>
      </c>
      <c r="V146" s="33">
        <v>2551.4</v>
      </c>
      <c r="W146" s="33">
        <v>2557.6999999999998</v>
      </c>
      <c r="X146" s="33">
        <v>2541.6</v>
      </c>
      <c r="Z146" s="30">
        <v>1.5E-3</v>
      </c>
    </row>
    <row r="147" spans="1:26" x14ac:dyDescent="0.3">
      <c r="A147" s="38">
        <v>42216</v>
      </c>
      <c r="B147">
        <v>20.57</v>
      </c>
      <c r="C147">
        <v>20.71</v>
      </c>
      <c r="D147">
        <v>20.84</v>
      </c>
      <c r="E147">
        <v>20.52</v>
      </c>
      <c r="F147" t="s">
        <v>241</v>
      </c>
      <c r="G147" s="30">
        <v>-4.7999999999999996E-3</v>
      </c>
      <c r="J147" s="38">
        <v>43023</v>
      </c>
      <c r="K147">
        <v>32.03</v>
      </c>
      <c r="L147">
        <v>31.36</v>
      </c>
      <c r="M147">
        <v>32.47</v>
      </c>
      <c r="N147">
        <v>31.15</v>
      </c>
      <c r="O147" t="s">
        <v>1293</v>
      </c>
      <c r="P147" s="30">
        <v>2.8899999999999999E-2</v>
      </c>
      <c r="Q147" s="30"/>
      <c r="R147" s="30"/>
      <c r="T147" s="38">
        <v>43023</v>
      </c>
      <c r="U147" s="33">
        <v>2575.1999999999998</v>
      </c>
      <c r="V147" s="33">
        <v>2555.6</v>
      </c>
      <c r="W147" s="33">
        <v>2575.4</v>
      </c>
      <c r="X147" s="33">
        <v>2547.9</v>
      </c>
      <c r="Z147" s="30">
        <v>8.6E-3</v>
      </c>
    </row>
    <row r="148" spans="1:26" x14ac:dyDescent="0.3">
      <c r="A148" s="38">
        <v>42219</v>
      </c>
      <c r="B148">
        <v>20.350000000000001</v>
      </c>
      <c r="C148">
        <v>20.59</v>
      </c>
      <c r="D148">
        <v>21.07</v>
      </c>
      <c r="E148">
        <v>20.3</v>
      </c>
      <c r="F148" t="s">
        <v>242</v>
      </c>
      <c r="G148" s="30">
        <v>-1.0699999999999999E-2</v>
      </c>
      <c r="J148" s="38">
        <v>43030</v>
      </c>
      <c r="K148">
        <v>32.270000000000003</v>
      </c>
      <c r="L148">
        <v>32.1</v>
      </c>
      <c r="M148">
        <v>32.85</v>
      </c>
      <c r="N148">
        <v>31.61</v>
      </c>
      <c r="O148" t="s">
        <v>989</v>
      </c>
      <c r="P148" s="30">
        <v>7.4999999999999997E-3</v>
      </c>
      <c r="Q148" s="30"/>
      <c r="R148" s="30"/>
      <c r="T148" s="38">
        <v>43030</v>
      </c>
      <c r="U148" s="33">
        <v>2581.1</v>
      </c>
      <c r="V148" s="33">
        <v>2578.1</v>
      </c>
      <c r="W148" s="33">
        <v>2583</v>
      </c>
      <c r="X148" s="33">
        <v>2544</v>
      </c>
      <c r="Z148" s="30">
        <v>2.3E-3</v>
      </c>
    </row>
    <row r="149" spans="1:26" x14ac:dyDescent="0.3">
      <c r="A149" s="38">
        <v>42220</v>
      </c>
      <c r="B149">
        <v>20.54</v>
      </c>
      <c r="C149">
        <v>20.39</v>
      </c>
      <c r="D149">
        <v>20.64</v>
      </c>
      <c r="E149">
        <v>20.34</v>
      </c>
      <c r="F149" t="s">
        <v>243</v>
      </c>
      <c r="G149" s="30">
        <v>9.2999999999999992E-3</v>
      </c>
      <c r="J149" s="38">
        <v>43037</v>
      </c>
      <c r="K149">
        <v>31.29</v>
      </c>
      <c r="L149">
        <v>32.299999999999997</v>
      </c>
      <c r="M149">
        <v>33.369999999999997</v>
      </c>
      <c r="N149">
        <v>28.08</v>
      </c>
      <c r="O149" t="s">
        <v>1379</v>
      </c>
      <c r="P149" s="30">
        <v>-3.04E-2</v>
      </c>
      <c r="Q149" s="30"/>
      <c r="R149" s="30"/>
      <c r="T149" s="38">
        <v>43037</v>
      </c>
      <c r="U149" s="33">
        <v>2587.8000000000002</v>
      </c>
      <c r="V149" s="33">
        <v>2577.8000000000002</v>
      </c>
      <c r="W149" s="33">
        <v>2588.4</v>
      </c>
      <c r="X149" s="33">
        <v>2566.1999999999998</v>
      </c>
      <c r="Z149" s="30">
        <v>2.5999999999999999E-3</v>
      </c>
    </row>
    <row r="150" spans="1:26" x14ac:dyDescent="0.3">
      <c r="A150" s="38">
        <v>42221</v>
      </c>
      <c r="B150">
        <v>20.22</v>
      </c>
      <c r="C150">
        <v>20.7</v>
      </c>
      <c r="D150">
        <v>20.8</v>
      </c>
      <c r="E150">
        <v>20.09</v>
      </c>
      <c r="F150" t="s">
        <v>244</v>
      </c>
      <c r="G150" s="30">
        <v>-1.5599999999999999E-2</v>
      </c>
      <c r="J150" s="38">
        <v>43044</v>
      </c>
      <c r="K150">
        <v>30.39</v>
      </c>
      <c r="L150">
        <v>31.29</v>
      </c>
      <c r="M150">
        <v>31.77</v>
      </c>
      <c r="N150">
        <v>30.06</v>
      </c>
      <c r="O150" t="s">
        <v>1281</v>
      </c>
      <c r="P150" s="30">
        <v>-2.8799999999999999E-2</v>
      </c>
      <c r="Q150" s="30"/>
      <c r="R150" s="30"/>
      <c r="T150" s="38">
        <v>43044</v>
      </c>
      <c r="U150" s="33">
        <v>2582.3000000000002</v>
      </c>
      <c r="V150" s="33">
        <v>2587.5</v>
      </c>
      <c r="W150" s="33">
        <v>2597</v>
      </c>
      <c r="X150" s="33">
        <v>2566.3000000000002</v>
      </c>
      <c r="Z150" s="30">
        <v>-2.0999999999999999E-3</v>
      </c>
    </row>
    <row r="151" spans="1:26" x14ac:dyDescent="0.3">
      <c r="A151" s="38">
        <v>42222</v>
      </c>
      <c r="B151">
        <v>20.14</v>
      </c>
      <c r="C151">
        <v>20.09</v>
      </c>
      <c r="D151">
        <v>20.23</v>
      </c>
      <c r="E151">
        <v>19.79</v>
      </c>
      <c r="F151" t="s">
        <v>245</v>
      </c>
      <c r="G151" s="30">
        <v>-4.0000000000000001E-3</v>
      </c>
      <c r="J151" s="38">
        <v>43051</v>
      </c>
      <c r="K151">
        <v>29.28</v>
      </c>
      <c r="L151">
        <v>30.3</v>
      </c>
      <c r="M151">
        <v>30.3</v>
      </c>
      <c r="N151">
        <v>28.75</v>
      </c>
      <c r="O151" t="s">
        <v>1380</v>
      </c>
      <c r="P151" s="30">
        <v>-3.6499999999999998E-2</v>
      </c>
      <c r="Q151" s="30"/>
      <c r="R151" s="30"/>
      <c r="T151" s="38">
        <v>43051</v>
      </c>
      <c r="U151" s="33">
        <v>2578.8000000000002</v>
      </c>
      <c r="V151" s="33">
        <v>2576.5</v>
      </c>
      <c r="W151" s="33">
        <v>2590.1</v>
      </c>
      <c r="X151" s="33">
        <v>2557.4</v>
      </c>
      <c r="Z151" s="30">
        <v>-1.4E-3</v>
      </c>
    </row>
    <row r="152" spans="1:26" x14ac:dyDescent="0.3">
      <c r="A152" s="38">
        <v>42223</v>
      </c>
      <c r="B152">
        <v>21.18</v>
      </c>
      <c r="C152">
        <v>20.16</v>
      </c>
      <c r="D152">
        <v>21.39</v>
      </c>
      <c r="E152">
        <v>20.03</v>
      </c>
      <c r="F152" t="s">
        <v>246</v>
      </c>
      <c r="G152" s="30">
        <v>5.16E-2</v>
      </c>
      <c r="J152" s="38">
        <v>43058</v>
      </c>
      <c r="K152">
        <v>30.3</v>
      </c>
      <c r="L152">
        <v>29.15</v>
      </c>
      <c r="M152">
        <v>30.76</v>
      </c>
      <c r="N152">
        <v>29.13</v>
      </c>
      <c r="O152" t="s">
        <v>1154</v>
      </c>
      <c r="P152" s="30">
        <v>3.4799999999999998E-2</v>
      </c>
      <c r="Q152" s="30"/>
      <c r="R152" s="30"/>
      <c r="T152" s="38">
        <v>43058</v>
      </c>
      <c r="U152" s="33">
        <v>2602.4</v>
      </c>
      <c r="V152" s="33">
        <v>2579.5</v>
      </c>
      <c r="W152" s="33">
        <v>2604.1999999999998</v>
      </c>
      <c r="X152" s="33">
        <v>2578.1999999999998</v>
      </c>
      <c r="Z152" s="30">
        <v>9.1999999999999998E-3</v>
      </c>
    </row>
    <row r="153" spans="1:26" x14ac:dyDescent="0.3">
      <c r="A153" s="38">
        <v>42226</v>
      </c>
      <c r="B153">
        <v>21.9</v>
      </c>
      <c r="C153">
        <v>21.22</v>
      </c>
      <c r="D153">
        <v>22.04</v>
      </c>
      <c r="E153">
        <v>21.22</v>
      </c>
      <c r="F153" t="s">
        <v>247</v>
      </c>
      <c r="G153" s="30">
        <v>3.4000000000000002E-2</v>
      </c>
      <c r="J153" s="38">
        <v>43065</v>
      </c>
      <c r="K153">
        <v>30.95</v>
      </c>
      <c r="L153">
        <v>30.23</v>
      </c>
      <c r="M153">
        <v>31.5</v>
      </c>
      <c r="N153">
        <v>29.96</v>
      </c>
      <c r="O153" t="s">
        <v>996</v>
      </c>
      <c r="P153" s="30">
        <v>2.1499999999999998E-2</v>
      </c>
      <c r="Q153" s="30"/>
      <c r="R153" s="30"/>
      <c r="T153" s="38">
        <v>43065</v>
      </c>
      <c r="U153" s="33">
        <v>2642.2</v>
      </c>
      <c r="V153" s="33">
        <v>2602.6999999999998</v>
      </c>
      <c r="W153" s="33">
        <v>2657.7</v>
      </c>
      <c r="X153" s="33">
        <v>2598.9</v>
      </c>
      <c r="Z153" s="30">
        <v>1.5299999999999999E-2</v>
      </c>
    </row>
    <row r="154" spans="1:26" x14ac:dyDescent="0.3">
      <c r="A154" s="38">
        <v>42227</v>
      </c>
      <c r="B154">
        <v>20.92</v>
      </c>
      <c r="C154">
        <v>21.61</v>
      </c>
      <c r="D154">
        <v>21.74</v>
      </c>
      <c r="E154">
        <v>20.8</v>
      </c>
      <c r="F154" t="s">
        <v>248</v>
      </c>
      <c r="G154" s="30">
        <v>-4.4699999999999997E-2</v>
      </c>
      <c r="J154" s="38">
        <v>43072</v>
      </c>
      <c r="K154">
        <v>31.9</v>
      </c>
      <c r="L154">
        <v>31.44</v>
      </c>
      <c r="M154">
        <v>32.44</v>
      </c>
      <c r="N154">
        <v>30.12</v>
      </c>
      <c r="O154" t="s">
        <v>1381</v>
      </c>
      <c r="P154" s="30">
        <v>3.0700000000000002E-2</v>
      </c>
      <c r="Q154" s="30"/>
      <c r="R154" s="30"/>
      <c r="T154" s="38">
        <v>43072</v>
      </c>
      <c r="U154" s="33">
        <v>2651.5</v>
      </c>
      <c r="V154" s="33">
        <v>2657.2</v>
      </c>
      <c r="W154" s="33">
        <v>2665.2</v>
      </c>
      <c r="X154" s="33">
        <v>2624.8</v>
      </c>
      <c r="Z154" s="30">
        <v>3.5000000000000001E-3</v>
      </c>
    </row>
    <row r="155" spans="1:26" x14ac:dyDescent="0.3">
      <c r="A155" s="38">
        <v>42228</v>
      </c>
      <c r="B155">
        <v>20.83</v>
      </c>
      <c r="C155">
        <v>20.82</v>
      </c>
      <c r="D155">
        <v>20.92</v>
      </c>
      <c r="E155">
        <v>20.22</v>
      </c>
      <c r="F155" t="s">
        <v>249</v>
      </c>
      <c r="G155" s="30">
        <v>-4.3E-3</v>
      </c>
      <c r="J155" s="38">
        <v>43079</v>
      </c>
      <c r="K155">
        <v>32.31</v>
      </c>
      <c r="L155">
        <v>31.89</v>
      </c>
      <c r="M155">
        <v>32.9</v>
      </c>
      <c r="N155">
        <v>31.73</v>
      </c>
      <c r="O155" t="s">
        <v>1158</v>
      </c>
      <c r="P155" s="30">
        <v>1.29E-2</v>
      </c>
      <c r="Q155" s="30"/>
      <c r="R155" s="30"/>
      <c r="T155" s="38">
        <v>43079</v>
      </c>
      <c r="U155" s="33">
        <v>2675.8</v>
      </c>
      <c r="V155" s="33">
        <v>2652.2</v>
      </c>
      <c r="W155" s="33">
        <v>2679.6</v>
      </c>
      <c r="X155" s="33">
        <v>2651.5</v>
      </c>
      <c r="Z155" s="30">
        <v>9.1999999999999998E-3</v>
      </c>
    </row>
    <row r="156" spans="1:26" x14ac:dyDescent="0.3">
      <c r="A156" s="38">
        <v>42229</v>
      </c>
      <c r="B156">
        <v>21</v>
      </c>
      <c r="C156">
        <v>21.24</v>
      </c>
      <c r="D156">
        <v>21.24</v>
      </c>
      <c r="E156">
        <v>20.49</v>
      </c>
      <c r="F156" t="s">
        <v>250</v>
      </c>
      <c r="G156" s="30">
        <v>8.2000000000000007E-3</v>
      </c>
      <c r="J156" s="38">
        <v>43086</v>
      </c>
      <c r="K156">
        <v>34.01</v>
      </c>
      <c r="L156">
        <v>32.65</v>
      </c>
      <c r="M156">
        <v>34.01</v>
      </c>
      <c r="N156">
        <v>32.18</v>
      </c>
      <c r="O156" t="s">
        <v>1155</v>
      </c>
      <c r="P156" s="30">
        <v>5.2600000000000001E-2</v>
      </c>
      <c r="Q156" s="30"/>
      <c r="R156" s="30"/>
      <c r="T156" s="38">
        <v>43086</v>
      </c>
      <c r="U156" s="33">
        <v>2683.3</v>
      </c>
      <c r="V156" s="33">
        <v>2685.9</v>
      </c>
      <c r="W156" s="33">
        <v>2695</v>
      </c>
      <c r="X156" s="33">
        <v>2676.1</v>
      </c>
      <c r="Z156" s="30">
        <v>2.8E-3</v>
      </c>
    </row>
    <row r="157" spans="1:26" x14ac:dyDescent="0.3">
      <c r="A157" s="38">
        <v>42230</v>
      </c>
      <c r="B157">
        <v>20.71</v>
      </c>
      <c r="C157">
        <v>20.350000000000001</v>
      </c>
      <c r="D157">
        <v>20.71</v>
      </c>
      <c r="E157">
        <v>20.18</v>
      </c>
      <c r="F157" t="s">
        <v>251</v>
      </c>
      <c r="G157" s="30">
        <v>-1.38E-2</v>
      </c>
      <c r="J157" s="38">
        <v>43093</v>
      </c>
      <c r="K157">
        <v>33.47</v>
      </c>
      <c r="L157">
        <v>33.979999999999997</v>
      </c>
      <c r="M157">
        <v>34.03</v>
      </c>
      <c r="N157">
        <v>32.409999999999997</v>
      </c>
      <c r="O157" t="s">
        <v>559</v>
      </c>
      <c r="P157" s="30">
        <v>-1.5900000000000001E-2</v>
      </c>
      <c r="Q157" s="30"/>
      <c r="R157" s="30"/>
      <c r="T157" s="38">
        <v>43093</v>
      </c>
      <c r="U157" s="33">
        <v>2673.6</v>
      </c>
      <c r="V157" s="33">
        <v>2679.1</v>
      </c>
      <c r="W157" s="33">
        <v>2692.1</v>
      </c>
      <c r="X157" s="33">
        <v>2673.6</v>
      </c>
      <c r="Z157" s="30">
        <v>-3.5999999999999999E-3</v>
      </c>
    </row>
    <row r="158" spans="1:26" x14ac:dyDescent="0.3">
      <c r="A158" s="38">
        <v>42233</v>
      </c>
      <c r="B158">
        <v>20.52</v>
      </c>
      <c r="C158">
        <v>20.61</v>
      </c>
      <c r="D158">
        <v>20.64</v>
      </c>
      <c r="E158">
        <v>20.38</v>
      </c>
      <c r="F158" t="s">
        <v>252</v>
      </c>
      <c r="G158" s="30">
        <v>-9.1999999999999998E-3</v>
      </c>
      <c r="J158" s="38">
        <v>43100</v>
      </c>
      <c r="K158">
        <v>34.479999999999997</v>
      </c>
      <c r="L158">
        <v>33.65</v>
      </c>
      <c r="M158">
        <v>35.01</v>
      </c>
      <c r="N158">
        <v>33.22</v>
      </c>
      <c r="O158" t="s">
        <v>1019</v>
      </c>
      <c r="P158" s="30">
        <v>3.0200000000000001E-2</v>
      </c>
      <c r="Q158" s="30"/>
      <c r="R158" s="30"/>
      <c r="T158" s="38">
        <v>43100</v>
      </c>
      <c r="U158" s="33">
        <v>2743.2</v>
      </c>
      <c r="V158" s="33">
        <v>2683.7</v>
      </c>
      <c r="W158" s="33">
        <v>2743.4</v>
      </c>
      <c r="X158" s="33">
        <v>2682.4</v>
      </c>
      <c r="Z158" s="30">
        <v>2.5999999999999999E-2</v>
      </c>
    </row>
    <row r="159" spans="1:26" x14ac:dyDescent="0.3">
      <c r="A159" s="38">
        <v>42234</v>
      </c>
      <c r="B159">
        <v>20.010000000000002</v>
      </c>
      <c r="C159">
        <v>19.600000000000001</v>
      </c>
      <c r="D159">
        <v>20.37</v>
      </c>
      <c r="E159">
        <v>19.579999999999998</v>
      </c>
      <c r="F159" t="s">
        <v>253</v>
      </c>
      <c r="G159" s="30">
        <v>-2.4899999999999999E-2</v>
      </c>
      <c r="J159" s="38">
        <v>43107</v>
      </c>
      <c r="K159">
        <v>36.19</v>
      </c>
      <c r="L159">
        <v>34.479999999999997</v>
      </c>
      <c r="M159">
        <v>36.39</v>
      </c>
      <c r="N159">
        <v>34.229999999999997</v>
      </c>
      <c r="O159" t="s">
        <v>1244</v>
      </c>
      <c r="P159" s="30">
        <v>4.9599999999999998E-2</v>
      </c>
      <c r="Q159" s="30"/>
      <c r="R159" s="30"/>
      <c r="T159" s="38">
        <v>43107</v>
      </c>
      <c r="U159" s="33">
        <v>2786.2</v>
      </c>
      <c r="V159" s="33">
        <v>2742.7</v>
      </c>
      <c r="W159" s="33">
        <v>2787.8</v>
      </c>
      <c r="X159" s="33">
        <v>2736.1</v>
      </c>
      <c r="Z159" s="30">
        <v>1.5699999999999999E-2</v>
      </c>
    </row>
    <row r="160" spans="1:26" x14ac:dyDescent="0.3">
      <c r="A160" s="38">
        <v>42235</v>
      </c>
      <c r="B160">
        <v>19.48</v>
      </c>
      <c r="C160">
        <v>19.899999999999999</v>
      </c>
      <c r="D160">
        <v>19.95</v>
      </c>
      <c r="E160">
        <v>19.48</v>
      </c>
      <c r="F160" t="s">
        <v>173</v>
      </c>
      <c r="G160" s="30">
        <v>-2.6499999999999999E-2</v>
      </c>
      <c r="J160" s="38">
        <v>43114</v>
      </c>
      <c r="K160">
        <v>34.74</v>
      </c>
      <c r="L160">
        <v>36.51</v>
      </c>
      <c r="M160">
        <v>36.6</v>
      </c>
      <c r="N160">
        <v>33.85</v>
      </c>
      <c r="O160" t="s">
        <v>1382</v>
      </c>
      <c r="P160" s="30">
        <v>-4.0099999999999997E-2</v>
      </c>
      <c r="Q160" s="30"/>
      <c r="R160" s="30"/>
      <c r="T160" s="38">
        <v>43114</v>
      </c>
      <c r="U160" s="33">
        <v>2810.3</v>
      </c>
      <c r="V160" s="33">
        <v>2799</v>
      </c>
      <c r="W160" s="33">
        <v>2810.3</v>
      </c>
      <c r="X160" s="33">
        <v>2768.6</v>
      </c>
      <c r="Z160" s="30">
        <v>8.6E-3</v>
      </c>
    </row>
    <row r="161" spans="1:26" x14ac:dyDescent="0.3">
      <c r="A161" s="38">
        <v>42236</v>
      </c>
      <c r="B161">
        <v>18.850000000000001</v>
      </c>
      <c r="C161">
        <v>19.43</v>
      </c>
      <c r="D161">
        <v>19.43</v>
      </c>
      <c r="E161">
        <v>18.64</v>
      </c>
      <c r="F161" t="s">
        <v>254</v>
      </c>
      <c r="G161" s="30">
        <v>-3.2300000000000002E-2</v>
      </c>
      <c r="J161" s="38">
        <v>43121</v>
      </c>
      <c r="K161">
        <v>36.42</v>
      </c>
      <c r="L161">
        <v>34.51</v>
      </c>
      <c r="M161">
        <v>36.65</v>
      </c>
      <c r="N161">
        <v>33.340000000000003</v>
      </c>
      <c r="O161" t="s">
        <v>1264</v>
      </c>
      <c r="P161" s="30">
        <v>4.8399999999999999E-2</v>
      </c>
      <c r="Q161" s="30"/>
      <c r="R161" s="30"/>
      <c r="T161" s="38">
        <v>43121</v>
      </c>
      <c r="U161" s="33">
        <v>2872.9</v>
      </c>
      <c r="V161" s="33">
        <v>2809.2</v>
      </c>
      <c r="W161" s="33">
        <v>2872.9</v>
      </c>
      <c r="X161" s="33">
        <v>2808.1</v>
      </c>
      <c r="Z161" s="30">
        <v>2.23E-2</v>
      </c>
    </row>
    <row r="162" spans="1:26" x14ac:dyDescent="0.3">
      <c r="A162" s="38">
        <v>42237</v>
      </c>
      <c r="B162">
        <v>18.84</v>
      </c>
      <c r="C162">
        <v>18.63</v>
      </c>
      <c r="D162">
        <v>19.010000000000002</v>
      </c>
      <c r="E162">
        <v>18.55</v>
      </c>
      <c r="F162" t="s">
        <v>200</v>
      </c>
      <c r="G162" s="30">
        <v>-5.0000000000000001E-4</v>
      </c>
      <c r="J162" s="38">
        <v>43128</v>
      </c>
      <c r="K162">
        <v>35.9</v>
      </c>
      <c r="L162">
        <v>36.22</v>
      </c>
      <c r="M162">
        <v>37.35</v>
      </c>
      <c r="N162">
        <v>35.17</v>
      </c>
      <c r="O162" t="s">
        <v>1383</v>
      </c>
      <c r="P162" s="30">
        <v>-1.43E-2</v>
      </c>
      <c r="Q162" s="30"/>
      <c r="R162" s="30"/>
      <c r="T162" s="38">
        <v>43128</v>
      </c>
      <c r="U162" s="33">
        <v>2762.1</v>
      </c>
      <c r="V162" s="33">
        <v>2867.2</v>
      </c>
      <c r="W162" s="33">
        <v>2870.6</v>
      </c>
      <c r="X162" s="33">
        <v>2760</v>
      </c>
      <c r="Z162" s="30">
        <v>-3.8600000000000002E-2</v>
      </c>
    </row>
    <row r="163" spans="1:26" x14ac:dyDescent="0.3">
      <c r="A163" s="38">
        <v>42240</v>
      </c>
      <c r="B163">
        <v>18.079999999999998</v>
      </c>
      <c r="C163">
        <v>18</v>
      </c>
      <c r="D163">
        <v>18.78</v>
      </c>
      <c r="E163">
        <v>15.35</v>
      </c>
      <c r="F163" t="s">
        <v>255</v>
      </c>
      <c r="G163" s="30">
        <v>-4.0300000000000002E-2</v>
      </c>
      <c r="J163" s="38">
        <v>43135</v>
      </c>
      <c r="K163">
        <v>32.33</v>
      </c>
      <c r="L163">
        <v>35.119999999999997</v>
      </c>
      <c r="M163">
        <v>35.200000000000003</v>
      </c>
      <c r="N163">
        <v>30.86</v>
      </c>
      <c r="O163" t="s">
        <v>1384</v>
      </c>
      <c r="P163" s="30">
        <v>-9.9400000000000002E-2</v>
      </c>
      <c r="Q163" s="30"/>
      <c r="R163" s="30"/>
      <c r="T163" s="38">
        <v>43135</v>
      </c>
      <c r="U163" s="33">
        <v>2619.6</v>
      </c>
      <c r="V163" s="33">
        <v>2741.1</v>
      </c>
      <c r="W163" s="33">
        <v>2763.4</v>
      </c>
      <c r="X163" s="33">
        <v>2532.6999999999998</v>
      </c>
      <c r="Z163" s="30">
        <v>-5.16E-2</v>
      </c>
    </row>
    <row r="164" spans="1:26" x14ac:dyDescent="0.3">
      <c r="A164" s="38">
        <v>42241</v>
      </c>
      <c r="B164">
        <v>17.71</v>
      </c>
      <c r="C164">
        <v>18.46</v>
      </c>
      <c r="D164">
        <v>18.71</v>
      </c>
      <c r="E164">
        <v>17.63</v>
      </c>
      <c r="F164" t="s">
        <v>256</v>
      </c>
      <c r="G164" s="30">
        <v>-2.0500000000000001E-2</v>
      </c>
      <c r="J164" s="38">
        <v>43142</v>
      </c>
      <c r="K164">
        <v>34.01</v>
      </c>
      <c r="L164">
        <v>32.65</v>
      </c>
      <c r="M164">
        <v>34.69</v>
      </c>
      <c r="N164">
        <v>32.15</v>
      </c>
      <c r="O164" t="s">
        <v>1385</v>
      </c>
      <c r="P164" s="30">
        <v>5.1999999999999998E-2</v>
      </c>
      <c r="Q164" s="30"/>
      <c r="R164" s="30"/>
      <c r="T164" s="38">
        <v>43142</v>
      </c>
      <c r="U164" s="33">
        <v>2732.2</v>
      </c>
      <c r="V164" s="33">
        <v>2636.8</v>
      </c>
      <c r="W164" s="33">
        <v>2754.4</v>
      </c>
      <c r="X164" s="33">
        <v>2622.4</v>
      </c>
      <c r="Z164" s="30">
        <v>4.2999999999999997E-2</v>
      </c>
    </row>
    <row r="165" spans="1:26" x14ac:dyDescent="0.3">
      <c r="A165" s="38">
        <v>42242</v>
      </c>
      <c r="B165">
        <v>18.02</v>
      </c>
      <c r="C165">
        <v>18.05</v>
      </c>
      <c r="D165">
        <v>18.329999999999998</v>
      </c>
      <c r="E165">
        <v>17.920000000000002</v>
      </c>
      <c r="F165" t="s">
        <v>257</v>
      </c>
      <c r="G165" s="30">
        <v>1.7500000000000002E-2</v>
      </c>
      <c r="J165" s="38">
        <v>43149</v>
      </c>
      <c r="K165">
        <v>34.25</v>
      </c>
      <c r="L165">
        <v>33.28</v>
      </c>
      <c r="M165">
        <v>34.32</v>
      </c>
      <c r="N165">
        <v>32.82</v>
      </c>
      <c r="O165" t="s">
        <v>1386</v>
      </c>
      <c r="P165" s="30">
        <v>7.1000000000000004E-3</v>
      </c>
      <c r="Q165" s="30"/>
      <c r="R165" s="30"/>
      <c r="T165" s="38">
        <v>43149</v>
      </c>
      <c r="U165" s="33">
        <v>2747.3</v>
      </c>
      <c r="V165" s="33">
        <v>2723</v>
      </c>
      <c r="W165" s="33">
        <v>2747.8</v>
      </c>
      <c r="X165" s="33">
        <v>2697.8</v>
      </c>
      <c r="Z165" s="30">
        <v>5.4999999999999997E-3</v>
      </c>
    </row>
    <row r="166" spans="1:26" x14ac:dyDescent="0.3">
      <c r="A166" s="38">
        <v>42243</v>
      </c>
      <c r="B166">
        <v>18.79</v>
      </c>
      <c r="C166">
        <v>18.29</v>
      </c>
      <c r="D166">
        <v>18.95</v>
      </c>
      <c r="E166">
        <v>18.28</v>
      </c>
      <c r="F166" t="s">
        <v>258</v>
      </c>
      <c r="G166" s="30">
        <v>4.2700000000000002E-2</v>
      </c>
      <c r="J166" s="38">
        <v>43156</v>
      </c>
      <c r="K166">
        <v>32.049999999999997</v>
      </c>
      <c r="L166">
        <v>34.35</v>
      </c>
      <c r="M166">
        <v>34.590000000000003</v>
      </c>
      <c r="N166">
        <v>31.16</v>
      </c>
      <c r="O166" t="s">
        <v>1387</v>
      </c>
      <c r="P166" s="30">
        <v>-6.4199999999999993E-2</v>
      </c>
      <c r="Q166" s="30"/>
      <c r="R166" s="30"/>
      <c r="T166" s="38">
        <v>43156</v>
      </c>
      <c r="U166" s="33">
        <v>2691.2</v>
      </c>
      <c r="V166" s="33">
        <v>2757.4</v>
      </c>
      <c r="W166" s="33">
        <v>2789.2</v>
      </c>
      <c r="X166" s="33">
        <v>2647.3</v>
      </c>
      <c r="Z166" s="30">
        <v>-2.0400000000000001E-2</v>
      </c>
    </row>
    <row r="167" spans="1:26" x14ac:dyDescent="0.3">
      <c r="A167" s="38">
        <v>42244</v>
      </c>
      <c r="B167">
        <v>19.05</v>
      </c>
      <c r="C167">
        <v>18.75</v>
      </c>
      <c r="D167">
        <v>19.170000000000002</v>
      </c>
      <c r="E167">
        <v>18.670000000000002</v>
      </c>
      <c r="F167" t="s">
        <v>259</v>
      </c>
      <c r="G167" s="30">
        <v>1.38E-2</v>
      </c>
      <c r="J167" s="38">
        <v>43163</v>
      </c>
      <c r="K167">
        <v>33.56</v>
      </c>
      <c r="L167">
        <v>31.91</v>
      </c>
      <c r="M167">
        <v>33.729999999999997</v>
      </c>
      <c r="N167">
        <v>31.54</v>
      </c>
      <c r="O167" t="s">
        <v>975</v>
      </c>
      <c r="P167" s="30">
        <v>4.7100000000000003E-2</v>
      </c>
      <c r="Q167" s="30"/>
      <c r="R167" s="30"/>
      <c r="T167" s="38">
        <v>43163</v>
      </c>
      <c r="U167" s="33">
        <v>2786.6</v>
      </c>
      <c r="V167" s="33">
        <v>2681.1</v>
      </c>
      <c r="W167" s="33">
        <v>2786.6</v>
      </c>
      <c r="X167" s="33">
        <v>2675.8</v>
      </c>
      <c r="Z167" s="30">
        <v>3.5400000000000001E-2</v>
      </c>
    </row>
    <row r="168" spans="1:26" x14ac:dyDescent="0.3">
      <c r="A168" s="38">
        <v>42247</v>
      </c>
      <c r="B168">
        <v>18.579999999999998</v>
      </c>
      <c r="C168">
        <v>19.010000000000002</v>
      </c>
      <c r="D168">
        <v>19.05</v>
      </c>
      <c r="E168">
        <v>18.5</v>
      </c>
      <c r="F168" t="s">
        <v>260</v>
      </c>
      <c r="G168" s="30">
        <v>-2.47E-2</v>
      </c>
      <c r="J168" s="38">
        <v>43170</v>
      </c>
      <c r="K168">
        <v>32.049999999999997</v>
      </c>
      <c r="L168">
        <v>34.020000000000003</v>
      </c>
      <c r="M168">
        <v>34.200000000000003</v>
      </c>
      <c r="N168">
        <v>32.049999999999997</v>
      </c>
      <c r="O168" t="s">
        <v>1025</v>
      </c>
      <c r="P168" s="30">
        <v>-4.4999999999999998E-2</v>
      </c>
      <c r="Q168" s="30"/>
      <c r="R168" s="30"/>
      <c r="T168" s="38">
        <v>43170</v>
      </c>
      <c r="U168" s="33">
        <v>2752</v>
      </c>
      <c r="V168" s="33">
        <v>2790.5</v>
      </c>
      <c r="W168" s="33">
        <v>2801.9</v>
      </c>
      <c r="X168" s="33">
        <v>2741.5</v>
      </c>
      <c r="Z168" s="30">
        <v>-1.24E-2</v>
      </c>
    </row>
    <row r="169" spans="1:26" x14ac:dyDescent="0.3">
      <c r="A169" s="38">
        <v>42248</v>
      </c>
      <c r="B169">
        <v>18.309999999999999</v>
      </c>
      <c r="C169">
        <v>18.309999999999999</v>
      </c>
      <c r="D169">
        <v>18.600000000000001</v>
      </c>
      <c r="E169">
        <v>18.12</v>
      </c>
      <c r="F169" t="s">
        <v>173</v>
      </c>
      <c r="G169" s="30">
        <v>-1.4500000000000001E-2</v>
      </c>
      <c r="J169" s="38">
        <v>43177</v>
      </c>
      <c r="K169">
        <v>30.16</v>
      </c>
      <c r="L169">
        <v>32</v>
      </c>
      <c r="M169">
        <v>32.14</v>
      </c>
      <c r="N169">
        <v>30.04</v>
      </c>
      <c r="O169" t="s">
        <v>1285</v>
      </c>
      <c r="P169" s="30">
        <v>-5.8999999999999997E-2</v>
      </c>
      <c r="Q169" s="30"/>
      <c r="R169" s="30"/>
      <c r="T169" s="38">
        <v>43177</v>
      </c>
      <c r="U169" s="33">
        <v>2588.3000000000002</v>
      </c>
      <c r="V169" s="33">
        <v>2741.4</v>
      </c>
      <c r="W169" s="33">
        <v>2741.4</v>
      </c>
      <c r="X169" s="33">
        <v>2585.9</v>
      </c>
      <c r="Z169" s="30">
        <v>-5.9499999999999997E-2</v>
      </c>
    </row>
    <row r="170" spans="1:26" x14ac:dyDescent="0.3">
      <c r="A170" s="38">
        <v>42249</v>
      </c>
      <c r="B170">
        <v>18.899999999999999</v>
      </c>
      <c r="C170">
        <v>18.559999999999999</v>
      </c>
      <c r="D170">
        <v>18.91</v>
      </c>
      <c r="E170">
        <v>18.28</v>
      </c>
      <c r="F170" t="s">
        <v>135</v>
      </c>
      <c r="G170" s="30">
        <v>3.2199999999999999E-2</v>
      </c>
      <c r="J170" s="38">
        <v>43184</v>
      </c>
      <c r="K170">
        <v>29.62</v>
      </c>
      <c r="L170">
        <v>30.53</v>
      </c>
      <c r="M170">
        <v>30.75</v>
      </c>
      <c r="N170">
        <v>29.19</v>
      </c>
      <c r="O170" t="s">
        <v>1029</v>
      </c>
      <c r="P170" s="30">
        <v>-1.7899999999999999E-2</v>
      </c>
      <c r="Q170" s="30"/>
      <c r="R170" s="30"/>
      <c r="T170" s="38">
        <v>43184</v>
      </c>
      <c r="U170" s="33">
        <v>2640.9</v>
      </c>
      <c r="V170" s="33">
        <v>2619.3000000000002</v>
      </c>
      <c r="W170" s="33">
        <v>2674.8</v>
      </c>
      <c r="X170" s="33">
        <v>2593.1</v>
      </c>
      <c r="Z170" s="30">
        <v>2.0299999999999999E-2</v>
      </c>
    </row>
    <row r="171" spans="1:26" x14ac:dyDescent="0.3">
      <c r="A171" s="38">
        <v>42250</v>
      </c>
      <c r="B171">
        <v>19.010000000000002</v>
      </c>
      <c r="C171">
        <v>19.03</v>
      </c>
      <c r="D171">
        <v>19.3</v>
      </c>
      <c r="E171">
        <v>18.7</v>
      </c>
      <c r="F171" t="s">
        <v>261</v>
      </c>
      <c r="G171" s="30">
        <v>5.7999999999999996E-3</v>
      </c>
      <c r="J171" s="38">
        <v>43191</v>
      </c>
      <c r="K171">
        <v>29.62</v>
      </c>
      <c r="L171">
        <v>29.5</v>
      </c>
      <c r="M171">
        <v>30.74</v>
      </c>
      <c r="N171">
        <v>29.21</v>
      </c>
      <c r="O171" t="s">
        <v>1342</v>
      </c>
      <c r="P171" s="30">
        <v>0</v>
      </c>
      <c r="Q171" s="30"/>
      <c r="R171" s="30"/>
      <c r="T171" s="38">
        <v>43191</v>
      </c>
      <c r="U171" s="33">
        <v>2604.5</v>
      </c>
      <c r="V171" s="33">
        <v>2633.4</v>
      </c>
      <c r="W171" s="33">
        <v>2672.1</v>
      </c>
      <c r="X171" s="33">
        <v>2553.8000000000002</v>
      </c>
      <c r="Z171" s="30">
        <v>-1.38E-2</v>
      </c>
    </row>
    <row r="172" spans="1:26" x14ac:dyDescent="0.3">
      <c r="A172" s="38">
        <v>42251</v>
      </c>
      <c r="B172">
        <v>18.809999999999999</v>
      </c>
      <c r="C172">
        <v>18.75</v>
      </c>
      <c r="D172">
        <v>18.91</v>
      </c>
      <c r="E172">
        <v>18.5</v>
      </c>
      <c r="F172" t="s">
        <v>262</v>
      </c>
      <c r="G172" s="30">
        <v>-1.0500000000000001E-2</v>
      </c>
      <c r="J172" s="38">
        <v>43198</v>
      </c>
      <c r="K172">
        <v>29.13</v>
      </c>
      <c r="L172">
        <v>29.86</v>
      </c>
      <c r="M172">
        <v>30.8</v>
      </c>
      <c r="N172">
        <v>29.07</v>
      </c>
      <c r="O172" t="s">
        <v>1227</v>
      </c>
      <c r="P172" s="30">
        <v>-1.6500000000000001E-2</v>
      </c>
      <c r="Q172" s="30"/>
      <c r="R172" s="30"/>
      <c r="T172" s="38">
        <v>43198</v>
      </c>
      <c r="U172" s="33">
        <v>2656.3</v>
      </c>
      <c r="V172" s="33">
        <v>2617.1999999999998</v>
      </c>
      <c r="W172" s="33">
        <v>2680.3</v>
      </c>
      <c r="X172" s="33">
        <v>2610.8000000000002</v>
      </c>
      <c r="Z172" s="30">
        <v>1.9900000000000001E-2</v>
      </c>
    </row>
    <row r="173" spans="1:26" x14ac:dyDescent="0.3">
      <c r="A173" s="38">
        <v>42255</v>
      </c>
      <c r="B173">
        <v>19.52</v>
      </c>
      <c r="C173">
        <v>19.100000000000001</v>
      </c>
      <c r="D173">
        <v>19.55</v>
      </c>
      <c r="E173">
        <v>18.899999999999999</v>
      </c>
      <c r="F173" t="s">
        <v>263</v>
      </c>
      <c r="G173" s="30">
        <v>3.7699999999999997E-2</v>
      </c>
      <c r="J173" s="38">
        <v>43205</v>
      </c>
      <c r="K173">
        <v>29.26</v>
      </c>
      <c r="L173">
        <v>29.21</v>
      </c>
      <c r="M173">
        <v>29.88</v>
      </c>
      <c r="N173">
        <v>28.76</v>
      </c>
      <c r="O173" t="s">
        <v>1388</v>
      </c>
      <c r="P173" s="30">
        <v>4.4999999999999997E-3</v>
      </c>
      <c r="Q173" s="30"/>
      <c r="R173" s="30"/>
      <c r="T173" s="38">
        <v>43205</v>
      </c>
      <c r="U173" s="33">
        <v>2670.1</v>
      </c>
      <c r="V173" s="33">
        <v>2670.1</v>
      </c>
      <c r="W173" s="33">
        <v>2717.5</v>
      </c>
      <c r="X173" s="33">
        <v>2660.6</v>
      </c>
      <c r="Z173" s="30">
        <v>5.1999999999999998E-3</v>
      </c>
    </row>
    <row r="174" spans="1:26" x14ac:dyDescent="0.3">
      <c r="A174" s="38">
        <v>42256</v>
      </c>
      <c r="B174">
        <v>19.149999999999999</v>
      </c>
      <c r="C174">
        <v>19.61</v>
      </c>
      <c r="D174">
        <v>19.84</v>
      </c>
      <c r="E174">
        <v>19.12</v>
      </c>
      <c r="F174" t="s">
        <v>264</v>
      </c>
      <c r="G174" s="30">
        <v>-1.9E-2</v>
      </c>
      <c r="J174" s="38">
        <v>43212</v>
      </c>
      <c r="K174">
        <v>28.47</v>
      </c>
      <c r="L174">
        <v>29.27</v>
      </c>
      <c r="M174">
        <v>29.44</v>
      </c>
      <c r="N174">
        <v>28</v>
      </c>
      <c r="O174" t="s">
        <v>1283</v>
      </c>
      <c r="P174" s="30">
        <v>-2.7E-2</v>
      </c>
      <c r="Q174" s="30"/>
      <c r="R174" s="30"/>
      <c r="T174" s="38">
        <v>43212</v>
      </c>
      <c r="U174" s="33">
        <v>2669.9</v>
      </c>
      <c r="V174" s="33">
        <v>2675.4</v>
      </c>
      <c r="W174" s="33">
        <v>2683.6</v>
      </c>
      <c r="X174" s="33">
        <v>2612.6999999999998</v>
      </c>
      <c r="Z174" s="30">
        <v>-1E-4</v>
      </c>
    </row>
    <row r="175" spans="1:26" x14ac:dyDescent="0.3">
      <c r="A175" s="38">
        <v>42257</v>
      </c>
      <c r="B175">
        <v>19.04</v>
      </c>
      <c r="C175">
        <v>19.079999999999998</v>
      </c>
      <c r="D175">
        <v>19.170000000000002</v>
      </c>
      <c r="E175">
        <v>18.87</v>
      </c>
      <c r="F175" t="s">
        <v>265</v>
      </c>
      <c r="G175" s="30">
        <v>-5.7000000000000002E-3</v>
      </c>
      <c r="J175" s="38">
        <v>43219</v>
      </c>
      <c r="K175">
        <v>31.15</v>
      </c>
      <c r="L175">
        <v>28.5</v>
      </c>
      <c r="M175">
        <v>32.01</v>
      </c>
      <c r="N175">
        <v>28.09</v>
      </c>
      <c r="O175" t="s">
        <v>1389</v>
      </c>
      <c r="P175" s="30">
        <v>9.4100000000000003E-2</v>
      </c>
      <c r="Q175" s="30"/>
      <c r="R175" s="30"/>
      <c r="T175" s="38">
        <v>43219</v>
      </c>
      <c r="U175" s="33">
        <v>2663.4</v>
      </c>
      <c r="V175" s="33">
        <v>2675.1</v>
      </c>
      <c r="W175" s="33">
        <v>2682.9</v>
      </c>
      <c r="X175" s="33">
        <v>2594.6</v>
      </c>
      <c r="Z175" s="30">
        <v>-2.3999999999999998E-3</v>
      </c>
    </row>
    <row r="176" spans="1:26" x14ac:dyDescent="0.3">
      <c r="A176" s="38">
        <v>42258</v>
      </c>
      <c r="B176">
        <v>18.89</v>
      </c>
      <c r="C176">
        <v>18.89</v>
      </c>
      <c r="D176">
        <v>19.059999999999999</v>
      </c>
      <c r="E176">
        <v>18.670000000000002</v>
      </c>
      <c r="F176" t="s">
        <v>266</v>
      </c>
      <c r="G176" s="30">
        <v>-7.9000000000000008E-3</v>
      </c>
      <c r="J176" s="38">
        <v>43226</v>
      </c>
      <c r="K176">
        <v>30.28</v>
      </c>
      <c r="L176">
        <v>31.15</v>
      </c>
      <c r="M176">
        <v>31.72</v>
      </c>
      <c r="N176">
        <v>30.04</v>
      </c>
      <c r="O176" t="s">
        <v>1390</v>
      </c>
      <c r="P176" s="30">
        <v>-2.7900000000000001E-2</v>
      </c>
      <c r="Q176" s="30"/>
      <c r="R176" s="30"/>
      <c r="T176" s="38">
        <v>43226</v>
      </c>
      <c r="U176" s="33">
        <v>2727.7</v>
      </c>
      <c r="V176" s="33">
        <v>2669.4</v>
      </c>
      <c r="W176" s="33">
        <v>2732.9</v>
      </c>
      <c r="X176" s="33">
        <v>2655.2</v>
      </c>
      <c r="Z176" s="30">
        <v>2.41E-2</v>
      </c>
    </row>
    <row r="177" spans="1:26" x14ac:dyDescent="0.3">
      <c r="A177" s="38">
        <v>42261</v>
      </c>
      <c r="B177">
        <v>18.670000000000002</v>
      </c>
      <c r="C177">
        <v>18.91</v>
      </c>
      <c r="D177">
        <v>18.91</v>
      </c>
      <c r="E177">
        <v>18.53</v>
      </c>
      <c r="F177" t="s">
        <v>267</v>
      </c>
      <c r="G177" s="30">
        <v>-1.1599999999999999E-2</v>
      </c>
      <c r="J177" s="38">
        <v>43233</v>
      </c>
      <c r="K177">
        <v>29.28</v>
      </c>
      <c r="L177">
        <v>30.32</v>
      </c>
      <c r="M177">
        <v>30.46</v>
      </c>
      <c r="N177">
        <v>29.25</v>
      </c>
      <c r="O177" t="s">
        <v>1391</v>
      </c>
      <c r="P177" s="30">
        <v>-3.3000000000000002E-2</v>
      </c>
      <c r="Q177" s="30"/>
      <c r="R177" s="30"/>
      <c r="T177" s="38">
        <v>43233</v>
      </c>
      <c r="U177" s="33">
        <v>2713</v>
      </c>
      <c r="V177" s="33">
        <v>2733.4</v>
      </c>
      <c r="W177" s="33">
        <v>2742.1</v>
      </c>
      <c r="X177" s="33">
        <v>2701.9</v>
      </c>
      <c r="Z177" s="30">
        <v>-5.4000000000000003E-3</v>
      </c>
    </row>
    <row r="178" spans="1:26" x14ac:dyDescent="0.3">
      <c r="A178" s="38">
        <v>42262</v>
      </c>
      <c r="B178">
        <v>18.98</v>
      </c>
      <c r="C178">
        <v>18.75</v>
      </c>
      <c r="D178">
        <v>19.010000000000002</v>
      </c>
      <c r="E178">
        <v>18.68</v>
      </c>
      <c r="F178" t="s">
        <v>268</v>
      </c>
      <c r="G178" s="30">
        <v>1.66E-2</v>
      </c>
      <c r="J178" s="38">
        <v>43240</v>
      </c>
      <c r="K178">
        <v>31.62</v>
      </c>
      <c r="L178">
        <v>29.5</v>
      </c>
      <c r="M178">
        <v>31.75</v>
      </c>
      <c r="N178">
        <v>29.47</v>
      </c>
      <c r="O178" t="s">
        <v>1392</v>
      </c>
      <c r="P178" s="30">
        <v>7.9899999999999999E-2</v>
      </c>
      <c r="Q178" s="30"/>
      <c r="R178" s="30"/>
      <c r="T178" s="38">
        <v>43240</v>
      </c>
      <c r="U178" s="33">
        <v>2721.3</v>
      </c>
      <c r="V178" s="33">
        <v>2725.9</v>
      </c>
      <c r="W178" s="33">
        <v>2742.2</v>
      </c>
      <c r="X178" s="33">
        <v>2707.4</v>
      </c>
      <c r="Z178" s="30">
        <v>3.0999999999999999E-3</v>
      </c>
    </row>
    <row r="179" spans="1:26" x14ac:dyDescent="0.3">
      <c r="A179" s="38">
        <v>42263</v>
      </c>
      <c r="B179">
        <v>19.27</v>
      </c>
      <c r="C179">
        <v>19.02</v>
      </c>
      <c r="D179">
        <v>19.27</v>
      </c>
      <c r="E179">
        <v>18.77</v>
      </c>
      <c r="F179" t="s">
        <v>269</v>
      </c>
      <c r="G179" s="30">
        <v>1.5299999999999999E-2</v>
      </c>
      <c r="J179" s="38">
        <v>43247</v>
      </c>
      <c r="K179">
        <v>32.33</v>
      </c>
      <c r="L179">
        <v>31.45</v>
      </c>
      <c r="M179">
        <v>32.520000000000003</v>
      </c>
      <c r="N179">
        <v>30.99</v>
      </c>
      <c r="O179" t="s">
        <v>1212</v>
      </c>
      <c r="P179" s="30">
        <v>2.2499999999999999E-2</v>
      </c>
      <c r="Q179" s="30"/>
      <c r="R179" s="30"/>
      <c r="T179" s="38">
        <v>43247</v>
      </c>
      <c r="U179" s="33">
        <v>2734.6</v>
      </c>
      <c r="V179" s="33">
        <v>2705.1</v>
      </c>
      <c r="W179" s="33">
        <v>2736.9</v>
      </c>
      <c r="X179" s="33">
        <v>2676.8</v>
      </c>
      <c r="Z179" s="30">
        <v>4.8999999999999998E-3</v>
      </c>
    </row>
    <row r="180" spans="1:26" x14ac:dyDescent="0.3">
      <c r="A180" s="38">
        <v>42264</v>
      </c>
      <c r="B180">
        <v>18.93</v>
      </c>
      <c r="C180">
        <v>19.079999999999998</v>
      </c>
      <c r="D180">
        <v>19.55</v>
      </c>
      <c r="E180">
        <v>18.850000000000001</v>
      </c>
      <c r="F180" t="s">
        <v>270</v>
      </c>
      <c r="G180" s="30">
        <v>-1.7600000000000001E-2</v>
      </c>
      <c r="J180" s="38">
        <v>43254</v>
      </c>
      <c r="K180">
        <v>32.24</v>
      </c>
      <c r="L180">
        <v>32.35</v>
      </c>
      <c r="M180">
        <v>32.630000000000003</v>
      </c>
      <c r="N180">
        <v>31.84</v>
      </c>
      <c r="O180" t="s">
        <v>971</v>
      </c>
      <c r="P180" s="30">
        <v>-2.8E-3</v>
      </c>
      <c r="Q180" s="30"/>
      <c r="R180" s="30"/>
      <c r="T180" s="38">
        <v>43254</v>
      </c>
      <c r="U180" s="33">
        <v>2779</v>
      </c>
      <c r="V180" s="33">
        <v>2741.7</v>
      </c>
      <c r="W180" s="33">
        <v>2779.9</v>
      </c>
      <c r="X180" s="33">
        <v>2739.5</v>
      </c>
      <c r="Z180" s="30">
        <v>1.6199999999999999E-2</v>
      </c>
    </row>
    <row r="181" spans="1:26" x14ac:dyDescent="0.3">
      <c r="A181" s="38">
        <v>42265</v>
      </c>
      <c r="B181">
        <v>18.66</v>
      </c>
      <c r="C181">
        <v>18.760000000000002</v>
      </c>
      <c r="D181">
        <v>18.760000000000002</v>
      </c>
      <c r="E181">
        <v>18.27</v>
      </c>
      <c r="F181" t="s">
        <v>271</v>
      </c>
      <c r="G181" s="30">
        <v>-1.43E-2</v>
      </c>
      <c r="J181" s="38">
        <v>43261</v>
      </c>
      <c r="K181">
        <v>32.090000000000003</v>
      </c>
      <c r="L181">
        <v>32.270000000000003</v>
      </c>
      <c r="M181">
        <v>33.82</v>
      </c>
      <c r="N181">
        <v>31.71</v>
      </c>
      <c r="O181" t="s">
        <v>1216</v>
      </c>
      <c r="P181" s="30">
        <v>-4.7000000000000002E-3</v>
      </c>
      <c r="Q181" s="30"/>
      <c r="R181" s="30"/>
      <c r="T181" s="38">
        <v>43261</v>
      </c>
      <c r="U181" s="33">
        <v>2779.7</v>
      </c>
      <c r="V181" s="33">
        <v>2780.2</v>
      </c>
      <c r="W181" s="33">
        <v>2791.5</v>
      </c>
      <c r="X181" s="33">
        <v>2761.7</v>
      </c>
      <c r="Z181" s="30">
        <v>2.9999999999999997E-4</v>
      </c>
    </row>
    <row r="182" spans="1:26" x14ac:dyDescent="0.3">
      <c r="A182" s="38">
        <v>42268</v>
      </c>
      <c r="B182">
        <v>18.7</v>
      </c>
      <c r="C182">
        <v>18.649999999999999</v>
      </c>
      <c r="D182">
        <v>18.89</v>
      </c>
      <c r="E182">
        <v>18.52</v>
      </c>
      <c r="F182" t="s">
        <v>272</v>
      </c>
      <c r="G182" s="30">
        <v>2.0999999999999999E-3</v>
      </c>
      <c r="J182" s="38">
        <v>43268</v>
      </c>
      <c r="K182">
        <v>31.77</v>
      </c>
      <c r="L182">
        <v>32.03</v>
      </c>
      <c r="M182">
        <v>32.28</v>
      </c>
      <c r="N182">
        <v>31.25</v>
      </c>
      <c r="O182" t="s">
        <v>704</v>
      </c>
      <c r="P182" s="30">
        <v>-0.01</v>
      </c>
      <c r="Q182" s="30"/>
      <c r="R182" s="30"/>
      <c r="T182" s="38">
        <v>43268</v>
      </c>
      <c r="U182" s="33">
        <v>2754.9</v>
      </c>
      <c r="V182" s="33">
        <v>2765.8</v>
      </c>
      <c r="W182" s="33">
        <v>2775</v>
      </c>
      <c r="X182" s="33">
        <v>2743.2</v>
      </c>
      <c r="Z182" s="30">
        <v>-8.8999999999999999E-3</v>
      </c>
    </row>
    <row r="183" spans="1:26" x14ac:dyDescent="0.3">
      <c r="A183" s="38">
        <v>42269</v>
      </c>
      <c r="B183">
        <v>18.2</v>
      </c>
      <c r="C183">
        <v>18.54</v>
      </c>
      <c r="D183">
        <v>18.54</v>
      </c>
      <c r="E183">
        <v>18.010000000000002</v>
      </c>
      <c r="F183" t="s">
        <v>273</v>
      </c>
      <c r="G183" s="30">
        <v>-2.6700000000000002E-2</v>
      </c>
      <c r="J183" s="38">
        <v>43275</v>
      </c>
      <c r="K183">
        <v>31.87</v>
      </c>
      <c r="L183">
        <v>31.79</v>
      </c>
      <c r="M183">
        <v>32.049999999999997</v>
      </c>
      <c r="N183">
        <v>30.12</v>
      </c>
      <c r="O183" t="s">
        <v>711</v>
      </c>
      <c r="P183" s="30">
        <v>3.0999999999999999E-3</v>
      </c>
      <c r="Q183" s="30"/>
      <c r="R183" s="30"/>
      <c r="T183" s="38">
        <v>43275</v>
      </c>
      <c r="U183" s="33">
        <v>2718.4</v>
      </c>
      <c r="V183" s="33">
        <v>2742.9</v>
      </c>
      <c r="W183" s="33">
        <v>2746.1</v>
      </c>
      <c r="X183" s="33">
        <v>2692</v>
      </c>
      <c r="Z183" s="30">
        <v>-1.32E-2</v>
      </c>
    </row>
    <row r="184" spans="1:26" x14ac:dyDescent="0.3">
      <c r="A184" s="38">
        <v>42270</v>
      </c>
      <c r="B184">
        <v>17.96</v>
      </c>
      <c r="C184">
        <v>18.22</v>
      </c>
      <c r="D184">
        <v>18.22</v>
      </c>
      <c r="E184">
        <v>17.600000000000001</v>
      </c>
      <c r="F184" t="s">
        <v>274</v>
      </c>
      <c r="G184" s="30">
        <v>-1.32E-2</v>
      </c>
      <c r="J184" s="38">
        <v>43282</v>
      </c>
      <c r="K184">
        <v>34.869999999999997</v>
      </c>
      <c r="L184">
        <v>31.53</v>
      </c>
      <c r="M184">
        <v>35.21</v>
      </c>
      <c r="N184">
        <v>31.5</v>
      </c>
      <c r="O184" t="s">
        <v>1388</v>
      </c>
      <c r="P184" s="30">
        <v>9.4100000000000003E-2</v>
      </c>
      <c r="Q184" s="30"/>
      <c r="R184" s="30"/>
      <c r="T184" s="38">
        <v>43282</v>
      </c>
      <c r="U184" s="33">
        <v>2759.8</v>
      </c>
      <c r="V184" s="33">
        <v>2704.9</v>
      </c>
      <c r="W184" s="33">
        <v>2764.4</v>
      </c>
      <c r="X184" s="33">
        <v>2698.9</v>
      </c>
      <c r="Z184" s="30">
        <v>1.52E-2</v>
      </c>
    </row>
    <row r="185" spans="1:26" x14ac:dyDescent="0.3">
      <c r="A185" s="38">
        <v>42271</v>
      </c>
      <c r="B185">
        <v>17.75</v>
      </c>
      <c r="C185">
        <v>17.760000000000002</v>
      </c>
      <c r="D185">
        <v>17.809999999999999</v>
      </c>
      <c r="E185">
        <v>17.25</v>
      </c>
      <c r="F185" t="s">
        <v>275</v>
      </c>
      <c r="G185" s="30">
        <v>-1.17E-2</v>
      </c>
      <c r="J185" s="38">
        <v>43289</v>
      </c>
      <c r="K185">
        <v>36.119999999999997</v>
      </c>
      <c r="L185">
        <v>34.869999999999997</v>
      </c>
      <c r="M185">
        <v>36.17</v>
      </c>
      <c r="N185">
        <v>34.58</v>
      </c>
      <c r="O185" t="s">
        <v>1393</v>
      </c>
      <c r="P185" s="30">
        <v>3.5799999999999998E-2</v>
      </c>
      <c r="Q185" s="30"/>
      <c r="R185" s="30"/>
      <c r="T185" s="38">
        <v>43289</v>
      </c>
      <c r="U185" s="33">
        <v>2801.3</v>
      </c>
      <c r="V185" s="33">
        <v>2768.5</v>
      </c>
      <c r="W185" s="33">
        <v>2804.5</v>
      </c>
      <c r="X185" s="33">
        <v>2768.5</v>
      </c>
      <c r="Z185" s="30">
        <v>1.4999999999999999E-2</v>
      </c>
    </row>
    <row r="186" spans="1:26" x14ac:dyDescent="0.3">
      <c r="A186" s="38">
        <v>42272</v>
      </c>
      <c r="B186">
        <v>17.690000000000001</v>
      </c>
      <c r="C186">
        <v>17.79</v>
      </c>
      <c r="D186">
        <v>17.88</v>
      </c>
      <c r="E186">
        <v>17.38</v>
      </c>
      <c r="F186" t="s">
        <v>276</v>
      </c>
      <c r="G186" s="30">
        <v>-3.3999999999999998E-3</v>
      </c>
      <c r="J186" s="38">
        <v>43296</v>
      </c>
      <c r="K186">
        <v>35.4</v>
      </c>
      <c r="L186">
        <v>35.96</v>
      </c>
      <c r="M186">
        <v>36.49</v>
      </c>
      <c r="N186">
        <v>35.01</v>
      </c>
      <c r="O186" t="s">
        <v>1133</v>
      </c>
      <c r="P186" s="30">
        <v>-1.9900000000000001E-2</v>
      </c>
      <c r="Q186" s="30"/>
      <c r="R186" s="30"/>
      <c r="T186" s="38">
        <v>43296</v>
      </c>
      <c r="U186" s="33">
        <v>2801.8</v>
      </c>
      <c r="V186" s="33">
        <v>2801.4</v>
      </c>
      <c r="W186" s="33">
        <v>2816.8</v>
      </c>
      <c r="X186" s="33">
        <v>2789.2</v>
      </c>
      <c r="Z186" s="30">
        <v>2.0000000000000001E-4</v>
      </c>
    </row>
    <row r="187" spans="1:26" x14ac:dyDescent="0.3">
      <c r="A187" s="38">
        <v>42275</v>
      </c>
      <c r="B187">
        <v>17.329999999999998</v>
      </c>
      <c r="C187">
        <v>17.7</v>
      </c>
      <c r="D187">
        <v>17.71</v>
      </c>
      <c r="E187">
        <v>17.2</v>
      </c>
      <c r="F187" t="s">
        <v>277</v>
      </c>
      <c r="G187" s="30">
        <v>-2.0400000000000001E-2</v>
      </c>
      <c r="J187" s="38">
        <v>43303</v>
      </c>
      <c r="K187">
        <v>35.03</v>
      </c>
      <c r="L187">
        <v>35.35</v>
      </c>
      <c r="M187">
        <v>35.99</v>
      </c>
      <c r="N187">
        <v>34.549999999999997</v>
      </c>
      <c r="O187" t="s">
        <v>1217</v>
      </c>
      <c r="P187" s="30">
        <v>-1.0500000000000001E-2</v>
      </c>
      <c r="Q187" s="30"/>
      <c r="R187" s="30"/>
      <c r="T187" s="38">
        <v>43303</v>
      </c>
      <c r="U187" s="33">
        <v>2818.8</v>
      </c>
      <c r="V187" s="33">
        <v>2799.2</v>
      </c>
      <c r="W187" s="33">
        <v>2848</v>
      </c>
      <c r="X187" s="33">
        <v>2795.1</v>
      </c>
      <c r="Z187" s="30">
        <v>6.1000000000000004E-3</v>
      </c>
    </row>
    <row r="188" spans="1:26" x14ac:dyDescent="0.3">
      <c r="A188" s="38">
        <v>42276</v>
      </c>
      <c r="B188">
        <v>16.72</v>
      </c>
      <c r="C188">
        <v>17.28</v>
      </c>
      <c r="D188">
        <v>17.329999999999998</v>
      </c>
      <c r="E188">
        <v>16.45</v>
      </c>
      <c r="F188" t="s">
        <v>124</v>
      </c>
      <c r="G188" s="30">
        <v>-3.5200000000000002E-2</v>
      </c>
      <c r="J188" s="38">
        <v>43310</v>
      </c>
      <c r="K188">
        <v>34.75</v>
      </c>
      <c r="L188">
        <v>35.04</v>
      </c>
      <c r="M188">
        <v>35.6</v>
      </c>
      <c r="N188">
        <v>33.07</v>
      </c>
      <c r="O188" t="s">
        <v>1233</v>
      </c>
      <c r="P188" s="30">
        <v>-8.0000000000000002E-3</v>
      </c>
      <c r="Q188" s="30"/>
      <c r="R188" s="30"/>
      <c r="T188" s="38">
        <v>43310</v>
      </c>
      <c r="U188" s="33">
        <v>2840.3</v>
      </c>
      <c r="V188" s="33">
        <v>2819</v>
      </c>
      <c r="W188" s="33">
        <v>2840.4</v>
      </c>
      <c r="X188" s="33">
        <v>2796.3</v>
      </c>
      <c r="Z188" s="30">
        <v>7.6E-3</v>
      </c>
    </row>
    <row r="189" spans="1:26" x14ac:dyDescent="0.3">
      <c r="A189" s="38">
        <v>42277</v>
      </c>
      <c r="B189">
        <v>17.18</v>
      </c>
      <c r="C189">
        <v>16.79</v>
      </c>
      <c r="D189">
        <v>17.21</v>
      </c>
      <c r="E189">
        <v>16.72</v>
      </c>
      <c r="F189" t="s">
        <v>278</v>
      </c>
      <c r="G189" s="30">
        <v>2.75E-2</v>
      </c>
      <c r="J189" s="38">
        <v>43317</v>
      </c>
      <c r="K189">
        <v>34.54</v>
      </c>
      <c r="L189">
        <v>34.78</v>
      </c>
      <c r="M189">
        <v>36.01</v>
      </c>
      <c r="N189">
        <v>34.31</v>
      </c>
      <c r="O189" t="s">
        <v>565</v>
      </c>
      <c r="P189" s="30">
        <v>-6.0000000000000001E-3</v>
      </c>
      <c r="Q189" s="30"/>
      <c r="R189" s="30"/>
      <c r="T189" s="38">
        <v>43317</v>
      </c>
      <c r="U189" s="33">
        <v>2833.3</v>
      </c>
      <c r="V189" s="33">
        <v>2840.3</v>
      </c>
      <c r="W189" s="33">
        <v>2863.4</v>
      </c>
      <c r="X189" s="33">
        <v>2825.8</v>
      </c>
      <c r="Z189" s="30">
        <v>-2.5000000000000001E-3</v>
      </c>
    </row>
    <row r="190" spans="1:26" x14ac:dyDescent="0.3">
      <c r="A190" s="38">
        <v>42278</v>
      </c>
      <c r="B190">
        <v>17.600000000000001</v>
      </c>
      <c r="C190">
        <v>17.18</v>
      </c>
      <c r="D190">
        <v>17.72</v>
      </c>
      <c r="E190">
        <v>17.18</v>
      </c>
      <c r="F190" t="s">
        <v>279</v>
      </c>
      <c r="G190" s="30">
        <v>2.4400000000000002E-2</v>
      </c>
      <c r="J190" s="38">
        <v>43324</v>
      </c>
      <c r="K190">
        <v>33.72</v>
      </c>
      <c r="L190">
        <v>34.44</v>
      </c>
      <c r="M190">
        <v>34.6</v>
      </c>
      <c r="N190">
        <v>33.28</v>
      </c>
      <c r="O190" t="s">
        <v>125</v>
      </c>
      <c r="P190" s="30">
        <v>-2.3699999999999999E-2</v>
      </c>
      <c r="Q190" s="30"/>
      <c r="R190" s="30"/>
      <c r="T190" s="38">
        <v>43324</v>
      </c>
      <c r="U190" s="33">
        <v>2850.1</v>
      </c>
      <c r="V190" s="33">
        <v>2835.5</v>
      </c>
      <c r="W190" s="33">
        <v>2855.6</v>
      </c>
      <c r="X190" s="33">
        <v>2802.5</v>
      </c>
      <c r="Z190" s="30">
        <v>5.8999999999999999E-3</v>
      </c>
    </row>
    <row r="191" spans="1:26" x14ac:dyDescent="0.3">
      <c r="A191" s="38">
        <v>42279</v>
      </c>
      <c r="B191">
        <v>17.899999999999999</v>
      </c>
      <c r="C191">
        <v>17.38</v>
      </c>
      <c r="D191">
        <v>17.899999999999999</v>
      </c>
      <c r="E191">
        <v>17.149999999999999</v>
      </c>
      <c r="F191" t="s">
        <v>280</v>
      </c>
      <c r="G191" s="30">
        <v>1.7000000000000001E-2</v>
      </c>
      <c r="J191" s="38">
        <v>43331</v>
      </c>
      <c r="K191">
        <v>34.700000000000003</v>
      </c>
      <c r="L191">
        <v>33.770000000000003</v>
      </c>
      <c r="M191">
        <v>34.89</v>
      </c>
      <c r="N191">
        <v>33.56</v>
      </c>
      <c r="O191" t="s">
        <v>560</v>
      </c>
      <c r="P191" s="30">
        <v>2.9100000000000001E-2</v>
      </c>
      <c r="Q191" s="30"/>
      <c r="R191" s="30"/>
      <c r="T191" s="38">
        <v>43331</v>
      </c>
      <c r="U191" s="33">
        <v>2874.7</v>
      </c>
      <c r="V191" s="33">
        <v>2853.9</v>
      </c>
      <c r="W191" s="33">
        <v>2876.2</v>
      </c>
      <c r="X191" s="33">
        <v>2850.6</v>
      </c>
      <c r="Z191" s="30">
        <v>8.6E-3</v>
      </c>
    </row>
    <row r="192" spans="1:26" x14ac:dyDescent="0.3">
      <c r="A192" s="38">
        <v>42282</v>
      </c>
      <c r="B192">
        <v>18.28</v>
      </c>
      <c r="C192">
        <v>18.03</v>
      </c>
      <c r="D192">
        <v>18.52</v>
      </c>
      <c r="E192">
        <v>17.809999999999999</v>
      </c>
      <c r="F192" t="s">
        <v>281</v>
      </c>
      <c r="G192" s="30">
        <v>2.12E-2</v>
      </c>
      <c r="J192" s="38">
        <v>43338</v>
      </c>
      <c r="K192">
        <v>34.53</v>
      </c>
      <c r="L192">
        <v>34.83</v>
      </c>
      <c r="M192">
        <v>35</v>
      </c>
      <c r="N192">
        <v>34.19</v>
      </c>
      <c r="O192" t="s">
        <v>257</v>
      </c>
      <c r="P192" s="30">
        <v>-4.8999999999999998E-3</v>
      </c>
      <c r="Q192" s="30"/>
      <c r="R192" s="30"/>
      <c r="T192" s="38">
        <v>43338</v>
      </c>
      <c r="U192" s="33">
        <v>2901.5</v>
      </c>
      <c r="V192" s="33">
        <v>2884.7</v>
      </c>
      <c r="W192" s="33">
        <v>2916.5</v>
      </c>
      <c r="X192" s="33">
        <v>2884.7</v>
      </c>
      <c r="Z192" s="30">
        <v>9.2999999999999992E-3</v>
      </c>
    </row>
    <row r="193" spans="1:26" x14ac:dyDescent="0.3">
      <c r="A193" s="38">
        <v>42283</v>
      </c>
      <c r="B193">
        <v>18.399999999999999</v>
      </c>
      <c r="C193">
        <v>18.399999999999999</v>
      </c>
      <c r="D193">
        <v>18.579999999999998</v>
      </c>
      <c r="E193">
        <v>18.260000000000002</v>
      </c>
      <c r="F193" t="s">
        <v>247</v>
      </c>
      <c r="G193" s="30">
        <v>6.6E-3</v>
      </c>
      <c r="J193" s="38">
        <v>43345</v>
      </c>
      <c r="K193">
        <v>33.47</v>
      </c>
      <c r="L193">
        <v>34.5</v>
      </c>
      <c r="M193">
        <v>34.770000000000003</v>
      </c>
      <c r="N193">
        <v>33.44</v>
      </c>
      <c r="O193" t="s">
        <v>595</v>
      </c>
      <c r="P193" s="30">
        <v>-3.0700000000000002E-2</v>
      </c>
      <c r="Q193" s="30"/>
      <c r="R193" s="30"/>
      <c r="T193" s="38">
        <v>43345</v>
      </c>
      <c r="U193" s="33">
        <v>2871.7</v>
      </c>
      <c r="V193" s="33">
        <v>2897</v>
      </c>
      <c r="W193" s="33">
        <v>2900.2</v>
      </c>
      <c r="X193" s="33">
        <v>2864.1</v>
      </c>
      <c r="Z193" s="30">
        <v>-1.03E-2</v>
      </c>
    </row>
    <row r="194" spans="1:26" x14ac:dyDescent="0.3">
      <c r="A194" s="38">
        <v>42284</v>
      </c>
      <c r="B194">
        <v>18.600000000000001</v>
      </c>
      <c r="C194">
        <v>18.41</v>
      </c>
      <c r="D194">
        <v>18.670000000000002</v>
      </c>
      <c r="E194">
        <v>18.399999999999999</v>
      </c>
      <c r="F194" t="s">
        <v>209</v>
      </c>
      <c r="G194" s="30">
        <v>1.09E-2</v>
      </c>
      <c r="J194" s="38">
        <v>43352</v>
      </c>
      <c r="K194">
        <v>34.4</v>
      </c>
      <c r="L194">
        <v>33.659999999999997</v>
      </c>
      <c r="M194">
        <v>34.79</v>
      </c>
      <c r="N194">
        <v>33.35</v>
      </c>
      <c r="O194" t="s">
        <v>944</v>
      </c>
      <c r="P194" s="30">
        <v>2.7799999999999998E-2</v>
      </c>
      <c r="Q194" s="30"/>
      <c r="R194" s="30"/>
      <c r="T194" s="38">
        <v>43352</v>
      </c>
      <c r="U194" s="33">
        <v>2905</v>
      </c>
      <c r="V194" s="33">
        <v>2881.4</v>
      </c>
      <c r="W194" s="33">
        <v>2908.3</v>
      </c>
      <c r="X194" s="33">
        <v>2866.8</v>
      </c>
      <c r="Z194" s="30">
        <v>1.1599999999999999E-2</v>
      </c>
    </row>
    <row r="195" spans="1:26" x14ac:dyDescent="0.3">
      <c r="A195" s="38">
        <v>42285</v>
      </c>
      <c r="B195">
        <v>18.66</v>
      </c>
      <c r="C195">
        <v>18.510000000000002</v>
      </c>
      <c r="D195">
        <v>18.66</v>
      </c>
      <c r="E195">
        <v>18.29</v>
      </c>
      <c r="F195" t="s">
        <v>130</v>
      </c>
      <c r="G195" s="30">
        <v>3.2000000000000002E-3</v>
      </c>
      <c r="J195" s="38">
        <v>43359</v>
      </c>
      <c r="K195">
        <v>36.07</v>
      </c>
      <c r="L195">
        <v>34.270000000000003</v>
      </c>
      <c r="M195">
        <v>36.49</v>
      </c>
      <c r="N195">
        <v>33.9</v>
      </c>
      <c r="O195" t="s">
        <v>1223</v>
      </c>
      <c r="P195" s="30">
        <v>4.8500000000000001E-2</v>
      </c>
      <c r="Q195" s="30"/>
      <c r="R195" s="30"/>
      <c r="T195" s="38">
        <v>43359</v>
      </c>
      <c r="U195" s="33">
        <v>2929.7</v>
      </c>
      <c r="V195" s="33">
        <v>2903.8</v>
      </c>
      <c r="W195" s="33">
        <v>2940.9</v>
      </c>
      <c r="X195" s="33">
        <v>2886.2</v>
      </c>
      <c r="Z195" s="30">
        <v>8.5000000000000006E-3</v>
      </c>
    </row>
    <row r="196" spans="1:26" x14ac:dyDescent="0.3">
      <c r="A196" s="38">
        <v>42286</v>
      </c>
      <c r="B196">
        <v>18.62</v>
      </c>
      <c r="C196">
        <v>18.71</v>
      </c>
      <c r="D196">
        <v>18.78</v>
      </c>
      <c r="E196">
        <v>18.57</v>
      </c>
      <c r="F196" t="s">
        <v>282</v>
      </c>
      <c r="G196" s="30">
        <v>-2.0999999999999999E-3</v>
      </c>
      <c r="J196" s="38">
        <v>43366</v>
      </c>
      <c r="K196">
        <v>34.549999999999997</v>
      </c>
      <c r="L196">
        <v>35.97</v>
      </c>
      <c r="M196">
        <v>36.340000000000003</v>
      </c>
      <c r="N196">
        <v>34.299999999999997</v>
      </c>
      <c r="O196" t="s">
        <v>1165</v>
      </c>
      <c r="P196" s="30">
        <v>-4.2099999999999999E-2</v>
      </c>
      <c r="Q196" s="30"/>
      <c r="R196" s="30"/>
      <c r="T196" s="38">
        <v>43366</v>
      </c>
      <c r="U196" s="33">
        <v>2914</v>
      </c>
      <c r="V196" s="33">
        <v>2921.8</v>
      </c>
      <c r="W196" s="33">
        <v>2931.2</v>
      </c>
      <c r="X196" s="33">
        <v>2903.3</v>
      </c>
      <c r="Z196" s="30">
        <v>-5.4000000000000003E-3</v>
      </c>
    </row>
    <row r="197" spans="1:26" x14ac:dyDescent="0.3">
      <c r="A197" s="38">
        <v>42289</v>
      </c>
      <c r="B197">
        <v>18.579999999999998</v>
      </c>
      <c r="C197">
        <v>18.63</v>
      </c>
      <c r="D197">
        <v>18.71</v>
      </c>
      <c r="E197">
        <v>18.45</v>
      </c>
      <c r="F197" t="s">
        <v>283</v>
      </c>
      <c r="G197" s="30">
        <v>-2.0999999999999999E-3</v>
      </c>
      <c r="J197" s="38">
        <v>43373</v>
      </c>
      <c r="K197">
        <v>33.83</v>
      </c>
      <c r="L197">
        <v>35.43</v>
      </c>
      <c r="M197">
        <v>36.409999999999997</v>
      </c>
      <c r="N197">
        <v>33.74</v>
      </c>
      <c r="O197" t="s">
        <v>1394</v>
      </c>
      <c r="P197" s="30">
        <v>-2.0799999999999999E-2</v>
      </c>
      <c r="Q197" s="30"/>
      <c r="R197" s="30"/>
      <c r="T197" s="38">
        <v>43373</v>
      </c>
      <c r="U197" s="33">
        <v>2885.6</v>
      </c>
      <c r="V197" s="33">
        <v>2926.3</v>
      </c>
      <c r="W197" s="33">
        <v>2939.9</v>
      </c>
      <c r="X197" s="33">
        <v>2869.3</v>
      </c>
      <c r="Z197" s="30">
        <v>-9.7000000000000003E-3</v>
      </c>
    </row>
    <row r="198" spans="1:26" x14ac:dyDescent="0.3">
      <c r="A198" s="38">
        <v>42290</v>
      </c>
      <c r="B198">
        <v>18.510000000000002</v>
      </c>
      <c r="C198">
        <v>18.5</v>
      </c>
      <c r="D198">
        <v>18.579999999999998</v>
      </c>
      <c r="E198">
        <v>18.32</v>
      </c>
      <c r="F198" t="s">
        <v>284</v>
      </c>
      <c r="G198" s="30">
        <v>-3.8E-3</v>
      </c>
      <c r="J198" s="38">
        <v>43380</v>
      </c>
      <c r="K198">
        <v>31.06</v>
      </c>
      <c r="L198">
        <v>33.5</v>
      </c>
      <c r="M198">
        <v>33.770000000000003</v>
      </c>
      <c r="N198">
        <v>30.56</v>
      </c>
      <c r="O198" t="s">
        <v>1395</v>
      </c>
      <c r="P198" s="30">
        <v>-8.1900000000000001E-2</v>
      </c>
      <c r="Q198" s="30"/>
      <c r="R198" s="30"/>
      <c r="T198" s="38">
        <v>43380</v>
      </c>
      <c r="U198" s="33">
        <v>2767.1</v>
      </c>
      <c r="V198" s="33">
        <v>2877.5</v>
      </c>
      <c r="W198" s="33">
        <v>2894.8</v>
      </c>
      <c r="X198" s="33">
        <v>2710.5</v>
      </c>
      <c r="Z198" s="30">
        <v>-4.1099999999999998E-2</v>
      </c>
    </row>
    <row r="199" spans="1:26" x14ac:dyDescent="0.3">
      <c r="A199" s="38">
        <v>42291</v>
      </c>
      <c r="B199">
        <v>18.399999999999999</v>
      </c>
      <c r="C199">
        <v>18.53</v>
      </c>
      <c r="D199">
        <v>18.64</v>
      </c>
      <c r="E199">
        <v>18.3</v>
      </c>
      <c r="F199" t="s">
        <v>161</v>
      </c>
      <c r="G199" s="30">
        <v>-5.8999999999999999E-3</v>
      </c>
      <c r="J199" s="38">
        <v>43387</v>
      </c>
      <c r="K199">
        <v>29.49</v>
      </c>
      <c r="L199">
        <v>30.95</v>
      </c>
      <c r="M199">
        <v>32</v>
      </c>
      <c r="N199">
        <v>29.34</v>
      </c>
      <c r="O199" t="s">
        <v>1219</v>
      </c>
      <c r="P199" s="30">
        <v>-5.0500000000000003E-2</v>
      </c>
      <c r="Q199" s="30"/>
      <c r="R199" s="30"/>
      <c r="T199" s="38">
        <v>43387</v>
      </c>
      <c r="U199" s="33">
        <v>2767.8</v>
      </c>
      <c r="V199" s="33">
        <v>2763.8</v>
      </c>
      <c r="W199" s="33">
        <v>2816.9</v>
      </c>
      <c r="X199" s="33">
        <v>2749</v>
      </c>
      <c r="Z199" s="30">
        <v>2.9999999999999997E-4</v>
      </c>
    </row>
    <row r="200" spans="1:26" x14ac:dyDescent="0.3">
      <c r="A200" s="38">
        <v>42292</v>
      </c>
      <c r="B200">
        <v>18.59</v>
      </c>
      <c r="C200">
        <v>18.5</v>
      </c>
      <c r="D200">
        <v>18.59</v>
      </c>
      <c r="E200">
        <v>18.14</v>
      </c>
      <c r="F200" t="s">
        <v>285</v>
      </c>
      <c r="G200" s="30">
        <v>1.03E-2</v>
      </c>
      <c r="J200" s="38">
        <v>43394</v>
      </c>
      <c r="K200">
        <v>30.31</v>
      </c>
      <c r="L200">
        <v>29.77</v>
      </c>
      <c r="M200">
        <v>30.52</v>
      </c>
      <c r="N200">
        <v>28.02</v>
      </c>
      <c r="O200" t="s">
        <v>1396</v>
      </c>
      <c r="P200" s="30">
        <v>2.7799999999999998E-2</v>
      </c>
      <c r="Q200" s="30"/>
      <c r="R200" s="30"/>
      <c r="T200" s="38">
        <v>43394</v>
      </c>
      <c r="U200" s="33">
        <v>2658.7</v>
      </c>
      <c r="V200" s="33">
        <v>2773.9</v>
      </c>
      <c r="W200" s="33">
        <v>2778.9</v>
      </c>
      <c r="X200" s="33">
        <v>2628.2</v>
      </c>
      <c r="Z200" s="30">
        <v>-3.9399999999999998E-2</v>
      </c>
    </row>
    <row r="201" spans="1:26" x14ac:dyDescent="0.3">
      <c r="A201" s="38">
        <v>42293</v>
      </c>
      <c r="B201">
        <v>18.57</v>
      </c>
      <c r="C201">
        <v>18.57</v>
      </c>
      <c r="D201">
        <v>18.63</v>
      </c>
      <c r="E201">
        <v>18.45</v>
      </c>
      <c r="F201" t="s">
        <v>286</v>
      </c>
      <c r="G201" s="30">
        <v>-1.1000000000000001E-3</v>
      </c>
      <c r="J201" s="38">
        <v>43401</v>
      </c>
      <c r="K201">
        <v>29.56</v>
      </c>
      <c r="L201">
        <v>30.85</v>
      </c>
      <c r="M201">
        <v>31.36</v>
      </c>
      <c r="N201">
        <v>28.35</v>
      </c>
      <c r="O201" t="s">
        <v>1397</v>
      </c>
      <c r="P201" s="30">
        <v>-2.47E-2</v>
      </c>
      <c r="Q201" s="30"/>
      <c r="R201" s="30"/>
      <c r="T201" s="38">
        <v>43401</v>
      </c>
      <c r="U201" s="33">
        <v>2723.1</v>
      </c>
      <c r="V201" s="33">
        <v>2682.7</v>
      </c>
      <c r="W201" s="33">
        <v>2756.6</v>
      </c>
      <c r="X201" s="33">
        <v>2603.5</v>
      </c>
      <c r="Z201" s="30">
        <v>2.4199999999999999E-2</v>
      </c>
    </row>
    <row r="202" spans="1:26" x14ac:dyDescent="0.3">
      <c r="A202" s="38">
        <v>42296</v>
      </c>
      <c r="B202">
        <v>18.579999999999998</v>
      </c>
      <c r="C202">
        <v>18.45</v>
      </c>
      <c r="D202">
        <v>18.61</v>
      </c>
      <c r="E202">
        <v>18.45</v>
      </c>
      <c r="F202" t="s">
        <v>287</v>
      </c>
      <c r="G202" s="30">
        <v>5.0000000000000001E-4</v>
      </c>
      <c r="J202" s="38">
        <v>43408</v>
      </c>
      <c r="K202">
        <v>30.59</v>
      </c>
      <c r="L202">
        <v>29.57</v>
      </c>
      <c r="M202">
        <v>32.18</v>
      </c>
      <c r="N202">
        <v>29.43</v>
      </c>
      <c r="O202" t="s">
        <v>564</v>
      </c>
      <c r="P202" s="30">
        <v>3.4799999999999998E-2</v>
      </c>
      <c r="Q202" s="30"/>
      <c r="R202" s="30"/>
      <c r="T202" s="38">
        <v>43408</v>
      </c>
      <c r="U202" s="33">
        <v>2781</v>
      </c>
      <c r="V202" s="33">
        <v>2726.4</v>
      </c>
      <c r="W202" s="33">
        <v>2815.2</v>
      </c>
      <c r="X202" s="33">
        <v>2717.9</v>
      </c>
      <c r="Z202" s="30">
        <v>2.1299999999999999E-2</v>
      </c>
    </row>
    <row r="203" spans="1:26" x14ac:dyDescent="0.3">
      <c r="A203" s="38">
        <v>42297</v>
      </c>
      <c r="B203">
        <v>18.59</v>
      </c>
      <c r="C203">
        <v>18.600000000000001</v>
      </c>
      <c r="D203">
        <v>18.68</v>
      </c>
      <c r="E203">
        <v>18.43</v>
      </c>
      <c r="F203" t="s">
        <v>288</v>
      </c>
      <c r="G203" s="30">
        <v>5.0000000000000001E-4</v>
      </c>
      <c r="J203" s="38">
        <v>43415</v>
      </c>
      <c r="K203">
        <v>28.15</v>
      </c>
      <c r="L203">
        <v>30.5</v>
      </c>
      <c r="M203">
        <v>30.75</v>
      </c>
      <c r="N203">
        <v>27.85</v>
      </c>
      <c r="O203" t="s">
        <v>1398</v>
      </c>
      <c r="P203" s="30">
        <v>-7.9799999999999996E-2</v>
      </c>
      <c r="Q203" s="30"/>
      <c r="R203" s="30"/>
      <c r="T203" s="38">
        <v>43415</v>
      </c>
      <c r="U203" s="33">
        <v>2736.3</v>
      </c>
      <c r="V203" s="33">
        <v>2773.9</v>
      </c>
      <c r="W203" s="33">
        <v>2776</v>
      </c>
      <c r="X203" s="33">
        <v>2670.8</v>
      </c>
      <c r="Z203" s="30">
        <v>-1.61E-2</v>
      </c>
    </row>
    <row r="204" spans="1:26" x14ac:dyDescent="0.3">
      <c r="A204" s="38">
        <v>42298</v>
      </c>
      <c r="B204">
        <v>18.059999999999999</v>
      </c>
      <c r="C204">
        <v>18.61</v>
      </c>
      <c r="D204">
        <v>18.61</v>
      </c>
      <c r="E204">
        <v>18.05</v>
      </c>
      <c r="F204" t="s">
        <v>289</v>
      </c>
      <c r="G204" s="30">
        <v>-2.8500000000000001E-2</v>
      </c>
      <c r="J204" s="38">
        <v>43422</v>
      </c>
      <c r="K204">
        <v>28.7</v>
      </c>
      <c r="L204">
        <v>27.63</v>
      </c>
      <c r="M204">
        <v>28.76</v>
      </c>
      <c r="N204">
        <v>25.85</v>
      </c>
      <c r="O204" t="s">
        <v>1258</v>
      </c>
      <c r="P204" s="30">
        <v>1.95E-2</v>
      </c>
      <c r="Q204" s="30"/>
      <c r="R204" s="30"/>
      <c r="T204" s="38">
        <v>43422</v>
      </c>
      <c r="U204" s="33">
        <v>2632.6</v>
      </c>
      <c r="V204" s="33">
        <v>2730.7</v>
      </c>
      <c r="W204" s="33">
        <v>2733.2</v>
      </c>
      <c r="X204" s="33">
        <v>2631.1</v>
      </c>
      <c r="Z204" s="30">
        <v>-3.7900000000000003E-2</v>
      </c>
    </row>
    <row r="205" spans="1:26" x14ac:dyDescent="0.3">
      <c r="A205" s="38">
        <v>42299</v>
      </c>
      <c r="B205">
        <v>18.600000000000001</v>
      </c>
      <c r="C205">
        <v>18.170000000000002</v>
      </c>
      <c r="D205">
        <v>18.649999999999999</v>
      </c>
      <c r="E205">
        <v>18.14</v>
      </c>
      <c r="F205" t="s">
        <v>161</v>
      </c>
      <c r="G205" s="30">
        <v>2.9899999999999999E-2</v>
      </c>
      <c r="J205" s="38">
        <v>43429</v>
      </c>
      <c r="K205">
        <v>28.19</v>
      </c>
      <c r="L205">
        <v>28.87</v>
      </c>
      <c r="M205">
        <v>29.47</v>
      </c>
      <c r="N205">
        <v>27.53</v>
      </c>
      <c r="O205" t="s">
        <v>1399</v>
      </c>
      <c r="P205" s="30">
        <v>-1.78E-2</v>
      </c>
      <c r="Q205" s="30"/>
      <c r="R205" s="30"/>
      <c r="T205" s="38">
        <v>43429</v>
      </c>
      <c r="U205" s="33">
        <v>2760.2</v>
      </c>
      <c r="V205" s="33">
        <v>2650</v>
      </c>
      <c r="W205" s="33">
        <v>2760.9</v>
      </c>
      <c r="X205" s="33">
        <v>2650</v>
      </c>
      <c r="Z205" s="30">
        <v>4.8500000000000001E-2</v>
      </c>
    </row>
    <row r="206" spans="1:26" x14ac:dyDescent="0.3">
      <c r="A206" s="38">
        <v>42300</v>
      </c>
      <c r="B206">
        <v>18.59</v>
      </c>
      <c r="C206">
        <v>18.649999999999999</v>
      </c>
      <c r="D206">
        <v>18.7</v>
      </c>
      <c r="E206">
        <v>18.53</v>
      </c>
      <c r="F206" t="s">
        <v>290</v>
      </c>
      <c r="G206" s="30">
        <v>-5.0000000000000001E-4</v>
      </c>
      <c r="J206" s="38">
        <v>43436</v>
      </c>
      <c r="K206">
        <v>26.09</v>
      </c>
      <c r="L206">
        <v>28.89</v>
      </c>
      <c r="M206">
        <v>28.94</v>
      </c>
      <c r="N206">
        <v>25.65</v>
      </c>
      <c r="O206" t="s">
        <v>1400</v>
      </c>
      <c r="P206" s="30">
        <v>-7.4499999999999997E-2</v>
      </c>
      <c r="Q206" s="30"/>
      <c r="R206" s="30"/>
      <c r="T206" s="38">
        <v>43436</v>
      </c>
      <c r="U206" s="33">
        <v>2633.1</v>
      </c>
      <c r="V206" s="33">
        <v>2790.5</v>
      </c>
      <c r="W206" s="33">
        <v>2800.2</v>
      </c>
      <c r="X206" s="33">
        <v>2621.5</v>
      </c>
      <c r="Z206" s="30">
        <v>-4.5999999999999999E-2</v>
      </c>
    </row>
    <row r="207" spans="1:26" x14ac:dyDescent="0.3">
      <c r="A207" s="38">
        <v>42303</v>
      </c>
      <c r="B207">
        <v>18.38</v>
      </c>
      <c r="C207">
        <v>18.510000000000002</v>
      </c>
      <c r="D207">
        <v>18.59</v>
      </c>
      <c r="E207">
        <v>18.28</v>
      </c>
      <c r="F207" t="s">
        <v>291</v>
      </c>
      <c r="G207" s="30">
        <v>-1.1299999999999999E-2</v>
      </c>
      <c r="J207" s="38">
        <v>43443</v>
      </c>
      <c r="K207">
        <v>24.28</v>
      </c>
      <c r="L207">
        <v>26.04</v>
      </c>
      <c r="M207">
        <v>26.44</v>
      </c>
      <c r="N207">
        <v>23.99</v>
      </c>
      <c r="O207" t="s">
        <v>1401</v>
      </c>
      <c r="P207" s="30">
        <v>-6.9400000000000003E-2</v>
      </c>
      <c r="Q207" s="30"/>
      <c r="R207" s="30"/>
      <c r="T207" s="38">
        <v>43443</v>
      </c>
      <c r="U207" s="33">
        <v>2599.9</v>
      </c>
      <c r="V207" s="33">
        <v>2630.9</v>
      </c>
      <c r="W207" s="33">
        <v>2685.4</v>
      </c>
      <c r="X207" s="33">
        <v>2583.1999999999998</v>
      </c>
      <c r="Z207" s="30">
        <v>-1.26E-2</v>
      </c>
    </row>
    <row r="208" spans="1:26" x14ac:dyDescent="0.3">
      <c r="A208" s="38">
        <v>42304</v>
      </c>
      <c r="B208">
        <v>18.45</v>
      </c>
      <c r="C208">
        <v>18.27</v>
      </c>
      <c r="D208">
        <v>18.48</v>
      </c>
      <c r="E208">
        <v>18.12</v>
      </c>
      <c r="F208" t="s">
        <v>292</v>
      </c>
      <c r="G208" s="30">
        <v>3.8E-3</v>
      </c>
      <c r="J208" s="38">
        <v>43450</v>
      </c>
      <c r="K208">
        <v>23.75</v>
      </c>
      <c r="L208">
        <v>24.26</v>
      </c>
      <c r="M208">
        <v>24.81</v>
      </c>
      <c r="N208">
        <v>22.63</v>
      </c>
      <c r="O208" t="s">
        <v>1022</v>
      </c>
      <c r="P208" s="30">
        <v>-2.18E-2</v>
      </c>
      <c r="Q208" s="30"/>
      <c r="R208" s="30"/>
      <c r="T208" s="38">
        <v>43450</v>
      </c>
      <c r="U208" s="33">
        <v>2416.6</v>
      </c>
      <c r="V208" s="33">
        <v>2590.8000000000002</v>
      </c>
      <c r="W208" s="33">
        <v>2601.1</v>
      </c>
      <c r="X208" s="33">
        <v>2408.6</v>
      </c>
      <c r="Z208" s="30">
        <v>-7.0499999999999993E-2</v>
      </c>
    </row>
    <row r="209" spans="1:26" x14ac:dyDescent="0.3">
      <c r="A209" s="38">
        <v>42305</v>
      </c>
      <c r="B209">
        <v>18.22</v>
      </c>
      <c r="C209">
        <v>18.670000000000002</v>
      </c>
      <c r="D209">
        <v>18.670000000000002</v>
      </c>
      <c r="E209">
        <v>18.11</v>
      </c>
      <c r="F209" t="s">
        <v>293</v>
      </c>
      <c r="G209" s="30">
        <v>-1.2500000000000001E-2</v>
      </c>
      <c r="J209" s="38">
        <v>43457</v>
      </c>
      <c r="K209">
        <v>24.16</v>
      </c>
      <c r="L209">
        <v>23.17</v>
      </c>
      <c r="M209">
        <v>24.87</v>
      </c>
      <c r="N209">
        <v>23.06</v>
      </c>
      <c r="O209" t="s">
        <v>1394</v>
      </c>
      <c r="P209" s="30">
        <v>1.7299999999999999E-2</v>
      </c>
      <c r="Q209" s="30"/>
      <c r="R209" s="30"/>
      <c r="T209" s="38">
        <v>43457</v>
      </c>
      <c r="U209" s="33">
        <v>2485.6999999999998</v>
      </c>
      <c r="V209" s="33">
        <v>2400.6</v>
      </c>
      <c r="W209" s="33">
        <v>2520.3000000000002</v>
      </c>
      <c r="X209" s="33">
        <v>2346.6</v>
      </c>
      <c r="Z209" s="30">
        <v>2.86E-2</v>
      </c>
    </row>
    <row r="210" spans="1:26" x14ac:dyDescent="0.3">
      <c r="A210" s="38">
        <v>42306</v>
      </c>
      <c r="B210">
        <v>18.39</v>
      </c>
      <c r="C210">
        <v>18.21</v>
      </c>
      <c r="D210">
        <v>18.5</v>
      </c>
      <c r="E210">
        <v>18.11</v>
      </c>
      <c r="F210" t="s">
        <v>294</v>
      </c>
      <c r="G210" s="30">
        <v>9.2999999999999992E-3</v>
      </c>
      <c r="J210" s="38">
        <v>43464</v>
      </c>
      <c r="K210">
        <v>25.37</v>
      </c>
      <c r="L210">
        <v>24.26</v>
      </c>
      <c r="M210">
        <v>25.45</v>
      </c>
      <c r="N210">
        <v>23.78</v>
      </c>
      <c r="O210" t="s">
        <v>1278</v>
      </c>
      <c r="P210" s="30">
        <v>5.0099999999999999E-2</v>
      </c>
      <c r="Q210" s="30"/>
      <c r="R210" s="30"/>
      <c r="T210" s="38">
        <v>43464</v>
      </c>
      <c r="U210" s="33">
        <v>2531.94</v>
      </c>
      <c r="V210" s="33">
        <v>2498.94</v>
      </c>
      <c r="W210" s="33">
        <v>2538.0700000000002</v>
      </c>
      <c r="X210" s="33">
        <v>2443.96</v>
      </c>
      <c r="Z210" s="30">
        <v>1.8599999999999998E-2</v>
      </c>
    </row>
    <row r="211" spans="1:26" x14ac:dyDescent="0.3">
      <c r="A211" s="38">
        <v>42307</v>
      </c>
      <c r="B211">
        <v>18.27</v>
      </c>
      <c r="C211">
        <v>18.41</v>
      </c>
      <c r="D211">
        <v>18.5</v>
      </c>
      <c r="E211">
        <v>18.059999999999999</v>
      </c>
      <c r="F211" t="s">
        <v>295</v>
      </c>
      <c r="G211" s="30">
        <v>-6.4999999999999997E-3</v>
      </c>
      <c r="J211" s="38">
        <v>43471</v>
      </c>
      <c r="K211">
        <v>26.35</v>
      </c>
      <c r="L211">
        <v>25.47</v>
      </c>
      <c r="M211">
        <v>26.99</v>
      </c>
      <c r="N211">
        <v>25.02</v>
      </c>
      <c r="O211" t="s">
        <v>1352</v>
      </c>
      <c r="P211" s="30">
        <v>3.8600000000000002E-2</v>
      </c>
      <c r="Q211" s="30"/>
      <c r="R211" s="30"/>
      <c r="T211" s="38">
        <v>43471</v>
      </c>
      <c r="U211" s="33">
        <v>2596.2600000000002</v>
      </c>
      <c r="V211" s="33">
        <v>2535.61</v>
      </c>
      <c r="W211" s="33">
        <v>2597.8200000000002</v>
      </c>
      <c r="X211" s="33">
        <v>2524.56</v>
      </c>
      <c r="Z211" s="30">
        <v>2.5399999999999999E-2</v>
      </c>
    </row>
    <row r="212" spans="1:26" x14ac:dyDescent="0.3">
      <c r="A212" s="38">
        <v>42310</v>
      </c>
      <c r="B212">
        <v>18.8</v>
      </c>
      <c r="C212">
        <v>18.440000000000001</v>
      </c>
      <c r="D212">
        <v>18.86</v>
      </c>
      <c r="E212">
        <v>18.36</v>
      </c>
      <c r="F212" t="s">
        <v>183</v>
      </c>
      <c r="G212" s="30">
        <v>2.9000000000000001E-2</v>
      </c>
      <c r="J212" s="38">
        <v>43478</v>
      </c>
      <c r="K212">
        <v>28.55</v>
      </c>
      <c r="L212">
        <v>26.01</v>
      </c>
      <c r="M212">
        <v>29.1</v>
      </c>
      <c r="N212">
        <v>25.75</v>
      </c>
      <c r="O212" t="s">
        <v>1257</v>
      </c>
      <c r="P212" s="30">
        <v>8.3500000000000005E-2</v>
      </c>
      <c r="Q212" s="30"/>
      <c r="R212" s="30"/>
      <c r="T212" s="38">
        <v>43478</v>
      </c>
      <c r="U212" s="33">
        <v>2670.71</v>
      </c>
      <c r="V212" s="33">
        <v>2580.31</v>
      </c>
      <c r="W212" s="33">
        <v>2675.47</v>
      </c>
      <c r="X212" s="33">
        <v>2570.41</v>
      </c>
      <c r="Z212" s="30">
        <v>2.87E-2</v>
      </c>
    </row>
    <row r="213" spans="1:26" x14ac:dyDescent="0.3">
      <c r="A213" s="38">
        <v>42311</v>
      </c>
      <c r="B213">
        <v>18.96</v>
      </c>
      <c r="C213">
        <v>18.82</v>
      </c>
      <c r="D213">
        <v>19.16</v>
      </c>
      <c r="E213">
        <v>18.670000000000002</v>
      </c>
      <c r="F213" t="s">
        <v>296</v>
      </c>
      <c r="G213" s="30">
        <v>8.5000000000000006E-3</v>
      </c>
      <c r="J213" s="38">
        <v>43485</v>
      </c>
      <c r="K213">
        <v>27.91</v>
      </c>
      <c r="L213">
        <v>28.49</v>
      </c>
      <c r="M213">
        <v>28.49</v>
      </c>
      <c r="N213">
        <v>26.94</v>
      </c>
      <c r="O213" t="s">
        <v>1295</v>
      </c>
      <c r="P213" s="30">
        <v>-2.24E-2</v>
      </c>
      <c r="Q213" s="30"/>
      <c r="R213" s="30"/>
      <c r="T213" s="38">
        <v>43485</v>
      </c>
      <c r="U213" s="33">
        <v>2664.76</v>
      </c>
      <c r="V213" s="33">
        <v>2657.88</v>
      </c>
      <c r="W213" s="33">
        <v>2672.38</v>
      </c>
      <c r="X213" s="33">
        <v>2612.86</v>
      </c>
      <c r="Z213" s="30">
        <v>-2.2000000000000001E-3</v>
      </c>
    </row>
    <row r="214" spans="1:26" x14ac:dyDescent="0.3">
      <c r="A214" s="38">
        <v>42312</v>
      </c>
      <c r="B214">
        <v>18.97</v>
      </c>
      <c r="C214">
        <v>18.96</v>
      </c>
      <c r="D214">
        <v>19.18</v>
      </c>
      <c r="E214">
        <v>18.8</v>
      </c>
      <c r="F214" t="s">
        <v>127</v>
      </c>
      <c r="G214" s="30">
        <v>5.0000000000000001E-4</v>
      </c>
      <c r="J214" s="38">
        <v>43492</v>
      </c>
      <c r="K214">
        <v>29.35</v>
      </c>
      <c r="L214">
        <v>27.63</v>
      </c>
      <c r="M214">
        <v>30</v>
      </c>
      <c r="N214">
        <v>27.13</v>
      </c>
      <c r="O214" t="s">
        <v>345</v>
      </c>
      <c r="P214" s="30">
        <v>5.16E-2</v>
      </c>
      <c r="Q214" s="30"/>
      <c r="R214" s="30"/>
      <c r="T214" s="38">
        <v>43492</v>
      </c>
      <c r="U214" s="33">
        <v>2706.53</v>
      </c>
      <c r="V214" s="33">
        <v>2644.97</v>
      </c>
      <c r="W214" s="33">
        <v>2716.66</v>
      </c>
      <c r="X214" s="33">
        <v>2624.06</v>
      </c>
      <c r="Z214" s="30">
        <v>1.5699999999999999E-2</v>
      </c>
    </row>
    <row r="215" spans="1:26" x14ac:dyDescent="0.3">
      <c r="A215" s="38">
        <v>42313</v>
      </c>
      <c r="B215">
        <v>18.54</v>
      </c>
      <c r="C215">
        <v>19.02</v>
      </c>
      <c r="D215">
        <v>19.02</v>
      </c>
      <c r="E215">
        <v>18.149999999999999</v>
      </c>
      <c r="F215" t="s">
        <v>297</v>
      </c>
      <c r="G215" s="30">
        <v>-2.2700000000000001E-2</v>
      </c>
      <c r="J215" s="38">
        <v>43499</v>
      </c>
      <c r="K215">
        <v>29.83</v>
      </c>
      <c r="L215">
        <v>29.32</v>
      </c>
      <c r="M215">
        <v>30.66</v>
      </c>
      <c r="N215">
        <v>29.08</v>
      </c>
      <c r="O215" t="s">
        <v>1263</v>
      </c>
      <c r="P215" s="30">
        <v>1.6400000000000001E-2</v>
      </c>
      <c r="Q215" s="30"/>
      <c r="R215" s="30"/>
      <c r="T215" s="38">
        <v>43499</v>
      </c>
      <c r="U215" s="33">
        <v>2707.88</v>
      </c>
      <c r="V215" s="33">
        <v>2706.49</v>
      </c>
      <c r="W215" s="33">
        <v>2738.98</v>
      </c>
      <c r="X215" s="33">
        <v>2681.83</v>
      </c>
      <c r="Z215" s="30">
        <v>5.0000000000000001E-4</v>
      </c>
    </row>
    <row r="216" spans="1:26" x14ac:dyDescent="0.3">
      <c r="A216" s="38">
        <v>42314</v>
      </c>
      <c r="B216">
        <v>18.48</v>
      </c>
      <c r="C216">
        <v>18.5</v>
      </c>
      <c r="D216">
        <v>18.579999999999998</v>
      </c>
      <c r="E216">
        <v>18.32</v>
      </c>
      <c r="F216" t="s">
        <v>298</v>
      </c>
      <c r="G216" s="30">
        <v>-3.2000000000000002E-3</v>
      </c>
      <c r="J216" s="38">
        <v>43506</v>
      </c>
      <c r="K216">
        <v>30.24</v>
      </c>
      <c r="L216">
        <v>29.91</v>
      </c>
      <c r="M216">
        <v>30.62</v>
      </c>
      <c r="N216">
        <v>29.61</v>
      </c>
      <c r="O216" t="s">
        <v>1162</v>
      </c>
      <c r="P216" s="30">
        <v>1.37E-2</v>
      </c>
      <c r="Q216" s="30"/>
      <c r="R216" s="30"/>
      <c r="T216" s="38">
        <v>43506</v>
      </c>
      <c r="U216" s="33">
        <v>2775.6</v>
      </c>
      <c r="V216" s="33">
        <v>2712.4</v>
      </c>
      <c r="W216" s="33">
        <v>2775.66</v>
      </c>
      <c r="X216" s="33">
        <v>2703.79</v>
      </c>
      <c r="Z216" s="30">
        <v>2.5000000000000001E-2</v>
      </c>
    </row>
    <row r="217" spans="1:26" x14ac:dyDescent="0.3">
      <c r="A217" s="38">
        <v>42317</v>
      </c>
      <c r="B217">
        <v>18.14</v>
      </c>
      <c r="C217">
        <v>18.45</v>
      </c>
      <c r="D217">
        <v>18.489999999999998</v>
      </c>
      <c r="E217">
        <v>18.100000000000001</v>
      </c>
      <c r="F217" t="s">
        <v>299</v>
      </c>
      <c r="G217" s="30">
        <v>-1.84E-2</v>
      </c>
      <c r="J217" s="38">
        <v>43513</v>
      </c>
      <c r="K217">
        <v>29.16</v>
      </c>
      <c r="L217">
        <v>30.28</v>
      </c>
      <c r="M217">
        <v>30.32</v>
      </c>
      <c r="N217">
        <v>28.9</v>
      </c>
      <c r="O217" t="s">
        <v>536</v>
      </c>
      <c r="P217" s="30">
        <v>-3.5700000000000003E-2</v>
      </c>
      <c r="Q217" s="30"/>
      <c r="R217" s="30"/>
      <c r="T217" s="38">
        <v>43513</v>
      </c>
      <c r="U217" s="33">
        <v>2792.67</v>
      </c>
      <c r="V217" s="33">
        <v>2769.28</v>
      </c>
      <c r="W217" s="33">
        <v>2794.2</v>
      </c>
      <c r="X217" s="33">
        <v>2764.55</v>
      </c>
      <c r="Z217" s="30">
        <v>6.1000000000000004E-3</v>
      </c>
    </row>
    <row r="218" spans="1:26" x14ac:dyDescent="0.3">
      <c r="A218" s="38">
        <v>42318</v>
      </c>
      <c r="B218">
        <v>17.989999999999998</v>
      </c>
      <c r="C218">
        <v>18.2</v>
      </c>
      <c r="D218">
        <v>18.43</v>
      </c>
      <c r="E218">
        <v>17.809999999999999</v>
      </c>
      <c r="F218" t="s">
        <v>300</v>
      </c>
      <c r="G218" s="30">
        <v>-8.3000000000000001E-3</v>
      </c>
      <c r="J218" s="38">
        <v>43520</v>
      </c>
      <c r="K218">
        <v>29.24</v>
      </c>
      <c r="L218">
        <v>29.15</v>
      </c>
      <c r="M218">
        <v>29.98</v>
      </c>
      <c r="N218">
        <v>28.78</v>
      </c>
      <c r="O218" t="s">
        <v>1313</v>
      </c>
      <c r="P218" s="30">
        <v>2.7000000000000001E-3</v>
      </c>
      <c r="Q218" s="30"/>
      <c r="R218" s="30"/>
      <c r="T218" s="38">
        <v>43520</v>
      </c>
      <c r="U218" s="33">
        <v>2803.69</v>
      </c>
      <c r="V218" s="33">
        <v>2804.35</v>
      </c>
      <c r="W218" s="33">
        <v>2813.49</v>
      </c>
      <c r="X218" s="33">
        <v>2775.13</v>
      </c>
      <c r="Z218" s="30">
        <v>3.8999999999999998E-3</v>
      </c>
    </row>
    <row r="219" spans="1:26" x14ac:dyDescent="0.3">
      <c r="A219" s="38">
        <v>42319</v>
      </c>
      <c r="B219">
        <v>18.23</v>
      </c>
      <c r="C219">
        <v>17.989999999999998</v>
      </c>
      <c r="D219">
        <v>18.260000000000002</v>
      </c>
      <c r="E219">
        <v>17.84</v>
      </c>
      <c r="F219" t="s">
        <v>130</v>
      </c>
      <c r="G219" s="30">
        <v>1.3299999999999999E-2</v>
      </c>
      <c r="J219" s="38">
        <v>43527</v>
      </c>
      <c r="K219">
        <v>27.99</v>
      </c>
      <c r="L219">
        <v>29.35</v>
      </c>
      <c r="M219">
        <v>29.65</v>
      </c>
      <c r="N219">
        <v>27.86</v>
      </c>
      <c r="O219" t="s">
        <v>1046</v>
      </c>
      <c r="P219" s="30">
        <v>-4.2700000000000002E-2</v>
      </c>
      <c r="Q219" s="30"/>
      <c r="R219" s="30"/>
      <c r="T219" s="38">
        <v>43527</v>
      </c>
      <c r="U219" s="33">
        <v>2743.07</v>
      </c>
      <c r="V219" s="33">
        <v>2814.37</v>
      </c>
      <c r="W219" s="33">
        <v>2816.88</v>
      </c>
      <c r="X219" s="33">
        <v>2722.27</v>
      </c>
      <c r="Z219" s="30">
        <v>-2.1600000000000001E-2</v>
      </c>
    </row>
    <row r="220" spans="1:26" x14ac:dyDescent="0.3">
      <c r="A220" s="38">
        <v>42320</v>
      </c>
      <c r="B220">
        <v>17.920000000000002</v>
      </c>
      <c r="C220">
        <v>18.079999999999998</v>
      </c>
      <c r="D220">
        <v>18.149999999999999</v>
      </c>
      <c r="E220">
        <v>17.850000000000001</v>
      </c>
      <c r="F220" t="s">
        <v>301</v>
      </c>
      <c r="G220" s="30">
        <v>-1.7000000000000001E-2</v>
      </c>
      <c r="J220" s="38">
        <v>43534</v>
      </c>
      <c r="K220">
        <v>29.11</v>
      </c>
      <c r="L220">
        <v>28.12</v>
      </c>
      <c r="M220">
        <v>29.24</v>
      </c>
      <c r="N220">
        <v>28.02</v>
      </c>
      <c r="O220" t="s">
        <v>984</v>
      </c>
      <c r="P220" s="30">
        <v>0.04</v>
      </c>
      <c r="Q220" s="30"/>
      <c r="R220" s="30"/>
      <c r="T220" s="38">
        <v>43534</v>
      </c>
      <c r="U220" s="33">
        <v>2822.48</v>
      </c>
      <c r="V220" s="33">
        <v>2747.61</v>
      </c>
      <c r="W220" s="33">
        <v>2830.73</v>
      </c>
      <c r="X220" s="33">
        <v>2747.61</v>
      </c>
      <c r="Z220" s="30">
        <v>2.8899999999999999E-2</v>
      </c>
    </row>
    <row r="221" spans="1:26" x14ac:dyDescent="0.3">
      <c r="A221" s="38">
        <v>42321</v>
      </c>
      <c r="B221">
        <v>17.760000000000002</v>
      </c>
      <c r="C221">
        <v>17.98</v>
      </c>
      <c r="D221">
        <v>17.98</v>
      </c>
      <c r="E221">
        <v>17.559999999999999</v>
      </c>
      <c r="F221" t="s">
        <v>302</v>
      </c>
      <c r="G221" s="30">
        <v>-8.8999999999999999E-3</v>
      </c>
      <c r="J221" s="38">
        <v>43541</v>
      </c>
      <c r="K221">
        <v>28</v>
      </c>
      <c r="L221">
        <v>29.06</v>
      </c>
      <c r="M221">
        <v>30.07</v>
      </c>
      <c r="N221">
        <v>27.98</v>
      </c>
      <c r="O221" t="s">
        <v>1402</v>
      </c>
      <c r="P221" s="30">
        <v>-3.8100000000000002E-2</v>
      </c>
      <c r="Q221" s="30"/>
      <c r="R221" s="30"/>
      <c r="T221" s="38">
        <v>43541</v>
      </c>
      <c r="U221" s="33">
        <v>2800.71</v>
      </c>
      <c r="V221" s="33">
        <v>2822.61</v>
      </c>
      <c r="W221" s="33">
        <v>2860.31</v>
      </c>
      <c r="X221" s="33">
        <v>2800.47</v>
      </c>
      <c r="Z221" s="30">
        <v>-7.7000000000000002E-3</v>
      </c>
    </row>
    <row r="222" spans="1:26" x14ac:dyDescent="0.3">
      <c r="A222" s="38">
        <v>42324</v>
      </c>
      <c r="B222">
        <v>17.66</v>
      </c>
      <c r="C222">
        <v>17.600000000000001</v>
      </c>
      <c r="D222">
        <v>17.95</v>
      </c>
      <c r="E222">
        <v>17.55</v>
      </c>
      <c r="F222" t="s">
        <v>303</v>
      </c>
      <c r="G222" s="30">
        <v>-5.5999999999999999E-3</v>
      </c>
      <c r="J222" s="38">
        <v>43548</v>
      </c>
      <c r="K222">
        <v>28.25</v>
      </c>
      <c r="L222">
        <v>27.95</v>
      </c>
      <c r="M222">
        <v>29</v>
      </c>
      <c r="N222">
        <v>27.69</v>
      </c>
      <c r="O222" t="s">
        <v>1197</v>
      </c>
      <c r="P222" s="30">
        <v>8.8999999999999999E-3</v>
      </c>
      <c r="Q222" s="30"/>
      <c r="R222" s="30"/>
      <c r="T222" s="38">
        <v>43548</v>
      </c>
      <c r="U222" s="33">
        <v>2834.4</v>
      </c>
      <c r="V222" s="33">
        <v>2796.01</v>
      </c>
      <c r="W222" s="33">
        <v>2836.03</v>
      </c>
      <c r="X222" s="33">
        <v>2785.02</v>
      </c>
      <c r="Z222" s="30">
        <v>1.2E-2</v>
      </c>
    </row>
    <row r="223" spans="1:26" x14ac:dyDescent="0.3">
      <c r="A223" s="38">
        <v>42325</v>
      </c>
      <c r="B223">
        <v>16.64</v>
      </c>
      <c r="C223">
        <v>17.739999999999998</v>
      </c>
      <c r="D223">
        <v>17.79</v>
      </c>
      <c r="E223">
        <v>16.55</v>
      </c>
      <c r="F223" t="s">
        <v>304</v>
      </c>
      <c r="G223" s="30">
        <v>-5.7799999999999997E-2</v>
      </c>
      <c r="J223" s="38">
        <v>43555</v>
      </c>
      <c r="K223">
        <v>28.6</v>
      </c>
      <c r="L223">
        <v>28.5</v>
      </c>
      <c r="M223">
        <v>29.04</v>
      </c>
      <c r="N223">
        <v>28.26</v>
      </c>
      <c r="O223" t="s">
        <v>1001</v>
      </c>
      <c r="P223" s="30">
        <v>1.24E-2</v>
      </c>
      <c r="Q223" s="30"/>
      <c r="R223" s="30"/>
      <c r="T223" s="38">
        <v>43555</v>
      </c>
      <c r="U223" s="33">
        <v>2892.74</v>
      </c>
      <c r="V223" s="33">
        <v>2848.63</v>
      </c>
      <c r="W223" s="33">
        <v>2893.24</v>
      </c>
      <c r="X223" s="33">
        <v>2848.63</v>
      </c>
      <c r="Z223" s="30">
        <v>2.06E-2</v>
      </c>
    </row>
    <row r="224" spans="1:26" x14ac:dyDescent="0.3">
      <c r="A224" s="38">
        <v>42326</v>
      </c>
      <c r="B224">
        <v>16.829999999999998</v>
      </c>
      <c r="C224">
        <v>16.32</v>
      </c>
      <c r="D224">
        <v>17.059999999999999</v>
      </c>
      <c r="E224">
        <v>16.100000000000001</v>
      </c>
      <c r="F224" t="s">
        <v>121</v>
      </c>
      <c r="G224" s="30">
        <v>1.14E-2</v>
      </c>
      <c r="J224" s="38">
        <v>43562</v>
      </c>
      <c r="K224">
        <v>29.15</v>
      </c>
      <c r="L224">
        <v>28.35</v>
      </c>
      <c r="M224">
        <v>29.25</v>
      </c>
      <c r="N224">
        <v>28.1</v>
      </c>
      <c r="O224" t="s">
        <v>616</v>
      </c>
      <c r="P224" s="30">
        <v>1.9199999999999998E-2</v>
      </c>
      <c r="Q224" s="30"/>
      <c r="R224" s="30"/>
      <c r="T224" s="38">
        <v>43562</v>
      </c>
      <c r="U224" s="33">
        <v>2907.41</v>
      </c>
      <c r="V224" s="33">
        <v>2888.46</v>
      </c>
      <c r="W224" s="33">
        <v>2910.54</v>
      </c>
      <c r="X224" s="33">
        <v>2873.33</v>
      </c>
      <c r="Z224" s="30">
        <v>5.1000000000000004E-3</v>
      </c>
    </row>
    <row r="225" spans="1:26" x14ac:dyDescent="0.3">
      <c r="A225" s="38">
        <v>42327</v>
      </c>
      <c r="B225">
        <v>17</v>
      </c>
      <c r="C225">
        <v>16.850000000000001</v>
      </c>
      <c r="D225">
        <v>17.22</v>
      </c>
      <c r="E225">
        <v>16.75</v>
      </c>
      <c r="F225" t="s">
        <v>305</v>
      </c>
      <c r="G225" s="30">
        <v>1.01E-2</v>
      </c>
      <c r="J225" s="38">
        <v>43569</v>
      </c>
      <c r="K225">
        <v>31.65</v>
      </c>
      <c r="L225">
        <v>29.09</v>
      </c>
      <c r="M225">
        <v>31.8</v>
      </c>
      <c r="N225">
        <v>28.88</v>
      </c>
      <c r="O225" t="s">
        <v>1403</v>
      </c>
      <c r="P225" s="30">
        <v>8.5800000000000001E-2</v>
      </c>
      <c r="Q225" s="30"/>
      <c r="R225" s="30"/>
      <c r="T225" s="38">
        <v>43569</v>
      </c>
      <c r="U225" s="33">
        <v>2905.03</v>
      </c>
      <c r="V225" s="33">
        <v>2908.32</v>
      </c>
      <c r="W225" s="33">
        <v>2918</v>
      </c>
      <c r="X225" s="33">
        <v>2891.9</v>
      </c>
      <c r="Z225" s="30">
        <v>-8.0000000000000004E-4</v>
      </c>
    </row>
    <row r="226" spans="1:26" x14ac:dyDescent="0.3">
      <c r="A226" s="38">
        <v>42328</v>
      </c>
      <c r="B226">
        <v>16.57</v>
      </c>
      <c r="C226">
        <v>17</v>
      </c>
      <c r="D226">
        <v>17.04</v>
      </c>
      <c r="E226">
        <v>16.54</v>
      </c>
      <c r="F226" t="s">
        <v>306</v>
      </c>
      <c r="G226" s="30">
        <v>-2.53E-2</v>
      </c>
      <c r="J226" s="38">
        <v>43576</v>
      </c>
      <c r="K226">
        <v>32.89</v>
      </c>
      <c r="L226">
        <v>31.6</v>
      </c>
      <c r="M226">
        <v>32.99</v>
      </c>
      <c r="N226">
        <v>31.56</v>
      </c>
      <c r="O226" t="s">
        <v>1404</v>
      </c>
      <c r="P226" s="30">
        <v>3.9199999999999999E-2</v>
      </c>
      <c r="Q226" s="30"/>
      <c r="R226" s="30"/>
      <c r="T226" s="38">
        <v>43576</v>
      </c>
      <c r="U226" s="33">
        <v>2939.88</v>
      </c>
      <c r="V226" s="33">
        <v>2898.78</v>
      </c>
      <c r="W226" s="33">
        <v>2939.88</v>
      </c>
      <c r="X226" s="33">
        <v>2896.35</v>
      </c>
      <c r="Z226" s="30">
        <v>1.2E-2</v>
      </c>
    </row>
    <row r="227" spans="1:26" x14ac:dyDescent="0.3">
      <c r="A227" s="38">
        <v>42331</v>
      </c>
      <c r="B227">
        <v>16.48</v>
      </c>
      <c r="C227">
        <v>16.739999999999998</v>
      </c>
      <c r="D227">
        <v>16.940000000000001</v>
      </c>
      <c r="E227">
        <v>16.36</v>
      </c>
      <c r="F227" t="s">
        <v>307</v>
      </c>
      <c r="G227" s="30">
        <v>-5.4000000000000003E-3</v>
      </c>
      <c r="J227" s="38">
        <v>43583</v>
      </c>
      <c r="K227">
        <v>33.380000000000003</v>
      </c>
      <c r="L227">
        <v>32.85</v>
      </c>
      <c r="M227">
        <v>34.229999999999997</v>
      </c>
      <c r="N227">
        <v>32.49</v>
      </c>
      <c r="O227" t="s">
        <v>1405</v>
      </c>
      <c r="P227" s="30">
        <v>1.49E-2</v>
      </c>
      <c r="Q227" s="30"/>
      <c r="R227" s="30"/>
      <c r="T227" s="38">
        <v>43583</v>
      </c>
      <c r="U227" s="33">
        <v>2945.64</v>
      </c>
      <c r="V227" s="33">
        <v>2940.58</v>
      </c>
      <c r="W227" s="33">
        <v>2954.13</v>
      </c>
      <c r="X227" s="33">
        <v>2900.5</v>
      </c>
      <c r="Z227" s="30">
        <v>2E-3</v>
      </c>
    </row>
    <row r="228" spans="1:26" x14ac:dyDescent="0.3">
      <c r="A228" s="38">
        <v>42332</v>
      </c>
      <c r="B228">
        <v>16.38</v>
      </c>
      <c r="C228">
        <v>16.440000000000001</v>
      </c>
      <c r="D228">
        <v>16.66</v>
      </c>
      <c r="E228">
        <v>16.2</v>
      </c>
      <c r="F228" t="s">
        <v>308</v>
      </c>
      <c r="G228" s="30">
        <v>-6.1000000000000004E-3</v>
      </c>
      <c r="J228" s="38">
        <v>43590</v>
      </c>
      <c r="K228">
        <v>32.79</v>
      </c>
      <c r="L228">
        <v>32.65</v>
      </c>
      <c r="M228">
        <v>33.049999999999997</v>
      </c>
      <c r="N228">
        <v>31.63</v>
      </c>
      <c r="O228" t="s">
        <v>1406</v>
      </c>
      <c r="P228" s="30">
        <v>-1.77E-2</v>
      </c>
      <c r="Q228" s="30"/>
      <c r="R228" s="30"/>
      <c r="T228" s="38">
        <v>43590</v>
      </c>
      <c r="U228" s="33">
        <v>2881.4</v>
      </c>
      <c r="V228" s="33">
        <v>2908.89</v>
      </c>
      <c r="W228" s="33">
        <v>2937.32</v>
      </c>
      <c r="X228" s="33">
        <v>2825.39</v>
      </c>
      <c r="Z228" s="30">
        <v>-2.18E-2</v>
      </c>
    </row>
    <row r="229" spans="1:26" x14ac:dyDescent="0.3">
      <c r="A229" s="38">
        <v>42333</v>
      </c>
      <c r="B229">
        <v>16.29</v>
      </c>
      <c r="C229">
        <v>16.420000000000002</v>
      </c>
      <c r="D229">
        <v>16.52</v>
      </c>
      <c r="E229">
        <v>16.18</v>
      </c>
      <c r="F229" t="s">
        <v>297</v>
      </c>
      <c r="G229" s="30">
        <v>-5.4999999999999997E-3</v>
      </c>
      <c r="J229" s="38">
        <v>43597</v>
      </c>
      <c r="K229">
        <v>32.79</v>
      </c>
      <c r="L229">
        <v>32.049999999999997</v>
      </c>
      <c r="M229">
        <v>33.35</v>
      </c>
      <c r="N229">
        <v>31.5</v>
      </c>
      <c r="O229" t="s">
        <v>1310</v>
      </c>
      <c r="P229" s="30">
        <v>0</v>
      </c>
      <c r="Q229" s="30"/>
      <c r="R229" s="30"/>
      <c r="T229" s="38">
        <v>43597</v>
      </c>
      <c r="U229" s="33">
        <v>2859.53</v>
      </c>
      <c r="V229" s="33">
        <v>2840.19</v>
      </c>
      <c r="W229" s="33">
        <v>2892.15</v>
      </c>
      <c r="X229" s="33">
        <v>2801.43</v>
      </c>
      <c r="Z229" s="30">
        <v>-7.6E-3</v>
      </c>
    </row>
    <row r="230" spans="1:26" x14ac:dyDescent="0.3">
      <c r="A230" s="38">
        <v>42335</v>
      </c>
      <c r="B230">
        <v>16.34</v>
      </c>
      <c r="C230">
        <v>16.399999999999999</v>
      </c>
      <c r="D230">
        <v>16.63</v>
      </c>
      <c r="E230">
        <v>16.2</v>
      </c>
      <c r="F230" t="s">
        <v>309</v>
      </c>
      <c r="G230" s="30">
        <v>3.0999999999999999E-3</v>
      </c>
      <c r="J230" s="38">
        <v>43604</v>
      </c>
      <c r="K230">
        <v>31.81</v>
      </c>
      <c r="L230">
        <v>32.159999999999997</v>
      </c>
      <c r="M230">
        <v>33.28</v>
      </c>
      <c r="N230">
        <v>31.55</v>
      </c>
      <c r="O230" t="s">
        <v>1315</v>
      </c>
      <c r="P230" s="30">
        <v>-2.9899999999999999E-2</v>
      </c>
      <c r="Q230" s="30"/>
      <c r="R230" s="30"/>
      <c r="T230" s="38">
        <v>43604</v>
      </c>
      <c r="U230" s="33">
        <v>2826.06</v>
      </c>
      <c r="V230" s="33">
        <v>2841.94</v>
      </c>
      <c r="W230" s="33">
        <v>2868.88</v>
      </c>
      <c r="X230" s="33">
        <v>2805.49</v>
      </c>
      <c r="Z230" s="30">
        <v>-1.17E-2</v>
      </c>
    </row>
    <row r="231" spans="1:26" x14ac:dyDescent="0.3">
      <c r="A231" s="38">
        <v>42338</v>
      </c>
      <c r="B231">
        <v>16.329999999999998</v>
      </c>
      <c r="C231">
        <v>16.350000000000001</v>
      </c>
      <c r="D231">
        <v>16.399999999999999</v>
      </c>
      <c r="E231">
        <v>16.2</v>
      </c>
      <c r="F231" t="s">
        <v>310</v>
      </c>
      <c r="G231" s="30">
        <v>-5.9999999999999995E-4</v>
      </c>
      <c r="J231" s="38">
        <v>43611</v>
      </c>
      <c r="K231">
        <v>29.41</v>
      </c>
      <c r="L231">
        <v>31.81</v>
      </c>
      <c r="M231">
        <v>31.96</v>
      </c>
      <c r="N231">
        <v>29.38</v>
      </c>
      <c r="O231" t="s">
        <v>594</v>
      </c>
      <c r="P231" s="30">
        <v>-7.5399999999999995E-2</v>
      </c>
      <c r="Q231" s="30"/>
      <c r="R231" s="30"/>
      <c r="T231" s="38">
        <v>43611</v>
      </c>
      <c r="U231" s="33">
        <v>2752.06</v>
      </c>
      <c r="V231" s="33">
        <v>2830.03</v>
      </c>
      <c r="W231" s="33">
        <v>2840.51</v>
      </c>
      <c r="X231" s="33">
        <v>2750.52</v>
      </c>
      <c r="Z231" s="30">
        <v>-2.6200000000000001E-2</v>
      </c>
    </row>
    <row r="232" spans="1:26" x14ac:dyDescent="0.3">
      <c r="A232" s="38">
        <v>42339</v>
      </c>
      <c r="B232">
        <v>16.13</v>
      </c>
      <c r="C232">
        <v>16.62</v>
      </c>
      <c r="D232">
        <v>16.7</v>
      </c>
      <c r="E232">
        <v>16.09</v>
      </c>
      <c r="F232" t="s">
        <v>311</v>
      </c>
      <c r="G232" s="30">
        <v>-1.2200000000000001E-2</v>
      </c>
      <c r="J232" s="38">
        <v>43618</v>
      </c>
      <c r="K232">
        <v>32.65</v>
      </c>
      <c r="L232">
        <v>29.42</v>
      </c>
      <c r="M232">
        <v>33.130000000000003</v>
      </c>
      <c r="N232">
        <v>29.13</v>
      </c>
      <c r="O232" t="s">
        <v>1334</v>
      </c>
      <c r="P232" s="30">
        <v>0.11020000000000001</v>
      </c>
      <c r="Q232" s="30"/>
      <c r="R232" s="30"/>
      <c r="T232" s="38">
        <v>43618</v>
      </c>
      <c r="U232" s="33">
        <v>2873.34</v>
      </c>
      <c r="V232" s="33">
        <v>2751.53</v>
      </c>
      <c r="W232" s="33">
        <v>2884.97</v>
      </c>
      <c r="X232" s="33">
        <v>2728.81</v>
      </c>
      <c r="Z232" s="30">
        <v>4.41E-2</v>
      </c>
    </row>
    <row r="233" spans="1:26" x14ac:dyDescent="0.3">
      <c r="A233" s="38">
        <v>42340</v>
      </c>
      <c r="B233">
        <v>16.05</v>
      </c>
      <c r="C233">
        <v>16.13</v>
      </c>
      <c r="D233">
        <v>16.39</v>
      </c>
      <c r="E233">
        <v>15.99</v>
      </c>
      <c r="F233" t="s">
        <v>204</v>
      </c>
      <c r="G233" s="30">
        <v>-5.0000000000000001E-3</v>
      </c>
      <c r="J233" s="38">
        <v>43625</v>
      </c>
      <c r="K233">
        <v>33.36</v>
      </c>
      <c r="L233">
        <v>32.99</v>
      </c>
      <c r="M233">
        <v>33.5</v>
      </c>
      <c r="N233">
        <v>32.47</v>
      </c>
      <c r="O233" t="s">
        <v>1407</v>
      </c>
      <c r="P233" s="30">
        <v>2.1700000000000001E-2</v>
      </c>
      <c r="Q233" s="30"/>
      <c r="R233" s="30"/>
      <c r="T233" s="38">
        <v>43625</v>
      </c>
      <c r="U233" s="33">
        <v>2886.98</v>
      </c>
      <c r="V233" s="33">
        <v>2885.83</v>
      </c>
      <c r="W233" s="33">
        <v>2910.61</v>
      </c>
      <c r="X233" s="33">
        <v>2874.68</v>
      </c>
      <c r="Z233" s="30">
        <v>4.7000000000000002E-3</v>
      </c>
    </row>
    <row r="234" spans="1:26" x14ac:dyDescent="0.3">
      <c r="A234" s="38">
        <v>42341</v>
      </c>
      <c r="B234">
        <v>15.67</v>
      </c>
      <c r="C234">
        <v>15.95</v>
      </c>
      <c r="D234">
        <v>16.059999999999999</v>
      </c>
      <c r="E234">
        <v>15.55</v>
      </c>
      <c r="F234" t="s">
        <v>312</v>
      </c>
      <c r="G234" s="30">
        <v>-2.3699999999999999E-2</v>
      </c>
      <c r="J234" s="38">
        <v>43632</v>
      </c>
      <c r="K234">
        <v>34.020000000000003</v>
      </c>
      <c r="L234">
        <v>33.42</v>
      </c>
      <c r="M234">
        <v>34.89</v>
      </c>
      <c r="N234">
        <v>33.1</v>
      </c>
      <c r="O234" t="s">
        <v>1258</v>
      </c>
      <c r="P234" s="30">
        <v>1.9800000000000002E-2</v>
      </c>
      <c r="Q234" s="30"/>
      <c r="R234" s="30"/>
      <c r="T234" s="38">
        <v>43632</v>
      </c>
      <c r="U234" s="33">
        <v>2950.46</v>
      </c>
      <c r="V234" s="33">
        <v>2889.75</v>
      </c>
      <c r="W234" s="33">
        <v>2964.15</v>
      </c>
      <c r="X234" s="33">
        <v>2887.3</v>
      </c>
      <c r="Z234" s="30">
        <v>2.1999999999999999E-2</v>
      </c>
    </row>
    <row r="235" spans="1:26" x14ac:dyDescent="0.3">
      <c r="A235" s="38">
        <v>42342</v>
      </c>
      <c r="B235">
        <v>15.85</v>
      </c>
      <c r="C235">
        <v>15.69</v>
      </c>
      <c r="D235">
        <v>15.95</v>
      </c>
      <c r="E235">
        <v>15.68</v>
      </c>
      <c r="F235" t="s">
        <v>313</v>
      </c>
      <c r="G235" s="30">
        <v>1.15E-2</v>
      </c>
      <c r="J235" s="38">
        <v>43639</v>
      </c>
      <c r="K235">
        <v>34.299999999999997</v>
      </c>
      <c r="L235">
        <v>34.06</v>
      </c>
      <c r="M235">
        <v>34.479999999999997</v>
      </c>
      <c r="N235">
        <v>32.909999999999997</v>
      </c>
      <c r="O235" t="s">
        <v>1207</v>
      </c>
      <c r="P235" s="30">
        <v>8.2000000000000007E-3</v>
      </c>
      <c r="Q235" s="30"/>
      <c r="R235" s="30"/>
      <c r="T235" s="38">
        <v>43639</v>
      </c>
      <c r="U235" s="33">
        <v>2941.76</v>
      </c>
      <c r="V235" s="33">
        <v>2951.42</v>
      </c>
      <c r="W235" s="33">
        <v>2954.92</v>
      </c>
      <c r="X235" s="33">
        <v>2912.99</v>
      </c>
      <c r="Z235" s="30">
        <v>-2.8999999999999998E-3</v>
      </c>
    </row>
    <row r="236" spans="1:26" x14ac:dyDescent="0.3">
      <c r="A236" s="38">
        <v>42345</v>
      </c>
      <c r="B236">
        <v>15.7</v>
      </c>
      <c r="C236">
        <v>15.83</v>
      </c>
      <c r="D236">
        <v>15.99</v>
      </c>
      <c r="E236">
        <v>15.65</v>
      </c>
      <c r="F236" t="s">
        <v>314</v>
      </c>
      <c r="G236" s="30">
        <v>-9.4999999999999998E-3</v>
      </c>
      <c r="J236" s="38">
        <v>43646</v>
      </c>
      <c r="K236">
        <v>35.78</v>
      </c>
      <c r="L236">
        <v>34.659999999999997</v>
      </c>
      <c r="M236">
        <v>36.17</v>
      </c>
      <c r="N236">
        <v>34.4</v>
      </c>
      <c r="O236" t="s">
        <v>1408</v>
      </c>
      <c r="P236" s="30">
        <v>4.3099999999999999E-2</v>
      </c>
      <c r="Q236" s="30"/>
      <c r="R236" s="30"/>
      <c r="T236" s="38">
        <v>43646</v>
      </c>
      <c r="U236" s="33">
        <v>2990.41</v>
      </c>
      <c r="V236" s="33">
        <v>2971.41</v>
      </c>
      <c r="W236" s="33">
        <v>2995.84</v>
      </c>
      <c r="X236" s="33">
        <v>2952.22</v>
      </c>
      <c r="Z236" s="30">
        <v>1.6500000000000001E-2</v>
      </c>
    </row>
    <row r="237" spans="1:26" x14ac:dyDescent="0.3">
      <c r="A237" s="38">
        <v>42346</v>
      </c>
      <c r="B237">
        <v>15.48</v>
      </c>
      <c r="C237">
        <v>15.27</v>
      </c>
      <c r="D237">
        <v>15.62</v>
      </c>
      <c r="E237">
        <v>15.07</v>
      </c>
      <c r="F237" t="s">
        <v>139</v>
      </c>
      <c r="G237" s="30">
        <v>-1.4E-2</v>
      </c>
      <c r="J237" s="38">
        <v>43653</v>
      </c>
      <c r="K237">
        <v>35.81</v>
      </c>
      <c r="L237">
        <v>35.4</v>
      </c>
      <c r="M237">
        <v>36.409999999999997</v>
      </c>
      <c r="N237">
        <v>34.619999999999997</v>
      </c>
      <c r="O237" t="s">
        <v>1409</v>
      </c>
      <c r="P237" s="30">
        <v>8.0000000000000004E-4</v>
      </c>
      <c r="Q237" s="30"/>
      <c r="R237" s="30"/>
      <c r="T237" s="38">
        <v>43653</v>
      </c>
      <c r="U237" s="33">
        <v>3013.77</v>
      </c>
      <c r="V237" s="33">
        <v>2979.77</v>
      </c>
      <c r="W237" s="33">
        <v>3013.92</v>
      </c>
      <c r="X237" s="33">
        <v>2963.44</v>
      </c>
      <c r="Z237" s="30">
        <v>7.7999999999999996E-3</v>
      </c>
    </row>
    <row r="238" spans="1:26" x14ac:dyDescent="0.3">
      <c r="A238" s="38">
        <v>42347</v>
      </c>
      <c r="B238">
        <v>15.27</v>
      </c>
      <c r="C238">
        <v>15.44</v>
      </c>
      <c r="D238">
        <v>15.69</v>
      </c>
      <c r="E238">
        <v>14.97</v>
      </c>
      <c r="F238" t="s">
        <v>131</v>
      </c>
      <c r="G238" s="30">
        <v>-1.3599999999999999E-2</v>
      </c>
      <c r="J238" s="38">
        <v>43660</v>
      </c>
      <c r="K238">
        <v>34.229999999999997</v>
      </c>
      <c r="L238">
        <v>35.82</v>
      </c>
      <c r="M238">
        <v>35.94</v>
      </c>
      <c r="N238">
        <v>33.53</v>
      </c>
      <c r="O238" t="s">
        <v>1371</v>
      </c>
      <c r="P238" s="30">
        <v>-4.41E-2</v>
      </c>
      <c r="Q238" s="30"/>
      <c r="R238" s="30"/>
      <c r="T238" s="38">
        <v>43660</v>
      </c>
      <c r="U238" s="33">
        <v>2976.61</v>
      </c>
      <c r="V238" s="33">
        <v>3017.8</v>
      </c>
      <c r="W238" s="33">
        <v>3017.8</v>
      </c>
      <c r="X238" s="33">
        <v>2973.09</v>
      </c>
      <c r="Z238" s="30">
        <v>-1.23E-2</v>
      </c>
    </row>
    <row r="239" spans="1:26" x14ac:dyDescent="0.3">
      <c r="A239" s="38">
        <v>42348</v>
      </c>
      <c r="B239">
        <v>15.45</v>
      </c>
      <c r="C239">
        <v>15.4</v>
      </c>
      <c r="D239">
        <v>16</v>
      </c>
      <c r="E239">
        <v>15.39</v>
      </c>
      <c r="F239" t="s">
        <v>173</v>
      </c>
      <c r="G239" s="30">
        <v>1.18E-2</v>
      </c>
      <c r="J239" s="38">
        <v>43667</v>
      </c>
      <c r="K239">
        <v>36.14</v>
      </c>
      <c r="L239">
        <v>34.25</v>
      </c>
      <c r="M239">
        <v>36.43</v>
      </c>
      <c r="N239">
        <v>33.79</v>
      </c>
      <c r="O239" t="s">
        <v>1377</v>
      </c>
      <c r="P239" s="30">
        <v>5.5800000000000002E-2</v>
      </c>
      <c r="Q239" s="30"/>
      <c r="R239" s="30"/>
      <c r="T239" s="38">
        <v>43667</v>
      </c>
      <c r="U239" s="33">
        <v>3025.86</v>
      </c>
      <c r="V239" s="33">
        <v>2981.93</v>
      </c>
      <c r="W239" s="33">
        <v>3027.98</v>
      </c>
      <c r="X239" s="33">
        <v>2976.65</v>
      </c>
      <c r="Z239" s="30">
        <v>1.6500000000000001E-2</v>
      </c>
    </row>
    <row r="240" spans="1:26" x14ac:dyDescent="0.3">
      <c r="A240" s="38">
        <v>42349</v>
      </c>
      <c r="B240">
        <v>15.08</v>
      </c>
      <c r="C240">
        <v>15.25</v>
      </c>
      <c r="D240">
        <v>15.31</v>
      </c>
      <c r="E240">
        <v>14.89</v>
      </c>
      <c r="F240" t="s">
        <v>194</v>
      </c>
      <c r="G240" s="30">
        <v>-2.3900000000000001E-2</v>
      </c>
      <c r="J240" s="38">
        <v>43674</v>
      </c>
      <c r="K240">
        <v>31.53</v>
      </c>
      <c r="L240">
        <v>36.1</v>
      </c>
      <c r="M240">
        <v>36.1</v>
      </c>
      <c r="N240">
        <v>30.51</v>
      </c>
      <c r="O240" t="s">
        <v>1410</v>
      </c>
      <c r="P240" s="30">
        <v>-0.12759999999999999</v>
      </c>
      <c r="Q240" s="30"/>
      <c r="R240" s="30"/>
      <c r="T240" s="38">
        <v>43674</v>
      </c>
      <c r="U240" s="33">
        <v>2932.05</v>
      </c>
      <c r="V240" s="33">
        <v>3024.47</v>
      </c>
      <c r="W240" s="33">
        <v>3025.61</v>
      </c>
      <c r="X240" s="33">
        <v>2914.11</v>
      </c>
      <c r="Z240" s="30">
        <v>-3.1E-2</v>
      </c>
    </row>
    <row r="241" spans="1:26" x14ac:dyDescent="0.3">
      <c r="A241" s="38">
        <v>42352</v>
      </c>
      <c r="B241">
        <v>14.5</v>
      </c>
      <c r="C241">
        <v>15.01</v>
      </c>
      <c r="D241">
        <v>15.25</v>
      </c>
      <c r="E241">
        <v>14.15</v>
      </c>
      <c r="F241" t="s">
        <v>175</v>
      </c>
      <c r="G241" s="30">
        <v>-3.85E-2</v>
      </c>
      <c r="J241" s="38">
        <v>43681</v>
      </c>
      <c r="K241">
        <v>32.840000000000003</v>
      </c>
      <c r="L241">
        <v>31.4</v>
      </c>
      <c r="M241">
        <v>34.94</v>
      </c>
      <c r="N241">
        <v>30.06</v>
      </c>
      <c r="O241" t="s">
        <v>1411</v>
      </c>
      <c r="P241" s="30">
        <v>4.1500000000000002E-2</v>
      </c>
      <c r="Q241" s="30"/>
      <c r="R241" s="30"/>
      <c r="T241" s="38">
        <v>43681</v>
      </c>
      <c r="U241" s="33">
        <v>2918.65</v>
      </c>
      <c r="V241" s="33">
        <v>2898.07</v>
      </c>
      <c r="W241" s="33">
        <v>2938.72</v>
      </c>
      <c r="X241" s="33">
        <v>2822.12</v>
      </c>
      <c r="Z241" s="30">
        <v>-4.5999999999999999E-3</v>
      </c>
    </row>
    <row r="242" spans="1:26" x14ac:dyDescent="0.3">
      <c r="A242" s="38">
        <v>42353</v>
      </c>
      <c r="B242">
        <v>15.5</v>
      </c>
      <c r="C242">
        <v>14.75</v>
      </c>
      <c r="D242">
        <v>15.77</v>
      </c>
      <c r="E242">
        <v>14.59</v>
      </c>
      <c r="F242" t="s">
        <v>276</v>
      </c>
      <c r="G242" s="30">
        <v>6.9000000000000006E-2</v>
      </c>
      <c r="J242" s="38">
        <v>43688</v>
      </c>
      <c r="K242">
        <v>32</v>
      </c>
      <c r="L242">
        <v>32.53</v>
      </c>
      <c r="M242">
        <v>34.44</v>
      </c>
      <c r="N242">
        <v>31.05</v>
      </c>
      <c r="O242" t="s">
        <v>1372</v>
      </c>
      <c r="P242" s="30">
        <v>-2.5600000000000001E-2</v>
      </c>
      <c r="Q242" s="30"/>
      <c r="R242" s="30"/>
      <c r="T242" s="38">
        <v>43688</v>
      </c>
      <c r="U242" s="33">
        <v>2888.68</v>
      </c>
      <c r="V242" s="33">
        <v>2907.07</v>
      </c>
      <c r="W242" s="33">
        <v>2943.31</v>
      </c>
      <c r="X242" s="33">
        <v>2825.51</v>
      </c>
      <c r="Z242" s="30">
        <v>-1.03E-2</v>
      </c>
    </row>
    <row r="243" spans="1:26" x14ac:dyDescent="0.3">
      <c r="A243" s="38">
        <v>42354</v>
      </c>
      <c r="B243">
        <v>15.56</v>
      </c>
      <c r="C243">
        <v>15.67</v>
      </c>
      <c r="D243">
        <v>15.75</v>
      </c>
      <c r="E243">
        <v>15.12</v>
      </c>
      <c r="F243" t="s">
        <v>179</v>
      </c>
      <c r="G243" s="30">
        <v>3.8999999999999998E-3</v>
      </c>
      <c r="J243" s="38">
        <v>43695</v>
      </c>
      <c r="K243">
        <v>35.75</v>
      </c>
      <c r="L243">
        <v>33</v>
      </c>
      <c r="M243">
        <v>37.24</v>
      </c>
      <c r="N243">
        <v>32.99</v>
      </c>
      <c r="O243" t="s">
        <v>1412</v>
      </c>
      <c r="P243" s="30">
        <v>0.1172</v>
      </c>
      <c r="Q243" s="30"/>
      <c r="R243" s="30"/>
      <c r="T243" s="38">
        <v>43695</v>
      </c>
      <c r="U243" s="33">
        <v>2847.11</v>
      </c>
      <c r="V243" s="33">
        <v>2913.48</v>
      </c>
      <c r="W243" s="33">
        <v>2939.08</v>
      </c>
      <c r="X243" s="33">
        <v>2834.97</v>
      </c>
      <c r="Z243" s="30">
        <v>-1.44E-2</v>
      </c>
    </row>
    <row r="244" spans="1:26" x14ac:dyDescent="0.3">
      <c r="A244" s="38">
        <v>42355</v>
      </c>
      <c r="B244">
        <v>15.49</v>
      </c>
      <c r="C244">
        <v>15.59</v>
      </c>
      <c r="D244">
        <v>15.63</v>
      </c>
      <c r="E244">
        <v>15.3</v>
      </c>
      <c r="F244" t="s">
        <v>315</v>
      </c>
      <c r="G244" s="30">
        <v>-4.4999999999999997E-3</v>
      </c>
      <c r="J244" s="38">
        <v>43702</v>
      </c>
      <c r="K244">
        <v>37.729999999999997</v>
      </c>
      <c r="L244">
        <v>36.35</v>
      </c>
      <c r="M244">
        <v>38.119999999999997</v>
      </c>
      <c r="N244">
        <v>35.65</v>
      </c>
      <c r="O244" t="s">
        <v>1413</v>
      </c>
      <c r="P244" s="30">
        <v>5.5399999999999998E-2</v>
      </c>
      <c r="Q244" s="30"/>
      <c r="R244" s="30"/>
      <c r="T244" s="38">
        <v>43702</v>
      </c>
      <c r="U244" s="33">
        <v>2926.46</v>
      </c>
      <c r="V244" s="33">
        <v>2866.7</v>
      </c>
      <c r="W244" s="33">
        <v>2940.43</v>
      </c>
      <c r="X244" s="33">
        <v>2853.05</v>
      </c>
      <c r="Z244" s="30">
        <v>2.7900000000000001E-2</v>
      </c>
    </row>
    <row r="245" spans="1:26" x14ac:dyDescent="0.3">
      <c r="A245" s="38">
        <v>42356</v>
      </c>
      <c r="B245">
        <v>14.76</v>
      </c>
      <c r="C245">
        <v>15.49</v>
      </c>
      <c r="D245">
        <v>15.49</v>
      </c>
      <c r="E245">
        <v>14.76</v>
      </c>
      <c r="F245" t="s">
        <v>316</v>
      </c>
      <c r="G245" s="30">
        <v>-4.7100000000000003E-2</v>
      </c>
      <c r="J245" s="38">
        <v>43709</v>
      </c>
      <c r="K245">
        <v>40.68</v>
      </c>
      <c r="L245">
        <v>37.409999999999997</v>
      </c>
      <c r="M245">
        <v>41.31</v>
      </c>
      <c r="N245">
        <v>35.909999999999997</v>
      </c>
      <c r="O245" t="s">
        <v>1414</v>
      </c>
      <c r="P245" s="30">
        <v>7.8200000000000006E-2</v>
      </c>
      <c r="Q245" s="30"/>
      <c r="R245" s="30"/>
      <c r="T245" s="38">
        <v>43709</v>
      </c>
      <c r="U245" s="33">
        <v>2978.71</v>
      </c>
      <c r="V245" s="33">
        <v>2909.01</v>
      </c>
      <c r="W245" s="33">
        <v>2985.86</v>
      </c>
      <c r="X245" s="33">
        <v>2891.85</v>
      </c>
      <c r="Z245" s="30">
        <v>1.7899999999999999E-2</v>
      </c>
    </row>
    <row r="246" spans="1:26" x14ac:dyDescent="0.3">
      <c r="A246" s="38">
        <v>42359</v>
      </c>
      <c r="B246">
        <v>14.99</v>
      </c>
      <c r="C246">
        <v>14.84</v>
      </c>
      <c r="D246">
        <v>15.03</v>
      </c>
      <c r="E246">
        <v>14.68</v>
      </c>
      <c r="F246" t="s">
        <v>317</v>
      </c>
      <c r="G246" s="30">
        <v>1.5599999999999999E-2</v>
      </c>
      <c r="J246" s="38">
        <v>43716</v>
      </c>
      <c r="K246">
        <v>40.18</v>
      </c>
      <c r="L246">
        <v>40.79</v>
      </c>
      <c r="M246">
        <v>41.79</v>
      </c>
      <c r="N246">
        <v>39.42</v>
      </c>
      <c r="O246" t="s">
        <v>1415</v>
      </c>
      <c r="P246" s="30">
        <v>-1.23E-2</v>
      </c>
      <c r="Q246" s="30"/>
      <c r="R246" s="30"/>
      <c r="T246" s="38">
        <v>43716</v>
      </c>
      <c r="U246" s="33">
        <v>3007.39</v>
      </c>
      <c r="V246" s="33">
        <v>2988.43</v>
      </c>
      <c r="W246" s="33">
        <v>3020.74</v>
      </c>
      <c r="X246" s="33">
        <v>2957.01</v>
      </c>
      <c r="Z246" s="30">
        <v>9.5999999999999992E-3</v>
      </c>
    </row>
    <row r="247" spans="1:26" x14ac:dyDescent="0.3">
      <c r="A247" s="38">
        <v>42360</v>
      </c>
      <c r="B247">
        <v>15</v>
      </c>
      <c r="C247">
        <v>15</v>
      </c>
      <c r="D247">
        <v>15.17</v>
      </c>
      <c r="E247">
        <v>14.89</v>
      </c>
      <c r="F247" t="s">
        <v>318</v>
      </c>
      <c r="G247" s="30">
        <v>6.9999999999999999E-4</v>
      </c>
      <c r="J247" s="38">
        <v>43723</v>
      </c>
      <c r="K247">
        <v>40.06</v>
      </c>
      <c r="L247">
        <v>39.94</v>
      </c>
      <c r="M247">
        <v>41.25</v>
      </c>
      <c r="N247">
        <v>39.58</v>
      </c>
      <c r="O247" t="s">
        <v>1416</v>
      </c>
      <c r="P247" s="30">
        <v>-3.0000000000000001E-3</v>
      </c>
      <c r="Q247" s="30"/>
      <c r="R247" s="30"/>
      <c r="T247" s="38">
        <v>43723</v>
      </c>
      <c r="U247" s="33">
        <v>2992.07</v>
      </c>
      <c r="V247" s="33">
        <v>2996.41</v>
      </c>
      <c r="W247" s="33">
        <v>3021.99</v>
      </c>
      <c r="X247" s="33">
        <v>2978.57</v>
      </c>
      <c r="Z247" s="30">
        <v>-5.1000000000000004E-3</v>
      </c>
    </row>
    <row r="248" spans="1:26" x14ac:dyDescent="0.3">
      <c r="A248" s="38">
        <v>42361</v>
      </c>
      <c r="B248">
        <v>15.89</v>
      </c>
      <c r="C248">
        <v>15</v>
      </c>
      <c r="D248">
        <v>15.89</v>
      </c>
      <c r="E248">
        <v>15</v>
      </c>
      <c r="F248" t="s">
        <v>154</v>
      </c>
      <c r="G248" s="30">
        <v>5.9299999999999999E-2</v>
      </c>
      <c r="J248" s="38">
        <v>43730</v>
      </c>
      <c r="K248">
        <v>38.880000000000003</v>
      </c>
      <c r="L248">
        <v>39.78</v>
      </c>
      <c r="M248">
        <v>41.04</v>
      </c>
      <c r="N248">
        <v>38.479999999999997</v>
      </c>
      <c r="O248" t="s">
        <v>1417</v>
      </c>
      <c r="P248" s="30">
        <v>-2.9499999999999998E-2</v>
      </c>
      <c r="Q248" s="30"/>
      <c r="R248" s="30"/>
      <c r="T248" s="38">
        <v>43730</v>
      </c>
      <c r="U248" s="33">
        <v>2961.79</v>
      </c>
      <c r="V248" s="33">
        <v>2983.5</v>
      </c>
      <c r="W248" s="33">
        <v>3007.98</v>
      </c>
      <c r="X248" s="33">
        <v>2945.53</v>
      </c>
      <c r="Z248" s="30">
        <v>-1.01E-2</v>
      </c>
    </row>
    <row r="249" spans="1:26" x14ac:dyDescent="0.3">
      <c r="A249" s="38">
        <v>42362</v>
      </c>
      <c r="B249">
        <v>15.6</v>
      </c>
      <c r="C249">
        <v>15.84</v>
      </c>
      <c r="D249">
        <v>15.84</v>
      </c>
      <c r="E249">
        <v>15.4</v>
      </c>
      <c r="F249" t="s">
        <v>319</v>
      </c>
      <c r="G249" s="30">
        <v>-1.83E-2</v>
      </c>
      <c r="J249" s="38">
        <v>43737</v>
      </c>
      <c r="K249">
        <v>37.590000000000003</v>
      </c>
      <c r="L249">
        <v>38.89</v>
      </c>
      <c r="M249">
        <v>38.94</v>
      </c>
      <c r="N249">
        <v>35</v>
      </c>
      <c r="O249" t="s">
        <v>1418</v>
      </c>
      <c r="P249" s="30">
        <v>-3.32E-2</v>
      </c>
      <c r="Q249" s="30"/>
      <c r="R249" s="30"/>
      <c r="T249" s="38">
        <v>43737</v>
      </c>
      <c r="U249" s="33">
        <v>2952.01</v>
      </c>
      <c r="V249" s="33">
        <v>2967.07</v>
      </c>
      <c r="W249" s="33">
        <v>2992.53</v>
      </c>
      <c r="X249" s="33">
        <v>2855.94</v>
      </c>
      <c r="Z249" s="30">
        <v>-3.3E-3</v>
      </c>
    </row>
    <row r="250" spans="1:26" x14ac:dyDescent="0.3">
      <c r="A250" s="38">
        <v>42366</v>
      </c>
      <c r="B250">
        <v>15.28</v>
      </c>
      <c r="C250">
        <v>15.4</v>
      </c>
      <c r="D250">
        <v>15.5</v>
      </c>
      <c r="E250">
        <v>15.22</v>
      </c>
      <c r="F250" t="s">
        <v>127</v>
      </c>
      <c r="G250" s="30">
        <v>-2.0500000000000001E-2</v>
      </c>
      <c r="J250" s="38">
        <v>43744</v>
      </c>
      <c r="K250">
        <v>38.72</v>
      </c>
      <c r="L250">
        <v>37.5</v>
      </c>
      <c r="M250">
        <v>39.840000000000003</v>
      </c>
      <c r="N250">
        <v>37.200000000000003</v>
      </c>
      <c r="O250" t="s">
        <v>1419</v>
      </c>
      <c r="P250" s="30">
        <v>3.0099999999999998E-2</v>
      </c>
      <c r="Q250" s="30"/>
      <c r="R250" s="30"/>
      <c r="T250" s="38">
        <v>43744</v>
      </c>
      <c r="U250" s="33">
        <v>2970.27</v>
      </c>
      <c r="V250" s="33">
        <v>2944.23</v>
      </c>
      <c r="W250" s="33">
        <v>2993.28</v>
      </c>
      <c r="X250" s="33">
        <v>2892.66</v>
      </c>
      <c r="Z250" s="30">
        <v>6.1999999999999998E-3</v>
      </c>
    </row>
    <row r="251" spans="1:26" x14ac:dyDescent="0.3">
      <c r="A251" s="38">
        <v>42367</v>
      </c>
      <c r="B251">
        <v>15.38</v>
      </c>
      <c r="C251">
        <v>15.33</v>
      </c>
      <c r="D251">
        <v>15.5</v>
      </c>
      <c r="E251">
        <v>15.19</v>
      </c>
      <c r="F251" t="s">
        <v>320</v>
      </c>
      <c r="G251" s="30">
        <v>6.4999999999999997E-3</v>
      </c>
      <c r="J251" s="38">
        <v>43751</v>
      </c>
      <c r="K251">
        <v>39.97</v>
      </c>
      <c r="L251">
        <v>38.6</v>
      </c>
      <c r="M251">
        <v>40.19</v>
      </c>
      <c r="N251">
        <v>38.26</v>
      </c>
      <c r="O251" t="s">
        <v>1420</v>
      </c>
      <c r="P251" s="30">
        <v>3.2300000000000002E-2</v>
      </c>
      <c r="Q251" s="30"/>
      <c r="R251" s="30"/>
      <c r="T251" s="38">
        <v>43751</v>
      </c>
      <c r="U251" s="33">
        <v>2986.2</v>
      </c>
      <c r="V251" s="33">
        <v>2965.81</v>
      </c>
      <c r="W251" s="33">
        <v>3008.29</v>
      </c>
      <c r="X251" s="33">
        <v>2962.94</v>
      </c>
      <c r="Z251" s="30">
        <v>5.4000000000000003E-3</v>
      </c>
    </row>
    <row r="252" spans="1:26" x14ac:dyDescent="0.3">
      <c r="A252" s="38">
        <v>42368</v>
      </c>
      <c r="B252">
        <v>15.25</v>
      </c>
      <c r="C252">
        <v>15.29</v>
      </c>
      <c r="D252">
        <v>15.72</v>
      </c>
      <c r="E252">
        <v>15.15</v>
      </c>
      <c r="F252" t="s">
        <v>173</v>
      </c>
      <c r="G252" s="30">
        <v>-8.5000000000000006E-3</v>
      </c>
      <c r="J252" s="38">
        <v>43758</v>
      </c>
      <c r="K252">
        <v>41.21</v>
      </c>
      <c r="L252">
        <v>40.090000000000003</v>
      </c>
      <c r="M252">
        <v>42.06</v>
      </c>
      <c r="N252">
        <v>39.729999999999997</v>
      </c>
      <c r="O252" t="s">
        <v>1421</v>
      </c>
      <c r="P252" s="30">
        <v>3.1E-2</v>
      </c>
      <c r="Q252" s="30"/>
      <c r="R252" s="30"/>
      <c r="T252" s="38">
        <v>43758</v>
      </c>
      <c r="U252" s="33">
        <v>3022.55</v>
      </c>
      <c r="V252" s="33">
        <v>2996.48</v>
      </c>
      <c r="W252" s="33">
        <v>3027.39</v>
      </c>
      <c r="X252" s="33">
        <v>2991.21</v>
      </c>
      <c r="Z252" s="30">
        <v>1.2200000000000001E-2</v>
      </c>
    </row>
    <row r="253" spans="1:26" x14ac:dyDescent="0.3">
      <c r="A253" s="38">
        <v>42369</v>
      </c>
      <c r="B253">
        <v>15.18</v>
      </c>
      <c r="C253">
        <v>15.2</v>
      </c>
      <c r="D253">
        <v>15.36</v>
      </c>
      <c r="E253">
        <v>15.07</v>
      </c>
      <c r="F253" t="s">
        <v>321</v>
      </c>
      <c r="G253" s="30">
        <v>-4.5999999999999999E-3</v>
      </c>
      <c r="J253" s="38">
        <v>43765</v>
      </c>
      <c r="K253">
        <v>43.25</v>
      </c>
      <c r="L253">
        <v>41.39</v>
      </c>
      <c r="M253">
        <v>43.56</v>
      </c>
      <c r="N253">
        <v>39.94</v>
      </c>
      <c r="O253" t="s">
        <v>1422</v>
      </c>
      <c r="P253" s="30">
        <v>4.9500000000000002E-2</v>
      </c>
      <c r="Q253" s="30"/>
      <c r="R253" s="30"/>
      <c r="T253" s="38">
        <v>43765</v>
      </c>
      <c r="U253" s="33">
        <v>3066.91</v>
      </c>
      <c r="V253" s="33">
        <v>3032.12</v>
      </c>
      <c r="W253" s="33">
        <v>3066.95</v>
      </c>
      <c r="X253" s="33">
        <v>3023.19</v>
      </c>
      <c r="Z253" s="30">
        <v>1.47E-2</v>
      </c>
    </row>
    <row r="254" spans="1:26" x14ac:dyDescent="0.3">
      <c r="A254" s="38">
        <v>42373</v>
      </c>
      <c r="B254">
        <v>15.47</v>
      </c>
      <c r="C254">
        <v>14.98</v>
      </c>
      <c r="D254">
        <v>15.5</v>
      </c>
      <c r="E254">
        <v>14.72</v>
      </c>
      <c r="F254" t="s">
        <v>322</v>
      </c>
      <c r="G254" s="30">
        <v>1.9099999999999999E-2</v>
      </c>
      <c r="J254" s="38">
        <v>43772</v>
      </c>
      <c r="K254">
        <v>42.27</v>
      </c>
      <c r="L254">
        <v>43.56</v>
      </c>
      <c r="M254">
        <v>44.18</v>
      </c>
      <c r="N254">
        <v>41.82</v>
      </c>
      <c r="O254" t="s">
        <v>1423</v>
      </c>
      <c r="P254" s="30">
        <v>-2.2700000000000001E-2</v>
      </c>
      <c r="Q254" s="30"/>
      <c r="R254" s="30"/>
      <c r="T254" s="38">
        <v>43772</v>
      </c>
      <c r="U254" s="33">
        <v>3093.08</v>
      </c>
      <c r="V254" s="33">
        <v>3078.96</v>
      </c>
      <c r="W254" s="33">
        <v>3097.77</v>
      </c>
      <c r="X254" s="33">
        <v>3065.89</v>
      </c>
      <c r="Z254" s="30">
        <v>8.5000000000000006E-3</v>
      </c>
    </row>
    <row r="255" spans="1:26" x14ac:dyDescent="0.3">
      <c r="A255" s="38">
        <v>42374</v>
      </c>
      <c r="B255">
        <v>15.23</v>
      </c>
      <c r="C255">
        <v>15.47</v>
      </c>
      <c r="D255">
        <v>15.54</v>
      </c>
      <c r="E255">
        <v>15.1</v>
      </c>
      <c r="F255" t="s">
        <v>323</v>
      </c>
      <c r="G255" s="30">
        <v>-1.55E-2</v>
      </c>
      <c r="J255" s="38">
        <v>43779</v>
      </c>
      <c r="K255">
        <v>43.93</v>
      </c>
      <c r="L255">
        <v>42.1</v>
      </c>
      <c r="M255">
        <v>44.13</v>
      </c>
      <c r="N255">
        <v>41.81</v>
      </c>
      <c r="O255" t="s">
        <v>1424</v>
      </c>
      <c r="P255" s="30">
        <v>3.9300000000000002E-2</v>
      </c>
      <c r="Q255" s="30"/>
      <c r="R255" s="30"/>
      <c r="T255" s="38">
        <v>43779</v>
      </c>
      <c r="U255" s="33">
        <v>3120.46</v>
      </c>
      <c r="V255" s="33">
        <v>3080.33</v>
      </c>
      <c r="W255" s="33">
        <v>3120.46</v>
      </c>
      <c r="X255" s="33">
        <v>3075.82</v>
      </c>
      <c r="Z255" s="30">
        <v>8.8999999999999999E-3</v>
      </c>
    </row>
    <row r="256" spans="1:26" x14ac:dyDescent="0.3">
      <c r="A256" s="38">
        <v>42375</v>
      </c>
      <c r="B256">
        <v>14.85</v>
      </c>
      <c r="C256">
        <v>14.91</v>
      </c>
      <c r="D256">
        <v>14.95</v>
      </c>
      <c r="E256">
        <v>14.62</v>
      </c>
      <c r="F256" t="s">
        <v>324</v>
      </c>
      <c r="G256" s="30">
        <v>-2.5000000000000001E-2</v>
      </c>
      <c r="J256" s="38">
        <v>43786</v>
      </c>
      <c r="K256">
        <v>42.44</v>
      </c>
      <c r="L256">
        <v>44</v>
      </c>
      <c r="M256">
        <v>44</v>
      </c>
      <c r="N256">
        <v>42.03</v>
      </c>
      <c r="O256" t="s">
        <v>1404</v>
      </c>
      <c r="P256" s="30">
        <v>-3.39E-2</v>
      </c>
      <c r="Q256" s="30"/>
      <c r="R256" s="30"/>
      <c r="T256" s="38">
        <v>43786</v>
      </c>
      <c r="U256" s="33">
        <v>3110.29</v>
      </c>
      <c r="V256" s="33">
        <v>3117.91</v>
      </c>
      <c r="W256" s="33">
        <v>3127.64</v>
      </c>
      <c r="X256" s="33">
        <v>3091.41</v>
      </c>
      <c r="Z256" s="30">
        <v>-3.3E-3</v>
      </c>
    </row>
    <row r="257" spans="1:26" x14ac:dyDescent="0.3">
      <c r="A257" s="38">
        <v>42376</v>
      </c>
      <c r="B257">
        <v>14.56</v>
      </c>
      <c r="C257">
        <v>14.62</v>
      </c>
      <c r="D257">
        <v>14.93</v>
      </c>
      <c r="E257">
        <v>14.44</v>
      </c>
      <c r="F257" t="s">
        <v>325</v>
      </c>
      <c r="G257" s="30">
        <v>-1.95E-2</v>
      </c>
      <c r="J257" s="38">
        <v>43793</v>
      </c>
      <c r="K257">
        <v>43.8</v>
      </c>
      <c r="L257">
        <v>42.67</v>
      </c>
      <c r="M257">
        <v>44.37</v>
      </c>
      <c r="N257">
        <v>42.28</v>
      </c>
      <c r="O257" t="s">
        <v>1425</v>
      </c>
      <c r="P257" s="30">
        <v>3.2000000000000001E-2</v>
      </c>
      <c r="Q257" s="30"/>
      <c r="R257" s="30"/>
      <c r="T257" s="38">
        <v>43793</v>
      </c>
      <c r="U257" s="33">
        <v>3140.98</v>
      </c>
      <c r="V257" s="33">
        <v>3117.44</v>
      </c>
      <c r="W257" s="33">
        <v>3154.26</v>
      </c>
      <c r="X257" s="33">
        <v>3117.44</v>
      </c>
      <c r="Z257" s="30">
        <v>9.9000000000000008E-3</v>
      </c>
    </row>
    <row r="258" spans="1:26" x14ac:dyDescent="0.3">
      <c r="A258" s="38">
        <v>42377</v>
      </c>
      <c r="B258">
        <v>14</v>
      </c>
      <c r="C258">
        <v>14.57</v>
      </c>
      <c r="D258">
        <v>14.75</v>
      </c>
      <c r="E258">
        <v>13.99</v>
      </c>
      <c r="F258" t="s">
        <v>326</v>
      </c>
      <c r="G258" s="30">
        <v>-3.85E-2</v>
      </c>
      <c r="J258" s="38">
        <v>43800</v>
      </c>
      <c r="K258">
        <v>44.65</v>
      </c>
      <c r="L258">
        <v>43.97</v>
      </c>
      <c r="M258">
        <v>45.28</v>
      </c>
      <c r="N258">
        <v>42</v>
      </c>
      <c r="O258" t="s">
        <v>1426</v>
      </c>
      <c r="P258" s="30">
        <v>1.9400000000000001E-2</v>
      </c>
      <c r="Q258" s="30"/>
      <c r="R258" s="30"/>
      <c r="T258" s="38">
        <v>43800</v>
      </c>
      <c r="U258" s="33">
        <v>3145.91</v>
      </c>
      <c r="V258" s="33">
        <v>3143.85</v>
      </c>
      <c r="W258" s="33">
        <v>3150.6</v>
      </c>
      <c r="X258" s="33">
        <v>3070.33</v>
      </c>
      <c r="Z258" s="30">
        <v>1.6000000000000001E-3</v>
      </c>
    </row>
    <row r="259" spans="1:26" x14ac:dyDescent="0.3">
      <c r="A259" s="38">
        <v>42380</v>
      </c>
      <c r="B259">
        <v>14.02</v>
      </c>
      <c r="C259">
        <v>14.02</v>
      </c>
      <c r="D259">
        <v>14.21</v>
      </c>
      <c r="E259">
        <v>13.81</v>
      </c>
      <c r="F259" t="s">
        <v>327</v>
      </c>
      <c r="G259" s="30">
        <v>1.4E-3</v>
      </c>
      <c r="J259" s="38">
        <v>43807</v>
      </c>
      <c r="K259">
        <v>44.41</v>
      </c>
      <c r="L259">
        <v>44.52</v>
      </c>
      <c r="M259">
        <v>45.16</v>
      </c>
      <c r="N259">
        <v>43.66</v>
      </c>
      <c r="O259" t="s">
        <v>1427</v>
      </c>
      <c r="P259" s="30">
        <v>-5.4000000000000003E-3</v>
      </c>
      <c r="Q259" s="30"/>
      <c r="R259" s="30"/>
      <c r="T259" s="38">
        <v>43807</v>
      </c>
      <c r="U259" s="33">
        <v>3168.8</v>
      </c>
      <c r="V259" s="33">
        <v>3141.86</v>
      </c>
      <c r="W259" s="33">
        <v>3182.68</v>
      </c>
      <c r="X259" s="33">
        <v>3126.09</v>
      </c>
      <c r="Z259" s="30">
        <v>7.3000000000000001E-3</v>
      </c>
    </row>
    <row r="260" spans="1:26" x14ac:dyDescent="0.3">
      <c r="A260" s="38">
        <v>42381</v>
      </c>
      <c r="B260">
        <v>14.12</v>
      </c>
      <c r="C260">
        <v>14.14</v>
      </c>
      <c r="D260">
        <v>14.29</v>
      </c>
      <c r="E260">
        <v>13.75</v>
      </c>
      <c r="F260" t="s">
        <v>142</v>
      </c>
      <c r="G260" s="30">
        <v>7.1000000000000004E-3</v>
      </c>
      <c r="J260" s="38">
        <v>43814</v>
      </c>
      <c r="K260">
        <v>48.25</v>
      </c>
      <c r="L260">
        <v>44.7</v>
      </c>
      <c r="M260">
        <v>48.8</v>
      </c>
      <c r="N260">
        <v>44.65</v>
      </c>
      <c r="O260" t="s">
        <v>1428</v>
      </c>
      <c r="P260" s="30">
        <v>8.6499999999999994E-2</v>
      </c>
      <c r="Q260" s="30"/>
      <c r="R260" s="30"/>
      <c r="T260" s="38">
        <v>43814</v>
      </c>
      <c r="U260" s="33">
        <v>3221.22</v>
      </c>
      <c r="V260" s="33">
        <v>3183.63</v>
      </c>
      <c r="W260" s="33">
        <v>3225.65</v>
      </c>
      <c r="X260" s="33">
        <v>3183.63</v>
      </c>
      <c r="Z260" s="30">
        <v>1.6500000000000001E-2</v>
      </c>
    </row>
    <row r="261" spans="1:26" x14ac:dyDescent="0.3">
      <c r="A261" s="38">
        <v>42382</v>
      </c>
      <c r="B261">
        <v>13.93</v>
      </c>
      <c r="C261">
        <v>14.18</v>
      </c>
      <c r="D261">
        <v>14.44</v>
      </c>
      <c r="E261">
        <v>13.79</v>
      </c>
      <c r="F261" t="s">
        <v>328</v>
      </c>
      <c r="G261" s="30">
        <v>-1.35E-2</v>
      </c>
      <c r="J261" s="38">
        <v>43821</v>
      </c>
      <c r="K261">
        <v>48.07</v>
      </c>
      <c r="L261">
        <v>48.31</v>
      </c>
      <c r="M261">
        <v>48.46</v>
      </c>
      <c r="N261">
        <v>47.13</v>
      </c>
      <c r="O261" t="s">
        <v>1332</v>
      </c>
      <c r="P261" s="30">
        <v>-3.7000000000000002E-3</v>
      </c>
      <c r="Q261" s="30"/>
      <c r="R261" s="30"/>
      <c r="T261" s="38">
        <v>43821</v>
      </c>
      <c r="U261" s="33">
        <v>3240.02</v>
      </c>
      <c r="V261" s="33">
        <v>3226.05</v>
      </c>
      <c r="W261" s="33">
        <v>3247.93</v>
      </c>
      <c r="X261" s="33">
        <v>3220.51</v>
      </c>
      <c r="Z261" s="30">
        <v>5.7999999999999996E-3</v>
      </c>
    </row>
    <row r="262" spans="1:26" x14ac:dyDescent="0.3">
      <c r="A262" s="38">
        <v>42383</v>
      </c>
      <c r="B262">
        <v>13.39</v>
      </c>
      <c r="C262">
        <v>13.97</v>
      </c>
      <c r="D262">
        <v>14</v>
      </c>
      <c r="E262">
        <v>13.14</v>
      </c>
      <c r="F262" t="s">
        <v>329</v>
      </c>
      <c r="G262" s="30">
        <v>-3.8800000000000001E-2</v>
      </c>
      <c r="J262" s="38">
        <v>43828</v>
      </c>
      <c r="K262">
        <v>47.31</v>
      </c>
      <c r="L262">
        <v>48.1</v>
      </c>
      <c r="M262">
        <v>48.19</v>
      </c>
      <c r="N262">
        <v>46.87</v>
      </c>
      <c r="O262" t="s">
        <v>1429</v>
      </c>
      <c r="P262" s="30">
        <v>-1.5800000000000002E-2</v>
      </c>
      <c r="Q262" s="30"/>
      <c r="R262" s="30"/>
      <c r="T262" s="38">
        <v>43828</v>
      </c>
      <c r="U262" s="33">
        <v>3234.85</v>
      </c>
      <c r="V262" s="33">
        <v>3240.09</v>
      </c>
      <c r="W262" s="33">
        <v>3258.14</v>
      </c>
      <c r="X262" s="33">
        <v>3212.03</v>
      </c>
      <c r="Z262" s="30">
        <v>-1.6000000000000001E-3</v>
      </c>
    </row>
    <row r="263" spans="1:26" x14ac:dyDescent="0.3">
      <c r="A263" s="38">
        <v>42384</v>
      </c>
      <c r="B263">
        <v>13.38</v>
      </c>
      <c r="C263">
        <v>13.03</v>
      </c>
      <c r="D263">
        <v>13.58</v>
      </c>
      <c r="E263">
        <v>12.54</v>
      </c>
      <c r="F263" t="s">
        <v>178</v>
      </c>
      <c r="G263" s="30">
        <v>-6.9999999999999999E-4</v>
      </c>
      <c r="J263" s="38">
        <v>43835</v>
      </c>
      <c r="K263">
        <v>49.87</v>
      </c>
      <c r="L263">
        <v>46.73</v>
      </c>
      <c r="M263">
        <v>50.35</v>
      </c>
      <c r="N263">
        <v>46.33</v>
      </c>
      <c r="O263" t="s">
        <v>1335</v>
      </c>
      <c r="P263" s="30">
        <v>5.4100000000000002E-2</v>
      </c>
      <c r="Q263" s="30"/>
      <c r="R263" s="30"/>
      <c r="T263" s="38">
        <v>43835</v>
      </c>
      <c r="U263" s="33">
        <v>3265.35</v>
      </c>
      <c r="V263" s="33">
        <v>3217.55</v>
      </c>
      <c r="W263" s="33">
        <v>3282.99</v>
      </c>
      <c r="X263" s="33">
        <v>3214.64</v>
      </c>
      <c r="Z263" s="30">
        <v>9.4000000000000004E-3</v>
      </c>
    </row>
    <row r="264" spans="1:26" x14ac:dyDescent="0.3">
      <c r="A264" s="38">
        <v>42388</v>
      </c>
      <c r="B264">
        <v>13.2</v>
      </c>
      <c r="C264">
        <v>13.52</v>
      </c>
      <c r="D264">
        <v>13.79</v>
      </c>
      <c r="E264">
        <v>12.85</v>
      </c>
      <c r="F264" t="s">
        <v>131</v>
      </c>
      <c r="G264" s="30">
        <v>-1.35E-2</v>
      </c>
      <c r="J264" s="38">
        <v>43842</v>
      </c>
      <c r="K264">
        <v>50.36</v>
      </c>
      <c r="L264">
        <v>49.26</v>
      </c>
      <c r="M264">
        <v>50.7</v>
      </c>
      <c r="N264">
        <v>48.74</v>
      </c>
      <c r="O264" t="s">
        <v>1430</v>
      </c>
      <c r="P264" s="30">
        <v>9.7999999999999997E-3</v>
      </c>
      <c r="Q264" s="30"/>
      <c r="R264" s="30"/>
      <c r="T264" s="38">
        <v>43842</v>
      </c>
      <c r="U264" s="33">
        <v>3329.62</v>
      </c>
      <c r="V264" s="33">
        <v>3271.13</v>
      </c>
      <c r="W264" s="33">
        <v>3329.88</v>
      </c>
      <c r="X264" s="33">
        <v>3268.43</v>
      </c>
      <c r="Z264" s="30">
        <v>1.9699999999999999E-2</v>
      </c>
    </row>
    <row r="265" spans="1:26" x14ac:dyDescent="0.3">
      <c r="A265" s="38">
        <v>42389</v>
      </c>
      <c r="B265">
        <v>13</v>
      </c>
      <c r="C265">
        <v>12.88</v>
      </c>
      <c r="D265">
        <v>13.27</v>
      </c>
      <c r="E265">
        <v>12.4</v>
      </c>
      <c r="F265" t="s">
        <v>330</v>
      </c>
      <c r="G265" s="30">
        <v>-1.52E-2</v>
      </c>
      <c r="J265" s="38">
        <v>43849</v>
      </c>
      <c r="K265">
        <v>51.01</v>
      </c>
      <c r="L265">
        <v>50.09</v>
      </c>
      <c r="M265">
        <v>52.42</v>
      </c>
      <c r="N265">
        <v>49.85</v>
      </c>
      <c r="O265" t="s">
        <v>1431</v>
      </c>
      <c r="P265" s="30">
        <v>1.29E-2</v>
      </c>
      <c r="Q265" s="30"/>
      <c r="R265" s="30"/>
      <c r="T265" s="38">
        <v>43849</v>
      </c>
      <c r="U265" s="33">
        <v>3295.47</v>
      </c>
      <c r="V265" s="33">
        <v>3321.03</v>
      </c>
      <c r="W265" s="33">
        <v>3337.77</v>
      </c>
      <c r="X265" s="33">
        <v>3281.53</v>
      </c>
      <c r="Z265" s="30">
        <v>-1.03E-2</v>
      </c>
    </row>
    <row r="266" spans="1:26" x14ac:dyDescent="0.3">
      <c r="A266" s="38">
        <v>42390</v>
      </c>
      <c r="B266">
        <v>13.15</v>
      </c>
      <c r="C266">
        <v>13.05</v>
      </c>
      <c r="D266">
        <v>13.75</v>
      </c>
      <c r="E266">
        <v>13.05</v>
      </c>
      <c r="F266" t="s">
        <v>203</v>
      </c>
      <c r="G266" s="30">
        <v>1.15E-2</v>
      </c>
      <c r="J266" s="38">
        <v>43856</v>
      </c>
      <c r="K266">
        <v>47.32</v>
      </c>
      <c r="L266">
        <v>49.46</v>
      </c>
      <c r="M266">
        <v>52.67</v>
      </c>
      <c r="N266">
        <v>45.28</v>
      </c>
      <c r="O266" t="s">
        <v>1432</v>
      </c>
      <c r="P266" s="30">
        <v>-7.2300000000000003E-2</v>
      </c>
      <c r="Q266" s="30"/>
      <c r="R266" s="30"/>
      <c r="T266" s="38">
        <v>43856</v>
      </c>
      <c r="U266" s="33">
        <v>3225.52</v>
      </c>
      <c r="V266" s="33">
        <v>3247.16</v>
      </c>
      <c r="W266" s="33">
        <v>3293.47</v>
      </c>
      <c r="X266" s="33">
        <v>3214.68</v>
      </c>
      <c r="Z266" s="30">
        <v>-2.12E-2</v>
      </c>
    </row>
    <row r="267" spans="1:26" x14ac:dyDescent="0.3">
      <c r="A267" s="38">
        <v>42391</v>
      </c>
      <c r="B267">
        <v>13.8</v>
      </c>
      <c r="C267">
        <v>13.31</v>
      </c>
      <c r="D267">
        <v>13.81</v>
      </c>
      <c r="E267">
        <v>13.31</v>
      </c>
      <c r="F267" t="s">
        <v>331</v>
      </c>
      <c r="G267" s="30">
        <v>4.9399999999999999E-2</v>
      </c>
      <c r="J267" s="38">
        <v>43863</v>
      </c>
      <c r="K267">
        <v>47.36</v>
      </c>
      <c r="L267">
        <v>47.78</v>
      </c>
      <c r="M267">
        <v>48.38</v>
      </c>
      <c r="N267">
        <v>45.49</v>
      </c>
      <c r="O267" t="s">
        <v>1433</v>
      </c>
      <c r="P267" s="30">
        <v>8.0000000000000004E-4</v>
      </c>
      <c r="Q267" s="30"/>
      <c r="R267" s="30"/>
      <c r="T267" s="38">
        <v>43863</v>
      </c>
      <c r="U267" s="33">
        <v>3327.71</v>
      </c>
      <c r="V267" s="33">
        <v>3235.66</v>
      </c>
      <c r="W267" s="33">
        <v>3347.96</v>
      </c>
      <c r="X267" s="33">
        <v>3235.66</v>
      </c>
      <c r="Z267" s="30">
        <v>3.1699999999999999E-2</v>
      </c>
    </row>
    <row r="268" spans="1:26" x14ac:dyDescent="0.3">
      <c r="A268" s="38">
        <v>42394</v>
      </c>
      <c r="B268">
        <v>13.24</v>
      </c>
      <c r="C268">
        <v>13.66</v>
      </c>
      <c r="D268">
        <v>13.87</v>
      </c>
      <c r="E268">
        <v>13.15</v>
      </c>
      <c r="F268" t="s">
        <v>121</v>
      </c>
      <c r="G268" s="30">
        <v>-4.0599999999999997E-2</v>
      </c>
      <c r="J268" s="38">
        <v>43870</v>
      </c>
      <c r="K268">
        <v>45.71</v>
      </c>
      <c r="L268">
        <v>46.49</v>
      </c>
      <c r="M268">
        <v>47.37</v>
      </c>
      <c r="N268">
        <v>44.85</v>
      </c>
      <c r="O268" t="s">
        <v>1434</v>
      </c>
      <c r="P268" s="30">
        <v>-3.4799999999999998E-2</v>
      </c>
      <c r="Q268" s="30"/>
      <c r="R268" s="30"/>
      <c r="T268" s="38">
        <v>43870</v>
      </c>
      <c r="U268" s="33">
        <v>3380.16</v>
      </c>
      <c r="V268" s="33">
        <v>3318.28</v>
      </c>
      <c r="W268" s="33">
        <v>3385.09</v>
      </c>
      <c r="X268" s="33">
        <v>3317.77</v>
      </c>
      <c r="Z268" s="30">
        <v>1.5800000000000002E-2</v>
      </c>
    </row>
    <row r="269" spans="1:26" x14ac:dyDescent="0.3">
      <c r="A269" s="38">
        <v>42395</v>
      </c>
      <c r="B269">
        <v>13.73</v>
      </c>
      <c r="C269">
        <v>13.25</v>
      </c>
      <c r="D269">
        <v>13.81</v>
      </c>
      <c r="E269">
        <v>13.19</v>
      </c>
      <c r="F269" t="s">
        <v>332</v>
      </c>
      <c r="G269" s="30">
        <v>3.6999999999999998E-2</v>
      </c>
      <c r="J269" s="38">
        <v>43877</v>
      </c>
      <c r="K269">
        <v>45.69</v>
      </c>
      <c r="L269">
        <v>45.53</v>
      </c>
      <c r="M269">
        <v>46.92</v>
      </c>
      <c r="N269">
        <v>45.43</v>
      </c>
      <c r="O269" t="s">
        <v>1091</v>
      </c>
      <c r="P269" s="30">
        <v>-4.0000000000000002E-4</v>
      </c>
      <c r="Q269" s="30"/>
      <c r="R269" s="30"/>
      <c r="T269" s="38">
        <v>43877</v>
      </c>
      <c r="U269" s="33">
        <v>3337.75</v>
      </c>
      <c r="V269" s="33">
        <v>3369.04</v>
      </c>
      <c r="W269" s="33">
        <v>3393.52</v>
      </c>
      <c r="X269" s="33">
        <v>3328.45</v>
      </c>
      <c r="Z269" s="30">
        <v>-1.2500000000000001E-2</v>
      </c>
    </row>
    <row r="270" spans="1:26" x14ac:dyDescent="0.3">
      <c r="A270" s="38">
        <v>42396</v>
      </c>
      <c r="B270">
        <v>13.6</v>
      </c>
      <c r="C270">
        <v>13.73</v>
      </c>
      <c r="D270">
        <v>13.86</v>
      </c>
      <c r="E270">
        <v>13.41</v>
      </c>
      <c r="F270" t="s">
        <v>123</v>
      </c>
      <c r="G270" s="30">
        <v>-9.4999999999999998E-3</v>
      </c>
      <c r="J270" s="38">
        <v>43884</v>
      </c>
      <c r="K270">
        <v>41.66</v>
      </c>
      <c r="L270">
        <v>44.06</v>
      </c>
      <c r="M270">
        <v>45.37</v>
      </c>
      <c r="N270">
        <v>39.78</v>
      </c>
      <c r="O270" t="s">
        <v>1435</v>
      </c>
      <c r="P270" s="30">
        <v>-8.8200000000000001E-2</v>
      </c>
      <c r="Q270" s="30"/>
      <c r="R270" s="30"/>
      <c r="T270" s="38">
        <v>43884</v>
      </c>
      <c r="U270" s="33">
        <v>2954.22</v>
      </c>
      <c r="V270" s="33">
        <v>3257.61</v>
      </c>
      <c r="W270" s="33">
        <v>3259.81</v>
      </c>
      <c r="X270" s="33">
        <v>2855.84</v>
      </c>
      <c r="Z270" s="30">
        <v>-0.1149</v>
      </c>
    </row>
    <row r="271" spans="1:26" x14ac:dyDescent="0.3">
      <c r="A271" s="38">
        <v>42397</v>
      </c>
      <c r="B271">
        <v>13.43</v>
      </c>
      <c r="C271">
        <v>13.72</v>
      </c>
      <c r="D271">
        <v>13.8</v>
      </c>
      <c r="E271">
        <v>13.16</v>
      </c>
      <c r="F271" t="s">
        <v>333</v>
      </c>
      <c r="G271" s="30">
        <v>-1.2500000000000001E-2</v>
      </c>
      <c r="J271" s="38">
        <v>43891</v>
      </c>
      <c r="K271">
        <v>40.5</v>
      </c>
      <c r="L271">
        <v>41.85</v>
      </c>
      <c r="M271">
        <v>44.13</v>
      </c>
      <c r="N271">
        <v>38.78</v>
      </c>
      <c r="O271" t="s">
        <v>1436</v>
      </c>
      <c r="P271" s="30">
        <v>-2.7799999999999998E-2</v>
      </c>
      <c r="Q271" s="30"/>
      <c r="R271" s="30"/>
      <c r="T271" s="38">
        <v>43891</v>
      </c>
      <c r="U271" s="33">
        <v>2972.37</v>
      </c>
      <c r="V271" s="33">
        <v>2974.28</v>
      </c>
      <c r="W271" s="33">
        <v>3136.72</v>
      </c>
      <c r="X271" s="33">
        <v>2901.54</v>
      </c>
      <c r="Z271" s="30">
        <v>6.1000000000000004E-3</v>
      </c>
    </row>
    <row r="272" spans="1:26" x14ac:dyDescent="0.3">
      <c r="A272" s="38">
        <v>42398</v>
      </c>
      <c r="B272">
        <v>13.58</v>
      </c>
      <c r="C272">
        <v>13.6</v>
      </c>
      <c r="D272">
        <v>13.83</v>
      </c>
      <c r="E272">
        <v>13.36</v>
      </c>
      <c r="F272" t="s">
        <v>334</v>
      </c>
      <c r="G272" s="30">
        <v>1.12E-2</v>
      </c>
      <c r="J272" s="38">
        <v>43898</v>
      </c>
      <c r="K272">
        <v>35.950000000000003</v>
      </c>
      <c r="L272">
        <v>36.270000000000003</v>
      </c>
      <c r="M272">
        <v>37.29</v>
      </c>
      <c r="N272">
        <v>29.5</v>
      </c>
      <c r="O272" t="s">
        <v>1437</v>
      </c>
      <c r="P272" s="30">
        <v>-0.1123</v>
      </c>
      <c r="Q272" s="30"/>
      <c r="R272" s="30"/>
      <c r="T272" s="38">
        <v>43898</v>
      </c>
      <c r="U272" s="33">
        <v>2711.02</v>
      </c>
      <c r="V272" s="33">
        <v>2863.89</v>
      </c>
      <c r="W272" s="33">
        <v>2882.59</v>
      </c>
      <c r="X272" s="33">
        <v>2478.86</v>
      </c>
      <c r="Z272" s="30">
        <v>-8.7900000000000006E-2</v>
      </c>
    </row>
    <row r="273" spans="1:26" x14ac:dyDescent="0.3">
      <c r="A273" s="38">
        <v>42401</v>
      </c>
      <c r="B273">
        <v>13.58</v>
      </c>
      <c r="C273">
        <v>13.43</v>
      </c>
      <c r="D273">
        <v>13.89</v>
      </c>
      <c r="E273">
        <v>13.14</v>
      </c>
      <c r="F273" t="s">
        <v>247</v>
      </c>
      <c r="G273" s="30">
        <v>0</v>
      </c>
      <c r="J273" s="38">
        <v>43905</v>
      </c>
      <c r="K273">
        <v>26.84</v>
      </c>
      <c r="L273">
        <v>30</v>
      </c>
      <c r="M273">
        <v>34.39</v>
      </c>
      <c r="N273">
        <v>19.46</v>
      </c>
      <c r="O273" t="s">
        <v>1438</v>
      </c>
      <c r="P273" s="30">
        <v>-0.25340000000000001</v>
      </c>
      <c r="Q273" s="30"/>
      <c r="R273" s="30"/>
      <c r="T273" s="38">
        <v>43905</v>
      </c>
      <c r="U273" s="33">
        <v>2304.92</v>
      </c>
      <c r="V273" s="33">
        <v>2508.59</v>
      </c>
      <c r="W273" s="33">
        <v>2562.98</v>
      </c>
      <c r="X273" s="33">
        <v>2280.52</v>
      </c>
      <c r="Z273" s="30">
        <v>-0.14979999999999999</v>
      </c>
    </row>
    <row r="274" spans="1:26" x14ac:dyDescent="0.3">
      <c r="A274" s="38">
        <v>42402</v>
      </c>
      <c r="B274">
        <v>12.94</v>
      </c>
      <c r="C274">
        <v>13.39</v>
      </c>
      <c r="D274">
        <v>13.46</v>
      </c>
      <c r="E274">
        <v>12.82</v>
      </c>
      <c r="F274" t="s">
        <v>145</v>
      </c>
      <c r="G274" s="30">
        <v>-4.7100000000000003E-2</v>
      </c>
      <c r="J274" s="38">
        <v>43912</v>
      </c>
      <c r="K274">
        <v>35.46</v>
      </c>
      <c r="L274">
        <v>25.91</v>
      </c>
      <c r="M274">
        <v>39.75</v>
      </c>
      <c r="N274">
        <v>23.5</v>
      </c>
      <c r="O274" t="s">
        <v>1439</v>
      </c>
      <c r="P274" s="30">
        <v>0.32119999999999999</v>
      </c>
      <c r="Q274" s="30"/>
      <c r="R274" s="30"/>
      <c r="T274" s="38">
        <v>43912</v>
      </c>
      <c r="U274" s="33">
        <v>2541.4699999999998</v>
      </c>
      <c r="V274" s="33">
        <v>2290.71</v>
      </c>
      <c r="W274" s="33">
        <v>2637.01</v>
      </c>
      <c r="X274" s="33">
        <v>2191.86</v>
      </c>
      <c r="Z274" s="30">
        <v>0.1026</v>
      </c>
    </row>
    <row r="275" spans="1:26" x14ac:dyDescent="0.3">
      <c r="A275" s="38">
        <v>42403</v>
      </c>
      <c r="B275">
        <v>12.73</v>
      </c>
      <c r="C275">
        <v>13.27</v>
      </c>
      <c r="D275">
        <v>13.48</v>
      </c>
      <c r="E275">
        <v>12.47</v>
      </c>
      <c r="F275" t="s">
        <v>335</v>
      </c>
      <c r="G275" s="30">
        <v>-1.6199999999999999E-2</v>
      </c>
      <c r="J275" s="38">
        <v>43919</v>
      </c>
      <c r="K275">
        <v>31.92</v>
      </c>
      <c r="L275">
        <v>35.25</v>
      </c>
      <c r="M275">
        <v>36.24</v>
      </c>
      <c r="N275">
        <v>29.29</v>
      </c>
      <c r="O275" t="s">
        <v>1440</v>
      </c>
      <c r="P275" s="30">
        <v>-9.98E-2</v>
      </c>
      <c r="Q275" s="30"/>
      <c r="R275" s="30"/>
      <c r="T275" s="38">
        <v>43919</v>
      </c>
      <c r="U275" s="33">
        <v>2488.65</v>
      </c>
      <c r="V275" s="33">
        <v>2558.98</v>
      </c>
      <c r="W275" s="33">
        <v>2641.39</v>
      </c>
      <c r="X275" s="33">
        <v>2447.4899999999998</v>
      </c>
      <c r="Z275" s="30">
        <v>-2.0799999999999999E-2</v>
      </c>
    </row>
    <row r="276" spans="1:26" x14ac:dyDescent="0.3">
      <c r="A276" s="38">
        <v>42404</v>
      </c>
      <c r="B276">
        <v>13.4</v>
      </c>
      <c r="C276">
        <v>12.65</v>
      </c>
      <c r="D276">
        <v>13.75</v>
      </c>
      <c r="E276">
        <v>12.63</v>
      </c>
      <c r="F276" t="s">
        <v>336</v>
      </c>
      <c r="G276" s="30">
        <v>5.2600000000000001E-2</v>
      </c>
      <c r="J276" s="38">
        <v>43926</v>
      </c>
      <c r="K276">
        <v>39.159999999999997</v>
      </c>
      <c r="L276">
        <v>33.4</v>
      </c>
      <c r="M276">
        <v>40.9</v>
      </c>
      <c r="N276">
        <v>33.4</v>
      </c>
      <c r="O276" t="s">
        <v>1441</v>
      </c>
      <c r="P276" s="30">
        <v>0.2268</v>
      </c>
      <c r="Q276" s="30"/>
      <c r="R276" s="30"/>
      <c r="T276" s="38">
        <v>43926</v>
      </c>
      <c r="U276" s="33">
        <v>2789.82</v>
      </c>
      <c r="V276" s="33">
        <v>2578.2800000000002</v>
      </c>
      <c r="W276" s="33">
        <v>2818.57</v>
      </c>
      <c r="X276" s="33">
        <v>2574.5700000000002</v>
      </c>
      <c r="Z276" s="30">
        <v>0.121</v>
      </c>
    </row>
    <row r="277" spans="1:26" x14ac:dyDescent="0.3">
      <c r="A277" s="38">
        <v>42405</v>
      </c>
      <c r="B277">
        <v>13.6</v>
      </c>
      <c r="C277">
        <v>13.44</v>
      </c>
      <c r="D277">
        <v>13.65</v>
      </c>
      <c r="E277">
        <v>13.23</v>
      </c>
      <c r="F277" t="s">
        <v>337</v>
      </c>
      <c r="G277" s="30">
        <v>1.49E-2</v>
      </c>
      <c r="J277" s="38">
        <v>43933</v>
      </c>
      <c r="K277">
        <v>38.869999999999997</v>
      </c>
      <c r="L277">
        <v>38.61</v>
      </c>
      <c r="M277">
        <v>39.08</v>
      </c>
      <c r="N277">
        <v>33.659999999999997</v>
      </c>
      <c r="O277" t="s">
        <v>1253</v>
      </c>
      <c r="P277" s="30">
        <v>-7.4000000000000003E-3</v>
      </c>
      <c r="Q277" s="30"/>
      <c r="R277" s="30"/>
      <c r="T277" s="38">
        <v>43933</v>
      </c>
      <c r="U277" s="33">
        <v>2874.56</v>
      </c>
      <c r="V277" s="33">
        <v>2782.46</v>
      </c>
      <c r="W277" s="33">
        <v>2879.22</v>
      </c>
      <c r="X277" s="33">
        <v>2721.17</v>
      </c>
      <c r="Z277" s="30">
        <v>3.04E-2</v>
      </c>
    </row>
    <row r="278" spans="1:26" x14ac:dyDescent="0.3">
      <c r="A278" s="38">
        <v>42408</v>
      </c>
      <c r="B278">
        <v>12.94</v>
      </c>
      <c r="C278">
        <v>13.35</v>
      </c>
      <c r="D278">
        <v>13.45</v>
      </c>
      <c r="E278">
        <v>12.54</v>
      </c>
      <c r="F278" t="s">
        <v>338</v>
      </c>
      <c r="G278" s="30">
        <v>-4.8500000000000001E-2</v>
      </c>
      <c r="J278" s="38">
        <v>43940</v>
      </c>
      <c r="K278">
        <v>38.94</v>
      </c>
      <c r="L278">
        <v>37.5</v>
      </c>
      <c r="M278">
        <v>39.17</v>
      </c>
      <c r="N278">
        <v>34.85</v>
      </c>
      <c r="O278" t="s">
        <v>1442</v>
      </c>
      <c r="P278" s="30">
        <v>1.8E-3</v>
      </c>
      <c r="Q278" s="30"/>
      <c r="R278" s="30"/>
      <c r="T278" s="38">
        <v>43940</v>
      </c>
      <c r="U278" s="33">
        <v>2836.74</v>
      </c>
      <c r="V278" s="33">
        <v>2845.62</v>
      </c>
      <c r="W278" s="33">
        <v>2868.98</v>
      </c>
      <c r="X278" s="33">
        <v>2727.1</v>
      </c>
      <c r="Z278" s="30">
        <v>-1.32E-2</v>
      </c>
    </row>
    <row r="279" spans="1:26" x14ac:dyDescent="0.3">
      <c r="A279" s="38">
        <v>42409</v>
      </c>
      <c r="B279">
        <v>13.17</v>
      </c>
      <c r="C279">
        <v>12.72</v>
      </c>
      <c r="D279">
        <v>13.24</v>
      </c>
      <c r="E279">
        <v>12.56</v>
      </c>
      <c r="F279" t="s">
        <v>339</v>
      </c>
      <c r="G279" s="30">
        <v>1.78E-2</v>
      </c>
      <c r="J279" s="38">
        <v>43947</v>
      </c>
      <c r="K279">
        <v>39.56</v>
      </c>
      <c r="L279">
        <v>39.39</v>
      </c>
      <c r="M279">
        <v>43.38</v>
      </c>
      <c r="N279">
        <v>35.020000000000003</v>
      </c>
      <c r="O279" t="s">
        <v>1410</v>
      </c>
      <c r="P279" s="30">
        <v>1.5900000000000001E-2</v>
      </c>
      <c r="Q279" s="30"/>
      <c r="R279" s="30"/>
      <c r="T279" s="38">
        <v>43947</v>
      </c>
      <c r="U279" s="33">
        <v>2830.71</v>
      </c>
      <c r="V279" s="33">
        <v>2854.65</v>
      </c>
      <c r="W279" s="33">
        <v>2954.86</v>
      </c>
      <c r="X279" s="33">
        <v>2821.61</v>
      </c>
      <c r="Z279" s="30">
        <v>-2.0999999999999999E-3</v>
      </c>
    </row>
    <row r="280" spans="1:26" x14ac:dyDescent="0.3">
      <c r="A280" s="38">
        <v>42410</v>
      </c>
      <c r="B280">
        <v>12.95</v>
      </c>
      <c r="C280">
        <v>13.35</v>
      </c>
      <c r="D280">
        <v>13.55</v>
      </c>
      <c r="E280">
        <v>12.87</v>
      </c>
      <c r="F280" t="s">
        <v>340</v>
      </c>
      <c r="G280" s="30">
        <v>-1.67E-2</v>
      </c>
      <c r="J280" s="38">
        <v>43954</v>
      </c>
      <c r="K280">
        <v>43.93</v>
      </c>
      <c r="L280">
        <v>38.799999999999997</v>
      </c>
      <c r="M280">
        <v>44.17</v>
      </c>
      <c r="N280">
        <v>37.76</v>
      </c>
      <c r="O280" t="s">
        <v>1443</v>
      </c>
      <c r="P280" s="30">
        <v>0.1105</v>
      </c>
      <c r="Q280" s="30"/>
      <c r="R280" s="30"/>
      <c r="T280" s="38">
        <v>43954</v>
      </c>
      <c r="U280" s="33">
        <v>2929.8</v>
      </c>
      <c r="V280" s="33">
        <v>2815.01</v>
      </c>
      <c r="W280" s="33">
        <v>2932.16</v>
      </c>
      <c r="X280" s="33">
        <v>2797.85</v>
      </c>
      <c r="Z280" s="30">
        <v>3.5000000000000003E-2</v>
      </c>
    </row>
    <row r="281" spans="1:26" x14ac:dyDescent="0.3">
      <c r="A281" s="38">
        <v>42411</v>
      </c>
      <c r="B281">
        <v>12.6</v>
      </c>
      <c r="C281">
        <v>12.66</v>
      </c>
      <c r="D281">
        <v>12.82</v>
      </c>
      <c r="E281">
        <v>12.35</v>
      </c>
      <c r="F281" t="s">
        <v>341</v>
      </c>
      <c r="G281" s="30">
        <v>-2.7E-2</v>
      </c>
      <c r="J281" s="38">
        <v>43961</v>
      </c>
      <c r="K281">
        <v>40.69</v>
      </c>
      <c r="L281">
        <v>43.78</v>
      </c>
      <c r="M281">
        <v>45.56</v>
      </c>
      <c r="N281">
        <v>39.56</v>
      </c>
      <c r="O281" t="s">
        <v>1444</v>
      </c>
      <c r="P281" s="30">
        <v>-7.3800000000000004E-2</v>
      </c>
      <c r="Q281" s="30"/>
      <c r="R281" s="30"/>
      <c r="T281" s="38">
        <v>43961</v>
      </c>
      <c r="U281" s="33">
        <v>2863.7</v>
      </c>
      <c r="V281" s="33">
        <v>2915.46</v>
      </c>
      <c r="W281" s="33">
        <v>2945.82</v>
      </c>
      <c r="X281" s="33">
        <v>2766.64</v>
      </c>
      <c r="Z281" s="30">
        <v>-2.2599999999999999E-2</v>
      </c>
    </row>
    <row r="282" spans="1:26" x14ac:dyDescent="0.3">
      <c r="A282" s="38">
        <v>42412</v>
      </c>
      <c r="B282">
        <v>13.4</v>
      </c>
      <c r="C282">
        <v>12.78</v>
      </c>
      <c r="D282">
        <v>13.41</v>
      </c>
      <c r="E282">
        <v>12.68</v>
      </c>
      <c r="F282" t="s">
        <v>342</v>
      </c>
      <c r="G282" s="30">
        <v>6.3500000000000001E-2</v>
      </c>
      <c r="J282" s="38">
        <v>43968</v>
      </c>
      <c r="K282">
        <v>45.21</v>
      </c>
      <c r="L282">
        <v>42.31</v>
      </c>
      <c r="M282">
        <v>45.64</v>
      </c>
      <c r="N282">
        <v>42.31</v>
      </c>
      <c r="O282" t="s">
        <v>1445</v>
      </c>
      <c r="P282" s="30">
        <v>0.1111</v>
      </c>
      <c r="Q282" s="30"/>
      <c r="R282" s="30"/>
      <c r="T282" s="38">
        <v>43968</v>
      </c>
      <c r="U282" s="33">
        <v>2955.45</v>
      </c>
      <c r="V282" s="33">
        <v>2913.86</v>
      </c>
      <c r="W282" s="33">
        <v>2980.29</v>
      </c>
      <c r="X282" s="33">
        <v>2913.86</v>
      </c>
      <c r="Z282" s="30">
        <v>3.2000000000000001E-2</v>
      </c>
    </row>
    <row r="283" spans="1:26" x14ac:dyDescent="0.3">
      <c r="A283" s="38">
        <v>42416</v>
      </c>
      <c r="B283">
        <v>14.12</v>
      </c>
      <c r="C283">
        <v>13.4</v>
      </c>
      <c r="D283">
        <v>14.22</v>
      </c>
      <c r="E283">
        <v>13.25</v>
      </c>
      <c r="F283" t="s">
        <v>343</v>
      </c>
      <c r="G283" s="30">
        <v>5.3699999999999998E-2</v>
      </c>
      <c r="J283" s="38">
        <v>43975</v>
      </c>
      <c r="K283">
        <v>47.6</v>
      </c>
      <c r="L283">
        <v>46.56</v>
      </c>
      <c r="M283">
        <v>49.07</v>
      </c>
      <c r="N283">
        <v>46.15</v>
      </c>
      <c r="O283" t="s">
        <v>1446</v>
      </c>
      <c r="P283" s="30">
        <v>5.2900000000000003E-2</v>
      </c>
      <c r="Q283" s="30"/>
      <c r="R283" s="30"/>
      <c r="T283" s="38">
        <v>43975</v>
      </c>
      <c r="U283" s="33">
        <v>3044.31</v>
      </c>
      <c r="V283" s="33">
        <v>3004.08</v>
      </c>
      <c r="W283" s="33">
        <v>3068.67</v>
      </c>
      <c r="X283" s="33">
        <v>2969.75</v>
      </c>
      <c r="Z283" s="30">
        <v>3.0099999999999998E-2</v>
      </c>
    </row>
    <row r="284" spans="1:26" x14ac:dyDescent="0.3">
      <c r="A284" s="38">
        <v>42417</v>
      </c>
      <c r="B284">
        <v>14.66</v>
      </c>
      <c r="C284">
        <v>14</v>
      </c>
      <c r="D284">
        <v>14.71</v>
      </c>
      <c r="E284">
        <v>13.84</v>
      </c>
      <c r="F284" t="s">
        <v>337</v>
      </c>
      <c r="G284" s="30">
        <v>3.8199999999999998E-2</v>
      </c>
      <c r="J284" s="38">
        <v>43982</v>
      </c>
      <c r="K284">
        <v>53.15</v>
      </c>
      <c r="L284">
        <v>47.39</v>
      </c>
      <c r="M284">
        <v>54.85</v>
      </c>
      <c r="N284">
        <v>47.28</v>
      </c>
      <c r="O284" t="s">
        <v>1447</v>
      </c>
      <c r="P284" s="30">
        <v>0.1166</v>
      </c>
      <c r="Q284" s="30"/>
      <c r="R284" s="30"/>
      <c r="T284" s="38">
        <v>43982</v>
      </c>
      <c r="U284" s="33">
        <v>3193.93</v>
      </c>
      <c r="V284" s="33">
        <v>3038.78</v>
      </c>
      <c r="W284" s="33">
        <v>3211.72</v>
      </c>
      <c r="X284" s="33">
        <v>3031.54</v>
      </c>
      <c r="Z284" s="30">
        <v>4.9099999999999998E-2</v>
      </c>
    </row>
    <row r="285" spans="1:26" x14ac:dyDescent="0.3">
      <c r="A285" s="38">
        <v>42418</v>
      </c>
      <c r="B285">
        <v>15.6</v>
      </c>
      <c r="C285">
        <v>14.78</v>
      </c>
      <c r="D285">
        <v>15.6</v>
      </c>
      <c r="E285">
        <v>14.33</v>
      </c>
      <c r="F285" t="s">
        <v>344</v>
      </c>
      <c r="G285" s="30">
        <v>6.4100000000000004E-2</v>
      </c>
      <c r="J285" s="38">
        <v>43989</v>
      </c>
      <c r="K285">
        <v>49.22</v>
      </c>
      <c r="L285">
        <v>53.94</v>
      </c>
      <c r="M285">
        <v>53.94</v>
      </c>
      <c r="N285">
        <v>47.03</v>
      </c>
      <c r="O285" t="s">
        <v>1448</v>
      </c>
      <c r="P285" s="30">
        <v>-7.3899999999999993E-2</v>
      </c>
      <c r="Q285" s="30"/>
      <c r="R285" s="30"/>
      <c r="T285" s="38">
        <v>43989</v>
      </c>
      <c r="U285" s="33">
        <v>3041.31</v>
      </c>
      <c r="V285" s="33">
        <v>3199.92</v>
      </c>
      <c r="W285" s="33">
        <v>3233.13</v>
      </c>
      <c r="X285" s="33">
        <v>2984.47</v>
      </c>
      <c r="Z285" s="30">
        <v>-4.7800000000000002E-2</v>
      </c>
    </row>
    <row r="286" spans="1:26" x14ac:dyDescent="0.3">
      <c r="A286" s="38">
        <v>42419</v>
      </c>
      <c r="B286">
        <v>14.91</v>
      </c>
      <c r="C286">
        <v>15.15</v>
      </c>
      <c r="D286">
        <v>15.15</v>
      </c>
      <c r="E286">
        <v>14.65</v>
      </c>
      <c r="F286" t="s">
        <v>345</v>
      </c>
      <c r="G286" s="30">
        <v>-4.4200000000000003E-2</v>
      </c>
      <c r="J286" s="38">
        <v>43996</v>
      </c>
      <c r="K286">
        <v>53.08</v>
      </c>
      <c r="L286">
        <v>47.89</v>
      </c>
      <c r="M286">
        <v>55.38</v>
      </c>
      <c r="N286">
        <v>47.6</v>
      </c>
      <c r="O286" t="s">
        <v>1449</v>
      </c>
      <c r="P286" s="30">
        <v>7.8399999999999997E-2</v>
      </c>
      <c r="Q286" s="30"/>
      <c r="R286" s="30"/>
      <c r="T286" s="38">
        <v>43996</v>
      </c>
      <c r="U286" s="33">
        <v>3097.74</v>
      </c>
      <c r="V286" s="33">
        <v>2993.76</v>
      </c>
      <c r="W286" s="33">
        <v>3155.53</v>
      </c>
      <c r="X286" s="33">
        <v>2965.66</v>
      </c>
      <c r="Z286" s="30">
        <v>1.8599999999999998E-2</v>
      </c>
    </row>
    <row r="287" spans="1:26" x14ac:dyDescent="0.3">
      <c r="A287" s="38">
        <v>42422</v>
      </c>
      <c r="B287">
        <v>15</v>
      </c>
      <c r="C287">
        <v>15.2</v>
      </c>
      <c r="D287">
        <v>15.21</v>
      </c>
      <c r="E287">
        <v>14.88</v>
      </c>
      <c r="F287" t="s">
        <v>346</v>
      </c>
      <c r="G287" s="30">
        <v>6.0000000000000001E-3</v>
      </c>
      <c r="J287" s="38">
        <v>44003</v>
      </c>
      <c r="K287">
        <v>46.24</v>
      </c>
      <c r="L287">
        <v>52.5</v>
      </c>
      <c r="M287">
        <v>52.87</v>
      </c>
      <c r="N287">
        <v>45.5</v>
      </c>
      <c r="O287" t="s">
        <v>1450</v>
      </c>
      <c r="P287" s="30">
        <v>-0.12889999999999999</v>
      </c>
      <c r="Q287" s="30"/>
      <c r="R287" s="30"/>
      <c r="T287" s="38">
        <v>44003</v>
      </c>
      <c r="U287" s="33">
        <v>3009.05</v>
      </c>
      <c r="V287" s="33">
        <v>3094.42</v>
      </c>
      <c r="W287" s="33">
        <v>3154.9</v>
      </c>
      <c r="X287" s="33">
        <v>3004.63</v>
      </c>
      <c r="Z287" s="30">
        <v>-2.86E-2</v>
      </c>
    </row>
    <row r="288" spans="1:26" x14ac:dyDescent="0.3">
      <c r="A288" s="38">
        <v>42423</v>
      </c>
      <c r="B288">
        <v>14.7</v>
      </c>
      <c r="C288">
        <v>14.83</v>
      </c>
      <c r="D288">
        <v>14.96</v>
      </c>
      <c r="E288">
        <v>14.54</v>
      </c>
      <c r="F288" t="s">
        <v>347</v>
      </c>
      <c r="G288" s="30">
        <v>-0.02</v>
      </c>
      <c r="J288" s="38">
        <v>44010</v>
      </c>
      <c r="K288">
        <v>49.91</v>
      </c>
      <c r="L288">
        <v>46.41</v>
      </c>
      <c r="M288">
        <v>51.3</v>
      </c>
      <c r="N288">
        <v>45.11</v>
      </c>
      <c r="O288" t="s">
        <v>1451</v>
      </c>
      <c r="P288" s="30">
        <v>7.9399999999999998E-2</v>
      </c>
      <c r="Q288" s="30"/>
      <c r="R288" s="30"/>
      <c r="T288" s="38">
        <v>44010</v>
      </c>
      <c r="U288" s="33">
        <v>3130.01</v>
      </c>
      <c r="V288" s="33">
        <v>3018.59</v>
      </c>
      <c r="W288" s="33">
        <v>3165.81</v>
      </c>
      <c r="X288" s="33">
        <v>2999.74</v>
      </c>
      <c r="Z288" s="30">
        <v>4.02E-2</v>
      </c>
    </row>
    <row r="289" spans="1:26" x14ac:dyDescent="0.3">
      <c r="A289" s="38">
        <v>42424</v>
      </c>
      <c r="B289">
        <v>14.58</v>
      </c>
      <c r="C289">
        <v>14.5</v>
      </c>
      <c r="D289">
        <v>14.61</v>
      </c>
      <c r="E289">
        <v>14.14</v>
      </c>
      <c r="F289" t="s">
        <v>203</v>
      </c>
      <c r="G289" s="30">
        <v>-8.2000000000000007E-3</v>
      </c>
      <c r="J289" s="38">
        <v>44017</v>
      </c>
      <c r="K289">
        <v>50.09</v>
      </c>
      <c r="L289">
        <v>51.2</v>
      </c>
      <c r="M289">
        <v>51.6</v>
      </c>
      <c r="N289">
        <v>47.3</v>
      </c>
      <c r="O289" t="s">
        <v>1452</v>
      </c>
      <c r="P289" s="30">
        <v>3.5999999999999999E-3</v>
      </c>
      <c r="Q289" s="30"/>
      <c r="R289" s="30"/>
      <c r="T289" s="38">
        <v>44017</v>
      </c>
      <c r="U289" s="33">
        <v>3185.04</v>
      </c>
      <c r="V289" s="33">
        <v>3155.29</v>
      </c>
      <c r="W289" s="33">
        <v>3186.82</v>
      </c>
      <c r="X289" s="33">
        <v>3115.7</v>
      </c>
      <c r="Z289" s="30">
        <v>1.7600000000000001E-2</v>
      </c>
    </row>
    <row r="290" spans="1:26" x14ac:dyDescent="0.3">
      <c r="A290" s="38">
        <v>42425</v>
      </c>
      <c r="B290">
        <v>14.77</v>
      </c>
      <c r="C290">
        <v>14.68</v>
      </c>
      <c r="D290">
        <v>14.93</v>
      </c>
      <c r="E290">
        <v>14.44</v>
      </c>
      <c r="F290" t="s">
        <v>131</v>
      </c>
      <c r="G290" s="30">
        <v>1.2999999999999999E-2</v>
      </c>
      <c r="J290" s="38">
        <v>44024</v>
      </c>
      <c r="K290">
        <v>51.82</v>
      </c>
      <c r="L290">
        <v>50.52</v>
      </c>
      <c r="M290">
        <v>52.07</v>
      </c>
      <c r="N290">
        <v>48.98</v>
      </c>
      <c r="O290" t="s">
        <v>1328</v>
      </c>
      <c r="P290" s="30">
        <v>3.4500000000000003E-2</v>
      </c>
      <c r="Q290" s="30"/>
      <c r="R290" s="30"/>
      <c r="T290" s="38">
        <v>44024</v>
      </c>
      <c r="U290" s="33">
        <v>3224.73</v>
      </c>
      <c r="V290" s="33">
        <v>3205.08</v>
      </c>
      <c r="W290" s="33">
        <v>3238.28</v>
      </c>
      <c r="X290" s="33">
        <v>3127.66</v>
      </c>
      <c r="Z290" s="30">
        <v>1.2500000000000001E-2</v>
      </c>
    </row>
    <row r="291" spans="1:26" x14ac:dyDescent="0.3">
      <c r="A291" s="38">
        <v>42426</v>
      </c>
      <c r="B291">
        <v>15.07</v>
      </c>
      <c r="C291">
        <v>14.82</v>
      </c>
      <c r="D291">
        <v>15.12</v>
      </c>
      <c r="E291">
        <v>14.73</v>
      </c>
      <c r="F291" t="s">
        <v>348</v>
      </c>
      <c r="G291" s="30">
        <v>2.0299999999999999E-2</v>
      </c>
      <c r="J291" s="38">
        <v>44031</v>
      </c>
      <c r="K291">
        <v>52.02</v>
      </c>
      <c r="L291">
        <v>51.79</v>
      </c>
      <c r="M291">
        <v>54.26</v>
      </c>
      <c r="N291">
        <v>51.06</v>
      </c>
      <c r="O291" t="s">
        <v>1038</v>
      </c>
      <c r="P291" s="30">
        <v>3.8999999999999998E-3</v>
      </c>
      <c r="Q291" s="30"/>
      <c r="R291" s="30"/>
      <c r="T291" s="38">
        <v>44031</v>
      </c>
      <c r="U291" s="33">
        <v>3215.63</v>
      </c>
      <c r="V291" s="33">
        <v>3224.29</v>
      </c>
      <c r="W291" s="33">
        <v>3279.99</v>
      </c>
      <c r="X291" s="33">
        <v>3200.05</v>
      </c>
      <c r="Z291" s="30">
        <v>-2.8E-3</v>
      </c>
    </row>
    <row r="292" spans="1:26" x14ac:dyDescent="0.3">
      <c r="A292" s="38">
        <v>42429</v>
      </c>
      <c r="B292">
        <v>15.55</v>
      </c>
      <c r="C292">
        <v>15.1</v>
      </c>
      <c r="D292">
        <v>15.58</v>
      </c>
      <c r="E292">
        <v>14.87</v>
      </c>
      <c r="F292" t="s">
        <v>204</v>
      </c>
      <c r="G292" s="30">
        <v>3.1899999999999998E-2</v>
      </c>
      <c r="J292" s="38">
        <v>44038</v>
      </c>
      <c r="K292">
        <v>49.1</v>
      </c>
      <c r="L292">
        <v>52</v>
      </c>
      <c r="M292">
        <v>54.17</v>
      </c>
      <c r="N292">
        <v>48.15</v>
      </c>
      <c r="O292" t="s">
        <v>1179</v>
      </c>
      <c r="P292" s="30">
        <v>-5.6099999999999997E-2</v>
      </c>
      <c r="Q292" s="30"/>
      <c r="R292" s="30"/>
      <c r="T292" s="38">
        <v>44038</v>
      </c>
      <c r="U292" s="33">
        <v>3271.12</v>
      </c>
      <c r="V292" s="33">
        <v>3219.84</v>
      </c>
      <c r="W292" s="33">
        <v>3272.17</v>
      </c>
      <c r="X292" s="33">
        <v>3204.13</v>
      </c>
      <c r="Z292" s="30">
        <v>1.7299999999999999E-2</v>
      </c>
    </row>
    <row r="293" spans="1:26" x14ac:dyDescent="0.3">
      <c r="A293" s="38">
        <v>42430</v>
      </c>
      <c r="B293">
        <v>15.75</v>
      </c>
      <c r="C293">
        <v>15.77</v>
      </c>
      <c r="D293">
        <v>16.04</v>
      </c>
      <c r="E293">
        <v>15.55</v>
      </c>
      <c r="F293" t="s">
        <v>220</v>
      </c>
      <c r="G293" s="30">
        <v>1.29E-2</v>
      </c>
      <c r="J293" s="38">
        <v>44045</v>
      </c>
      <c r="K293">
        <v>48.78</v>
      </c>
      <c r="L293">
        <v>49.29</v>
      </c>
      <c r="M293">
        <v>50.09</v>
      </c>
      <c r="N293">
        <v>48.07</v>
      </c>
      <c r="O293" t="s">
        <v>1401</v>
      </c>
      <c r="P293" s="30">
        <v>-6.4999999999999997E-3</v>
      </c>
      <c r="Q293" s="30"/>
      <c r="R293" s="30"/>
      <c r="T293" s="38">
        <v>44045</v>
      </c>
      <c r="U293" s="33">
        <v>3351.28</v>
      </c>
      <c r="V293" s="33">
        <v>3288.26</v>
      </c>
      <c r="W293" s="33">
        <v>3352.54</v>
      </c>
      <c r="X293" s="33">
        <v>3284.53</v>
      </c>
      <c r="Z293" s="30">
        <v>2.4500000000000001E-2</v>
      </c>
    </row>
    <row r="294" spans="1:26" x14ac:dyDescent="0.3">
      <c r="A294" s="38">
        <v>42431</v>
      </c>
      <c r="B294">
        <v>15.89</v>
      </c>
      <c r="C294">
        <v>15.96</v>
      </c>
      <c r="D294">
        <v>16.149999999999999</v>
      </c>
      <c r="E294">
        <v>15.6</v>
      </c>
      <c r="F294" t="s">
        <v>349</v>
      </c>
      <c r="G294" s="30">
        <v>8.8999999999999999E-3</v>
      </c>
      <c r="J294" s="38">
        <v>44052</v>
      </c>
      <c r="K294">
        <v>47.87</v>
      </c>
      <c r="L294">
        <v>48.78</v>
      </c>
      <c r="M294">
        <v>49.45</v>
      </c>
      <c r="N294">
        <v>47.43</v>
      </c>
      <c r="O294" t="s">
        <v>1453</v>
      </c>
      <c r="P294" s="30">
        <v>-1.8700000000000001E-2</v>
      </c>
      <c r="Q294" s="30"/>
      <c r="R294" s="30"/>
      <c r="T294" s="38">
        <v>44052</v>
      </c>
      <c r="U294" s="33">
        <v>3372.85</v>
      </c>
      <c r="V294" s="33">
        <v>3356.04</v>
      </c>
      <c r="W294" s="33">
        <v>3387.89</v>
      </c>
      <c r="X294" s="33">
        <v>3326.44</v>
      </c>
      <c r="Z294" s="30">
        <v>6.4000000000000003E-3</v>
      </c>
    </row>
    <row r="295" spans="1:26" x14ac:dyDescent="0.3">
      <c r="A295" s="38">
        <v>42432</v>
      </c>
      <c r="B295">
        <v>16.57</v>
      </c>
      <c r="C295">
        <v>15.88</v>
      </c>
      <c r="D295">
        <v>16.57</v>
      </c>
      <c r="E295">
        <v>15.8</v>
      </c>
      <c r="F295" t="s">
        <v>186</v>
      </c>
      <c r="G295" s="30">
        <v>4.2799999999999998E-2</v>
      </c>
      <c r="J295" s="38">
        <v>44059</v>
      </c>
      <c r="K295">
        <v>47.03</v>
      </c>
      <c r="L295">
        <v>47.79</v>
      </c>
      <c r="M295">
        <v>48.85</v>
      </c>
      <c r="N295">
        <v>46.4</v>
      </c>
      <c r="O295" t="s">
        <v>1190</v>
      </c>
      <c r="P295" s="30">
        <v>-1.7500000000000002E-2</v>
      </c>
      <c r="Q295" s="30"/>
      <c r="R295" s="30"/>
      <c r="T295" s="38">
        <v>44059</v>
      </c>
      <c r="U295" s="33">
        <v>3397.16</v>
      </c>
      <c r="V295" s="33">
        <v>3380.86</v>
      </c>
      <c r="W295" s="33">
        <v>3399.96</v>
      </c>
      <c r="X295" s="33">
        <v>3354.69</v>
      </c>
      <c r="Z295" s="30">
        <v>7.1999999999999998E-3</v>
      </c>
    </row>
    <row r="296" spans="1:26" x14ac:dyDescent="0.3">
      <c r="A296" s="38">
        <v>42433</v>
      </c>
      <c r="B296">
        <v>16.850000000000001</v>
      </c>
      <c r="C296">
        <v>16.670000000000002</v>
      </c>
      <c r="D296">
        <v>16.97</v>
      </c>
      <c r="E296">
        <v>16.510000000000002</v>
      </c>
      <c r="F296" t="s">
        <v>311</v>
      </c>
      <c r="G296" s="30">
        <v>1.6899999999999998E-2</v>
      </c>
      <c r="J296" s="38">
        <v>44066</v>
      </c>
      <c r="K296">
        <v>46.59</v>
      </c>
      <c r="L296">
        <v>47.07</v>
      </c>
      <c r="M296">
        <v>47.72</v>
      </c>
      <c r="N296">
        <v>44.94</v>
      </c>
      <c r="O296" t="s">
        <v>1398</v>
      </c>
      <c r="P296" s="30">
        <v>-9.4000000000000004E-3</v>
      </c>
      <c r="Q296" s="30"/>
      <c r="R296" s="30"/>
      <c r="T296" s="38">
        <v>44066</v>
      </c>
      <c r="U296" s="33">
        <v>3508.01</v>
      </c>
      <c r="V296" s="33">
        <v>3418.09</v>
      </c>
      <c r="W296" s="33">
        <v>3509.23</v>
      </c>
      <c r="X296" s="33">
        <v>3413.13</v>
      </c>
      <c r="Z296" s="30">
        <v>3.2599999999999997E-2</v>
      </c>
    </row>
    <row r="297" spans="1:26" x14ac:dyDescent="0.3">
      <c r="A297" s="38">
        <v>42436</v>
      </c>
      <c r="B297">
        <v>17.079999999999998</v>
      </c>
      <c r="C297">
        <v>16.75</v>
      </c>
      <c r="D297">
        <v>17.079999999999998</v>
      </c>
      <c r="E297">
        <v>16.64</v>
      </c>
      <c r="F297" t="s">
        <v>350</v>
      </c>
      <c r="G297" s="30">
        <v>1.3599999999999999E-2</v>
      </c>
      <c r="J297" s="38">
        <v>44073</v>
      </c>
      <c r="K297">
        <v>46.61</v>
      </c>
      <c r="L297">
        <v>46.6</v>
      </c>
      <c r="M297">
        <v>48.63</v>
      </c>
      <c r="N297">
        <v>45.47</v>
      </c>
      <c r="O297" t="s">
        <v>1454</v>
      </c>
      <c r="P297" s="30">
        <v>4.0000000000000002E-4</v>
      </c>
      <c r="Q297" s="30"/>
      <c r="R297" s="30"/>
      <c r="T297" s="38">
        <v>44073</v>
      </c>
      <c r="U297" s="33">
        <v>3426.96</v>
      </c>
      <c r="V297" s="33">
        <v>3509.73</v>
      </c>
      <c r="W297" s="33">
        <v>3588.11</v>
      </c>
      <c r="X297" s="33">
        <v>3349.63</v>
      </c>
      <c r="Z297" s="30">
        <v>-2.3099999999999999E-2</v>
      </c>
    </row>
    <row r="298" spans="1:26" x14ac:dyDescent="0.3">
      <c r="A298" s="38">
        <v>42437</v>
      </c>
      <c r="B298">
        <v>16.8</v>
      </c>
      <c r="C298">
        <v>17</v>
      </c>
      <c r="D298">
        <v>17.12</v>
      </c>
      <c r="E298">
        <v>16.55</v>
      </c>
      <c r="F298" t="s">
        <v>351</v>
      </c>
      <c r="G298" s="30">
        <v>-1.6400000000000001E-2</v>
      </c>
      <c r="J298" s="38">
        <v>44080</v>
      </c>
      <c r="K298">
        <v>44.73</v>
      </c>
      <c r="L298">
        <v>45.29</v>
      </c>
      <c r="M298">
        <v>46.32</v>
      </c>
      <c r="N298">
        <v>44.05</v>
      </c>
      <c r="O298" t="s">
        <v>1149</v>
      </c>
      <c r="P298" s="30">
        <v>-4.0300000000000002E-2</v>
      </c>
      <c r="Q298" s="30"/>
      <c r="R298" s="30"/>
      <c r="T298" s="38">
        <v>44080</v>
      </c>
      <c r="U298" s="33">
        <v>3340.97</v>
      </c>
      <c r="V298" s="33">
        <v>3371.88</v>
      </c>
      <c r="W298" s="33">
        <v>3425.55</v>
      </c>
      <c r="X298" s="33">
        <v>3310.47</v>
      </c>
      <c r="Z298" s="30">
        <v>-2.5100000000000001E-2</v>
      </c>
    </row>
    <row r="299" spans="1:26" x14ac:dyDescent="0.3">
      <c r="A299" s="38">
        <v>42438</v>
      </c>
      <c r="B299">
        <v>16.809999999999999</v>
      </c>
      <c r="C299">
        <v>16.82</v>
      </c>
      <c r="D299">
        <v>17.09</v>
      </c>
      <c r="E299">
        <v>16.55</v>
      </c>
      <c r="F299" t="s">
        <v>352</v>
      </c>
      <c r="G299" s="30">
        <v>5.9999999999999995E-4</v>
      </c>
      <c r="J299" s="38">
        <v>44087</v>
      </c>
      <c r="K299">
        <v>44.67</v>
      </c>
      <c r="L299">
        <v>44.82</v>
      </c>
      <c r="M299">
        <v>46.49</v>
      </c>
      <c r="N299">
        <v>43.56</v>
      </c>
      <c r="O299" t="s">
        <v>1306</v>
      </c>
      <c r="P299" s="30">
        <v>-1.2999999999999999E-3</v>
      </c>
      <c r="Q299" s="30"/>
      <c r="R299" s="30"/>
      <c r="T299" s="38">
        <v>44087</v>
      </c>
      <c r="U299" s="33">
        <v>3319.47</v>
      </c>
      <c r="V299" s="33">
        <v>3363.56</v>
      </c>
      <c r="W299" s="33">
        <v>3428.92</v>
      </c>
      <c r="X299" s="33">
        <v>3292.4</v>
      </c>
      <c r="Z299" s="30">
        <v>-6.4000000000000003E-3</v>
      </c>
    </row>
    <row r="300" spans="1:26" x14ac:dyDescent="0.3">
      <c r="A300" s="38">
        <v>42439</v>
      </c>
      <c r="B300">
        <v>16.8</v>
      </c>
      <c r="C300">
        <v>16.920000000000002</v>
      </c>
      <c r="D300">
        <v>16.940000000000001</v>
      </c>
      <c r="E300">
        <v>16.420000000000002</v>
      </c>
      <c r="F300" t="s">
        <v>353</v>
      </c>
      <c r="G300" s="30">
        <v>-5.9999999999999995E-4</v>
      </c>
      <c r="J300" s="38">
        <v>44094</v>
      </c>
      <c r="K300">
        <v>44.72</v>
      </c>
      <c r="L300">
        <v>43.51</v>
      </c>
      <c r="M300">
        <v>45.15</v>
      </c>
      <c r="N300">
        <v>42.19</v>
      </c>
      <c r="O300" t="s">
        <v>1455</v>
      </c>
      <c r="P300" s="30">
        <v>1.1000000000000001E-3</v>
      </c>
      <c r="Q300" s="30"/>
      <c r="R300" s="30"/>
      <c r="T300" s="38">
        <v>44094</v>
      </c>
      <c r="U300" s="33">
        <v>3298.46</v>
      </c>
      <c r="V300" s="33">
        <v>3285.57</v>
      </c>
      <c r="W300" s="33">
        <v>3323.35</v>
      </c>
      <c r="X300" s="33">
        <v>3209.45</v>
      </c>
      <c r="Z300" s="30">
        <v>-6.3E-3</v>
      </c>
    </row>
    <row r="301" spans="1:26" x14ac:dyDescent="0.3">
      <c r="A301" s="38">
        <v>42440</v>
      </c>
      <c r="B301">
        <v>16.91</v>
      </c>
      <c r="C301">
        <v>16.940000000000001</v>
      </c>
      <c r="D301">
        <v>17.100000000000001</v>
      </c>
      <c r="E301">
        <v>16.78</v>
      </c>
      <c r="F301" t="s">
        <v>354</v>
      </c>
      <c r="G301" s="30">
        <v>6.4999999999999997E-3</v>
      </c>
      <c r="J301" s="38">
        <v>44101</v>
      </c>
      <c r="K301">
        <v>47.34</v>
      </c>
      <c r="L301">
        <v>45.59</v>
      </c>
      <c r="M301">
        <v>47.89</v>
      </c>
      <c r="N301">
        <v>44.22</v>
      </c>
      <c r="O301" t="s">
        <v>1456</v>
      </c>
      <c r="P301" s="30">
        <v>5.8599999999999999E-2</v>
      </c>
      <c r="Q301" s="30"/>
      <c r="R301" s="30"/>
      <c r="T301" s="38">
        <v>44101</v>
      </c>
      <c r="U301" s="33">
        <v>3348.44</v>
      </c>
      <c r="V301" s="33">
        <v>3333.9</v>
      </c>
      <c r="W301" s="33">
        <v>3397.18</v>
      </c>
      <c r="X301" s="33">
        <v>3323.69</v>
      </c>
      <c r="Z301" s="30">
        <v>1.52E-2</v>
      </c>
    </row>
    <row r="302" spans="1:26" x14ac:dyDescent="0.3">
      <c r="A302" s="38">
        <v>42443</v>
      </c>
      <c r="B302">
        <v>16.98</v>
      </c>
      <c r="C302">
        <v>17.05</v>
      </c>
      <c r="D302">
        <v>17.13</v>
      </c>
      <c r="E302">
        <v>16.73</v>
      </c>
      <c r="F302" t="s">
        <v>355</v>
      </c>
      <c r="G302" s="30">
        <v>4.1000000000000003E-3</v>
      </c>
      <c r="J302" s="38">
        <v>44108</v>
      </c>
      <c r="K302">
        <v>46.55</v>
      </c>
      <c r="L302">
        <v>47.8</v>
      </c>
      <c r="M302">
        <v>48.25</v>
      </c>
      <c r="N302">
        <v>45.56</v>
      </c>
      <c r="O302" t="s">
        <v>970</v>
      </c>
      <c r="P302" s="30">
        <v>-1.67E-2</v>
      </c>
      <c r="Q302" s="30"/>
      <c r="R302" s="30"/>
      <c r="T302" s="38">
        <v>44108</v>
      </c>
      <c r="U302" s="33">
        <v>3477.13</v>
      </c>
      <c r="V302" s="33">
        <v>3367.27</v>
      </c>
      <c r="W302" s="33">
        <v>3482.34</v>
      </c>
      <c r="X302" s="33">
        <v>3354.54</v>
      </c>
      <c r="Z302" s="30">
        <v>3.8399999999999997E-2</v>
      </c>
    </row>
    <row r="303" spans="1:26" x14ac:dyDescent="0.3">
      <c r="A303" s="38">
        <v>42444</v>
      </c>
      <c r="B303">
        <v>16.850000000000001</v>
      </c>
      <c r="C303">
        <v>16.89</v>
      </c>
      <c r="D303">
        <v>16.89</v>
      </c>
      <c r="E303">
        <v>16.54</v>
      </c>
      <c r="F303" t="s">
        <v>356</v>
      </c>
      <c r="G303" s="30">
        <v>-7.7000000000000002E-3</v>
      </c>
      <c r="J303" s="38">
        <v>44115</v>
      </c>
      <c r="K303">
        <v>40.46</v>
      </c>
      <c r="L303">
        <v>46.55</v>
      </c>
      <c r="M303">
        <v>46.63</v>
      </c>
      <c r="N303">
        <v>39.97</v>
      </c>
      <c r="O303" t="s">
        <v>1457</v>
      </c>
      <c r="P303" s="30">
        <v>-0.1308</v>
      </c>
      <c r="Q303" s="30"/>
      <c r="R303" s="30"/>
      <c r="T303" s="38">
        <v>44115</v>
      </c>
      <c r="U303" s="33">
        <v>3483.81</v>
      </c>
      <c r="V303" s="33">
        <v>3500.02</v>
      </c>
      <c r="W303" s="33">
        <v>3549.85</v>
      </c>
      <c r="X303" s="33">
        <v>3440.89</v>
      </c>
      <c r="Z303" s="30">
        <v>1.9E-3</v>
      </c>
    </row>
    <row r="304" spans="1:26" x14ac:dyDescent="0.3">
      <c r="A304" s="38">
        <v>42445</v>
      </c>
      <c r="B304">
        <v>16.940000000000001</v>
      </c>
      <c r="C304">
        <v>16.850000000000001</v>
      </c>
      <c r="D304">
        <v>17.010000000000002</v>
      </c>
      <c r="E304">
        <v>16.57</v>
      </c>
      <c r="F304" t="s">
        <v>357</v>
      </c>
      <c r="G304" s="30">
        <v>5.3E-3</v>
      </c>
      <c r="J304" s="38">
        <v>44122</v>
      </c>
      <c r="K304">
        <v>41.15</v>
      </c>
      <c r="L304">
        <v>40.630000000000003</v>
      </c>
      <c r="M304">
        <v>42.73</v>
      </c>
      <c r="N304">
        <v>38.79</v>
      </c>
      <c r="O304" t="s">
        <v>1458</v>
      </c>
      <c r="P304" s="30">
        <v>1.7100000000000001E-2</v>
      </c>
      <c r="Q304" s="30"/>
      <c r="R304" s="30"/>
      <c r="T304" s="38">
        <v>44122</v>
      </c>
      <c r="U304" s="33">
        <v>3465.39</v>
      </c>
      <c r="V304" s="33">
        <v>3493.66</v>
      </c>
      <c r="W304" s="33">
        <v>3502.42</v>
      </c>
      <c r="X304" s="33">
        <v>3415.34</v>
      </c>
      <c r="Z304" s="30">
        <v>-5.3E-3</v>
      </c>
    </row>
    <row r="305" spans="1:26" x14ac:dyDescent="0.3">
      <c r="A305" s="38">
        <v>42446</v>
      </c>
      <c r="B305">
        <v>17.260000000000002</v>
      </c>
      <c r="C305">
        <v>16.97</v>
      </c>
      <c r="D305">
        <v>17.45</v>
      </c>
      <c r="E305">
        <v>16.920000000000002</v>
      </c>
      <c r="F305" t="s">
        <v>358</v>
      </c>
      <c r="G305" s="30">
        <v>1.89E-2</v>
      </c>
      <c r="J305" s="38">
        <v>44129</v>
      </c>
      <c r="K305">
        <v>36.86</v>
      </c>
      <c r="L305">
        <v>41.15</v>
      </c>
      <c r="M305">
        <v>41.38</v>
      </c>
      <c r="N305">
        <v>36.35</v>
      </c>
      <c r="O305" t="s">
        <v>1459</v>
      </c>
      <c r="P305" s="30">
        <v>-0.1043</v>
      </c>
      <c r="Q305" s="30"/>
      <c r="R305" s="30"/>
      <c r="T305" s="38">
        <v>44129</v>
      </c>
      <c r="U305" s="33">
        <v>3269.96</v>
      </c>
      <c r="V305" s="33">
        <v>3441.42</v>
      </c>
      <c r="W305" s="33">
        <v>3441.42</v>
      </c>
      <c r="X305" s="33">
        <v>3233.94</v>
      </c>
      <c r="Z305" s="30">
        <v>-5.6399999999999999E-2</v>
      </c>
    </row>
    <row r="306" spans="1:26" x14ac:dyDescent="0.3">
      <c r="A306" s="38">
        <v>42447</v>
      </c>
      <c r="B306">
        <v>17.149999999999999</v>
      </c>
      <c r="C306">
        <v>17.239999999999998</v>
      </c>
      <c r="D306">
        <v>17.440000000000001</v>
      </c>
      <c r="E306">
        <v>16.989999999999998</v>
      </c>
      <c r="F306" t="s">
        <v>359</v>
      </c>
      <c r="G306" s="30">
        <v>-6.4000000000000003E-3</v>
      </c>
      <c r="J306" s="38">
        <v>44136</v>
      </c>
      <c r="K306">
        <v>41.66</v>
      </c>
      <c r="L306">
        <v>37.380000000000003</v>
      </c>
      <c r="M306">
        <v>42.95</v>
      </c>
      <c r="N306">
        <v>37.36</v>
      </c>
      <c r="O306" t="s">
        <v>1230</v>
      </c>
      <c r="P306" s="30">
        <v>0.13020000000000001</v>
      </c>
      <c r="Q306" s="30"/>
      <c r="R306" s="30"/>
      <c r="T306" s="38">
        <v>44136</v>
      </c>
      <c r="U306" s="33">
        <v>3509.44</v>
      </c>
      <c r="V306" s="33">
        <v>3296.2</v>
      </c>
      <c r="W306" s="33">
        <v>3529.05</v>
      </c>
      <c r="X306" s="33">
        <v>3279.74</v>
      </c>
      <c r="Z306" s="30">
        <v>7.3200000000000001E-2</v>
      </c>
    </row>
    <row r="307" spans="1:26" x14ac:dyDescent="0.3">
      <c r="A307" s="38">
        <v>42450</v>
      </c>
      <c r="B307">
        <v>17.079999999999998</v>
      </c>
      <c r="C307">
        <v>17.13</v>
      </c>
      <c r="D307">
        <v>17.18</v>
      </c>
      <c r="E307">
        <v>16.82</v>
      </c>
      <c r="F307" t="s">
        <v>360</v>
      </c>
      <c r="G307" s="30">
        <v>-4.1000000000000003E-3</v>
      </c>
      <c r="J307" s="38">
        <v>44143</v>
      </c>
      <c r="K307">
        <v>44.24</v>
      </c>
      <c r="L307">
        <v>43.97</v>
      </c>
      <c r="M307">
        <v>44.74</v>
      </c>
      <c r="N307">
        <v>42.35</v>
      </c>
      <c r="O307" t="s">
        <v>1189</v>
      </c>
      <c r="P307" s="30">
        <v>6.1899999999999997E-2</v>
      </c>
      <c r="Q307" s="30"/>
      <c r="R307" s="30"/>
      <c r="T307" s="38">
        <v>44143</v>
      </c>
      <c r="U307" s="33">
        <v>3585.15</v>
      </c>
      <c r="V307" s="33">
        <v>3583.04</v>
      </c>
      <c r="W307" s="33">
        <v>3645.99</v>
      </c>
      <c r="X307" s="33">
        <v>3511.91</v>
      </c>
      <c r="Z307" s="30">
        <v>2.1600000000000001E-2</v>
      </c>
    </row>
    <row r="308" spans="1:26" x14ac:dyDescent="0.3">
      <c r="A308" s="38">
        <v>42451</v>
      </c>
      <c r="B308">
        <v>17.47</v>
      </c>
      <c r="C308">
        <v>17.07</v>
      </c>
      <c r="D308">
        <v>17.48</v>
      </c>
      <c r="E308">
        <v>16.940000000000001</v>
      </c>
      <c r="F308" t="s">
        <v>361</v>
      </c>
      <c r="G308" s="30">
        <v>2.2800000000000001E-2</v>
      </c>
      <c r="J308" s="38">
        <v>44150</v>
      </c>
      <c r="K308">
        <v>43.18</v>
      </c>
      <c r="L308">
        <v>44.97</v>
      </c>
      <c r="M308">
        <v>46.03</v>
      </c>
      <c r="N308">
        <v>43.05</v>
      </c>
      <c r="O308" t="s">
        <v>1401</v>
      </c>
      <c r="P308" s="30">
        <v>-2.4E-2</v>
      </c>
      <c r="Q308" s="30"/>
      <c r="R308" s="30"/>
      <c r="T308" s="38">
        <v>44150</v>
      </c>
      <c r="U308" s="33">
        <v>3557.54</v>
      </c>
      <c r="V308" s="33">
        <v>3600.16</v>
      </c>
      <c r="W308" s="33">
        <v>3628.51</v>
      </c>
      <c r="X308" s="33">
        <v>3543.84</v>
      </c>
      <c r="Z308" s="30">
        <v>-7.7000000000000002E-3</v>
      </c>
    </row>
    <row r="309" spans="1:26" x14ac:dyDescent="0.3">
      <c r="A309" s="38">
        <v>42452</v>
      </c>
      <c r="B309">
        <v>17.059999999999999</v>
      </c>
      <c r="C309">
        <v>17.37</v>
      </c>
      <c r="D309">
        <v>17.43</v>
      </c>
      <c r="E309">
        <v>17.05</v>
      </c>
      <c r="F309" t="s">
        <v>362</v>
      </c>
      <c r="G309" s="30">
        <v>-2.35E-2</v>
      </c>
      <c r="J309" s="38">
        <v>44157</v>
      </c>
      <c r="K309">
        <v>43.87</v>
      </c>
      <c r="L309">
        <v>43.66</v>
      </c>
      <c r="M309">
        <v>45.81</v>
      </c>
      <c r="N309">
        <v>43.31</v>
      </c>
      <c r="O309" t="s">
        <v>1460</v>
      </c>
      <c r="P309" s="30">
        <v>1.6E-2</v>
      </c>
      <c r="Q309" s="30"/>
      <c r="R309" s="30"/>
      <c r="T309" s="38">
        <v>44157</v>
      </c>
      <c r="U309" s="33">
        <v>3638.35</v>
      </c>
      <c r="V309" s="33">
        <v>3566.82</v>
      </c>
      <c r="W309" s="33">
        <v>3644.31</v>
      </c>
      <c r="X309" s="33">
        <v>3552.77</v>
      </c>
      <c r="Z309" s="30">
        <v>2.2700000000000001E-2</v>
      </c>
    </row>
    <row r="310" spans="1:26" x14ac:dyDescent="0.3">
      <c r="A310" s="38">
        <v>42453</v>
      </c>
      <c r="B310">
        <v>16.73</v>
      </c>
      <c r="C310">
        <v>16.940000000000001</v>
      </c>
      <c r="D310">
        <v>16.940000000000001</v>
      </c>
      <c r="E310">
        <v>15.56</v>
      </c>
      <c r="F310" t="s">
        <v>152</v>
      </c>
      <c r="G310" s="30">
        <v>-1.9300000000000001E-2</v>
      </c>
      <c r="J310" s="38">
        <v>44164</v>
      </c>
      <c r="K310">
        <v>48.5</v>
      </c>
      <c r="L310">
        <v>43.84</v>
      </c>
      <c r="M310">
        <v>48.52</v>
      </c>
      <c r="N310">
        <v>42.89</v>
      </c>
      <c r="O310" t="s">
        <v>1324</v>
      </c>
      <c r="P310" s="30">
        <v>0.1055</v>
      </c>
      <c r="Q310" s="30"/>
      <c r="R310" s="30"/>
      <c r="T310" s="38">
        <v>44164</v>
      </c>
      <c r="U310" s="33">
        <v>3699.12</v>
      </c>
      <c r="V310" s="33">
        <v>3634.18</v>
      </c>
      <c r="W310" s="33">
        <v>3699.2</v>
      </c>
      <c r="X310" s="33">
        <v>3594.39</v>
      </c>
      <c r="Z310" s="30">
        <v>1.67E-2</v>
      </c>
    </row>
    <row r="311" spans="1:26" x14ac:dyDescent="0.3">
      <c r="A311" s="38">
        <v>42457</v>
      </c>
      <c r="B311">
        <v>16.61</v>
      </c>
      <c r="C311">
        <v>16.75</v>
      </c>
      <c r="D311">
        <v>16.79</v>
      </c>
      <c r="E311">
        <v>16.48</v>
      </c>
      <c r="F311" t="s">
        <v>363</v>
      </c>
      <c r="G311" s="30">
        <v>-7.1999999999999998E-3</v>
      </c>
      <c r="J311" s="38">
        <v>44171</v>
      </c>
      <c r="K311">
        <v>47.9</v>
      </c>
      <c r="L311">
        <v>48.09</v>
      </c>
      <c r="M311">
        <v>48.86</v>
      </c>
      <c r="N311">
        <v>46.14</v>
      </c>
      <c r="O311" t="s">
        <v>1461</v>
      </c>
      <c r="P311" s="30">
        <v>-1.24E-2</v>
      </c>
      <c r="Q311" s="30"/>
      <c r="R311" s="30"/>
      <c r="T311" s="38">
        <v>44171</v>
      </c>
      <c r="U311" s="33">
        <v>3663.46</v>
      </c>
      <c r="V311" s="33">
        <v>3694.73</v>
      </c>
      <c r="W311" s="33">
        <v>3712.39</v>
      </c>
      <c r="X311" s="33">
        <v>3633.4</v>
      </c>
      <c r="Z311" s="30">
        <v>-9.5999999999999992E-3</v>
      </c>
    </row>
    <row r="312" spans="1:26" x14ac:dyDescent="0.3">
      <c r="A312" s="38">
        <v>42458</v>
      </c>
      <c r="B312">
        <v>16.86</v>
      </c>
      <c r="C312">
        <v>16.61</v>
      </c>
      <c r="D312">
        <v>17</v>
      </c>
      <c r="E312">
        <v>16.2</v>
      </c>
      <c r="F312" t="s">
        <v>364</v>
      </c>
      <c r="G312" s="30">
        <v>1.5100000000000001E-2</v>
      </c>
      <c r="J312" s="38">
        <v>44178</v>
      </c>
      <c r="K312">
        <v>47.78</v>
      </c>
      <c r="L312">
        <v>48.31</v>
      </c>
      <c r="M312">
        <v>49.5</v>
      </c>
      <c r="N312">
        <v>47.4</v>
      </c>
      <c r="O312" t="s">
        <v>1230</v>
      </c>
      <c r="P312" s="30">
        <v>-2.5000000000000001E-3</v>
      </c>
      <c r="Q312" s="30"/>
      <c r="R312" s="30"/>
      <c r="T312" s="38">
        <v>44178</v>
      </c>
      <c r="U312" s="33">
        <v>3709.41</v>
      </c>
      <c r="V312" s="33">
        <v>3675.27</v>
      </c>
      <c r="W312" s="33">
        <v>3726.7</v>
      </c>
      <c r="X312" s="33">
        <v>3645.84</v>
      </c>
      <c r="Z312" s="30">
        <v>1.2500000000000001E-2</v>
      </c>
    </row>
    <row r="313" spans="1:26" x14ac:dyDescent="0.3">
      <c r="A313" s="38">
        <v>42459</v>
      </c>
      <c r="B313">
        <v>17.04</v>
      </c>
      <c r="C313">
        <v>16.93</v>
      </c>
      <c r="D313">
        <v>17.350000000000001</v>
      </c>
      <c r="E313">
        <v>16.89</v>
      </c>
      <c r="F313" t="s">
        <v>365</v>
      </c>
      <c r="G313" s="30">
        <v>1.0699999999999999E-2</v>
      </c>
      <c r="J313" s="38">
        <v>44185</v>
      </c>
      <c r="K313">
        <v>49.09</v>
      </c>
      <c r="L313">
        <v>47.22</v>
      </c>
      <c r="M313">
        <v>49.14</v>
      </c>
      <c r="N313">
        <v>46.26</v>
      </c>
      <c r="O313" t="s">
        <v>1462</v>
      </c>
      <c r="P313" s="30">
        <v>2.7400000000000001E-2</v>
      </c>
      <c r="Q313" s="30"/>
      <c r="R313" s="30"/>
      <c r="T313" s="38">
        <v>44185</v>
      </c>
      <c r="U313" s="33">
        <v>3703.06</v>
      </c>
      <c r="V313" s="33">
        <v>3684.28</v>
      </c>
      <c r="W313" s="33">
        <v>3711.24</v>
      </c>
      <c r="X313" s="33">
        <v>3636.48</v>
      </c>
      <c r="Z313" s="30">
        <v>-1.6999999999999999E-3</v>
      </c>
    </row>
    <row r="314" spans="1:26" x14ac:dyDescent="0.3">
      <c r="A314" s="38">
        <v>42460</v>
      </c>
      <c r="B314">
        <v>17.12</v>
      </c>
      <c r="C314">
        <v>17.07</v>
      </c>
      <c r="D314">
        <v>17.22</v>
      </c>
      <c r="E314">
        <v>17</v>
      </c>
      <c r="F314" t="s">
        <v>366</v>
      </c>
      <c r="G314" s="30">
        <v>4.7000000000000002E-3</v>
      </c>
      <c r="J314" s="38">
        <v>44192</v>
      </c>
      <c r="K314">
        <v>48.98</v>
      </c>
      <c r="L314">
        <v>49.61</v>
      </c>
      <c r="M314">
        <v>49.64</v>
      </c>
      <c r="N314">
        <v>47.64</v>
      </c>
      <c r="O314" t="s">
        <v>1282</v>
      </c>
      <c r="P314" s="30">
        <v>-2.2000000000000001E-3</v>
      </c>
      <c r="Q314" s="30"/>
      <c r="R314" s="30"/>
      <c r="T314" s="38">
        <v>44192</v>
      </c>
      <c r="U314" s="33">
        <v>3756.07</v>
      </c>
      <c r="V314" s="33">
        <v>3723.03</v>
      </c>
      <c r="W314" s="33">
        <v>3760.2</v>
      </c>
      <c r="X314" s="33">
        <v>3723.03</v>
      </c>
      <c r="Z314" s="30">
        <v>1.43E-2</v>
      </c>
    </row>
    <row r="315" spans="1:26" x14ac:dyDescent="0.3">
      <c r="A315" s="38">
        <v>42461</v>
      </c>
      <c r="B315">
        <v>17.350000000000001</v>
      </c>
      <c r="C315">
        <v>16.989999999999998</v>
      </c>
      <c r="D315">
        <v>17.399999999999999</v>
      </c>
      <c r="E315">
        <v>16.93</v>
      </c>
      <c r="F315" t="s">
        <v>367</v>
      </c>
      <c r="G315" s="30">
        <v>1.34E-2</v>
      </c>
      <c r="J315" s="38">
        <v>44199</v>
      </c>
      <c r="K315">
        <v>46.96</v>
      </c>
      <c r="L315">
        <v>48.98</v>
      </c>
      <c r="M315">
        <v>49.09</v>
      </c>
      <c r="N315">
        <v>46.37</v>
      </c>
      <c r="O315" t="s">
        <v>1404</v>
      </c>
      <c r="P315" s="30">
        <v>-4.1200000000000001E-2</v>
      </c>
      <c r="Q315" s="30"/>
      <c r="R315" s="30"/>
      <c r="T315" s="38">
        <v>44199</v>
      </c>
      <c r="U315" s="33">
        <v>3824.68</v>
      </c>
      <c r="V315" s="33">
        <v>3764.61</v>
      </c>
      <c r="W315" s="33">
        <v>3826.69</v>
      </c>
      <c r="X315" s="33">
        <v>3662.71</v>
      </c>
      <c r="Z315" s="30">
        <v>1.83E-2</v>
      </c>
    </row>
    <row r="316" spans="1:26" x14ac:dyDescent="0.3">
      <c r="A316" s="38">
        <v>42464</v>
      </c>
      <c r="B316">
        <v>17.23</v>
      </c>
      <c r="C316">
        <v>17.329999999999998</v>
      </c>
      <c r="D316">
        <v>17.45</v>
      </c>
      <c r="E316">
        <v>17.07</v>
      </c>
      <c r="F316" t="s">
        <v>368</v>
      </c>
      <c r="G316" s="30">
        <v>-6.8999999999999999E-3</v>
      </c>
      <c r="J316" s="38">
        <v>44206</v>
      </c>
      <c r="K316">
        <v>47.95</v>
      </c>
      <c r="L316">
        <v>46.93</v>
      </c>
      <c r="M316">
        <v>48.62</v>
      </c>
      <c r="N316">
        <v>46.44</v>
      </c>
      <c r="O316" t="s">
        <v>1463</v>
      </c>
      <c r="P316" s="30">
        <v>2.1100000000000001E-2</v>
      </c>
      <c r="Q316" s="30"/>
      <c r="R316" s="30"/>
      <c r="T316" s="38">
        <v>44206</v>
      </c>
      <c r="U316" s="33">
        <v>3768.25</v>
      </c>
      <c r="V316" s="33">
        <v>3803.14</v>
      </c>
      <c r="W316" s="33">
        <v>3823.6</v>
      </c>
      <c r="X316" s="33">
        <v>3749.62</v>
      </c>
      <c r="Z316" s="30">
        <v>-1.4800000000000001E-2</v>
      </c>
    </row>
    <row r="317" spans="1:26" x14ac:dyDescent="0.3">
      <c r="A317" s="38">
        <v>42465</v>
      </c>
      <c r="B317">
        <v>16.84</v>
      </c>
      <c r="C317">
        <v>17.05</v>
      </c>
      <c r="D317">
        <v>17.059999999999999</v>
      </c>
      <c r="E317">
        <v>16.739999999999998</v>
      </c>
      <c r="F317" t="s">
        <v>369</v>
      </c>
      <c r="G317" s="30">
        <v>-2.2599999999999999E-2</v>
      </c>
      <c r="J317" s="38">
        <v>44213</v>
      </c>
      <c r="K317">
        <v>46.43</v>
      </c>
      <c r="L317">
        <v>48.45</v>
      </c>
      <c r="M317">
        <v>48.83</v>
      </c>
      <c r="N317">
        <v>46.41</v>
      </c>
      <c r="O317" t="s">
        <v>576</v>
      </c>
      <c r="P317" s="30">
        <v>-3.1699999999999999E-2</v>
      </c>
      <c r="Q317" s="30"/>
      <c r="R317" s="30"/>
      <c r="T317" s="38">
        <v>44213</v>
      </c>
      <c r="U317" s="33">
        <v>3841.47</v>
      </c>
      <c r="V317" s="33">
        <v>3781.88</v>
      </c>
      <c r="W317" s="33">
        <v>3861.45</v>
      </c>
      <c r="X317" s="33">
        <v>3780.37</v>
      </c>
      <c r="Z317" s="30">
        <v>1.9400000000000001E-2</v>
      </c>
    </row>
    <row r="318" spans="1:26" x14ac:dyDescent="0.3">
      <c r="A318" s="38">
        <v>42466</v>
      </c>
      <c r="B318">
        <v>16.309999999999999</v>
      </c>
      <c r="C318">
        <v>16.84</v>
      </c>
      <c r="D318">
        <v>16.93</v>
      </c>
      <c r="E318">
        <v>16.25</v>
      </c>
      <c r="F318" t="s">
        <v>159</v>
      </c>
      <c r="G318" s="30">
        <v>-3.15E-2</v>
      </c>
      <c r="J318" s="38">
        <v>44220</v>
      </c>
      <c r="K318">
        <v>45.94</v>
      </c>
      <c r="L318">
        <v>46.23</v>
      </c>
      <c r="M318">
        <v>50.07</v>
      </c>
      <c r="N318">
        <v>45.81</v>
      </c>
      <c r="O318" t="s">
        <v>1464</v>
      </c>
      <c r="P318" s="30">
        <v>-1.06E-2</v>
      </c>
      <c r="Q318" s="30"/>
      <c r="R318" s="30"/>
      <c r="T318" s="38">
        <v>44220</v>
      </c>
      <c r="U318" s="33">
        <v>3714.24</v>
      </c>
      <c r="V318" s="33">
        <v>3851.68</v>
      </c>
      <c r="W318" s="33">
        <v>3870.9</v>
      </c>
      <c r="X318" s="33">
        <v>3694.12</v>
      </c>
      <c r="Z318" s="30">
        <v>-3.3099999999999997E-2</v>
      </c>
    </row>
    <row r="319" spans="1:26" x14ac:dyDescent="0.3">
      <c r="A319" s="38">
        <v>42467</v>
      </c>
      <c r="B319">
        <v>16</v>
      </c>
      <c r="C319">
        <v>16.12</v>
      </c>
      <c r="D319">
        <v>16.2</v>
      </c>
      <c r="E319">
        <v>15.72</v>
      </c>
      <c r="F319" t="s">
        <v>277</v>
      </c>
      <c r="G319" s="30">
        <v>-1.9E-2</v>
      </c>
      <c r="J319" s="38">
        <v>44227</v>
      </c>
      <c r="K319">
        <v>50.69</v>
      </c>
      <c r="L319">
        <v>46.33</v>
      </c>
      <c r="M319">
        <v>51.2</v>
      </c>
      <c r="N319">
        <v>46.15</v>
      </c>
      <c r="O319" t="s">
        <v>1465</v>
      </c>
      <c r="P319" s="30">
        <v>0.10340000000000001</v>
      </c>
      <c r="Q319" s="30"/>
      <c r="R319" s="30"/>
      <c r="T319" s="38">
        <v>44227</v>
      </c>
      <c r="U319" s="33">
        <v>3886.83</v>
      </c>
      <c r="V319" s="33">
        <v>3731.17</v>
      </c>
      <c r="W319" s="33">
        <v>3894.56</v>
      </c>
      <c r="X319" s="33">
        <v>3725.62</v>
      </c>
      <c r="Z319" s="30">
        <v>4.65E-2</v>
      </c>
    </row>
    <row r="320" spans="1:26" x14ac:dyDescent="0.3">
      <c r="A320" s="38">
        <v>42468</v>
      </c>
      <c r="B320">
        <v>15.83</v>
      </c>
      <c r="C320">
        <v>16.079999999999998</v>
      </c>
      <c r="D320">
        <v>16.28</v>
      </c>
      <c r="E320">
        <v>15.7</v>
      </c>
      <c r="F320" t="s">
        <v>370</v>
      </c>
      <c r="G320" s="30">
        <v>-1.06E-2</v>
      </c>
      <c r="J320" s="38">
        <v>44234</v>
      </c>
      <c r="K320">
        <v>51.46</v>
      </c>
      <c r="L320">
        <v>51.18</v>
      </c>
      <c r="M320">
        <v>52.02</v>
      </c>
      <c r="N320">
        <v>50.1</v>
      </c>
      <c r="O320" t="s">
        <v>1466</v>
      </c>
      <c r="P320" s="30">
        <v>1.52E-2</v>
      </c>
      <c r="Q320" s="30"/>
      <c r="R320" s="30"/>
      <c r="T320" s="38">
        <v>44234</v>
      </c>
      <c r="U320" s="33">
        <v>3934.83</v>
      </c>
      <c r="V320" s="33">
        <v>3892.59</v>
      </c>
      <c r="W320" s="33">
        <v>3937.23</v>
      </c>
      <c r="X320" s="33">
        <v>3884.94</v>
      </c>
      <c r="Z320" s="30">
        <v>1.23E-2</v>
      </c>
    </row>
    <row r="321" spans="1:26" x14ac:dyDescent="0.3">
      <c r="A321" s="38">
        <v>42471</v>
      </c>
      <c r="B321">
        <v>16.100000000000001</v>
      </c>
      <c r="C321">
        <v>15.93</v>
      </c>
      <c r="D321">
        <v>16.18</v>
      </c>
      <c r="E321">
        <v>15.82</v>
      </c>
      <c r="F321" t="s">
        <v>371</v>
      </c>
      <c r="G321" s="30">
        <v>1.7100000000000001E-2</v>
      </c>
      <c r="J321" s="38">
        <v>44241</v>
      </c>
      <c r="K321">
        <v>51.83</v>
      </c>
      <c r="L321">
        <v>51.9</v>
      </c>
      <c r="M321">
        <v>52.38</v>
      </c>
      <c r="N321">
        <v>50.5</v>
      </c>
      <c r="O321" t="s">
        <v>1336</v>
      </c>
      <c r="P321" s="30">
        <v>7.1999999999999998E-3</v>
      </c>
      <c r="Q321" s="30"/>
      <c r="R321" s="30"/>
      <c r="T321" s="38">
        <v>44241</v>
      </c>
      <c r="U321" s="33">
        <v>3906.71</v>
      </c>
      <c r="V321" s="33">
        <v>3939.61</v>
      </c>
      <c r="W321" s="33">
        <v>3950.43</v>
      </c>
      <c r="X321" s="33">
        <v>3885.03</v>
      </c>
      <c r="Z321" s="30">
        <v>-7.1000000000000004E-3</v>
      </c>
    </row>
    <row r="322" spans="1:26" x14ac:dyDescent="0.3">
      <c r="A322" s="38">
        <v>42472</v>
      </c>
      <c r="B322">
        <v>16.39</v>
      </c>
      <c r="C322">
        <v>16.14</v>
      </c>
      <c r="D322">
        <v>16.440000000000001</v>
      </c>
      <c r="E322">
        <v>16.11</v>
      </c>
      <c r="F322" t="s">
        <v>372</v>
      </c>
      <c r="G322" s="30">
        <v>1.7999999999999999E-2</v>
      </c>
      <c r="J322" s="38">
        <v>44248</v>
      </c>
      <c r="K322">
        <v>49.46</v>
      </c>
      <c r="L322">
        <v>51.26</v>
      </c>
      <c r="M322">
        <v>51.59</v>
      </c>
      <c r="N322">
        <v>47.95</v>
      </c>
      <c r="O322" t="s">
        <v>1171</v>
      </c>
      <c r="P322" s="30">
        <v>-4.5699999999999998E-2</v>
      </c>
      <c r="Q322" s="30"/>
      <c r="R322" s="30"/>
      <c r="T322" s="38">
        <v>44248</v>
      </c>
      <c r="U322" s="33">
        <v>3811.15</v>
      </c>
      <c r="V322" s="33">
        <v>3885.55</v>
      </c>
      <c r="W322" s="33">
        <v>3928.65</v>
      </c>
      <c r="X322" s="33">
        <v>3789.54</v>
      </c>
      <c r="Z322" s="30">
        <v>-2.4500000000000001E-2</v>
      </c>
    </row>
    <row r="323" spans="1:26" x14ac:dyDescent="0.3">
      <c r="A323" s="38">
        <v>42473</v>
      </c>
      <c r="B323">
        <v>16.8</v>
      </c>
      <c r="C323">
        <v>16.5</v>
      </c>
      <c r="D323">
        <v>16.87</v>
      </c>
      <c r="E323">
        <v>16.45</v>
      </c>
      <c r="F323" t="s">
        <v>373</v>
      </c>
      <c r="G323" s="30">
        <v>2.5000000000000001E-2</v>
      </c>
      <c r="J323" s="38">
        <v>44255</v>
      </c>
      <c r="K323">
        <v>49.56</v>
      </c>
      <c r="L323">
        <v>50.35</v>
      </c>
      <c r="M323">
        <v>51.03</v>
      </c>
      <c r="N323">
        <v>47.69</v>
      </c>
      <c r="O323" t="s">
        <v>1467</v>
      </c>
      <c r="P323" s="30">
        <v>2E-3</v>
      </c>
      <c r="Q323" s="30"/>
      <c r="R323" s="30"/>
      <c r="T323" s="38">
        <v>44255</v>
      </c>
      <c r="U323" s="33">
        <v>3841.94</v>
      </c>
      <c r="V323" s="33">
        <v>3842.51</v>
      </c>
      <c r="W323" s="33">
        <v>3914.5</v>
      </c>
      <c r="X323" s="33">
        <v>3723.34</v>
      </c>
      <c r="Z323" s="30">
        <v>8.0999999999999996E-3</v>
      </c>
    </row>
    <row r="324" spans="1:26" x14ac:dyDescent="0.3">
      <c r="A324" s="38">
        <v>42474</v>
      </c>
      <c r="B324">
        <v>16.96</v>
      </c>
      <c r="C324">
        <v>16.82</v>
      </c>
      <c r="D324">
        <v>17.04</v>
      </c>
      <c r="E324">
        <v>16.72</v>
      </c>
      <c r="F324" t="s">
        <v>374</v>
      </c>
      <c r="G324" s="30">
        <v>9.4999999999999998E-3</v>
      </c>
      <c r="J324" s="38">
        <v>44262</v>
      </c>
      <c r="K324">
        <v>48.08</v>
      </c>
      <c r="L324">
        <v>49.8</v>
      </c>
      <c r="M324">
        <v>50.54</v>
      </c>
      <c r="N324">
        <v>45.4</v>
      </c>
      <c r="O324" t="s">
        <v>1468</v>
      </c>
      <c r="P324" s="30">
        <v>-2.9899999999999999E-2</v>
      </c>
      <c r="Q324" s="30"/>
      <c r="R324" s="30"/>
      <c r="T324" s="38">
        <v>44262</v>
      </c>
      <c r="U324" s="33">
        <v>3943.34</v>
      </c>
      <c r="V324" s="33">
        <v>3844.39</v>
      </c>
      <c r="W324" s="33">
        <v>3960.27</v>
      </c>
      <c r="X324" s="33">
        <v>3819.25</v>
      </c>
      <c r="Z324" s="30">
        <v>2.64E-2</v>
      </c>
    </row>
    <row r="325" spans="1:26" x14ac:dyDescent="0.3">
      <c r="A325" s="38">
        <v>42475</v>
      </c>
      <c r="B325">
        <v>16.920000000000002</v>
      </c>
      <c r="C325">
        <v>16.88</v>
      </c>
      <c r="D325">
        <v>17.100000000000001</v>
      </c>
      <c r="E325">
        <v>16.88</v>
      </c>
      <c r="F325" t="s">
        <v>375</v>
      </c>
      <c r="G325" s="30">
        <v>-2.3999999999999998E-3</v>
      </c>
      <c r="J325" s="38">
        <v>44269</v>
      </c>
      <c r="K325">
        <v>47.29</v>
      </c>
      <c r="L325">
        <v>48.44</v>
      </c>
      <c r="M325">
        <v>49.41</v>
      </c>
      <c r="N325">
        <v>46.75</v>
      </c>
      <c r="O325" t="s">
        <v>1469</v>
      </c>
      <c r="P325" s="30">
        <v>-1.6400000000000001E-2</v>
      </c>
      <c r="Q325" s="30"/>
      <c r="R325" s="30"/>
      <c r="T325" s="38">
        <v>44269</v>
      </c>
      <c r="U325" s="33">
        <v>3913.1</v>
      </c>
      <c r="V325" s="33">
        <v>3942.96</v>
      </c>
      <c r="W325" s="33">
        <v>3983.87</v>
      </c>
      <c r="X325" s="33">
        <v>3886.75</v>
      </c>
      <c r="Z325" s="30">
        <v>-7.7000000000000002E-3</v>
      </c>
    </row>
    <row r="326" spans="1:26" x14ac:dyDescent="0.3">
      <c r="A326" s="38">
        <v>42478</v>
      </c>
      <c r="B326">
        <v>17.34</v>
      </c>
      <c r="C326">
        <v>16.89</v>
      </c>
      <c r="D326">
        <v>17.34</v>
      </c>
      <c r="E326">
        <v>16.89</v>
      </c>
      <c r="F326" t="s">
        <v>376</v>
      </c>
      <c r="G326" s="30">
        <v>2.4799999999999999E-2</v>
      </c>
      <c r="J326" s="38">
        <v>44276</v>
      </c>
      <c r="K326">
        <v>46.69</v>
      </c>
      <c r="L326">
        <v>47</v>
      </c>
      <c r="M326">
        <v>50.11</v>
      </c>
      <c r="N326">
        <v>45.53</v>
      </c>
      <c r="O326" t="s">
        <v>1470</v>
      </c>
      <c r="P326" s="30">
        <v>-1.2699999999999999E-2</v>
      </c>
      <c r="Q326" s="30"/>
      <c r="R326" s="30"/>
      <c r="T326" s="38">
        <v>44276</v>
      </c>
      <c r="U326" s="33">
        <v>3974.54</v>
      </c>
      <c r="V326" s="33">
        <v>3916.48</v>
      </c>
      <c r="W326" s="33">
        <v>3978.19</v>
      </c>
      <c r="X326" s="33">
        <v>3853.5</v>
      </c>
      <c r="Z326" s="30">
        <v>1.5699999999999999E-2</v>
      </c>
    </row>
    <row r="327" spans="1:26" x14ac:dyDescent="0.3">
      <c r="A327" s="38">
        <v>42479</v>
      </c>
      <c r="B327">
        <v>17.45</v>
      </c>
      <c r="C327">
        <v>17.32</v>
      </c>
      <c r="D327">
        <v>17.579999999999998</v>
      </c>
      <c r="E327">
        <v>17.29</v>
      </c>
      <c r="F327" t="s">
        <v>377</v>
      </c>
      <c r="G327" s="30">
        <v>6.3E-3</v>
      </c>
      <c r="J327" s="38">
        <v>44283</v>
      </c>
      <c r="K327">
        <v>48.01</v>
      </c>
      <c r="L327">
        <v>45.91</v>
      </c>
      <c r="M327">
        <v>48.1</v>
      </c>
      <c r="N327">
        <v>45.45</v>
      </c>
      <c r="O327" t="s">
        <v>1471</v>
      </c>
      <c r="P327" s="30">
        <v>2.8299999999999999E-2</v>
      </c>
      <c r="Q327" s="30"/>
      <c r="R327" s="30"/>
      <c r="T327" s="38">
        <v>44283</v>
      </c>
      <c r="U327" s="33">
        <v>4019.87</v>
      </c>
      <c r="V327" s="33">
        <v>3969.31</v>
      </c>
      <c r="W327" s="33">
        <v>4020.63</v>
      </c>
      <c r="X327" s="33">
        <v>3943.25</v>
      </c>
      <c r="Z327" s="30">
        <v>1.14E-2</v>
      </c>
    </row>
    <row r="328" spans="1:26" x14ac:dyDescent="0.3">
      <c r="A328" s="38">
        <v>42480</v>
      </c>
      <c r="B328">
        <v>17.350000000000001</v>
      </c>
      <c r="C328">
        <v>17.46</v>
      </c>
      <c r="D328">
        <v>17.59</v>
      </c>
      <c r="E328">
        <v>17.350000000000001</v>
      </c>
      <c r="F328" t="s">
        <v>378</v>
      </c>
      <c r="G328" s="30">
        <v>-5.7000000000000002E-3</v>
      </c>
      <c r="J328" s="38">
        <v>44290</v>
      </c>
      <c r="K328">
        <v>47.03</v>
      </c>
      <c r="L328">
        <v>48.39</v>
      </c>
      <c r="M328">
        <v>48.49</v>
      </c>
      <c r="N328">
        <v>46.33</v>
      </c>
      <c r="O328" t="s">
        <v>1472</v>
      </c>
      <c r="P328" s="30">
        <v>-2.0400000000000001E-2</v>
      </c>
      <c r="Q328" s="30"/>
      <c r="R328" s="30"/>
      <c r="T328" s="38">
        <v>44290</v>
      </c>
      <c r="U328" s="33">
        <v>4128.8</v>
      </c>
      <c r="V328" s="33">
        <v>4034.44</v>
      </c>
      <c r="W328" s="33">
        <v>4129.4799999999996</v>
      </c>
      <c r="X328" s="33">
        <v>4034.44</v>
      </c>
      <c r="Z328" s="30">
        <v>2.7099999999999999E-2</v>
      </c>
    </row>
    <row r="329" spans="1:26" x14ac:dyDescent="0.3">
      <c r="A329" s="38">
        <v>42481</v>
      </c>
      <c r="B329">
        <v>17.329999999999998</v>
      </c>
      <c r="C329">
        <v>17.36</v>
      </c>
      <c r="D329">
        <v>17.54</v>
      </c>
      <c r="E329">
        <v>17.170000000000002</v>
      </c>
      <c r="F329" t="s">
        <v>379</v>
      </c>
      <c r="G329" s="30">
        <v>-1.1999999999999999E-3</v>
      </c>
      <c r="J329" s="38">
        <v>44297</v>
      </c>
      <c r="K329">
        <v>51.57</v>
      </c>
      <c r="L329">
        <v>46.69</v>
      </c>
      <c r="M329">
        <v>51.64</v>
      </c>
      <c r="N329">
        <v>46.69</v>
      </c>
      <c r="O329" t="s">
        <v>1473</v>
      </c>
      <c r="P329" s="30">
        <v>9.6500000000000002E-2</v>
      </c>
      <c r="Q329" s="30"/>
      <c r="R329" s="30"/>
      <c r="T329" s="38">
        <v>44297</v>
      </c>
      <c r="U329" s="33">
        <v>4185.47</v>
      </c>
      <c r="V329" s="33">
        <v>4124.71</v>
      </c>
      <c r="W329" s="33">
        <v>4191.3100000000004</v>
      </c>
      <c r="X329" s="33">
        <v>4114.82</v>
      </c>
      <c r="Z329" s="30">
        <v>1.37E-2</v>
      </c>
    </row>
    <row r="330" spans="1:26" x14ac:dyDescent="0.3">
      <c r="A330" s="38">
        <v>42482</v>
      </c>
      <c r="B330">
        <v>17.32</v>
      </c>
      <c r="C330">
        <v>17.309999999999999</v>
      </c>
      <c r="D330">
        <v>17.48</v>
      </c>
      <c r="E330">
        <v>17.2</v>
      </c>
      <c r="F330" t="s">
        <v>380</v>
      </c>
      <c r="G330" s="30">
        <v>-5.9999999999999995E-4</v>
      </c>
      <c r="J330" s="38">
        <v>44304</v>
      </c>
      <c r="K330">
        <v>53.19</v>
      </c>
      <c r="L330">
        <v>51.49</v>
      </c>
      <c r="M330">
        <v>53.48</v>
      </c>
      <c r="N330">
        <v>50.17</v>
      </c>
      <c r="O330" t="s">
        <v>1474</v>
      </c>
      <c r="P330" s="30">
        <v>3.1399999999999997E-2</v>
      </c>
      <c r="Q330" s="30"/>
      <c r="R330" s="30"/>
      <c r="T330" s="38">
        <v>44304</v>
      </c>
      <c r="U330" s="33">
        <v>4180.17</v>
      </c>
      <c r="V330" s="33">
        <v>4179.8</v>
      </c>
      <c r="W330" s="33">
        <v>4194.17</v>
      </c>
      <c r="X330" s="33">
        <v>4118.38</v>
      </c>
      <c r="Z330" s="30">
        <v>-1.2999999999999999E-3</v>
      </c>
    </row>
    <row r="331" spans="1:26" x14ac:dyDescent="0.3">
      <c r="A331" s="38">
        <v>42485</v>
      </c>
      <c r="B331">
        <v>17.11</v>
      </c>
      <c r="C331">
        <v>17.23</v>
      </c>
      <c r="D331">
        <v>17.329999999999998</v>
      </c>
      <c r="E331">
        <v>16.97</v>
      </c>
      <c r="F331" t="s">
        <v>381</v>
      </c>
      <c r="G331" s="30">
        <v>-1.21E-2</v>
      </c>
      <c r="J331" s="38">
        <v>44311</v>
      </c>
      <c r="K331">
        <v>55.37</v>
      </c>
      <c r="L331">
        <v>53.65</v>
      </c>
      <c r="M331">
        <v>56.29</v>
      </c>
      <c r="N331">
        <v>53.45</v>
      </c>
      <c r="O331" t="s">
        <v>1423</v>
      </c>
      <c r="P331" s="30">
        <v>4.1000000000000002E-2</v>
      </c>
      <c r="Q331" s="30"/>
      <c r="R331" s="30"/>
      <c r="T331" s="38">
        <v>44311</v>
      </c>
      <c r="U331" s="33">
        <v>4181.17</v>
      </c>
      <c r="V331" s="33">
        <v>4185.03</v>
      </c>
      <c r="W331" s="33">
        <v>4218.78</v>
      </c>
      <c r="X331" s="33">
        <v>4174.8500000000004</v>
      </c>
      <c r="Z331" s="30">
        <v>2.0000000000000001E-4</v>
      </c>
    </row>
    <row r="332" spans="1:26" x14ac:dyDescent="0.3">
      <c r="A332" s="38">
        <v>42486</v>
      </c>
      <c r="B332">
        <v>17.29</v>
      </c>
      <c r="C332">
        <v>17.2</v>
      </c>
      <c r="D332">
        <v>17.399999999999999</v>
      </c>
      <c r="E332">
        <v>17.149999999999999</v>
      </c>
      <c r="F332" t="s">
        <v>382</v>
      </c>
      <c r="G332" s="30">
        <v>1.0500000000000001E-2</v>
      </c>
      <c r="J332" s="38">
        <v>44318</v>
      </c>
      <c r="K332">
        <v>58.22</v>
      </c>
      <c r="L332">
        <v>55.6</v>
      </c>
      <c r="M332">
        <v>58.25</v>
      </c>
      <c r="N332">
        <v>54.33</v>
      </c>
      <c r="O332" t="s">
        <v>1475</v>
      </c>
      <c r="P332" s="30">
        <v>5.1499999999999997E-2</v>
      </c>
      <c r="Q332" s="30"/>
      <c r="R332" s="30"/>
      <c r="T332" s="38">
        <v>44318</v>
      </c>
      <c r="U332" s="33">
        <v>4232.6000000000004</v>
      </c>
      <c r="V332" s="33">
        <v>4191.9799999999996</v>
      </c>
      <c r="W332" s="33">
        <v>4238.04</v>
      </c>
      <c r="X332" s="33">
        <v>4128.59</v>
      </c>
      <c r="Z332" s="30">
        <v>1.23E-2</v>
      </c>
    </row>
    <row r="333" spans="1:26" x14ac:dyDescent="0.3">
      <c r="A333" s="38">
        <v>42487</v>
      </c>
      <c r="B333">
        <v>17.72</v>
      </c>
      <c r="C333">
        <v>17.309999999999999</v>
      </c>
      <c r="D333">
        <v>17.77</v>
      </c>
      <c r="E333">
        <v>17.2</v>
      </c>
      <c r="F333" t="s">
        <v>311</v>
      </c>
      <c r="G333" s="30">
        <v>2.4899999999999999E-2</v>
      </c>
      <c r="J333" s="38">
        <v>44325</v>
      </c>
      <c r="K333">
        <v>57.42</v>
      </c>
      <c r="L333">
        <v>58.27</v>
      </c>
      <c r="M333">
        <v>58.49</v>
      </c>
      <c r="N333">
        <v>55.55</v>
      </c>
      <c r="O333" t="s">
        <v>1476</v>
      </c>
      <c r="P333" s="30">
        <v>-1.37E-2</v>
      </c>
      <c r="Q333" s="30"/>
      <c r="R333" s="30"/>
      <c r="T333" s="38">
        <v>44325</v>
      </c>
      <c r="U333" s="33">
        <v>4173.8500000000004</v>
      </c>
      <c r="V333" s="33">
        <v>4228.29</v>
      </c>
      <c r="W333" s="33">
        <v>4236.3900000000003</v>
      </c>
      <c r="X333" s="33">
        <v>4056.88</v>
      </c>
      <c r="Z333" s="30">
        <v>-1.3899999999999999E-2</v>
      </c>
    </row>
    <row r="334" spans="1:26" x14ac:dyDescent="0.3">
      <c r="A334" s="38">
        <v>42488</v>
      </c>
      <c r="B334">
        <v>17.41</v>
      </c>
      <c r="C334">
        <v>17.55</v>
      </c>
      <c r="D334">
        <v>17.64</v>
      </c>
      <c r="E334">
        <v>17.36</v>
      </c>
      <c r="F334" t="s">
        <v>383</v>
      </c>
      <c r="G334" s="30">
        <v>-1.7500000000000002E-2</v>
      </c>
      <c r="J334" s="38">
        <v>44332</v>
      </c>
      <c r="K334">
        <v>57.43</v>
      </c>
      <c r="L334">
        <v>57.22</v>
      </c>
      <c r="M334">
        <v>57.96</v>
      </c>
      <c r="N334">
        <v>55.05</v>
      </c>
      <c r="O334" t="s">
        <v>1477</v>
      </c>
      <c r="P334" s="30">
        <v>2.0000000000000001E-4</v>
      </c>
      <c r="Q334" s="30"/>
      <c r="R334" s="30"/>
      <c r="T334" s="38">
        <v>44332</v>
      </c>
      <c r="U334" s="33">
        <v>4155.8599999999997</v>
      </c>
      <c r="V334" s="33">
        <v>4169.92</v>
      </c>
      <c r="W334" s="33">
        <v>4188.72</v>
      </c>
      <c r="X334" s="33">
        <v>4061.41</v>
      </c>
      <c r="Z334" s="30">
        <v>-4.3E-3</v>
      </c>
    </row>
    <row r="335" spans="1:26" x14ac:dyDescent="0.3">
      <c r="A335" s="38">
        <v>42489</v>
      </c>
      <c r="B335">
        <v>16.91</v>
      </c>
      <c r="C335">
        <v>17.34</v>
      </c>
      <c r="D335">
        <v>17.39</v>
      </c>
      <c r="E335">
        <v>16.68</v>
      </c>
      <c r="F335" t="s">
        <v>384</v>
      </c>
      <c r="G335" s="30">
        <v>-2.87E-2</v>
      </c>
      <c r="J335" s="38">
        <v>44339</v>
      </c>
      <c r="K335">
        <v>57.34</v>
      </c>
      <c r="L335">
        <v>57.8</v>
      </c>
      <c r="M335">
        <v>58.33</v>
      </c>
      <c r="N335">
        <v>56.46</v>
      </c>
      <c r="O335" t="s">
        <v>1478</v>
      </c>
      <c r="P335" s="30">
        <v>-1.6000000000000001E-3</v>
      </c>
      <c r="Q335" s="30"/>
      <c r="R335" s="30"/>
      <c r="T335" s="38">
        <v>44339</v>
      </c>
      <c r="U335" s="33">
        <v>4204.1099999999997</v>
      </c>
      <c r="V335" s="33">
        <v>4170.16</v>
      </c>
      <c r="W335" s="33">
        <v>4218.3599999999997</v>
      </c>
      <c r="X335" s="33">
        <v>4170.16</v>
      </c>
      <c r="Z335" s="30">
        <v>1.1599999999999999E-2</v>
      </c>
    </row>
    <row r="336" spans="1:26" x14ac:dyDescent="0.3">
      <c r="A336" s="38">
        <v>42492</v>
      </c>
      <c r="B336">
        <v>17.32</v>
      </c>
      <c r="C336">
        <v>16.940000000000001</v>
      </c>
      <c r="D336">
        <v>17.53</v>
      </c>
      <c r="E336">
        <v>16.940000000000001</v>
      </c>
      <c r="F336" t="s">
        <v>385</v>
      </c>
      <c r="G336" s="30">
        <v>2.4199999999999999E-2</v>
      </c>
      <c r="J336" s="38">
        <v>44346</v>
      </c>
      <c r="K336">
        <v>57.41</v>
      </c>
      <c r="L336">
        <v>57.63</v>
      </c>
      <c r="M336">
        <v>58.02</v>
      </c>
      <c r="N336">
        <v>55.67</v>
      </c>
      <c r="O336" t="s">
        <v>1479</v>
      </c>
      <c r="P336" s="30">
        <v>1.1999999999999999E-3</v>
      </c>
      <c r="Q336" s="30"/>
      <c r="R336" s="30"/>
      <c r="T336" s="38">
        <v>44346</v>
      </c>
      <c r="U336" s="33">
        <v>4229.8900000000003</v>
      </c>
      <c r="V336" s="33">
        <v>4216.5200000000004</v>
      </c>
      <c r="W336" s="33">
        <v>4234.12</v>
      </c>
      <c r="X336" s="33">
        <v>4167.93</v>
      </c>
      <c r="Z336" s="30">
        <v>6.1000000000000004E-3</v>
      </c>
    </row>
    <row r="337" spans="1:26" x14ac:dyDescent="0.3">
      <c r="A337" s="38">
        <v>42493</v>
      </c>
      <c r="B337">
        <v>16.989999999999998</v>
      </c>
      <c r="C337">
        <v>17.16</v>
      </c>
      <c r="D337">
        <v>17.16</v>
      </c>
      <c r="E337">
        <v>16.64</v>
      </c>
      <c r="F337" t="s">
        <v>386</v>
      </c>
      <c r="G337" s="30">
        <v>-1.9099999999999999E-2</v>
      </c>
      <c r="J337" s="38">
        <v>44353</v>
      </c>
      <c r="K337">
        <v>57.79</v>
      </c>
      <c r="L337">
        <v>57.56</v>
      </c>
      <c r="M337">
        <v>57.92</v>
      </c>
      <c r="N337">
        <v>56.77</v>
      </c>
      <c r="O337" t="s">
        <v>1480</v>
      </c>
      <c r="P337" s="30">
        <v>6.6E-3</v>
      </c>
      <c r="Q337" s="30"/>
      <c r="R337" s="30"/>
      <c r="T337" s="38">
        <v>44353</v>
      </c>
      <c r="U337" s="33">
        <v>4247.4399999999996</v>
      </c>
      <c r="V337" s="33">
        <v>4229.34</v>
      </c>
      <c r="W337" s="33">
        <v>4249.74</v>
      </c>
      <c r="X337" s="33">
        <v>4208.41</v>
      </c>
      <c r="Z337" s="30">
        <v>4.1000000000000003E-3</v>
      </c>
    </row>
    <row r="338" spans="1:26" x14ac:dyDescent="0.3">
      <c r="A338" s="38">
        <v>42494</v>
      </c>
      <c r="B338">
        <v>16.760000000000002</v>
      </c>
      <c r="C338">
        <v>16.82</v>
      </c>
      <c r="D338">
        <v>17.100000000000001</v>
      </c>
      <c r="E338">
        <v>16.600000000000001</v>
      </c>
      <c r="F338" t="s">
        <v>387</v>
      </c>
      <c r="G338" s="30">
        <v>-1.35E-2</v>
      </c>
      <c r="J338" s="38">
        <v>44360</v>
      </c>
      <c r="K338">
        <v>57.37</v>
      </c>
      <c r="L338">
        <v>57.99</v>
      </c>
      <c r="M338">
        <v>59</v>
      </c>
      <c r="N338">
        <v>57.04</v>
      </c>
      <c r="O338" t="s">
        <v>1481</v>
      </c>
      <c r="P338" s="30">
        <v>-7.3000000000000001E-3</v>
      </c>
      <c r="Q338" s="30"/>
      <c r="R338" s="30"/>
      <c r="T338" s="38">
        <v>44360</v>
      </c>
      <c r="U338" s="33">
        <v>4166.45</v>
      </c>
      <c r="V338" s="33">
        <v>4248.3100000000004</v>
      </c>
      <c r="W338" s="33">
        <v>4257.16</v>
      </c>
      <c r="X338" s="33">
        <v>4164.3999999999996</v>
      </c>
      <c r="Z338" s="30">
        <v>-1.9099999999999999E-2</v>
      </c>
    </row>
    <row r="339" spans="1:26" x14ac:dyDescent="0.3">
      <c r="A339" s="38">
        <v>42495</v>
      </c>
      <c r="B339">
        <v>16.64</v>
      </c>
      <c r="C339">
        <v>16.489999999999998</v>
      </c>
      <c r="D339">
        <v>16.809999999999999</v>
      </c>
      <c r="E339">
        <v>16</v>
      </c>
      <c r="F339" t="s">
        <v>388</v>
      </c>
      <c r="G339" s="30">
        <v>-7.1999999999999998E-3</v>
      </c>
      <c r="J339" s="38">
        <v>44367</v>
      </c>
      <c r="K339">
        <v>61.58</v>
      </c>
      <c r="L339">
        <v>57.42</v>
      </c>
      <c r="M339">
        <v>61.69</v>
      </c>
      <c r="N339">
        <v>57.27</v>
      </c>
      <c r="O339" t="s">
        <v>1482</v>
      </c>
      <c r="P339" s="30">
        <v>7.3400000000000007E-2</v>
      </c>
      <c r="Q339" s="30"/>
      <c r="R339" s="30"/>
      <c r="T339" s="38">
        <v>44367</v>
      </c>
      <c r="U339" s="33">
        <v>4280.7</v>
      </c>
      <c r="V339" s="33">
        <v>4173.3999999999996</v>
      </c>
      <c r="W339" s="33">
        <v>4286.12</v>
      </c>
      <c r="X339" s="33">
        <v>4173.3999999999996</v>
      </c>
      <c r="Z339" s="30">
        <v>2.7400000000000001E-2</v>
      </c>
    </row>
    <row r="340" spans="1:26" x14ac:dyDescent="0.3">
      <c r="A340" s="38">
        <v>42496</v>
      </c>
      <c r="B340">
        <v>17.07</v>
      </c>
      <c r="C340">
        <v>16.52</v>
      </c>
      <c r="D340">
        <v>17.149999999999999</v>
      </c>
      <c r="E340">
        <v>16.52</v>
      </c>
      <c r="F340" t="s">
        <v>389</v>
      </c>
      <c r="G340" s="30">
        <v>2.58E-2</v>
      </c>
      <c r="J340" s="38">
        <v>44374</v>
      </c>
      <c r="K340">
        <v>64.23</v>
      </c>
      <c r="L340">
        <v>61.72</v>
      </c>
      <c r="M340">
        <v>64.23</v>
      </c>
      <c r="N340">
        <v>60.5</v>
      </c>
      <c r="O340" t="s">
        <v>1483</v>
      </c>
      <c r="P340" s="30">
        <v>4.2999999999999997E-2</v>
      </c>
      <c r="Q340" s="30"/>
      <c r="R340" s="30"/>
      <c r="T340" s="38">
        <v>44374</v>
      </c>
      <c r="U340" s="33">
        <v>4352.34</v>
      </c>
      <c r="V340" s="33">
        <v>4284.8999999999996</v>
      </c>
      <c r="W340" s="33">
        <v>4355.43</v>
      </c>
      <c r="X340" s="33">
        <v>4274.67</v>
      </c>
      <c r="Z340" s="30">
        <v>1.67E-2</v>
      </c>
    </row>
    <row r="341" spans="1:26" x14ac:dyDescent="0.3">
      <c r="A341" s="38">
        <v>42499</v>
      </c>
      <c r="B341">
        <v>17.059999999999999</v>
      </c>
      <c r="C341">
        <v>16.98</v>
      </c>
      <c r="D341">
        <v>17.079999999999998</v>
      </c>
      <c r="E341">
        <v>16.7</v>
      </c>
      <c r="F341" t="s">
        <v>390</v>
      </c>
      <c r="G341" s="30">
        <v>-5.9999999999999995E-4</v>
      </c>
      <c r="J341" s="38">
        <v>44381</v>
      </c>
      <c r="K341">
        <v>61.17</v>
      </c>
      <c r="L341">
        <v>64.319999999999993</v>
      </c>
      <c r="M341">
        <v>64.45</v>
      </c>
      <c r="N341">
        <v>60.16</v>
      </c>
      <c r="O341" t="s">
        <v>1484</v>
      </c>
      <c r="P341" s="30">
        <v>-4.7600000000000003E-2</v>
      </c>
      <c r="Q341" s="30"/>
      <c r="R341" s="30"/>
      <c r="T341" s="38">
        <v>44381</v>
      </c>
      <c r="U341" s="33">
        <v>4369.55</v>
      </c>
      <c r="V341" s="33">
        <v>4356.46</v>
      </c>
      <c r="W341" s="33">
        <v>4371.6000000000004</v>
      </c>
      <c r="X341" s="33">
        <v>4289.37</v>
      </c>
      <c r="Z341" s="30">
        <v>4.0000000000000001E-3</v>
      </c>
    </row>
    <row r="342" spans="1:26" x14ac:dyDescent="0.3">
      <c r="A342" s="38">
        <v>42500</v>
      </c>
      <c r="B342">
        <v>17.21</v>
      </c>
      <c r="C342">
        <v>17.2</v>
      </c>
      <c r="D342">
        <v>17.28</v>
      </c>
      <c r="E342">
        <v>17.05</v>
      </c>
      <c r="F342" t="s">
        <v>229</v>
      </c>
      <c r="G342" s="30">
        <v>8.8000000000000005E-3</v>
      </c>
      <c r="J342" s="38">
        <v>44388</v>
      </c>
      <c r="K342">
        <v>56.74</v>
      </c>
      <c r="L342">
        <v>61.19</v>
      </c>
      <c r="M342">
        <v>61.86</v>
      </c>
      <c r="N342">
        <v>56.53</v>
      </c>
      <c r="O342" t="s">
        <v>1485</v>
      </c>
      <c r="P342" s="30">
        <v>-7.2400000000000006E-2</v>
      </c>
      <c r="Q342" s="30"/>
      <c r="R342" s="30"/>
      <c r="T342" s="38">
        <v>44388</v>
      </c>
      <c r="U342" s="33">
        <v>4327.16</v>
      </c>
      <c r="V342" s="33">
        <v>4372.41</v>
      </c>
      <c r="W342" s="33">
        <v>4393.68</v>
      </c>
      <c r="X342" s="33">
        <v>4322.53</v>
      </c>
      <c r="Z342" s="30">
        <v>-9.7000000000000003E-3</v>
      </c>
    </row>
    <row r="343" spans="1:26" x14ac:dyDescent="0.3">
      <c r="A343" s="38">
        <v>42501</v>
      </c>
      <c r="B343">
        <v>16.899999999999999</v>
      </c>
      <c r="C343">
        <v>17.170000000000002</v>
      </c>
      <c r="D343">
        <v>17.18</v>
      </c>
      <c r="E343">
        <v>16.77</v>
      </c>
      <c r="F343" t="s">
        <v>391</v>
      </c>
      <c r="G343" s="30">
        <v>-1.7999999999999999E-2</v>
      </c>
      <c r="J343" s="38">
        <v>44395</v>
      </c>
      <c r="K343">
        <v>59.44</v>
      </c>
      <c r="L343">
        <v>55.7</v>
      </c>
      <c r="M343">
        <v>59.74</v>
      </c>
      <c r="N343">
        <v>54.89</v>
      </c>
      <c r="O343" t="s">
        <v>1486</v>
      </c>
      <c r="P343" s="30">
        <v>4.7600000000000003E-2</v>
      </c>
      <c r="Q343" s="30"/>
      <c r="R343" s="30"/>
      <c r="T343" s="38">
        <v>44395</v>
      </c>
      <c r="U343" s="33">
        <v>4411.79</v>
      </c>
      <c r="V343" s="33">
        <v>4296.3999999999996</v>
      </c>
      <c r="W343" s="33">
        <v>4415.18</v>
      </c>
      <c r="X343" s="33">
        <v>4233.13</v>
      </c>
      <c r="Z343" s="30">
        <v>1.9599999999999999E-2</v>
      </c>
    </row>
    <row r="344" spans="1:26" x14ac:dyDescent="0.3">
      <c r="A344" s="38">
        <v>42502</v>
      </c>
      <c r="B344">
        <v>17.100000000000001</v>
      </c>
      <c r="C344">
        <v>16.920000000000002</v>
      </c>
      <c r="D344">
        <v>17.14</v>
      </c>
      <c r="E344">
        <v>16.61</v>
      </c>
      <c r="F344" t="s">
        <v>392</v>
      </c>
      <c r="G344" s="30">
        <v>1.18E-2</v>
      </c>
      <c r="J344" s="38">
        <v>44402</v>
      </c>
      <c r="K344">
        <v>58.86</v>
      </c>
      <c r="L344">
        <v>59.17</v>
      </c>
      <c r="M344">
        <v>60.58</v>
      </c>
      <c r="N344">
        <v>58.13</v>
      </c>
      <c r="O344" t="s">
        <v>1487</v>
      </c>
      <c r="P344" s="30">
        <v>-9.7999999999999997E-3</v>
      </c>
      <c r="Q344" s="30"/>
      <c r="R344" s="30"/>
      <c r="T344" s="38">
        <v>44402</v>
      </c>
      <c r="U344" s="33">
        <v>4395.26</v>
      </c>
      <c r="V344" s="33">
        <v>4409.58</v>
      </c>
      <c r="W344" s="33">
        <v>4429.97</v>
      </c>
      <c r="X344" s="33">
        <v>4372.51</v>
      </c>
      <c r="Z344" s="30">
        <v>-3.7000000000000002E-3</v>
      </c>
    </row>
    <row r="345" spans="1:26" x14ac:dyDescent="0.3">
      <c r="A345" s="38">
        <v>42503</v>
      </c>
      <c r="B345">
        <v>16.63</v>
      </c>
      <c r="C345">
        <v>17.02</v>
      </c>
      <c r="D345">
        <v>17.27</v>
      </c>
      <c r="E345">
        <v>16.559999999999999</v>
      </c>
      <c r="F345" t="s">
        <v>393</v>
      </c>
      <c r="G345" s="30">
        <v>-2.75E-2</v>
      </c>
      <c r="J345" s="38">
        <v>44409</v>
      </c>
      <c r="K345">
        <v>61.64</v>
      </c>
      <c r="L345">
        <v>59.3</v>
      </c>
      <c r="M345">
        <v>62.01</v>
      </c>
      <c r="N345">
        <v>58.4</v>
      </c>
      <c r="O345" t="s">
        <v>1488</v>
      </c>
      <c r="P345" s="30">
        <v>4.7199999999999999E-2</v>
      </c>
      <c r="Q345" s="30"/>
      <c r="R345" s="30"/>
      <c r="T345" s="38">
        <v>44409</v>
      </c>
      <c r="U345" s="33">
        <v>4436.5200000000004</v>
      </c>
      <c r="V345" s="33">
        <v>4406.8599999999997</v>
      </c>
      <c r="W345" s="33">
        <v>4440.82</v>
      </c>
      <c r="X345" s="33">
        <v>4373</v>
      </c>
      <c r="Z345" s="30">
        <v>9.4000000000000004E-3</v>
      </c>
    </row>
    <row r="346" spans="1:26" x14ac:dyDescent="0.3">
      <c r="A346" s="38">
        <v>42506</v>
      </c>
      <c r="B346">
        <v>16.399999999999999</v>
      </c>
      <c r="C346">
        <v>16.670000000000002</v>
      </c>
      <c r="D346">
        <v>16.75</v>
      </c>
      <c r="E346">
        <v>16.32</v>
      </c>
      <c r="F346" t="s">
        <v>394</v>
      </c>
      <c r="G346" s="30">
        <v>-1.38E-2</v>
      </c>
      <c r="J346" s="38">
        <v>44416</v>
      </c>
      <c r="K346">
        <v>59.37</v>
      </c>
      <c r="L346">
        <v>61.65</v>
      </c>
      <c r="M346">
        <v>61.87</v>
      </c>
      <c r="N346">
        <v>58.38</v>
      </c>
      <c r="O346" t="s">
        <v>1489</v>
      </c>
      <c r="P346" s="30">
        <v>-3.6799999999999999E-2</v>
      </c>
      <c r="Q346" s="30"/>
      <c r="R346" s="30"/>
      <c r="T346" s="38">
        <v>44416</v>
      </c>
      <c r="U346" s="33">
        <v>4468</v>
      </c>
      <c r="V346" s="33">
        <v>4437.7700000000004</v>
      </c>
      <c r="W346" s="33">
        <v>4468.37</v>
      </c>
      <c r="X346" s="33">
        <v>4424.74</v>
      </c>
      <c r="Z346" s="30">
        <v>7.1000000000000004E-3</v>
      </c>
    </row>
    <row r="347" spans="1:26" x14ac:dyDescent="0.3">
      <c r="A347" s="38">
        <v>42507</v>
      </c>
      <c r="B347">
        <v>16.47</v>
      </c>
      <c r="C347">
        <v>16.309999999999999</v>
      </c>
      <c r="D347">
        <v>16.600000000000001</v>
      </c>
      <c r="E347">
        <v>16.22</v>
      </c>
      <c r="F347" t="s">
        <v>123</v>
      </c>
      <c r="G347" s="30">
        <v>4.3E-3</v>
      </c>
      <c r="J347" s="38">
        <v>44423</v>
      </c>
      <c r="K347">
        <v>56.27</v>
      </c>
      <c r="L347">
        <v>59.14</v>
      </c>
      <c r="M347">
        <v>59.82</v>
      </c>
      <c r="N347">
        <v>55.5</v>
      </c>
      <c r="O347" t="s">
        <v>1490</v>
      </c>
      <c r="P347" s="30">
        <v>-5.2200000000000003E-2</v>
      </c>
      <c r="Q347" s="30"/>
      <c r="R347" s="30"/>
      <c r="T347" s="38">
        <v>44423</v>
      </c>
      <c r="U347" s="33">
        <v>4441.67</v>
      </c>
      <c r="V347" s="33">
        <v>4461.6499999999996</v>
      </c>
      <c r="W347" s="33">
        <v>4480.26</v>
      </c>
      <c r="X347" s="33">
        <v>4367.7299999999996</v>
      </c>
      <c r="Z347" s="30">
        <v>-5.8999999999999999E-3</v>
      </c>
    </row>
    <row r="348" spans="1:26" x14ac:dyDescent="0.3">
      <c r="A348" s="38">
        <v>42508</v>
      </c>
      <c r="B348">
        <v>16.63</v>
      </c>
      <c r="C348">
        <v>16.170000000000002</v>
      </c>
      <c r="D348">
        <v>16.739999999999998</v>
      </c>
      <c r="E348">
        <v>16.170000000000002</v>
      </c>
      <c r="F348" t="s">
        <v>395</v>
      </c>
      <c r="G348" s="30">
        <v>9.7000000000000003E-3</v>
      </c>
      <c r="J348" s="38">
        <v>44430</v>
      </c>
      <c r="K348">
        <v>58.65</v>
      </c>
      <c r="L348">
        <v>56.46</v>
      </c>
      <c r="M348">
        <v>58.76</v>
      </c>
      <c r="N348">
        <v>56.39</v>
      </c>
      <c r="O348" t="s">
        <v>1491</v>
      </c>
      <c r="P348" s="30">
        <v>4.2299999999999997E-2</v>
      </c>
      <c r="Q348" s="30"/>
      <c r="R348" s="30"/>
      <c r="T348" s="38">
        <v>44430</v>
      </c>
      <c r="U348" s="33">
        <v>4509.37</v>
      </c>
      <c r="V348" s="33">
        <v>4450.29</v>
      </c>
      <c r="W348" s="33">
        <v>4513.33</v>
      </c>
      <c r="X348" s="33">
        <v>4450.29</v>
      </c>
      <c r="Z348" s="30">
        <v>1.52E-2</v>
      </c>
    </row>
    <row r="349" spans="1:26" x14ac:dyDescent="0.3">
      <c r="A349" s="38">
        <v>42509</v>
      </c>
      <c r="B349">
        <v>15.98</v>
      </c>
      <c r="C349">
        <v>16.52</v>
      </c>
      <c r="D349">
        <v>16.52</v>
      </c>
      <c r="E349">
        <v>15.75</v>
      </c>
      <c r="F349" t="s">
        <v>247</v>
      </c>
      <c r="G349" s="30">
        <v>-3.9100000000000003E-2</v>
      </c>
      <c r="J349" s="38">
        <v>44437</v>
      </c>
      <c r="K349">
        <v>61.81</v>
      </c>
      <c r="L349">
        <v>59</v>
      </c>
      <c r="M349">
        <v>62.24</v>
      </c>
      <c r="N349">
        <v>58.72</v>
      </c>
      <c r="O349" t="s">
        <v>1492</v>
      </c>
      <c r="P349" s="30">
        <v>5.3900000000000003E-2</v>
      </c>
      <c r="Q349" s="30"/>
      <c r="R349" s="30"/>
      <c r="T349" s="38">
        <v>44437</v>
      </c>
      <c r="U349" s="33">
        <v>4535.43</v>
      </c>
      <c r="V349" s="33">
        <v>4513.76</v>
      </c>
      <c r="W349" s="33">
        <v>4545.8500000000004</v>
      </c>
      <c r="X349" s="33">
        <v>4513.76</v>
      </c>
      <c r="Z349" s="30">
        <v>5.7999999999999996E-3</v>
      </c>
    </row>
    <row r="350" spans="1:26" x14ac:dyDescent="0.3">
      <c r="A350" s="38">
        <v>42510</v>
      </c>
      <c r="B350">
        <v>16</v>
      </c>
      <c r="C350">
        <v>15.85</v>
      </c>
      <c r="D350">
        <v>16.309999999999999</v>
      </c>
      <c r="E350">
        <v>15.79</v>
      </c>
      <c r="F350" t="s">
        <v>141</v>
      </c>
      <c r="G350" s="30">
        <v>1.2999999999999999E-3</v>
      </c>
      <c r="J350" s="38">
        <v>44444</v>
      </c>
      <c r="K350">
        <v>60.72</v>
      </c>
      <c r="L350">
        <v>61.85</v>
      </c>
      <c r="M350">
        <v>62.3</v>
      </c>
      <c r="N350">
        <v>60.69</v>
      </c>
      <c r="O350" t="s">
        <v>1381</v>
      </c>
      <c r="P350" s="30">
        <v>-1.7600000000000001E-2</v>
      </c>
      <c r="Q350" s="30"/>
      <c r="R350" s="30"/>
      <c r="T350" s="38">
        <v>44444</v>
      </c>
      <c r="U350" s="33">
        <v>4458.58</v>
      </c>
      <c r="V350" s="33">
        <v>4535.38</v>
      </c>
      <c r="W350" s="33">
        <v>4535.38</v>
      </c>
      <c r="X350" s="33">
        <v>4457.66</v>
      </c>
      <c r="Z350" s="30">
        <v>-1.6899999999999998E-2</v>
      </c>
    </row>
    <row r="351" spans="1:26" x14ac:dyDescent="0.3">
      <c r="A351" s="38">
        <v>42513</v>
      </c>
      <c r="B351">
        <v>16.18</v>
      </c>
      <c r="C351">
        <v>16.02</v>
      </c>
      <c r="D351">
        <v>16.21</v>
      </c>
      <c r="E351">
        <v>15.97</v>
      </c>
      <c r="F351" t="s">
        <v>396</v>
      </c>
      <c r="G351" s="30">
        <v>1.1299999999999999E-2</v>
      </c>
      <c r="J351" s="38">
        <v>44451</v>
      </c>
      <c r="K351">
        <v>62.8</v>
      </c>
      <c r="L351">
        <v>61.04</v>
      </c>
      <c r="M351">
        <v>63.69</v>
      </c>
      <c r="N351">
        <v>60.39</v>
      </c>
      <c r="O351" t="s">
        <v>1493</v>
      </c>
      <c r="P351" s="30">
        <v>3.4299999999999997E-2</v>
      </c>
      <c r="Q351" s="30"/>
      <c r="R351" s="30"/>
      <c r="T351" s="38">
        <v>44451</v>
      </c>
      <c r="U351" s="33">
        <v>4432.99</v>
      </c>
      <c r="V351" s="33">
        <v>4474.8100000000004</v>
      </c>
      <c r="W351" s="33">
        <v>4492.99</v>
      </c>
      <c r="X351" s="33">
        <v>4427.76</v>
      </c>
      <c r="Z351" s="30">
        <v>-5.7000000000000002E-3</v>
      </c>
    </row>
    <row r="352" spans="1:26" x14ac:dyDescent="0.3">
      <c r="A352" s="38">
        <v>42514</v>
      </c>
      <c r="B352">
        <v>16.3</v>
      </c>
      <c r="C352">
        <v>16.309999999999999</v>
      </c>
      <c r="D352">
        <v>16.510000000000002</v>
      </c>
      <c r="E352">
        <v>16.21</v>
      </c>
      <c r="F352" t="s">
        <v>397</v>
      </c>
      <c r="G352" s="30">
        <v>7.4000000000000003E-3</v>
      </c>
      <c r="J352" s="38">
        <v>44458</v>
      </c>
      <c r="K352">
        <v>62.41</v>
      </c>
      <c r="L352">
        <v>60.9</v>
      </c>
      <c r="M352">
        <v>62.49</v>
      </c>
      <c r="N352">
        <v>57.65</v>
      </c>
      <c r="O352" t="s">
        <v>1494</v>
      </c>
      <c r="P352" s="30">
        <v>-6.1999999999999998E-3</v>
      </c>
      <c r="Q352" s="30"/>
      <c r="R352" s="30"/>
      <c r="T352" s="38">
        <v>44458</v>
      </c>
      <c r="U352" s="33">
        <v>4455.4799999999996</v>
      </c>
      <c r="V352" s="33">
        <v>4402.95</v>
      </c>
      <c r="W352" s="33">
        <v>4465.3999999999996</v>
      </c>
      <c r="X352" s="33">
        <v>4305.91</v>
      </c>
      <c r="Z352" s="30">
        <v>5.1000000000000004E-3</v>
      </c>
    </row>
    <row r="353" spans="1:26" x14ac:dyDescent="0.3">
      <c r="A353" s="38">
        <v>42515</v>
      </c>
      <c r="B353">
        <v>16.64</v>
      </c>
      <c r="C353">
        <v>16.309999999999999</v>
      </c>
      <c r="D353">
        <v>16.8</v>
      </c>
      <c r="E353">
        <v>16.22</v>
      </c>
      <c r="F353" t="s">
        <v>398</v>
      </c>
      <c r="G353" s="30">
        <v>2.0899999999999998E-2</v>
      </c>
      <c r="J353" s="38">
        <v>44465</v>
      </c>
      <c r="K353">
        <v>61.87</v>
      </c>
      <c r="L353">
        <v>62.5</v>
      </c>
      <c r="M353">
        <v>63.6</v>
      </c>
      <c r="N353">
        <v>60.8</v>
      </c>
      <c r="O353" t="s">
        <v>1495</v>
      </c>
      <c r="P353" s="30">
        <v>-8.6999999999999994E-3</v>
      </c>
      <c r="Q353" s="30"/>
      <c r="R353" s="30"/>
      <c r="T353" s="38">
        <v>44465</v>
      </c>
      <c r="U353" s="33">
        <v>4357.04</v>
      </c>
      <c r="V353" s="33">
        <v>4442.12</v>
      </c>
      <c r="W353" s="33">
        <v>4457.3</v>
      </c>
      <c r="X353" s="33">
        <v>4288.5200000000004</v>
      </c>
      <c r="Z353" s="30">
        <v>-2.2100000000000002E-2</v>
      </c>
    </row>
    <row r="354" spans="1:26" x14ac:dyDescent="0.3">
      <c r="A354" s="38">
        <v>42516</v>
      </c>
      <c r="B354">
        <v>16.39</v>
      </c>
      <c r="C354">
        <v>16.59</v>
      </c>
      <c r="D354">
        <v>16.739999999999998</v>
      </c>
      <c r="E354">
        <v>16.36</v>
      </c>
      <c r="F354" t="s">
        <v>399</v>
      </c>
      <c r="G354" s="30">
        <v>-1.4999999999999999E-2</v>
      </c>
      <c r="J354" s="38">
        <v>44472</v>
      </c>
      <c r="K354">
        <v>65.36</v>
      </c>
      <c r="L354">
        <v>61.46</v>
      </c>
      <c r="M354">
        <v>65.75</v>
      </c>
      <c r="N354">
        <v>58.64</v>
      </c>
      <c r="O354" t="s">
        <v>1346</v>
      </c>
      <c r="P354" s="30">
        <v>5.6399999999999999E-2</v>
      </c>
      <c r="Q354" s="30"/>
      <c r="R354" s="30"/>
      <c r="T354" s="38">
        <v>44472</v>
      </c>
      <c r="U354" s="33">
        <v>4391.34</v>
      </c>
      <c r="V354" s="33">
        <v>4348.84</v>
      </c>
      <c r="W354" s="33">
        <v>4429.97</v>
      </c>
      <c r="X354" s="33">
        <v>4278.9399999999996</v>
      </c>
      <c r="Z354" s="30">
        <v>7.9000000000000008E-3</v>
      </c>
    </row>
    <row r="355" spans="1:26" x14ac:dyDescent="0.3">
      <c r="A355" s="38">
        <v>42517</v>
      </c>
      <c r="B355">
        <v>16.57</v>
      </c>
      <c r="C355">
        <v>16.47</v>
      </c>
      <c r="D355">
        <v>16.64</v>
      </c>
      <c r="E355">
        <v>16.38</v>
      </c>
      <c r="F355" t="s">
        <v>400</v>
      </c>
      <c r="G355" s="30">
        <v>1.0999999999999999E-2</v>
      </c>
      <c r="J355" s="38">
        <v>44479</v>
      </c>
      <c r="K355">
        <v>67.42</v>
      </c>
      <c r="L355">
        <v>65.680000000000007</v>
      </c>
      <c r="M355">
        <v>68.8</v>
      </c>
      <c r="N355">
        <v>65</v>
      </c>
      <c r="O355" t="s">
        <v>1496</v>
      </c>
      <c r="P355" s="30">
        <v>3.15E-2</v>
      </c>
      <c r="Q355" s="30"/>
      <c r="R355" s="30"/>
      <c r="T355" s="38">
        <v>44479</v>
      </c>
      <c r="U355" s="33">
        <v>4471.37</v>
      </c>
      <c r="V355" s="33">
        <v>4385.4399999999996</v>
      </c>
      <c r="W355" s="33">
        <v>4475.82</v>
      </c>
      <c r="X355" s="33">
        <v>4329.92</v>
      </c>
      <c r="Z355" s="30">
        <v>1.8200000000000001E-2</v>
      </c>
    </row>
    <row r="356" spans="1:26" x14ac:dyDescent="0.3">
      <c r="A356" s="38">
        <v>42521</v>
      </c>
      <c r="B356">
        <v>16.420000000000002</v>
      </c>
      <c r="C356">
        <v>16.68</v>
      </c>
      <c r="D356">
        <v>16.7</v>
      </c>
      <c r="E356">
        <v>16.420000000000002</v>
      </c>
      <c r="F356" t="s">
        <v>401</v>
      </c>
      <c r="G356" s="30">
        <v>-9.1000000000000004E-3</v>
      </c>
      <c r="J356" s="38">
        <v>44486</v>
      </c>
      <c r="K356">
        <v>79.72</v>
      </c>
      <c r="L356">
        <v>67.7</v>
      </c>
      <c r="M356">
        <v>80.11</v>
      </c>
      <c r="N356">
        <v>67.09</v>
      </c>
      <c r="O356" t="s">
        <v>1497</v>
      </c>
      <c r="P356" s="30">
        <v>0.18240000000000001</v>
      </c>
      <c r="Q356" s="30"/>
      <c r="R356" s="30"/>
      <c r="T356" s="38">
        <v>44486</v>
      </c>
      <c r="U356" s="33">
        <v>4544.8999999999996</v>
      </c>
      <c r="V356" s="33">
        <v>4463.72</v>
      </c>
      <c r="W356" s="33">
        <v>4559.67</v>
      </c>
      <c r="X356" s="33">
        <v>4447.47</v>
      </c>
      <c r="Z356" s="30">
        <v>1.6400000000000001E-2</v>
      </c>
    </row>
    <row r="357" spans="1:26" x14ac:dyDescent="0.3">
      <c r="A357" s="38">
        <v>42522</v>
      </c>
      <c r="B357">
        <v>16.53</v>
      </c>
      <c r="C357">
        <v>16.39</v>
      </c>
      <c r="D357">
        <v>16.68</v>
      </c>
      <c r="E357">
        <v>16.12</v>
      </c>
      <c r="F357" t="s">
        <v>154</v>
      </c>
      <c r="G357" s="30">
        <v>6.7000000000000002E-3</v>
      </c>
      <c r="J357" s="38">
        <v>44493</v>
      </c>
      <c r="K357">
        <v>76.95</v>
      </c>
      <c r="L357">
        <v>79.72</v>
      </c>
      <c r="M357">
        <v>81.069999999999993</v>
      </c>
      <c r="N357">
        <v>76.290000000000006</v>
      </c>
      <c r="O357" t="s">
        <v>1498</v>
      </c>
      <c r="P357" s="30">
        <v>-3.4700000000000002E-2</v>
      </c>
      <c r="Q357" s="30"/>
      <c r="R357" s="30"/>
      <c r="T357" s="38">
        <v>44493</v>
      </c>
      <c r="U357" s="33">
        <v>4605.38</v>
      </c>
      <c r="V357" s="33">
        <v>4553.6899999999996</v>
      </c>
      <c r="W357" s="33">
        <v>4608.08</v>
      </c>
      <c r="X357" s="33">
        <v>4537.3599999999997</v>
      </c>
      <c r="Z357" s="30">
        <v>1.3299999999999999E-2</v>
      </c>
    </row>
    <row r="358" spans="1:26" x14ac:dyDescent="0.3">
      <c r="A358" s="38">
        <v>42523</v>
      </c>
      <c r="B358">
        <v>16.64</v>
      </c>
      <c r="C358">
        <v>16.45</v>
      </c>
      <c r="D358">
        <v>16.72</v>
      </c>
      <c r="E358">
        <v>16.41</v>
      </c>
      <c r="F358" t="s">
        <v>402</v>
      </c>
      <c r="G358" s="30">
        <v>6.7000000000000002E-3</v>
      </c>
      <c r="J358" s="38">
        <v>44500</v>
      </c>
      <c r="K358">
        <v>76.94</v>
      </c>
      <c r="L358">
        <v>77.62</v>
      </c>
      <c r="M358">
        <v>78.77</v>
      </c>
      <c r="N358">
        <v>74.239999999999995</v>
      </c>
      <c r="O358" t="s">
        <v>1499</v>
      </c>
      <c r="P358" s="30">
        <v>-1E-4</v>
      </c>
      <c r="Q358" s="30"/>
      <c r="R358" s="30"/>
      <c r="T358" s="38">
        <v>44500</v>
      </c>
      <c r="U358" s="33">
        <v>4697.53</v>
      </c>
      <c r="V358" s="33">
        <v>4610.62</v>
      </c>
      <c r="W358" s="33">
        <v>4718.5</v>
      </c>
      <c r="X358" s="33">
        <v>4595.0600000000004</v>
      </c>
      <c r="Z358" s="30">
        <v>0.02</v>
      </c>
    </row>
    <row r="359" spans="1:26" x14ac:dyDescent="0.3">
      <c r="A359" s="38">
        <v>42524</v>
      </c>
      <c r="B359">
        <v>16.239999999999998</v>
      </c>
      <c r="C359">
        <v>16.3</v>
      </c>
      <c r="D359">
        <v>16.43</v>
      </c>
      <c r="E359">
        <v>16.22</v>
      </c>
      <c r="F359" t="s">
        <v>403</v>
      </c>
      <c r="G359" s="30">
        <v>-2.4E-2</v>
      </c>
      <c r="J359" s="38">
        <v>44507</v>
      </c>
      <c r="K359">
        <v>74.989999999999995</v>
      </c>
      <c r="L359">
        <v>76.989999999999995</v>
      </c>
      <c r="M359">
        <v>78.11</v>
      </c>
      <c r="N359">
        <v>73.91</v>
      </c>
      <c r="O359" t="s">
        <v>1500</v>
      </c>
      <c r="P359" s="30">
        <v>-2.53E-2</v>
      </c>
      <c r="Q359" s="30"/>
      <c r="R359" s="30"/>
      <c r="T359" s="38">
        <v>44507</v>
      </c>
      <c r="U359" s="33">
        <v>4682.8500000000004</v>
      </c>
      <c r="V359" s="33">
        <v>4701.4799999999996</v>
      </c>
      <c r="W359" s="33">
        <v>4714.92</v>
      </c>
      <c r="X359" s="33">
        <v>4630.8599999999997</v>
      </c>
      <c r="Z359" s="30">
        <v>-3.0999999999999999E-3</v>
      </c>
    </row>
    <row r="360" spans="1:26" x14ac:dyDescent="0.3">
      <c r="A360" s="38">
        <v>42527</v>
      </c>
      <c r="B360">
        <v>16.39</v>
      </c>
      <c r="C360">
        <v>16.239999999999998</v>
      </c>
      <c r="D360">
        <v>16.61</v>
      </c>
      <c r="E360">
        <v>16.149999999999999</v>
      </c>
      <c r="F360" t="s">
        <v>404</v>
      </c>
      <c r="G360" s="30">
        <v>9.1999999999999998E-3</v>
      </c>
      <c r="J360" s="38">
        <v>44514</v>
      </c>
      <c r="K360">
        <v>74.95</v>
      </c>
      <c r="L360">
        <v>75.099999999999994</v>
      </c>
      <c r="M360">
        <v>76.42</v>
      </c>
      <c r="N360">
        <v>73.930000000000007</v>
      </c>
      <c r="O360" t="s">
        <v>1379</v>
      </c>
      <c r="P360" s="30">
        <v>-5.0000000000000001E-4</v>
      </c>
      <c r="Q360" s="30"/>
      <c r="R360" s="30"/>
      <c r="T360" s="38">
        <v>44514</v>
      </c>
      <c r="U360" s="33">
        <v>4697.96</v>
      </c>
      <c r="V360" s="33">
        <v>4689.3</v>
      </c>
      <c r="W360" s="33">
        <v>4717.75</v>
      </c>
      <c r="X360" s="33">
        <v>4672.78</v>
      </c>
      <c r="Z360" s="30">
        <v>3.2000000000000002E-3</v>
      </c>
    </row>
    <row r="361" spans="1:26" x14ac:dyDescent="0.3">
      <c r="A361" s="38">
        <v>42528</v>
      </c>
      <c r="B361">
        <v>16.28</v>
      </c>
      <c r="C361">
        <v>16.38</v>
      </c>
      <c r="D361">
        <v>16.46</v>
      </c>
      <c r="E361">
        <v>16.28</v>
      </c>
      <c r="F361" t="s">
        <v>405</v>
      </c>
      <c r="G361" s="30">
        <v>-6.7000000000000002E-3</v>
      </c>
      <c r="J361" s="38">
        <v>44521</v>
      </c>
      <c r="K361">
        <v>71.739999999999995</v>
      </c>
      <c r="L361">
        <v>75.61</v>
      </c>
      <c r="M361">
        <v>77.89</v>
      </c>
      <c r="N361">
        <v>70.849999999999994</v>
      </c>
      <c r="O361" t="s">
        <v>1501</v>
      </c>
      <c r="P361" s="30">
        <v>-4.2799999999999998E-2</v>
      </c>
      <c r="Q361" s="30"/>
      <c r="R361" s="30"/>
      <c r="T361" s="38">
        <v>44521</v>
      </c>
      <c r="U361" s="33">
        <v>4594.62</v>
      </c>
      <c r="V361" s="33">
        <v>4712</v>
      </c>
      <c r="W361" s="33">
        <v>4743.83</v>
      </c>
      <c r="X361" s="33">
        <v>4585.43</v>
      </c>
      <c r="Z361" s="30">
        <v>-2.1999999999999999E-2</v>
      </c>
    </row>
    <row r="362" spans="1:26" x14ac:dyDescent="0.3">
      <c r="A362" s="38">
        <v>42529</v>
      </c>
      <c r="B362">
        <v>16.350000000000001</v>
      </c>
      <c r="C362">
        <v>16.28</v>
      </c>
      <c r="D362">
        <v>16.41</v>
      </c>
      <c r="E362">
        <v>16.170000000000002</v>
      </c>
      <c r="F362" t="s">
        <v>406</v>
      </c>
      <c r="G362" s="30">
        <v>4.3E-3</v>
      </c>
      <c r="J362" s="38">
        <v>44528</v>
      </c>
      <c r="K362">
        <v>70.11</v>
      </c>
      <c r="L362">
        <v>73.31</v>
      </c>
      <c r="M362">
        <v>74.61</v>
      </c>
      <c r="N362">
        <v>68.64</v>
      </c>
      <c r="O362" t="s">
        <v>1502</v>
      </c>
      <c r="P362" s="30">
        <v>-2.2700000000000001E-2</v>
      </c>
      <c r="Q362" s="30"/>
      <c r="R362" s="30"/>
      <c r="T362" s="38">
        <v>44528</v>
      </c>
      <c r="U362" s="33">
        <v>4538.43</v>
      </c>
      <c r="V362" s="33">
        <v>4628.75</v>
      </c>
      <c r="W362" s="33">
        <v>4672.95</v>
      </c>
      <c r="X362" s="33">
        <v>4495.12</v>
      </c>
      <c r="Z362" s="30">
        <v>-1.2200000000000001E-2</v>
      </c>
    </row>
    <row r="363" spans="1:26" x14ac:dyDescent="0.3">
      <c r="A363" s="38">
        <v>42530</v>
      </c>
      <c r="B363">
        <v>16.239999999999998</v>
      </c>
      <c r="C363">
        <v>16.18</v>
      </c>
      <c r="D363">
        <v>16.32</v>
      </c>
      <c r="E363">
        <v>16</v>
      </c>
      <c r="F363" t="s">
        <v>407</v>
      </c>
      <c r="G363" s="30">
        <v>-6.7000000000000002E-3</v>
      </c>
      <c r="J363" s="38">
        <v>44535</v>
      </c>
      <c r="K363">
        <v>69.650000000000006</v>
      </c>
      <c r="L363">
        <v>70.88</v>
      </c>
      <c r="M363">
        <v>72.650000000000006</v>
      </c>
      <c r="N363">
        <v>69.650000000000006</v>
      </c>
      <c r="O363" t="s">
        <v>1503</v>
      </c>
      <c r="P363" s="30">
        <v>-6.6E-3</v>
      </c>
      <c r="Q363" s="30"/>
      <c r="R363" s="30"/>
      <c r="T363" s="38">
        <v>44535</v>
      </c>
      <c r="U363" s="33">
        <v>4712.0200000000004</v>
      </c>
      <c r="V363" s="33">
        <v>4548.37</v>
      </c>
      <c r="W363" s="33">
        <v>4713.57</v>
      </c>
      <c r="X363" s="33">
        <v>4540.51</v>
      </c>
      <c r="Z363" s="30">
        <v>3.8199999999999998E-2</v>
      </c>
    </row>
    <row r="364" spans="1:26" x14ac:dyDescent="0.3">
      <c r="A364" s="38">
        <v>42531</v>
      </c>
      <c r="B364">
        <v>16.100000000000001</v>
      </c>
      <c r="C364">
        <v>15.99</v>
      </c>
      <c r="D364">
        <v>16.13</v>
      </c>
      <c r="E364">
        <v>15.85</v>
      </c>
      <c r="F364" t="s">
        <v>408</v>
      </c>
      <c r="G364" s="30">
        <v>-8.6E-3</v>
      </c>
      <c r="J364" s="38">
        <v>44542</v>
      </c>
      <c r="K364">
        <v>70.34</v>
      </c>
      <c r="L364">
        <v>69.5</v>
      </c>
      <c r="M364">
        <v>71.650000000000006</v>
      </c>
      <c r="N364">
        <v>67.69</v>
      </c>
      <c r="O364" t="s">
        <v>1504</v>
      </c>
      <c r="P364" s="30">
        <v>9.9000000000000008E-3</v>
      </c>
      <c r="Q364" s="30"/>
      <c r="R364" s="30"/>
      <c r="T364" s="38">
        <v>44542</v>
      </c>
      <c r="U364" s="33">
        <v>4620.6400000000003</v>
      </c>
      <c r="V364" s="33">
        <v>4710.3</v>
      </c>
      <c r="W364" s="33">
        <v>4731.99</v>
      </c>
      <c r="X364" s="33">
        <v>4600.22</v>
      </c>
      <c r="Z364" s="30">
        <v>-1.9400000000000001E-2</v>
      </c>
    </row>
    <row r="365" spans="1:26" x14ac:dyDescent="0.3">
      <c r="A365" s="38">
        <v>42534</v>
      </c>
      <c r="B365">
        <v>15.81</v>
      </c>
      <c r="C365">
        <v>15.94</v>
      </c>
      <c r="D365">
        <v>16.29</v>
      </c>
      <c r="E365">
        <v>15.76</v>
      </c>
      <c r="F365" t="s">
        <v>409</v>
      </c>
      <c r="G365" s="30">
        <v>-1.7999999999999999E-2</v>
      </c>
      <c r="J365" s="38">
        <v>44549</v>
      </c>
      <c r="K365">
        <v>74.27</v>
      </c>
      <c r="L365">
        <v>68.97</v>
      </c>
      <c r="M365">
        <v>74.69</v>
      </c>
      <c r="N365">
        <v>67.67</v>
      </c>
      <c r="O365" t="s">
        <v>1505</v>
      </c>
      <c r="P365" s="30">
        <v>5.5899999999999998E-2</v>
      </c>
      <c r="Q365" s="30"/>
      <c r="R365" s="30"/>
      <c r="T365" s="38">
        <v>44549</v>
      </c>
      <c r="U365" s="33">
        <v>4725.79</v>
      </c>
      <c r="V365" s="33">
        <v>4587.8999999999996</v>
      </c>
      <c r="W365" s="33">
        <v>4740.74</v>
      </c>
      <c r="X365" s="33">
        <v>4531.1000000000004</v>
      </c>
      <c r="Z365" s="30">
        <v>2.2800000000000001E-2</v>
      </c>
    </row>
    <row r="366" spans="1:26" x14ac:dyDescent="0.3">
      <c r="A366" s="38">
        <v>42535</v>
      </c>
      <c r="B366">
        <v>15.49</v>
      </c>
      <c r="C366">
        <v>15.72</v>
      </c>
      <c r="D366">
        <v>15.85</v>
      </c>
      <c r="E366">
        <v>15.15</v>
      </c>
      <c r="F366" t="s">
        <v>410</v>
      </c>
      <c r="G366" s="30">
        <v>-2.0199999999999999E-2</v>
      </c>
      <c r="J366" s="38">
        <v>44556</v>
      </c>
      <c r="K366">
        <v>72.430000000000007</v>
      </c>
      <c r="L366">
        <v>74.56</v>
      </c>
      <c r="M366">
        <v>75.39</v>
      </c>
      <c r="N366">
        <v>71.58</v>
      </c>
      <c r="O366" t="s">
        <v>1457</v>
      </c>
      <c r="P366" s="30">
        <v>-2.4799999999999999E-2</v>
      </c>
      <c r="Q366" s="30"/>
      <c r="R366" s="30"/>
      <c r="T366" s="38">
        <v>44556</v>
      </c>
      <c r="U366" s="33">
        <v>4766.18</v>
      </c>
      <c r="V366" s="33">
        <v>4733.99</v>
      </c>
      <c r="W366" s="33">
        <v>4808.93</v>
      </c>
      <c r="X366" s="33">
        <v>4733.99</v>
      </c>
      <c r="Z366" s="30">
        <v>8.5000000000000006E-3</v>
      </c>
    </row>
    <row r="367" spans="1:26" x14ac:dyDescent="0.3">
      <c r="A367" s="38">
        <v>42536</v>
      </c>
      <c r="B367">
        <v>15.44</v>
      </c>
      <c r="C367">
        <v>16.27</v>
      </c>
      <c r="D367">
        <v>16.27</v>
      </c>
      <c r="E367">
        <v>15.43</v>
      </c>
      <c r="F367" t="s">
        <v>411</v>
      </c>
      <c r="G367" s="30">
        <v>-3.2000000000000002E-3</v>
      </c>
      <c r="J367" s="38">
        <v>44563</v>
      </c>
      <c r="K367">
        <v>68.959999999999994</v>
      </c>
      <c r="L367">
        <v>72.95</v>
      </c>
      <c r="M367">
        <v>74.44</v>
      </c>
      <c r="N367">
        <v>67.73</v>
      </c>
      <c r="O367" t="s">
        <v>1506</v>
      </c>
      <c r="P367" s="30">
        <v>-4.7899999999999998E-2</v>
      </c>
      <c r="Q367" s="30"/>
      <c r="R367" s="30"/>
      <c r="T367" s="38">
        <v>44563</v>
      </c>
      <c r="U367" s="33">
        <v>4677.03</v>
      </c>
      <c r="V367" s="33">
        <v>4778.1400000000003</v>
      </c>
      <c r="W367" s="33">
        <v>4818.62</v>
      </c>
      <c r="X367" s="33">
        <v>4662.74</v>
      </c>
      <c r="Z367" s="30">
        <v>-1.8700000000000001E-2</v>
      </c>
    </row>
    <row r="368" spans="1:26" x14ac:dyDescent="0.3">
      <c r="A368" s="38">
        <v>42537</v>
      </c>
      <c r="B368">
        <v>15.53</v>
      </c>
      <c r="C368">
        <v>15.24</v>
      </c>
      <c r="D368">
        <v>15.57</v>
      </c>
      <c r="E368">
        <v>15.16</v>
      </c>
      <c r="F368" t="s">
        <v>412</v>
      </c>
      <c r="G368" s="30">
        <v>5.7999999999999996E-3</v>
      </c>
      <c r="J368" s="38">
        <v>44570</v>
      </c>
      <c r="K368">
        <v>68.83</v>
      </c>
      <c r="L368">
        <v>68.02</v>
      </c>
      <c r="M368">
        <v>71.92</v>
      </c>
      <c r="N368">
        <v>66.260000000000005</v>
      </c>
      <c r="O368" t="s">
        <v>1507</v>
      </c>
      <c r="P368" s="30">
        <v>-1.9E-3</v>
      </c>
      <c r="Q368" s="30"/>
      <c r="R368" s="30"/>
      <c r="T368" s="38">
        <v>44570</v>
      </c>
      <c r="U368" s="33">
        <v>4662.8500000000004</v>
      </c>
      <c r="V368" s="33">
        <v>4655.34</v>
      </c>
      <c r="W368" s="33">
        <v>4748.83</v>
      </c>
      <c r="X368" s="33">
        <v>4582.24</v>
      </c>
      <c r="Z368" s="30">
        <v>-3.0000000000000001E-3</v>
      </c>
    </row>
    <row r="369" spans="1:26" x14ac:dyDescent="0.3">
      <c r="A369" s="38">
        <v>42538</v>
      </c>
      <c r="B369">
        <v>15.38</v>
      </c>
      <c r="C369">
        <v>15.4</v>
      </c>
      <c r="D369">
        <v>15.67</v>
      </c>
      <c r="E369">
        <v>15.36</v>
      </c>
      <c r="F369" t="s">
        <v>413</v>
      </c>
      <c r="G369" s="30">
        <v>-9.7000000000000003E-3</v>
      </c>
      <c r="J369" s="38">
        <v>44577</v>
      </c>
      <c r="K369">
        <v>65.900000000000006</v>
      </c>
      <c r="L369">
        <v>68.12</v>
      </c>
      <c r="M369">
        <v>68.67</v>
      </c>
      <c r="N369">
        <v>65.22</v>
      </c>
      <c r="O369" t="s">
        <v>1508</v>
      </c>
      <c r="P369" s="30">
        <v>-4.2599999999999999E-2</v>
      </c>
      <c r="Q369" s="30"/>
      <c r="R369" s="30"/>
      <c r="T369" s="38">
        <v>44577</v>
      </c>
      <c r="U369" s="33">
        <v>4397.9399999999996</v>
      </c>
      <c r="V369" s="33">
        <v>4632.24</v>
      </c>
      <c r="W369" s="33">
        <v>4632.24</v>
      </c>
      <c r="X369" s="33">
        <v>4395.34</v>
      </c>
      <c r="Z369" s="30">
        <v>-5.6800000000000003E-2</v>
      </c>
    </row>
    <row r="370" spans="1:26" x14ac:dyDescent="0.3">
      <c r="A370" s="38">
        <v>42541</v>
      </c>
      <c r="B370">
        <v>15.39</v>
      </c>
      <c r="C370">
        <v>15.53</v>
      </c>
      <c r="D370">
        <v>15.87</v>
      </c>
      <c r="E370">
        <v>15.37</v>
      </c>
      <c r="F370" t="s">
        <v>124</v>
      </c>
      <c r="G370" s="30">
        <v>6.9999999999999999E-4</v>
      </c>
      <c r="J370" s="38">
        <v>44584</v>
      </c>
      <c r="K370">
        <v>68.16</v>
      </c>
      <c r="L370">
        <v>64.400000000000006</v>
      </c>
      <c r="M370">
        <v>68.28</v>
      </c>
      <c r="N370">
        <v>62.29</v>
      </c>
      <c r="O370" t="s">
        <v>1509</v>
      </c>
      <c r="P370" s="30">
        <v>3.4299999999999997E-2</v>
      </c>
      <c r="Q370" s="30"/>
      <c r="R370" s="30"/>
      <c r="T370" s="38">
        <v>44584</v>
      </c>
      <c r="U370" s="33">
        <v>4431.8500000000004</v>
      </c>
      <c r="V370" s="33">
        <v>4356.32</v>
      </c>
      <c r="W370" s="33">
        <v>4453.2299999999996</v>
      </c>
      <c r="X370" s="33">
        <v>4222.62</v>
      </c>
      <c r="Z370" s="30">
        <v>7.7000000000000002E-3</v>
      </c>
    </row>
    <row r="371" spans="1:26" x14ac:dyDescent="0.3">
      <c r="A371" s="38">
        <v>42542</v>
      </c>
      <c r="B371">
        <v>15.36</v>
      </c>
      <c r="C371">
        <v>15.35</v>
      </c>
      <c r="D371">
        <v>15.46</v>
      </c>
      <c r="E371">
        <v>15.21</v>
      </c>
      <c r="F371" t="s">
        <v>414</v>
      </c>
      <c r="G371" s="30">
        <v>-1.9E-3</v>
      </c>
      <c r="J371" s="38">
        <v>44591</v>
      </c>
      <c r="K371">
        <v>70.33</v>
      </c>
      <c r="L371">
        <v>68.25</v>
      </c>
      <c r="M371">
        <v>71.72</v>
      </c>
      <c r="N371">
        <v>68.05</v>
      </c>
      <c r="O371" t="s">
        <v>1510</v>
      </c>
      <c r="P371" s="30">
        <v>3.1800000000000002E-2</v>
      </c>
      <c r="Q371" s="30"/>
      <c r="R371" s="30"/>
      <c r="T371" s="38">
        <v>44591</v>
      </c>
      <c r="U371" s="33">
        <v>4500.53</v>
      </c>
      <c r="V371" s="33">
        <v>4431.79</v>
      </c>
      <c r="W371" s="33">
        <v>4595.3100000000004</v>
      </c>
      <c r="X371" s="33">
        <v>4414.0200000000004</v>
      </c>
      <c r="Z371" s="30">
        <v>1.55E-2</v>
      </c>
    </row>
    <row r="372" spans="1:26" x14ac:dyDescent="0.3">
      <c r="A372" s="38">
        <v>42543</v>
      </c>
      <c r="B372">
        <v>15.29</v>
      </c>
      <c r="C372">
        <v>15.41</v>
      </c>
      <c r="D372">
        <v>15.56</v>
      </c>
      <c r="E372">
        <v>15.2</v>
      </c>
      <c r="F372" t="s">
        <v>415</v>
      </c>
      <c r="G372" s="30">
        <v>-4.5999999999999999E-3</v>
      </c>
      <c r="J372" s="38">
        <v>44598</v>
      </c>
      <c r="K372">
        <v>65.67</v>
      </c>
      <c r="L372">
        <v>70.400000000000006</v>
      </c>
      <c r="M372">
        <v>71.61</v>
      </c>
      <c r="N372">
        <v>65.39</v>
      </c>
      <c r="O372" t="s">
        <v>1511</v>
      </c>
      <c r="P372" s="30">
        <v>-6.6299999999999998E-2</v>
      </c>
      <c r="Q372" s="30"/>
      <c r="R372" s="30"/>
      <c r="T372" s="38">
        <v>44598</v>
      </c>
      <c r="U372" s="33">
        <v>4418.6400000000003</v>
      </c>
      <c r="V372" s="33">
        <v>4505.75</v>
      </c>
      <c r="W372" s="33">
        <v>4590.03</v>
      </c>
      <c r="X372" s="33">
        <v>4401.41</v>
      </c>
      <c r="Z372" s="30">
        <v>-1.8200000000000001E-2</v>
      </c>
    </row>
    <row r="373" spans="1:26" x14ac:dyDescent="0.3">
      <c r="A373" s="38">
        <v>42544</v>
      </c>
      <c r="B373">
        <v>15.69</v>
      </c>
      <c r="C373">
        <v>15.47</v>
      </c>
      <c r="D373">
        <v>15.8</v>
      </c>
      <c r="E373">
        <v>15.39</v>
      </c>
      <c r="F373" t="s">
        <v>416</v>
      </c>
      <c r="G373" s="30">
        <v>2.6200000000000001E-2</v>
      </c>
      <c r="J373" s="38">
        <v>44605</v>
      </c>
      <c r="K373">
        <v>64.17</v>
      </c>
      <c r="L373">
        <v>65.430000000000007</v>
      </c>
      <c r="M373">
        <v>68.53</v>
      </c>
      <c r="N373">
        <v>63.42</v>
      </c>
      <c r="O373" t="s">
        <v>1512</v>
      </c>
      <c r="P373" s="30">
        <v>-2.2800000000000001E-2</v>
      </c>
      <c r="Q373" s="30"/>
      <c r="R373" s="30"/>
      <c r="T373" s="38">
        <v>44605</v>
      </c>
      <c r="U373" s="33">
        <v>4348.87</v>
      </c>
      <c r="V373" s="33">
        <v>4412.6099999999997</v>
      </c>
      <c r="W373" s="33">
        <v>4489.55</v>
      </c>
      <c r="X373" s="33">
        <v>4327.22</v>
      </c>
      <c r="Z373" s="30">
        <v>-1.5800000000000002E-2</v>
      </c>
    </row>
    <row r="374" spans="1:26" x14ac:dyDescent="0.3">
      <c r="A374" s="38">
        <v>42545</v>
      </c>
      <c r="B374">
        <v>15.01</v>
      </c>
      <c r="C374">
        <v>14.97</v>
      </c>
      <c r="D374">
        <v>15.2</v>
      </c>
      <c r="E374">
        <v>14.82</v>
      </c>
      <c r="F374" t="s">
        <v>417</v>
      </c>
      <c r="G374" s="30">
        <v>-4.3299999999999998E-2</v>
      </c>
      <c r="J374" s="38">
        <v>44612</v>
      </c>
      <c r="K374">
        <v>65.67</v>
      </c>
      <c r="L374">
        <v>63.93</v>
      </c>
      <c r="M374">
        <v>65.88</v>
      </c>
      <c r="N374">
        <v>59.1</v>
      </c>
      <c r="O374" t="s">
        <v>1513</v>
      </c>
      <c r="P374" s="30">
        <v>2.3400000000000001E-2</v>
      </c>
      <c r="Q374" s="30"/>
      <c r="R374" s="30"/>
      <c r="T374" s="38">
        <v>44612</v>
      </c>
      <c r="U374" s="33">
        <v>4384.6499999999996</v>
      </c>
      <c r="V374" s="33">
        <v>4332.74</v>
      </c>
      <c r="W374" s="33">
        <v>4385.34</v>
      </c>
      <c r="X374" s="33">
        <v>4114.6499999999996</v>
      </c>
      <c r="Z374" s="30">
        <v>8.2000000000000007E-3</v>
      </c>
    </row>
    <row r="375" spans="1:26" x14ac:dyDescent="0.3">
      <c r="A375" s="38">
        <v>42548</v>
      </c>
      <c r="B375">
        <v>14.48</v>
      </c>
      <c r="C375">
        <v>14.75</v>
      </c>
      <c r="D375">
        <v>14.75</v>
      </c>
      <c r="E375">
        <v>14.26</v>
      </c>
      <c r="F375" t="s">
        <v>123</v>
      </c>
      <c r="G375" s="30">
        <v>-3.5299999999999998E-2</v>
      </c>
      <c r="J375" s="38">
        <v>44619</v>
      </c>
      <c r="K375">
        <v>63.48</v>
      </c>
      <c r="L375">
        <v>64.599999999999994</v>
      </c>
      <c r="M375">
        <v>66.760000000000005</v>
      </c>
      <c r="N375">
        <v>62.12</v>
      </c>
      <c r="O375" t="s">
        <v>1514</v>
      </c>
      <c r="P375" s="30">
        <v>-3.3300000000000003E-2</v>
      </c>
      <c r="Q375" s="30"/>
      <c r="R375" s="30"/>
      <c r="T375" s="38">
        <v>44619</v>
      </c>
      <c r="U375" s="33">
        <v>4328.87</v>
      </c>
      <c r="V375" s="33">
        <v>4354.17</v>
      </c>
      <c r="W375" s="33">
        <v>4416.78</v>
      </c>
      <c r="X375" s="33">
        <v>4279.54</v>
      </c>
      <c r="Z375" s="30">
        <v>-1.2699999999999999E-2</v>
      </c>
    </row>
    <row r="376" spans="1:26" x14ac:dyDescent="0.3">
      <c r="A376" s="38">
        <v>42549</v>
      </c>
      <c r="B376">
        <v>15.04</v>
      </c>
      <c r="C376">
        <v>14.71</v>
      </c>
      <c r="D376">
        <v>15.06</v>
      </c>
      <c r="E376">
        <v>14.71</v>
      </c>
      <c r="F376" t="s">
        <v>418</v>
      </c>
      <c r="G376" s="30">
        <v>3.8699999999999998E-2</v>
      </c>
      <c r="J376" s="38">
        <v>44626</v>
      </c>
      <c r="K376">
        <v>63.05</v>
      </c>
      <c r="L376">
        <v>62.19</v>
      </c>
      <c r="M376">
        <v>64.37</v>
      </c>
      <c r="N376">
        <v>57.88</v>
      </c>
      <c r="O376" t="s">
        <v>1515</v>
      </c>
      <c r="P376" s="30">
        <v>-6.7999999999999996E-3</v>
      </c>
      <c r="Q376" s="30"/>
      <c r="R376" s="30"/>
      <c r="T376" s="38">
        <v>44626</v>
      </c>
      <c r="U376" s="33">
        <v>4204.3100000000004</v>
      </c>
      <c r="V376" s="33">
        <v>4327.01</v>
      </c>
      <c r="W376" s="33">
        <v>4327.01</v>
      </c>
      <c r="X376" s="33">
        <v>4157.87</v>
      </c>
      <c r="Z376" s="30">
        <v>-2.8799999999999999E-2</v>
      </c>
    </row>
    <row r="377" spans="1:26" x14ac:dyDescent="0.3">
      <c r="A377" s="38">
        <v>42550</v>
      </c>
      <c r="B377">
        <v>15.15</v>
      </c>
      <c r="C377">
        <v>15.11</v>
      </c>
      <c r="D377">
        <v>15.26</v>
      </c>
      <c r="E377">
        <v>14.88</v>
      </c>
      <c r="F377" t="s">
        <v>419</v>
      </c>
      <c r="G377" s="30">
        <v>7.3000000000000001E-3</v>
      </c>
      <c r="J377" s="38">
        <v>44633</v>
      </c>
      <c r="K377">
        <v>62.58</v>
      </c>
      <c r="L377">
        <v>62.61</v>
      </c>
      <c r="M377">
        <v>63.14</v>
      </c>
      <c r="N377">
        <v>57.94</v>
      </c>
      <c r="O377" t="s">
        <v>1516</v>
      </c>
      <c r="P377" s="30">
        <v>-7.4999999999999997E-3</v>
      </c>
      <c r="Q377" s="30"/>
      <c r="R377" s="30"/>
      <c r="T377" s="38">
        <v>44633</v>
      </c>
      <c r="U377" s="33">
        <v>4463.12</v>
      </c>
      <c r="V377" s="33">
        <v>4202.75</v>
      </c>
      <c r="W377" s="33">
        <v>4465.3999999999996</v>
      </c>
      <c r="X377" s="33">
        <v>4161.72</v>
      </c>
      <c r="Z377" s="30">
        <v>6.1600000000000002E-2</v>
      </c>
    </row>
    <row r="378" spans="1:26" x14ac:dyDescent="0.3">
      <c r="A378" s="38">
        <v>42551</v>
      </c>
      <c r="B378">
        <v>15.15</v>
      </c>
      <c r="C378">
        <v>15.21</v>
      </c>
      <c r="D378">
        <v>15.21</v>
      </c>
      <c r="E378">
        <v>15</v>
      </c>
      <c r="F378" t="s">
        <v>420</v>
      </c>
      <c r="G378" s="30">
        <v>0</v>
      </c>
      <c r="J378" s="38">
        <v>44640</v>
      </c>
      <c r="K378">
        <v>62.5</v>
      </c>
      <c r="L378">
        <v>62.88</v>
      </c>
      <c r="M378">
        <v>65.23</v>
      </c>
      <c r="N378">
        <v>61.97</v>
      </c>
      <c r="O378" t="s">
        <v>1517</v>
      </c>
      <c r="P378" s="30">
        <v>-1.2999999999999999E-3</v>
      </c>
      <c r="Q378" s="30"/>
      <c r="R378" s="30"/>
      <c r="T378" s="38">
        <v>44640</v>
      </c>
      <c r="U378" s="33">
        <v>4543.0600000000004</v>
      </c>
      <c r="V378" s="33">
        <v>4462.3999999999996</v>
      </c>
      <c r="W378" s="33">
        <v>4546.03</v>
      </c>
      <c r="X378" s="33">
        <v>4424.3</v>
      </c>
      <c r="Z378" s="30">
        <v>1.7899999999999999E-2</v>
      </c>
    </row>
    <row r="379" spans="1:26" x14ac:dyDescent="0.3">
      <c r="A379" s="38">
        <v>42552</v>
      </c>
      <c r="B379">
        <v>15.01</v>
      </c>
      <c r="C379">
        <v>15</v>
      </c>
      <c r="D379">
        <v>15.22</v>
      </c>
      <c r="E379">
        <v>14.94</v>
      </c>
      <c r="F379" t="s">
        <v>421</v>
      </c>
      <c r="G379" s="30">
        <v>-9.1999999999999998E-3</v>
      </c>
      <c r="J379" s="38">
        <v>44647</v>
      </c>
      <c r="K379">
        <v>62.33</v>
      </c>
      <c r="L379">
        <v>62.45</v>
      </c>
      <c r="M379">
        <v>65.95</v>
      </c>
      <c r="N379">
        <v>61.82</v>
      </c>
      <c r="O379" t="s">
        <v>1518</v>
      </c>
      <c r="P379" s="30">
        <v>-2.7000000000000001E-3</v>
      </c>
      <c r="Q379" s="30"/>
      <c r="R379" s="30"/>
      <c r="T379" s="38">
        <v>44647</v>
      </c>
      <c r="U379" s="33">
        <v>4545.8599999999997</v>
      </c>
      <c r="V379" s="33">
        <v>4541.09</v>
      </c>
      <c r="W379" s="33">
        <v>4637.3</v>
      </c>
      <c r="X379" s="33">
        <v>4507.57</v>
      </c>
      <c r="Z379" s="30">
        <v>5.9999999999999995E-4</v>
      </c>
    </row>
    <row r="380" spans="1:26" x14ac:dyDescent="0.3">
      <c r="A380" s="38">
        <v>42556</v>
      </c>
      <c r="B380">
        <v>14.58</v>
      </c>
      <c r="C380">
        <v>14.89</v>
      </c>
      <c r="D380">
        <v>14.89</v>
      </c>
      <c r="E380">
        <v>14.47</v>
      </c>
      <c r="F380" t="s">
        <v>422</v>
      </c>
      <c r="G380" s="30">
        <v>-2.86E-2</v>
      </c>
      <c r="J380" s="38">
        <v>44654</v>
      </c>
      <c r="K380">
        <v>57.56</v>
      </c>
      <c r="L380">
        <v>62.57</v>
      </c>
      <c r="M380">
        <v>63.71</v>
      </c>
      <c r="N380">
        <v>56.58</v>
      </c>
      <c r="O380" t="s">
        <v>1519</v>
      </c>
      <c r="P380" s="30">
        <v>-7.6499999999999999E-2</v>
      </c>
      <c r="Q380" s="30"/>
      <c r="R380" s="30"/>
      <c r="T380" s="38">
        <v>44654</v>
      </c>
      <c r="U380" s="33">
        <v>4488.28</v>
      </c>
      <c r="V380" s="33">
        <v>4547.97</v>
      </c>
      <c r="W380" s="33">
        <v>4593.45</v>
      </c>
      <c r="X380" s="33">
        <v>4450.04</v>
      </c>
      <c r="Z380" s="30">
        <v>-1.2699999999999999E-2</v>
      </c>
    </row>
    <row r="381" spans="1:26" x14ac:dyDescent="0.3">
      <c r="A381" s="38">
        <v>42557</v>
      </c>
      <c r="B381">
        <v>14.74</v>
      </c>
      <c r="C381">
        <v>14.44</v>
      </c>
      <c r="D381">
        <v>14.83</v>
      </c>
      <c r="E381">
        <v>14.25</v>
      </c>
      <c r="F381" t="s">
        <v>423</v>
      </c>
      <c r="G381" s="30">
        <v>1.0999999999999999E-2</v>
      </c>
      <c r="J381" s="38">
        <v>44661</v>
      </c>
      <c r="K381">
        <v>57.49</v>
      </c>
      <c r="L381">
        <v>57</v>
      </c>
      <c r="M381">
        <v>58.48</v>
      </c>
      <c r="N381">
        <v>55.3</v>
      </c>
      <c r="O381" t="s">
        <v>1520</v>
      </c>
      <c r="P381" s="30">
        <v>-1.1999999999999999E-3</v>
      </c>
      <c r="Q381" s="30"/>
      <c r="R381" s="30"/>
      <c r="T381" s="38">
        <v>44661</v>
      </c>
      <c r="U381" s="33">
        <v>4392.59</v>
      </c>
      <c r="V381" s="33">
        <v>4462.6400000000003</v>
      </c>
      <c r="W381" s="33">
        <v>4471</v>
      </c>
      <c r="X381" s="33">
        <v>4381.34</v>
      </c>
      <c r="Z381" s="30">
        <v>-2.1299999999999999E-2</v>
      </c>
    </row>
    <row r="382" spans="1:26" x14ac:dyDescent="0.3">
      <c r="A382" s="38">
        <v>42558</v>
      </c>
      <c r="B382">
        <v>14.99</v>
      </c>
      <c r="C382">
        <v>14.79</v>
      </c>
      <c r="D382">
        <v>15.07</v>
      </c>
      <c r="E382">
        <v>14.71</v>
      </c>
      <c r="F382" t="s">
        <v>424</v>
      </c>
      <c r="G382" s="30">
        <v>1.7000000000000001E-2</v>
      </c>
      <c r="J382" s="38">
        <v>44668</v>
      </c>
      <c r="K382">
        <v>53.93</v>
      </c>
      <c r="L382">
        <v>57.24</v>
      </c>
      <c r="M382">
        <v>61.13</v>
      </c>
      <c r="N382">
        <v>53.78</v>
      </c>
      <c r="O382" t="s">
        <v>1521</v>
      </c>
      <c r="P382" s="30">
        <v>-6.1899999999999997E-2</v>
      </c>
      <c r="Q382" s="30"/>
      <c r="R382" s="30"/>
      <c r="T382" s="38">
        <v>44668</v>
      </c>
      <c r="U382" s="33">
        <v>4271.78</v>
      </c>
      <c r="V382" s="33">
        <v>4385.63</v>
      </c>
      <c r="W382" s="33">
        <v>4512.9399999999996</v>
      </c>
      <c r="X382" s="33">
        <v>4267.62</v>
      </c>
      <c r="Z382" s="30">
        <v>-2.75E-2</v>
      </c>
    </row>
    <row r="383" spans="1:26" x14ac:dyDescent="0.3">
      <c r="A383" s="38">
        <v>42559</v>
      </c>
      <c r="B383">
        <v>15.45</v>
      </c>
      <c r="C383">
        <v>15.17</v>
      </c>
      <c r="D383">
        <v>15.46</v>
      </c>
      <c r="E383">
        <v>15.08</v>
      </c>
      <c r="F383" t="s">
        <v>425</v>
      </c>
      <c r="G383" s="30">
        <v>3.0700000000000002E-2</v>
      </c>
      <c r="J383" s="38">
        <v>44675</v>
      </c>
      <c r="K383">
        <v>49.76</v>
      </c>
      <c r="L383">
        <v>53.41</v>
      </c>
      <c r="M383">
        <v>54.82</v>
      </c>
      <c r="N383">
        <v>49.68</v>
      </c>
      <c r="O383" t="s">
        <v>1522</v>
      </c>
      <c r="P383" s="30">
        <v>-7.7299999999999994E-2</v>
      </c>
      <c r="Q383" s="30"/>
      <c r="R383" s="30"/>
      <c r="T383" s="38">
        <v>44675</v>
      </c>
      <c r="U383" s="33">
        <v>4131.93</v>
      </c>
      <c r="V383" s="33">
        <v>4255.34</v>
      </c>
      <c r="W383" s="33">
        <v>4308.45</v>
      </c>
      <c r="X383" s="33">
        <v>4124.28</v>
      </c>
      <c r="Z383" s="30">
        <v>-3.27E-2</v>
      </c>
    </row>
    <row r="384" spans="1:26" x14ac:dyDescent="0.3">
      <c r="A384" s="38">
        <v>42562</v>
      </c>
      <c r="B384">
        <v>15.43</v>
      </c>
      <c r="C384">
        <v>15.45</v>
      </c>
      <c r="D384">
        <v>15.67</v>
      </c>
      <c r="E384">
        <v>15.32</v>
      </c>
      <c r="F384" t="s">
        <v>426</v>
      </c>
      <c r="G384" s="30">
        <v>-1.2999999999999999E-3</v>
      </c>
      <c r="J384" s="38">
        <v>44682</v>
      </c>
      <c r="K384">
        <v>52.9</v>
      </c>
      <c r="L384">
        <v>49.8</v>
      </c>
      <c r="M384">
        <v>56.46</v>
      </c>
      <c r="N384">
        <v>49.64</v>
      </c>
      <c r="O384" t="s">
        <v>1523</v>
      </c>
      <c r="P384" s="30">
        <v>6.3100000000000003E-2</v>
      </c>
      <c r="Q384" s="30"/>
      <c r="R384" s="30"/>
      <c r="T384" s="38">
        <v>44682</v>
      </c>
      <c r="U384" s="33">
        <v>4123.34</v>
      </c>
      <c r="V384" s="33">
        <v>4130.6099999999997</v>
      </c>
      <c r="W384" s="33">
        <v>4307.66</v>
      </c>
      <c r="X384" s="33">
        <v>4062.51</v>
      </c>
      <c r="Z384" s="30">
        <v>-2.0999999999999999E-3</v>
      </c>
    </row>
    <row r="385" spans="1:26" x14ac:dyDescent="0.3">
      <c r="A385" s="38">
        <v>42563</v>
      </c>
      <c r="B385">
        <v>15.59</v>
      </c>
      <c r="C385">
        <v>15.4</v>
      </c>
      <c r="D385">
        <v>15.71</v>
      </c>
      <c r="E385">
        <v>15.4</v>
      </c>
      <c r="F385" t="s">
        <v>427</v>
      </c>
      <c r="G385" s="30">
        <v>1.04E-2</v>
      </c>
      <c r="J385" s="38">
        <v>44689</v>
      </c>
      <c r="K385">
        <v>54.2</v>
      </c>
      <c r="L385">
        <v>52.08</v>
      </c>
      <c r="M385">
        <v>54.96</v>
      </c>
      <c r="N385">
        <v>49.18</v>
      </c>
      <c r="O385" t="s">
        <v>1524</v>
      </c>
      <c r="P385" s="30">
        <v>2.46E-2</v>
      </c>
      <c r="Q385" s="30"/>
      <c r="R385" s="30"/>
      <c r="T385" s="38">
        <v>44689</v>
      </c>
      <c r="U385" s="33">
        <v>4023.89</v>
      </c>
      <c r="V385" s="33">
        <v>4081.27</v>
      </c>
      <c r="W385" s="33">
        <v>4081.27</v>
      </c>
      <c r="X385" s="33">
        <v>3858.87</v>
      </c>
      <c r="Z385" s="30">
        <v>-2.41E-2</v>
      </c>
    </row>
    <row r="386" spans="1:26" x14ac:dyDescent="0.3">
      <c r="A386" s="38">
        <v>42564</v>
      </c>
      <c r="B386">
        <v>15.71</v>
      </c>
      <c r="C386">
        <v>15.56</v>
      </c>
      <c r="D386">
        <v>15.9</v>
      </c>
      <c r="E386">
        <v>15.47</v>
      </c>
      <c r="F386" t="s">
        <v>428</v>
      </c>
      <c r="G386" s="30">
        <v>7.7000000000000002E-3</v>
      </c>
      <c r="J386" s="38">
        <v>44696</v>
      </c>
      <c r="K386">
        <v>54.48</v>
      </c>
      <c r="L386">
        <v>54.06</v>
      </c>
      <c r="M386">
        <v>55.42</v>
      </c>
      <c r="N386">
        <v>53.03</v>
      </c>
      <c r="O386" t="s">
        <v>1510</v>
      </c>
      <c r="P386" s="30">
        <v>5.1999999999999998E-3</v>
      </c>
      <c r="Q386" s="30"/>
      <c r="R386" s="30"/>
      <c r="T386" s="38">
        <v>44696</v>
      </c>
      <c r="U386" s="33">
        <v>3901.36</v>
      </c>
      <c r="V386" s="33">
        <v>4013.02</v>
      </c>
      <c r="W386" s="33">
        <v>4090.72</v>
      </c>
      <c r="X386" s="33">
        <v>3810.32</v>
      </c>
      <c r="Z386" s="30">
        <v>-3.0499999999999999E-2</v>
      </c>
    </row>
    <row r="387" spans="1:26" x14ac:dyDescent="0.3">
      <c r="A387" s="38">
        <v>42565</v>
      </c>
      <c r="B387">
        <v>15.75</v>
      </c>
      <c r="C387">
        <v>15.98</v>
      </c>
      <c r="D387">
        <v>15.98</v>
      </c>
      <c r="E387">
        <v>15.69</v>
      </c>
      <c r="F387" t="s">
        <v>429</v>
      </c>
      <c r="G387" s="30">
        <v>2.5000000000000001E-3</v>
      </c>
      <c r="J387" s="38">
        <v>44703</v>
      </c>
      <c r="K387">
        <v>60.32</v>
      </c>
      <c r="L387">
        <v>55.08</v>
      </c>
      <c r="M387">
        <v>60.5</v>
      </c>
      <c r="N387">
        <v>52.35</v>
      </c>
      <c r="O387" t="s">
        <v>1525</v>
      </c>
      <c r="P387" s="30">
        <v>0.1072</v>
      </c>
      <c r="Q387" s="30"/>
      <c r="R387" s="30"/>
      <c r="T387" s="38">
        <v>44703</v>
      </c>
      <c r="U387" s="33">
        <v>4158.24</v>
      </c>
      <c r="V387" s="33">
        <v>3919.42</v>
      </c>
      <c r="W387" s="33">
        <v>4158.49</v>
      </c>
      <c r="X387" s="33">
        <v>3875.13</v>
      </c>
      <c r="Z387" s="30">
        <v>6.5799999999999997E-2</v>
      </c>
    </row>
    <row r="388" spans="1:26" x14ac:dyDescent="0.3">
      <c r="A388" s="38">
        <v>42566</v>
      </c>
      <c r="B388">
        <v>15.91</v>
      </c>
      <c r="C388">
        <v>15.74</v>
      </c>
      <c r="D388">
        <v>15.91</v>
      </c>
      <c r="E388">
        <v>15.64</v>
      </c>
      <c r="F388" t="s">
        <v>430</v>
      </c>
      <c r="G388" s="30">
        <v>1.0200000000000001E-2</v>
      </c>
      <c r="J388" s="38">
        <v>44710</v>
      </c>
      <c r="K388">
        <v>57.78</v>
      </c>
      <c r="L388">
        <v>60.21</v>
      </c>
      <c r="M388">
        <v>60.25</v>
      </c>
      <c r="N388">
        <v>56.55</v>
      </c>
      <c r="O388" t="s">
        <v>1526</v>
      </c>
      <c r="P388" s="30">
        <v>-4.2099999999999999E-2</v>
      </c>
      <c r="Q388" s="30"/>
      <c r="R388" s="30"/>
      <c r="T388" s="38">
        <v>44710</v>
      </c>
      <c r="U388" s="33">
        <v>4108.54</v>
      </c>
      <c r="V388" s="33">
        <v>4151.09</v>
      </c>
      <c r="W388" s="33">
        <v>4177.51</v>
      </c>
      <c r="X388" s="33">
        <v>4073.85</v>
      </c>
      <c r="Z388" s="30">
        <v>-1.2E-2</v>
      </c>
    </row>
    <row r="389" spans="1:26" x14ac:dyDescent="0.3">
      <c r="A389" s="38">
        <v>42569</v>
      </c>
      <c r="B389">
        <v>16.02</v>
      </c>
      <c r="C389">
        <v>15.87</v>
      </c>
      <c r="D389">
        <v>16.149999999999999</v>
      </c>
      <c r="E389">
        <v>15.8</v>
      </c>
      <c r="F389" t="s">
        <v>431</v>
      </c>
      <c r="G389" s="30">
        <v>6.8999999999999999E-3</v>
      </c>
      <c r="J389" s="38">
        <v>44717</v>
      </c>
      <c r="K389">
        <v>54.45</v>
      </c>
      <c r="L389">
        <v>58.18</v>
      </c>
      <c r="M389">
        <v>60.33</v>
      </c>
      <c r="N389">
        <v>53.54</v>
      </c>
      <c r="O389" t="s">
        <v>1527</v>
      </c>
      <c r="P389" s="30">
        <v>-5.7599999999999998E-2</v>
      </c>
      <c r="Q389" s="30"/>
      <c r="R389" s="30"/>
      <c r="T389" s="38">
        <v>44717</v>
      </c>
      <c r="U389" s="33">
        <v>3900.86</v>
      </c>
      <c r="V389" s="33">
        <v>4134.72</v>
      </c>
      <c r="W389" s="33">
        <v>4168.78</v>
      </c>
      <c r="X389" s="33">
        <v>3900.16</v>
      </c>
      <c r="Z389" s="30">
        <v>-5.0500000000000003E-2</v>
      </c>
    </row>
    <row r="390" spans="1:26" x14ac:dyDescent="0.3">
      <c r="A390" s="38">
        <v>42570</v>
      </c>
      <c r="B390">
        <v>15.99</v>
      </c>
      <c r="C390">
        <v>16</v>
      </c>
      <c r="D390">
        <v>16.03</v>
      </c>
      <c r="E390">
        <v>15.82</v>
      </c>
      <c r="F390" t="s">
        <v>432</v>
      </c>
      <c r="G390" s="30">
        <v>-1.9E-3</v>
      </c>
      <c r="J390" s="38">
        <v>44724</v>
      </c>
      <c r="K390">
        <v>48.25</v>
      </c>
      <c r="L390">
        <v>52</v>
      </c>
      <c r="M390">
        <v>52</v>
      </c>
      <c r="N390">
        <v>45.97</v>
      </c>
      <c r="O390" t="s">
        <v>1528</v>
      </c>
      <c r="P390" s="30">
        <v>-0.1139</v>
      </c>
      <c r="Q390" s="30"/>
      <c r="R390" s="30"/>
      <c r="T390" s="38">
        <v>44724</v>
      </c>
      <c r="U390" s="33">
        <v>3674.84</v>
      </c>
      <c r="V390" s="33">
        <v>3838.15</v>
      </c>
      <c r="W390" s="33">
        <v>3838.15</v>
      </c>
      <c r="X390" s="33">
        <v>3636.87</v>
      </c>
      <c r="Z390" s="30">
        <v>-5.79E-2</v>
      </c>
    </row>
    <row r="391" spans="1:26" x14ac:dyDescent="0.3">
      <c r="A391" s="38">
        <v>42571</v>
      </c>
      <c r="B391">
        <v>16.25</v>
      </c>
      <c r="C391">
        <v>16</v>
      </c>
      <c r="D391">
        <v>16.39</v>
      </c>
      <c r="E391">
        <v>15.83</v>
      </c>
      <c r="F391" t="s">
        <v>433</v>
      </c>
      <c r="G391" s="30">
        <v>1.6299999999999999E-2</v>
      </c>
      <c r="J391" s="38">
        <v>44731</v>
      </c>
      <c r="K391">
        <v>52</v>
      </c>
      <c r="L391">
        <v>49.8</v>
      </c>
      <c r="M391">
        <v>52.52</v>
      </c>
      <c r="N391">
        <v>48.7</v>
      </c>
      <c r="O391" t="s">
        <v>1529</v>
      </c>
      <c r="P391" s="30">
        <v>7.7700000000000005E-2</v>
      </c>
      <c r="Q391" s="30"/>
      <c r="R391" s="30"/>
      <c r="T391" s="38">
        <v>44731</v>
      </c>
      <c r="U391" s="33">
        <v>3911.74</v>
      </c>
      <c r="V391" s="33">
        <v>3715.31</v>
      </c>
      <c r="W391" s="33">
        <v>3913.65</v>
      </c>
      <c r="X391" s="33">
        <v>3715.31</v>
      </c>
      <c r="Z391" s="30">
        <v>6.4500000000000002E-2</v>
      </c>
    </row>
    <row r="392" spans="1:26" x14ac:dyDescent="0.3">
      <c r="A392" s="38">
        <v>42572</v>
      </c>
      <c r="B392">
        <v>16.46</v>
      </c>
      <c r="C392">
        <v>16.149999999999999</v>
      </c>
      <c r="D392">
        <v>16.47</v>
      </c>
      <c r="E392">
        <v>16.11</v>
      </c>
      <c r="F392" t="s">
        <v>434</v>
      </c>
      <c r="G392" s="30">
        <v>1.29E-2</v>
      </c>
      <c r="J392" s="38">
        <v>44738</v>
      </c>
      <c r="K392">
        <v>49.26</v>
      </c>
      <c r="L392">
        <v>52.95</v>
      </c>
      <c r="M392">
        <v>53.42</v>
      </c>
      <c r="N392">
        <v>47.2</v>
      </c>
      <c r="O392" t="s">
        <v>1530</v>
      </c>
      <c r="P392" s="30">
        <v>-5.2699999999999997E-2</v>
      </c>
      <c r="Q392" s="30"/>
      <c r="R392" s="30"/>
      <c r="T392" s="38">
        <v>44738</v>
      </c>
      <c r="U392" s="33">
        <v>3825.33</v>
      </c>
      <c r="V392" s="33">
        <v>3920.76</v>
      </c>
      <c r="W392" s="33">
        <v>3945.86</v>
      </c>
      <c r="X392" s="33">
        <v>3738.67</v>
      </c>
      <c r="Z392" s="30">
        <v>-2.2100000000000002E-2</v>
      </c>
    </row>
    <row r="393" spans="1:26" x14ac:dyDescent="0.3">
      <c r="A393" s="38">
        <v>42573</v>
      </c>
      <c r="B393">
        <v>16.55</v>
      </c>
      <c r="C393">
        <v>16.329999999999998</v>
      </c>
      <c r="D393">
        <v>16.649999999999999</v>
      </c>
      <c r="E393">
        <v>16.329999999999998</v>
      </c>
      <c r="F393" t="s">
        <v>435</v>
      </c>
      <c r="G393" s="30">
        <v>5.4999999999999997E-3</v>
      </c>
      <c r="J393" s="38">
        <v>44745</v>
      </c>
      <c r="K393">
        <v>51.56</v>
      </c>
      <c r="L393">
        <v>48</v>
      </c>
      <c r="M393">
        <v>52.49</v>
      </c>
      <c r="N393">
        <v>47.58</v>
      </c>
      <c r="O393" t="s">
        <v>1531</v>
      </c>
      <c r="P393" s="30">
        <v>4.6699999999999998E-2</v>
      </c>
      <c r="Q393" s="30"/>
      <c r="R393" s="30"/>
      <c r="T393" s="38">
        <v>44745</v>
      </c>
      <c r="U393" s="33">
        <v>3899.38</v>
      </c>
      <c r="V393" s="33">
        <v>3792.61</v>
      </c>
      <c r="W393" s="33">
        <v>3918.5</v>
      </c>
      <c r="X393" s="33">
        <v>3742.06</v>
      </c>
      <c r="Z393" s="30">
        <v>1.9400000000000001E-2</v>
      </c>
    </row>
    <row r="394" spans="1:26" x14ac:dyDescent="0.3">
      <c r="A394" s="38">
        <v>42576</v>
      </c>
      <c r="B394">
        <v>16.489999999999998</v>
      </c>
      <c r="C394">
        <v>16.579999999999998</v>
      </c>
      <c r="D394">
        <v>16.760000000000002</v>
      </c>
      <c r="E394">
        <v>16.47</v>
      </c>
      <c r="F394" t="s">
        <v>436</v>
      </c>
      <c r="G394" s="30">
        <v>-3.5999999999999999E-3</v>
      </c>
      <c r="J394" s="38">
        <v>44752</v>
      </c>
      <c r="K394">
        <v>50.85</v>
      </c>
      <c r="L394">
        <v>51.01</v>
      </c>
      <c r="M394">
        <v>51.69</v>
      </c>
      <c r="N394">
        <v>47.75</v>
      </c>
      <c r="O394" t="s">
        <v>1532</v>
      </c>
      <c r="P394" s="30">
        <v>-1.38E-2</v>
      </c>
      <c r="Q394" s="30"/>
      <c r="R394" s="30"/>
      <c r="T394" s="38">
        <v>44752</v>
      </c>
      <c r="U394" s="33">
        <v>3863.16</v>
      </c>
      <c r="V394" s="33">
        <v>3880.94</v>
      </c>
      <c r="W394" s="33">
        <v>3880.94</v>
      </c>
      <c r="X394" s="33">
        <v>3721.56</v>
      </c>
      <c r="Z394" s="30">
        <v>-9.2999999999999992E-3</v>
      </c>
    </row>
    <row r="395" spans="1:26" x14ac:dyDescent="0.3">
      <c r="A395" s="38">
        <v>42577</v>
      </c>
      <c r="B395">
        <v>16.7</v>
      </c>
      <c r="C395">
        <v>16.45</v>
      </c>
      <c r="D395">
        <v>16.71</v>
      </c>
      <c r="E395">
        <v>16.34</v>
      </c>
      <c r="F395" t="s">
        <v>437</v>
      </c>
      <c r="G395" s="30">
        <v>1.2699999999999999E-2</v>
      </c>
      <c r="J395" s="38">
        <v>44759</v>
      </c>
      <c r="K395">
        <v>53.94</v>
      </c>
      <c r="L395">
        <v>51.69</v>
      </c>
      <c r="M395">
        <v>55.36</v>
      </c>
      <c r="N395">
        <v>51.11</v>
      </c>
      <c r="O395" t="s">
        <v>1533</v>
      </c>
      <c r="P395" s="30">
        <v>6.08E-2</v>
      </c>
      <c r="Q395" s="30"/>
      <c r="R395" s="30"/>
      <c r="T395" s="38">
        <v>44759</v>
      </c>
      <c r="U395" s="33">
        <v>3961.63</v>
      </c>
      <c r="V395" s="33">
        <v>3883.79</v>
      </c>
      <c r="W395" s="33">
        <v>4012.44</v>
      </c>
      <c r="X395" s="33">
        <v>3818.63</v>
      </c>
      <c r="Z395" s="30">
        <v>2.5499999999999998E-2</v>
      </c>
    </row>
    <row r="396" spans="1:26" x14ac:dyDescent="0.3">
      <c r="A396" s="38">
        <v>42578</v>
      </c>
      <c r="B396">
        <v>16.989999999999998</v>
      </c>
      <c r="C396">
        <v>16.71</v>
      </c>
      <c r="D396">
        <v>16.989999999999998</v>
      </c>
      <c r="E396">
        <v>16.64</v>
      </c>
      <c r="F396" t="s">
        <v>438</v>
      </c>
      <c r="G396" s="30">
        <v>1.7399999999999999E-2</v>
      </c>
      <c r="J396" s="38">
        <v>44766</v>
      </c>
      <c r="K396">
        <v>57.1</v>
      </c>
      <c r="L396">
        <v>53.51</v>
      </c>
      <c r="M396">
        <v>57.49</v>
      </c>
      <c r="N396">
        <v>52.92</v>
      </c>
      <c r="O396" t="s">
        <v>1534</v>
      </c>
      <c r="P396" s="30">
        <v>5.8599999999999999E-2</v>
      </c>
      <c r="Q396" s="30"/>
      <c r="R396" s="30"/>
      <c r="T396" s="38">
        <v>44766</v>
      </c>
      <c r="U396" s="33">
        <v>4130.29</v>
      </c>
      <c r="V396" s="33">
        <v>3965.72</v>
      </c>
      <c r="W396" s="33">
        <v>4140.1499999999996</v>
      </c>
      <c r="X396" s="33">
        <v>3910.74</v>
      </c>
      <c r="Z396" s="30">
        <v>4.2599999999999999E-2</v>
      </c>
    </row>
    <row r="397" spans="1:26" x14ac:dyDescent="0.3">
      <c r="A397" s="38">
        <v>42579</v>
      </c>
      <c r="B397">
        <v>17.010000000000002</v>
      </c>
      <c r="C397">
        <v>16.95</v>
      </c>
      <c r="D397">
        <v>17.11</v>
      </c>
      <c r="E397">
        <v>16.75</v>
      </c>
      <c r="F397" t="s">
        <v>439</v>
      </c>
      <c r="G397" s="30">
        <v>1.1999999999999999E-3</v>
      </c>
      <c r="J397" s="38">
        <v>44773</v>
      </c>
      <c r="K397">
        <v>57.53</v>
      </c>
      <c r="L397">
        <v>56.34</v>
      </c>
      <c r="M397">
        <v>59.13</v>
      </c>
      <c r="N397">
        <v>54.7</v>
      </c>
      <c r="O397" t="s">
        <v>1535</v>
      </c>
      <c r="P397" s="30">
        <v>7.4999999999999997E-3</v>
      </c>
      <c r="Q397" s="30"/>
      <c r="R397" s="30"/>
      <c r="T397" s="38">
        <v>44773</v>
      </c>
      <c r="U397" s="33">
        <v>4145.1899999999996</v>
      </c>
      <c r="V397" s="33">
        <v>4112.38</v>
      </c>
      <c r="W397" s="33">
        <v>4167.66</v>
      </c>
      <c r="X397" s="33">
        <v>4079.81</v>
      </c>
      <c r="Z397" s="30">
        <v>3.5999999999999999E-3</v>
      </c>
    </row>
    <row r="398" spans="1:26" x14ac:dyDescent="0.3">
      <c r="A398" s="38">
        <v>42580</v>
      </c>
      <c r="B398">
        <v>17.149999999999999</v>
      </c>
      <c r="C398">
        <v>17</v>
      </c>
      <c r="D398">
        <v>17.2</v>
      </c>
      <c r="E398">
        <v>16.93</v>
      </c>
      <c r="F398" t="s">
        <v>440</v>
      </c>
      <c r="G398" s="30">
        <v>8.2000000000000007E-3</v>
      </c>
      <c r="J398" s="38">
        <v>44780</v>
      </c>
      <c r="K398">
        <v>61</v>
      </c>
      <c r="L398">
        <v>57.87</v>
      </c>
      <c r="M398">
        <v>61.79</v>
      </c>
      <c r="N398">
        <v>56.55</v>
      </c>
      <c r="O398" t="s">
        <v>1536</v>
      </c>
      <c r="P398" s="30">
        <v>6.0299999999999999E-2</v>
      </c>
      <c r="Q398" s="30"/>
      <c r="R398" s="30"/>
      <c r="T398" s="38">
        <v>44780</v>
      </c>
      <c r="U398" s="33">
        <v>4280.1499999999996</v>
      </c>
      <c r="V398" s="33">
        <v>4155.93</v>
      </c>
      <c r="W398" s="33">
        <v>4280.47</v>
      </c>
      <c r="X398" s="33">
        <v>4112.09</v>
      </c>
      <c r="Z398" s="30">
        <v>3.2599999999999997E-2</v>
      </c>
    </row>
    <row r="399" spans="1:26" x14ac:dyDescent="0.3">
      <c r="A399" s="38">
        <v>42583</v>
      </c>
      <c r="B399">
        <v>17.149999999999999</v>
      </c>
      <c r="C399">
        <v>17.02</v>
      </c>
      <c r="D399">
        <v>17.29</v>
      </c>
      <c r="E399">
        <v>16.93</v>
      </c>
      <c r="F399" t="s">
        <v>441</v>
      </c>
      <c r="G399" s="30">
        <v>0</v>
      </c>
      <c r="J399" s="38">
        <v>44787</v>
      </c>
      <c r="K399">
        <v>58.13</v>
      </c>
      <c r="L399">
        <v>60.5</v>
      </c>
      <c r="M399">
        <v>61.73</v>
      </c>
      <c r="N399">
        <v>57.6</v>
      </c>
      <c r="O399" t="s">
        <v>1049</v>
      </c>
      <c r="P399" s="30">
        <v>-4.7E-2</v>
      </c>
      <c r="Q399" s="30"/>
      <c r="R399" s="30"/>
      <c r="T399" s="38">
        <v>44787</v>
      </c>
      <c r="U399" s="33">
        <v>4228.4799999999996</v>
      </c>
      <c r="V399" s="33">
        <v>4269.37</v>
      </c>
      <c r="W399" s="33">
        <v>4325.28</v>
      </c>
      <c r="X399" s="33">
        <v>4218.7</v>
      </c>
      <c r="Z399" s="30">
        <v>-1.21E-2</v>
      </c>
    </row>
    <row r="400" spans="1:26" x14ac:dyDescent="0.3">
      <c r="A400" s="38">
        <v>42584</v>
      </c>
      <c r="B400">
        <v>16.96</v>
      </c>
      <c r="C400">
        <v>17.07</v>
      </c>
      <c r="D400">
        <v>17.5</v>
      </c>
      <c r="E400">
        <v>16.84</v>
      </c>
      <c r="F400" t="s">
        <v>442</v>
      </c>
      <c r="G400" s="30">
        <v>-1.11E-2</v>
      </c>
      <c r="J400" s="38">
        <v>44794</v>
      </c>
      <c r="K400">
        <v>56.37</v>
      </c>
      <c r="L400">
        <v>56.97</v>
      </c>
      <c r="M400">
        <v>60.37</v>
      </c>
      <c r="N400">
        <v>56.36</v>
      </c>
      <c r="O400" t="s">
        <v>1537</v>
      </c>
      <c r="P400" s="30">
        <v>-3.0300000000000001E-2</v>
      </c>
      <c r="Q400" s="30"/>
      <c r="R400" s="30"/>
      <c r="T400" s="38">
        <v>44794</v>
      </c>
      <c r="U400" s="33">
        <v>4057.66</v>
      </c>
      <c r="V400" s="33">
        <v>4195.08</v>
      </c>
      <c r="W400" s="33">
        <v>4203.04</v>
      </c>
      <c r="X400" s="33">
        <v>4057.66</v>
      </c>
      <c r="Z400" s="30">
        <v>-4.0399999999999998E-2</v>
      </c>
    </row>
    <row r="401" spans="1:26" x14ac:dyDescent="0.3">
      <c r="A401" s="38">
        <v>42585</v>
      </c>
      <c r="B401">
        <v>17.61</v>
      </c>
      <c r="C401">
        <v>17.29</v>
      </c>
      <c r="D401">
        <v>17.82</v>
      </c>
      <c r="E401">
        <v>17.23</v>
      </c>
      <c r="F401" t="s">
        <v>160</v>
      </c>
      <c r="G401" s="30">
        <v>3.8300000000000001E-2</v>
      </c>
      <c r="J401" s="38">
        <v>44801</v>
      </c>
      <c r="K401">
        <v>55</v>
      </c>
      <c r="L401">
        <v>55.89</v>
      </c>
      <c r="M401">
        <v>56.71</v>
      </c>
      <c r="N401">
        <v>53.48</v>
      </c>
      <c r="O401" t="s">
        <v>1538</v>
      </c>
      <c r="P401" s="30">
        <v>-2.4299999999999999E-2</v>
      </c>
      <c r="Q401" s="30"/>
      <c r="R401" s="30"/>
      <c r="T401" s="38">
        <v>44801</v>
      </c>
      <c r="U401" s="33">
        <v>3924.26</v>
      </c>
      <c r="V401" s="33">
        <v>4034.58</v>
      </c>
      <c r="W401" s="33">
        <v>4062.99</v>
      </c>
      <c r="X401" s="33">
        <v>3903.65</v>
      </c>
      <c r="Z401" s="30">
        <v>-3.2899999999999999E-2</v>
      </c>
    </row>
    <row r="402" spans="1:26" x14ac:dyDescent="0.3">
      <c r="A402" s="38">
        <v>42586</v>
      </c>
      <c r="B402">
        <v>18.11</v>
      </c>
      <c r="C402">
        <v>17.89</v>
      </c>
      <c r="D402">
        <v>18.38</v>
      </c>
      <c r="E402">
        <v>17.71</v>
      </c>
      <c r="F402" t="s">
        <v>443</v>
      </c>
      <c r="G402" s="30">
        <v>2.8400000000000002E-2</v>
      </c>
      <c r="J402" s="38">
        <v>44808</v>
      </c>
      <c r="K402">
        <v>58.11</v>
      </c>
      <c r="L402">
        <v>55.26</v>
      </c>
      <c r="M402">
        <v>58.35</v>
      </c>
      <c r="N402">
        <v>54.19</v>
      </c>
      <c r="O402" t="s">
        <v>1539</v>
      </c>
      <c r="P402" s="30">
        <v>5.6500000000000002E-2</v>
      </c>
      <c r="Q402" s="30"/>
      <c r="R402" s="30"/>
      <c r="T402" s="38">
        <v>44808</v>
      </c>
      <c r="U402" s="33">
        <v>4067.36</v>
      </c>
      <c r="V402" s="33">
        <v>3930.89</v>
      </c>
      <c r="W402" s="33">
        <v>4076.81</v>
      </c>
      <c r="X402" s="33">
        <v>3886.75</v>
      </c>
      <c r="Z402" s="30">
        <v>3.6499999999999998E-2</v>
      </c>
    </row>
    <row r="403" spans="1:26" x14ac:dyDescent="0.3">
      <c r="A403" s="38">
        <v>42587</v>
      </c>
      <c r="B403">
        <v>18.420000000000002</v>
      </c>
      <c r="C403">
        <v>18.13</v>
      </c>
      <c r="D403">
        <v>18.559999999999999</v>
      </c>
      <c r="E403">
        <v>18.02</v>
      </c>
      <c r="F403" t="s">
        <v>444</v>
      </c>
      <c r="G403" s="30">
        <v>1.7100000000000001E-2</v>
      </c>
      <c r="J403" s="38">
        <v>44815</v>
      </c>
      <c r="K403">
        <v>54.81</v>
      </c>
      <c r="L403">
        <v>58.5</v>
      </c>
      <c r="M403">
        <v>59.29</v>
      </c>
      <c r="N403">
        <v>54.43</v>
      </c>
      <c r="O403" t="s">
        <v>1540</v>
      </c>
      <c r="P403" s="30">
        <v>-5.6800000000000003E-2</v>
      </c>
      <c r="Q403" s="30"/>
      <c r="R403" s="30"/>
      <c r="T403" s="38">
        <v>44815</v>
      </c>
      <c r="U403" s="33">
        <v>3873.33</v>
      </c>
      <c r="V403" s="33">
        <v>4083.67</v>
      </c>
      <c r="W403" s="33">
        <v>4119.28</v>
      </c>
      <c r="X403" s="33">
        <v>3837.08</v>
      </c>
      <c r="Z403" s="30">
        <v>-4.7699999999999999E-2</v>
      </c>
    </row>
    <row r="404" spans="1:26" x14ac:dyDescent="0.3">
      <c r="A404" s="38">
        <v>42590</v>
      </c>
      <c r="B404">
        <v>18.399999999999999</v>
      </c>
      <c r="C404">
        <v>18.670000000000002</v>
      </c>
      <c r="D404">
        <v>18.7</v>
      </c>
      <c r="E404">
        <v>18.37</v>
      </c>
      <c r="F404" t="s">
        <v>346</v>
      </c>
      <c r="G404" s="30">
        <v>-1.1000000000000001E-3</v>
      </c>
      <c r="J404" s="38">
        <v>44822</v>
      </c>
      <c r="K404">
        <v>49.6</v>
      </c>
      <c r="L404">
        <v>54.08</v>
      </c>
      <c r="M404">
        <v>56.15</v>
      </c>
      <c r="N404">
        <v>48.83</v>
      </c>
      <c r="O404" t="s">
        <v>1541</v>
      </c>
      <c r="P404" s="30">
        <v>-9.5100000000000004E-2</v>
      </c>
      <c r="Q404" s="30"/>
      <c r="R404" s="30"/>
      <c r="T404" s="38">
        <v>44822</v>
      </c>
      <c r="U404" s="33">
        <v>3693.23</v>
      </c>
      <c r="V404" s="33">
        <v>3849.91</v>
      </c>
      <c r="W404" s="33">
        <v>3907.07</v>
      </c>
      <c r="X404" s="33">
        <v>3647.47</v>
      </c>
      <c r="Z404" s="30">
        <v>-4.65E-2</v>
      </c>
    </row>
    <row r="405" spans="1:26" x14ac:dyDescent="0.3">
      <c r="A405" s="38">
        <v>42591</v>
      </c>
      <c r="B405">
        <v>18.649999999999999</v>
      </c>
      <c r="C405">
        <v>18.420000000000002</v>
      </c>
      <c r="D405">
        <v>18.87</v>
      </c>
      <c r="E405">
        <v>18.420000000000002</v>
      </c>
      <c r="F405" t="s">
        <v>204</v>
      </c>
      <c r="G405" s="30">
        <v>1.3599999999999999E-2</v>
      </c>
      <c r="J405" s="38">
        <v>44829</v>
      </c>
      <c r="K405">
        <v>46.5</v>
      </c>
      <c r="L405">
        <v>49.17</v>
      </c>
      <c r="M405">
        <v>50.42</v>
      </c>
      <c r="N405">
        <v>46.43</v>
      </c>
      <c r="O405" t="s">
        <v>1542</v>
      </c>
      <c r="P405" s="30">
        <v>-6.25E-2</v>
      </c>
      <c r="Q405" s="30"/>
      <c r="R405" s="30"/>
      <c r="T405" s="38">
        <v>44829</v>
      </c>
      <c r="U405" s="33">
        <v>3585.62</v>
      </c>
      <c r="V405" s="33">
        <v>3682.72</v>
      </c>
      <c r="W405" s="33">
        <v>3736.74</v>
      </c>
      <c r="X405" s="33">
        <v>3584.13</v>
      </c>
      <c r="Z405" s="30">
        <v>-2.9100000000000001E-2</v>
      </c>
    </row>
    <row r="406" spans="1:26" x14ac:dyDescent="0.3">
      <c r="A406" s="38">
        <v>42592</v>
      </c>
      <c r="B406">
        <v>18.5</v>
      </c>
      <c r="C406">
        <v>18.75</v>
      </c>
      <c r="D406">
        <v>18.78</v>
      </c>
      <c r="E406">
        <v>18.39</v>
      </c>
      <c r="F406" t="s">
        <v>445</v>
      </c>
      <c r="G406" s="30">
        <v>-8.0000000000000002E-3</v>
      </c>
      <c r="J406" s="38">
        <v>44836</v>
      </c>
      <c r="K406">
        <v>48.77</v>
      </c>
      <c r="L406">
        <v>47.42</v>
      </c>
      <c r="M406">
        <v>52.25</v>
      </c>
      <c r="N406">
        <v>46.6</v>
      </c>
      <c r="O406" t="s">
        <v>1543</v>
      </c>
      <c r="P406" s="30">
        <v>4.8800000000000003E-2</v>
      </c>
      <c r="Q406" s="30"/>
      <c r="R406" s="30"/>
      <c r="T406" s="38">
        <v>44836</v>
      </c>
      <c r="U406" s="33">
        <v>3639.66</v>
      </c>
      <c r="V406" s="33">
        <v>3609.78</v>
      </c>
      <c r="W406" s="33">
        <v>3806.91</v>
      </c>
      <c r="X406" s="33">
        <v>3604.93</v>
      </c>
      <c r="Z406" s="30">
        <v>1.5100000000000001E-2</v>
      </c>
    </row>
    <row r="407" spans="1:26" x14ac:dyDescent="0.3">
      <c r="A407" s="38">
        <v>42593</v>
      </c>
      <c r="B407">
        <v>18.690000000000001</v>
      </c>
      <c r="C407">
        <v>18.78</v>
      </c>
      <c r="D407">
        <v>18.850000000000001</v>
      </c>
      <c r="E407">
        <v>18.59</v>
      </c>
      <c r="F407" t="s">
        <v>446</v>
      </c>
      <c r="G407" s="30">
        <v>1.03E-2</v>
      </c>
      <c r="J407" s="38">
        <v>44843</v>
      </c>
      <c r="K407">
        <v>47.36</v>
      </c>
      <c r="L407">
        <v>49.3</v>
      </c>
      <c r="M407">
        <v>49.78</v>
      </c>
      <c r="N407">
        <v>45.62</v>
      </c>
      <c r="O407" t="s">
        <v>1544</v>
      </c>
      <c r="P407" s="30">
        <v>-2.8899999999999999E-2</v>
      </c>
      <c r="Q407" s="30"/>
      <c r="R407" s="30"/>
      <c r="T407" s="38">
        <v>44843</v>
      </c>
      <c r="U407" s="33">
        <v>3583.07</v>
      </c>
      <c r="V407" s="33">
        <v>3647.51</v>
      </c>
      <c r="W407" s="33">
        <v>3712</v>
      </c>
      <c r="X407" s="33">
        <v>3491.58</v>
      </c>
      <c r="Z407" s="30">
        <v>-1.55E-2</v>
      </c>
    </row>
    <row r="408" spans="1:26" x14ac:dyDescent="0.3">
      <c r="A408" s="38">
        <v>42594</v>
      </c>
      <c r="B408">
        <v>18.690000000000001</v>
      </c>
      <c r="C408">
        <v>18.510000000000002</v>
      </c>
      <c r="D408">
        <v>18.73</v>
      </c>
      <c r="E408">
        <v>18.420000000000002</v>
      </c>
      <c r="F408" t="s">
        <v>447</v>
      </c>
      <c r="G408" s="30">
        <v>0</v>
      </c>
      <c r="J408" s="38">
        <v>44850</v>
      </c>
      <c r="K408">
        <v>51.2</v>
      </c>
      <c r="L408">
        <v>48.76</v>
      </c>
      <c r="M408">
        <v>51.38</v>
      </c>
      <c r="N408">
        <v>48.45</v>
      </c>
      <c r="O408" t="s">
        <v>1490</v>
      </c>
      <c r="P408" s="30">
        <v>8.1100000000000005E-2</v>
      </c>
      <c r="Q408" s="30"/>
      <c r="R408" s="30"/>
      <c r="T408" s="38">
        <v>44850</v>
      </c>
      <c r="U408" s="33">
        <v>3752.75</v>
      </c>
      <c r="V408" s="33">
        <v>3638.65</v>
      </c>
      <c r="W408" s="33">
        <v>3762.79</v>
      </c>
      <c r="X408" s="33">
        <v>3638.65</v>
      </c>
      <c r="Z408" s="30">
        <v>4.7399999999999998E-2</v>
      </c>
    </row>
    <row r="409" spans="1:26" x14ac:dyDescent="0.3">
      <c r="A409" s="38">
        <v>42597</v>
      </c>
      <c r="B409">
        <v>18.88</v>
      </c>
      <c r="C409">
        <v>18.38</v>
      </c>
      <c r="D409">
        <v>18.93</v>
      </c>
      <c r="E409">
        <v>18.3</v>
      </c>
      <c r="F409" t="s">
        <v>448</v>
      </c>
      <c r="G409" s="30">
        <v>1.0200000000000001E-2</v>
      </c>
      <c r="J409" s="38">
        <v>44857</v>
      </c>
      <c r="K409">
        <v>55.63</v>
      </c>
      <c r="L409">
        <v>51.51</v>
      </c>
      <c r="M409">
        <v>55.65</v>
      </c>
      <c r="N409">
        <v>50.38</v>
      </c>
      <c r="O409" t="s">
        <v>1545</v>
      </c>
      <c r="P409" s="30">
        <v>8.6499999999999994E-2</v>
      </c>
      <c r="Q409" s="30"/>
      <c r="R409" s="30"/>
      <c r="T409" s="38">
        <v>44857</v>
      </c>
      <c r="U409" s="33">
        <v>3901.06</v>
      </c>
      <c r="V409" s="33">
        <v>3762.01</v>
      </c>
      <c r="W409" s="33">
        <v>3905.42</v>
      </c>
      <c r="X409" s="33">
        <v>3741.65</v>
      </c>
      <c r="Z409" s="30">
        <v>3.95E-2</v>
      </c>
    </row>
    <row r="410" spans="1:26" x14ac:dyDescent="0.3">
      <c r="A410" s="38">
        <v>42598</v>
      </c>
      <c r="B410">
        <v>18.55</v>
      </c>
      <c r="C410">
        <v>18.88</v>
      </c>
      <c r="D410">
        <v>18.940000000000001</v>
      </c>
      <c r="E410">
        <v>18.53</v>
      </c>
      <c r="F410" t="s">
        <v>449</v>
      </c>
      <c r="G410" s="30">
        <v>-1.7500000000000002E-2</v>
      </c>
      <c r="J410" s="38">
        <v>44864</v>
      </c>
      <c r="K410">
        <v>62.58</v>
      </c>
      <c r="L410">
        <v>55.08</v>
      </c>
      <c r="M410">
        <v>63.34</v>
      </c>
      <c r="N410">
        <v>54.56</v>
      </c>
      <c r="O410" t="s">
        <v>1546</v>
      </c>
      <c r="P410" s="30">
        <v>0.1249</v>
      </c>
      <c r="Q410" s="30"/>
      <c r="R410" s="30"/>
      <c r="T410" s="38">
        <v>44864</v>
      </c>
      <c r="U410" s="33">
        <v>3770.55</v>
      </c>
      <c r="V410" s="33">
        <v>3881.85</v>
      </c>
      <c r="W410" s="33">
        <v>3911.79</v>
      </c>
      <c r="X410" s="33">
        <v>3698.15</v>
      </c>
      <c r="Z410" s="30">
        <v>-3.3500000000000002E-2</v>
      </c>
    </row>
    <row r="411" spans="1:26" x14ac:dyDescent="0.3">
      <c r="A411" s="38">
        <v>42599</v>
      </c>
      <c r="B411">
        <v>18.62</v>
      </c>
      <c r="C411">
        <v>18.5</v>
      </c>
      <c r="D411">
        <v>18.66</v>
      </c>
      <c r="E411">
        <v>18.329999999999998</v>
      </c>
      <c r="F411" t="s">
        <v>450</v>
      </c>
      <c r="G411" s="30">
        <v>3.8E-3</v>
      </c>
      <c r="J411" s="38">
        <v>44871</v>
      </c>
      <c r="K411">
        <v>65.22</v>
      </c>
      <c r="L411">
        <v>63</v>
      </c>
      <c r="M411">
        <v>66.27</v>
      </c>
      <c r="N411">
        <v>60.94</v>
      </c>
      <c r="O411" t="s">
        <v>1547</v>
      </c>
      <c r="P411" s="30">
        <v>4.2200000000000001E-2</v>
      </c>
      <c r="Q411" s="30"/>
      <c r="R411" s="30"/>
      <c r="T411" s="38">
        <v>44871</v>
      </c>
      <c r="U411" s="33">
        <v>3992.93</v>
      </c>
      <c r="V411" s="33">
        <v>3780.71</v>
      </c>
      <c r="W411" s="33">
        <v>4001.48</v>
      </c>
      <c r="X411" s="33">
        <v>3744.22</v>
      </c>
      <c r="Z411" s="30">
        <v>5.8999999999999997E-2</v>
      </c>
    </row>
    <row r="412" spans="1:26" x14ac:dyDescent="0.3">
      <c r="A412" s="38">
        <v>42600</v>
      </c>
      <c r="B412">
        <v>18.64</v>
      </c>
      <c r="C412">
        <v>18.21</v>
      </c>
      <c r="D412">
        <v>18.68</v>
      </c>
      <c r="E412">
        <v>18.21</v>
      </c>
      <c r="F412" t="s">
        <v>451</v>
      </c>
      <c r="G412" s="30">
        <v>1.1000000000000001E-3</v>
      </c>
      <c r="J412" s="38">
        <v>44878</v>
      </c>
      <c r="K412">
        <v>61.94</v>
      </c>
      <c r="L412">
        <v>64.27</v>
      </c>
      <c r="M412">
        <v>65.73</v>
      </c>
      <c r="N412">
        <v>60.7</v>
      </c>
      <c r="O412" t="s">
        <v>1548</v>
      </c>
      <c r="P412" s="30">
        <v>-5.0299999999999997E-2</v>
      </c>
      <c r="Q412" s="30"/>
      <c r="R412" s="30"/>
      <c r="T412" s="38">
        <v>44878</v>
      </c>
      <c r="U412" s="33">
        <v>3965.34</v>
      </c>
      <c r="V412" s="33">
        <v>3977.97</v>
      </c>
      <c r="W412" s="33">
        <v>4028.84</v>
      </c>
      <c r="X412" s="33">
        <v>3906.54</v>
      </c>
      <c r="Z412" s="30">
        <v>-6.8999999999999999E-3</v>
      </c>
    </row>
    <row r="413" spans="1:26" x14ac:dyDescent="0.3">
      <c r="A413" s="38">
        <v>42601</v>
      </c>
      <c r="B413">
        <v>18.260000000000002</v>
      </c>
      <c r="C413">
        <v>18.579999999999998</v>
      </c>
      <c r="D413">
        <v>18.62</v>
      </c>
      <c r="E413">
        <v>18.170000000000002</v>
      </c>
      <c r="F413" t="s">
        <v>452</v>
      </c>
      <c r="G413" s="30">
        <v>-2.0400000000000001E-2</v>
      </c>
      <c r="J413" s="38">
        <v>44885</v>
      </c>
      <c r="K413">
        <v>66.459999999999994</v>
      </c>
      <c r="L413">
        <v>61.54</v>
      </c>
      <c r="M413">
        <v>66.72</v>
      </c>
      <c r="N413">
        <v>61.4</v>
      </c>
      <c r="O413" t="s">
        <v>1549</v>
      </c>
      <c r="P413" s="30">
        <v>7.2999999999999995E-2</v>
      </c>
      <c r="Q413" s="30"/>
      <c r="R413" s="30"/>
      <c r="T413" s="38">
        <v>44885</v>
      </c>
      <c r="U413" s="33">
        <v>4026.12</v>
      </c>
      <c r="V413" s="33">
        <v>3956.23</v>
      </c>
      <c r="W413" s="33">
        <v>4034.02</v>
      </c>
      <c r="X413" s="33">
        <v>3933.34</v>
      </c>
      <c r="Z413" s="30">
        <v>1.5299999999999999E-2</v>
      </c>
    </row>
    <row r="414" spans="1:26" x14ac:dyDescent="0.3">
      <c r="A414" s="38">
        <v>42604</v>
      </c>
      <c r="B414">
        <v>18.3</v>
      </c>
      <c r="C414">
        <v>18.25</v>
      </c>
      <c r="D414">
        <v>18.440000000000001</v>
      </c>
      <c r="E414">
        <v>18.11</v>
      </c>
      <c r="F414" t="s">
        <v>453</v>
      </c>
      <c r="G414" s="30">
        <v>2.2000000000000001E-3</v>
      </c>
      <c r="J414" s="38">
        <v>44892</v>
      </c>
      <c r="K414">
        <v>68.25</v>
      </c>
      <c r="L414">
        <v>65.7</v>
      </c>
      <c r="M414">
        <v>69.900000000000006</v>
      </c>
      <c r="N414">
        <v>64.900000000000006</v>
      </c>
      <c r="O414" t="s">
        <v>1550</v>
      </c>
      <c r="P414" s="30">
        <v>2.69E-2</v>
      </c>
      <c r="Q414" s="30"/>
      <c r="R414" s="30"/>
      <c r="T414" s="38">
        <v>44892</v>
      </c>
      <c r="U414" s="33">
        <v>4071.7</v>
      </c>
      <c r="V414" s="33">
        <v>4005.36</v>
      </c>
      <c r="W414" s="33">
        <v>4100.51</v>
      </c>
      <c r="X414" s="33">
        <v>3937.65</v>
      </c>
      <c r="Z414" s="30">
        <v>1.1299999999999999E-2</v>
      </c>
    </row>
    <row r="415" spans="1:26" x14ac:dyDescent="0.3">
      <c r="A415" s="38">
        <v>42605</v>
      </c>
      <c r="B415">
        <v>18.329999999999998</v>
      </c>
      <c r="C415">
        <v>18.420000000000002</v>
      </c>
      <c r="D415">
        <v>18.43</v>
      </c>
      <c r="E415">
        <v>18.22</v>
      </c>
      <c r="F415" t="s">
        <v>454</v>
      </c>
      <c r="G415" s="30">
        <v>1.6000000000000001E-3</v>
      </c>
      <c r="J415" s="38">
        <v>44899</v>
      </c>
      <c r="K415">
        <v>62.88</v>
      </c>
      <c r="L415">
        <v>67.5</v>
      </c>
      <c r="M415">
        <v>68.3</v>
      </c>
      <c r="N415">
        <v>61.25</v>
      </c>
      <c r="O415" t="s">
        <v>1551</v>
      </c>
      <c r="P415" s="30">
        <v>-7.8700000000000006E-2</v>
      </c>
      <c r="Q415" s="30"/>
      <c r="R415" s="30"/>
      <c r="T415" s="38">
        <v>44899</v>
      </c>
      <c r="U415" s="33">
        <v>3934.38</v>
      </c>
      <c r="V415" s="33">
        <v>4052.02</v>
      </c>
      <c r="W415" s="33">
        <v>4052.45</v>
      </c>
      <c r="X415" s="33">
        <v>3918.39</v>
      </c>
      <c r="Z415" s="30">
        <v>-3.3700000000000001E-2</v>
      </c>
    </row>
    <row r="416" spans="1:26" x14ac:dyDescent="0.3">
      <c r="A416" s="38">
        <v>42606</v>
      </c>
      <c r="B416">
        <v>18.440000000000001</v>
      </c>
      <c r="C416">
        <v>18.309999999999999</v>
      </c>
      <c r="D416">
        <v>18.55</v>
      </c>
      <c r="E416">
        <v>18.309999999999999</v>
      </c>
      <c r="F416" t="s">
        <v>455</v>
      </c>
      <c r="G416" s="30">
        <v>6.0000000000000001E-3</v>
      </c>
      <c r="J416" s="38">
        <v>44906</v>
      </c>
      <c r="K416">
        <v>62.51</v>
      </c>
      <c r="L416">
        <v>62.96</v>
      </c>
      <c r="M416">
        <v>67.31</v>
      </c>
      <c r="N416">
        <v>61.9</v>
      </c>
      <c r="O416" t="s">
        <v>1552</v>
      </c>
      <c r="P416" s="30">
        <v>-5.8999999999999999E-3</v>
      </c>
      <c r="Q416" s="30"/>
      <c r="R416" s="30"/>
      <c r="T416" s="38">
        <v>44906</v>
      </c>
      <c r="U416" s="33">
        <v>3852.36</v>
      </c>
      <c r="V416" s="33">
        <v>3939.29</v>
      </c>
      <c r="W416" s="33">
        <v>4100.96</v>
      </c>
      <c r="X416" s="33">
        <v>3827.91</v>
      </c>
      <c r="Z416" s="30">
        <v>-2.0799999999999999E-2</v>
      </c>
    </row>
    <row r="417" spans="1:26" x14ac:dyDescent="0.3">
      <c r="A417" s="38">
        <v>42607</v>
      </c>
      <c r="B417">
        <v>18.47</v>
      </c>
      <c r="C417">
        <v>18.36</v>
      </c>
      <c r="D417">
        <v>18.48</v>
      </c>
      <c r="E417">
        <v>18.28</v>
      </c>
      <c r="F417" t="s">
        <v>456</v>
      </c>
      <c r="G417" s="30">
        <v>1.6000000000000001E-3</v>
      </c>
      <c r="J417" s="38">
        <v>44913</v>
      </c>
      <c r="K417">
        <v>64.25</v>
      </c>
      <c r="L417">
        <v>62.52</v>
      </c>
      <c r="M417">
        <v>64.72</v>
      </c>
      <c r="N417">
        <v>61.85</v>
      </c>
      <c r="O417" t="s">
        <v>1408</v>
      </c>
      <c r="P417" s="30">
        <v>2.7799999999999998E-2</v>
      </c>
      <c r="Q417" s="30"/>
      <c r="R417" s="30"/>
      <c r="T417" s="38">
        <v>44913</v>
      </c>
      <c r="U417" s="33">
        <v>3844.82</v>
      </c>
      <c r="V417" s="33">
        <v>3853.79</v>
      </c>
      <c r="W417" s="33">
        <v>3889.82</v>
      </c>
      <c r="X417" s="33">
        <v>3764.49</v>
      </c>
      <c r="Z417" s="30">
        <v>-2E-3</v>
      </c>
    </row>
    <row r="418" spans="1:26" x14ac:dyDescent="0.3">
      <c r="A418" s="38">
        <v>42608</v>
      </c>
      <c r="B418">
        <v>18.46</v>
      </c>
      <c r="C418">
        <v>18.579999999999998</v>
      </c>
      <c r="D418">
        <v>18.649999999999999</v>
      </c>
      <c r="E418">
        <v>18.260000000000002</v>
      </c>
      <c r="F418" t="s">
        <v>457</v>
      </c>
      <c r="G418" s="30">
        <v>-5.0000000000000001E-4</v>
      </c>
      <c r="J418" s="38">
        <v>44920</v>
      </c>
      <c r="K418">
        <v>63.79</v>
      </c>
      <c r="L418">
        <v>64.33</v>
      </c>
      <c r="M418">
        <v>64.709999999999994</v>
      </c>
      <c r="N418">
        <v>62.31</v>
      </c>
      <c r="O418" t="s">
        <v>1158</v>
      </c>
      <c r="P418" s="30">
        <v>-7.1999999999999998E-3</v>
      </c>
      <c r="Q418" s="30"/>
      <c r="R418" s="30"/>
      <c r="T418" s="38">
        <v>44920</v>
      </c>
      <c r="U418" s="33">
        <v>3839.5</v>
      </c>
      <c r="V418" s="33">
        <v>3843.34</v>
      </c>
      <c r="W418" s="33">
        <v>3858.19</v>
      </c>
      <c r="X418" s="33">
        <v>3780.78</v>
      </c>
      <c r="Z418" s="30">
        <v>-1.4E-3</v>
      </c>
    </row>
    <row r="419" spans="1:26" x14ac:dyDescent="0.3">
      <c r="A419" s="38">
        <v>42611</v>
      </c>
      <c r="B419">
        <v>18.66</v>
      </c>
      <c r="C419">
        <v>18.46</v>
      </c>
      <c r="D419">
        <v>18.66</v>
      </c>
      <c r="E419">
        <v>18.399999999999999</v>
      </c>
      <c r="F419" t="s">
        <v>458</v>
      </c>
      <c r="G419" s="30">
        <v>1.0800000000000001E-2</v>
      </c>
      <c r="J419" s="38">
        <v>44927</v>
      </c>
      <c r="K419">
        <v>64.33</v>
      </c>
      <c r="L419">
        <v>63.22</v>
      </c>
      <c r="M419">
        <v>64.69</v>
      </c>
      <c r="N419">
        <v>62.17</v>
      </c>
      <c r="O419" t="s">
        <v>1320</v>
      </c>
      <c r="P419" s="30">
        <v>8.5000000000000006E-3</v>
      </c>
      <c r="Q419" s="30"/>
      <c r="R419" s="30"/>
      <c r="T419" s="38">
        <v>44927</v>
      </c>
      <c r="U419" s="33">
        <v>3895.08</v>
      </c>
      <c r="V419" s="33">
        <v>3853.29</v>
      </c>
      <c r="W419" s="33">
        <v>3906.19</v>
      </c>
      <c r="X419" s="33">
        <v>3794.33</v>
      </c>
      <c r="Z419" s="30">
        <v>1.4500000000000001E-2</v>
      </c>
    </row>
    <row r="420" spans="1:26" x14ac:dyDescent="0.3">
      <c r="A420" s="38">
        <v>42612</v>
      </c>
      <c r="B420">
        <v>18.72</v>
      </c>
      <c r="C420">
        <v>18.63</v>
      </c>
      <c r="D420">
        <v>18.93</v>
      </c>
      <c r="E420">
        <v>18.63</v>
      </c>
      <c r="F420" t="s">
        <v>459</v>
      </c>
      <c r="G420" s="30">
        <v>3.2000000000000002E-3</v>
      </c>
      <c r="J420" s="38">
        <v>44934</v>
      </c>
      <c r="K420">
        <v>69.709999999999994</v>
      </c>
      <c r="L420">
        <v>64.5</v>
      </c>
      <c r="M420">
        <v>69.88</v>
      </c>
      <c r="N420">
        <v>64.430000000000007</v>
      </c>
      <c r="O420" t="s">
        <v>1553</v>
      </c>
      <c r="P420" s="30">
        <v>8.3599999999999994E-2</v>
      </c>
      <c r="Q420" s="30"/>
      <c r="R420" s="30"/>
      <c r="T420" s="38">
        <v>44934</v>
      </c>
      <c r="U420" s="33">
        <v>3999.09</v>
      </c>
      <c r="V420" s="33">
        <v>3910.82</v>
      </c>
      <c r="W420" s="33">
        <v>4003.95</v>
      </c>
      <c r="X420" s="33">
        <v>3877.29</v>
      </c>
      <c r="Z420" s="30">
        <v>2.6700000000000002E-2</v>
      </c>
    </row>
    <row r="421" spans="1:26" x14ac:dyDescent="0.3">
      <c r="A421" s="38">
        <v>42613</v>
      </c>
      <c r="B421">
        <v>18.62</v>
      </c>
      <c r="C421">
        <v>18.809999999999999</v>
      </c>
      <c r="D421">
        <v>18.88</v>
      </c>
      <c r="E421">
        <v>18.3</v>
      </c>
      <c r="F421" t="s">
        <v>460</v>
      </c>
      <c r="G421" s="30">
        <v>-5.3E-3</v>
      </c>
      <c r="J421" s="38">
        <v>44941</v>
      </c>
      <c r="K421">
        <v>67.069999999999993</v>
      </c>
      <c r="L421">
        <v>69.34</v>
      </c>
      <c r="M421">
        <v>69.959999999999994</v>
      </c>
      <c r="N421">
        <v>65.08</v>
      </c>
      <c r="O421" t="s">
        <v>1554</v>
      </c>
      <c r="P421" s="30">
        <v>-3.7900000000000003E-2</v>
      </c>
      <c r="Q421" s="30"/>
      <c r="R421" s="30"/>
      <c r="T421" s="38">
        <v>44941</v>
      </c>
      <c r="U421" s="33">
        <v>3972.61</v>
      </c>
      <c r="V421" s="33">
        <v>3999.28</v>
      </c>
      <c r="W421" s="33">
        <v>4015.39</v>
      </c>
      <c r="X421" s="33">
        <v>3885.54</v>
      </c>
      <c r="Z421" s="30">
        <v>-6.6E-3</v>
      </c>
    </row>
    <row r="422" spans="1:26" x14ac:dyDescent="0.3">
      <c r="A422" s="38">
        <v>42614</v>
      </c>
      <c r="B422">
        <v>18.760000000000002</v>
      </c>
      <c r="C422">
        <v>18.559999999999999</v>
      </c>
      <c r="D422">
        <v>18.760000000000002</v>
      </c>
      <c r="E422">
        <v>18.440000000000001</v>
      </c>
      <c r="F422" t="s">
        <v>461</v>
      </c>
      <c r="G422" s="30">
        <v>7.4999999999999997E-3</v>
      </c>
      <c r="J422" s="38">
        <v>44948</v>
      </c>
      <c r="K422">
        <v>70.819999999999993</v>
      </c>
      <c r="L422">
        <v>67.069999999999993</v>
      </c>
      <c r="M422">
        <v>71.34</v>
      </c>
      <c r="N422">
        <v>65.680000000000007</v>
      </c>
      <c r="O422" t="s">
        <v>1012</v>
      </c>
      <c r="P422" s="30">
        <v>5.5899999999999998E-2</v>
      </c>
      <c r="Q422" s="30"/>
      <c r="R422" s="30"/>
      <c r="T422" s="38">
        <v>44948</v>
      </c>
      <c r="U422" s="33">
        <v>4070.56</v>
      </c>
      <c r="V422" s="33">
        <v>3978.14</v>
      </c>
      <c r="W422" s="33">
        <v>4094.21</v>
      </c>
      <c r="X422" s="33">
        <v>3949.06</v>
      </c>
      <c r="Z422" s="30">
        <v>2.47E-2</v>
      </c>
    </row>
    <row r="423" spans="1:26" x14ac:dyDescent="0.3">
      <c r="A423" s="38">
        <v>42615</v>
      </c>
      <c r="B423">
        <v>18.899999999999999</v>
      </c>
      <c r="C423">
        <v>18.739999999999998</v>
      </c>
      <c r="D423">
        <v>19</v>
      </c>
      <c r="E423">
        <v>18.739999999999998</v>
      </c>
      <c r="F423" t="s">
        <v>462</v>
      </c>
      <c r="G423" s="30">
        <v>7.4999999999999997E-3</v>
      </c>
      <c r="J423" s="38">
        <v>44955</v>
      </c>
      <c r="K423">
        <v>73.400000000000006</v>
      </c>
      <c r="L423">
        <v>70.489999999999995</v>
      </c>
      <c r="M423">
        <v>74.33</v>
      </c>
      <c r="N423">
        <v>68.650000000000006</v>
      </c>
      <c r="O423" t="s">
        <v>1555</v>
      </c>
      <c r="P423" s="30">
        <v>3.6400000000000002E-2</v>
      </c>
      <c r="Q423" s="30"/>
      <c r="R423" s="30"/>
      <c r="T423" s="38">
        <v>44955</v>
      </c>
      <c r="U423" s="33">
        <v>4136.4799999999996</v>
      </c>
      <c r="V423" s="33">
        <v>4049.27</v>
      </c>
      <c r="W423" s="33">
        <v>4195.4399999999996</v>
      </c>
      <c r="X423" s="33">
        <v>4015.55</v>
      </c>
      <c r="Z423" s="30">
        <v>1.6199999999999999E-2</v>
      </c>
    </row>
    <row r="424" spans="1:26" x14ac:dyDescent="0.3">
      <c r="A424" s="38">
        <v>42619</v>
      </c>
      <c r="B424">
        <v>18.510000000000002</v>
      </c>
      <c r="C424">
        <v>18.899999999999999</v>
      </c>
      <c r="D424">
        <v>18.98</v>
      </c>
      <c r="E424">
        <v>18.399999999999999</v>
      </c>
      <c r="F424" t="s">
        <v>463</v>
      </c>
      <c r="G424" s="30">
        <v>-2.06E-2</v>
      </c>
      <c r="J424" s="38">
        <v>44962</v>
      </c>
      <c r="K424">
        <v>70.66</v>
      </c>
      <c r="L424">
        <v>71.900000000000006</v>
      </c>
      <c r="M424">
        <v>74.63</v>
      </c>
      <c r="N424">
        <v>67.73</v>
      </c>
      <c r="O424" t="s">
        <v>1556</v>
      </c>
      <c r="P424" s="30">
        <v>-3.73E-2</v>
      </c>
      <c r="Q424" s="30"/>
      <c r="R424" s="30"/>
      <c r="T424" s="38">
        <v>44962</v>
      </c>
      <c r="U424" s="33">
        <v>4090.46</v>
      </c>
      <c r="V424" s="33">
        <v>4119.57</v>
      </c>
      <c r="W424" s="33">
        <v>4176.54</v>
      </c>
      <c r="X424" s="33">
        <v>4060.79</v>
      </c>
      <c r="Z424" s="30">
        <v>-1.11E-2</v>
      </c>
    </row>
    <row r="425" spans="1:26" x14ac:dyDescent="0.3">
      <c r="A425" s="38">
        <v>42620</v>
      </c>
      <c r="B425">
        <v>18.59</v>
      </c>
      <c r="C425">
        <v>18.53</v>
      </c>
      <c r="D425">
        <v>18.63</v>
      </c>
      <c r="E425">
        <v>18.309999999999999</v>
      </c>
      <c r="F425" t="s">
        <v>464</v>
      </c>
      <c r="G425" s="30">
        <v>4.3E-3</v>
      </c>
      <c r="J425" s="38">
        <v>44969</v>
      </c>
      <c r="K425">
        <v>71.44</v>
      </c>
      <c r="L425">
        <v>70.489999999999995</v>
      </c>
      <c r="M425">
        <v>73.13</v>
      </c>
      <c r="N425">
        <v>70.12</v>
      </c>
      <c r="O425" t="s">
        <v>1557</v>
      </c>
      <c r="P425" s="30">
        <v>1.0999999999999999E-2</v>
      </c>
      <c r="Q425" s="30"/>
      <c r="R425" s="30"/>
      <c r="T425" s="38">
        <v>44969</v>
      </c>
      <c r="U425" s="33">
        <v>4079.09</v>
      </c>
      <c r="V425" s="33">
        <v>4096.62</v>
      </c>
      <c r="W425" s="33">
        <v>4159.7700000000004</v>
      </c>
      <c r="X425" s="33">
        <v>4047.95</v>
      </c>
      <c r="Z425" s="30">
        <v>-2.8E-3</v>
      </c>
    </row>
    <row r="426" spans="1:26" x14ac:dyDescent="0.3">
      <c r="A426" s="38">
        <v>42621</v>
      </c>
      <c r="B426">
        <v>18.52</v>
      </c>
      <c r="C426">
        <v>18.5</v>
      </c>
      <c r="D426">
        <v>18.87</v>
      </c>
      <c r="E426">
        <v>18.46</v>
      </c>
      <c r="F426" t="s">
        <v>465</v>
      </c>
      <c r="G426" s="30">
        <v>-3.8E-3</v>
      </c>
      <c r="J426" s="38">
        <v>44976</v>
      </c>
      <c r="K426">
        <v>70.87</v>
      </c>
      <c r="L426">
        <v>70.36</v>
      </c>
      <c r="M426">
        <v>72.23</v>
      </c>
      <c r="N426">
        <v>69.06</v>
      </c>
      <c r="O426" t="s">
        <v>1558</v>
      </c>
      <c r="P426" s="30">
        <v>-8.0000000000000002E-3</v>
      </c>
      <c r="Q426" s="30"/>
      <c r="R426" s="30"/>
      <c r="T426" s="38">
        <v>44976</v>
      </c>
      <c r="U426" s="33">
        <v>3970.04</v>
      </c>
      <c r="V426" s="33">
        <v>4052.35</v>
      </c>
      <c r="W426" s="33">
        <v>4052.35</v>
      </c>
      <c r="X426" s="33">
        <v>3943.08</v>
      </c>
      <c r="Z426" s="30">
        <v>-2.6700000000000002E-2</v>
      </c>
    </row>
    <row r="427" spans="1:26" x14ac:dyDescent="0.3">
      <c r="A427" s="38">
        <v>42622</v>
      </c>
      <c r="B427">
        <v>18.36</v>
      </c>
      <c r="C427">
        <v>18.46</v>
      </c>
      <c r="D427">
        <v>18.59</v>
      </c>
      <c r="E427">
        <v>18.09</v>
      </c>
      <c r="F427" t="s">
        <v>466</v>
      </c>
      <c r="G427" s="30">
        <v>-8.6E-3</v>
      </c>
      <c r="J427" s="38">
        <v>44983</v>
      </c>
      <c r="K427">
        <v>73.11</v>
      </c>
      <c r="L427">
        <v>71.61</v>
      </c>
      <c r="M427">
        <v>73.260000000000005</v>
      </c>
      <c r="N427">
        <v>69.75</v>
      </c>
      <c r="O427" t="s">
        <v>1559</v>
      </c>
      <c r="P427" s="30">
        <v>3.1600000000000003E-2</v>
      </c>
      <c r="Q427" s="30"/>
      <c r="R427" s="30"/>
      <c r="T427" s="38">
        <v>44983</v>
      </c>
      <c r="U427" s="33">
        <v>4045.64</v>
      </c>
      <c r="V427" s="33">
        <v>3992.36</v>
      </c>
      <c r="W427" s="33">
        <v>4048.29</v>
      </c>
      <c r="X427" s="33">
        <v>3928.16</v>
      </c>
      <c r="Z427" s="30">
        <v>1.9E-2</v>
      </c>
    </row>
    <row r="428" spans="1:26" x14ac:dyDescent="0.3">
      <c r="A428" s="38">
        <v>42625</v>
      </c>
      <c r="B428">
        <v>18.66</v>
      </c>
      <c r="C428">
        <v>18.149999999999999</v>
      </c>
      <c r="D428">
        <v>18.84</v>
      </c>
      <c r="E428">
        <v>18.03</v>
      </c>
      <c r="F428" t="s">
        <v>467</v>
      </c>
      <c r="G428" s="30">
        <v>1.6299999999999999E-2</v>
      </c>
      <c r="J428" s="38">
        <v>44990</v>
      </c>
      <c r="K428">
        <v>60.29</v>
      </c>
      <c r="L428">
        <v>73.17</v>
      </c>
      <c r="M428">
        <v>73.77</v>
      </c>
      <c r="N428">
        <v>59.74</v>
      </c>
      <c r="O428" t="s">
        <v>1560</v>
      </c>
      <c r="P428" s="30">
        <v>-0.1754</v>
      </c>
      <c r="Q428" s="30"/>
      <c r="R428" s="30"/>
      <c r="T428" s="38">
        <v>44990</v>
      </c>
      <c r="U428" s="33">
        <v>3861.59</v>
      </c>
      <c r="V428" s="33">
        <v>4055.15</v>
      </c>
      <c r="W428" s="33">
        <v>4078.49</v>
      </c>
      <c r="X428" s="33">
        <v>3846.32</v>
      </c>
      <c r="Z428" s="30">
        <v>-4.5499999999999999E-2</v>
      </c>
    </row>
    <row r="429" spans="1:26" x14ac:dyDescent="0.3">
      <c r="A429" s="38">
        <v>42626</v>
      </c>
      <c r="B429">
        <v>18.45</v>
      </c>
      <c r="C429">
        <v>18.510000000000002</v>
      </c>
      <c r="D429">
        <v>18.559999999999999</v>
      </c>
      <c r="E429">
        <v>18.12</v>
      </c>
      <c r="F429" t="s">
        <v>468</v>
      </c>
      <c r="G429" s="30">
        <v>-1.1299999999999999E-2</v>
      </c>
      <c r="J429" s="38">
        <v>44997</v>
      </c>
      <c r="K429">
        <v>56.53</v>
      </c>
      <c r="L429">
        <v>59.76</v>
      </c>
      <c r="M429">
        <v>61.1</v>
      </c>
      <c r="N429">
        <v>55.53</v>
      </c>
      <c r="O429" t="s">
        <v>1561</v>
      </c>
      <c r="P429" s="30">
        <v>-6.2399999999999997E-2</v>
      </c>
      <c r="Q429" s="30"/>
      <c r="R429" s="30"/>
      <c r="T429" s="38">
        <v>44997</v>
      </c>
      <c r="U429" s="33">
        <v>3916.64</v>
      </c>
      <c r="V429" s="33">
        <v>3835.12</v>
      </c>
      <c r="W429" s="33">
        <v>3964.46</v>
      </c>
      <c r="X429" s="33">
        <v>3808.86</v>
      </c>
      <c r="Z429" s="30">
        <v>1.43E-2</v>
      </c>
    </row>
    <row r="430" spans="1:26" x14ac:dyDescent="0.3">
      <c r="A430" s="38">
        <v>42627</v>
      </c>
      <c r="B430">
        <v>18.059999999999999</v>
      </c>
      <c r="C430">
        <v>18.43</v>
      </c>
      <c r="D430">
        <v>18.489999999999998</v>
      </c>
      <c r="E430">
        <v>17.88</v>
      </c>
      <c r="F430" t="s">
        <v>469</v>
      </c>
      <c r="G430" s="30">
        <v>-2.1100000000000001E-2</v>
      </c>
      <c r="J430" s="38">
        <v>45004</v>
      </c>
      <c r="K430">
        <v>57.54</v>
      </c>
      <c r="L430">
        <v>57.43</v>
      </c>
      <c r="M430">
        <v>61.76</v>
      </c>
      <c r="N430">
        <v>55.16</v>
      </c>
      <c r="O430" t="s">
        <v>1562</v>
      </c>
      <c r="P430" s="30">
        <v>1.7899999999999999E-2</v>
      </c>
      <c r="Q430" s="30"/>
      <c r="R430" s="30"/>
      <c r="T430" s="38">
        <v>45004</v>
      </c>
      <c r="U430" s="33">
        <v>3970.99</v>
      </c>
      <c r="V430" s="33">
        <v>3917.47</v>
      </c>
      <c r="W430" s="33">
        <v>4039.49</v>
      </c>
      <c r="X430" s="33">
        <v>3909.16</v>
      </c>
      <c r="Z430" s="30">
        <v>1.3899999999999999E-2</v>
      </c>
    </row>
    <row r="431" spans="1:26" x14ac:dyDescent="0.3">
      <c r="A431" s="38">
        <v>42628</v>
      </c>
      <c r="B431">
        <v>18.14</v>
      </c>
      <c r="C431">
        <v>18.010000000000002</v>
      </c>
      <c r="D431">
        <v>18.25</v>
      </c>
      <c r="E431">
        <v>17.940000000000001</v>
      </c>
      <c r="F431" t="s">
        <v>470</v>
      </c>
      <c r="G431" s="30">
        <v>4.4000000000000003E-3</v>
      </c>
      <c r="J431" s="38">
        <v>45011</v>
      </c>
      <c r="K431">
        <v>63.16</v>
      </c>
      <c r="L431">
        <v>58.05</v>
      </c>
      <c r="M431">
        <v>63.33</v>
      </c>
      <c r="N431">
        <v>57.31</v>
      </c>
      <c r="O431" t="s">
        <v>1563</v>
      </c>
      <c r="P431" s="30">
        <v>9.7699999999999995E-2</v>
      </c>
      <c r="Q431" s="30"/>
      <c r="R431" s="30"/>
      <c r="T431" s="38">
        <v>45011</v>
      </c>
      <c r="U431" s="33">
        <v>4109.3100000000004</v>
      </c>
      <c r="V431" s="33">
        <v>3982.93</v>
      </c>
      <c r="W431" s="33">
        <v>4110.75</v>
      </c>
      <c r="X431" s="33">
        <v>3951.53</v>
      </c>
      <c r="Z431" s="30">
        <v>3.4799999999999998E-2</v>
      </c>
    </row>
    <row r="432" spans="1:26" x14ac:dyDescent="0.3">
      <c r="A432" s="38">
        <v>42629</v>
      </c>
      <c r="B432">
        <v>17.96</v>
      </c>
      <c r="C432">
        <v>18.07</v>
      </c>
      <c r="D432">
        <v>18.07</v>
      </c>
      <c r="E432">
        <v>17.84</v>
      </c>
      <c r="F432" t="s">
        <v>471</v>
      </c>
      <c r="G432" s="30">
        <v>-9.9000000000000008E-3</v>
      </c>
      <c r="J432" s="38">
        <v>45018</v>
      </c>
      <c r="K432">
        <v>60.87</v>
      </c>
      <c r="L432">
        <v>63.09</v>
      </c>
      <c r="M432">
        <v>63.28</v>
      </c>
      <c r="N432">
        <v>60.07</v>
      </c>
      <c r="O432" t="s">
        <v>1564</v>
      </c>
      <c r="P432" s="30">
        <v>-3.6299999999999999E-2</v>
      </c>
      <c r="Q432" s="30"/>
      <c r="R432" s="30"/>
      <c r="T432" s="38">
        <v>45018</v>
      </c>
      <c r="U432" s="33">
        <v>4105.0200000000004</v>
      </c>
      <c r="V432" s="33">
        <v>4102.2</v>
      </c>
      <c r="W432" s="33">
        <v>4133.13</v>
      </c>
      <c r="X432" s="33">
        <v>4069.84</v>
      </c>
      <c r="Z432" s="30">
        <v>-1E-3</v>
      </c>
    </row>
    <row r="433" spans="1:26" x14ac:dyDescent="0.3">
      <c r="A433" s="38">
        <v>42632</v>
      </c>
      <c r="B433">
        <v>17.940000000000001</v>
      </c>
      <c r="C433">
        <v>18.03</v>
      </c>
      <c r="D433">
        <v>18.149999999999999</v>
      </c>
      <c r="E433">
        <v>17.84</v>
      </c>
      <c r="F433" t="s">
        <v>472</v>
      </c>
      <c r="G433" s="30">
        <v>-1.1000000000000001E-3</v>
      </c>
      <c r="J433" s="38">
        <v>45025</v>
      </c>
      <c r="K433">
        <v>65.010000000000005</v>
      </c>
      <c r="L433">
        <v>60.71</v>
      </c>
      <c r="M433">
        <v>65.459999999999994</v>
      </c>
      <c r="N433">
        <v>60.37</v>
      </c>
      <c r="O433" t="s">
        <v>1565</v>
      </c>
      <c r="P433" s="30">
        <v>6.8000000000000005E-2</v>
      </c>
      <c r="Q433" s="30"/>
      <c r="R433" s="30"/>
      <c r="T433" s="38">
        <v>45025</v>
      </c>
      <c r="U433" s="33">
        <v>4137.6400000000003</v>
      </c>
      <c r="V433" s="33">
        <v>4085.2</v>
      </c>
      <c r="W433" s="33">
        <v>4163.1899999999996</v>
      </c>
      <c r="X433" s="33">
        <v>4072.55</v>
      </c>
      <c r="Z433" s="30">
        <v>7.9000000000000008E-3</v>
      </c>
    </row>
    <row r="434" spans="1:26" x14ac:dyDescent="0.3">
      <c r="A434" s="38">
        <v>42633</v>
      </c>
      <c r="B434">
        <v>17.940000000000001</v>
      </c>
      <c r="C434">
        <v>18</v>
      </c>
      <c r="D434">
        <v>18.079999999999998</v>
      </c>
      <c r="E434">
        <v>17.899999999999999</v>
      </c>
      <c r="F434" t="s">
        <v>473</v>
      </c>
      <c r="G434" s="30">
        <v>0</v>
      </c>
      <c r="J434" s="38">
        <v>45032</v>
      </c>
      <c r="K434">
        <v>63.54</v>
      </c>
      <c r="L434">
        <v>64.72</v>
      </c>
      <c r="M434">
        <v>66.069999999999993</v>
      </c>
      <c r="N434">
        <v>63.28</v>
      </c>
      <c r="O434" t="s">
        <v>1566</v>
      </c>
      <c r="P434" s="30">
        <v>-2.2599999999999999E-2</v>
      </c>
      <c r="Q434" s="30"/>
      <c r="R434" s="30"/>
      <c r="T434" s="38">
        <v>45032</v>
      </c>
      <c r="U434" s="33">
        <v>4133.5200000000004</v>
      </c>
      <c r="V434" s="33">
        <v>4137.17</v>
      </c>
      <c r="W434" s="33">
        <v>4169.4799999999996</v>
      </c>
      <c r="X434" s="33">
        <v>4113.8599999999997</v>
      </c>
      <c r="Z434" s="30">
        <v>-1E-3</v>
      </c>
    </row>
    <row r="435" spans="1:26" x14ac:dyDescent="0.3">
      <c r="A435" s="38">
        <v>42634</v>
      </c>
      <c r="B435">
        <v>18.05</v>
      </c>
      <c r="C435">
        <v>17.920000000000002</v>
      </c>
      <c r="D435">
        <v>18.100000000000001</v>
      </c>
      <c r="E435">
        <v>17.77</v>
      </c>
      <c r="F435" t="s">
        <v>474</v>
      </c>
      <c r="G435" s="30">
        <v>6.1000000000000004E-3</v>
      </c>
      <c r="J435" s="38">
        <v>45039</v>
      </c>
      <c r="K435">
        <v>63.39</v>
      </c>
      <c r="L435">
        <v>63.5</v>
      </c>
      <c r="M435">
        <v>63.7</v>
      </c>
      <c r="N435">
        <v>61.06</v>
      </c>
      <c r="O435" t="s">
        <v>1567</v>
      </c>
      <c r="P435" s="30">
        <v>-2.3999999999999998E-3</v>
      </c>
      <c r="Q435" s="30"/>
      <c r="R435" s="30"/>
      <c r="T435" s="38">
        <v>45039</v>
      </c>
      <c r="U435" s="33">
        <v>4169.4799999999996</v>
      </c>
      <c r="V435" s="33">
        <v>4132.07</v>
      </c>
      <c r="W435" s="33">
        <v>4170.0600000000004</v>
      </c>
      <c r="X435" s="33">
        <v>4049.35</v>
      </c>
      <c r="Z435" s="30">
        <v>8.6999999999999994E-3</v>
      </c>
    </row>
    <row r="436" spans="1:26" x14ac:dyDescent="0.3">
      <c r="A436" s="38">
        <v>42635</v>
      </c>
      <c r="B436">
        <v>17.97</v>
      </c>
      <c r="C436">
        <v>18.059999999999999</v>
      </c>
      <c r="D436">
        <v>18.23</v>
      </c>
      <c r="E436">
        <v>17.920000000000002</v>
      </c>
      <c r="F436" t="s">
        <v>475</v>
      </c>
      <c r="G436" s="30">
        <v>-4.4000000000000003E-3</v>
      </c>
      <c r="J436" s="38">
        <v>45046</v>
      </c>
      <c r="K436">
        <v>60.53</v>
      </c>
      <c r="L436">
        <v>63.32</v>
      </c>
      <c r="M436">
        <v>64.39</v>
      </c>
      <c r="N436">
        <v>57.5</v>
      </c>
      <c r="O436" t="s">
        <v>1568</v>
      </c>
      <c r="P436" s="30">
        <v>-4.5100000000000001E-2</v>
      </c>
      <c r="Q436" s="30"/>
      <c r="R436" s="30"/>
      <c r="T436" s="38">
        <v>45046</v>
      </c>
      <c r="U436" s="33">
        <v>4136.25</v>
      </c>
      <c r="V436" s="33">
        <v>4166.79</v>
      </c>
      <c r="W436" s="33">
        <v>4186.92</v>
      </c>
      <c r="X436" s="33">
        <v>4048.28</v>
      </c>
      <c r="Z436" s="30">
        <v>-8.0000000000000002E-3</v>
      </c>
    </row>
    <row r="437" spans="1:26" x14ac:dyDescent="0.3">
      <c r="A437" s="38">
        <v>42636</v>
      </c>
      <c r="B437">
        <v>17.93</v>
      </c>
      <c r="C437">
        <v>17.86</v>
      </c>
      <c r="D437">
        <v>17.97</v>
      </c>
      <c r="E437">
        <v>17.78</v>
      </c>
      <c r="F437" t="s">
        <v>476</v>
      </c>
      <c r="G437" s="30">
        <v>-2.2000000000000001E-3</v>
      </c>
      <c r="J437" s="38">
        <v>45053</v>
      </c>
      <c r="K437">
        <v>62.51</v>
      </c>
      <c r="L437">
        <v>61.08</v>
      </c>
      <c r="M437">
        <v>64.819999999999993</v>
      </c>
      <c r="N437">
        <v>59.89</v>
      </c>
      <c r="O437" t="s">
        <v>1569</v>
      </c>
      <c r="P437" s="30">
        <v>3.27E-2</v>
      </c>
      <c r="Q437" s="30"/>
      <c r="R437" s="30"/>
      <c r="T437" s="38">
        <v>45053</v>
      </c>
      <c r="U437" s="33">
        <v>4124.08</v>
      </c>
      <c r="V437" s="33">
        <v>4136.9799999999996</v>
      </c>
      <c r="W437" s="33">
        <v>4154.28</v>
      </c>
      <c r="X437" s="33">
        <v>4098.92</v>
      </c>
      <c r="Z437" s="30">
        <v>-2.8999999999999998E-3</v>
      </c>
    </row>
    <row r="438" spans="1:26" x14ac:dyDescent="0.3">
      <c r="A438" s="38">
        <v>42639</v>
      </c>
      <c r="B438">
        <v>17.62</v>
      </c>
      <c r="C438">
        <v>17.8</v>
      </c>
      <c r="D438">
        <v>17.82</v>
      </c>
      <c r="E438">
        <v>17.41</v>
      </c>
      <c r="F438" t="s">
        <v>477</v>
      </c>
      <c r="G438" s="30">
        <v>-1.7299999999999999E-2</v>
      </c>
      <c r="J438" s="38">
        <v>45060</v>
      </c>
      <c r="K438">
        <v>63.85</v>
      </c>
      <c r="L438">
        <v>62.82</v>
      </c>
      <c r="M438">
        <v>64.239999999999995</v>
      </c>
      <c r="N438">
        <v>62</v>
      </c>
      <c r="O438" t="s">
        <v>1492</v>
      </c>
      <c r="P438" s="30">
        <v>2.1399999999999999E-2</v>
      </c>
      <c r="Q438" s="30"/>
      <c r="R438" s="30"/>
      <c r="T438" s="38">
        <v>45060</v>
      </c>
      <c r="U438" s="33">
        <v>4191.9799999999996</v>
      </c>
      <c r="V438" s="33">
        <v>4126.6499999999996</v>
      </c>
      <c r="W438" s="33">
        <v>4212.91</v>
      </c>
      <c r="X438" s="33">
        <v>4109.8599999999997</v>
      </c>
      <c r="Z438" s="30">
        <v>1.6500000000000001E-2</v>
      </c>
    </row>
    <row r="439" spans="1:26" x14ac:dyDescent="0.3">
      <c r="A439" s="38">
        <v>42640</v>
      </c>
      <c r="B439">
        <v>17.66</v>
      </c>
      <c r="C439">
        <v>17.579999999999998</v>
      </c>
      <c r="D439">
        <v>17.71</v>
      </c>
      <c r="E439">
        <v>17.399999999999999</v>
      </c>
      <c r="F439" t="s">
        <v>478</v>
      </c>
      <c r="G439" s="30">
        <v>2.3E-3</v>
      </c>
      <c r="J439" s="38">
        <v>45067</v>
      </c>
      <c r="K439">
        <v>65.42</v>
      </c>
      <c r="L439">
        <v>64.17</v>
      </c>
      <c r="M439">
        <v>66.3</v>
      </c>
      <c r="N439">
        <v>62.63</v>
      </c>
      <c r="O439" t="s">
        <v>1570</v>
      </c>
      <c r="P439" s="30">
        <v>2.46E-2</v>
      </c>
      <c r="Q439" s="30"/>
      <c r="R439" s="30"/>
      <c r="T439" s="38">
        <v>45067</v>
      </c>
      <c r="U439" s="33">
        <v>4205.45</v>
      </c>
      <c r="V439" s="33">
        <v>4190.78</v>
      </c>
      <c r="W439" s="33">
        <v>4212.87</v>
      </c>
      <c r="X439" s="33">
        <v>4103.9799999999996</v>
      </c>
      <c r="Z439" s="30">
        <v>3.2000000000000002E-3</v>
      </c>
    </row>
    <row r="440" spans="1:26" x14ac:dyDescent="0.3">
      <c r="A440" s="38">
        <v>42641</v>
      </c>
      <c r="B440">
        <v>17.829999999999998</v>
      </c>
      <c r="C440">
        <v>17.649999999999999</v>
      </c>
      <c r="D440">
        <v>17.86</v>
      </c>
      <c r="E440">
        <v>17.52</v>
      </c>
      <c r="F440" t="s">
        <v>479</v>
      </c>
      <c r="G440" s="30">
        <v>9.5999999999999992E-3</v>
      </c>
      <c r="J440" s="38">
        <v>45074</v>
      </c>
      <c r="K440">
        <v>69.7</v>
      </c>
      <c r="L440">
        <v>66.2</v>
      </c>
      <c r="M440">
        <v>70.27</v>
      </c>
      <c r="N440">
        <v>65.849999999999994</v>
      </c>
      <c r="O440" t="s">
        <v>1571</v>
      </c>
      <c r="P440" s="30">
        <v>6.54E-2</v>
      </c>
      <c r="Q440" s="30"/>
      <c r="R440" s="30"/>
      <c r="T440" s="38">
        <v>45074</v>
      </c>
      <c r="U440" s="33">
        <v>4282.37</v>
      </c>
      <c r="V440" s="33">
        <v>4226.71</v>
      </c>
      <c r="W440" s="33">
        <v>4290.67</v>
      </c>
      <c r="X440" s="33">
        <v>4166.1499999999996</v>
      </c>
      <c r="Z440" s="30">
        <v>1.83E-2</v>
      </c>
    </row>
    <row r="441" spans="1:26" x14ac:dyDescent="0.3">
      <c r="A441" s="38">
        <v>42642</v>
      </c>
      <c r="B441">
        <v>17.78</v>
      </c>
      <c r="C441">
        <v>17.829999999999998</v>
      </c>
      <c r="D441">
        <v>18.09</v>
      </c>
      <c r="E441">
        <v>17.7</v>
      </c>
      <c r="F441" t="s">
        <v>480</v>
      </c>
      <c r="G441" s="30">
        <v>-2.8E-3</v>
      </c>
      <c r="J441" s="38">
        <v>45081</v>
      </c>
      <c r="K441">
        <v>72.98</v>
      </c>
      <c r="L441">
        <v>69.37</v>
      </c>
      <c r="M441">
        <v>73.23</v>
      </c>
      <c r="N441">
        <v>69.25</v>
      </c>
      <c r="O441" t="s">
        <v>1572</v>
      </c>
      <c r="P441" s="30">
        <v>4.7100000000000003E-2</v>
      </c>
      <c r="Q441" s="30"/>
      <c r="R441" s="30"/>
      <c r="T441" s="38">
        <v>45081</v>
      </c>
      <c r="U441" s="33">
        <v>4298.8599999999997</v>
      </c>
      <c r="V441" s="33">
        <v>4282.99</v>
      </c>
      <c r="W441" s="33">
        <v>4322.62</v>
      </c>
      <c r="X441" s="33">
        <v>4261.07</v>
      </c>
      <c r="Z441" s="30">
        <v>3.8999999999999998E-3</v>
      </c>
    </row>
    <row r="442" spans="1:26" x14ac:dyDescent="0.3">
      <c r="A442" s="38">
        <v>42643</v>
      </c>
      <c r="B442">
        <v>17.96</v>
      </c>
      <c r="C442">
        <v>17.91</v>
      </c>
      <c r="D442">
        <v>18.14</v>
      </c>
      <c r="E442">
        <v>17.829999999999998</v>
      </c>
      <c r="F442" t="s">
        <v>184</v>
      </c>
      <c r="G442" s="30">
        <v>1.01E-2</v>
      </c>
      <c r="J442" s="38">
        <v>45088</v>
      </c>
      <c r="K442">
        <v>77.08</v>
      </c>
      <c r="L442">
        <v>72.89</v>
      </c>
      <c r="M442">
        <v>77.59</v>
      </c>
      <c r="N442">
        <v>72.69</v>
      </c>
      <c r="O442" t="s">
        <v>1573</v>
      </c>
      <c r="P442" s="30">
        <v>5.62E-2</v>
      </c>
      <c r="Q442" s="30"/>
      <c r="R442" s="30"/>
      <c r="T442" s="38">
        <v>45088</v>
      </c>
      <c r="U442" s="33">
        <v>4409.59</v>
      </c>
      <c r="V442" s="33">
        <v>4308.32</v>
      </c>
      <c r="W442" s="33">
        <v>4448.47</v>
      </c>
      <c r="X442" s="33">
        <v>4304.37</v>
      </c>
      <c r="Z442" s="30">
        <v>2.58E-2</v>
      </c>
    </row>
    <row r="443" spans="1:26" x14ac:dyDescent="0.3">
      <c r="A443" s="38">
        <v>42646</v>
      </c>
      <c r="B443">
        <v>18.2</v>
      </c>
      <c r="C443">
        <v>17.96</v>
      </c>
      <c r="D443">
        <v>18.36</v>
      </c>
      <c r="E443">
        <v>17.96</v>
      </c>
      <c r="F443" t="s">
        <v>481</v>
      </c>
      <c r="G443" s="30">
        <v>1.34E-2</v>
      </c>
      <c r="J443" s="38">
        <v>45095</v>
      </c>
      <c r="K443">
        <v>73</v>
      </c>
      <c r="L443">
        <v>76.150000000000006</v>
      </c>
      <c r="M443">
        <v>76.75</v>
      </c>
      <c r="N443">
        <v>72.44</v>
      </c>
      <c r="O443" t="s">
        <v>1574</v>
      </c>
      <c r="P443" s="30">
        <v>-5.2900000000000003E-2</v>
      </c>
      <c r="Q443" s="30"/>
      <c r="R443" s="30"/>
      <c r="T443" s="38">
        <v>45095</v>
      </c>
      <c r="U443" s="33">
        <v>4348.33</v>
      </c>
      <c r="V443" s="33">
        <v>4396.1099999999997</v>
      </c>
      <c r="W443" s="33">
        <v>4400.1499999999996</v>
      </c>
      <c r="X443" s="33">
        <v>4341.34</v>
      </c>
      <c r="Z443" s="30">
        <v>-1.3899999999999999E-2</v>
      </c>
    </row>
    <row r="444" spans="1:26" x14ac:dyDescent="0.3">
      <c r="A444" s="38">
        <v>42647</v>
      </c>
      <c r="B444">
        <v>18.149999999999999</v>
      </c>
      <c r="C444">
        <v>18.2</v>
      </c>
      <c r="D444">
        <v>18.239999999999998</v>
      </c>
      <c r="E444">
        <v>17.96</v>
      </c>
      <c r="F444" t="s">
        <v>482</v>
      </c>
      <c r="G444" s="30">
        <v>-2.7000000000000001E-3</v>
      </c>
      <c r="J444" s="38">
        <v>45102</v>
      </c>
      <c r="K444">
        <v>76.81</v>
      </c>
      <c r="L444">
        <v>72.81</v>
      </c>
      <c r="M444">
        <v>77.599999999999994</v>
      </c>
      <c r="N444">
        <v>72.760000000000005</v>
      </c>
      <c r="O444" t="s">
        <v>1575</v>
      </c>
      <c r="P444" s="30">
        <v>5.2200000000000003E-2</v>
      </c>
      <c r="Q444" s="30"/>
      <c r="R444" s="30"/>
      <c r="T444" s="38">
        <v>45102</v>
      </c>
      <c r="U444" s="33">
        <v>4450.38</v>
      </c>
      <c r="V444" s="33">
        <v>4344.84</v>
      </c>
      <c r="W444" s="33">
        <v>4458.4799999999996</v>
      </c>
      <c r="X444" s="33">
        <v>4328.08</v>
      </c>
      <c r="Z444" s="30">
        <v>2.35E-2</v>
      </c>
    </row>
    <row r="445" spans="1:26" x14ac:dyDescent="0.3">
      <c r="A445" s="38">
        <v>42648</v>
      </c>
      <c r="B445">
        <v>18.510000000000002</v>
      </c>
      <c r="C445">
        <v>18.329999999999998</v>
      </c>
      <c r="D445">
        <v>18.62</v>
      </c>
      <c r="E445">
        <v>18.25</v>
      </c>
      <c r="F445" t="s">
        <v>483</v>
      </c>
      <c r="G445" s="30">
        <v>1.9800000000000002E-2</v>
      </c>
      <c r="J445" s="38">
        <v>45109</v>
      </c>
      <c r="K445">
        <v>76.010000000000005</v>
      </c>
      <c r="L445">
        <v>76.75</v>
      </c>
      <c r="M445">
        <v>77.55</v>
      </c>
      <c r="N445">
        <v>73.77</v>
      </c>
      <c r="O445" t="s">
        <v>1576</v>
      </c>
      <c r="P445" s="30">
        <v>-1.04E-2</v>
      </c>
      <c r="Q445" s="30"/>
      <c r="R445" s="30"/>
      <c r="T445" s="38">
        <v>45109</v>
      </c>
      <c r="U445" s="33">
        <v>4398.95</v>
      </c>
      <c r="V445" s="33">
        <v>4450.4799999999996</v>
      </c>
      <c r="W445" s="33">
        <v>4456.46</v>
      </c>
      <c r="X445" s="33">
        <v>4385.05</v>
      </c>
      <c r="Z445" s="30">
        <v>-1.1599999999999999E-2</v>
      </c>
    </row>
    <row r="446" spans="1:26" x14ac:dyDescent="0.3">
      <c r="A446" s="38">
        <v>42649</v>
      </c>
      <c r="B446">
        <v>18.77</v>
      </c>
      <c r="C446">
        <v>18.57</v>
      </c>
      <c r="D446">
        <v>18.88</v>
      </c>
      <c r="E446">
        <v>18.43</v>
      </c>
      <c r="F446" t="s">
        <v>484</v>
      </c>
      <c r="G446" s="30">
        <v>1.4E-2</v>
      </c>
      <c r="J446" s="38">
        <v>45116</v>
      </c>
      <c r="K446">
        <v>80.290000000000006</v>
      </c>
      <c r="L446">
        <v>75.84</v>
      </c>
      <c r="M446">
        <v>81.239999999999995</v>
      </c>
      <c r="N446">
        <v>75.39</v>
      </c>
      <c r="O446" t="s">
        <v>1577</v>
      </c>
      <c r="P446" s="30">
        <v>5.6300000000000003E-2</v>
      </c>
      <c r="Q446" s="30"/>
      <c r="R446" s="30"/>
      <c r="T446" s="38">
        <v>45116</v>
      </c>
      <c r="U446" s="33">
        <v>4505.42</v>
      </c>
      <c r="V446" s="33">
        <v>4394.2299999999996</v>
      </c>
      <c r="W446" s="33">
        <v>4527.76</v>
      </c>
      <c r="X446" s="33">
        <v>4389.92</v>
      </c>
      <c r="Z446" s="30">
        <v>2.4199999999999999E-2</v>
      </c>
    </row>
    <row r="447" spans="1:26" x14ac:dyDescent="0.3">
      <c r="A447" s="38">
        <v>42650</v>
      </c>
      <c r="B447">
        <v>18.64</v>
      </c>
      <c r="C447">
        <v>18.829999999999998</v>
      </c>
      <c r="D447">
        <v>18.899999999999999</v>
      </c>
      <c r="E447">
        <v>18.420000000000002</v>
      </c>
      <c r="F447" t="s">
        <v>485</v>
      </c>
      <c r="G447" s="30">
        <v>-6.8999999999999999E-3</v>
      </c>
      <c r="J447" s="38">
        <v>45123</v>
      </c>
      <c r="K447">
        <v>80.790000000000006</v>
      </c>
      <c r="L447">
        <v>79.14</v>
      </c>
      <c r="M447">
        <v>83.37</v>
      </c>
      <c r="N447">
        <v>79.099999999999994</v>
      </c>
      <c r="O447" t="s">
        <v>1578</v>
      </c>
      <c r="P447" s="30">
        <v>6.1999999999999998E-3</v>
      </c>
      <c r="Q447" s="30"/>
      <c r="R447" s="30"/>
      <c r="T447" s="38">
        <v>45123</v>
      </c>
      <c r="U447" s="33">
        <v>4536.34</v>
      </c>
      <c r="V447" s="33">
        <v>4508.8599999999997</v>
      </c>
      <c r="W447" s="33">
        <v>4578.43</v>
      </c>
      <c r="X447" s="33">
        <v>4504.8999999999996</v>
      </c>
      <c r="Z447" s="30">
        <v>6.8999999999999999E-3</v>
      </c>
    </row>
    <row r="448" spans="1:26" x14ac:dyDescent="0.3">
      <c r="A448" s="38">
        <v>42653</v>
      </c>
      <c r="B448">
        <v>18.8</v>
      </c>
      <c r="C448">
        <v>18.72</v>
      </c>
      <c r="D448">
        <v>19.09</v>
      </c>
      <c r="E448">
        <v>18.649999999999999</v>
      </c>
      <c r="F448" t="s">
        <v>486</v>
      </c>
      <c r="G448" s="30">
        <v>8.6E-3</v>
      </c>
      <c r="J448" s="38">
        <v>45130</v>
      </c>
      <c r="K448">
        <v>81.81</v>
      </c>
      <c r="L448">
        <v>80.5</v>
      </c>
      <c r="M448">
        <v>82.28</v>
      </c>
      <c r="N448">
        <v>79.989999999999995</v>
      </c>
      <c r="O448" t="s">
        <v>1471</v>
      </c>
      <c r="P448" s="30">
        <v>1.26E-2</v>
      </c>
      <c r="Q448" s="30"/>
      <c r="R448" s="30"/>
      <c r="T448" s="38">
        <v>45130</v>
      </c>
      <c r="U448" s="33">
        <v>4582.2299999999996</v>
      </c>
      <c r="V448" s="33">
        <v>4543.3900000000003</v>
      </c>
      <c r="W448" s="33">
        <v>4607.07</v>
      </c>
      <c r="X448" s="33">
        <v>4528.5600000000004</v>
      </c>
      <c r="Z448" s="30">
        <v>1.01E-2</v>
      </c>
    </row>
    <row r="449" spans="1:26" x14ac:dyDescent="0.3">
      <c r="A449" s="38">
        <v>42654</v>
      </c>
      <c r="B449">
        <v>18.64</v>
      </c>
      <c r="C449">
        <v>19.100000000000001</v>
      </c>
      <c r="D449">
        <v>19.100000000000001</v>
      </c>
      <c r="E449">
        <v>18.440000000000001</v>
      </c>
      <c r="F449" t="s">
        <v>487</v>
      </c>
      <c r="G449" s="30">
        <v>-8.5000000000000006E-3</v>
      </c>
      <c r="J449" s="38">
        <v>45137</v>
      </c>
      <c r="K449">
        <v>86.14</v>
      </c>
      <c r="L449">
        <v>81.760000000000005</v>
      </c>
      <c r="M449">
        <v>87.82</v>
      </c>
      <c r="N449">
        <v>80.33</v>
      </c>
      <c r="O449" t="s">
        <v>1579</v>
      </c>
      <c r="P449" s="30">
        <v>5.2900000000000003E-2</v>
      </c>
      <c r="Q449" s="30"/>
      <c r="R449" s="30"/>
      <c r="T449" s="38">
        <v>45137</v>
      </c>
      <c r="U449" s="33">
        <v>4478.03</v>
      </c>
      <c r="V449" s="33">
        <v>4584.82</v>
      </c>
      <c r="W449" s="33">
        <v>4594.22</v>
      </c>
      <c r="X449" s="33">
        <v>4474.55</v>
      </c>
      <c r="Z449" s="30">
        <v>-2.2700000000000001E-2</v>
      </c>
    </row>
    <row r="450" spans="1:26" x14ac:dyDescent="0.3">
      <c r="A450" s="38">
        <v>42655</v>
      </c>
      <c r="B450">
        <v>18.690000000000001</v>
      </c>
      <c r="C450">
        <v>18.77</v>
      </c>
      <c r="D450">
        <v>18.82</v>
      </c>
      <c r="E450">
        <v>18.309999999999999</v>
      </c>
      <c r="F450" t="s">
        <v>488</v>
      </c>
      <c r="G450" s="30">
        <v>2.7000000000000001E-3</v>
      </c>
      <c r="J450" s="38">
        <v>45144</v>
      </c>
      <c r="K450">
        <v>81.41</v>
      </c>
      <c r="L450">
        <v>86</v>
      </c>
      <c r="M450">
        <v>86.92</v>
      </c>
      <c r="N450">
        <v>80.680000000000007</v>
      </c>
      <c r="O450" t="s">
        <v>1580</v>
      </c>
      <c r="P450" s="30">
        <v>-5.4899999999999997E-2</v>
      </c>
      <c r="Q450" s="30"/>
      <c r="R450" s="30"/>
      <c r="T450" s="38">
        <v>45144</v>
      </c>
      <c r="U450" s="33">
        <v>4464.05</v>
      </c>
      <c r="V450" s="33">
        <v>4491.58</v>
      </c>
      <c r="W450" s="33">
        <v>4527.37</v>
      </c>
      <c r="X450" s="33">
        <v>4443.9799999999996</v>
      </c>
      <c r="Z450" s="30">
        <v>-3.0999999999999999E-3</v>
      </c>
    </row>
    <row r="451" spans="1:26" x14ac:dyDescent="0.3">
      <c r="A451" s="38">
        <v>42656</v>
      </c>
      <c r="B451">
        <v>18.14</v>
      </c>
      <c r="C451">
        <v>18.510000000000002</v>
      </c>
      <c r="D451">
        <v>18.55</v>
      </c>
      <c r="E451">
        <v>17.989999999999998</v>
      </c>
      <c r="F451" t="s">
        <v>489</v>
      </c>
      <c r="G451" s="30">
        <v>-2.9399999999999999E-2</v>
      </c>
      <c r="J451" s="38">
        <v>45151</v>
      </c>
      <c r="K451">
        <v>81.16</v>
      </c>
      <c r="L451">
        <v>81.02</v>
      </c>
      <c r="M451">
        <v>82.05</v>
      </c>
      <c r="N451">
        <v>78.39</v>
      </c>
      <c r="O451" t="s">
        <v>1564</v>
      </c>
      <c r="P451" s="30">
        <v>-3.0999999999999999E-3</v>
      </c>
      <c r="Q451" s="30"/>
      <c r="R451" s="30"/>
      <c r="T451" s="38">
        <v>45151</v>
      </c>
      <c r="U451" s="33">
        <v>4369.71</v>
      </c>
      <c r="V451" s="33">
        <v>4458.13</v>
      </c>
      <c r="W451" s="33">
        <v>4490.33</v>
      </c>
      <c r="X451" s="33">
        <v>4335.3100000000004</v>
      </c>
      <c r="Z451" s="30">
        <v>-2.1100000000000001E-2</v>
      </c>
    </row>
    <row r="452" spans="1:26" x14ac:dyDescent="0.3">
      <c r="A452" s="38">
        <v>42657</v>
      </c>
      <c r="B452">
        <v>17.899999999999999</v>
      </c>
      <c r="C452">
        <v>18.22</v>
      </c>
      <c r="D452">
        <v>18.41</v>
      </c>
      <c r="E452">
        <v>17.72</v>
      </c>
      <c r="F452" t="s">
        <v>490</v>
      </c>
      <c r="G452" s="30">
        <v>-1.32E-2</v>
      </c>
      <c r="J452" s="38">
        <v>45158</v>
      </c>
      <c r="K452">
        <v>83.15</v>
      </c>
      <c r="L452">
        <v>80.97</v>
      </c>
      <c r="M452">
        <v>84.47</v>
      </c>
      <c r="N452">
        <v>80.64</v>
      </c>
      <c r="O452" t="s">
        <v>1581</v>
      </c>
      <c r="P452" s="30">
        <v>2.4500000000000001E-2</v>
      </c>
      <c r="Q452" s="30"/>
      <c r="R452" s="30"/>
      <c r="T452" s="38">
        <v>45158</v>
      </c>
      <c r="U452" s="33">
        <v>4405.71</v>
      </c>
      <c r="V452" s="33">
        <v>4380.28</v>
      </c>
      <c r="W452" s="33">
        <v>4458.3</v>
      </c>
      <c r="X452" s="33">
        <v>4356.29</v>
      </c>
      <c r="Z452" s="30">
        <v>8.2000000000000007E-3</v>
      </c>
    </row>
    <row r="453" spans="1:26" x14ac:dyDescent="0.3">
      <c r="A453" s="38">
        <v>42660</v>
      </c>
      <c r="B453">
        <v>17.489999999999998</v>
      </c>
      <c r="C453">
        <v>17.899999999999999</v>
      </c>
      <c r="D453">
        <v>18</v>
      </c>
      <c r="E453">
        <v>17.48</v>
      </c>
      <c r="F453" t="s">
        <v>491</v>
      </c>
      <c r="G453" s="30">
        <v>-2.29E-2</v>
      </c>
      <c r="J453" s="38">
        <v>45165</v>
      </c>
      <c r="K453">
        <v>86.44</v>
      </c>
      <c r="L453">
        <v>84</v>
      </c>
      <c r="M453">
        <v>88.2</v>
      </c>
      <c r="N453">
        <v>83.24</v>
      </c>
      <c r="O453" t="s">
        <v>1582</v>
      </c>
      <c r="P453" s="30">
        <v>3.9600000000000003E-2</v>
      </c>
      <c r="Q453" s="30"/>
      <c r="R453" s="30"/>
      <c r="T453" s="38">
        <v>45165</v>
      </c>
      <c r="U453" s="33">
        <v>4515.7700000000004</v>
      </c>
      <c r="V453" s="33">
        <v>4426.03</v>
      </c>
      <c r="W453" s="33">
        <v>4541.25</v>
      </c>
      <c r="X453" s="33">
        <v>4414.9799999999996</v>
      </c>
      <c r="Z453" s="30">
        <v>2.5000000000000001E-2</v>
      </c>
    </row>
    <row r="454" spans="1:26" x14ac:dyDescent="0.3">
      <c r="A454" s="38">
        <v>42661</v>
      </c>
      <c r="B454">
        <v>17.61</v>
      </c>
      <c r="C454">
        <v>17.64</v>
      </c>
      <c r="D454">
        <v>17.739999999999998</v>
      </c>
      <c r="E454">
        <v>17.54</v>
      </c>
      <c r="F454" t="s">
        <v>492</v>
      </c>
      <c r="G454" s="30">
        <v>6.8999999999999999E-3</v>
      </c>
      <c r="J454" s="38">
        <v>45172</v>
      </c>
      <c r="K454">
        <v>87.86</v>
      </c>
      <c r="L454">
        <v>86.58</v>
      </c>
      <c r="M454">
        <v>88.98</v>
      </c>
      <c r="N454">
        <v>85.54</v>
      </c>
      <c r="O454" t="s">
        <v>1232</v>
      </c>
      <c r="P454" s="30">
        <v>1.6400000000000001E-2</v>
      </c>
      <c r="Q454" s="30"/>
      <c r="R454" s="30"/>
      <c r="T454" s="38">
        <v>45172</v>
      </c>
      <c r="U454" s="33">
        <v>4457.49</v>
      </c>
      <c r="V454" s="33">
        <v>4510.0600000000004</v>
      </c>
      <c r="W454" s="33">
        <v>4514.29</v>
      </c>
      <c r="X454" s="33">
        <v>4430.46</v>
      </c>
      <c r="Z454" s="30">
        <v>-1.29E-2</v>
      </c>
    </row>
    <row r="455" spans="1:26" x14ac:dyDescent="0.3">
      <c r="A455" s="38">
        <v>42662</v>
      </c>
      <c r="B455">
        <v>17.510000000000002</v>
      </c>
      <c r="C455">
        <v>17.59</v>
      </c>
      <c r="D455">
        <v>17.670000000000002</v>
      </c>
      <c r="E455">
        <v>17.46</v>
      </c>
      <c r="F455" t="s">
        <v>493</v>
      </c>
      <c r="G455" s="30">
        <v>-5.7000000000000002E-3</v>
      </c>
      <c r="J455" s="38">
        <v>45179</v>
      </c>
      <c r="K455">
        <v>91.78</v>
      </c>
      <c r="L455">
        <v>88.84</v>
      </c>
      <c r="M455">
        <v>92.4</v>
      </c>
      <c r="N455">
        <v>88.19</v>
      </c>
      <c r="O455" t="s">
        <v>1583</v>
      </c>
      <c r="P455" s="30">
        <v>4.4600000000000001E-2</v>
      </c>
      <c r="Q455" s="30"/>
      <c r="R455" s="30"/>
      <c r="T455" s="38">
        <v>45179</v>
      </c>
      <c r="U455" s="33">
        <v>4450.32</v>
      </c>
      <c r="V455" s="33">
        <v>4480.9799999999996</v>
      </c>
      <c r="W455" s="33">
        <v>4511.99</v>
      </c>
      <c r="X455" s="33">
        <v>4447.21</v>
      </c>
      <c r="Z455" s="30">
        <v>-1.6000000000000001E-3</v>
      </c>
    </row>
    <row r="456" spans="1:26" x14ac:dyDescent="0.3">
      <c r="A456" s="38">
        <v>42663</v>
      </c>
      <c r="B456">
        <v>17.7</v>
      </c>
      <c r="C456">
        <v>17.57</v>
      </c>
      <c r="D456">
        <v>17.73</v>
      </c>
      <c r="E456">
        <v>17.38</v>
      </c>
      <c r="F456" t="s">
        <v>494</v>
      </c>
      <c r="G456" s="30">
        <v>1.09E-2</v>
      </c>
      <c r="J456" s="38">
        <v>45186</v>
      </c>
      <c r="K456">
        <v>90.81</v>
      </c>
      <c r="L456">
        <v>91.44</v>
      </c>
      <c r="M456">
        <v>93.18</v>
      </c>
      <c r="N456">
        <v>90.14</v>
      </c>
      <c r="O456" t="s">
        <v>1584</v>
      </c>
      <c r="P456" s="30">
        <v>-1.06E-2</v>
      </c>
      <c r="Q456" s="30"/>
      <c r="R456" s="30"/>
      <c r="T456" s="38">
        <v>45186</v>
      </c>
      <c r="U456" s="33">
        <v>4320.0600000000004</v>
      </c>
      <c r="V456" s="33">
        <v>4445.13</v>
      </c>
      <c r="W456" s="33">
        <v>4466.3599999999997</v>
      </c>
      <c r="X456" s="33">
        <v>4316.49</v>
      </c>
      <c r="Z456" s="30">
        <v>-2.93E-2</v>
      </c>
    </row>
    <row r="457" spans="1:26" x14ac:dyDescent="0.3">
      <c r="A457" s="38">
        <v>42664</v>
      </c>
      <c r="B457">
        <v>17.75</v>
      </c>
      <c r="C457">
        <v>17.7</v>
      </c>
      <c r="D457">
        <v>18</v>
      </c>
      <c r="E457">
        <v>17.62</v>
      </c>
      <c r="F457" t="s">
        <v>495</v>
      </c>
      <c r="G457" s="30">
        <v>2.8E-3</v>
      </c>
      <c r="J457" s="38">
        <v>45193</v>
      </c>
      <c r="K457">
        <v>89.76</v>
      </c>
      <c r="L457">
        <v>90.43</v>
      </c>
      <c r="M457">
        <v>92.59</v>
      </c>
      <c r="N457">
        <v>88.76</v>
      </c>
      <c r="O457" t="s">
        <v>1379</v>
      </c>
      <c r="P457" s="30">
        <v>-1.1599999999999999E-2</v>
      </c>
      <c r="Q457" s="30"/>
      <c r="R457" s="30"/>
      <c r="T457" s="38">
        <v>45193</v>
      </c>
      <c r="U457" s="33">
        <v>4288.05</v>
      </c>
      <c r="V457" s="33">
        <v>4310.62</v>
      </c>
      <c r="W457" s="33">
        <v>4338.51</v>
      </c>
      <c r="X457" s="33">
        <v>4238.63</v>
      </c>
      <c r="Z457" s="30">
        <v>-7.4000000000000003E-3</v>
      </c>
    </row>
    <row r="458" spans="1:26" x14ac:dyDescent="0.3">
      <c r="A458" s="38">
        <v>42667</v>
      </c>
      <c r="B458">
        <v>17.899999999999999</v>
      </c>
      <c r="C458">
        <v>17.829999999999998</v>
      </c>
      <c r="D458">
        <v>18.37</v>
      </c>
      <c r="E458">
        <v>17.8</v>
      </c>
      <c r="F458" t="s">
        <v>496</v>
      </c>
      <c r="G458" s="30">
        <v>8.5000000000000006E-3</v>
      </c>
      <c r="J458" s="38">
        <v>45200</v>
      </c>
      <c r="K458">
        <v>90.57</v>
      </c>
      <c r="L458">
        <v>90.04</v>
      </c>
      <c r="M458">
        <v>91.11</v>
      </c>
      <c r="N458">
        <v>86.09</v>
      </c>
      <c r="O458" t="s">
        <v>1585</v>
      </c>
      <c r="P458" s="30">
        <v>8.9999999999999993E-3</v>
      </c>
      <c r="Q458" s="30"/>
      <c r="R458" s="30"/>
      <c r="T458" s="38">
        <v>45200</v>
      </c>
      <c r="U458" s="33">
        <v>4308.5</v>
      </c>
      <c r="V458" s="33">
        <v>4284.5200000000004</v>
      </c>
      <c r="W458" s="33">
        <v>4324.1000000000004</v>
      </c>
      <c r="X458" s="33">
        <v>4216.45</v>
      </c>
      <c r="Z458" s="30">
        <v>4.7999999999999996E-3</v>
      </c>
    </row>
    <row r="459" spans="1:26" x14ac:dyDescent="0.3">
      <c r="A459" s="38">
        <v>42668</v>
      </c>
      <c r="B459">
        <v>18.170000000000002</v>
      </c>
      <c r="C459">
        <v>17.850000000000001</v>
      </c>
      <c r="D459">
        <v>18.190000000000001</v>
      </c>
      <c r="E459">
        <v>17.829999999999998</v>
      </c>
      <c r="F459" t="s">
        <v>183</v>
      </c>
      <c r="G459" s="30">
        <v>1.5100000000000001E-2</v>
      </c>
      <c r="J459" s="38">
        <v>45207</v>
      </c>
      <c r="K459">
        <v>87.56</v>
      </c>
      <c r="L459">
        <v>88.8</v>
      </c>
      <c r="M459">
        <v>91.09</v>
      </c>
      <c r="N459">
        <v>86.25</v>
      </c>
      <c r="O459" t="s">
        <v>1586</v>
      </c>
      <c r="P459" s="30">
        <v>-3.32E-2</v>
      </c>
      <c r="Q459" s="30"/>
      <c r="R459" s="30"/>
      <c r="T459" s="38">
        <v>45207</v>
      </c>
      <c r="U459" s="33">
        <v>4327.78</v>
      </c>
      <c r="V459" s="33">
        <v>4289.0200000000004</v>
      </c>
      <c r="W459" s="33">
        <v>4385.8500000000004</v>
      </c>
      <c r="X459" s="33">
        <v>4283.79</v>
      </c>
      <c r="Z459" s="30">
        <v>4.4999999999999997E-3</v>
      </c>
    </row>
    <row r="460" spans="1:26" x14ac:dyDescent="0.3">
      <c r="A460" s="38">
        <v>42669</v>
      </c>
      <c r="B460">
        <v>18.11</v>
      </c>
      <c r="C460">
        <v>18.04</v>
      </c>
      <c r="D460">
        <v>18.420000000000002</v>
      </c>
      <c r="E460">
        <v>18.03</v>
      </c>
      <c r="F460" t="s">
        <v>497</v>
      </c>
      <c r="G460" s="30">
        <v>-3.3E-3</v>
      </c>
      <c r="J460" s="38">
        <v>45214</v>
      </c>
      <c r="K460">
        <v>82.36</v>
      </c>
      <c r="L460">
        <v>88.01</v>
      </c>
      <c r="M460">
        <v>89.1</v>
      </c>
      <c r="N460">
        <v>81.31</v>
      </c>
      <c r="O460" t="s">
        <v>1587</v>
      </c>
      <c r="P460" s="30">
        <v>-5.9400000000000001E-2</v>
      </c>
      <c r="Q460" s="30"/>
      <c r="R460" s="30"/>
      <c r="T460" s="38">
        <v>45214</v>
      </c>
      <c r="U460" s="33">
        <v>4224.16</v>
      </c>
      <c r="V460" s="33">
        <v>4342.37</v>
      </c>
      <c r="W460" s="33">
        <v>4393.57</v>
      </c>
      <c r="X460" s="33">
        <v>4223.03</v>
      </c>
      <c r="Z460" s="30">
        <v>-2.3900000000000001E-2</v>
      </c>
    </row>
    <row r="461" spans="1:26" x14ac:dyDescent="0.3">
      <c r="A461" s="38">
        <v>42670</v>
      </c>
      <c r="B461">
        <v>18.25</v>
      </c>
      <c r="C461">
        <v>18.2</v>
      </c>
      <c r="D461">
        <v>18.41</v>
      </c>
      <c r="E461">
        <v>17.920000000000002</v>
      </c>
      <c r="F461" t="s">
        <v>498</v>
      </c>
      <c r="G461" s="30">
        <v>7.7000000000000002E-3</v>
      </c>
      <c r="J461" s="38">
        <v>45221</v>
      </c>
      <c r="K461">
        <v>80.349999999999994</v>
      </c>
      <c r="L461">
        <v>82.36</v>
      </c>
      <c r="M461">
        <v>84.56</v>
      </c>
      <c r="N461">
        <v>79.84</v>
      </c>
      <c r="O461" t="s">
        <v>1588</v>
      </c>
      <c r="P461" s="30">
        <v>-2.4400000000000002E-2</v>
      </c>
      <c r="Q461" s="30"/>
      <c r="R461" s="30"/>
      <c r="T461" s="38">
        <v>45221</v>
      </c>
      <c r="U461" s="33">
        <v>4117.37</v>
      </c>
      <c r="V461" s="33">
        <v>4210.3999999999996</v>
      </c>
      <c r="W461" s="33">
        <v>4259.38</v>
      </c>
      <c r="X461" s="33">
        <v>4103.78</v>
      </c>
      <c r="Z461" s="30">
        <v>-2.53E-2</v>
      </c>
    </row>
    <row r="462" spans="1:26" x14ac:dyDescent="0.3">
      <c r="A462" s="38">
        <v>42671</v>
      </c>
      <c r="B462">
        <v>18.18</v>
      </c>
      <c r="C462">
        <v>18.07</v>
      </c>
      <c r="D462">
        <v>18.73</v>
      </c>
      <c r="E462">
        <v>18</v>
      </c>
      <c r="F462" t="s">
        <v>499</v>
      </c>
      <c r="G462" s="30">
        <v>-3.8E-3</v>
      </c>
      <c r="J462" s="38">
        <v>45228</v>
      </c>
      <c r="K462">
        <v>85.03</v>
      </c>
      <c r="L462">
        <v>81.25</v>
      </c>
      <c r="M462">
        <v>86.46</v>
      </c>
      <c r="N462">
        <v>77.11</v>
      </c>
      <c r="O462" t="s">
        <v>1589</v>
      </c>
      <c r="P462" s="30">
        <v>5.8200000000000002E-2</v>
      </c>
      <c r="Q462" s="30"/>
      <c r="R462" s="30"/>
      <c r="T462" s="38">
        <v>45228</v>
      </c>
      <c r="U462" s="33">
        <v>4358.34</v>
      </c>
      <c r="V462" s="33">
        <v>4139.3900000000003</v>
      </c>
      <c r="W462" s="33">
        <v>4373.62</v>
      </c>
      <c r="X462" s="33">
        <v>4132.9399999999996</v>
      </c>
      <c r="Z462" s="30">
        <v>5.8500000000000003E-2</v>
      </c>
    </row>
    <row r="463" spans="1:26" x14ac:dyDescent="0.3">
      <c r="A463" s="38">
        <v>42674</v>
      </c>
      <c r="B463">
        <v>18.28</v>
      </c>
      <c r="C463">
        <v>18.399999999999999</v>
      </c>
      <c r="D463">
        <v>18.41</v>
      </c>
      <c r="E463">
        <v>18.010000000000002</v>
      </c>
      <c r="F463" t="s">
        <v>500</v>
      </c>
      <c r="G463" s="30">
        <v>5.4999999999999997E-3</v>
      </c>
      <c r="J463" s="38">
        <v>45235</v>
      </c>
      <c r="K463">
        <v>84.96</v>
      </c>
      <c r="L463">
        <v>85</v>
      </c>
      <c r="M463">
        <v>85.71</v>
      </c>
      <c r="N463">
        <v>82.3</v>
      </c>
      <c r="O463" t="s">
        <v>1590</v>
      </c>
      <c r="P463" s="30">
        <v>-8.0000000000000004E-4</v>
      </c>
      <c r="Q463" s="30"/>
      <c r="R463" s="30"/>
      <c r="T463" s="38">
        <v>45235</v>
      </c>
      <c r="U463" s="33">
        <v>4415.24</v>
      </c>
      <c r="V463" s="33">
        <v>4364.2700000000004</v>
      </c>
      <c r="W463" s="33">
        <v>4418.03</v>
      </c>
      <c r="X463" s="33">
        <v>4343.9399999999996</v>
      </c>
      <c r="Z463" s="30">
        <v>1.3100000000000001E-2</v>
      </c>
    </row>
    <row r="464" spans="1:26" x14ac:dyDescent="0.3">
      <c r="A464" s="38">
        <v>42675</v>
      </c>
      <c r="B464">
        <v>17.98</v>
      </c>
      <c r="C464">
        <v>18.440000000000001</v>
      </c>
      <c r="D464">
        <v>18.489999999999998</v>
      </c>
      <c r="E464">
        <v>17.84</v>
      </c>
      <c r="F464" t="s">
        <v>501</v>
      </c>
      <c r="G464" s="30">
        <v>-1.6400000000000001E-2</v>
      </c>
      <c r="J464" s="38">
        <v>45242</v>
      </c>
      <c r="K464">
        <v>86.84</v>
      </c>
      <c r="L464">
        <v>84.52</v>
      </c>
      <c r="M464">
        <v>88.91</v>
      </c>
      <c r="N464">
        <v>84.23</v>
      </c>
      <c r="O464" t="s">
        <v>1492</v>
      </c>
      <c r="P464" s="30">
        <v>2.2100000000000002E-2</v>
      </c>
      <c r="Q464" s="30"/>
      <c r="R464" s="30"/>
      <c r="T464" s="38">
        <v>45242</v>
      </c>
      <c r="U464" s="33">
        <v>4514.0200000000004</v>
      </c>
      <c r="V464" s="33">
        <v>4406.66</v>
      </c>
      <c r="W464" s="33">
        <v>4521.17</v>
      </c>
      <c r="X464" s="33">
        <v>4393.82</v>
      </c>
      <c r="Z464" s="30">
        <v>2.24E-2</v>
      </c>
    </row>
    <row r="465" spans="1:26" x14ac:dyDescent="0.3">
      <c r="A465" s="38">
        <v>42676</v>
      </c>
      <c r="B465">
        <v>17.93</v>
      </c>
      <c r="C465">
        <v>17.98</v>
      </c>
      <c r="D465">
        <v>18.100000000000001</v>
      </c>
      <c r="E465">
        <v>17.89</v>
      </c>
      <c r="F465" t="s">
        <v>502</v>
      </c>
      <c r="G465" s="30">
        <v>-2.8E-3</v>
      </c>
      <c r="J465" s="38">
        <v>45249</v>
      </c>
      <c r="K465">
        <v>91.14</v>
      </c>
      <c r="L465">
        <v>86.84</v>
      </c>
      <c r="M465">
        <v>92.16</v>
      </c>
      <c r="N465">
        <v>86.21</v>
      </c>
      <c r="O465" t="s">
        <v>1591</v>
      </c>
      <c r="P465" s="30">
        <v>4.9500000000000002E-2</v>
      </c>
      <c r="Q465" s="30"/>
      <c r="R465" s="30"/>
      <c r="T465" s="38">
        <v>45249</v>
      </c>
      <c r="U465" s="33">
        <v>4559.34</v>
      </c>
      <c r="V465" s="33">
        <v>4511.7</v>
      </c>
      <c r="W465" s="33">
        <v>4568.43</v>
      </c>
      <c r="X465" s="33">
        <v>4510.3599999999997</v>
      </c>
      <c r="Z465" s="30">
        <v>0.01</v>
      </c>
    </row>
    <row r="466" spans="1:26" x14ac:dyDescent="0.3">
      <c r="A466" s="38">
        <v>42677</v>
      </c>
      <c r="B466">
        <v>17.88</v>
      </c>
      <c r="C466">
        <v>17.920000000000002</v>
      </c>
      <c r="D466">
        <v>18.05</v>
      </c>
      <c r="E466">
        <v>17.78</v>
      </c>
      <c r="F466" t="s">
        <v>503</v>
      </c>
      <c r="G466" s="30">
        <v>-2.8E-3</v>
      </c>
      <c r="J466" s="38">
        <v>45256</v>
      </c>
      <c r="K466">
        <v>92.7</v>
      </c>
      <c r="L466">
        <v>91.31</v>
      </c>
      <c r="M466">
        <v>93.44</v>
      </c>
      <c r="N466">
        <v>89.28</v>
      </c>
      <c r="O466" t="s">
        <v>1592</v>
      </c>
      <c r="P466" s="30">
        <v>1.7100000000000001E-2</v>
      </c>
      <c r="Q466" s="30"/>
      <c r="R466" s="30"/>
      <c r="T466" s="38">
        <v>45256</v>
      </c>
      <c r="U466" s="33">
        <v>4594.63</v>
      </c>
      <c r="V466" s="33">
        <v>4554.8599999999997</v>
      </c>
      <c r="W466" s="33">
        <v>4599.3900000000003</v>
      </c>
      <c r="X466" s="33">
        <v>4537.24</v>
      </c>
      <c r="Z466" s="30">
        <v>7.7000000000000002E-3</v>
      </c>
    </row>
    <row r="467" spans="1:26" x14ac:dyDescent="0.3">
      <c r="A467" s="38">
        <v>42678</v>
      </c>
      <c r="B467">
        <v>17.670000000000002</v>
      </c>
      <c r="C467">
        <v>17.77</v>
      </c>
      <c r="D467">
        <v>18.059999999999999</v>
      </c>
      <c r="E467">
        <v>17.649999999999999</v>
      </c>
      <c r="F467" t="s">
        <v>504</v>
      </c>
      <c r="G467" s="30">
        <v>-1.17E-2</v>
      </c>
      <c r="J467" s="38">
        <v>45263</v>
      </c>
      <c r="K467">
        <v>92.09</v>
      </c>
      <c r="L467">
        <v>90.67</v>
      </c>
      <c r="M467">
        <v>92.53</v>
      </c>
      <c r="N467">
        <v>88.58</v>
      </c>
      <c r="O467" t="s">
        <v>1254</v>
      </c>
      <c r="P467" s="30">
        <v>-6.6E-3</v>
      </c>
      <c r="Q467" s="30"/>
      <c r="R467" s="30"/>
      <c r="T467" s="38">
        <v>45263</v>
      </c>
      <c r="U467" s="33">
        <v>4604.37</v>
      </c>
      <c r="V467" s="33">
        <v>4564.37</v>
      </c>
      <c r="W467" s="33">
        <v>4609.2299999999996</v>
      </c>
      <c r="X467" s="33">
        <v>4546.5</v>
      </c>
      <c r="Z467" s="30">
        <v>2.0999999999999999E-3</v>
      </c>
    </row>
    <row r="468" spans="1:26" x14ac:dyDescent="0.3">
      <c r="A468" s="38">
        <v>42681</v>
      </c>
      <c r="B468">
        <v>17.940000000000001</v>
      </c>
      <c r="C468">
        <v>17.940000000000001</v>
      </c>
      <c r="D468">
        <v>18.12</v>
      </c>
      <c r="E468">
        <v>17.82</v>
      </c>
      <c r="F468" t="s">
        <v>505</v>
      </c>
      <c r="G468" s="30">
        <v>1.5299999999999999E-2</v>
      </c>
      <c r="J468" s="38">
        <v>45270</v>
      </c>
      <c r="K468">
        <v>94.48</v>
      </c>
      <c r="L468">
        <v>92.27</v>
      </c>
      <c r="M468">
        <v>94.68</v>
      </c>
      <c r="N468">
        <v>91.07</v>
      </c>
      <c r="O468" t="s">
        <v>1593</v>
      </c>
      <c r="P468" s="30">
        <v>2.5999999999999999E-2</v>
      </c>
      <c r="Q468" s="30"/>
      <c r="R468" s="30"/>
      <c r="T468" s="38">
        <v>45270</v>
      </c>
      <c r="U468" s="33">
        <v>4719.1899999999996</v>
      </c>
      <c r="V468" s="33">
        <v>4593.3900000000003</v>
      </c>
      <c r="W468" s="33">
        <v>4738.57</v>
      </c>
      <c r="X468" s="33">
        <v>4593.3900000000003</v>
      </c>
      <c r="Z468" s="30">
        <v>2.4899999999999999E-2</v>
      </c>
    </row>
    <row r="469" spans="1:26" x14ac:dyDescent="0.3">
      <c r="A469" s="38">
        <v>42682</v>
      </c>
      <c r="B469">
        <v>18.059999999999999</v>
      </c>
      <c r="C469">
        <v>17.850000000000001</v>
      </c>
      <c r="D469">
        <v>18.190000000000001</v>
      </c>
      <c r="E469">
        <v>17.77</v>
      </c>
      <c r="F469" t="s">
        <v>506</v>
      </c>
      <c r="G469" s="30">
        <v>6.7000000000000002E-3</v>
      </c>
      <c r="J469" s="38">
        <v>45277</v>
      </c>
      <c r="K469">
        <v>91.58</v>
      </c>
      <c r="L469">
        <v>94.59</v>
      </c>
      <c r="M469">
        <v>96.23</v>
      </c>
      <c r="N469">
        <v>90.79</v>
      </c>
      <c r="O469" t="s">
        <v>1594</v>
      </c>
      <c r="P469" s="30">
        <v>-3.0700000000000002E-2</v>
      </c>
      <c r="Q469" s="30"/>
      <c r="R469" s="30"/>
      <c r="T469" s="38">
        <v>45277</v>
      </c>
      <c r="U469" s="33">
        <v>4754.63</v>
      </c>
      <c r="V469" s="33">
        <v>4725.58</v>
      </c>
      <c r="W469" s="33">
        <v>4778.01</v>
      </c>
      <c r="X469" s="33">
        <v>4697.82</v>
      </c>
      <c r="Z469" s="30">
        <v>7.4999999999999997E-3</v>
      </c>
    </row>
    <row r="470" spans="1:26" x14ac:dyDescent="0.3">
      <c r="A470" s="38">
        <v>42683</v>
      </c>
      <c r="B470">
        <v>18.059999999999999</v>
      </c>
      <c r="C470">
        <v>17.920000000000002</v>
      </c>
      <c r="D470">
        <v>18.27</v>
      </c>
      <c r="E470">
        <v>17.86</v>
      </c>
      <c r="F470" t="s">
        <v>507</v>
      </c>
      <c r="G470" s="30">
        <v>0</v>
      </c>
      <c r="J470" s="38">
        <v>45284</v>
      </c>
      <c r="K470">
        <v>93.19</v>
      </c>
      <c r="L470">
        <v>91.66</v>
      </c>
      <c r="M470">
        <v>94.64</v>
      </c>
      <c r="N470">
        <v>91.43</v>
      </c>
      <c r="O470" t="s">
        <v>1595</v>
      </c>
      <c r="P470" s="30">
        <v>1.7600000000000001E-2</v>
      </c>
      <c r="Q470" s="30"/>
      <c r="R470" s="30"/>
      <c r="T470" s="38">
        <v>45284</v>
      </c>
      <c r="U470" s="33">
        <v>4769.83</v>
      </c>
      <c r="V470" s="33">
        <v>4758.8599999999997</v>
      </c>
      <c r="W470" s="33">
        <v>4793.3</v>
      </c>
      <c r="X470" s="33">
        <v>4751.99</v>
      </c>
      <c r="Z470" s="30">
        <v>3.2000000000000002E-3</v>
      </c>
    </row>
    <row r="471" spans="1:26" x14ac:dyDescent="0.3">
      <c r="A471" s="38">
        <v>42684</v>
      </c>
      <c r="B471">
        <v>19.09</v>
      </c>
      <c r="C471">
        <v>18.23</v>
      </c>
      <c r="D471">
        <v>19.41</v>
      </c>
      <c r="E471">
        <v>18.11</v>
      </c>
      <c r="F471" t="s">
        <v>508</v>
      </c>
      <c r="G471" s="30">
        <v>5.7000000000000002E-2</v>
      </c>
      <c r="J471" s="38">
        <v>45291</v>
      </c>
      <c r="K471">
        <v>94.93</v>
      </c>
      <c r="L471">
        <v>92.49</v>
      </c>
      <c r="M471">
        <v>96.41</v>
      </c>
      <c r="N471">
        <v>89.76</v>
      </c>
      <c r="O471" t="s">
        <v>1584</v>
      </c>
      <c r="P471" s="30">
        <v>1.8700000000000001E-2</v>
      </c>
      <c r="Q471" s="30"/>
      <c r="R471" s="30"/>
      <c r="T471" s="38">
        <v>45291</v>
      </c>
      <c r="U471" s="33">
        <v>4697.24</v>
      </c>
      <c r="V471" s="33">
        <v>4745.2</v>
      </c>
      <c r="W471" s="33">
        <v>4754.33</v>
      </c>
      <c r="X471" s="33">
        <v>4682.1099999999997</v>
      </c>
      <c r="Z471" s="30">
        <v>-1.52E-2</v>
      </c>
    </row>
    <row r="472" spans="1:26" x14ac:dyDescent="0.3">
      <c r="A472" s="38">
        <v>42685</v>
      </c>
      <c r="B472">
        <v>19.239999999999998</v>
      </c>
      <c r="C472">
        <v>19.09</v>
      </c>
      <c r="D472">
        <v>19.47</v>
      </c>
      <c r="E472">
        <v>19.09</v>
      </c>
      <c r="F472" t="s">
        <v>509</v>
      </c>
      <c r="G472" s="30">
        <v>7.9000000000000008E-3</v>
      </c>
      <c r="J472" s="38">
        <v>45298</v>
      </c>
      <c r="K472">
        <v>95.41</v>
      </c>
      <c r="L472">
        <v>95.63</v>
      </c>
      <c r="M472">
        <v>97.27</v>
      </c>
      <c r="N472">
        <v>94.47</v>
      </c>
      <c r="O472" t="s">
        <v>1596</v>
      </c>
      <c r="P472" s="30">
        <v>5.1000000000000004E-3</v>
      </c>
      <c r="Q472" s="30"/>
      <c r="R472" s="30"/>
      <c r="T472" s="38">
        <v>45298</v>
      </c>
      <c r="U472" s="33">
        <v>4783.83</v>
      </c>
      <c r="V472" s="33">
        <v>4703.7</v>
      </c>
      <c r="W472" s="33">
        <v>4802.3999999999996</v>
      </c>
      <c r="X472" s="33">
        <v>4699.82</v>
      </c>
      <c r="Z472" s="30">
        <v>1.84E-2</v>
      </c>
    </row>
    <row r="473" spans="1:26" x14ac:dyDescent="0.3">
      <c r="A473" s="38">
        <v>42688</v>
      </c>
      <c r="B473">
        <v>19.05</v>
      </c>
      <c r="C473">
        <v>19.38</v>
      </c>
      <c r="D473">
        <v>19.57</v>
      </c>
      <c r="E473">
        <v>19.05</v>
      </c>
      <c r="F473" t="s">
        <v>330</v>
      </c>
      <c r="G473" s="30">
        <v>-9.9000000000000008E-3</v>
      </c>
      <c r="J473" s="38">
        <v>45305</v>
      </c>
      <c r="K473">
        <v>98.94</v>
      </c>
      <c r="L473">
        <v>95</v>
      </c>
      <c r="M473">
        <v>98.94</v>
      </c>
      <c r="N473">
        <v>94.19</v>
      </c>
      <c r="O473" t="s">
        <v>1554</v>
      </c>
      <c r="P473" s="30">
        <v>3.6999999999999998E-2</v>
      </c>
      <c r="Q473" s="30"/>
      <c r="R473" s="30"/>
      <c r="T473" s="38">
        <v>45305</v>
      </c>
      <c r="U473" s="33">
        <v>4839.8100000000004</v>
      </c>
      <c r="V473" s="33">
        <v>4772.3500000000004</v>
      </c>
      <c r="W473" s="33">
        <v>4842.07</v>
      </c>
      <c r="X473" s="33">
        <v>4714.82</v>
      </c>
      <c r="Z473" s="30">
        <v>1.17E-2</v>
      </c>
    </row>
    <row r="474" spans="1:26" x14ac:dyDescent="0.3">
      <c r="A474" s="38">
        <v>42689</v>
      </c>
      <c r="B474">
        <v>19.28</v>
      </c>
      <c r="C474">
        <v>19.05</v>
      </c>
      <c r="D474">
        <v>19.38</v>
      </c>
      <c r="E474">
        <v>19.05</v>
      </c>
      <c r="F474" t="s">
        <v>510</v>
      </c>
      <c r="G474" s="30">
        <v>1.21E-2</v>
      </c>
      <c r="J474" s="38">
        <v>45312</v>
      </c>
      <c r="K474">
        <v>100.31</v>
      </c>
      <c r="L474">
        <v>99.33</v>
      </c>
      <c r="M474">
        <v>100.5</v>
      </c>
      <c r="N474">
        <v>95.2</v>
      </c>
      <c r="O474" t="s">
        <v>1597</v>
      </c>
      <c r="P474" s="30">
        <v>1.38E-2</v>
      </c>
      <c r="Q474" s="30"/>
      <c r="R474" s="30"/>
      <c r="T474" s="38">
        <v>45312</v>
      </c>
      <c r="U474" s="33">
        <v>4890.97</v>
      </c>
      <c r="V474" s="33">
        <v>4853.42</v>
      </c>
      <c r="W474" s="33">
        <v>4906.6899999999996</v>
      </c>
      <c r="X474" s="33">
        <v>4844.05</v>
      </c>
      <c r="Z474" s="30">
        <v>1.06E-2</v>
      </c>
    </row>
    <row r="475" spans="1:26" x14ac:dyDescent="0.3">
      <c r="A475" s="38">
        <v>42690</v>
      </c>
      <c r="B475">
        <v>19.18</v>
      </c>
      <c r="C475">
        <v>19.3</v>
      </c>
      <c r="D475">
        <v>19.39</v>
      </c>
      <c r="E475">
        <v>18.75</v>
      </c>
      <c r="F475" t="s">
        <v>212</v>
      </c>
      <c r="G475" s="30">
        <v>-5.1999999999999998E-3</v>
      </c>
      <c r="J475" s="38">
        <v>45319</v>
      </c>
      <c r="K475">
        <v>103.13</v>
      </c>
      <c r="L475">
        <v>100.11</v>
      </c>
      <c r="M475">
        <v>103.81</v>
      </c>
      <c r="N475">
        <v>98</v>
      </c>
      <c r="O475" t="s">
        <v>1598</v>
      </c>
      <c r="P475" s="30">
        <v>2.81E-2</v>
      </c>
      <c r="Q475" s="30"/>
      <c r="R475" s="30"/>
      <c r="T475" s="38">
        <v>45319</v>
      </c>
      <c r="U475" s="33">
        <v>4958.6099999999997</v>
      </c>
      <c r="V475" s="33">
        <v>4892.95</v>
      </c>
      <c r="W475" s="33">
        <v>4975.29</v>
      </c>
      <c r="X475" s="33">
        <v>4845.1499999999996</v>
      </c>
      <c r="Z475" s="30">
        <v>1.38E-2</v>
      </c>
    </row>
    <row r="476" spans="1:26" x14ac:dyDescent="0.3">
      <c r="A476" s="38">
        <v>42691</v>
      </c>
      <c r="B476">
        <v>18.989999999999998</v>
      </c>
      <c r="C476">
        <v>18.96</v>
      </c>
      <c r="D476">
        <v>19.11</v>
      </c>
      <c r="E476">
        <v>18.850000000000001</v>
      </c>
      <c r="F476" t="s">
        <v>511</v>
      </c>
      <c r="G476" s="30">
        <v>-9.9000000000000008E-3</v>
      </c>
      <c r="J476" s="38">
        <v>45326</v>
      </c>
      <c r="K476">
        <v>109.93</v>
      </c>
      <c r="L476">
        <v>102.72</v>
      </c>
      <c r="M476">
        <v>110.23</v>
      </c>
      <c r="N476">
        <v>102.03</v>
      </c>
      <c r="O476" t="s">
        <v>1544</v>
      </c>
      <c r="P476" s="30">
        <v>6.59E-2</v>
      </c>
      <c r="Q476" s="30"/>
      <c r="R476" s="30"/>
      <c r="T476" s="38">
        <v>45326</v>
      </c>
      <c r="U476" s="33">
        <v>5026.6099999999997</v>
      </c>
      <c r="V476" s="33">
        <v>4957.1899999999996</v>
      </c>
      <c r="W476" s="33">
        <v>5030.0600000000004</v>
      </c>
      <c r="X476" s="33">
        <v>4918.09</v>
      </c>
      <c r="Z476" s="30">
        <v>1.37E-2</v>
      </c>
    </row>
    <row r="477" spans="1:26" x14ac:dyDescent="0.3">
      <c r="A477" s="38">
        <v>42692</v>
      </c>
      <c r="B477">
        <v>19.38</v>
      </c>
      <c r="C477">
        <v>19.03</v>
      </c>
      <c r="D477">
        <v>19.440000000000001</v>
      </c>
      <c r="E477">
        <v>18.989999999999998</v>
      </c>
      <c r="F477" t="s">
        <v>512</v>
      </c>
      <c r="G477" s="30">
        <v>2.0500000000000001E-2</v>
      </c>
      <c r="J477" s="38">
        <v>45333</v>
      </c>
      <c r="K477">
        <v>112.71</v>
      </c>
      <c r="L477">
        <v>109.85</v>
      </c>
      <c r="M477">
        <v>115.03</v>
      </c>
      <c r="N477">
        <v>106.9</v>
      </c>
      <c r="O477" t="s">
        <v>1599</v>
      </c>
      <c r="P477" s="30">
        <v>2.53E-2</v>
      </c>
      <c r="Q477" s="30"/>
      <c r="R477" s="30"/>
      <c r="T477" s="38">
        <v>45333</v>
      </c>
      <c r="U477" s="33">
        <v>5005.57</v>
      </c>
      <c r="V477" s="33">
        <v>5026.83</v>
      </c>
      <c r="W477" s="33">
        <v>5048.3900000000003</v>
      </c>
      <c r="X477" s="33">
        <v>4920.3100000000004</v>
      </c>
      <c r="Z477" s="30">
        <v>-4.1999999999999997E-3</v>
      </c>
    </row>
    <row r="478" spans="1:26" x14ac:dyDescent="0.3">
      <c r="A478" s="38">
        <v>42695</v>
      </c>
      <c r="B478">
        <v>19.48</v>
      </c>
      <c r="C478">
        <v>19.5</v>
      </c>
      <c r="D478">
        <v>19.52</v>
      </c>
      <c r="E478">
        <v>19.13</v>
      </c>
      <c r="F478" t="s">
        <v>513</v>
      </c>
      <c r="G478" s="30">
        <v>5.1999999999999998E-3</v>
      </c>
      <c r="J478" s="38">
        <v>45340</v>
      </c>
      <c r="K478">
        <v>111.61</v>
      </c>
      <c r="L478">
        <v>111.25</v>
      </c>
      <c r="M478">
        <v>112.47</v>
      </c>
      <c r="N478">
        <v>107.89</v>
      </c>
      <c r="O478" t="s">
        <v>1600</v>
      </c>
      <c r="P478" s="30">
        <v>-9.7999999999999997E-3</v>
      </c>
      <c r="Q478" s="30"/>
      <c r="R478" s="30"/>
      <c r="T478" s="38">
        <v>45340</v>
      </c>
      <c r="U478" s="33">
        <v>5088.8</v>
      </c>
      <c r="V478" s="33">
        <v>4989.32</v>
      </c>
      <c r="W478" s="33">
        <v>5111.0600000000004</v>
      </c>
      <c r="X478" s="33">
        <v>4946</v>
      </c>
      <c r="Z478" s="30">
        <v>1.66E-2</v>
      </c>
    </row>
    <row r="479" spans="1:26" x14ac:dyDescent="0.3">
      <c r="A479" s="38">
        <v>42696</v>
      </c>
      <c r="B479">
        <v>19.510000000000002</v>
      </c>
      <c r="C479">
        <v>19.53</v>
      </c>
      <c r="D479">
        <v>19.59</v>
      </c>
      <c r="E479">
        <v>19.41</v>
      </c>
      <c r="F479" t="s">
        <v>514</v>
      </c>
      <c r="G479" s="30">
        <v>1.5E-3</v>
      </c>
      <c r="J479" s="38">
        <v>45347</v>
      </c>
      <c r="K479">
        <v>111.01</v>
      </c>
      <c r="L479">
        <v>112</v>
      </c>
      <c r="M479">
        <v>113.62</v>
      </c>
      <c r="N479">
        <v>109.77</v>
      </c>
      <c r="O479" t="s">
        <v>1552</v>
      </c>
      <c r="P479" s="30">
        <v>-5.4000000000000003E-3</v>
      </c>
      <c r="Q479" s="30"/>
      <c r="R479" s="30"/>
      <c r="T479" s="38">
        <v>45347</v>
      </c>
      <c r="U479" s="33">
        <v>5137.08</v>
      </c>
      <c r="V479" s="33">
        <v>5093</v>
      </c>
      <c r="W479" s="33">
        <v>5140.33</v>
      </c>
      <c r="X479" s="33">
        <v>5057.29</v>
      </c>
      <c r="Z479" s="30">
        <v>9.4999999999999998E-3</v>
      </c>
    </row>
    <row r="480" spans="1:26" x14ac:dyDescent="0.3">
      <c r="A480" s="38">
        <v>42697</v>
      </c>
      <c r="B480">
        <v>19.739999999999998</v>
      </c>
      <c r="C480">
        <v>19.55</v>
      </c>
      <c r="D480">
        <v>19.84</v>
      </c>
      <c r="E480">
        <v>19.38</v>
      </c>
      <c r="F480" t="s">
        <v>515</v>
      </c>
      <c r="G480" s="30">
        <v>1.18E-2</v>
      </c>
      <c r="J480" s="38">
        <v>45354</v>
      </c>
      <c r="K480">
        <v>108.75</v>
      </c>
      <c r="L480">
        <v>110.06</v>
      </c>
      <c r="M480">
        <v>112.19</v>
      </c>
      <c r="N480">
        <v>107.92</v>
      </c>
      <c r="O480" t="s">
        <v>1601</v>
      </c>
      <c r="P480" s="30">
        <v>-2.0400000000000001E-2</v>
      </c>
      <c r="Q480" s="30"/>
      <c r="R480" s="30"/>
      <c r="T480" s="38">
        <v>45354</v>
      </c>
      <c r="U480" s="33">
        <v>5123.6899999999996</v>
      </c>
      <c r="V480" s="33">
        <v>5130.99</v>
      </c>
      <c r="W480" s="33">
        <v>5189.26</v>
      </c>
      <c r="X480" s="33">
        <v>5056.82</v>
      </c>
      <c r="Z480" s="30">
        <v>-2.5999999999999999E-3</v>
      </c>
    </row>
    <row r="481" spans="1:26" x14ac:dyDescent="0.3">
      <c r="A481" s="38">
        <v>42699</v>
      </c>
      <c r="B481">
        <v>20</v>
      </c>
      <c r="C481">
        <v>19.75</v>
      </c>
      <c r="D481">
        <v>20.010000000000002</v>
      </c>
      <c r="E481">
        <v>19.75</v>
      </c>
      <c r="F481" t="s">
        <v>516</v>
      </c>
      <c r="G481" s="30">
        <v>1.32E-2</v>
      </c>
      <c r="J481" s="38">
        <v>45361</v>
      </c>
      <c r="K481">
        <v>110.41</v>
      </c>
      <c r="L481">
        <v>108.75</v>
      </c>
      <c r="M481">
        <v>111.63</v>
      </c>
      <c r="N481">
        <v>107.17</v>
      </c>
      <c r="O481" t="s">
        <v>1602</v>
      </c>
      <c r="P481" s="30">
        <v>1.5299999999999999E-2</v>
      </c>
      <c r="Q481" s="30"/>
      <c r="R481" s="30"/>
      <c r="T481" s="38">
        <v>45361</v>
      </c>
      <c r="U481" s="33">
        <v>5117.09</v>
      </c>
      <c r="V481" s="33">
        <v>5111.96</v>
      </c>
      <c r="W481" s="33">
        <v>5179.87</v>
      </c>
      <c r="X481" s="33">
        <v>5091.1400000000003</v>
      </c>
      <c r="Z481" s="30">
        <v>-1.2999999999999999E-3</v>
      </c>
    </row>
    <row r="482" spans="1:26" x14ac:dyDescent="0.3">
      <c r="A482" s="38">
        <v>42702</v>
      </c>
      <c r="B482">
        <v>19.43</v>
      </c>
      <c r="C482">
        <v>20</v>
      </c>
      <c r="D482">
        <v>20</v>
      </c>
      <c r="E482">
        <v>19.3</v>
      </c>
      <c r="F482" t="s">
        <v>517</v>
      </c>
      <c r="G482" s="30">
        <v>-2.8500000000000001E-2</v>
      </c>
      <c r="J482" s="38">
        <v>45368</v>
      </c>
      <c r="K482">
        <v>112.58</v>
      </c>
      <c r="L482">
        <v>110.79</v>
      </c>
      <c r="M482">
        <v>116.55</v>
      </c>
      <c r="N482">
        <v>109.6</v>
      </c>
      <c r="O482" t="s">
        <v>1603</v>
      </c>
      <c r="P482" s="30">
        <v>1.9699999999999999E-2</v>
      </c>
      <c r="Q482" s="30"/>
      <c r="R482" s="30"/>
      <c r="T482" s="38">
        <v>45368</v>
      </c>
      <c r="U482" s="33">
        <v>5234.18</v>
      </c>
      <c r="V482" s="33">
        <v>5154.7700000000004</v>
      </c>
      <c r="W482" s="33">
        <v>5261.1</v>
      </c>
      <c r="X482" s="33">
        <v>5131.59</v>
      </c>
      <c r="Z482" s="30">
        <v>2.29E-2</v>
      </c>
    </row>
    <row r="483" spans="1:26" x14ac:dyDescent="0.3">
      <c r="A483" s="38">
        <v>42703</v>
      </c>
      <c r="B483">
        <v>19.29</v>
      </c>
      <c r="C483">
        <v>19.46</v>
      </c>
      <c r="D483">
        <v>19.600000000000001</v>
      </c>
      <c r="E483">
        <v>19.170000000000002</v>
      </c>
      <c r="F483" t="s">
        <v>247</v>
      </c>
      <c r="G483" s="30">
        <v>-7.1999999999999998E-3</v>
      </c>
      <c r="J483" s="38">
        <v>45375</v>
      </c>
      <c r="K483">
        <v>112.45</v>
      </c>
      <c r="L483">
        <v>112.23</v>
      </c>
      <c r="M483">
        <v>115</v>
      </c>
      <c r="N483">
        <v>111.38</v>
      </c>
      <c r="O483" t="s">
        <v>1604</v>
      </c>
      <c r="P483" s="30">
        <v>-1.1999999999999999E-3</v>
      </c>
      <c r="Q483" s="30"/>
      <c r="R483" s="30"/>
      <c r="T483" s="38">
        <v>45375</v>
      </c>
      <c r="U483" s="33">
        <v>5254.35</v>
      </c>
      <c r="V483" s="33">
        <v>5219.5200000000004</v>
      </c>
      <c r="W483" s="33">
        <v>5264.85</v>
      </c>
      <c r="X483" s="33">
        <v>5203.42</v>
      </c>
      <c r="Z483" s="30">
        <v>3.8999999999999998E-3</v>
      </c>
    </row>
    <row r="484" spans="1:26" x14ac:dyDescent="0.3">
      <c r="A484" s="38">
        <v>42704</v>
      </c>
      <c r="B484">
        <v>19.260000000000002</v>
      </c>
      <c r="C484">
        <v>19.45</v>
      </c>
      <c r="D484">
        <v>19.600000000000001</v>
      </c>
      <c r="E484">
        <v>19.23</v>
      </c>
      <c r="F484" t="s">
        <v>518</v>
      </c>
      <c r="G484" s="30">
        <v>-1.6000000000000001E-3</v>
      </c>
      <c r="J484" s="38">
        <v>45382</v>
      </c>
      <c r="K484">
        <v>114.67</v>
      </c>
      <c r="L484">
        <v>112.56</v>
      </c>
      <c r="M484">
        <v>115.45</v>
      </c>
      <c r="N484">
        <v>108.06</v>
      </c>
      <c r="O484" t="s">
        <v>1605</v>
      </c>
      <c r="P484" s="30">
        <v>1.9699999999999999E-2</v>
      </c>
      <c r="Q484" s="30"/>
      <c r="R484" s="30"/>
      <c r="T484" s="38">
        <v>45382</v>
      </c>
      <c r="U484" s="33">
        <v>5204.34</v>
      </c>
      <c r="V484" s="33">
        <v>5257.97</v>
      </c>
      <c r="W484" s="33">
        <v>5263.95</v>
      </c>
      <c r="X484" s="33">
        <v>5146.0600000000004</v>
      </c>
      <c r="Z484" s="30">
        <v>-9.4999999999999998E-3</v>
      </c>
    </row>
    <row r="485" spans="1:26" x14ac:dyDescent="0.3">
      <c r="A485" s="38">
        <v>42705</v>
      </c>
      <c r="B485">
        <v>19.43</v>
      </c>
      <c r="C485">
        <v>19.399999999999999</v>
      </c>
      <c r="D485">
        <v>19.77</v>
      </c>
      <c r="E485">
        <v>19.27</v>
      </c>
      <c r="F485" t="s">
        <v>519</v>
      </c>
      <c r="G485" s="30">
        <v>8.8000000000000005E-3</v>
      </c>
      <c r="J485" s="38">
        <v>45389</v>
      </c>
      <c r="K485">
        <v>110.13</v>
      </c>
      <c r="L485">
        <v>116</v>
      </c>
      <c r="M485">
        <v>117.15</v>
      </c>
      <c r="N485">
        <v>109.29</v>
      </c>
      <c r="O485" t="s">
        <v>1049</v>
      </c>
      <c r="P485" s="30">
        <v>-3.9600000000000003E-2</v>
      </c>
      <c r="Q485" s="30"/>
      <c r="R485" s="30"/>
      <c r="T485" s="38">
        <v>45389</v>
      </c>
      <c r="U485" s="33">
        <v>5123.41</v>
      </c>
      <c r="V485" s="33">
        <v>5211.37</v>
      </c>
      <c r="W485" s="33">
        <v>5224.8100000000004</v>
      </c>
      <c r="X485" s="33">
        <v>5107.9399999999996</v>
      </c>
      <c r="Z485" s="30">
        <v>-1.5599999999999999E-2</v>
      </c>
    </row>
    <row r="486" spans="1:26" x14ac:dyDescent="0.3">
      <c r="A486" s="38">
        <v>42706</v>
      </c>
      <c r="B486">
        <v>19.309999999999999</v>
      </c>
      <c r="C486">
        <v>19.47</v>
      </c>
      <c r="D486">
        <v>19.5</v>
      </c>
      <c r="E486">
        <v>19.079999999999998</v>
      </c>
      <c r="F486" t="s">
        <v>520</v>
      </c>
      <c r="G486" s="30">
        <v>-6.1999999999999998E-3</v>
      </c>
      <c r="J486" s="38">
        <v>45396</v>
      </c>
      <c r="K486">
        <v>107.63</v>
      </c>
      <c r="L486">
        <v>111.49</v>
      </c>
      <c r="M486">
        <v>112.34</v>
      </c>
      <c r="N486">
        <v>105.8</v>
      </c>
      <c r="O486" t="s">
        <v>1606</v>
      </c>
      <c r="P486" s="30">
        <v>-2.2700000000000001E-2</v>
      </c>
      <c r="Q486" s="30"/>
      <c r="R486" s="30"/>
      <c r="T486" s="38">
        <v>45396</v>
      </c>
      <c r="U486" s="33">
        <v>4967.2299999999996</v>
      </c>
      <c r="V486" s="33">
        <v>5149.67</v>
      </c>
      <c r="W486" s="33">
        <v>5168.43</v>
      </c>
      <c r="X486" s="33">
        <v>4953.5600000000004</v>
      </c>
      <c r="Z486" s="30">
        <v>-3.0499999999999999E-2</v>
      </c>
    </row>
    <row r="487" spans="1:26" x14ac:dyDescent="0.3">
      <c r="A487" s="38">
        <v>42709</v>
      </c>
      <c r="B487">
        <v>19.25</v>
      </c>
      <c r="C487">
        <v>19.350000000000001</v>
      </c>
      <c r="D487">
        <v>19.649999999999999</v>
      </c>
      <c r="E487">
        <v>19.18</v>
      </c>
      <c r="F487" t="s">
        <v>521</v>
      </c>
      <c r="G487" s="30">
        <v>-3.0999999999999999E-3</v>
      </c>
      <c r="J487" s="38">
        <v>45403</v>
      </c>
      <c r="K487">
        <v>112.22</v>
      </c>
      <c r="L487">
        <v>108.9</v>
      </c>
      <c r="M487">
        <v>114.33</v>
      </c>
      <c r="N487">
        <v>108.01</v>
      </c>
      <c r="O487" t="s">
        <v>1607</v>
      </c>
      <c r="P487" s="30">
        <v>4.2599999999999999E-2</v>
      </c>
      <c r="Q487" s="30"/>
      <c r="R487" s="30"/>
      <c r="T487" s="38">
        <v>45403</v>
      </c>
      <c r="U487" s="33">
        <v>5099.96</v>
      </c>
      <c r="V487" s="33">
        <v>4987.33</v>
      </c>
      <c r="W487" s="33">
        <v>5114.62</v>
      </c>
      <c r="X487" s="33">
        <v>4969.3999999999996</v>
      </c>
      <c r="Z487" s="30">
        <v>2.6700000000000002E-2</v>
      </c>
    </row>
    <row r="488" spans="1:26" x14ac:dyDescent="0.3">
      <c r="A488" s="38">
        <v>42710</v>
      </c>
      <c r="B488">
        <v>19.28</v>
      </c>
      <c r="C488">
        <v>19.25</v>
      </c>
      <c r="D488">
        <v>19.350000000000001</v>
      </c>
      <c r="E488">
        <v>19.16</v>
      </c>
      <c r="F488" t="s">
        <v>522</v>
      </c>
      <c r="G488" s="30">
        <v>1.6000000000000001E-3</v>
      </c>
      <c r="J488" s="38">
        <v>45410</v>
      </c>
      <c r="K488">
        <v>109.46</v>
      </c>
      <c r="L488">
        <v>112.81</v>
      </c>
      <c r="M488">
        <v>113.31</v>
      </c>
      <c r="N488">
        <v>106.92</v>
      </c>
      <c r="O488" t="s">
        <v>1608</v>
      </c>
      <c r="P488" s="30">
        <v>-2.46E-2</v>
      </c>
      <c r="Q488" s="30"/>
      <c r="R488" s="30"/>
      <c r="T488" s="38">
        <v>45410</v>
      </c>
      <c r="U488" s="33">
        <v>5127.79</v>
      </c>
      <c r="V488" s="33">
        <v>5114.13</v>
      </c>
      <c r="W488" s="33">
        <v>5139.12</v>
      </c>
      <c r="X488" s="33">
        <v>5011.05</v>
      </c>
      <c r="Z488" s="30">
        <v>5.4999999999999997E-3</v>
      </c>
    </row>
    <row r="489" spans="1:26" x14ac:dyDescent="0.3">
      <c r="A489" s="38">
        <v>42711</v>
      </c>
      <c r="B489">
        <v>20</v>
      </c>
      <c r="C489">
        <v>19.28</v>
      </c>
      <c r="D489">
        <v>20.16</v>
      </c>
      <c r="E489">
        <v>19.190000000000001</v>
      </c>
      <c r="F489" t="s">
        <v>523</v>
      </c>
      <c r="G489" s="30">
        <v>3.73E-2</v>
      </c>
      <c r="J489" s="38">
        <v>45417</v>
      </c>
      <c r="K489">
        <v>112.06</v>
      </c>
      <c r="L489">
        <v>109.62</v>
      </c>
      <c r="M489">
        <v>113.78</v>
      </c>
      <c r="N489">
        <v>108.13</v>
      </c>
      <c r="O489" t="s">
        <v>1609</v>
      </c>
      <c r="P489" s="30">
        <v>2.3800000000000002E-2</v>
      </c>
      <c r="Q489" s="30"/>
      <c r="R489" s="30"/>
      <c r="T489" s="38">
        <v>45417</v>
      </c>
      <c r="U489" s="33">
        <v>5222.68</v>
      </c>
      <c r="V489" s="33">
        <v>5142.42</v>
      </c>
      <c r="W489" s="33">
        <v>5239.66</v>
      </c>
      <c r="X489" s="33">
        <v>5142.42</v>
      </c>
      <c r="Z489" s="30">
        <v>1.8499999999999999E-2</v>
      </c>
    </row>
    <row r="490" spans="1:26" x14ac:dyDescent="0.3">
      <c r="A490" s="38">
        <v>42712</v>
      </c>
      <c r="B490">
        <v>20.49</v>
      </c>
      <c r="C490">
        <v>20.11</v>
      </c>
      <c r="D490">
        <v>20.69</v>
      </c>
      <c r="E490">
        <v>19.989999999999998</v>
      </c>
      <c r="F490" t="s">
        <v>304</v>
      </c>
      <c r="G490" s="30">
        <v>2.4500000000000001E-2</v>
      </c>
      <c r="J490" s="38">
        <v>45424</v>
      </c>
      <c r="K490">
        <v>113.08</v>
      </c>
      <c r="L490">
        <v>112.6</v>
      </c>
      <c r="M490">
        <v>115.48</v>
      </c>
      <c r="N490">
        <v>109.38</v>
      </c>
      <c r="O490" t="s">
        <v>1610</v>
      </c>
      <c r="P490" s="30">
        <v>9.1000000000000004E-3</v>
      </c>
      <c r="Q490" s="30"/>
      <c r="R490" s="30"/>
      <c r="T490" s="38">
        <v>45424</v>
      </c>
      <c r="U490" s="33">
        <v>5303.27</v>
      </c>
      <c r="V490" s="33">
        <v>5233.08</v>
      </c>
      <c r="W490" s="33">
        <v>5325.49</v>
      </c>
      <c r="X490" s="33">
        <v>5211.16</v>
      </c>
      <c r="Z490" s="30">
        <v>1.54E-2</v>
      </c>
    </row>
    <row r="491" spans="1:26" x14ac:dyDescent="0.3">
      <c r="A491" s="38">
        <v>42713</v>
      </c>
      <c r="B491">
        <v>20.86</v>
      </c>
      <c r="C491">
        <v>20.47</v>
      </c>
      <c r="D491">
        <v>21.17</v>
      </c>
      <c r="E491">
        <v>20.309999999999999</v>
      </c>
      <c r="F491" t="s">
        <v>524</v>
      </c>
      <c r="G491" s="30">
        <v>1.8100000000000002E-2</v>
      </c>
      <c r="J491" s="38">
        <v>45431</v>
      </c>
      <c r="K491">
        <v>115.52</v>
      </c>
      <c r="L491">
        <v>113.08</v>
      </c>
      <c r="M491">
        <v>115.89</v>
      </c>
      <c r="N491">
        <v>112.17</v>
      </c>
      <c r="O491" t="s">
        <v>1611</v>
      </c>
      <c r="P491" s="30">
        <v>2.1600000000000001E-2</v>
      </c>
      <c r="Q491" s="30"/>
      <c r="R491" s="30"/>
      <c r="T491" s="38">
        <v>45431</v>
      </c>
      <c r="U491" s="33">
        <v>5304.72</v>
      </c>
      <c r="V491" s="33">
        <v>5305.35</v>
      </c>
      <c r="W491" s="33">
        <v>5341.88</v>
      </c>
      <c r="X491" s="33">
        <v>5256.93</v>
      </c>
      <c r="Z491" s="30">
        <v>2.9999999999999997E-4</v>
      </c>
    </row>
    <row r="492" spans="1:26" x14ac:dyDescent="0.3">
      <c r="A492" s="38">
        <v>42716</v>
      </c>
      <c r="B492">
        <v>20.18</v>
      </c>
      <c r="C492">
        <v>20.82</v>
      </c>
      <c r="D492">
        <v>20.84</v>
      </c>
      <c r="E492">
        <v>20.04</v>
      </c>
      <c r="F492" t="s">
        <v>130</v>
      </c>
      <c r="G492" s="30">
        <v>-3.2599999999999997E-2</v>
      </c>
      <c r="J492" s="38">
        <v>45438</v>
      </c>
      <c r="K492">
        <v>116.16</v>
      </c>
      <c r="L492">
        <v>115.75</v>
      </c>
      <c r="M492">
        <v>119.55</v>
      </c>
      <c r="N492">
        <v>112.16</v>
      </c>
      <c r="O492" t="s">
        <v>1612</v>
      </c>
      <c r="P492" s="30">
        <v>5.4999999999999997E-3</v>
      </c>
      <c r="Q492" s="30"/>
      <c r="R492" s="30"/>
      <c r="T492" s="38">
        <v>45438</v>
      </c>
      <c r="U492" s="33">
        <v>5277.51</v>
      </c>
      <c r="V492" s="33">
        <v>5315.91</v>
      </c>
      <c r="W492" s="33">
        <v>5315.91</v>
      </c>
      <c r="X492" s="33">
        <v>5191.68</v>
      </c>
      <c r="Z492" s="30">
        <v>-5.1000000000000004E-3</v>
      </c>
    </row>
    <row r="493" spans="1:26" x14ac:dyDescent="0.3">
      <c r="A493" s="38">
        <v>42717</v>
      </c>
      <c r="B493">
        <v>20.05</v>
      </c>
      <c r="C493">
        <v>20.350000000000001</v>
      </c>
      <c r="D493">
        <v>20.350000000000001</v>
      </c>
      <c r="E493">
        <v>19.63</v>
      </c>
      <c r="F493" t="s">
        <v>524</v>
      </c>
      <c r="G493" s="30">
        <v>-6.4000000000000003E-3</v>
      </c>
      <c r="J493" s="38">
        <v>45445</v>
      </c>
      <c r="K493">
        <v>112.36</v>
      </c>
      <c r="L493">
        <v>116.94</v>
      </c>
      <c r="M493">
        <v>119.3</v>
      </c>
      <c r="N493">
        <v>111.13</v>
      </c>
      <c r="O493" t="s">
        <v>1613</v>
      </c>
      <c r="P493" s="30">
        <v>-3.27E-2</v>
      </c>
      <c r="Q493" s="30"/>
      <c r="R493" s="30"/>
      <c r="T493" s="38">
        <v>45445</v>
      </c>
      <c r="U493" s="33">
        <v>5346.99</v>
      </c>
      <c r="V493" s="33">
        <v>5297.15</v>
      </c>
      <c r="W493" s="33">
        <v>5375.08</v>
      </c>
      <c r="X493" s="33">
        <v>5234.32</v>
      </c>
      <c r="Z493" s="30">
        <v>1.32E-2</v>
      </c>
    </row>
    <row r="494" spans="1:26" x14ac:dyDescent="0.3">
      <c r="A494" s="38">
        <v>42718</v>
      </c>
      <c r="B494">
        <v>19.66</v>
      </c>
      <c r="C494">
        <v>19.95</v>
      </c>
      <c r="D494">
        <v>20.100000000000001</v>
      </c>
      <c r="E494">
        <v>19.36</v>
      </c>
      <c r="F494" t="s">
        <v>525</v>
      </c>
      <c r="G494" s="30">
        <v>-1.95E-2</v>
      </c>
      <c r="J494" s="38">
        <v>45452</v>
      </c>
      <c r="K494">
        <v>115.87</v>
      </c>
      <c r="L494">
        <v>112.3</v>
      </c>
      <c r="M494">
        <v>119.69</v>
      </c>
      <c r="N494">
        <v>111.65</v>
      </c>
      <c r="O494" t="s">
        <v>1614</v>
      </c>
      <c r="P494" s="30">
        <v>3.1199999999999999E-2</v>
      </c>
      <c r="Q494" s="30"/>
      <c r="R494" s="30"/>
      <c r="T494" s="38">
        <v>45452</v>
      </c>
      <c r="U494" s="33">
        <v>5431.6</v>
      </c>
      <c r="V494" s="33">
        <v>5341.22</v>
      </c>
      <c r="W494" s="33">
        <v>5447.25</v>
      </c>
      <c r="X494" s="33">
        <v>5327.25</v>
      </c>
      <c r="Z494" s="30">
        <v>1.5800000000000002E-2</v>
      </c>
    </row>
    <row r="495" spans="1:26" x14ac:dyDescent="0.3">
      <c r="A495" s="38">
        <v>42719</v>
      </c>
      <c r="B495">
        <v>19.75</v>
      </c>
      <c r="C495">
        <v>19.600000000000001</v>
      </c>
      <c r="D495">
        <v>19.8</v>
      </c>
      <c r="E495">
        <v>19.45</v>
      </c>
      <c r="F495" t="s">
        <v>526</v>
      </c>
      <c r="G495" s="30">
        <v>4.5999999999999999E-3</v>
      </c>
      <c r="J495" s="38">
        <v>45459</v>
      </c>
      <c r="K495">
        <v>117.78</v>
      </c>
      <c r="L495">
        <v>115.96</v>
      </c>
      <c r="M495">
        <v>118.57</v>
      </c>
      <c r="N495">
        <v>114.86</v>
      </c>
      <c r="O495" t="s">
        <v>1615</v>
      </c>
      <c r="P495" s="30">
        <v>1.6500000000000001E-2</v>
      </c>
      <c r="Q495" s="30"/>
      <c r="R495" s="30"/>
      <c r="T495" s="38">
        <v>45459</v>
      </c>
      <c r="U495" s="33">
        <v>5464.62</v>
      </c>
      <c r="V495" s="33">
        <v>5431.11</v>
      </c>
      <c r="W495" s="33">
        <v>5505.53</v>
      </c>
      <c r="X495" s="33">
        <v>5420.4</v>
      </c>
      <c r="Z495" s="30">
        <v>6.1000000000000004E-3</v>
      </c>
    </row>
    <row r="496" spans="1:26" x14ac:dyDescent="0.3">
      <c r="A496" s="38">
        <v>42720</v>
      </c>
      <c r="B496">
        <v>19.72</v>
      </c>
      <c r="C496">
        <v>19.84</v>
      </c>
      <c r="D496">
        <v>19.97</v>
      </c>
      <c r="E496">
        <v>19.66</v>
      </c>
      <c r="F496" t="s">
        <v>527</v>
      </c>
      <c r="G496" s="30">
        <v>-1.5E-3</v>
      </c>
      <c r="J496" s="38">
        <v>45466</v>
      </c>
      <c r="K496">
        <v>118.07</v>
      </c>
      <c r="L496">
        <v>117.3</v>
      </c>
      <c r="M496">
        <v>119.55</v>
      </c>
      <c r="N496">
        <v>116.58</v>
      </c>
      <c r="O496" t="s">
        <v>1616</v>
      </c>
      <c r="P496" s="30">
        <v>2.5000000000000001E-3</v>
      </c>
      <c r="Q496" s="30"/>
      <c r="R496" s="30"/>
      <c r="T496" s="38">
        <v>45466</v>
      </c>
      <c r="U496" s="33">
        <v>5460.48</v>
      </c>
      <c r="V496" s="33">
        <v>5459.58</v>
      </c>
      <c r="W496" s="33">
        <v>5523.64</v>
      </c>
      <c r="X496" s="33">
        <v>5446.56</v>
      </c>
      <c r="Z496" s="30">
        <v>-8.0000000000000004E-4</v>
      </c>
    </row>
    <row r="497" spans="1:26" x14ac:dyDescent="0.3">
      <c r="A497" s="38">
        <v>42723</v>
      </c>
      <c r="B497">
        <v>19.5</v>
      </c>
      <c r="C497">
        <v>19.68</v>
      </c>
      <c r="D497">
        <v>19.8</v>
      </c>
      <c r="E497">
        <v>19.46</v>
      </c>
      <c r="F497" t="s">
        <v>528</v>
      </c>
      <c r="G497" s="30">
        <v>-1.12E-2</v>
      </c>
      <c r="J497" s="38">
        <v>45473</v>
      </c>
      <c r="K497">
        <v>118.74</v>
      </c>
      <c r="L497">
        <v>119.07</v>
      </c>
      <c r="M497">
        <v>120.8</v>
      </c>
      <c r="N497">
        <v>116.52</v>
      </c>
      <c r="O497" t="s">
        <v>1232</v>
      </c>
      <c r="P497" s="30">
        <v>5.7000000000000002E-3</v>
      </c>
      <c r="Q497" s="30"/>
      <c r="R497" s="30"/>
      <c r="T497" s="38">
        <v>45473</v>
      </c>
      <c r="U497" s="33">
        <v>5567.19</v>
      </c>
      <c r="V497" s="33">
        <v>5471.08</v>
      </c>
      <c r="W497" s="33">
        <v>5570.33</v>
      </c>
      <c r="X497" s="33">
        <v>5446.53</v>
      </c>
      <c r="Z497" s="30">
        <v>1.95E-2</v>
      </c>
    </row>
    <row r="498" spans="1:26" x14ac:dyDescent="0.3">
      <c r="A498" s="38">
        <v>42724</v>
      </c>
      <c r="B498">
        <v>19.649999999999999</v>
      </c>
      <c r="C498">
        <v>19.57</v>
      </c>
      <c r="D498">
        <v>19.7</v>
      </c>
      <c r="E498">
        <v>19.46</v>
      </c>
      <c r="F498" t="s">
        <v>247</v>
      </c>
      <c r="G498" s="30">
        <v>7.7000000000000002E-3</v>
      </c>
      <c r="J498" s="38">
        <v>45480</v>
      </c>
      <c r="K498">
        <v>120.54</v>
      </c>
      <c r="L498">
        <v>118.71</v>
      </c>
      <c r="M498">
        <v>122.76</v>
      </c>
      <c r="N498">
        <v>115.42</v>
      </c>
      <c r="O498" t="s">
        <v>1617</v>
      </c>
      <c r="P498" s="30">
        <v>1.52E-2</v>
      </c>
      <c r="Q498" s="30"/>
      <c r="R498" s="30"/>
      <c r="T498" s="38">
        <v>45480</v>
      </c>
      <c r="U498" s="33">
        <v>5615.35</v>
      </c>
      <c r="V498" s="33">
        <v>5572.75</v>
      </c>
      <c r="W498" s="33">
        <v>5655.56</v>
      </c>
      <c r="X498" s="33">
        <v>5562.51</v>
      </c>
      <c r="Z498" s="30">
        <v>8.6999999999999994E-3</v>
      </c>
    </row>
    <row r="499" spans="1:26" x14ac:dyDescent="0.3">
      <c r="A499" s="38">
        <v>42725</v>
      </c>
      <c r="B499">
        <v>19.52</v>
      </c>
      <c r="C499">
        <v>19.579999999999998</v>
      </c>
      <c r="D499">
        <v>19.62</v>
      </c>
      <c r="E499">
        <v>19.350000000000001</v>
      </c>
      <c r="F499" t="s">
        <v>529</v>
      </c>
      <c r="G499" s="30">
        <v>-6.6E-3</v>
      </c>
      <c r="J499" s="38">
        <v>45487</v>
      </c>
      <c r="K499">
        <v>120.51</v>
      </c>
      <c r="L499">
        <v>121.25</v>
      </c>
      <c r="M499">
        <v>124.01</v>
      </c>
      <c r="N499">
        <v>119.83</v>
      </c>
      <c r="O499" t="s">
        <v>1618</v>
      </c>
      <c r="P499" s="30">
        <v>-2.0000000000000001E-4</v>
      </c>
      <c r="Q499" s="30"/>
      <c r="R499" s="30"/>
      <c r="T499" s="38">
        <v>45487</v>
      </c>
      <c r="U499" s="33">
        <v>5505</v>
      </c>
      <c r="V499" s="33">
        <v>5638.16</v>
      </c>
      <c r="W499" s="33">
        <v>5669.67</v>
      </c>
      <c r="X499" s="33">
        <v>5497.04</v>
      </c>
      <c r="Z499" s="30">
        <v>-1.9699999999999999E-2</v>
      </c>
    </row>
    <row r="500" spans="1:26" x14ac:dyDescent="0.3">
      <c r="A500" s="38">
        <v>42726</v>
      </c>
      <c r="B500">
        <v>19.260000000000002</v>
      </c>
      <c r="C500">
        <v>19.489999999999998</v>
      </c>
      <c r="D500">
        <v>19.579999999999998</v>
      </c>
      <c r="E500">
        <v>19</v>
      </c>
      <c r="F500" t="s">
        <v>530</v>
      </c>
      <c r="G500" s="30">
        <v>-1.3299999999999999E-2</v>
      </c>
      <c r="J500" s="38">
        <v>45494</v>
      </c>
      <c r="K500">
        <v>122.16</v>
      </c>
      <c r="L500">
        <v>121.22</v>
      </c>
      <c r="M500">
        <v>125.31</v>
      </c>
      <c r="N500">
        <v>119.46</v>
      </c>
      <c r="O500" t="s">
        <v>1619</v>
      </c>
      <c r="P500" s="30">
        <v>1.37E-2</v>
      </c>
      <c r="Q500" s="30"/>
      <c r="R500" s="30"/>
      <c r="T500" s="38">
        <v>45494</v>
      </c>
      <c r="U500" s="33">
        <v>5459.1</v>
      </c>
      <c r="V500" s="33">
        <v>5544.54</v>
      </c>
      <c r="W500" s="33">
        <v>5585.34</v>
      </c>
      <c r="X500" s="33">
        <v>5390.95</v>
      </c>
      <c r="Z500" s="30">
        <v>-8.3000000000000001E-3</v>
      </c>
    </row>
    <row r="501" spans="1:26" x14ac:dyDescent="0.3">
      <c r="A501" s="38">
        <v>42727</v>
      </c>
      <c r="B501">
        <v>19.149999999999999</v>
      </c>
      <c r="C501">
        <v>19.18</v>
      </c>
      <c r="D501">
        <v>19.32</v>
      </c>
      <c r="E501">
        <v>18.899999999999999</v>
      </c>
      <c r="F501" t="s">
        <v>531</v>
      </c>
      <c r="G501" s="30">
        <v>-5.7000000000000002E-3</v>
      </c>
      <c r="J501" s="38">
        <v>45501</v>
      </c>
      <c r="K501">
        <v>103.53</v>
      </c>
      <c r="L501">
        <v>123.05</v>
      </c>
      <c r="M501">
        <v>126.45</v>
      </c>
      <c r="N501">
        <v>102.83</v>
      </c>
      <c r="O501" t="s">
        <v>1620</v>
      </c>
      <c r="P501" s="30">
        <v>-0.1525</v>
      </c>
      <c r="Q501" s="30"/>
      <c r="R501" s="30"/>
      <c r="T501" s="38">
        <v>45501</v>
      </c>
      <c r="U501" s="33">
        <v>5346.56</v>
      </c>
      <c r="V501" s="33">
        <v>5476.55</v>
      </c>
      <c r="W501" s="33">
        <v>5566.16</v>
      </c>
      <c r="X501" s="33">
        <v>5302.03</v>
      </c>
      <c r="Z501" s="30">
        <v>-2.06E-2</v>
      </c>
    </row>
    <row r="502" spans="1:26" x14ac:dyDescent="0.3">
      <c r="A502" s="38">
        <v>42731</v>
      </c>
      <c r="B502">
        <v>19.14</v>
      </c>
      <c r="C502">
        <v>19.149999999999999</v>
      </c>
      <c r="D502">
        <v>19.21</v>
      </c>
      <c r="E502">
        <v>18.989999999999998</v>
      </c>
      <c r="F502" t="s">
        <v>532</v>
      </c>
      <c r="G502" s="30">
        <v>-5.0000000000000001E-4</v>
      </c>
      <c r="J502" s="38">
        <v>45508</v>
      </c>
      <c r="K502">
        <v>104.7</v>
      </c>
      <c r="L502">
        <v>97.46</v>
      </c>
      <c r="M502">
        <v>107.54</v>
      </c>
      <c r="N502">
        <v>95.11</v>
      </c>
      <c r="O502" t="s">
        <v>1621</v>
      </c>
      <c r="P502" s="30">
        <v>1.1299999999999999E-2</v>
      </c>
      <c r="Q502" s="30"/>
      <c r="R502" s="30"/>
      <c r="T502" s="38">
        <v>45508</v>
      </c>
      <c r="U502" s="33">
        <v>5344.16</v>
      </c>
      <c r="V502" s="33">
        <v>5151.1400000000003</v>
      </c>
      <c r="W502" s="33">
        <v>5358.67</v>
      </c>
      <c r="X502" s="33">
        <v>5119.26</v>
      </c>
      <c r="Z502" s="30">
        <v>-4.0000000000000002E-4</v>
      </c>
    </row>
    <row r="503" spans="1:26" x14ac:dyDescent="0.3">
      <c r="A503" s="38">
        <v>42732</v>
      </c>
      <c r="B503">
        <v>19.170000000000002</v>
      </c>
      <c r="C503">
        <v>19.14</v>
      </c>
      <c r="D503">
        <v>19.27</v>
      </c>
      <c r="E503">
        <v>19.010000000000002</v>
      </c>
      <c r="F503" t="s">
        <v>533</v>
      </c>
      <c r="G503" s="30">
        <v>1.6000000000000001E-3</v>
      </c>
      <c r="J503" s="38">
        <v>45515</v>
      </c>
      <c r="K503">
        <v>111</v>
      </c>
      <c r="L503">
        <v>104.2</v>
      </c>
      <c r="M503">
        <v>111.49</v>
      </c>
      <c r="N503">
        <v>102.42</v>
      </c>
      <c r="O503" t="s">
        <v>1622</v>
      </c>
      <c r="P503" s="30">
        <v>6.0199999999999997E-2</v>
      </c>
      <c r="Q503" s="30"/>
      <c r="R503" s="30"/>
      <c r="T503" s="38">
        <v>45515</v>
      </c>
      <c r="U503" s="33">
        <v>5554.25</v>
      </c>
      <c r="V503" s="33">
        <v>5351.88</v>
      </c>
      <c r="W503" s="33">
        <v>5561.98</v>
      </c>
      <c r="X503" s="33">
        <v>5324.37</v>
      </c>
      <c r="Z503" s="30">
        <v>3.9300000000000002E-2</v>
      </c>
    </row>
    <row r="504" spans="1:26" x14ac:dyDescent="0.3">
      <c r="A504" s="38">
        <v>42733</v>
      </c>
      <c r="B504">
        <v>19.309999999999999</v>
      </c>
      <c r="C504">
        <v>19.14</v>
      </c>
      <c r="D504">
        <v>19.399999999999999</v>
      </c>
      <c r="E504">
        <v>19.100000000000001</v>
      </c>
      <c r="F504" t="s">
        <v>534</v>
      </c>
      <c r="G504" s="30">
        <v>7.3000000000000001E-3</v>
      </c>
      <c r="J504" s="38">
        <v>45522</v>
      </c>
      <c r="K504">
        <v>111.51</v>
      </c>
      <c r="L504">
        <v>111.05</v>
      </c>
      <c r="M504">
        <v>112.01</v>
      </c>
      <c r="N504">
        <v>108.06</v>
      </c>
      <c r="O504" t="s">
        <v>1623</v>
      </c>
      <c r="P504" s="30">
        <v>4.5999999999999999E-3</v>
      </c>
      <c r="Q504" s="30"/>
      <c r="R504" s="30"/>
      <c r="T504" s="38">
        <v>45522</v>
      </c>
      <c r="U504" s="33">
        <v>5634.61</v>
      </c>
      <c r="V504" s="33">
        <v>5557.23</v>
      </c>
      <c r="W504" s="33">
        <v>5643.22</v>
      </c>
      <c r="X504" s="33">
        <v>5550.74</v>
      </c>
      <c r="Z504" s="30">
        <v>1.4500000000000001E-2</v>
      </c>
    </row>
    <row r="505" spans="1:26" x14ac:dyDescent="0.3">
      <c r="A505" s="38">
        <v>42734</v>
      </c>
      <c r="B505">
        <v>19.36</v>
      </c>
      <c r="C505">
        <v>19.36</v>
      </c>
      <c r="D505">
        <v>19.54</v>
      </c>
      <c r="E505">
        <v>19.28</v>
      </c>
      <c r="F505" t="s">
        <v>535</v>
      </c>
      <c r="G505" s="30">
        <v>2.5999999999999999E-3</v>
      </c>
      <c r="J505" s="38">
        <v>45529</v>
      </c>
      <c r="K505">
        <v>115.73</v>
      </c>
      <c r="L505">
        <v>111.97</v>
      </c>
      <c r="M505">
        <v>116.22</v>
      </c>
      <c r="N505">
        <v>111.44</v>
      </c>
      <c r="O505" t="s">
        <v>1624</v>
      </c>
      <c r="P505" s="30">
        <v>3.78E-2</v>
      </c>
      <c r="Q505" s="30"/>
      <c r="R505" s="30"/>
      <c r="T505" s="38">
        <v>45529</v>
      </c>
      <c r="U505" s="33">
        <v>5648.4</v>
      </c>
      <c r="V505" s="33">
        <v>5639.66</v>
      </c>
      <c r="W505" s="33">
        <v>5651.62</v>
      </c>
      <c r="X505" s="33">
        <v>5560.95</v>
      </c>
      <c r="Z505" s="30">
        <v>2.3999999999999998E-3</v>
      </c>
    </row>
    <row r="506" spans="1:26" x14ac:dyDescent="0.3">
      <c r="A506" s="38">
        <v>42738</v>
      </c>
      <c r="B506">
        <v>19.68</v>
      </c>
      <c r="C506">
        <v>19.399999999999999</v>
      </c>
      <c r="D506">
        <v>19.84</v>
      </c>
      <c r="E506">
        <v>19.399999999999999</v>
      </c>
      <c r="F506" t="s">
        <v>130</v>
      </c>
      <c r="G506" s="30">
        <v>1.6500000000000001E-2</v>
      </c>
      <c r="J506" s="38">
        <v>45536</v>
      </c>
      <c r="K506">
        <v>108</v>
      </c>
      <c r="L506">
        <v>114.26</v>
      </c>
      <c r="M506">
        <v>114.75</v>
      </c>
      <c r="N506">
        <v>106.46</v>
      </c>
      <c r="O506" t="s">
        <v>1625</v>
      </c>
      <c r="P506" s="30">
        <v>-6.6799999999999998E-2</v>
      </c>
      <c r="Q506" s="30"/>
      <c r="R506" s="30"/>
      <c r="T506" s="38">
        <v>45536</v>
      </c>
      <c r="U506" s="33">
        <v>5408.42</v>
      </c>
      <c r="V506" s="33">
        <v>5623.89</v>
      </c>
      <c r="W506" s="33">
        <v>5623.89</v>
      </c>
      <c r="X506" s="33">
        <v>5402.62</v>
      </c>
      <c r="Z506" s="30">
        <v>-4.2500000000000003E-2</v>
      </c>
    </row>
    <row r="507" spans="1:26" x14ac:dyDescent="0.3">
      <c r="A507" s="38">
        <v>42739</v>
      </c>
      <c r="B507">
        <v>20.46</v>
      </c>
      <c r="C507">
        <v>20.16</v>
      </c>
      <c r="D507">
        <v>20.79</v>
      </c>
      <c r="E507">
        <v>19.809999999999999</v>
      </c>
      <c r="F507" t="s">
        <v>536</v>
      </c>
      <c r="G507" s="30">
        <v>3.9600000000000003E-2</v>
      </c>
      <c r="J507" s="38">
        <v>45543</v>
      </c>
      <c r="K507">
        <v>114.39</v>
      </c>
      <c r="L507">
        <v>106.21</v>
      </c>
      <c r="M507">
        <v>115.67</v>
      </c>
      <c r="N507">
        <v>103.17</v>
      </c>
      <c r="O507" t="s">
        <v>1626</v>
      </c>
      <c r="P507" s="30">
        <v>5.9200000000000003E-2</v>
      </c>
      <c r="Q507" s="30"/>
      <c r="R507" s="30"/>
      <c r="T507" s="38">
        <v>45543</v>
      </c>
      <c r="U507" s="33">
        <v>5626.02</v>
      </c>
      <c r="V507" s="33">
        <v>5442.07</v>
      </c>
      <c r="W507" s="33">
        <v>5636.27</v>
      </c>
      <c r="X507" s="33">
        <v>5406.96</v>
      </c>
      <c r="Z507" s="30">
        <v>4.02E-2</v>
      </c>
    </row>
    <row r="508" spans="1:26" x14ac:dyDescent="0.3">
      <c r="A508" s="38">
        <v>42740</v>
      </c>
      <c r="B508">
        <v>20.5</v>
      </c>
      <c r="C508">
        <v>20.350000000000001</v>
      </c>
      <c r="D508">
        <v>20.59</v>
      </c>
      <c r="E508">
        <v>20.2</v>
      </c>
      <c r="F508" t="s">
        <v>537</v>
      </c>
      <c r="G508" s="30">
        <v>2E-3</v>
      </c>
      <c r="J508" s="38">
        <v>45550</v>
      </c>
      <c r="K508">
        <v>124.48</v>
      </c>
      <c r="L508">
        <v>114.77</v>
      </c>
      <c r="M508">
        <v>125.29</v>
      </c>
      <c r="N508">
        <v>113.83</v>
      </c>
      <c r="O508" t="s">
        <v>1627</v>
      </c>
      <c r="P508" s="30">
        <v>8.8200000000000001E-2</v>
      </c>
      <c r="Q508" s="30"/>
      <c r="R508" s="30"/>
      <c r="T508" s="38">
        <v>45550</v>
      </c>
      <c r="U508" s="33">
        <v>5702.55</v>
      </c>
      <c r="V508" s="33">
        <v>5615.21</v>
      </c>
      <c r="W508" s="33">
        <v>5733.57</v>
      </c>
      <c r="X508" s="33">
        <v>5604.53</v>
      </c>
      <c r="Z508" s="30">
        <v>1.3599999999999999E-2</v>
      </c>
    </row>
    <row r="509" spans="1:26" x14ac:dyDescent="0.3">
      <c r="A509" s="38">
        <v>42741</v>
      </c>
      <c r="B509">
        <v>21.42</v>
      </c>
      <c r="C509">
        <v>20.61</v>
      </c>
      <c r="D509">
        <v>21.49</v>
      </c>
      <c r="E509">
        <v>20.49</v>
      </c>
      <c r="F509" t="s">
        <v>156</v>
      </c>
      <c r="G509" s="30">
        <v>4.4900000000000002E-2</v>
      </c>
      <c r="J509" s="38">
        <v>45557</v>
      </c>
      <c r="K509">
        <v>125.81</v>
      </c>
      <c r="L509">
        <v>125.27</v>
      </c>
      <c r="M509">
        <v>126.93</v>
      </c>
      <c r="N509">
        <v>123.91</v>
      </c>
      <c r="O509" t="s">
        <v>1628</v>
      </c>
      <c r="P509" s="30">
        <v>1.0699999999999999E-2</v>
      </c>
      <c r="Q509" s="30"/>
      <c r="R509" s="30"/>
      <c r="T509" s="38">
        <v>45557</v>
      </c>
      <c r="U509" s="33">
        <v>5738.17</v>
      </c>
      <c r="V509" s="33">
        <v>5711.9</v>
      </c>
      <c r="W509" s="33">
        <v>5767.37</v>
      </c>
      <c r="X509" s="33">
        <v>5698.99</v>
      </c>
      <c r="Z509" s="30">
        <v>6.1999999999999998E-3</v>
      </c>
    </row>
    <row r="510" spans="1:26" x14ac:dyDescent="0.3">
      <c r="A510" s="38">
        <v>42744</v>
      </c>
      <c r="B510">
        <v>21.32</v>
      </c>
      <c r="C510">
        <v>21.47</v>
      </c>
      <c r="D510">
        <v>21.64</v>
      </c>
      <c r="E510">
        <v>21.27</v>
      </c>
      <c r="F510" t="s">
        <v>538</v>
      </c>
      <c r="G510" s="30">
        <v>-4.7000000000000002E-3</v>
      </c>
      <c r="J510" s="38">
        <v>45564</v>
      </c>
      <c r="K510">
        <v>135.33000000000001</v>
      </c>
      <c r="L510">
        <v>125</v>
      </c>
      <c r="M510">
        <v>136.26</v>
      </c>
      <c r="N510">
        <v>123.28</v>
      </c>
      <c r="O510" t="s">
        <v>1629</v>
      </c>
      <c r="P510" s="30">
        <v>7.5700000000000003E-2</v>
      </c>
      <c r="Q510" s="30"/>
      <c r="R510" s="30"/>
      <c r="T510" s="38">
        <v>45564</v>
      </c>
      <c r="U510" s="33">
        <v>5751.07</v>
      </c>
      <c r="V510" s="33">
        <v>5726.52</v>
      </c>
      <c r="W510" s="33">
        <v>5765.14</v>
      </c>
      <c r="X510" s="33">
        <v>5674</v>
      </c>
      <c r="Z510" s="30">
        <v>2.2000000000000001E-3</v>
      </c>
    </row>
    <row r="511" spans="1:26" x14ac:dyDescent="0.3">
      <c r="A511" s="38">
        <v>42745</v>
      </c>
      <c r="B511">
        <v>21.14</v>
      </c>
      <c r="C511">
        <v>21.45</v>
      </c>
      <c r="D511">
        <v>21.45</v>
      </c>
      <c r="E511">
        <v>20.97</v>
      </c>
      <c r="F511" t="s">
        <v>539</v>
      </c>
      <c r="G511" s="30">
        <v>-8.3999999999999995E-3</v>
      </c>
      <c r="J511" s="38">
        <v>45571</v>
      </c>
      <c r="K511">
        <v>140.21</v>
      </c>
      <c r="L511">
        <v>134.97</v>
      </c>
      <c r="M511">
        <v>140.35</v>
      </c>
      <c r="N511">
        <v>133.61000000000001</v>
      </c>
      <c r="O511" t="s">
        <v>1630</v>
      </c>
      <c r="P511" s="30">
        <v>3.61E-2</v>
      </c>
      <c r="Q511" s="30"/>
      <c r="R511" s="30"/>
      <c r="T511" s="38">
        <v>45571</v>
      </c>
      <c r="U511" s="33">
        <v>5815.03</v>
      </c>
      <c r="V511" s="33">
        <v>5737.8</v>
      </c>
      <c r="W511" s="33">
        <v>5822.13</v>
      </c>
      <c r="X511" s="33">
        <v>5686.85</v>
      </c>
      <c r="Z511" s="30">
        <v>1.11E-2</v>
      </c>
    </row>
    <row r="512" spans="1:26" x14ac:dyDescent="0.3">
      <c r="A512" s="38">
        <v>42746</v>
      </c>
      <c r="B512">
        <v>21.44</v>
      </c>
      <c r="C512">
        <v>21.21</v>
      </c>
      <c r="D512">
        <v>21.48</v>
      </c>
      <c r="E512">
        <v>21.09</v>
      </c>
      <c r="F512" t="s">
        <v>442</v>
      </c>
      <c r="G512" s="30">
        <v>1.4200000000000001E-2</v>
      </c>
      <c r="J512" s="38">
        <v>45578</v>
      </c>
      <c r="K512">
        <v>145.01</v>
      </c>
      <c r="L512">
        <v>141.07</v>
      </c>
      <c r="M512">
        <v>146.82</v>
      </c>
      <c r="N512">
        <v>139.63</v>
      </c>
      <c r="O512" t="s">
        <v>1602</v>
      </c>
      <c r="P512" s="30">
        <v>3.4200000000000001E-2</v>
      </c>
      <c r="Q512" s="30"/>
      <c r="R512" s="30"/>
      <c r="T512" s="38">
        <v>45578</v>
      </c>
      <c r="U512" s="33">
        <v>5864.67</v>
      </c>
      <c r="V512" s="33">
        <v>5829.81</v>
      </c>
      <c r="W512" s="33">
        <v>5878.46</v>
      </c>
      <c r="X512" s="33">
        <v>5804.48</v>
      </c>
      <c r="Z512" s="30">
        <v>8.5000000000000006E-3</v>
      </c>
    </row>
    <row r="513" spans="1:26" x14ac:dyDescent="0.3">
      <c r="A513" s="38">
        <v>42747</v>
      </c>
      <c r="B513">
        <v>21.43</v>
      </c>
      <c r="C513">
        <v>21.53</v>
      </c>
      <c r="D513">
        <v>21.6</v>
      </c>
      <c r="E513">
        <v>21.24</v>
      </c>
      <c r="F513" t="s">
        <v>540</v>
      </c>
      <c r="G513" s="30">
        <v>-5.0000000000000001E-4</v>
      </c>
      <c r="J513" s="38">
        <v>45585</v>
      </c>
      <c r="K513">
        <v>143.09</v>
      </c>
      <c r="L513">
        <v>145.87</v>
      </c>
      <c r="M513">
        <v>146.69999999999999</v>
      </c>
      <c r="N513">
        <v>141.9</v>
      </c>
      <c r="O513" t="s">
        <v>1254</v>
      </c>
      <c r="P513" s="30">
        <v>-1.32E-2</v>
      </c>
      <c r="Q513" s="30"/>
      <c r="R513" s="30"/>
      <c r="T513" s="38">
        <v>45585</v>
      </c>
      <c r="U513" s="33">
        <v>5808.12</v>
      </c>
      <c r="V513" s="33">
        <v>5857.82</v>
      </c>
      <c r="W513" s="33">
        <v>5866.92</v>
      </c>
      <c r="X513" s="33">
        <v>5762.41</v>
      </c>
      <c r="Z513" s="30">
        <v>-9.5999999999999992E-3</v>
      </c>
    </row>
    <row r="514" spans="1:26" x14ac:dyDescent="0.3">
      <c r="A514" s="38">
        <v>42748</v>
      </c>
      <c r="B514">
        <v>21.42</v>
      </c>
      <c r="C514">
        <v>21.45</v>
      </c>
      <c r="D514">
        <v>21.64</v>
      </c>
      <c r="E514">
        <v>21.4</v>
      </c>
      <c r="F514" t="s">
        <v>541</v>
      </c>
      <c r="G514" s="30">
        <v>-5.0000000000000001E-4</v>
      </c>
      <c r="J514" s="38">
        <v>45592</v>
      </c>
      <c r="K514">
        <v>141</v>
      </c>
      <c r="L514">
        <v>144.04</v>
      </c>
      <c r="M514">
        <v>147.04</v>
      </c>
      <c r="N514">
        <v>140.68</v>
      </c>
      <c r="O514" t="s">
        <v>1505</v>
      </c>
      <c r="P514" s="30">
        <v>-1.46E-2</v>
      </c>
      <c r="Q514" s="30"/>
      <c r="R514" s="30"/>
      <c r="T514" s="38">
        <v>45592</v>
      </c>
      <c r="U514" s="33">
        <v>5728.8</v>
      </c>
      <c r="V514" s="33">
        <v>5833.93</v>
      </c>
      <c r="W514" s="33">
        <v>5850.94</v>
      </c>
      <c r="X514" s="33">
        <v>5702.86</v>
      </c>
      <c r="Z514" s="30">
        <v>-1.37E-2</v>
      </c>
    </row>
    <row r="515" spans="1:26" x14ac:dyDescent="0.3">
      <c r="A515" s="38">
        <v>42752</v>
      </c>
      <c r="B515">
        <v>21.04</v>
      </c>
      <c r="C515">
        <v>21.4</v>
      </c>
      <c r="D515">
        <v>21.41</v>
      </c>
      <c r="E515">
        <v>20.94</v>
      </c>
      <c r="F515" t="s">
        <v>542</v>
      </c>
      <c r="G515" s="30">
        <v>-1.77E-2</v>
      </c>
      <c r="J515" s="38">
        <v>45599</v>
      </c>
      <c r="K515">
        <v>162</v>
      </c>
      <c r="L515">
        <v>141.12</v>
      </c>
      <c r="M515">
        <v>166.72</v>
      </c>
      <c r="N515">
        <v>139.05000000000001</v>
      </c>
      <c r="O515" t="s">
        <v>1631</v>
      </c>
      <c r="P515" s="30">
        <v>0.1489</v>
      </c>
      <c r="Q515" s="30"/>
      <c r="R515" s="30"/>
      <c r="T515" s="38">
        <v>45599</v>
      </c>
      <c r="U515" s="33">
        <v>5995.54</v>
      </c>
      <c r="V515" s="33">
        <v>5725.15</v>
      </c>
      <c r="W515" s="33">
        <v>6012.45</v>
      </c>
      <c r="X515" s="33">
        <v>5696.51</v>
      </c>
      <c r="Z515" s="30">
        <v>4.6600000000000003E-2</v>
      </c>
    </row>
    <row r="516" spans="1:26" x14ac:dyDescent="0.3">
      <c r="A516" s="38">
        <v>42753</v>
      </c>
      <c r="B516">
        <v>21.2</v>
      </c>
      <c r="C516">
        <v>21.06</v>
      </c>
      <c r="D516">
        <v>21.31</v>
      </c>
      <c r="E516">
        <v>20.7</v>
      </c>
      <c r="F516" t="s">
        <v>543</v>
      </c>
      <c r="G516" s="30">
        <v>7.6E-3</v>
      </c>
      <c r="J516" s="38">
        <v>45606</v>
      </c>
      <c r="K516">
        <v>163.63</v>
      </c>
      <c r="L516">
        <v>164.07</v>
      </c>
      <c r="M516">
        <v>168.67</v>
      </c>
      <c r="N516">
        <v>161.15</v>
      </c>
      <c r="O516" t="s">
        <v>1632</v>
      </c>
      <c r="P516" s="30">
        <v>1.01E-2</v>
      </c>
      <c r="Q516" s="30"/>
      <c r="R516" s="30"/>
      <c r="T516" s="38">
        <v>45606</v>
      </c>
      <c r="U516" s="33">
        <v>5870.62</v>
      </c>
      <c r="V516" s="33">
        <v>6008.86</v>
      </c>
      <c r="W516" s="33">
        <v>6017.31</v>
      </c>
      <c r="X516" s="33">
        <v>5853.01</v>
      </c>
      <c r="Z516" s="30">
        <v>-2.0799999999999999E-2</v>
      </c>
    </row>
    <row r="517" spans="1:26" x14ac:dyDescent="0.3">
      <c r="A517" s="38">
        <v>42754</v>
      </c>
      <c r="B517">
        <v>20.8</v>
      </c>
      <c r="C517">
        <v>20.440000000000001</v>
      </c>
      <c r="D517">
        <v>21.5</v>
      </c>
      <c r="E517">
        <v>20.38</v>
      </c>
      <c r="F517" t="s">
        <v>544</v>
      </c>
      <c r="G517" s="30">
        <v>-1.89E-2</v>
      </c>
      <c r="J517" s="38">
        <v>45613</v>
      </c>
      <c r="K517">
        <v>167.56</v>
      </c>
      <c r="L517">
        <v>163.72999999999999</v>
      </c>
      <c r="M517">
        <v>169.58</v>
      </c>
      <c r="N517">
        <v>160.88999999999999</v>
      </c>
      <c r="O517" t="s">
        <v>1633</v>
      </c>
      <c r="P517" s="30">
        <v>2.4E-2</v>
      </c>
      <c r="Q517" s="30"/>
      <c r="R517" s="30"/>
      <c r="T517" s="38">
        <v>45613</v>
      </c>
      <c r="U517" s="33">
        <v>5969.34</v>
      </c>
      <c r="V517" s="33">
        <v>5874.17</v>
      </c>
      <c r="W517" s="33">
        <v>5972.9</v>
      </c>
      <c r="X517" s="33">
        <v>5855.29</v>
      </c>
      <c r="Z517" s="30">
        <v>1.6799999999999999E-2</v>
      </c>
    </row>
    <row r="518" spans="1:26" x14ac:dyDescent="0.3">
      <c r="A518" s="38">
        <v>42755</v>
      </c>
      <c r="B518">
        <v>20.8</v>
      </c>
      <c r="C518">
        <v>20.83</v>
      </c>
      <c r="D518">
        <v>20.95</v>
      </c>
      <c r="E518">
        <v>20.63</v>
      </c>
      <c r="F518" t="s">
        <v>545</v>
      </c>
      <c r="G518" s="30">
        <v>0</v>
      </c>
      <c r="J518" s="38">
        <v>45620</v>
      </c>
      <c r="K518">
        <v>175.03</v>
      </c>
      <c r="L518">
        <v>172.35</v>
      </c>
      <c r="M518">
        <v>176.75</v>
      </c>
      <c r="N518">
        <v>171.83</v>
      </c>
      <c r="O518" t="s">
        <v>1634</v>
      </c>
      <c r="P518" s="30">
        <v>4.4600000000000001E-2</v>
      </c>
      <c r="Q518" s="30"/>
      <c r="R518" s="30"/>
      <c r="T518" s="38">
        <v>45620</v>
      </c>
      <c r="U518" s="33">
        <v>6032.38</v>
      </c>
      <c r="V518" s="33">
        <v>5992.28</v>
      </c>
      <c r="W518" s="33">
        <v>6044.17</v>
      </c>
      <c r="X518" s="33">
        <v>5963.91</v>
      </c>
      <c r="Z518" s="30">
        <v>1.06E-2</v>
      </c>
    </row>
    <row r="519" spans="1:26" x14ac:dyDescent="0.3">
      <c r="A519" s="38">
        <v>42758</v>
      </c>
      <c r="B519">
        <v>20.7</v>
      </c>
      <c r="C519">
        <v>20.8</v>
      </c>
      <c r="D519">
        <v>20.87</v>
      </c>
      <c r="E519">
        <v>20.54</v>
      </c>
      <c r="F519" t="s">
        <v>546</v>
      </c>
      <c r="G519" s="30">
        <v>-4.7999999999999996E-3</v>
      </c>
      <c r="J519" s="38">
        <v>45627</v>
      </c>
      <c r="K519">
        <v>177.85</v>
      </c>
      <c r="L519">
        <v>176.06</v>
      </c>
      <c r="M519">
        <v>178.75</v>
      </c>
      <c r="N519">
        <v>171.9</v>
      </c>
      <c r="O519" t="s">
        <v>1635</v>
      </c>
      <c r="P519" s="30">
        <v>1.61E-2</v>
      </c>
      <c r="Q519" s="30"/>
      <c r="R519" s="30"/>
      <c r="T519" s="38">
        <v>45627</v>
      </c>
      <c r="U519" s="33">
        <v>6090.27</v>
      </c>
      <c r="V519" s="33">
        <v>6040.11</v>
      </c>
      <c r="W519" s="33">
        <v>6099.97</v>
      </c>
      <c r="X519" s="33">
        <v>6033.39</v>
      </c>
      <c r="Z519" s="30">
        <v>9.5999999999999992E-3</v>
      </c>
    </row>
    <row r="520" spans="1:26" x14ac:dyDescent="0.3">
      <c r="A520" s="38">
        <v>42759</v>
      </c>
      <c r="B520">
        <v>20.83</v>
      </c>
      <c r="C520">
        <v>20.64</v>
      </c>
      <c r="D520">
        <v>21</v>
      </c>
      <c r="E520">
        <v>20.6</v>
      </c>
      <c r="F520" t="s">
        <v>547</v>
      </c>
      <c r="G520" s="30">
        <v>6.3E-3</v>
      </c>
      <c r="J520" s="38">
        <v>45634</v>
      </c>
      <c r="K520">
        <v>176.43</v>
      </c>
      <c r="L520">
        <v>189.3</v>
      </c>
      <c r="M520">
        <v>189.49</v>
      </c>
      <c r="N520">
        <v>171.66</v>
      </c>
      <c r="O520" t="s">
        <v>1636</v>
      </c>
      <c r="P520" s="30">
        <v>-8.0000000000000002E-3</v>
      </c>
      <c r="Q520" s="30"/>
      <c r="R520" s="30"/>
      <c r="T520" s="38">
        <v>45634</v>
      </c>
      <c r="U520" s="33">
        <v>6051.09</v>
      </c>
      <c r="V520" s="33">
        <v>6083.01</v>
      </c>
      <c r="W520" s="33">
        <v>6092.59</v>
      </c>
      <c r="X520" s="33">
        <v>6029.89</v>
      </c>
      <c r="Z520" s="30">
        <v>-6.4000000000000003E-3</v>
      </c>
    </row>
    <row r="521" spans="1:26" x14ac:dyDescent="0.3">
      <c r="A521" s="38">
        <v>42760</v>
      </c>
      <c r="B521">
        <v>21.38</v>
      </c>
      <c r="C521">
        <v>21</v>
      </c>
      <c r="D521">
        <v>21.47</v>
      </c>
      <c r="E521">
        <v>20.83</v>
      </c>
      <c r="F521" t="s">
        <v>238</v>
      </c>
      <c r="G521" s="30">
        <v>2.64E-2</v>
      </c>
      <c r="J521" s="38">
        <v>45641</v>
      </c>
      <c r="K521">
        <v>171.03</v>
      </c>
      <c r="L521">
        <v>176.24</v>
      </c>
      <c r="M521">
        <v>179.42</v>
      </c>
      <c r="N521">
        <v>166.45</v>
      </c>
      <c r="O521" t="s">
        <v>1637</v>
      </c>
      <c r="P521" s="30">
        <v>-3.0599999999999999E-2</v>
      </c>
      <c r="Q521" s="30"/>
      <c r="R521" s="30"/>
      <c r="T521" s="38">
        <v>45641</v>
      </c>
      <c r="U521" s="33">
        <v>5930.85</v>
      </c>
      <c r="V521" s="33">
        <v>6063.79</v>
      </c>
      <c r="W521" s="33">
        <v>6085.19</v>
      </c>
      <c r="X521" s="33">
        <v>5832.3</v>
      </c>
      <c r="Z521" s="30">
        <v>-1.9900000000000001E-2</v>
      </c>
    </row>
    <row r="522" spans="1:26" x14ac:dyDescent="0.3">
      <c r="A522" s="38">
        <v>42761</v>
      </c>
      <c r="B522">
        <v>21.68</v>
      </c>
      <c r="C522">
        <v>21.45</v>
      </c>
      <c r="D522">
        <v>21.88</v>
      </c>
      <c r="E522">
        <v>21.34</v>
      </c>
      <c r="F522" t="s">
        <v>548</v>
      </c>
      <c r="G522" s="30">
        <v>1.4E-2</v>
      </c>
      <c r="J522" s="38">
        <v>45648</v>
      </c>
      <c r="K522">
        <v>170.28</v>
      </c>
      <c r="L522">
        <v>170.64</v>
      </c>
      <c r="M522">
        <v>175.08</v>
      </c>
      <c r="N522">
        <v>168.28</v>
      </c>
      <c r="O522" t="s">
        <v>1638</v>
      </c>
      <c r="P522" s="30">
        <v>-4.4000000000000003E-3</v>
      </c>
      <c r="Q522" s="30"/>
      <c r="R522" s="30"/>
      <c r="T522" s="38">
        <v>45648</v>
      </c>
      <c r="U522" s="33">
        <v>5970.84</v>
      </c>
      <c r="V522" s="33">
        <v>5940.25</v>
      </c>
      <c r="W522" s="33">
        <v>6049.75</v>
      </c>
      <c r="X522" s="33">
        <v>5902.57</v>
      </c>
      <c r="Z522" s="30">
        <v>6.7000000000000002E-3</v>
      </c>
    </row>
    <row r="523" spans="1:26" x14ac:dyDescent="0.3">
      <c r="A523" s="38">
        <v>42762</v>
      </c>
      <c r="B523">
        <v>21.18</v>
      </c>
      <c r="C523">
        <v>21.25</v>
      </c>
      <c r="D523">
        <v>21.31</v>
      </c>
      <c r="E523">
        <v>21.09</v>
      </c>
      <c r="F523" t="s">
        <v>169</v>
      </c>
      <c r="G523" s="30">
        <v>-2.3099999999999999E-2</v>
      </c>
      <c r="J523" s="38">
        <v>45655</v>
      </c>
      <c r="K523">
        <v>169.06</v>
      </c>
      <c r="L523">
        <v>167.95</v>
      </c>
      <c r="M523">
        <v>169.43</v>
      </c>
      <c r="N523">
        <v>163.05000000000001</v>
      </c>
      <c r="O523" t="s">
        <v>1639</v>
      </c>
      <c r="P523" s="30">
        <v>-7.1999999999999998E-3</v>
      </c>
      <c r="Q523" s="30"/>
      <c r="R523" s="30"/>
      <c r="T523" s="38">
        <v>45655</v>
      </c>
      <c r="U523" s="33">
        <v>5942.47</v>
      </c>
      <c r="V523" s="33">
        <v>5920.67</v>
      </c>
      <c r="W523" s="33">
        <v>5949.34</v>
      </c>
      <c r="X523" s="33">
        <v>5829.53</v>
      </c>
      <c r="Z523" s="30">
        <v>-4.7999999999999996E-3</v>
      </c>
    </row>
    <row r="524" spans="1:26" x14ac:dyDescent="0.3">
      <c r="A524" s="38">
        <v>42765</v>
      </c>
      <c r="B524">
        <v>21.03</v>
      </c>
      <c r="C524">
        <v>21.14</v>
      </c>
      <c r="D524">
        <v>21.14</v>
      </c>
      <c r="E524">
        <v>20.88</v>
      </c>
      <c r="F524" t="s">
        <v>549</v>
      </c>
      <c r="G524" s="30">
        <v>-7.1000000000000004E-3</v>
      </c>
    </row>
    <row r="525" spans="1:26" x14ac:dyDescent="0.3">
      <c r="A525" s="38">
        <v>42766</v>
      </c>
      <c r="B525">
        <v>21.24</v>
      </c>
      <c r="C525">
        <v>20.87</v>
      </c>
      <c r="D525">
        <v>21.45</v>
      </c>
      <c r="E525">
        <v>20.75</v>
      </c>
      <c r="F525" t="s">
        <v>550</v>
      </c>
      <c r="G525" s="30">
        <v>0.01</v>
      </c>
    </row>
    <row r="526" spans="1:26" x14ac:dyDescent="0.3">
      <c r="A526" s="38">
        <v>42767</v>
      </c>
      <c r="B526">
        <v>21.43</v>
      </c>
      <c r="C526">
        <v>21.29</v>
      </c>
      <c r="D526">
        <v>21.7</v>
      </c>
      <c r="E526">
        <v>21.02</v>
      </c>
      <c r="F526" t="s">
        <v>551</v>
      </c>
      <c r="G526" s="30">
        <v>8.8999999999999999E-3</v>
      </c>
    </row>
    <row r="527" spans="1:26" x14ac:dyDescent="0.3">
      <c r="A527" s="38">
        <v>42768</v>
      </c>
      <c r="B527">
        <v>21.7</v>
      </c>
      <c r="C527">
        <v>21.48</v>
      </c>
      <c r="D527">
        <v>21.71</v>
      </c>
      <c r="E527">
        <v>21.21</v>
      </c>
      <c r="F527" t="s">
        <v>552</v>
      </c>
      <c r="G527" s="30">
        <v>1.26E-2</v>
      </c>
    </row>
    <row r="528" spans="1:26" x14ac:dyDescent="0.3">
      <c r="A528" s="38">
        <v>42769</v>
      </c>
      <c r="B528">
        <v>22.13</v>
      </c>
      <c r="C528">
        <v>22.32</v>
      </c>
      <c r="D528">
        <v>22.45</v>
      </c>
      <c r="E528">
        <v>21.81</v>
      </c>
      <c r="F528" t="s">
        <v>218</v>
      </c>
      <c r="G528" s="30">
        <v>1.9800000000000002E-2</v>
      </c>
    </row>
    <row r="529" spans="1:7" x14ac:dyDescent="0.3">
      <c r="A529" s="38">
        <v>42772</v>
      </c>
      <c r="B529">
        <v>22.14</v>
      </c>
      <c r="C529">
        <v>22.33</v>
      </c>
      <c r="D529">
        <v>22.45</v>
      </c>
      <c r="E529">
        <v>22.14</v>
      </c>
      <c r="F529" t="s">
        <v>324</v>
      </c>
      <c r="G529" s="30">
        <v>5.0000000000000001E-4</v>
      </c>
    </row>
    <row r="530" spans="1:7" x14ac:dyDescent="0.3">
      <c r="A530" s="38">
        <v>42773</v>
      </c>
      <c r="B530">
        <v>22.81</v>
      </c>
      <c r="C530">
        <v>22.35</v>
      </c>
      <c r="D530">
        <v>22.93</v>
      </c>
      <c r="E530">
        <v>22.21</v>
      </c>
      <c r="F530" t="s">
        <v>553</v>
      </c>
      <c r="G530" s="30">
        <v>3.0300000000000001E-2</v>
      </c>
    </row>
    <row r="531" spans="1:7" x14ac:dyDescent="0.3">
      <c r="A531" s="38">
        <v>42774</v>
      </c>
      <c r="B531">
        <v>22.91</v>
      </c>
      <c r="C531">
        <v>22.91</v>
      </c>
      <c r="D531">
        <v>23.39</v>
      </c>
      <c r="E531">
        <v>22.6</v>
      </c>
      <c r="F531" t="s">
        <v>554</v>
      </c>
      <c r="G531" s="30">
        <v>4.4000000000000003E-3</v>
      </c>
    </row>
    <row r="532" spans="1:7" x14ac:dyDescent="0.3">
      <c r="A532" s="38">
        <v>42775</v>
      </c>
      <c r="B532">
        <v>23.55</v>
      </c>
      <c r="C532">
        <v>23.43</v>
      </c>
      <c r="D532">
        <v>24</v>
      </c>
      <c r="E532">
        <v>23.2</v>
      </c>
      <c r="F532" t="s">
        <v>555</v>
      </c>
      <c r="G532" s="30">
        <v>2.7900000000000001E-2</v>
      </c>
    </row>
    <row r="533" spans="1:7" x14ac:dyDescent="0.3">
      <c r="A533" s="38">
        <v>42776</v>
      </c>
      <c r="B533">
        <v>23.62</v>
      </c>
      <c r="C533">
        <v>23.8</v>
      </c>
      <c r="D533">
        <v>23.84</v>
      </c>
      <c r="E533">
        <v>23.34</v>
      </c>
      <c r="F533" t="s">
        <v>396</v>
      </c>
      <c r="G533" s="30">
        <v>3.0000000000000001E-3</v>
      </c>
    </row>
    <row r="534" spans="1:7" x14ac:dyDescent="0.3">
      <c r="A534" s="38">
        <v>42779</v>
      </c>
      <c r="B534">
        <v>23.34</v>
      </c>
      <c r="C534">
        <v>23.83</v>
      </c>
      <c r="D534">
        <v>23.93</v>
      </c>
      <c r="E534">
        <v>23.33</v>
      </c>
      <c r="F534" t="s">
        <v>556</v>
      </c>
      <c r="G534" s="30">
        <v>-1.1900000000000001E-2</v>
      </c>
    </row>
    <row r="535" spans="1:7" x14ac:dyDescent="0.3">
      <c r="A535" s="38">
        <v>42780</v>
      </c>
      <c r="B535">
        <v>23.34</v>
      </c>
      <c r="C535">
        <v>23.31</v>
      </c>
      <c r="D535">
        <v>23.47</v>
      </c>
      <c r="E535">
        <v>23.08</v>
      </c>
      <c r="F535" t="s">
        <v>557</v>
      </c>
      <c r="G535" s="30">
        <v>0</v>
      </c>
    </row>
    <row r="536" spans="1:7" x14ac:dyDescent="0.3">
      <c r="A536" s="38">
        <v>42781</v>
      </c>
      <c r="B536">
        <v>23.08</v>
      </c>
      <c r="C536">
        <v>23.44</v>
      </c>
      <c r="D536">
        <v>23.52</v>
      </c>
      <c r="E536">
        <v>23</v>
      </c>
      <c r="F536" t="s">
        <v>177</v>
      </c>
      <c r="G536" s="30">
        <v>-1.11E-2</v>
      </c>
    </row>
    <row r="537" spans="1:7" x14ac:dyDescent="0.3">
      <c r="A537" s="38">
        <v>42782</v>
      </c>
      <c r="B537">
        <v>22.21</v>
      </c>
      <c r="C537">
        <v>22.62</v>
      </c>
      <c r="D537">
        <v>22.78</v>
      </c>
      <c r="E537">
        <v>22.17</v>
      </c>
      <c r="F537" t="s">
        <v>193</v>
      </c>
      <c r="G537" s="30">
        <v>-3.7699999999999997E-2</v>
      </c>
    </row>
    <row r="538" spans="1:7" x14ac:dyDescent="0.3">
      <c r="A538" s="38">
        <v>42783</v>
      </c>
      <c r="B538">
        <v>22.1</v>
      </c>
      <c r="C538">
        <v>22.15</v>
      </c>
      <c r="D538">
        <v>22.25</v>
      </c>
      <c r="E538">
        <v>21.88</v>
      </c>
      <c r="F538" t="s">
        <v>220</v>
      </c>
      <c r="G538" s="30">
        <v>-5.0000000000000001E-3</v>
      </c>
    </row>
    <row r="539" spans="1:7" x14ac:dyDescent="0.3">
      <c r="A539" s="38">
        <v>42787</v>
      </c>
      <c r="B539">
        <v>22.2</v>
      </c>
      <c r="C539">
        <v>22.19</v>
      </c>
      <c r="D539">
        <v>22.59</v>
      </c>
      <c r="E539">
        <v>22.19</v>
      </c>
      <c r="F539" t="s">
        <v>522</v>
      </c>
      <c r="G539" s="30">
        <v>4.4999999999999997E-3</v>
      </c>
    </row>
    <row r="540" spans="1:7" x14ac:dyDescent="0.3">
      <c r="A540" s="38">
        <v>42788</v>
      </c>
      <c r="B540">
        <v>22.25</v>
      </c>
      <c r="C540">
        <v>21.8</v>
      </c>
      <c r="D540">
        <v>22.31</v>
      </c>
      <c r="E540">
        <v>21.76</v>
      </c>
      <c r="F540" t="s">
        <v>558</v>
      </c>
      <c r="G540" s="30">
        <v>2.3E-3</v>
      </c>
    </row>
    <row r="541" spans="1:7" x14ac:dyDescent="0.3">
      <c r="A541" s="38">
        <v>42789</v>
      </c>
      <c r="B541">
        <v>21.81</v>
      </c>
      <c r="C541">
        <v>22.22</v>
      </c>
      <c r="D541">
        <v>22.37</v>
      </c>
      <c r="E541">
        <v>21.76</v>
      </c>
      <c r="F541" t="s">
        <v>200</v>
      </c>
      <c r="G541" s="30">
        <v>-1.9800000000000002E-2</v>
      </c>
    </row>
    <row r="542" spans="1:7" x14ac:dyDescent="0.3">
      <c r="A542" s="38">
        <v>42790</v>
      </c>
      <c r="B542">
        <v>21.98</v>
      </c>
      <c r="C542">
        <v>21.75</v>
      </c>
      <c r="D542">
        <v>22.08</v>
      </c>
      <c r="E542">
        <v>21.39</v>
      </c>
      <c r="F542" t="s">
        <v>559</v>
      </c>
      <c r="G542" s="30">
        <v>7.7999999999999996E-3</v>
      </c>
    </row>
    <row r="543" spans="1:7" x14ac:dyDescent="0.3">
      <c r="A543" s="38">
        <v>42793</v>
      </c>
      <c r="B543">
        <v>22.37</v>
      </c>
      <c r="C543">
        <v>22.04</v>
      </c>
      <c r="D543">
        <v>22.39</v>
      </c>
      <c r="E543">
        <v>21.97</v>
      </c>
      <c r="F543" t="s">
        <v>560</v>
      </c>
      <c r="G543" s="30">
        <v>1.77E-2</v>
      </c>
    </row>
    <row r="544" spans="1:7" x14ac:dyDescent="0.3">
      <c r="A544" s="38">
        <v>42794</v>
      </c>
      <c r="B544">
        <v>22.74</v>
      </c>
      <c r="C544">
        <v>22.63</v>
      </c>
      <c r="D544">
        <v>22.81</v>
      </c>
      <c r="E544">
        <v>22.15</v>
      </c>
      <c r="F544" t="s">
        <v>561</v>
      </c>
      <c r="G544" s="30">
        <v>1.6500000000000001E-2</v>
      </c>
    </row>
    <row r="545" spans="1:7" x14ac:dyDescent="0.3">
      <c r="A545" s="38">
        <v>42795</v>
      </c>
      <c r="B545">
        <v>22.93</v>
      </c>
      <c r="C545">
        <v>23.03</v>
      </c>
      <c r="D545">
        <v>23.2</v>
      </c>
      <c r="E545">
        <v>22.42</v>
      </c>
      <c r="F545" t="s">
        <v>562</v>
      </c>
      <c r="G545" s="30">
        <v>8.3999999999999995E-3</v>
      </c>
    </row>
    <row r="546" spans="1:7" x14ac:dyDescent="0.3">
      <c r="A546" s="38">
        <v>42796</v>
      </c>
      <c r="B546">
        <v>22.31</v>
      </c>
      <c r="C546">
        <v>22.95</v>
      </c>
      <c r="D546">
        <v>22.98</v>
      </c>
      <c r="E546">
        <v>22.3</v>
      </c>
      <c r="F546" t="s">
        <v>563</v>
      </c>
      <c r="G546" s="30">
        <v>-2.7E-2</v>
      </c>
    </row>
    <row r="547" spans="1:7" x14ac:dyDescent="0.3">
      <c r="A547" s="38">
        <v>42797</v>
      </c>
      <c r="B547">
        <v>22.72</v>
      </c>
      <c r="C547">
        <v>22.3</v>
      </c>
      <c r="D547">
        <v>22.75</v>
      </c>
      <c r="E547">
        <v>22.06</v>
      </c>
      <c r="F547" t="s">
        <v>144</v>
      </c>
      <c r="G547" s="30">
        <v>1.84E-2</v>
      </c>
    </row>
    <row r="548" spans="1:7" x14ac:dyDescent="0.3">
      <c r="A548" s="38">
        <v>42800</v>
      </c>
      <c r="B548">
        <v>22.9</v>
      </c>
      <c r="C548">
        <v>22.79</v>
      </c>
      <c r="D548">
        <v>23</v>
      </c>
      <c r="E548">
        <v>22.46</v>
      </c>
      <c r="F548" t="s">
        <v>564</v>
      </c>
      <c r="G548" s="30">
        <v>7.9000000000000008E-3</v>
      </c>
    </row>
    <row r="549" spans="1:7" x14ac:dyDescent="0.3">
      <c r="A549" s="38">
        <v>42801</v>
      </c>
      <c r="B549">
        <v>22.75</v>
      </c>
      <c r="C549">
        <v>22.8</v>
      </c>
      <c r="D549">
        <v>22.94</v>
      </c>
      <c r="E549">
        <v>22.63</v>
      </c>
      <c r="F549" t="s">
        <v>220</v>
      </c>
      <c r="G549" s="30">
        <v>-6.6E-3</v>
      </c>
    </row>
    <row r="550" spans="1:7" x14ac:dyDescent="0.3">
      <c r="A550" s="38">
        <v>42802</v>
      </c>
      <c r="B550">
        <v>22.67</v>
      </c>
      <c r="C550">
        <v>22.8</v>
      </c>
      <c r="D550">
        <v>23</v>
      </c>
      <c r="E550">
        <v>22.4</v>
      </c>
      <c r="F550" t="s">
        <v>328</v>
      </c>
      <c r="G550" s="30">
        <v>-3.5000000000000001E-3</v>
      </c>
    </row>
    <row r="551" spans="1:7" x14ac:dyDescent="0.3">
      <c r="A551" s="38">
        <v>42803</v>
      </c>
      <c r="B551">
        <v>22.44</v>
      </c>
      <c r="C551">
        <v>22.81</v>
      </c>
      <c r="D551">
        <v>22.94</v>
      </c>
      <c r="E551">
        <v>22.34</v>
      </c>
      <c r="F551" t="s">
        <v>126</v>
      </c>
      <c r="G551" s="30">
        <v>-1.01E-2</v>
      </c>
    </row>
    <row r="552" spans="1:7" x14ac:dyDescent="0.3">
      <c r="A552" s="38">
        <v>42804</v>
      </c>
      <c r="B552">
        <v>22.82</v>
      </c>
      <c r="C552">
        <v>22.57</v>
      </c>
      <c r="D552">
        <v>22.86</v>
      </c>
      <c r="E552">
        <v>22.57</v>
      </c>
      <c r="F552" t="s">
        <v>339</v>
      </c>
      <c r="G552" s="30">
        <v>1.6899999999999998E-2</v>
      </c>
    </row>
    <row r="553" spans="1:7" x14ac:dyDescent="0.3">
      <c r="A553" s="38">
        <v>42807</v>
      </c>
      <c r="B553">
        <v>23.35</v>
      </c>
      <c r="C553">
        <v>22.99</v>
      </c>
      <c r="D553">
        <v>23.65</v>
      </c>
      <c r="E553">
        <v>22.94</v>
      </c>
      <c r="F553" t="s">
        <v>565</v>
      </c>
      <c r="G553" s="30">
        <v>2.3199999999999998E-2</v>
      </c>
    </row>
    <row r="554" spans="1:7" x14ac:dyDescent="0.3">
      <c r="A554" s="38">
        <v>42808</v>
      </c>
      <c r="B554">
        <v>23.32</v>
      </c>
      <c r="C554">
        <v>23.25</v>
      </c>
      <c r="D554">
        <v>23.4</v>
      </c>
      <c r="E554">
        <v>23.07</v>
      </c>
      <c r="F554" t="s">
        <v>566</v>
      </c>
      <c r="G554" s="30">
        <v>-1.2999999999999999E-3</v>
      </c>
    </row>
    <row r="555" spans="1:7" x14ac:dyDescent="0.3">
      <c r="A555" s="38">
        <v>42809</v>
      </c>
      <c r="B555">
        <v>23.71</v>
      </c>
      <c r="C555">
        <v>23.43</v>
      </c>
      <c r="D555">
        <v>23.74</v>
      </c>
      <c r="E555">
        <v>23.3</v>
      </c>
      <c r="F555" t="s">
        <v>175</v>
      </c>
      <c r="G555" s="30">
        <v>1.67E-2</v>
      </c>
    </row>
    <row r="556" spans="1:7" x14ac:dyDescent="0.3">
      <c r="A556" s="38">
        <v>42810</v>
      </c>
      <c r="B556">
        <v>23.18</v>
      </c>
      <c r="C556">
        <v>23.78</v>
      </c>
      <c r="D556">
        <v>23.87</v>
      </c>
      <c r="E556">
        <v>23.18</v>
      </c>
      <c r="F556" t="s">
        <v>340</v>
      </c>
      <c r="G556" s="30">
        <v>-2.24E-2</v>
      </c>
    </row>
    <row r="557" spans="1:7" x14ac:dyDescent="0.3">
      <c r="A557" s="38">
        <v>42811</v>
      </c>
      <c r="B557">
        <v>22.99</v>
      </c>
      <c r="C557">
        <v>23.31</v>
      </c>
      <c r="D557">
        <v>23.31</v>
      </c>
      <c r="E557">
        <v>22.94</v>
      </c>
      <c r="F557" t="s">
        <v>140</v>
      </c>
      <c r="G557" s="30">
        <v>-8.2000000000000007E-3</v>
      </c>
    </row>
    <row r="558" spans="1:7" x14ac:dyDescent="0.3">
      <c r="A558" s="38">
        <v>42814</v>
      </c>
      <c r="B558">
        <v>23.35</v>
      </c>
      <c r="C558">
        <v>23.06</v>
      </c>
      <c r="D558">
        <v>23.54</v>
      </c>
      <c r="E558">
        <v>23.01</v>
      </c>
      <c r="F558" t="s">
        <v>567</v>
      </c>
      <c r="G558" s="30">
        <v>1.5699999999999999E-2</v>
      </c>
    </row>
    <row r="559" spans="1:7" x14ac:dyDescent="0.3">
      <c r="A559" s="38">
        <v>42815</v>
      </c>
      <c r="B559">
        <v>23.31</v>
      </c>
      <c r="C559">
        <v>23.44</v>
      </c>
      <c r="D559">
        <v>23.59</v>
      </c>
      <c r="E559">
        <v>23.26</v>
      </c>
      <c r="F559" t="s">
        <v>568</v>
      </c>
      <c r="G559" s="30">
        <v>-1.6999999999999999E-3</v>
      </c>
    </row>
    <row r="560" spans="1:7" x14ac:dyDescent="0.3">
      <c r="A560" s="38">
        <v>42816</v>
      </c>
      <c r="B560">
        <v>23.66</v>
      </c>
      <c r="C560">
        <v>23.31</v>
      </c>
      <c r="D560">
        <v>23.73</v>
      </c>
      <c r="E560">
        <v>23.2</v>
      </c>
      <c r="F560" t="s">
        <v>569</v>
      </c>
      <c r="G560" s="30">
        <v>1.4999999999999999E-2</v>
      </c>
    </row>
    <row r="561" spans="1:7" x14ac:dyDescent="0.3">
      <c r="A561" s="38">
        <v>42817</v>
      </c>
      <c r="B561">
        <v>23.5</v>
      </c>
      <c r="C561">
        <v>23.69</v>
      </c>
      <c r="D561">
        <v>23.77</v>
      </c>
      <c r="E561">
        <v>23.38</v>
      </c>
      <c r="F561" t="s">
        <v>346</v>
      </c>
      <c r="G561" s="30">
        <v>-6.7999999999999996E-3</v>
      </c>
    </row>
    <row r="562" spans="1:7" x14ac:dyDescent="0.3">
      <c r="A562" s="38">
        <v>42818</v>
      </c>
      <c r="B562">
        <v>23.4</v>
      </c>
      <c r="C562">
        <v>23.48</v>
      </c>
      <c r="D562">
        <v>23.62</v>
      </c>
      <c r="E562">
        <v>23.25</v>
      </c>
      <c r="F562" t="s">
        <v>570</v>
      </c>
      <c r="G562" s="30">
        <v>-4.3E-3</v>
      </c>
    </row>
    <row r="563" spans="1:7" x14ac:dyDescent="0.3">
      <c r="A563" s="38">
        <v>42821</v>
      </c>
      <c r="B563">
        <v>23.44</v>
      </c>
      <c r="C563">
        <v>23.11</v>
      </c>
      <c r="D563">
        <v>23.5</v>
      </c>
      <c r="E563">
        <v>22.91</v>
      </c>
      <c r="F563" t="s">
        <v>571</v>
      </c>
      <c r="G563" s="30">
        <v>1.6999999999999999E-3</v>
      </c>
    </row>
    <row r="564" spans="1:7" x14ac:dyDescent="0.3">
      <c r="A564" s="38">
        <v>42822</v>
      </c>
      <c r="B564">
        <v>23.49</v>
      </c>
      <c r="C564">
        <v>23.36</v>
      </c>
      <c r="D564">
        <v>23.86</v>
      </c>
      <c r="E564">
        <v>23.35</v>
      </c>
      <c r="F564" t="s">
        <v>554</v>
      </c>
      <c r="G564" s="30">
        <v>2.0999999999999999E-3</v>
      </c>
    </row>
    <row r="565" spans="1:7" x14ac:dyDescent="0.3">
      <c r="A565" s="38">
        <v>42823</v>
      </c>
      <c r="B565">
        <v>23.49</v>
      </c>
      <c r="C565">
        <v>23.52</v>
      </c>
      <c r="D565">
        <v>23.61</v>
      </c>
      <c r="E565">
        <v>23.18</v>
      </c>
      <c r="F565" t="s">
        <v>142</v>
      </c>
      <c r="G565" s="30">
        <v>0</v>
      </c>
    </row>
    <row r="566" spans="1:7" x14ac:dyDescent="0.3">
      <c r="A566" s="38">
        <v>42824</v>
      </c>
      <c r="B566">
        <v>23.99</v>
      </c>
      <c r="C566">
        <v>23.51</v>
      </c>
      <c r="D566">
        <v>24</v>
      </c>
      <c r="E566">
        <v>23.44</v>
      </c>
      <c r="F566" t="s">
        <v>220</v>
      </c>
      <c r="G566" s="30">
        <v>2.1299999999999999E-2</v>
      </c>
    </row>
    <row r="567" spans="1:7" x14ac:dyDescent="0.3">
      <c r="A567" s="38">
        <v>42825</v>
      </c>
      <c r="B567">
        <v>24.32</v>
      </c>
      <c r="C567">
        <v>23.93</v>
      </c>
      <c r="D567">
        <v>24.5</v>
      </c>
      <c r="E567">
        <v>23.87</v>
      </c>
      <c r="F567" t="s">
        <v>212</v>
      </c>
      <c r="G567" s="30">
        <v>1.38E-2</v>
      </c>
    </row>
    <row r="568" spans="1:7" x14ac:dyDescent="0.3">
      <c r="A568" s="38">
        <v>42828</v>
      </c>
      <c r="B568">
        <v>24.64</v>
      </c>
      <c r="C568">
        <v>24.5</v>
      </c>
      <c r="D568">
        <v>24.73</v>
      </c>
      <c r="E568">
        <v>24.33</v>
      </c>
      <c r="F568" t="s">
        <v>209</v>
      </c>
      <c r="G568" s="30">
        <v>1.32E-2</v>
      </c>
    </row>
    <row r="569" spans="1:7" x14ac:dyDescent="0.3">
      <c r="A569" s="38">
        <v>42829</v>
      </c>
      <c r="B569">
        <v>24.7</v>
      </c>
      <c r="C569">
        <v>24.64</v>
      </c>
      <c r="D569">
        <v>24.88</v>
      </c>
      <c r="E569">
        <v>24.5</v>
      </c>
      <c r="F569" t="s">
        <v>123</v>
      </c>
      <c r="G569" s="30">
        <v>2.3999999999999998E-3</v>
      </c>
    </row>
    <row r="570" spans="1:7" x14ac:dyDescent="0.3">
      <c r="A570" s="38">
        <v>42830</v>
      </c>
      <c r="B570">
        <v>24.97</v>
      </c>
      <c r="C570">
        <v>24.86</v>
      </c>
      <c r="D570">
        <v>25.32</v>
      </c>
      <c r="E570">
        <v>24.82</v>
      </c>
      <c r="F570" t="s">
        <v>572</v>
      </c>
      <c r="G570" s="30">
        <v>1.09E-2</v>
      </c>
    </row>
    <row r="571" spans="1:7" x14ac:dyDescent="0.3">
      <c r="A571" s="38">
        <v>42831</v>
      </c>
      <c r="B571">
        <v>25.4</v>
      </c>
      <c r="C571">
        <v>24.95</v>
      </c>
      <c r="D571">
        <v>25.8</v>
      </c>
      <c r="E571">
        <v>24.8</v>
      </c>
      <c r="F571" t="s">
        <v>573</v>
      </c>
      <c r="G571" s="30">
        <v>1.72E-2</v>
      </c>
    </row>
    <row r="572" spans="1:7" x14ac:dyDescent="0.3">
      <c r="A572" s="38">
        <v>42832</v>
      </c>
      <c r="B572">
        <v>25.3</v>
      </c>
      <c r="C572">
        <v>25.49</v>
      </c>
      <c r="D572">
        <v>25.67</v>
      </c>
      <c r="E572">
        <v>25.21</v>
      </c>
      <c r="F572" t="s">
        <v>173</v>
      </c>
      <c r="G572" s="30">
        <v>-3.8999999999999998E-3</v>
      </c>
    </row>
    <row r="573" spans="1:7" x14ac:dyDescent="0.3">
      <c r="A573" s="38">
        <v>42835</v>
      </c>
      <c r="B573">
        <v>25.51</v>
      </c>
      <c r="C573">
        <v>25.3</v>
      </c>
      <c r="D573">
        <v>25.78</v>
      </c>
      <c r="E573">
        <v>25.22</v>
      </c>
      <c r="F573" t="s">
        <v>186</v>
      </c>
      <c r="G573" s="30">
        <v>8.3000000000000001E-3</v>
      </c>
    </row>
    <row r="574" spans="1:7" x14ac:dyDescent="0.3">
      <c r="A574" s="38">
        <v>42836</v>
      </c>
      <c r="B574">
        <v>25.7</v>
      </c>
      <c r="C574">
        <v>25.42</v>
      </c>
      <c r="D574">
        <v>25.73</v>
      </c>
      <c r="E574">
        <v>25.22</v>
      </c>
      <c r="F574" t="s">
        <v>330</v>
      </c>
      <c r="G574" s="30">
        <v>7.4000000000000003E-3</v>
      </c>
    </row>
    <row r="575" spans="1:7" x14ac:dyDescent="0.3">
      <c r="A575" s="38">
        <v>42837</v>
      </c>
      <c r="B575">
        <v>25.8</v>
      </c>
      <c r="C575">
        <v>25.64</v>
      </c>
      <c r="D575">
        <v>26.22</v>
      </c>
      <c r="E575">
        <v>25.57</v>
      </c>
      <c r="F575" t="s">
        <v>567</v>
      </c>
      <c r="G575" s="30">
        <v>3.8999999999999998E-3</v>
      </c>
    </row>
    <row r="576" spans="1:7" x14ac:dyDescent="0.3">
      <c r="A576" s="38">
        <v>42838</v>
      </c>
      <c r="B576">
        <v>25.62</v>
      </c>
      <c r="C576">
        <v>25.72</v>
      </c>
      <c r="D576">
        <v>25.83</v>
      </c>
      <c r="E576">
        <v>25.39</v>
      </c>
      <c r="F576" t="s">
        <v>574</v>
      </c>
      <c r="G576" s="30">
        <v>-7.0000000000000001E-3</v>
      </c>
    </row>
    <row r="577" spans="1:7" x14ac:dyDescent="0.3">
      <c r="A577" s="38">
        <v>42842</v>
      </c>
      <c r="B577">
        <v>26.09</v>
      </c>
      <c r="C577">
        <v>25.6</v>
      </c>
      <c r="D577">
        <v>26.2</v>
      </c>
      <c r="E577">
        <v>25.55</v>
      </c>
      <c r="F577" t="s">
        <v>281</v>
      </c>
      <c r="G577" s="30">
        <v>1.83E-2</v>
      </c>
    </row>
    <row r="578" spans="1:7" x14ac:dyDescent="0.3">
      <c r="A578" s="38">
        <v>42843</v>
      </c>
      <c r="B578">
        <v>25.6</v>
      </c>
      <c r="C578">
        <v>25.87</v>
      </c>
      <c r="D578">
        <v>26.17</v>
      </c>
      <c r="E578">
        <v>25.4</v>
      </c>
      <c r="F578" t="s">
        <v>570</v>
      </c>
      <c r="G578" s="30">
        <v>-1.8800000000000001E-2</v>
      </c>
    </row>
    <row r="579" spans="1:7" x14ac:dyDescent="0.3">
      <c r="A579" s="38">
        <v>42844</v>
      </c>
      <c r="B579">
        <v>25.46</v>
      </c>
      <c r="C579">
        <v>25.73</v>
      </c>
      <c r="D579">
        <v>25.98</v>
      </c>
      <c r="E579">
        <v>25.39</v>
      </c>
      <c r="F579" t="s">
        <v>212</v>
      </c>
      <c r="G579" s="30">
        <v>-5.4999999999999997E-3</v>
      </c>
    </row>
    <row r="580" spans="1:7" x14ac:dyDescent="0.3">
      <c r="A580" s="38">
        <v>42845</v>
      </c>
      <c r="B580">
        <v>25.6</v>
      </c>
      <c r="C580">
        <v>25.59</v>
      </c>
      <c r="D580">
        <v>25.88</v>
      </c>
      <c r="E580">
        <v>25.5</v>
      </c>
      <c r="F580" t="s">
        <v>575</v>
      </c>
      <c r="G580" s="30">
        <v>5.4999999999999997E-3</v>
      </c>
    </row>
    <row r="581" spans="1:7" x14ac:dyDescent="0.3">
      <c r="A581" s="38">
        <v>42846</v>
      </c>
      <c r="B581">
        <v>25.01</v>
      </c>
      <c r="C581">
        <v>25.74</v>
      </c>
      <c r="D581">
        <v>25.74</v>
      </c>
      <c r="E581">
        <v>24.83</v>
      </c>
      <c r="F581" t="s">
        <v>156</v>
      </c>
      <c r="G581" s="30">
        <v>-2.3E-2</v>
      </c>
    </row>
    <row r="582" spans="1:7" x14ac:dyDescent="0.3">
      <c r="A582" s="38">
        <v>42849</v>
      </c>
      <c r="B582">
        <v>25.09</v>
      </c>
      <c r="C582">
        <v>25.5</v>
      </c>
      <c r="D582">
        <v>25.68</v>
      </c>
      <c r="E582">
        <v>25.06</v>
      </c>
      <c r="F582" t="s">
        <v>126</v>
      </c>
      <c r="G582" s="30">
        <v>3.2000000000000002E-3</v>
      </c>
    </row>
    <row r="583" spans="1:7" x14ac:dyDescent="0.3">
      <c r="A583" s="38">
        <v>42850</v>
      </c>
      <c r="B583">
        <v>25.84</v>
      </c>
      <c r="C583">
        <v>25.18</v>
      </c>
      <c r="D583">
        <v>25.85</v>
      </c>
      <c r="E583">
        <v>25.15</v>
      </c>
      <c r="F583" t="s">
        <v>159</v>
      </c>
      <c r="G583" s="30">
        <v>2.9899999999999999E-2</v>
      </c>
    </row>
    <row r="584" spans="1:7" x14ac:dyDescent="0.3">
      <c r="A584" s="38">
        <v>42851</v>
      </c>
      <c r="B584">
        <v>26.37</v>
      </c>
      <c r="C584">
        <v>25.88</v>
      </c>
      <c r="D584">
        <v>26.72</v>
      </c>
      <c r="E584">
        <v>25.88</v>
      </c>
      <c r="F584" t="s">
        <v>576</v>
      </c>
      <c r="G584" s="30">
        <v>2.0500000000000001E-2</v>
      </c>
    </row>
    <row r="585" spans="1:7" x14ac:dyDescent="0.3">
      <c r="A585" s="38">
        <v>42852</v>
      </c>
      <c r="B585">
        <v>27.2</v>
      </c>
      <c r="C585">
        <v>26.52</v>
      </c>
      <c r="D585">
        <v>27.29</v>
      </c>
      <c r="E585">
        <v>26.38</v>
      </c>
      <c r="F585" t="s">
        <v>343</v>
      </c>
      <c r="G585" s="30">
        <v>3.15E-2</v>
      </c>
    </row>
    <row r="586" spans="1:7" x14ac:dyDescent="0.3">
      <c r="A586" s="38">
        <v>42853</v>
      </c>
      <c r="B586">
        <v>26.77</v>
      </c>
      <c r="C586">
        <v>27.78</v>
      </c>
      <c r="D586">
        <v>27.78</v>
      </c>
      <c r="E586">
        <v>26.66</v>
      </c>
      <c r="F586" t="s">
        <v>160</v>
      </c>
      <c r="G586" s="30">
        <v>-1.5800000000000002E-2</v>
      </c>
    </row>
    <row r="587" spans="1:7" x14ac:dyDescent="0.3">
      <c r="A587" s="38">
        <v>42856</v>
      </c>
      <c r="B587">
        <v>26.85</v>
      </c>
      <c r="C587">
        <v>26.7</v>
      </c>
      <c r="D587">
        <v>26.94</v>
      </c>
      <c r="E587">
        <v>26.18</v>
      </c>
      <c r="F587" t="s">
        <v>577</v>
      </c>
      <c r="G587" s="30">
        <v>3.0000000000000001E-3</v>
      </c>
    </row>
    <row r="588" spans="1:7" x14ac:dyDescent="0.3">
      <c r="A588" s="38">
        <v>42857</v>
      </c>
      <c r="B588">
        <v>26.7</v>
      </c>
      <c r="C588">
        <v>26.76</v>
      </c>
      <c r="D588">
        <v>26.96</v>
      </c>
      <c r="E588">
        <v>26.61</v>
      </c>
      <c r="F588" t="s">
        <v>570</v>
      </c>
      <c r="G588" s="30">
        <v>-5.5999999999999999E-3</v>
      </c>
    </row>
    <row r="589" spans="1:7" x14ac:dyDescent="0.3">
      <c r="A589" s="38">
        <v>42858</v>
      </c>
      <c r="B589">
        <v>26.42</v>
      </c>
      <c r="C589">
        <v>26.67</v>
      </c>
      <c r="D589">
        <v>26.76</v>
      </c>
      <c r="E589">
        <v>26.38</v>
      </c>
      <c r="F589" t="s">
        <v>126</v>
      </c>
      <c r="G589" s="30">
        <v>-1.0500000000000001E-2</v>
      </c>
    </row>
    <row r="590" spans="1:7" x14ac:dyDescent="0.3">
      <c r="A590" s="38">
        <v>42859</v>
      </c>
      <c r="B590">
        <v>26.16</v>
      </c>
      <c r="C590">
        <v>26.48</v>
      </c>
      <c r="D590">
        <v>26.48</v>
      </c>
      <c r="E590">
        <v>25.92</v>
      </c>
      <c r="F590" t="s">
        <v>443</v>
      </c>
      <c r="G590" s="30">
        <v>-9.7999999999999997E-3</v>
      </c>
    </row>
    <row r="591" spans="1:7" x14ac:dyDescent="0.3">
      <c r="A591" s="38">
        <v>42860</v>
      </c>
      <c r="B591">
        <v>26.45</v>
      </c>
      <c r="C591">
        <v>26.2</v>
      </c>
      <c r="D591">
        <v>26.57</v>
      </c>
      <c r="E591">
        <v>26.08</v>
      </c>
      <c r="F591" t="s">
        <v>578</v>
      </c>
      <c r="G591" s="30">
        <v>1.11E-2</v>
      </c>
    </row>
    <row r="592" spans="1:7" x14ac:dyDescent="0.3">
      <c r="A592" s="38">
        <v>42863</v>
      </c>
      <c r="B592">
        <v>26.64</v>
      </c>
      <c r="C592">
        <v>26.55</v>
      </c>
      <c r="D592">
        <v>26.65</v>
      </c>
      <c r="E592">
        <v>26.36</v>
      </c>
      <c r="F592" t="s">
        <v>152</v>
      </c>
      <c r="G592" s="30">
        <v>7.1999999999999998E-3</v>
      </c>
    </row>
    <row r="593" spans="1:7" x14ac:dyDescent="0.3">
      <c r="A593" s="38">
        <v>42864</v>
      </c>
      <c r="B593">
        <v>27.17</v>
      </c>
      <c r="C593">
        <v>26.78</v>
      </c>
      <c r="D593">
        <v>27.42</v>
      </c>
      <c r="E593">
        <v>26.67</v>
      </c>
      <c r="F593" t="s">
        <v>579</v>
      </c>
      <c r="G593" s="30">
        <v>1.9900000000000001E-2</v>
      </c>
    </row>
    <row r="594" spans="1:7" x14ac:dyDescent="0.3">
      <c r="A594" s="38">
        <v>42865</v>
      </c>
      <c r="B594">
        <v>27.02</v>
      </c>
      <c r="C594">
        <v>27.17</v>
      </c>
      <c r="D594">
        <v>27.18</v>
      </c>
      <c r="E594">
        <v>26.98</v>
      </c>
      <c r="F594" t="s">
        <v>130</v>
      </c>
      <c r="G594" s="30">
        <v>-5.4999999999999997E-3</v>
      </c>
    </row>
    <row r="595" spans="1:7" x14ac:dyDescent="0.3">
      <c r="A595" s="38">
        <v>42866</v>
      </c>
      <c r="B595">
        <v>27.06</v>
      </c>
      <c r="C595">
        <v>27.02</v>
      </c>
      <c r="D595">
        <v>27.1</v>
      </c>
      <c r="E595">
        <v>26.87</v>
      </c>
      <c r="F595" t="s">
        <v>580</v>
      </c>
      <c r="G595" s="30">
        <v>1.5E-3</v>
      </c>
    </row>
    <row r="596" spans="1:7" x14ac:dyDescent="0.3">
      <c r="A596" s="38">
        <v>42867</v>
      </c>
      <c r="B596">
        <v>26.98</v>
      </c>
      <c r="C596">
        <v>27.06</v>
      </c>
      <c r="D596">
        <v>27.1</v>
      </c>
      <c r="E596">
        <v>26.6</v>
      </c>
      <c r="F596" t="s">
        <v>581</v>
      </c>
      <c r="G596" s="30">
        <v>-3.0000000000000001E-3</v>
      </c>
    </row>
    <row r="597" spans="1:7" x14ac:dyDescent="0.3">
      <c r="A597" s="38">
        <v>42870</v>
      </c>
      <c r="B597">
        <v>27.11</v>
      </c>
      <c r="C597">
        <v>27.1</v>
      </c>
      <c r="D597">
        <v>27.44</v>
      </c>
      <c r="E597">
        <v>27.05</v>
      </c>
      <c r="F597" t="s">
        <v>127</v>
      </c>
      <c r="G597" s="30">
        <v>4.7999999999999996E-3</v>
      </c>
    </row>
    <row r="598" spans="1:7" x14ac:dyDescent="0.3">
      <c r="A598" s="38">
        <v>42871</v>
      </c>
      <c r="B598">
        <v>27.33</v>
      </c>
      <c r="C598">
        <v>27.15</v>
      </c>
      <c r="D598">
        <v>27.34</v>
      </c>
      <c r="E598">
        <v>26.93</v>
      </c>
      <c r="F598" t="s">
        <v>203</v>
      </c>
      <c r="G598" s="30">
        <v>8.0999999999999996E-3</v>
      </c>
    </row>
    <row r="599" spans="1:7" x14ac:dyDescent="0.3">
      <c r="A599" s="38">
        <v>42872</v>
      </c>
      <c r="B599">
        <v>26.45</v>
      </c>
      <c r="C599">
        <v>26.46</v>
      </c>
      <c r="D599">
        <v>26.86</v>
      </c>
      <c r="E599">
        <v>26.18</v>
      </c>
      <c r="F599" t="s">
        <v>582</v>
      </c>
      <c r="G599" s="30">
        <v>-3.2199999999999999E-2</v>
      </c>
    </row>
    <row r="600" spans="1:7" x14ac:dyDescent="0.3">
      <c r="A600" s="38">
        <v>42873</v>
      </c>
      <c r="B600">
        <v>26.22</v>
      </c>
      <c r="C600">
        <v>26.33</v>
      </c>
      <c r="D600">
        <v>26.45</v>
      </c>
      <c r="E600">
        <v>26.05</v>
      </c>
      <c r="F600" t="s">
        <v>583</v>
      </c>
      <c r="G600" s="30">
        <v>-8.6999999999999994E-3</v>
      </c>
    </row>
    <row r="601" spans="1:7" x14ac:dyDescent="0.3">
      <c r="A601" s="38">
        <v>42874</v>
      </c>
      <c r="B601">
        <v>26.1</v>
      </c>
      <c r="C601">
        <v>26.39</v>
      </c>
      <c r="D601">
        <v>26.39</v>
      </c>
      <c r="E601">
        <v>25.83</v>
      </c>
      <c r="F601" t="s">
        <v>563</v>
      </c>
      <c r="G601" s="30">
        <v>-4.5999999999999999E-3</v>
      </c>
    </row>
    <row r="602" spans="1:7" x14ac:dyDescent="0.3">
      <c r="A602" s="38">
        <v>42877</v>
      </c>
      <c r="B602">
        <v>26.96</v>
      </c>
      <c r="C602">
        <v>26.47</v>
      </c>
      <c r="D602">
        <v>26.98</v>
      </c>
      <c r="E602">
        <v>26.33</v>
      </c>
      <c r="F602" t="s">
        <v>396</v>
      </c>
      <c r="G602" s="30">
        <v>3.3000000000000002E-2</v>
      </c>
    </row>
    <row r="603" spans="1:7" x14ac:dyDescent="0.3">
      <c r="A603" s="38">
        <v>42878</v>
      </c>
      <c r="B603">
        <v>27.59</v>
      </c>
      <c r="C603">
        <v>26.99</v>
      </c>
      <c r="D603">
        <v>27.64</v>
      </c>
      <c r="E603">
        <v>26.85</v>
      </c>
      <c r="F603" t="s">
        <v>247</v>
      </c>
      <c r="G603" s="30">
        <v>2.3400000000000001E-2</v>
      </c>
    </row>
    <row r="604" spans="1:7" x14ac:dyDescent="0.3">
      <c r="A604" s="38">
        <v>42879</v>
      </c>
      <c r="B604">
        <v>27.51</v>
      </c>
      <c r="C604">
        <v>27.77</v>
      </c>
      <c r="D604">
        <v>27.77</v>
      </c>
      <c r="E604">
        <v>27.42</v>
      </c>
      <c r="F604" t="s">
        <v>145</v>
      </c>
      <c r="G604" s="30">
        <v>-2.8999999999999998E-3</v>
      </c>
    </row>
    <row r="605" spans="1:7" x14ac:dyDescent="0.3">
      <c r="A605" s="38">
        <v>42880</v>
      </c>
      <c r="B605">
        <v>27.65</v>
      </c>
      <c r="C605">
        <v>27.57</v>
      </c>
      <c r="D605">
        <v>27.76</v>
      </c>
      <c r="E605">
        <v>27.49</v>
      </c>
      <c r="F605" t="s">
        <v>584</v>
      </c>
      <c r="G605" s="30">
        <v>5.1000000000000004E-3</v>
      </c>
    </row>
    <row r="606" spans="1:7" x14ac:dyDescent="0.3">
      <c r="A606" s="38">
        <v>42881</v>
      </c>
      <c r="B606">
        <v>27.56</v>
      </c>
      <c r="C606">
        <v>27.71</v>
      </c>
      <c r="D606">
        <v>27.76</v>
      </c>
      <c r="E606">
        <v>27.45</v>
      </c>
      <c r="F606" t="s">
        <v>585</v>
      </c>
      <c r="G606" s="30">
        <v>-3.3E-3</v>
      </c>
    </row>
    <row r="607" spans="1:7" x14ac:dyDescent="0.3">
      <c r="A607" s="38">
        <v>42885</v>
      </c>
      <c r="B607">
        <v>27.45</v>
      </c>
      <c r="C607">
        <v>27.38</v>
      </c>
      <c r="D607">
        <v>27.66</v>
      </c>
      <c r="E607">
        <v>27.38</v>
      </c>
      <c r="F607" t="s">
        <v>586</v>
      </c>
      <c r="G607" s="30">
        <v>-4.0000000000000001E-3</v>
      </c>
    </row>
    <row r="608" spans="1:7" x14ac:dyDescent="0.3">
      <c r="A608" s="38">
        <v>42886</v>
      </c>
      <c r="B608">
        <v>27.03</v>
      </c>
      <c r="C608">
        <v>27.58</v>
      </c>
      <c r="D608">
        <v>27.58</v>
      </c>
      <c r="E608">
        <v>26.89</v>
      </c>
      <c r="F608" t="s">
        <v>204</v>
      </c>
      <c r="G608" s="30">
        <v>-1.5299999999999999E-2</v>
      </c>
    </row>
    <row r="609" spans="1:7" x14ac:dyDescent="0.3">
      <c r="A609" s="38">
        <v>42887</v>
      </c>
      <c r="B609">
        <v>27.4</v>
      </c>
      <c r="C609">
        <v>27.1</v>
      </c>
      <c r="D609">
        <v>27.42</v>
      </c>
      <c r="E609">
        <v>26.85</v>
      </c>
      <c r="F609" t="s">
        <v>587</v>
      </c>
      <c r="G609" s="30">
        <v>1.37E-2</v>
      </c>
    </row>
    <row r="610" spans="1:7" x14ac:dyDescent="0.3">
      <c r="A610" s="38">
        <v>42888</v>
      </c>
      <c r="B610">
        <v>27.47</v>
      </c>
      <c r="C610">
        <v>27.43</v>
      </c>
      <c r="D610">
        <v>27.48</v>
      </c>
      <c r="E610">
        <v>26.97</v>
      </c>
      <c r="F610" t="s">
        <v>588</v>
      </c>
      <c r="G610" s="30">
        <v>2.5999999999999999E-3</v>
      </c>
    </row>
    <row r="611" spans="1:7" x14ac:dyDescent="0.3">
      <c r="A611" s="38">
        <v>42891</v>
      </c>
      <c r="B611">
        <v>26.93</v>
      </c>
      <c r="C611">
        <v>27.43</v>
      </c>
      <c r="D611">
        <v>27.48</v>
      </c>
      <c r="E611">
        <v>26.65</v>
      </c>
      <c r="F611" t="s">
        <v>555</v>
      </c>
      <c r="G611" s="30">
        <v>-1.9699999999999999E-2</v>
      </c>
    </row>
    <row r="612" spans="1:7" x14ac:dyDescent="0.3">
      <c r="A612" s="38">
        <v>42892</v>
      </c>
      <c r="B612">
        <v>26.94</v>
      </c>
      <c r="C612">
        <v>26.73</v>
      </c>
      <c r="D612">
        <v>27.1</v>
      </c>
      <c r="E612">
        <v>26.5</v>
      </c>
      <c r="F612" t="s">
        <v>589</v>
      </c>
      <c r="G612" s="30">
        <v>4.0000000000000002E-4</v>
      </c>
    </row>
    <row r="613" spans="1:7" x14ac:dyDescent="0.3">
      <c r="A613" s="38">
        <v>42893</v>
      </c>
      <c r="B613">
        <v>27.22</v>
      </c>
      <c r="C613">
        <v>27.07</v>
      </c>
      <c r="D613">
        <v>27.25</v>
      </c>
      <c r="E613">
        <v>26.8</v>
      </c>
      <c r="F613" t="s">
        <v>277</v>
      </c>
      <c r="G613" s="30">
        <v>1.04E-2</v>
      </c>
    </row>
    <row r="614" spans="1:7" x14ac:dyDescent="0.3">
      <c r="A614" s="38">
        <v>42894</v>
      </c>
      <c r="B614">
        <v>27.96</v>
      </c>
      <c r="C614">
        <v>27.41</v>
      </c>
      <c r="D614">
        <v>28.05</v>
      </c>
      <c r="E614">
        <v>27.33</v>
      </c>
      <c r="F614" t="s">
        <v>152</v>
      </c>
      <c r="G614" s="30">
        <v>2.7199999999999998E-2</v>
      </c>
    </row>
    <row r="615" spans="1:7" x14ac:dyDescent="0.3">
      <c r="A615" s="38">
        <v>42895</v>
      </c>
      <c r="B615">
        <v>27.43</v>
      </c>
      <c r="C615">
        <v>28.01</v>
      </c>
      <c r="D615">
        <v>28.05</v>
      </c>
      <c r="E615">
        <v>27.33</v>
      </c>
      <c r="F615" t="s">
        <v>209</v>
      </c>
      <c r="G615" s="30">
        <v>-1.9E-2</v>
      </c>
    </row>
    <row r="616" spans="1:7" x14ac:dyDescent="0.3">
      <c r="A616" s="38">
        <v>42898</v>
      </c>
      <c r="B616">
        <v>27.38</v>
      </c>
      <c r="C616">
        <v>27.63</v>
      </c>
      <c r="D616">
        <v>27.73</v>
      </c>
      <c r="E616">
        <v>27.16</v>
      </c>
      <c r="F616" t="s">
        <v>186</v>
      </c>
      <c r="G616" s="30">
        <v>-1.8E-3</v>
      </c>
    </row>
    <row r="617" spans="1:7" x14ac:dyDescent="0.3">
      <c r="A617" s="38">
        <v>42899</v>
      </c>
      <c r="B617">
        <v>27.85</v>
      </c>
      <c r="C617">
        <v>27.5</v>
      </c>
      <c r="D617">
        <v>27.89</v>
      </c>
      <c r="E617">
        <v>27.38</v>
      </c>
      <c r="F617" t="s">
        <v>159</v>
      </c>
      <c r="G617" s="30">
        <v>1.72E-2</v>
      </c>
    </row>
    <row r="618" spans="1:7" x14ac:dyDescent="0.3">
      <c r="A618" s="38">
        <v>42900</v>
      </c>
      <c r="B618">
        <v>27.5</v>
      </c>
      <c r="C618">
        <v>27.99</v>
      </c>
      <c r="D618">
        <v>28.02</v>
      </c>
      <c r="E618">
        <v>27.5</v>
      </c>
      <c r="F618" t="s">
        <v>127</v>
      </c>
      <c r="G618" s="30">
        <v>-1.26E-2</v>
      </c>
    </row>
    <row r="619" spans="1:7" x14ac:dyDescent="0.3">
      <c r="A619" s="38">
        <v>42901</v>
      </c>
      <c r="B619">
        <v>27.5</v>
      </c>
      <c r="C619">
        <v>27.3</v>
      </c>
      <c r="D619">
        <v>27.58</v>
      </c>
      <c r="E619">
        <v>27.3</v>
      </c>
      <c r="F619" t="s">
        <v>590</v>
      </c>
      <c r="G619" s="30">
        <v>0</v>
      </c>
    </row>
    <row r="620" spans="1:7" x14ac:dyDescent="0.3">
      <c r="A620" s="38">
        <v>42902</v>
      </c>
      <c r="B620">
        <v>27.51</v>
      </c>
      <c r="C620">
        <v>27.64</v>
      </c>
      <c r="D620">
        <v>27.73</v>
      </c>
      <c r="E620">
        <v>27.5</v>
      </c>
      <c r="F620" t="s">
        <v>591</v>
      </c>
      <c r="G620" s="30">
        <v>4.0000000000000002E-4</v>
      </c>
    </row>
    <row r="621" spans="1:7" x14ac:dyDescent="0.3">
      <c r="A621" s="38">
        <v>42905</v>
      </c>
      <c r="B621">
        <v>28.42</v>
      </c>
      <c r="C621">
        <v>27.75</v>
      </c>
      <c r="D621">
        <v>28.42</v>
      </c>
      <c r="E621">
        <v>27.62</v>
      </c>
      <c r="F621" t="s">
        <v>524</v>
      </c>
      <c r="G621" s="30">
        <v>3.3099999999999997E-2</v>
      </c>
    </row>
    <row r="622" spans="1:7" x14ac:dyDescent="0.3">
      <c r="A622" s="38">
        <v>42906</v>
      </c>
      <c r="B622">
        <v>27.51</v>
      </c>
      <c r="C622">
        <v>28.25</v>
      </c>
      <c r="D622">
        <v>28.42</v>
      </c>
      <c r="E622">
        <v>27.39</v>
      </c>
      <c r="F622" t="s">
        <v>592</v>
      </c>
      <c r="G622" s="30">
        <v>-3.2000000000000001E-2</v>
      </c>
    </row>
    <row r="623" spans="1:7" x14ac:dyDescent="0.3">
      <c r="A623" s="38">
        <v>42907</v>
      </c>
      <c r="B623">
        <v>27.52</v>
      </c>
      <c r="C623">
        <v>27.65</v>
      </c>
      <c r="D623">
        <v>27.69</v>
      </c>
      <c r="E623">
        <v>26.9</v>
      </c>
      <c r="F623" t="s">
        <v>127</v>
      </c>
      <c r="G623" s="30">
        <v>4.0000000000000002E-4</v>
      </c>
    </row>
    <row r="624" spans="1:7" x14ac:dyDescent="0.3">
      <c r="A624" s="38">
        <v>42908</v>
      </c>
      <c r="B624">
        <v>27.49</v>
      </c>
      <c r="C624">
        <v>27.51</v>
      </c>
      <c r="D624">
        <v>27.65</v>
      </c>
      <c r="E624">
        <v>27.15</v>
      </c>
      <c r="F624" t="s">
        <v>127</v>
      </c>
      <c r="G624" s="30">
        <v>-1.1000000000000001E-3</v>
      </c>
    </row>
    <row r="625" spans="1:7" x14ac:dyDescent="0.3">
      <c r="A625" s="38">
        <v>42909</v>
      </c>
      <c r="B625">
        <v>27.3</v>
      </c>
      <c r="C625">
        <v>27.5</v>
      </c>
      <c r="D625">
        <v>27.6</v>
      </c>
      <c r="E625">
        <v>27.13</v>
      </c>
      <c r="F625" t="s">
        <v>593</v>
      </c>
      <c r="G625" s="30">
        <v>-6.8999999999999999E-3</v>
      </c>
    </row>
    <row r="626" spans="1:7" x14ac:dyDescent="0.3">
      <c r="A626" s="38">
        <v>42912</v>
      </c>
      <c r="B626">
        <v>26.23</v>
      </c>
      <c r="C626">
        <v>27.31</v>
      </c>
      <c r="D626">
        <v>27.49</v>
      </c>
      <c r="E626">
        <v>25.66</v>
      </c>
      <c r="F626" t="s">
        <v>594</v>
      </c>
      <c r="G626" s="30">
        <v>-3.9199999999999999E-2</v>
      </c>
    </row>
    <row r="627" spans="1:7" x14ac:dyDescent="0.3">
      <c r="A627" s="38">
        <v>42913</v>
      </c>
      <c r="B627">
        <v>25.9</v>
      </c>
      <c r="C627">
        <v>26.18</v>
      </c>
      <c r="D627">
        <v>26.45</v>
      </c>
      <c r="E627">
        <v>25.61</v>
      </c>
      <c r="F627" t="s">
        <v>595</v>
      </c>
      <c r="G627" s="30">
        <v>-1.26E-2</v>
      </c>
    </row>
    <row r="628" spans="1:7" x14ac:dyDescent="0.3">
      <c r="A628" s="38">
        <v>42914</v>
      </c>
      <c r="B628">
        <v>26.52</v>
      </c>
      <c r="C628">
        <v>26.01</v>
      </c>
      <c r="D628">
        <v>26.62</v>
      </c>
      <c r="E628">
        <v>25.86</v>
      </c>
      <c r="F628" t="s">
        <v>596</v>
      </c>
      <c r="G628" s="30">
        <v>2.3900000000000001E-2</v>
      </c>
    </row>
    <row r="629" spans="1:7" x14ac:dyDescent="0.3">
      <c r="A629" s="38">
        <v>42915</v>
      </c>
      <c r="B629">
        <v>26.38</v>
      </c>
      <c r="C629">
        <v>26.57</v>
      </c>
      <c r="D629">
        <v>26.58</v>
      </c>
      <c r="E629">
        <v>25.82</v>
      </c>
      <c r="F629" t="s">
        <v>597</v>
      </c>
      <c r="G629" s="30">
        <v>-5.3E-3</v>
      </c>
    </row>
    <row r="630" spans="1:7" x14ac:dyDescent="0.3">
      <c r="A630" s="38">
        <v>42916</v>
      </c>
      <c r="B630">
        <v>26.45</v>
      </c>
      <c r="C630">
        <v>26.44</v>
      </c>
      <c r="D630">
        <v>26.88</v>
      </c>
      <c r="E630">
        <v>26.38</v>
      </c>
      <c r="F630" t="s">
        <v>598</v>
      </c>
      <c r="G630" s="30">
        <v>2.7000000000000001E-3</v>
      </c>
    </row>
    <row r="631" spans="1:7" x14ac:dyDescent="0.3">
      <c r="A631" s="38">
        <v>42919</v>
      </c>
      <c r="B631">
        <v>26.42</v>
      </c>
      <c r="C631">
        <v>26.68</v>
      </c>
      <c r="D631">
        <v>26.76</v>
      </c>
      <c r="E631">
        <v>26.34</v>
      </c>
      <c r="F631" t="s">
        <v>599</v>
      </c>
      <c r="G631" s="30">
        <v>-1.1000000000000001E-3</v>
      </c>
    </row>
    <row r="632" spans="1:7" x14ac:dyDescent="0.3">
      <c r="A632" s="38">
        <v>42921</v>
      </c>
      <c r="B632">
        <v>26.36</v>
      </c>
      <c r="C632">
        <v>26.35</v>
      </c>
      <c r="D632">
        <v>26.5</v>
      </c>
      <c r="E632">
        <v>25.92</v>
      </c>
      <c r="F632" t="s">
        <v>154</v>
      </c>
      <c r="G632" s="30">
        <v>-2.3E-3</v>
      </c>
    </row>
    <row r="633" spans="1:7" x14ac:dyDescent="0.3">
      <c r="A633" s="38">
        <v>42922</v>
      </c>
      <c r="B633">
        <v>26.7</v>
      </c>
      <c r="C633">
        <v>26.21</v>
      </c>
      <c r="D633">
        <v>27.19</v>
      </c>
      <c r="E633">
        <v>26.02</v>
      </c>
      <c r="F633" t="s">
        <v>130</v>
      </c>
      <c r="G633" s="30">
        <v>1.29E-2</v>
      </c>
    </row>
    <row r="634" spans="1:7" x14ac:dyDescent="0.3">
      <c r="A634" s="38">
        <v>42923</v>
      </c>
      <c r="B634">
        <v>26.34</v>
      </c>
      <c r="C634">
        <v>26.91</v>
      </c>
      <c r="D634">
        <v>26.91</v>
      </c>
      <c r="E634">
        <v>26.28</v>
      </c>
      <c r="F634" t="s">
        <v>600</v>
      </c>
      <c r="G634" s="30">
        <v>-1.35E-2</v>
      </c>
    </row>
    <row r="635" spans="1:7" x14ac:dyDescent="0.3">
      <c r="A635" s="38">
        <v>42926</v>
      </c>
      <c r="B635">
        <v>26.91</v>
      </c>
      <c r="C635">
        <v>26.21</v>
      </c>
      <c r="D635">
        <v>27.27</v>
      </c>
      <c r="E635">
        <v>26.18</v>
      </c>
      <c r="F635" t="s">
        <v>601</v>
      </c>
      <c r="G635" s="30">
        <v>2.1600000000000001E-2</v>
      </c>
    </row>
    <row r="636" spans="1:7" x14ac:dyDescent="0.3">
      <c r="A636" s="38">
        <v>42927</v>
      </c>
      <c r="B636">
        <v>27.09</v>
      </c>
      <c r="C636">
        <v>26.99</v>
      </c>
      <c r="D636">
        <v>27.26</v>
      </c>
      <c r="E636">
        <v>26.88</v>
      </c>
      <c r="F636" t="s">
        <v>602</v>
      </c>
      <c r="G636" s="30">
        <v>6.7000000000000002E-3</v>
      </c>
    </row>
    <row r="637" spans="1:7" x14ac:dyDescent="0.3">
      <c r="A637" s="38">
        <v>42928</v>
      </c>
      <c r="B637">
        <v>27.01</v>
      </c>
      <c r="C637">
        <v>27.23</v>
      </c>
      <c r="D637">
        <v>27.26</v>
      </c>
      <c r="E637">
        <v>26.95</v>
      </c>
      <c r="F637" t="s">
        <v>603</v>
      </c>
      <c r="G637" s="30">
        <v>-3.0000000000000001E-3</v>
      </c>
    </row>
    <row r="638" spans="1:7" x14ac:dyDescent="0.3">
      <c r="A638" s="38">
        <v>42929</v>
      </c>
      <c r="B638">
        <v>27.19</v>
      </c>
      <c r="C638">
        <v>27.04</v>
      </c>
      <c r="D638">
        <v>27.21</v>
      </c>
      <c r="E638">
        <v>26.86</v>
      </c>
      <c r="F638" t="s">
        <v>604</v>
      </c>
      <c r="G638" s="30">
        <v>6.7000000000000002E-3</v>
      </c>
    </row>
    <row r="639" spans="1:7" x14ac:dyDescent="0.3">
      <c r="A639" s="38">
        <v>42930</v>
      </c>
      <c r="B639">
        <v>27.26</v>
      </c>
      <c r="C639">
        <v>27.19</v>
      </c>
      <c r="D639">
        <v>27.31</v>
      </c>
      <c r="E639">
        <v>26.98</v>
      </c>
      <c r="F639" t="s">
        <v>605</v>
      </c>
      <c r="G639" s="30">
        <v>2.5999999999999999E-3</v>
      </c>
    </row>
    <row r="640" spans="1:7" x14ac:dyDescent="0.3">
      <c r="A640" s="38">
        <v>42933</v>
      </c>
      <c r="B640">
        <v>27.25</v>
      </c>
      <c r="C640">
        <v>27.25</v>
      </c>
      <c r="D640">
        <v>27.32</v>
      </c>
      <c r="E640">
        <v>27.01</v>
      </c>
      <c r="F640" t="s">
        <v>606</v>
      </c>
      <c r="G640" s="30">
        <v>-4.0000000000000002E-4</v>
      </c>
    </row>
    <row r="641" spans="1:7" x14ac:dyDescent="0.3">
      <c r="A641" s="38">
        <v>42934</v>
      </c>
      <c r="B641">
        <v>26.9</v>
      </c>
      <c r="C641">
        <v>27.2</v>
      </c>
      <c r="D641">
        <v>27.3</v>
      </c>
      <c r="E641">
        <v>26.66</v>
      </c>
      <c r="F641" t="s">
        <v>607</v>
      </c>
      <c r="G641" s="30">
        <v>-1.2800000000000001E-2</v>
      </c>
    </row>
    <row r="642" spans="1:7" x14ac:dyDescent="0.3">
      <c r="A642" s="38">
        <v>42935</v>
      </c>
      <c r="B642">
        <v>27.7</v>
      </c>
      <c r="C642">
        <v>27.05</v>
      </c>
      <c r="D642">
        <v>27.75</v>
      </c>
      <c r="E642">
        <v>26.86</v>
      </c>
      <c r="F642" t="s">
        <v>608</v>
      </c>
      <c r="G642" s="30">
        <v>2.9700000000000001E-2</v>
      </c>
    </row>
    <row r="643" spans="1:7" x14ac:dyDescent="0.3">
      <c r="A643" s="38">
        <v>42936</v>
      </c>
      <c r="B643">
        <v>27.87</v>
      </c>
      <c r="C643">
        <v>27.74</v>
      </c>
      <c r="D643">
        <v>28.05</v>
      </c>
      <c r="E643">
        <v>27.5</v>
      </c>
      <c r="F643" t="s">
        <v>136</v>
      </c>
      <c r="G643" s="30">
        <v>6.1000000000000004E-3</v>
      </c>
    </row>
    <row r="644" spans="1:7" x14ac:dyDescent="0.3">
      <c r="A644" s="38">
        <v>42937</v>
      </c>
      <c r="B644">
        <v>27.93</v>
      </c>
      <c r="C644">
        <v>27.87</v>
      </c>
      <c r="D644">
        <v>28.18</v>
      </c>
      <c r="E644">
        <v>27.81</v>
      </c>
      <c r="F644" t="s">
        <v>609</v>
      </c>
      <c r="G644" s="30">
        <v>2.2000000000000001E-3</v>
      </c>
    </row>
    <row r="645" spans="1:7" x14ac:dyDescent="0.3">
      <c r="A645" s="38">
        <v>42940</v>
      </c>
      <c r="B645">
        <v>28</v>
      </c>
      <c r="C645">
        <v>28.04</v>
      </c>
      <c r="D645">
        <v>28.17</v>
      </c>
      <c r="E645">
        <v>27.59</v>
      </c>
      <c r="F645" t="s">
        <v>610</v>
      </c>
      <c r="G645" s="30">
        <v>2.5000000000000001E-3</v>
      </c>
    </row>
    <row r="646" spans="1:7" x14ac:dyDescent="0.3">
      <c r="A646" s="38">
        <v>42941</v>
      </c>
      <c r="B646">
        <v>28.11</v>
      </c>
      <c r="C646">
        <v>28.21</v>
      </c>
      <c r="D646">
        <v>28.26</v>
      </c>
      <c r="E646">
        <v>27.86</v>
      </c>
      <c r="F646" t="s">
        <v>611</v>
      </c>
      <c r="G646" s="30">
        <v>3.8999999999999998E-3</v>
      </c>
    </row>
    <row r="647" spans="1:7" x14ac:dyDescent="0.3">
      <c r="A647" s="38">
        <v>42942</v>
      </c>
      <c r="B647">
        <v>28.18</v>
      </c>
      <c r="C647">
        <v>28.2</v>
      </c>
      <c r="D647">
        <v>28.5</v>
      </c>
      <c r="E647">
        <v>27.92</v>
      </c>
      <c r="F647" t="s">
        <v>612</v>
      </c>
      <c r="G647" s="30">
        <v>2.5000000000000001E-3</v>
      </c>
    </row>
    <row r="648" spans="1:7" x14ac:dyDescent="0.3">
      <c r="A648" s="38">
        <v>42943</v>
      </c>
      <c r="B648">
        <v>28.06</v>
      </c>
      <c r="C648">
        <v>28.27</v>
      </c>
      <c r="D648">
        <v>29.2</v>
      </c>
      <c r="E648">
        <v>27.88</v>
      </c>
      <c r="F648" t="s">
        <v>247</v>
      </c>
      <c r="G648" s="30">
        <v>-4.3E-3</v>
      </c>
    </row>
    <row r="649" spans="1:7" x14ac:dyDescent="0.3">
      <c r="A649" s="38">
        <v>42944</v>
      </c>
      <c r="B649">
        <v>27.74</v>
      </c>
      <c r="C649">
        <v>28.01</v>
      </c>
      <c r="D649">
        <v>28.07</v>
      </c>
      <c r="E649">
        <v>27.6</v>
      </c>
      <c r="F649" t="s">
        <v>613</v>
      </c>
      <c r="G649" s="30">
        <v>-1.14E-2</v>
      </c>
    </row>
    <row r="650" spans="1:7" x14ac:dyDescent="0.3">
      <c r="A650" s="38">
        <v>42947</v>
      </c>
      <c r="B650">
        <v>28.1</v>
      </c>
      <c r="C650">
        <v>27.88</v>
      </c>
      <c r="D650">
        <v>28.25</v>
      </c>
      <c r="E650">
        <v>27.67</v>
      </c>
      <c r="F650" t="s">
        <v>614</v>
      </c>
      <c r="G650" s="30">
        <v>1.2999999999999999E-2</v>
      </c>
    </row>
    <row r="651" spans="1:7" x14ac:dyDescent="0.3">
      <c r="A651" s="38">
        <v>42948</v>
      </c>
      <c r="B651">
        <v>28.34</v>
      </c>
      <c r="C651">
        <v>28.25</v>
      </c>
      <c r="D651">
        <v>28.53</v>
      </c>
      <c r="E651">
        <v>27.93</v>
      </c>
      <c r="F651" t="s">
        <v>615</v>
      </c>
      <c r="G651" s="30">
        <v>8.5000000000000006E-3</v>
      </c>
    </row>
    <row r="652" spans="1:7" x14ac:dyDescent="0.3">
      <c r="A652" s="38">
        <v>42949</v>
      </c>
      <c r="B652">
        <v>28.14</v>
      </c>
      <c r="C652">
        <v>27.45</v>
      </c>
      <c r="D652">
        <v>28.95</v>
      </c>
      <c r="E652">
        <v>27.33</v>
      </c>
      <c r="F652" t="s">
        <v>124</v>
      </c>
      <c r="G652" s="30">
        <v>-7.1000000000000004E-3</v>
      </c>
    </row>
    <row r="653" spans="1:7" x14ac:dyDescent="0.3">
      <c r="A653" s="38">
        <v>42950</v>
      </c>
      <c r="B653">
        <v>28.83</v>
      </c>
      <c r="C653">
        <v>28.11</v>
      </c>
      <c r="D653">
        <v>29.07</v>
      </c>
      <c r="E653">
        <v>28</v>
      </c>
      <c r="F653" t="s">
        <v>209</v>
      </c>
      <c r="G653" s="30">
        <v>2.4500000000000001E-2</v>
      </c>
    </row>
    <row r="654" spans="1:7" x14ac:dyDescent="0.3">
      <c r="A654" s="38">
        <v>42951</v>
      </c>
      <c r="B654">
        <v>29</v>
      </c>
      <c r="C654">
        <v>28.99</v>
      </c>
      <c r="D654">
        <v>29.16</v>
      </c>
      <c r="E654">
        <v>28.88</v>
      </c>
      <c r="F654" t="s">
        <v>184</v>
      </c>
      <c r="G654" s="30">
        <v>5.8999999999999999E-3</v>
      </c>
    </row>
    <row r="655" spans="1:7" x14ac:dyDescent="0.3">
      <c r="A655" s="38">
        <v>42954</v>
      </c>
      <c r="B655">
        <v>29.92</v>
      </c>
      <c r="C655">
        <v>29.1</v>
      </c>
      <c r="D655">
        <v>30</v>
      </c>
      <c r="E655">
        <v>28.9</v>
      </c>
      <c r="F655" t="s">
        <v>616</v>
      </c>
      <c r="G655" s="30">
        <v>3.1699999999999999E-2</v>
      </c>
    </row>
    <row r="656" spans="1:7" x14ac:dyDescent="0.3">
      <c r="A656" s="38">
        <v>42955</v>
      </c>
      <c r="B656">
        <v>29.88</v>
      </c>
      <c r="C656">
        <v>29.93</v>
      </c>
      <c r="D656">
        <v>30.08</v>
      </c>
      <c r="E656">
        <v>29.75</v>
      </c>
      <c r="F656" t="s">
        <v>617</v>
      </c>
      <c r="G656" s="30">
        <v>-1.2999999999999999E-3</v>
      </c>
    </row>
    <row r="657" spans="1:7" x14ac:dyDescent="0.3">
      <c r="A657" s="38">
        <v>42956</v>
      </c>
      <c r="B657">
        <v>30.02</v>
      </c>
      <c r="C657">
        <v>29.78</v>
      </c>
      <c r="D657">
        <v>30.07</v>
      </c>
      <c r="E657">
        <v>29.67</v>
      </c>
      <c r="F657" t="s">
        <v>124</v>
      </c>
      <c r="G657" s="30">
        <v>4.7000000000000002E-3</v>
      </c>
    </row>
    <row r="658" spans="1:7" x14ac:dyDescent="0.3">
      <c r="A658" s="38">
        <v>42957</v>
      </c>
      <c r="B658">
        <v>29.5</v>
      </c>
      <c r="C658">
        <v>29.83</v>
      </c>
      <c r="D658">
        <v>30.18</v>
      </c>
      <c r="E658">
        <v>29.48</v>
      </c>
      <c r="F658" t="s">
        <v>524</v>
      </c>
      <c r="G658" s="30">
        <v>-1.7299999999999999E-2</v>
      </c>
    </row>
    <row r="659" spans="1:7" x14ac:dyDescent="0.3">
      <c r="A659" s="38">
        <v>42958</v>
      </c>
      <c r="B659">
        <v>29.39</v>
      </c>
      <c r="C659">
        <v>29.02</v>
      </c>
      <c r="D659">
        <v>29.55</v>
      </c>
      <c r="E659">
        <v>28.74</v>
      </c>
      <c r="F659" t="s">
        <v>618</v>
      </c>
      <c r="G659" s="30">
        <v>-3.7000000000000002E-3</v>
      </c>
    </row>
    <row r="660" spans="1:7" x14ac:dyDescent="0.3">
      <c r="A660" s="38">
        <v>42961</v>
      </c>
      <c r="B660">
        <v>29.75</v>
      </c>
      <c r="C660">
        <v>29.77</v>
      </c>
      <c r="D660">
        <v>30.05</v>
      </c>
      <c r="E660">
        <v>29.44</v>
      </c>
      <c r="F660" t="s">
        <v>619</v>
      </c>
      <c r="G660" s="30">
        <v>1.2200000000000001E-2</v>
      </c>
    </row>
    <row r="661" spans="1:7" x14ac:dyDescent="0.3">
      <c r="A661" s="38">
        <v>42962</v>
      </c>
      <c r="B661">
        <v>30.4</v>
      </c>
      <c r="C661">
        <v>30</v>
      </c>
      <c r="D661">
        <v>30.64</v>
      </c>
      <c r="E661">
        <v>29.7</v>
      </c>
      <c r="F661" t="s">
        <v>176</v>
      </c>
      <c r="G661" s="30">
        <v>2.18E-2</v>
      </c>
    </row>
    <row r="662" spans="1:7" x14ac:dyDescent="0.3">
      <c r="A662" s="38">
        <v>42963</v>
      </c>
      <c r="B662">
        <v>30.21</v>
      </c>
      <c r="C662">
        <v>30.5</v>
      </c>
      <c r="D662">
        <v>30.75</v>
      </c>
      <c r="E662">
        <v>30.2</v>
      </c>
      <c r="F662" t="s">
        <v>620</v>
      </c>
      <c r="G662" s="30">
        <v>-6.3E-3</v>
      </c>
    </row>
    <row r="663" spans="1:7" x14ac:dyDescent="0.3">
      <c r="A663" s="38">
        <v>42964</v>
      </c>
      <c r="B663">
        <v>28.93</v>
      </c>
      <c r="C663">
        <v>30.02</v>
      </c>
      <c r="D663">
        <v>30.07</v>
      </c>
      <c r="E663">
        <v>28.89</v>
      </c>
      <c r="F663" t="s">
        <v>577</v>
      </c>
      <c r="G663" s="30">
        <v>-4.24E-2</v>
      </c>
    </row>
    <row r="664" spans="1:7" x14ac:dyDescent="0.3">
      <c r="A664" s="38">
        <v>42965</v>
      </c>
      <c r="B664">
        <v>29.28</v>
      </c>
      <c r="C664">
        <v>28.66</v>
      </c>
      <c r="D664">
        <v>29.66</v>
      </c>
      <c r="E664">
        <v>28.39</v>
      </c>
      <c r="F664" t="s">
        <v>524</v>
      </c>
      <c r="G664" s="30">
        <v>1.21E-2</v>
      </c>
    </row>
    <row r="665" spans="1:7" x14ac:dyDescent="0.3">
      <c r="A665" s="38">
        <v>42968</v>
      </c>
      <c r="B665">
        <v>28.98</v>
      </c>
      <c r="C665">
        <v>29.35</v>
      </c>
      <c r="D665">
        <v>29.57</v>
      </c>
      <c r="E665">
        <v>28.73</v>
      </c>
      <c r="F665" t="s">
        <v>147</v>
      </c>
      <c r="G665" s="30">
        <v>-1.0200000000000001E-2</v>
      </c>
    </row>
    <row r="666" spans="1:7" x14ac:dyDescent="0.3">
      <c r="A666" s="38">
        <v>42969</v>
      </c>
      <c r="B666">
        <v>29.46</v>
      </c>
      <c r="C666">
        <v>29.02</v>
      </c>
      <c r="D666">
        <v>29.67</v>
      </c>
      <c r="E666">
        <v>29.01</v>
      </c>
      <c r="F666" t="s">
        <v>621</v>
      </c>
      <c r="G666" s="30">
        <v>1.66E-2</v>
      </c>
    </row>
    <row r="667" spans="1:7" x14ac:dyDescent="0.3">
      <c r="A667" s="38">
        <v>42970</v>
      </c>
      <c r="B667">
        <v>29.34</v>
      </c>
      <c r="C667">
        <v>29.37</v>
      </c>
      <c r="D667">
        <v>29.5</v>
      </c>
      <c r="E667">
        <v>29.3</v>
      </c>
      <c r="F667" t="s">
        <v>622</v>
      </c>
      <c r="G667" s="30">
        <v>-4.1000000000000003E-3</v>
      </c>
    </row>
    <row r="668" spans="1:7" x14ac:dyDescent="0.3">
      <c r="A668" s="38">
        <v>42971</v>
      </c>
      <c r="B668">
        <v>29.17</v>
      </c>
      <c r="C668">
        <v>29.38</v>
      </c>
      <c r="D668">
        <v>30.08</v>
      </c>
      <c r="E668">
        <v>29.17</v>
      </c>
      <c r="F668" t="s">
        <v>623</v>
      </c>
      <c r="G668" s="30">
        <v>-5.7999999999999996E-3</v>
      </c>
    </row>
    <row r="669" spans="1:7" x14ac:dyDescent="0.3">
      <c r="A669" s="38">
        <v>42972</v>
      </c>
      <c r="B669">
        <v>29.23</v>
      </c>
      <c r="C669">
        <v>29.21</v>
      </c>
      <c r="D669">
        <v>29.49</v>
      </c>
      <c r="E669">
        <v>28.91</v>
      </c>
      <c r="F669" t="s">
        <v>624</v>
      </c>
      <c r="G669" s="30">
        <v>2.0999999999999999E-3</v>
      </c>
    </row>
    <row r="670" spans="1:7" x14ac:dyDescent="0.3">
      <c r="A670" s="38">
        <v>42975</v>
      </c>
      <c r="B670">
        <v>28.91</v>
      </c>
      <c r="C670">
        <v>29.38</v>
      </c>
      <c r="D670">
        <v>29.4</v>
      </c>
      <c r="E670">
        <v>28.88</v>
      </c>
      <c r="F670" t="s">
        <v>625</v>
      </c>
      <c r="G670" s="30">
        <v>-1.09E-2</v>
      </c>
    </row>
    <row r="671" spans="1:7" x14ac:dyDescent="0.3">
      <c r="A671" s="38">
        <v>42976</v>
      </c>
      <c r="B671">
        <v>28.84</v>
      </c>
      <c r="C671">
        <v>28.62</v>
      </c>
      <c r="D671">
        <v>28.93</v>
      </c>
      <c r="E671">
        <v>28.43</v>
      </c>
      <c r="F671" t="s">
        <v>626</v>
      </c>
      <c r="G671" s="30">
        <v>-2.3999999999999998E-3</v>
      </c>
    </row>
    <row r="672" spans="1:7" x14ac:dyDescent="0.3">
      <c r="A672" s="38">
        <v>42977</v>
      </c>
      <c r="B672">
        <v>29.39</v>
      </c>
      <c r="C672">
        <v>28.93</v>
      </c>
      <c r="D672">
        <v>29.46</v>
      </c>
      <c r="E672">
        <v>28.9</v>
      </c>
      <c r="F672" t="s">
        <v>627</v>
      </c>
      <c r="G672" s="30">
        <v>1.9099999999999999E-2</v>
      </c>
    </row>
    <row r="673" spans="1:7" x14ac:dyDescent="0.3">
      <c r="A673" s="38">
        <v>42978</v>
      </c>
      <c r="B673">
        <v>29.53</v>
      </c>
      <c r="C673">
        <v>29.63</v>
      </c>
      <c r="D673">
        <v>29.65</v>
      </c>
      <c r="E673">
        <v>29.3</v>
      </c>
      <c r="F673" t="s">
        <v>628</v>
      </c>
      <c r="G673" s="30">
        <v>4.7999999999999996E-3</v>
      </c>
    </row>
    <row r="674" spans="1:7" x14ac:dyDescent="0.3">
      <c r="A674" s="38">
        <v>42979</v>
      </c>
      <c r="B674">
        <v>29.46</v>
      </c>
      <c r="C674">
        <v>29.65</v>
      </c>
      <c r="D674">
        <v>29.94</v>
      </c>
      <c r="E674">
        <v>29.44</v>
      </c>
      <c r="F674" t="s">
        <v>629</v>
      </c>
      <c r="G674" s="30">
        <v>-2.3999999999999998E-3</v>
      </c>
    </row>
    <row r="675" spans="1:7" x14ac:dyDescent="0.3">
      <c r="A675" s="38">
        <v>42983</v>
      </c>
      <c r="B675">
        <v>28.61</v>
      </c>
      <c r="C675">
        <v>29.37</v>
      </c>
      <c r="D675">
        <v>29.5</v>
      </c>
      <c r="E675">
        <v>28.38</v>
      </c>
      <c r="F675" t="s">
        <v>630</v>
      </c>
      <c r="G675" s="30">
        <v>-2.8899999999999999E-2</v>
      </c>
    </row>
    <row r="676" spans="1:7" x14ac:dyDescent="0.3">
      <c r="A676" s="38">
        <v>42984</v>
      </c>
      <c r="B676">
        <v>28.58</v>
      </c>
      <c r="C676">
        <v>28.74</v>
      </c>
      <c r="D676">
        <v>28.84</v>
      </c>
      <c r="E676">
        <v>28.33</v>
      </c>
      <c r="F676" t="s">
        <v>631</v>
      </c>
      <c r="G676" s="30">
        <v>-1E-3</v>
      </c>
    </row>
    <row r="677" spans="1:7" x14ac:dyDescent="0.3">
      <c r="A677" s="38">
        <v>42985</v>
      </c>
      <c r="B677">
        <v>28.52</v>
      </c>
      <c r="C677">
        <v>28.51</v>
      </c>
      <c r="D677">
        <v>28.7</v>
      </c>
      <c r="E677">
        <v>28.1</v>
      </c>
      <c r="F677" t="s">
        <v>632</v>
      </c>
      <c r="G677" s="30">
        <v>-2.0999999999999999E-3</v>
      </c>
    </row>
    <row r="678" spans="1:7" x14ac:dyDescent="0.3">
      <c r="A678" s="38">
        <v>42986</v>
      </c>
      <c r="B678">
        <v>28.45</v>
      </c>
      <c r="C678">
        <v>28.54</v>
      </c>
      <c r="D678">
        <v>28.68</v>
      </c>
      <c r="E678">
        <v>28.31</v>
      </c>
      <c r="F678" t="s">
        <v>633</v>
      </c>
      <c r="G678" s="30">
        <v>-2.5000000000000001E-3</v>
      </c>
    </row>
    <row r="679" spans="1:7" x14ac:dyDescent="0.3">
      <c r="A679" s="38">
        <v>42989</v>
      </c>
      <c r="B679">
        <v>28.89</v>
      </c>
      <c r="C679">
        <v>28.77</v>
      </c>
      <c r="D679">
        <v>28.92</v>
      </c>
      <c r="E679">
        <v>28.52</v>
      </c>
      <c r="F679" t="s">
        <v>634</v>
      </c>
      <c r="G679" s="30">
        <v>1.55E-2</v>
      </c>
    </row>
    <row r="680" spans="1:7" x14ac:dyDescent="0.3">
      <c r="A680" s="38">
        <v>42990</v>
      </c>
      <c r="B680">
        <v>28.96</v>
      </c>
      <c r="C680">
        <v>29</v>
      </c>
      <c r="D680">
        <v>29.22</v>
      </c>
      <c r="E680">
        <v>28.65</v>
      </c>
      <c r="F680" t="s">
        <v>635</v>
      </c>
      <c r="G680" s="30">
        <v>2.3999999999999998E-3</v>
      </c>
    </row>
    <row r="681" spans="1:7" x14ac:dyDescent="0.3">
      <c r="A681" s="38">
        <v>42991</v>
      </c>
      <c r="B681">
        <v>28.6</v>
      </c>
      <c r="C681">
        <v>28.83</v>
      </c>
      <c r="D681">
        <v>28.89</v>
      </c>
      <c r="E681">
        <v>28.34</v>
      </c>
      <c r="F681" t="s">
        <v>636</v>
      </c>
      <c r="G681" s="30">
        <v>-1.24E-2</v>
      </c>
    </row>
    <row r="682" spans="1:7" x14ac:dyDescent="0.3">
      <c r="A682" s="38">
        <v>42992</v>
      </c>
      <c r="B682">
        <v>29.43</v>
      </c>
      <c r="C682">
        <v>28.5</v>
      </c>
      <c r="D682">
        <v>29.62</v>
      </c>
      <c r="E682">
        <v>28.41</v>
      </c>
      <c r="F682" t="s">
        <v>637</v>
      </c>
      <c r="G682" s="30">
        <v>2.9000000000000001E-2</v>
      </c>
    </row>
    <row r="683" spans="1:7" x14ac:dyDescent="0.3">
      <c r="A683" s="38">
        <v>42993</v>
      </c>
      <c r="B683">
        <v>29.63</v>
      </c>
      <c r="C683">
        <v>29.31</v>
      </c>
      <c r="D683">
        <v>29.72</v>
      </c>
      <c r="E683">
        <v>29.27</v>
      </c>
      <c r="F683" t="s">
        <v>638</v>
      </c>
      <c r="G683" s="30">
        <v>6.7999999999999996E-3</v>
      </c>
    </row>
    <row r="684" spans="1:7" x14ac:dyDescent="0.3">
      <c r="A684" s="38">
        <v>42996</v>
      </c>
      <c r="B684">
        <v>30.06</v>
      </c>
      <c r="C684">
        <v>29.75</v>
      </c>
      <c r="D684">
        <v>30.1</v>
      </c>
      <c r="E684">
        <v>29.69</v>
      </c>
      <c r="F684" t="s">
        <v>639</v>
      </c>
      <c r="G684" s="30">
        <v>1.4500000000000001E-2</v>
      </c>
    </row>
    <row r="685" spans="1:7" x14ac:dyDescent="0.3">
      <c r="A685" s="38">
        <v>42997</v>
      </c>
      <c r="B685">
        <v>30</v>
      </c>
      <c r="C685">
        <v>30.1</v>
      </c>
      <c r="D685">
        <v>30.28</v>
      </c>
      <c r="E685">
        <v>29.73</v>
      </c>
      <c r="F685" t="s">
        <v>640</v>
      </c>
      <c r="G685" s="30">
        <v>-2E-3</v>
      </c>
    </row>
    <row r="686" spans="1:7" x14ac:dyDescent="0.3">
      <c r="A686" s="38">
        <v>42998</v>
      </c>
      <c r="B686">
        <v>30.08</v>
      </c>
      <c r="C686">
        <v>29.98</v>
      </c>
      <c r="D686">
        <v>30.09</v>
      </c>
      <c r="E686">
        <v>29.51</v>
      </c>
      <c r="F686" t="s">
        <v>641</v>
      </c>
      <c r="G686" s="30">
        <v>2.7000000000000001E-3</v>
      </c>
    </row>
    <row r="687" spans="1:7" x14ac:dyDescent="0.3">
      <c r="A687" s="38">
        <v>42999</v>
      </c>
      <c r="B687">
        <v>30.33</v>
      </c>
      <c r="C687">
        <v>30.01</v>
      </c>
      <c r="D687">
        <v>30.45</v>
      </c>
      <c r="E687">
        <v>30.01</v>
      </c>
      <c r="F687" t="s">
        <v>642</v>
      </c>
      <c r="G687" s="30">
        <v>8.3000000000000001E-3</v>
      </c>
    </row>
    <row r="688" spans="1:7" x14ac:dyDescent="0.3">
      <c r="A688" s="38">
        <v>43000</v>
      </c>
      <c r="B688">
        <v>31.05</v>
      </c>
      <c r="C688">
        <v>30.35</v>
      </c>
      <c r="D688">
        <v>31.07</v>
      </c>
      <c r="E688">
        <v>30.25</v>
      </c>
      <c r="F688" t="s">
        <v>643</v>
      </c>
      <c r="G688" s="30">
        <v>2.3699999999999999E-2</v>
      </c>
    </row>
    <row r="689" spans="1:7" x14ac:dyDescent="0.3">
      <c r="A689" s="38">
        <v>43003</v>
      </c>
      <c r="B689">
        <v>30.69</v>
      </c>
      <c r="C689">
        <v>31.07</v>
      </c>
      <c r="D689">
        <v>31.69</v>
      </c>
      <c r="E689">
        <v>30.57</v>
      </c>
      <c r="F689" t="s">
        <v>644</v>
      </c>
      <c r="G689" s="30">
        <v>-1.1599999999999999E-2</v>
      </c>
    </row>
    <row r="690" spans="1:7" x14ac:dyDescent="0.3">
      <c r="A690" s="38">
        <v>43004</v>
      </c>
      <c r="B690">
        <v>30.12</v>
      </c>
      <c r="C690">
        <v>30.78</v>
      </c>
      <c r="D690">
        <v>31.04</v>
      </c>
      <c r="E690">
        <v>29.92</v>
      </c>
      <c r="F690" t="s">
        <v>645</v>
      </c>
      <c r="G690" s="30">
        <v>-1.8599999999999998E-2</v>
      </c>
    </row>
    <row r="691" spans="1:7" x14ac:dyDescent="0.3">
      <c r="A691" s="38">
        <v>43005</v>
      </c>
      <c r="B691">
        <v>30.01</v>
      </c>
      <c r="C691">
        <v>30.33</v>
      </c>
      <c r="D691">
        <v>30.38</v>
      </c>
      <c r="E691">
        <v>29.95</v>
      </c>
      <c r="F691" t="s">
        <v>646</v>
      </c>
      <c r="G691" s="30">
        <v>-3.7000000000000002E-3</v>
      </c>
    </row>
    <row r="692" spans="1:7" x14ac:dyDescent="0.3">
      <c r="A692" s="38">
        <v>43006</v>
      </c>
      <c r="B692">
        <v>30.39</v>
      </c>
      <c r="C692">
        <v>30.01</v>
      </c>
      <c r="D692">
        <v>30.41</v>
      </c>
      <c r="E692">
        <v>29.82</v>
      </c>
      <c r="F692" t="s">
        <v>647</v>
      </c>
      <c r="G692" s="30">
        <v>1.2699999999999999E-2</v>
      </c>
    </row>
    <row r="693" spans="1:7" x14ac:dyDescent="0.3">
      <c r="A693" s="38">
        <v>43007</v>
      </c>
      <c r="B693">
        <v>30.1</v>
      </c>
      <c r="C693">
        <v>30.23</v>
      </c>
      <c r="D693">
        <v>30.44</v>
      </c>
      <c r="E693">
        <v>30.01</v>
      </c>
      <c r="F693" t="s">
        <v>648</v>
      </c>
      <c r="G693" s="30">
        <v>-9.4999999999999998E-3</v>
      </c>
    </row>
    <row r="694" spans="1:7" x14ac:dyDescent="0.3">
      <c r="A694" s="38">
        <v>43010</v>
      </c>
      <c r="B694">
        <v>30.12</v>
      </c>
      <c r="C694">
        <v>30.02</v>
      </c>
      <c r="D694">
        <v>30.28</v>
      </c>
      <c r="E694">
        <v>29.97</v>
      </c>
      <c r="F694" t="s">
        <v>649</v>
      </c>
      <c r="G694" s="30">
        <v>6.9999999999999999E-4</v>
      </c>
    </row>
    <row r="695" spans="1:7" x14ac:dyDescent="0.3">
      <c r="A695" s="38">
        <v>43011</v>
      </c>
      <c r="B695">
        <v>30.04</v>
      </c>
      <c r="C695">
        <v>30.2</v>
      </c>
      <c r="D695">
        <v>30.3</v>
      </c>
      <c r="E695">
        <v>29.99</v>
      </c>
      <c r="F695" t="s">
        <v>650</v>
      </c>
      <c r="G695" s="30">
        <v>-2.7000000000000001E-3</v>
      </c>
    </row>
    <row r="696" spans="1:7" x14ac:dyDescent="0.3">
      <c r="A696" s="38">
        <v>43012</v>
      </c>
      <c r="B696">
        <v>30.38</v>
      </c>
      <c r="C696">
        <v>30.17</v>
      </c>
      <c r="D696">
        <v>30.38</v>
      </c>
      <c r="E696">
        <v>29.99</v>
      </c>
      <c r="F696" t="s">
        <v>651</v>
      </c>
      <c r="G696" s="30">
        <v>1.1299999999999999E-2</v>
      </c>
    </row>
    <row r="697" spans="1:7" x14ac:dyDescent="0.3">
      <c r="A697" s="38">
        <v>43013</v>
      </c>
      <c r="B697">
        <v>30.54</v>
      </c>
      <c r="C697">
        <v>30.35</v>
      </c>
      <c r="D697">
        <v>30.69</v>
      </c>
      <c r="E697">
        <v>30.31</v>
      </c>
      <c r="F697" t="s">
        <v>652</v>
      </c>
      <c r="G697" s="30">
        <v>5.3E-3</v>
      </c>
    </row>
    <row r="698" spans="1:7" x14ac:dyDescent="0.3">
      <c r="A698" s="38">
        <v>43014</v>
      </c>
      <c r="B698">
        <v>30.46</v>
      </c>
      <c r="C698">
        <v>30.58</v>
      </c>
      <c r="D698">
        <v>30.96</v>
      </c>
      <c r="E698">
        <v>30.44</v>
      </c>
      <c r="F698" t="s">
        <v>653</v>
      </c>
      <c r="G698" s="30">
        <v>-2.5999999999999999E-3</v>
      </c>
    </row>
    <row r="699" spans="1:7" x14ac:dyDescent="0.3">
      <c r="A699" s="38">
        <v>43017</v>
      </c>
      <c r="B699">
        <v>30.56</v>
      </c>
      <c r="C699">
        <v>30.51</v>
      </c>
      <c r="D699">
        <v>30.8</v>
      </c>
      <c r="E699">
        <v>30.51</v>
      </c>
      <c r="F699" t="s">
        <v>654</v>
      </c>
      <c r="G699" s="30">
        <v>3.3E-3</v>
      </c>
    </row>
    <row r="700" spans="1:7" x14ac:dyDescent="0.3">
      <c r="A700" s="38">
        <v>43018</v>
      </c>
      <c r="B700">
        <v>30.83</v>
      </c>
      <c r="C700">
        <v>30.56</v>
      </c>
      <c r="D700">
        <v>31.07</v>
      </c>
      <c r="E700">
        <v>30.56</v>
      </c>
      <c r="F700" t="s">
        <v>655</v>
      </c>
      <c r="G700" s="30">
        <v>8.8000000000000005E-3</v>
      </c>
    </row>
    <row r="701" spans="1:7" x14ac:dyDescent="0.3">
      <c r="A701" s="38">
        <v>43019</v>
      </c>
      <c r="B701">
        <v>30.91</v>
      </c>
      <c r="C701">
        <v>30.87</v>
      </c>
      <c r="D701">
        <v>30.99</v>
      </c>
      <c r="E701">
        <v>30.75</v>
      </c>
      <c r="F701" t="s">
        <v>656</v>
      </c>
      <c r="G701" s="30">
        <v>2.5999999999999999E-3</v>
      </c>
    </row>
    <row r="702" spans="1:7" x14ac:dyDescent="0.3">
      <c r="A702" s="38">
        <v>43020</v>
      </c>
      <c r="B702">
        <v>30.84</v>
      </c>
      <c r="C702">
        <v>31.04</v>
      </c>
      <c r="D702">
        <v>31.1</v>
      </c>
      <c r="E702">
        <v>30.78</v>
      </c>
      <c r="F702" t="s">
        <v>657</v>
      </c>
      <c r="G702" s="30">
        <v>-2.3E-3</v>
      </c>
    </row>
    <row r="703" spans="1:7" x14ac:dyDescent="0.3">
      <c r="A703" s="38">
        <v>43021</v>
      </c>
      <c r="B703">
        <v>31.13</v>
      </c>
      <c r="C703">
        <v>31.13</v>
      </c>
      <c r="D703">
        <v>31.36</v>
      </c>
      <c r="E703">
        <v>30.86</v>
      </c>
      <c r="F703" t="s">
        <v>658</v>
      </c>
      <c r="G703" s="30">
        <v>9.4000000000000004E-3</v>
      </c>
    </row>
    <row r="704" spans="1:7" x14ac:dyDescent="0.3">
      <c r="A704" s="38">
        <v>43024</v>
      </c>
      <c r="B704">
        <v>31.38</v>
      </c>
      <c r="C704">
        <v>31.36</v>
      </c>
      <c r="D704">
        <v>31.46</v>
      </c>
      <c r="E704">
        <v>31.15</v>
      </c>
      <c r="F704" t="s">
        <v>659</v>
      </c>
      <c r="G704" s="30">
        <v>8.0000000000000002E-3</v>
      </c>
    </row>
    <row r="705" spans="1:7" x14ac:dyDescent="0.3">
      <c r="A705" s="38">
        <v>43025</v>
      </c>
      <c r="B705">
        <v>31.75</v>
      </c>
      <c r="C705">
        <v>31.46</v>
      </c>
      <c r="D705">
        <v>31.83</v>
      </c>
      <c r="E705">
        <v>31.23</v>
      </c>
      <c r="F705" t="s">
        <v>124</v>
      </c>
      <c r="G705" s="30">
        <v>1.18E-2</v>
      </c>
    </row>
    <row r="706" spans="1:7" x14ac:dyDescent="0.3">
      <c r="A706" s="38">
        <v>43026</v>
      </c>
      <c r="B706">
        <v>31.73</v>
      </c>
      <c r="C706">
        <v>31.76</v>
      </c>
      <c r="D706">
        <v>32.06</v>
      </c>
      <c r="E706">
        <v>31.66</v>
      </c>
      <c r="F706" t="s">
        <v>660</v>
      </c>
      <c r="G706" s="30">
        <v>-5.9999999999999995E-4</v>
      </c>
    </row>
    <row r="707" spans="1:7" x14ac:dyDescent="0.3">
      <c r="A707" s="38">
        <v>43027</v>
      </c>
      <c r="B707">
        <v>31.86</v>
      </c>
      <c r="C707">
        <v>31.48</v>
      </c>
      <c r="D707">
        <v>31.98</v>
      </c>
      <c r="E707">
        <v>31.39</v>
      </c>
      <c r="F707" t="s">
        <v>661</v>
      </c>
      <c r="G707" s="30">
        <v>4.1000000000000003E-3</v>
      </c>
    </row>
    <row r="708" spans="1:7" x14ac:dyDescent="0.3">
      <c r="A708" s="38">
        <v>43028</v>
      </c>
      <c r="B708">
        <v>32.03</v>
      </c>
      <c r="C708">
        <v>32.020000000000003</v>
      </c>
      <c r="D708">
        <v>32.47</v>
      </c>
      <c r="E708">
        <v>31.86</v>
      </c>
      <c r="F708" t="s">
        <v>662</v>
      </c>
      <c r="G708" s="30">
        <v>5.3E-3</v>
      </c>
    </row>
    <row r="709" spans="1:7" x14ac:dyDescent="0.3">
      <c r="A709" s="38">
        <v>43031</v>
      </c>
      <c r="B709">
        <v>32.15</v>
      </c>
      <c r="C709">
        <v>32.1</v>
      </c>
      <c r="D709">
        <v>32.229999999999997</v>
      </c>
      <c r="E709">
        <v>31.61</v>
      </c>
      <c r="F709" t="s">
        <v>663</v>
      </c>
      <c r="G709" s="30">
        <v>3.7000000000000002E-3</v>
      </c>
    </row>
    <row r="710" spans="1:7" x14ac:dyDescent="0.3">
      <c r="A710" s="38">
        <v>43032</v>
      </c>
      <c r="B710">
        <v>32.85</v>
      </c>
      <c r="C710">
        <v>32.44</v>
      </c>
      <c r="D710">
        <v>32.85</v>
      </c>
      <c r="E710">
        <v>31.99</v>
      </c>
      <c r="F710" t="s">
        <v>664</v>
      </c>
      <c r="G710" s="30">
        <v>2.18E-2</v>
      </c>
    </row>
    <row r="711" spans="1:7" x14ac:dyDescent="0.3">
      <c r="A711" s="38">
        <v>43033</v>
      </c>
      <c r="B711">
        <v>32.28</v>
      </c>
      <c r="C711">
        <v>32.549999999999997</v>
      </c>
      <c r="D711">
        <v>32.590000000000003</v>
      </c>
      <c r="E711">
        <v>31.85</v>
      </c>
      <c r="F711" t="s">
        <v>151</v>
      </c>
      <c r="G711" s="30">
        <v>-1.7399999999999999E-2</v>
      </c>
    </row>
    <row r="712" spans="1:7" x14ac:dyDescent="0.3">
      <c r="A712" s="38">
        <v>43034</v>
      </c>
      <c r="B712">
        <v>31.96</v>
      </c>
      <c r="C712">
        <v>32.28</v>
      </c>
      <c r="D712">
        <v>32.590000000000003</v>
      </c>
      <c r="E712">
        <v>31.91</v>
      </c>
      <c r="F712" t="s">
        <v>665</v>
      </c>
      <c r="G712" s="30">
        <v>-9.9000000000000008E-3</v>
      </c>
    </row>
    <row r="713" spans="1:7" x14ac:dyDescent="0.3">
      <c r="A713" s="38">
        <v>43035</v>
      </c>
      <c r="B713">
        <v>32.270000000000003</v>
      </c>
      <c r="C713">
        <v>32.159999999999997</v>
      </c>
      <c r="D713">
        <v>32.28</v>
      </c>
      <c r="E713">
        <v>31.85</v>
      </c>
      <c r="F713" t="s">
        <v>666</v>
      </c>
      <c r="G713" s="30">
        <v>9.7000000000000003E-3</v>
      </c>
    </row>
    <row r="714" spans="1:7" x14ac:dyDescent="0.3">
      <c r="A714" s="38">
        <v>43038</v>
      </c>
      <c r="B714">
        <v>31.45</v>
      </c>
      <c r="C714">
        <v>32.299999999999997</v>
      </c>
      <c r="D714">
        <v>32.299999999999997</v>
      </c>
      <c r="E714">
        <v>31.3</v>
      </c>
      <c r="F714" t="s">
        <v>667</v>
      </c>
      <c r="G714" s="30">
        <v>-2.5399999999999999E-2</v>
      </c>
    </row>
    <row r="715" spans="1:7" x14ac:dyDescent="0.3">
      <c r="A715" s="38">
        <v>43039</v>
      </c>
      <c r="B715">
        <v>31.58</v>
      </c>
      <c r="C715">
        <v>31.65</v>
      </c>
      <c r="D715">
        <v>31.65</v>
      </c>
      <c r="E715">
        <v>31</v>
      </c>
      <c r="F715" t="s">
        <v>668</v>
      </c>
      <c r="G715" s="30">
        <v>4.1000000000000003E-3</v>
      </c>
    </row>
    <row r="716" spans="1:7" x14ac:dyDescent="0.3">
      <c r="A716" s="38">
        <v>43040</v>
      </c>
      <c r="B716">
        <v>31.63</v>
      </c>
      <c r="C716">
        <v>33.08</v>
      </c>
      <c r="D716">
        <v>33.369999999999997</v>
      </c>
      <c r="E716">
        <v>31.5</v>
      </c>
      <c r="F716" t="s">
        <v>151</v>
      </c>
      <c r="G716" s="30">
        <v>1.6000000000000001E-3</v>
      </c>
    </row>
    <row r="717" spans="1:7" x14ac:dyDescent="0.3">
      <c r="A717" s="38">
        <v>43041</v>
      </c>
      <c r="B717">
        <v>30.64</v>
      </c>
      <c r="C717">
        <v>31.67</v>
      </c>
      <c r="D717">
        <v>32.44</v>
      </c>
      <c r="E717">
        <v>28.08</v>
      </c>
      <c r="F717" t="s">
        <v>669</v>
      </c>
      <c r="G717" s="30">
        <v>-3.1300000000000001E-2</v>
      </c>
    </row>
    <row r="718" spans="1:7" x14ac:dyDescent="0.3">
      <c r="A718" s="38">
        <v>43042</v>
      </c>
      <c r="B718">
        <v>31.29</v>
      </c>
      <c r="C718">
        <v>30.36</v>
      </c>
      <c r="D718">
        <v>31.29</v>
      </c>
      <c r="E718">
        <v>30.12</v>
      </c>
      <c r="F718" t="s">
        <v>442</v>
      </c>
      <c r="G718" s="30">
        <v>2.12E-2</v>
      </c>
    </row>
    <row r="719" spans="1:7" x14ac:dyDescent="0.3">
      <c r="A719" s="38">
        <v>43045</v>
      </c>
      <c r="B719">
        <v>31.11</v>
      </c>
      <c r="C719">
        <v>31.29</v>
      </c>
      <c r="D719">
        <v>31.59</v>
      </c>
      <c r="E719">
        <v>31.03</v>
      </c>
      <c r="F719" t="s">
        <v>670</v>
      </c>
      <c r="G719" s="30">
        <v>-5.7999999999999996E-3</v>
      </c>
    </row>
    <row r="720" spans="1:7" x14ac:dyDescent="0.3">
      <c r="A720" s="38">
        <v>43046</v>
      </c>
      <c r="B720">
        <v>31.4</v>
      </c>
      <c r="C720">
        <v>31.06</v>
      </c>
      <c r="D720">
        <v>31.49</v>
      </c>
      <c r="E720">
        <v>30.85</v>
      </c>
      <c r="F720" t="s">
        <v>671</v>
      </c>
      <c r="G720" s="30">
        <v>9.2999999999999992E-3</v>
      </c>
    </row>
    <row r="721" spans="1:7" x14ac:dyDescent="0.3">
      <c r="A721" s="38">
        <v>43047</v>
      </c>
      <c r="B721">
        <v>31.14</v>
      </c>
      <c r="C721">
        <v>31.25</v>
      </c>
      <c r="D721">
        <v>31.77</v>
      </c>
      <c r="E721">
        <v>31</v>
      </c>
      <c r="F721" t="s">
        <v>672</v>
      </c>
      <c r="G721" s="30">
        <v>-8.3000000000000001E-3</v>
      </c>
    </row>
    <row r="722" spans="1:7" x14ac:dyDescent="0.3">
      <c r="A722" s="38">
        <v>43048</v>
      </c>
      <c r="B722">
        <v>30.5</v>
      </c>
      <c r="C722">
        <v>30.96</v>
      </c>
      <c r="D722">
        <v>30.98</v>
      </c>
      <c r="E722">
        <v>30.33</v>
      </c>
      <c r="F722" t="s">
        <v>673</v>
      </c>
      <c r="G722" s="30">
        <v>-2.06E-2</v>
      </c>
    </row>
    <row r="723" spans="1:7" x14ac:dyDescent="0.3">
      <c r="A723" s="38">
        <v>43049</v>
      </c>
      <c r="B723">
        <v>30.39</v>
      </c>
      <c r="C723">
        <v>30.44</v>
      </c>
      <c r="D723">
        <v>30.71</v>
      </c>
      <c r="E723">
        <v>30.06</v>
      </c>
      <c r="F723" t="s">
        <v>204</v>
      </c>
      <c r="G723" s="30">
        <v>-3.5999999999999999E-3</v>
      </c>
    </row>
    <row r="724" spans="1:7" x14ac:dyDescent="0.3">
      <c r="A724" s="38">
        <v>43052</v>
      </c>
      <c r="B724">
        <v>29.19</v>
      </c>
      <c r="C724">
        <v>30.3</v>
      </c>
      <c r="D724">
        <v>30.3</v>
      </c>
      <c r="E724">
        <v>29.17</v>
      </c>
      <c r="F724" t="s">
        <v>170</v>
      </c>
      <c r="G724" s="30">
        <v>-3.95E-2</v>
      </c>
    </row>
    <row r="725" spans="1:7" x14ac:dyDescent="0.3">
      <c r="A725" s="38">
        <v>43053</v>
      </c>
      <c r="B725">
        <v>29.62</v>
      </c>
      <c r="C725">
        <v>28.88</v>
      </c>
      <c r="D725">
        <v>29.79</v>
      </c>
      <c r="E725">
        <v>28.75</v>
      </c>
      <c r="F725" t="s">
        <v>121</v>
      </c>
      <c r="G725" s="30">
        <v>1.47E-2</v>
      </c>
    </row>
    <row r="726" spans="1:7" x14ac:dyDescent="0.3">
      <c r="A726" s="38">
        <v>43054</v>
      </c>
      <c r="B726">
        <v>29.01</v>
      </c>
      <c r="C726">
        <v>29.35</v>
      </c>
      <c r="D726">
        <v>29.36</v>
      </c>
      <c r="E726">
        <v>28.75</v>
      </c>
      <c r="F726" t="s">
        <v>176</v>
      </c>
      <c r="G726" s="30">
        <v>-2.06E-2</v>
      </c>
    </row>
    <row r="727" spans="1:7" x14ac:dyDescent="0.3">
      <c r="A727" s="38">
        <v>43055</v>
      </c>
      <c r="B727">
        <v>29.33</v>
      </c>
      <c r="C727">
        <v>29.06</v>
      </c>
      <c r="D727">
        <v>29.55</v>
      </c>
      <c r="E727">
        <v>29.06</v>
      </c>
      <c r="F727" t="s">
        <v>127</v>
      </c>
      <c r="G727" s="30">
        <v>1.0999999999999999E-2</v>
      </c>
    </row>
    <row r="728" spans="1:7" x14ac:dyDescent="0.3">
      <c r="A728" s="38">
        <v>43056</v>
      </c>
      <c r="B728">
        <v>29.28</v>
      </c>
      <c r="C728">
        <v>29.44</v>
      </c>
      <c r="D728">
        <v>29.48</v>
      </c>
      <c r="E728">
        <v>28.9</v>
      </c>
      <c r="F728" t="s">
        <v>337</v>
      </c>
      <c r="G728" s="30">
        <v>-1.6999999999999999E-3</v>
      </c>
    </row>
    <row r="729" spans="1:7" x14ac:dyDescent="0.3">
      <c r="A729" s="38">
        <v>43059</v>
      </c>
      <c r="B729">
        <v>29.92</v>
      </c>
      <c r="C729">
        <v>29.15</v>
      </c>
      <c r="D729">
        <v>30.1</v>
      </c>
      <c r="E729">
        <v>29.13</v>
      </c>
      <c r="F729" t="s">
        <v>126</v>
      </c>
      <c r="G729" s="30">
        <v>2.1899999999999999E-2</v>
      </c>
    </row>
    <row r="730" spans="1:7" x14ac:dyDescent="0.3">
      <c r="A730" s="38">
        <v>43060</v>
      </c>
      <c r="B730">
        <v>30.16</v>
      </c>
      <c r="C730">
        <v>29.94</v>
      </c>
      <c r="D730">
        <v>30.55</v>
      </c>
      <c r="E730">
        <v>29.94</v>
      </c>
      <c r="F730" t="s">
        <v>674</v>
      </c>
      <c r="G730" s="30">
        <v>8.0000000000000002E-3</v>
      </c>
    </row>
    <row r="731" spans="1:7" x14ac:dyDescent="0.3">
      <c r="A731" s="38">
        <v>43061</v>
      </c>
      <c r="B731">
        <v>30.43</v>
      </c>
      <c r="C731">
        <v>30.26</v>
      </c>
      <c r="D731">
        <v>30.76</v>
      </c>
      <c r="E731">
        <v>30.06</v>
      </c>
      <c r="F731" t="s">
        <v>675</v>
      </c>
      <c r="G731" s="30">
        <v>8.9999999999999993E-3</v>
      </c>
    </row>
    <row r="732" spans="1:7" x14ac:dyDescent="0.3">
      <c r="A732" s="38">
        <v>43063</v>
      </c>
      <c r="B732">
        <v>30.3</v>
      </c>
      <c r="C732">
        <v>30.66</v>
      </c>
      <c r="D732">
        <v>30.69</v>
      </c>
      <c r="E732">
        <v>30.13</v>
      </c>
      <c r="F732" t="s">
        <v>676</v>
      </c>
      <c r="G732" s="30">
        <v>-4.3E-3</v>
      </c>
    </row>
    <row r="733" spans="1:7" x14ac:dyDescent="0.3">
      <c r="A733" s="38">
        <v>43066</v>
      </c>
      <c r="B733">
        <v>30.35</v>
      </c>
      <c r="C733">
        <v>30.23</v>
      </c>
      <c r="D733">
        <v>30.56</v>
      </c>
      <c r="E733">
        <v>29.96</v>
      </c>
      <c r="F733" t="s">
        <v>677</v>
      </c>
      <c r="G733" s="30">
        <v>1.6999999999999999E-3</v>
      </c>
    </row>
    <row r="734" spans="1:7" x14ac:dyDescent="0.3">
      <c r="A734" s="38">
        <v>43067</v>
      </c>
      <c r="B734">
        <v>30.56</v>
      </c>
      <c r="C734">
        <v>30.56</v>
      </c>
      <c r="D734">
        <v>30.89</v>
      </c>
      <c r="E734">
        <v>30.27</v>
      </c>
      <c r="F734" t="s">
        <v>160</v>
      </c>
      <c r="G734" s="30">
        <v>6.8999999999999999E-3</v>
      </c>
    </row>
    <row r="735" spans="1:7" x14ac:dyDescent="0.3">
      <c r="A735" s="38">
        <v>43068</v>
      </c>
      <c r="B735">
        <v>30.92</v>
      </c>
      <c r="C735">
        <v>30.53</v>
      </c>
      <c r="D735">
        <v>31.15</v>
      </c>
      <c r="E735">
        <v>30.52</v>
      </c>
      <c r="F735" t="s">
        <v>678</v>
      </c>
      <c r="G735" s="30">
        <v>1.18E-2</v>
      </c>
    </row>
    <row r="736" spans="1:7" x14ac:dyDescent="0.3">
      <c r="A736" s="38">
        <v>43069</v>
      </c>
      <c r="B736">
        <v>31.31</v>
      </c>
      <c r="C736">
        <v>31.1</v>
      </c>
      <c r="D736">
        <v>31.4</v>
      </c>
      <c r="E736">
        <v>30.8</v>
      </c>
      <c r="F736" t="s">
        <v>277</v>
      </c>
      <c r="G736" s="30">
        <v>1.26E-2</v>
      </c>
    </row>
    <row r="737" spans="1:7" x14ac:dyDescent="0.3">
      <c r="A737" s="38">
        <v>43070</v>
      </c>
      <c r="B737">
        <v>30.95</v>
      </c>
      <c r="C737">
        <v>31.41</v>
      </c>
      <c r="D737">
        <v>31.5</v>
      </c>
      <c r="E737">
        <v>30.28</v>
      </c>
      <c r="F737" t="s">
        <v>679</v>
      </c>
      <c r="G737" s="30">
        <v>-1.15E-2</v>
      </c>
    </row>
    <row r="738" spans="1:7" x14ac:dyDescent="0.3">
      <c r="A738" s="38">
        <v>43073</v>
      </c>
      <c r="B738">
        <v>31.05</v>
      </c>
      <c r="C738">
        <v>31.44</v>
      </c>
      <c r="D738">
        <v>31.7</v>
      </c>
      <c r="E738">
        <v>31.03</v>
      </c>
      <c r="F738" t="s">
        <v>141</v>
      </c>
      <c r="G738" s="30">
        <v>3.2000000000000002E-3</v>
      </c>
    </row>
    <row r="739" spans="1:7" x14ac:dyDescent="0.3">
      <c r="A739" s="38">
        <v>43074</v>
      </c>
      <c r="B739">
        <v>30.94</v>
      </c>
      <c r="C739">
        <v>31.05</v>
      </c>
      <c r="D739">
        <v>31.39</v>
      </c>
      <c r="E739">
        <v>30.92</v>
      </c>
      <c r="F739" t="s">
        <v>680</v>
      </c>
      <c r="G739" s="30">
        <v>-3.5000000000000001E-3</v>
      </c>
    </row>
    <row r="740" spans="1:7" x14ac:dyDescent="0.3">
      <c r="A740" s="38">
        <v>43075</v>
      </c>
      <c r="B740">
        <v>30.29</v>
      </c>
      <c r="C740">
        <v>30.81</v>
      </c>
      <c r="D740">
        <v>31.03</v>
      </c>
      <c r="E740">
        <v>30.29</v>
      </c>
      <c r="F740" t="s">
        <v>681</v>
      </c>
      <c r="G740" s="30">
        <v>-2.1000000000000001E-2</v>
      </c>
    </row>
    <row r="741" spans="1:7" x14ac:dyDescent="0.3">
      <c r="A741" s="38">
        <v>43076</v>
      </c>
      <c r="B741">
        <v>30.72</v>
      </c>
      <c r="C741">
        <v>30.18</v>
      </c>
      <c r="D741">
        <v>30.96</v>
      </c>
      <c r="E741">
        <v>30.12</v>
      </c>
      <c r="F741" t="s">
        <v>682</v>
      </c>
      <c r="G741" s="30">
        <v>1.4200000000000001E-2</v>
      </c>
    </row>
    <row r="742" spans="1:7" x14ac:dyDescent="0.3">
      <c r="A742" s="38">
        <v>43077</v>
      </c>
      <c r="B742">
        <v>31.9</v>
      </c>
      <c r="C742">
        <v>31.04</v>
      </c>
      <c r="D742">
        <v>32.44</v>
      </c>
      <c r="E742">
        <v>30.68</v>
      </c>
      <c r="F742" t="s">
        <v>256</v>
      </c>
      <c r="G742" s="30">
        <v>3.8399999999999997E-2</v>
      </c>
    </row>
    <row r="743" spans="1:7" x14ac:dyDescent="0.3">
      <c r="A743" s="38">
        <v>43080</v>
      </c>
      <c r="B743">
        <v>32.380000000000003</v>
      </c>
      <c r="C743">
        <v>31.89</v>
      </c>
      <c r="D743">
        <v>32.799999999999997</v>
      </c>
      <c r="E743">
        <v>31.88</v>
      </c>
      <c r="F743" t="s">
        <v>683</v>
      </c>
      <c r="G743" s="30">
        <v>1.4999999999999999E-2</v>
      </c>
    </row>
    <row r="744" spans="1:7" x14ac:dyDescent="0.3">
      <c r="A744" s="38">
        <v>43081</v>
      </c>
      <c r="B744">
        <v>32.619999999999997</v>
      </c>
      <c r="C744">
        <v>32.409999999999997</v>
      </c>
      <c r="D744">
        <v>32.9</v>
      </c>
      <c r="E744">
        <v>32.409999999999997</v>
      </c>
      <c r="F744" t="s">
        <v>684</v>
      </c>
      <c r="G744" s="30">
        <v>7.4000000000000003E-3</v>
      </c>
    </row>
    <row r="745" spans="1:7" x14ac:dyDescent="0.3">
      <c r="A745" s="38">
        <v>43082</v>
      </c>
      <c r="B745">
        <v>32.17</v>
      </c>
      <c r="C745">
        <v>32.619999999999997</v>
      </c>
      <c r="D745">
        <v>32.74</v>
      </c>
      <c r="E745">
        <v>31.73</v>
      </c>
      <c r="F745" t="s">
        <v>588</v>
      </c>
      <c r="G745" s="30">
        <v>-1.38E-2</v>
      </c>
    </row>
    <row r="746" spans="1:7" x14ac:dyDescent="0.3">
      <c r="A746" s="38">
        <v>43083</v>
      </c>
      <c r="B746">
        <v>32.090000000000003</v>
      </c>
      <c r="C746">
        <v>32.22</v>
      </c>
      <c r="D746">
        <v>32.6</v>
      </c>
      <c r="E746">
        <v>32.090000000000003</v>
      </c>
      <c r="F746" t="s">
        <v>685</v>
      </c>
      <c r="G746" s="30">
        <v>-2.5000000000000001E-3</v>
      </c>
    </row>
    <row r="747" spans="1:7" x14ac:dyDescent="0.3">
      <c r="A747" s="38">
        <v>43084</v>
      </c>
      <c r="B747">
        <v>32.31</v>
      </c>
      <c r="C747">
        <v>32.340000000000003</v>
      </c>
      <c r="D747">
        <v>32.79</v>
      </c>
      <c r="E747">
        <v>32.020000000000003</v>
      </c>
      <c r="F747" t="s">
        <v>131</v>
      </c>
      <c r="G747" s="30">
        <v>6.8999999999999999E-3</v>
      </c>
    </row>
    <row r="748" spans="1:7" x14ac:dyDescent="0.3">
      <c r="A748" s="38">
        <v>43087</v>
      </c>
      <c r="B748">
        <v>32.630000000000003</v>
      </c>
      <c r="C748">
        <v>32.65</v>
      </c>
      <c r="D748">
        <v>32.799999999999997</v>
      </c>
      <c r="E748">
        <v>32.450000000000003</v>
      </c>
      <c r="F748" t="s">
        <v>686</v>
      </c>
      <c r="G748" s="30">
        <v>9.9000000000000008E-3</v>
      </c>
    </row>
    <row r="749" spans="1:7" x14ac:dyDescent="0.3">
      <c r="A749" s="38">
        <v>43088</v>
      </c>
      <c r="B749">
        <v>32.5</v>
      </c>
      <c r="C749">
        <v>32.92</v>
      </c>
      <c r="D749">
        <v>32.950000000000003</v>
      </c>
      <c r="E749">
        <v>32.270000000000003</v>
      </c>
      <c r="F749" t="s">
        <v>687</v>
      </c>
      <c r="G749" s="30">
        <v>-4.0000000000000001E-3</v>
      </c>
    </row>
    <row r="750" spans="1:7" x14ac:dyDescent="0.3">
      <c r="A750" s="38">
        <v>43089</v>
      </c>
      <c r="B750">
        <v>32.61</v>
      </c>
      <c r="C750">
        <v>32.630000000000003</v>
      </c>
      <c r="D750">
        <v>32.83</v>
      </c>
      <c r="E750">
        <v>32.18</v>
      </c>
      <c r="F750" t="s">
        <v>688</v>
      </c>
      <c r="G750" s="30">
        <v>3.3999999999999998E-3</v>
      </c>
    </row>
    <row r="751" spans="1:7" x14ac:dyDescent="0.3">
      <c r="A751" s="38">
        <v>43090</v>
      </c>
      <c r="B751">
        <v>33.659999999999997</v>
      </c>
      <c r="C751">
        <v>32.869999999999997</v>
      </c>
      <c r="D751">
        <v>33.83</v>
      </c>
      <c r="E751">
        <v>32.64</v>
      </c>
      <c r="F751" t="s">
        <v>170</v>
      </c>
      <c r="G751" s="30">
        <v>3.2199999999999999E-2</v>
      </c>
    </row>
    <row r="752" spans="1:7" x14ac:dyDescent="0.3">
      <c r="A752" s="38">
        <v>43091</v>
      </c>
      <c r="B752">
        <v>34.01</v>
      </c>
      <c r="C752">
        <v>33.83</v>
      </c>
      <c r="D752">
        <v>34.01</v>
      </c>
      <c r="E752">
        <v>33.520000000000003</v>
      </c>
      <c r="F752" t="s">
        <v>689</v>
      </c>
      <c r="G752" s="30">
        <v>1.04E-2</v>
      </c>
    </row>
    <row r="753" spans="1:7" x14ac:dyDescent="0.3">
      <c r="A753" s="38">
        <v>43095</v>
      </c>
      <c r="B753">
        <v>33.64</v>
      </c>
      <c r="C753">
        <v>33.979999999999997</v>
      </c>
      <c r="D753">
        <v>34.03</v>
      </c>
      <c r="E753">
        <v>33.36</v>
      </c>
      <c r="F753" t="s">
        <v>690</v>
      </c>
      <c r="G753" s="30">
        <v>-1.09E-2</v>
      </c>
    </row>
    <row r="754" spans="1:7" x14ac:dyDescent="0.3">
      <c r="A754" s="38">
        <v>43096</v>
      </c>
      <c r="B754">
        <v>33.42</v>
      </c>
      <c r="C754">
        <v>33.74</v>
      </c>
      <c r="D754">
        <v>33.74</v>
      </c>
      <c r="E754">
        <v>33</v>
      </c>
      <c r="F754" t="s">
        <v>691</v>
      </c>
      <c r="G754" s="30">
        <v>-6.4999999999999997E-3</v>
      </c>
    </row>
    <row r="755" spans="1:7" x14ac:dyDescent="0.3">
      <c r="A755" s="38">
        <v>43097</v>
      </c>
      <c r="B755">
        <v>33.29</v>
      </c>
      <c r="C755">
        <v>33.549999999999997</v>
      </c>
      <c r="D755">
        <v>33.549999999999997</v>
      </c>
      <c r="E755">
        <v>33.01</v>
      </c>
      <c r="F755" t="s">
        <v>692</v>
      </c>
      <c r="G755" s="30">
        <v>-3.8999999999999998E-3</v>
      </c>
    </row>
    <row r="756" spans="1:7" x14ac:dyDescent="0.3">
      <c r="A756" s="38">
        <v>43098</v>
      </c>
      <c r="B756">
        <v>33.47</v>
      </c>
      <c r="C756">
        <v>33.31</v>
      </c>
      <c r="D756">
        <v>33.61</v>
      </c>
      <c r="E756">
        <v>32.409999999999997</v>
      </c>
      <c r="F756" t="s">
        <v>693</v>
      </c>
      <c r="G756" s="30">
        <v>5.4000000000000003E-3</v>
      </c>
    </row>
    <row r="757" spans="1:7" x14ac:dyDescent="0.3">
      <c r="A757" s="38">
        <v>43102</v>
      </c>
      <c r="B757">
        <v>33.6</v>
      </c>
      <c r="C757">
        <v>33.65</v>
      </c>
      <c r="D757">
        <v>33.89</v>
      </c>
      <c r="E757">
        <v>33.22</v>
      </c>
      <c r="F757" t="s">
        <v>694</v>
      </c>
      <c r="G757" s="30">
        <v>3.8999999999999998E-3</v>
      </c>
    </row>
    <row r="758" spans="1:7" x14ac:dyDescent="0.3">
      <c r="A758" s="38">
        <v>43103</v>
      </c>
      <c r="B758">
        <v>34.270000000000003</v>
      </c>
      <c r="C758">
        <v>34.72</v>
      </c>
      <c r="D758">
        <v>35.01</v>
      </c>
      <c r="E758">
        <v>33.67</v>
      </c>
      <c r="F758" t="s">
        <v>170</v>
      </c>
      <c r="G758" s="30">
        <v>1.9900000000000001E-2</v>
      </c>
    </row>
    <row r="759" spans="1:7" x14ac:dyDescent="0.3">
      <c r="A759" s="38">
        <v>43104</v>
      </c>
      <c r="B759">
        <v>34.31</v>
      </c>
      <c r="C759">
        <v>34.47</v>
      </c>
      <c r="D759">
        <v>34.57</v>
      </c>
      <c r="E759">
        <v>34.18</v>
      </c>
      <c r="F759" t="s">
        <v>695</v>
      </c>
      <c r="G759" s="30">
        <v>1.1999999999999999E-3</v>
      </c>
    </row>
    <row r="760" spans="1:7" x14ac:dyDescent="0.3">
      <c r="A760" s="38">
        <v>43105</v>
      </c>
      <c r="B760">
        <v>34.479999999999997</v>
      </c>
      <c r="C760">
        <v>34.17</v>
      </c>
      <c r="D760">
        <v>34.57</v>
      </c>
      <c r="E760">
        <v>34</v>
      </c>
      <c r="F760" t="s">
        <v>696</v>
      </c>
      <c r="G760" s="30">
        <v>5.0000000000000001E-3</v>
      </c>
    </row>
    <row r="761" spans="1:7" x14ac:dyDescent="0.3">
      <c r="A761" s="38">
        <v>43108</v>
      </c>
      <c r="B761">
        <v>34.92</v>
      </c>
      <c r="C761">
        <v>34.479999999999997</v>
      </c>
      <c r="D761">
        <v>34.94</v>
      </c>
      <c r="E761">
        <v>34.229999999999997</v>
      </c>
      <c r="F761" t="s">
        <v>697</v>
      </c>
      <c r="G761" s="30">
        <v>1.2800000000000001E-2</v>
      </c>
    </row>
    <row r="762" spans="1:7" x14ac:dyDescent="0.3">
      <c r="A762" s="38">
        <v>43109</v>
      </c>
      <c r="B762">
        <v>35.69</v>
      </c>
      <c r="C762">
        <v>34.94</v>
      </c>
      <c r="D762">
        <v>35.72</v>
      </c>
      <c r="E762">
        <v>34.94</v>
      </c>
      <c r="F762" t="s">
        <v>124</v>
      </c>
      <c r="G762" s="30">
        <v>2.2100000000000002E-2</v>
      </c>
    </row>
    <row r="763" spans="1:7" x14ac:dyDescent="0.3">
      <c r="A763" s="38">
        <v>43110</v>
      </c>
      <c r="B763">
        <v>35.56</v>
      </c>
      <c r="C763">
        <v>35.700000000000003</v>
      </c>
      <c r="D763">
        <v>36.04</v>
      </c>
      <c r="E763">
        <v>35.51</v>
      </c>
      <c r="F763" t="s">
        <v>698</v>
      </c>
      <c r="G763" s="30">
        <v>-3.5999999999999999E-3</v>
      </c>
    </row>
    <row r="764" spans="1:7" x14ac:dyDescent="0.3">
      <c r="A764" s="38">
        <v>43111</v>
      </c>
      <c r="B764">
        <v>35.89</v>
      </c>
      <c r="C764">
        <v>35.630000000000003</v>
      </c>
      <c r="D764">
        <v>36.380000000000003</v>
      </c>
      <c r="E764">
        <v>35.61</v>
      </c>
      <c r="F764" t="s">
        <v>699</v>
      </c>
      <c r="G764" s="30">
        <v>9.2999999999999992E-3</v>
      </c>
    </row>
    <row r="765" spans="1:7" x14ac:dyDescent="0.3">
      <c r="A765" s="38">
        <v>43112</v>
      </c>
      <c r="B765">
        <v>36.19</v>
      </c>
      <c r="C765">
        <v>36.19</v>
      </c>
      <c r="D765">
        <v>36.39</v>
      </c>
      <c r="E765">
        <v>35.94</v>
      </c>
      <c r="F765" t="s">
        <v>700</v>
      </c>
      <c r="G765" s="30">
        <v>8.3999999999999995E-3</v>
      </c>
    </row>
    <row r="766" spans="1:7" x14ac:dyDescent="0.3">
      <c r="A766" s="38">
        <v>43116</v>
      </c>
      <c r="B766">
        <v>35.08</v>
      </c>
      <c r="C766">
        <v>36.51</v>
      </c>
      <c r="D766">
        <v>36.6</v>
      </c>
      <c r="E766">
        <v>34.58</v>
      </c>
      <c r="F766" t="s">
        <v>701</v>
      </c>
      <c r="G766" s="30">
        <v>-3.0700000000000002E-2</v>
      </c>
    </row>
    <row r="767" spans="1:7" x14ac:dyDescent="0.3">
      <c r="A767" s="38">
        <v>43117</v>
      </c>
      <c r="B767">
        <v>35.42</v>
      </c>
      <c r="C767">
        <v>35.07</v>
      </c>
      <c r="D767">
        <v>35.700000000000003</v>
      </c>
      <c r="E767">
        <v>34.799999999999997</v>
      </c>
      <c r="F767" t="s">
        <v>702</v>
      </c>
      <c r="G767" s="30">
        <v>9.7000000000000003E-3</v>
      </c>
    </row>
    <row r="768" spans="1:7" x14ac:dyDescent="0.3">
      <c r="A768" s="38">
        <v>43118</v>
      </c>
      <c r="B768">
        <v>35.07</v>
      </c>
      <c r="C768">
        <v>35.409999999999997</v>
      </c>
      <c r="D768">
        <v>35.5</v>
      </c>
      <c r="E768">
        <v>34.770000000000003</v>
      </c>
      <c r="F768" t="s">
        <v>703</v>
      </c>
      <c r="G768" s="30">
        <v>-9.9000000000000008E-3</v>
      </c>
    </row>
    <row r="769" spans="1:7" x14ac:dyDescent="0.3">
      <c r="A769" s="38">
        <v>43119</v>
      </c>
      <c r="B769">
        <v>34.74</v>
      </c>
      <c r="C769">
        <v>34.86</v>
      </c>
      <c r="D769">
        <v>34.93</v>
      </c>
      <c r="E769">
        <v>33.85</v>
      </c>
      <c r="F769" t="s">
        <v>704</v>
      </c>
      <c r="G769" s="30">
        <v>-9.4000000000000004E-3</v>
      </c>
    </row>
    <row r="770" spans="1:7" x14ac:dyDescent="0.3">
      <c r="A770" s="38">
        <v>43122</v>
      </c>
      <c r="B770">
        <v>34.659999999999997</v>
      </c>
      <c r="C770">
        <v>34.51</v>
      </c>
      <c r="D770">
        <v>34.880000000000003</v>
      </c>
      <c r="E770">
        <v>34.159999999999997</v>
      </c>
      <c r="F770" t="s">
        <v>173</v>
      </c>
      <c r="G770" s="30">
        <v>-2.3E-3</v>
      </c>
    </row>
    <row r="771" spans="1:7" x14ac:dyDescent="0.3">
      <c r="A771" s="38">
        <v>43123</v>
      </c>
      <c r="B771">
        <v>35.39</v>
      </c>
      <c r="C771">
        <v>33.72</v>
      </c>
      <c r="D771">
        <v>35.69</v>
      </c>
      <c r="E771">
        <v>33.340000000000003</v>
      </c>
      <c r="F771" t="s">
        <v>705</v>
      </c>
      <c r="G771" s="30">
        <v>2.1100000000000001E-2</v>
      </c>
    </row>
    <row r="772" spans="1:7" x14ac:dyDescent="0.3">
      <c r="A772" s="38">
        <v>43124</v>
      </c>
      <c r="B772">
        <v>35.54</v>
      </c>
      <c r="C772">
        <v>35.56</v>
      </c>
      <c r="D772">
        <v>35.74</v>
      </c>
      <c r="E772">
        <v>34.840000000000003</v>
      </c>
      <c r="F772" t="s">
        <v>706</v>
      </c>
      <c r="G772" s="30">
        <v>4.1999999999999997E-3</v>
      </c>
    </row>
    <row r="773" spans="1:7" x14ac:dyDescent="0.3">
      <c r="A773" s="38">
        <v>43125</v>
      </c>
      <c r="B773">
        <v>36.4</v>
      </c>
      <c r="C773">
        <v>35.6</v>
      </c>
      <c r="D773">
        <v>36.54</v>
      </c>
      <c r="E773">
        <v>35.6</v>
      </c>
      <c r="F773" t="s">
        <v>126</v>
      </c>
      <c r="G773" s="30">
        <v>2.4199999999999999E-2</v>
      </c>
    </row>
    <row r="774" spans="1:7" x14ac:dyDescent="0.3">
      <c r="A774" s="38">
        <v>43126</v>
      </c>
      <c r="B774">
        <v>36.42</v>
      </c>
      <c r="C774">
        <v>36.56</v>
      </c>
      <c r="D774">
        <v>36.65</v>
      </c>
      <c r="E774">
        <v>36.32</v>
      </c>
      <c r="F774" t="s">
        <v>707</v>
      </c>
      <c r="G774" s="30">
        <v>5.0000000000000001E-4</v>
      </c>
    </row>
    <row r="775" spans="1:7" x14ac:dyDescent="0.3">
      <c r="A775" s="38">
        <v>43129</v>
      </c>
      <c r="B775">
        <v>35.6</v>
      </c>
      <c r="C775">
        <v>36.22</v>
      </c>
      <c r="D775">
        <v>36.42</v>
      </c>
      <c r="E775">
        <v>35.21</v>
      </c>
      <c r="F775" t="s">
        <v>199</v>
      </c>
      <c r="G775" s="30">
        <v>-2.2499999999999999E-2</v>
      </c>
    </row>
    <row r="776" spans="1:7" x14ac:dyDescent="0.3">
      <c r="A776" s="38">
        <v>43130</v>
      </c>
      <c r="B776">
        <v>35.5</v>
      </c>
      <c r="C776">
        <v>35.380000000000003</v>
      </c>
      <c r="D776">
        <v>35.840000000000003</v>
      </c>
      <c r="E776">
        <v>35.17</v>
      </c>
      <c r="F776" t="s">
        <v>708</v>
      </c>
      <c r="G776" s="30">
        <v>-2.8E-3</v>
      </c>
    </row>
    <row r="777" spans="1:7" x14ac:dyDescent="0.3">
      <c r="A777" s="38">
        <v>43131</v>
      </c>
      <c r="B777">
        <v>35.75</v>
      </c>
      <c r="C777">
        <v>35.86</v>
      </c>
      <c r="D777">
        <v>35.99</v>
      </c>
      <c r="E777">
        <v>35.619999999999997</v>
      </c>
      <c r="F777" t="s">
        <v>247</v>
      </c>
      <c r="G777" s="30">
        <v>7.0000000000000001E-3</v>
      </c>
    </row>
    <row r="778" spans="1:7" x14ac:dyDescent="0.3">
      <c r="A778" s="38">
        <v>43132</v>
      </c>
      <c r="B778">
        <v>36.78</v>
      </c>
      <c r="C778">
        <v>36.5</v>
      </c>
      <c r="D778">
        <v>37.35</v>
      </c>
      <c r="E778">
        <v>36.03</v>
      </c>
      <c r="F778" t="s">
        <v>709</v>
      </c>
      <c r="G778" s="30">
        <v>2.8799999999999999E-2</v>
      </c>
    </row>
    <row r="779" spans="1:7" x14ac:dyDescent="0.3">
      <c r="A779" s="38">
        <v>43133</v>
      </c>
      <c r="B779">
        <v>35.9</v>
      </c>
      <c r="C779">
        <v>36.630000000000003</v>
      </c>
      <c r="D779">
        <v>36.770000000000003</v>
      </c>
      <c r="E779">
        <v>35.369999999999997</v>
      </c>
      <c r="F779" t="s">
        <v>139</v>
      </c>
      <c r="G779" s="30">
        <v>-2.3900000000000001E-2</v>
      </c>
    </row>
    <row r="780" spans="1:7" x14ac:dyDescent="0.3">
      <c r="A780" s="38">
        <v>43136</v>
      </c>
      <c r="B780">
        <v>34</v>
      </c>
      <c r="C780">
        <v>35.119999999999997</v>
      </c>
      <c r="D780">
        <v>35.200000000000003</v>
      </c>
      <c r="E780">
        <v>33.53</v>
      </c>
      <c r="F780" t="s">
        <v>710</v>
      </c>
      <c r="G780" s="30">
        <v>-5.2900000000000003E-2</v>
      </c>
    </row>
    <row r="781" spans="1:7" x14ac:dyDescent="0.3">
      <c r="A781" s="38">
        <v>43137</v>
      </c>
      <c r="B781">
        <v>33.590000000000003</v>
      </c>
      <c r="C781">
        <v>33.08</v>
      </c>
      <c r="D781">
        <v>33.79</v>
      </c>
      <c r="E781">
        <v>32.15</v>
      </c>
      <c r="F781" t="s">
        <v>711</v>
      </c>
      <c r="G781" s="30">
        <v>-1.21E-2</v>
      </c>
    </row>
    <row r="782" spans="1:7" x14ac:dyDescent="0.3">
      <c r="A782" s="38">
        <v>43138</v>
      </c>
      <c r="B782">
        <v>33.75</v>
      </c>
      <c r="C782">
        <v>33.64</v>
      </c>
      <c r="D782">
        <v>34.26</v>
      </c>
      <c r="E782">
        <v>33.5</v>
      </c>
      <c r="F782" t="s">
        <v>712</v>
      </c>
      <c r="G782" s="30">
        <v>4.7999999999999996E-3</v>
      </c>
    </row>
    <row r="783" spans="1:7" x14ac:dyDescent="0.3">
      <c r="A783" s="38">
        <v>43139</v>
      </c>
      <c r="B783">
        <v>32.03</v>
      </c>
      <c r="C783">
        <v>33.96</v>
      </c>
      <c r="D783">
        <v>34.03</v>
      </c>
      <c r="E783">
        <v>32.020000000000003</v>
      </c>
      <c r="F783" t="s">
        <v>178</v>
      </c>
      <c r="G783" s="30">
        <v>-5.0999999999999997E-2</v>
      </c>
    </row>
    <row r="784" spans="1:7" x14ac:dyDescent="0.3">
      <c r="A784" s="38">
        <v>43140</v>
      </c>
      <c r="B784">
        <v>32.33</v>
      </c>
      <c r="C784">
        <v>32.32</v>
      </c>
      <c r="D784">
        <v>32.880000000000003</v>
      </c>
      <c r="E784">
        <v>30.86</v>
      </c>
      <c r="F784" t="s">
        <v>713</v>
      </c>
      <c r="G784" s="30">
        <v>9.4000000000000004E-3</v>
      </c>
    </row>
    <row r="785" spans="1:7" x14ac:dyDescent="0.3">
      <c r="A785" s="38">
        <v>43143</v>
      </c>
      <c r="B785">
        <v>33.020000000000003</v>
      </c>
      <c r="C785">
        <v>32.65</v>
      </c>
      <c r="D785">
        <v>33.119999999999997</v>
      </c>
      <c r="E785">
        <v>32.15</v>
      </c>
      <c r="F785" t="s">
        <v>124</v>
      </c>
      <c r="G785" s="30">
        <v>2.1299999999999999E-2</v>
      </c>
    </row>
    <row r="786" spans="1:7" x14ac:dyDescent="0.3">
      <c r="A786" s="38">
        <v>43144</v>
      </c>
      <c r="B786">
        <v>33.57</v>
      </c>
      <c r="C786">
        <v>32.96</v>
      </c>
      <c r="D786">
        <v>33.659999999999997</v>
      </c>
      <c r="E786">
        <v>32.75</v>
      </c>
      <c r="F786" t="s">
        <v>714</v>
      </c>
      <c r="G786" s="30">
        <v>1.67E-2</v>
      </c>
    </row>
    <row r="787" spans="1:7" x14ac:dyDescent="0.3">
      <c r="A787" s="38">
        <v>43145</v>
      </c>
      <c r="B787">
        <v>34.28</v>
      </c>
      <c r="C787">
        <v>33.47</v>
      </c>
      <c r="D787">
        <v>34.31</v>
      </c>
      <c r="E787">
        <v>33.36</v>
      </c>
      <c r="F787" t="s">
        <v>715</v>
      </c>
      <c r="G787" s="30">
        <v>2.1100000000000001E-2</v>
      </c>
    </row>
    <row r="788" spans="1:7" x14ac:dyDescent="0.3">
      <c r="A788" s="38">
        <v>43146</v>
      </c>
      <c r="B788">
        <v>34.520000000000003</v>
      </c>
      <c r="C788">
        <v>34.6</v>
      </c>
      <c r="D788">
        <v>34.69</v>
      </c>
      <c r="E788">
        <v>33.92</v>
      </c>
      <c r="F788" t="s">
        <v>570</v>
      </c>
      <c r="G788" s="30">
        <v>7.0000000000000001E-3</v>
      </c>
    </row>
    <row r="789" spans="1:7" x14ac:dyDescent="0.3">
      <c r="A789" s="38">
        <v>43147</v>
      </c>
      <c r="B789">
        <v>34.01</v>
      </c>
      <c r="C789">
        <v>34.549999999999997</v>
      </c>
      <c r="D789">
        <v>34.630000000000003</v>
      </c>
      <c r="E789">
        <v>33.74</v>
      </c>
      <c r="F789" t="s">
        <v>257</v>
      </c>
      <c r="G789" s="30">
        <v>-1.4800000000000001E-2</v>
      </c>
    </row>
    <row r="790" spans="1:7" x14ac:dyDescent="0.3">
      <c r="A790" s="38">
        <v>43151</v>
      </c>
      <c r="B790">
        <v>33.6</v>
      </c>
      <c r="C790">
        <v>33.28</v>
      </c>
      <c r="D790">
        <v>33.75</v>
      </c>
      <c r="E790">
        <v>32.82</v>
      </c>
      <c r="F790" t="s">
        <v>716</v>
      </c>
      <c r="G790" s="30">
        <v>-1.21E-2</v>
      </c>
    </row>
    <row r="791" spans="1:7" x14ac:dyDescent="0.3">
      <c r="A791" s="38">
        <v>43152</v>
      </c>
      <c r="B791">
        <v>33.840000000000003</v>
      </c>
      <c r="C791">
        <v>33.6</v>
      </c>
      <c r="D791">
        <v>34.28</v>
      </c>
      <c r="E791">
        <v>33.6</v>
      </c>
      <c r="F791" t="s">
        <v>717</v>
      </c>
      <c r="G791" s="30">
        <v>7.1000000000000004E-3</v>
      </c>
    </row>
    <row r="792" spans="1:7" x14ac:dyDescent="0.3">
      <c r="A792" s="38">
        <v>43153</v>
      </c>
      <c r="B792">
        <v>33.9</v>
      </c>
      <c r="C792">
        <v>33.92</v>
      </c>
      <c r="D792">
        <v>34.31</v>
      </c>
      <c r="E792">
        <v>33.6</v>
      </c>
      <c r="F792" t="s">
        <v>718</v>
      </c>
      <c r="G792" s="30">
        <v>1.8E-3</v>
      </c>
    </row>
    <row r="793" spans="1:7" x14ac:dyDescent="0.3">
      <c r="A793" s="38">
        <v>43154</v>
      </c>
      <c r="B793">
        <v>34.25</v>
      </c>
      <c r="C793">
        <v>34.159999999999997</v>
      </c>
      <c r="D793">
        <v>34.32</v>
      </c>
      <c r="E793">
        <v>33.9</v>
      </c>
      <c r="F793" t="s">
        <v>719</v>
      </c>
      <c r="G793" s="30">
        <v>1.03E-2</v>
      </c>
    </row>
    <row r="794" spans="1:7" x14ac:dyDescent="0.3">
      <c r="A794" s="38">
        <v>43157</v>
      </c>
      <c r="B794">
        <v>34.15</v>
      </c>
      <c r="C794">
        <v>34.35</v>
      </c>
      <c r="D794">
        <v>34.590000000000003</v>
      </c>
      <c r="E794">
        <v>34.090000000000003</v>
      </c>
      <c r="F794" t="s">
        <v>720</v>
      </c>
      <c r="G794" s="30">
        <v>-2.8999999999999998E-3</v>
      </c>
    </row>
    <row r="795" spans="1:7" x14ac:dyDescent="0.3">
      <c r="A795" s="38">
        <v>43158</v>
      </c>
      <c r="B795">
        <v>32.700000000000003</v>
      </c>
      <c r="C795">
        <v>34.1</v>
      </c>
      <c r="D795">
        <v>34.159999999999997</v>
      </c>
      <c r="E795">
        <v>32.65</v>
      </c>
      <c r="F795" t="s">
        <v>721</v>
      </c>
      <c r="G795" s="30">
        <v>-4.2500000000000003E-2</v>
      </c>
    </row>
    <row r="796" spans="1:7" x14ac:dyDescent="0.3">
      <c r="A796" s="38">
        <v>43159</v>
      </c>
      <c r="B796">
        <v>32.799999999999997</v>
      </c>
      <c r="C796">
        <v>32.83</v>
      </c>
      <c r="D796">
        <v>33.11</v>
      </c>
      <c r="E796">
        <v>32.6</v>
      </c>
      <c r="F796" t="s">
        <v>146</v>
      </c>
      <c r="G796" s="30">
        <v>3.0999999999999999E-3</v>
      </c>
    </row>
    <row r="797" spans="1:7" x14ac:dyDescent="0.3">
      <c r="A797" s="38">
        <v>43160</v>
      </c>
      <c r="B797">
        <v>31.99</v>
      </c>
      <c r="C797">
        <v>32.869999999999997</v>
      </c>
      <c r="D797">
        <v>33.090000000000003</v>
      </c>
      <c r="E797">
        <v>31.52</v>
      </c>
      <c r="F797" t="s">
        <v>258</v>
      </c>
      <c r="G797" s="30">
        <v>-2.47E-2</v>
      </c>
    </row>
    <row r="798" spans="1:7" x14ac:dyDescent="0.3">
      <c r="A798" s="38">
        <v>43161</v>
      </c>
      <c r="B798">
        <v>32.049999999999997</v>
      </c>
      <c r="C798">
        <v>31.71</v>
      </c>
      <c r="D798">
        <v>32.11</v>
      </c>
      <c r="E798">
        <v>31.16</v>
      </c>
      <c r="F798" t="s">
        <v>722</v>
      </c>
      <c r="G798" s="30">
        <v>1.9E-3</v>
      </c>
    </row>
    <row r="799" spans="1:7" x14ac:dyDescent="0.3">
      <c r="A799" s="38">
        <v>43164</v>
      </c>
      <c r="B799">
        <v>32.450000000000003</v>
      </c>
      <c r="C799">
        <v>31.91</v>
      </c>
      <c r="D799">
        <v>32.5</v>
      </c>
      <c r="E799">
        <v>31.54</v>
      </c>
      <c r="F799" t="s">
        <v>723</v>
      </c>
      <c r="G799" s="30">
        <v>1.2500000000000001E-2</v>
      </c>
    </row>
    <row r="800" spans="1:7" x14ac:dyDescent="0.3">
      <c r="A800" s="38">
        <v>43165</v>
      </c>
      <c r="B800">
        <v>32.85</v>
      </c>
      <c r="C800">
        <v>32.5</v>
      </c>
      <c r="D800">
        <v>33.01</v>
      </c>
      <c r="E800">
        <v>32.130000000000003</v>
      </c>
      <c r="F800" t="s">
        <v>724</v>
      </c>
      <c r="G800" s="30">
        <v>1.23E-2</v>
      </c>
    </row>
    <row r="801" spans="1:7" x14ac:dyDescent="0.3">
      <c r="A801" s="38">
        <v>43166</v>
      </c>
      <c r="B801">
        <v>32.75</v>
      </c>
      <c r="C801">
        <v>32.54</v>
      </c>
      <c r="D801">
        <v>32.92</v>
      </c>
      <c r="E801">
        <v>32.35</v>
      </c>
      <c r="F801" t="s">
        <v>725</v>
      </c>
      <c r="G801" s="30">
        <v>-3.0000000000000001E-3</v>
      </c>
    </row>
    <row r="802" spans="1:7" x14ac:dyDescent="0.3">
      <c r="A802" s="38">
        <v>43167</v>
      </c>
      <c r="B802">
        <v>33.01</v>
      </c>
      <c r="C802">
        <v>32.94</v>
      </c>
      <c r="D802">
        <v>33.04</v>
      </c>
      <c r="E802">
        <v>32.549999999999997</v>
      </c>
      <c r="F802" t="s">
        <v>726</v>
      </c>
      <c r="G802" s="30">
        <v>7.9000000000000008E-3</v>
      </c>
    </row>
    <row r="803" spans="1:7" x14ac:dyDescent="0.3">
      <c r="A803" s="38">
        <v>43168</v>
      </c>
      <c r="B803">
        <v>33.56</v>
      </c>
      <c r="C803">
        <v>33.29</v>
      </c>
      <c r="D803">
        <v>33.729999999999997</v>
      </c>
      <c r="E803">
        <v>33.14</v>
      </c>
      <c r="F803" t="s">
        <v>727</v>
      </c>
      <c r="G803" s="30">
        <v>1.67E-2</v>
      </c>
    </row>
    <row r="804" spans="1:7" x14ac:dyDescent="0.3">
      <c r="A804" s="38">
        <v>43171</v>
      </c>
      <c r="B804">
        <v>33.54</v>
      </c>
      <c r="C804">
        <v>34.020000000000003</v>
      </c>
      <c r="D804">
        <v>34.200000000000003</v>
      </c>
      <c r="E804">
        <v>33.46</v>
      </c>
      <c r="F804" t="s">
        <v>728</v>
      </c>
      <c r="G804" s="30">
        <v>-5.9999999999999995E-4</v>
      </c>
    </row>
    <row r="805" spans="1:7" x14ac:dyDescent="0.3">
      <c r="A805" s="38">
        <v>43172</v>
      </c>
      <c r="B805">
        <v>33.01</v>
      </c>
      <c r="C805">
        <v>33.71</v>
      </c>
      <c r="D805">
        <v>33.71</v>
      </c>
      <c r="E805">
        <v>32.78</v>
      </c>
      <c r="F805" t="s">
        <v>729</v>
      </c>
      <c r="G805" s="30">
        <v>-1.5800000000000002E-2</v>
      </c>
    </row>
    <row r="806" spans="1:7" x14ac:dyDescent="0.3">
      <c r="A806" s="38">
        <v>43173</v>
      </c>
      <c r="B806">
        <v>32.83</v>
      </c>
      <c r="C806">
        <v>33.1</v>
      </c>
      <c r="D806">
        <v>33.19</v>
      </c>
      <c r="E806">
        <v>32.64</v>
      </c>
      <c r="F806" t="s">
        <v>730</v>
      </c>
      <c r="G806" s="30">
        <v>-5.4999999999999997E-3</v>
      </c>
    </row>
    <row r="807" spans="1:7" x14ac:dyDescent="0.3">
      <c r="A807" s="38">
        <v>43174</v>
      </c>
      <c r="B807">
        <v>32.369999999999997</v>
      </c>
      <c r="C807">
        <v>32.770000000000003</v>
      </c>
      <c r="D807">
        <v>32.770000000000003</v>
      </c>
      <c r="E807">
        <v>32.1</v>
      </c>
      <c r="F807" t="s">
        <v>731</v>
      </c>
      <c r="G807" s="30">
        <v>-1.4E-2</v>
      </c>
    </row>
    <row r="808" spans="1:7" x14ac:dyDescent="0.3">
      <c r="A808" s="38">
        <v>43175</v>
      </c>
      <c r="B808">
        <v>32.049999999999997</v>
      </c>
      <c r="C808">
        <v>32.19</v>
      </c>
      <c r="D808">
        <v>32.53</v>
      </c>
      <c r="E808">
        <v>32.049999999999997</v>
      </c>
      <c r="F808" t="s">
        <v>732</v>
      </c>
      <c r="G808" s="30">
        <v>-9.9000000000000008E-3</v>
      </c>
    </row>
    <row r="809" spans="1:7" x14ac:dyDescent="0.3">
      <c r="A809" s="38">
        <v>43178</v>
      </c>
      <c r="B809">
        <v>31.27</v>
      </c>
      <c r="C809">
        <v>32</v>
      </c>
      <c r="D809">
        <v>32.020000000000003</v>
      </c>
      <c r="E809">
        <v>31.06</v>
      </c>
      <c r="F809" t="s">
        <v>733</v>
      </c>
      <c r="G809" s="30">
        <v>-2.4299999999999999E-2</v>
      </c>
    </row>
    <row r="810" spans="1:7" x14ac:dyDescent="0.3">
      <c r="A810" s="38">
        <v>43179</v>
      </c>
      <c r="B810">
        <v>31.76</v>
      </c>
      <c r="C810">
        <v>31.26</v>
      </c>
      <c r="D810">
        <v>31.81</v>
      </c>
      <c r="E810">
        <v>31.2</v>
      </c>
      <c r="F810" t="s">
        <v>734</v>
      </c>
      <c r="G810" s="30">
        <v>1.5699999999999999E-2</v>
      </c>
    </row>
    <row r="811" spans="1:7" x14ac:dyDescent="0.3">
      <c r="A811" s="38">
        <v>43180</v>
      </c>
      <c r="B811">
        <v>31.99</v>
      </c>
      <c r="C811">
        <v>31.85</v>
      </c>
      <c r="D811">
        <v>32.14</v>
      </c>
      <c r="E811">
        <v>31.65</v>
      </c>
      <c r="F811" t="s">
        <v>735</v>
      </c>
      <c r="G811" s="30">
        <v>7.1999999999999998E-3</v>
      </c>
    </row>
    <row r="812" spans="1:7" x14ac:dyDescent="0.3">
      <c r="A812" s="38">
        <v>43181</v>
      </c>
      <c r="B812">
        <v>30.52</v>
      </c>
      <c r="C812">
        <v>31.6</v>
      </c>
      <c r="D812">
        <v>31.72</v>
      </c>
      <c r="E812">
        <v>30.5</v>
      </c>
      <c r="F812" t="s">
        <v>736</v>
      </c>
      <c r="G812" s="30">
        <v>-4.5999999999999999E-2</v>
      </c>
    </row>
    <row r="813" spans="1:7" x14ac:dyDescent="0.3">
      <c r="A813" s="38">
        <v>43182</v>
      </c>
      <c r="B813">
        <v>30.16</v>
      </c>
      <c r="C813">
        <v>30.51</v>
      </c>
      <c r="D813">
        <v>30.92</v>
      </c>
      <c r="E813">
        <v>30.04</v>
      </c>
      <c r="F813" t="s">
        <v>737</v>
      </c>
      <c r="G813" s="30">
        <v>-1.18E-2</v>
      </c>
    </row>
    <row r="814" spans="1:7" x14ac:dyDescent="0.3">
      <c r="A814" s="38">
        <v>43185</v>
      </c>
      <c r="B814">
        <v>30.51</v>
      </c>
      <c r="C814">
        <v>30.53</v>
      </c>
      <c r="D814">
        <v>30.69</v>
      </c>
      <c r="E814">
        <v>29.95</v>
      </c>
      <c r="F814" t="s">
        <v>738</v>
      </c>
      <c r="G814" s="30">
        <v>1.1599999999999999E-2</v>
      </c>
    </row>
    <row r="815" spans="1:7" x14ac:dyDescent="0.3">
      <c r="A815" s="38">
        <v>43186</v>
      </c>
      <c r="B815">
        <v>30.23</v>
      </c>
      <c r="C815">
        <v>30.63</v>
      </c>
      <c r="D815">
        <v>30.75</v>
      </c>
      <c r="E815">
        <v>30.12</v>
      </c>
      <c r="F815" t="s">
        <v>739</v>
      </c>
      <c r="G815" s="30">
        <v>-9.1999999999999998E-3</v>
      </c>
    </row>
    <row r="816" spans="1:7" x14ac:dyDescent="0.3">
      <c r="A816" s="38">
        <v>43187</v>
      </c>
      <c r="B816">
        <v>29.62</v>
      </c>
      <c r="C816">
        <v>30.23</v>
      </c>
      <c r="D816">
        <v>30.42</v>
      </c>
      <c r="E816">
        <v>29.37</v>
      </c>
      <c r="F816" t="s">
        <v>152</v>
      </c>
      <c r="G816" s="30">
        <v>-2.0199999999999999E-2</v>
      </c>
    </row>
    <row r="817" spans="1:7" x14ac:dyDescent="0.3">
      <c r="A817" s="38">
        <v>43188</v>
      </c>
      <c r="B817">
        <v>29.62</v>
      </c>
      <c r="C817">
        <v>29.5</v>
      </c>
      <c r="D817">
        <v>29.9</v>
      </c>
      <c r="E817">
        <v>29.19</v>
      </c>
      <c r="F817" t="s">
        <v>740</v>
      </c>
      <c r="G817" s="30">
        <v>0</v>
      </c>
    </row>
    <row r="818" spans="1:7" x14ac:dyDescent="0.3">
      <c r="A818" s="38">
        <v>43192</v>
      </c>
      <c r="B818">
        <v>29.78</v>
      </c>
      <c r="C818">
        <v>29.5</v>
      </c>
      <c r="D818">
        <v>29.87</v>
      </c>
      <c r="E818">
        <v>29.21</v>
      </c>
      <c r="F818" t="s">
        <v>741</v>
      </c>
      <c r="G818" s="30">
        <v>5.4000000000000003E-3</v>
      </c>
    </row>
    <row r="819" spans="1:7" x14ac:dyDescent="0.3">
      <c r="A819" s="38">
        <v>43193</v>
      </c>
      <c r="B819">
        <v>30.14</v>
      </c>
      <c r="C819">
        <v>29.75</v>
      </c>
      <c r="D819">
        <v>30.54</v>
      </c>
      <c r="E819">
        <v>29.75</v>
      </c>
      <c r="F819" t="s">
        <v>742</v>
      </c>
      <c r="G819" s="30">
        <v>1.21E-2</v>
      </c>
    </row>
    <row r="820" spans="1:7" x14ac:dyDescent="0.3">
      <c r="A820" s="38">
        <v>43194</v>
      </c>
      <c r="B820">
        <v>30.19</v>
      </c>
      <c r="C820">
        <v>29.5</v>
      </c>
      <c r="D820">
        <v>30.26</v>
      </c>
      <c r="E820">
        <v>29.46</v>
      </c>
      <c r="F820" t="s">
        <v>743</v>
      </c>
      <c r="G820" s="30">
        <v>1.6999999999999999E-3</v>
      </c>
    </row>
    <row r="821" spans="1:7" x14ac:dyDescent="0.3">
      <c r="A821" s="38">
        <v>43195</v>
      </c>
      <c r="B821">
        <v>30.21</v>
      </c>
      <c r="C821">
        <v>30.31</v>
      </c>
      <c r="D821">
        <v>30.74</v>
      </c>
      <c r="E821">
        <v>30.06</v>
      </c>
      <c r="F821" t="s">
        <v>744</v>
      </c>
      <c r="G821" s="30">
        <v>6.9999999999999999E-4</v>
      </c>
    </row>
    <row r="822" spans="1:7" x14ac:dyDescent="0.3">
      <c r="A822" s="38">
        <v>43196</v>
      </c>
      <c r="B822">
        <v>29.62</v>
      </c>
      <c r="C822">
        <v>29.8</v>
      </c>
      <c r="D822">
        <v>30.1</v>
      </c>
      <c r="E822">
        <v>29.36</v>
      </c>
      <c r="F822" t="s">
        <v>745</v>
      </c>
      <c r="G822" s="30">
        <v>-1.95E-2</v>
      </c>
    </row>
    <row r="823" spans="1:7" x14ac:dyDescent="0.3">
      <c r="A823" s="38">
        <v>43199</v>
      </c>
      <c r="B823">
        <v>29.76</v>
      </c>
      <c r="C823">
        <v>29.86</v>
      </c>
      <c r="D823">
        <v>30.41</v>
      </c>
      <c r="E823">
        <v>29.7</v>
      </c>
      <c r="F823" t="s">
        <v>120</v>
      </c>
      <c r="G823" s="30">
        <v>4.7000000000000002E-3</v>
      </c>
    </row>
    <row r="824" spans="1:7" x14ac:dyDescent="0.3">
      <c r="A824" s="38">
        <v>43200</v>
      </c>
      <c r="B824">
        <v>30.73</v>
      </c>
      <c r="C824">
        <v>30.07</v>
      </c>
      <c r="D824">
        <v>30.8</v>
      </c>
      <c r="E824">
        <v>29.96</v>
      </c>
      <c r="F824" t="s">
        <v>120</v>
      </c>
      <c r="G824" s="30">
        <v>3.2599999999999997E-2</v>
      </c>
    </row>
    <row r="825" spans="1:7" x14ac:dyDescent="0.3">
      <c r="A825" s="38">
        <v>43201</v>
      </c>
      <c r="B825">
        <v>29.81</v>
      </c>
      <c r="C825">
        <v>30.45</v>
      </c>
      <c r="D825">
        <v>30.52</v>
      </c>
      <c r="E825">
        <v>29.57</v>
      </c>
      <c r="F825" t="s">
        <v>588</v>
      </c>
      <c r="G825" s="30">
        <v>-2.9899999999999999E-2</v>
      </c>
    </row>
    <row r="826" spans="1:7" x14ac:dyDescent="0.3">
      <c r="A826" s="38">
        <v>43202</v>
      </c>
      <c r="B826">
        <v>29.79</v>
      </c>
      <c r="C826">
        <v>29.95</v>
      </c>
      <c r="D826">
        <v>30.19</v>
      </c>
      <c r="E826">
        <v>29.58</v>
      </c>
      <c r="F826" t="s">
        <v>746</v>
      </c>
      <c r="G826" s="30">
        <v>-6.9999999999999999E-4</v>
      </c>
    </row>
    <row r="827" spans="1:7" x14ac:dyDescent="0.3">
      <c r="A827" s="38">
        <v>43203</v>
      </c>
      <c r="B827">
        <v>29.13</v>
      </c>
      <c r="C827">
        <v>30.43</v>
      </c>
      <c r="D827">
        <v>30.43</v>
      </c>
      <c r="E827">
        <v>29.07</v>
      </c>
      <c r="F827" t="s">
        <v>747</v>
      </c>
      <c r="G827" s="30">
        <v>-2.2200000000000001E-2</v>
      </c>
    </row>
    <row r="828" spans="1:7" x14ac:dyDescent="0.3">
      <c r="A828" s="38">
        <v>43206</v>
      </c>
      <c r="B828">
        <v>29.3</v>
      </c>
      <c r="C828">
        <v>29.21</v>
      </c>
      <c r="D828">
        <v>29.63</v>
      </c>
      <c r="E828">
        <v>29.13</v>
      </c>
      <c r="F828" t="s">
        <v>748</v>
      </c>
      <c r="G828" s="30">
        <v>5.7999999999999996E-3</v>
      </c>
    </row>
    <row r="829" spans="1:7" x14ac:dyDescent="0.3">
      <c r="A829" s="38">
        <v>43207</v>
      </c>
      <c r="B829">
        <v>29.44</v>
      </c>
      <c r="C829">
        <v>29.41</v>
      </c>
      <c r="D829">
        <v>29.88</v>
      </c>
      <c r="E829">
        <v>29.21</v>
      </c>
      <c r="F829" t="s">
        <v>749</v>
      </c>
      <c r="G829" s="30">
        <v>4.7999999999999996E-3</v>
      </c>
    </row>
    <row r="830" spans="1:7" x14ac:dyDescent="0.3">
      <c r="A830" s="38">
        <v>43208</v>
      </c>
      <c r="B830">
        <v>29.21</v>
      </c>
      <c r="C830">
        <v>29.56</v>
      </c>
      <c r="D830">
        <v>29.56</v>
      </c>
      <c r="E830">
        <v>28.76</v>
      </c>
      <c r="F830" t="s">
        <v>131</v>
      </c>
      <c r="G830" s="30">
        <v>-7.7999999999999996E-3</v>
      </c>
    </row>
    <row r="831" spans="1:7" x14ac:dyDescent="0.3">
      <c r="A831" s="38">
        <v>43209</v>
      </c>
      <c r="B831">
        <v>29.43</v>
      </c>
      <c r="C831">
        <v>29.16</v>
      </c>
      <c r="D831">
        <v>29.54</v>
      </c>
      <c r="E831">
        <v>29.16</v>
      </c>
      <c r="F831" t="s">
        <v>124</v>
      </c>
      <c r="G831" s="30">
        <v>7.4999999999999997E-3</v>
      </c>
    </row>
    <row r="832" spans="1:7" x14ac:dyDescent="0.3">
      <c r="A832" s="38">
        <v>43210</v>
      </c>
      <c r="B832">
        <v>29.26</v>
      </c>
      <c r="C832">
        <v>29.41</v>
      </c>
      <c r="D832">
        <v>29.41</v>
      </c>
      <c r="E832">
        <v>28.93</v>
      </c>
      <c r="F832" t="s">
        <v>161</v>
      </c>
      <c r="G832" s="30">
        <v>-5.7999999999999996E-3</v>
      </c>
    </row>
    <row r="833" spans="1:7" x14ac:dyDescent="0.3">
      <c r="A833" s="38">
        <v>43213</v>
      </c>
      <c r="B833">
        <v>28.89</v>
      </c>
      <c r="C833">
        <v>29.27</v>
      </c>
      <c r="D833">
        <v>29.44</v>
      </c>
      <c r="E833">
        <v>28.76</v>
      </c>
      <c r="F833" t="s">
        <v>750</v>
      </c>
      <c r="G833" s="30">
        <v>-1.26E-2</v>
      </c>
    </row>
    <row r="834" spans="1:7" x14ac:dyDescent="0.3">
      <c r="A834" s="38">
        <v>43214</v>
      </c>
      <c r="B834">
        <v>28.42</v>
      </c>
      <c r="C834">
        <v>28.87</v>
      </c>
      <c r="D834">
        <v>28.94</v>
      </c>
      <c r="E834">
        <v>28.32</v>
      </c>
      <c r="F834" t="s">
        <v>200</v>
      </c>
      <c r="G834" s="30">
        <v>-1.6299999999999999E-2</v>
      </c>
    </row>
    <row r="835" spans="1:7" x14ac:dyDescent="0.3">
      <c r="A835" s="38">
        <v>43215</v>
      </c>
      <c r="B835">
        <v>28.1</v>
      </c>
      <c r="C835">
        <v>28.42</v>
      </c>
      <c r="D835">
        <v>28.49</v>
      </c>
      <c r="E835">
        <v>28</v>
      </c>
      <c r="F835" t="s">
        <v>751</v>
      </c>
      <c r="G835" s="30">
        <v>-1.1299999999999999E-2</v>
      </c>
    </row>
    <row r="836" spans="1:7" x14ac:dyDescent="0.3">
      <c r="A836" s="38">
        <v>43216</v>
      </c>
      <c r="B836">
        <v>28.51</v>
      </c>
      <c r="C836">
        <v>28.11</v>
      </c>
      <c r="D836">
        <v>28.59</v>
      </c>
      <c r="E836">
        <v>28.02</v>
      </c>
      <c r="F836" t="s">
        <v>752</v>
      </c>
      <c r="G836" s="30">
        <v>1.46E-2</v>
      </c>
    </row>
    <row r="837" spans="1:7" x14ac:dyDescent="0.3">
      <c r="A837" s="38">
        <v>43217</v>
      </c>
      <c r="B837">
        <v>28.47</v>
      </c>
      <c r="C837">
        <v>28.51</v>
      </c>
      <c r="D837">
        <v>28.62</v>
      </c>
      <c r="E837">
        <v>28.03</v>
      </c>
      <c r="F837" t="s">
        <v>204</v>
      </c>
      <c r="G837" s="30">
        <v>-1.4E-3</v>
      </c>
    </row>
    <row r="838" spans="1:7" x14ac:dyDescent="0.3">
      <c r="A838" s="38">
        <v>43220</v>
      </c>
      <c r="B838">
        <v>28.84</v>
      </c>
      <c r="C838">
        <v>28.5</v>
      </c>
      <c r="D838">
        <v>29.32</v>
      </c>
      <c r="E838">
        <v>28.42</v>
      </c>
      <c r="F838" t="s">
        <v>753</v>
      </c>
      <c r="G838" s="30">
        <v>1.2999999999999999E-2</v>
      </c>
    </row>
    <row r="839" spans="1:7" x14ac:dyDescent="0.3">
      <c r="A839" s="38">
        <v>43221</v>
      </c>
      <c r="B839">
        <v>28.6</v>
      </c>
      <c r="C839">
        <v>28.77</v>
      </c>
      <c r="D839">
        <v>28.83</v>
      </c>
      <c r="E839">
        <v>28.09</v>
      </c>
      <c r="F839" t="s">
        <v>570</v>
      </c>
      <c r="G839" s="30">
        <v>-8.3000000000000001E-3</v>
      </c>
    </row>
    <row r="840" spans="1:7" x14ac:dyDescent="0.3">
      <c r="A840" s="38">
        <v>43222</v>
      </c>
      <c r="B840">
        <v>29.64</v>
      </c>
      <c r="C840">
        <v>28.64</v>
      </c>
      <c r="D840">
        <v>29.67</v>
      </c>
      <c r="E840">
        <v>28.53</v>
      </c>
      <c r="F840" t="s">
        <v>577</v>
      </c>
      <c r="G840" s="30">
        <v>3.6400000000000002E-2</v>
      </c>
    </row>
    <row r="841" spans="1:7" x14ac:dyDescent="0.3">
      <c r="A841" s="38">
        <v>43223</v>
      </c>
      <c r="B841">
        <v>30.67</v>
      </c>
      <c r="C841">
        <v>29.4</v>
      </c>
      <c r="D841">
        <v>30.97</v>
      </c>
      <c r="E841">
        <v>28.82</v>
      </c>
      <c r="F841" t="s">
        <v>754</v>
      </c>
      <c r="G841" s="30">
        <v>3.4799999999999998E-2</v>
      </c>
    </row>
    <row r="842" spans="1:7" x14ac:dyDescent="0.3">
      <c r="A842" s="38">
        <v>43224</v>
      </c>
      <c r="B842">
        <v>31.15</v>
      </c>
      <c r="C842">
        <v>30.4</v>
      </c>
      <c r="D842">
        <v>32.01</v>
      </c>
      <c r="E842">
        <v>30.27</v>
      </c>
      <c r="F842" t="s">
        <v>179</v>
      </c>
      <c r="G842" s="30">
        <v>1.5699999999999999E-2</v>
      </c>
    </row>
    <row r="843" spans="1:7" x14ac:dyDescent="0.3">
      <c r="A843" s="38">
        <v>43227</v>
      </c>
      <c r="B843">
        <v>31.39</v>
      </c>
      <c r="C843">
        <v>31.15</v>
      </c>
      <c r="D843">
        <v>31.72</v>
      </c>
      <c r="E843">
        <v>31.06</v>
      </c>
      <c r="F843" t="s">
        <v>755</v>
      </c>
      <c r="G843" s="30">
        <v>7.7000000000000002E-3</v>
      </c>
    </row>
    <row r="844" spans="1:7" x14ac:dyDescent="0.3">
      <c r="A844" s="38">
        <v>43228</v>
      </c>
      <c r="B844">
        <v>30.73</v>
      </c>
      <c r="C844">
        <v>31.06</v>
      </c>
      <c r="D844">
        <v>31.34</v>
      </c>
      <c r="E844">
        <v>30.55</v>
      </c>
      <c r="F844" t="s">
        <v>127</v>
      </c>
      <c r="G844" s="30">
        <v>-2.1000000000000001E-2</v>
      </c>
    </row>
    <row r="845" spans="1:7" x14ac:dyDescent="0.3">
      <c r="A845" s="38">
        <v>43229</v>
      </c>
      <c r="B845">
        <v>30.33</v>
      </c>
      <c r="C845">
        <v>30.75</v>
      </c>
      <c r="D845">
        <v>30.96</v>
      </c>
      <c r="E845">
        <v>30.04</v>
      </c>
      <c r="F845" t="s">
        <v>756</v>
      </c>
      <c r="G845" s="30">
        <v>-1.2999999999999999E-2</v>
      </c>
    </row>
    <row r="846" spans="1:7" x14ac:dyDescent="0.3">
      <c r="A846" s="38">
        <v>43230</v>
      </c>
      <c r="B846">
        <v>30.56</v>
      </c>
      <c r="C846">
        <v>30.29</v>
      </c>
      <c r="D846">
        <v>30.81</v>
      </c>
      <c r="E846">
        <v>30.19</v>
      </c>
      <c r="F846" t="s">
        <v>170</v>
      </c>
      <c r="G846" s="30">
        <v>7.6E-3</v>
      </c>
    </row>
    <row r="847" spans="1:7" x14ac:dyDescent="0.3">
      <c r="A847" s="38">
        <v>43231</v>
      </c>
      <c r="B847">
        <v>30.28</v>
      </c>
      <c r="C847">
        <v>30.51</v>
      </c>
      <c r="D847">
        <v>30.57</v>
      </c>
      <c r="E847">
        <v>30.21</v>
      </c>
      <c r="F847" t="s">
        <v>508</v>
      </c>
      <c r="G847" s="30">
        <v>-9.1999999999999998E-3</v>
      </c>
    </row>
    <row r="848" spans="1:7" x14ac:dyDescent="0.3">
      <c r="A848" s="38">
        <v>43234</v>
      </c>
      <c r="B848">
        <v>30.03</v>
      </c>
      <c r="C848">
        <v>30.32</v>
      </c>
      <c r="D848">
        <v>30.46</v>
      </c>
      <c r="E848">
        <v>29.96</v>
      </c>
      <c r="F848" t="s">
        <v>150</v>
      </c>
      <c r="G848" s="30">
        <v>-8.3000000000000001E-3</v>
      </c>
    </row>
    <row r="849" spans="1:7" x14ac:dyDescent="0.3">
      <c r="A849" s="38">
        <v>43235</v>
      </c>
      <c r="B849">
        <v>29.72</v>
      </c>
      <c r="C849">
        <v>29.97</v>
      </c>
      <c r="D849">
        <v>30</v>
      </c>
      <c r="E849">
        <v>29.7</v>
      </c>
      <c r="F849" t="s">
        <v>757</v>
      </c>
      <c r="G849" s="30">
        <v>-1.03E-2</v>
      </c>
    </row>
    <row r="850" spans="1:7" x14ac:dyDescent="0.3">
      <c r="A850" s="38">
        <v>43236</v>
      </c>
      <c r="B850">
        <v>30.07</v>
      </c>
      <c r="C850">
        <v>29.73</v>
      </c>
      <c r="D850">
        <v>30.2</v>
      </c>
      <c r="E850">
        <v>29.61</v>
      </c>
      <c r="F850" t="s">
        <v>758</v>
      </c>
      <c r="G850" s="30">
        <v>1.18E-2</v>
      </c>
    </row>
    <row r="851" spans="1:7" x14ac:dyDescent="0.3">
      <c r="A851" s="38">
        <v>43237</v>
      </c>
      <c r="B851">
        <v>29.81</v>
      </c>
      <c r="C851">
        <v>29.62</v>
      </c>
      <c r="D851">
        <v>30.13</v>
      </c>
      <c r="E851">
        <v>29.54</v>
      </c>
      <c r="F851" t="s">
        <v>759</v>
      </c>
      <c r="G851" s="30">
        <v>-8.6E-3</v>
      </c>
    </row>
    <row r="852" spans="1:7" x14ac:dyDescent="0.3">
      <c r="A852" s="38">
        <v>43238</v>
      </c>
      <c r="B852">
        <v>29.28</v>
      </c>
      <c r="C852">
        <v>29.7</v>
      </c>
      <c r="D852">
        <v>29.84</v>
      </c>
      <c r="E852">
        <v>29.25</v>
      </c>
      <c r="F852" t="s">
        <v>760</v>
      </c>
      <c r="G852" s="30">
        <v>-1.78E-2</v>
      </c>
    </row>
    <row r="853" spans="1:7" x14ac:dyDescent="0.3">
      <c r="A853" s="38">
        <v>43241</v>
      </c>
      <c r="B853">
        <v>30.66</v>
      </c>
      <c r="C853">
        <v>29.5</v>
      </c>
      <c r="D853">
        <v>30.88</v>
      </c>
      <c r="E853">
        <v>29.47</v>
      </c>
      <c r="F853" t="s">
        <v>277</v>
      </c>
      <c r="G853" s="30">
        <v>4.7100000000000003E-2</v>
      </c>
    </row>
    <row r="854" spans="1:7" x14ac:dyDescent="0.3">
      <c r="A854" s="38">
        <v>43242</v>
      </c>
      <c r="B854">
        <v>30.65</v>
      </c>
      <c r="C854">
        <v>30.67</v>
      </c>
      <c r="D854">
        <v>30.76</v>
      </c>
      <c r="E854">
        <v>30.15</v>
      </c>
      <c r="F854" t="s">
        <v>761</v>
      </c>
      <c r="G854" s="30">
        <v>-2.9999999999999997E-4</v>
      </c>
    </row>
    <row r="855" spans="1:7" x14ac:dyDescent="0.3">
      <c r="A855" s="38">
        <v>43243</v>
      </c>
      <c r="B855">
        <v>30.8</v>
      </c>
      <c r="C855">
        <v>30.51</v>
      </c>
      <c r="D855">
        <v>30.86</v>
      </c>
      <c r="E855">
        <v>30.06</v>
      </c>
      <c r="F855" t="s">
        <v>762</v>
      </c>
      <c r="G855" s="30">
        <v>4.8999999999999998E-3</v>
      </c>
    </row>
    <row r="856" spans="1:7" x14ac:dyDescent="0.3">
      <c r="A856" s="38">
        <v>43244</v>
      </c>
      <c r="B856">
        <v>31.27</v>
      </c>
      <c r="C856">
        <v>30.77</v>
      </c>
      <c r="D856">
        <v>31.44</v>
      </c>
      <c r="E856">
        <v>30.55</v>
      </c>
      <c r="F856" t="s">
        <v>330</v>
      </c>
      <c r="G856" s="30">
        <v>1.5299999999999999E-2</v>
      </c>
    </row>
    <row r="857" spans="1:7" x14ac:dyDescent="0.3">
      <c r="A857" s="38">
        <v>43245</v>
      </c>
      <c r="B857">
        <v>31.62</v>
      </c>
      <c r="C857">
        <v>31.11</v>
      </c>
      <c r="D857">
        <v>31.75</v>
      </c>
      <c r="E857">
        <v>31</v>
      </c>
      <c r="F857" t="s">
        <v>763</v>
      </c>
      <c r="G857" s="30">
        <v>1.12E-2</v>
      </c>
    </row>
    <row r="858" spans="1:7" x14ac:dyDescent="0.3">
      <c r="A858" s="38">
        <v>43249</v>
      </c>
      <c r="B858">
        <v>31.4</v>
      </c>
      <c r="C858">
        <v>31.45</v>
      </c>
      <c r="D858">
        <v>31.58</v>
      </c>
      <c r="E858">
        <v>30.99</v>
      </c>
      <c r="F858" t="s">
        <v>764</v>
      </c>
      <c r="G858" s="30">
        <v>-7.0000000000000001E-3</v>
      </c>
    </row>
    <row r="859" spans="1:7" x14ac:dyDescent="0.3">
      <c r="A859" s="38">
        <v>43250</v>
      </c>
      <c r="B859">
        <v>31.48</v>
      </c>
      <c r="C859">
        <v>31.48</v>
      </c>
      <c r="D859">
        <v>31.81</v>
      </c>
      <c r="E859">
        <v>31.3</v>
      </c>
      <c r="F859" t="s">
        <v>765</v>
      </c>
      <c r="G859" s="30">
        <v>2.5000000000000001E-3</v>
      </c>
    </row>
    <row r="860" spans="1:7" x14ac:dyDescent="0.3">
      <c r="A860" s="38">
        <v>43251</v>
      </c>
      <c r="B860">
        <v>31.32</v>
      </c>
      <c r="C860">
        <v>31.39</v>
      </c>
      <c r="D860">
        <v>31.56</v>
      </c>
      <c r="E860">
        <v>31.17</v>
      </c>
      <c r="F860" t="s">
        <v>766</v>
      </c>
      <c r="G860" s="30">
        <v>-5.1000000000000004E-3</v>
      </c>
    </row>
    <row r="861" spans="1:7" x14ac:dyDescent="0.3">
      <c r="A861" s="38">
        <v>43252</v>
      </c>
      <c r="B861">
        <v>32.33</v>
      </c>
      <c r="C861">
        <v>31.56</v>
      </c>
      <c r="D861">
        <v>32.520000000000003</v>
      </c>
      <c r="E861">
        <v>31.56</v>
      </c>
      <c r="F861" t="s">
        <v>161</v>
      </c>
      <c r="G861" s="30">
        <v>3.2199999999999999E-2</v>
      </c>
    </row>
    <row r="862" spans="1:7" x14ac:dyDescent="0.3">
      <c r="A862" s="38">
        <v>43255</v>
      </c>
      <c r="B862">
        <v>32.18</v>
      </c>
      <c r="C862">
        <v>32.35</v>
      </c>
      <c r="D862">
        <v>32.630000000000003</v>
      </c>
      <c r="E862">
        <v>31.94</v>
      </c>
      <c r="F862" t="s">
        <v>767</v>
      </c>
      <c r="G862" s="30">
        <v>-4.5999999999999999E-3</v>
      </c>
    </row>
    <row r="863" spans="1:7" x14ac:dyDescent="0.3">
      <c r="A863" s="38">
        <v>43256</v>
      </c>
      <c r="B863">
        <v>32.29</v>
      </c>
      <c r="C863">
        <v>32.049999999999997</v>
      </c>
      <c r="D863">
        <v>32.369999999999997</v>
      </c>
      <c r="E863">
        <v>32.049999999999997</v>
      </c>
      <c r="F863" t="s">
        <v>768</v>
      </c>
      <c r="G863" s="30">
        <v>3.3999999999999998E-3</v>
      </c>
    </row>
    <row r="864" spans="1:7" x14ac:dyDescent="0.3">
      <c r="A864" s="38">
        <v>43257</v>
      </c>
      <c r="B864">
        <v>32.229999999999997</v>
      </c>
      <c r="C864">
        <v>32.4</v>
      </c>
      <c r="D864">
        <v>32.4</v>
      </c>
      <c r="E864">
        <v>31.84</v>
      </c>
      <c r="F864" t="s">
        <v>769</v>
      </c>
      <c r="G864" s="30">
        <v>-1.9E-3</v>
      </c>
    </row>
    <row r="865" spans="1:7" x14ac:dyDescent="0.3">
      <c r="A865" s="38">
        <v>43258</v>
      </c>
      <c r="B865">
        <v>32.19</v>
      </c>
      <c r="C865">
        <v>32.229999999999997</v>
      </c>
      <c r="D865">
        <v>32.35</v>
      </c>
      <c r="E865">
        <v>31.91</v>
      </c>
      <c r="F865" t="s">
        <v>770</v>
      </c>
      <c r="G865" s="30">
        <v>-1.1999999999999999E-3</v>
      </c>
    </row>
    <row r="866" spans="1:7" x14ac:dyDescent="0.3">
      <c r="A866" s="38">
        <v>43259</v>
      </c>
      <c r="B866">
        <v>32.24</v>
      </c>
      <c r="C866">
        <v>32.090000000000003</v>
      </c>
      <c r="D866">
        <v>32.47</v>
      </c>
      <c r="E866">
        <v>32</v>
      </c>
      <c r="F866" t="s">
        <v>771</v>
      </c>
      <c r="G866" s="30">
        <v>1.6000000000000001E-3</v>
      </c>
    </row>
    <row r="867" spans="1:7" x14ac:dyDescent="0.3">
      <c r="A867" s="38">
        <v>43262</v>
      </c>
      <c r="B867">
        <v>32.33</v>
      </c>
      <c r="C867">
        <v>32.270000000000003</v>
      </c>
      <c r="D867">
        <v>32.86</v>
      </c>
      <c r="E867">
        <v>32.26</v>
      </c>
      <c r="F867" t="s">
        <v>772</v>
      </c>
      <c r="G867" s="30">
        <v>2.8E-3</v>
      </c>
    </row>
    <row r="868" spans="1:7" x14ac:dyDescent="0.3">
      <c r="A868" s="38">
        <v>43263</v>
      </c>
      <c r="B868">
        <v>32</v>
      </c>
      <c r="C868">
        <v>32.479999999999997</v>
      </c>
      <c r="D868">
        <v>32.56</v>
      </c>
      <c r="E868">
        <v>31.73</v>
      </c>
      <c r="F868" t="s">
        <v>773</v>
      </c>
      <c r="G868" s="30">
        <v>-1.0200000000000001E-2</v>
      </c>
    </row>
    <row r="869" spans="1:7" x14ac:dyDescent="0.3">
      <c r="A869" s="38">
        <v>43264</v>
      </c>
      <c r="B869">
        <v>32.11</v>
      </c>
      <c r="C869">
        <v>32.090000000000003</v>
      </c>
      <c r="D869">
        <v>33.82</v>
      </c>
      <c r="E869">
        <v>31.85</v>
      </c>
      <c r="F869" t="s">
        <v>139</v>
      </c>
      <c r="G869" s="30">
        <v>3.3999999999999998E-3</v>
      </c>
    </row>
    <row r="870" spans="1:7" x14ac:dyDescent="0.3">
      <c r="A870" s="38">
        <v>43265</v>
      </c>
      <c r="B870">
        <v>32.28</v>
      </c>
      <c r="C870">
        <v>32.35</v>
      </c>
      <c r="D870">
        <v>32.450000000000003</v>
      </c>
      <c r="E870">
        <v>31.77</v>
      </c>
      <c r="F870" t="s">
        <v>774</v>
      </c>
      <c r="G870" s="30">
        <v>5.3E-3</v>
      </c>
    </row>
    <row r="871" spans="1:7" x14ac:dyDescent="0.3">
      <c r="A871" s="38">
        <v>43266</v>
      </c>
      <c r="B871">
        <v>32.090000000000003</v>
      </c>
      <c r="C871">
        <v>32.200000000000003</v>
      </c>
      <c r="D871">
        <v>32.28</v>
      </c>
      <c r="E871">
        <v>31.71</v>
      </c>
      <c r="F871" t="s">
        <v>775</v>
      </c>
      <c r="G871" s="30">
        <v>-5.8999999999999999E-3</v>
      </c>
    </row>
    <row r="872" spans="1:7" x14ac:dyDescent="0.3">
      <c r="A872" s="38">
        <v>43269</v>
      </c>
      <c r="B872">
        <v>32.19</v>
      </c>
      <c r="C872">
        <v>32.03</v>
      </c>
      <c r="D872">
        <v>32.28</v>
      </c>
      <c r="E872">
        <v>31.79</v>
      </c>
      <c r="F872" t="s">
        <v>776</v>
      </c>
      <c r="G872" s="30">
        <v>3.0999999999999999E-3</v>
      </c>
    </row>
    <row r="873" spans="1:7" x14ac:dyDescent="0.3">
      <c r="A873" s="38">
        <v>43270</v>
      </c>
      <c r="B873">
        <v>31.65</v>
      </c>
      <c r="C873">
        <v>31.38</v>
      </c>
      <c r="D873">
        <v>31.85</v>
      </c>
      <c r="E873">
        <v>31.32</v>
      </c>
      <c r="F873" t="s">
        <v>777</v>
      </c>
      <c r="G873" s="30">
        <v>-1.6799999999999999E-2</v>
      </c>
    </row>
    <row r="874" spans="1:7" x14ac:dyDescent="0.3">
      <c r="A874" s="38">
        <v>43271</v>
      </c>
      <c r="B874">
        <v>31.83</v>
      </c>
      <c r="C874">
        <v>31.78</v>
      </c>
      <c r="D874">
        <v>32.1</v>
      </c>
      <c r="E874">
        <v>31.69</v>
      </c>
      <c r="F874" t="s">
        <v>778</v>
      </c>
      <c r="G874" s="30">
        <v>5.7000000000000002E-3</v>
      </c>
    </row>
    <row r="875" spans="1:7" x14ac:dyDescent="0.3">
      <c r="A875" s="38">
        <v>43272</v>
      </c>
      <c r="B875">
        <v>31.69</v>
      </c>
      <c r="C875">
        <v>31.98</v>
      </c>
      <c r="D875">
        <v>31.98</v>
      </c>
      <c r="E875">
        <v>31.25</v>
      </c>
      <c r="F875" t="s">
        <v>779</v>
      </c>
      <c r="G875" s="30">
        <v>-4.4000000000000003E-3</v>
      </c>
    </row>
    <row r="876" spans="1:7" x14ac:dyDescent="0.3">
      <c r="A876" s="38">
        <v>43273</v>
      </c>
      <c r="B876">
        <v>31.77</v>
      </c>
      <c r="C876">
        <v>31.87</v>
      </c>
      <c r="D876">
        <v>32.01</v>
      </c>
      <c r="E876">
        <v>31.46</v>
      </c>
      <c r="F876" t="s">
        <v>780</v>
      </c>
      <c r="G876" s="30">
        <v>2.5000000000000001E-3</v>
      </c>
    </row>
    <row r="877" spans="1:7" x14ac:dyDescent="0.3">
      <c r="A877" s="38">
        <v>43276</v>
      </c>
      <c r="B877">
        <v>30.47</v>
      </c>
      <c r="C877">
        <v>31.79</v>
      </c>
      <c r="D877">
        <v>31.79</v>
      </c>
      <c r="E877">
        <v>30.25</v>
      </c>
      <c r="F877" t="s">
        <v>781</v>
      </c>
      <c r="G877" s="30">
        <v>-4.0899999999999999E-2</v>
      </c>
    </row>
    <row r="878" spans="1:7" x14ac:dyDescent="0.3">
      <c r="A878" s="38">
        <v>43277</v>
      </c>
      <c r="B878">
        <v>30.88</v>
      </c>
      <c r="C878">
        <v>30.58</v>
      </c>
      <c r="D878">
        <v>31.03</v>
      </c>
      <c r="E878">
        <v>30.12</v>
      </c>
      <c r="F878" t="s">
        <v>782</v>
      </c>
      <c r="G878" s="30">
        <v>1.35E-2</v>
      </c>
    </row>
    <row r="879" spans="1:7" x14ac:dyDescent="0.3">
      <c r="A879" s="38">
        <v>43278</v>
      </c>
      <c r="B879">
        <v>30.76</v>
      </c>
      <c r="C879">
        <v>30.92</v>
      </c>
      <c r="D879">
        <v>31.22</v>
      </c>
      <c r="E879">
        <v>30.75</v>
      </c>
      <c r="F879" t="s">
        <v>783</v>
      </c>
      <c r="G879" s="30">
        <v>-3.8999999999999998E-3</v>
      </c>
    </row>
    <row r="880" spans="1:7" x14ac:dyDescent="0.3">
      <c r="A880" s="38">
        <v>43279</v>
      </c>
      <c r="B880">
        <v>31.14</v>
      </c>
      <c r="C880">
        <v>30.75</v>
      </c>
      <c r="D880">
        <v>31.21</v>
      </c>
      <c r="E880">
        <v>30.61</v>
      </c>
      <c r="F880" t="s">
        <v>784</v>
      </c>
      <c r="G880" s="30">
        <v>1.24E-2</v>
      </c>
    </row>
    <row r="881" spans="1:7" x14ac:dyDescent="0.3">
      <c r="A881" s="38">
        <v>43280</v>
      </c>
      <c r="B881">
        <v>31.87</v>
      </c>
      <c r="C881">
        <v>31.45</v>
      </c>
      <c r="D881">
        <v>32.049999999999997</v>
      </c>
      <c r="E881">
        <v>31.28</v>
      </c>
      <c r="F881" t="s">
        <v>785</v>
      </c>
      <c r="G881" s="30">
        <v>2.3400000000000001E-2</v>
      </c>
    </row>
    <row r="882" spans="1:7" x14ac:dyDescent="0.3">
      <c r="A882" s="38">
        <v>43283</v>
      </c>
      <c r="B882">
        <v>33.090000000000003</v>
      </c>
      <c r="C882">
        <v>31.53</v>
      </c>
      <c r="D882">
        <v>33.17</v>
      </c>
      <c r="E882">
        <v>31.5</v>
      </c>
      <c r="F882" t="s">
        <v>199</v>
      </c>
      <c r="G882" s="30">
        <v>3.8300000000000001E-2</v>
      </c>
    </row>
    <row r="883" spans="1:7" x14ac:dyDescent="0.3">
      <c r="A883" s="38">
        <v>43284</v>
      </c>
      <c r="B883">
        <v>33.85</v>
      </c>
      <c r="C883">
        <v>33.35</v>
      </c>
      <c r="D883">
        <v>34.659999999999997</v>
      </c>
      <c r="E883">
        <v>33.35</v>
      </c>
      <c r="F883" t="s">
        <v>569</v>
      </c>
      <c r="G883" s="30">
        <v>2.3E-2</v>
      </c>
    </row>
    <row r="884" spans="1:7" x14ac:dyDescent="0.3">
      <c r="A884" s="38">
        <v>43286</v>
      </c>
      <c r="B884">
        <v>34.76</v>
      </c>
      <c r="C884">
        <v>34</v>
      </c>
      <c r="D884">
        <v>34.97</v>
      </c>
      <c r="E884">
        <v>33.520000000000003</v>
      </c>
      <c r="F884" t="s">
        <v>160</v>
      </c>
      <c r="G884" s="30">
        <v>2.69E-2</v>
      </c>
    </row>
    <row r="885" spans="1:7" x14ac:dyDescent="0.3">
      <c r="A885" s="38">
        <v>43287</v>
      </c>
      <c r="B885">
        <v>34.869999999999997</v>
      </c>
      <c r="C885">
        <v>34.700000000000003</v>
      </c>
      <c r="D885">
        <v>35.21</v>
      </c>
      <c r="E885">
        <v>34.590000000000003</v>
      </c>
      <c r="F885" t="s">
        <v>786</v>
      </c>
      <c r="G885" s="30">
        <v>3.2000000000000002E-3</v>
      </c>
    </row>
    <row r="886" spans="1:7" x14ac:dyDescent="0.3">
      <c r="A886" s="38">
        <v>43290</v>
      </c>
      <c r="B886">
        <v>35.29</v>
      </c>
      <c r="C886">
        <v>34.869999999999997</v>
      </c>
      <c r="D886">
        <v>35.39</v>
      </c>
      <c r="E886">
        <v>34.58</v>
      </c>
      <c r="F886" t="s">
        <v>120</v>
      </c>
      <c r="G886" s="30">
        <v>1.2E-2</v>
      </c>
    </row>
    <row r="887" spans="1:7" x14ac:dyDescent="0.3">
      <c r="A887" s="38">
        <v>43291</v>
      </c>
      <c r="B887">
        <v>35.39</v>
      </c>
      <c r="C887">
        <v>35.39</v>
      </c>
      <c r="D887">
        <v>35.56</v>
      </c>
      <c r="E887">
        <v>35.06</v>
      </c>
      <c r="F887" t="s">
        <v>787</v>
      </c>
      <c r="G887" s="30">
        <v>2.8E-3</v>
      </c>
    </row>
    <row r="888" spans="1:7" x14ac:dyDescent="0.3">
      <c r="A888" s="38">
        <v>43292</v>
      </c>
      <c r="B888">
        <v>35.409999999999997</v>
      </c>
      <c r="C888">
        <v>35.090000000000003</v>
      </c>
      <c r="D888">
        <v>35.549999999999997</v>
      </c>
      <c r="E888">
        <v>34.979999999999997</v>
      </c>
      <c r="F888" t="s">
        <v>788</v>
      </c>
      <c r="G888" s="30">
        <v>5.9999999999999995E-4</v>
      </c>
    </row>
    <row r="889" spans="1:7" x14ac:dyDescent="0.3">
      <c r="A889" s="38">
        <v>43293</v>
      </c>
      <c r="B889">
        <v>35.880000000000003</v>
      </c>
      <c r="C889">
        <v>35.549999999999997</v>
      </c>
      <c r="D889">
        <v>36.049999999999997</v>
      </c>
      <c r="E889">
        <v>35.409999999999997</v>
      </c>
      <c r="F889" t="s">
        <v>789</v>
      </c>
      <c r="G889" s="30">
        <v>1.3299999999999999E-2</v>
      </c>
    </row>
    <row r="890" spans="1:7" x14ac:dyDescent="0.3">
      <c r="A890" s="38">
        <v>43294</v>
      </c>
      <c r="B890">
        <v>36.119999999999997</v>
      </c>
      <c r="C890">
        <v>35.840000000000003</v>
      </c>
      <c r="D890">
        <v>36.17</v>
      </c>
      <c r="E890">
        <v>35.619999999999997</v>
      </c>
      <c r="F890" t="s">
        <v>790</v>
      </c>
      <c r="G890" s="30">
        <v>6.7000000000000002E-3</v>
      </c>
    </row>
    <row r="891" spans="1:7" x14ac:dyDescent="0.3">
      <c r="A891" s="38">
        <v>43297</v>
      </c>
      <c r="B891">
        <v>35.92</v>
      </c>
      <c r="C891">
        <v>35.96</v>
      </c>
      <c r="D891">
        <v>36.03</v>
      </c>
      <c r="E891">
        <v>35.630000000000003</v>
      </c>
      <c r="F891" t="s">
        <v>791</v>
      </c>
      <c r="G891" s="30">
        <v>-5.4999999999999997E-3</v>
      </c>
    </row>
    <row r="892" spans="1:7" x14ac:dyDescent="0.3">
      <c r="A892" s="38">
        <v>43298</v>
      </c>
      <c r="B892">
        <v>36.020000000000003</v>
      </c>
      <c r="C892">
        <v>35.92</v>
      </c>
      <c r="D892">
        <v>36.21</v>
      </c>
      <c r="E892">
        <v>35.799999999999997</v>
      </c>
      <c r="F892" t="s">
        <v>792</v>
      </c>
      <c r="G892" s="30">
        <v>2.8E-3</v>
      </c>
    </row>
    <row r="893" spans="1:7" x14ac:dyDescent="0.3">
      <c r="A893" s="38">
        <v>43299</v>
      </c>
      <c r="B893">
        <v>36.299999999999997</v>
      </c>
      <c r="C893">
        <v>36.020000000000003</v>
      </c>
      <c r="D893">
        <v>36.49</v>
      </c>
      <c r="E893">
        <v>35.9</v>
      </c>
      <c r="F893" t="s">
        <v>793</v>
      </c>
      <c r="G893" s="30">
        <v>7.7999999999999996E-3</v>
      </c>
    </row>
    <row r="894" spans="1:7" x14ac:dyDescent="0.3">
      <c r="A894" s="38">
        <v>43300</v>
      </c>
      <c r="B894">
        <v>35.6</v>
      </c>
      <c r="C894">
        <v>36.32</v>
      </c>
      <c r="D894">
        <v>36.340000000000003</v>
      </c>
      <c r="E894">
        <v>35.53</v>
      </c>
      <c r="F894" t="s">
        <v>794</v>
      </c>
      <c r="G894" s="30">
        <v>-1.9300000000000001E-2</v>
      </c>
    </row>
    <row r="895" spans="1:7" x14ac:dyDescent="0.3">
      <c r="A895" s="38">
        <v>43301</v>
      </c>
      <c r="B895">
        <v>35.4</v>
      </c>
      <c r="C895">
        <v>35.44</v>
      </c>
      <c r="D895">
        <v>35.44</v>
      </c>
      <c r="E895">
        <v>35.01</v>
      </c>
      <c r="F895" t="s">
        <v>311</v>
      </c>
      <c r="G895" s="30">
        <v>-5.5999999999999999E-3</v>
      </c>
    </row>
    <row r="896" spans="1:7" x14ac:dyDescent="0.3">
      <c r="A896" s="38">
        <v>43304</v>
      </c>
      <c r="B896">
        <v>35.72</v>
      </c>
      <c r="C896">
        <v>35.35</v>
      </c>
      <c r="D896">
        <v>35.82</v>
      </c>
      <c r="E896">
        <v>35.17</v>
      </c>
      <c r="F896" t="s">
        <v>795</v>
      </c>
      <c r="G896" s="30">
        <v>8.9999999999999993E-3</v>
      </c>
    </row>
    <row r="897" spans="1:7" x14ac:dyDescent="0.3">
      <c r="A897" s="38">
        <v>43305</v>
      </c>
      <c r="B897">
        <v>35.85</v>
      </c>
      <c r="C897">
        <v>35.770000000000003</v>
      </c>
      <c r="D897">
        <v>35.99</v>
      </c>
      <c r="E897">
        <v>35.630000000000003</v>
      </c>
      <c r="F897" t="s">
        <v>796</v>
      </c>
      <c r="G897" s="30">
        <v>3.5999999999999999E-3</v>
      </c>
    </row>
    <row r="898" spans="1:7" x14ac:dyDescent="0.3">
      <c r="A898" s="38">
        <v>43306</v>
      </c>
      <c r="B898">
        <v>35.380000000000003</v>
      </c>
      <c r="C898">
        <v>35.909999999999997</v>
      </c>
      <c r="D898">
        <v>35.979999999999997</v>
      </c>
      <c r="E898">
        <v>35.33</v>
      </c>
      <c r="F898" t="s">
        <v>797</v>
      </c>
      <c r="G898" s="30">
        <v>-1.3100000000000001E-2</v>
      </c>
    </row>
    <row r="899" spans="1:7" x14ac:dyDescent="0.3">
      <c r="A899" s="38">
        <v>43307</v>
      </c>
      <c r="B899">
        <v>34.86</v>
      </c>
      <c r="C899">
        <v>35.380000000000003</v>
      </c>
      <c r="D899">
        <v>35.61</v>
      </c>
      <c r="E899">
        <v>34.76</v>
      </c>
      <c r="F899" t="s">
        <v>798</v>
      </c>
      <c r="G899" s="30">
        <v>-1.47E-2</v>
      </c>
    </row>
    <row r="900" spans="1:7" x14ac:dyDescent="0.3">
      <c r="A900" s="38">
        <v>43308</v>
      </c>
      <c r="B900">
        <v>35.03</v>
      </c>
      <c r="C900">
        <v>34.869999999999997</v>
      </c>
      <c r="D900">
        <v>35.090000000000003</v>
      </c>
      <c r="E900">
        <v>34.549999999999997</v>
      </c>
      <c r="F900" t="s">
        <v>799</v>
      </c>
      <c r="G900" s="30">
        <v>4.8999999999999998E-3</v>
      </c>
    </row>
    <row r="901" spans="1:7" x14ac:dyDescent="0.3">
      <c r="A901" s="38">
        <v>43311</v>
      </c>
      <c r="B901">
        <v>34.9</v>
      </c>
      <c r="C901">
        <v>35.04</v>
      </c>
      <c r="D901">
        <v>35.22</v>
      </c>
      <c r="E901">
        <v>34.82</v>
      </c>
      <c r="F901" t="s">
        <v>800</v>
      </c>
      <c r="G901" s="30">
        <v>-3.7000000000000002E-3</v>
      </c>
    </row>
    <row r="902" spans="1:7" x14ac:dyDescent="0.3">
      <c r="A902" s="38">
        <v>43312</v>
      </c>
      <c r="B902">
        <v>35.5</v>
      </c>
      <c r="C902">
        <v>35.03</v>
      </c>
      <c r="D902">
        <v>35.6</v>
      </c>
      <c r="E902">
        <v>34.9</v>
      </c>
      <c r="F902" t="s">
        <v>801</v>
      </c>
      <c r="G902" s="30">
        <v>1.72E-2</v>
      </c>
    </row>
    <row r="903" spans="1:7" x14ac:dyDescent="0.3">
      <c r="A903" s="38">
        <v>43313</v>
      </c>
      <c r="B903">
        <v>35.08</v>
      </c>
      <c r="C903">
        <v>35.5</v>
      </c>
      <c r="D903">
        <v>35.5</v>
      </c>
      <c r="E903">
        <v>34.619999999999997</v>
      </c>
      <c r="F903" t="s">
        <v>183</v>
      </c>
      <c r="G903" s="30">
        <v>-1.18E-2</v>
      </c>
    </row>
    <row r="904" spans="1:7" x14ac:dyDescent="0.3">
      <c r="A904" s="38">
        <v>43314</v>
      </c>
      <c r="B904">
        <v>34.11</v>
      </c>
      <c r="C904">
        <v>34</v>
      </c>
      <c r="D904">
        <v>34.659999999999997</v>
      </c>
      <c r="E904">
        <v>33.07</v>
      </c>
      <c r="F904" t="s">
        <v>802</v>
      </c>
      <c r="G904" s="30">
        <v>-2.7699999999999999E-2</v>
      </c>
    </row>
    <row r="905" spans="1:7" x14ac:dyDescent="0.3">
      <c r="A905" s="38">
        <v>43315</v>
      </c>
      <c r="B905">
        <v>34.75</v>
      </c>
      <c r="C905">
        <v>34.340000000000003</v>
      </c>
      <c r="D905">
        <v>34.92</v>
      </c>
      <c r="E905">
        <v>34.090000000000003</v>
      </c>
      <c r="F905" t="s">
        <v>297</v>
      </c>
      <c r="G905" s="30">
        <v>1.8800000000000001E-2</v>
      </c>
    </row>
    <row r="906" spans="1:7" x14ac:dyDescent="0.3">
      <c r="A906" s="38">
        <v>43318</v>
      </c>
      <c r="B906">
        <v>35.26</v>
      </c>
      <c r="C906">
        <v>34.78</v>
      </c>
      <c r="D906">
        <v>35.549999999999997</v>
      </c>
      <c r="E906">
        <v>34.700000000000003</v>
      </c>
      <c r="F906" t="s">
        <v>199</v>
      </c>
      <c r="G906" s="30">
        <v>1.47E-2</v>
      </c>
    </row>
    <row r="907" spans="1:7" x14ac:dyDescent="0.3">
      <c r="A907" s="38">
        <v>43319</v>
      </c>
      <c r="B907">
        <v>35.909999999999997</v>
      </c>
      <c r="C907">
        <v>35.299999999999997</v>
      </c>
      <c r="D907">
        <v>36.01</v>
      </c>
      <c r="E907">
        <v>35.06</v>
      </c>
      <c r="F907" t="s">
        <v>186</v>
      </c>
      <c r="G907" s="30">
        <v>1.84E-2</v>
      </c>
    </row>
    <row r="908" spans="1:7" x14ac:dyDescent="0.3">
      <c r="A908" s="38">
        <v>43320</v>
      </c>
      <c r="B908">
        <v>35.75</v>
      </c>
      <c r="C908">
        <v>35.78</v>
      </c>
      <c r="D908">
        <v>36</v>
      </c>
      <c r="E908">
        <v>35.57</v>
      </c>
      <c r="F908" t="s">
        <v>803</v>
      </c>
      <c r="G908" s="30">
        <v>-4.4999999999999997E-3</v>
      </c>
    </row>
    <row r="909" spans="1:7" x14ac:dyDescent="0.3">
      <c r="A909" s="38">
        <v>43321</v>
      </c>
      <c r="B909">
        <v>35.090000000000003</v>
      </c>
      <c r="C909">
        <v>35.75</v>
      </c>
      <c r="D909">
        <v>35.89</v>
      </c>
      <c r="E909">
        <v>35.04</v>
      </c>
      <c r="F909" t="s">
        <v>804</v>
      </c>
      <c r="G909" s="30">
        <v>-1.8499999999999999E-2</v>
      </c>
    </row>
    <row r="910" spans="1:7" x14ac:dyDescent="0.3">
      <c r="A910" s="38">
        <v>43322</v>
      </c>
      <c r="B910">
        <v>34.54</v>
      </c>
      <c r="C910">
        <v>34.799999999999997</v>
      </c>
      <c r="D910">
        <v>34.86</v>
      </c>
      <c r="E910">
        <v>34.31</v>
      </c>
      <c r="F910" t="s">
        <v>805</v>
      </c>
      <c r="G910" s="30">
        <v>-1.5699999999999999E-2</v>
      </c>
    </row>
    <row r="911" spans="1:7" x14ac:dyDescent="0.3">
      <c r="A911" s="38">
        <v>43325</v>
      </c>
      <c r="B911">
        <v>34.03</v>
      </c>
      <c r="C911">
        <v>34.44</v>
      </c>
      <c r="D911">
        <v>34.6</v>
      </c>
      <c r="E911">
        <v>33.93</v>
      </c>
      <c r="F911" t="s">
        <v>806</v>
      </c>
      <c r="G911" s="30">
        <v>-1.4800000000000001E-2</v>
      </c>
    </row>
    <row r="912" spans="1:7" x14ac:dyDescent="0.3">
      <c r="A912" s="38">
        <v>43326</v>
      </c>
      <c r="B912">
        <v>34.39</v>
      </c>
      <c r="C912">
        <v>34.31</v>
      </c>
      <c r="D912">
        <v>34.51</v>
      </c>
      <c r="E912">
        <v>34.090000000000003</v>
      </c>
      <c r="F912" t="s">
        <v>807</v>
      </c>
      <c r="G912" s="30">
        <v>1.06E-2</v>
      </c>
    </row>
    <row r="913" spans="1:7" x14ac:dyDescent="0.3">
      <c r="A913" s="38">
        <v>43327</v>
      </c>
      <c r="B913">
        <v>34.19</v>
      </c>
      <c r="C913">
        <v>34.119999999999997</v>
      </c>
      <c r="D913">
        <v>34.4</v>
      </c>
      <c r="E913">
        <v>34.03</v>
      </c>
      <c r="F913" t="s">
        <v>808</v>
      </c>
      <c r="G913" s="30">
        <v>-5.7999999999999996E-3</v>
      </c>
    </row>
    <row r="914" spans="1:7" x14ac:dyDescent="0.3">
      <c r="A914" s="38">
        <v>43328</v>
      </c>
      <c r="B914">
        <v>33.630000000000003</v>
      </c>
      <c r="C914">
        <v>33.92</v>
      </c>
      <c r="D914">
        <v>34.35</v>
      </c>
      <c r="E914">
        <v>33.57</v>
      </c>
      <c r="F914" t="s">
        <v>809</v>
      </c>
      <c r="G914" s="30">
        <v>-1.6400000000000001E-2</v>
      </c>
    </row>
    <row r="915" spans="1:7" x14ac:dyDescent="0.3">
      <c r="A915" s="38">
        <v>43329</v>
      </c>
      <c r="B915">
        <v>33.72</v>
      </c>
      <c r="C915">
        <v>33.57</v>
      </c>
      <c r="D915">
        <v>33.76</v>
      </c>
      <c r="E915">
        <v>33.28</v>
      </c>
      <c r="F915" t="s">
        <v>810</v>
      </c>
      <c r="G915" s="30">
        <v>2.7000000000000001E-3</v>
      </c>
    </row>
    <row r="916" spans="1:7" x14ac:dyDescent="0.3">
      <c r="A916" s="38">
        <v>43332</v>
      </c>
      <c r="B916">
        <v>34.21</v>
      </c>
      <c r="C916">
        <v>33.770000000000003</v>
      </c>
      <c r="D916">
        <v>34.26</v>
      </c>
      <c r="E916">
        <v>33.56</v>
      </c>
      <c r="F916" t="s">
        <v>811</v>
      </c>
      <c r="G916" s="30">
        <v>1.4500000000000001E-2</v>
      </c>
    </row>
    <row r="917" spans="1:7" x14ac:dyDescent="0.3">
      <c r="A917" s="38">
        <v>43333</v>
      </c>
      <c r="B917">
        <v>34.35</v>
      </c>
      <c r="C917">
        <v>34.340000000000003</v>
      </c>
      <c r="D917">
        <v>34.520000000000003</v>
      </c>
      <c r="E917">
        <v>34.17</v>
      </c>
      <c r="F917" t="s">
        <v>812</v>
      </c>
      <c r="G917" s="30">
        <v>4.1000000000000003E-3</v>
      </c>
    </row>
    <row r="918" spans="1:7" x14ac:dyDescent="0.3">
      <c r="A918" s="38">
        <v>43334</v>
      </c>
      <c r="B918">
        <v>34.619999999999997</v>
      </c>
      <c r="C918">
        <v>34.35</v>
      </c>
      <c r="D918">
        <v>34.69</v>
      </c>
      <c r="E918">
        <v>33.979999999999997</v>
      </c>
      <c r="F918" t="s">
        <v>813</v>
      </c>
      <c r="G918" s="30">
        <v>7.9000000000000008E-3</v>
      </c>
    </row>
    <row r="919" spans="1:7" x14ac:dyDescent="0.3">
      <c r="A919" s="38">
        <v>43335</v>
      </c>
      <c r="B919">
        <v>34.5</v>
      </c>
      <c r="C919">
        <v>34.61</v>
      </c>
      <c r="D919">
        <v>34.659999999999997</v>
      </c>
      <c r="E919">
        <v>34.450000000000003</v>
      </c>
      <c r="F919" t="s">
        <v>814</v>
      </c>
      <c r="G919" s="30">
        <v>-3.5000000000000001E-3</v>
      </c>
    </row>
    <row r="920" spans="1:7" x14ac:dyDescent="0.3">
      <c r="A920" s="38">
        <v>43336</v>
      </c>
      <c r="B920">
        <v>34.700000000000003</v>
      </c>
      <c r="C920">
        <v>34.69</v>
      </c>
      <c r="D920">
        <v>34.89</v>
      </c>
      <c r="E920">
        <v>34.5</v>
      </c>
      <c r="F920" t="s">
        <v>815</v>
      </c>
      <c r="G920" s="30">
        <v>5.7999999999999996E-3</v>
      </c>
    </row>
    <row r="921" spans="1:7" x14ac:dyDescent="0.3">
      <c r="A921" s="38">
        <v>43339</v>
      </c>
      <c r="B921">
        <v>34.72</v>
      </c>
      <c r="C921">
        <v>34.83</v>
      </c>
      <c r="D921">
        <v>34.89</v>
      </c>
      <c r="E921">
        <v>34.65</v>
      </c>
      <c r="F921" t="s">
        <v>816</v>
      </c>
      <c r="G921" s="30">
        <v>5.9999999999999995E-4</v>
      </c>
    </row>
    <row r="922" spans="1:7" x14ac:dyDescent="0.3">
      <c r="A922" s="38">
        <v>43340</v>
      </c>
      <c r="B922">
        <v>34.75</v>
      </c>
      <c r="C922">
        <v>34.799999999999997</v>
      </c>
      <c r="D922">
        <v>35</v>
      </c>
      <c r="E922">
        <v>34.69</v>
      </c>
      <c r="F922" t="s">
        <v>817</v>
      </c>
      <c r="G922" s="30">
        <v>8.9999999999999998E-4</v>
      </c>
    </row>
    <row r="923" spans="1:7" x14ac:dyDescent="0.3">
      <c r="A923" s="38">
        <v>43341</v>
      </c>
      <c r="B923">
        <v>34.75</v>
      </c>
      <c r="C923">
        <v>34.840000000000003</v>
      </c>
      <c r="D923">
        <v>34.869999999999997</v>
      </c>
      <c r="E923">
        <v>34.51</v>
      </c>
      <c r="F923" t="s">
        <v>818</v>
      </c>
      <c r="G923" s="30">
        <v>0</v>
      </c>
    </row>
    <row r="924" spans="1:7" x14ac:dyDescent="0.3">
      <c r="A924" s="38">
        <v>43342</v>
      </c>
      <c r="B924">
        <v>34.409999999999997</v>
      </c>
      <c r="C924">
        <v>34.69</v>
      </c>
      <c r="D924">
        <v>34.72</v>
      </c>
      <c r="E924">
        <v>34.33</v>
      </c>
      <c r="F924" t="s">
        <v>819</v>
      </c>
      <c r="G924" s="30">
        <v>-9.7999999999999997E-3</v>
      </c>
    </row>
    <row r="925" spans="1:7" x14ac:dyDescent="0.3">
      <c r="A925" s="38">
        <v>43343</v>
      </c>
      <c r="B925">
        <v>34.53</v>
      </c>
      <c r="C925">
        <v>34.33</v>
      </c>
      <c r="D925">
        <v>34.58</v>
      </c>
      <c r="E925">
        <v>34.19</v>
      </c>
      <c r="F925" t="s">
        <v>820</v>
      </c>
      <c r="G925" s="30">
        <v>3.5000000000000001E-3</v>
      </c>
    </row>
    <row r="926" spans="1:7" x14ac:dyDescent="0.3">
      <c r="A926" s="38">
        <v>43347</v>
      </c>
      <c r="B926">
        <v>34.72</v>
      </c>
      <c r="C926">
        <v>34.5</v>
      </c>
      <c r="D926">
        <v>34.770000000000003</v>
      </c>
      <c r="E926">
        <v>34.299999999999997</v>
      </c>
      <c r="F926" t="s">
        <v>821</v>
      </c>
      <c r="G926" s="30">
        <v>5.4999999999999997E-3</v>
      </c>
    </row>
    <row r="927" spans="1:7" x14ac:dyDescent="0.3">
      <c r="A927" s="38">
        <v>43348</v>
      </c>
      <c r="B927">
        <v>34.36</v>
      </c>
      <c r="C927">
        <v>34.64</v>
      </c>
      <c r="D927">
        <v>34.75</v>
      </c>
      <c r="E927">
        <v>34.200000000000003</v>
      </c>
      <c r="F927" t="s">
        <v>822</v>
      </c>
      <c r="G927" s="30">
        <v>-1.04E-2</v>
      </c>
    </row>
    <row r="928" spans="1:7" x14ac:dyDescent="0.3">
      <c r="A928" s="38">
        <v>43349</v>
      </c>
      <c r="B928">
        <v>33.99</v>
      </c>
      <c r="C928">
        <v>34.369999999999997</v>
      </c>
      <c r="D928">
        <v>34.46</v>
      </c>
      <c r="E928">
        <v>33.75</v>
      </c>
      <c r="F928" t="s">
        <v>823</v>
      </c>
      <c r="G928" s="30">
        <v>-1.0800000000000001E-2</v>
      </c>
    </row>
    <row r="929" spans="1:7" x14ac:dyDescent="0.3">
      <c r="A929" s="38">
        <v>43350</v>
      </c>
      <c r="B929">
        <v>33.47</v>
      </c>
      <c r="C929">
        <v>33.65</v>
      </c>
      <c r="D929">
        <v>33.93</v>
      </c>
      <c r="E929">
        <v>33.44</v>
      </c>
      <c r="F929" t="s">
        <v>824</v>
      </c>
      <c r="G929" s="30">
        <v>-1.5299999999999999E-2</v>
      </c>
    </row>
    <row r="930" spans="1:7" x14ac:dyDescent="0.3">
      <c r="A930" s="38">
        <v>43353</v>
      </c>
      <c r="B930">
        <v>33.85</v>
      </c>
      <c r="C930">
        <v>33.659999999999997</v>
      </c>
      <c r="D930">
        <v>33.950000000000003</v>
      </c>
      <c r="E930">
        <v>33.340000000000003</v>
      </c>
      <c r="F930" t="s">
        <v>825</v>
      </c>
      <c r="G930" s="30">
        <v>1.14E-2</v>
      </c>
    </row>
    <row r="931" spans="1:7" x14ac:dyDescent="0.3">
      <c r="A931" s="38">
        <v>43354</v>
      </c>
      <c r="B931">
        <v>34.28</v>
      </c>
      <c r="C931">
        <v>33.67</v>
      </c>
      <c r="D931">
        <v>34.33</v>
      </c>
      <c r="E931">
        <v>33.619999999999997</v>
      </c>
      <c r="F931" t="s">
        <v>826</v>
      </c>
      <c r="G931" s="30">
        <v>1.2699999999999999E-2</v>
      </c>
    </row>
    <row r="932" spans="1:7" x14ac:dyDescent="0.3">
      <c r="A932" s="38">
        <v>43355</v>
      </c>
      <c r="B932">
        <v>34.200000000000003</v>
      </c>
      <c r="C932">
        <v>34.200000000000003</v>
      </c>
      <c r="D932">
        <v>34.29</v>
      </c>
      <c r="E932">
        <v>33.909999999999997</v>
      </c>
      <c r="F932" t="s">
        <v>827</v>
      </c>
      <c r="G932" s="30">
        <v>-2.3E-3</v>
      </c>
    </row>
    <row r="933" spans="1:7" x14ac:dyDescent="0.3">
      <c r="A933" s="38">
        <v>43356</v>
      </c>
      <c r="B933">
        <v>34.08</v>
      </c>
      <c r="C933">
        <v>34.29</v>
      </c>
      <c r="D933">
        <v>34.79</v>
      </c>
      <c r="E933">
        <v>34.049999999999997</v>
      </c>
      <c r="F933" t="s">
        <v>828</v>
      </c>
      <c r="G933" s="30">
        <v>-3.5000000000000001E-3</v>
      </c>
    </row>
    <row r="934" spans="1:7" x14ac:dyDescent="0.3">
      <c r="A934" s="38">
        <v>43357</v>
      </c>
      <c r="B934">
        <v>34.4</v>
      </c>
      <c r="C934">
        <v>34.159999999999997</v>
      </c>
      <c r="D934">
        <v>34.549999999999997</v>
      </c>
      <c r="E934">
        <v>34.159999999999997</v>
      </c>
      <c r="F934" t="s">
        <v>829</v>
      </c>
      <c r="G934" s="30">
        <v>9.4000000000000004E-3</v>
      </c>
    </row>
    <row r="935" spans="1:7" x14ac:dyDescent="0.3">
      <c r="A935" s="38">
        <v>43360</v>
      </c>
      <c r="B935">
        <v>34.07</v>
      </c>
      <c r="C935">
        <v>34.270000000000003</v>
      </c>
      <c r="D935">
        <v>34.46</v>
      </c>
      <c r="E935">
        <v>33.9</v>
      </c>
      <c r="F935" t="s">
        <v>830</v>
      </c>
      <c r="G935" s="30">
        <v>-9.5999999999999992E-3</v>
      </c>
    </row>
    <row r="936" spans="1:7" x14ac:dyDescent="0.3">
      <c r="A936" s="38">
        <v>43361</v>
      </c>
      <c r="B936">
        <v>34.35</v>
      </c>
      <c r="C936">
        <v>34.1</v>
      </c>
      <c r="D936">
        <v>34.479999999999997</v>
      </c>
      <c r="E936">
        <v>33.950000000000003</v>
      </c>
      <c r="F936" t="s">
        <v>831</v>
      </c>
      <c r="G936" s="30">
        <v>8.2000000000000007E-3</v>
      </c>
    </row>
    <row r="937" spans="1:7" x14ac:dyDescent="0.3">
      <c r="A937" s="38">
        <v>43362</v>
      </c>
      <c r="B937">
        <v>34.44</v>
      </c>
      <c r="C937">
        <v>34.409999999999997</v>
      </c>
      <c r="D937">
        <v>34.57</v>
      </c>
      <c r="E937">
        <v>34</v>
      </c>
      <c r="F937" t="s">
        <v>832</v>
      </c>
      <c r="G937" s="30">
        <v>2.5999999999999999E-3</v>
      </c>
    </row>
    <row r="938" spans="1:7" x14ac:dyDescent="0.3">
      <c r="A938" s="38">
        <v>43363</v>
      </c>
      <c r="B938">
        <v>35.21</v>
      </c>
      <c r="C938">
        <v>34.6</v>
      </c>
      <c r="D938">
        <v>35.72</v>
      </c>
      <c r="E938">
        <v>34.39</v>
      </c>
      <c r="F938" t="s">
        <v>254</v>
      </c>
      <c r="G938" s="30">
        <v>2.24E-2</v>
      </c>
    </row>
    <row r="939" spans="1:7" x14ac:dyDescent="0.3">
      <c r="A939" s="38">
        <v>43364</v>
      </c>
      <c r="B939">
        <v>36.07</v>
      </c>
      <c r="C939">
        <v>35.380000000000003</v>
      </c>
      <c r="D939">
        <v>36.49</v>
      </c>
      <c r="E939">
        <v>35.380000000000003</v>
      </c>
      <c r="F939" t="s">
        <v>203</v>
      </c>
      <c r="G939" s="30">
        <v>2.4400000000000002E-2</v>
      </c>
    </row>
    <row r="940" spans="1:7" x14ac:dyDescent="0.3">
      <c r="A940" s="38">
        <v>43367</v>
      </c>
      <c r="B940">
        <v>35.9</v>
      </c>
      <c r="C940">
        <v>35.97</v>
      </c>
      <c r="D940">
        <v>36.24</v>
      </c>
      <c r="E940">
        <v>35.61</v>
      </c>
      <c r="F940" t="s">
        <v>833</v>
      </c>
      <c r="G940" s="30">
        <v>-4.7000000000000002E-3</v>
      </c>
    </row>
    <row r="941" spans="1:7" x14ac:dyDescent="0.3">
      <c r="A941" s="38">
        <v>43368</v>
      </c>
      <c r="B941">
        <v>36.119999999999997</v>
      </c>
      <c r="C941">
        <v>36.020000000000003</v>
      </c>
      <c r="D941">
        <v>36.340000000000003</v>
      </c>
      <c r="E941">
        <v>35.869999999999997</v>
      </c>
      <c r="F941" t="s">
        <v>834</v>
      </c>
      <c r="G941" s="30">
        <v>6.1000000000000004E-3</v>
      </c>
    </row>
    <row r="942" spans="1:7" x14ac:dyDescent="0.3">
      <c r="A942" s="38">
        <v>43369</v>
      </c>
      <c r="B942">
        <v>35.56</v>
      </c>
      <c r="C942">
        <v>35.99</v>
      </c>
      <c r="D942">
        <v>36.19</v>
      </c>
      <c r="E942">
        <v>35.4</v>
      </c>
      <c r="F942" t="s">
        <v>835</v>
      </c>
      <c r="G942" s="30">
        <v>-1.55E-2</v>
      </c>
    </row>
    <row r="943" spans="1:7" x14ac:dyDescent="0.3">
      <c r="A943" s="38">
        <v>43370</v>
      </c>
      <c r="B943">
        <v>34.93</v>
      </c>
      <c r="C943">
        <v>35.67</v>
      </c>
      <c r="D943">
        <v>35.78</v>
      </c>
      <c r="E943">
        <v>34.78</v>
      </c>
      <c r="F943" t="s">
        <v>836</v>
      </c>
      <c r="G943" s="30">
        <v>-1.77E-2</v>
      </c>
    </row>
    <row r="944" spans="1:7" x14ac:dyDescent="0.3">
      <c r="A944" s="38">
        <v>43371</v>
      </c>
      <c r="B944">
        <v>34.549999999999997</v>
      </c>
      <c r="C944">
        <v>34.75</v>
      </c>
      <c r="D944">
        <v>35.1</v>
      </c>
      <c r="E944">
        <v>34.299999999999997</v>
      </c>
      <c r="F944" t="s">
        <v>837</v>
      </c>
      <c r="G944" s="30">
        <v>-1.09E-2</v>
      </c>
    </row>
    <row r="945" spans="1:7" x14ac:dyDescent="0.3">
      <c r="A945" s="38">
        <v>43374</v>
      </c>
      <c r="B945">
        <v>35.49</v>
      </c>
      <c r="C945">
        <v>35.43</v>
      </c>
      <c r="D945">
        <v>35.81</v>
      </c>
      <c r="E945">
        <v>35.15</v>
      </c>
      <c r="F945" t="s">
        <v>199</v>
      </c>
      <c r="G945" s="30">
        <v>2.7199999999999998E-2</v>
      </c>
    </row>
    <row r="946" spans="1:7" x14ac:dyDescent="0.3">
      <c r="A946" s="38">
        <v>43375</v>
      </c>
      <c r="B946">
        <v>35.43</v>
      </c>
      <c r="C946">
        <v>35.479999999999997</v>
      </c>
      <c r="D946">
        <v>35.92</v>
      </c>
      <c r="E946">
        <v>35.28</v>
      </c>
      <c r="F946" t="s">
        <v>838</v>
      </c>
      <c r="G946" s="30">
        <v>-1.6999999999999999E-3</v>
      </c>
    </row>
    <row r="947" spans="1:7" x14ac:dyDescent="0.3">
      <c r="A947" s="38">
        <v>43376</v>
      </c>
      <c r="B947">
        <v>36.21</v>
      </c>
      <c r="C947">
        <v>35.47</v>
      </c>
      <c r="D947">
        <v>36.409999999999997</v>
      </c>
      <c r="E947">
        <v>35.47</v>
      </c>
      <c r="F947" t="s">
        <v>169</v>
      </c>
      <c r="G947" s="30">
        <v>2.1999999999999999E-2</v>
      </c>
    </row>
    <row r="948" spans="1:7" x14ac:dyDescent="0.3">
      <c r="A948" s="38">
        <v>43377</v>
      </c>
      <c r="B948">
        <v>35.15</v>
      </c>
      <c r="C948">
        <v>35.99</v>
      </c>
      <c r="D948">
        <v>36.33</v>
      </c>
      <c r="E948">
        <v>34.85</v>
      </c>
      <c r="F948" t="s">
        <v>839</v>
      </c>
      <c r="G948" s="30">
        <v>-2.93E-2</v>
      </c>
    </row>
    <row r="949" spans="1:7" x14ac:dyDescent="0.3">
      <c r="A949" s="38">
        <v>43378</v>
      </c>
      <c r="B949">
        <v>33.83</v>
      </c>
      <c r="C949">
        <v>35.14</v>
      </c>
      <c r="D949">
        <v>35.25</v>
      </c>
      <c r="E949">
        <v>33.74</v>
      </c>
      <c r="F949" t="s">
        <v>840</v>
      </c>
      <c r="G949" s="30">
        <v>-3.7600000000000001E-2</v>
      </c>
    </row>
    <row r="950" spans="1:7" x14ac:dyDescent="0.3">
      <c r="A950" s="38">
        <v>43381</v>
      </c>
      <c r="B950">
        <v>33.07</v>
      </c>
      <c r="C950">
        <v>33.5</v>
      </c>
      <c r="D950">
        <v>33.770000000000003</v>
      </c>
      <c r="E950">
        <v>32.81</v>
      </c>
      <c r="F950" t="s">
        <v>841</v>
      </c>
      <c r="G950" s="30">
        <v>-2.2499999999999999E-2</v>
      </c>
    </row>
    <row r="951" spans="1:7" x14ac:dyDescent="0.3">
      <c r="A951" s="38">
        <v>43382</v>
      </c>
      <c r="B951">
        <v>32.85</v>
      </c>
      <c r="C951">
        <v>32.909999999999997</v>
      </c>
      <c r="D951">
        <v>33.1</v>
      </c>
      <c r="E951">
        <v>32.64</v>
      </c>
      <c r="F951" t="s">
        <v>842</v>
      </c>
      <c r="G951" s="30">
        <v>-6.7000000000000002E-3</v>
      </c>
    </row>
    <row r="952" spans="1:7" x14ac:dyDescent="0.3">
      <c r="A952" s="38">
        <v>43383</v>
      </c>
      <c r="B952">
        <v>31.4</v>
      </c>
      <c r="C952">
        <v>32.94</v>
      </c>
      <c r="D952">
        <v>32.94</v>
      </c>
      <c r="E952">
        <v>31.32</v>
      </c>
      <c r="F952" t="s">
        <v>843</v>
      </c>
      <c r="G952" s="30">
        <v>-4.41E-2</v>
      </c>
    </row>
    <row r="953" spans="1:7" x14ac:dyDescent="0.3">
      <c r="A953" s="38">
        <v>43384</v>
      </c>
      <c r="B953">
        <v>30.67</v>
      </c>
      <c r="C953">
        <v>31.31</v>
      </c>
      <c r="D953">
        <v>32.119999999999997</v>
      </c>
      <c r="E953">
        <v>30.56</v>
      </c>
      <c r="F953" t="s">
        <v>508</v>
      </c>
      <c r="G953" s="30">
        <v>-2.3199999999999998E-2</v>
      </c>
    </row>
    <row r="954" spans="1:7" x14ac:dyDescent="0.3">
      <c r="A954" s="38">
        <v>43385</v>
      </c>
      <c r="B954">
        <v>31.06</v>
      </c>
      <c r="C954">
        <v>31.29</v>
      </c>
      <c r="D954">
        <v>31.57</v>
      </c>
      <c r="E954">
        <v>30.59</v>
      </c>
      <c r="F954" t="s">
        <v>844</v>
      </c>
      <c r="G954" s="30">
        <v>1.2699999999999999E-2</v>
      </c>
    </row>
    <row r="955" spans="1:7" x14ac:dyDescent="0.3">
      <c r="A955" s="38">
        <v>43388</v>
      </c>
      <c r="B955">
        <v>31.15</v>
      </c>
      <c r="C955">
        <v>30.95</v>
      </c>
      <c r="D955">
        <v>31.5</v>
      </c>
      <c r="E955">
        <v>30.63</v>
      </c>
      <c r="F955" t="s">
        <v>845</v>
      </c>
      <c r="G955" s="30">
        <v>2.8999999999999998E-3</v>
      </c>
    </row>
    <row r="956" spans="1:7" x14ac:dyDescent="0.3">
      <c r="A956" s="38">
        <v>43389</v>
      </c>
      <c r="B956">
        <v>31.74</v>
      </c>
      <c r="C956">
        <v>31.42</v>
      </c>
      <c r="D956">
        <v>31.87</v>
      </c>
      <c r="E956">
        <v>31.21</v>
      </c>
      <c r="F956" t="s">
        <v>846</v>
      </c>
      <c r="G956" s="30">
        <v>1.89E-2</v>
      </c>
    </row>
    <row r="957" spans="1:7" x14ac:dyDescent="0.3">
      <c r="A957" s="38">
        <v>43390</v>
      </c>
      <c r="B957">
        <v>31.68</v>
      </c>
      <c r="C957">
        <v>31.75</v>
      </c>
      <c r="D957">
        <v>32</v>
      </c>
      <c r="E957">
        <v>31.42</v>
      </c>
      <c r="F957" t="s">
        <v>847</v>
      </c>
      <c r="G957" s="30">
        <v>-1.9E-3</v>
      </c>
    </row>
    <row r="958" spans="1:7" x14ac:dyDescent="0.3">
      <c r="A958" s="38">
        <v>43391</v>
      </c>
      <c r="B958">
        <v>30.37</v>
      </c>
      <c r="C958">
        <v>31.53</v>
      </c>
      <c r="D958">
        <v>31.61</v>
      </c>
      <c r="E958">
        <v>30.26</v>
      </c>
      <c r="F958" t="s">
        <v>121</v>
      </c>
      <c r="G958" s="30">
        <v>-4.1399999999999999E-2</v>
      </c>
    </row>
    <row r="959" spans="1:7" x14ac:dyDescent="0.3">
      <c r="A959" s="38">
        <v>43392</v>
      </c>
      <c r="B959">
        <v>29.49</v>
      </c>
      <c r="C959">
        <v>30.47</v>
      </c>
      <c r="D959">
        <v>30.47</v>
      </c>
      <c r="E959">
        <v>29.34</v>
      </c>
      <c r="F959" t="s">
        <v>595</v>
      </c>
      <c r="G959" s="30">
        <v>-2.9000000000000001E-2</v>
      </c>
    </row>
    <row r="960" spans="1:7" x14ac:dyDescent="0.3">
      <c r="A960" s="38">
        <v>43395</v>
      </c>
      <c r="B960">
        <v>29.49</v>
      </c>
      <c r="C960">
        <v>29.77</v>
      </c>
      <c r="D960">
        <v>29.79</v>
      </c>
      <c r="E960">
        <v>29.38</v>
      </c>
      <c r="F960" t="s">
        <v>142</v>
      </c>
      <c r="G960" s="30">
        <v>0</v>
      </c>
    </row>
    <row r="961" spans="1:7" x14ac:dyDescent="0.3">
      <c r="A961" s="38">
        <v>43396</v>
      </c>
      <c r="B961">
        <v>29.47</v>
      </c>
      <c r="C961">
        <v>29.06</v>
      </c>
      <c r="D961">
        <v>29.53</v>
      </c>
      <c r="E961">
        <v>28.03</v>
      </c>
      <c r="F961" t="s">
        <v>848</v>
      </c>
      <c r="G961" s="30">
        <v>-6.9999999999999999E-4</v>
      </c>
    </row>
    <row r="962" spans="1:7" x14ac:dyDescent="0.3">
      <c r="A962" s="38">
        <v>43397</v>
      </c>
      <c r="B962">
        <v>28.35</v>
      </c>
      <c r="C962">
        <v>29.46</v>
      </c>
      <c r="D962">
        <v>29.49</v>
      </c>
      <c r="E962">
        <v>28.02</v>
      </c>
      <c r="F962" t="s">
        <v>849</v>
      </c>
      <c r="G962" s="30">
        <v>-3.7999999999999999E-2</v>
      </c>
    </row>
    <row r="963" spans="1:7" x14ac:dyDescent="0.3">
      <c r="A963" s="38">
        <v>43398</v>
      </c>
      <c r="B963">
        <v>29.86</v>
      </c>
      <c r="C963">
        <v>28.72</v>
      </c>
      <c r="D963">
        <v>30.29</v>
      </c>
      <c r="E963">
        <v>28.56</v>
      </c>
      <c r="F963" t="s">
        <v>142</v>
      </c>
      <c r="G963" s="30">
        <v>5.33E-2</v>
      </c>
    </row>
    <row r="964" spans="1:7" x14ac:dyDescent="0.3">
      <c r="A964" s="38">
        <v>43399</v>
      </c>
      <c r="B964">
        <v>30.31</v>
      </c>
      <c r="C964">
        <v>29.35</v>
      </c>
      <c r="D964">
        <v>30.52</v>
      </c>
      <c r="E964">
        <v>29.01</v>
      </c>
      <c r="F964" t="s">
        <v>246</v>
      </c>
      <c r="G964" s="30">
        <v>1.5100000000000001E-2</v>
      </c>
    </row>
    <row r="965" spans="1:7" x14ac:dyDescent="0.3">
      <c r="A965" s="38">
        <v>43402</v>
      </c>
      <c r="B965">
        <v>29.53</v>
      </c>
      <c r="C965">
        <v>30.85</v>
      </c>
      <c r="D965">
        <v>31.1</v>
      </c>
      <c r="E965">
        <v>29.31</v>
      </c>
      <c r="F965" t="s">
        <v>246</v>
      </c>
      <c r="G965" s="30">
        <v>-2.5700000000000001E-2</v>
      </c>
    </row>
    <row r="966" spans="1:7" x14ac:dyDescent="0.3">
      <c r="A966" s="38">
        <v>43403</v>
      </c>
      <c r="B966">
        <v>29.92</v>
      </c>
      <c r="C966">
        <v>29.49</v>
      </c>
      <c r="D966">
        <v>30.2</v>
      </c>
      <c r="E966">
        <v>29.37</v>
      </c>
      <c r="F966" t="s">
        <v>123</v>
      </c>
      <c r="G966" s="30">
        <v>1.32E-2</v>
      </c>
    </row>
    <row r="967" spans="1:7" x14ac:dyDescent="0.3">
      <c r="A967" s="38">
        <v>43404</v>
      </c>
      <c r="B967">
        <v>29.42</v>
      </c>
      <c r="C967">
        <v>30.3</v>
      </c>
      <c r="D967">
        <v>30.36</v>
      </c>
      <c r="E967">
        <v>28.35</v>
      </c>
      <c r="F967" t="s">
        <v>850</v>
      </c>
      <c r="G967" s="30">
        <v>-1.67E-2</v>
      </c>
    </row>
    <row r="968" spans="1:7" x14ac:dyDescent="0.3">
      <c r="A968" s="38">
        <v>43405</v>
      </c>
      <c r="B968">
        <v>30.59</v>
      </c>
      <c r="C968">
        <v>29.65</v>
      </c>
      <c r="D968">
        <v>30.67</v>
      </c>
      <c r="E968">
        <v>29.31</v>
      </c>
      <c r="F968" t="s">
        <v>127</v>
      </c>
      <c r="G968" s="30">
        <v>3.9800000000000002E-2</v>
      </c>
    </row>
    <row r="969" spans="1:7" x14ac:dyDescent="0.3">
      <c r="A969" s="38">
        <v>43406</v>
      </c>
      <c r="B969">
        <v>29.56</v>
      </c>
      <c r="C969">
        <v>30.9</v>
      </c>
      <c r="D969">
        <v>31.36</v>
      </c>
      <c r="E969">
        <v>29.51</v>
      </c>
      <c r="F969" t="s">
        <v>139</v>
      </c>
      <c r="G969" s="30">
        <v>-3.3700000000000001E-2</v>
      </c>
    </row>
    <row r="970" spans="1:7" x14ac:dyDescent="0.3">
      <c r="A970" s="38">
        <v>43409</v>
      </c>
      <c r="B970">
        <v>30.04</v>
      </c>
      <c r="C970">
        <v>29.57</v>
      </c>
      <c r="D970">
        <v>30.32</v>
      </c>
      <c r="E970">
        <v>29.43</v>
      </c>
      <c r="F970" t="s">
        <v>851</v>
      </c>
      <c r="G970" s="30">
        <v>1.6199999999999999E-2</v>
      </c>
    </row>
    <row r="971" spans="1:7" x14ac:dyDescent="0.3">
      <c r="A971" s="38">
        <v>43410</v>
      </c>
      <c r="B971">
        <v>30.62</v>
      </c>
      <c r="C971">
        <v>30.07</v>
      </c>
      <c r="D971">
        <v>30.68</v>
      </c>
      <c r="E971">
        <v>30.07</v>
      </c>
      <c r="F971" t="s">
        <v>852</v>
      </c>
      <c r="G971" s="30">
        <v>1.9300000000000001E-2</v>
      </c>
    </row>
    <row r="972" spans="1:7" x14ac:dyDescent="0.3">
      <c r="A972" s="38">
        <v>43411</v>
      </c>
      <c r="B972">
        <v>31.75</v>
      </c>
      <c r="C972">
        <v>30.92</v>
      </c>
      <c r="D972">
        <v>31.77</v>
      </c>
      <c r="E972">
        <v>30.8</v>
      </c>
      <c r="F972" t="s">
        <v>853</v>
      </c>
      <c r="G972" s="30">
        <v>3.6900000000000002E-2</v>
      </c>
    </row>
    <row r="973" spans="1:7" x14ac:dyDescent="0.3">
      <c r="A973" s="38">
        <v>43412</v>
      </c>
      <c r="B973">
        <v>31.76</v>
      </c>
      <c r="C973">
        <v>31.67</v>
      </c>
      <c r="D973">
        <v>32.18</v>
      </c>
      <c r="E973">
        <v>31.34</v>
      </c>
      <c r="F973" t="s">
        <v>854</v>
      </c>
      <c r="G973" s="30">
        <v>2.9999999999999997E-4</v>
      </c>
    </row>
    <row r="974" spans="1:7" x14ac:dyDescent="0.3">
      <c r="A974" s="38">
        <v>43413</v>
      </c>
      <c r="B974">
        <v>30.59</v>
      </c>
      <c r="C974">
        <v>31.48</v>
      </c>
      <c r="D974">
        <v>31.68</v>
      </c>
      <c r="E974">
        <v>30.48</v>
      </c>
      <c r="F974" t="s">
        <v>855</v>
      </c>
      <c r="G974" s="30">
        <v>-3.6799999999999999E-2</v>
      </c>
    </row>
    <row r="975" spans="1:7" x14ac:dyDescent="0.3">
      <c r="A975" s="38">
        <v>43416</v>
      </c>
      <c r="B975">
        <v>29.45</v>
      </c>
      <c r="C975">
        <v>30.5</v>
      </c>
      <c r="D975">
        <v>30.75</v>
      </c>
      <c r="E975">
        <v>29.37</v>
      </c>
      <c r="F975" t="s">
        <v>856</v>
      </c>
      <c r="G975" s="30">
        <v>-3.73E-2</v>
      </c>
    </row>
    <row r="976" spans="1:7" x14ac:dyDescent="0.3">
      <c r="A976" s="38">
        <v>43417</v>
      </c>
      <c r="B976">
        <v>29.07</v>
      </c>
      <c r="C976">
        <v>29.44</v>
      </c>
      <c r="D976">
        <v>29.81</v>
      </c>
      <c r="E976">
        <v>28.94</v>
      </c>
      <c r="F976" t="s">
        <v>741</v>
      </c>
      <c r="G976" s="30">
        <v>-1.29E-2</v>
      </c>
    </row>
    <row r="977" spans="1:7" x14ac:dyDescent="0.3">
      <c r="A977" s="38">
        <v>43418</v>
      </c>
      <c r="B977">
        <v>28.24</v>
      </c>
      <c r="C977">
        <v>29.12</v>
      </c>
      <c r="D977">
        <v>29.33</v>
      </c>
      <c r="E977">
        <v>28.02</v>
      </c>
      <c r="F977" t="s">
        <v>120</v>
      </c>
      <c r="G977" s="30">
        <v>-2.86E-2</v>
      </c>
    </row>
    <row r="978" spans="1:7" x14ac:dyDescent="0.3">
      <c r="A978" s="38">
        <v>43419</v>
      </c>
      <c r="B978">
        <v>28.26</v>
      </c>
      <c r="C978">
        <v>28.24</v>
      </c>
      <c r="D978">
        <v>28.55</v>
      </c>
      <c r="E978">
        <v>27.85</v>
      </c>
      <c r="F978" t="s">
        <v>151</v>
      </c>
      <c r="G978" s="30">
        <v>6.9999999999999999E-4</v>
      </c>
    </row>
    <row r="979" spans="1:7" x14ac:dyDescent="0.3">
      <c r="A979" s="38">
        <v>43420</v>
      </c>
      <c r="B979">
        <v>28.15</v>
      </c>
      <c r="C979">
        <v>28.13</v>
      </c>
      <c r="D979">
        <v>28.26</v>
      </c>
      <c r="E979">
        <v>27.9</v>
      </c>
      <c r="F979" t="s">
        <v>857</v>
      </c>
      <c r="G979" s="30">
        <v>-3.8999999999999998E-3</v>
      </c>
    </row>
    <row r="980" spans="1:7" x14ac:dyDescent="0.3">
      <c r="A980" s="38">
        <v>43423</v>
      </c>
      <c r="B980">
        <v>26.59</v>
      </c>
      <c r="C980">
        <v>27.63</v>
      </c>
      <c r="D980">
        <v>27.84</v>
      </c>
      <c r="E980">
        <v>26.3</v>
      </c>
      <c r="F980" t="s">
        <v>246</v>
      </c>
      <c r="G980" s="30">
        <v>-5.5399999999999998E-2</v>
      </c>
    </row>
    <row r="981" spans="1:7" x14ac:dyDescent="0.3">
      <c r="A981" s="38">
        <v>43424</v>
      </c>
      <c r="B981">
        <v>26.19</v>
      </c>
      <c r="C981">
        <v>26.23</v>
      </c>
      <c r="D981">
        <v>27.03</v>
      </c>
      <c r="E981">
        <v>25.85</v>
      </c>
      <c r="F981" t="s">
        <v>616</v>
      </c>
      <c r="G981" s="30">
        <v>-1.4999999999999999E-2</v>
      </c>
    </row>
    <row r="982" spans="1:7" x14ac:dyDescent="0.3">
      <c r="A982" s="38">
        <v>43425</v>
      </c>
      <c r="B982">
        <v>28</v>
      </c>
      <c r="C982">
        <v>26.39</v>
      </c>
      <c r="D982">
        <v>28.02</v>
      </c>
      <c r="E982">
        <v>26.39</v>
      </c>
      <c r="F982" t="s">
        <v>581</v>
      </c>
      <c r="G982" s="30">
        <v>6.9099999999999995E-2</v>
      </c>
    </row>
    <row r="983" spans="1:7" x14ac:dyDescent="0.3">
      <c r="A983" s="38">
        <v>43427</v>
      </c>
      <c r="B983">
        <v>28.7</v>
      </c>
      <c r="C983">
        <v>27.68</v>
      </c>
      <c r="D983">
        <v>28.76</v>
      </c>
      <c r="E983">
        <v>27.38</v>
      </c>
      <c r="F983" t="s">
        <v>858</v>
      </c>
      <c r="G983" s="30">
        <v>2.5000000000000001E-2</v>
      </c>
    </row>
    <row r="984" spans="1:7" x14ac:dyDescent="0.3">
      <c r="A984" s="38">
        <v>43430</v>
      </c>
      <c r="B984">
        <v>28.88</v>
      </c>
      <c r="C984">
        <v>28.87</v>
      </c>
      <c r="D984">
        <v>29.47</v>
      </c>
      <c r="E984">
        <v>28.7</v>
      </c>
      <c r="F984" t="s">
        <v>308</v>
      </c>
      <c r="G984" s="30">
        <v>6.3E-3</v>
      </c>
    </row>
    <row r="985" spans="1:7" x14ac:dyDescent="0.3">
      <c r="A985" s="38">
        <v>43431</v>
      </c>
      <c r="B985">
        <v>28.11</v>
      </c>
      <c r="C985">
        <v>28.66</v>
      </c>
      <c r="D985">
        <v>28.83</v>
      </c>
      <c r="E985">
        <v>27.96</v>
      </c>
      <c r="F985" t="s">
        <v>859</v>
      </c>
      <c r="G985" s="30">
        <v>-2.6700000000000002E-2</v>
      </c>
    </row>
    <row r="986" spans="1:7" x14ac:dyDescent="0.3">
      <c r="A986" s="38">
        <v>43432</v>
      </c>
      <c r="B986">
        <v>28.35</v>
      </c>
      <c r="C986">
        <v>28.12</v>
      </c>
      <c r="D986">
        <v>28.6</v>
      </c>
      <c r="E986">
        <v>27.53</v>
      </c>
      <c r="F986" t="s">
        <v>442</v>
      </c>
      <c r="G986" s="30">
        <v>8.5000000000000006E-3</v>
      </c>
    </row>
    <row r="987" spans="1:7" x14ac:dyDescent="0.3">
      <c r="A987" s="38">
        <v>43433</v>
      </c>
      <c r="B987">
        <v>28.59</v>
      </c>
      <c r="C987">
        <v>28.32</v>
      </c>
      <c r="D987">
        <v>28.7</v>
      </c>
      <c r="E987">
        <v>27.97</v>
      </c>
      <c r="F987" t="s">
        <v>860</v>
      </c>
      <c r="G987" s="30">
        <v>8.5000000000000006E-3</v>
      </c>
    </row>
    <row r="988" spans="1:7" x14ac:dyDescent="0.3">
      <c r="A988" s="38">
        <v>43434</v>
      </c>
      <c r="B988">
        <v>28.19</v>
      </c>
      <c r="C988">
        <v>28.61</v>
      </c>
      <c r="D988">
        <v>28.77</v>
      </c>
      <c r="E988">
        <v>28.03</v>
      </c>
      <c r="F988" t="s">
        <v>861</v>
      </c>
      <c r="G988" s="30">
        <v>-1.4E-2</v>
      </c>
    </row>
    <row r="989" spans="1:7" x14ac:dyDescent="0.3">
      <c r="A989" s="38">
        <v>43437</v>
      </c>
      <c r="B989">
        <v>28.66</v>
      </c>
      <c r="C989">
        <v>28.89</v>
      </c>
      <c r="D989">
        <v>28.94</v>
      </c>
      <c r="E989">
        <v>28.42</v>
      </c>
      <c r="F989" t="s">
        <v>862</v>
      </c>
      <c r="G989" s="30">
        <v>1.67E-2</v>
      </c>
    </row>
    <row r="990" spans="1:7" x14ac:dyDescent="0.3">
      <c r="A990" s="38">
        <v>43438</v>
      </c>
      <c r="B990">
        <v>26.45</v>
      </c>
      <c r="C990">
        <v>28.57</v>
      </c>
      <c r="D990">
        <v>28.63</v>
      </c>
      <c r="E990">
        <v>26.24</v>
      </c>
      <c r="F990" t="s">
        <v>556</v>
      </c>
      <c r="G990" s="30">
        <v>-7.7100000000000002E-2</v>
      </c>
    </row>
    <row r="991" spans="1:7" x14ac:dyDescent="0.3">
      <c r="A991" s="38">
        <v>43440</v>
      </c>
      <c r="B991">
        <v>26.74</v>
      </c>
      <c r="C991">
        <v>26.02</v>
      </c>
      <c r="D991">
        <v>26.78</v>
      </c>
      <c r="E991">
        <v>25.65</v>
      </c>
      <c r="F991" t="s">
        <v>156</v>
      </c>
      <c r="G991" s="30">
        <v>1.0999999999999999E-2</v>
      </c>
    </row>
    <row r="992" spans="1:7" x14ac:dyDescent="0.3">
      <c r="A992" s="38">
        <v>43441</v>
      </c>
      <c r="B992">
        <v>26.09</v>
      </c>
      <c r="C992">
        <v>26.75</v>
      </c>
      <c r="D992">
        <v>27.04</v>
      </c>
      <c r="E992">
        <v>26.07</v>
      </c>
      <c r="F992" t="s">
        <v>863</v>
      </c>
      <c r="G992" s="30">
        <v>-2.4299999999999999E-2</v>
      </c>
    </row>
    <row r="993" spans="1:7" x14ac:dyDescent="0.3">
      <c r="A993" s="38">
        <v>43444</v>
      </c>
      <c r="B993">
        <v>25.37</v>
      </c>
      <c r="C993">
        <v>26.04</v>
      </c>
      <c r="D993">
        <v>26.44</v>
      </c>
      <c r="E993">
        <v>25.32</v>
      </c>
      <c r="F993" t="s">
        <v>209</v>
      </c>
      <c r="G993" s="30">
        <v>-2.76E-2</v>
      </c>
    </row>
    <row r="994" spans="1:7" x14ac:dyDescent="0.3">
      <c r="A994" s="38">
        <v>43445</v>
      </c>
      <c r="B994">
        <v>24.86</v>
      </c>
      <c r="C994">
        <v>25.82</v>
      </c>
      <c r="D994">
        <v>26.25</v>
      </c>
      <c r="E994">
        <v>24.59</v>
      </c>
      <c r="F994" t="s">
        <v>170</v>
      </c>
      <c r="G994" s="30">
        <v>-2.01E-2</v>
      </c>
    </row>
    <row r="995" spans="1:7" x14ac:dyDescent="0.3">
      <c r="A995" s="38">
        <v>43446</v>
      </c>
      <c r="B995">
        <v>25.38</v>
      </c>
      <c r="C995">
        <v>25.22</v>
      </c>
      <c r="D995">
        <v>25.66</v>
      </c>
      <c r="E995">
        <v>24.93</v>
      </c>
      <c r="F995" t="s">
        <v>130</v>
      </c>
      <c r="G995" s="30">
        <v>2.0899999999999998E-2</v>
      </c>
    </row>
    <row r="996" spans="1:7" x14ac:dyDescent="0.3">
      <c r="A996" s="38">
        <v>43447</v>
      </c>
      <c r="B996">
        <v>24.97</v>
      </c>
      <c r="C996">
        <v>25.5</v>
      </c>
      <c r="D996">
        <v>25.62</v>
      </c>
      <c r="E996">
        <v>24.85</v>
      </c>
      <c r="F996" t="s">
        <v>257</v>
      </c>
      <c r="G996" s="30">
        <v>-1.6199999999999999E-2</v>
      </c>
    </row>
    <row r="997" spans="1:7" x14ac:dyDescent="0.3">
      <c r="A997" s="38">
        <v>43448</v>
      </c>
      <c r="B997">
        <v>24.28</v>
      </c>
      <c r="C997">
        <v>24.8</v>
      </c>
      <c r="D997">
        <v>24.91</v>
      </c>
      <c r="E997">
        <v>23.99</v>
      </c>
      <c r="F997" t="s">
        <v>864</v>
      </c>
      <c r="G997" s="30">
        <v>-2.76E-2</v>
      </c>
    </row>
    <row r="998" spans="1:7" x14ac:dyDescent="0.3">
      <c r="A998" s="38">
        <v>43451</v>
      </c>
      <c r="B998">
        <v>24.01</v>
      </c>
      <c r="C998">
        <v>24.26</v>
      </c>
      <c r="D998">
        <v>24.5</v>
      </c>
      <c r="E998">
        <v>23.89</v>
      </c>
      <c r="F998" t="s">
        <v>865</v>
      </c>
      <c r="G998" s="30">
        <v>-1.11E-2</v>
      </c>
    </row>
    <row r="999" spans="1:7" x14ac:dyDescent="0.3">
      <c r="A999" s="38">
        <v>43452</v>
      </c>
      <c r="B999">
        <v>24</v>
      </c>
      <c r="C999">
        <v>24.2</v>
      </c>
      <c r="D999">
        <v>24.81</v>
      </c>
      <c r="E999">
        <v>23.99</v>
      </c>
      <c r="F999" t="s">
        <v>150</v>
      </c>
      <c r="G999" s="30">
        <v>-4.0000000000000002E-4</v>
      </c>
    </row>
    <row r="1000" spans="1:7" x14ac:dyDescent="0.3">
      <c r="A1000" s="38">
        <v>43453</v>
      </c>
      <c r="B1000">
        <v>23.41</v>
      </c>
      <c r="C1000">
        <v>23.99</v>
      </c>
      <c r="D1000">
        <v>24.57</v>
      </c>
      <c r="E1000">
        <v>23.15</v>
      </c>
      <c r="F1000" t="s">
        <v>442</v>
      </c>
      <c r="G1000" s="30">
        <v>-2.46E-2</v>
      </c>
    </row>
    <row r="1001" spans="1:7" x14ac:dyDescent="0.3">
      <c r="A1001" s="38">
        <v>43454</v>
      </c>
      <c r="B1001">
        <v>22.88</v>
      </c>
      <c r="C1001">
        <v>23.27</v>
      </c>
      <c r="D1001">
        <v>23.55</v>
      </c>
      <c r="E1001">
        <v>22.63</v>
      </c>
      <c r="F1001" t="s">
        <v>183</v>
      </c>
      <c r="G1001" s="30">
        <v>-2.2599999999999999E-2</v>
      </c>
    </row>
    <row r="1002" spans="1:7" x14ac:dyDescent="0.3">
      <c r="A1002" s="38">
        <v>43455</v>
      </c>
      <c r="B1002">
        <v>23.75</v>
      </c>
      <c r="C1002">
        <v>22.84</v>
      </c>
      <c r="D1002">
        <v>24.53</v>
      </c>
      <c r="E1002">
        <v>22.84</v>
      </c>
      <c r="F1002" t="s">
        <v>866</v>
      </c>
      <c r="G1002" s="30">
        <v>3.7999999999999999E-2</v>
      </c>
    </row>
    <row r="1003" spans="1:7" x14ac:dyDescent="0.3">
      <c r="A1003" s="38">
        <v>43458</v>
      </c>
      <c r="B1003">
        <v>23.75</v>
      </c>
      <c r="C1003">
        <v>23.17</v>
      </c>
      <c r="D1003">
        <v>24.12</v>
      </c>
      <c r="E1003">
        <v>23.07</v>
      </c>
      <c r="F1003" t="s">
        <v>867</v>
      </c>
      <c r="G1003" s="30">
        <v>0</v>
      </c>
    </row>
    <row r="1004" spans="1:7" x14ac:dyDescent="0.3">
      <c r="A1004" s="38">
        <v>43460</v>
      </c>
      <c r="B1004">
        <v>24.48</v>
      </c>
      <c r="C1004">
        <v>23.73</v>
      </c>
      <c r="D1004">
        <v>24.5</v>
      </c>
      <c r="E1004">
        <v>23.06</v>
      </c>
      <c r="F1004" t="s">
        <v>169</v>
      </c>
      <c r="G1004" s="30">
        <v>3.0700000000000002E-2</v>
      </c>
    </row>
    <row r="1005" spans="1:7" x14ac:dyDescent="0.3">
      <c r="A1005" s="38">
        <v>43461</v>
      </c>
      <c r="B1005">
        <v>24.46</v>
      </c>
      <c r="C1005">
        <v>24.03</v>
      </c>
      <c r="D1005">
        <v>24.46</v>
      </c>
      <c r="E1005">
        <v>23.68</v>
      </c>
      <c r="F1005" t="s">
        <v>131</v>
      </c>
      <c r="G1005" s="30">
        <v>-8.0000000000000004E-4</v>
      </c>
    </row>
    <row r="1006" spans="1:7" x14ac:dyDescent="0.3">
      <c r="A1006" s="38">
        <v>43462</v>
      </c>
      <c r="B1006">
        <v>24.16</v>
      </c>
      <c r="C1006">
        <v>24.5</v>
      </c>
      <c r="D1006">
        <v>24.87</v>
      </c>
      <c r="E1006">
        <v>24</v>
      </c>
      <c r="F1006" t="s">
        <v>868</v>
      </c>
      <c r="G1006" s="30">
        <v>-1.23E-2</v>
      </c>
    </row>
    <row r="1007" spans="1:7" x14ac:dyDescent="0.3">
      <c r="A1007" s="38">
        <v>43465</v>
      </c>
      <c r="B1007">
        <v>24.54</v>
      </c>
      <c r="C1007">
        <v>24.26</v>
      </c>
      <c r="D1007">
        <v>24.61</v>
      </c>
      <c r="E1007">
        <v>23.78</v>
      </c>
      <c r="F1007" t="s">
        <v>442</v>
      </c>
      <c r="G1007" s="30">
        <v>1.5699999999999999E-2</v>
      </c>
    </row>
    <row r="1008" spans="1:7" x14ac:dyDescent="0.3">
      <c r="A1008" s="38">
        <v>43467</v>
      </c>
      <c r="B1008">
        <v>24.82</v>
      </c>
      <c r="C1008">
        <v>23.99</v>
      </c>
      <c r="D1008">
        <v>25.06</v>
      </c>
      <c r="E1008">
        <v>23.96</v>
      </c>
      <c r="F1008" t="s">
        <v>869</v>
      </c>
      <c r="G1008" s="30">
        <v>1.14E-2</v>
      </c>
    </row>
    <row r="1009" spans="1:7" x14ac:dyDescent="0.3">
      <c r="A1009" s="38">
        <v>43468</v>
      </c>
      <c r="B1009">
        <v>23.88</v>
      </c>
      <c r="C1009">
        <v>24.72</v>
      </c>
      <c r="D1009">
        <v>24.85</v>
      </c>
      <c r="E1009">
        <v>23.79</v>
      </c>
      <c r="F1009" t="s">
        <v>870</v>
      </c>
      <c r="G1009" s="30">
        <v>-3.7900000000000003E-2</v>
      </c>
    </row>
    <row r="1010" spans="1:7" x14ac:dyDescent="0.3">
      <c r="A1010" s="38">
        <v>43469</v>
      </c>
      <c r="B1010">
        <v>25.37</v>
      </c>
      <c r="C1010">
        <v>24.1</v>
      </c>
      <c r="D1010">
        <v>25.45</v>
      </c>
      <c r="E1010">
        <v>24.1</v>
      </c>
      <c r="F1010" t="s">
        <v>871</v>
      </c>
      <c r="G1010" s="30">
        <v>6.2399999999999997E-2</v>
      </c>
    </row>
    <row r="1011" spans="1:7" x14ac:dyDescent="0.3">
      <c r="A1011" s="38">
        <v>43472</v>
      </c>
      <c r="B1011">
        <v>26.26</v>
      </c>
      <c r="C1011">
        <v>25.47</v>
      </c>
      <c r="D1011">
        <v>26.34</v>
      </c>
      <c r="E1011">
        <v>25.02</v>
      </c>
      <c r="F1011" t="s">
        <v>872</v>
      </c>
      <c r="G1011" s="30">
        <v>3.5099999999999999E-2</v>
      </c>
    </row>
    <row r="1012" spans="1:7" x14ac:dyDescent="0.3">
      <c r="A1012" s="38">
        <v>43473</v>
      </c>
      <c r="B1012">
        <v>26.76</v>
      </c>
      <c r="C1012">
        <v>26.69</v>
      </c>
      <c r="D1012">
        <v>26.96</v>
      </c>
      <c r="E1012">
        <v>26.19</v>
      </c>
      <c r="F1012" t="s">
        <v>873</v>
      </c>
      <c r="G1012" s="30">
        <v>1.9E-2</v>
      </c>
    </row>
    <row r="1013" spans="1:7" x14ac:dyDescent="0.3">
      <c r="A1013" s="38">
        <v>43474</v>
      </c>
      <c r="B1013">
        <v>26.91</v>
      </c>
      <c r="C1013">
        <v>26.81</v>
      </c>
      <c r="D1013">
        <v>26.99</v>
      </c>
      <c r="E1013">
        <v>26.49</v>
      </c>
      <c r="F1013" t="s">
        <v>874</v>
      </c>
      <c r="G1013" s="30">
        <v>5.5999999999999999E-3</v>
      </c>
    </row>
    <row r="1014" spans="1:7" x14ac:dyDescent="0.3">
      <c r="A1014" s="38">
        <v>43475</v>
      </c>
      <c r="B1014">
        <v>26.5</v>
      </c>
      <c r="C1014">
        <v>26.82</v>
      </c>
      <c r="D1014">
        <v>26.82</v>
      </c>
      <c r="E1014">
        <v>26.5</v>
      </c>
      <c r="F1014" t="s">
        <v>173</v>
      </c>
      <c r="G1014" s="30">
        <v>-1.52E-2</v>
      </c>
    </row>
    <row r="1015" spans="1:7" x14ac:dyDescent="0.3">
      <c r="A1015" s="38">
        <v>43476</v>
      </c>
      <c r="B1015">
        <v>26.35</v>
      </c>
      <c r="C1015">
        <v>26.48</v>
      </c>
      <c r="D1015">
        <v>26.53</v>
      </c>
      <c r="E1015">
        <v>26.07</v>
      </c>
      <c r="F1015" t="s">
        <v>442</v>
      </c>
      <c r="G1015" s="30">
        <v>-5.7000000000000002E-3</v>
      </c>
    </row>
    <row r="1016" spans="1:7" x14ac:dyDescent="0.3">
      <c r="A1016" s="38">
        <v>43479</v>
      </c>
      <c r="B1016">
        <v>26.73</v>
      </c>
      <c r="C1016">
        <v>26.01</v>
      </c>
      <c r="D1016">
        <v>26.77</v>
      </c>
      <c r="E1016">
        <v>25.75</v>
      </c>
      <c r="F1016" t="s">
        <v>737</v>
      </c>
      <c r="G1016" s="30">
        <v>1.44E-2</v>
      </c>
    </row>
    <row r="1017" spans="1:7" x14ac:dyDescent="0.3">
      <c r="A1017" s="38">
        <v>43480</v>
      </c>
      <c r="B1017">
        <v>27.3</v>
      </c>
      <c r="C1017">
        <v>26.69</v>
      </c>
      <c r="D1017">
        <v>27.72</v>
      </c>
      <c r="E1017">
        <v>26.58</v>
      </c>
      <c r="F1017" t="s">
        <v>875</v>
      </c>
      <c r="G1017" s="30">
        <v>2.1299999999999999E-2</v>
      </c>
    </row>
    <row r="1018" spans="1:7" x14ac:dyDescent="0.3">
      <c r="A1018" s="38">
        <v>43481</v>
      </c>
      <c r="B1018">
        <v>27.6</v>
      </c>
      <c r="C1018">
        <v>27.49</v>
      </c>
      <c r="D1018">
        <v>28.22</v>
      </c>
      <c r="E1018">
        <v>27.49</v>
      </c>
      <c r="F1018" t="s">
        <v>876</v>
      </c>
      <c r="G1018" s="30">
        <v>1.0999999999999999E-2</v>
      </c>
    </row>
    <row r="1019" spans="1:7" x14ac:dyDescent="0.3">
      <c r="A1019" s="38">
        <v>43482</v>
      </c>
      <c r="B1019">
        <v>27.88</v>
      </c>
      <c r="C1019">
        <v>27.4</v>
      </c>
      <c r="D1019">
        <v>27.95</v>
      </c>
      <c r="E1019">
        <v>27.11</v>
      </c>
      <c r="F1019" t="s">
        <v>877</v>
      </c>
      <c r="G1019" s="30">
        <v>1.01E-2</v>
      </c>
    </row>
    <row r="1020" spans="1:7" x14ac:dyDescent="0.3">
      <c r="A1020" s="38">
        <v>43483</v>
      </c>
      <c r="B1020">
        <v>28.55</v>
      </c>
      <c r="C1020">
        <v>28.23</v>
      </c>
      <c r="D1020">
        <v>29.1</v>
      </c>
      <c r="E1020">
        <v>27.8</v>
      </c>
      <c r="F1020" t="s">
        <v>183</v>
      </c>
      <c r="G1020" s="30">
        <v>2.4E-2</v>
      </c>
    </row>
    <row r="1021" spans="1:7" x14ac:dyDescent="0.3">
      <c r="A1021" s="38">
        <v>43487</v>
      </c>
      <c r="B1021">
        <v>27.14</v>
      </c>
      <c r="C1021">
        <v>28.49</v>
      </c>
      <c r="D1021">
        <v>28.49</v>
      </c>
      <c r="E1021">
        <v>26.94</v>
      </c>
      <c r="F1021" t="s">
        <v>183</v>
      </c>
      <c r="G1021" s="30">
        <v>-4.9399999999999999E-2</v>
      </c>
    </row>
    <row r="1022" spans="1:7" x14ac:dyDescent="0.3">
      <c r="A1022" s="38">
        <v>43488</v>
      </c>
      <c r="B1022">
        <v>27.26</v>
      </c>
      <c r="C1022">
        <v>27.16</v>
      </c>
      <c r="D1022">
        <v>27.58</v>
      </c>
      <c r="E1022">
        <v>26.95</v>
      </c>
      <c r="F1022" t="s">
        <v>878</v>
      </c>
      <c r="G1022" s="30">
        <v>4.4000000000000003E-3</v>
      </c>
    </row>
    <row r="1023" spans="1:7" x14ac:dyDescent="0.3">
      <c r="A1023" s="38">
        <v>43489</v>
      </c>
      <c r="B1023">
        <v>27.2</v>
      </c>
      <c r="C1023">
        <v>27.38</v>
      </c>
      <c r="D1023">
        <v>27.61</v>
      </c>
      <c r="E1023">
        <v>27.06</v>
      </c>
      <c r="F1023" t="s">
        <v>879</v>
      </c>
      <c r="G1023" s="30">
        <v>-2.2000000000000001E-3</v>
      </c>
    </row>
    <row r="1024" spans="1:7" x14ac:dyDescent="0.3">
      <c r="A1024" s="38">
        <v>43490</v>
      </c>
      <c r="B1024">
        <v>27.91</v>
      </c>
      <c r="C1024">
        <v>27.45</v>
      </c>
      <c r="D1024">
        <v>28.24</v>
      </c>
      <c r="E1024">
        <v>27.3</v>
      </c>
      <c r="F1024" t="s">
        <v>880</v>
      </c>
      <c r="G1024" s="30">
        <v>2.6100000000000002E-2</v>
      </c>
    </row>
    <row r="1025" spans="1:7" x14ac:dyDescent="0.3">
      <c r="A1025" s="38">
        <v>43493</v>
      </c>
      <c r="B1025">
        <v>27.73</v>
      </c>
      <c r="C1025">
        <v>27.63</v>
      </c>
      <c r="D1025">
        <v>28.05</v>
      </c>
      <c r="E1025">
        <v>27.47</v>
      </c>
      <c r="F1025" t="s">
        <v>881</v>
      </c>
      <c r="G1025" s="30">
        <v>-6.4000000000000003E-3</v>
      </c>
    </row>
    <row r="1026" spans="1:7" x14ac:dyDescent="0.3">
      <c r="A1026" s="38">
        <v>43494</v>
      </c>
      <c r="B1026">
        <v>27.69</v>
      </c>
      <c r="C1026">
        <v>27.7</v>
      </c>
      <c r="D1026">
        <v>28</v>
      </c>
      <c r="E1026">
        <v>27.6</v>
      </c>
      <c r="F1026" t="s">
        <v>882</v>
      </c>
      <c r="G1026" s="30">
        <v>-1.4E-3</v>
      </c>
    </row>
    <row r="1027" spans="1:7" x14ac:dyDescent="0.3">
      <c r="A1027" s="38">
        <v>43495</v>
      </c>
      <c r="B1027">
        <v>27.68</v>
      </c>
      <c r="C1027">
        <v>27.86</v>
      </c>
      <c r="D1027">
        <v>27.86</v>
      </c>
      <c r="E1027">
        <v>27.13</v>
      </c>
      <c r="F1027" t="s">
        <v>883</v>
      </c>
      <c r="G1027" s="30">
        <v>-4.0000000000000002E-4</v>
      </c>
    </row>
    <row r="1028" spans="1:7" x14ac:dyDescent="0.3">
      <c r="A1028" s="38">
        <v>43496</v>
      </c>
      <c r="B1028">
        <v>29.28</v>
      </c>
      <c r="C1028">
        <v>28</v>
      </c>
      <c r="D1028">
        <v>29.36</v>
      </c>
      <c r="E1028">
        <v>27.65</v>
      </c>
      <c r="F1028" t="s">
        <v>120</v>
      </c>
      <c r="G1028" s="30">
        <v>5.7799999999999997E-2</v>
      </c>
    </row>
    <row r="1029" spans="1:7" x14ac:dyDescent="0.3">
      <c r="A1029" s="38">
        <v>43497</v>
      </c>
      <c r="B1029">
        <v>29.35</v>
      </c>
      <c r="C1029">
        <v>29.43</v>
      </c>
      <c r="D1029">
        <v>30</v>
      </c>
      <c r="E1029">
        <v>29.08</v>
      </c>
      <c r="F1029" t="s">
        <v>884</v>
      </c>
      <c r="G1029" s="30">
        <v>2.3999999999999998E-3</v>
      </c>
    </row>
    <row r="1030" spans="1:7" x14ac:dyDescent="0.3">
      <c r="A1030" s="38">
        <v>43500</v>
      </c>
      <c r="B1030">
        <v>30.36</v>
      </c>
      <c r="C1030">
        <v>29.32</v>
      </c>
      <c r="D1030">
        <v>30.49</v>
      </c>
      <c r="E1030">
        <v>29.21</v>
      </c>
      <c r="F1030" t="s">
        <v>885</v>
      </c>
      <c r="G1030" s="30">
        <v>3.44E-2</v>
      </c>
    </row>
    <row r="1031" spans="1:7" x14ac:dyDescent="0.3">
      <c r="A1031" s="38">
        <v>43501</v>
      </c>
      <c r="B1031">
        <v>30.61</v>
      </c>
      <c r="C1031">
        <v>30.44</v>
      </c>
      <c r="D1031">
        <v>30.66</v>
      </c>
      <c r="E1031">
        <v>30.03</v>
      </c>
      <c r="F1031" t="s">
        <v>886</v>
      </c>
      <c r="G1031" s="30">
        <v>8.2000000000000007E-3</v>
      </c>
    </row>
    <row r="1032" spans="1:7" x14ac:dyDescent="0.3">
      <c r="A1032" s="38">
        <v>43502</v>
      </c>
      <c r="B1032">
        <v>30.31</v>
      </c>
      <c r="C1032">
        <v>30.57</v>
      </c>
      <c r="D1032">
        <v>30.66</v>
      </c>
      <c r="E1032">
        <v>30.25</v>
      </c>
      <c r="F1032" t="s">
        <v>887</v>
      </c>
      <c r="G1032" s="30">
        <v>-9.7999999999999997E-3</v>
      </c>
    </row>
    <row r="1033" spans="1:7" x14ac:dyDescent="0.3">
      <c r="A1033" s="38">
        <v>43503</v>
      </c>
      <c r="B1033">
        <v>30.01</v>
      </c>
      <c r="C1033">
        <v>30.25</v>
      </c>
      <c r="D1033">
        <v>30.36</v>
      </c>
      <c r="E1033">
        <v>29.08</v>
      </c>
      <c r="F1033" t="s">
        <v>204</v>
      </c>
      <c r="G1033" s="30">
        <v>-9.9000000000000008E-3</v>
      </c>
    </row>
    <row r="1034" spans="1:7" x14ac:dyDescent="0.3">
      <c r="A1034" s="38">
        <v>43504</v>
      </c>
      <c r="B1034">
        <v>29.83</v>
      </c>
      <c r="C1034">
        <v>29.88</v>
      </c>
      <c r="D1034">
        <v>30.01</v>
      </c>
      <c r="E1034">
        <v>29.48</v>
      </c>
      <c r="F1034" t="s">
        <v>888</v>
      </c>
      <c r="G1034" s="30">
        <v>-6.0000000000000001E-3</v>
      </c>
    </row>
    <row r="1035" spans="1:7" x14ac:dyDescent="0.3">
      <c r="A1035" s="38">
        <v>43507</v>
      </c>
      <c r="B1035">
        <v>29.69</v>
      </c>
      <c r="C1035">
        <v>29.91</v>
      </c>
      <c r="D1035">
        <v>30</v>
      </c>
      <c r="E1035">
        <v>29.61</v>
      </c>
      <c r="F1035" t="s">
        <v>889</v>
      </c>
      <c r="G1035" s="30">
        <v>-4.7000000000000002E-3</v>
      </c>
    </row>
    <row r="1036" spans="1:7" x14ac:dyDescent="0.3">
      <c r="A1036" s="38">
        <v>43508</v>
      </c>
      <c r="B1036">
        <v>30.2</v>
      </c>
      <c r="C1036">
        <v>29.71</v>
      </c>
      <c r="D1036">
        <v>30.34</v>
      </c>
      <c r="E1036">
        <v>29.67</v>
      </c>
      <c r="F1036" t="s">
        <v>890</v>
      </c>
      <c r="G1036" s="30">
        <v>1.72E-2</v>
      </c>
    </row>
    <row r="1037" spans="1:7" x14ac:dyDescent="0.3">
      <c r="A1037" s="38">
        <v>43509</v>
      </c>
      <c r="B1037">
        <v>30.14</v>
      </c>
      <c r="C1037">
        <v>30.3</v>
      </c>
      <c r="D1037">
        <v>30.47</v>
      </c>
      <c r="E1037">
        <v>30.14</v>
      </c>
      <c r="F1037" t="s">
        <v>891</v>
      </c>
      <c r="G1037" s="30">
        <v>-2E-3</v>
      </c>
    </row>
    <row r="1038" spans="1:7" x14ac:dyDescent="0.3">
      <c r="A1038" s="38">
        <v>43510</v>
      </c>
      <c r="B1038">
        <v>29.85</v>
      </c>
      <c r="C1038">
        <v>29.74</v>
      </c>
      <c r="D1038">
        <v>30.39</v>
      </c>
      <c r="E1038">
        <v>29.74</v>
      </c>
      <c r="F1038" t="s">
        <v>892</v>
      </c>
      <c r="G1038" s="30">
        <v>-9.5999999999999992E-3</v>
      </c>
    </row>
    <row r="1039" spans="1:7" x14ac:dyDescent="0.3">
      <c r="A1039" s="38">
        <v>43511</v>
      </c>
      <c r="B1039">
        <v>30.24</v>
      </c>
      <c r="C1039">
        <v>29.86</v>
      </c>
      <c r="D1039">
        <v>30.62</v>
      </c>
      <c r="E1039">
        <v>29.86</v>
      </c>
      <c r="F1039" t="s">
        <v>893</v>
      </c>
      <c r="G1039" s="30">
        <v>1.3100000000000001E-2</v>
      </c>
    </row>
    <row r="1040" spans="1:7" x14ac:dyDescent="0.3">
      <c r="A1040" s="38">
        <v>43515</v>
      </c>
      <c r="B1040">
        <v>30.08</v>
      </c>
      <c r="C1040">
        <v>30.28</v>
      </c>
      <c r="D1040">
        <v>30.32</v>
      </c>
      <c r="E1040">
        <v>29.77</v>
      </c>
      <c r="F1040" t="s">
        <v>894</v>
      </c>
      <c r="G1040" s="30">
        <v>-5.3E-3</v>
      </c>
    </row>
    <row r="1041" spans="1:7" x14ac:dyDescent="0.3">
      <c r="A1041" s="38">
        <v>43516</v>
      </c>
      <c r="B1041">
        <v>29.44</v>
      </c>
      <c r="C1041">
        <v>29.37</v>
      </c>
      <c r="D1041">
        <v>29.65</v>
      </c>
      <c r="E1041">
        <v>29.29</v>
      </c>
      <c r="F1041" t="s">
        <v>895</v>
      </c>
      <c r="G1041" s="30">
        <v>-2.1299999999999999E-2</v>
      </c>
    </row>
    <row r="1042" spans="1:7" x14ac:dyDescent="0.3">
      <c r="A1042" s="38">
        <v>43517</v>
      </c>
      <c r="B1042">
        <v>29.1</v>
      </c>
      <c r="C1042">
        <v>29.4</v>
      </c>
      <c r="D1042">
        <v>29.52</v>
      </c>
      <c r="E1042">
        <v>28.9</v>
      </c>
      <c r="F1042" t="s">
        <v>896</v>
      </c>
      <c r="G1042" s="30">
        <v>-1.15E-2</v>
      </c>
    </row>
    <row r="1043" spans="1:7" x14ac:dyDescent="0.3">
      <c r="A1043" s="38">
        <v>43518</v>
      </c>
      <c r="B1043">
        <v>29.16</v>
      </c>
      <c r="C1043">
        <v>29.04</v>
      </c>
      <c r="D1043">
        <v>29.47</v>
      </c>
      <c r="E1043">
        <v>28.92</v>
      </c>
      <c r="F1043" t="s">
        <v>897</v>
      </c>
      <c r="G1043" s="30">
        <v>2.0999999999999999E-3</v>
      </c>
    </row>
    <row r="1044" spans="1:7" x14ac:dyDescent="0.3">
      <c r="A1044" s="38">
        <v>43521</v>
      </c>
      <c r="B1044">
        <v>29.06</v>
      </c>
      <c r="C1044">
        <v>29.15</v>
      </c>
      <c r="D1044">
        <v>29.3</v>
      </c>
      <c r="E1044">
        <v>28.96</v>
      </c>
      <c r="F1044" t="s">
        <v>556</v>
      </c>
      <c r="G1044" s="30">
        <v>-3.3999999999999998E-3</v>
      </c>
    </row>
    <row r="1045" spans="1:7" x14ac:dyDescent="0.3">
      <c r="A1045" s="38">
        <v>43522</v>
      </c>
      <c r="B1045">
        <v>28.99</v>
      </c>
      <c r="C1045">
        <v>29.05</v>
      </c>
      <c r="D1045">
        <v>29.22</v>
      </c>
      <c r="E1045">
        <v>28.8</v>
      </c>
      <c r="F1045" t="s">
        <v>898</v>
      </c>
      <c r="G1045" s="30">
        <v>-2.3999999999999998E-3</v>
      </c>
    </row>
    <row r="1046" spans="1:7" x14ac:dyDescent="0.3">
      <c r="A1046" s="38">
        <v>43523</v>
      </c>
      <c r="B1046">
        <v>29.35</v>
      </c>
      <c r="C1046">
        <v>29.1</v>
      </c>
      <c r="D1046">
        <v>29.36</v>
      </c>
      <c r="E1046">
        <v>28.78</v>
      </c>
      <c r="F1046" t="s">
        <v>899</v>
      </c>
      <c r="G1046" s="30">
        <v>1.24E-2</v>
      </c>
    </row>
    <row r="1047" spans="1:7" x14ac:dyDescent="0.3">
      <c r="A1047" s="38">
        <v>43524</v>
      </c>
      <c r="B1047">
        <v>29.3</v>
      </c>
      <c r="C1047">
        <v>29.34</v>
      </c>
      <c r="D1047">
        <v>29.44</v>
      </c>
      <c r="E1047">
        <v>29.06</v>
      </c>
      <c r="F1047" t="s">
        <v>900</v>
      </c>
      <c r="G1047" s="30">
        <v>-1.6999999999999999E-3</v>
      </c>
    </row>
    <row r="1048" spans="1:7" x14ac:dyDescent="0.3">
      <c r="A1048" s="38">
        <v>43525</v>
      </c>
      <c r="B1048">
        <v>29.24</v>
      </c>
      <c r="C1048">
        <v>29.49</v>
      </c>
      <c r="D1048">
        <v>29.98</v>
      </c>
      <c r="E1048">
        <v>29.24</v>
      </c>
      <c r="F1048" t="s">
        <v>130</v>
      </c>
      <c r="G1048" s="30">
        <v>-2E-3</v>
      </c>
    </row>
    <row r="1049" spans="1:7" x14ac:dyDescent="0.3">
      <c r="A1049" s="38">
        <v>43528</v>
      </c>
      <c r="B1049">
        <v>29.34</v>
      </c>
      <c r="C1049">
        <v>29.35</v>
      </c>
      <c r="D1049">
        <v>29.65</v>
      </c>
      <c r="E1049">
        <v>29.03</v>
      </c>
      <c r="F1049" t="s">
        <v>901</v>
      </c>
      <c r="G1049" s="30">
        <v>3.3999999999999998E-3</v>
      </c>
    </row>
    <row r="1050" spans="1:7" x14ac:dyDescent="0.3">
      <c r="A1050" s="38">
        <v>43529</v>
      </c>
      <c r="B1050">
        <v>29.06</v>
      </c>
      <c r="C1050">
        <v>29.14</v>
      </c>
      <c r="D1050">
        <v>29.28</v>
      </c>
      <c r="E1050">
        <v>28.82</v>
      </c>
      <c r="F1050" t="s">
        <v>902</v>
      </c>
      <c r="G1050" s="30">
        <v>-9.4999999999999998E-3</v>
      </c>
    </row>
    <row r="1051" spans="1:7" x14ac:dyDescent="0.3">
      <c r="A1051" s="38">
        <v>43530</v>
      </c>
      <c r="B1051">
        <v>28.93</v>
      </c>
      <c r="C1051">
        <v>29.1</v>
      </c>
      <c r="D1051">
        <v>29.18</v>
      </c>
      <c r="E1051">
        <v>28.83</v>
      </c>
      <c r="F1051" t="s">
        <v>903</v>
      </c>
      <c r="G1051" s="30">
        <v>-4.4999999999999997E-3</v>
      </c>
    </row>
    <row r="1052" spans="1:7" x14ac:dyDescent="0.3">
      <c r="A1052" s="38">
        <v>43531</v>
      </c>
      <c r="B1052">
        <v>28.53</v>
      </c>
      <c r="C1052">
        <v>28.75</v>
      </c>
      <c r="D1052">
        <v>28.91</v>
      </c>
      <c r="E1052">
        <v>28.22</v>
      </c>
      <c r="F1052" t="s">
        <v>904</v>
      </c>
      <c r="G1052" s="30">
        <v>-1.38E-2</v>
      </c>
    </row>
    <row r="1053" spans="1:7" x14ac:dyDescent="0.3">
      <c r="A1053" s="38">
        <v>43532</v>
      </c>
      <c r="B1053">
        <v>27.99</v>
      </c>
      <c r="C1053">
        <v>28.23</v>
      </c>
      <c r="D1053">
        <v>28.33</v>
      </c>
      <c r="E1053">
        <v>27.86</v>
      </c>
      <c r="F1053" t="s">
        <v>905</v>
      </c>
      <c r="G1053" s="30">
        <v>-1.89E-2</v>
      </c>
    </row>
    <row r="1054" spans="1:7" x14ac:dyDescent="0.3">
      <c r="A1054" s="38">
        <v>43535</v>
      </c>
      <c r="B1054">
        <v>28.58</v>
      </c>
      <c r="C1054">
        <v>28.12</v>
      </c>
      <c r="D1054">
        <v>28.69</v>
      </c>
      <c r="E1054">
        <v>28.02</v>
      </c>
      <c r="F1054" t="s">
        <v>906</v>
      </c>
      <c r="G1054" s="30">
        <v>2.1100000000000001E-2</v>
      </c>
    </row>
    <row r="1055" spans="1:7" x14ac:dyDescent="0.3">
      <c r="A1055" s="38">
        <v>43536</v>
      </c>
      <c r="B1055">
        <v>28.34</v>
      </c>
      <c r="C1055">
        <v>28.65</v>
      </c>
      <c r="D1055">
        <v>28.73</v>
      </c>
      <c r="E1055">
        <v>28.25</v>
      </c>
      <c r="F1055" t="s">
        <v>907</v>
      </c>
      <c r="G1055" s="30">
        <v>-8.3999999999999995E-3</v>
      </c>
    </row>
    <row r="1056" spans="1:7" x14ac:dyDescent="0.3">
      <c r="A1056" s="38">
        <v>43537</v>
      </c>
      <c r="B1056">
        <v>28.81</v>
      </c>
      <c r="C1056">
        <v>28.48</v>
      </c>
      <c r="D1056">
        <v>28.98</v>
      </c>
      <c r="E1056">
        <v>28.45</v>
      </c>
      <c r="F1056" t="s">
        <v>908</v>
      </c>
      <c r="G1056" s="30">
        <v>1.66E-2</v>
      </c>
    </row>
    <row r="1057" spans="1:7" x14ac:dyDescent="0.3">
      <c r="A1057" s="38">
        <v>43538</v>
      </c>
      <c r="B1057">
        <v>28.94</v>
      </c>
      <c r="C1057">
        <v>28.86</v>
      </c>
      <c r="D1057">
        <v>29.11</v>
      </c>
      <c r="E1057">
        <v>28.82</v>
      </c>
      <c r="F1057" t="s">
        <v>909</v>
      </c>
      <c r="G1057" s="30">
        <v>4.4999999999999997E-3</v>
      </c>
    </row>
    <row r="1058" spans="1:7" x14ac:dyDescent="0.3">
      <c r="A1058" s="38">
        <v>43539</v>
      </c>
      <c r="B1058">
        <v>29.11</v>
      </c>
      <c r="C1058">
        <v>29</v>
      </c>
      <c r="D1058">
        <v>29.24</v>
      </c>
      <c r="E1058">
        <v>28.96</v>
      </c>
      <c r="F1058" t="s">
        <v>910</v>
      </c>
      <c r="G1058" s="30">
        <v>5.8999999999999999E-3</v>
      </c>
    </row>
    <row r="1059" spans="1:7" x14ac:dyDescent="0.3">
      <c r="A1059" s="38">
        <v>43542</v>
      </c>
      <c r="B1059">
        <v>29.78</v>
      </c>
      <c r="C1059">
        <v>29.06</v>
      </c>
      <c r="D1059">
        <v>29.91</v>
      </c>
      <c r="E1059">
        <v>29.06</v>
      </c>
      <c r="F1059" t="s">
        <v>911</v>
      </c>
      <c r="G1059" s="30">
        <v>2.3E-2</v>
      </c>
    </row>
    <row r="1060" spans="1:7" x14ac:dyDescent="0.3">
      <c r="A1060" s="38">
        <v>43543</v>
      </c>
      <c r="B1060">
        <v>29.26</v>
      </c>
      <c r="C1060">
        <v>29.96</v>
      </c>
      <c r="D1060">
        <v>30.07</v>
      </c>
      <c r="E1060">
        <v>29.2</v>
      </c>
      <c r="F1060" t="s">
        <v>912</v>
      </c>
      <c r="G1060" s="30">
        <v>-1.7500000000000002E-2</v>
      </c>
    </row>
    <row r="1061" spans="1:7" x14ac:dyDescent="0.3">
      <c r="A1061" s="38">
        <v>43544</v>
      </c>
      <c r="B1061">
        <v>28.81</v>
      </c>
      <c r="C1061">
        <v>29.59</v>
      </c>
      <c r="D1061">
        <v>29.59</v>
      </c>
      <c r="E1061">
        <v>28.74</v>
      </c>
      <c r="F1061" t="s">
        <v>913</v>
      </c>
      <c r="G1061" s="30">
        <v>-1.54E-2</v>
      </c>
    </row>
    <row r="1062" spans="1:7" x14ac:dyDescent="0.3">
      <c r="A1062" s="38">
        <v>43545</v>
      </c>
      <c r="B1062">
        <v>29.59</v>
      </c>
      <c r="C1062">
        <v>28.66</v>
      </c>
      <c r="D1062">
        <v>29.82</v>
      </c>
      <c r="E1062">
        <v>28.66</v>
      </c>
      <c r="F1062" t="s">
        <v>247</v>
      </c>
      <c r="G1062" s="30">
        <v>2.7099999999999999E-2</v>
      </c>
    </row>
    <row r="1063" spans="1:7" x14ac:dyDescent="0.3">
      <c r="A1063" s="38">
        <v>43546</v>
      </c>
      <c r="B1063">
        <v>28</v>
      </c>
      <c r="C1063">
        <v>29.29</v>
      </c>
      <c r="D1063">
        <v>29.42</v>
      </c>
      <c r="E1063">
        <v>27.98</v>
      </c>
      <c r="F1063" t="s">
        <v>914</v>
      </c>
      <c r="G1063" s="30">
        <v>-5.3699999999999998E-2</v>
      </c>
    </row>
    <row r="1064" spans="1:7" x14ac:dyDescent="0.3">
      <c r="A1064" s="38">
        <v>43549</v>
      </c>
      <c r="B1064">
        <v>27.93</v>
      </c>
      <c r="C1064">
        <v>27.95</v>
      </c>
      <c r="D1064">
        <v>28.16</v>
      </c>
      <c r="E1064">
        <v>27.69</v>
      </c>
      <c r="F1064" t="s">
        <v>915</v>
      </c>
      <c r="G1064" s="30">
        <v>-2.5000000000000001E-3</v>
      </c>
    </row>
    <row r="1065" spans="1:7" x14ac:dyDescent="0.3">
      <c r="A1065" s="38">
        <v>43550</v>
      </c>
      <c r="B1065">
        <v>28.31</v>
      </c>
      <c r="C1065">
        <v>28.24</v>
      </c>
      <c r="D1065">
        <v>28.31</v>
      </c>
      <c r="E1065">
        <v>27.95</v>
      </c>
      <c r="F1065" t="s">
        <v>916</v>
      </c>
      <c r="G1065" s="30">
        <v>1.3599999999999999E-2</v>
      </c>
    </row>
    <row r="1066" spans="1:7" x14ac:dyDescent="0.3">
      <c r="A1066" s="38">
        <v>43551</v>
      </c>
      <c r="B1066">
        <v>27.9</v>
      </c>
      <c r="C1066">
        <v>28.45</v>
      </c>
      <c r="D1066">
        <v>29</v>
      </c>
      <c r="E1066">
        <v>27.87</v>
      </c>
      <c r="F1066" t="s">
        <v>917</v>
      </c>
      <c r="G1066" s="30">
        <v>-1.4500000000000001E-2</v>
      </c>
    </row>
    <row r="1067" spans="1:7" x14ac:dyDescent="0.3">
      <c r="A1067" s="38">
        <v>43552</v>
      </c>
      <c r="B1067">
        <v>28</v>
      </c>
      <c r="C1067">
        <v>27.85</v>
      </c>
      <c r="D1067">
        <v>28.38</v>
      </c>
      <c r="E1067">
        <v>27.85</v>
      </c>
      <c r="F1067" t="s">
        <v>918</v>
      </c>
      <c r="G1067" s="30">
        <v>3.5999999999999999E-3</v>
      </c>
    </row>
    <row r="1068" spans="1:7" x14ac:dyDescent="0.3">
      <c r="A1068" s="38">
        <v>43553</v>
      </c>
      <c r="B1068">
        <v>28.25</v>
      </c>
      <c r="C1068">
        <v>28.19</v>
      </c>
      <c r="D1068">
        <v>28.37</v>
      </c>
      <c r="E1068">
        <v>27.96</v>
      </c>
      <c r="F1068" t="s">
        <v>919</v>
      </c>
      <c r="G1068" s="30">
        <v>8.8999999999999999E-3</v>
      </c>
    </row>
    <row r="1069" spans="1:7" x14ac:dyDescent="0.3">
      <c r="A1069" s="38">
        <v>43556</v>
      </c>
      <c r="B1069">
        <v>28.65</v>
      </c>
      <c r="C1069">
        <v>28.5</v>
      </c>
      <c r="D1069">
        <v>28.85</v>
      </c>
      <c r="E1069">
        <v>28.27</v>
      </c>
      <c r="F1069" t="s">
        <v>920</v>
      </c>
      <c r="G1069" s="30">
        <v>1.4200000000000001E-2</v>
      </c>
    </row>
    <row r="1070" spans="1:7" x14ac:dyDescent="0.3">
      <c r="A1070" s="38">
        <v>43557</v>
      </c>
      <c r="B1070">
        <v>28.32</v>
      </c>
      <c r="C1070">
        <v>28.62</v>
      </c>
      <c r="D1070">
        <v>28.66</v>
      </c>
      <c r="E1070">
        <v>28.26</v>
      </c>
      <c r="F1070" t="s">
        <v>921</v>
      </c>
      <c r="G1070" s="30">
        <v>-1.15E-2</v>
      </c>
    </row>
    <row r="1071" spans="1:7" x14ac:dyDescent="0.3">
      <c r="A1071" s="38">
        <v>43558</v>
      </c>
      <c r="B1071">
        <v>28.68</v>
      </c>
      <c r="C1071">
        <v>28.5</v>
      </c>
      <c r="D1071">
        <v>28.88</v>
      </c>
      <c r="E1071">
        <v>28.4</v>
      </c>
      <c r="F1071" t="s">
        <v>922</v>
      </c>
      <c r="G1071" s="30">
        <v>1.2699999999999999E-2</v>
      </c>
    </row>
    <row r="1072" spans="1:7" x14ac:dyDescent="0.3">
      <c r="A1072" s="38">
        <v>43559</v>
      </c>
      <c r="B1072">
        <v>28.41</v>
      </c>
      <c r="C1072">
        <v>28.5</v>
      </c>
      <c r="D1072">
        <v>29.04</v>
      </c>
      <c r="E1072">
        <v>28.3</v>
      </c>
      <c r="F1072" t="s">
        <v>923</v>
      </c>
      <c r="G1072" s="30">
        <v>-9.4000000000000004E-3</v>
      </c>
    </row>
    <row r="1073" spans="1:7" x14ac:dyDescent="0.3">
      <c r="A1073" s="38">
        <v>43560</v>
      </c>
      <c r="B1073">
        <v>28.6</v>
      </c>
      <c r="C1073">
        <v>28.43</v>
      </c>
      <c r="D1073">
        <v>28.66</v>
      </c>
      <c r="E1073">
        <v>28.38</v>
      </c>
      <c r="F1073" t="s">
        <v>924</v>
      </c>
      <c r="G1073" s="30">
        <v>6.7000000000000002E-3</v>
      </c>
    </row>
    <row r="1074" spans="1:7" x14ac:dyDescent="0.3">
      <c r="A1074" s="38">
        <v>43563</v>
      </c>
      <c r="B1074">
        <v>28.52</v>
      </c>
      <c r="C1074">
        <v>28.35</v>
      </c>
      <c r="D1074">
        <v>28.73</v>
      </c>
      <c r="E1074">
        <v>28.3</v>
      </c>
      <c r="F1074" t="s">
        <v>925</v>
      </c>
      <c r="G1074" s="30">
        <v>-2.8E-3</v>
      </c>
    </row>
    <row r="1075" spans="1:7" x14ac:dyDescent="0.3">
      <c r="A1075" s="38">
        <v>43564</v>
      </c>
      <c r="B1075">
        <v>28.12</v>
      </c>
      <c r="C1075">
        <v>28.4</v>
      </c>
      <c r="D1075">
        <v>28.44</v>
      </c>
      <c r="E1075">
        <v>28.1</v>
      </c>
      <c r="F1075" t="s">
        <v>926</v>
      </c>
      <c r="G1075" s="30">
        <v>-1.4E-2</v>
      </c>
    </row>
    <row r="1076" spans="1:7" x14ac:dyDescent="0.3">
      <c r="A1076" s="38">
        <v>43565</v>
      </c>
      <c r="B1076">
        <v>28.65</v>
      </c>
      <c r="C1076">
        <v>28.12</v>
      </c>
      <c r="D1076">
        <v>28.7</v>
      </c>
      <c r="E1076">
        <v>28.12</v>
      </c>
      <c r="F1076" t="s">
        <v>927</v>
      </c>
      <c r="G1076" s="30">
        <v>1.8800000000000001E-2</v>
      </c>
    </row>
    <row r="1077" spans="1:7" x14ac:dyDescent="0.3">
      <c r="A1077" s="38">
        <v>43566</v>
      </c>
      <c r="B1077">
        <v>28.68</v>
      </c>
      <c r="C1077">
        <v>28.69</v>
      </c>
      <c r="D1077">
        <v>28.82</v>
      </c>
      <c r="E1077">
        <v>28.51</v>
      </c>
      <c r="F1077" t="s">
        <v>928</v>
      </c>
      <c r="G1077" s="30">
        <v>1E-3</v>
      </c>
    </row>
    <row r="1078" spans="1:7" x14ac:dyDescent="0.3">
      <c r="A1078" s="38">
        <v>43567</v>
      </c>
      <c r="B1078">
        <v>29.15</v>
      </c>
      <c r="C1078">
        <v>28.84</v>
      </c>
      <c r="D1078">
        <v>29.25</v>
      </c>
      <c r="E1078">
        <v>28.74</v>
      </c>
      <c r="F1078" t="s">
        <v>929</v>
      </c>
      <c r="G1078" s="30">
        <v>1.6400000000000001E-2</v>
      </c>
    </row>
    <row r="1079" spans="1:7" x14ac:dyDescent="0.3">
      <c r="A1079" s="38">
        <v>43570</v>
      </c>
      <c r="B1079">
        <v>28.98</v>
      </c>
      <c r="C1079">
        <v>29.09</v>
      </c>
      <c r="D1079">
        <v>29.24</v>
      </c>
      <c r="E1079">
        <v>28.88</v>
      </c>
      <c r="F1079" t="s">
        <v>930</v>
      </c>
      <c r="G1079" s="30">
        <v>-5.7999999999999996E-3</v>
      </c>
    </row>
    <row r="1080" spans="1:7" x14ac:dyDescent="0.3">
      <c r="A1080" s="38">
        <v>43571</v>
      </c>
      <c r="B1080">
        <v>29.66</v>
      </c>
      <c r="C1080">
        <v>29.04</v>
      </c>
      <c r="D1080">
        <v>29.83</v>
      </c>
      <c r="E1080">
        <v>28.96</v>
      </c>
      <c r="F1080" t="s">
        <v>146</v>
      </c>
      <c r="G1080" s="30">
        <v>2.35E-2</v>
      </c>
    </row>
    <row r="1081" spans="1:7" x14ac:dyDescent="0.3">
      <c r="A1081" s="38">
        <v>43572</v>
      </c>
      <c r="B1081">
        <v>29.95</v>
      </c>
      <c r="C1081">
        <v>29.66</v>
      </c>
      <c r="D1081">
        <v>30.06</v>
      </c>
      <c r="E1081">
        <v>29.66</v>
      </c>
      <c r="F1081" t="s">
        <v>931</v>
      </c>
      <c r="G1081" s="30">
        <v>9.7999999999999997E-3</v>
      </c>
    </row>
    <row r="1082" spans="1:7" x14ac:dyDescent="0.3">
      <c r="A1082" s="38">
        <v>43573</v>
      </c>
      <c r="B1082">
        <v>31.65</v>
      </c>
      <c r="C1082">
        <v>31.06</v>
      </c>
      <c r="D1082">
        <v>31.8</v>
      </c>
      <c r="E1082">
        <v>30.97</v>
      </c>
      <c r="F1082" t="s">
        <v>932</v>
      </c>
      <c r="G1082" s="30">
        <v>5.6800000000000003E-2</v>
      </c>
    </row>
    <row r="1083" spans="1:7" x14ac:dyDescent="0.3">
      <c r="A1083" s="38">
        <v>43577</v>
      </c>
      <c r="B1083">
        <v>32.409999999999997</v>
      </c>
      <c r="C1083">
        <v>31.6</v>
      </c>
      <c r="D1083">
        <v>32.68</v>
      </c>
      <c r="E1083">
        <v>31.56</v>
      </c>
      <c r="F1083" t="s">
        <v>329</v>
      </c>
      <c r="G1083" s="30">
        <v>2.4E-2</v>
      </c>
    </row>
    <row r="1084" spans="1:7" x14ac:dyDescent="0.3">
      <c r="A1084" s="38">
        <v>43578</v>
      </c>
      <c r="B1084">
        <v>32.33</v>
      </c>
      <c r="C1084">
        <v>32.64</v>
      </c>
      <c r="D1084">
        <v>32.99</v>
      </c>
      <c r="E1084">
        <v>32</v>
      </c>
      <c r="F1084" t="s">
        <v>536</v>
      </c>
      <c r="G1084" s="30">
        <v>-2.5000000000000001E-3</v>
      </c>
    </row>
    <row r="1085" spans="1:7" x14ac:dyDescent="0.3">
      <c r="A1085" s="38">
        <v>43579</v>
      </c>
      <c r="B1085">
        <v>32.42</v>
      </c>
      <c r="C1085">
        <v>32.33</v>
      </c>
      <c r="D1085">
        <v>32.659999999999997</v>
      </c>
      <c r="E1085">
        <v>32.049999999999997</v>
      </c>
      <c r="F1085" t="s">
        <v>933</v>
      </c>
      <c r="G1085" s="30">
        <v>2.8E-3</v>
      </c>
    </row>
    <row r="1086" spans="1:7" x14ac:dyDescent="0.3">
      <c r="A1086" s="38">
        <v>43580</v>
      </c>
      <c r="B1086">
        <v>32.39</v>
      </c>
      <c r="C1086">
        <v>32.450000000000003</v>
      </c>
      <c r="D1086">
        <v>32.61</v>
      </c>
      <c r="E1086">
        <v>32.14</v>
      </c>
      <c r="F1086" t="s">
        <v>934</v>
      </c>
      <c r="G1086" s="30">
        <v>-8.9999999999999998E-4</v>
      </c>
    </row>
    <row r="1087" spans="1:7" x14ac:dyDescent="0.3">
      <c r="A1087" s="38">
        <v>43581</v>
      </c>
      <c r="B1087">
        <v>32.89</v>
      </c>
      <c r="C1087">
        <v>32.21</v>
      </c>
      <c r="D1087">
        <v>32.97</v>
      </c>
      <c r="E1087">
        <v>32.200000000000003</v>
      </c>
      <c r="F1087" t="s">
        <v>935</v>
      </c>
      <c r="G1087" s="30">
        <v>1.54E-2</v>
      </c>
    </row>
    <row r="1088" spans="1:7" x14ac:dyDescent="0.3">
      <c r="A1088" s="38">
        <v>43584</v>
      </c>
      <c r="B1088">
        <v>33.17</v>
      </c>
      <c r="C1088">
        <v>32.85</v>
      </c>
      <c r="D1088">
        <v>33.43</v>
      </c>
      <c r="E1088">
        <v>32.6</v>
      </c>
      <c r="F1088" t="s">
        <v>936</v>
      </c>
      <c r="G1088" s="30">
        <v>8.5000000000000006E-3</v>
      </c>
    </row>
    <row r="1089" spans="1:7" x14ac:dyDescent="0.3">
      <c r="A1089" s="38">
        <v>43585</v>
      </c>
      <c r="B1089">
        <v>32.69</v>
      </c>
      <c r="C1089">
        <v>33.130000000000003</v>
      </c>
      <c r="D1089">
        <v>33.26</v>
      </c>
      <c r="E1089">
        <v>32.6</v>
      </c>
      <c r="F1089" t="s">
        <v>937</v>
      </c>
      <c r="G1089" s="30">
        <v>-1.4500000000000001E-2</v>
      </c>
    </row>
    <row r="1090" spans="1:7" x14ac:dyDescent="0.3">
      <c r="A1090" s="38">
        <v>43586</v>
      </c>
      <c r="B1090">
        <v>32.78</v>
      </c>
      <c r="C1090">
        <v>32.89</v>
      </c>
      <c r="D1090">
        <v>33.29</v>
      </c>
      <c r="E1090">
        <v>32.49</v>
      </c>
      <c r="F1090" t="s">
        <v>938</v>
      </c>
      <c r="G1090" s="30">
        <v>2.8E-3</v>
      </c>
    </row>
    <row r="1091" spans="1:7" x14ac:dyDescent="0.3">
      <c r="A1091" s="38">
        <v>43587</v>
      </c>
      <c r="B1091">
        <v>33.04</v>
      </c>
      <c r="C1091">
        <v>33.76</v>
      </c>
      <c r="D1091">
        <v>34.229999999999997</v>
      </c>
      <c r="E1091">
        <v>32.94</v>
      </c>
      <c r="F1091" t="s">
        <v>939</v>
      </c>
      <c r="G1091" s="30">
        <v>7.9000000000000008E-3</v>
      </c>
    </row>
    <row r="1092" spans="1:7" x14ac:dyDescent="0.3">
      <c r="A1092" s="38">
        <v>43588</v>
      </c>
      <c r="B1092">
        <v>33.380000000000003</v>
      </c>
      <c r="C1092">
        <v>33.25</v>
      </c>
      <c r="D1092">
        <v>33.65</v>
      </c>
      <c r="E1092">
        <v>33.11</v>
      </c>
      <c r="F1092" t="s">
        <v>940</v>
      </c>
      <c r="G1092" s="30">
        <v>1.03E-2</v>
      </c>
    </row>
    <row r="1093" spans="1:7" x14ac:dyDescent="0.3">
      <c r="A1093" s="38">
        <v>43591</v>
      </c>
      <c r="B1093">
        <v>32.770000000000003</v>
      </c>
      <c r="C1093">
        <v>32.65</v>
      </c>
      <c r="D1093">
        <v>32.94</v>
      </c>
      <c r="E1093">
        <v>32.17</v>
      </c>
      <c r="F1093" t="s">
        <v>941</v>
      </c>
      <c r="G1093" s="30">
        <v>-1.83E-2</v>
      </c>
    </row>
    <row r="1094" spans="1:7" x14ac:dyDescent="0.3">
      <c r="A1094" s="38">
        <v>43592</v>
      </c>
      <c r="B1094">
        <v>31.9</v>
      </c>
      <c r="C1094">
        <v>32.409999999999997</v>
      </c>
      <c r="D1094">
        <v>32.6</v>
      </c>
      <c r="E1094">
        <v>31.76</v>
      </c>
      <c r="F1094" t="s">
        <v>209</v>
      </c>
      <c r="G1094" s="30">
        <v>-2.6499999999999999E-2</v>
      </c>
    </row>
    <row r="1095" spans="1:7" x14ac:dyDescent="0.3">
      <c r="A1095" s="38">
        <v>43593</v>
      </c>
      <c r="B1095">
        <v>32.49</v>
      </c>
      <c r="C1095">
        <v>31.96</v>
      </c>
      <c r="D1095">
        <v>32.69</v>
      </c>
      <c r="E1095">
        <v>31.9</v>
      </c>
      <c r="F1095" t="s">
        <v>154</v>
      </c>
      <c r="G1095" s="30">
        <v>1.8499999999999999E-2</v>
      </c>
    </row>
    <row r="1096" spans="1:7" x14ac:dyDescent="0.3">
      <c r="A1096" s="38">
        <v>43594</v>
      </c>
      <c r="B1096">
        <v>32.46</v>
      </c>
      <c r="C1096">
        <v>32.06</v>
      </c>
      <c r="D1096">
        <v>32.58</v>
      </c>
      <c r="E1096">
        <v>31.63</v>
      </c>
      <c r="F1096" t="s">
        <v>942</v>
      </c>
      <c r="G1096" s="30">
        <v>-8.9999999999999998E-4</v>
      </c>
    </row>
    <row r="1097" spans="1:7" x14ac:dyDescent="0.3">
      <c r="A1097" s="38">
        <v>43595</v>
      </c>
      <c r="B1097">
        <v>32.79</v>
      </c>
      <c r="C1097">
        <v>32.32</v>
      </c>
      <c r="D1097">
        <v>33.049999999999997</v>
      </c>
      <c r="E1097">
        <v>32.15</v>
      </c>
      <c r="F1097" t="s">
        <v>943</v>
      </c>
      <c r="G1097" s="30">
        <v>1.0200000000000001E-2</v>
      </c>
    </row>
    <row r="1098" spans="1:7" x14ac:dyDescent="0.3">
      <c r="A1098" s="38">
        <v>43598</v>
      </c>
      <c r="B1098">
        <v>31.55</v>
      </c>
      <c r="C1098">
        <v>32.049999999999997</v>
      </c>
      <c r="D1098">
        <v>32.4</v>
      </c>
      <c r="E1098">
        <v>31.5</v>
      </c>
      <c r="F1098" t="s">
        <v>151</v>
      </c>
      <c r="G1098" s="30">
        <v>-3.78E-2</v>
      </c>
    </row>
    <row r="1099" spans="1:7" x14ac:dyDescent="0.3">
      <c r="A1099" s="38">
        <v>43599</v>
      </c>
      <c r="B1099">
        <v>32.700000000000003</v>
      </c>
      <c r="C1099">
        <v>31.89</v>
      </c>
      <c r="D1099">
        <v>32.799999999999997</v>
      </c>
      <c r="E1099">
        <v>31.71</v>
      </c>
      <c r="F1099" t="s">
        <v>944</v>
      </c>
      <c r="G1099" s="30">
        <v>3.6499999999999998E-2</v>
      </c>
    </row>
    <row r="1100" spans="1:7" x14ac:dyDescent="0.3">
      <c r="A1100" s="38">
        <v>43600</v>
      </c>
      <c r="B1100">
        <v>32.770000000000003</v>
      </c>
      <c r="C1100">
        <v>32.46</v>
      </c>
      <c r="D1100">
        <v>33.1</v>
      </c>
      <c r="E1100">
        <v>32.200000000000003</v>
      </c>
      <c r="F1100" t="s">
        <v>945</v>
      </c>
      <c r="G1100" s="30">
        <v>2.0999999999999999E-3</v>
      </c>
    </row>
    <row r="1101" spans="1:7" x14ac:dyDescent="0.3">
      <c r="A1101" s="38">
        <v>43601</v>
      </c>
      <c r="B1101">
        <v>33.159999999999997</v>
      </c>
      <c r="C1101">
        <v>32.64</v>
      </c>
      <c r="D1101">
        <v>33.35</v>
      </c>
      <c r="E1101">
        <v>32.46</v>
      </c>
      <c r="F1101" t="s">
        <v>147</v>
      </c>
      <c r="G1101" s="30">
        <v>1.1900000000000001E-2</v>
      </c>
    </row>
    <row r="1102" spans="1:7" x14ac:dyDescent="0.3">
      <c r="A1102" s="38">
        <v>43602</v>
      </c>
      <c r="B1102">
        <v>32.79</v>
      </c>
      <c r="C1102">
        <v>32.86</v>
      </c>
      <c r="D1102">
        <v>33.17</v>
      </c>
      <c r="E1102">
        <v>32.76</v>
      </c>
      <c r="F1102" t="s">
        <v>145</v>
      </c>
      <c r="G1102" s="30">
        <v>-1.12E-2</v>
      </c>
    </row>
    <row r="1103" spans="1:7" x14ac:dyDescent="0.3">
      <c r="A1103" s="38">
        <v>43605</v>
      </c>
      <c r="B1103">
        <v>32.130000000000003</v>
      </c>
      <c r="C1103">
        <v>32.159999999999997</v>
      </c>
      <c r="D1103">
        <v>32.54</v>
      </c>
      <c r="E1103">
        <v>31.95</v>
      </c>
      <c r="F1103" t="s">
        <v>946</v>
      </c>
      <c r="G1103" s="30">
        <v>-2.01E-2</v>
      </c>
    </row>
    <row r="1104" spans="1:7" x14ac:dyDescent="0.3">
      <c r="A1104" s="38">
        <v>43606</v>
      </c>
      <c r="B1104">
        <v>32.880000000000003</v>
      </c>
      <c r="C1104">
        <v>32.93</v>
      </c>
      <c r="D1104">
        <v>33.200000000000003</v>
      </c>
      <c r="E1104">
        <v>32.57</v>
      </c>
      <c r="F1104" t="s">
        <v>147</v>
      </c>
      <c r="G1104" s="30">
        <v>2.3300000000000001E-2</v>
      </c>
    </row>
    <row r="1105" spans="1:7" x14ac:dyDescent="0.3">
      <c r="A1105" s="38">
        <v>43607</v>
      </c>
      <c r="B1105">
        <v>32.880000000000003</v>
      </c>
      <c r="C1105">
        <v>32.76</v>
      </c>
      <c r="D1105">
        <v>33.28</v>
      </c>
      <c r="E1105">
        <v>32.700000000000003</v>
      </c>
      <c r="F1105" t="s">
        <v>121</v>
      </c>
      <c r="G1105" s="30">
        <v>0</v>
      </c>
    </row>
    <row r="1106" spans="1:7" x14ac:dyDescent="0.3">
      <c r="A1106" s="38">
        <v>43608</v>
      </c>
      <c r="B1106">
        <v>31.94</v>
      </c>
      <c r="C1106">
        <v>32.53</v>
      </c>
      <c r="D1106">
        <v>32.770000000000003</v>
      </c>
      <c r="E1106">
        <v>31.9</v>
      </c>
      <c r="F1106" t="s">
        <v>947</v>
      </c>
      <c r="G1106" s="30">
        <v>-2.86E-2</v>
      </c>
    </row>
    <row r="1107" spans="1:7" x14ac:dyDescent="0.3">
      <c r="A1107" s="38">
        <v>43609</v>
      </c>
      <c r="B1107">
        <v>31.81</v>
      </c>
      <c r="C1107">
        <v>32.14</v>
      </c>
      <c r="D1107">
        <v>32.26</v>
      </c>
      <c r="E1107">
        <v>31.55</v>
      </c>
      <c r="F1107" t="s">
        <v>948</v>
      </c>
      <c r="G1107" s="30">
        <v>-4.1000000000000003E-3</v>
      </c>
    </row>
    <row r="1108" spans="1:7" x14ac:dyDescent="0.3">
      <c r="A1108" s="38">
        <v>43613</v>
      </c>
      <c r="B1108">
        <v>31.07</v>
      </c>
      <c r="C1108">
        <v>31.81</v>
      </c>
      <c r="D1108">
        <v>31.96</v>
      </c>
      <c r="E1108">
        <v>31.07</v>
      </c>
      <c r="F1108" t="s">
        <v>949</v>
      </c>
      <c r="G1108" s="30">
        <v>-2.3300000000000001E-2</v>
      </c>
    </row>
    <row r="1109" spans="1:7" x14ac:dyDescent="0.3">
      <c r="A1109" s="38">
        <v>43614</v>
      </c>
      <c r="B1109">
        <v>30.65</v>
      </c>
      <c r="C1109">
        <v>31</v>
      </c>
      <c r="D1109">
        <v>31</v>
      </c>
      <c r="E1109">
        <v>30.47</v>
      </c>
      <c r="F1109" t="s">
        <v>950</v>
      </c>
      <c r="G1109" s="30">
        <v>-1.35E-2</v>
      </c>
    </row>
    <row r="1110" spans="1:7" x14ac:dyDescent="0.3">
      <c r="A1110" s="38">
        <v>43615</v>
      </c>
      <c r="B1110">
        <v>30.66</v>
      </c>
      <c r="C1110">
        <v>30.73</v>
      </c>
      <c r="D1110">
        <v>31.03</v>
      </c>
      <c r="E1110">
        <v>30.59</v>
      </c>
      <c r="F1110" t="s">
        <v>951</v>
      </c>
      <c r="G1110" s="30">
        <v>2.9999999999999997E-4</v>
      </c>
    </row>
    <row r="1111" spans="1:7" x14ac:dyDescent="0.3">
      <c r="A1111" s="38">
        <v>43616</v>
      </c>
      <c r="B1111">
        <v>29.41</v>
      </c>
      <c r="C1111">
        <v>30.32</v>
      </c>
      <c r="D1111">
        <v>30.51</v>
      </c>
      <c r="E1111">
        <v>29.38</v>
      </c>
      <c r="F1111" t="s">
        <v>663</v>
      </c>
      <c r="G1111" s="30">
        <v>-4.0800000000000003E-2</v>
      </c>
    </row>
    <row r="1112" spans="1:7" x14ac:dyDescent="0.3">
      <c r="A1112" s="38">
        <v>43619</v>
      </c>
      <c r="B1112">
        <v>29.92</v>
      </c>
      <c r="C1112">
        <v>29.42</v>
      </c>
      <c r="D1112">
        <v>30.03</v>
      </c>
      <c r="E1112">
        <v>29.13</v>
      </c>
      <c r="F1112" t="s">
        <v>173</v>
      </c>
      <c r="G1112" s="30">
        <v>1.7299999999999999E-2</v>
      </c>
    </row>
    <row r="1113" spans="1:7" x14ac:dyDescent="0.3">
      <c r="A1113" s="38">
        <v>43620</v>
      </c>
      <c r="B1113">
        <v>30.88</v>
      </c>
      <c r="C1113">
        <v>30.39</v>
      </c>
      <c r="D1113">
        <v>30.92</v>
      </c>
      <c r="E1113">
        <v>30.14</v>
      </c>
      <c r="F1113" t="s">
        <v>952</v>
      </c>
      <c r="G1113" s="30">
        <v>3.2099999999999997E-2</v>
      </c>
    </row>
    <row r="1114" spans="1:7" x14ac:dyDescent="0.3">
      <c r="A1114" s="38">
        <v>43621</v>
      </c>
      <c r="B1114">
        <v>31.53</v>
      </c>
      <c r="C1114">
        <v>31</v>
      </c>
      <c r="D1114">
        <v>31.54</v>
      </c>
      <c r="E1114">
        <v>30.56</v>
      </c>
      <c r="F1114" t="s">
        <v>953</v>
      </c>
      <c r="G1114" s="30">
        <v>2.1000000000000001E-2</v>
      </c>
    </row>
    <row r="1115" spans="1:7" x14ac:dyDescent="0.3">
      <c r="A1115" s="38">
        <v>43622</v>
      </c>
      <c r="B1115">
        <v>31.84</v>
      </c>
      <c r="C1115">
        <v>31.6</v>
      </c>
      <c r="D1115">
        <v>32.130000000000003</v>
      </c>
      <c r="E1115">
        <v>31.36</v>
      </c>
      <c r="F1115" t="s">
        <v>954</v>
      </c>
      <c r="G1115" s="30">
        <v>9.7999999999999997E-3</v>
      </c>
    </row>
    <row r="1116" spans="1:7" x14ac:dyDescent="0.3">
      <c r="A1116" s="38">
        <v>43623</v>
      </c>
      <c r="B1116">
        <v>32.65</v>
      </c>
      <c r="C1116">
        <v>32.14</v>
      </c>
      <c r="D1116">
        <v>33.119999999999997</v>
      </c>
      <c r="E1116">
        <v>32.14</v>
      </c>
      <c r="F1116" t="s">
        <v>508</v>
      </c>
      <c r="G1116" s="30">
        <v>2.5399999999999999E-2</v>
      </c>
    </row>
    <row r="1117" spans="1:7" x14ac:dyDescent="0.3">
      <c r="A1117" s="38">
        <v>43626</v>
      </c>
      <c r="B1117">
        <v>32.86</v>
      </c>
      <c r="C1117">
        <v>32.99</v>
      </c>
      <c r="D1117">
        <v>33.49</v>
      </c>
      <c r="E1117">
        <v>32.71</v>
      </c>
      <c r="F1117" t="s">
        <v>131</v>
      </c>
      <c r="G1117" s="30">
        <v>6.4000000000000003E-3</v>
      </c>
    </row>
    <row r="1118" spans="1:7" x14ac:dyDescent="0.3">
      <c r="A1118" s="38">
        <v>43627</v>
      </c>
      <c r="B1118">
        <v>32.950000000000003</v>
      </c>
      <c r="C1118">
        <v>33.159999999999997</v>
      </c>
      <c r="D1118">
        <v>33.159999999999997</v>
      </c>
      <c r="E1118">
        <v>32.76</v>
      </c>
      <c r="F1118" t="s">
        <v>955</v>
      </c>
      <c r="G1118" s="30">
        <v>2.7000000000000001E-3</v>
      </c>
    </row>
    <row r="1119" spans="1:7" x14ac:dyDescent="0.3">
      <c r="A1119" s="38">
        <v>43628</v>
      </c>
      <c r="B1119">
        <v>32.770000000000003</v>
      </c>
      <c r="C1119">
        <v>32.89</v>
      </c>
      <c r="D1119">
        <v>32.96</v>
      </c>
      <c r="E1119">
        <v>32.47</v>
      </c>
      <c r="F1119" t="s">
        <v>956</v>
      </c>
      <c r="G1119" s="30">
        <v>-5.4999999999999997E-3</v>
      </c>
    </row>
    <row r="1120" spans="1:7" x14ac:dyDescent="0.3">
      <c r="A1120" s="38">
        <v>43629</v>
      </c>
      <c r="B1120">
        <v>33.35</v>
      </c>
      <c r="C1120">
        <v>32.869999999999997</v>
      </c>
      <c r="D1120">
        <v>33.5</v>
      </c>
      <c r="E1120">
        <v>32.869999999999997</v>
      </c>
      <c r="F1120" t="s">
        <v>957</v>
      </c>
      <c r="G1120" s="30">
        <v>1.77E-2</v>
      </c>
    </row>
    <row r="1121" spans="1:7" x14ac:dyDescent="0.3">
      <c r="A1121" s="38">
        <v>43630</v>
      </c>
      <c r="B1121">
        <v>33.36</v>
      </c>
      <c r="C1121">
        <v>33.450000000000003</v>
      </c>
      <c r="D1121">
        <v>33.450000000000003</v>
      </c>
      <c r="E1121">
        <v>33.03</v>
      </c>
      <c r="F1121" t="s">
        <v>958</v>
      </c>
      <c r="G1121" s="30">
        <v>2.9999999999999997E-4</v>
      </c>
    </row>
    <row r="1122" spans="1:7" x14ac:dyDescent="0.3">
      <c r="A1122" s="38">
        <v>43633</v>
      </c>
      <c r="B1122">
        <v>33.26</v>
      </c>
      <c r="C1122">
        <v>33.42</v>
      </c>
      <c r="D1122">
        <v>34.14</v>
      </c>
      <c r="E1122">
        <v>33.1</v>
      </c>
      <c r="F1122" t="s">
        <v>237</v>
      </c>
      <c r="G1122" s="30">
        <v>-3.0000000000000001E-3</v>
      </c>
    </row>
    <row r="1123" spans="1:7" x14ac:dyDescent="0.3">
      <c r="A1123" s="38">
        <v>43634</v>
      </c>
      <c r="B1123">
        <v>33.46</v>
      </c>
      <c r="C1123">
        <v>33.5</v>
      </c>
      <c r="D1123">
        <v>34.1</v>
      </c>
      <c r="E1123">
        <v>33.369999999999997</v>
      </c>
      <c r="F1123" t="s">
        <v>524</v>
      </c>
      <c r="G1123" s="30">
        <v>6.0000000000000001E-3</v>
      </c>
    </row>
    <row r="1124" spans="1:7" x14ac:dyDescent="0.3">
      <c r="A1124" s="38">
        <v>43635</v>
      </c>
      <c r="B1124">
        <v>34.119999999999997</v>
      </c>
      <c r="C1124">
        <v>33.74</v>
      </c>
      <c r="D1124">
        <v>34.159999999999997</v>
      </c>
      <c r="E1124">
        <v>33.729999999999997</v>
      </c>
      <c r="F1124" t="s">
        <v>123</v>
      </c>
      <c r="G1124" s="30">
        <v>1.9699999999999999E-2</v>
      </c>
    </row>
    <row r="1125" spans="1:7" x14ac:dyDescent="0.3">
      <c r="A1125" s="38">
        <v>43636</v>
      </c>
      <c r="B1125">
        <v>34.18</v>
      </c>
      <c r="C1125">
        <v>34.46</v>
      </c>
      <c r="D1125">
        <v>34.89</v>
      </c>
      <c r="E1125">
        <v>34</v>
      </c>
      <c r="F1125" t="s">
        <v>304</v>
      </c>
      <c r="G1125" s="30">
        <v>1.8E-3</v>
      </c>
    </row>
    <row r="1126" spans="1:7" x14ac:dyDescent="0.3">
      <c r="A1126" s="38">
        <v>43637</v>
      </c>
      <c r="B1126">
        <v>34.020000000000003</v>
      </c>
      <c r="C1126">
        <v>34.15</v>
      </c>
      <c r="D1126">
        <v>34.380000000000003</v>
      </c>
      <c r="E1126">
        <v>33.94</v>
      </c>
      <c r="F1126" t="s">
        <v>959</v>
      </c>
      <c r="G1126" s="30">
        <v>-4.7000000000000002E-3</v>
      </c>
    </row>
    <row r="1127" spans="1:7" x14ac:dyDescent="0.3">
      <c r="A1127" s="38">
        <v>43640</v>
      </c>
      <c r="B1127">
        <v>33.32</v>
      </c>
      <c r="C1127">
        <v>34.06</v>
      </c>
      <c r="D1127">
        <v>34.25</v>
      </c>
      <c r="E1127">
        <v>32.94</v>
      </c>
      <c r="F1127" t="s">
        <v>186</v>
      </c>
      <c r="G1127" s="30">
        <v>-2.06E-2</v>
      </c>
    </row>
    <row r="1128" spans="1:7" x14ac:dyDescent="0.3">
      <c r="A1128" s="38">
        <v>43641</v>
      </c>
      <c r="B1128">
        <v>33.369999999999997</v>
      </c>
      <c r="C1128">
        <v>33.299999999999997</v>
      </c>
      <c r="D1128">
        <v>33.72</v>
      </c>
      <c r="E1128">
        <v>32.909999999999997</v>
      </c>
      <c r="F1128" t="s">
        <v>139</v>
      </c>
      <c r="G1128" s="30">
        <v>1.5E-3</v>
      </c>
    </row>
    <row r="1129" spans="1:7" x14ac:dyDescent="0.3">
      <c r="A1129" s="38">
        <v>43642</v>
      </c>
      <c r="B1129">
        <v>33.520000000000003</v>
      </c>
      <c r="C1129">
        <v>33.6</v>
      </c>
      <c r="D1129">
        <v>33.68</v>
      </c>
      <c r="E1129">
        <v>33.090000000000003</v>
      </c>
      <c r="F1129" t="s">
        <v>960</v>
      </c>
      <c r="G1129" s="30">
        <v>4.4999999999999997E-3</v>
      </c>
    </row>
    <row r="1130" spans="1:7" x14ac:dyDescent="0.3">
      <c r="A1130" s="38">
        <v>43643</v>
      </c>
      <c r="B1130">
        <v>34.25</v>
      </c>
      <c r="C1130">
        <v>33.51</v>
      </c>
      <c r="D1130">
        <v>34.479999999999997</v>
      </c>
      <c r="E1130">
        <v>33.51</v>
      </c>
      <c r="F1130" t="s">
        <v>131</v>
      </c>
      <c r="G1130" s="30">
        <v>2.18E-2</v>
      </c>
    </row>
    <row r="1131" spans="1:7" x14ac:dyDescent="0.3">
      <c r="A1131" s="38">
        <v>43644</v>
      </c>
      <c r="B1131">
        <v>34.299999999999997</v>
      </c>
      <c r="C1131">
        <v>34.35</v>
      </c>
      <c r="D1131">
        <v>34.409999999999997</v>
      </c>
      <c r="E1131">
        <v>33.75</v>
      </c>
      <c r="F1131" t="s">
        <v>569</v>
      </c>
      <c r="G1131" s="30">
        <v>1.5E-3</v>
      </c>
    </row>
    <row r="1132" spans="1:7" x14ac:dyDescent="0.3">
      <c r="A1132" s="38">
        <v>43647</v>
      </c>
      <c r="B1132">
        <v>35.28</v>
      </c>
      <c r="C1132">
        <v>34.659999999999997</v>
      </c>
      <c r="D1132">
        <v>35.29</v>
      </c>
      <c r="E1132">
        <v>34.4</v>
      </c>
      <c r="F1132" t="s">
        <v>961</v>
      </c>
      <c r="G1132" s="30">
        <v>2.86E-2</v>
      </c>
    </row>
    <row r="1133" spans="1:7" x14ac:dyDescent="0.3">
      <c r="A1133" s="38">
        <v>43648</v>
      </c>
      <c r="B1133">
        <v>35.69</v>
      </c>
      <c r="C1133">
        <v>35.25</v>
      </c>
      <c r="D1133">
        <v>36.159999999999997</v>
      </c>
      <c r="E1133">
        <v>35.01</v>
      </c>
      <c r="F1133" t="s">
        <v>962</v>
      </c>
      <c r="G1133" s="30">
        <v>1.1599999999999999E-2</v>
      </c>
    </row>
    <row r="1134" spans="1:7" x14ac:dyDescent="0.3">
      <c r="A1134" s="38">
        <v>43649</v>
      </c>
      <c r="B1134">
        <v>35.659999999999997</v>
      </c>
      <c r="C1134">
        <v>35.71</v>
      </c>
      <c r="D1134">
        <v>35.9</v>
      </c>
      <c r="E1134">
        <v>35.24</v>
      </c>
      <c r="F1134" t="s">
        <v>257</v>
      </c>
      <c r="G1134" s="30">
        <v>-8.0000000000000004E-4</v>
      </c>
    </row>
    <row r="1135" spans="1:7" x14ac:dyDescent="0.3">
      <c r="A1135" s="38">
        <v>43651</v>
      </c>
      <c r="B1135">
        <v>35.78</v>
      </c>
      <c r="C1135">
        <v>35.06</v>
      </c>
      <c r="D1135">
        <v>36</v>
      </c>
      <c r="E1135">
        <v>34.94</v>
      </c>
      <c r="F1135" t="s">
        <v>963</v>
      </c>
      <c r="G1135" s="30">
        <v>3.3999999999999998E-3</v>
      </c>
    </row>
    <row r="1136" spans="1:7" x14ac:dyDescent="0.3">
      <c r="A1136" s="38">
        <v>43654</v>
      </c>
      <c r="B1136">
        <v>35.15</v>
      </c>
      <c r="C1136">
        <v>35.4</v>
      </c>
      <c r="D1136">
        <v>35.42</v>
      </c>
      <c r="E1136">
        <v>34.619999999999997</v>
      </c>
      <c r="F1136" t="s">
        <v>179</v>
      </c>
      <c r="G1136" s="30">
        <v>-1.7600000000000001E-2</v>
      </c>
    </row>
    <row r="1137" spans="1:7" x14ac:dyDescent="0.3">
      <c r="A1137" s="38">
        <v>43655</v>
      </c>
      <c r="B1137">
        <v>35.75</v>
      </c>
      <c r="C1137">
        <v>34.869999999999997</v>
      </c>
      <c r="D1137">
        <v>35.869999999999997</v>
      </c>
      <c r="E1137">
        <v>34.72</v>
      </c>
      <c r="F1137" t="s">
        <v>960</v>
      </c>
      <c r="G1137" s="30">
        <v>1.7100000000000001E-2</v>
      </c>
    </row>
    <row r="1138" spans="1:7" x14ac:dyDescent="0.3">
      <c r="A1138" s="38">
        <v>43656</v>
      </c>
      <c r="B1138">
        <v>35.86</v>
      </c>
      <c r="C1138">
        <v>36</v>
      </c>
      <c r="D1138">
        <v>36</v>
      </c>
      <c r="E1138">
        <v>35.11</v>
      </c>
      <c r="F1138" t="s">
        <v>443</v>
      </c>
      <c r="G1138" s="30">
        <v>3.0999999999999999E-3</v>
      </c>
    </row>
    <row r="1139" spans="1:7" x14ac:dyDescent="0.3">
      <c r="A1139" s="38">
        <v>43657</v>
      </c>
      <c r="B1139">
        <v>35.86</v>
      </c>
      <c r="C1139">
        <v>36</v>
      </c>
      <c r="D1139">
        <v>36.409999999999997</v>
      </c>
      <c r="E1139">
        <v>35.479999999999997</v>
      </c>
      <c r="F1139" t="s">
        <v>964</v>
      </c>
      <c r="G1139" s="30">
        <v>0</v>
      </c>
    </row>
    <row r="1140" spans="1:7" x14ac:dyDescent="0.3">
      <c r="A1140" s="38">
        <v>43658</v>
      </c>
      <c r="B1140">
        <v>35.81</v>
      </c>
      <c r="C1140">
        <v>35.869999999999997</v>
      </c>
      <c r="D1140">
        <v>36.17</v>
      </c>
      <c r="E1140">
        <v>35.479999999999997</v>
      </c>
      <c r="F1140" t="s">
        <v>965</v>
      </c>
      <c r="G1140" s="30">
        <v>-1.4E-3</v>
      </c>
    </row>
    <row r="1141" spans="1:7" x14ac:dyDescent="0.3">
      <c r="A1141" s="38">
        <v>43661</v>
      </c>
      <c r="B1141">
        <v>35.380000000000003</v>
      </c>
      <c r="C1141">
        <v>35.82</v>
      </c>
      <c r="D1141">
        <v>35.94</v>
      </c>
      <c r="E1141">
        <v>35.35</v>
      </c>
      <c r="F1141" t="s">
        <v>966</v>
      </c>
      <c r="G1141" s="30">
        <v>-1.2E-2</v>
      </c>
    </row>
    <row r="1142" spans="1:7" x14ac:dyDescent="0.3">
      <c r="A1142" s="38">
        <v>43662</v>
      </c>
      <c r="B1142">
        <v>35.58</v>
      </c>
      <c r="C1142">
        <v>35.42</v>
      </c>
      <c r="D1142">
        <v>35.869999999999997</v>
      </c>
      <c r="E1142">
        <v>35.25</v>
      </c>
      <c r="F1142" t="s">
        <v>139</v>
      </c>
      <c r="G1142" s="30">
        <v>5.7000000000000002E-3</v>
      </c>
    </row>
    <row r="1143" spans="1:7" x14ac:dyDescent="0.3">
      <c r="A1143" s="38">
        <v>43663</v>
      </c>
      <c r="B1143">
        <v>34.94</v>
      </c>
      <c r="C1143">
        <v>35.32</v>
      </c>
      <c r="D1143">
        <v>35.409999999999997</v>
      </c>
      <c r="E1143">
        <v>34.64</v>
      </c>
      <c r="F1143" t="s">
        <v>173</v>
      </c>
      <c r="G1143" s="30">
        <v>-1.7999999999999999E-2</v>
      </c>
    </row>
    <row r="1144" spans="1:7" x14ac:dyDescent="0.3">
      <c r="A1144" s="38">
        <v>43664</v>
      </c>
      <c r="B1144">
        <v>34.25</v>
      </c>
      <c r="C1144">
        <v>34.89</v>
      </c>
      <c r="D1144">
        <v>35.020000000000003</v>
      </c>
      <c r="E1144">
        <v>33.53</v>
      </c>
      <c r="F1144" t="s">
        <v>967</v>
      </c>
      <c r="G1144" s="30">
        <v>-1.9699999999999999E-2</v>
      </c>
    </row>
    <row r="1145" spans="1:7" x14ac:dyDescent="0.3">
      <c r="A1145" s="38">
        <v>43665</v>
      </c>
      <c r="B1145">
        <v>34.229999999999997</v>
      </c>
      <c r="C1145">
        <v>34.270000000000003</v>
      </c>
      <c r="D1145">
        <v>35.119999999999997</v>
      </c>
      <c r="E1145">
        <v>34.08</v>
      </c>
      <c r="F1145" t="s">
        <v>120</v>
      </c>
      <c r="G1145" s="30">
        <v>-5.9999999999999995E-4</v>
      </c>
    </row>
    <row r="1146" spans="1:7" x14ac:dyDescent="0.3">
      <c r="A1146" s="38">
        <v>43668</v>
      </c>
      <c r="B1146">
        <v>35.15</v>
      </c>
      <c r="C1146">
        <v>34.25</v>
      </c>
      <c r="D1146">
        <v>35.15</v>
      </c>
      <c r="E1146">
        <v>33.79</v>
      </c>
      <c r="F1146" t="s">
        <v>756</v>
      </c>
      <c r="G1146" s="30">
        <v>2.69E-2</v>
      </c>
    </row>
    <row r="1147" spans="1:7" x14ac:dyDescent="0.3">
      <c r="A1147" s="38">
        <v>43669</v>
      </c>
      <c r="B1147">
        <v>35.17</v>
      </c>
      <c r="C1147">
        <v>35.25</v>
      </c>
      <c r="D1147">
        <v>35.29</v>
      </c>
      <c r="E1147">
        <v>34.53</v>
      </c>
      <c r="F1147" t="s">
        <v>130</v>
      </c>
      <c r="G1147" s="30">
        <v>5.9999999999999995E-4</v>
      </c>
    </row>
    <row r="1148" spans="1:7" x14ac:dyDescent="0.3">
      <c r="A1148" s="38">
        <v>43670</v>
      </c>
      <c r="B1148">
        <v>36.1</v>
      </c>
      <c r="C1148">
        <v>34.94</v>
      </c>
      <c r="D1148">
        <v>36.11</v>
      </c>
      <c r="E1148">
        <v>34.94</v>
      </c>
      <c r="F1148" t="s">
        <v>442</v>
      </c>
      <c r="G1148" s="30">
        <v>2.64E-2</v>
      </c>
    </row>
    <row r="1149" spans="1:7" x14ac:dyDescent="0.3">
      <c r="A1149" s="38">
        <v>43671</v>
      </c>
      <c r="B1149">
        <v>36.049999999999997</v>
      </c>
      <c r="C1149">
        <v>36.24</v>
      </c>
      <c r="D1149">
        <v>36.25</v>
      </c>
      <c r="E1149">
        <v>35.57</v>
      </c>
      <c r="F1149" t="s">
        <v>968</v>
      </c>
      <c r="G1149" s="30">
        <v>-1.4E-3</v>
      </c>
    </row>
    <row r="1150" spans="1:7" x14ac:dyDescent="0.3">
      <c r="A1150" s="38">
        <v>43672</v>
      </c>
      <c r="B1150">
        <v>36.14</v>
      </c>
      <c r="C1150">
        <v>36.020000000000003</v>
      </c>
      <c r="D1150">
        <v>36.43</v>
      </c>
      <c r="E1150">
        <v>35.79</v>
      </c>
      <c r="F1150" t="s">
        <v>147</v>
      </c>
      <c r="G1150" s="30">
        <v>2.5000000000000001E-3</v>
      </c>
    </row>
    <row r="1151" spans="1:7" x14ac:dyDescent="0.3">
      <c r="A1151" s="38">
        <v>43675</v>
      </c>
      <c r="B1151">
        <v>35.32</v>
      </c>
      <c r="C1151">
        <v>36.1</v>
      </c>
      <c r="D1151">
        <v>36.1</v>
      </c>
      <c r="E1151">
        <v>34.869999999999997</v>
      </c>
      <c r="F1151" t="s">
        <v>126</v>
      </c>
      <c r="G1151" s="30">
        <v>-2.2700000000000001E-2</v>
      </c>
    </row>
    <row r="1152" spans="1:7" x14ac:dyDescent="0.3">
      <c r="A1152" s="38">
        <v>43676</v>
      </c>
      <c r="B1152">
        <v>35.049999999999997</v>
      </c>
      <c r="C1152">
        <v>35.08</v>
      </c>
      <c r="D1152">
        <v>35.19</v>
      </c>
      <c r="E1152">
        <v>34.24</v>
      </c>
      <c r="F1152" t="s">
        <v>176</v>
      </c>
      <c r="G1152" s="30">
        <v>-7.6E-3</v>
      </c>
    </row>
    <row r="1153" spans="1:7" x14ac:dyDescent="0.3">
      <c r="A1153" s="38">
        <v>43677</v>
      </c>
      <c r="B1153">
        <v>33</v>
      </c>
      <c r="C1153">
        <v>34.950000000000003</v>
      </c>
      <c r="D1153">
        <v>35.49</v>
      </c>
      <c r="E1153">
        <v>32.700000000000003</v>
      </c>
      <c r="F1153" t="s">
        <v>969</v>
      </c>
      <c r="G1153" s="30">
        <v>-5.8500000000000003E-2</v>
      </c>
    </row>
    <row r="1154" spans="1:7" x14ac:dyDescent="0.3">
      <c r="A1154" s="38">
        <v>43678</v>
      </c>
      <c r="B1154">
        <v>31.65</v>
      </c>
      <c r="C1154">
        <v>33.159999999999997</v>
      </c>
      <c r="D1154">
        <v>33.770000000000003</v>
      </c>
      <c r="E1154">
        <v>31.5</v>
      </c>
      <c r="F1154" t="s">
        <v>970</v>
      </c>
      <c r="G1154" s="30">
        <v>-4.0899999999999999E-2</v>
      </c>
    </row>
    <row r="1155" spans="1:7" x14ac:dyDescent="0.3">
      <c r="A1155" s="38">
        <v>43679</v>
      </c>
      <c r="B1155">
        <v>31.53</v>
      </c>
      <c r="C1155">
        <v>31.69</v>
      </c>
      <c r="D1155">
        <v>31.69</v>
      </c>
      <c r="E1155">
        <v>30.51</v>
      </c>
      <c r="F1155" t="s">
        <v>971</v>
      </c>
      <c r="G1155" s="30">
        <v>-3.8E-3</v>
      </c>
    </row>
    <row r="1156" spans="1:7" x14ac:dyDescent="0.3">
      <c r="A1156" s="38">
        <v>43682</v>
      </c>
      <c r="B1156">
        <v>31.43</v>
      </c>
      <c r="C1156">
        <v>31.4</v>
      </c>
      <c r="D1156">
        <v>31.61</v>
      </c>
      <c r="E1156">
        <v>30.06</v>
      </c>
      <c r="F1156" t="s">
        <v>961</v>
      </c>
      <c r="G1156" s="30">
        <v>-3.2000000000000002E-3</v>
      </c>
    </row>
    <row r="1157" spans="1:7" x14ac:dyDescent="0.3">
      <c r="A1157" s="38">
        <v>43683</v>
      </c>
      <c r="B1157">
        <v>33.26</v>
      </c>
      <c r="C1157">
        <v>31.78</v>
      </c>
      <c r="D1157">
        <v>33.43</v>
      </c>
      <c r="E1157">
        <v>31.78</v>
      </c>
      <c r="F1157" t="s">
        <v>396</v>
      </c>
      <c r="G1157" s="30">
        <v>5.8200000000000002E-2</v>
      </c>
    </row>
    <row r="1158" spans="1:7" x14ac:dyDescent="0.3">
      <c r="A1158" s="38">
        <v>43684</v>
      </c>
      <c r="B1158">
        <v>33.880000000000003</v>
      </c>
      <c r="C1158">
        <v>32.450000000000003</v>
      </c>
      <c r="D1158">
        <v>34.07</v>
      </c>
      <c r="E1158">
        <v>31.77</v>
      </c>
      <c r="F1158" t="s">
        <v>396</v>
      </c>
      <c r="G1158" s="30">
        <v>1.8599999999999998E-2</v>
      </c>
    </row>
    <row r="1159" spans="1:7" x14ac:dyDescent="0.3">
      <c r="A1159" s="38">
        <v>43685</v>
      </c>
      <c r="B1159">
        <v>34</v>
      </c>
      <c r="C1159">
        <v>34.01</v>
      </c>
      <c r="D1159">
        <v>34.94</v>
      </c>
      <c r="E1159">
        <v>33.590000000000003</v>
      </c>
      <c r="F1159" t="s">
        <v>721</v>
      </c>
      <c r="G1159" s="30">
        <v>3.5000000000000001E-3</v>
      </c>
    </row>
    <row r="1160" spans="1:7" x14ac:dyDescent="0.3">
      <c r="A1160" s="38">
        <v>43686</v>
      </c>
      <c r="B1160">
        <v>32.840000000000003</v>
      </c>
      <c r="C1160">
        <v>34</v>
      </c>
      <c r="D1160">
        <v>34</v>
      </c>
      <c r="E1160">
        <v>32.479999999999997</v>
      </c>
      <c r="F1160" t="s">
        <v>194</v>
      </c>
      <c r="G1160" s="30">
        <v>-3.4099999999999998E-2</v>
      </c>
    </row>
    <row r="1161" spans="1:7" x14ac:dyDescent="0.3">
      <c r="A1161" s="38">
        <v>43689</v>
      </c>
      <c r="B1161">
        <v>33.07</v>
      </c>
      <c r="C1161">
        <v>32.53</v>
      </c>
      <c r="D1161">
        <v>33.11</v>
      </c>
      <c r="E1161">
        <v>32.08</v>
      </c>
      <c r="F1161" t="s">
        <v>972</v>
      </c>
      <c r="G1161" s="30">
        <v>7.0000000000000001E-3</v>
      </c>
    </row>
    <row r="1162" spans="1:7" x14ac:dyDescent="0.3">
      <c r="A1162" s="38">
        <v>43690</v>
      </c>
      <c r="B1162">
        <v>33.590000000000003</v>
      </c>
      <c r="C1162">
        <v>32.89</v>
      </c>
      <c r="D1162">
        <v>34.44</v>
      </c>
      <c r="E1162">
        <v>32.770000000000003</v>
      </c>
      <c r="F1162" t="s">
        <v>940</v>
      </c>
      <c r="G1162" s="30">
        <v>1.5699999999999999E-2</v>
      </c>
    </row>
    <row r="1163" spans="1:7" x14ac:dyDescent="0.3">
      <c r="A1163" s="38">
        <v>43691</v>
      </c>
      <c r="B1163">
        <v>32.119999999999997</v>
      </c>
      <c r="C1163">
        <v>32.89</v>
      </c>
      <c r="D1163">
        <v>33.020000000000003</v>
      </c>
      <c r="E1163">
        <v>31.79</v>
      </c>
      <c r="F1163" t="s">
        <v>337</v>
      </c>
      <c r="G1163" s="30">
        <v>-4.3799999999999999E-2</v>
      </c>
    </row>
    <row r="1164" spans="1:7" x14ac:dyDescent="0.3">
      <c r="A1164" s="38">
        <v>43692</v>
      </c>
      <c r="B1164">
        <v>31.11</v>
      </c>
      <c r="C1164">
        <v>31.68</v>
      </c>
      <c r="D1164">
        <v>31.96</v>
      </c>
      <c r="E1164">
        <v>31.05</v>
      </c>
      <c r="F1164" t="s">
        <v>257</v>
      </c>
      <c r="G1164" s="30">
        <v>-3.1399999999999997E-2</v>
      </c>
    </row>
    <row r="1165" spans="1:7" x14ac:dyDescent="0.3">
      <c r="A1165" s="38">
        <v>43693</v>
      </c>
      <c r="B1165">
        <v>32</v>
      </c>
      <c r="C1165">
        <v>31.32</v>
      </c>
      <c r="D1165">
        <v>32.590000000000003</v>
      </c>
      <c r="E1165">
        <v>31.29</v>
      </c>
      <c r="F1165" t="s">
        <v>741</v>
      </c>
      <c r="G1165" s="30">
        <v>2.86E-2</v>
      </c>
    </row>
    <row r="1166" spans="1:7" x14ac:dyDescent="0.3">
      <c r="A1166" s="38">
        <v>43696</v>
      </c>
      <c r="B1166">
        <v>33.659999999999997</v>
      </c>
      <c r="C1166">
        <v>33</v>
      </c>
      <c r="D1166">
        <v>34.49</v>
      </c>
      <c r="E1166">
        <v>32.99</v>
      </c>
      <c r="F1166" t="s">
        <v>973</v>
      </c>
      <c r="G1166" s="30">
        <v>5.1900000000000002E-2</v>
      </c>
    </row>
    <row r="1167" spans="1:7" x14ac:dyDescent="0.3">
      <c r="A1167" s="38">
        <v>43697</v>
      </c>
      <c r="B1167">
        <v>34.799999999999997</v>
      </c>
      <c r="C1167">
        <v>33.72</v>
      </c>
      <c r="D1167">
        <v>35.01</v>
      </c>
      <c r="E1167">
        <v>33.5</v>
      </c>
      <c r="F1167" t="s">
        <v>974</v>
      </c>
      <c r="G1167" s="30">
        <v>3.39E-2</v>
      </c>
    </row>
    <row r="1168" spans="1:7" x14ac:dyDescent="0.3">
      <c r="A1168" s="38">
        <v>43698</v>
      </c>
      <c r="B1168">
        <v>35.549999999999997</v>
      </c>
      <c r="C1168">
        <v>35.1</v>
      </c>
      <c r="D1168">
        <v>35.82</v>
      </c>
      <c r="E1168">
        <v>34.880000000000003</v>
      </c>
      <c r="F1168" t="s">
        <v>536</v>
      </c>
      <c r="G1168" s="30">
        <v>2.1600000000000001E-2</v>
      </c>
    </row>
    <row r="1169" spans="1:7" x14ac:dyDescent="0.3">
      <c r="A1169" s="38">
        <v>43699</v>
      </c>
      <c r="B1169">
        <v>36.56</v>
      </c>
      <c r="C1169">
        <v>35.799999999999997</v>
      </c>
      <c r="D1169">
        <v>37.24</v>
      </c>
      <c r="E1169">
        <v>35.76</v>
      </c>
      <c r="F1169" t="s">
        <v>975</v>
      </c>
      <c r="G1169" s="30">
        <v>2.8400000000000002E-2</v>
      </c>
    </row>
    <row r="1170" spans="1:7" x14ac:dyDescent="0.3">
      <c r="A1170" s="38">
        <v>43700</v>
      </c>
      <c r="B1170">
        <v>35.75</v>
      </c>
      <c r="C1170">
        <v>36.46</v>
      </c>
      <c r="D1170">
        <v>36.71</v>
      </c>
      <c r="E1170">
        <v>35.58</v>
      </c>
      <c r="F1170" t="s">
        <v>802</v>
      </c>
      <c r="G1170" s="30">
        <v>-2.2200000000000001E-2</v>
      </c>
    </row>
    <row r="1171" spans="1:7" x14ac:dyDescent="0.3">
      <c r="A1171" s="38">
        <v>43703</v>
      </c>
      <c r="B1171">
        <v>36.29</v>
      </c>
      <c r="C1171">
        <v>36.35</v>
      </c>
      <c r="D1171">
        <v>36.49</v>
      </c>
      <c r="E1171">
        <v>35.65</v>
      </c>
      <c r="F1171" t="s">
        <v>184</v>
      </c>
      <c r="G1171" s="30">
        <v>1.5100000000000001E-2</v>
      </c>
    </row>
    <row r="1172" spans="1:7" x14ac:dyDescent="0.3">
      <c r="A1172" s="38">
        <v>43704</v>
      </c>
      <c r="B1172">
        <v>36.6</v>
      </c>
      <c r="C1172">
        <v>36.46</v>
      </c>
      <c r="D1172">
        <v>37.159999999999997</v>
      </c>
      <c r="E1172">
        <v>36.36</v>
      </c>
      <c r="F1172" t="s">
        <v>339</v>
      </c>
      <c r="G1172" s="30">
        <v>8.5000000000000006E-3</v>
      </c>
    </row>
    <row r="1173" spans="1:7" x14ac:dyDescent="0.3">
      <c r="A1173" s="38">
        <v>43705</v>
      </c>
      <c r="B1173">
        <v>37.11</v>
      </c>
      <c r="C1173">
        <v>36.479999999999997</v>
      </c>
      <c r="D1173">
        <v>37.299999999999997</v>
      </c>
      <c r="E1173">
        <v>36.28</v>
      </c>
      <c r="F1173" t="s">
        <v>176</v>
      </c>
      <c r="G1173" s="30">
        <v>1.3899999999999999E-2</v>
      </c>
    </row>
    <row r="1174" spans="1:7" x14ac:dyDescent="0.3">
      <c r="A1174" s="38">
        <v>43706</v>
      </c>
      <c r="B1174">
        <v>37.44</v>
      </c>
      <c r="C1174">
        <v>37.35</v>
      </c>
      <c r="D1174">
        <v>38.090000000000003</v>
      </c>
      <c r="E1174">
        <v>37.24</v>
      </c>
      <c r="F1174" t="s">
        <v>145</v>
      </c>
      <c r="G1174" s="30">
        <v>8.8999999999999999E-3</v>
      </c>
    </row>
    <row r="1175" spans="1:7" x14ac:dyDescent="0.3">
      <c r="A1175" s="38">
        <v>43707</v>
      </c>
      <c r="B1175">
        <v>37.729999999999997</v>
      </c>
      <c r="C1175">
        <v>37.81</v>
      </c>
      <c r="D1175">
        <v>38.119999999999997</v>
      </c>
      <c r="E1175">
        <v>37.229999999999997</v>
      </c>
      <c r="F1175" t="s">
        <v>976</v>
      </c>
      <c r="G1175" s="30">
        <v>7.7000000000000002E-3</v>
      </c>
    </row>
    <row r="1176" spans="1:7" x14ac:dyDescent="0.3">
      <c r="A1176" s="38">
        <v>43711</v>
      </c>
      <c r="B1176">
        <v>36.9</v>
      </c>
      <c r="C1176">
        <v>37.409999999999997</v>
      </c>
      <c r="D1176">
        <v>37.65</v>
      </c>
      <c r="E1176">
        <v>35.909999999999997</v>
      </c>
      <c r="F1176" t="s">
        <v>560</v>
      </c>
      <c r="G1176" s="30">
        <v>-2.1999999999999999E-2</v>
      </c>
    </row>
    <row r="1177" spans="1:7" x14ac:dyDescent="0.3">
      <c r="A1177" s="38">
        <v>43712</v>
      </c>
      <c r="B1177">
        <v>38.86</v>
      </c>
      <c r="C1177">
        <v>37.520000000000003</v>
      </c>
      <c r="D1177">
        <v>39.090000000000003</v>
      </c>
      <c r="E1177">
        <v>37.450000000000003</v>
      </c>
      <c r="F1177" t="s">
        <v>977</v>
      </c>
      <c r="G1177" s="30">
        <v>5.3100000000000001E-2</v>
      </c>
    </row>
    <row r="1178" spans="1:7" x14ac:dyDescent="0.3">
      <c r="A1178" s="38">
        <v>43713</v>
      </c>
      <c r="B1178">
        <v>40.950000000000003</v>
      </c>
      <c r="C1178">
        <v>40.49</v>
      </c>
      <c r="D1178">
        <v>41.31</v>
      </c>
      <c r="E1178">
        <v>39.51</v>
      </c>
      <c r="F1178" t="s">
        <v>978</v>
      </c>
      <c r="G1178" s="30">
        <v>5.3800000000000001E-2</v>
      </c>
    </row>
    <row r="1179" spans="1:7" x14ac:dyDescent="0.3">
      <c r="A1179" s="38">
        <v>43714</v>
      </c>
      <c r="B1179">
        <v>40.68</v>
      </c>
      <c r="C1179">
        <v>40.950000000000003</v>
      </c>
      <c r="D1179">
        <v>40.98</v>
      </c>
      <c r="E1179">
        <v>39.97</v>
      </c>
      <c r="F1179" t="s">
        <v>979</v>
      </c>
      <c r="G1179" s="30">
        <v>-6.6E-3</v>
      </c>
    </row>
    <row r="1180" spans="1:7" x14ac:dyDescent="0.3">
      <c r="A1180" s="38">
        <v>43717</v>
      </c>
      <c r="B1180">
        <v>40.96</v>
      </c>
      <c r="C1180">
        <v>40.79</v>
      </c>
      <c r="D1180">
        <v>41.05</v>
      </c>
      <c r="E1180">
        <v>40.1</v>
      </c>
      <c r="F1180" t="s">
        <v>980</v>
      </c>
      <c r="G1180" s="30">
        <v>6.8999999999999999E-3</v>
      </c>
    </row>
    <row r="1181" spans="1:7" x14ac:dyDescent="0.3">
      <c r="A1181" s="38">
        <v>43718</v>
      </c>
      <c r="B1181">
        <v>39.729999999999997</v>
      </c>
      <c r="C1181">
        <v>40.799999999999997</v>
      </c>
      <c r="D1181">
        <v>41.79</v>
      </c>
      <c r="E1181">
        <v>39.42</v>
      </c>
      <c r="F1181" t="s">
        <v>981</v>
      </c>
      <c r="G1181" s="30">
        <v>-0.03</v>
      </c>
    </row>
    <row r="1182" spans="1:7" x14ac:dyDescent="0.3">
      <c r="A1182" s="38">
        <v>43719</v>
      </c>
      <c r="B1182">
        <v>40.299999999999997</v>
      </c>
      <c r="C1182">
        <v>39.799999999999997</v>
      </c>
      <c r="D1182">
        <v>40.520000000000003</v>
      </c>
      <c r="E1182">
        <v>39.65</v>
      </c>
      <c r="F1182" t="s">
        <v>982</v>
      </c>
      <c r="G1182" s="30">
        <v>1.43E-2</v>
      </c>
    </row>
    <row r="1183" spans="1:7" x14ac:dyDescent="0.3">
      <c r="A1183" s="38">
        <v>43720</v>
      </c>
      <c r="B1183">
        <v>40.58</v>
      </c>
      <c r="C1183">
        <v>40.86</v>
      </c>
      <c r="D1183">
        <v>41.51</v>
      </c>
      <c r="E1183">
        <v>40.21</v>
      </c>
      <c r="F1183" t="s">
        <v>983</v>
      </c>
      <c r="G1183" s="30">
        <v>6.8999999999999999E-3</v>
      </c>
    </row>
    <row r="1184" spans="1:7" x14ac:dyDescent="0.3">
      <c r="A1184" s="38">
        <v>43721</v>
      </c>
      <c r="B1184">
        <v>40.18</v>
      </c>
      <c r="C1184">
        <v>40.85</v>
      </c>
      <c r="D1184">
        <v>40.86</v>
      </c>
      <c r="E1184">
        <v>40</v>
      </c>
      <c r="F1184" t="s">
        <v>984</v>
      </c>
      <c r="G1184" s="30">
        <v>-9.9000000000000008E-3</v>
      </c>
    </row>
    <row r="1185" spans="1:7" x14ac:dyDescent="0.3">
      <c r="A1185" s="38">
        <v>43724</v>
      </c>
      <c r="B1185">
        <v>40.56</v>
      </c>
      <c r="C1185">
        <v>39.94</v>
      </c>
      <c r="D1185">
        <v>40.79</v>
      </c>
      <c r="E1185">
        <v>39.58</v>
      </c>
      <c r="F1185" t="s">
        <v>985</v>
      </c>
      <c r="G1185" s="30">
        <v>9.4999999999999998E-3</v>
      </c>
    </row>
    <row r="1186" spans="1:7" x14ac:dyDescent="0.3">
      <c r="A1186" s="38">
        <v>43725</v>
      </c>
      <c r="B1186">
        <v>40.630000000000003</v>
      </c>
      <c r="C1186">
        <v>40.479999999999997</v>
      </c>
      <c r="D1186">
        <v>41.01</v>
      </c>
      <c r="E1186">
        <v>40.33</v>
      </c>
      <c r="F1186" t="s">
        <v>184</v>
      </c>
      <c r="G1186" s="30">
        <v>1.6999999999999999E-3</v>
      </c>
    </row>
    <row r="1187" spans="1:7" x14ac:dyDescent="0.3">
      <c r="A1187" s="38">
        <v>43726</v>
      </c>
      <c r="B1187">
        <v>40.700000000000003</v>
      </c>
      <c r="C1187">
        <v>40.5</v>
      </c>
      <c r="D1187">
        <v>41.08</v>
      </c>
      <c r="E1187">
        <v>40.03</v>
      </c>
      <c r="F1187" t="s">
        <v>986</v>
      </c>
      <c r="G1187" s="30">
        <v>1.6999999999999999E-3</v>
      </c>
    </row>
    <row r="1188" spans="1:7" x14ac:dyDescent="0.3">
      <c r="A1188" s="38">
        <v>43727</v>
      </c>
      <c r="B1188">
        <v>40.880000000000003</v>
      </c>
      <c r="C1188">
        <v>40.71</v>
      </c>
      <c r="D1188">
        <v>41.07</v>
      </c>
      <c r="E1188">
        <v>40.619999999999997</v>
      </c>
      <c r="F1188" t="s">
        <v>987</v>
      </c>
      <c r="G1188" s="30">
        <v>4.4000000000000003E-3</v>
      </c>
    </row>
    <row r="1189" spans="1:7" x14ac:dyDescent="0.3">
      <c r="A1189" s="38">
        <v>43728</v>
      </c>
      <c r="B1189">
        <v>40.06</v>
      </c>
      <c r="C1189">
        <v>40.85</v>
      </c>
      <c r="D1189">
        <v>41.25</v>
      </c>
      <c r="E1189">
        <v>39.76</v>
      </c>
      <c r="F1189" t="s">
        <v>988</v>
      </c>
      <c r="G1189" s="30">
        <v>-2.01E-2</v>
      </c>
    </row>
    <row r="1190" spans="1:7" x14ac:dyDescent="0.3">
      <c r="A1190" s="38">
        <v>43731</v>
      </c>
      <c r="B1190">
        <v>40.130000000000003</v>
      </c>
      <c r="C1190">
        <v>39.78</v>
      </c>
      <c r="D1190">
        <v>40.229999999999997</v>
      </c>
      <c r="E1190">
        <v>39.39</v>
      </c>
      <c r="F1190" t="s">
        <v>989</v>
      </c>
      <c r="G1190" s="30">
        <v>1.6999999999999999E-3</v>
      </c>
    </row>
    <row r="1191" spans="1:7" x14ac:dyDescent="0.3">
      <c r="A1191" s="38">
        <v>43732</v>
      </c>
      <c r="B1191">
        <v>40.200000000000003</v>
      </c>
      <c r="C1191">
        <v>40.15</v>
      </c>
      <c r="D1191">
        <v>41.04</v>
      </c>
      <c r="E1191">
        <v>39.9</v>
      </c>
      <c r="F1191" t="s">
        <v>990</v>
      </c>
      <c r="G1191" s="30">
        <v>1.6999999999999999E-3</v>
      </c>
    </row>
    <row r="1192" spans="1:7" x14ac:dyDescent="0.3">
      <c r="A1192" s="38">
        <v>43733</v>
      </c>
      <c r="B1192">
        <v>40.36</v>
      </c>
      <c r="C1192">
        <v>39.909999999999997</v>
      </c>
      <c r="D1192">
        <v>40.61</v>
      </c>
      <c r="E1192">
        <v>39.54</v>
      </c>
      <c r="F1192" t="s">
        <v>312</v>
      </c>
      <c r="G1192" s="30">
        <v>4.0000000000000001E-3</v>
      </c>
    </row>
    <row r="1193" spans="1:7" x14ac:dyDescent="0.3">
      <c r="A1193" s="38">
        <v>43734</v>
      </c>
      <c r="B1193">
        <v>40.549999999999997</v>
      </c>
      <c r="C1193">
        <v>40.299999999999997</v>
      </c>
      <c r="D1193">
        <v>40.64</v>
      </c>
      <c r="E1193">
        <v>40.07</v>
      </c>
      <c r="F1193" t="s">
        <v>257</v>
      </c>
      <c r="G1193" s="30">
        <v>4.7000000000000002E-3</v>
      </c>
    </row>
    <row r="1194" spans="1:7" x14ac:dyDescent="0.3">
      <c r="A1194" s="38">
        <v>43735</v>
      </c>
      <c r="B1194">
        <v>38.880000000000003</v>
      </c>
      <c r="C1194">
        <v>40.68</v>
      </c>
      <c r="D1194">
        <v>40.89</v>
      </c>
      <c r="E1194">
        <v>38.479999999999997</v>
      </c>
      <c r="F1194" t="s">
        <v>964</v>
      </c>
      <c r="G1194" s="30">
        <v>-4.1200000000000001E-2</v>
      </c>
    </row>
    <row r="1195" spans="1:7" x14ac:dyDescent="0.3">
      <c r="A1195" s="38">
        <v>43738</v>
      </c>
      <c r="B1195">
        <v>37.82</v>
      </c>
      <c r="C1195">
        <v>38.89</v>
      </c>
      <c r="D1195">
        <v>38.94</v>
      </c>
      <c r="E1195">
        <v>37.799999999999997</v>
      </c>
      <c r="F1195" t="s">
        <v>991</v>
      </c>
      <c r="G1195" s="30">
        <v>-2.7300000000000001E-2</v>
      </c>
    </row>
    <row r="1196" spans="1:7" x14ac:dyDescent="0.3">
      <c r="A1196" s="38">
        <v>43739</v>
      </c>
      <c r="B1196">
        <v>37.08</v>
      </c>
      <c r="C1196">
        <v>38.19</v>
      </c>
      <c r="D1196">
        <v>38.4</v>
      </c>
      <c r="E1196">
        <v>36.99</v>
      </c>
      <c r="F1196" t="s">
        <v>992</v>
      </c>
      <c r="G1196" s="30">
        <v>-1.9599999999999999E-2</v>
      </c>
    </row>
    <row r="1197" spans="1:7" x14ac:dyDescent="0.3">
      <c r="A1197" s="38">
        <v>43740</v>
      </c>
      <c r="B1197">
        <v>35.71</v>
      </c>
      <c r="C1197">
        <v>36.770000000000003</v>
      </c>
      <c r="D1197">
        <v>36.99</v>
      </c>
      <c r="E1197">
        <v>35</v>
      </c>
      <c r="F1197" t="s">
        <v>993</v>
      </c>
      <c r="G1197" s="30">
        <v>-3.6900000000000002E-2</v>
      </c>
    </row>
    <row r="1198" spans="1:7" x14ac:dyDescent="0.3">
      <c r="A1198" s="38">
        <v>43741</v>
      </c>
      <c r="B1198">
        <v>36.880000000000003</v>
      </c>
      <c r="C1198">
        <v>35.64</v>
      </c>
      <c r="D1198">
        <v>37.68</v>
      </c>
      <c r="E1198">
        <v>35.57</v>
      </c>
      <c r="F1198" t="s">
        <v>994</v>
      </c>
      <c r="G1198" s="30">
        <v>3.2800000000000003E-2</v>
      </c>
    </row>
    <row r="1199" spans="1:7" x14ac:dyDescent="0.3">
      <c r="A1199" s="38">
        <v>43742</v>
      </c>
      <c r="B1199">
        <v>37.590000000000003</v>
      </c>
      <c r="C1199">
        <v>36.979999999999997</v>
      </c>
      <c r="D1199">
        <v>38.119999999999997</v>
      </c>
      <c r="E1199">
        <v>36.979999999999997</v>
      </c>
      <c r="F1199" t="s">
        <v>938</v>
      </c>
      <c r="G1199" s="30">
        <v>1.9300000000000001E-2</v>
      </c>
    </row>
    <row r="1200" spans="1:7" x14ac:dyDescent="0.3">
      <c r="A1200" s="38">
        <v>43745</v>
      </c>
      <c r="B1200">
        <v>37.99</v>
      </c>
      <c r="C1200">
        <v>37.5</v>
      </c>
      <c r="D1200">
        <v>38.36</v>
      </c>
      <c r="E1200">
        <v>37.21</v>
      </c>
      <c r="F1200" t="s">
        <v>944</v>
      </c>
      <c r="G1200" s="30">
        <v>1.06E-2</v>
      </c>
    </row>
    <row r="1201" spans="1:7" x14ac:dyDescent="0.3">
      <c r="A1201" s="38">
        <v>43746</v>
      </c>
      <c r="B1201">
        <v>37.85</v>
      </c>
      <c r="C1201">
        <v>37.72</v>
      </c>
      <c r="D1201">
        <v>38.409999999999997</v>
      </c>
      <c r="E1201">
        <v>37.380000000000003</v>
      </c>
      <c r="F1201" t="s">
        <v>135</v>
      </c>
      <c r="G1201" s="30">
        <v>-3.7000000000000002E-3</v>
      </c>
    </row>
    <row r="1202" spans="1:7" x14ac:dyDescent="0.3">
      <c r="A1202" s="38">
        <v>43747</v>
      </c>
      <c r="B1202">
        <v>38.69</v>
      </c>
      <c r="C1202">
        <v>38.11</v>
      </c>
      <c r="D1202">
        <v>38.9</v>
      </c>
      <c r="E1202">
        <v>37.200000000000003</v>
      </c>
      <c r="F1202" t="s">
        <v>131</v>
      </c>
      <c r="G1202" s="30">
        <v>2.2200000000000001E-2</v>
      </c>
    </row>
    <row r="1203" spans="1:7" x14ac:dyDescent="0.3">
      <c r="A1203" s="38">
        <v>43748</v>
      </c>
      <c r="B1203">
        <v>38.93</v>
      </c>
      <c r="C1203">
        <v>38.61</v>
      </c>
      <c r="D1203">
        <v>39.04</v>
      </c>
      <c r="E1203">
        <v>38.54</v>
      </c>
      <c r="F1203" t="s">
        <v>995</v>
      </c>
      <c r="G1203" s="30">
        <v>6.1999999999999998E-3</v>
      </c>
    </row>
    <row r="1204" spans="1:7" x14ac:dyDescent="0.3">
      <c r="A1204" s="38">
        <v>43749</v>
      </c>
      <c r="B1204">
        <v>38.72</v>
      </c>
      <c r="C1204">
        <v>39.5</v>
      </c>
      <c r="D1204">
        <v>39.840000000000003</v>
      </c>
      <c r="E1204">
        <v>38.71</v>
      </c>
      <c r="F1204" t="s">
        <v>555</v>
      </c>
      <c r="G1204" s="30">
        <v>-5.4000000000000003E-3</v>
      </c>
    </row>
    <row r="1205" spans="1:7" x14ac:dyDescent="0.3">
      <c r="A1205" s="38">
        <v>43752</v>
      </c>
      <c r="B1205">
        <v>38.67</v>
      </c>
      <c r="C1205">
        <v>38.6</v>
      </c>
      <c r="D1205">
        <v>38.9</v>
      </c>
      <c r="E1205">
        <v>38.26</v>
      </c>
      <c r="F1205" t="s">
        <v>996</v>
      </c>
      <c r="G1205" s="30">
        <v>-1.2999999999999999E-3</v>
      </c>
    </row>
    <row r="1206" spans="1:7" x14ac:dyDescent="0.3">
      <c r="A1206" s="38">
        <v>43753</v>
      </c>
      <c r="B1206">
        <v>39.4</v>
      </c>
      <c r="C1206">
        <v>38.869999999999997</v>
      </c>
      <c r="D1206">
        <v>39.549999999999997</v>
      </c>
      <c r="E1206">
        <v>38.83</v>
      </c>
      <c r="F1206" t="s">
        <v>756</v>
      </c>
      <c r="G1206" s="30">
        <v>1.89E-2</v>
      </c>
    </row>
    <row r="1207" spans="1:7" x14ac:dyDescent="0.3">
      <c r="A1207" s="38">
        <v>43754</v>
      </c>
      <c r="B1207">
        <v>39.450000000000003</v>
      </c>
      <c r="C1207">
        <v>39.4</v>
      </c>
      <c r="D1207">
        <v>39.520000000000003</v>
      </c>
      <c r="E1207">
        <v>38.729999999999997</v>
      </c>
      <c r="F1207" t="s">
        <v>161</v>
      </c>
      <c r="G1207" s="30">
        <v>1.2999999999999999E-3</v>
      </c>
    </row>
    <row r="1208" spans="1:7" x14ac:dyDescent="0.3">
      <c r="A1208" s="38">
        <v>43755</v>
      </c>
      <c r="B1208">
        <v>40.03</v>
      </c>
      <c r="C1208">
        <v>39.619999999999997</v>
      </c>
      <c r="D1208">
        <v>40.19</v>
      </c>
      <c r="E1208">
        <v>39.47</v>
      </c>
      <c r="F1208" t="s">
        <v>154</v>
      </c>
      <c r="G1208" s="30">
        <v>1.47E-2</v>
      </c>
    </row>
    <row r="1209" spans="1:7" x14ac:dyDescent="0.3">
      <c r="A1209" s="38">
        <v>43756</v>
      </c>
      <c r="B1209">
        <v>39.97</v>
      </c>
      <c r="C1209">
        <v>39.93</v>
      </c>
      <c r="D1209">
        <v>40.14</v>
      </c>
      <c r="E1209">
        <v>39.64</v>
      </c>
      <c r="F1209" t="s">
        <v>997</v>
      </c>
      <c r="G1209" s="30">
        <v>-1.5E-3</v>
      </c>
    </row>
    <row r="1210" spans="1:7" x14ac:dyDescent="0.3">
      <c r="A1210" s="38">
        <v>43759</v>
      </c>
      <c r="B1210">
        <v>39.97</v>
      </c>
      <c r="C1210">
        <v>40.090000000000003</v>
      </c>
      <c r="D1210">
        <v>40.36</v>
      </c>
      <c r="E1210">
        <v>39.729999999999997</v>
      </c>
      <c r="F1210" t="s">
        <v>577</v>
      </c>
      <c r="G1210" s="30">
        <v>0</v>
      </c>
    </row>
    <row r="1211" spans="1:7" x14ac:dyDescent="0.3">
      <c r="A1211" s="38">
        <v>43760</v>
      </c>
      <c r="B1211">
        <v>39.82</v>
      </c>
      <c r="C1211">
        <v>40.119999999999997</v>
      </c>
      <c r="D1211">
        <v>40.44</v>
      </c>
      <c r="E1211">
        <v>39.79</v>
      </c>
      <c r="F1211" t="s">
        <v>998</v>
      </c>
      <c r="G1211" s="30">
        <v>-3.8E-3</v>
      </c>
    </row>
    <row r="1212" spans="1:7" x14ac:dyDescent="0.3">
      <c r="A1212" s="38">
        <v>43761</v>
      </c>
      <c r="B1212">
        <v>41.28</v>
      </c>
      <c r="C1212">
        <v>39.880000000000003</v>
      </c>
      <c r="D1212">
        <v>41.42</v>
      </c>
      <c r="E1212">
        <v>39.880000000000003</v>
      </c>
      <c r="F1212" t="s">
        <v>999</v>
      </c>
      <c r="G1212" s="30">
        <v>3.6700000000000003E-2</v>
      </c>
    </row>
    <row r="1213" spans="1:7" x14ac:dyDescent="0.3">
      <c r="A1213" s="38">
        <v>43762</v>
      </c>
      <c r="B1213">
        <v>41.16</v>
      </c>
      <c r="C1213">
        <v>41.29</v>
      </c>
      <c r="D1213">
        <v>42.06</v>
      </c>
      <c r="E1213">
        <v>40.85</v>
      </c>
      <c r="F1213" t="s">
        <v>1000</v>
      </c>
      <c r="G1213" s="30">
        <v>-2.8999999999999998E-3</v>
      </c>
    </row>
    <row r="1214" spans="1:7" x14ac:dyDescent="0.3">
      <c r="A1214" s="38">
        <v>43763</v>
      </c>
      <c r="B1214">
        <v>41.21</v>
      </c>
      <c r="C1214">
        <v>41.14</v>
      </c>
      <c r="D1214">
        <v>41.53</v>
      </c>
      <c r="E1214">
        <v>40.79</v>
      </c>
      <c r="F1214" t="s">
        <v>123</v>
      </c>
      <c r="G1214" s="30">
        <v>1.1999999999999999E-3</v>
      </c>
    </row>
    <row r="1215" spans="1:7" x14ac:dyDescent="0.3">
      <c r="A1215" s="38">
        <v>43766</v>
      </c>
      <c r="B1215">
        <v>41.25</v>
      </c>
      <c r="C1215">
        <v>41.39</v>
      </c>
      <c r="D1215">
        <v>41.66</v>
      </c>
      <c r="E1215">
        <v>40</v>
      </c>
      <c r="F1215" t="s">
        <v>1001</v>
      </c>
      <c r="G1215" s="30">
        <v>1E-3</v>
      </c>
    </row>
    <row r="1216" spans="1:7" x14ac:dyDescent="0.3">
      <c r="A1216" s="38">
        <v>43767</v>
      </c>
      <c r="B1216">
        <v>41.22</v>
      </c>
      <c r="C1216">
        <v>41</v>
      </c>
      <c r="D1216">
        <v>41.79</v>
      </c>
      <c r="E1216">
        <v>41</v>
      </c>
      <c r="F1216" t="s">
        <v>130</v>
      </c>
      <c r="G1216" s="30">
        <v>-6.9999999999999999E-4</v>
      </c>
    </row>
    <row r="1217" spans="1:7" x14ac:dyDescent="0.3">
      <c r="A1217" s="38">
        <v>43768</v>
      </c>
      <c r="B1217">
        <v>41</v>
      </c>
      <c r="C1217">
        <v>41.3</v>
      </c>
      <c r="D1217">
        <v>41.67</v>
      </c>
      <c r="E1217">
        <v>40.700000000000003</v>
      </c>
      <c r="F1217" t="s">
        <v>961</v>
      </c>
      <c r="G1217" s="30">
        <v>-5.3E-3</v>
      </c>
    </row>
    <row r="1218" spans="1:7" x14ac:dyDescent="0.3">
      <c r="A1218" s="38">
        <v>43769</v>
      </c>
      <c r="B1218">
        <v>41.16</v>
      </c>
      <c r="C1218">
        <v>40.200000000000003</v>
      </c>
      <c r="D1218">
        <v>41.53</v>
      </c>
      <c r="E1218">
        <v>39.94</v>
      </c>
      <c r="F1218" t="s">
        <v>961</v>
      </c>
      <c r="G1218" s="30">
        <v>3.8999999999999998E-3</v>
      </c>
    </row>
    <row r="1219" spans="1:7" x14ac:dyDescent="0.3">
      <c r="A1219" s="38">
        <v>43770</v>
      </c>
      <c r="B1219">
        <v>43.25</v>
      </c>
      <c r="C1219">
        <v>41.43</v>
      </c>
      <c r="D1219">
        <v>43.56</v>
      </c>
      <c r="E1219">
        <v>41</v>
      </c>
      <c r="F1219" t="s">
        <v>1000</v>
      </c>
      <c r="G1219" s="30">
        <v>5.0799999999999998E-2</v>
      </c>
    </row>
    <row r="1220" spans="1:7" x14ac:dyDescent="0.3">
      <c r="A1220" s="38">
        <v>43773</v>
      </c>
      <c r="B1220">
        <v>43.72</v>
      </c>
      <c r="C1220">
        <v>43.56</v>
      </c>
      <c r="D1220">
        <v>44.18</v>
      </c>
      <c r="E1220">
        <v>43.01</v>
      </c>
      <c r="F1220" t="s">
        <v>1002</v>
      </c>
      <c r="G1220" s="30">
        <v>1.09E-2</v>
      </c>
    </row>
    <row r="1221" spans="1:7" x14ac:dyDescent="0.3">
      <c r="A1221" s="38">
        <v>43774</v>
      </c>
      <c r="B1221">
        <v>43.71</v>
      </c>
      <c r="C1221">
        <v>43.98</v>
      </c>
      <c r="D1221">
        <v>44.18</v>
      </c>
      <c r="E1221">
        <v>43.29</v>
      </c>
      <c r="F1221" t="s">
        <v>940</v>
      </c>
      <c r="G1221" s="30">
        <v>-2.0000000000000001E-4</v>
      </c>
    </row>
    <row r="1222" spans="1:7" x14ac:dyDescent="0.3">
      <c r="A1222" s="38">
        <v>43775</v>
      </c>
      <c r="B1222">
        <v>42.87</v>
      </c>
      <c r="C1222">
        <v>43.83</v>
      </c>
      <c r="D1222">
        <v>43.94</v>
      </c>
      <c r="E1222">
        <v>42.57</v>
      </c>
      <c r="F1222" t="s">
        <v>324</v>
      </c>
      <c r="G1222" s="30">
        <v>-1.9199999999999998E-2</v>
      </c>
    </row>
    <row r="1223" spans="1:7" x14ac:dyDescent="0.3">
      <c r="A1223" s="38">
        <v>43776</v>
      </c>
      <c r="B1223">
        <v>42.57</v>
      </c>
      <c r="C1223">
        <v>44</v>
      </c>
      <c r="D1223">
        <v>44.06</v>
      </c>
      <c r="E1223">
        <v>42.39</v>
      </c>
      <c r="F1223" t="s">
        <v>802</v>
      </c>
      <c r="G1223" s="30">
        <v>-7.0000000000000001E-3</v>
      </c>
    </row>
    <row r="1224" spans="1:7" x14ac:dyDescent="0.3">
      <c r="A1224" s="38">
        <v>43777</v>
      </c>
      <c r="B1224">
        <v>42.27</v>
      </c>
      <c r="C1224">
        <v>42.2</v>
      </c>
      <c r="D1224">
        <v>42.77</v>
      </c>
      <c r="E1224">
        <v>41.82</v>
      </c>
      <c r="F1224" t="s">
        <v>536</v>
      </c>
      <c r="G1224" s="30">
        <v>-7.0000000000000001E-3</v>
      </c>
    </row>
    <row r="1225" spans="1:7" x14ac:dyDescent="0.3">
      <c r="A1225" s="38">
        <v>43780</v>
      </c>
      <c r="B1225">
        <v>42.43</v>
      </c>
      <c r="C1225">
        <v>42.1</v>
      </c>
      <c r="D1225">
        <v>42.51</v>
      </c>
      <c r="E1225">
        <v>41.81</v>
      </c>
      <c r="F1225" t="s">
        <v>237</v>
      </c>
      <c r="G1225" s="30">
        <v>3.8E-3</v>
      </c>
    </row>
    <row r="1226" spans="1:7" x14ac:dyDescent="0.3">
      <c r="A1226" s="38">
        <v>43781</v>
      </c>
      <c r="B1226">
        <v>42.9</v>
      </c>
      <c r="C1226">
        <v>42.51</v>
      </c>
      <c r="D1226">
        <v>43.13</v>
      </c>
      <c r="E1226">
        <v>42.06</v>
      </c>
      <c r="F1226" t="s">
        <v>865</v>
      </c>
      <c r="G1226" s="30">
        <v>1.11E-2</v>
      </c>
    </row>
    <row r="1227" spans="1:7" x14ac:dyDescent="0.3">
      <c r="A1227" s="38">
        <v>43782</v>
      </c>
      <c r="B1227">
        <v>43.17</v>
      </c>
      <c r="C1227">
        <v>42.77</v>
      </c>
      <c r="D1227">
        <v>43.23</v>
      </c>
      <c r="E1227">
        <v>42.23</v>
      </c>
      <c r="F1227" t="s">
        <v>1003</v>
      </c>
      <c r="G1227" s="30">
        <v>6.3E-3</v>
      </c>
    </row>
    <row r="1228" spans="1:7" x14ac:dyDescent="0.3">
      <c r="A1228" s="38">
        <v>43783</v>
      </c>
      <c r="B1228">
        <v>43.7</v>
      </c>
      <c r="C1228">
        <v>43.2</v>
      </c>
      <c r="D1228">
        <v>43.86</v>
      </c>
      <c r="E1228">
        <v>43</v>
      </c>
      <c r="F1228" t="s">
        <v>865</v>
      </c>
      <c r="G1228" s="30">
        <v>1.23E-2</v>
      </c>
    </row>
    <row r="1229" spans="1:7" x14ac:dyDescent="0.3">
      <c r="A1229" s="38">
        <v>43784</v>
      </c>
      <c r="B1229">
        <v>43.93</v>
      </c>
      <c r="C1229">
        <v>43.95</v>
      </c>
      <c r="D1229">
        <v>44.13</v>
      </c>
      <c r="E1229">
        <v>43.73</v>
      </c>
      <c r="F1229" t="s">
        <v>1004</v>
      </c>
      <c r="G1229" s="30">
        <v>5.3E-3</v>
      </c>
    </row>
    <row r="1230" spans="1:7" x14ac:dyDescent="0.3">
      <c r="A1230" s="38">
        <v>43787</v>
      </c>
      <c r="B1230">
        <v>43.7</v>
      </c>
      <c r="C1230">
        <v>44</v>
      </c>
      <c r="D1230">
        <v>44</v>
      </c>
      <c r="E1230">
        <v>43.24</v>
      </c>
      <c r="F1230" t="s">
        <v>155</v>
      </c>
      <c r="G1230" s="30">
        <v>-5.1999999999999998E-3</v>
      </c>
    </row>
    <row r="1231" spans="1:7" x14ac:dyDescent="0.3">
      <c r="A1231" s="38">
        <v>43788</v>
      </c>
      <c r="B1231">
        <v>42.82</v>
      </c>
      <c r="C1231">
        <v>43.44</v>
      </c>
      <c r="D1231">
        <v>43.5</v>
      </c>
      <c r="E1231">
        <v>42.61</v>
      </c>
      <c r="F1231" t="s">
        <v>146</v>
      </c>
      <c r="G1231" s="30">
        <v>-2.01E-2</v>
      </c>
    </row>
    <row r="1232" spans="1:7" x14ac:dyDescent="0.3">
      <c r="A1232" s="38">
        <v>43789</v>
      </c>
      <c r="B1232">
        <v>42.83</v>
      </c>
      <c r="C1232">
        <v>42.68</v>
      </c>
      <c r="D1232">
        <v>43.39</v>
      </c>
      <c r="E1232">
        <v>42.48</v>
      </c>
      <c r="F1232" t="s">
        <v>570</v>
      </c>
      <c r="G1232" s="30">
        <v>2.0000000000000001E-4</v>
      </c>
    </row>
    <row r="1233" spans="1:7" x14ac:dyDescent="0.3">
      <c r="A1233" s="38">
        <v>43790</v>
      </c>
      <c r="B1233">
        <v>42.37</v>
      </c>
      <c r="C1233">
        <v>42.84</v>
      </c>
      <c r="D1233">
        <v>43.02</v>
      </c>
      <c r="E1233">
        <v>42.3</v>
      </c>
      <c r="F1233" t="s">
        <v>1005</v>
      </c>
      <c r="G1233" s="30">
        <v>-1.0699999999999999E-2</v>
      </c>
    </row>
    <row r="1234" spans="1:7" x14ac:dyDescent="0.3">
      <c r="A1234" s="38">
        <v>43791</v>
      </c>
      <c r="B1234">
        <v>42.44</v>
      </c>
      <c r="C1234">
        <v>42.51</v>
      </c>
      <c r="D1234">
        <v>42.79</v>
      </c>
      <c r="E1234">
        <v>42.03</v>
      </c>
      <c r="F1234" t="s">
        <v>1006</v>
      </c>
      <c r="G1234" s="30">
        <v>1.6999999999999999E-3</v>
      </c>
    </row>
    <row r="1235" spans="1:7" x14ac:dyDescent="0.3">
      <c r="A1235" s="38">
        <v>43794</v>
      </c>
      <c r="B1235">
        <v>43.23</v>
      </c>
      <c r="C1235">
        <v>42.67</v>
      </c>
      <c r="D1235">
        <v>43.23</v>
      </c>
      <c r="E1235">
        <v>42.28</v>
      </c>
      <c r="F1235" t="s">
        <v>136</v>
      </c>
      <c r="G1235" s="30">
        <v>1.8599999999999998E-2</v>
      </c>
    </row>
    <row r="1236" spans="1:7" x14ac:dyDescent="0.3">
      <c r="A1236" s="38">
        <v>43795</v>
      </c>
      <c r="B1236">
        <v>43.26</v>
      </c>
      <c r="C1236">
        <v>42.85</v>
      </c>
      <c r="D1236">
        <v>43.55</v>
      </c>
      <c r="E1236">
        <v>42.8</v>
      </c>
      <c r="F1236" t="s">
        <v>143</v>
      </c>
      <c r="G1236" s="30">
        <v>6.9999999999999999E-4</v>
      </c>
    </row>
    <row r="1237" spans="1:7" x14ac:dyDescent="0.3">
      <c r="A1237" s="38">
        <v>43796</v>
      </c>
      <c r="B1237">
        <v>44.2</v>
      </c>
      <c r="C1237">
        <v>43.37</v>
      </c>
      <c r="D1237">
        <v>44.21</v>
      </c>
      <c r="E1237">
        <v>43.11</v>
      </c>
      <c r="F1237" t="s">
        <v>194</v>
      </c>
      <c r="G1237" s="30">
        <v>2.1700000000000001E-2</v>
      </c>
    </row>
    <row r="1238" spans="1:7" x14ac:dyDescent="0.3">
      <c r="A1238" s="38">
        <v>43798</v>
      </c>
      <c r="B1238">
        <v>43.8</v>
      </c>
      <c r="C1238">
        <v>44.06</v>
      </c>
      <c r="D1238">
        <v>44.37</v>
      </c>
      <c r="E1238">
        <v>43.7</v>
      </c>
      <c r="F1238" t="s">
        <v>1007</v>
      </c>
      <c r="G1238" s="30">
        <v>-8.9999999999999993E-3</v>
      </c>
    </row>
    <row r="1239" spans="1:7" x14ac:dyDescent="0.3">
      <c r="A1239" s="38">
        <v>43801</v>
      </c>
      <c r="B1239">
        <v>43.08</v>
      </c>
      <c r="C1239">
        <v>43.97</v>
      </c>
      <c r="D1239">
        <v>43.98</v>
      </c>
      <c r="E1239">
        <v>42.33</v>
      </c>
      <c r="F1239" t="s">
        <v>396</v>
      </c>
      <c r="G1239" s="30">
        <v>-1.6400000000000001E-2</v>
      </c>
    </row>
    <row r="1240" spans="1:7" x14ac:dyDescent="0.3">
      <c r="A1240" s="38">
        <v>43802</v>
      </c>
      <c r="B1240">
        <v>42.82</v>
      </c>
      <c r="C1240">
        <v>42.69</v>
      </c>
      <c r="D1240">
        <v>42.88</v>
      </c>
      <c r="E1240">
        <v>42</v>
      </c>
      <c r="F1240" t="s">
        <v>991</v>
      </c>
      <c r="G1240" s="30">
        <v>-6.0000000000000001E-3</v>
      </c>
    </row>
    <row r="1241" spans="1:7" x14ac:dyDescent="0.3">
      <c r="A1241" s="38">
        <v>43803</v>
      </c>
      <c r="B1241">
        <v>43.74</v>
      </c>
      <c r="C1241">
        <v>43.4</v>
      </c>
      <c r="D1241">
        <v>44.17</v>
      </c>
      <c r="E1241">
        <v>43.19</v>
      </c>
      <c r="F1241" t="s">
        <v>159</v>
      </c>
      <c r="G1241" s="30">
        <v>2.1499999999999998E-2</v>
      </c>
    </row>
    <row r="1242" spans="1:7" x14ac:dyDescent="0.3">
      <c r="A1242" s="38">
        <v>43804</v>
      </c>
      <c r="B1242">
        <v>44.54</v>
      </c>
      <c r="C1242">
        <v>43.96</v>
      </c>
      <c r="D1242">
        <v>44.6</v>
      </c>
      <c r="E1242">
        <v>43.76</v>
      </c>
      <c r="F1242" t="s">
        <v>1008</v>
      </c>
      <c r="G1242" s="30">
        <v>1.83E-2</v>
      </c>
    </row>
    <row r="1243" spans="1:7" x14ac:dyDescent="0.3">
      <c r="A1243" s="38">
        <v>43805</v>
      </c>
      <c r="B1243">
        <v>44.65</v>
      </c>
      <c r="C1243">
        <v>44.93</v>
      </c>
      <c r="D1243">
        <v>45.28</v>
      </c>
      <c r="E1243">
        <v>44.56</v>
      </c>
      <c r="F1243" t="s">
        <v>716</v>
      </c>
      <c r="G1243" s="30">
        <v>2.5000000000000001E-3</v>
      </c>
    </row>
    <row r="1244" spans="1:7" x14ac:dyDescent="0.3">
      <c r="A1244" s="38">
        <v>43808</v>
      </c>
      <c r="B1244">
        <v>43.83</v>
      </c>
      <c r="C1244">
        <v>44.52</v>
      </c>
      <c r="D1244">
        <v>44.78</v>
      </c>
      <c r="E1244">
        <v>43.66</v>
      </c>
      <c r="F1244" t="s">
        <v>992</v>
      </c>
      <c r="G1244" s="30">
        <v>-1.84E-2</v>
      </c>
    </row>
    <row r="1245" spans="1:7" x14ac:dyDescent="0.3">
      <c r="A1245" s="38">
        <v>43809</v>
      </c>
      <c r="B1245">
        <v>44.29</v>
      </c>
      <c r="C1245">
        <v>43.8</v>
      </c>
      <c r="D1245">
        <v>44.6</v>
      </c>
      <c r="E1245">
        <v>43.69</v>
      </c>
      <c r="F1245" t="s">
        <v>1009</v>
      </c>
      <c r="G1245" s="30">
        <v>1.0500000000000001E-2</v>
      </c>
    </row>
    <row r="1246" spans="1:7" x14ac:dyDescent="0.3">
      <c r="A1246" s="38">
        <v>43810</v>
      </c>
      <c r="B1246">
        <v>44.96</v>
      </c>
      <c r="C1246">
        <v>44.4</v>
      </c>
      <c r="D1246">
        <v>45.16</v>
      </c>
      <c r="E1246">
        <v>44.35</v>
      </c>
      <c r="F1246" t="s">
        <v>559</v>
      </c>
      <c r="G1246" s="30">
        <v>1.5100000000000001E-2</v>
      </c>
    </row>
    <row r="1247" spans="1:7" x14ac:dyDescent="0.3">
      <c r="A1247" s="38">
        <v>43811</v>
      </c>
      <c r="B1247">
        <v>44.47</v>
      </c>
      <c r="C1247">
        <v>44.33</v>
      </c>
      <c r="D1247">
        <v>45.01</v>
      </c>
      <c r="E1247">
        <v>43.94</v>
      </c>
      <c r="F1247" t="s">
        <v>161</v>
      </c>
      <c r="G1247" s="30">
        <v>-1.09E-2</v>
      </c>
    </row>
    <row r="1248" spans="1:7" x14ac:dyDescent="0.3">
      <c r="A1248" s="38">
        <v>43812</v>
      </c>
      <c r="B1248">
        <v>44.41</v>
      </c>
      <c r="C1248">
        <v>44.46</v>
      </c>
      <c r="D1248">
        <v>44.51</v>
      </c>
      <c r="E1248">
        <v>43.68</v>
      </c>
      <c r="F1248" t="s">
        <v>1010</v>
      </c>
      <c r="G1248" s="30">
        <v>-1.2999999999999999E-3</v>
      </c>
    </row>
    <row r="1249" spans="1:7" x14ac:dyDescent="0.3">
      <c r="A1249" s="38">
        <v>43815</v>
      </c>
      <c r="B1249">
        <v>46.48</v>
      </c>
      <c r="C1249">
        <v>44.7</v>
      </c>
      <c r="D1249">
        <v>46.9</v>
      </c>
      <c r="E1249">
        <v>44.65</v>
      </c>
      <c r="F1249" t="s">
        <v>1011</v>
      </c>
      <c r="G1249" s="30">
        <v>4.6600000000000003E-2</v>
      </c>
    </row>
    <row r="1250" spans="1:7" x14ac:dyDescent="0.3">
      <c r="A1250" s="38">
        <v>43816</v>
      </c>
      <c r="B1250">
        <v>46.39</v>
      </c>
      <c r="C1250">
        <v>46.5</v>
      </c>
      <c r="D1250">
        <v>46.8</v>
      </c>
      <c r="E1250">
        <v>46.07</v>
      </c>
      <c r="F1250" t="s">
        <v>335</v>
      </c>
      <c r="G1250" s="30">
        <v>-1.9E-3</v>
      </c>
    </row>
    <row r="1251" spans="1:7" x14ac:dyDescent="0.3">
      <c r="A1251" s="38">
        <v>43817</v>
      </c>
      <c r="B1251">
        <v>46.81</v>
      </c>
      <c r="C1251">
        <v>46.47</v>
      </c>
      <c r="D1251">
        <v>47.06</v>
      </c>
      <c r="E1251">
        <v>46.11</v>
      </c>
      <c r="F1251" t="s">
        <v>258</v>
      </c>
      <c r="G1251" s="30">
        <v>9.1000000000000004E-3</v>
      </c>
    </row>
    <row r="1252" spans="1:7" x14ac:dyDescent="0.3">
      <c r="A1252" s="38">
        <v>43818</v>
      </c>
      <c r="B1252">
        <v>47.72</v>
      </c>
      <c r="C1252">
        <v>46.93</v>
      </c>
      <c r="D1252">
        <v>48.28</v>
      </c>
      <c r="E1252">
        <v>46.8</v>
      </c>
      <c r="F1252" t="s">
        <v>944</v>
      </c>
      <c r="G1252" s="30">
        <v>1.9400000000000001E-2</v>
      </c>
    </row>
    <row r="1253" spans="1:7" x14ac:dyDescent="0.3">
      <c r="A1253" s="38">
        <v>43819</v>
      </c>
      <c r="B1253">
        <v>48.25</v>
      </c>
      <c r="C1253">
        <v>47.85</v>
      </c>
      <c r="D1253">
        <v>48.8</v>
      </c>
      <c r="E1253">
        <v>47.56</v>
      </c>
      <c r="F1253" t="s">
        <v>1012</v>
      </c>
      <c r="G1253" s="30">
        <v>1.11E-2</v>
      </c>
    </row>
    <row r="1254" spans="1:7" x14ac:dyDescent="0.3">
      <c r="A1254" s="38">
        <v>43822</v>
      </c>
      <c r="B1254">
        <v>47.31</v>
      </c>
      <c r="C1254">
        <v>48.31</v>
      </c>
      <c r="D1254">
        <v>48.46</v>
      </c>
      <c r="E1254">
        <v>47.31</v>
      </c>
      <c r="F1254" t="s">
        <v>984</v>
      </c>
      <c r="G1254" s="30">
        <v>-1.95E-2</v>
      </c>
    </row>
    <row r="1255" spans="1:7" x14ac:dyDescent="0.3">
      <c r="A1255" s="38">
        <v>43823</v>
      </c>
      <c r="B1255">
        <v>47.7</v>
      </c>
      <c r="C1255">
        <v>47.3</v>
      </c>
      <c r="D1255">
        <v>47.84</v>
      </c>
      <c r="E1255">
        <v>47.13</v>
      </c>
      <c r="F1255" t="s">
        <v>1013</v>
      </c>
      <c r="G1255" s="30">
        <v>8.2000000000000007E-3</v>
      </c>
    </row>
    <row r="1256" spans="1:7" x14ac:dyDescent="0.3">
      <c r="A1256" s="38">
        <v>43825</v>
      </c>
      <c r="B1256">
        <v>47.88</v>
      </c>
      <c r="C1256">
        <v>47.81</v>
      </c>
      <c r="D1256">
        <v>48</v>
      </c>
      <c r="E1256">
        <v>47.46</v>
      </c>
      <c r="F1256" t="s">
        <v>1014</v>
      </c>
      <c r="G1256" s="30">
        <v>3.8E-3</v>
      </c>
    </row>
    <row r="1257" spans="1:7" x14ac:dyDescent="0.3">
      <c r="A1257" s="38">
        <v>43826</v>
      </c>
      <c r="B1257">
        <v>48.07</v>
      </c>
      <c r="C1257">
        <v>47.91</v>
      </c>
      <c r="D1257">
        <v>48.34</v>
      </c>
      <c r="E1257">
        <v>47.88</v>
      </c>
      <c r="F1257" t="s">
        <v>1015</v>
      </c>
      <c r="G1257" s="30">
        <v>4.0000000000000001E-3</v>
      </c>
    </row>
    <row r="1258" spans="1:7" x14ac:dyDescent="0.3">
      <c r="A1258" s="38">
        <v>43829</v>
      </c>
      <c r="B1258">
        <v>47.7</v>
      </c>
      <c r="C1258">
        <v>48.1</v>
      </c>
      <c r="D1258">
        <v>48.19</v>
      </c>
      <c r="E1258">
        <v>47.42</v>
      </c>
      <c r="F1258" t="s">
        <v>1016</v>
      </c>
      <c r="G1258" s="30">
        <v>-7.7000000000000002E-3</v>
      </c>
    </row>
    <row r="1259" spans="1:7" x14ac:dyDescent="0.3">
      <c r="A1259" s="38">
        <v>43830</v>
      </c>
      <c r="B1259">
        <v>47.71</v>
      </c>
      <c r="C1259">
        <v>47.54</v>
      </c>
      <c r="D1259">
        <v>47.85</v>
      </c>
      <c r="E1259">
        <v>47.31</v>
      </c>
      <c r="F1259" t="s">
        <v>126</v>
      </c>
      <c r="G1259" s="30">
        <v>2.0000000000000001E-4</v>
      </c>
    </row>
    <row r="1260" spans="1:7" x14ac:dyDescent="0.3">
      <c r="A1260" s="38">
        <v>43832</v>
      </c>
      <c r="B1260">
        <v>47.66</v>
      </c>
      <c r="C1260">
        <v>47.83</v>
      </c>
      <c r="D1260">
        <v>48.08</v>
      </c>
      <c r="E1260">
        <v>47.47</v>
      </c>
      <c r="F1260" t="s">
        <v>277</v>
      </c>
      <c r="G1260" s="30">
        <v>-1E-3</v>
      </c>
    </row>
    <row r="1261" spans="1:7" x14ac:dyDescent="0.3">
      <c r="A1261" s="38">
        <v>43833</v>
      </c>
      <c r="B1261">
        <v>47.31</v>
      </c>
      <c r="C1261">
        <v>47.15</v>
      </c>
      <c r="D1261">
        <v>47.39</v>
      </c>
      <c r="E1261">
        <v>46.87</v>
      </c>
      <c r="F1261" t="s">
        <v>173</v>
      </c>
      <c r="G1261" s="30">
        <v>-7.3000000000000001E-3</v>
      </c>
    </row>
    <row r="1262" spans="1:7" x14ac:dyDescent="0.3">
      <c r="A1262" s="38">
        <v>43836</v>
      </c>
      <c r="B1262">
        <v>47.58</v>
      </c>
      <c r="C1262">
        <v>46.73</v>
      </c>
      <c r="D1262">
        <v>47.62</v>
      </c>
      <c r="E1262">
        <v>46.33</v>
      </c>
      <c r="F1262" t="s">
        <v>145</v>
      </c>
      <c r="G1262" s="30">
        <v>5.7000000000000002E-3</v>
      </c>
    </row>
    <row r="1263" spans="1:7" x14ac:dyDescent="0.3">
      <c r="A1263" s="38">
        <v>43837</v>
      </c>
      <c r="B1263">
        <v>47.63</v>
      </c>
      <c r="C1263">
        <v>47.48</v>
      </c>
      <c r="D1263">
        <v>47.77</v>
      </c>
      <c r="E1263">
        <v>47.02</v>
      </c>
      <c r="F1263" t="s">
        <v>1017</v>
      </c>
      <c r="G1263" s="30">
        <v>1.1000000000000001E-3</v>
      </c>
    </row>
    <row r="1264" spans="1:7" x14ac:dyDescent="0.3">
      <c r="A1264" s="38">
        <v>43838</v>
      </c>
      <c r="B1264">
        <v>48.65</v>
      </c>
      <c r="C1264">
        <v>47.67</v>
      </c>
      <c r="D1264">
        <v>48.73</v>
      </c>
      <c r="E1264">
        <v>47.25</v>
      </c>
      <c r="F1264" t="s">
        <v>152</v>
      </c>
      <c r="G1264" s="30">
        <v>2.1399999999999999E-2</v>
      </c>
    </row>
    <row r="1265" spans="1:7" x14ac:dyDescent="0.3">
      <c r="A1265" s="38">
        <v>43839</v>
      </c>
      <c r="B1265">
        <v>49.81</v>
      </c>
      <c r="C1265">
        <v>48.95</v>
      </c>
      <c r="D1265">
        <v>50.01</v>
      </c>
      <c r="E1265">
        <v>48.72</v>
      </c>
      <c r="F1265" t="s">
        <v>1018</v>
      </c>
      <c r="G1265" s="30">
        <v>2.3800000000000002E-2</v>
      </c>
    </row>
    <row r="1266" spans="1:7" x14ac:dyDescent="0.3">
      <c r="A1266" s="38">
        <v>43840</v>
      </c>
      <c r="B1266">
        <v>49.87</v>
      </c>
      <c r="C1266">
        <v>50</v>
      </c>
      <c r="D1266">
        <v>50.35</v>
      </c>
      <c r="E1266">
        <v>49.7</v>
      </c>
      <c r="F1266" t="s">
        <v>254</v>
      </c>
      <c r="G1266" s="30">
        <v>1.1999999999999999E-3</v>
      </c>
    </row>
    <row r="1267" spans="1:7" x14ac:dyDescent="0.3">
      <c r="A1267" s="38">
        <v>43843</v>
      </c>
      <c r="B1267">
        <v>50.11</v>
      </c>
      <c r="C1267">
        <v>49.26</v>
      </c>
      <c r="D1267">
        <v>50.19</v>
      </c>
      <c r="E1267">
        <v>49.01</v>
      </c>
      <c r="F1267" t="s">
        <v>193</v>
      </c>
      <c r="G1267" s="30">
        <v>4.7999999999999996E-3</v>
      </c>
    </row>
    <row r="1268" spans="1:7" x14ac:dyDescent="0.3">
      <c r="A1268" s="38">
        <v>43844</v>
      </c>
      <c r="B1268">
        <v>48.97</v>
      </c>
      <c r="C1268">
        <v>49.94</v>
      </c>
      <c r="D1268">
        <v>50.26</v>
      </c>
      <c r="E1268">
        <v>48.96</v>
      </c>
      <c r="F1268" t="s">
        <v>208</v>
      </c>
      <c r="G1268" s="30">
        <v>-2.2700000000000001E-2</v>
      </c>
    </row>
    <row r="1269" spans="1:7" x14ac:dyDescent="0.3">
      <c r="A1269" s="38">
        <v>43845</v>
      </c>
      <c r="B1269">
        <v>48.81</v>
      </c>
      <c r="C1269">
        <v>49.05</v>
      </c>
      <c r="D1269">
        <v>49.65</v>
      </c>
      <c r="E1269">
        <v>48.74</v>
      </c>
      <c r="F1269" t="s">
        <v>556</v>
      </c>
      <c r="G1269" s="30">
        <v>-3.3E-3</v>
      </c>
    </row>
    <row r="1270" spans="1:7" x14ac:dyDescent="0.3">
      <c r="A1270" s="38">
        <v>43846</v>
      </c>
      <c r="B1270">
        <v>49.08</v>
      </c>
      <c r="C1270">
        <v>49.11</v>
      </c>
      <c r="D1270">
        <v>49.7</v>
      </c>
      <c r="E1270">
        <v>48.89</v>
      </c>
      <c r="F1270" t="s">
        <v>1019</v>
      </c>
      <c r="G1270" s="30">
        <v>5.4999999999999997E-3</v>
      </c>
    </row>
    <row r="1271" spans="1:7" x14ac:dyDescent="0.3">
      <c r="A1271" s="38">
        <v>43847</v>
      </c>
      <c r="B1271">
        <v>50.36</v>
      </c>
      <c r="C1271">
        <v>49.41</v>
      </c>
      <c r="D1271">
        <v>50.7</v>
      </c>
      <c r="E1271">
        <v>49.16</v>
      </c>
      <c r="F1271" t="s">
        <v>1020</v>
      </c>
      <c r="G1271" s="30">
        <v>2.6100000000000002E-2</v>
      </c>
    </row>
    <row r="1272" spans="1:7" x14ac:dyDescent="0.3">
      <c r="A1272" s="38">
        <v>43851</v>
      </c>
      <c r="B1272">
        <v>50.76</v>
      </c>
      <c r="C1272">
        <v>50.09</v>
      </c>
      <c r="D1272">
        <v>51.29</v>
      </c>
      <c r="E1272">
        <v>49.85</v>
      </c>
      <c r="F1272" t="s">
        <v>156</v>
      </c>
      <c r="G1272" s="30">
        <v>7.9000000000000008E-3</v>
      </c>
    </row>
    <row r="1273" spans="1:7" x14ac:dyDescent="0.3">
      <c r="A1273" s="38">
        <v>43852</v>
      </c>
      <c r="B1273">
        <v>52.01</v>
      </c>
      <c r="C1273">
        <v>51.09</v>
      </c>
      <c r="D1273">
        <v>52.01</v>
      </c>
      <c r="E1273">
        <v>51.06</v>
      </c>
      <c r="F1273" t="s">
        <v>890</v>
      </c>
      <c r="G1273" s="30">
        <v>2.46E-2</v>
      </c>
    </row>
    <row r="1274" spans="1:7" x14ac:dyDescent="0.3">
      <c r="A1274" s="38">
        <v>43853</v>
      </c>
      <c r="B1274">
        <v>52.14</v>
      </c>
      <c r="C1274">
        <v>51.89</v>
      </c>
      <c r="D1274">
        <v>52.29</v>
      </c>
      <c r="E1274">
        <v>51.58</v>
      </c>
      <c r="F1274" t="s">
        <v>1021</v>
      </c>
      <c r="G1274" s="30">
        <v>2.5000000000000001E-3</v>
      </c>
    </row>
    <row r="1275" spans="1:7" x14ac:dyDescent="0.3">
      <c r="A1275" s="38">
        <v>43854</v>
      </c>
      <c r="B1275">
        <v>51.01</v>
      </c>
      <c r="C1275">
        <v>52.14</v>
      </c>
      <c r="D1275">
        <v>52.42</v>
      </c>
      <c r="E1275">
        <v>50.73</v>
      </c>
      <c r="F1275" t="s">
        <v>150</v>
      </c>
      <c r="G1275" s="30">
        <v>-2.1700000000000001E-2</v>
      </c>
    </row>
    <row r="1276" spans="1:7" x14ac:dyDescent="0.3">
      <c r="A1276" s="38">
        <v>43857</v>
      </c>
      <c r="B1276">
        <v>49.85</v>
      </c>
      <c r="C1276">
        <v>49.46</v>
      </c>
      <c r="D1276">
        <v>50.22</v>
      </c>
      <c r="E1276">
        <v>48.43</v>
      </c>
      <c r="F1276" t="s">
        <v>857</v>
      </c>
      <c r="G1276" s="30">
        <v>-2.2700000000000001E-2</v>
      </c>
    </row>
    <row r="1277" spans="1:7" x14ac:dyDescent="0.3">
      <c r="A1277" s="38">
        <v>43858</v>
      </c>
      <c r="B1277">
        <v>50.75</v>
      </c>
      <c r="C1277">
        <v>50.2</v>
      </c>
      <c r="D1277">
        <v>51.28</v>
      </c>
      <c r="E1277">
        <v>49.87</v>
      </c>
      <c r="F1277" t="s">
        <v>212</v>
      </c>
      <c r="G1277" s="30">
        <v>1.8100000000000002E-2</v>
      </c>
    </row>
    <row r="1278" spans="1:7" x14ac:dyDescent="0.3">
      <c r="A1278" s="38">
        <v>43859</v>
      </c>
      <c r="B1278">
        <v>51.16</v>
      </c>
      <c r="C1278">
        <v>51.02</v>
      </c>
      <c r="D1278">
        <v>51.78</v>
      </c>
      <c r="E1278">
        <v>50.74</v>
      </c>
      <c r="F1278" t="s">
        <v>716</v>
      </c>
      <c r="G1278" s="30">
        <v>8.0999999999999996E-3</v>
      </c>
    </row>
    <row r="1279" spans="1:7" x14ac:dyDescent="0.3">
      <c r="A1279" s="38">
        <v>43860</v>
      </c>
      <c r="B1279">
        <v>46.63</v>
      </c>
      <c r="C1279">
        <v>51.4</v>
      </c>
      <c r="D1279">
        <v>52.67</v>
      </c>
      <c r="E1279">
        <v>46.47</v>
      </c>
      <c r="F1279" t="s">
        <v>1022</v>
      </c>
      <c r="G1279" s="30">
        <v>-8.8499999999999995E-2</v>
      </c>
    </row>
    <row r="1280" spans="1:7" x14ac:dyDescent="0.3">
      <c r="A1280" s="38">
        <v>43861</v>
      </c>
      <c r="B1280">
        <v>47.32</v>
      </c>
      <c r="C1280">
        <v>46</v>
      </c>
      <c r="D1280">
        <v>48.01</v>
      </c>
      <c r="E1280">
        <v>45.28</v>
      </c>
      <c r="F1280" t="s">
        <v>1023</v>
      </c>
      <c r="G1280" s="30">
        <v>1.4800000000000001E-2</v>
      </c>
    </row>
    <row r="1281" spans="1:7" x14ac:dyDescent="0.3">
      <c r="A1281" s="38">
        <v>43864</v>
      </c>
      <c r="B1281">
        <v>45.94</v>
      </c>
      <c r="C1281">
        <v>47.78</v>
      </c>
      <c r="D1281">
        <v>47.92</v>
      </c>
      <c r="E1281">
        <v>45.49</v>
      </c>
      <c r="F1281" t="s">
        <v>1024</v>
      </c>
      <c r="G1281" s="30">
        <v>-2.92E-2</v>
      </c>
    </row>
    <row r="1282" spans="1:7" x14ac:dyDescent="0.3">
      <c r="A1282" s="38">
        <v>43865</v>
      </c>
      <c r="B1282">
        <v>47.06</v>
      </c>
      <c r="C1282">
        <v>46.62</v>
      </c>
      <c r="D1282">
        <v>48.05</v>
      </c>
      <c r="E1282">
        <v>46.62</v>
      </c>
      <c r="F1282" t="s">
        <v>342</v>
      </c>
      <c r="G1282" s="30">
        <v>2.4400000000000002E-2</v>
      </c>
    </row>
    <row r="1283" spans="1:7" x14ac:dyDescent="0.3">
      <c r="A1283" s="38">
        <v>43866</v>
      </c>
      <c r="B1283">
        <v>47.96</v>
      </c>
      <c r="C1283">
        <v>47.85</v>
      </c>
      <c r="D1283">
        <v>48.09</v>
      </c>
      <c r="E1283">
        <v>47.01</v>
      </c>
      <c r="F1283" t="s">
        <v>555</v>
      </c>
      <c r="G1283" s="30">
        <v>1.9099999999999999E-2</v>
      </c>
    </row>
    <row r="1284" spans="1:7" x14ac:dyDescent="0.3">
      <c r="A1284" s="38">
        <v>43867</v>
      </c>
      <c r="B1284">
        <v>47.05</v>
      </c>
      <c r="C1284">
        <v>48.36</v>
      </c>
      <c r="D1284">
        <v>48.38</v>
      </c>
      <c r="E1284">
        <v>46.76</v>
      </c>
      <c r="F1284" t="s">
        <v>721</v>
      </c>
      <c r="G1284" s="30">
        <v>-1.9E-2</v>
      </c>
    </row>
    <row r="1285" spans="1:7" x14ac:dyDescent="0.3">
      <c r="A1285" s="38">
        <v>43868</v>
      </c>
      <c r="B1285">
        <v>47.36</v>
      </c>
      <c r="C1285">
        <v>47.1</v>
      </c>
      <c r="D1285">
        <v>47.49</v>
      </c>
      <c r="E1285">
        <v>46.75</v>
      </c>
      <c r="F1285" t="s">
        <v>255</v>
      </c>
      <c r="G1285" s="30">
        <v>6.6E-3</v>
      </c>
    </row>
    <row r="1286" spans="1:7" x14ac:dyDescent="0.3">
      <c r="A1286" s="38">
        <v>43871</v>
      </c>
      <c r="B1286">
        <v>46.62</v>
      </c>
      <c r="C1286">
        <v>46.49</v>
      </c>
      <c r="D1286">
        <v>46.7</v>
      </c>
      <c r="E1286">
        <v>45.71</v>
      </c>
      <c r="F1286" t="s">
        <v>276</v>
      </c>
      <c r="G1286" s="30">
        <v>-1.5599999999999999E-2</v>
      </c>
    </row>
    <row r="1287" spans="1:7" x14ac:dyDescent="0.3">
      <c r="A1287" s="38">
        <v>43872</v>
      </c>
      <c r="B1287">
        <v>46.84</v>
      </c>
      <c r="C1287">
        <v>46.94</v>
      </c>
      <c r="D1287">
        <v>47.37</v>
      </c>
      <c r="E1287">
        <v>46.53</v>
      </c>
      <c r="F1287" t="s">
        <v>297</v>
      </c>
      <c r="G1287" s="30">
        <v>4.7000000000000002E-3</v>
      </c>
    </row>
    <row r="1288" spans="1:7" x14ac:dyDescent="0.3">
      <c r="A1288" s="38">
        <v>43873</v>
      </c>
      <c r="B1288">
        <v>46.34</v>
      </c>
      <c r="C1288">
        <v>46.96</v>
      </c>
      <c r="D1288">
        <v>47.05</v>
      </c>
      <c r="E1288">
        <v>46.05</v>
      </c>
      <c r="F1288" t="s">
        <v>556</v>
      </c>
      <c r="G1288" s="30">
        <v>-1.0699999999999999E-2</v>
      </c>
    </row>
    <row r="1289" spans="1:7" x14ac:dyDescent="0.3">
      <c r="A1289" s="38">
        <v>43874</v>
      </c>
      <c r="B1289">
        <v>45.79</v>
      </c>
      <c r="C1289">
        <v>46.37</v>
      </c>
      <c r="D1289">
        <v>46.39</v>
      </c>
      <c r="E1289">
        <v>44.85</v>
      </c>
      <c r="F1289" t="s">
        <v>1001</v>
      </c>
      <c r="G1289" s="30">
        <v>-1.1900000000000001E-2</v>
      </c>
    </row>
    <row r="1290" spans="1:7" x14ac:dyDescent="0.3">
      <c r="A1290" s="38">
        <v>43875</v>
      </c>
      <c r="B1290">
        <v>45.71</v>
      </c>
      <c r="C1290">
        <v>46</v>
      </c>
      <c r="D1290">
        <v>46.1</v>
      </c>
      <c r="E1290">
        <v>45.54</v>
      </c>
      <c r="F1290" t="s">
        <v>142</v>
      </c>
      <c r="G1290" s="30">
        <v>-1.6999999999999999E-3</v>
      </c>
    </row>
    <row r="1291" spans="1:7" x14ac:dyDescent="0.3">
      <c r="A1291" s="38">
        <v>43879</v>
      </c>
      <c r="B1291">
        <v>45.67</v>
      </c>
      <c r="C1291">
        <v>45.53</v>
      </c>
      <c r="D1291">
        <v>45.99</v>
      </c>
      <c r="E1291">
        <v>45.43</v>
      </c>
      <c r="F1291" t="s">
        <v>152</v>
      </c>
      <c r="G1291" s="30">
        <v>-8.9999999999999998E-4</v>
      </c>
    </row>
    <row r="1292" spans="1:7" x14ac:dyDescent="0.3">
      <c r="A1292" s="38">
        <v>43880</v>
      </c>
      <c r="B1292">
        <v>46.57</v>
      </c>
      <c r="C1292">
        <v>46.25</v>
      </c>
      <c r="D1292">
        <v>46.84</v>
      </c>
      <c r="E1292">
        <v>45.85</v>
      </c>
      <c r="F1292" t="s">
        <v>324</v>
      </c>
      <c r="G1292" s="30">
        <v>1.9699999999999999E-2</v>
      </c>
    </row>
    <row r="1293" spans="1:7" x14ac:dyDescent="0.3">
      <c r="A1293" s="38">
        <v>43881</v>
      </c>
      <c r="B1293">
        <v>46.45</v>
      </c>
      <c r="C1293">
        <v>46.57</v>
      </c>
      <c r="D1293">
        <v>46.92</v>
      </c>
      <c r="E1293">
        <v>45.73</v>
      </c>
      <c r="F1293" t="s">
        <v>139</v>
      </c>
      <c r="G1293" s="30">
        <v>-2.5999999999999999E-3</v>
      </c>
    </row>
    <row r="1294" spans="1:7" x14ac:dyDescent="0.3">
      <c r="A1294" s="38">
        <v>43882</v>
      </c>
      <c r="B1294">
        <v>45.69</v>
      </c>
      <c r="C1294">
        <v>46.4</v>
      </c>
      <c r="D1294">
        <v>46.55</v>
      </c>
      <c r="E1294">
        <v>45.67</v>
      </c>
      <c r="F1294" t="s">
        <v>577</v>
      </c>
      <c r="G1294" s="30">
        <v>-1.6400000000000001E-2</v>
      </c>
    </row>
    <row r="1295" spans="1:7" x14ac:dyDescent="0.3">
      <c r="A1295" s="38">
        <v>43885</v>
      </c>
      <c r="B1295">
        <v>44.92</v>
      </c>
      <c r="C1295">
        <v>44.06</v>
      </c>
      <c r="D1295">
        <v>45.24</v>
      </c>
      <c r="E1295">
        <v>43.6</v>
      </c>
      <c r="F1295" t="s">
        <v>710</v>
      </c>
      <c r="G1295" s="30">
        <v>-1.6899999999999998E-2</v>
      </c>
    </row>
    <row r="1296" spans="1:7" x14ac:dyDescent="0.3">
      <c r="A1296" s="38">
        <v>43886</v>
      </c>
      <c r="B1296">
        <v>43.17</v>
      </c>
      <c r="C1296">
        <v>45.24</v>
      </c>
      <c r="D1296">
        <v>45.37</v>
      </c>
      <c r="E1296">
        <v>43.06</v>
      </c>
      <c r="F1296" t="s">
        <v>396</v>
      </c>
      <c r="G1296" s="30">
        <v>-3.9E-2</v>
      </c>
    </row>
    <row r="1297" spans="1:7" x14ac:dyDescent="0.3">
      <c r="A1297" s="38">
        <v>43887</v>
      </c>
      <c r="B1297">
        <v>43.2</v>
      </c>
      <c r="C1297">
        <v>43.07</v>
      </c>
      <c r="D1297">
        <v>43.66</v>
      </c>
      <c r="E1297">
        <v>42.65</v>
      </c>
      <c r="F1297" t="s">
        <v>595</v>
      </c>
      <c r="G1297" s="30">
        <v>6.9999999999999999E-4</v>
      </c>
    </row>
    <row r="1298" spans="1:7" x14ac:dyDescent="0.3">
      <c r="A1298" s="38">
        <v>43888</v>
      </c>
      <c r="B1298">
        <v>42.31</v>
      </c>
      <c r="C1298">
        <v>42.22</v>
      </c>
      <c r="D1298">
        <v>43.94</v>
      </c>
      <c r="E1298">
        <v>40.96</v>
      </c>
      <c r="F1298" t="s">
        <v>1025</v>
      </c>
      <c r="G1298" s="30">
        <v>-2.06E-2</v>
      </c>
    </row>
    <row r="1299" spans="1:7" x14ac:dyDescent="0.3">
      <c r="A1299" s="38">
        <v>43889</v>
      </c>
      <c r="B1299">
        <v>41.66</v>
      </c>
      <c r="C1299">
        <v>40.9</v>
      </c>
      <c r="D1299">
        <v>41.88</v>
      </c>
      <c r="E1299">
        <v>39.78</v>
      </c>
      <c r="F1299" t="s">
        <v>1026</v>
      </c>
      <c r="G1299" s="30">
        <v>-1.54E-2</v>
      </c>
    </row>
    <row r="1300" spans="1:7" x14ac:dyDescent="0.3">
      <c r="A1300" s="38">
        <v>43892</v>
      </c>
      <c r="B1300">
        <v>43.39</v>
      </c>
      <c r="C1300">
        <v>41.85</v>
      </c>
      <c r="D1300">
        <v>43.53</v>
      </c>
      <c r="E1300">
        <v>41.36</v>
      </c>
      <c r="F1300" t="s">
        <v>1027</v>
      </c>
      <c r="G1300" s="30">
        <v>4.1500000000000002E-2</v>
      </c>
    </row>
    <row r="1301" spans="1:7" x14ac:dyDescent="0.3">
      <c r="A1301" s="38">
        <v>43893</v>
      </c>
      <c r="B1301">
        <v>42.81</v>
      </c>
      <c r="C1301">
        <v>43.53</v>
      </c>
      <c r="D1301">
        <v>44.13</v>
      </c>
      <c r="E1301">
        <v>41.86</v>
      </c>
      <c r="F1301" t="s">
        <v>1028</v>
      </c>
      <c r="G1301" s="30">
        <v>-1.34E-2</v>
      </c>
    </row>
    <row r="1302" spans="1:7" x14ac:dyDescent="0.3">
      <c r="A1302" s="38">
        <v>43894</v>
      </c>
      <c r="B1302">
        <v>42.94</v>
      </c>
      <c r="C1302">
        <v>43.73</v>
      </c>
      <c r="D1302">
        <v>43.98</v>
      </c>
      <c r="E1302">
        <v>42.46</v>
      </c>
      <c r="F1302" t="s">
        <v>710</v>
      </c>
      <c r="G1302" s="30">
        <v>3.0000000000000001E-3</v>
      </c>
    </row>
    <row r="1303" spans="1:7" x14ac:dyDescent="0.3">
      <c r="A1303" s="38">
        <v>43895</v>
      </c>
      <c r="B1303">
        <v>42.74</v>
      </c>
      <c r="C1303">
        <v>41.98</v>
      </c>
      <c r="D1303">
        <v>43.21</v>
      </c>
      <c r="E1303">
        <v>41.54</v>
      </c>
      <c r="F1303" t="s">
        <v>1029</v>
      </c>
      <c r="G1303" s="30">
        <v>-4.7000000000000002E-3</v>
      </c>
    </row>
    <row r="1304" spans="1:7" x14ac:dyDescent="0.3">
      <c r="A1304" s="38">
        <v>43896</v>
      </c>
      <c r="B1304">
        <v>40.5</v>
      </c>
      <c r="C1304">
        <v>41.07</v>
      </c>
      <c r="D1304">
        <v>41.5</v>
      </c>
      <c r="E1304">
        <v>38.78</v>
      </c>
      <c r="F1304" t="s">
        <v>1030</v>
      </c>
      <c r="G1304" s="30">
        <v>-5.2400000000000002E-2</v>
      </c>
    </row>
    <row r="1305" spans="1:7" x14ac:dyDescent="0.3">
      <c r="A1305" s="38">
        <v>43899</v>
      </c>
      <c r="B1305">
        <v>34.06</v>
      </c>
      <c r="C1305">
        <v>36.270000000000003</v>
      </c>
      <c r="D1305">
        <v>37.29</v>
      </c>
      <c r="E1305">
        <v>33.85</v>
      </c>
      <c r="F1305" t="s">
        <v>1031</v>
      </c>
      <c r="G1305" s="30">
        <v>-0.159</v>
      </c>
    </row>
    <row r="1306" spans="1:7" x14ac:dyDescent="0.3">
      <c r="A1306" s="38">
        <v>43900</v>
      </c>
      <c r="B1306">
        <v>35.44</v>
      </c>
      <c r="C1306">
        <v>36.18</v>
      </c>
      <c r="D1306">
        <v>36.770000000000003</v>
      </c>
      <c r="E1306">
        <v>32.56</v>
      </c>
      <c r="F1306" t="s">
        <v>1032</v>
      </c>
      <c r="G1306" s="30">
        <v>4.0500000000000001E-2</v>
      </c>
    </row>
    <row r="1307" spans="1:7" x14ac:dyDescent="0.3">
      <c r="A1307" s="38">
        <v>43901</v>
      </c>
      <c r="B1307">
        <v>33.92</v>
      </c>
      <c r="C1307">
        <v>34.020000000000003</v>
      </c>
      <c r="D1307">
        <v>35.57</v>
      </c>
      <c r="E1307">
        <v>33.049999999999997</v>
      </c>
      <c r="F1307" t="s">
        <v>558</v>
      </c>
      <c r="G1307" s="30">
        <v>-4.2900000000000001E-2</v>
      </c>
    </row>
    <row r="1308" spans="1:7" x14ac:dyDescent="0.3">
      <c r="A1308" s="38">
        <v>43902</v>
      </c>
      <c r="B1308">
        <v>30.1</v>
      </c>
      <c r="C1308">
        <v>30.8</v>
      </c>
      <c r="D1308">
        <v>32.380000000000003</v>
      </c>
      <c r="E1308">
        <v>29.5</v>
      </c>
      <c r="F1308" t="s">
        <v>1033</v>
      </c>
      <c r="G1308" s="30">
        <v>-0.11260000000000001</v>
      </c>
    </row>
    <row r="1309" spans="1:7" x14ac:dyDescent="0.3">
      <c r="A1309" s="38">
        <v>43903</v>
      </c>
      <c r="B1309">
        <v>35.950000000000003</v>
      </c>
      <c r="C1309">
        <v>32.229999999999997</v>
      </c>
      <c r="D1309">
        <v>36.340000000000003</v>
      </c>
      <c r="E1309">
        <v>30.48</v>
      </c>
      <c r="F1309" t="s">
        <v>1034</v>
      </c>
      <c r="G1309" s="30">
        <v>0.19439999999999999</v>
      </c>
    </row>
    <row r="1310" spans="1:7" x14ac:dyDescent="0.3">
      <c r="A1310" s="38">
        <v>43906</v>
      </c>
      <c r="B1310">
        <v>31.15</v>
      </c>
      <c r="C1310">
        <v>30</v>
      </c>
      <c r="D1310">
        <v>34.39</v>
      </c>
      <c r="E1310">
        <v>28.16</v>
      </c>
      <c r="F1310" t="s">
        <v>1035</v>
      </c>
      <c r="G1310" s="30">
        <v>-0.13350000000000001</v>
      </c>
    </row>
    <row r="1311" spans="1:7" x14ac:dyDescent="0.3">
      <c r="A1311" s="38">
        <v>43907</v>
      </c>
      <c r="B1311">
        <v>31.2</v>
      </c>
      <c r="C1311">
        <v>31.59</v>
      </c>
      <c r="D1311">
        <v>32.909999999999997</v>
      </c>
      <c r="E1311">
        <v>29</v>
      </c>
      <c r="F1311" t="s">
        <v>1036</v>
      </c>
      <c r="G1311" s="30">
        <v>1.6000000000000001E-3</v>
      </c>
    </row>
    <row r="1312" spans="1:7" x14ac:dyDescent="0.3">
      <c r="A1312" s="38">
        <v>43908</v>
      </c>
      <c r="B1312">
        <v>30</v>
      </c>
      <c r="C1312">
        <v>29.09</v>
      </c>
      <c r="D1312">
        <v>31.08</v>
      </c>
      <c r="E1312">
        <v>19.46</v>
      </c>
      <c r="F1312" t="s">
        <v>1037</v>
      </c>
      <c r="G1312" s="30">
        <v>-3.85E-2</v>
      </c>
    </row>
    <row r="1313" spans="1:7" x14ac:dyDescent="0.3">
      <c r="A1313" s="38">
        <v>43909</v>
      </c>
      <c r="B1313">
        <v>29.89</v>
      </c>
      <c r="C1313">
        <v>29.75</v>
      </c>
      <c r="D1313">
        <v>32.270000000000003</v>
      </c>
      <c r="E1313">
        <v>25.75</v>
      </c>
      <c r="F1313" t="s">
        <v>1038</v>
      </c>
      <c r="G1313" s="30">
        <v>-3.7000000000000002E-3</v>
      </c>
    </row>
    <row r="1314" spans="1:7" x14ac:dyDescent="0.3">
      <c r="A1314" s="38">
        <v>43910</v>
      </c>
      <c r="B1314">
        <v>26.84</v>
      </c>
      <c r="C1314">
        <v>30.7</v>
      </c>
      <c r="D1314">
        <v>30.92</v>
      </c>
      <c r="E1314">
        <v>25.9</v>
      </c>
      <c r="F1314" t="s">
        <v>1039</v>
      </c>
      <c r="G1314" s="30">
        <v>-0.10199999999999999</v>
      </c>
    </row>
    <row r="1315" spans="1:7" x14ac:dyDescent="0.3">
      <c r="A1315" s="38">
        <v>43913</v>
      </c>
      <c r="B1315">
        <v>23.8</v>
      </c>
      <c r="C1315">
        <v>25.91</v>
      </c>
      <c r="D1315">
        <v>27.46</v>
      </c>
      <c r="E1315">
        <v>23.5</v>
      </c>
      <c r="F1315" t="s">
        <v>969</v>
      </c>
      <c r="G1315" s="30">
        <v>-0.1133</v>
      </c>
    </row>
    <row r="1316" spans="1:7" x14ac:dyDescent="0.3">
      <c r="A1316" s="38">
        <v>43914</v>
      </c>
      <c r="B1316">
        <v>27.48</v>
      </c>
      <c r="C1316">
        <v>25.56</v>
      </c>
      <c r="D1316">
        <v>28.83</v>
      </c>
      <c r="E1316">
        <v>25.41</v>
      </c>
      <c r="F1316" t="s">
        <v>1040</v>
      </c>
      <c r="G1316" s="30">
        <v>0.15459999999999999</v>
      </c>
    </row>
    <row r="1317" spans="1:7" x14ac:dyDescent="0.3">
      <c r="A1317" s="38">
        <v>43915</v>
      </c>
      <c r="B1317">
        <v>34.69</v>
      </c>
      <c r="C1317">
        <v>29.48</v>
      </c>
      <c r="D1317">
        <v>36.79</v>
      </c>
      <c r="E1317">
        <v>29.09</v>
      </c>
      <c r="F1317" t="s">
        <v>1041</v>
      </c>
      <c r="G1317" s="30">
        <v>0.26240000000000002</v>
      </c>
    </row>
    <row r="1318" spans="1:7" x14ac:dyDescent="0.3">
      <c r="A1318" s="38">
        <v>43916</v>
      </c>
      <c r="B1318">
        <v>37.700000000000003</v>
      </c>
      <c r="C1318">
        <v>35.200000000000003</v>
      </c>
      <c r="D1318">
        <v>39.75</v>
      </c>
      <c r="E1318">
        <v>35.08</v>
      </c>
      <c r="F1318" t="s">
        <v>1042</v>
      </c>
      <c r="G1318" s="30">
        <v>8.6800000000000002E-2</v>
      </c>
    </row>
    <row r="1319" spans="1:7" x14ac:dyDescent="0.3">
      <c r="A1319" s="38">
        <v>43917</v>
      </c>
      <c r="B1319">
        <v>35.46</v>
      </c>
      <c r="C1319">
        <v>35.81</v>
      </c>
      <c r="D1319">
        <v>36.4</v>
      </c>
      <c r="E1319">
        <v>33.9</v>
      </c>
      <c r="F1319" t="s">
        <v>1008</v>
      </c>
      <c r="G1319" s="30">
        <v>-5.9400000000000001E-2</v>
      </c>
    </row>
    <row r="1320" spans="1:7" x14ac:dyDescent="0.3">
      <c r="A1320" s="38">
        <v>43920</v>
      </c>
      <c r="B1320">
        <v>35.450000000000003</v>
      </c>
      <c r="C1320">
        <v>35.25</v>
      </c>
      <c r="D1320">
        <v>36.24</v>
      </c>
      <c r="E1320">
        <v>33.22</v>
      </c>
      <c r="F1320" t="s">
        <v>346</v>
      </c>
      <c r="G1320" s="30">
        <v>-2.9999999999999997E-4</v>
      </c>
    </row>
    <row r="1321" spans="1:7" x14ac:dyDescent="0.3">
      <c r="A1321" s="38">
        <v>43921</v>
      </c>
      <c r="B1321">
        <v>33.5</v>
      </c>
      <c r="C1321">
        <v>35.08</v>
      </c>
      <c r="D1321">
        <v>35.619999999999997</v>
      </c>
      <c r="E1321">
        <v>33.11</v>
      </c>
      <c r="F1321" t="s">
        <v>152</v>
      </c>
      <c r="G1321" s="30">
        <v>-5.5E-2</v>
      </c>
    </row>
    <row r="1322" spans="1:7" x14ac:dyDescent="0.3">
      <c r="A1322" s="38">
        <v>43922</v>
      </c>
      <c r="B1322">
        <v>29.96</v>
      </c>
      <c r="C1322">
        <v>31.66</v>
      </c>
      <c r="D1322">
        <v>31.66</v>
      </c>
      <c r="E1322">
        <v>29.58</v>
      </c>
      <c r="F1322" t="s">
        <v>616</v>
      </c>
      <c r="G1322" s="30">
        <v>-0.1057</v>
      </c>
    </row>
    <row r="1323" spans="1:7" x14ac:dyDescent="0.3">
      <c r="A1323" s="38">
        <v>43923</v>
      </c>
      <c r="B1323">
        <v>30.97</v>
      </c>
      <c r="C1323">
        <v>29.62</v>
      </c>
      <c r="D1323">
        <v>31.95</v>
      </c>
      <c r="E1323">
        <v>29.29</v>
      </c>
      <c r="F1323" t="s">
        <v>254</v>
      </c>
      <c r="G1323" s="30">
        <v>3.3700000000000001E-2</v>
      </c>
    </row>
    <row r="1324" spans="1:7" x14ac:dyDescent="0.3">
      <c r="A1324" s="38">
        <v>43924</v>
      </c>
      <c r="B1324">
        <v>31.92</v>
      </c>
      <c r="C1324">
        <v>30.96</v>
      </c>
      <c r="D1324">
        <v>32.869999999999997</v>
      </c>
      <c r="E1324">
        <v>30.16</v>
      </c>
      <c r="F1324" t="s">
        <v>865</v>
      </c>
      <c r="G1324" s="30">
        <v>3.0700000000000002E-2</v>
      </c>
    </row>
    <row r="1325" spans="1:7" x14ac:dyDescent="0.3">
      <c r="A1325" s="38">
        <v>43927</v>
      </c>
      <c r="B1325">
        <v>35.92</v>
      </c>
      <c r="C1325">
        <v>33.4</v>
      </c>
      <c r="D1325">
        <v>36.76</v>
      </c>
      <c r="E1325">
        <v>33.4</v>
      </c>
      <c r="F1325" t="s">
        <v>1043</v>
      </c>
      <c r="G1325" s="30">
        <v>0.12529999999999999</v>
      </c>
    </row>
    <row r="1326" spans="1:7" x14ac:dyDescent="0.3">
      <c r="A1326" s="38">
        <v>43928</v>
      </c>
      <c r="B1326">
        <v>35.08</v>
      </c>
      <c r="C1326">
        <v>38.83</v>
      </c>
      <c r="D1326">
        <v>38.86</v>
      </c>
      <c r="E1326">
        <v>34.770000000000003</v>
      </c>
      <c r="F1326" t="s">
        <v>1044</v>
      </c>
      <c r="G1326" s="30">
        <v>-2.3400000000000001E-2</v>
      </c>
    </row>
    <row r="1327" spans="1:7" x14ac:dyDescent="0.3">
      <c r="A1327" s="38">
        <v>43929</v>
      </c>
      <c r="B1327">
        <v>37.270000000000003</v>
      </c>
      <c r="C1327">
        <v>35.590000000000003</v>
      </c>
      <c r="D1327">
        <v>37.92</v>
      </c>
      <c r="E1327">
        <v>35.049999999999997</v>
      </c>
      <c r="F1327" t="s">
        <v>234</v>
      </c>
      <c r="G1327" s="30">
        <v>6.2399999999999997E-2</v>
      </c>
    </row>
    <row r="1328" spans="1:7" x14ac:dyDescent="0.3">
      <c r="A1328" s="38">
        <v>43930</v>
      </c>
      <c r="B1328">
        <v>39.159999999999997</v>
      </c>
      <c r="C1328">
        <v>38.99</v>
      </c>
      <c r="D1328">
        <v>40.9</v>
      </c>
      <c r="E1328">
        <v>38.04</v>
      </c>
      <c r="F1328" t="s">
        <v>1045</v>
      </c>
      <c r="G1328" s="30">
        <v>5.0700000000000002E-2</v>
      </c>
    </row>
    <row r="1329" spans="1:7" x14ac:dyDescent="0.3">
      <c r="A1329" s="38">
        <v>43934</v>
      </c>
      <c r="B1329">
        <v>36.130000000000003</v>
      </c>
      <c r="C1329">
        <v>38.61</v>
      </c>
      <c r="D1329">
        <v>38.770000000000003</v>
      </c>
      <c r="E1329">
        <v>34.93</v>
      </c>
      <c r="F1329" t="s">
        <v>964</v>
      </c>
      <c r="G1329" s="30">
        <v>-7.7399999999999997E-2</v>
      </c>
    </row>
    <row r="1330" spans="1:7" x14ac:dyDescent="0.3">
      <c r="A1330" s="38">
        <v>43935</v>
      </c>
      <c r="B1330">
        <v>36.36</v>
      </c>
      <c r="C1330">
        <v>37.700000000000003</v>
      </c>
      <c r="D1330">
        <v>39</v>
      </c>
      <c r="E1330">
        <v>36.01</v>
      </c>
      <c r="F1330" t="s">
        <v>1046</v>
      </c>
      <c r="G1330" s="30">
        <v>6.4000000000000003E-3</v>
      </c>
    </row>
    <row r="1331" spans="1:7" x14ac:dyDescent="0.3">
      <c r="A1331" s="38">
        <v>43936</v>
      </c>
      <c r="B1331">
        <v>34.020000000000003</v>
      </c>
      <c r="C1331">
        <v>35</v>
      </c>
      <c r="D1331">
        <v>36.020000000000003</v>
      </c>
      <c r="E1331">
        <v>33.83</v>
      </c>
      <c r="F1331" t="s">
        <v>868</v>
      </c>
      <c r="G1331" s="30">
        <v>-6.4399999999999999E-2</v>
      </c>
    </row>
    <row r="1332" spans="1:7" x14ac:dyDescent="0.3">
      <c r="A1332" s="38">
        <v>43937</v>
      </c>
      <c r="B1332">
        <v>36.33</v>
      </c>
      <c r="C1332">
        <v>34.18</v>
      </c>
      <c r="D1332">
        <v>36.520000000000003</v>
      </c>
      <c r="E1332">
        <v>33.659999999999997</v>
      </c>
      <c r="F1332" t="s">
        <v>297</v>
      </c>
      <c r="G1332" s="30">
        <v>6.7900000000000002E-2</v>
      </c>
    </row>
    <row r="1333" spans="1:7" x14ac:dyDescent="0.3">
      <c r="A1333" s="38">
        <v>43938</v>
      </c>
      <c r="B1333">
        <v>38.869999999999997</v>
      </c>
      <c r="C1333">
        <v>37.96</v>
      </c>
      <c r="D1333">
        <v>39.08</v>
      </c>
      <c r="E1333">
        <v>37.75</v>
      </c>
      <c r="F1333" t="s">
        <v>396</v>
      </c>
      <c r="G1333" s="30">
        <v>6.9900000000000004E-2</v>
      </c>
    </row>
    <row r="1334" spans="1:7" x14ac:dyDescent="0.3">
      <c r="A1334" s="38">
        <v>43941</v>
      </c>
      <c r="B1334">
        <v>37.270000000000003</v>
      </c>
      <c r="C1334">
        <v>37.5</v>
      </c>
      <c r="D1334">
        <v>38.47</v>
      </c>
      <c r="E1334">
        <v>37.04</v>
      </c>
      <c r="F1334" t="s">
        <v>312</v>
      </c>
      <c r="G1334" s="30">
        <v>-4.1200000000000001E-2</v>
      </c>
    </row>
    <row r="1335" spans="1:7" x14ac:dyDescent="0.3">
      <c r="A1335" s="38">
        <v>43942</v>
      </c>
      <c r="B1335">
        <v>35.5</v>
      </c>
      <c r="C1335">
        <v>36.18</v>
      </c>
      <c r="D1335">
        <v>36.67</v>
      </c>
      <c r="E1335">
        <v>34.85</v>
      </c>
      <c r="F1335" t="s">
        <v>340</v>
      </c>
      <c r="G1335" s="30">
        <v>-4.7500000000000001E-2</v>
      </c>
    </row>
    <row r="1336" spans="1:7" x14ac:dyDescent="0.3">
      <c r="A1336" s="38">
        <v>43943</v>
      </c>
      <c r="B1336">
        <v>36.119999999999997</v>
      </c>
      <c r="C1336">
        <v>36.6</v>
      </c>
      <c r="D1336">
        <v>36.94</v>
      </c>
      <c r="E1336">
        <v>35.85</v>
      </c>
      <c r="F1336" t="s">
        <v>566</v>
      </c>
      <c r="G1336" s="30">
        <v>1.7500000000000002E-2</v>
      </c>
    </row>
    <row r="1337" spans="1:7" x14ac:dyDescent="0.3">
      <c r="A1337" s="38">
        <v>43944</v>
      </c>
      <c r="B1337">
        <v>38.049999999999997</v>
      </c>
      <c r="C1337">
        <v>36.479999999999997</v>
      </c>
      <c r="D1337">
        <v>39.17</v>
      </c>
      <c r="E1337">
        <v>36.21</v>
      </c>
      <c r="F1337" t="s">
        <v>508</v>
      </c>
      <c r="G1337" s="30">
        <v>5.3400000000000003E-2</v>
      </c>
    </row>
    <row r="1338" spans="1:7" x14ac:dyDescent="0.3">
      <c r="A1338" s="38">
        <v>43945</v>
      </c>
      <c r="B1338">
        <v>38.94</v>
      </c>
      <c r="C1338">
        <v>38.56</v>
      </c>
      <c r="D1338">
        <v>39.01</v>
      </c>
      <c r="E1338">
        <v>37.729999999999997</v>
      </c>
      <c r="F1338" t="s">
        <v>1047</v>
      </c>
      <c r="G1338" s="30">
        <v>2.3400000000000001E-2</v>
      </c>
    </row>
    <row r="1339" spans="1:7" x14ac:dyDescent="0.3">
      <c r="A1339" s="38">
        <v>43948</v>
      </c>
      <c r="B1339">
        <v>41.38</v>
      </c>
      <c r="C1339">
        <v>39.39</v>
      </c>
      <c r="D1339">
        <v>41.94</v>
      </c>
      <c r="E1339">
        <v>39.39</v>
      </c>
      <c r="F1339" t="s">
        <v>843</v>
      </c>
      <c r="G1339" s="30">
        <v>6.2700000000000006E-2</v>
      </c>
    </row>
    <row r="1340" spans="1:7" x14ac:dyDescent="0.3">
      <c r="A1340" s="38">
        <v>43949</v>
      </c>
      <c r="B1340">
        <v>40.619999999999997</v>
      </c>
      <c r="C1340">
        <v>42.62</v>
      </c>
      <c r="D1340">
        <v>42.73</v>
      </c>
      <c r="E1340">
        <v>40.31</v>
      </c>
      <c r="F1340" t="s">
        <v>576</v>
      </c>
      <c r="G1340" s="30">
        <v>-1.84E-2</v>
      </c>
    </row>
    <row r="1341" spans="1:7" x14ac:dyDescent="0.3">
      <c r="A1341" s="38">
        <v>43950</v>
      </c>
      <c r="B1341">
        <v>42.98</v>
      </c>
      <c r="C1341">
        <v>42.02</v>
      </c>
      <c r="D1341">
        <v>43.38</v>
      </c>
      <c r="E1341">
        <v>41.35</v>
      </c>
      <c r="F1341" t="s">
        <v>857</v>
      </c>
      <c r="G1341" s="30">
        <v>5.8099999999999999E-2</v>
      </c>
    </row>
    <row r="1342" spans="1:7" x14ac:dyDescent="0.3">
      <c r="A1342" s="38">
        <v>43951</v>
      </c>
      <c r="B1342">
        <v>40.49</v>
      </c>
      <c r="C1342">
        <v>42.15</v>
      </c>
      <c r="D1342">
        <v>42.15</v>
      </c>
      <c r="E1342">
        <v>40.1</v>
      </c>
      <c r="F1342" t="s">
        <v>177</v>
      </c>
      <c r="G1342" s="30">
        <v>-5.79E-2</v>
      </c>
    </row>
    <row r="1343" spans="1:7" x14ac:dyDescent="0.3">
      <c r="A1343" s="38">
        <v>43952</v>
      </c>
      <c r="B1343">
        <v>39.56</v>
      </c>
      <c r="C1343">
        <v>37.090000000000003</v>
      </c>
      <c r="D1343">
        <v>40.29</v>
      </c>
      <c r="E1343">
        <v>35.020000000000003</v>
      </c>
      <c r="F1343" t="s">
        <v>969</v>
      </c>
      <c r="G1343" s="30">
        <v>-2.3E-2</v>
      </c>
    </row>
    <row r="1344" spans="1:7" x14ac:dyDescent="0.3">
      <c r="A1344" s="38">
        <v>43955</v>
      </c>
      <c r="B1344">
        <v>39.950000000000003</v>
      </c>
      <c r="C1344">
        <v>38.799999999999997</v>
      </c>
      <c r="D1344">
        <v>40.21</v>
      </c>
      <c r="E1344">
        <v>37.76</v>
      </c>
      <c r="F1344" t="s">
        <v>576</v>
      </c>
      <c r="G1344" s="30">
        <v>9.9000000000000008E-3</v>
      </c>
    </row>
    <row r="1345" spans="1:7" x14ac:dyDescent="0.3">
      <c r="A1345" s="38">
        <v>43956</v>
      </c>
      <c r="B1345">
        <v>40.9</v>
      </c>
      <c r="C1345">
        <v>40.51</v>
      </c>
      <c r="D1345">
        <v>42.09</v>
      </c>
      <c r="E1345">
        <v>40.200000000000003</v>
      </c>
      <c r="F1345" t="s">
        <v>573</v>
      </c>
      <c r="G1345" s="30">
        <v>2.3800000000000002E-2</v>
      </c>
    </row>
    <row r="1346" spans="1:7" x14ac:dyDescent="0.3">
      <c r="A1346" s="38">
        <v>43957</v>
      </c>
      <c r="B1346">
        <v>41.68</v>
      </c>
      <c r="C1346">
        <v>41.32</v>
      </c>
      <c r="D1346">
        <v>42.09</v>
      </c>
      <c r="E1346">
        <v>40.71</v>
      </c>
      <c r="F1346" t="s">
        <v>258</v>
      </c>
      <c r="G1346" s="30">
        <v>1.9099999999999999E-2</v>
      </c>
    </row>
    <row r="1347" spans="1:7" x14ac:dyDescent="0.3">
      <c r="A1347" s="38">
        <v>43958</v>
      </c>
      <c r="B1347">
        <v>43</v>
      </c>
      <c r="C1347">
        <v>42.02</v>
      </c>
      <c r="D1347">
        <v>43.11</v>
      </c>
      <c r="E1347">
        <v>41.87</v>
      </c>
      <c r="F1347" t="s">
        <v>890</v>
      </c>
      <c r="G1347" s="30">
        <v>3.1699999999999999E-2</v>
      </c>
    </row>
    <row r="1348" spans="1:7" x14ac:dyDescent="0.3">
      <c r="A1348" s="38">
        <v>43959</v>
      </c>
      <c r="B1348">
        <v>43.93</v>
      </c>
      <c r="C1348">
        <v>43.59</v>
      </c>
      <c r="D1348">
        <v>44.17</v>
      </c>
      <c r="E1348">
        <v>43.07</v>
      </c>
      <c r="F1348" t="s">
        <v>857</v>
      </c>
      <c r="G1348" s="30">
        <v>2.1600000000000001E-2</v>
      </c>
    </row>
    <row r="1349" spans="1:7" x14ac:dyDescent="0.3">
      <c r="A1349" s="38">
        <v>43962</v>
      </c>
      <c r="B1349">
        <v>45.08</v>
      </c>
      <c r="C1349">
        <v>43.78</v>
      </c>
      <c r="D1349">
        <v>45.31</v>
      </c>
      <c r="E1349">
        <v>43.12</v>
      </c>
      <c r="F1349" t="s">
        <v>1048</v>
      </c>
      <c r="G1349" s="30">
        <v>2.6200000000000001E-2</v>
      </c>
    </row>
    <row r="1350" spans="1:7" x14ac:dyDescent="0.3">
      <c r="A1350" s="38">
        <v>43963</v>
      </c>
      <c r="B1350">
        <v>44.16</v>
      </c>
      <c r="C1350">
        <v>45.33</v>
      </c>
      <c r="D1350">
        <v>45.56</v>
      </c>
      <c r="E1350">
        <v>44.15</v>
      </c>
      <c r="F1350" t="s">
        <v>964</v>
      </c>
      <c r="G1350" s="30">
        <v>-2.0400000000000001E-2</v>
      </c>
    </row>
    <row r="1351" spans="1:7" x14ac:dyDescent="0.3">
      <c r="A1351" s="38">
        <v>43964</v>
      </c>
      <c r="B1351">
        <v>41.66</v>
      </c>
      <c r="C1351">
        <v>43.63</v>
      </c>
      <c r="D1351">
        <v>43.89</v>
      </c>
      <c r="E1351">
        <v>40.51</v>
      </c>
      <c r="F1351" t="s">
        <v>1018</v>
      </c>
      <c r="G1351" s="30">
        <v>-5.6599999999999998E-2</v>
      </c>
    </row>
    <row r="1352" spans="1:7" x14ac:dyDescent="0.3">
      <c r="A1352" s="38">
        <v>43965</v>
      </c>
      <c r="B1352">
        <v>41.77</v>
      </c>
      <c r="C1352">
        <v>40</v>
      </c>
      <c r="D1352">
        <v>41.77</v>
      </c>
      <c r="E1352">
        <v>39.56</v>
      </c>
      <c r="F1352" t="s">
        <v>1028</v>
      </c>
      <c r="G1352" s="30">
        <v>2.5999999999999999E-3</v>
      </c>
    </row>
    <row r="1353" spans="1:7" x14ac:dyDescent="0.3">
      <c r="A1353" s="38">
        <v>43966</v>
      </c>
      <c r="B1353">
        <v>40.69</v>
      </c>
      <c r="C1353">
        <v>40.200000000000003</v>
      </c>
      <c r="D1353">
        <v>40.93</v>
      </c>
      <c r="E1353">
        <v>39.81</v>
      </c>
      <c r="F1353" t="s">
        <v>186</v>
      </c>
      <c r="G1353" s="30">
        <v>-2.5899999999999999E-2</v>
      </c>
    </row>
    <row r="1354" spans="1:7" x14ac:dyDescent="0.3">
      <c r="A1354" s="38">
        <v>43969</v>
      </c>
      <c r="B1354">
        <v>43.51</v>
      </c>
      <c r="C1354">
        <v>42.31</v>
      </c>
      <c r="D1354">
        <v>44.2</v>
      </c>
      <c r="E1354">
        <v>42.31</v>
      </c>
      <c r="F1354" t="s">
        <v>257</v>
      </c>
      <c r="G1354" s="30">
        <v>6.93E-2</v>
      </c>
    </row>
    <row r="1355" spans="1:7" x14ac:dyDescent="0.3">
      <c r="A1355" s="38">
        <v>43970</v>
      </c>
      <c r="B1355">
        <v>43.25</v>
      </c>
      <c r="C1355">
        <v>43.53</v>
      </c>
      <c r="D1355">
        <v>44.33</v>
      </c>
      <c r="E1355">
        <v>43.21</v>
      </c>
      <c r="F1355" t="s">
        <v>756</v>
      </c>
      <c r="G1355" s="30">
        <v>-6.0000000000000001E-3</v>
      </c>
    </row>
    <row r="1356" spans="1:7" x14ac:dyDescent="0.3">
      <c r="A1356" s="38">
        <v>43971</v>
      </c>
      <c r="B1356">
        <v>44.99</v>
      </c>
      <c r="C1356">
        <v>44.5</v>
      </c>
      <c r="D1356">
        <v>45.53</v>
      </c>
      <c r="E1356">
        <v>44.02</v>
      </c>
      <c r="F1356" t="s">
        <v>154</v>
      </c>
      <c r="G1356" s="30">
        <v>4.02E-2</v>
      </c>
    </row>
    <row r="1357" spans="1:7" x14ac:dyDescent="0.3">
      <c r="A1357" s="38">
        <v>43972</v>
      </c>
      <c r="B1357">
        <v>44.96</v>
      </c>
      <c r="C1357">
        <v>45.19</v>
      </c>
      <c r="D1357">
        <v>45.64</v>
      </c>
      <c r="E1357">
        <v>43.83</v>
      </c>
      <c r="F1357" t="s">
        <v>203</v>
      </c>
      <c r="G1357" s="30">
        <v>-6.9999999999999999E-4</v>
      </c>
    </row>
    <row r="1358" spans="1:7" x14ac:dyDescent="0.3">
      <c r="A1358" s="38">
        <v>43973</v>
      </c>
      <c r="B1358">
        <v>45.21</v>
      </c>
      <c r="C1358">
        <v>44.86</v>
      </c>
      <c r="D1358">
        <v>45.57</v>
      </c>
      <c r="E1358">
        <v>44.71</v>
      </c>
      <c r="F1358" t="s">
        <v>257</v>
      </c>
      <c r="G1358" s="30">
        <v>5.5999999999999999E-3</v>
      </c>
    </row>
    <row r="1359" spans="1:7" x14ac:dyDescent="0.3">
      <c r="A1359" s="38">
        <v>43977</v>
      </c>
      <c r="B1359">
        <v>47.61</v>
      </c>
      <c r="C1359">
        <v>46.56</v>
      </c>
      <c r="D1359">
        <v>47.96</v>
      </c>
      <c r="E1359">
        <v>46.15</v>
      </c>
      <c r="F1359" t="s">
        <v>566</v>
      </c>
      <c r="G1359" s="30">
        <v>5.3100000000000001E-2</v>
      </c>
    </row>
    <row r="1360" spans="1:7" x14ac:dyDescent="0.3">
      <c r="A1360" s="38">
        <v>43978</v>
      </c>
      <c r="B1360">
        <v>47.68</v>
      </c>
      <c r="C1360">
        <v>48.79</v>
      </c>
      <c r="D1360">
        <v>49.07</v>
      </c>
      <c r="E1360">
        <v>47.11</v>
      </c>
      <c r="F1360" t="s">
        <v>144</v>
      </c>
      <c r="G1360" s="30">
        <v>1.5E-3</v>
      </c>
    </row>
    <row r="1361" spans="1:7" x14ac:dyDescent="0.3">
      <c r="A1361" s="38">
        <v>43979</v>
      </c>
      <c r="B1361">
        <v>47.2</v>
      </c>
      <c r="C1361">
        <v>48.19</v>
      </c>
      <c r="D1361">
        <v>48.94</v>
      </c>
      <c r="E1361">
        <v>47.02</v>
      </c>
      <c r="F1361" t="s">
        <v>1009</v>
      </c>
      <c r="G1361" s="30">
        <v>-1.01E-2</v>
      </c>
    </row>
    <row r="1362" spans="1:7" x14ac:dyDescent="0.3">
      <c r="A1362" s="38">
        <v>43980</v>
      </c>
      <c r="B1362">
        <v>47.6</v>
      </c>
      <c r="C1362">
        <v>47.22</v>
      </c>
      <c r="D1362">
        <v>48.43</v>
      </c>
      <c r="E1362">
        <v>46.86</v>
      </c>
      <c r="F1362" t="s">
        <v>1049</v>
      </c>
      <c r="G1362" s="30">
        <v>8.5000000000000006E-3</v>
      </c>
    </row>
    <row r="1363" spans="1:7" x14ac:dyDescent="0.3">
      <c r="A1363" s="38">
        <v>43983</v>
      </c>
      <c r="B1363">
        <v>48.25</v>
      </c>
      <c r="C1363">
        <v>47.39</v>
      </c>
      <c r="D1363">
        <v>48.89</v>
      </c>
      <c r="E1363">
        <v>47.28</v>
      </c>
      <c r="F1363" t="s">
        <v>169</v>
      </c>
      <c r="G1363" s="30">
        <v>1.37E-2</v>
      </c>
    </row>
    <row r="1364" spans="1:7" x14ac:dyDescent="0.3">
      <c r="A1364" s="38">
        <v>43984</v>
      </c>
      <c r="B1364">
        <v>49.83</v>
      </c>
      <c r="C1364">
        <v>48.74</v>
      </c>
      <c r="D1364">
        <v>49.83</v>
      </c>
      <c r="E1364">
        <v>47.88</v>
      </c>
      <c r="F1364" t="s">
        <v>991</v>
      </c>
      <c r="G1364" s="30">
        <v>3.27E-2</v>
      </c>
    </row>
    <row r="1365" spans="1:7" x14ac:dyDescent="0.3">
      <c r="A1365" s="38">
        <v>43985</v>
      </c>
      <c r="B1365">
        <v>51.6</v>
      </c>
      <c r="C1365">
        <v>50</v>
      </c>
      <c r="D1365">
        <v>51.68</v>
      </c>
      <c r="E1365">
        <v>49.84</v>
      </c>
      <c r="F1365" t="s">
        <v>184</v>
      </c>
      <c r="G1365" s="30">
        <v>3.5499999999999997E-2</v>
      </c>
    </row>
    <row r="1366" spans="1:7" x14ac:dyDescent="0.3">
      <c r="A1366" s="38">
        <v>43986</v>
      </c>
      <c r="B1366">
        <v>51.32</v>
      </c>
      <c r="C1366">
        <v>51.17</v>
      </c>
      <c r="D1366">
        <v>51.35</v>
      </c>
      <c r="E1366">
        <v>49.77</v>
      </c>
      <c r="F1366" t="s">
        <v>209</v>
      </c>
      <c r="G1366" s="30">
        <v>-5.4000000000000003E-3</v>
      </c>
    </row>
    <row r="1367" spans="1:7" x14ac:dyDescent="0.3">
      <c r="A1367" s="38">
        <v>43987</v>
      </c>
      <c r="B1367">
        <v>53.15</v>
      </c>
      <c r="C1367">
        <v>52.28</v>
      </c>
      <c r="D1367">
        <v>54.85</v>
      </c>
      <c r="E1367">
        <v>52.17</v>
      </c>
      <c r="F1367" t="s">
        <v>1050</v>
      </c>
      <c r="G1367" s="30">
        <v>3.5700000000000003E-2</v>
      </c>
    </row>
    <row r="1368" spans="1:7" x14ac:dyDescent="0.3">
      <c r="A1368" s="38">
        <v>43990</v>
      </c>
      <c r="B1368">
        <v>52.82</v>
      </c>
      <c r="C1368">
        <v>53.94</v>
      </c>
      <c r="D1368">
        <v>53.94</v>
      </c>
      <c r="E1368">
        <v>51.94</v>
      </c>
      <c r="F1368" t="s">
        <v>577</v>
      </c>
      <c r="G1368" s="30">
        <v>-6.1999999999999998E-3</v>
      </c>
    </row>
    <row r="1369" spans="1:7" x14ac:dyDescent="0.3">
      <c r="A1369" s="38">
        <v>43991</v>
      </c>
      <c r="B1369">
        <v>52.07</v>
      </c>
      <c r="C1369">
        <v>51.63</v>
      </c>
      <c r="D1369">
        <v>52.66</v>
      </c>
      <c r="E1369">
        <v>50.72</v>
      </c>
      <c r="F1369" t="s">
        <v>311</v>
      </c>
      <c r="G1369" s="30">
        <v>-1.4200000000000001E-2</v>
      </c>
    </row>
    <row r="1370" spans="1:7" x14ac:dyDescent="0.3">
      <c r="A1370" s="38">
        <v>43992</v>
      </c>
      <c r="B1370">
        <v>50.82</v>
      </c>
      <c r="C1370">
        <v>52.03</v>
      </c>
      <c r="D1370">
        <v>52.08</v>
      </c>
      <c r="E1370">
        <v>50.55</v>
      </c>
      <c r="F1370" t="s">
        <v>524</v>
      </c>
      <c r="G1370" s="30">
        <v>-2.4E-2</v>
      </c>
    </row>
    <row r="1371" spans="1:7" x14ac:dyDescent="0.3">
      <c r="A1371" s="38">
        <v>43993</v>
      </c>
      <c r="B1371">
        <v>47.07</v>
      </c>
      <c r="C1371">
        <v>48.06</v>
      </c>
      <c r="D1371">
        <v>48.88</v>
      </c>
      <c r="E1371">
        <v>47.03</v>
      </c>
      <c r="F1371" t="s">
        <v>396</v>
      </c>
      <c r="G1371" s="30">
        <v>-7.3800000000000004E-2</v>
      </c>
    </row>
    <row r="1372" spans="1:7" x14ac:dyDescent="0.3">
      <c r="A1372" s="38">
        <v>43994</v>
      </c>
      <c r="B1372">
        <v>49.22</v>
      </c>
      <c r="C1372">
        <v>48.99</v>
      </c>
      <c r="D1372">
        <v>49.55</v>
      </c>
      <c r="E1372">
        <v>47.08</v>
      </c>
      <c r="F1372" t="s">
        <v>1028</v>
      </c>
      <c r="G1372" s="30">
        <v>4.5699999999999998E-2</v>
      </c>
    </row>
    <row r="1373" spans="1:7" x14ac:dyDescent="0.3">
      <c r="A1373" s="38">
        <v>43997</v>
      </c>
      <c r="B1373">
        <v>51.29</v>
      </c>
      <c r="C1373">
        <v>47.89</v>
      </c>
      <c r="D1373">
        <v>51.84</v>
      </c>
      <c r="E1373">
        <v>47.6</v>
      </c>
      <c r="F1373" t="s">
        <v>595</v>
      </c>
      <c r="G1373" s="30">
        <v>4.2099999999999999E-2</v>
      </c>
    </row>
    <row r="1374" spans="1:7" x14ac:dyDescent="0.3">
      <c r="A1374" s="38">
        <v>43998</v>
      </c>
      <c r="B1374">
        <v>52.97</v>
      </c>
      <c r="C1374">
        <v>53.34</v>
      </c>
      <c r="D1374">
        <v>53.61</v>
      </c>
      <c r="E1374">
        <v>51.92</v>
      </c>
      <c r="F1374" t="s">
        <v>560</v>
      </c>
      <c r="G1374" s="30">
        <v>3.2800000000000003E-2</v>
      </c>
    </row>
    <row r="1375" spans="1:7" x14ac:dyDescent="0.3">
      <c r="A1375" s="38">
        <v>43999</v>
      </c>
      <c r="B1375">
        <v>53.02</v>
      </c>
      <c r="C1375">
        <v>52.95</v>
      </c>
      <c r="D1375">
        <v>53.34</v>
      </c>
      <c r="E1375">
        <v>52.46</v>
      </c>
      <c r="F1375" t="s">
        <v>194</v>
      </c>
      <c r="G1375" s="30">
        <v>8.9999999999999998E-4</v>
      </c>
    </row>
    <row r="1376" spans="1:7" x14ac:dyDescent="0.3">
      <c r="A1376" s="38">
        <v>44000</v>
      </c>
      <c r="B1376">
        <v>54.33</v>
      </c>
      <c r="C1376">
        <v>52.61</v>
      </c>
      <c r="D1376">
        <v>54.95</v>
      </c>
      <c r="E1376">
        <v>52.15</v>
      </c>
      <c r="F1376" t="s">
        <v>144</v>
      </c>
      <c r="G1376" s="30">
        <v>2.47E-2</v>
      </c>
    </row>
    <row r="1377" spans="1:7" x14ac:dyDescent="0.3">
      <c r="A1377" s="38">
        <v>44001</v>
      </c>
      <c r="B1377">
        <v>53.08</v>
      </c>
      <c r="C1377">
        <v>55.37</v>
      </c>
      <c r="D1377">
        <v>55.38</v>
      </c>
      <c r="E1377">
        <v>52.8</v>
      </c>
      <c r="F1377" t="s">
        <v>218</v>
      </c>
      <c r="G1377" s="30">
        <v>-2.3E-2</v>
      </c>
    </row>
    <row r="1378" spans="1:7" x14ac:dyDescent="0.3">
      <c r="A1378" s="38">
        <v>44004</v>
      </c>
      <c r="B1378">
        <v>51.67</v>
      </c>
      <c r="C1378">
        <v>52.5</v>
      </c>
      <c r="D1378">
        <v>52.87</v>
      </c>
      <c r="E1378">
        <v>51.05</v>
      </c>
      <c r="F1378" t="s">
        <v>992</v>
      </c>
      <c r="G1378" s="30">
        <v>-2.6599999999999999E-2</v>
      </c>
    </row>
    <row r="1379" spans="1:7" x14ac:dyDescent="0.3">
      <c r="A1379" s="38">
        <v>44005</v>
      </c>
      <c r="B1379">
        <v>51.31</v>
      </c>
      <c r="C1379">
        <v>52.29</v>
      </c>
      <c r="D1379">
        <v>52.81</v>
      </c>
      <c r="E1379">
        <v>50.93</v>
      </c>
      <c r="F1379" t="s">
        <v>155</v>
      </c>
      <c r="G1379" s="30">
        <v>-7.0000000000000001E-3</v>
      </c>
    </row>
    <row r="1380" spans="1:7" x14ac:dyDescent="0.3">
      <c r="A1380" s="38">
        <v>44006</v>
      </c>
      <c r="B1380">
        <v>49.51</v>
      </c>
      <c r="C1380">
        <v>50.93</v>
      </c>
      <c r="D1380">
        <v>51.47</v>
      </c>
      <c r="E1380">
        <v>48.89</v>
      </c>
      <c r="F1380" t="s">
        <v>176</v>
      </c>
      <c r="G1380" s="30">
        <v>-3.5099999999999999E-2</v>
      </c>
    </row>
    <row r="1381" spans="1:7" x14ac:dyDescent="0.3">
      <c r="A1381" s="38">
        <v>44007</v>
      </c>
      <c r="B1381">
        <v>49.54</v>
      </c>
      <c r="C1381">
        <v>48.81</v>
      </c>
      <c r="D1381">
        <v>50.95</v>
      </c>
      <c r="E1381">
        <v>48.49</v>
      </c>
      <c r="F1381" t="s">
        <v>1008</v>
      </c>
      <c r="G1381" s="30">
        <v>5.9999999999999995E-4</v>
      </c>
    </row>
    <row r="1382" spans="1:7" x14ac:dyDescent="0.3">
      <c r="A1382" s="38">
        <v>44008</v>
      </c>
      <c r="B1382">
        <v>46.24</v>
      </c>
      <c r="C1382">
        <v>49.05</v>
      </c>
      <c r="D1382">
        <v>49.75</v>
      </c>
      <c r="E1382">
        <v>45.5</v>
      </c>
      <c r="F1382" t="s">
        <v>1051</v>
      </c>
      <c r="G1382" s="30">
        <v>-6.6600000000000006E-2</v>
      </c>
    </row>
    <row r="1383" spans="1:7" x14ac:dyDescent="0.3">
      <c r="A1383" s="38">
        <v>44011</v>
      </c>
      <c r="B1383">
        <v>47.88</v>
      </c>
      <c r="C1383">
        <v>46.41</v>
      </c>
      <c r="D1383">
        <v>48.07</v>
      </c>
      <c r="E1383">
        <v>45.11</v>
      </c>
      <c r="F1383" t="s">
        <v>960</v>
      </c>
      <c r="G1383" s="30">
        <v>3.5499999999999997E-2</v>
      </c>
    </row>
    <row r="1384" spans="1:7" x14ac:dyDescent="0.3">
      <c r="A1384" s="38">
        <v>44012</v>
      </c>
      <c r="B1384">
        <v>49.92</v>
      </c>
      <c r="C1384">
        <v>47.71</v>
      </c>
      <c r="D1384">
        <v>50.25</v>
      </c>
      <c r="E1384">
        <v>47.71</v>
      </c>
      <c r="F1384" t="s">
        <v>868</v>
      </c>
      <c r="G1384" s="30">
        <v>4.2599999999999999E-2</v>
      </c>
    </row>
    <row r="1385" spans="1:7" x14ac:dyDescent="0.3">
      <c r="A1385" s="38">
        <v>44013</v>
      </c>
      <c r="B1385">
        <v>50.16</v>
      </c>
      <c r="C1385">
        <v>50.24</v>
      </c>
      <c r="D1385">
        <v>51.22</v>
      </c>
      <c r="E1385">
        <v>48.92</v>
      </c>
      <c r="F1385" t="s">
        <v>145</v>
      </c>
      <c r="G1385" s="30">
        <v>4.7999999999999996E-3</v>
      </c>
    </row>
    <row r="1386" spans="1:7" x14ac:dyDescent="0.3">
      <c r="A1386" s="38">
        <v>44014</v>
      </c>
      <c r="B1386">
        <v>49.91</v>
      </c>
      <c r="C1386">
        <v>51.12</v>
      </c>
      <c r="D1386">
        <v>51.3</v>
      </c>
      <c r="E1386">
        <v>49.27</v>
      </c>
      <c r="F1386" t="s">
        <v>553</v>
      </c>
      <c r="G1386" s="30">
        <v>-5.0000000000000001E-3</v>
      </c>
    </row>
    <row r="1387" spans="1:7" x14ac:dyDescent="0.3">
      <c r="A1387" s="38">
        <v>44018</v>
      </c>
      <c r="B1387">
        <v>50.14</v>
      </c>
      <c r="C1387">
        <v>51.2</v>
      </c>
      <c r="D1387">
        <v>51.6</v>
      </c>
      <c r="E1387">
        <v>50.04</v>
      </c>
      <c r="F1387" t="s">
        <v>1052</v>
      </c>
      <c r="G1387" s="30">
        <v>4.5999999999999999E-3</v>
      </c>
    </row>
    <row r="1388" spans="1:7" x14ac:dyDescent="0.3">
      <c r="A1388" s="38">
        <v>44019</v>
      </c>
      <c r="B1388">
        <v>49.02</v>
      </c>
      <c r="C1388">
        <v>49.64</v>
      </c>
      <c r="D1388">
        <v>50.09</v>
      </c>
      <c r="E1388">
        <v>48.93</v>
      </c>
      <c r="F1388" t="s">
        <v>588</v>
      </c>
      <c r="G1388" s="30">
        <v>-2.23E-2</v>
      </c>
    </row>
    <row r="1389" spans="1:7" x14ac:dyDescent="0.3">
      <c r="A1389" s="38">
        <v>44020</v>
      </c>
      <c r="B1389">
        <v>50.35</v>
      </c>
      <c r="C1389">
        <v>49.06</v>
      </c>
      <c r="D1389">
        <v>50.42</v>
      </c>
      <c r="E1389">
        <v>49.06</v>
      </c>
      <c r="F1389" t="s">
        <v>145</v>
      </c>
      <c r="G1389" s="30">
        <v>2.7099999999999999E-2</v>
      </c>
    </row>
    <row r="1390" spans="1:7" x14ac:dyDescent="0.3">
      <c r="A1390" s="38">
        <v>44021</v>
      </c>
      <c r="B1390">
        <v>49.9</v>
      </c>
      <c r="C1390">
        <v>50.21</v>
      </c>
      <c r="D1390">
        <v>50.21</v>
      </c>
      <c r="E1390">
        <v>47.3</v>
      </c>
      <c r="F1390" t="s">
        <v>554</v>
      </c>
      <c r="G1390" s="30">
        <v>-8.8999999999999999E-3</v>
      </c>
    </row>
    <row r="1391" spans="1:7" x14ac:dyDescent="0.3">
      <c r="A1391" s="38">
        <v>44022</v>
      </c>
      <c r="B1391">
        <v>50.09</v>
      </c>
      <c r="C1391">
        <v>50.05</v>
      </c>
      <c r="D1391">
        <v>50.14</v>
      </c>
      <c r="E1391">
        <v>48.8</v>
      </c>
      <c r="F1391" t="s">
        <v>1053</v>
      </c>
      <c r="G1391" s="30">
        <v>3.8E-3</v>
      </c>
    </row>
    <row r="1392" spans="1:7" x14ac:dyDescent="0.3">
      <c r="A1392" s="38">
        <v>44025</v>
      </c>
      <c r="B1392">
        <v>49.2</v>
      </c>
      <c r="C1392">
        <v>50.52</v>
      </c>
      <c r="D1392">
        <v>51.12</v>
      </c>
      <c r="E1392">
        <v>49.13</v>
      </c>
      <c r="F1392" t="s">
        <v>154</v>
      </c>
      <c r="G1392" s="30">
        <v>-1.78E-2</v>
      </c>
    </row>
    <row r="1393" spans="1:7" x14ac:dyDescent="0.3">
      <c r="A1393" s="38">
        <v>44026</v>
      </c>
      <c r="B1393">
        <v>50.71</v>
      </c>
      <c r="C1393">
        <v>49.19</v>
      </c>
      <c r="D1393">
        <v>50.77</v>
      </c>
      <c r="E1393">
        <v>48.98</v>
      </c>
      <c r="F1393" t="s">
        <v>1054</v>
      </c>
      <c r="G1393" s="30">
        <v>3.0700000000000002E-2</v>
      </c>
    </row>
    <row r="1394" spans="1:7" x14ac:dyDescent="0.3">
      <c r="A1394" s="38">
        <v>44027</v>
      </c>
      <c r="B1394">
        <v>51.85</v>
      </c>
      <c r="C1394">
        <v>51.51</v>
      </c>
      <c r="D1394">
        <v>52.07</v>
      </c>
      <c r="E1394">
        <v>51.03</v>
      </c>
      <c r="F1394" t="s">
        <v>121</v>
      </c>
      <c r="G1394" s="30">
        <v>2.2499999999999999E-2</v>
      </c>
    </row>
    <row r="1395" spans="1:7" x14ac:dyDescent="0.3">
      <c r="A1395" s="38">
        <v>44028</v>
      </c>
      <c r="B1395">
        <v>51.22</v>
      </c>
      <c r="C1395">
        <v>51.6</v>
      </c>
      <c r="D1395">
        <v>51.72</v>
      </c>
      <c r="E1395">
        <v>50.22</v>
      </c>
      <c r="F1395" t="s">
        <v>1055</v>
      </c>
      <c r="G1395" s="30">
        <v>-1.2200000000000001E-2</v>
      </c>
    </row>
    <row r="1396" spans="1:7" x14ac:dyDescent="0.3">
      <c r="A1396" s="38">
        <v>44029</v>
      </c>
      <c r="B1396">
        <v>51.82</v>
      </c>
      <c r="C1396">
        <v>51.42</v>
      </c>
      <c r="D1396">
        <v>52.07</v>
      </c>
      <c r="E1396">
        <v>51.08</v>
      </c>
      <c r="F1396" t="s">
        <v>1056</v>
      </c>
      <c r="G1396" s="30">
        <v>1.17E-2</v>
      </c>
    </row>
    <row r="1397" spans="1:7" x14ac:dyDescent="0.3">
      <c r="A1397" s="38">
        <v>44032</v>
      </c>
      <c r="B1397">
        <v>51.62</v>
      </c>
      <c r="C1397">
        <v>51.79</v>
      </c>
      <c r="D1397">
        <v>51.98</v>
      </c>
      <c r="E1397">
        <v>51.06</v>
      </c>
      <c r="F1397" t="s">
        <v>151</v>
      </c>
      <c r="G1397" s="30">
        <v>-3.8999999999999998E-3</v>
      </c>
    </row>
    <row r="1398" spans="1:7" x14ac:dyDescent="0.3">
      <c r="A1398" s="38">
        <v>44033</v>
      </c>
      <c r="B1398">
        <v>53.45</v>
      </c>
      <c r="C1398">
        <v>52</v>
      </c>
      <c r="D1398">
        <v>53.49</v>
      </c>
      <c r="E1398">
        <v>51.65</v>
      </c>
      <c r="F1398" t="s">
        <v>277</v>
      </c>
      <c r="G1398" s="30">
        <v>3.5499999999999997E-2</v>
      </c>
    </row>
    <row r="1399" spans="1:7" x14ac:dyDescent="0.3">
      <c r="A1399" s="38">
        <v>44034</v>
      </c>
      <c r="B1399">
        <v>53.19</v>
      </c>
      <c r="C1399">
        <v>53.06</v>
      </c>
      <c r="D1399">
        <v>53.98</v>
      </c>
      <c r="E1399">
        <v>52.87</v>
      </c>
      <c r="F1399" t="s">
        <v>1057</v>
      </c>
      <c r="G1399" s="30">
        <v>-4.8999999999999998E-3</v>
      </c>
    </row>
    <row r="1400" spans="1:7" x14ac:dyDescent="0.3">
      <c r="A1400" s="38">
        <v>44035</v>
      </c>
      <c r="B1400">
        <v>52.6</v>
      </c>
      <c r="C1400">
        <v>53.09</v>
      </c>
      <c r="D1400">
        <v>54.26</v>
      </c>
      <c r="E1400">
        <v>52.27</v>
      </c>
      <c r="F1400" t="s">
        <v>1058</v>
      </c>
      <c r="G1400" s="30">
        <v>-1.11E-2</v>
      </c>
    </row>
    <row r="1401" spans="1:7" x14ac:dyDescent="0.3">
      <c r="A1401" s="38">
        <v>44036</v>
      </c>
      <c r="B1401">
        <v>52.02</v>
      </c>
      <c r="C1401">
        <v>52.46</v>
      </c>
      <c r="D1401">
        <v>52.57</v>
      </c>
      <c r="E1401">
        <v>51.69</v>
      </c>
      <c r="F1401" t="s">
        <v>1059</v>
      </c>
      <c r="G1401" s="30">
        <v>-1.0999999999999999E-2</v>
      </c>
    </row>
    <row r="1402" spans="1:7" x14ac:dyDescent="0.3">
      <c r="A1402" s="38">
        <v>44039</v>
      </c>
      <c r="B1402">
        <v>52.13</v>
      </c>
      <c r="C1402">
        <v>52</v>
      </c>
      <c r="D1402">
        <v>52.15</v>
      </c>
      <c r="E1402">
        <v>51.24</v>
      </c>
      <c r="F1402" t="s">
        <v>1060</v>
      </c>
      <c r="G1402" s="30">
        <v>2.0999999999999999E-3</v>
      </c>
    </row>
    <row r="1403" spans="1:7" x14ac:dyDescent="0.3">
      <c r="A1403" s="38">
        <v>44040</v>
      </c>
      <c r="B1403">
        <v>52.13</v>
      </c>
      <c r="C1403">
        <v>51.77</v>
      </c>
      <c r="D1403">
        <v>52.88</v>
      </c>
      <c r="E1403">
        <v>51.59</v>
      </c>
      <c r="F1403" t="s">
        <v>1061</v>
      </c>
      <c r="G1403" s="30">
        <v>0</v>
      </c>
    </row>
    <row r="1404" spans="1:7" x14ac:dyDescent="0.3">
      <c r="A1404" s="38">
        <v>44041</v>
      </c>
      <c r="B1404">
        <v>54.03</v>
      </c>
      <c r="C1404">
        <v>52.47</v>
      </c>
      <c r="D1404">
        <v>54.17</v>
      </c>
      <c r="E1404">
        <v>52.33</v>
      </c>
      <c r="F1404" t="s">
        <v>1062</v>
      </c>
      <c r="G1404" s="30">
        <v>3.6400000000000002E-2</v>
      </c>
    </row>
    <row r="1405" spans="1:7" x14ac:dyDescent="0.3">
      <c r="A1405" s="38">
        <v>44042</v>
      </c>
      <c r="B1405">
        <v>50.54</v>
      </c>
      <c r="C1405">
        <v>53.63</v>
      </c>
      <c r="D1405">
        <v>53.89</v>
      </c>
      <c r="E1405">
        <v>50.12</v>
      </c>
      <c r="F1405" t="s">
        <v>849</v>
      </c>
      <c r="G1405" s="30">
        <v>-6.4600000000000005E-2</v>
      </c>
    </row>
    <row r="1406" spans="1:7" x14ac:dyDescent="0.3">
      <c r="A1406" s="38">
        <v>44043</v>
      </c>
      <c r="B1406">
        <v>49.1</v>
      </c>
      <c r="C1406">
        <v>50.44</v>
      </c>
      <c r="D1406">
        <v>51.03</v>
      </c>
      <c r="E1406">
        <v>48.15</v>
      </c>
      <c r="F1406" t="s">
        <v>710</v>
      </c>
      <c r="G1406" s="30">
        <v>-2.8500000000000001E-2</v>
      </c>
    </row>
    <row r="1407" spans="1:7" x14ac:dyDescent="0.3">
      <c r="A1407" s="38">
        <v>44046</v>
      </c>
      <c r="B1407">
        <v>49.66</v>
      </c>
      <c r="C1407">
        <v>49.29</v>
      </c>
      <c r="D1407">
        <v>50.08</v>
      </c>
      <c r="E1407">
        <v>48.52</v>
      </c>
      <c r="F1407" t="s">
        <v>258</v>
      </c>
      <c r="G1407" s="30">
        <v>1.14E-2</v>
      </c>
    </row>
    <row r="1408" spans="1:7" x14ac:dyDescent="0.3">
      <c r="A1408" s="38">
        <v>44047</v>
      </c>
      <c r="B1408">
        <v>49.06</v>
      </c>
      <c r="C1408">
        <v>49.33</v>
      </c>
      <c r="D1408">
        <v>49.63</v>
      </c>
      <c r="E1408">
        <v>48.27</v>
      </c>
      <c r="F1408" t="s">
        <v>170</v>
      </c>
      <c r="G1408" s="30">
        <v>-1.21E-2</v>
      </c>
    </row>
    <row r="1409" spans="1:7" x14ac:dyDescent="0.3">
      <c r="A1409" s="38">
        <v>44048</v>
      </c>
      <c r="B1409">
        <v>49.39</v>
      </c>
      <c r="C1409">
        <v>49.24</v>
      </c>
      <c r="D1409">
        <v>50.09</v>
      </c>
      <c r="E1409">
        <v>49.24</v>
      </c>
      <c r="F1409" t="s">
        <v>1063</v>
      </c>
      <c r="G1409" s="30">
        <v>6.7000000000000002E-3</v>
      </c>
    </row>
    <row r="1410" spans="1:7" x14ac:dyDescent="0.3">
      <c r="A1410" s="38">
        <v>44049</v>
      </c>
      <c r="B1410">
        <v>48.58</v>
      </c>
      <c r="C1410">
        <v>49.24</v>
      </c>
      <c r="D1410">
        <v>49.86</v>
      </c>
      <c r="E1410">
        <v>48.07</v>
      </c>
      <c r="F1410" t="s">
        <v>1064</v>
      </c>
      <c r="G1410" s="30">
        <v>-1.6400000000000001E-2</v>
      </c>
    </row>
    <row r="1411" spans="1:7" x14ac:dyDescent="0.3">
      <c r="A1411" s="38">
        <v>44050</v>
      </c>
      <c r="B1411">
        <v>48.78</v>
      </c>
      <c r="C1411">
        <v>48.25</v>
      </c>
      <c r="D1411">
        <v>49.29</v>
      </c>
      <c r="E1411">
        <v>48.25</v>
      </c>
      <c r="F1411" t="s">
        <v>203</v>
      </c>
      <c r="G1411" s="30">
        <v>4.1000000000000003E-3</v>
      </c>
    </row>
    <row r="1412" spans="1:7" x14ac:dyDescent="0.3">
      <c r="A1412" s="38">
        <v>44053</v>
      </c>
      <c r="B1412">
        <v>48.77</v>
      </c>
      <c r="C1412">
        <v>48.78</v>
      </c>
      <c r="D1412">
        <v>49.22</v>
      </c>
      <c r="E1412">
        <v>48.27</v>
      </c>
      <c r="F1412" t="s">
        <v>1065</v>
      </c>
      <c r="G1412" s="30">
        <v>-2.0000000000000001E-4</v>
      </c>
    </row>
    <row r="1413" spans="1:7" x14ac:dyDescent="0.3">
      <c r="A1413" s="38">
        <v>44054</v>
      </c>
      <c r="B1413">
        <v>47.77</v>
      </c>
      <c r="C1413">
        <v>49.23</v>
      </c>
      <c r="D1413">
        <v>49.35</v>
      </c>
      <c r="E1413">
        <v>47.43</v>
      </c>
      <c r="F1413" t="s">
        <v>1066</v>
      </c>
      <c r="G1413" s="30">
        <v>-2.0500000000000001E-2</v>
      </c>
    </row>
    <row r="1414" spans="1:7" x14ac:dyDescent="0.3">
      <c r="A1414" s="38">
        <v>44055</v>
      </c>
      <c r="B1414">
        <v>48.1</v>
      </c>
      <c r="C1414">
        <v>48.18</v>
      </c>
      <c r="D1414">
        <v>49.45</v>
      </c>
      <c r="E1414">
        <v>47.94</v>
      </c>
      <c r="F1414" t="s">
        <v>1067</v>
      </c>
      <c r="G1414" s="30">
        <v>6.8999999999999999E-3</v>
      </c>
    </row>
    <row r="1415" spans="1:7" x14ac:dyDescent="0.3">
      <c r="A1415" s="38">
        <v>44056</v>
      </c>
      <c r="B1415">
        <v>48.49</v>
      </c>
      <c r="C1415">
        <v>47.96</v>
      </c>
      <c r="D1415">
        <v>48.93</v>
      </c>
      <c r="E1415">
        <v>47.96</v>
      </c>
      <c r="F1415" t="s">
        <v>1068</v>
      </c>
      <c r="G1415" s="30">
        <v>8.0999999999999996E-3</v>
      </c>
    </row>
    <row r="1416" spans="1:7" x14ac:dyDescent="0.3">
      <c r="A1416" s="38">
        <v>44057</v>
      </c>
      <c r="B1416">
        <v>47.87</v>
      </c>
      <c r="C1416">
        <v>48.37</v>
      </c>
      <c r="D1416">
        <v>48.55</v>
      </c>
      <c r="E1416">
        <v>47.79</v>
      </c>
      <c r="F1416" t="s">
        <v>123</v>
      </c>
      <c r="G1416" s="30">
        <v>-1.2800000000000001E-2</v>
      </c>
    </row>
    <row r="1417" spans="1:7" x14ac:dyDescent="0.3">
      <c r="A1417" s="38">
        <v>44060</v>
      </c>
      <c r="B1417">
        <v>48.54</v>
      </c>
      <c r="C1417">
        <v>47.79</v>
      </c>
      <c r="D1417">
        <v>48.8</v>
      </c>
      <c r="E1417">
        <v>47.47</v>
      </c>
      <c r="F1417" t="s">
        <v>330</v>
      </c>
      <c r="G1417" s="30">
        <v>1.4E-2</v>
      </c>
    </row>
    <row r="1418" spans="1:7" x14ac:dyDescent="0.3">
      <c r="A1418" s="38">
        <v>44061</v>
      </c>
      <c r="B1418">
        <v>47.9</v>
      </c>
      <c r="C1418">
        <v>48.83</v>
      </c>
      <c r="D1418">
        <v>48.85</v>
      </c>
      <c r="E1418">
        <v>47.85</v>
      </c>
      <c r="F1418" t="s">
        <v>1069</v>
      </c>
      <c r="G1418" s="30">
        <v>-1.32E-2</v>
      </c>
    </row>
    <row r="1419" spans="1:7" x14ac:dyDescent="0.3">
      <c r="A1419" s="38">
        <v>44062</v>
      </c>
      <c r="B1419">
        <v>47.69</v>
      </c>
      <c r="C1419">
        <v>48.18</v>
      </c>
      <c r="D1419">
        <v>48.52</v>
      </c>
      <c r="E1419">
        <v>47.66</v>
      </c>
      <c r="F1419" t="s">
        <v>1070</v>
      </c>
      <c r="G1419" s="30">
        <v>-4.4000000000000003E-3</v>
      </c>
    </row>
    <row r="1420" spans="1:7" x14ac:dyDescent="0.3">
      <c r="A1420" s="38">
        <v>44063</v>
      </c>
      <c r="B1420">
        <v>46.65</v>
      </c>
      <c r="C1420">
        <v>47.46</v>
      </c>
      <c r="D1420">
        <v>47.57</v>
      </c>
      <c r="E1420">
        <v>46.4</v>
      </c>
      <c r="F1420" t="s">
        <v>1071</v>
      </c>
      <c r="G1420" s="30">
        <v>-2.18E-2</v>
      </c>
    </row>
    <row r="1421" spans="1:7" x14ac:dyDescent="0.3">
      <c r="A1421" s="38">
        <v>44064</v>
      </c>
      <c r="B1421">
        <v>47.03</v>
      </c>
      <c r="C1421">
        <v>46.66</v>
      </c>
      <c r="D1421">
        <v>47.43</v>
      </c>
      <c r="E1421">
        <v>46.66</v>
      </c>
      <c r="F1421" t="s">
        <v>1072</v>
      </c>
      <c r="G1421" s="30">
        <v>8.0999999999999996E-3</v>
      </c>
    </row>
    <row r="1422" spans="1:7" x14ac:dyDescent="0.3">
      <c r="A1422" s="38">
        <v>44067</v>
      </c>
      <c r="B1422">
        <v>45.56</v>
      </c>
      <c r="C1422">
        <v>47.07</v>
      </c>
      <c r="D1422">
        <v>47.07</v>
      </c>
      <c r="E1422">
        <v>45.15</v>
      </c>
      <c r="F1422" t="s">
        <v>553</v>
      </c>
      <c r="G1422" s="30">
        <v>-3.1300000000000001E-2</v>
      </c>
    </row>
    <row r="1423" spans="1:7" x14ac:dyDescent="0.3">
      <c r="A1423" s="38">
        <v>44068</v>
      </c>
      <c r="B1423">
        <v>45.69</v>
      </c>
      <c r="C1423">
        <v>45.74</v>
      </c>
      <c r="D1423">
        <v>45.87</v>
      </c>
      <c r="E1423">
        <v>44.94</v>
      </c>
      <c r="F1423" t="s">
        <v>246</v>
      </c>
      <c r="G1423" s="30">
        <v>2.8999999999999998E-3</v>
      </c>
    </row>
    <row r="1424" spans="1:7" x14ac:dyDescent="0.3">
      <c r="A1424" s="38">
        <v>44069</v>
      </c>
      <c r="B1424">
        <v>46.9</v>
      </c>
      <c r="C1424">
        <v>45.82</v>
      </c>
      <c r="D1424">
        <v>47.43</v>
      </c>
      <c r="E1424">
        <v>45.75</v>
      </c>
      <c r="F1424" t="s">
        <v>123</v>
      </c>
      <c r="G1424" s="30">
        <v>2.6499999999999999E-2</v>
      </c>
    </row>
    <row r="1425" spans="1:7" x14ac:dyDescent="0.3">
      <c r="A1425" s="38">
        <v>44070</v>
      </c>
      <c r="B1425">
        <v>47.3</v>
      </c>
      <c r="C1425">
        <v>46.89</v>
      </c>
      <c r="D1425">
        <v>47.72</v>
      </c>
      <c r="E1425">
        <v>46.86</v>
      </c>
      <c r="F1425" t="s">
        <v>1073</v>
      </c>
      <c r="G1425" s="30">
        <v>8.5000000000000006E-3</v>
      </c>
    </row>
    <row r="1426" spans="1:7" x14ac:dyDescent="0.3">
      <c r="A1426" s="38">
        <v>44071</v>
      </c>
      <c r="B1426">
        <v>46.59</v>
      </c>
      <c r="C1426">
        <v>47.51</v>
      </c>
      <c r="D1426">
        <v>47.6</v>
      </c>
      <c r="E1426">
        <v>45.8</v>
      </c>
      <c r="F1426" t="s">
        <v>1074</v>
      </c>
      <c r="G1426" s="30">
        <v>-1.4999999999999999E-2</v>
      </c>
    </row>
    <row r="1427" spans="1:7" x14ac:dyDescent="0.3">
      <c r="A1427" s="38">
        <v>44074</v>
      </c>
      <c r="B1427">
        <v>46.87</v>
      </c>
      <c r="C1427">
        <v>46.6</v>
      </c>
      <c r="D1427">
        <v>47.4</v>
      </c>
      <c r="E1427">
        <v>46.6</v>
      </c>
      <c r="F1427" t="s">
        <v>1075</v>
      </c>
      <c r="G1427" s="30">
        <v>6.0000000000000001E-3</v>
      </c>
    </row>
    <row r="1428" spans="1:7" x14ac:dyDescent="0.3">
      <c r="A1428" s="38">
        <v>44075</v>
      </c>
      <c r="B1428">
        <v>48.17</v>
      </c>
      <c r="C1428">
        <v>47.06</v>
      </c>
      <c r="D1428">
        <v>48.23</v>
      </c>
      <c r="E1428">
        <v>46.81</v>
      </c>
      <c r="F1428" t="s">
        <v>204</v>
      </c>
      <c r="G1428" s="30">
        <v>2.7699999999999999E-2</v>
      </c>
    </row>
    <row r="1429" spans="1:7" x14ac:dyDescent="0.3">
      <c r="A1429" s="38">
        <v>44076</v>
      </c>
      <c r="B1429">
        <v>48.47</v>
      </c>
      <c r="C1429">
        <v>48.24</v>
      </c>
      <c r="D1429">
        <v>48.63</v>
      </c>
      <c r="E1429">
        <v>47.25</v>
      </c>
      <c r="F1429" t="s">
        <v>127</v>
      </c>
      <c r="G1429" s="30">
        <v>6.1999999999999998E-3</v>
      </c>
    </row>
    <row r="1430" spans="1:7" x14ac:dyDescent="0.3">
      <c r="A1430" s="38">
        <v>44077</v>
      </c>
      <c r="B1430">
        <v>46.41</v>
      </c>
      <c r="C1430">
        <v>48.14</v>
      </c>
      <c r="D1430">
        <v>48.33</v>
      </c>
      <c r="E1430">
        <v>46.13</v>
      </c>
      <c r="F1430" t="s">
        <v>254</v>
      </c>
      <c r="G1430" s="30">
        <v>-4.2500000000000003E-2</v>
      </c>
    </row>
    <row r="1431" spans="1:7" x14ac:dyDescent="0.3">
      <c r="A1431" s="38">
        <v>44078</v>
      </c>
      <c r="B1431">
        <v>46.61</v>
      </c>
      <c r="C1431">
        <v>46.9</v>
      </c>
      <c r="D1431">
        <v>47.31</v>
      </c>
      <c r="E1431">
        <v>45.47</v>
      </c>
      <c r="F1431" t="s">
        <v>1076</v>
      </c>
      <c r="G1431" s="30">
        <v>4.3E-3</v>
      </c>
    </row>
    <row r="1432" spans="1:7" x14ac:dyDescent="0.3">
      <c r="A1432" s="38">
        <v>44082</v>
      </c>
      <c r="B1432">
        <v>44.64</v>
      </c>
      <c r="C1432">
        <v>45.29</v>
      </c>
      <c r="D1432">
        <v>45.56</v>
      </c>
      <c r="E1432">
        <v>44.05</v>
      </c>
      <c r="F1432" t="s">
        <v>238</v>
      </c>
      <c r="G1432" s="30">
        <v>-4.2299999999999997E-2</v>
      </c>
    </row>
    <row r="1433" spans="1:7" x14ac:dyDescent="0.3">
      <c r="A1433" s="38">
        <v>44083</v>
      </c>
      <c r="B1433">
        <v>45.33</v>
      </c>
      <c r="C1433">
        <v>45</v>
      </c>
      <c r="D1433">
        <v>45.75</v>
      </c>
      <c r="E1433">
        <v>44.12</v>
      </c>
      <c r="F1433" t="s">
        <v>1077</v>
      </c>
      <c r="G1433" s="30">
        <v>1.55E-2</v>
      </c>
    </row>
    <row r="1434" spans="1:7" x14ac:dyDescent="0.3">
      <c r="A1434" s="38">
        <v>44084</v>
      </c>
      <c r="B1434">
        <v>45.01</v>
      </c>
      <c r="C1434">
        <v>45.61</v>
      </c>
      <c r="D1434">
        <v>46.32</v>
      </c>
      <c r="E1434">
        <v>44.99</v>
      </c>
      <c r="F1434" t="s">
        <v>1078</v>
      </c>
      <c r="G1434" s="30">
        <v>-7.1000000000000004E-3</v>
      </c>
    </row>
    <row r="1435" spans="1:7" x14ac:dyDescent="0.3">
      <c r="A1435" s="38">
        <v>44085</v>
      </c>
      <c r="B1435">
        <v>44.73</v>
      </c>
      <c r="C1435">
        <v>45.31</v>
      </c>
      <c r="D1435">
        <v>45.75</v>
      </c>
      <c r="E1435">
        <v>44.65</v>
      </c>
      <c r="F1435" t="s">
        <v>1079</v>
      </c>
      <c r="G1435" s="30">
        <v>-6.1999999999999998E-3</v>
      </c>
    </row>
    <row r="1436" spans="1:7" x14ac:dyDescent="0.3">
      <c r="A1436" s="38">
        <v>44088</v>
      </c>
      <c r="B1436">
        <v>45.42</v>
      </c>
      <c r="C1436">
        <v>44.82</v>
      </c>
      <c r="D1436">
        <v>45.6</v>
      </c>
      <c r="E1436">
        <v>44.64</v>
      </c>
      <c r="F1436" t="s">
        <v>1080</v>
      </c>
      <c r="G1436" s="30">
        <v>1.54E-2</v>
      </c>
    </row>
    <row r="1437" spans="1:7" x14ac:dyDescent="0.3">
      <c r="A1437" s="38">
        <v>44089</v>
      </c>
      <c r="B1437">
        <v>45.35</v>
      </c>
      <c r="C1437">
        <v>45.74</v>
      </c>
      <c r="D1437">
        <v>46.19</v>
      </c>
      <c r="E1437">
        <v>44.92</v>
      </c>
      <c r="F1437" t="s">
        <v>1081</v>
      </c>
      <c r="G1437" s="30">
        <v>-1.5E-3</v>
      </c>
    </row>
    <row r="1438" spans="1:7" x14ac:dyDescent="0.3">
      <c r="A1438" s="38">
        <v>44090</v>
      </c>
      <c r="B1438">
        <v>45.53</v>
      </c>
      <c r="C1438">
        <v>45.55</v>
      </c>
      <c r="D1438">
        <v>46.49</v>
      </c>
      <c r="E1438">
        <v>45.21</v>
      </c>
      <c r="F1438" t="s">
        <v>124</v>
      </c>
      <c r="G1438" s="30">
        <v>4.0000000000000001E-3</v>
      </c>
    </row>
    <row r="1439" spans="1:7" x14ac:dyDescent="0.3">
      <c r="A1439" s="38">
        <v>44091</v>
      </c>
      <c r="B1439">
        <v>44.47</v>
      </c>
      <c r="C1439">
        <v>44.7</v>
      </c>
      <c r="D1439">
        <v>45</v>
      </c>
      <c r="E1439">
        <v>43.56</v>
      </c>
      <c r="F1439" t="s">
        <v>145</v>
      </c>
      <c r="G1439" s="30">
        <v>-2.3300000000000001E-2</v>
      </c>
    </row>
    <row r="1440" spans="1:7" x14ac:dyDescent="0.3">
      <c r="A1440" s="38">
        <v>44092</v>
      </c>
      <c r="B1440">
        <v>44.67</v>
      </c>
      <c r="C1440">
        <v>44.81</v>
      </c>
      <c r="D1440">
        <v>45.06</v>
      </c>
      <c r="E1440">
        <v>44.44</v>
      </c>
      <c r="F1440" t="s">
        <v>339</v>
      </c>
      <c r="G1440" s="30">
        <v>4.4999999999999997E-3</v>
      </c>
    </row>
    <row r="1441" spans="1:7" x14ac:dyDescent="0.3">
      <c r="A1441" s="38">
        <v>44095</v>
      </c>
      <c r="B1441">
        <v>43.7</v>
      </c>
      <c r="C1441">
        <v>43.51</v>
      </c>
      <c r="D1441">
        <v>44.25</v>
      </c>
      <c r="E1441">
        <v>42.78</v>
      </c>
      <c r="F1441" t="s">
        <v>254</v>
      </c>
      <c r="G1441" s="30">
        <v>-2.1700000000000001E-2</v>
      </c>
    </row>
    <row r="1442" spans="1:7" x14ac:dyDescent="0.3">
      <c r="A1442" s="38">
        <v>44096</v>
      </c>
      <c r="B1442">
        <v>44.33</v>
      </c>
      <c r="C1442">
        <v>43.9</v>
      </c>
      <c r="D1442">
        <v>44.49</v>
      </c>
      <c r="E1442">
        <v>43.03</v>
      </c>
      <c r="F1442" t="s">
        <v>304</v>
      </c>
      <c r="G1442" s="30">
        <v>1.44E-2</v>
      </c>
    </row>
    <row r="1443" spans="1:7" x14ac:dyDescent="0.3">
      <c r="A1443" s="38">
        <v>44097</v>
      </c>
      <c r="B1443">
        <v>43.93</v>
      </c>
      <c r="C1443">
        <v>44.34</v>
      </c>
      <c r="D1443">
        <v>45.15</v>
      </c>
      <c r="E1443">
        <v>43.93</v>
      </c>
      <c r="F1443" t="s">
        <v>1082</v>
      </c>
      <c r="G1443" s="30">
        <v>-8.9999999999999993E-3</v>
      </c>
    </row>
    <row r="1444" spans="1:7" x14ac:dyDescent="0.3">
      <c r="A1444" s="38">
        <v>44098</v>
      </c>
      <c r="B1444">
        <v>42.85</v>
      </c>
      <c r="C1444">
        <v>43.7</v>
      </c>
      <c r="D1444">
        <v>43.85</v>
      </c>
      <c r="E1444">
        <v>42.19</v>
      </c>
      <c r="F1444" t="s">
        <v>849</v>
      </c>
      <c r="G1444" s="30">
        <v>-2.46E-2</v>
      </c>
    </row>
    <row r="1445" spans="1:7" x14ac:dyDescent="0.3">
      <c r="A1445" s="38">
        <v>44099</v>
      </c>
      <c r="B1445">
        <v>44.72</v>
      </c>
      <c r="C1445">
        <v>42.8</v>
      </c>
      <c r="D1445">
        <v>44.93</v>
      </c>
      <c r="E1445">
        <v>42.75</v>
      </c>
      <c r="F1445" t="s">
        <v>200</v>
      </c>
      <c r="G1445" s="30">
        <v>4.36E-2</v>
      </c>
    </row>
    <row r="1446" spans="1:7" x14ac:dyDescent="0.3">
      <c r="A1446" s="38">
        <v>44102</v>
      </c>
      <c r="B1446">
        <v>46.3</v>
      </c>
      <c r="C1446">
        <v>45.59</v>
      </c>
      <c r="D1446">
        <v>46.6</v>
      </c>
      <c r="E1446">
        <v>45.32</v>
      </c>
      <c r="F1446" t="s">
        <v>247</v>
      </c>
      <c r="G1446" s="30">
        <v>3.5299999999999998E-2</v>
      </c>
    </row>
    <row r="1447" spans="1:7" x14ac:dyDescent="0.3">
      <c r="A1447" s="38">
        <v>44103</v>
      </c>
      <c r="B1447">
        <v>45.35</v>
      </c>
      <c r="C1447">
        <v>46.43</v>
      </c>
      <c r="D1447">
        <v>46.85</v>
      </c>
      <c r="E1447">
        <v>45.34</v>
      </c>
      <c r="F1447" t="s">
        <v>1083</v>
      </c>
      <c r="G1447" s="30">
        <v>-2.0500000000000001E-2</v>
      </c>
    </row>
    <row r="1448" spans="1:7" x14ac:dyDescent="0.3">
      <c r="A1448" s="38">
        <v>44104</v>
      </c>
      <c r="B1448">
        <v>44.75</v>
      </c>
      <c r="C1448">
        <v>45.31</v>
      </c>
      <c r="D1448">
        <v>45.6</v>
      </c>
      <c r="E1448">
        <v>44.22</v>
      </c>
      <c r="F1448" t="s">
        <v>556</v>
      </c>
      <c r="G1448" s="30">
        <v>-1.32E-2</v>
      </c>
    </row>
    <row r="1449" spans="1:7" x14ac:dyDescent="0.3">
      <c r="A1449" s="38">
        <v>44105</v>
      </c>
      <c r="B1449">
        <v>47.03</v>
      </c>
      <c r="C1449">
        <v>45.28</v>
      </c>
      <c r="D1449">
        <v>47.34</v>
      </c>
      <c r="E1449">
        <v>45.2</v>
      </c>
      <c r="F1449" t="s">
        <v>150</v>
      </c>
      <c r="G1449" s="30">
        <v>5.0900000000000001E-2</v>
      </c>
    </row>
    <row r="1450" spans="1:7" x14ac:dyDescent="0.3">
      <c r="A1450" s="38">
        <v>44106</v>
      </c>
      <c r="B1450">
        <v>47.34</v>
      </c>
      <c r="C1450">
        <v>45.65</v>
      </c>
      <c r="D1450">
        <v>47.89</v>
      </c>
      <c r="E1450">
        <v>45.65</v>
      </c>
      <c r="F1450" t="s">
        <v>1084</v>
      </c>
      <c r="G1450" s="30">
        <v>6.6E-3</v>
      </c>
    </row>
    <row r="1451" spans="1:7" x14ac:dyDescent="0.3">
      <c r="A1451" s="38">
        <v>44109</v>
      </c>
      <c r="B1451">
        <v>48.09</v>
      </c>
      <c r="C1451">
        <v>47.8</v>
      </c>
      <c r="D1451">
        <v>48.25</v>
      </c>
      <c r="E1451">
        <v>47.47</v>
      </c>
      <c r="F1451" t="s">
        <v>1085</v>
      </c>
      <c r="G1451" s="30">
        <v>1.5800000000000002E-2</v>
      </c>
    </row>
    <row r="1452" spans="1:7" x14ac:dyDescent="0.3">
      <c r="A1452" s="38">
        <v>44110</v>
      </c>
      <c r="B1452">
        <v>46.52</v>
      </c>
      <c r="C1452">
        <v>47.94</v>
      </c>
      <c r="D1452">
        <v>48.11</v>
      </c>
      <c r="E1452">
        <v>46.38</v>
      </c>
      <c r="F1452" t="s">
        <v>1086</v>
      </c>
      <c r="G1452" s="30">
        <v>-3.2599999999999997E-2</v>
      </c>
    </row>
    <row r="1453" spans="1:7" x14ac:dyDescent="0.3">
      <c r="A1453" s="38">
        <v>44111</v>
      </c>
      <c r="B1453">
        <v>46</v>
      </c>
      <c r="C1453">
        <v>46.34</v>
      </c>
      <c r="D1453">
        <v>47.15</v>
      </c>
      <c r="E1453">
        <v>45.56</v>
      </c>
      <c r="F1453" t="s">
        <v>124</v>
      </c>
      <c r="G1453" s="30">
        <v>-1.12E-2</v>
      </c>
    </row>
    <row r="1454" spans="1:7" x14ac:dyDescent="0.3">
      <c r="A1454" s="38">
        <v>44112</v>
      </c>
      <c r="B1454">
        <v>46.95</v>
      </c>
      <c r="C1454">
        <v>46.49</v>
      </c>
      <c r="D1454">
        <v>47.19</v>
      </c>
      <c r="E1454">
        <v>46.35</v>
      </c>
      <c r="F1454" t="s">
        <v>1087</v>
      </c>
      <c r="G1454" s="30">
        <v>2.07E-2</v>
      </c>
    </row>
    <row r="1455" spans="1:7" x14ac:dyDescent="0.3">
      <c r="A1455" s="38">
        <v>44113</v>
      </c>
      <c r="B1455">
        <v>46.55</v>
      </c>
      <c r="C1455">
        <v>47.41</v>
      </c>
      <c r="D1455">
        <v>47.88</v>
      </c>
      <c r="E1455">
        <v>46.54</v>
      </c>
      <c r="F1455" t="s">
        <v>1088</v>
      </c>
      <c r="G1455" s="30">
        <v>-8.5000000000000006E-3</v>
      </c>
    </row>
    <row r="1456" spans="1:7" x14ac:dyDescent="0.3">
      <c r="A1456" s="38">
        <v>44116</v>
      </c>
      <c r="B1456">
        <v>43.9</v>
      </c>
      <c r="C1456">
        <v>46.55</v>
      </c>
      <c r="D1456">
        <v>46.63</v>
      </c>
      <c r="E1456">
        <v>43.87</v>
      </c>
      <c r="F1456" t="s">
        <v>1089</v>
      </c>
      <c r="G1456" s="30">
        <v>-5.6899999999999999E-2</v>
      </c>
    </row>
    <row r="1457" spans="1:7" x14ac:dyDescent="0.3">
      <c r="A1457" s="38">
        <v>44117</v>
      </c>
      <c r="B1457">
        <v>43.13</v>
      </c>
      <c r="C1457">
        <v>43.52</v>
      </c>
      <c r="D1457">
        <v>43.74</v>
      </c>
      <c r="E1457">
        <v>41.6</v>
      </c>
      <c r="F1457" t="s">
        <v>974</v>
      </c>
      <c r="G1457" s="30">
        <v>-1.7500000000000002E-2</v>
      </c>
    </row>
    <row r="1458" spans="1:7" x14ac:dyDescent="0.3">
      <c r="A1458" s="38">
        <v>44118</v>
      </c>
      <c r="B1458">
        <v>42.98</v>
      </c>
      <c r="C1458">
        <v>43.44</v>
      </c>
      <c r="D1458">
        <v>44.13</v>
      </c>
      <c r="E1458">
        <v>42.97</v>
      </c>
      <c r="F1458" t="s">
        <v>890</v>
      </c>
      <c r="G1458" s="30">
        <v>-3.5000000000000001E-3</v>
      </c>
    </row>
    <row r="1459" spans="1:7" x14ac:dyDescent="0.3">
      <c r="A1459" s="38">
        <v>44119</v>
      </c>
      <c r="B1459">
        <v>43.04</v>
      </c>
      <c r="C1459">
        <v>42.42</v>
      </c>
      <c r="D1459">
        <v>43.31</v>
      </c>
      <c r="E1459">
        <v>42.19</v>
      </c>
      <c r="F1459" t="s">
        <v>124</v>
      </c>
      <c r="G1459" s="30">
        <v>1.4E-3</v>
      </c>
    </row>
    <row r="1460" spans="1:7" x14ac:dyDescent="0.3">
      <c r="A1460" s="38">
        <v>44120</v>
      </c>
      <c r="B1460">
        <v>40.46</v>
      </c>
      <c r="C1460">
        <v>43.03</v>
      </c>
      <c r="D1460">
        <v>43.56</v>
      </c>
      <c r="E1460">
        <v>39.97</v>
      </c>
      <c r="F1460" t="s">
        <v>1090</v>
      </c>
      <c r="G1460" s="30">
        <v>-5.9900000000000002E-2</v>
      </c>
    </row>
    <row r="1461" spans="1:7" x14ac:dyDescent="0.3">
      <c r="A1461" s="38">
        <v>44123</v>
      </c>
      <c r="B1461">
        <v>38.979999999999997</v>
      </c>
      <c r="C1461">
        <v>40.630000000000003</v>
      </c>
      <c r="D1461">
        <v>40.659999999999997</v>
      </c>
      <c r="E1461">
        <v>38.79</v>
      </c>
      <c r="F1461" t="s">
        <v>582</v>
      </c>
      <c r="G1461" s="30">
        <v>-3.6600000000000001E-2</v>
      </c>
    </row>
    <row r="1462" spans="1:7" x14ac:dyDescent="0.3">
      <c r="A1462" s="38">
        <v>44124</v>
      </c>
      <c r="B1462">
        <v>40.21</v>
      </c>
      <c r="C1462">
        <v>39.549999999999997</v>
      </c>
      <c r="D1462">
        <v>40.68</v>
      </c>
      <c r="E1462">
        <v>39.24</v>
      </c>
      <c r="F1462" t="s">
        <v>849</v>
      </c>
      <c r="G1462" s="30">
        <v>3.1600000000000003E-2</v>
      </c>
    </row>
    <row r="1463" spans="1:7" x14ac:dyDescent="0.3">
      <c r="A1463" s="38">
        <v>44125</v>
      </c>
      <c r="B1463">
        <v>41.26</v>
      </c>
      <c r="C1463">
        <v>39.93</v>
      </c>
      <c r="D1463">
        <v>42.73</v>
      </c>
      <c r="E1463">
        <v>39.93</v>
      </c>
      <c r="F1463" t="s">
        <v>1091</v>
      </c>
      <c r="G1463" s="30">
        <v>2.6100000000000002E-2</v>
      </c>
    </row>
    <row r="1464" spans="1:7" x14ac:dyDescent="0.3">
      <c r="A1464" s="38">
        <v>44126</v>
      </c>
      <c r="B1464">
        <v>40.64</v>
      </c>
      <c r="C1464">
        <v>41.22</v>
      </c>
      <c r="D1464">
        <v>41.44</v>
      </c>
      <c r="E1464">
        <v>40.51</v>
      </c>
      <c r="F1464" t="s">
        <v>577</v>
      </c>
      <c r="G1464" s="30">
        <v>-1.4999999999999999E-2</v>
      </c>
    </row>
    <row r="1465" spans="1:7" x14ac:dyDescent="0.3">
      <c r="A1465" s="38">
        <v>44127</v>
      </c>
      <c r="B1465">
        <v>41.15</v>
      </c>
      <c r="C1465">
        <v>41</v>
      </c>
      <c r="D1465">
        <v>41.2</v>
      </c>
      <c r="E1465">
        <v>40.22</v>
      </c>
      <c r="F1465" t="s">
        <v>330</v>
      </c>
      <c r="G1465" s="30">
        <v>1.2500000000000001E-2</v>
      </c>
    </row>
    <row r="1466" spans="1:7" x14ac:dyDescent="0.3">
      <c r="A1466" s="38">
        <v>44130</v>
      </c>
      <c r="B1466">
        <v>40.159999999999997</v>
      </c>
      <c r="C1466">
        <v>41.15</v>
      </c>
      <c r="D1466">
        <v>41.38</v>
      </c>
      <c r="E1466">
        <v>39.979999999999997</v>
      </c>
      <c r="F1466" t="s">
        <v>184</v>
      </c>
      <c r="G1466" s="30">
        <v>-2.41E-2</v>
      </c>
    </row>
    <row r="1467" spans="1:7" x14ac:dyDescent="0.3">
      <c r="A1467" s="38">
        <v>44131</v>
      </c>
      <c r="B1467">
        <v>40.19</v>
      </c>
      <c r="C1467">
        <v>40.21</v>
      </c>
      <c r="D1467">
        <v>40.65</v>
      </c>
      <c r="E1467">
        <v>39.82</v>
      </c>
      <c r="F1467" t="s">
        <v>199</v>
      </c>
      <c r="G1467" s="30">
        <v>6.9999999999999999E-4</v>
      </c>
    </row>
    <row r="1468" spans="1:7" x14ac:dyDescent="0.3">
      <c r="A1468" s="38">
        <v>44132</v>
      </c>
      <c r="B1468">
        <v>38.89</v>
      </c>
      <c r="C1468">
        <v>39.35</v>
      </c>
      <c r="D1468">
        <v>39.590000000000003</v>
      </c>
      <c r="E1468">
        <v>38.479999999999997</v>
      </c>
      <c r="F1468" t="s">
        <v>150</v>
      </c>
      <c r="G1468" s="30">
        <v>-3.2300000000000002E-2</v>
      </c>
    </row>
    <row r="1469" spans="1:7" x14ac:dyDescent="0.3">
      <c r="A1469" s="38">
        <v>44133</v>
      </c>
      <c r="B1469">
        <v>37.86</v>
      </c>
      <c r="C1469">
        <v>38.72</v>
      </c>
      <c r="D1469">
        <v>39.78</v>
      </c>
      <c r="E1469">
        <v>37</v>
      </c>
      <c r="F1469" t="s">
        <v>850</v>
      </c>
      <c r="G1469" s="30">
        <v>-2.6499999999999999E-2</v>
      </c>
    </row>
    <row r="1470" spans="1:7" x14ac:dyDescent="0.3">
      <c r="A1470" s="38">
        <v>44134</v>
      </c>
      <c r="B1470">
        <v>36.86</v>
      </c>
      <c r="C1470">
        <v>37.909999999999997</v>
      </c>
      <c r="D1470">
        <v>38.51</v>
      </c>
      <c r="E1470">
        <v>36.35</v>
      </c>
      <c r="F1470" t="s">
        <v>1002</v>
      </c>
      <c r="G1470" s="30">
        <v>-2.64E-2</v>
      </c>
    </row>
    <row r="1471" spans="1:7" x14ac:dyDescent="0.3">
      <c r="A1471" s="38">
        <v>44137</v>
      </c>
      <c r="B1471">
        <v>38.42</v>
      </c>
      <c r="C1471">
        <v>37.380000000000003</v>
      </c>
      <c r="D1471">
        <v>38.880000000000003</v>
      </c>
      <c r="E1471">
        <v>37.36</v>
      </c>
      <c r="F1471" t="s">
        <v>330</v>
      </c>
      <c r="G1471" s="30">
        <v>4.2299999999999997E-2</v>
      </c>
    </row>
    <row r="1472" spans="1:7" x14ac:dyDescent="0.3">
      <c r="A1472" s="38">
        <v>44138</v>
      </c>
      <c r="B1472">
        <v>39.32</v>
      </c>
      <c r="C1472">
        <v>39.049999999999997</v>
      </c>
      <c r="D1472">
        <v>39.53</v>
      </c>
      <c r="E1472">
        <v>38.229999999999997</v>
      </c>
      <c r="F1472" t="s">
        <v>139</v>
      </c>
      <c r="G1472" s="30">
        <v>2.3400000000000001E-2</v>
      </c>
    </row>
    <row r="1473" spans="1:7" x14ac:dyDescent="0.3">
      <c r="A1473" s="38">
        <v>44139</v>
      </c>
      <c r="B1473">
        <v>40.729999999999997</v>
      </c>
      <c r="C1473">
        <v>39.89</v>
      </c>
      <c r="D1473">
        <v>41.64</v>
      </c>
      <c r="E1473">
        <v>39.19</v>
      </c>
      <c r="F1473" t="s">
        <v>193</v>
      </c>
      <c r="G1473" s="30">
        <v>3.5900000000000001E-2</v>
      </c>
    </row>
    <row r="1474" spans="1:7" x14ac:dyDescent="0.3">
      <c r="A1474" s="38">
        <v>44140</v>
      </c>
      <c r="B1474">
        <v>41.7</v>
      </c>
      <c r="C1474">
        <v>41.56</v>
      </c>
      <c r="D1474">
        <v>42.95</v>
      </c>
      <c r="E1474">
        <v>41.17</v>
      </c>
      <c r="F1474" t="s">
        <v>151</v>
      </c>
      <c r="G1474" s="30">
        <v>2.3800000000000002E-2</v>
      </c>
    </row>
    <row r="1475" spans="1:7" x14ac:dyDescent="0.3">
      <c r="A1475" s="38">
        <v>44141</v>
      </c>
      <c r="B1475">
        <v>41.66</v>
      </c>
      <c r="C1475">
        <v>42.59</v>
      </c>
      <c r="D1475">
        <v>42.62</v>
      </c>
      <c r="E1475">
        <v>41.2</v>
      </c>
      <c r="F1475" t="s">
        <v>1092</v>
      </c>
      <c r="G1475" s="30">
        <v>-1E-3</v>
      </c>
    </row>
    <row r="1476" spans="1:7" x14ac:dyDescent="0.3">
      <c r="A1476" s="38">
        <v>44144</v>
      </c>
      <c r="B1476">
        <v>44</v>
      </c>
      <c r="C1476">
        <v>43.97</v>
      </c>
      <c r="D1476">
        <v>44.74</v>
      </c>
      <c r="E1476">
        <v>42.78</v>
      </c>
      <c r="F1476" t="s">
        <v>1093</v>
      </c>
      <c r="G1476" s="30">
        <v>5.62E-2</v>
      </c>
    </row>
    <row r="1477" spans="1:7" x14ac:dyDescent="0.3">
      <c r="A1477" s="38">
        <v>44145</v>
      </c>
      <c r="B1477">
        <v>43.96</v>
      </c>
      <c r="C1477">
        <v>43.55</v>
      </c>
      <c r="D1477">
        <v>44.35</v>
      </c>
      <c r="E1477">
        <v>42.85</v>
      </c>
      <c r="F1477" t="s">
        <v>1094</v>
      </c>
      <c r="G1477" s="30">
        <v>-8.9999999999999998E-4</v>
      </c>
    </row>
    <row r="1478" spans="1:7" x14ac:dyDescent="0.3">
      <c r="A1478" s="38">
        <v>44146</v>
      </c>
      <c r="B1478">
        <v>42.87</v>
      </c>
      <c r="C1478">
        <v>44.31</v>
      </c>
      <c r="D1478">
        <v>44.4</v>
      </c>
      <c r="E1478">
        <v>42.53</v>
      </c>
      <c r="F1478" t="s">
        <v>238</v>
      </c>
      <c r="G1478" s="30">
        <v>-2.4799999999999999E-2</v>
      </c>
    </row>
    <row r="1479" spans="1:7" x14ac:dyDescent="0.3">
      <c r="A1479" s="38">
        <v>44147</v>
      </c>
      <c r="B1479">
        <v>42.82</v>
      </c>
      <c r="C1479">
        <v>42.7</v>
      </c>
      <c r="D1479">
        <v>43.72</v>
      </c>
      <c r="E1479">
        <v>42.35</v>
      </c>
      <c r="F1479" t="s">
        <v>1095</v>
      </c>
      <c r="G1479" s="30">
        <v>-1.1999999999999999E-3</v>
      </c>
    </row>
    <row r="1480" spans="1:7" x14ac:dyDescent="0.3">
      <c r="A1480" s="38">
        <v>44148</v>
      </c>
      <c r="B1480">
        <v>44.24</v>
      </c>
      <c r="C1480">
        <v>43.24</v>
      </c>
      <c r="D1480">
        <v>44.47</v>
      </c>
      <c r="E1480">
        <v>43.24</v>
      </c>
      <c r="F1480" t="s">
        <v>1096</v>
      </c>
      <c r="G1480" s="30">
        <v>3.32E-2</v>
      </c>
    </row>
    <row r="1481" spans="1:7" x14ac:dyDescent="0.3">
      <c r="A1481" s="38">
        <v>44151</v>
      </c>
      <c r="B1481">
        <v>45.35</v>
      </c>
      <c r="C1481">
        <v>44.97</v>
      </c>
      <c r="D1481">
        <v>45.53</v>
      </c>
      <c r="E1481">
        <v>44.27</v>
      </c>
      <c r="F1481" t="s">
        <v>147</v>
      </c>
      <c r="G1481" s="30">
        <v>2.5100000000000001E-2</v>
      </c>
    </row>
    <row r="1482" spans="1:7" x14ac:dyDescent="0.3">
      <c r="A1482" s="38">
        <v>44152</v>
      </c>
      <c r="B1482">
        <v>45.77</v>
      </c>
      <c r="C1482">
        <v>44.82</v>
      </c>
      <c r="D1482">
        <v>45.82</v>
      </c>
      <c r="E1482">
        <v>44.32</v>
      </c>
      <c r="F1482" t="s">
        <v>209</v>
      </c>
      <c r="G1482" s="30">
        <v>9.2999999999999992E-3</v>
      </c>
    </row>
    <row r="1483" spans="1:7" x14ac:dyDescent="0.3">
      <c r="A1483" s="38">
        <v>44153</v>
      </c>
      <c r="B1483">
        <v>45.37</v>
      </c>
      <c r="C1483">
        <v>45.87</v>
      </c>
      <c r="D1483">
        <v>46.03</v>
      </c>
      <c r="E1483">
        <v>45.13</v>
      </c>
      <c r="F1483" t="s">
        <v>1097</v>
      </c>
      <c r="G1483" s="30">
        <v>-8.6999999999999994E-3</v>
      </c>
    </row>
    <row r="1484" spans="1:7" x14ac:dyDescent="0.3">
      <c r="A1484" s="38">
        <v>44154</v>
      </c>
      <c r="B1484">
        <v>44.7</v>
      </c>
      <c r="C1484">
        <v>44.9</v>
      </c>
      <c r="D1484">
        <v>45.42</v>
      </c>
      <c r="E1484">
        <v>44.09</v>
      </c>
      <c r="F1484" t="s">
        <v>524</v>
      </c>
      <c r="G1484" s="30">
        <v>-1.4800000000000001E-2</v>
      </c>
    </row>
    <row r="1485" spans="1:7" x14ac:dyDescent="0.3">
      <c r="A1485" s="38">
        <v>44155</v>
      </c>
      <c r="B1485">
        <v>43.18</v>
      </c>
      <c r="C1485">
        <v>44.52</v>
      </c>
      <c r="D1485">
        <v>44.59</v>
      </c>
      <c r="E1485">
        <v>43.05</v>
      </c>
      <c r="F1485" t="s">
        <v>131</v>
      </c>
      <c r="G1485" s="30">
        <v>-3.4000000000000002E-2</v>
      </c>
    </row>
    <row r="1486" spans="1:7" x14ac:dyDescent="0.3">
      <c r="A1486" s="38">
        <v>44158</v>
      </c>
      <c r="B1486">
        <v>44.4</v>
      </c>
      <c r="C1486">
        <v>43.66</v>
      </c>
      <c r="D1486">
        <v>44.67</v>
      </c>
      <c r="E1486">
        <v>43.31</v>
      </c>
      <c r="F1486" t="s">
        <v>1098</v>
      </c>
      <c r="G1486" s="30">
        <v>2.8299999999999999E-2</v>
      </c>
    </row>
    <row r="1487" spans="1:7" x14ac:dyDescent="0.3">
      <c r="A1487" s="38">
        <v>44159</v>
      </c>
      <c r="B1487">
        <v>45.58</v>
      </c>
      <c r="C1487">
        <v>45</v>
      </c>
      <c r="D1487">
        <v>45.81</v>
      </c>
      <c r="E1487">
        <v>44.79</v>
      </c>
      <c r="F1487" t="s">
        <v>890</v>
      </c>
      <c r="G1487" s="30">
        <v>2.6599999999999999E-2</v>
      </c>
    </row>
    <row r="1488" spans="1:7" x14ac:dyDescent="0.3">
      <c r="A1488" s="38">
        <v>44160</v>
      </c>
      <c r="B1488">
        <v>43.86</v>
      </c>
      <c r="C1488">
        <v>45.68</v>
      </c>
      <c r="D1488">
        <v>45.68</v>
      </c>
      <c r="E1488">
        <v>43.55</v>
      </c>
      <c r="F1488" t="s">
        <v>342</v>
      </c>
      <c r="G1488" s="30">
        <v>-3.7699999999999997E-2</v>
      </c>
    </row>
    <row r="1489" spans="1:7" x14ac:dyDescent="0.3">
      <c r="A1489" s="38">
        <v>44162</v>
      </c>
      <c r="B1489">
        <v>43.87</v>
      </c>
      <c r="C1489">
        <v>44.01</v>
      </c>
      <c r="D1489">
        <v>44.74</v>
      </c>
      <c r="E1489">
        <v>43.81</v>
      </c>
      <c r="F1489" t="s">
        <v>992</v>
      </c>
      <c r="G1489" s="30">
        <v>2.0000000000000001E-4</v>
      </c>
    </row>
    <row r="1490" spans="1:7" x14ac:dyDescent="0.3">
      <c r="A1490" s="38">
        <v>44165</v>
      </c>
      <c r="B1490">
        <v>43.62</v>
      </c>
      <c r="C1490">
        <v>43.84</v>
      </c>
      <c r="D1490">
        <v>43.99</v>
      </c>
      <c r="E1490">
        <v>42.89</v>
      </c>
      <c r="F1490" t="s">
        <v>960</v>
      </c>
      <c r="G1490" s="30">
        <v>-5.7000000000000002E-3</v>
      </c>
    </row>
    <row r="1491" spans="1:7" x14ac:dyDescent="0.3">
      <c r="A1491" s="38">
        <v>44166</v>
      </c>
      <c r="B1491">
        <v>45.31</v>
      </c>
      <c r="C1491">
        <v>44.2</v>
      </c>
      <c r="D1491">
        <v>45.38</v>
      </c>
      <c r="E1491">
        <v>44.11</v>
      </c>
      <c r="F1491" t="s">
        <v>176</v>
      </c>
      <c r="G1491" s="30">
        <v>3.8699999999999998E-2</v>
      </c>
    </row>
    <row r="1492" spans="1:7" x14ac:dyDescent="0.3">
      <c r="A1492" s="38">
        <v>44167</v>
      </c>
      <c r="B1492">
        <v>46</v>
      </c>
      <c r="C1492">
        <v>45.34</v>
      </c>
      <c r="D1492">
        <v>46.08</v>
      </c>
      <c r="E1492">
        <v>44.73</v>
      </c>
      <c r="F1492" t="s">
        <v>131</v>
      </c>
      <c r="G1492" s="30">
        <v>1.52E-2</v>
      </c>
    </row>
    <row r="1493" spans="1:7" x14ac:dyDescent="0.3">
      <c r="A1493" s="38">
        <v>44168</v>
      </c>
      <c r="B1493">
        <v>46.63</v>
      </c>
      <c r="C1493">
        <v>46.22</v>
      </c>
      <c r="D1493">
        <v>47.59</v>
      </c>
      <c r="E1493">
        <v>46.04</v>
      </c>
      <c r="F1493" t="s">
        <v>238</v>
      </c>
      <c r="G1493" s="30">
        <v>1.37E-2</v>
      </c>
    </row>
    <row r="1494" spans="1:7" x14ac:dyDescent="0.3">
      <c r="A1494" s="38">
        <v>44169</v>
      </c>
      <c r="B1494">
        <v>48.5</v>
      </c>
      <c r="C1494">
        <v>46.82</v>
      </c>
      <c r="D1494">
        <v>48.52</v>
      </c>
      <c r="E1494">
        <v>46.75</v>
      </c>
      <c r="F1494" t="s">
        <v>1099</v>
      </c>
      <c r="G1494" s="30">
        <v>4.0099999999999997E-2</v>
      </c>
    </row>
    <row r="1495" spans="1:7" x14ac:dyDescent="0.3">
      <c r="A1495" s="38">
        <v>44172</v>
      </c>
      <c r="B1495">
        <v>48.29</v>
      </c>
      <c r="C1495">
        <v>48.09</v>
      </c>
      <c r="D1495">
        <v>48.71</v>
      </c>
      <c r="E1495">
        <v>47.6</v>
      </c>
      <c r="F1495" t="s">
        <v>220</v>
      </c>
      <c r="G1495" s="30">
        <v>-4.3E-3</v>
      </c>
    </row>
    <row r="1496" spans="1:7" x14ac:dyDescent="0.3">
      <c r="A1496" s="38">
        <v>44173</v>
      </c>
      <c r="B1496">
        <v>48.32</v>
      </c>
      <c r="C1496">
        <v>47.84</v>
      </c>
      <c r="D1496">
        <v>48.69</v>
      </c>
      <c r="E1496">
        <v>47.83</v>
      </c>
      <c r="F1496" t="s">
        <v>254</v>
      </c>
      <c r="G1496" s="30">
        <v>5.9999999999999995E-4</v>
      </c>
    </row>
    <row r="1497" spans="1:7" x14ac:dyDescent="0.3">
      <c r="A1497" s="38">
        <v>44174</v>
      </c>
      <c r="B1497">
        <v>46.95</v>
      </c>
      <c r="C1497">
        <v>48.77</v>
      </c>
      <c r="D1497">
        <v>48.86</v>
      </c>
      <c r="E1497">
        <v>46.44</v>
      </c>
      <c r="F1497" t="s">
        <v>1100</v>
      </c>
      <c r="G1497" s="30">
        <v>-2.8400000000000002E-2</v>
      </c>
    </row>
    <row r="1498" spans="1:7" x14ac:dyDescent="0.3">
      <c r="A1498" s="38">
        <v>44175</v>
      </c>
      <c r="B1498">
        <v>47.53</v>
      </c>
      <c r="C1498">
        <v>46.51</v>
      </c>
      <c r="D1498">
        <v>47.62</v>
      </c>
      <c r="E1498">
        <v>46.14</v>
      </c>
      <c r="F1498" t="s">
        <v>130</v>
      </c>
      <c r="G1498" s="30">
        <v>1.24E-2</v>
      </c>
    </row>
    <row r="1499" spans="1:7" x14ac:dyDescent="0.3">
      <c r="A1499" s="38">
        <v>44176</v>
      </c>
      <c r="B1499">
        <v>47.9</v>
      </c>
      <c r="C1499">
        <v>47.32</v>
      </c>
      <c r="D1499">
        <v>48.3</v>
      </c>
      <c r="E1499">
        <v>46.92</v>
      </c>
      <c r="F1499" t="s">
        <v>1101</v>
      </c>
      <c r="G1499" s="30">
        <v>7.7999999999999996E-3</v>
      </c>
    </row>
    <row r="1500" spans="1:7" x14ac:dyDescent="0.3">
      <c r="A1500" s="38">
        <v>44179</v>
      </c>
      <c r="B1500">
        <v>47.83</v>
      </c>
      <c r="C1500">
        <v>48.31</v>
      </c>
      <c r="D1500">
        <v>48.76</v>
      </c>
      <c r="E1500">
        <v>47.7</v>
      </c>
      <c r="F1500" t="s">
        <v>120</v>
      </c>
      <c r="G1500" s="30">
        <v>-1.5E-3</v>
      </c>
    </row>
    <row r="1501" spans="1:7" x14ac:dyDescent="0.3">
      <c r="A1501" s="38">
        <v>44180</v>
      </c>
      <c r="B1501">
        <v>48.32</v>
      </c>
      <c r="C1501">
        <v>48.5</v>
      </c>
      <c r="D1501">
        <v>48.69</v>
      </c>
      <c r="E1501">
        <v>47.91</v>
      </c>
      <c r="F1501" t="s">
        <v>1102</v>
      </c>
      <c r="G1501" s="30">
        <v>1.0200000000000001E-2</v>
      </c>
    </row>
    <row r="1502" spans="1:7" x14ac:dyDescent="0.3">
      <c r="A1502" s="38">
        <v>44181</v>
      </c>
      <c r="B1502">
        <v>49.33</v>
      </c>
      <c r="C1502">
        <v>48.69</v>
      </c>
      <c r="D1502">
        <v>49.4</v>
      </c>
      <c r="E1502">
        <v>47.88</v>
      </c>
      <c r="F1502" t="s">
        <v>588</v>
      </c>
      <c r="G1502" s="30">
        <v>2.0899999999999998E-2</v>
      </c>
    </row>
    <row r="1503" spans="1:7" x14ac:dyDescent="0.3">
      <c r="A1503" s="38">
        <v>44182</v>
      </c>
      <c r="B1503">
        <v>49.04</v>
      </c>
      <c r="C1503">
        <v>49.35</v>
      </c>
      <c r="D1503">
        <v>49.5</v>
      </c>
      <c r="E1503">
        <v>48.26</v>
      </c>
      <c r="F1503" t="s">
        <v>186</v>
      </c>
      <c r="G1503" s="30">
        <v>-5.8999999999999999E-3</v>
      </c>
    </row>
    <row r="1504" spans="1:7" x14ac:dyDescent="0.3">
      <c r="A1504" s="38">
        <v>44183</v>
      </c>
      <c r="B1504">
        <v>47.78</v>
      </c>
      <c r="C1504">
        <v>49.34</v>
      </c>
      <c r="D1504">
        <v>49.44</v>
      </c>
      <c r="E1504">
        <v>47.4</v>
      </c>
      <c r="F1504" t="s">
        <v>566</v>
      </c>
      <c r="G1504" s="30">
        <v>-2.5700000000000001E-2</v>
      </c>
    </row>
    <row r="1505" spans="1:7" x14ac:dyDescent="0.3">
      <c r="A1505" s="38">
        <v>44186</v>
      </c>
      <c r="B1505">
        <v>46.76</v>
      </c>
      <c r="C1505">
        <v>47.22</v>
      </c>
      <c r="D1505">
        <v>47.75</v>
      </c>
      <c r="E1505">
        <v>46.26</v>
      </c>
      <c r="F1505" t="s">
        <v>556</v>
      </c>
      <c r="G1505" s="30">
        <v>-2.1299999999999999E-2</v>
      </c>
    </row>
    <row r="1506" spans="1:7" x14ac:dyDescent="0.3">
      <c r="A1506" s="38">
        <v>44187</v>
      </c>
      <c r="B1506">
        <v>47.93</v>
      </c>
      <c r="C1506">
        <v>46.83</v>
      </c>
      <c r="D1506">
        <v>48.14</v>
      </c>
      <c r="E1506">
        <v>46.79</v>
      </c>
      <c r="F1506" t="s">
        <v>1103</v>
      </c>
      <c r="G1506" s="30">
        <v>2.5000000000000001E-2</v>
      </c>
    </row>
    <row r="1507" spans="1:7" x14ac:dyDescent="0.3">
      <c r="A1507" s="38">
        <v>44188</v>
      </c>
      <c r="B1507">
        <v>48.16</v>
      </c>
      <c r="C1507">
        <v>48.26</v>
      </c>
      <c r="D1507">
        <v>48.84</v>
      </c>
      <c r="E1507">
        <v>47.6</v>
      </c>
      <c r="F1507" t="s">
        <v>139</v>
      </c>
      <c r="G1507" s="30">
        <v>4.7999999999999996E-3</v>
      </c>
    </row>
    <row r="1508" spans="1:7" x14ac:dyDescent="0.3">
      <c r="A1508" s="38">
        <v>44189</v>
      </c>
      <c r="B1508">
        <v>49.09</v>
      </c>
      <c r="C1508">
        <v>48.08</v>
      </c>
      <c r="D1508">
        <v>49.14</v>
      </c>
      <c r="E1508">
        <v>47.76</v>
      </c>
      <c r="F1508" t="s">
        <v>1104</v>
      </c>
      <c r="G1508" s="30">
        <v>1.9300000000000001E-2</v>
      </c>
    </row>
    <row r="1509" spans="1:7" x14ac:dyDescent="0.3">
      <c r="A1509" s="38">
        <v>44193</v>
      </c>
      <c r="B1509">
        <v>48.36</v>
      </c>
      <c r="C1509">
        <v>49.61</v>
      </c>
      <c r="D1509">
        <v>49.64</v>
      </c>
      <c r="E1509">
        <v>47.86</v>
      </c>
      <c r="F1509" t="s">
        <v>1105</v>
      </c>
      <c r="G1509" s="30">
        <v>-1.49E-2</v>
      </c>
    </row>
    <row r="1510" spans="1:7" x14ac:dyDescent="0.3">
      <c r="A1510" s="38">
        <v>44194</v>
      </c>
      <c r="B1510">
        <v>48.07</v>
      </c>
      <c r="C1510">
        <v>48.48</v>
      </c>
      <c r="D1510">
        <v>48.75</v>
      </c>
      <c r="E1510">
        <v>47.64</v>
      </c>
      <c r="F1510" t="s">
        <v>1106</v>
      </c>
      <c r="G1510" s="30">
        <v>-6.0000000000000001E-3</v>
      </c>
    </row>
    <row r="1511" spans="1:7" x14ac:dyDescent="0.3">
      <c r="A1511" s="38">
        <v>44195</v>
      </c>
      <c r="B1511">
        <v>48.58</v>
      </c>
      <c r="C1511">
        <v>48.22</v>
      </c>
      <c r="D1511">
        <v>49.33</v>
      </c>
      <c r="E1511">
        <v>48.22</v>
      </c>
      <c r="F1511" t="s">
        <v>1107</v>
      </c>
      <c r="G1511" s="30">
        <v>1.06E-2</v>
      </c>
    </row>
    <row r="1512" spans="1:7" x14ac:dyDescent="0.3">
      <c r="A1512" s="38">
        <v>44196</v>
      </c>
      <c r="B1512">
        <v>48.98</v>
      </c>
      <c r="C1512">
        <v>48.6</v>
      </c>
      <c r="D1512">
        <v>49.24</v>
      </c>
      <c r="E1512">
        <v>48.14</v>
      </c>
      <c r="F1512" t="s">
        <v>1108</v>
      </c>
      <c r="G1512" s="30">
        <v>8.2000000000000007E-3</v>
      </c>
    </row>
    <row r="1513" spans="1:7" x14ac:dyDescent="0.3">
      <c r="A1513" s="38">
        <v>44200</v>
      </c>
      <c r="B1513">
        <v>47.77</v>
      </c>
      <c r="C1513">
        <v>48.98</v>
      </c>
      <c r="D1513">
        <v>49.09</v>
      </c>
      <c r="E1513">
        <v>47.61</v>
      </c>
      <c r="F1513" t="s">
        <v>127</v>
      </c>
      <c r="G1513" s="30">
        <v>-2.47E-2</v>
      </c>
    </row>
    <row r="1514" spans="1:7" x14ac:dyDescent="0.3">
      <c r="A1514" s="38">
        <v>44201</v>
      </c>
      <c r="B1514">
        <v>48.14</v>
      </c>
      <c r="C1514">
        <v>48.08</v>
      </c>
      <c r="D1514">
        <v>48.76</v>
      </c>
      <c r="E1514">
        <v>47.78</v>
      </c>
      <c r="F1514" t="s">
        <v>1109</v>
      </c>
      <c r="G1514" s="30">
        <v>7.7000000000000002E-3</v>
      </c>
    </row>
    <row r="1515" spans="1:7" x14ac:dyDescent="0.3">
      <c r="A1515" s="38">
        <v>44202</v>
      </c>
      <c r="B1515">
        <v>47.5</v>
      </c>
      <c r="C1515">
        <v>47.94</v>
      </c>
      <c r="D1515">
        <v>48.79</v>
      </c>
      <c r="E1515">
        <v>46.45</v>
      </c>
      <c r="F1515" t="s">
        <v>256</v>
      </c>
      <c r="G1515" s="30">
        <v>-1.3299999999999999E-2</v>
      </c>
    </row>
    <row r="1516" spans="1:7" x14ac:dyDescent="0.3">
      <c r="A1516" s="38">
        <v>44203</v>
      </c>
      <c r="B1516">
        <v>46.9</v>
      </c>
      <c r="C1516">
        <v>47.96</v>
      </c>
      <c r="D1516">
        <v>48.08</v>
      </c>
      <c r="E1516">
        <v>46.45</v>
      </c>
      <c r="F1516" t="s">
        <v>159</v>
      </c>
      <c r="G1516" s="30">
        <v>-1.26E-2</v>
      </c>
    </row>
    <row r="1517" spans="1:7" x14ac:dyDescent="0.3">
      <c r="A1517" s="38">
        <v>44204</v>
      </c>
      <c r="B1517">
        <v>46.96</v>
      </c>
      <c r="C1517">
        <v>47.5</v>
      </c>
      <c r="D1517">
        <v>48.26</v>
      </c>
      <c r="E1517">
        <v>46.37</v>
      </c>
      <c r="F1517" t="s">
        <v>131</v>
      </c>
      <c r="G1517" s="30">
        <v>1.2999999999999999E-3</v>
      </c>
    </row>
    <row r="1518" spans="1:7" x14ac:dyDescent="0.3">
      <c r="A1518" s="38">
        <v>44207</v>
      </c>
      <c r="B1518">
        <v>47.46</v>
      </c>
      <c r="C1518">
        <v>46.93</v>
      </c>
      <c r="D1518">
        <v>48.26</v>
      </c>
      <c r="E1518">
        <v>46.54</v>
      </c>
      <c r="F1518" t="s">
        <v>121</v>
      </c>
      <c r="G1518" s="30">
        <v>1.06E-2</v>
      </c>
    </row>
    <row r="1519" spans="1:7" x14ac:dyDescent="0.3">
      <c r="A1519" s="38">
        <v>44208</v>
      </c>
      <c r="B1519">
        <v>46.98</v>
      </c>
      <c r="C1519">
        <v>47.65</v>
      </c>
      <c r="D1519">
        <v>47.71</v>
      </c>
      <c r="E1519">
        <v>46.76</v>
      </c>
      <c r="F1519" t="s">
        <v>1110</v>
      </c>
      <c r="G1519" s="30">
        <v>-1.01E-2</v>
      </c>
    </row>
    <row r="1520" spans="1:7" x14ac:dyDescent="0.3">
      <c r="A1520" s="38">
        <v>44209</v>
      </c>
      <c r="B1520">
        <v>47.14</v>
      </c>
      <c r="C1520">
        <v>47.16</v>
      </c>
      <c r="D1520">
        <v>47.42</v>
      </c>
      <c r="E1520">
        <v>46.44</v>
      </c>
      <c r="F1520" t="s">
        <v>312</v>
      </c>
      <c r="G1520" s="30">
        <v>3.3999999999999998E-3</v>
      </c>
    </row>
    <row r="1521" spans="1:7" x14ac:dyDescent="0.3">
      <c r="A1521" s="38">
        <v>44210</v>
      </c>
      <c r="B1521">
        <v>48.21</v>
      </c>
      <c r="C1521">
        <v>47.67</v>
      </c>
      <c r="D1521">
        <v>48.62</v>
      </c>
      <c r="E1521">
        <v>47.24</v>
      </c>
      <c r="F1521" t="s">
        <v>1111</v>
      </c>
      <c r="G1521" s="30">
        <v>2.2700000000000001E-2</v>
      </c>
    </row>
    <row r="1522" spans="1:7" x14ac:dyDescent="0.3">
      <c r="A1522" s="38">
        <v>44211</v>
      </c>
      <c r="B1522">
        <v>47.95</v>
      </c>
      <c r="C1522">
        <v>47.7</v>
      </c>
      <c r="D1522">
        <v>47.98</v>
      </c>
      <c r="E1522">
        <v>47.01</v>
      </c>
      <c r="F1522" t="s">
        <v>1112</v>
      </c>
      <c r="G1522" s="30">
        <v>-5.4000000000000003E-3</v>
      </c>
    </row>
    <row r="1523" spans="1:7" x14ac:dyDescent="0.3">
      <c r="A1523" s="38">
        <v>44215</v>
      </c>
      <c r="B1523">
        <v>48.19</v>
      </c>
      <c r="C1523">
        <v>48.45</v>
      </c>
      <c r="D1523">
        <v>48.83</v>
      </c>
      <c r="E1523">
        <v>47.95</v>
      </c>
      <c r="F1523" t="s">
        <v>1113</v>
      </c>
      <c r="G1523" s="30">
        <v>5.0000000000000001E-3</v>
      </c>
    </row>
    <row r="1524" spans="1:7" x14ac:dyDescent="0.3">
      <c r="A1524" s="38">
        <v>44216</v>
      </c>
      <c r="B1524">
        <v>48.05</v>
      </c>
      <c r="C1524">
        <v>48.21</v>
      </c>
      <c r="D1524">
        <v>48.32</v>
      </c>
      <c r="E1524">
        <v>48</v>
      </c>
      <c r="F1524" t="s">
        <v>1114</v>
      </c>
      <c r="G1524" s="30">
        <v>-2.8999999999999998E-3</v>
      </c>
    </row>
    <row r="1525" spans="1:7" x14ac:dyDescent="0.3">
      <c r="A1525" s="38">
        <v>44217</v>
      </c>
      <c r="B1525">
        <v>47.81</v>
      </c>
      <c r="C1525">
        <v>48</v>
      </c>
      <c r="D1525">
        <v>48.42</v>
      </c>
      <c r="E1525">
        <v>47.63</v>
      </c>
      <c r="F1525" t="s">
        <v>1115</v>
      </c>
      <c r="G1525" s="30">
        <v>-5.0000000000000001E-3</v>
      </c>
    </row>
    <row r="1526" spans="1:7" x14ac:dyDescent="0.3">
      <c r="A1526" s="38">
        <v>44218</v>
      </c>
      <c r="B1526">
        <v>46.43</v>
      </c>
      <c r="C1526">
        <v>47.89</v>
      </c>
      <c r="D1526">
        <v>48.11</v>
      </c>
      <c r="E1526">
        <v>46.41</v>
      </c>
      <c r="F1526" t="s">
        <v>124</v>
      </c>
      <c r="G1526" s="30">
        <v>-2.8899999999999999E-2</v>
      </c>
    </row>
    <row r="1527" spans="1:7" x14ac:dyDescent="0.3">
      <c r="A1527" s="38">
        <v>44221</v>
      </c>
      <c r="B1527">
        <v>45.88</v>
      </c>
      <c r="C1527">
        <v>46.23</v>
      </c>
      <c r="D1527">
        <v>46.52</v>
      </c>
      <c r="E1527">
        <v>45.81</v>
      </c>
      <c r="F1527" t="s">
        <v>142</v>
      </c>
      <c r="G1527" s="30">
        <v>-1.18E-2</v>
      </c>
    </row>
    <row r="1528" spans="1:7" x14ac:dyDescent="0.3">
      <c r="A1528" s="38">
        <v>44222</v>
      </c>
      <c r="B1528">
        <v>49.18</v>
      </c>
      <c r="C1528">
        <v>48.1</v>
      </c>
      <c r="D1528">
        <v>49.61</v>
      </c>
      <c r="E1528">
        <v>47.29</v>
      </c>
      <c r="F1528" t="s">
        <v>1116</v>
      </c>
      <c r="G1528" s="30">
        <v>7.1900000000000006E-2</v>
      </c>
    </row>
    <row r="1529" spans="1:7" x14ac:dyDescent="0.3">
      <c r="A1529" s="38">
        <v>44223</v>
      </c>
      <c r="B1529">
        <v>47.58</v>
      </c>
      <c r="C1529">
        <v>48.54</v>
      </c>
      <c r="D1529">
        <v>50.07</v>
      </c>
      <c r="E1529">
        <v>46.91</v>
      </c>
      <c r="F1529" t="s">
        <v>564</v>
      </c>
      <c r="G1529" s="30">
        <v>-3.2500000000000001E-2</v>
      </c>
    </row>
    <row r="1530" spans="1:7" x14ac:dyDescent="0.3">
      <c r="A1530" s="38">
        <v>44224</v>
      </c>
      <c r="B1530">
        <v>48.06</v>
      </c>
      <c r="C1530">
        <v>47.6</v>
      </c>
      <c r="D1530">
        <v>48.4</v>
      </c>
      <c r="E1530">
        <v>46.78</v>
      </c>
      <c r="F1530" t="s">
        <v>330</v>
      </c>
      <c r="G1530" s="30">
        <v>1.01E-2</v>
      </c>
    </row>
    <row r="1531" spans="1:7" x14ac:dyDescent="0.3">
      <c r="A1531" s="38">
        <v>44225</v>
      </c>
      <c r="B1531">
        <v>45.94</v>
      </c>
      <c r="C1531">
        <v>47.85</v>
      </c>
      <c r="D1531">
        <v>48.31</v>
      </c>
      <c r="E1531">
        <v>45.93</v>
      </c>
      <c r="F1531" t="s">
        <v>663</v>
      </c>
      <c r="G1531" s="30">
        <v>-4.41E-2</v>
      </c>
    </row>
    <row r="1532" spans="1:7" x14ac:dyDescent="0.3">
      <c r="A1532" s="38">
        <v>44228</v>
      </c>
      <c r="B1532">
        <v>47.64</v>
      </c>
      <c r="C1532">
        <v>46.33</v>
      </c>
      <c r="D1532">
        <v>47.92</v>
      </c>
      <c r="E1532">
        <v>46.15</v>
      </c>
      <c r="F1532" t="s">
        <v>146</v>
      </c>
      <c r="G1532" s="30">
        <v>3.6999999999999998E-2</v>
      </c>
    </row>
    <row r="1533" spans="1:7" x14ac:dyDescent="0.3">
      <c r="A1533" s="38">
        <v>44229</v>
      </c>
      <c r="B1533">
        <v>48.89</v>
      </c>
      <c r="C1533">
        <v>47.83</v>
      </c>
      <c r="D1533">
        <v>49.67</v>
      </c>
      <c r="E1533">
        <v>47.67</v>
      </c>
      <c r="F1533" t="s">
        <v>442</v>
      </c>
      <c r="G1533" s="30">
        <v>2.6200000000000001E-2</v>
      </c>
    </row>
    <row r="1534" spans="1:7" x14ac:dyDescent="0.3">
      <c r="A1534" s="38">
        <v>44230</v>
      </c>
      <c r="B1534">
        <v>50.12</v>
      </c>
      <c r="C1534">
        <v>50.24</v>
      </c>
      <c r="D1534">
        <v>50.74</v>
      </c>
      <c r="E1534">
        <v>48.47</v>
      </c>
      <c r="F1534" t="s">
        <v>716</v>
      </c>
      <c r="G1534" s="30">
        <v>2.52E-2</v>
      </c>
    </row>
    <row r="1535" spans="1:7" x14ac:dyDescent="0.3">
      <c r="A1535" s="38">
        <v>44231</v>
      </c>
      <c r="B1535">
        <v>50.95</v>
      </c>
      <c r="C1535">
        <v>50.6</v>
      </c>
      <c r="D1535">
        <v>51.02</v>
      </c>
      <c r="E1535">
        <v>49.58</v>
      </c>
      <c r="F1535" t="s">
        <v>992</v>
      </c>
      <c r="G1535" s="30">
        <v>1.66E-2</v>
      </c>
    </row>
    <row r="1536" spans="1:7" x14ac:dyDescent="0.3">
      <c r="A1536" s="38">
        <v>44232</v>
      </c>
      <c r="B1536">
        <v>50.69</v>
      </c>
      <c r="C1536">
        <v>51.2</v>
      </c>
      <c r="D1536">
        <v>51.2</v>
      </c>
      <c r="E1536">
        <v>50.25</v>
      </c>
      <c r="F1536" t="s">
        <v>238</v>
      </c>
      <c r="G1536" s="30">
        <v>-5.1000000000000004E-3</v>
      </c>
    </row>
    <row r="1537" spans="1:7" x14ac:dyDescent="0.3">
      <c r="A1537" s="38">
        <v>44235</v>
      </c>
      <c r="B1537">
        <v>50.94</v>
      </c>
      <c r="C1537">
        <v>51.18</v>
      </c>
      <c r="D1537">
        <v>51.28</v>
      </c>
      <c r="E1537">
        <v>50.23</v>
      </c>
      <c r="F1537" t="s">
        <v>330</v>
      </c>
      <c r="G1537" s="30">
        <v>4.8999999999999998E-3</v>
      </c>
    </row>
    <row r="1538" spans="1:7" x14ac:dyDescent="0.3">
      <c r="A1538" s="38">
        <v>44236</v>
      </c>
      <c r="B1538">
        <v>50.6</v>
      </c>
      <c r="C1538">
        <v>50.93</v>
      </c>
      <c r="D1538">
        <v>51.11</v>
      </c>
      <c r="E1538">
        <v>50.45</v>
      </c>
      <c r="F1538" t="s">
        <v>556</v>
      </c>
      <c r="G1538" s="30">
        <v>-6.7000000000000002E-3</v>
      </c>
    </row>
    <row r="1539" spans="1:7" x14ac:dyDescent="0.3">
      <c r="A1539" s="38">
        <v>44237</v>
      </c>
      <c r="B1539">
        <v>51.86</v>
      </c>
      <c r="C1539">
        <v>51.04</v>
      </c>
      <c r="D1539">
        <v>52</v>
      </c>
      <c r="E1539">
        <v>50.64</v>
      </c>
      <c r="F1539" t="s">
        <v>142</v>
      </c>
      <c r="G1539" s="30">
        <v>2.4899999999999999E-2</v>
      </c>
    </row>
    <row r="1540" spans="1:7" x14ac:dyDescent="0.3">
      <c r="A1540" s="38">
        <v>44238</v>
      </c>
      <c r="B1540">
        <v>50.49</v>
      </c>
      <c r="C1540">
        <v>52.01</v>
      </c>
      <c r="D1540">
        <v>52.02</v>
      </c>
      <c r="E1540">
        <v>50.33</v>
      </c>
      <c r="F1540" t="s">
        <v>156</v>
      </c>
      <c r="G1540" s="30">
        <v>-2.64E-2</v>
      </c>
    </row>
    <row r="1541" spans="1:7" x14ac:dyDescent="0.3">
      <c r="A1541" s="38">
        <v>44239</v>
      </c>
      <c r="B1541">
        <v>51.46</v>
      </c>
      <c r="C1541">
        <v>50.2</v>
      </c>
      <c r="D1541">
        <v>51.53</v>
      </c>
      <c r="E1541">
        <v>50.1</v>
      </c>
      <c r="F1541" t="s">
        <v>1117</v>
      </c>
      <c r="G1541" s="30">
        <v>1.9199999999999998E-2</v>
      </c>
    </row>
    <row r="1542" spans="1:7" x14ac:dyDescent="0.3">
      <c r="A1542" s="38">
        <v>44243</v>
      </c>
      <c r="B1542">
        <v>51.52</v>
      </c>
      <c r="C1542">
        <v>51.9</v>
      </c>
      <c r="D1542">
        <v>51.99</v>
      </c>
      <c r="E1542">
        <v>50.87</v>
      </c>
      <c r="F1542" t="s">
        <v>1118</v>
      </c>
      <c r="G1542" s="30">
        <v>1.1999999999999999E-3</v>
      </c>
    </row>
    <row r="1543" spans="1:7" x14ac:dyDescent="0.3">
      <c r="A1543" s="38">
        <v>44244</v>
      </c>
      <c r="B1543">
        <v>51.95</v>
      </c>
      <c r="C1543">
        <v>51.5</v>
      </c>
      <c r="D1543">
        <v>52</v>
      </c>
      <c r="E1543">
        <v>50.82</v>
      </c>
      <c r="F1543" t="s">
        <v>1119</v>
      </c>
      <c r="G1543" s="30">
        <v>8.3000000000000001E-3</v>
      </c>
    </row>
    <row r="1544" spans="1:7" x14ac:dyDescent="0.3">
      <c r="A1544" s="38">
        <v>44245</v>
      </c>
      <c r="B1544">
        <v>51.12</v>
      </c>
      <c r="C1544">
        <v>51</v>
      </c>
      <c r="D1544">
        <v>51.5</v>
      </c>
      <c r="E1544">
        <v>50.5</v>
      </c>
      <c r="F1544" t="s">
        <v>178</v>
      </c>
      <c r="G1544" s="30">
        <v>-1.6E-2</v>
      </c>
    </row>
    <row r="1545" spans="1:7" x14ac:dyDescent="0.3">
      <c r="A1545" s="38">
        <v>44246</v>
      </c>
      <c r="B1545">
        <v>51.83</v>
      </c>
      <c r="C1545">
        <v>51.44</v>
      </c>
      <c r="D1545">
        <v>52.38</v>
      </c>
      <c r="E1545">
        <v>51.39</v>
      </c>
      <c r="F1545" t="s">
        <v>1089</v>
      </c>
      <c r="G1545" s="30">
        <v>1.3899999999999999E-2</v>
      </c>
    </row>
    <row r="1546" spans="1:7" x14ac:dyDescent="0.3">
      <c r="A1546" s="38">
        <v>44249</v>
      </c>
      <c r="B1546">
        <v>51</v>
      </c>
      <c r="C1546">
        <v>51.26</v>
      </c>
      <c r="D1546">
        <v>51.59</v>
      </c>
      <c r="E1546">
        <v>50.86</v>
      </c>
      <c r="F1546" t="s">
        <v>588</v>
      </c>
      <c r="G1546" s="30">
        <v>-1.6E-2</v>
      </c>
    </row>
    <row r="1547" spans="1:7" x14ac:dyDescent="0.3">
      <c r="A1547" s="38">
        <v>44250</v>
      </c>
      <c r="B1547">
        <v>50.47</v>
      </c>
      <c r="C1547">
        <v>51.11</v>
      </c>
      <c r="D1547">
        <v>51.12</v>
      </c>
      <c r="E1547">
        <v>49.65</v>
      </c>
      <c r="F1547" t="s">
        <v>1120</v>
      </c>
      <c r="G1547" s="30">
        <v>-1.04E-2</v>
      </c>
    </row>
    <row r="1548" spans="1:7" x14ac:dyDescent="0.3">
      <c r="A1548" s="38">
        <v>44251</v>
      </c>
      <c r="B1548">
        <v>51.01</v>
      </c>
      <c r="C1548">
        <v>50.03</v>
      </c>
      <c r="D1548">
        <v>51.08</v>
      </c>
      <c r="E1548">
        <v>49.5</v>
      </c>
      <c r="F1548" t="s">
        <v>1121</v>
      </c>
      <c r="G1548" s="30">
        <v>1.0699999999999999E-2</v>
      </c>
    </row>
    <row r="1549" spans="1:7" x14ac:dyDescent="0.3">
      <c r="A1549" s="38">
        <v>44252</v>
      </c>
      <c r="B1549">
        <v>48.88</v>
      </c>
      <c r="C1549">
        <v>51.25</v>
      </c>
      <c r="D1549">
        <v>51.33</v>
      </c>
      <c r="E1549">
        <v>48.56</v>
      </c>
      <c r="F1549" t="s">
        <v>154</v>
      </c>
      <c r="G1549" s="30">
        <v>-4.1799999999999997E-2</v>
      </c>
    </row>
    <row r="1550" spans="1:7" x14ac:dyDescent="0.3">
      <c r="A1550" s="38">
        <v>44253</v>
      </c>
      <c r="B1550">
        <v>49.46</v>
      </c>
      <c r="C1550">
        <v>48.93</v>
      </c>
      <c r="D1550">
        <v>49.81</v>
      </c>
      <c r="E1550">
        <v>47.95</v>
      </c>
      <c r="F1550" t="s">
        <v>159</v>
      </c>
      <c r="G1550" s="30">
        <v>1.1900000000000001E-2</v>
      </c>
    </row>
    <row r="1551" spans="1:7" x14ac:dyDescent="0.3">
      <c r="A1551" s="38">
        <v>44256</v>
      </c>
      <c r="B1551">
        <v>50.38</v>
      </c>
      <c r="C1551">
        <v>50.35</v>
      </c>
      <c r="D1551">
        <v>51.03</v>
      </c>
      <c r="E1551">
        <v>50.06</v>
      </c>
      <c r="F1551" t="s">
        <v>1122</v>
      </c>
      <c r="G1551" s="30">
        <v>1.8599999999999998E-2</v>
      </c>
    </row>
    <row r="1552" spans="1:7" x14ac:dyDescent="0.3">
      <c r="A1552" s="38">
        <v>44257</v>
      </c>
      <c r="B1552">
        <v>49.93</v>
      </c>
      <c r="C1552">
        <v>50.25</v>
      </c>
      <c r="D1552">
        <v>50.38</v>
      </c>
      <c r="E1552">
        <v>49.5</v>
      </c>
      <c r="F1552" t="s">
        <v>1123</v>
      </c>
      <c r="G1552" s="30">
        <v>-8.8999999999999999E-3</v>
      </c>
    </row>
    <row r="1553" spans="1:7" x14ac:dyDescent="0.3">
      <c r="A1553" s="38">
        <v>44258</v>
      </c>
      <c r="B1553">
        <v>50.41</v>
      </c>
      <c r="C1553">
        <v>50.8</v>
      </c>
      <c r="D1553">
        <v>50.99</v>
      </c>
      <c r="E1553">
        <v>49.54</v>
      </c>
      <c r="F1553" t="s">
        <v>443</v>
      </c>
      <c r="G1553" s="30">
        <v>9.5999999999999992E-3</v>
      </c>
    </row>
    <row r="1554" spans="1:7" x14ac:dyDescent="0.3">
      <c r="A1554" s="38">
        <v>44259</v>
      </c>
      <c r="B1554">
        <v>49.56</v>
      </c>
      <c r="C1554">
        <v>50.39</v>
      </c>
      <c r="D1554">
        <v>50.69</v>
      </c>
      <c r="E1554">
        <v>48.53</v>
      </c>
      <c r="F1554" t="s">
        <v>1124</v>
      </c>
      <c r="G1554" s="30">
        <v>-1.6899999999999998E-2</v>
      </c>
    </row>
    <row r="1555" spans="1:7" x14ac:dyDescent="0.3">
      <c r="A1555" s="38">
        <v>44260</v>
      </c>
      <c r="B1555">
        <v>49.56</v>
      </c>
      <c r="C1555">
        <v>49.98</v>
      </c>
      <c r="D1555">
        <v>50.1</v>
      </c>
      <c r="E1555">
        <v>47.69</v>
      </c>
      <c r="F1555" t="s">
        <v>130</v>
      </c>
      <c r="G1555" s="30">
        <v>0</v>
      </c>
    </row>
    <row r="1556" spans="1:7" x14ac:dyDescent="0.3">
      <c r="A1556" s="38">
        <v>44263</v>
      </c>
      <c r="B1556">
        <v>47.46</v>
      </c>
      <c r="C1556">
        <v>49.8</v>
      </c>
      <c r="D1556">
        <v>50.54</v>
      </c>
      <c r="E1556">
        <v>46.65</v>
      </c>
      <c r="F1556" t="s">
        <v>1125</v>
      </c>
      <c r="G1556" s="30">
        <v>-4.24E-2</v>
      </c>
    </row>
    <row r="1557" spans="1:7" x14ac:dyDescent="0.3">
      <c r="A1557" s="38">
        <v>44264</v>
      </c>
      <c r="B1557">
        <v>45.77</v>
      </c>
      <c r="C1557">
        <v>47.5</v>
      </c>
      <c r="D1557">
        <v>47.94</v>
      </c>
      <c r="E1557">
        <v>45.66</v>
      </c>
      <c r="F1557" t="s">
        <v>1126</v>
      </c>
      <c r="G1557" s="30">
        <v>-3.56E-2</v>
      </c>
    </row>
    <row r="1558" spans="1:7" x14ac:dyDescent="0.3">
      <c r="A1558" s="38">
        <v>44265</v>
      </c>
      <c r="B1558">
        <v>45.53</v>
      </c>
      <c r="C1558">
        <v>46.22</v>
      </c>
      <c r="D1558">
        <v>46.8</v>
      </c>
      <c r="E1558">
        <v>45.4</v>
      </c>
      <c r="F1558" t="s">
        <v>565</v>
      </c>
      <c r="G1558" s="30">
        <v>-5.1999999999999998E-3</v>
      </c>
    </row>
    <row r="1559" spans="1:7" x14ac:dyDescent="0.3">
      <c r="A1559" s="38">
        <v>44266</v>
      </c>
      <c r="B1559">
        <v>47.83</v>
      </c>
      <c r="C1559">
        <v>46.03</v>
      </c>
      <c r="D1559">
        <v>48.12</v>
      </c>
      <c r="E1559">
        <v>45.4</v>
      </c>
      <c r="F1559" t="s">
        <v>1127</v>
      </c>
      <c r="G1559" s="30">
        <v>5.0500000000000003E-2</v>
      </c>
    </row>
    <row r="1560" spans="1:7" x14ac:dyDescent="0.3">
      <c r="A1560" s="38">
        <v>44267</v>
      </c>
      <c r="B1560">
        <v>48.08</v>
      </c>
      <c r="C1560">
        <v>48.29</v>
      </c>
      <c r="D1560">
        <v>48.69</v>
      </c>
      <c r="E1560">
        <v>47.2</v>
      </c>
      <c r="F1560" t="s">
        <v>544</v>
      </c>
      <c r="G1560" s="30">
        <v>5.1999999999999998E-3</v>
      </c>
    </row>
    <row r="1561" spans="1:7" x14ac:dyDescent="0.3">
      <c r="A1561" s="38">
        <v>44270</v>
      </c>
      <c r="B1561">
        <v>48.8</v>
      </c>
      <c r="C1561">
        <v>48.44</v>
      </c>
      <c r="D1561">
        <v>49.32</v>
      </c>
      <c r="E1561">
        <v>47.94</v>
      </c>
      <c r="F1561" t="s">
        <v>1128</v>
      </c>
      <c r="G1561" s="30">
        <v>1.4999999999999999E-2</v>
      </c>
    </row>
    <row r="1562" spans="1:7" x14ac:dyDescent="0.3">
      <c r="A1562" s="38">
        <v>44271</v>
      </c>
      <c r="B1562">
        <v>48.07</v>
      </c>
      <c r="C1562">
        <v>48.77</v>
      </c>
      <c r="D1562">
        <v>49.41</v>
      </c>
      <c r="E1562">
        <v>47.97</v>
      </c>
      <c r="F1562" t="s">
        <v>579</v>
      </c>
      <c r="G1562" s="30">
        <v>-1.4999999999999999E-2</v>
      </c>
    </row>
    <row r="1563" spans="1:7" x14ac:dyDescent="0.3">
      <c r="A1563" s="38">
        <v>44272</v>
      </c>
      <c r="B1563">
        <v>48.19</v>
      </c>
      <c r="C1563">
        <v>47.86</v>
      </c>
      <c r="D1563">
        <v>48.48</v>
      </c>
      <c r="E1563">
        <v>47.64</v>
      </c>
      <c r="F1563" t="s">
        <v>1129</v>
      </c>
      <c r="G1563" s="30">
        <v>2.5000000000000001E-3</v>
      </c>
    </row>
    <row r="1564" spans="1:7" x14ac:dyDescent="0.3">
      <c r="A1564" s="38">
        <v>44273</v>
      </c>
      <c r="B1564">
        <v>47.44</v>
      </c>
      <c r="C1564">
        <v>47.93</v>
      </c>
      <c r="D1564">
        <v>48.98</v>
      </c>
      <c r="E1564">
        <v>47.2</v>
      </c>
      <c r="F1564" t="s">
        <v>1130</v>
      </c>
      <c r="G1564" s="30">
        <v>-1.5599999999999999E-2</v>
      </c>
    </row>
    <row r="1565" spans="1:7" x14ac:dyDescent="0.3">
      <c r="A1565" s="38">
        <v>44274</v>
      </c>
      <c r="B1565">
        <v>47.29</v>
      </c>
      <c r="C1565">
        <v>47.12</v>
      </c>
      <c r="D1565">
        <v>47.55</v>
      </c>
      <c r="E1565">
        <v>46.75</v>
      </c>
      <c r="F1565" t="s">
        <v>1131</v>
      </c>
      <c r="G1565" s="30">
        <v>-3.2000000000000002E-3</v>
      </c>
    </row>
    <row r="1566" spans="1:7" x14ac:dyDescent="0.3">
      <c r="A1566" s="38">
        <v>44277</v>
      </c>
      <c r="B1566">
        <v>49.42</v>
      </c>
      <c r="C1566">
        <v>47</v>
      </c>
      <c r="D1566">
        <v>49.93</v>
      </c>
      <c r="E1566">
        <v>47</v>
      </c>
      <c r="F1566" t="s">
        <v>1132</v>
      </c>
      <c r="G1566" s="30">
        <v>4.4999999999999998E-2</v>
      </c>
    </row>
    <row r="1567" spans="1:7" x14ac:dyDescent="0.3">
      <c r="A1567" s="38">
        <v>44278</v>
      </c>
      <c r="B1567">
        <v>49.12</v>
      </c>
      <c r="C1567">
        <v>49.57</v>
      </c>
      <c r="D1567">
        <v>49.57</v>
      </c>
      <c r="E1567">
        <v>48.73</v>
      </c>
      <c r="F1567" t="s">
        <v>1038</v>
      </c>
      <c r="G1567" s="30">
        <v>-6.1000000000000004E-3</v>
      </c>
    </row>
    <row r="1568" spans="1:7" x14ac:dyDescent="0.3">
      <c r="A1568" s="38">
        <v>44279</v>
      </c>
      <c r="B1568">
        <v>47.67</v>
      </c>
      <c r="C1568">
        <v>49.26</v>
      </c>
      <c r="D1568">
        <v>50.11</v>
      </c>
      <c r="E1568">
        <v>47.65</v>
      </c>
      <c r="F1568" t="s">
        <v>1080</v>
      </c>
      <c r="G1568" s="30">
        <v>-2.9499999999999998E-2</v>
      </c>
    </row>
    <row r="1569" spans="1:7" x14ac:dyDescent="0.3">
      <c r="A1569" s="38">
        <v>44280</v>
      </c>
      <c r="B1569">
        <v>46.97</v>
      </c>
      <c r="C1569">
        <v>47.57</v>
      </c>
      <c r="D1569">
        <v>47.71</v>
      </c>
      <c r="E1569">
        <v>46.2</v>
      </c>
      <c r="F1569" t="s">
        <v>977</v>
      </c>
      <c r="G1569" s="30">
        <v>-1.47E-2</v>
      </c>
    </row>
    <row r="1570" spans="1:7" x14ac:dyDescent="0.3">
      <c r="A1570" s="38">
        <v>44281</v>
      </c>
      <c r="B1570">
        <v>46.69</v>
      </c>
      <c r="C1570">
        <v>47.17</v>
      </c>
      <c r="D1570">
        <v>47.17</v>
      </c>
      <c r="E1570">
        <v>45.53</v>
      </c>
      <c r="F1570" t="s">
        <v>1133</v>
      </c>
      <c r="G1570" s="30">
        <v>-6.0000000000000001E-3</v>
      </c>
    </row>
    <row r="1571" spans="1:7" x14ac:dyDescent="0.3">
      <c r="A1571" s="38">
        <v>44284</v>
      </c>
      <c r="B1571">
        <v>46.49</v>
      </c>
      <c r="C1571">
        <v>45.91</v>
      </c>
      <c r="D1571">
        <v>46.93</v>
      </c>
      <c r="E1571">
        <v>45.45</v>
      </c>
      <c r="F1571" t="s">
        <v>1134</v>
      </c>
      <c r="G1571" s="30">
        <v>-4.3E-3</v>
      </c>
    </row>
    <row r="1572" spans="1:7" x14ac:dyDescent="0.3">
      <c r="A1572" s="38">
        <v>44285</v>
      </c>
      <c r="B1572">
        <v>47.15</v>
      </c>
      <c r="C1572">
        <v>46.16</v>
      </c>
      <c r="D1572">
        <v>48.1</v>
      </c>
      <c r="E1572">
        <v>46.16</v>
      </c>
      <c r="F1572" t="s">
        <v>843</v>
      </c>
      <c r="G1572" s="30">
        <v>1.4200000000000001E-2</v>
      </c>
    </row>
    <row r="1573" spans="1:7" x14ac:dyDescent="0.3">
      <c r="A1573" s="38">
        <v>44286</v>
      </c>
      <c r="B1573">
        <v>47.01</v>
      </c>
      <c r="C1573">
        <v>47.15</v>
      </c>
      <c r="D1573">
        <v>47.93</v>
      </c>
      <c r="E1573">
        <v>47</v>
      </c>
      <c r="F1573" t="s">
        <v>523</v>
      </c>
      <c r="G1573" s="30">
        <v>-3.0000000000000001E-3</v>
      </c>
    </row>
    <row r="1574" spans="1:7" x14ac:dyDescent="0.3">
      <c r="A1574" s="38">
        <v>44287</v>
      </c>
      <c r="B1574">
        <v>48.01</v>
      </c>
      <c r="C1574">
        <v>47.73</v>
      </c>
      <c r="D1574">
        <v>48.02</v>
      </c>
      <c r="E1574">
        <v>47.3</v>
      </c>
      <c r="F1574" t="s">
        <v>337</v>
      </c>
      <c r="G1574" s="30">
        <v>2.1299999999999999E-2</v>
      </c>
    </row>
    <row r="1575" spans="1:7" x14ac:dyDescent="0.3">
      <c r="A1575" s="38">
        <v>44291</v>
      </c>
      <c r="B1575">
        <v>47.68</v>
      </c>
      <c r="C1575">
        <v>48.39</v>
      </c>
      <c r="D1575">
        <v>48.49</v>
      </c>
      <c r="E1575">
        <v>47.67</v>
      </c>
      <c r="F1575" t="s">
        <v>312</v>
      </c>
      <c r="G1575" s="30">
        <v>-6.8999999999999999E-3</v>
      </c>
    </row>
    <row r="1576" spans="1:7" x14ac:dyDescent="0.3">
      <c r="A1576" s="38">
        <v>44292</v>
      </c>
      <c r="B1576">
        <v>47.8</v>
      </c>
      <c r="C1576">
        <v>47.54</v>
      </c>
      <c r="D1576">
        <v>48.01</v>
      </c>
      <c r="E1576">
        <v>47.42</v>
      </c>
      <c r="F1576" t="s">
        <v>150</v>
      </c>
      <c r="G1576" s="30">
        <v>2.5000000000000001E-3</v>
      </c>
    </row>
    <row r="1577" spans="1:7" x14ac:dyDescent="0.3">
      <c r="A1577" s="38">
        <v>44293</v>
      </c>
      <c r="B1577">
        <v>47.05</v>
      </c>
      <c r="C1577">
        <v>47.62</v>
      </c>
      <c r="D1577">
        <v>47.91</v>
      </c>
      <c r="E1577">
        <v>46.82</v>
      </c>
      <c r="F1577" t="s">
        <v>1044</v>
      </c>
      <c r="G1577" s="30">
        <v>-1.5699999999999999E-2</v>
      </c>
    </row>
    <row r="1578" spans="1:7" x14ac:dyDescent="0.3">
      <c r="A1578" s="38">
        <v>44294</v>
      </c>
      <c r="B1578">
        <v>46.56</v>
      </c>
      <c r="C1578">
        <v>47.48</v>
      </c>
      <c r="D1578">
        <v>47.48</v>
      </c>
      <c r="E1578">
        <v>46.54</v>
      </c>
      <c r="F1578" t="s">
        <v>843</v>
      </c>
      <c r="G1578" s="30">
        <v>-1.04E-2</v>
      </c>
    </row>
    <row r="1579" spans="1:7" x14ac:dyDescent="0.3">
      <c r="A1579" s="38">
        <v>44295</v>
      </c>
      <c r="B1579">
        <v>47.03</v>
      </c>
      <c r="C1579">
        <v>46.33</v>
      </c>
      <c r="D1579">
        <v>47.1</v>
      </c>
      <c r="E1579">
        <v>46.33</v>
      </c>
      <c r="F1579" t="s">
        <v>961</v>
      </c>
      <c r="G1579" s="30">
        <v>1.01E-2</v>
      </c>
    </row>
    <row r="1580" spans="1:7" x14ac:dyDescent="0.3">
      <c r="A1580" s="38">
        <v>44298</v>
      </c>
      <c r="B1580">
        <v>47.56</v>
      </c>
      <c r="C1580">
        <v>46.69</v>
      </c>
      <c r="D1580">
        <v>47.59</v>
      </c>
      <c r="E1580">
        <v>46.69</v>
      </c>
      <c r="F1580" t="s">
        <v>563</v>
      </c>
      <c r="G1580" s="30">
        <v>1.1299999999999999E-2</v>
      </c>
    </row>
    <row r="1581" spans="1:7" x14ac:dyDescent="0.3">
      <c r="A1581" s="38">
        <v>44299</v>
      </c>
      <c r="B1581">
        <v>47.37</v>
      </c>
      <c r="C1581">
        <v>47.5</v>
      </c>
      <c r="D1581">
        <v>47.53</v>
      </c>
      <c r="E1581">
        <v>46.76</v>
      </c>
      <c r="F1581" t="s">
        <v>218</v>
      </c>
      <c r="G1581" s="30">
        <v>-4.0000000000000001E-3</v>
      </c>
    </row>
    <row r="1582" spans="1:7" x14ac:dyDescent="0.3">
      <c r="A1582" s="38">
        <v>44300</v>
      </c>
      <c r="B1582">
        <v>49.47</v>
      </c>
      <c r="C1582">
        <v>47.51</v>
      </c>
      <c r="D1582">
        <v>50.05</v>
      </c>
      <c r="E1582">
        <v>47.47</v>
      </c>
      <c r="F1582" t="s">
        <v>1135</v>
      </c>
      <c r="G1582" s="30">
        <v>4.4299999999999999E-2</v>
      </c>
    </row>
    <row r="1583" spans="1:7" x14ac:dyDescent="0.3">
      <c r="A1583" s="38">
        <v>44301</v>
      </c>
      <c r="B1583">
        <v>50.24</v>
      </c>
      <c r="C1583">
        <v>49.81</v>
      </c>
      <c r="D1583">
        <v>50.29</v>
      </c>
      <c r="E1583">
        <v>49.51</v>
      </c>
      <c r="F1583" t="s">
        <v>713</v>
      </c>
      <c r="G1583" s="30">
        <v>1.5599999999999999E-2</v>
      </c>
    </row>
    <row r="1584" spans="1:7" x14ac:dyDescent="0.3">
      <c r="A1584" s="38">
        <v>44302</v>
      </c>
      <c r="B1584">
        <v>51.57</v>
      </c>
      <c r="C1584">
        <v>50.5</v>
      </c>
      <c r="D1584">
        <v>51.64</v>
      </c>
      <c r="E1584">
        <v>50.4</v>
      </c>
      <c r="F1584" t="s">
        <v>1050</v>
      </c>
      <c r="G1584" s="30">
        <v>2.6499999999999999E-2</v>
      </c>
    </row>
    <row r="1585" spans="1:7" x14ac:dyDescent="0.3">
      <c r="A1585" s="38">
        <v>44305</v>
      </c>
      <c r="B1585">
        <v>51.49</v>
      </c>
      <c r="C1585">
        <v>51.49</v>
      </c>
      <c r="D1585">
        <v>51.85</v>
      </c>
      <c r="E1585">
        <v>51.32</v>
      </c>
      <c r="F1585" t="s">
        <v>346</v>
      </c>
      <c r="G1585" s="30">
        <v>-1.6000000000000001E-3</v>
      </c>
    </row>
    <row r="1586" spans="1:7" x14ac:dyDescent="0.3">
      <c r="A1586" s="38">
        <v>44306</v>
      </c>
      <c r="B1586">
        <v>51.32</v>
      </c>
      <c r="C1586">
        <v>51.44</v>
      </c>
      <c r="D1586">
        <v>51.44</v>
      </c>
      <c r="E1586">
        <v>50.17</v>
      </c>
      <c r="F1586" t="s">
        <v>566</v>
      </c>
      <c r="G1586" s="30">
        <v>-3.3E-3</v>
      </c>
    </row>
    <row r="1587" spans="1:7" x14ac:dyDescent="0.3">
      <c r="A1587" s="38">
        <v>44307</v>
      </c>
      <c r="B1587">
        <v>52.3</v>
      </c>
      <c r="C1587">
        <v>51.24</v>
      </c>
      <c r="D1587">
        <v>52.35</v>
      </c>
      <c r="E1587">
        <v>50.78</v>
      </c>
      <c r="F1587" t="s">
        <v>971</v>
      </c>
      <c r="G1587" s="30">
        <v>1.9099999999999999E-2</v>
      </c>
    </row>
    <row r="1588" spans="1:7" x14ac:dyDescent="0.3">
      <c r="A1588" s="38">
        <v>44308</v>
      </c>
      <c r="B1588">
        <v>52.71</v>
      </c>
      <c r="C1588">
        <v>52.87</v>
      </c>
      <c r="D1588">
        <v>52.95</v>
      </c>
      <c r="E1588">
        <v>52.03</v>
      </c>
      <c r="F1588" t="s">
        <v>417</v>
      </c>
      <c r="G1588" s="30">
        <v>7.7999999999999996E-3</v>
      </c>
    </row>
    <row r="1589" spans="1:7" x14ac:dyDescent="0.3">
      <c r="A1589" s="38">
        <v>44309</v>
      </c>
      <c r="B1589">
        <v>53.19</v>
      </c>
      <c r="C1589">
        <v>52.8</v>
      </c>
      <c r="D1589">
        <v>53.48</v>
      </c>
      <c r="E1589">
        <v>52.58</v>
      </c>
      <c r="F1589" t="s">
        <v>258</v>
      </c>
      <c r="G1589" s="30">
        <v>9.1000000000000004E-3</v>
      </c>
    </row>
    <row r="1590" spans="1:7" x14ac:dyDescent="0.3">
      <c r="A1590" s="38">
        <v>44312</v>
      </c>
      <c r="B1590">
        <v>54.53</v>
      </c>
      <c r="C1590">
        <v>53.65</v>
      </c>
      <c r="D1590">
        <v>54.6</v>
      </c>
      <c r="E1590">
        <v>53.45</v>
      </c>
      <c r="F1590" t="s">
        <v>177</v>
      </c>
      <c r="G1590" s="30">
        <v>2.52E-2</v>
      </c>
    </row>
    <row r="1591" spans="1:7" x14ac:dyDescent="0.3">
      <c r="A1591" s="38">
        <v>44313</v>
      </c>
      <c r="B1591">
        <v>55.17</v>
      </c>
      <c r="C1591">
        <v>55</v>
      </c>
      <c r="D1591">
        <v>55.18</v>
      </c>
      <c r="E1591">
        <v>54.55</v>
      </c>
      <c r="F1591" t="s">
        <v>125</v>
      </c>
      <c r="G1591" s="30">
        <v>1.17E-2</v>
      </c>
    </row>
    <row r="1592" spans="1:7" x14ac:dyDescent="0.3">
      <c r="A1592" s="38">
        <v>44314</v>
      </c>
      <c r="B1592">
        <v>55.41</v>
      </c>
      <c r="C1592">
        <v>55</v>
      </c>
      <c r="D1592">
        <v>55.83</v>
      </c>
      <c r="E1592">
        <v>54.9</v>
      </c>
      <c r="F1592" t="s">
        <v>258</v>
      </c>
      <c r="G1592" s="30">
        <v>4.4000000000000003E-3</v>
      </c>
    </row>
    <row r="1593" spans="1:7" x14ac:dyDescent="0.3">
      <c r="A1593" s="38">
        <v>44315</v>
      </c>
      <c r="B1593">
        <v>55.53</v>
      </c>
      <c r="C1593">
        <v>56</v>
      </c>
      <c r="D1593">
        <v>56.29</v>
      </c>
      <c r="E1593">
        <v>54.83</v>
      </c>
      <c r="F1593" t="s">
        <v>443</v>
      </c>
      <c r="G1593" s="30">
        <v>2.2000000000000001E-3</v>
      </c>
    </row>
    <row r="1594" spans="1:7" x14ac:dyDescent="0.3">
      <c r="A1594" s="38">
        <v>44316</v>
      </c>
      <c r="B1594">
        <v>55.37</v>
      </c>
      <c r="C1594">
        <v>55.47</v>
      </c>
      <c r="D1594">
        <v>55.6</v>
      </c>
      <c r="E1594">
        <v>54.61</v>
      </c>
      <c r="F1594" t="s">
        <v>340</v>
      </c>
      <c r="G1594" s="30">
        <v>-2.8999999999999998E-3</v>
      </c>
    </row>
    <row r="1595" spans="1:7" x14ac:dyDescent="0.3">
      <c r="A1595" s="38">
        <v>44319</v>
      </c>
      <c r="B1595">
        <v>55.07</v>
      </c>
      <c r="C1595">
        <v>55.6</v>
      </c>
      <c r="D1595">
        <v>56.1</v>
      </c>
      <c r="E1595">
        <v>55.05</v>
      </c>
      <c r="F1595" t="s">
        <v>999</v>
      </c>
      <c r="G1595" s="30">
        <v>-5.4000000000000003E-3</v>
      </c>
    </row>
    <row r="1596" spans="1:7" x14ac:dyDescent="0.3">
      <c r="A1596" s="38">
        <v>44320</v>
      </c>
      <c r="B1596">
        <v>55</v>
      </c>
      <c r="C1596">
        <v>55.07</v>
      </c>
      <c r="D1596">
        <v>55.75</v>
      </c>
      <c r="E1596">
        <v>54.33</v>
      </c>
      <c r="F1596" t="s">
        <v>234</v>
      </c>
      <c r="G1596" s="30">
        <v>-1.2999999999999999E-3</v>
      </c>
    </row>
    <row r="1597" spans="1:7" x14ac:dyDescent="0.3">
      <c r="A1597" s="38">
        <v>44321</v>
      </c>
      <c r="B1597">
        <v>56.64</v>
      </c>
      <c r="C1597">
        <v>55.6</v>
      </c>
      <c r="D1597">
        <v>56.89</v>
      </c>
      <c r="E1597">
        <v>55.09</v>
      </c>
      <c r="F1597" t="s">
        <v>335</v>
      </c>
      <c r="G1597" s="30">
        <v>2.98E-2</v>
      </c>
    </row>
    <row r="1598" spans="1:7" x14ac:dyDescent="0.3">
      <c r="A1598" s="38">
        <v>44322</v>
      </c>
      <c r="B1598">
        <v>57.19</v>
      </c>
      <c r="C1598">
        <v>56.64</v>
      </c>
      <c r="D1598">
        <v>57.34</v>
      </c>
      <c r="E1598">
        <v>56.17</v>
      </c>
      <c r="F1598" t="s">
        <v>569</v>
      </c>
      <c r="G1598" s="30">
        <v>9.7000000000000003E-3</v>
      </c>
    </row>
    <row r="1599" spans="1:7" x14ac:dyDescent="0.3">
      <c r="A1599" s="38">
        <v>44323</v>
      </c>
      <c r="B1599">
        <v>58.22</v>
      </c>
      <c r="C1599">
        <v>57.21</v>
      </c>
      <c r="D1599">
        <v>58.25</v>
      </c>
      <c r="E1599">
        <v>56.62</v>
      </c>
      <c r="F1599" t="s">
        <v>1136</v>
      </c>
      <c r="G1599" s="30">
        <v>1.7999999999999999E-2</v>
      </c>
    </row>
    <row r="1600" spans="1:7" x14ac:dyDescent="0.3">
      <c r="A1600" s="38">
        <v>44326</v>
      </c>
      <c r="B1600">
        <v>57.63</v>
      </c>
      <c r="C1600">
        <v>58.27</v>
      </c>
      <c r="D1600">
        <v>58.49</v>
      </c>
      <c r="E1600">
        <v>57.49</v>
      </c>
      <c r="F1600" t="s">
        <v>565</v>
      </c>
      <c r="G1600" s="30">
        <v>-1.01E-2</v>
      </c>
    </row>
    <row r="1601" spans="1:7" x14ac:dyDescent="0.3">
      <c r="A1601" s="38">
        <v>44327</v>
      </c>
      <c r="B1601">
        <v>57.79</v>
      </c>
      <c r="C1601">
        <v>56.46</v>
      </c>
      <c r="D1601">
        <v>57.97</v>
      </c>
      <c r="E1601">
        <v>55.89</v>
      </c>
      <c r="F1601" t="s">
        <v>1137</v>
      </c>
      <c r="G1601" s="30">
        <v>2.8E-3</v>
      </c>
    </row>
    <row r="1602" spans="1:7" x14ac:dyDescent="0.3">
      <c r="A1602" s="38">
        <v>44328</v>
      </c>
      <c r="B1602">
        <v>55.76</v>
      </c>
      <c r="C1602">
        <v>57.52</v>
      </c>
      <c r="D1602">
        <v>57.93</v>
      </c>
      <c r="E1602">
        <v>55.6</v>
      </c>
      <c r="F1602" t="s">
        <v>967</v>
      </c>
      <c r="G1602" s="30">
        <v>-3.5099999999999999E-2</v>
      </c>
    </row>
    <row r="1603" spans="1:7" x14ac:dyDescent="0.3">
      <c r="A1603" s="38">
        <v>44329</v>
      </c>
      <c r="B1603">
        <v>56.2</v>
      </c>
      <c r="C1603">
        <v>56.23</v>
      </c>
      <c r="D1603">
        <v>57.03</v>
      </c>
      <c r="E1603">
        <v>55.55</v>
      </c>
      <c r="F1603" t="s">
        <v>255</v>
      </c>
      <c r="G1603" s="30">
        <v>7.9000000000000008E-3</v>
      </c>
    </row>
    <row r="1604" spans="1:7" x14ac:dyDescent="0.3">
      <c r="A1604" s="38">
        <v>44330</v>
      </c>
      <c r="B1604">
        <v>57.42</v>
      </c>
      <c r="C1604">
        <v>56.52</v>
      </c>
      <c r="D1604">
        <v>57.84</v>
      </c>
      <c r="E1604">
        <v>56.52</v>
      </c>
      <c r="F1604" t="s">
        <v>522</v>
      </c>
      <c r="G1604" s="30">
        <v>2.1700000000000001E-2</v>
      </c>
    </row>
    <row r="1605" spans="1:7" x14ac:dyDescent="0.3">
      <c r="A1605" s="38">
        <v>44333</v>
      </c>
      <c r="B1605">
        <v>57.38</v>
      </c>
      <c r="C1605">
        <v>57.22</v>
      </c>
      <c r="D1605">
        <v>57.71</v>
      </c>
      <c r="E1605">
        <v>56.53</v>
      </c>
      <c r="F1605" t="s">
        <v>238</v>
      </c>
      <c r="G1605" s="30">
        <v>-6.9999999999999999E-4</v>
      </c>
    </row>
    <row r="1606" spans="1:7" x14ac:dyDescent="0.3">
      <c r="A1606" s="38">
        <v>44334</v>
      </c>
      <c r="B1606">
        <v>56.99</v>
      </c>
      <c r="C1606">
        <v>57.41</v>
      </c>
      <c r="D1606">
        <v>57.71</v>
      </c>
      <c r="E1606">
        <v>56.97</v>
      </c>
      <c r="F1606" t="s">
        <v>417</v>
      </c>
      <c r="G1606" s="30">
        <v>-6.7999999999999996E-3</v>
      </c>
    </row>
    <row r="1607" spans="1:7" x14ac:dyDescent="0.3">
      <c r="A1607" s="38">
        <v>44335</v>
      </c>
      <c r="B1607">
        <v>56.99</v>
      </c>
      <c r="C1607">
        <v>55.49</v>
      </c>
      <c r="D1607">
        <v>56.99</v>
      </c>
      <c r="E1607">
        <v>55.05</v>
      </c>
      <c r="F1607" t="s">
        <v>848</v>
      </c>
      <c r="G1607" s="30">
        <v>0</v>
      </c>
    </row>
    <row r="1608" spans="1:7" x14ac:dyDescent="0.3">
      <c r="A1608" s="38">
        <v>44336</v>
      </c>
      <c r="B1608">
        <v>56.77</v>
      </c>
      <c r="C1608">
        <v>57.08</v>
      </c>
      <c r="D1608">
        <v>57.32</v>
      </c>
      <c r="E1608">
        <v>56.02</v>
      </c>
      <c r="F1608" t="s">
        <v>276</v>
      </c>
      <c r="G1608" s="30">
        <v>-3.8999999999999998E-3</v>
      </c>
    </row>
    <row r="1609" spans="1:7" x14ac:dyDescent="0.3">
      <c r="A1609" s="38">
        <v>44337</v>
      </c>
      <c r="B1609">
        <v>57.43</v>
      </c>
      <c r="C1609">
        <v>57.19</v>
      </c>
      <c r="D1609">
        <v>57.96</v>
      </c>
      <c r="E1609">
        <v>57.09</v>
      </c>
      <c r="F1609" t="s">
        <v>342</v>
      </c>
      <c r="G1609" s="30">
        <v>1.1599999999999999E-2</v>
      </c>
    </row>
    <row r="1610" spans="1:7" x14ac:dyDescent="0.3">
      <c r="A1610" s="38">
        <v>44340</v>
      </c>
      <c r="B1610">
        <v>57.44</v>
      </c>
      <c r="C1610">
        <v>57.8</v>
      </c>
      <c r="D1610">
        <v>58.11</v>
      </c>
      <c r="E1610">
        <v>57.25</v>
      </c>
      <c r="F1610" t="s">
        <v>595</v>
      </c>
      <c r="G1610" s="30">
        <v>2.0000000000000001E-4</v>
      </c>
    </row>
    <row r="1611" spans="1:7" x14ac:dyDescent="0.3">
      <c r="A1611" s="38">
        <v>44341</v>
      </c>
      <c r="B1611">
        <v>56.62</v>
      </c>
      <c r="C1611">
        <v>57.62</v>
      </c>
      <c r="D1611">
        <v>57.78</v>
      </c>
      <c r="E1611">
        <v>56.51</v>
      </c>
      <c r="F1611" t="s">
        <v>304</v>
      </c>
      <c r="G1611" s="30">
        <v>-1.43E-2</v>
      </c>
    </row>
    <row r="1612" spans="1:7" x14ac:dyDescent="0.3">
      <c r="A1612" s="38">
        <v>44342</v>
      </c>
      <c r="B1612">
        <v>57.3</v>
      </c>
      <c r="C1612">
        <v>56.84</v>
      </c>
      <c r="D1612">
        <v>57.65</v>
      </c>
      <c r="E1612">
        <v>56.46</v>
      </c>
      <c r="F1612" t="s">
        <v>737</v>
      </c>
      <c r="G1612" s="30">
        <v>1.2E-2</v>
      </c>
    </row>
    <row r="1613" spans="1:7" x14ac:dyDescent="0.3">
      <c r="A1613" s="38">
        <v>44343</v>
      </c>
      <c r="B1613">
        <v>57.87</v>
      </c>
      <c r="C1613">
        <v>57.75</v>
      </c>
      <c r="D1613">
        <v>58.19</v>
      </c>
      <c r="E1613">
        <v>57.04</v>
      </c>
      <c r="F1613" t="s">
        <v>1050</v>
      </c>
      <c r="G1613" s="30">
        <v>9.9000000000000008E-3</v>
      </c>
    </row>
    <row r="1614" spans="1:7" x14ac:dyDescent="0.3">
      <c r="A1614" s="38">
        <v>44344</v>
      </c>
      <c r="B1614">
        <v>57.34</v>
      </c>
      <c r="C1614">
        <v>58.09</v>
      </c>
      <c r="D1614">
        <v>58.33</v>
      </c>
      <c r="E1614">
        <v>57.12</v>
      </c>
      <c r="F1614" t="s">
        <v>330</v>
      </c>
      <c r="G1614" s="30">
        <v>-9.1999999999999998E-3</v>
      </c>
    </row>
    <row r="1615" spans="1:7" x14ac:dyDescent="0.3">
      <c r="A1615" s="38">
        <v>44348</v>
      </c>
      <c r="B1615">
        <v>56.63</v>
      </c>
      <c r="C1615">
        <v>57.63</v>
      </c>
      <c r="D1615">
        <v>58.02</v>
      </c>
      <c r="E1615">
        <v>56.41</v>
      </c>
      <c r="F1615" t="s">
        <v>208</v>
      </c>
      <c r="G1615" s="30">
        <v>-1.24E-2</v>
      </c>
    </row>
    <row r="1616" spans="1:7" x14ac:dyDescent="0.3">
      <c r="A1616" s="38">
        <v>44349</v>
      </c>
      <c r="B1616">
        <v>56.69</v>
      </c>
      <c r="C1616">
        <v>56.51</v>
      </c>
      <c r="D1616">
        <v>57.2</v>
      </c>
      <c r="E1616">
        <v>55.67</v>
      </c>
      <c r="F1616" t="s">
        <v>177</v>
      </c>
      <c r="G1616" s="30">
        <v>1.1000000000000001E-3</v>
      </c>
    </row>
    <row r="1617" spans="1:7" x14ac:dyDescent="0.3">
      <c r="A1617" s="38">
        <v>44350</v>
      </c>
      <c r="B1617">
        <v>57.53</v>
      </c>
      <c r="C1617">
        <v>56.39</v>
      </c>
      <c r="D1617">
        <v>57.73</v>
      </c>
      <c r="E1617">
        <v>56.11</v>
      </c>
      <c r="F1617" t="s">
        <v>1138</v>
      </c>
      <c r="G1617" s="30">
        <v>1.4800000000000001E-2</v>
      </c>
    </row>
    <row r="1618" spans="1:7" x14ac:dyDescent="0.3">
      <c r="A1618" s="38">
        <v>44351</v>
      </c>
      <c r="B1618">
        <v>57.41</v>
      </c>
      <c r="C1618">
        <v>57.74</v>
      </c>
      <c r="D1618">
        <v>57.81</v>
      </c>
      <c r="E1618">
        <v>57.13</v>
      </c>
      <c r="F1618" t="s">
        <v>237</v>
      </c>
      <c r="G1618" s="30">
        <v>-2.0999999999999999E-3</v>
      </c>
    </row>
    <row r="1619" spans="1:7" x14ac:dyDescent="0.3">
      <c r="A1619" s="38">
        <v>44354</v>
      </c>
      <c r="B1619">
        <v>57.74</v>
      </c>
      <c r="C1619">
        <v>57.56</v>
      </c>
      <c r="D1619">
        <v>57.77</v>
      </c>
      <c r="E1619">
        <v>57.09</v>
      </c>
      <c r="F1619" t="s">
        <v>141</v>
      </c>
      <c r="G1619" s="30">
        <v>5.7000000000000002E-3</v>
      </c>
    </row>
    <row r="1620" spans="1:7" x14ac:dyDescent="0.3">
      <c r="A1620" s="38">
        <v>44355</v>
      </c>
      <c r="B1620">
        <v>57.52</v>
      </c>
      <c r="C1620">
        <v>57.7</v>
      </c>
      <c r="D1620">
        <v>57.92</v>
      </c>
      <c r="E1620">
        <v>56.77</v>
      </c>
      <c r="F1620" t="s">
        <v>1139</v>
      </c>
      <c r="G1620" s="30">
        <v>-3.8E-3</v>
      </c>
    </row>
    <row r="1621" spans="1:7" x14ac:dyDescent="0.3">
      <c r="A1621" s="38">
        <v>44356</v>
      </c>
      <c r="B1621">
        <v>57.2</v>
      </c>
      <c r="C1621">
        <v>57.42</v>
      </c>
      <c r="D1621">
        <v>57.55</v>
      </c>
      <c r="E1621">
        <v>57.1</v>
      </c>
      <c r="F1621" t="s">
        <v>155</v>
      </c>
      <c r="G1621" s="30">
        <v>-5.5999999999999999E-3</v>
      </c>
    </row>
    <row r="1622" spans="1:7" x14ac:dyDescent="0.3">
      <c r="A1622" s="38">
        <v>44357</v>
      </c>
      <c r="B1622">
        <v>57.3</v>
      </c>
      <c r="C1622">
        <v>57.56</v>
      </c>
      <c r="D1622">
        <v>57.79</v>
      </c>
      <c r="E1622">
        <v>56.93</v>
      </c>
      <c r="F1622" t="s">
        <v>1140</v>
      </c>
      <c r="G1622" s="30">
        <v>1.6999999999999999E-3</v>
      </c>
    </row>
    <row r="1623" spans="1:7" x14ac:dyDescent="0.3">
      <c r="A1623" s="38">
        <v>44358</v>
      </c>
      <c r="B1623">
        <v>57.79</v>
      </c>
      <c r="C1623">
        <v>57.41</v>
      </c>
      <c r="D1623">
        <v>57.79</v>
      </c>
      <c r="E1623">
        <v>57.2</v>
      </c>
      <c r="F1623" t="s">
        <v>204</v>
      </c>
      <c r="G1623" s="30">
        <v>8.6E-3</v>
      </c>
    </row>
    <row r="1624" spans="1:7" x14ac:dyDescent="0.3">
      <c r="A1624" s="38">
        <v>44361</v>
      </c>
      <c r="B1624">
        <v>57.51</v>
      </c>
      <c r="C1624">
        <v>57.99</v>
      </c>
      <c r="D1624">
        <v>58.15</v>
      </c>
      <c r="E1624">
        <v>57.35</v>
      </c>
      <c r="F1624" t="s">
        <v>330</v>
      </c>
      <c r="G1624" s="30">
        <v>-4.7999999999999996E-3</v>
      </c>
    </row>
    <row r="1625" spans="1:7" x14ac:dyDescent="0.3">
      <c r="A1625" s="38">
        <v>44362</v>
      </c>
      <c r="B1625">
        <v>58.01</v>
      </c>
      <c r="C1625">
        <v>57.61</v>
      </c>
      <c r="D1625">
        <v>58.31</v>
      </c>
      <c r="E1625">
        <v>57.34</v>
      </c>
      <c r="F1625" t="s">
        <v>160</v>
      </c>
      <c r="G1625" s="30">
        <v>8.6999999999999994E-3</v>
      </c>
    </row>
    <row r="1626" spans="1:7" x14ac:dyDescent="0.3">
      <c r="A1626" s="38">
        <v>44363</v>
      </c>
      <c r="B1626">
        <v>58.57</v>
      </c>
      <c r="C1626">
        <v>58.26</v>
      </c>
      <c r="D1626">
        <v>58.74</v>
      </c>
      <c r="E1626">
        <v>57.76</v>
      </c>
      <c r="F1626" t="s">
        <v>304</v>
      </c>
      <c r="G1626" s="30">
        <v>9.7000000000000003E-3</v>
      </c>
    </row>
    <row r="1627" spans="1:7" x14ac:dyDescent="0.3">
      <c r="A1627" s="38">
        <v>44364</v>
      </c>
      <c r="B1627">
        <v>58.43</v>
      </c>
      <c r="C1627">
        <v>58.83</v>
      </c>
      <c r="D1627">
        <v>59</v>
      </c>
      <c r="E1627">
        <v>57.23</v>
      </c>
      <c r="F1627" t="s">
        <v>1141</v>
      </c>
      <c r="G1627" s="30">
        <v>-2.3999999999999998E-3</v>
      </c>
    </row>
    <row r="1628" spans="1:7" x14ac:dyDescent="0.3">
      <c r="A1628" s="38">
        <v>44365</v>
      </c>
      <c r="B1628">
        <v>57.37</v>
      </c>
      <c r="C1628">
        <v>57.9</v>
      </c>
      <c r="D1628">
        <v>58.04</v>
      </c>
      <c r="E1628">
        <v>57.04</v>
      </c>
      <c r="F1628" t="s">
        <v>1142</v>
      </c>
      <c r="G1628" s="30">
        <v>-1.8100000000000002E-2</v>
      </c>
    </row>
    <row r="1629" spans="1:7" x14ac:dyDescent="0.3">
      <c r="A1629" s="38">
        <v>44368</v>
      </c>
      <c r="B1629">
        <v>58.47</v>
      </c>
      <c r="C1629">
        <v>57.42</v>
      </c>
      <c r="D1629">
        <v>58.57</v>
      </c>
      <c r="E1629">
        <v>57.27</v>
      </c>
      <c r="F1629" t="s">
        <v>150</v>
      </c>
      <c r="G1629" s="30">
        <v>1.9199999999999998E-2</v>
      </c>
    </row>
    <row r="1630" spans="1:7" x14ac:dyDescent="0.3">
      <c r="A1630" s="38">
        <v>44369</v>
      </c>
      <c r="B1630">
        <v>58.25</v>
      </c>
      <c r="C1630">
        <v>58.18</v>
      </c>
      <c r="D1630">
        <v>58.42</v>
      </c>
      <c r="E1630">
        <v>57.8</v>
      </c>
      <c r="F1630" t="s">
        <v>1143</v>
      </c>
      <c r="G1630" s="30">
        <v>-3.8E-3</v>
      </c>
    </row>
    <row r="1631" spans="1:7" x14ac:dyDescent="0.3">
      <c r="A1631" s="38">
        <v>44370</v>
      </c>
      <c r="B1631">
        <v>58.29</v>
      </c>
      <c r="C1631">
        <v>58.23</v>
      </c>
      <c r="D1631">
        <v>58.6</v>
      </c>
      <c r="E1631">
        <v>58.18</v>
      </c>
      <c r="F1631" t="s">
        <v>1103</v>
      </c>
      <c r="G1631" s="30">
        <v>6.9999999999999999E-4</v>
      </c>
    </row>
    <row r="1632" spans="1:7" x14ac:dyDescent="0.3">
      <c r="A1632" s="38">
        <v>44371</v>
      </c>
      <c r="B1632">
        <v>59.12</v>
      </c>
      <c r="C1632">
        <v>58.58</v>
      </c>
      <c r="D1632">
        <v>59.36</v>
      </c>
      <c r="E1632">
        <v>58.21</v>
      </c>
      <c r="F1632" t="s">
        <v>178</v>
      </c>
      <c r="G1632" s="30">
        <v>1.4200000000000001E-2</v>
      </c>
    </row>
    <row r="1633" spans="1:7" x14ac:dyDescent="0.3">
      <c r="A1633" s="38">
        <v>44372</v>
      </c>
      <c r="B1633">
        <v>61.58</v>
      </c>
      <c r="C1633">
        <v>59.45</v>
      </c>
      <c r="D1633">
        <v>61.69</v>
      </c>
      <c r="E1633">
        <v>59.16</v>
      </c>
      <c r="F1633" t="s">
        <v>1144</v>
      </c>
      <c r="G1633" s="30">
        <v>4.1599999999999998E-2</v>
      </c>
    </row>
    <row r="1634" spans="1:7" x14ac:dyDescent="0.3">
      <c r="A1634" s="38">
        <v>44375</v>
      </c>
      <c r="B1634">
        <v>61.53</v>
      </c>
      <c r="C1634">
        <v>61.72</v>
      </c>
      <c r="D1634">
        <v>61.75</v>
      </c>
      <c r="E1634">
        <v>60.67</v>
      </c>
      <c r="F1634" t="s">
        <v>1145</v>
      </c>
      <c r="G1634" s="30">
        <v>-8.0000000000000004E-4</v>
      </c>
    </row>
    <row r="1635" spans="1:7" x14ac:dyDescent="0.3">
      <c r="A1635" s="38">
        <v>44376</v>
      </c>
      <c r="B1635">
        <v>62.41</v>
      </c>
      <c r="C1635">
        <v>61.9</v>
      </c>
      <c r="D1635">
        <v>62.58</v>
      </c>
      <c r="E1635">
        <v>61.53</v>
      </c>
      <c r="F1635" t="s">
        <v>1146</v>
      </c>
      <c r="G1635" s="30">
        <v>1.43E-2</v>
      </c>
    </row>
    <row r="1636" spans="1:7" x14ac:dyDescent="0.3">
      <c r="A1636" s="38">
        <v>44377</v>
      </c>
      <c r="B1636">
        <v>62.2</v>
      </c>
      <c r="C1636">
        <v>62.16</v>
      </c>
      <c r="D1636">
        <v>62.59</v>
      </c>
      <c r="E1636">
        <v>61.25</v>
      </c>
      <c r="F1636" t="s">
        <v>1147</v>
      </c>
      <c r="G1636" s="30">
        <v>-3.3999999999999998E-3</v>
      </c>
    </row>
    <row r="1637" spans="1:7" x14ac:dyDescent="0.3">
      <c r="A1637" s="38">
        <v>44378</v>
      </c>
      <c r="B1637">
        <v>63.01</v>
      </c>
      <c r="C1637">
        <v>60.77</v>
      </c>
      <c r="D1637">
        <v>63.01</v>
      </c>
      <c r="E1637">
        <v>60.5</v>
      </c>
      <c r="F1637" t="s">
        <v>1148</v>
      </c>
      <c r="G1637" s="30">
        <v>1.2999999999999999E-2</v>
      </c>
    </row>
    <row r="1638" spans="1:7" x14ac:dyDescent="0.3">
      <c r="A1638" s="38">
        <v>44379</v>
      </c>
      <c r="B1638">
        <v>64.23</v>
      </c>
      <c r="C1638">
        <v>63.13</v>
      </c>
      <c r="D1638">
        <v>64.23</v>
      </c>
      <c r="E1638">
        <v>62.38</v>
      </c>
      <c r="F1638" t="s">
        <v>1008</v>
      </c>
      <c r="G1638" s="30">
        <v>1.9400000000000001E-2</v>
      </c>
    </row>
    <row r="1639" spans="1:7" x14ac:dyDescent="0.3">
      <c r="A1639" s="38">
        <v>44383</v>
      </c>
      <c r="B1639">
        <v>63.71</v>
      </c>
      <c r="C1639">
        <v>64.319999999999993</v>
      </c>
      <c r="D1639">
        <v>64.45</v>
      </c>
      <c r="E1639">
        <v>63.09</v>
      </c>
      <c r="F1639" t="s">
        <v>1044</v>
      </c>
      <c r="G1639" s="30">
        <v>-8.0999999999999996E-3</v>
      </c>
    </row>
    <row r="1640" spans="1:7" x14ac:dyDescent="0.3">
      <c r="A1640" s="38">
        <v>44384</v>
      </c>
      <c r="B1640">
        <v>63.29</v>
      </c>
      <c r="C1640">
        <v>63.53</v>
      </c>
      <c r="D1640">
        <v>63.59</v>
      </c>
      <c r="E1640">
        <v>61.75</v>
      </c>
      <c r="F1640" t="s">
        <v>1136</v>
      </c>
      <c r="G1640" s="30">
        <v>-6.6E-3</v>
      </c>
    </row>
    <row r="1641" spans="1:7" x14ac:dyDescent="0.3">
      <c r="A1641" s="38">
        <v>44385</v>
      </c>
      <c r="B1641">
        <v>60.51</v>
      </c>
      <c r="C1641">
        <v>62.08</v>
      </c>
      <c r="D1641">
        <v>62.36</v>
      </c>
      <c r="E1641">
        <v>60.16</v>
      </c>
      <c r="F1641" t="s">
        <v>1149</v>
      </c>
      <c r="G1641" s="30">
        <v>-4.3900000000000002E-2</v>
      </c>
    </row>
    <row r="1642" spans="1:7" x14ac:dyDescent="0.3">
      <c r="A1642" s="38">
        <v>44386</v>
      </c>
      <c r="B1642">
        <v>61.17</v>
      </c>
      <c r="C1642">
        <v>60.86</v>
      </c>
      <c r="D1642">
        <v>61.63</v>
      </c>
      <c r="E1642">
        <v>60.53</v>
      </c>
      <c r="F1642" t="s">
        <v>868</v>
      </c>
      <c r="G1642" s="30">
        <v>1.09E-2</v>
      </c>
    </row>
    <row r="1643" spans="1:7" x14ac:dyDescent="0.3">
      <c r="A1643" s="38">
        <v>44389</v>
      </c>
      <c r="B1643">
        <v>61.32</v>
      </c>
      <c r="C1643">
        <v>61.19</v>
      </c>
      <c r="D1643">
        <v>61.86</v>
      </c>
      <c r="E1643">
        <v>60.86</v>
      </c>
      <c r="F1643" t="s">
        <v>159</v>
      </c>
      <c r="G1643" s="30">
        <v>2.5000000000000001E-3</v>
      </c>
    </row>
    <row r="1644" spans="1:7" x14ac:dyDescent="0.3">
      <c r="A1644" s="38">
        <v>44390</v>
      </c>
      <c r="B1644">
        <v>59.89</v>
      </c>
      <c r="C1644">
        <v>60.56</v>
      </c>
      <c r="D1644">
        <v>60.73</v>
      </c>
      <c r="E1644">
        <v>58.81</v>
      </c>
      <c r="F1644" t="s">
        <v>1150</v>
      </c>
      <c r="G1644" s="30">
        <v>-2.3300000000000001E-2</v>
      </c>
    </row>
    <row r="1645" spans="1:7" x14ac:dyDescent="0.3">
      <c r="A1645" s="38">
        <v>44391</v>
      </c>
      <c r="B1645">
        <v>60.01</v>
      </c>
      <c r="C1645">
        <v>60.02</v>
      </c>
      <c r="D1645">
        <v>60.5</v>
      </c>
      <c r="E1645">
        <v>59.58</v>
      </c>
      <c r="F1645" t="s">
        <v>570</v>
      </c>
      <c r="G1645" s="30">
        <v>2E-3</v>
      </c>
    </row>
    <row r="1646" spans="1:7" x14ac:dyDescent="0.3">
      <c r="A1646" s="38">
        <v>44392</v>
      </c>
      <c r="B1646">
        <v>59.44</v>
      </c>
      <c r="C1646">
        <v>59.87</v>
      </c>
      <c r="D1646">
        <v>60.01</v>
      </c>
      <c r="E1646">
        <v>58.97</v>
      </c>
      <c r="F1646" t="s">
        <v>985</v>
      </c>
      <c r="G1646" s="30">
        <v>-9.4999999999999998E-3</v>
      </c>
    </row>
    <row r="1647" spans="1:7" x14ac:dyDescent="0.3">
      <c r="A1647" s="38">
        <v>44393</v>
      </c>
      <c r="B1647">
        <v>56.74</v>
      </c>
      <c r="C1647">
        <v>59.31</v>
      </c>
      <c r="D1647">
        <v>59.58</v>
      </c>
      <c r="E1647">
        <v>56.53</v>
      </c>
      <c r="F1647" t="s">
        <v>1151</v>
      </c>
      <c r="G1647" s="30">
        <v>-4.5400000000000003E-2</v>
      </c>
    </row>
    <row r="1648" spans="1:7" x14ac:dyDescent="0.3">
      <c r="A1648" s="38">
        <v>44396</v>
      </c>
      <c r="B1648">
        <v>56.21</v>
      </c>
      <c r="C1648">
        <v>55.7</v>
      </c>
      <c r="D1648">
        <v>56.4</v>
      </c>
      <c r="E1648">
        <v>54.89</v>
      </c>
      <c r="F1648" t="s">
        <v>338</v>
      </c>
      <c r="G1648" s="30">
        <v>-9.2999999999999992E-3</v>
      </c>
    </row>
    <row r="1649" spans="1:7" x14ac:dyDescent="0.3">
      <c r="A1649" s="38">
        <v>44397</v>
      </c>
      <c r="B1649">
        <v>57.43</v>
      </c>
      <c r="C1649">
        <v>56.19</v>
      </c>
      <c r="D1649">
        <v>58.09</v>
      </c>
      <c r="E1649">
        <v>56.19</v>
      </c>
      <c r="F1649" t="s">
        <v>1152</v>
      </c>
      <c r="G1649" s="30">
        <v>2.1700000000000001E-2</v>
      </c>
    </row>
    <row r="1650" spans="1:7" x14ac:dyDescent="0.3">
      <c r="A1650" s="38">
        <v>44398</v>
      </c>
      <c r="B1650">
        <v>58.13</v>
      </c>
      <c r="C1650">
        <v>57.72</v>
      </c>
      <c r="D1650">
        <v>59.3</v>
      </c>
      <c r="E1650">
        <v>57.72</v>
      </c>
      <c r="F1650" t="s">
        <v>396</v>
      </c>
      <c r="G1650" s="30">
        <v>1.2200000000000001E-2</v>
      </c>
    </row>
    <row r="1651" spans="1:7" x14ac:dyDescent="0.3">
      <c r="A1651" s="38">
        <v>44399</v>
      </c>
      <c r="B1651">
        <v>58.51</v>
      </c>
      <c r="C1651">
        <v>58.22</v>
      </c>
      <c r="D1651">
        <v>58.74</v>
      </c>
      <c r="E1651">
        <v>57.63</v>
      </c>
      <c r="F1651" t="s">
        <v>175</v>
      </c>
      <c r="G1651" s="30">
        <v>6.4999999999999997E-3</v>
      </c>
    </row>
    <row r="1652" spans="1:7" x14ac:dyDescent="0.3">
      <c r="A1652" s="38">
        <v>44400</v>
      </c>
      <c r="B1652">
        <v>59.44</v>
      </c>
      <c r="C1652">
        <v>59.36</v>
      </c>
      <c r="D1652">
        <v>59.74</v>
      </c>
      <c r="E1652">
        <v>59.02</v>
      </c>
      <c r="F1652" t="s">
        <v>508</v>
      </c>
      <c r="G1652" s="30">
        <v>1.5900000000000001E-2</v>
      </c>
    </row>
    <row r="1653" spans="1:7" x14ac:dyDescent="0.3">
      <c r="A1653" s="38">
        <v>44403</v>
      </c>
      <c r="B1653">
        <v>59.33</v>
      </c>
      <c r="C1653">
        <v>59.17</v>
      </c>
      <c r="D1653">
        <v>59.96</v>
      </c>
      <c r="E1653">
        <v>59.02</v>
      </c>
      <c r="F1653" t="s">
        <v>257</v>
      </c>
      <c r="G1653" s="30">
        <v>-1.9E-3</v>
      </c>
    </row>
    <row r="1654" spans="1:7" x14ac:dyDescent="0.3">
      <c r="A1654" s="38">
        <v>44404</v>
      </c>
      <c r="B1654">
        <v>59.23</v>
      </c>
      <c r="C1654">
        <v>58.88</v>
      </c>
      <c r="D1654">
        <v>59.41</v>
      </c>
      <c r="E1654">
        <v>58.28</v>
      </c>
      <c r="F1654" t="s">
        <v>849</v>
      </c>
      <c r="G1654" s="30">
        <v>-1.6999999999999999E-3</v>
      </c>
    </row>
    <row r="1655" spans="1:7" x14ac:dyDescent="0.3">
      <c r="A1655" s="38">
        <v>44405</v>
      </c>
      <c r="B1655">
        <v>58.83</v>
      </c>
      <c r="C1655">
        <v>59.39</v>
      </c>
      <c r="D1655">
        <v>59.42</v>
      </c>
      <c r="E1655">
        <v>58.13</v>
      </c>
      <c r="F1655" t="s">
        <v>254</v>
      </c>
      <c r="G1655" s="30">
        <v>-6.7999999999999996E-3</v>
      </c>
    </row>
    <row r="1656" spans="1:7" x14ac:dyDescent="0.3">
      <c r="A1656" s="38">
        <v>44406</v>
      </c>
      <c r="B1656">
        <v>59.52</v>
      </c>
      <c r="C1656">
        <v>59.14</v>
      </c>
      <c r="D1656">
        <v>60.58</v>
      </c>
      <c r="E1656">
        <v>59.11</v>
      </c>
      <c r="F1656" t="s">
        <v>967</v>
      </c>
      <c r="G1656" s="30">
        <v>1.17E-2</v>
      </c>
    </row>
    <row r="1657" spans="1:7" x14ac:dyDescent="0.3">
      <c r="A1657" s="38">
        <v>44407</v>
      </c>
      <c r="B1657">
        <v>58.86</v>
      </c>
      <c r="C1657">
        <v>59.24</v>
      </c>
      <c r="D1657">
        <v>59.62</v>
      </c>
      <c r="E1657">
        <v>58.69</v>
      </c>
      <c r="F1657" t="s">
        <v>1021</v>
      </c>
      <c r="G1657" s="30">
        <v>-1.11E-2</v>
      </c>
    </row>
    <row r="1658" spans="1:7" x14ac:dyDescent="0.3">
      <c r="A1658" s="38">
        <v>44410</v>
      </c>
      <c r="B1658">
        <v>59.2</v>
      </c>
      <c r="C1658">
        <v>59.3</v>
      </c>
      <c r="D1658">
        <v>59.96</v>
      </c>
      <c r="E1658">
        <v>58.4</v>
      </c>
      <c r="F1658" t="s">
        <v>849</v>
      </c>
      <c r="G1658" s="30">
        <v>5.7999999999999996E-3</v>
      </c>
    </row>
    <row r="1659" spans="1:7" x14ac:dyDescent="0.3">
      <c r="A1659" s="38">
        <v>44411</v>
      </c>
      <c r="B1659">
        <v>60.66</v>
      </c>
      <c r="C1659">
        <v>59.47</v>
      </c>
      <c r="D1659">
        <v>60.93</v>
      </c>
      <c r="E1659">
        <v>59.33</v>
      </c>
      <c r="F1659" t="s">
        <v>1141</v>
      </c>
      <c r="G1659" s="30">
        <v>2.47E-2</v>
      </c>
    </row>
    <row r="1660" spans="1:7" x14ac:dyDescent="0.3">
      <c r="A1660" s="38">
        <v>44412</v>
      </c>
      <c r="B1660">
        <v>60.89</v>
      </c>
      <c r="C1660">
        <v>59.91</v>
      </c>
      <c r="D1660">
        <v>61.12</v>
      </c>
      <c r="E1660">
        <v>58.66</v>
      </c>
      <c r="F1660" t="s">
        <v>711</v>
      </c>
      <c r="G1660" s="30">
        <v>3.8E-3</v>
      </c>
    </row>
    <row r="1661" spans="1:7" x14ac:dyDescent="0.3">
      <c r="A1661" s="38">
        <v>44413</v>
      </c>
      <c r="B1661">
        <v>61.14</v>
      </c>
      <c r="C1661">
        <v>61.33</v>
      </c>
      <c r="D1661">
        <v>61.96</v>
      </c>
      <c r="E1661">
        <v>60.31</v>
      </c>
      <c r="F1661" t="s">
        <v>340</v>
      </c>
      <c r="G1661" s="30">
        <v>4.1000000000000003E-3</v>
      </c>
    </row>
    <row r="1662" spans="1:7" x14ac:dyDescent="0.3">
      <c r="A1662" s="38">
        <v>44414</v>
      </c>
      <c r="B1662">
        <v>61.64</v>
      </c>
      <c r="C1662">
        <v>61.71</v>
      </c>
      <c r="D1662">
        <v>62.01</v>
      </c>
      <c r="E1662">
        <v>61.31</v>
      </c>
      <c r="F1662" t="s">
        <v>125</v>
      </c>
      <c r="G1662" s="30">
        <v>8.2000000000000007E-3</v>
      </c>
    </row>
    <row r="1663" spans="1:7" x14ac:dyDescent="0.3">
      <c r="A1663" s="38">
        <v>44417</v>
      </c>
      <c r="B1663">
        <v>61.29</v>
      </c>
      <c r="C1663">
        <v>61.65</v>
      </c>
      <c r="D1663">
        <v>61.87</v>
      </c>
      <c r="E1663">
        <v>60.84</v>
      </c>
      <c r="F1663" t="s">
        <v>155</v>
      </c>
      <c r="G1663" s="30">
        <v>-5.7000000000000002E-3</v>
      </c>
    </row>
    <row r="1664" spans="1:7" x14ac:dyDescent="0.3">
      <c r="A1664" s="38">
        <v>44418</v>
      </c>
      <c r="B1664">
        <v>60.1</v>
      </c>
      <c r="C1664">
        <v>61</v>
      </c>
      <c r="D1664">
        <v>61.21</v>
      </c>
      <c r="E1664">
        <v>60.03</v>
      </c>
      <c r="F1664" t="s">
        <v>175</v>
      </c>
      <c r="G1664" s="30">
        <v>-1.9400000000000001E-2</v>
      </c>
    </row>
    <row r="1665" spans="1:7" x14ac:dyDescent="0.3">
      <c r="A1665" s="38">
        <v>44419</v>
      </c>
      <c r="B1665">
        <v>59.33</v>
      </c>
      <c r="C1665">
        <v>60.1</v>
      </c>
      <c r="D1665">
        <v>60.35</v>
      </c>
      <c r="E1665">
        <v>59.25</v>
      </c>
      <c r="F1665" t="s">
        <v>193</v>
      </c>
      <c r="G1665" s="30">
        <v>-1.2800000000000001E-2</v>
      </c>
    </row>
    <row r="1666" spans="1:7" x14ac:dyDescent="0.3">
      <c r="A1666" s="38">
        <v>44420</v>
      </c>
      <c r="B1666">
        <v>58.79</v>
      </c>
      <c r="C1666">
        <v>59.22</v>
      </c>
      <c r="D1666">
        <v>59.25</v>
      </c>
      <c r="E1666">
        <v>58.38</v>
      </c>
      <c r="F1666" t="s">
        <v>595</v>
      </c>
      <c r="G1666" s="30">
        <v>-9.1000000000000004E-3</v>
      </c>
    </row>
    <row r="1667" spans="1:7" x14ac:dyDescent="0.3">
      <c r="A1667" s="38">
        <v>44421</v>
      </c>
      <c r="B1667">
        <v>59.37</v>
      </c>
      <c r="C1667">
        <v>58.82</v>
      </c>
      <c r="D1667">
        <v>59.53</v>
      </c>
      <c r="E1667">
        <v>58.52</v>
      </c>
      <c r="F1667" t="s">
        <v>940</v>
      </c>
      <c r="G1667" s="30">
        <v>9.9000000000000008E-3</v>
      </c>
    </row>
    <row r="1668" spans="1:7" x14ac:dyDescent="0.3">
      <c r="A1668" s="38">
        <v>44424</v>
      </c>
      <c r="B1668">
        <v>59.45</v>
      </c>
      <c r="C1668">
        <v>59.14</v>
      </c>
      <c r="D1668">
        <v>59.82</v>
      </c>
      <c r="E1668">
        <v>58.92</v>
      </c>
      <c r="F1668" t="s">
        <v>567</v>
      </c>
      <c r="G1668" s="30">
        <v>1.2999999999999999E-3</v>
      </c>
    </row>
    <row r="1669" spans="1:7" x14ac:dyDescent="0.3">
      <c r="A1669" s="38">
        <v>44425</v>
      </c>
      <c r="B1669">
        <v>58.32</v>
      </c>
      <c r="C1669">
        <v>59.07</v>
      </c>
      <c r="D1669">
        <v>59.25</v>
      </c>
      <c r="E1669">
        <v>57.23</v>
      </c>
      <c r="F1669" t="s">
        <v>312</v>
      </c>
      <c r="G1669" s="30">
        <v>-1.9E-2</v>
      </c>
    </row>
    <row r="1670" spans="1:7" x14ac:dyDescent="0.3">
      <c r="A1670" s="38">
        <v>44426</v>
      </c>
      <c r="B1670">
        <v>57.03</v>
      </c>
      <c r="C1670">
        <v>57.46</v>
      </c>
      <c r="D1670">
        <v>57.71</v>
      </c>
      <c r="E1670">
        <v>56.95</v>
      </c>
      <c r="F1670" t="s">
        <v>566</v>
      </c>
      <c r="G1670" s="30">
        <v>-2.2100000000000002E-2</v>
      </c>
    </row>
    <row r="1671" spans="1:7" x14ac:dyDescent="0.3">
      <c r="A1671" s="38">
        <v>44427</v>
      </c>
      <c r="B1671">
        <v>55.97</v>
      </c>
      <c r="C1671">
        <v>56.35</v>
      </c>
      <c r="D1671">
        <v>57.33</v>
      </c>
      <c r="E1671">
        <v>55.5</v>
      </c>
      <c r="F1671" t="s">
        <v>572</v>
      </c>
      <c r="G1671" s="30">
        <v>-1.8599999999999998E-2</v>
      </c>
    </row>
    <row r="1672" spans="1:7" x14ac:dyDescent="0.3">
      <c r="A1672" s="38">
        <v>44428</v>
      </c>
      <c r="B1672">
        <v>56.27</v>
      </c>
      <c r="C1672">
        <v>56.06</v>
      </c>
      <c r="D1672">
        <v>56.93</v>
      </c>
      <c r="E1672">
        <v>55.87</v>
      </c>
      <c r="F1672" t="s">
        <v>183</v>
      </c>
      <c r="G1672" s="30">
        <v>5.4000000000000003E-3</v>
      </c>
    </row>
    <row r="1673" spans="1:7" x14ac:dyDescent="0.3">
      <c r="A1673" s="38">
        <v>44431</v>
      </c>
      <c r="B1673">
        <v>57.41</v>
      </c>
      <c r="C1673">
        <v>56.46</v>
      </c>
      <c r="D1673">
        <v>57.61</v>
      </c>
      <c r="E1673">
        <v>56.39</v>
      </c>
      <c r="F1673" t="s">
        <v>560</v>
      </c>
      <c r="G1673" s="30">
        <v>2.0299999999999999E-2</v>
      </c>
    </row>
    <row r="1674" spans="1:7" x14ac:dyDescent="0.3">
      <c r="A1674" s="38">
        <v>44432</v>
      </c>
      <c r="B1674">
        <v>57.7</v>
      </c>
      <c r="C1674">
        <v>57.63</v>
      </c>
      <c r="D1674">
        <v>58.35</v>
      </c>
      <c r="E1674">
        <v>57.51</v>
      </c>
      <c r="F1674" t="s">
        <v>127</v>
      </c>
      <c r="G1674" s="30">
        <v>5.1000000000000004E-3</v>
      </c>
    </row>
    <row r="1675" spans="1:7" x14ac:dyDescent="0.3">
      <c r="A1675" s="38">
        <v>44433</v>
      </c>
      <c r="B1675">
        <v>58.15</v>
      </c>
      <c r="C1675">
        <v>57.82</v>
      </c>
      <c r="D1675">
        <v>58.69</v>
      </c>
      <c r="E1675">
        <v>57.62</v>
      </c>
      <c r="F1675" t="s">
        <v>577</v>
      </c>
      <c r="G1675" s="30">
        <v>7.7999999999999996E-3</v>
      </c>
    </row>
    <row r="1676" spans="1:7" x14ac:dyDescent="0.3">
      <c r="A1676" s="38">
        <v>44434</v>
      </c>
      <c r="B1676">
        <v>57.92</v>
      </c>
      <c r="C1676">
        <v>58.24</v>
      </c>
      <c r="D1676">
        <v>58.66</v>
      </c>
      <c r="E1676">
        <v>57.81</v>
      </c>
      <c r="F1676" t="s">
        <v>121</v>
      </c>
      <c r="G1676" s="30">
        <v>-4.0000000000000001E-3</v>
      </c>
    </row>
    <row r="1677" spans="1:7" x14ac:dyDescent="0.3">
      <c r="A1677" s="38">
        <v>44435</v>
      </c>
      <c r="B1677">
        <v>58.65</v>
      </c>
      <c r="C1677">
        <v>57.85</v>
      </c>
      <c r="D1677">
        <v>58.76</v>
      </c>
      <c r="E1677">
        <v>57.85</v>
      </c>
      <c r="F1677" t="s">
        <v>179</v>
      </c>
      <c r="G1677" s="30">
        <v>1.26E-2</v>
      </c>
    </row>
    <row r="1678" spans="1:7" x14ac:dyDescent="0.3">
      <c r="A1678" s="38">
        <v>44438</v>
      </c>
      <c r="B1678">
        <v>58.87</v>
      </c>
      <c r="C1678">
        <v>59</v>
      </c>
      <c r="D1678">
        <v>59.96</v>
      </c>
      <c r="E1678">
        <v>58.72</v>
      </c>
      <c r="F1678" t="s">
        <v>246</v>
      </c>
      <c r="G1678" s="30">
        <v>3.8E-3</v>
      </c>
    </row>
    <row r="1679" spans="1:7" x14ac:dyDescent="0.3">
      <c r="A1679" s="38">
        <v>44439</v>
      </c>
      <c r="B1679">
        <v>59.78</v>
      </c>
      <c r="C1679">
        <v>59</v>
      </c>
      <c r="D1679">
        <v>60.11</v>
      </c>
      <c r="E1679">
        <v>58.86</v>
      </c>
      <c r="F1679" t="s">
        <v>337</v>
      </c>
      <c r="G1679" s="30">
        <v>1.55E-2</v>
      </c>
    </row>
    <row r="1680" spans="1:7" x14ac:dyDescent="0.3">
      <c r="A1680" s="38">
        <v>44440</v>
      </c>
      <c r="B1680">
        <v>60.97</v>
      </c>
      <c r="C1680">
        <v>59.95</v>
      </c>
      <c r="D1680">
        <v>61.42</v>
      </c>
      <c r="E1680">
        <v>59.37</v>
      </c>
      <c r="F1680" t="s">
        <v>573</v>
      </c>
      <c r="G1680" s="30">
        <v>1.9900000000000001E-2</v>
      </c>
    </row>
    <row r="1681" spans="1:7" x14ac:dyDescent="0.3">
      <c r="A1681" s="38">
        <v>44441</v>
      </c>
      <c r="B1681">
        <v>61.2</v>
      </c>
      <c r="C1681">
        <v>61.26</v>
      </c>
      <c r="D1681">
        <v>61.7</v>
      </c>
      <c r="E1681">
        <v>60.81</v>
      </c>
      <c r="F1681" t="s">
        <v>741</v>
      </c>
      <c r="G1681" s="30">
        <v>3.8E-3</v>
      </c>
    </row>
    <row r="1682" spans="1:7" x14ac:dyDescent="0.3">
      <c r="A1682" s="38">
        <v>44442</v>
      </c>
      <c r="B1682">
        <v>61.81</v>
      </c>
      <c r="C1682">
        <v>61.14</v>
      </c>
      <c r="D1682">
        <v>62.24</v>
      </c>
      <c r="E1682">
        <v>61.07</v>
      </c>
      <c r="F1682" t="s">
        <v>276</v>
      </c>
      <c r="G1682" s="30">
        <v>0.01</v>
      </c>
    </row>
    <row r="1683" spans="1:7" x14ac:dyDescent="0.3">
      <c r="A1683" s="38">
        <v>44446</v>
      </c>
      <c r="B1683">
        <v>61.9</v>
      </c>
      <c r="C1683">
        <v>61.85</v>
      </c>
      <c r="D1683">
        <v>62.3</v>
      </c>
      <c r="E1683">
        <v>61.2</v>
      </c>
      <c r="F1683" t="s">
        <v>417</v>
      </c>
      <c r="G1683" s="30">
        <v>1.5E-3</v>
      </c>
    </row>
    <row r="1684" spans="1:7" x14ac:dyDescent="0.3">
      <c r="A1684" s="38">
        <v>44447</v>
      </c>
      <c r="B1684">
        <v>61.28</v>
      </c>
      <c r="C1684">
        <v>61.97</v>
      </c>
      <c r="D1684">
        <v>62</v>
      </c>
      <c r="E1684">
        <v>60.89</v>
      </c>
      <c r="F1684" t="s">
        <v>120</v>
      </c>
      <c r="G1684" s="30">
        <v>-0.01</v>
      </c>
    </row>
    <row r="1685" spans="1:7" x14ac:dyDescent="0.3">
      <c r="A1685" s="38">
        <v>44448</v>
      </c>
      <c r="B1685">
        <v>61.14</v>
      </c>
      <c r="C1685">
        <v>61.14</v>
      </c>
      <c r="D1685">
        <v>61.98</v>
      </c>
      <c r="E1685">
        <v>61.06</v>
      </c>
      <c r="F1685" t="s">
        <v>588</v>
      </c>
      <c r="G1685" s="30">
        <v>-2.3E-3</v>
      </c>
    </row>
    <row r="1686" spans="1:7" x14ac:dyDescent="0.3">
      <c r="A1686" s="38">
        <v>44449</v>
      </c>
      <c r="B1686">
        <v>60.72</v>
      </c>
      <c r="C1686">
        <v>61.77</v>
      </c>
      <c r="D1686">
        <v>61.94</v>
      </c>
      <c r="E1686">
        <v>60.69</v>
      </c>
      <c r="F1686" t="s">
        <v>173</v>
      </c>
      <c r="G1686" s="30">
        <v>-6.8999999999999999E-3</v>
      </c>
    </row>
    <row r="1687" spans="1:7" x14ac:dyDescent="0.3">
      <c r="A1687" s="38">
        <v>44452</v>
      </c>
      <c r="B1687">
        <v>62</v>
      </c>
      <c r="C1687">
        <v>61.04</v>
      </c>
      <c r="D1687">
        <v>62.02</v>
      </c>
      <c r="E1687">
        <v>60.63</v>
      </c>
      <c r="F1687" t="s">
        <v>150</v>
      </c>
      <c r="G1687" s="30">
        <v>2.1100000000000001E-2</v>
      </c>
    </row>
    <row r="1688" spans="1:7" x14ac:dyDescent="0.3">
      <c r="A1688" s="38">
        <v>44453</v>
      </c>
      <c r="B1688">
        <v>61.02</v>
      </c>
      <c r="C1688">
        <v>62.17</v>
      </c>
      <c r="D1688">
        <v>62.38</v>
      </c>
      <c r="E1688">
        <v>60.39</v>
      </c>
      <c r="F1688" t="s">
        <v>184</v>
      </c>
      <c r="G1688" s="30">
        <v>-1.5800000000000002E-2</v>
      </c>
    </row>
    <row r="1689" spans="1:7" x14ac:dyDescent="0.3">
      <c r="A1689" s="38">
        <v>44454</v>
      </c>
      <c r="B1689">
        <v>63.02</v>
      </c>
      <c r="C1689">
        <v>61.18</v>
      </c>
      <c r="D1689">
        <v>63.24</v>
      </c>
      <c r="E1689">
        <v>60.86</v>
      </c>
      <c r="F1689" t="s">
        <v>175</v>
      </c>
      <c r="G1689" s="30">
        <v>3.2800000000000003E-2</v>
      </c>
    </row>
    <row r="1690" spans="1:7" x14ac:dyDescent="0.3">
      <c r="A1690" s="38">
        <v>44455</v>
      </c>
      <c r="B1690">
        <v>62.71</v>
      </c>
      <c r="C1690">
        <v>63.23</v>
      </c>
      <c r="D1690">
        <v>63.69</v>
      </c>
      <c r="E1690">
        <v>62.33</v>
      </c>
      <c r="F1690" t="s">
        <v>960</v>
      </c>
      <c r="G1690" s="30">
        <v>-4.8999999999999998E-3</v>
      </c>
    </row>
    <row r="1691" spans="1:7" x14ac:dyDescent="0.3">
      <c r="A1691" s="38">
        <v>44456</v>
      </c>
      <c r="B1691">
        <v>62.8</v>
      </c>
      <c r="C1691">
        <v>62.82</v>
      </c>
      <c r="D1691">
        <v>63.59</v>
      </c>
      <c r="E1691">
        <v>62.36</v>
      </c>
      <c r="F1691" t="s">
        <v>576</v>
      </c>
      <c r="G1691" s="30">
        <v>1.4E-3</v>
      </c>
    </row>
    <row r="1692" spans="1:7" x14ac:dyDescent="0.3">
      <c r="A1692" s="38">
        <v>44459</v>
      </c>
      <c r="B1692">
        <v>58.43</v>
      </c>
      <c r="C1692">
        <v>60.9</v>
      </c>
      <c r="D1692">
        <v>60.96</v>
      </c>
      <c r="E1692">
        <v>57.65</v>
      </c>
      <c r="F1692" t="s">
        <v>1153</v>
      </c>
      <c r="G1692" s="30">
        <v>-6.9599999999999995E-2</v>
      </c>
    </row>
    <row r="1693" spans="1:7" x14ac:dyDescent="0.3">
      <c r="A1693" s="38">
        <v>44460</v>
      </c>
      <c r="B1693">
        <v>59.13</v>
      </c>
      <c r="C1693">
        <v>58.94</v>
      </c>
      <c r="D1693">
        <v>59.8</v>
      </c>
      <c r="E1693">
        <v>58.84</v>
      </c>
      <c r="F1693" t="s">
        <v>576</v>
      </c>
      <c r="G1693" s="30">
        <v>1.2E-2</v>
      </c>
    </row>
    <row r="1694" spans="1:7" x14ac:dyDescent="0.3">
      <c r="A1694" s="38">
        <v>44461</v>
      </c>
      <c r="B1694">
        <v>59.41</v>
      </c>
      <c r="C1694">
        <v>59.4</v>
      </c>
      <c r="D1694">
        <v>59.83</v>
      </c>
      <c r="E1694">
        <v>58.52</v>
      </c>
      <c r="F1694" t="s">
        <v>256</v>
      </c>
      <c r="G1694" s="30">
        <v>4.7000000000000002E-3</v>
      </c>
    </row>
    <row r="1695" spans="1:7" x14ac:dyDescent="0.3">
      <c r="A1695" s="38">
        <v>44462</v>
      </c>
      <c r="B1695">
        <v>61.26</v>
      </c>
      <c r="C1695">
        <v>60</v>
      </c>
      <c r="D1695">
        <v>62.15</v>
      </c>
      <c r="E1695">
        <v>59.84</v>
      </c>
      <c r="F1695" t="s">
        <v>1154</v>
      </c>
      <c r="G1695" s="30">
        <v>3.1099999999999999E-2</v>
      </c>
    </row>
    <row r="1696" spans="1:7" x14ac:dyDescent="0.3">
      <c r="A1696" s="38">
        <v>44463</v>
      </c>
      <c r="B1696">
        <v>62.41</v>
      </c>
      <c r="C1696">
        <v>60.84</v>
      </c>
      <c r="D1696">
        <v>62.49</v>
      </c>
      <c r="E1696">
        <v>60.84</v>
      </c>
      <c r="F1696" t="s">
        <v>276</v>
      </c>
      <c r="G1696" s="30">
        <v>1.8800000000000001E-2</v>
      </c>
    </row>
    <row r="1697" spans="1:7" x14ac:dyDescent="0.3">
      <c r="A1697" s="38">
        <v>44466</v>
      </c>
      <c r="B1697">
        <v>62.99</v>
      </c>
      <c r="C1697">
        <v>62.5</v>
      </c>
      <c r="D1697">
        <v>63.6</v>
      </c>
      <c r="E1697">
        <v>62.35</v>
      </c>
      <c r="F1697" t="s">
        <v>1155</v>
      </c>
      <c r="G1697" s="30">
        <v>9.2999999999999992E-3</v>
      </c>
    </row>
    <row r="1698" spans="1:7" x14ac:dyDescent="0.3">
      <c r="A1698" s="38">
        <v>44467</v>
      </c>
      <c r="B1698">
        <v>61.44</v>
      </c>
      <c r="C1698">
        <v>62.87</v>
      </c>
      <c r="D1698">
        <v>63.03</v>
      </c>
      <c r="E1698">
        <v>60.8</v>
      </c>
      <c r="F1698" t="s">
        <v>1146</v>
      </c>
      <c r="G1698" s="30">
        <v>-2.46E-2</v>
      </c>
    </row>
    <row r="1699" spans="1:7" x14ac:dyDescent="0.3">
      <c r="A1699" s="38">
        <v>44468</v>
      </c>
      <c r="B1699">
        <v>62.35</v>
      </c>
      <c r="C1699">
        <v>61.79</v>
      </c>
      <c r="D1699">
        <v>62.36</v>
      </c>
      <c r="E1699">
        <v>61.06</v>
      </c>
      <c r="F1699" t="s">
        <v>595</v>
      </c>
      <c r="G1699" s="30">
        <v>1.4800000000000001E-2</v>
      </c>
    </row>
    <row r="1700" spans="1:7" x14ac:dyDescent="0.3">
      <c r="A1700" s="38">
        <v>44469</v>
      </c>
      <c r="B1700">
        <v>61.59</v>
      </c>
      <c r="C1700">
        <v>62.72</v>
      </c>
      <c r="D1700">
        <v>62.99</v>
      </c>
      <c r="E1700">
        <v>61.45</v>
      </c>
      <c r="F1700" t="s">
        <v>964</v>
      </c>
      <c r="G1700" s="30">
        <v>-1.2200000000000001E-2</v>
      </c>
    </row>
    <row r="1701" spans="1:7" x14ac:dyDescent="0.3">
      <c r="A1701" s="38">
        <v>44470</v>
      </c>
      <c r="B1701">
        <v>61.87</v>
      </c>
      <c r="C1701">
        <v>61.6</v>
      </c>
      <c r="D1701">
        <v>62.25</v>
      </c>
      <c r="E1701">
        <v>60.96</v>
      </c>
      <c r="F1701" t="s">
        <v>617</v>
      </c>
      <c r="G1701" s="30">
        <v>4.4999999999999997E-3</v>
      </c>
    </row>
    <row r="1702" spans="1:7" x14ac:dyDescent="0.3">
      <c r="A1702" s="38">
        <v>44473</v>
      </c>
      <c r="B1702">
        <v>58.79</v>
      </c>
      <c r="C1702">
        <v>61.46</v>
      </c>
      <c r="D1702">
        <v>62.27</v>
      </c>
      <c r="E1702">
        <v>58.64</v>
      </c>
      <c r="F1702" t="s">
        <v>1156</v>
      </c>
      <c r="G1702" s="30">
        <v>-4.9799999999999997E-2</v>
      </c>
    </row>
    <row r="1703" spans="1:7" x14ac:dyDescent="0.3">
      <c r="A1703" s="38">
        <v>44474</v>
      </c>
      <c r="B1703">
        <v>61.55</v>
      </c>
      <c r="C1703">
        <v>59.27</v>
      </c>
      <c r="D1703">
        <v>61.86</v>
      </c>
      <c r="E1703">
        <v>58.97</v>
      </c>
      <c r="F1703" t="s">
        <v>343</v>
      </c>
      <c r="G1703" s="30">
        <v>4.6899999999999997E-2</v>
      </c>
    </row>
    <row r="1704" spans="1:7" x14ac:dyDescent="0.3">
      <c r="A1704" s="38">
        <v>44475</v>
      </c>
      <c r="B1704">
        <v>62.61</v>
      </c>
      <c r="C1704">
        <v>60.83</v>
      </c>
      <c r="D1704">
        <v>62.61</v>
      </c>
      <c r="E1704">
        <v>59.48</v>
      </c>
      <c r="F1704" t="s">
        <v>258</v>
      </c>
      <c r="G1704" s="30">
        <v>1.72E-2</v>
      </c>
    </row>
    <row r="1705" spans="1:7" x14ac:dyDescent="0.3">
      <c r="A1705" s="38">
        <v>44476</v>
      </c>
      <c r="B1705">
        <v>63.59</v>
      </c>
      <c r="C1705">
        <v>63.1</v>
      </c>
      <c r="D1705">
        <v>64.42</v>
      </c>
      <c r="E1705">
        <v>62.67</v>
      </c>
      <c r="F1705" t="s">
        <v>281</v>
      </c>
      <c r="G1705" s="30">
        <v>1.5699999999999999E-2</v>
      </c>
    </row>
    <row r="1706" spans="1:7" x14ac:dyDescent="0.3">
      <c r="A1706" s="38">
        <v>44477</v>
      </c>
      <c r="B1706">
        <v>65.36</v>
      </c>
      <c r="C1706">
        <v>63.67</v>
      </c>
      <c r="D1706">
        <v>65.75</v>
      </c>
      <c r="E1706">
        <v>63.49</v>
      </c>
      <c r="F1706" t="s">
        <v>940</v>
      </c>
      <c r="G1706" s="30">
        <v>2.7799999999999998E-2</v>
      </c>
    </row>
    <row r="1707" spans="1:7" x14ac:dyDescent="0.3">
      <c r="A1707" s="38">
        <v>44480</v>
      </c>
      <c r="B1707">
        <v>65.42</v>
      </c>
      <c r="C1707">
        <v>65.680000000000007</v>
      </c>
      <c r="D1707">
        <v>66.81</v>
      </c>
      <c r="E1707">
        <v>65.41</v>
      </c>
      <c r="F1707" t="s">
        <v>193</v>
      </c>
      <c r="G1707" s="30">
        <v>8.9999999999999998E-4</v>
      </c>
    </row>
    <row r="1708" spans="1:7" x14ac:dyDescent="0.3">
      <c r="A1708" s="38">
        <v>44481</v>
      </c>
      <c r="B1708">
        <v>65.91</v>
      </c>
      <c r="C1708">
        <v>65.5</v>
      </c>
      <c r="D1708">
        <v>66.3</v>
      </c>
      <c r="E1708">
        <v>65</v>
      </c>
      <c r="F1708" t="s">
        <v>522</v>
      </c>
      <c r="G1708" s="30">
        <v>7.4999999999999997E-3</v>
      </c>
    </row>
    <row r="1709" spans="1:7" x14ac:dyDescent="0.3">
      <c r="A1709" s="38">
        <v>44482</v>
      </c>
      <c r="B1709">
        <v>66.040000000000006</v>
      </c>
      <c r="C1709">
        <v>66.099999999999994</v>
      </c>
      <c r="D1709">
        <v>66.66</v>
      </c>
      <c r="E1709">
        <v>65.38</v>
      </c>
      <c r="F1709" t="s">
        <v>741</v>
      </c>
      <c r="G1709" s="30">
        <v>2E-3</v>
      </c>
    </row>
    <row r="1710" spans="1:7" x14ac:dyDescent="0.3">
      <c r="A1710" s="38">
        <v>44483</v>
      </c>
      <c r="B1710">
        <v>67.8</v>
      </c>
      <c r="C1710">
        <v>66.87</v>
      </c>
      <c r="D1710">
        <v>68.12</v>
      </c>
      <c r="E1710">
        <v>66.650000000000006</v>
      </c>
      <c r="F1710" t="s">
        <v>218</v>
      </c>
      <c r="G1710" s="30">
        <v>2.6700000000000002E-2</v>
      </c>
    </row>
    <row r="1711" spans="1:7" x14ac:dyDescent="0.3">
      <c r="A1711" s="38">
        <v>44484</v>
      </c>
      <c r="B1711">
        <v>67.42</v>
      </c>
      <c r="C1711">
        <v>68.8</v>
      </c>
      <c r="D1711">
        <v>68.8</v>
      </c>
      <c r="E1711">
        <v>67.010000000000005</v>
      </c>
      <c r="F1711" t="s">
        <v>868</v>
      </c>
      <c r="G1711" s="30">
        <v>-5.5999999999999999E-3</v>
      </c>
    </row>
    <row r="1712" spans="1:7" x14ac:dyDescent="0.3">
      <c r="A1712" s="38">
        <v>44487</v>
      </c>
      <c r="B1712">
        <v>68.3</v>
      </c>
      <c r="C1712">
        <v>67.7</v>
      </c>
      <c r="D1712">
        <v>68.5</v>
      </c>
      <c r="E1712">
        <v>67.09</v>
      </c>
      <c r="F1712" t="s">
        <v>713</v>
      </c>
      <c r="G1712" s="30">
        <v>1.3100000000000001E-2</v>
      </c>
    </row>
    <row r="1713" spans="1:7" x14ac:dyDescent="0.3">
      <c r="A1713" s="38">
        <v>44488</v>
      </c>
      <c r="B1713">
        <v>73.180000000000007</v>
      </c>
      <c r="C1713">
        <v>69.78</v>
      </c>
      <c r="D1713">
        <v>75.14</v>
      </c>
      <c r="E1713">
        <v>68.75</v>
      </c>
      <c r="F1713" t="s">
        <v>1157</v>
      </c>
      <c r="G1713" s="30">
        <v>7.1400000000000005E-2</v>
      </c>
    </row>
    <row r="1714" spans="1:7" x14ac:dyDescent="0.3">
      <c r="A1714" s="38">
        <v>44489</v>
      </c>
      <c r="B1714">
        <v>74.3</v>
      </c>
      <c r="C1714">
        <v>73</v>
      </c>
      <c r="D1714">
        <v>74.97</v>
      </c>
      <c r="E1714">
        <v>72.8</v>
      </c>
      <c r="F1714" t="s">
        <v>1158</v>
      </c>
      <c r="G1714" s="30">
        <v>1.5299999999999999E-2</v>
      </c>
    </row>
    <row r="1715" spans="1:7" x14ac:dyDescent="0.3">
      <c r="A1715" s="38">
        <v>44490</v>
      </c>
      <c r="B1715">
        <v>77.290000000000006</v>
      </c>
      <c r="C1715">
        <v>74.959999999999994</v>
      </c>
      <c r="D1715">
        <v>77.459999999999994</v>
      </c>
      <c r="E1715">
        <v>74.5</v>
      </c>
      <c r="F1715" t="s">
        <v>969</v>
      </c>
      <c r="G1715" s="30">
        <v>4.02E-2</v>
      </c>
    </row>
    <row r="1716" spans="1:7" x14ac:dyDescent="0.3">
      <c r="A1716" s="38">
        <v>44491</v>
      </c>
      <c r="B1716">
        <v>79.72</v>
      </c>
      <c r="C1716">
        <v>77.66</v>
      </c>
      <c r="D1716">
        <v>80.11</v>
      </c>
      <c r="E1716">
        <v>76.739999999999995</v>
      </c>
      <c r="F1716" t="s">
        <v>1159</v>
      </c>
      <c r="G1716" s="30">
        <v>3.1399999999999997E-2</v>
      </c>
    </row>
    <row r="1717" spans="1:7" x14ac:dyDescent="0.3">
      <c r="A1717" s="38">
        <v>44494</v>
      </c>
      <c r="B1717">
        <v>79.959999999999994</v>
      </c>
      <c r="C1717">
        <v>79.72</v>
      </c>
      <c r="D1717">
        <v>80.83</v>
      </c>
      <c r="E1717">
        <v>79.069999999999993</v>
      </c>
      <c r="F1717" t="s">
        <v>973</v>
      </c>
      <c r="G1717" s="30">
        <v>3.0000000000000001E-3</v>
      </c>
    </row>
    <row r="1718" spans="1:7" x14ac:dyDescent="0.3">
      <c r="A1718" s="38">
        <v>44495</v>
      </c>
      <c r="B1718">
        <v>79.760000000000005</v>
      </c>
      <c r="C1718">
        <v>80.61</v>
      </c>
      <c r="D1718">
        <v>81.069999999999993</v>
      </c>
      <c r="E1718">
        <v>79.64</v>
      </c>
      <c r="F1718" t="s">
        <v>1160</v>
      </c>
      <c r="G1718" s="30">
        <v>-2.5000000000000001E-3</v>
      </c>
    </row>
    <row r="1719" spans="1:7" x14ac:dyDescent="0.3">
      <c r="A1719" s="38">
        <v>44496</v>
      </c>
      <c r="B1719">
        <v>77.47</v>
      </c>
      <c r="C1719">
        <v>79.89</v>
      </c>
      <c r="D1719">
        <v>79.97</v>
      </c>
      <c r="E1719">
        <v>76.72</v>
      </c>
      <c r="F1719" t="s">
        <v>1138</v>
      </c>
      <c r="G1719" s="30">
        <v>-2.87E-2</v>
      </c>
    </row>
    <row r="1720" spans="1:7" x14ac:dyDescent="0.3">
      <c r="A1720" s="38">
        <v>44497</v>
      </c>
      <c r="B1720">
        <v>78.33</v>
      </c>
      <c r="C1720">
        <v>77.569999999999993</v>
      </c>
      <c r="D1720">
        <v>78.92</v>
      </c>
      <c r="E1720">
        <v>77.569999999999993</v>
      </c>
      <c r="F1720" t="s">
        <v>1161</v>
      </c>
      <c r="G1720" s="30">
        <v>1.11E-2</v>
      </c>
    </row>
    <row r="1721" spans="1:7" x14ac:dyDescent="0.3">
      <c r="A1721" s="38">
        <v>44498</v>
      </c>
      <c r="B1721">
        <v>76.95</v>
      </c>
      <c r="C1721">
        <v>77.790000000000006</v>
      </c>
      <c r="D1721">
        <v>78.040000000000006</v>
      </c>
      <c r="E1721">
        <v>76.290000000000006</v>
      </c>
      <c r="F1721" t="s">
        <v>1162</v>
      </c>
      <c r="G1721" s="30">
        <v>-1.7600000000000001E-2</v>
      </c>
    </row>
    <row r="1722" spans="1:7" x14ac:dyDescent="0.3">
      <c r="A1722" s="38">
        <v>44501</v>
      </c>
      <c r="B1722">
        <v>76.33</v>
      </c>
      <c r="C1722">
        <v>77.62</v>
      </c>
      <c r="D1722">
        <v>78.010000000000005</v>
      </c>
      <c r="E1722">
        <v>75.569999999999993</v>
      </c>
      <c r="F1722" t="s">
        <v>565</v>
      </c>
      <c r="G1722" s="30">
        <v>-8.0999999999999996E-3</v>
      </c>
    </row>
    <row r="1723" spans="1:7" x14ac:dyDescent="0.3">
      <c r="A1723" s="38">
        <v>44502</v>
      </c>
      <c r="B1723">
        <v>76.42</v>
      </c>
      <c r="C1723">
        <v>75.91</v>
      </c>
      <c r="D1723">
        <v>76.959999999999994</v>
      </c>
      <c r="E1723">
        <v>74.239999999999995</v>
      </c>
      <c r="F1723" t="s">
        <v>341</v>
      </c>
      <c r="G1723" s="30">
        <v>1.1999999999999999E-3</v>
      </c>
    </row>
    <row r="1724" spans="1:7" x14ac:dyDescent="0.3">
      <c r="A1724" s="38">
        <v>44503</v>
      </c>
      <c r="B1724">
        <v>77.97</v>
      </c>
      <c r="C1724">
        <v>77.03</v>
      </c>
      <c r="D1724">
        <v>78.5</v>
      </c>
      <c r="E1724">
        <v>76.42</v>
      </c>
      <c r="F1724" t="s">
        <v>1163</v>
      </c>
      <c r="G1724" s="30">
        <v>2.0299999999999999E-2</v>
      </c>
    </row>
    <row r="1725" spans="1:7" x14ac:dyDescent="0.3">
      <c r="A1725" s="38">
        <v>44504</v>
      </c>
      <c r="B1725">
        <v>77.290000000000006</v>
      </c>
      <c r="C1725">
        <v>78</v>
      </c>
      <c r="D1725">
        <v>78.36</v>
      </c>
      <c r="E1725">
        <v>76.040000000000006</v>
      </c>
      <c r="F1725" t="s">
        <v>1002</v>
      </c>
      <c r="G1725" s="30">
        <v>-8.6999999999999994E-3</v>
      </c>
    </row>
    <row r="1726" spans="1:7" x14ac:dyDescent="0.3">
      <c r="A1726" s="38">
        <v>44505</v>
      </c>
      <c r="B1726">
        <v>76.94</v>
      </c>
      <c r="C1726">
        <v>78.58</v>
      </c>
      <c r="D1726">
        <v>78.77</v>
      </c>
      <c r="E1726">
        <v>76.569999999999993</v>
      </c>
      <c r="F1726" t="s">
        <v>1050</v>
      </c>
      <c r="G1726" s="30">
        <v>-4.4999999999999997E-3</v>
      </c>
    </row>
    <row r="1727" spans="1:7" x14ac:dyDescent="0.3">
      <c r="A1727" s="38">
        <v>44508</v>
      </c>
      <c r="B1727">
        <v>77.040000000000006</v>
      </c>
      <c r="C1727">
        <v>76.989999999999995</v>
      </c>
      <c r="D1727">
        <v>78.11</v>
      </c>
      <c r="E1727">
        <v>76.42</v>
      </c>
      <c r="F1727" t="s">
        <v>522</v>
      </c>
      <c r="G1727" s="30">
        <v>1.2999999999999999E-3</v>
      </c>
    </row>
    <row r="1728" spans="1:7" x14ac:dyDescent="0.3">
      <c r="A1728" s="38">
        <v>44509</v>
      </c>
      <c r="B1728">
        <v>76.290000000000006</v>
      </c>
      <c r="C1728">
        <v>76.680000000000007</v>
      </c>
      <c r="D1728">
        <v>77.19</v>
      </c>
      <c r="E1728">
        <v>76.06</v>
      </c>
      <c r="F1728" t="s">
        <v>508</v>
      </c>
      <c r="G1728" s="30">
        <v>-9.7000000000000003E-3</v>
      </c>
    </row>
    <row r="1729" spans="1:7" x14ac:dyDescent="0.3">
      <c r="A1729" s="38">
        <v>44510</v>
      </c>
      <c r="B1729">
        <v>74</v>
      </c>
      <c r="C1729">
        <v>75.5</v>
      </c>
      <c r="D1729">
        <v>76.11</v>
      </c>
      <c r="E1729">
        <v>73.91</v>
      </c>
      <c r="F1729" t="s">
        <v>1164</v>
      </c>
      <c r="G1729" s="30">
        <v>-0.03</v>
      </c>
    </row>
    <row r="1730" spans="1:7" x14ac:dyDescent="0.3">
      <c r="A1730" s="38">
        <v>44511</v>
      </c>
      <c r="B1730">
        <v>74.92</v>
      </c>
      <c r="C1730">
        <v>74.81</v>
      </c>
      <c r="D1730">
        <v>75.319999999999993</v>
      </c>
      <c r="E1730">
        <v>74.290000000000006</v>
      </c>
      <c r="F1730" t="s">
        <v>193</v>
      </c>
      <c r="G1730" s="30">
        <v>1.24E-2</v>
      </c>
    </row>
    <row r="1731" spans="1:7" x14ac:dyDescent="0.3">
      <c r="A1731" s="38">
        <v>44512</v>
      </c>
      <c r="B1731">
        <v>74.989999999999995</v>
      </c>
      <c r="C1731">
        <v>74.87</v>
      </c>
      <c r="D1731">
        <v>75.33</v>
      </c>
      <c r="E1731">
        <v>74.290000000000006</v>
      </c>
      <c r="F1731" t="s">
        <v>304</v>
      </c>
      <c r="G1731" s="30">
        <v>8.9999999999999998E-4</v>
      </c>
    </row>
    <row r="1732" spans="1:7" x14ac:dyDescent="0.3">
      <c r="A1732" s="38">
        <v>44515</v>
      </c>
      <c r="B1732">
        <v>76.099999999999994</v>
      </c>
      <c r="C1732">
        <v>75.099999999999994</v>
      </c>
      <c r="D1732">
        <v>76.42</v>
      </c>
      <c r="E1732">
        <v>74.78</v>
      </c>
      <c r="F1732" t="s">
        <v>156</v>
      </c>
      <c r="G1732" s="30">
        <v>1.4800000000000001E-2</v>
      </c>
    </row>
    <row r="1733" spans="1:7" x14ac:dyDescent="0.3">
      <c r="A1733" s="38">
        <v>44516</v>
      </c>
      <c r="B1733">
        <v>75.790000000000006</v>
      </c>
      <c r="C1733">
        <v>75.989999999999995</v>
      </c>
      <c r="D1733">
        <v>76.34</v>
      </c>
      <c r="E1733">
        <v>75.459999999999994</v>
      </c>
      <c r="F1733" t="s">
        <v>178</v>
      </c>
      <c r="G1733" s="30">
        <v>-4.1000000000000003E-3</v>
      </c>
    </row>
    <row r="1734" spans="1:7" x14ac:dyDescent="0.3">
      <c r="A1734" s="38">
        <v>44517</v>
      </c>
      <c r="B1734">
        <v>75.5</v>
      </c>
      <c r="C1734">
        <v>75.87</v>
      </c>
      <c r="D1734">
        <v>76.11</v>
      </c>
      <c r="E1734">
        <v>75</v>
      </c>
      <c r="F1734" t="s">
        <v>161</v>
      </c>
      <c r="G1734" s="30">
        <v>-3.8E-3</v>
      </c>
    </row>
    <row r="1735" spans="1:7" x14ac:dyDescent="0.3">
      <c r="A1735" s="38">
        <v>44518</v>
      </c>
      <c r="B1735">
        <v>75.400000000000006</v>
      </c>
      <c r="C1735">
        <v>75.08</v>
      </c>
      <c r="D1735">
        <v>75.790000000000006</v>
      </c>
      <c r="E1735">
        <v>73.930000000000007</v>
      </c>
      <c r="F1735" t="s">
        <v>1008</v>
      </c>
      <c r="G1735" s="30">
        <v>-1.2999999999999999E-3</v>
      </c>
    </row>
    <row r="1736" spans="1:7" x14ac:dyDescent="0.3">
      <c r="A1736" s="38">
        <v>44519</v>
      </c>
      <c r="B1736">
        <v>74.95</v>
      </c>
      <c r="C1736">
        <v>75.48</v>
      </c>
      <c r="D1736">
        <v>75.58</v>
      </c>
      <c r="E1736">
        <v>74.099999999999994</v>
      </c>
      <c r="F1736" t="s">
        <v>741</v>
      </c>
      <c r="G1736" s="30">
        <v>-6.0000000000000001E-3</v>
      </c>
    </row>
    <row r="1737" spans="1:7" x14ac:dyDescent="0.3">
      <c r="A1737" s="38">
        <v>44522</v>
      </c>
      <c r="B1737">
        <v>75.849999999999994</v>
      </c>
      <c r="C1737">
        <v>75.61</v>
      </c>
      <c r="D1737">
        <v>77.89</v>
      </c>
      <c r="E1737">
        <v>75.290000000000006</v>
      </c>
      <c r="F1737" t="s">
        <v>1165</v>
      </c>
      <c r="G1737" s="30">
        <v>1.2E-2</v>
      </c>
    </row>
    <row r="1738" spans="1:7" x14ac:dyDescent="0.3">
      <c r="A1738" s="38">
        <v>44523</v>
      </c>
      <c r="B1738">
        <v>73.81</v>
      </c>
      <c r="C1738">
        <v>75.42</v>
      </c>
      <c r="D1738">
        <v>75.709999999999994</v>
      </c>
      <c r="E1738">
        <v>73.73</v>
      </c>
      <c r="F1738" t="s">
        <v>1002</v>
      </c>
      <c r="G1738" s="30">
        <v>-2.69E-2</v>
      </c>
    </row>
    <row r="1739" spans="1:7" x14ac:dyDescent="0.3">
      <c r="A1739" s="38">
        <v>44524</v>
      </c>
      <c r="B1739">
        <v>73.95</v>
      </c>
      <c r="C1739">
        <v>73.11</v>
      </c>
      <c r="D1739">
        <v>74.540000000000006</v>
      </c>
      <c r="E1739">
        <v>72.510000000000005</v>
      </c>
      <c r="F1739" t="s">
        <v>177</v>
      </c>
      <c r="G1739" s="30">
        <v>1.9E-3</v>
      </c>
    </row>
    <row r="1740" spans="1:7" x14ac:dyDescent="0.3">
      <c r="A1740" s="38">
        <v>44526</v>
      </c>
      <c r="B1740">
        <v>71.739999999999995</v>
      </c>
      <c r="C1740">
        <v>72</v>
      </c>
      <c r="D1740">
        <v>72.540000000000006</v>
      </c>
      <c r="E1740">
        <v>70.849999999999994</v>
      </c>
      <c r="F1740" t="s">
        <v>237</v>
      </c>
      <c r="G1740" s="30">
        <v>-2.9899999999999999E-2</v>
      </c>
    </row>
    <row r="1741" spans="1:7" x14ac:dyDescent="0.3">
      <c r="A1741" s="38">
        <v>44529</v>
      </c>
      <c r="B1741">
        <v>73.349999999999994</v>
      </c>
      <c r="C1741">
        <v>73.31</v>
      </c>
      <c r="D1741">
        <v>73.930000000000007</v>
      </c>
      <c r="E1741">
        <v>72.150000000000006</v>
      </c>
      <c r="F1741" t="s">
        <v>335</v>
      </c>
      <c r="G1741" s="30">
        <v>2.24E-2</v>
      </c>
    </row>
    <row r="1742" spans="1:7" x14ac:dyDescent="0.3">
      <c r="A1742" s="38">
        <v>44530</v>
      </c>
      <c r="B1742">
        <v>70.78</v>
      </c>
      <c r="C1742">
        <v>72.739999999999995</v>
      </c>
      <c r="D1742">
        <v>73.25</v>
      </c>
      <c r="E1742">
        <v>70.37</v>
      </c>
      <c r="F1742" t="s">
        <v>562</v>
      </c>
      <c r="G1742" s="30">
        <v>-3.5000000000000003E-2</v>
      </c>
    </row>
    <row r="1743" spans="1:7" x14ac:dyDescent="0.3">
      <c r="A1743" s="38">
        <v>44531</v>
      </c>
      <c r="B1743">
        <v>70.650000000000006</v>
      </c>
      <c r="C1743">
        <v>72.41</v>
      </c>
      <c r="D1743">
        <v>74.61</v>
      </c>
      <c r="E1743">
        <v>70.59</v>
      </c>
      <c r="F1743" t="s">
        <v>1027</v>
      </c>
      <c r="G1743" s="30">
        <v>-1.8E-3</v>
      </c>
    </row>
    <row r="1744" spans="1:7" x14ac:dyDescent="0.3">
      <c r="A1744" s="38">
        <v>44532</v>
      </c>
      <c r="B1744">
        <v>71.8</v>
      </c>
      <c r="C1744">
        <v>71.78</v>
      </c>
      <c r="D1744">
        <v>73.28</v>
      </c>
      <c r="E1744">
        <v>71.209999999999994</v>
      </c>
      <c r="F1744" t="s">
        <v>1166</v>
      </c>
      <c r="G1744" s="30">
        <v>1.6299999999999999E-2</v>
      </c>
    </row>
    <row r="1745" spans="1:7" x14ac:dyDescent="0.3">
      <c r="A1745" s="38">
        <v>44533</v>
      </c>
      <c r="B1745">
        <v>70.11</v>
      </c>
      <c r="C1745">
        <v>72.09</v>
      </c>
      <c r="D1745">
        <v>72.650000000000006</v>
      </c>
      <c r="E1745">
        <v>68.64</v>
      </c>
      <c r="F1745" t="s">
        <v>1045</v>
      </c>
      <c r="G1745" s="30">
        <v>-2.35E-2</v>
      </c>
    </row>
    <row r="1746" spans="1:7" x14ac:dyDescent="0.3">
      <c r="A1746" s="38">
        <v>44536</v>
      </c>
      <c r="B1746">
        <v>70.150000000000006</v>
      </c>
      <c r="C1746">
        <v>70.88</v>
      </c>
      <c r="D1746">
        <v>71.52</v>
      </c>
      <c r="E1746">
        <v>69.680000000000007</v>
      </c>
      <c r="F1746" t="s">
        <v>1167</v>
      </c>
      <c r="G1746" s="30">
        <v>5.9999999999999995E-4</v>
      </c>
    </row>
    <row r="1747" spans="1:7" x14ac:dyDescent="0.3">
      <c r="A1747" s="38">
        <v>44537</v>
      </c>
      <c r="B1747">
        <v>70.989999999999995</v>
      </c>
      <c r="C1747">
        <v>71.69</v>
      </c>
      <c r="D1747">
        <v>72.650000000000006</v>
      </c>
      <c r="E1747">
        <v>70.319999999999993</v>
      </c>
      <c r="F1747" t="s">
        <v>1168</v>
      </c>
      <c r="G1747" s="30">
        <v>1.2E-2</v>
      </c>
    </row>
    <row r="1748" spans="1:7" x14ac:dyDescent="0.3">
      <c r="A1748" s="38">
        <v>44538</v>
      </c>
      <c r="B1748">
        <v>71.05</v>
      </c>
      <c r="C1748">
        <v>70.430000000000007</v>
      </c>
      <c r="D1748">
        <v>72.150000000000006</v>
      </c>
      <c r="E1748">
        <v>70.430000000000007</v>
      </c>
      <c r="F1748" t="s">
        <v>1169</v>
      </c>
      <c r="G1748" s="30">
        <v>8.0000000000000004E-4</v>
      </c>
    </row>
    <row r="1749" spans="1:7" x14ac:dyDescent="0.3">
      <c r="A1749" s="38">
        <v>44539</v>
      </c>
      <c r="B1749">
        <v>70.489999999999995</v>
      </c>
      <c r="C1749">
        <v>71</v>
      </c>
      <c r="D1749">
        <v>72.540000000000006</v>
      </c>
      <c r="E1749">
        <v>70.489999999999995</v>
      </c>
      <c r="F1749" t="s">
        <v>1170</v>
      </c>
      <c r="G1749" s="30">
        <v>-7.9000000000000008E-3</v>
      </c>
    </row>
    <row r="1750" spans="1:7" x14ac:dyDescent="0.3">
      <c r="A1750" s="38">
        <v>44540</v>
      </c>
      <c r="B1750">
        <v>69.650000000000006</v>
      </c>
      <c r="C1750">
        <v>71.14</v>
      </c>
      <c r="D1750">
        <v>72.2</v>
      </c>
      <c r="E1750">
        <v>69.650000000000006</v>
      </c>
      <c r="F1750" t="s">
        <v>1171</v>
      </c>
      <c r="G1750" s="30">
        <v>-1.1900000000000001E-2</v>
      </c>
    </row>
    <row r="1751" spans="1:7" x14ac:dyDescent="0.3">
      <c r="A1751" s="38">
        <v>44543</v>
      </c>
      <c r="B1751">
        <v>69.61</v>
      </c>
      <c r="C1751">
        <v>69.5</v>
      </c>
      <c r="D1751">
        <v>70.19</v>
      </c>
      <c r="E1751">
        <v>69.05</v>
      </c>
      <c r="F1751" t="s">
        <v>1172</v>
      </c>
      <c r="G1751" s="30">
        <v>-5.9999999999999995E-4</v>
      </c>
    </row>
    <row r="1752" spans="1:7" x14ac:dyDescent="0.3">
      <c r="A1752" s="38">
        <v>44544</v>
      </c>
      <c r="B1752">
        <v>68.53</v>
      </c>
      <c r="C1752">
        <v>69</v>
      </c>
      <c r="D1752">
        <v>70.7</v>
      </c>
      <c r="E1752">
        <v>68.25</v>
      </c>
      <c r="F1752" t="s">
        <v>993</v>
      </c>
      <c r="G1752" s="30">
        <v>-1.55E-2</v>
      </c>
    </row>
    <row r="1753" spans="1:7" x14ac:dyDescent="0.3">
      <c r="A1753" s="38">
        <v>44545</v>
      </c>
      <c r="B1753">
        <v>70.16</v>
      </c>
      <c r="C1753">
        <v>68.62</v>
      </c>
      <c r="D1753">
        <v>70.45</v>
      </c>
      <c r="E1753">
        <v>67.69</v>
      </c>
      <c r="F1753" t="s">
        <v>1149</v>
      </c>
      <c r="G1753" s="30">
        <v>2.3800000000000002E-2</v>
      </c>
    </row>
    <row r="1754" spans="1:7" x14ac:dyDescent="0.3">
      <c r="A1754" s="38">
        <v>44546</v>
      </c>
      <c r="B1754">
        <v>69.8</v>
      </c>
      <c r="C1754">
        <v>71.239999999999995</v>
      </c>
      <c r="D1754">
        <v>71.650000000000006</v>
      </c>
      <c r="E1754">
        <v>68.52</v>
      </c>
      <c r="F1754" t="s">
        <v>1173</v>
      </c>
      <c r="G1754" s="30">
        <v>-5.1000000000000004E-3</v>
      </c>
    </row>
    <row r="1755" spans="1:7" x14ac:dyDescent="0.3">
      <c r="A1755" s="38">
        <v>44547</v>
      </c>
      <c r="B1755">
        <v>70.34</v>
      </c>
      <c r="C1755">
        <v>69.66</v>
      </c>
      <c r="D1755">
        <v>71.25</v>
      </c>
      <c r="E1755">
        <v>68.73</v>
      </c>
      <c r="F1755" t="s">
        <v>1174</v>
      </c>
      <c r="G1755" s="30">
        <v>7.7000000000000002E-3</v>
      </c>
    </row>
    <row r="1756" spans="1:7" x14ac:dyDescent="0.3">
      <c r="A1756" s="38">
        <v>44550</v>
      </c>
      <c r="B1756">
        <v>68.58</v>
      </c>
      <c r="C1756">
        <v>68.97</v>
      </c>
      <c r="D1756">
        <v>69.400000000000006</v>
      </c>
      <c r="E1756">
        <v>67.67</v>
      </c>
      <c r="F1756" t="s">
        <v>994</v>
      </c>
      <c r="G1756" s="30">
        <v>-2.5000000000000001E-2</v>
      </c>
    </row>
    <row r="1757" spans="1:7" x14ac:dyDescent="0.3">
      <c r="A1757" s="38">
        <v>44551</v>
      </c>
      <c r="B1757">
        <v>71.900000000000006</v>
      </c>
      <c r="C1757">
        <v>69.22</v>
      </c>
      <c r="D1757">
        <v>72.58</v>
      </c>
      <c r="E1757">
        <v>69.22</v>
      </c>
      <c r="F1757" t="s">
        <v>1175</v>
      </c>
      <c r="G1757" s="30">
        <v>4.8399999999999999E-2</v>
      </c>
    </row>
    <row r="1758" spans="1:7" x14ac:dyDescent="0.3">
      <c r="A1758" s="38">
        <v>44552</v>
      </c>
      <c r="B1758">
        <v>72.27</v>
      </c>
      <c r="C1758">
        <v>71.75</v>
      </c>
      <c r="D1758">
        <v>72.510000000000005</v>
      </c>
      <c r="E1758">
        <v>71.25</v>
      </c>
      <c r="F1758" t="s">
        <v>721</v>
      </c>
      <c r="G1758" s="30">
        <v>5.1000000000000004E-3</v>
      </c>
    </row>
    <row r="1759" spans="1:7" x14ac:dyDescent="0.3">
      <c r="A1759" s="38">
        <v>44553</v>
      </c>
      <c r="B1759">
        <v>74.27</v>
      </c>
      <c r="C1759">
        <v>72.540000000000006</v>
      </c>
      <c r="D1759">
        <v>74.69</v>
      </c>
      <c r="E1759">
        <v>72.540000000000006</v>
      </c>
      <c r="F1759" t="s">
        <v>857</v>
      </c>
      <c r="G1759" s="30">
        <v>2.7699999999999999E-2</v>
      </c>
    </row>
    <row r="1760" spans="1:7" x14ac:dyDescent="0.3">
      <c r="A1760" s="38">
        <v>44557</v>
      </c>
      <c r="B1760">
        <v>74.02</v>
      </c>
      <c r="C1760">
        <v>74.56</v>
      </c>
      <c r="D1760">
        <v>74.91</v>
      </c>
      <c r="E1760">
        <v>73.72</v>
      </c>
      <c r="F1760" t="s">
        <v>566</v>
      </c>
      <c r="G1760" s="30">
        <v>-3.3999999999999998E-3</v>
      </c>
    </row>
    <row r="1761" spans="1:7" x14ac:dyDescent="0.3">
      <c r="A1761" s="38">
        <v>44558</v>
      </c>
      <c r="B1761">
        <v>73.47</v>
      </c>
      <c r="C1761">
        <v>74.02</v>
      </c>
      <c r="D1761">
        <v>75.39</v>
      </c>
      <c r="E1761">
        <v>73.38</v>
      </c>
      <c r="F1761" t="s">
        <v>237</v>
      </c>
      <c r="G1761" s="30">
        <v>-7.4000000000000003E-3</v>
      </c>
    </row>
    <row r="1762" spans="1:7" x14ac:dyDescent="0.3">
      <c r="A1762" s="38">
        <v>44559</v>
      </c>
      <c r="B1762">
        <v>72.8</v>
      </c>
      <c r="C1762">
        <v>73.040000000000006</v>
      </c>
      <c r="D1762">
        <v>73.53</v>
      </c>
      <c r="E1762">
        <v>72.36</v>
      </c>
      <c r="F1762" t="s">
        <v>146</v>
      </c>
      <c r="G1762" s="30">
        <v>-9.1000000000000004E-3</v>
      </c>
    </row>
    <row r="1763" spans="1:7" x14ac:dyDescent="0.3">
      <c r="A1763" s="38">
        <v>44560</v>
      </c>
      <c r="B1763">
        <v>73.040000000000006</v>
      </c>
      <c r="C1763">
        <v>73.11</v>
      </c>
      <c r="D1763">
        <v>73.91</v>
      </c>
      <c r="E1763">
        <v>72.959999999999994</v>
      </c>
      <c r="F1763" t="s">
        <v>237</v>
      </c>
      <c r="G1763" s="30">
        <v>3.3E-3</v>
      </c>
    </row>
    <row r="1764" spans="1:7" x14ac:dyDescent="0.3">
      <c r="A1764" s="38">
        <v>44561</v>
      </c>
      <c r="B1764">
        <v>72.430000000000007</v>
      </c>
      <c r="C1764">
        <v>72.94</v>
      </c>
      <c r="D1764">
        <v>73.430000000000007</v>
      </c>
      <c r="E1764">
        <v>71.58</v>
      </c>
      <c r="F1764" t="s">
        <v>986</v>
      </c>
      <c r="G1764" s="30">
        <v>-8.3999999999999995E-3</v>
      </c>
    </row>
    <row r="1765" spans="1:7" x14ac:dyDescent="0.3">
      <c r="A1765" s="38">
        <v>44564</v>
      </c>
      <c r="B1765">
        <v>71.53</v>
      </c>
      <c r="C1765">
        <v>72.95</v>
      </c>
      <c r="D1765">
        <v>73.25</v>
      </c>
      <c r="E1765">
        <v>71.33</v>
      </c>
      <c r="F1765" t="s">
        <v>1176</v>
      </c>
      <c r="G1765" s="30">
        <v>-1.24E-2</v>
      </c>
    </row>
    <row r="1766" spans="1:7" x14ac:dyDescent="0.3">
      <c r="A1766" s="38">
        <v>44565</v>
      </c>
      <c r="B1766">
        <v>73.56</v>
      </c>
      <c r="C1766">
        <v>72.180000000000007</v>
      </c>
      <c r="D1766">
        <v>74.02</v>
      </c>
      <c r="E1766">
        <v>71.650000000000006</v>
      </c>
      <c r="F1766" t="s">
        <v>1177</v>
      </c>
      <c r="G1766" s="30">
        <v>2.8400000000000002E-2</v>
      </c>
    </row>
    <row r="1767" spans="1:7" x14ac:dyDescent="0.3">
      <c r="A1767" s="38">
        <v>44566</v>
      </c>
      <c r="B1767">
        <v>69.599999999999994</v>
      </c>
      <c r="C1767">
        <v>74.38</v>
      </c>
      <c r="D1767">
        <v>74.44</v>
      </c>
      <c r="E1767">
        <v>69.05</v>
      </c>
      <c r="F1767" t="s">
        <v>1178</v>
      </c>
      <c r="G1767" s="30">
        <v>-5.3800000000000001E-2</v>
      </c>
    </row>
    <row r="1768" spans="1:7" x14ac:dyDescent="0.3">
      <c r="A1768" s="38">
        <v>44567</v>
      </c>
      <c r="B1768">
        <v>69.569999999999993</v>
      </c>
      <c r="C1768">
        <v>70</v>
      </c>
      <c r="D1768">
        <v>70.099999999999994</v>
      </c>
      <c r="E1768">
        <v>67.73</v>
      </c>
      <c r="F1768" t="s">
        <v>1179</v>
      </c>
      <c r="G1768" s="30">
        <v>-4.0000000000000002E-4</v>
      </c>
    </row>
    <row r="1769" spans="1:7" x14ac:dyDescent="0.3">
      <c r="A1769" s="38">
        <v>44568</v>
      </c>
      <c r="B1769">
        <v>68.959999999999994</v>
      </c>
      <c r="C1769">
        <v>70</v>
      </c>
      <c r="D1769">
        <v>70</v>
      </c>
      <c r="E1769">
        <v>67.97</v>
      </c>
      <c r="F1769" t="s">
        <v>1180</v>
      </c>
      <c r="G1769" s="30">
        <v>-8.8000000000000005E-3</v>
      </c>
    </row>
    <row r="1770" spans="1:7" x14ac:dyDescent="0.3">
      <c r="A1770" s="38">
        <v>44571</v>
      </c>
      <c r="B1770">
        <v>68.349999999999994</v>
      </c>
      <c r="C1770">
        <v>68.02</v>
      </c>
      <c r="D1770">
        <v>68.400000000000006</v>
      </c>
      <c r="E1770">
        <v>66.260000000000005</v>
      </c>
      <c r="F1770" t="s">
        <v>1181</v>
      </c>
      <c r="G1770" s="30">
        <v>-8.8000000000000005E-3</v>
      </c>
    </row>
    <row r="1771" spans="1:7" x14ac:dyDescent="0.3">
      <c r="A1771" s="38">
        <v>44572</v>
      </c>
      <c r="B1771">
        <v>70.58</v>
      </c>
      <c r="C1771">
        <v>68.16</v>
      </c>
      <c r="D1771">
        <v>70.599999999999994</v>
      </c>
      <c r="E1771">
        <v>67.739999999999995</v>
      </c>
      <c r="F1771" t="s">
        <v>1182</v>
      </c>
      <c r="G1771" s="30">
        <v>3.2599999999999997E-2</v>
      </c>
    </row>
    <row r="1772" spans="1:7" x14ac:dyDescent="0.3">
      <c r="A1772" s="38">
        <v>44573</v>
      </c>
      <c r="B1772">
        <v>70.760000000000005</v>
      </c>
      <c r="C1772">
        <v>70.95</v>
      </c>
      <c r="D1772">
        <v>71.92</v>
      </c>
      <c r="E1772">
        <v>69.19</v>
      </c>
      <c r="F1772" t="s">
        <v>1183</v>
      </c>
      <c r="G1772" s="30">
        <v>2.5999999999999999E-3</v>
      </c>
    </row>
    <row r="1773" spans="1:7" x14ac:dyDescent="0.3">
      <c r="A1773" s="38">
        <v>44574</v>
      </c>
      <c r="B1773">
        <v>69.55</v>
      </c>
      <c r="C1773">
        <v>70.75</v>
      </c>
      <c r="D1773">
        <v>70.959999999999994</v>
      </c>
      <c r="E1773">
        <v>68.62</v>
      </c>
      <c r="F1773" t="s">
        <v>1184</v>
      </c>
      <c r="G1773" s="30">
        <v>-1.7100000000000001E-2</v>
      </c>
    </row>
    <row r="1774" spans="1:7" x14ac:dyDescent="0.3">
      <c r="A1774" s="38">
        <v>44575</v>
      </c>
      <c r="B1774">
        <v>68.83</v>
      </c>
      <c r="C1774">
        <v>68.680000000000007</v>
      </c>
      <c r="D1774">
        <v>68.97</v>
      </c>
      <c r="E1774">
        <v>67.099999999999994</v>
      </c>
      <c r="F1774" t="s">
        <v>1185</v>
      </c>
      <c r="G1774" s="30">
        <v>-1.04E-2</v>
      </c>
    </row>
    <row r="1775" spans="1:7" x14ac:dyDescent="0.3">
      <c r="A1775" s="38">
        <v>44579</v>
      </c>
      <c r="B1775">
        <v>67.650000000000006</v>
      </c>
      <c r="C1775">
        <v>68.12</v>
      </c>
      <c r="D1775">
        <v>68.67</v>
      </c>
      <c r="E1775">
        <v>67.040000000000006</v>
      </c>
      <c r="F1775" t="s">
        <v>1186</v>
      </c>
      <c r="G1775" s="30">
        <v>-1.7100000000000001E-2</v>
      </c>
    </row>
    <row r="1776" spans="1:7" x14ac:dyDescent="0.3">
      <c r="A1776" s="38">
        <v>44580</v>
      </c>
      <c r="B1776">
        <v>67.05</v>
      </c>
      <c r="C1776">
        <v>67.87</v>
      </c>
      <c r="D1776">
        <v>68.180000000000007</v>
      </c>
      <c r="E1776">
        <v>66.39</v>
      </c>
      <c r="F1776" t="s">
        <v>1187</v>
      </c>
      <c r="G1776" s="30">
        <v>-8.8999999999999999E-3</v>
      </c>
    </row>
    <row r="1777" spans="1:7" x14ac:dyDescent="0.3">
      <c r="A1777" s="38">
        <v>44581</v>
      </c>
      <c r="B1777">
        <v>67</v>
      </c>
      <c r="C1777">
        <v>67.099999999999994</v>
      </c>
      <c r="D1777">
        <v>68.52</v>
      </c>
      <c r="E1777">
        <v>66.56</v>
      </c>
      <c r="F1777" t="s">
        <v>558</v>
      </c>
      <c r="G1777" s="30">
        <v>-6.9999999999999999E-4</v>
      </c>
    </row>
    <row r="1778" spans="1:7" x14ac:dyDescent="0.3">
      <c r="A1778" s="38">
        <v>44582</v>
      </c>
      <c r="B1778">
        <v>65.900000000000006</v>
      </c>
      <c r="C1778">
        <v>66.47</v>
      </c>
      <c r="D1778">
        <v>67.08</v>
      </c>
      <c r="E1778">
        <v>65.22</v>
      </c>
      <c r="F1778" t="s">
        <v>1188</v>
      </c>
      <c r="G1778" s="30">
        <v>-1.6400000000000001E-2</v>
      </c>
    </row>
    <row r="1779" spans="1:7" x14ac:dyDescent="0.3">
      <c r="A1779" s="38">
        <v>44585</v>
      </c>
      <c r="B1779">
        <v>65.349999999999994</v>
      </c>
      <c r="C1779">
        <v>64.400000000000006</v>
      </c>
      <c r="D1779">
        <v>65.650000000000006</v>
      </c>
      <c r="E1779">
        <v>62.29</v>
      </c>
      <c r="F1779" t="s">
        <v>1189</v>
      </c>
      <c r="G1779" s="30">
        <v>-8.3000000000000001E-3</v>
      </c>
    </row>
    <row r="1780" spans="1:7" x14ac:dyDescent="0.3">
      <c r="A1780" s="38">
        <v>44586</v>
      </c>
      <c r="B1780">
        <v>64.150000000000006</v>
      </c>
      <c r="C1780">
        <v>64.400000000000006</v>
      </c>
      <c r="D1780">
        <v>65.430000000000007</v>
      </c>
      <c r="E1780">
        <v>63</v>
      </c>
      <c r="F1780" t="s">
        <v>1190</v>
      </c>
      <c r="G1780" s="30">
        <v>-1.84E-2</v>
      </c>
    </row>
    <row r="1781" spans="1:7" x14ac:dyDescent="0.3">
      <c r="A1781" s="38">
        <v>44587</v>
      </c>
      <c r="B1781">
        <v>63.55</v>
      </c>
      <c r="C1781">
        <v>65.3</v>
      </c>
      <c r="D1781">
        <v>65.489999999999995</v>
      </c>
      <c r="E1781">
        <v>62.87</v>
      </c>
      <c r="F1781" t="s">
        <v>1191</v>
      </c>
      <c r="G1781" s="30">
        <v>-9.4000000000000004E-3</v>
      </c>
    </row>
    <row r="1782" spans="1:7" x14ac:dyDescent="0.3">
      <c r="A1782" s="38">
        <v>44588</v>
      </c>
      <c r="B1782">
        <v>66.23</v>
      </c>
      <c r="C1782">
        <v>66.400000000000006</v>
      </c>
      <c r="D1782">
        <v>67.38</v>
      </c>
      <c r="E1782">
        <v>65.36</v>
      </c>
      <c r="F1782" t="s">
        <v>1192</v>
      </c>
      <c r="G1782" s="30">
        <v>4.2200000000000001E-2</v>
      </c>
    </row>
    <row r="1783" spans="1:7" x14ac:dyDescent="0.3">
      <c r="A1783" s="38">
        <v>44589</v>
      </c>
      <c r="B1783">
        <v>68.16</v>
      </c>
      <c r="C1783">
        <v>65.78</v>
      </c>
      <c r="D1783">
        <v>68.28</v>
      </c>
      <c r="E1783">
        <v>64.599999999999994</v>
      </c>
      <c r="F1783" t="s">
        <v>1193</v>
      </c>
      <c r="G1783" s="30">
        <v>2.9100000000000001E-2</v>
      </c>
    </row>
    <row r="1784" spans="1:7" x14ac:dyDescent="0.3">
      <c r="A1784" s="38">
        <v>44592</v>
      </c>
      <c r="B1784">
        <v>70</v>
      </c>
      <c r="C1784">
        <v>68.25</v>
      </c>
      <c r="D1784">
        <v>70.180000000000007</v>
      </c>
      <c r="E1784">
        <v>68.05</v>
      </c>
      <c r="F1784" t="s">
        <v>1194</v>
      </c>
      <c r="G1784" s="30">
        <v>2.7E-2</v>
      </c>
    </row>
    <row r="1785" spans="1:7" x14ac:dyDescent="0.3">
      <c r="A1785" s="38">
        <v>44593</v>
      </c>
      <c r="B1785">
        <v>70.650000000000006</v>
      </c>
      <c r="C1785">
        <v>70.25</v>
      </c>
      <c r="D1785">
        <v>70.819999999999993</v>
      </c>
      <c r="E1785">
        <v>69.459999999999994</v>
      </c>
      <c r="F1785" t="s">
        <v>710</v>
      </c>
      <c r="G1785" s="30">
        <v>9.2999999999999992E-3</v>
      </c>
    </row>
    <row r="1786" spans="1:7" x14ac:dyDescent="0.3">
      <c r="A1786" s="38">
        <v>44594</v>
      </c>
      <c r="B1786">
        <v>71.03</v>
      </c>
      <c r="C1786">
        <v>71.08</v>
      </c>
      <c r="D1786">
        <v>71.72</v>
      </c>
      <c r="E1786">
        <v>70.08</v>
      </c>
      <c r="F1786" t="s">
        <v>329</v>
      </c>
      <c r="G1786" s="30">
        <v>5.4000000000000003E-3</v>
      </c>
    </row>
    <row r="1787" spans="1:7" x14ac:dyDescent="0.3">
      <c r="A1787" s="38">
        <v>44595</v>
      </c>
      <c r="B1787">
        <v>68.98</v>
      </c>
      <c r="C1787">
        <v>69.69</v>
      </c>
      <c r="D1787">
        <v>70.569999999999993</v>
      </c>
      <c r="E1787">
        <v>68.849999999999994</v>
      </c>
      <c r="F1787" t="s">
        <v>1044</v>
      </c>
      <c r="G1787" s="30">
        <v>-2.8899999999999999E-2</v>
      </c>
    </row>
    <row r="1788" spans="1:7" x14ac:dyDescent="0.3">
      <c r="A1788" s="38">
        <v>44596</v>
      </c>
      <c r="B1788">
        <v>70.33</v>
      </c>
      <c r="C1788">
        <v>68.709999999999994</v>
      </c>
      <c r="D1788">
        <v>70.959999999999994</v>
      </c>
      <c r="E1788">
        <v>68.41</v>
      </c>
      <c r="F1788" t="s">
        <v>177</v>
      </c>
      <c r="G1788" s="30">
        <v>1.9599999999999999E-2</v>
      </c>
    </row>
    <row r="1789" spans="1:7" x14ac:dyDescent="0.3">
      <c r="A1789" s="38">
        <v>44599</v>
      </c>
      <c r="B1789">
        <v>70.88</v>
      </c>
      <c r="C1789">
        <v>70.400000000000006</v>
      </c>
      <c r="D1789">
        <v>71.5</v>
      </c>
      <c r="E1789">
        <v>70.13</v>
      </c>
      <c r="F1789" t="s">
        <v>564</v>
      </c>
      <c r="G1789" s="30">
        <v>7.7999999999999996E-3</v>
      </c>
    </row>
    <row r="1790" spans="1:7" x14ac:dyDescent="0.3">
      <c r="A1790" s="38">
        <v>44600</v>
      </c>
      <c r="B1790">
        <v>67.599999999999994</v>
      </c>
      <c r="C1790">
        <v>70.67</v>
      </c>
      <c r="D1790">
        <v>70.73</v>
      </c>
      <c r="E1790">
        <v>67.430000000000007</v>
      </c>
      <c r="F1790" t="s">
        <v>1177</v>
      </c>
      <c r="G1790" s="30">
        <v>-4.6300000000000001E-2</v>
      </c>
    </row>
    <row r="1791" spans="1:7" x14ac:dyDescent="0.3">
      <c r="A1791" s="38">
        <v>44601</v>
      </c>
      <c r="B1791">
        <v>69.87</v>
      </c>
      <c r="C1791">
        <v>68.06</v>
      </c>
      <c r="D1791">
        <v>70.16</v>
      </c>
      <c r="E1791">
        <v>68.06</v>
      </c>
      <c r="F1791" t="s">
        <v>1152</v>
      </c>
      <c r="G1791" s="30">
        <v>3.3599999999999998E-2</v>
      </c>
    </row>
    <row r="1792" spans="1:7" x14ac:dyDescent="0.3">
      <c r="A1792" s="38">
        <v>44602</v>
      </c>
      <c r="B1792">
        <v>69.67</v>
      </c>
      <c r="C1792">
        <v>69</v>
      </c>
      <c r="D1792">
        <v>71.61</v>
      </c>
      <c r="E1792">
        <v>68.930000000000007</v>
      </c>
      <c r="F1792" t="s">
        <v>1195</v>
      </c>
      <c r="G1792" s="30">
        <v>-2.8999999999999998E-3</v>
      </c>
    </row>
    <row r="1793" spans="1:7" x14ac:dyDescent="0.3">
      <c r="A1793" s="38">
        <v>44603</v>
      </c>
      <c r="B1793">
        <v>65.67</v>
      </c>
      <c r="C1793">
        <v>68</v>
      </c>
      <c r="D1793">
        <v>69.319999999999993</v>
      </c>
      <c r="E1793">
        <v>65.39</v>
      </c>
      <c r="F1793" t="s">
        <v>1196</v>
      </c>
      <c r="G1793" s="30">
        <v>-5.74E-2</v>
      </c>
    </row>
    <row r="1794" spans="1:7" x14ac:dyDescent="0.3">
      <c r="A1794" s="38">
        <v>44606</v>
      </c>
      <c r="B1794">
        <v>65.63</v>
      </c>
      <c r="C1794">
        <v>65.430000000000007</v>
      </c>
      <c r="D1794">
        <v>67.27</v>
      </c>
      <c r="E1794">
        <v>65.03</v>
      </c>
      <c r="F1794" t="s">
        <v>1038</v>
      </c>
      <c r="G1794" s="30">
        <v>-5.9999999999999995E-4</v>
      </c>
    </row>
    <row r="1795" spans="1:7" x14ac:dyDescent="0.3">
      <c r="A1795" s="38">
        <v>44607</v>
      </c>
      <c r="B1795">
        <v>67.58</v>
      </c>
      <c r="C1795">
        <v>67.03</v>
      </c>
      <c r="D1795">
        <v>67.75</v>
      </c>
      <c r="E1795">
        <v>66.13</v>
      </c>
      <c r="F1795" t="s">
        <v>1197</v>
      </c>
      <c r="G1795" s="30">
        <v>2.9700000000000001E-2</v>
      </c>
    </row>
    <row r="1796" spans="1:7" x14ac:dyDescent="0.3">
      <c r="A1796" s="38">
        <v>44608</v>
      </c>
      <c r="B1796">
        <v>67.959999999999994</v>
      </c>
      <c r="C1796">
        <v>67.28</v>
      </c>
      <c r="D1796">
        <v>68.53</v>
      </c>
      <c r="E1796">
        <v>66.77</v>
      </c>
      <c r="F1796" t="s">
        <v>335</v>
      </c>
      <c r="G1796" s="30">
        <v>5.5999999999999999E-3</v>
      </c>
    </row>
    <row r="1797" spans="1:7" x14ac:dyDescent="0.3">
      <c r="A1797" s="38">
        <v>44609</v>
      </c>
      <c r="B1797">
        <v>65.23</v>
      </c>
      <c r="C1797">
        <v>67.2</v>
      </c>
      <c r="D1797">
        <v>67.88</v>
      </c>
      <c r="E1797">
        <v>64.86</v>
      </c>
      <c r="F1797" t="s">
        <v>1198</v>
      </c>
      <c r="G1797" s="30">
        <v>-4.02E-2</v>
      </c>
    </row>
    <row r="1798" spans="1:7" x14ac:dyDescent="0.3">
      <c r="A1798" s="38">
        <v>44610</v>
      </c>
      <c r="B1798">
        <v>64.17</v>
      </c>
      <c r="C1798">
        <v>65.53</v>
      </c>
      <c r="D1798">
        <v>66.069999999999993</v>
      </c>
      <c r="E1798">
        <v>63.42</v>
      </c>
      <c r="F1798" t="s">
        <v>1008</v>
      </c>
      <c r="G1798" s="30">
        <v>-1.6299999999999999E-2</v>
      </c>
    </row>
    <row r="1799" spans="1:7" x14ac:dyDescent="0.3">
      <c r="A1799" s="38">
        <v>44614</v>
      </c>
      <c r="B1799">
        <v>63.2</v>
      </c>
      <c r="C1799">
        <v>63.93</v>
      </c>
      <c r="D1799">
        <v>64.86</v>
      </c>
      <c r="E1799">
        <v>62.63</v>
      </c>
      <c r="F1799" t="s">
        <v>1199</v>
      </c>
      <c r="G1799" s="30">
        <v>-1.5100000000000001E-2</v>
      </c>
    </row>
    <row r="1800" spans="1:7" x14ac:dyDescent="0.3">
      <c r="A1800" s="38">
        <v>44615</v>
      </c>
      <c r="B1800">
        <v>62.1</v>
      </c>
      <c r="C1800">
        <v>64</v>
      </c>
      <c r="D1800">
        <v>64.3</v>
      </c>
      <c r="E1800">
        <v>61.88</v>
      </c>
      <c r="F1800" t="s">
        <v>1093</v>
      </c>
      <c r="G1800" s="30">
        <v>-1.7399999999999999E-2</v>
      </c>
    </row>
    <row r="1801" spans="1:7" x14ac:dyDescent="0.3">
      <c r="A1801" s="38">
        <v>44616</v>
      </c>
      <c r="B1801">
        <v>62.16</v>
      </c>
      <c r="C1801">
        <v>59.78</v>
      </c>
      <c r="D1801">
        <v>62.36</v>
      </c>
      <c r="E1801">
        <v>59.1</v>
      </c>
      <c r="F1801" t="s">
        <v>1149</v>
      </c>
      <c r="G1801" s="30">
        <v>1E-3</v>
      </c>
    </row>
    <row r="1802" spans="1:7" x14ac:dyDescent="0.3">
      <c r="A1802" s="38">
        <v>44617</v>
      </c>
      <c r="B1802">
        <v>65.67</v>
      </c>
      <c r="C1802">
        <v>62.76</v>
      </c>
      <c r="D1802">
        <v>65.88</v>
      </c>
      <c r="E1802">
        <v>62.71</v>
      </c>
      <c r="F1802" t="s">
        <v>1200</v>
      </c>
      <c r="G1802" s="30">
        <v>5.6500000000000002E-2</v>
      </c>
    </row>
    <row r="1803" spans="1:7" x14ac:dyDescent="0.3">
      <c r="A1803" s="38">
        <v>44620</v>
      </c>
      <c r="B1803">
        <v>65.260000000000005</v>
      </c>
      <c r="C1803">
        <v>64.599999999999994</v>
      </c>
      <c r="D1803">
        <v>66.760000000000005</v>
      </c>
      <c r="E1803">
        <v>64.260000000000005</v>
      </c>
      <c r="F1803" t="s">
        <v>1201</v>
      </c>
      <c r="G1803" s="30">
        <v>-6.1999999999999998E-3</v>
      </c>
    </row>
    <row r="1804" spans="1:7" x14ac:dyDescent="0.3">
      <c r="A1804" s="38">
        <v>44621</v>
      </c>
      <c r="B1804">
        <v>62.4</v>
      </c>
      <c r="C1804">
        <v>64.959999999999994</v>
      </c>
      <c r="D1804">
        <v>65.7</v>
      </c>
      <c r="E1804">
        <v>62.12</v>
      </c>
      <c r="F1804" t="s">
        <v>1165</v>
      </c>
      <c r="G1804" s="30">
        <v>-4.3799999999999999E-2</v>
      </c>
    </row>
    <row r="1805" spans="1:7" x14ac:dyDescent="0.3">
      <c r="A1805" s="38">
        <v>44622</v>
      </c>
      <c r="B1805">
        <v>64.930000000000007</v>
      </c>
      <c r="C1805">
        <v>62.93</v>
      </c>
      <c r="D1805">
        <v>65.38</v>
      </c>
      <c r="E1805">
        <v>62.35</v>
      </c>
      <c r="F1805" t="s">
        <v>994</v>
      </c>
      <c r="G1805" s="30">
        <v>4.0500000000000001E-2</v>
      </c>
    </row>
    <row r="1806" spans="1:7" x14ac:dyDescent="0.3">
      <c r="A1806" s="38">
        <v>44623</v>
      </c>
      <c r="B1806">
        <v>64.569999999999993</v>
      </c>
      <c r="C1806">
        <v>65.05</v>
      </c>
      <c r="D1806">
        <v>65.97</v>
      </c>
      <c r="E1806">
        <v>63.97</v>
      </c>
      <c r="F1806" t="s">
        <v>1202</v>
      </c>
      <c r="G1806" s="30">
        <v>-5.4999999999999997E-3</v>
      </c>
    </row>
    <row r="1807" spans="1:7" x14ac:dyDescent="0.3">
      <c r="A1807" s="38">
        <v>44624</v>
      </c>
      <c r="B1807">
        <v>63.48</v>
      </c>
      <c r="C1807">
        <v>63.44</v>
      </c>
      <c r="D1807">
        <v>64.23</v>
      </c>
      <c r="E1807">
        <v>62.26</v>
      </c>
      <c r="F1807" t="s">
        <v>986</v>
      </c>
      <c r="G1807" s="30">
        <v>-1.6899999999999998E-2</v>
      </c>
    </row>
    <row r="1808" spans="1:7" x14ac:dyDescent="0.3">
      <c r="A1808" s="38">
        <v>44627</v>
      </c>
      <c r="B1808">
        <v>58.29</v>
      </c>
      <c r="C1808">
        <v>62.19</v>
      </c>
      <c r="D1808">
        <v>62.72</v>
      </c>
      <c r="E1808">
        <v>57.88</v>
      </c>
      <c r="F1808" t="s">
        <v>1203</v>
      </c>
      <c r="G1808" s="30">
        <v>-8.1799999999999998E-2</v>
      </c>
    </row>
    <row r="1809" spans="1:7" x14ac:dyDescent="0.3">
      <c r="A1809" s="38">
        <v>44628</v>
      </c>
      <c r="B1809">
        <v>60.02</v>
      </c>
      <c r="C1809">
        <v>58.84</v>
      </c>
      <c r="D1809">
        <v>61.28</v>
      </c>
      <c r="E1809">
        <v>58.24</v>
      </c>
      <c r="F1809" t="s">
        <v>1204</v>
      </c>
      <c r="G1809" s="30">
        <v>2.9700000000000001E-2</v>
      </c>
    </row>
    <row r="1810" spans="1:7" x14ac:dyDescent="0.3">
      <c r="A1810" s="38">
        <v>44629</v>
      </c>
      <c r="B1810">
        <v>63.29</v>
      </c>
      <c r="C1810">
        <v>62.08</v>
      </c>
      <c r="D1810">
        <v>64.37</v>
      </c>
      <c r="E1810">
        <v>61.58</v>
      </c>
      <c r="F1810" t="s">
        <v>1029</v>
      </c>
      <c r="G1810" s="30">
        <v>5.45E-2</v>
      </c>
    </row>
    <row r="1811" spans="1:7" x14ac:dyDescent="0.3">
      <c r="A1811" s="38">
        <v>44630</v>
      </c>
      <c r="B1811">
        <v>62.07</v>
      </c>
      <c r="C1811">
        <v>62.06</v>
      </c>
      <c r="D1811">
        <v>63.78</v>
      </c>
      <c r="E1811">
        <v>61.72</v>
      </c>
      <c r="F1811" t="s">
        <v>1148</v>
      </c>
      <c r="G1811" s="30">
        <v>-1.9300000000000001E-2</v>
      </c>
    </row>
    <row r="1812" spans="1:7" x14ac:dyDescent="0.3">
      <c r="A1812" s="38">
        <v>44631</v>
      </c>
      <c r="B1812">
        <v>63.05</v>
      </c>
      <c r="C1812">
        <v>62.91</v>
      </c>
      <c r="D1812">
        <v>64.34</v>
      </c>
      <c r="E1812">
        <v>62.67</v>
      </c>
      <c r="F1812" t="s">
        <v>562</v>
      </c>
      <c r="G1812" s="30">
        <v>1.5800000000000002E-2</v>
      </c>
    </row>
    <row r="1813" spans="1:7" x14ac:dyDescent="0.3">
      <c r="A1813" s="38">
        <v>44634</v>
      </c>
      <c r="B1813">
        <v>59.41</v>
      </c>
      <c r="C1813">
        <v>62.61</v>
      </c>
      <c r="D1813">
        <v>62.96</v>
      </c>
      <c r="E1813">
        <v>58.65</v>
      </c>
      <c r="F1813" t="s">
        <v>1126</v>
      </c>
      <c r="G1813" s="30">
        <v>-5.7700000000000001E-2</v>
      </c>
    </row>
    <row r="1814" spans="1:7" x14ac:dyDescent="0.3">
      <c r="A1814" s="38">
        <v>44635</v>
      </c>
      <c r="B1814">
        <v>59.55</v>
      </c>
      <c r="C1814">
        <v>59.4</v>
      </c>
      <c r="D1814">
        <v>60.27</v>
      </c>
      <c r="E1814">
        <v>57.94</v>
      </c>
      <c r="F1814" t="s">
        <v>1205</v>
      </c>
      <c r="G1814" s="30">
        <v>2.3999999999999998E-3</v>
      </c>
    </row>
    <row r="1815" spans="1:7" x14ac:dyDescent="0.3">
      <c r="A1815" s="38">
        <v>44636</v>
      </c>
      <c r="B1815">
        <v>62.28</v>
      </c>
      <c r="C1815">
        <v>60.8</v>
      </c>
      <c r="D1815">
        <v>62.4</v>
      </c>
      <c r="E1815">
        <v>59.56</v>
      </c>
      <c r="F1815" t="s">
        <v>980</v>
      </c>
      <c r="G1815" s="30">
        <v>4.58E-2</v>
      </c>
    </row>
    <row r="1816" spans="1:7" x14ac:dyDescent="0.3">
      <c r="A1816" s="38">
        <v>44637</v>
      </c>
      <c r="B1816">
        <v>61.58</v>
      </c>
      <c r="C1816">
        <v>61.75</v>
      </c>
      <c r="D1816">
        <v>62.27</v>
      </c>
      <c r="E1816">
        <v>59.89</v>
      </c>
      <c r="F1816" t="s">
        <v>1206</v>
      </c>
      <c r="G1816" s="30">
        <v>-1.12E-2</v>
      </c>
    </row>
    <row r="1817" spans="1:7" x14ac:dyDescent="0.3">
      <c r="A1817" s="38">
        <v>44638</v>
      </c>
      <c r="B1817">
        <v>62.58</v>
      </c>
      <c r="C1817">
        <v>61.07</v>
      </c>
      <c r="D1817">
        <v>63.14</v>
      </c>
      <c r="E1817">
        <v>61.03</v>
      </c>
      <c r="F1817" t="s">
        <v>1207</v>
      </c>
      <c r="G1817" s="30">
        <v>1.6199999999999999E-2</v>
      </c>
    </row>
    <row r="1818" spans="1:7" x14ac:dyDescent="0.3">
      <c r="A1818" s="38">
        <v>44641</v>
      </c>
      <c r="B1818">
        <v>62.5</v>
      </c>
      <c r="C1818">
        <v>62.88</v>
      </c>
      <c r="D1818">
        <v>63.3</v>
      </c>
      <c r="E1818">
        <v>62.01</v>
      </c>
      <c r="F1818" t="s">
        <v>1208</v>
      </c>
      <c r="G1818" s="30">
        <v>-1.2999999999999999E-3</v>
      </c>
    </row>
    <row r="1819" spans="1:7" x14ac:dyDescent="0.3">
      <c r="A1819" s="38">
        <v>44642</v>
      </c>
      <c r="B1819">
        <v>64.680000000000007</v>
      </c>
      <c r="C1819">
        <v>62.86</v>
      </c>
      <c r="D1819">
        <v>65.23</v>
      </c>
      <c r="E1819">
        <v>62.5</v>
      </c>
      <c r="F1819" t="s">
        <v>985</v>
      </c>
      <c r="G1819" s="30">
        <v>3.49E-2</v>
      </c>
    </row>
    <row r="1820" spans="1:7" x14ac:dyDescent="0.3">
      <c r="A1820" s="38">
        <v>44643</v>
      </c>
      <c r="B1820">
        <v>62.78</v>
      </c>
      <c r="C1820">
        <v>64.47</v>
      </c>
      <c r="D1820">
        <v>64.47</v>
      </c>
      <c r="E1820">
        <v>62.7</v>
      </c>
      <c r="F1820" t="s">
        <v>1209</v>
      </c>
      <c r="G1820" s="30">
        <v>-2.9399999999999999E-2</v>
      </c>
    </row>
    <row r="1821" spans="1:7" x14ac:dyDescent="0.3">
      <c r="A1821" s="38">
        <v>44644</v>
      </c>
      <c r="B1821">
        <v>63.89</v>
      </c>
      <c r="C1821">
        <v>63.51</v>
      </c>
      <c r="D1821">
        <v>64.209999999999994</v>
      </c>
      <c r="E1821">
        <v>63.19</v>
      </c>
      <c r="F1821" t="s">
        <v>1146</v>
      </c>
      <c r="G1821" s="30">
        <v>1.77E-2</v>
      </c>
    </row>
    <row r="1822" spans="1:7" x14ac:dyDescent="0.3">
      <c r="A1822" s="38">
        <v>44645</v>
      </c>
      <c r="B1822">
        <v>62.5</v>
      </c>
      <c r="C1822">
        <v>64.03</v>
      </c>
      <c r="D1822">
        <v>64.319999999999993</v>
      </c>
      <c r="E1822">
        <v>61.97</v>
      </c>
      <c r="F1822" t="s">
        <v>1210</v>
      </c>
      <c r="G1822" s="30">
        <v>-2.18E-2</v>
      </c>
    </row>
    <row r="1823" spans="1:7" x14ac:dyDescent="0.3">
      <c r="A1823" s="38">
        <v>44648</v>
      </c>
      <c r="B1823">
        <v>63.21</v>
      </c>
      <c r="C1823">
        <v>62.45</v>
      </c>
      <c r="D1823">
        <v>64.03</v>
      </c>
      <c r="E1823">
        <v>62.01</v>
      </c>
      <c r="F1823" t="s">
        <v>1139</v>
      </c>
      <c r="G1823" s="30">
        <v>1.14E-2</v>
      </c>
    </row>
    <row r="1824" spans="1:7" x14ac:dyDescent="0.3">
      <c r="A1824" s="38">
        <v>44649</v>
      </c>
      <c r="B1824">
        <v>65.709999999999994</v>
      </c>
      <c r="C1824">
        <v>64.599999999999994</v>
      </c>
      <c r="D1824">
        <v>65.95</v>
      </c>
      <c r="E1824">
        <v>64.290000000000006</v>
      </c>
      <c r="F1824" t="s">
        <v>709</v>
      </c>
      <c r="G1824" s="30">
        <v>3.9600000000000003E-2</v>
      </c>
    </row>
    <row r="1825" spans="1:7" x14ac:dyDescent="0.3">
      <c r="A1825" s="38">
        <v>44650</v>
      </c>
      <c r="B1825">
        <v>63.04</v>
      </c>
      <c r="C1825">
        <v>65.180000000000007</v>
      </c>
      <c r="D1825">
        <v>65.260000000000005</v>
      </c>
      <c r="E1825">
        <v>62.77</v>
      </c>
      <c r="F1825" t="s">
        <v>577</v>
      </c>
      <c r="G1825" s="30">
        <v>-4.0599999999999997E-2</v>
      </c>
    </row>
    <row r="1826" spans="1:7" x14ac:dyDescent="0.3">
      <c r="A1826" s="38">
        <v>44651</v>
      </c>
      <c r="B1826">
        <v>61.99</v>
      </c>
      <c r="C1826">
        <v>63.2</v>
      </c>
      <c r="D1826">
        <v>64.02</v>
      </c>
      <c r="E1826">
        <v>61.93</v>
      </c>
      <c r="F1826" t="s">
        <v>1211</v>
      </c>
      <c r="G1826" s="30">
        <v>-1.67E-2</v>
      </c>
    </row>
    <row r="1827" spans="1:7" x14ac:dyDescent="0.3">
      <c r="A1827" s="38">
        <v>44652</v>
      </c>
      <c r="B1827">
        <v>62.33</v>
      </c>
      <c r="C1827">
        <v>62.44</v>
      </c>
      <c r="D1827">
        <v>62.82</v>
      </c>
      <c r="E1827">
        <v>61.82</v>
      </c>
      <c r="F1827" t="s">
        <v>1209</v>
      </c>
      <c r="G1827" s="30">
        <v>5.4999999999999997E-3</v>
      </c>
    </row>
    <row r="1828" spans="1:7" x14ac:dyDescent="0.3">
      <c r="A1828" s="38">
        <v>44655</v>
      </c>
      <c r="B1828">
        <v>63.36</v>
      </c>
      <c r="C1828">
        <v>62.57</v>
      </c>
      <c r="D1828">
        <v>63.71</v>
      </c>
      <c r="E1828">
        <v>62.48</v>
      </c>
      <c r="F1828" t="s">
        <v>960</v>
      </c>
      <c r="G1828" s="30">
        <v>1.6500000000000001E-2</v>
      </c>
    </row>
    <row r="1829" spans="1:7" x14ac:dyDescent="0.3">
      <c r="A1829" s="38">
        <v>44656</v>
      </c>
      <c r="B1829">
        <v>61.13</v>
      </c>
      <c r="C1829">
        <v>63.13</v>
      </c>
      <c r="D1829">
        <v>63.57</v>
      </c>
      <c r="E1829">
        <v>60.86</v>
      </c>
      <c r="F1829" t="s">
        <v>848</v>
      </c>
      <c r="G1829" s="30">
        <v>-3.5200000000000002E-2</v>
      </c>
    </row>
    <row r="1830" spans="1:7" x14ac:dyDescent="0.3">
      <c r="A1830" s="38">
        <v>44657</v>
      </c>
      <c r="B1830">
        <v>59.03</v>
      </c>
      <c r="C1830">
        <v>60.17</v>
      </c>
      <c r="D1830">
        <v>60.87</v>
      </c>
      <c r="E1830">
        <v>58.5</v>
      </c>
      <c r="F1830" t="s">
        <v>177</v>
      </c>
      <c r="G1830" s="30">
        <v>-3.44E-2</v>
      </c>
    </row>
    <row r="1831" spans="1:7" x14ac:dyDescent="0.3">
      <c r="A1831" s="38">
        <v>44658</v>
      </c>
      <c r="B1831">
        <v>57.67</v>
      </c>
      <c r="C1831">
        <v>58.69</v>
      </c>
      <c r="D1831">
        <v>58.98</v>
      </c>
      <c r="E1831">
        <v>56.58</v>
      </c>
      <c r="F1831" t="s">
        <v>1212</v>
      </c>
      <c r="G1831" s="30">
        <v>-2.3E-2</v>
      </c>
    </row>
    <row r="1832" spans="1:7" x14ac:dyDescent="0.3">
      <c r="A1832" s="38">
        <v>44659</v>
      </c>
      <c r="B1832">
        <v>57.56</v>
      </c>
      <c r="C1832">
        <v>57.24</v>
      </c>
      <c r="D1832">
        <v>58.18</v>
      </c>
      <c r="E1832">
        <v>56.97</v>
      </c>
      <c r="F1832" t="s">
        <v>1213</v>
      </c>
      <c r="G1832" s="30">
        <v>-1.9E-3</v>
      </c>
    </row>
    <row r="1833" spans="1:7" x14ac:dyDescent="0.3">
      <c r="A1833" s="38">
        <v>44662</v>
      </c>
      <c r="B1833">
        <v>56.87</v>
      </c>
      <c r="C1833">
        <v>57</v>
      </c>
      <c r="D1833">
        <v>57.5</v>
      </c>
      <c r="E1833">
        <v>56.26</v>
      </c>
      <c r="F1833" t="s">
        <v>1214</v>
      </c>
      <c r="G1833" s="30">
        <v>-1.2E-2</v>
      </c>
    </row>
    <row r="1834" spans="1:7" x14ac:dyDescent="0.3">
      <c r="A1834" s="38">
        <v>44663</v>
      </c>
      <c r="B1834">
        <v>55.51</v>
      </c>
      <c r="C1834">
        <v>57.16</v>
      </c>
      <c r="D1834">
        <v>58.33</v>
      </c>
      <c r="E1834">
        <v>55.3</v>
      </c>
      <c r="F1834" t="s">
        <v>1003</v>
      </c>
      <c r="G1834" s="30">
        <v>-2.3900000000000001E-2</v>
      </c>
    </row>
    <row r="1835" spans="1:7" x14ac:dyDescent="0.3">
      <c r="A1835" s="38">
        <v>44664</v>
      </c>
      <c r="B1835">
        <v>57.75</v>
      </c>
      <c r="C1835">
        <v>56.54</v>
      </c>
      <c r="D1835">
        <v>57.86</v>
      </c>
      <c r="E1835">
        <v>55.73</v>
      </c>
      <c r="F1835" t="s">
        <v>1187</v>
      </c>
      <c r="G1835" s="30">
        <v>4.0399999999999998E-2</v>
      </c>
    </row>
    <row r="1836" spans="1:7" x14ac:dyDescent="0.3">
      <c r="A1836" s="38">
        <v>44665</v>
      </c>
      <c r="B1836">
        <v>57.49</v>
      </c>
      <c r="C1836">
        <v>57.9</v>
      </c>
      <c r="D1836">
        <v>58.48</v>
      </c>
      <c r="E1836">
        <v>57.26</v>
      </c>
      <c r="F1836" t="s">
        <v>1008</v>
      </c>
      <c r="G1836" s="30">
        <v>-4.4999999999999997E-3</v>
      </c>
    </row>
    <row r="1837" spans="1:7" x14ac:dyDescent="0.3">
      <c r="A1837" s="38">
        <v>44669</v>
      </c>
      <c r="B1837">
        <v>56.76</v>
      </c>
      <c r="C1837">
        <v>57.24</v>
      </c>
      <c r="D1837">
        <v>57.36</v>
      </c>
      <c r="E1837">
        <v>56.24</v>
      </c>
      <c r="F1837" t="s">
        <v>276</v>
      </c>
      <c r="G1837" s="30">
        <v>-1.2699999999999999E-2</v>
      </c>
    </row>
    <row r="1838" spans="1:7" x14ac:dyDescent="0.3">
      <c r="A1838" s="38">
        <v>44670</v>
      </c>
      <c r="B1838">
        <v>58.59</v>
      </c>
      <c r="C1838">
        <v>56.77</v>
      </c>
      <c r="D1838">
        <v>58.8</v>
      </c>
      <c r="E1838">
        <v>56.77</v>
      </c>
      <c r="F1838" t="s">
        <v>246</v>
      </c>
      <c r="G1838" s="30">
        <v>3.2199999999999999E-2</v>
      </c>
    </row>
    <row r="1839" spans="1:7" x14ac:dyDescent="0.3">
      <c r="A1839" s="38">
        <v>44671</v>
      </c>
      <c r="B1839">
        <v>59.16</v>
      </c>
      <c r="C1839">
        <v>58.82</v>
      </c>
      <c r="D1839">
        <v>59.89</v>
      </c>
      <c r="E1839">
        <v>58.52</v>
      </c>
      <c r="F1839" t="s">
        <v>255</v>
      </c>
      <c r="G1839" s="30">
        <v>9.7000000000000003E-3</v>
      </c>
    </row>
    <row r="1840" spans="1:7" x14ac:dyDescent="0.3">
      <c r="A1840" s="38">
        <v>44672</v>
      </c>
      <c r="B1840">
        <v>56.16</v>
      </c>
      <c r="C1840">
        <v>60.29</v>
      </c>
      <c r="D1840">
        <v>61.13</v>
      </c>
      <c r="E1840">
        <v>55.87</v>
      </c>
      <c r="F1840" t="s">
        <v>1000</v>
      </c>
      <c r="G1840" s="30">
        <v>-5.0700000000000002E-2</v>
      </c>
    </row>
    <row r="1841" spans="1:7" x14ac:dyDescent="0.3">
      <c r="A1841" s="38">
        <v>44673</v>
      </c>
      <c r="B1841">
        <v>53.93</v>
      </c>
      <c r="C1841">
        <v>55.92</v>
      </c>
      <c r="D1841">
        <v>56.08</v>
      </c>
      <c r="E1841">
        <v>53.78</v>
      </c>
      <c r="F1841" t="s">
        <v>843</v>
      </c>
      <c r="G1841" s="30">
        <v>-3.9699999999999999E-2</v>
      </c>
    </row>
    <row r="1842" spans="1:7" x14ac:dyDescent="0.3">
      <c r="A1842" s="38">
        <v>44676</v>
      </c>
      <c r="B1842">
        <v>54.39</v>
      </c>
      <c r="C1842">
        <v>53.41</v>
      </c>
      <c r="D1842">
        <v>54.47</v>
      </c>
      <c r="E1842">
        <v>52.35</v>
      </c>
      <c r="F1842" t="s">
        <v>1215</v>
      </c>
      <c r="G1842" s="30">
        <v>8.5000000000000006E-3</v>
      </c>
    </row>
    <row r="1843" spans="1:7" x14ac:dyDescent="0.3">
      <c r="A1843" s="38">
        <v>44677</v>
      </c>
      <c r="B1843">
        <v>51.15</v>
      </c>
      <c r="C1843">
        <v>54.17</v>
      </c>
      <c r="D1843">
        <v>54.82</v>
      </c>
      <c r="E1843">
        <v>50.98</v>
      </c>
      <c r="F1843" t="s">
        <v>1216</v>
      </c>
      <c r="G1843" s="30">
        <v>-5.96E-2</v>
      </c>
    </row>
    <row r="1844" spans="1:7" x14ac:dyDescent="0.3">
      <c r="A1844" s="38">
        <v>44678</v>
      </c>
      <c r="B1844">
        <v>50.92</v>
      </c>
      <c r="C1844">
        <v>51.04</v>
      </c>
      <c r="D1844">
        <v>52.18</v>
      </c>
      <c r="E1844">
        <v>50.37</v>
      </c>
      <c r="F1844" t="s">
        <v>1000</v>
      </c>
      <c r="G1844" s="30">
        <v>-4.4999999999999997E-3</v>
      </c>
    </row>
    <row r="1845" spans="1:7" x14ac:dyDescent="0.3">
      <c r="A1845" s="38">
        <v>44679</v>
      </c>
      <c r="B1845">
        <v>52.31</v>
      </c>
      <c r="C1845">
        <v>51.15</v>
      </c>
      <c r="D1845">
        <v>52.84</v>
      </c>
      <c r="E1845">
        <v>50.02</v>
      </c>
      <c r="F1845" t="s">
        <v>1044</v>
      </c>
      <c r="G1845" s="30">
        <v>2.7300000000000001E-2</v>
      </c>
    </row>
    <row r="1846" spans="1:7" x14ac:dyDescent="0.3">
      <c r="A1846" s="38">
        <v>44680</v>
      </c>
      <c r="B1846">
        <v>49.76</v>
      </c>
      <c r="C1846">
        <v>51.74</v>
      </c>
      <c r="D1846">
        <v>53.33</v>
      </c>
      <c r="E1846">
        <v>49.68</v>
      </c>
      <c r="F1846" t="s">
        <v>1217</v>
      </c>
      <c r="G1846" s="30">
        <v>-4.87E-2</v>
      </c>
    </row>
    <row r="1847" spans="1:7" x14ac:dyDescent="0.3">
      <c r="A1847" s="38">
        <v>44683</v>
      </c>
      <c r="B1847">
        <v>51.92</v>
      </c>
      <c r="C1847">
        <v>49.8</v>
      </c>
      <c r="D1847">
        <v>52.01</v>
      </c>
      <c r="E1847">
        <v>49.64</v>
      </c>
      <c r="F1847" t="s">
        <v>982</v>
      </c>
      <c r="G1847" s="30">
        <v>4.3400000000000001E-2</v>
      </c>
    </row>
    <row r="1848" spans="1:7" x14ac:dyDescent="0.3">
      <c r="A1848" s="38">
        <v>44684</v>
      </c>
      <c r="B1848">
        <v>51.73</v>
      </c>
      <c r="C1848">
        <v>52.02</v>
      </c>
      <c r="D1848">
        <v>53</v>
      </c>
      <c r="E1848">
        <v>51.49</v>
      </c>
      <c r="F1848" t="s">
        <v>1208</v>
      </c>
      <c r="G1848" s="30">
        <v>-3.7000000000000002E-3</v>
      </c>
    </row>
    <row r="1849" spans="1:7" x14ac:dyDescent="0.3">
      <c r="A1849" s="38">
        <v>44685</v>
      </c>
      <c r="B1849">
        <v>53.66</v>
      </c>
      <c r="C1849">
        <v>51.75</v>
      </c>
      <c r="D1849">
        <v>53.89</v>
      </c>
      <c r="E1849">
        <v>50.46</v>
      </c>
      <c r="F1849" t="s">
        <v>1218</v>
      </c>
      <c r="G1849" s="30">
        <v>3.73E-2</v>
      </c>
    </row>
    <row r="1850" spans="1:7" x14ac:dyDescent="0.3">
      <c r="A1850" s="38">
        <v>44686</v>
      </c>
      <c r="B1850">
        <v>53.37</v>
      </c>
      <c r="C1850">
        <v>55.01</v>
      </c>
      <c r="D1850">
        <v>56.46</v>
      </c>
      <c r="E1850">
        <v>52.67</v>
      </c>
      <c r="F1850" t="s">
        <v>1219</v>
      </c>
      <c r="G1850" s="30">
        <v>-5.4000000000000003E-3</v>
      </c>
    </row>
    <row r="1851" spans="1:7" x14ac:dyDescent="0.3">
      <c r="A1851" s="38">
        <v>44687</v>
      </c>
      <c r="B1851">
        <v>52.9</v>
      </c>
      <c r="C1851">
        <v>53.28</v>
      </c>
      <c r="D1851">
        <v>54.22</v>
      </c>
      <c r="E1851">
        <v>52.13</v>
      </c>
      <c r="F1851" t="s">
        <v>1220</v>
      </c>
      <c r="G1851" s="30">
        <v>-8.8000000000000005E-3</v>
      </c>
    </row>
    <row r="1852" spans="1:7" x14ac:dyDescent="0.3">
      <c r="A1852" s="38">
        <v>44690</v>
      </c>
      <c r="B1852">
        <v>49.55</v>
      </c>
      <c r="C1852">
        <v>52.08</v>
      </c>
      <c r="D1852">
        <v>52.86</v>
      </c>
      <c r="E1852">
        <v>49.22</v>
      </c>
      <c r="F1852" t="s">
        <v>1193</v>
      </c>
      <c r="G1852" s="30">
        <v>-6.3299999999999995E-2</v>
      </c>
    </row>
    <row r="1853" spans="1:7" x14ac:dyDescent="0.3">
      <c r="A1853" s="38">
        <v>44691</v>
      </c>
      <c r="B1853">
        <v>50.44</v>
      </c>
      <c r="C1853">
        <v>51.06</v>
      </c>
      <c r="D1853">
        <v>51.78</v>
      </c>
      <c r="E1853">
        <v>49.18</v>
      </c>
      <c r="F1853" t="s">
        <v>1142</v>
      </c>
      <c r="G1853" s="30">
        <v>1.7999999999999999E-2</v>
      </c>
    </row>
    <row r="1854" spans="1:7" x14ac:dyDescent="0.3">
      <c r="A1854" s="38">
        <v>44692</v>
      </c>
      <c r="B1854">
        <v>51.01</v>
      </c>
      <c r="C1854">
        <v>50.15</v>
      </c>
      <c r="D1854">
        <v>52.76</v>
      </c>
      <c r="E1854">
        <v>49.58</v>
      </c>
      <c r="F1854" t="s">
        <v>1221</v>
      </c>
      <c r="G1854" s="30">
        <v>1.1299999999999999E-2</v>
      </c>
    </row>
    <row r="1855" spans="1:7" x14ac:dyDescent="0.3">
      <c r="A1855" s="38">
        <v>44693</v>
      </c>
      <c r="B1855">
        <v>51.57</v>
      </c>
      <c r="C1855">
        <v>51</v>
      </c>
      <c r="D1855">
        <v>51.76</v>
      </c>
      <c r="E1855">
        <v>49.62</v>
      </c>
      <c r="F1855" t="s">
        <v>1222</v>
      </c>
      <c r="G1855" s="30">
        <v>1.0999999999999999E-2</v>
      </c>
    </row>
    <row r="1856" spans="1:7" x14ac:dyDescent="0.3">
      <c r="A1856" s="38">
        <v>44694</v>
      </c>
      <c r="B1856">
        <v>54.2</v>
      </c>
      <c r="C1856">
        <v>53.09</v>
      </c>
      <c r="D1856">
        <v>54.96</v>
      </c>
      <c r="E1856">
        <v>52.97</v>
      </c>
      <c r="F1856" t="s">
        <v>1223</v>
      </c>
      <c r="G1856" s="30">
        <v>5.0999999999999997E-2</v>
      </c>
    </row>
    <row r="1857" spans="1:7" x14ac:dyDescent="0.3">
      <c r="A1857" s="38">
        <v>44697</v>
      </c>
      <c r="B1857">
        <v>53.51</v>
      </c>
      <c r="C1857">
        <v>54.06</v>
      </c>
      <c r="D1857">
        <v>54.39</v>
      </c>
      <c r="E1857">
        <v>53.04</v>
      </c>
      <c r="F1857" t="s">
        <v>573</v>
      </c>
      <c r="G1857" s="30">
        <v>-1.2699999999999999E-2</v>
      </c>
    </row>
    <row r="1858" spans="1:7" x14ac:dyDescent="0.3">
      <c r="A1858" s="38">
        <v>44698</v>
      </c>
      <c r="B1858">
        <v>54.8</v>
      </c>
      <c r="C1858">
        <v>54.55</v>
      </c>
      <c r="D1858">
        <v>55.42</v>
      </c>
      <c r="E1858">
        <v>53.75</v>
      </c>
      <c r="F1858" t="s">
        <v>1182</v>
      </c>
      <c r="G1858" s="30">
        <v>2.41E-2</v>
      </c>
    </row>
    <row r="1859" spans="1:7" x14ac:dyDescent="0.3">
      <c r="A1859" s="38">
        <v>44699</v>
      </c>
      <c r="B1859">
        <v>54.34</v>
      </c>
      <c r="C1859">
        <v>53.81</v>
      </c>
      <c r="D1859">
        <v>55.25</v>
      </c>
      <c r="E1859">
        <v>53.7</v>
      </c>
      <c r="F1859" t="s">
        <v>616</v>
      </c>
      <c r="G1859" s="30">
        <v>-8.3999999999999995E-3</v>
      </c>
    </row>
    <row r="1860" spans="1:7" x14ac:dyDescent="0.3">
      <c r="A1860" s="38">
        <v>44700</v>
      </c>
      <c r="B1860">
        <v>53.95</v>
      </c>
      <c r="C1860">
        <v>53.75</v>
      </c>
      <c r="D1860">
        <v>55.14</v>
      </c>
      <c r="E1860">
        <v>53.53</v>
      </c>
      <c r="F1860" t="s">
        <v>1160</v>
      </c>
      <c r="G1860" s="30">
        <v>-7.1999999999999998E-3</v>
      </c>
    </row>
    <row r="1861" spans="1:7" x14ac:dyDescent="0.3">
      <c r="A1861" s="38">
        <v>44701</v>
      </c>
      <c r="B1861">
        <v>54.48</v>
      </c>
      <c r="C1861">
        <v>54.4</v>
      </c>
      <c r="D1861">
        <v>55.21</v>
      </c>
      <c r="E1861">
        <v>53.03</v>
      </c>
      <c r="F1861" t="s">
        <v>1224</v>
      </c>
      <c r="G1861" s="30">
        <v>9.7999999999999997E-3</v>
      </c>
    </row>
    <row r="1862" spans="1:7" x14ac:dyDescent="0.3">
      <c r="A1862" s="38">
        <v>44704</v>
      </c>
      <c r="B1862">
        <v>55.22</v>
      </c>
      <c r="C1862">
        <v>55.08</v>
      </c>
      <c r="D1862">
        <v>55.62</v>
      </c>
      <c r="E1862">
        <v>54.23</v>
      </c>
      <c r="F1862" t="s">
        <v>711</v>
      </c>
      <c r="G1862" s="30">
        <v>1.3599999999999999E-2</v>
      </c>
    </row>
    <row r="1863" spans="1:7" x14ac:dyDescent="0.3">
      <c r="A1863" s="38">
        <v>44705</v>
      </c>
      <c r="B1863">
        <v>53.58</v>
      </c>
      <c r="C1863">
        <v>54.01</v>
      </c>
      <c r="D1863">
        <v>54.47</v>
      </c>
      <c r="E1863">
        <v>52.35</v>
      </c>
      <c r="F1863" t="s">
        <v>1019</v>
      </c>
      <c r="G1863" s="30">
        <v>-2.9700000000000001E-2</v>
      </c>
    </row>
    <row r="1864" spans="1:7" x14ac:dyDescent="0.3">
      <c r="A1864" s="38">
        <v>44706</v>
      </c>
      <c r="B1864">
        <v>55.78</v>
      </c>
      <c r="C1864">
        <v>53.1</v>
      </c>
      <c r="D1864">
        <v>55.99</v>
      </c>
      <c r="E1864">
        <v>52.66</v>
      </c>
      <c r="F1864" t="s">
        <v>1225</v>
      </c>
      <c r="G1864" s="30">
        <v>4.1099999999999998E-2</v>
      </c>
    </row>
    <row r="1865" spans="1:7" x14ac:dyDescent="0.3">
      <c r="A1865" s="38">
        <v>44707</v>
      </c>
      <c r="B1865">
        <v>58.11</v>
      </c>
      <c r="C1865">
        <v>56.07</v>
      </c>
      <c r="D1865">
        <v>58.27</v>
      </c>
      <c r="E1865">
        <v>55.58</v>
      </c>
      <c r="F1865" t="s">
        <v>1226</v>
      </c>
      <c r="G1865" s="30">
        <v>4.1799999999999997E-2</v>
      </c>
    </row>
    <row r="1866" spans="1:7" x14ac:dyDescent="0.3">
      <c r="A1866" s="38">
        <v>44708</v>
      </c>
      <c r="B1866">
        <v>60.32</v>
      </c>
      <c r="C1866">
        <v>58.76</v>
      </c>
      <c r="D1866">
        <v>60.5</v>
      </c>
      <c r="E1866">
        <v>58.6</v>
      </c>
      <c r="F1866" t="s">
        <v>850</v>
      </c>
      <c r="G1866" s="30">
        <v>3.7999999999999999E-2</v>
      </c>
    </row>
    <row r="1867" spans="1:7" x14ac:dyDescent="0.3">
      <c r="A1867" s="38">
        <v>44712</v>
      </c>
      <c r="B1867">
        <v>57.64</v>
      </c>
      <c r="C1867">
        <v>60.21</v>
      </c>
      <c r="D1867">
        <v>60.25</v>
      </c>
      <c r="E1867">
        <v>57.36</v>
      </c>
      <c r="F1867" t="s">
        <v>1227</v>
      </c>
      <c r="G1867" s="30">
        <v>-4.4400000000000002E-2</v>
      </c>
    </row>
    <row r="1868" spans="1:7" x14ac:dyDescent="0.3">
      <c r="A1868" s="38">
        <v>44713</v>
      </c>
      <c r="B1868">
        <v>57.77</v>
      </c>
      <c r="C1868">
        <v>57.64</v>
      </c>
      <c r="D1868">
        <v>58.62</v>
      </c>
      <c r="E1868">
        <v>56.55</v>
      </c>
      <c r="F1868" t="s">
        <v>1165</v>
      </c>
      <c r="G1868" s="30">
        <v>2.3E-3</v>
      </c>
    </row>
    <row r="1869" spans="1:7" x14ac:dyDescent="0.3">
      <c r="A1869" s="38">
        <v>44714</v>
      </c>
      <c r="B1869">
        <v>58.53</v>
      </c>
      <c r="C1869">
        <v>57.99</v>
      </c>
      <c r="D1869">
        <v>58.8</v>
      </c>
      <c r="E1869">
        <v>57.05</v>
      </c>
      <c r="F1869" t="s">
        <v>962</v>
      </c>
      <c r="G1869" s="30">
        <v>1.32E-2</v>
      </c>
    </row>
    <row r="1870" spans="1:7" x14ac:dyDescent="0.3">
      <c r="A1870" s="38">
        <v>44715</v>
      </c>
      <c r="B1870">
        <v>57.78</v>
      </c>
      <c r="C1870">
        <v>57.52</v>
      </c>
      <c r="D1870">
        <v>58.63</v>
      </c>
      <c r="E1870">
        <v>57.37</v>
      </c>
      <c r="F1870" t="s">
        <v>1228</v>
      </c>
      <c r="G1870" s="30">
        <v>-1.2800000000000001E-2</v>
      </c>
    </row>
    <row r="1871" spans="1:7" x14ac:dyDescent="0.3">
      <c r="A1871" s="38">
        <v>44718</v>
      </c>
      <c r="B1871">
        <v>59.17</v>
      </c>
      <c r="C1871">
        <v>58.18</v>
      </c>
      <c r="D1871">
        <v>60.33</v>
      </c>
      <c r="E1871">
        <v>57.45</v>
      </c>
      <c r="F1871" t="s">
        <v>993</v>
      </c>
      <c r="G1871" s="30">
        <v>2.41E-2</v>
      </c>
    </row>
    <row r="1872" spans="1:7" x14ac:dyDescent="0.3">
      <c r="A1872" s="38">
        <v>44719</v>
      </c>
      <c r="B1872">
        <v>59.08</v>
      </c>
      <c r="C1872">
        <v>58.96</v>
      </c>
      <c r="D1872">
        <v>59.27</v>
      </c>
      <c r="E1872">
        <v>57.76</v>
      </c>
      <c r="F1872" t="s">
        <v>312</v>
      </c>
      <c r="G1872" s="30">
        <v>-1.5E-3</v>
      </c>
    </row>
    <row r="1873" spans="1:7" x14ac:dyDescent="0.3">
      <c r="A1873" s="38">
        <v>44720</v>
      </c>
      <c r="B1873">
        <v>57.32</v>
      </c>
      <c r="C1873">
        <v>58.7</v>
      </c>
      <c r="D1873">
        <v>59.09</v>
      </c>
      <c r="E1873">
        <v>56.96</v>
      </c>
      <c r="F1873" t="s">
        <v>616</v>
      </c>
      <c r="G1873" s="30">
        <v>-2.98E-2</v>
      </c>
    </row>
    <row r="1874" spans="1:7" x14ac:dyDescent="0.3">
      <c r="A1874" s="38">
        <v>44721</v>
      </c>
      <c r="B1874">
        <v>56.66</v>
      </c>
      <c r="C1874">
        <v>56.99</v>
      </c>
      <c r="D1874">
        <v>57.4</v>
      </c>
      <c r="E1874">
        <v>55.76</v>
      </c>
      <c r="F1874" t="s">
        <v>1050</v>
      </c>
      <c r="G1874" s="30">
        <v>-1.15E-2</v>
      </c>
    </row>
    <row r="1875" spans="1:7" x14ac:dyDescent="0.3">
      <c r="A1875" s="38">
        <v>44722</v>
      </c>
      <c r="B1875">
        <v>54.45</v>
      </c>
      <c r="C1875">
        <v>54.73</v>
      </c>
      <c r="D1875">
        <v>55.57</v>
      </c>
      <c r="E1875">
        <v>53.54</v>
      </c>
      <c r="F1875" t="s">
        <v>716</v>
      </c>
      <c r="G1875" s="30">
        <v>-3.9E-2</v>
      </c>
    </row>
    <row r="1876" spans="1:7" x14ac:dyDescent="0.3">
      <c r="A1876" s="38">
        <v>44725</v>
      </c>
      <c r="B1876">
        <v>50.08</v>
      </c>
      <c r="C1876">
        <v>52</v>
      </c>
      <c r="D1876">
        <v>52</v>
      </c>
      <c r="E1876">
        <v>48.92</v>
      </c>
      <c r="F1876" t="s">
        <v>1029</v>
      </c>
      <c r="G1876" s="30">
        <v>-8.0299999999999996E-2</v>
      </c>
    </row>
    <row r="1877" spans="1:7" x14ac:dyDescent="0.3">
      <c r="A1877" s="38">
        <v>44726</v>
      </c>
      <c r="B1877">
        <v>49.36</v>
      </c>
      <c r="C1877">
        <v>50.2</v>
      </c>
      <c r="D1877">
        <v>50.56</v>
      </c>
      <c r="E1877">
        <v>48.76</v>
      </c>
      <c r="F1877" t="s">
        <v>1229</v>
      </c>
      <c r="G1877" s="30">
        <v>-1.44E-2</v>
      </c>
    </row>
    <row r="1878" spans="1:7" x14ac:dyDescent="0.3">
      <c r="A1878" s="38">
        <v>44727</v>
      </c>
      <c r="B1878">
        <v>50.55</v>
      </c>
      <c r="C1878">
        <v>49.98</v>
      </c>
      <c r="D1878">
        <v>51.62</v>
      </c>
      <c r="E1878">
        <v>49.8</v>
      </c>
      <c r="F1878" t="s">
        <v>1230</v>
      </c>
      <c r="G1878" s="30">
        <v>2.41E-2</v>
      </c>
    </row>
    <row r="1879" spans="1:7" x14ac:dyDescent="0.3">
      <c r="A1879" s="38">
        <v>44728</v>
      </c>
      <c r="B1879">
        <v>46.78</v>
      </c>
      <c r="C1879">
        <v>49.34</v>
      </c>
      <c r="D1879">
        <v>49.34</v>
      </c>
      <c r="E1879">
        <v>45.97</v>
      </c>
      <c r="F1879" t="s">
        <v>1231</v>
      </c>
      <c r="G1879" s="30">
        <v>-7.46E-2</v>
      </c>
    </row>
    <row r="1880" spans="1:7" x14ac:dyDescent="0.3">
      <c r="A1880" s="38">
        <v>44729</v>
      </c>
      <c r="B1880">
        <v>48.25</v>
      </c>
      <c r="C1880">
        <v>46.78</v>
      </c>
      <c r="D1880">
        <v>48.54</v>
      </c>
      <c r="E1880">
        <v>46.7</v>
      </c>
      <c r="F1880" t="s">
        <v>1232</v>
      </c>
      <c r="G1880" s="30">
        <v>3.1399999999999997E-2</v>
      </c>
    </row>
    <row r="1881" spans="1:7" x14ac:dyDescent="0.3">
      <c r="A1881" s="38">
        <v>44733</v>
      </c>
      <c r="B1881">
        <v>49.85</v>
      </c>
      <c r="C1881">
        <v>49.8</v>
      </c>
      <c r="D1881">
        <v>50.65</v>
      </c>
      <c r="E1881">
        <v>49.58</v>
      </c>
      <c r="F1881" t="s">
        <v>1233</v>
      </c>
      <c r="G1881" s="30">
        <v>3.32E-2</v>
      </c>
    </row>
    <row r="1882" spans="1:7" x14ac:dyDescent="0.3">
      <c r="A1882" s="38">
        <v>44734</v>
      </c>
      <c r="B1882">
        <v>50.19</v>
      </c>
      <c r="C1882">
        <v>48.99</v>
      </c>
      <c r="D1882">
        <v>50.72</v>
      </c>
      <c r="E1882">
        <v>48.7</v>
      </c>
      <c r="F1882" t="s">
        <v>1234</v>
      </c>
      <c r="G1882" s="30">
        <v>6.7999999999999996E-3</v>
      </c>
    </row>
    <row r="1883" spans="1:7" x14ac:dyDescent="0.3">
      <c r="A1883" s="38">
        <v>44735</v>
      </c>
      <c r="B1883">
        <v>49.94</v>
      </c>
      <c r="C1883">
        <v>50.53</v>
      </c>
      <c r="D1883">
        <v>51.15</v>
      </c>
      <c r="E1883">
        <v>48.98</v>
      </c>
      <c r="F1883" t="s">
        <v>337</v>
      </c>
      <c r="G1883" s="30">
        <v>-5.0000000000000001E-3</v>
      </c>
    </row>
    <row r="1884" spans="1:7" x14ac:dyDescent="0.3">
      <c r="A1884" s="38">
        <v>44736</v>
      </c>
      <c r="B1884">
        <v>52</v>
      </c>
      <c r="C1884">
        <v>50.61</v>
      </c>
      <c r="D1884">
        <v>52.52</v>
      </c>
      <c r="E1884">
        <v>50.59</v>
      </c>
      <c r="F1884" t="s">
        <v>1235</v>
      </c>
      <c r="G1884" s="30">
        <v>4.1200000000000001E-2</v>
      </c>
    </row>
    <row r="1885" spans="1:7" x14ac:dyDescent="0.3">
      <c r="A1885" s="38">
        <v>44739</v>
      </c>
      <c r="B1885">
        <v>52.38</v>
      </c>
      <c r="C1885">
        <v>52.95</v>
      </c>
      <c r="D1885">
        <v>53.42</v>
      </c>
      <c r="E1885">
        <v>51.66</v>
      </c>
      <c r="F1885" t="s">
        <v>560</v>
      </c>
      <c r="G1885" s="30">
        <v>7.3000000000000001E-3</v>
      </c>
    </row>
    <row r="1886" spans="1:7" x14ac:dyDescent="0.3">
      <c r="A1886" s="38">
        <v>44740</v>
      </c>
      <c r="B1886">
        <v>51.27</v>
      </c>
      <c r="C1886">
        <v>52.59</v>
      </c>
      <c r="D1886">
        <v>53.14</v>
      </c>
      <c r="E1886">
        <v>51.12</v>
      </c>
      <c r="F1886" t="s">
        <v>193</v>
      </c>
      <c r="G1886" s="30">
        <v>-2.12E-2</v>
      </c>
    </row>
    <row r="1887" spans="1:7" x14ac:dyDescent="0.3">
      <c r="A1887" s="38">
        <v>44741</v>
      </c>
      <c r="B1887">
        <v>49.68</v>
      </c>
      <c r="C1887">
        <v>51.16</v>
      </c>
      <c r="D1887">
        <v>51.2</v>
      </c>
      <c r="E1887">
        <v>48.89</v>
      </c>
      <c r="F1887" t="s">
        <v>1139</v>
      </c>
      <c r="G1887" s="30">
        <v>-3.1E-2</v>
      </c>
    </row>
    <row r="1888" spans="1:7" x14ac:dyDescent="0.3">
      <c r="A1888" s="38">
        <v>44742</v>
      </c>
      <c r="B1888">
        <v>48.48</v>
      </c>
      <c r="C1888">
        <v>48.6</v>
      </c>
      <c r="D1888">
        <v>49.22</v>
      </c>
      <c r="E1888">
        <v>47.2</v>
      </c>
      <c r="F1888" t="s">
        <v>558</v>
      </c>
      <c r="G1888" s="30">
        <v>-2.4199999999999999E-2</v>
      </c>
    </row>
    <row r="1889" spans="1:7" x14ac:dyDescent="0.3">
      <c r="A1889" s="38">
        <v>44743</v>
      </c>
      <c r="B1889">
        <v>49.26</v>
      </c>
      <c r="C1889">
        <v>48.1</v>
      </c>
      <c r="D1889">
        <v>49.54</v>
      </c>
      <c r="E1889">
        <v>47.81</v>
      </c>
      <c r="F1889" t="s">
        <v>417</v>
      </c>
      <c r="G1889" s="30">
        <v>1.61E-2</v>
      </c>
    </row>
    <row r="1890" spans="1:7" x14ac:dyDescent="0.3">
      <c r="A1890" s="38">
        <v>44747</v>
      </c>
      <c r="B1890">
        <v>51.07</v>
      </c>
      <c r="C1890">
        <v>48</v>
      </c>
      <c r="D1890">
        <v>51.09</v>
      </c>
      <c r="E1890">
        <v>47.58</v>
      </c>
      <c r="F1890" t="s">
        <v>1212</v>
      </c>
      <c r="G1890" s="30">
        <v>3.6700000000000003E-2</v>
      </c>
    </row>
    <row r="1891" spans="1:7" x14ac:dyDescent="0.3">
      <c r="A1891" s="38">
        <v>44748</v>
      </c>
      <c r="B1891">
        <v>50.24</v>
      </c>
      <c r="C1891">
        <v>50.98</v>
      </c>
      <c r="D1891">
        <v>51.81</v>
      </c>
      <c r="E1891">
        <v>49.98</v>
      </c>
      <c r="F1891" t="s">
        <v>1021</v>
      </c>
      <c r="G1891" s="30">
        <v>-1.6299999999999999E-2</v>
      </c>
    </row>
    <row r="1892" spans="1:7" x14ac:dyDescent="0.3">
      <c r="A1892" s="38">
        <v>44749</v>
      </c>
      <c r="B1892">
        <v>52.31</v>
      </c>
      <c r="C1892">
        <v>50.86</v>
      </c>
      <c r="D1892">
        <v>52.41</v>
      </c>
      <c r="E1892">
        <v>50.86</v>
      </c>
      <c r="F1892" t="s">
        <v>125</v>
      </c>
      <c r="G1892" s="30">
        <v>4.1200000000000001E-2</v>
      </c>
    </row>
    <row r="1893" spans="1:7" x14ac:dyDescent="0.3">
      <c r="A1893" s="38">
        <v>44750</v>
      </c>
      <c r="B1893">
        <v>51.56</v>
      </c>
      <c r="C1893">
        <v>52.19</v>
      </c>
      <c r="D1893">
        <v>52.49</v>
      </c>
      <c r="E1893">
        <v>51.07</v>
      </c>
      <c r="F1893" t="s">
        <v>184</v>
      </c>
      <c r="G1893" s="30">
        <v>-1.43E-2</v>
      </c>
    </row>
    <row r="1894" spans="1:7" x14ac:dyDescent="0.3">
      <c r="A1894" s="38">
        <v>44753</v>
      </c>
      <c r="B1894">
        <v>50.7</v>
      </c>
      <c r="C1894">
        <v>51.01</v>
      </c>
      <c r="D1894">
        <v>51.14</v>
      </c>
      <c r="E1894">
        <v>50.19</v>
      </c>
      <c r="F1894" t="s">
        <v>304</v>
      </c>
      <c r="G1894" s="30">
        <v>-1.67E-2</v>
      </c>
    </row>
    <row r="1895" spans="1:7" x14ac:dyDescent="0.3">
      <c r="A1895" s="38">
        <v>44754</v>
      </c>
      <c r="B1895">
        <v>50.71</v>
      </c>
      <c r="C1895">
        <v>50.73</v>
      </c>
      <c r="D1895">
        <v>51.69</v>
      </c>
      <c r="E1895">
        <v>50.41</v>
      </c>
      <c r="F1895" t="s">
        <v>1066</v>
      </c>
      <c r="G1895" s="30">
        <v>2.0000000000000001E-4</v>
      </c>
    </row>
    <row r="1896" spans="1:7" x14ac:dyDescent="0.3">
      <c r="A1896" s="38">
        <v>44755</v>
      </c>
      <c r="B1896">
        <v>50.3</v>
      </c>
      <c r="C1896">
        <v>49.54</v>
      </c>
      <c r="D1896">
        <v>50.62</v>
      </c>
      <c r="E1896">
        <v>47.97</v>
      </c>
      <c r="F1896" t="s">
        <v>135</v>
      </c>
      <c r="G1896" s="30">
        <v>-8.0999999999999996E-3</v>
      </c>
    </row>
    <row r="1897" spans="1:7" x14ac:dyDescent="0.3">
      <c r="A1897" s="38">
        <v>44756</v>
      </c>
      <c r="B1897">
        <v>48.67</v>
      </c>
      <c r="C1897">
        <v>49.33</v>
      </c>
      <c r="D1897">
        <v>49.33</v>
      </c>
      <c r="E1897">
        <v>47.75</v>
      </c>
      <c r="F1897" t="s">
        <v>335</v>
      </c>
      <c r="G1897" s="30">
        <v>-3.2399999999999998E-2</v>
      </c>
    </row>
    <row r="1898" spans="1:7" x14ac:dyDescent="0.3">
      <c r="A1898" s="38">
        <v>44757</v>
      </c>
      <c r="B1898">
        <v>50.85</v>
      </c>
      <c r="C1898">
        <v>49.56</v>
      </c>
      <c r="D1898">
        <v>50.95</v>
      </c>
      <c r="E1898">
        <v>48.49</v>
      </c>
      <c r="F1898" t="s">
        <v>1019</v>
      </c>
      <c r="G1898" s="30">
        <v>4.48E-2</v>
      </c>
    </row>
    <row r="1899" spans="1:7" x14ac:dyDescent="0.3">
      <c r="A1899" s="38">
        <v>44760</v>
      </c>
      <c r="B1899">
        <v>51.3</v>
      </c>
      <c r="C1899">
        <v>51.69</v>
      </c>
      <c r="D1899">
        <v>52.53</v>
      </c>
      <c r="E1899">
        <v>51.11</v>
      </c>
      <c r="F1899" t="s">
        <v>443</v>
      </c>
      <c r="G1899" s="30">
        <v>8.8000000000000005E-3</v>
      </c>
    </row>
    <row r="1900" spans="1:7" x14ac:dyDescent="0.3">
      <c r="A1900" s="38">
        <v>44761</v>
      </c>
      <c r="B1900">
        <v>53.07</v>
      </c>
      <c r="C1900">
        <v>51.25</v>
      </c>
      <c r="D1900">
        <v>53.19</v>
      </c>
      <c r="E1900">
        <v>51.19</v>
      </c>
      <c r="F1900" t="s">
        <v>158</v>
      </c>
      <c r="G1900" s="30">
        <v>3.4500000000000003E-2</v>
      </c>
    </row>
    <row r="1901" spans="1:7" x14ac:dyDescent="0.3">
      <c r="A1901" s="38">
        <v>44762</v>
      </c>
      <c r="B1901">
        <v>54.19</v>
      </c>
      <c r="C1901">
        <v>53.09</v>
      </c>
      <c r="D1901">
        <v>54.26</v>
      </c>
      <c r="E1901">
        <v>52.9</v>
      </c>
      <c r="F1901" t="s">
        <v>142</v>
      </c>
      <c r="G1901" s="30">
        <v>2.1100000000000001E-2</v>
      </c>
    </row>
    <row r="1902" spans="1:7" x14ac:dyDescent="0.3">
      <c r="A1902" s="38">
        <v>44763</v>
      </c>
      <c r="B1902">
        <v>54.58</v>
      </c>
      <c r="C1902">
        <v>54.06</v>
      </c>
      <c r="D1902">
        <v>54.79</v>
      </c>
      <c r="E1902">
        <v>52.4</v>
      </c>
      <c r="F1902" t="s">
        <v>342</v>
      </c>
      <c r="G1902" s="30">
        <v>7.1999999999999998E-3</v>
      </c>
    </row>
    <row r="1903" spans="1:7" x14ac:dyDescent="0.3">
      <c r="A1903" s="38">
        <v>44764</v>
      </c>
      <c r="B1903">
        <v>53.94</v>
      </c>
      <c r="C1903">
        <v>54.82</v>
      </c>
      <c r="D1903">
        <v>55.36</v>
      </c>
      <c r="E1903">
        <v>53.51</v>
      </c>
      <c r="F1903" t="s">
        <v>139</v>
      </c>
      <c r="G1903" s="30">
        <v>-1.17E-2</v>
      </c>
    </row>
    <row r="1904" spans="1:7" x14ac:dyDescent="0.3">
      <c r="A1904" s="38">
        <v>44767</v>
      </c>
      <c r="B1904">
        <v>54.04</v>
      </c>
      <c r="C1904">
        <v>53.51</v>
      </c>
      <c r="D1904">
        <v>54.49</v>
      </c>
      <c r="E1904">
        <v>53.07</v>
      </c>
      <c r="F1904" t="s">
        <v>524</v>
      </c>
      <c r="G1904" s="30">
        <v>1.9E-3</v>
      </c>
    </row>
    <row r="1905" spans="1:7" x14ac:dyDescent="0.3">
      <c r="A1905" s="38">
        <v>44768</v>
      </c>
      <c r="B1905">
        <v>53.55</v>
      </c>
      <c r="C1905">
        <v>54.03</v>
      </c>
      <c r="D1905">
        <v>54.16</v>
      </c>
      <c r="E1905">
        <v>52.92</v>
      </c>
      <c r="F1905" t="s">
        <v>124</v>
      </c>
      <c r="G1905" s="30">
        <v>-9.1000000000000004E-3</v>
      </c>
    </row>
    <row r="1906" spans="1:7" x14ac:dyDescent="0.3">
      <c r="A1906" s="38">
        <v>44769</v>
      </c>
      <c r="B1906">
        <v>54.83</v>
      </c>
      <c r="C1906">
        <v>53.97</v>
      </c>
      <c r="D1906">
        <v>55.05</v>
      </c>
      <c r="E1906">
        <v>53.75</v>
      </c>
      <c r="F1906" t="s">
        <v>203</v>
      </c>
      <c r="G1906" s="30">
        <v>2.3900000000000001E-2</v>
      </c>
    </row>
    <row r="1907" spans="1:7" x14ac:dyDescent="0.3">
      <c r="A1907" s="38">
        <v>44770</v>
      </c>
      <c r="B1907">
        <v>56.51</v>
      </c>
      <c r="C1907">
        <v>55.07</v>
      </c>
      <c r="D1907">
        <v>56.56</v>
      </c>
      <c r="E1907">
        <v>54.55</v>
      </c>
      <c r="F1907" t="s">
        <v>258</v>
      </c>
      <c r="G1907" s="30">
        <v>3.0599999999999999E-2</v>
      </c>
    </row>
    <row r="1908" spans="1:7" x14ac:dyDescent="0.3">
      <c r="A1908" s="38">
        <v>44771</v>
      </c>
      <c r="B1908">
        <v>57.1</v>
      </c>
      <c r="C1908">
        <v>56.51</v>
      </c>
      <c r="D1908">
        <v>57.49</v>
      </c>
      <c r="E1908">
        <v>56.51</v>
      </c>
      <c r="F1908" t="s">
        <v>1136</v>
      </c>
      <c r="G1908" s="30">
        <v>1.04E-2</v>
      </c>
    </row>
    <row r="1909" spans="1:7" x14ac:dyDescent="0.3">
      <c r="A1909" s="38">
        <v>44774</v>
      </c>
      <c r="B1909">
        <v>57.12</v>
      </c>
      <c r="C1909">
        <v>56.34</v>
      </c>
      <c r="D1909">
        <v>57.25</v>
      </c>
      <c r="E1909">
        <v>55.67</v>
      </c>
      <c r="F1909" t="s">
        <v>890</v>
      </c>
      <c r="G1909" s="30">
        <v>4.0000000000000002E-4</v>
      </c>
    </row>
    <row r="1910" spans="1:7" x14ac:dyDescent="0.3">
      <c r="A1910" s="38">
        <v>44775</v>
      </c>
      <c r="B1910">
        <v>56.41</v>
      </c>
      <c r="C1910">
        <v>56.39</v>
      </c>
      <c r="D1910">
        <v>57.33</v>
      </c>
      <c r="E1910">
        <v>55.74</v>
      </c>
      <c r="F1910" t="s">
        <v>125</v>
      </c>
      <c r="G1910" s="30">
        <v>-1.24E-2</v>
      </c>
    </row>
    <row r="1911" spans="1:7" x14ac:dyDescent="0.3">
      <c r="A1911" s="38">
        <v>44776</v>
      </c>
      <c r="B1911">
        <v>57.23</v>
      </c>
      <c r="C1911">
        <v>57.02</v>
      </c>
      <c r="D1911">
        <v>57.77</v>
      </c>
      <c r="E1911">
        <v>56.42</v>
      </c>
      <c r="F1911" t="s">
        <v>1211</v>
      </c>
      <c r="G1911" s="30">
        <v>1.4500000000000001E-2</v>
      </c>
    </row>
    <row r="1912" spans="1:7" x14ac:dyDescent="0.3">
      <c r="A1912" s="38">
        <v>44777</v>
      </c>
      <c r="B1912">
        <v>57.99</v>
      </c>
      <c r="C1912">
        <v>56.68</v>
      </c>
      <c r="D1912">
        <v>59.13</v>
      </c>
      <c r="E1912">
        <v>54.7</v>
      </c>
      <c r="F1912" t="s">
        <v>1212</v>
      </c>
      <c r="G1912" s="30">
        <v>1.3299999999999999E-2</v>
      </c>
    </row>
    <row r="1913" spans="1:7" x14ac:dyDescent="0.3">
      <c r="A1913" s="38">
        <v>44778</v>
      </c>
      <c r="B1913">
        <v>57.53</v>
      </c>
      <c r="C1913">
        <v>57.17</v>
      </c>
      <c r="D1913">
        <v>58.58</v>
      </c>
      <c r="E1913">
        <v>56.76</v>
      </c>
      <c r="F1913" t="s">
        <v>857</v>
      </c>
      <c r="G1913" s="30">
        <v>-7.9000000000000008E-3</v>
      </c>
    </row>
    <row r="1914" spans="1:7" x14ac:dyDescent="0.3">
      <c r="A1914" s="38">
        <v>44781</v>
      </c>
      <c r="B1914">
        <v>57.42</v>
      </c>
      <c r="C1914">
        <v>57.87</v>
      </c>
      <c r="D1914">
        <v>58.47</v>
      </c>
      <c r="E1914">
        <v>57.28</v>
      </c>
      <c r="F1914" t="s">
        <v>711</v>
      </c>
      <c r="G1914" s="30">
        <v>-1.9E-3</v>
      </c>
    </row>
    <row r="1915" spans="1:7" x14ac:dyDescent="0.3">
      <c r="A1915" s="38">
        <v>44782</v>
      </c>
      <c r="B1915">
        <v>57.9</v>
      </c>
      <c r="C1915">
        <v>57.1</v>
      </c>
      <c r="D1915">
        <v>58</v>
      </c>
      <c r="E1915">
        <v>56.55</v>
      </c>
      <c r="F1915" t="s">
        <v>396</v>
      </c>
      <c r="G1915" s="30">
        <v>8.3999999999999995E-3</v>
      </c>
    </row>
    <row r="1916" spans="1:7" x14ac:dyDescent="0.3">
      <c r="A1916" s="38">
        <v>44783</v>
      </c>
      <c r="B1916">
        <v>59.99</v>
      </c>
      <c r="C1916">
        <v>58.88</v>
      </c>
      <c r="D1916">
        <v>60.31</v>
      </c>
      <c r="E1916">
        <v>58.59</v>
      </c>
      <c r="F1916" t="s">
        <v>184</v>
      </c>
      <c r="G1916" s="30">
        <v>3.61E-2</v>
      </c>
    </row>
    <row r="1917" spans="1:7" x14ac:dyDescent="0.3">
      <c r="A1917" s="38">
        <v>44784</v>
      </c>
      <c r="B1917">
        <v>60.89</v>
      </c>
      <c r="C1917">
        <v>60</v>
      </c>
      <c r="D1917">
        <v>61.79</v>
      </c>
      <c r="E1917">
        <v>59.87</v>
      </c>
      <c r="F1917" t="s">
        <v>1163</v>
      </c>
      <c r="G1917" s="30">
        <v>1.4999999999999999E-2</v>
      </c>
    </row>
    <row r="1918" spans="1:7" x14ac:dyDescent="0.3">
      <c r="A1918" s="38">
        <v>44785</v>
      </c>
      <c r="B1918">
        <v>61</v>
      </c>
      <c r="C1918">
        <v>61.46</v>
      </c>
      <c r="D1918">
        <v>61.65</v>
      </c>
      <c r="E1918">
        <v>60.69</v>
      </c>
      <c r="F1918" t="s">
        <v>1236</v>
      </c>
      <c r="G1918" s="30">
        <v>1.8E-3</v>
      </c>
    </row>
    <row r="1919" spans="1:7" x14ac:dyDescent="0.3">
      <c r="A1919" s="38">
        <v>44788</v>
      </c>
      <c r="B1919">
        <v>61.48</v>
      </c>
      <c r="C1919">
        <v>60.5</v>
      </c>
      <c r="D1919">
        <v>61.73</v>
      </c>
      <c r="E1919">
        <v>60.32</v>
      </c>
      <c r="F1919" t="s">
        <v>563</v>
      </c>
      <c r="G1919" s="30">
        <v>7.9000000000000008E-3</v>
      </c>
    </row>
    <row r="1920" spans="1:7" x14ac:dyDescent="0.3">
      <c r="A1920" s="38">
        <v>44789</v>
      </c>
      <c r="B1920">
        <v>60.73</v>
      </c>
      <c r="C1920">
        <v>61.08</v>
      </c>
      <c r="D1920">
        <v>61.38</v>
      </c>
      <c r="E1920">
        <v>60.18</v>
      </c>
      <c r="F1920" t="s">
        <v>156</v>
      </c>
      <c r="G1920" s="30">
        <v>-1.2200000000000001E-2</v>
      </c>
    </row>
    <row r="1921" spans="1:7" x14ac:dyDescent="0.3">
      <c r="A1921" s="38">
        <v>44790</v>
      </c>
      <c r="B1921">
        <v>59.24</v>
      </c>
      <c r="C1921">
        <v>59.57</v>
      </c>
      <c r="D1921">
        <v>59.92</v>
      </c>
      <c r="E1921">
        <v>58.94</v>
      </c>
      <c r="F1921" t="s">
        <v>849</v>
      </c>
      <c r="G1921" s="30">
        <v>-2.4500000000000001E-2</v>
      </c>
    </row>
    <row r="1922" spans="1:7" x14ac:dyDescent="0.3">
      <c r="A1922" s="38">
        <v>44791</v>
      </c>
      <c r="B1922">
        <v>59.55</v>
      </c>
      <c r="C1922">
        <v>59.3</v>
      </c>
      <c r="D1922">
        <v>59.92</v>
      </c>
      <c r="E1922">
        <v>59.13</v>
      </c>
      <c r="F1922" t="s">
        <v>1237</v>
      </c>
      <c r="G1922" s="30">
        <v>5.1999999999999998E-3</v>
      </c>
    </row>
    <row r="1923" spans="1:7" x14ac:dyDescent="0.3">
      <c r="A1923" s="38">
        <v>44792</v>
      </c>
      <c r="B1923">
        <v>58.13</v>
      </c>
      <c r="C1923">
        <v>58.79</v>
      </c>
      <c r="D1923">
        <v>58.79</v>
      </c>
      <c r="E1923">
        <v>57.6</v>
      </c>
      <c r="F1923" t="s">
        <v>342</v>
      </c>
      <c r="G1923" s="30">
        <v>-2.3800000000000002E-2</v>
      </c>
    </row>
    <row r="1924" spans="1:7" x14ac:dyDescent="0.3">
      <c r="A1924" s="38">
        <v>44795</v>
      </c>
      <c r="B1924">
        <v>57.08</v>
      </c>
      <c r="C1924">
        <v>56.97</v>
      </c>
      <c r="D1924">
        <v>57.59</v>
      </c>
      <c r="E1924">
        <v>56.48</v>
      </c>
      <c r="F1924" t="s">
        <v>1228</v>
      </c>
      <c r="G1924" s="30">
        <v>-1.8100000000000002E-2</v>
      </c>
    </row>
    <row r="1925" spans="1:7" x14ac:dyDescent="0.3">
      <c r="A1925" s="38">
        <v>44796</v>
      </c>
      <c r="B1925">
        <v>58.09</v>
      </c>
      <c r="C1925">
        <v>57.38</v>
      </c>
      <c r="D1925">
        <v>58.48</v>
      </c>
      <c r="E1925">
        <v>57.24</v>
      </c>
      <c r="F1925" t="s">
        <v>194</v>
      </c>
      <c r="G1925" s="30">
        <v>1.77E-2</v>
      </c>
    </row>
    <row r="1926" spans="1:7" x14ac:dyDescent="0.3">
      <c r="A1926" s="38">
        <v>44797</v>
      </c>
      <c r="B1926">
        <v>58.96</v>
      </c>
      <c r="C1926">
        <v>58.04</v>
      </c>
      <c r="D1926">
        <v>59.21</v>
      </c>
      <c r="E1926">
        <v>58.02</v>
      </c>
      <c r="F1926" t="s">
        <v>1209</v>
      </c>
      <c r="G1926" s="30">
        <v>1.4999999999999999E-2</v>
      </c>
    </row>
    <row r="1927" spans="1:7" x14ac:dyDescent="0.3">
      <c r="A1927" s="38">
        <v>44798</v>
      </c>
      <c r="B1927">
        <v>60.31</v>
      </c>
      <c r="C1927">
        <v>59.4</v>
      </c>
      <c r="D1927">
        <v>60.37</v>
      </c>
      <c r="E1927">
        <v>59.23</v>
      </c>
      <c r="F1927" t="s">
        <v>857</v>
      </c>
      <c r="G1927" s="30">
        <v>2.29E-2</v>
      </c>
    </row>
    <row r="1928" spans="1:7" x14ac:dyDescent="0.3">
      <c r="A1928" s="38">
        <v>44799</v>
      </c>
      <c r="B1928">
        <v>56.37</v>
      </c>
      <c r="C1928">
        <v>60.21</v>
      </c>
      <c r="D1928">
        <v>60.31</v>
      </c>
      <c r="E1928">
        <v>56.36</v>
      </c>
      <c r="F1928" t="s">
        <v>582</v>
      </c>
      <c r="G1928" s="30">
        <v>-6.5299999999999997E-2</v>
      </c>
    </row>
    <row r="1929" spans="1:7" x14ac:dyDescent="0.3">
      <c r="A1929" s="38">
        <v>44802</v>
      </c>
      <c r="B1929">
        <v>55.67</v>
      </c>
      <c r="C1929">
        <v>55.89</v>
      </c>
      <c r="D1929">
        <v>55.89</v>
      </c>
      <c r="E1929">
        <v>54.92</v>
      </c>
      <c r="F1929" t="s">
        <v>417</v>
      </c>
      <c r="G1929" s="30">
        <v>-1.24E-2</v>
      </c>
    </row>
    <row r="1930" spans="1:7" x14ac:dyDescent="0.3">
      <c r="A1930" s="38">
        <v>44803</v>
      </c>
      <c r="B1930">
        <v>54.95</v>
      </c>
      <c r="C1930">
        <v>55.97</v>
      </c>
      <c r="D1930">
        <v>56.38</v>
      </c>
      <c r="E1930">
        <v>54.62</v>
      </c>
      <c r="F1930" t="s">
        <v>1238</v>
      </c>
      <c r="G1930" s="30">
        <v>-1.29E-2</v>
      </c>
    </row>
    <row r="1931" spans="1:7" x14ac:dyDescent="0.3">
      <c r="A1931" s="38">
        <v>44804</v>
      </c>
      <c r="B1931">
        <v>55.58</v>
      </c>
      <c r="C1931">
        <v>56.08</v>
      </c>
      <c r="D1931">
        <v>56.61</v>
      </c>
      <c r="E1931">
        <v>55.3</v>
      </c>
      <c r="F1931" t="s">
        <v>570</v>
      </c>
      <c r="G1931" s="30">
        <v>1.15E-2</v>
      </c>
    </row>
    <row r="1932" spans="1:7" x14ac:dyDescent="0.3">
      <c r="A1932" s="38">
        <v>44805</v>
      </c>
      <c r="B1932">
        <v>54.83</v>
      </c>
      <c r="C1932">
        <v>54.94</v>
      </c>
      <c r="D1932">
        <v>55.32</v>
      </c>
      <c r="E1932">
        <v>53.48</v>
      </c>
      <c r="F1932" t="s">
        <v>1239</v>
      </c>
      <c r="G1932" s="30">
        <v>-1.35E-2</v>
      </c>
    </row>
    <row r="1933" spans="1:7" x14ac:dyDescent="0.3">
      <c r="A1933" s="38">
        <v>44806</v>
      </c>
      <c r="B1933">
        <v>55</v>
      </c>
      <c r="C1933">
        <v>56</v>
      </c>
      <c r="D1933">
        <v>56.71</v>
      </c>
      <c r="E1933">
        <v>54.72</v>
      </c>
      <c r="F1933" t="s">
        <v>246</v>
      </c>
      <c r="G1933" s="30">
        <v>3.0999999999999999E-3</v>
      </c>
    </row>
    <row r="1934" spans="1:7" x14ac:dyDescent="0.3">
      <c r="A1934" s="38">
        <v>44810</v>
      </c>
      <c r="B1934">
        <v>55.62</v>
      </c>
      <c r="C1934">
        <v>55.26</v>
      </c>
      <c r="D1934">
        <v>55.97</v>
      </c>
      <c r="E1934">
        <v>54.19</v>
      </c>
      <c r="F1934" t="s">
        <v>1240</v>
      </c>
      <c r="G1934" s="30">
        <v>1.1299999999999999E-2</v>
      </c>
    </row>
    <row r="1935" spans="1:7" x14ac:dyDescent="0.3">
      <c r="A1935" s="38">
        <v>44811</v>
      </c>
      <c r="B1935">
        <v>56.74</v>
      </c>
      <c r="C1935">
        <v>55.39</v>
      </c>
      <c r="D1935">
        <v>56.94</v>
      </c>
      <c r="E1935">
        <v>54.8</v>
      </c>
      <c r="F1935" t="s">
        <v>1019</v>
      </c>
      <c r="G1935" s="30">
        <v>2.01E-2</v>
      </c>
    </row>
    <row r="1936" spans="1:7" x14ac:dyDescent="0.3">
      <c r="A1936" s="38">
        <v>44812</v>
      </c>
      <c r="B1936">
        <v>56.86</v>
      </c>
      <c r="C1936">
        <v>56.07</v>
      </c>
      <c r="D1936">
        <v>56.94</v>
      </c>
      <c r="E1936">
        <v>55.63</v>
      </c>
      <c r="F1936" t="s">
        <v>737</v>
      </c>
      <c r="G1936" s="30">
        <v>2.0999999999999999E-3</v>
      </c>
    </row>
    <row r="1937" spans="1:7" x14ac:dyDescent="0.3">
      <c r="A1937" s="38">
        <v>44813</v>
      </c>
      <c r="B1937">
        <v>58.11</v>
      </c>
      <c r="C1937">
        <v>57.3</v>
      </c>
      <c r="D1937">
        <v>58.35</v>
      </c>
      <c r="E1937">
        <v>57.24</v>
      </c>
      <c r="F1937" t="s">
        <v>857</v>
      </c>
      <c r="G1937" s="30">
        <v>2.1999999999999999E-2</v>
      </c>
    </row>
    <row r="1938" spans="1:7" x14ac:dyDescent="0.3">
      <c r="A1938" s="38">
        <v>44816</v>
      </c>
      <c r="B1938">
        <v>58.94</v>
      </c>
      <c r="C1938">
        <v>58.5</v>
      </c>
      <c r="D1938">
        <v>59.29</v>
      </c>
      <c r="E1938">
        <v>58.34</v>
      </c>
      <c r="F1938" t="s">
        <v>304</v>
      </c>
      <c r="G1938" s="30">
        <v>1.43E-2</v>
      </c>
    </row>
    <row r="1939" spans="1:7" x14ac:dyDescent="0.3">
      <c r="A1939" s="38">
        <v>44817</v>
      </c>
      <c r="B1939">
        <v>56.66</v>
      </c>
      <c r="C1939">
        <v>57.12</v>
      </c>
      <c r="D1939">
        <v>57.47</v>
      </c>
      <c r="E1939">
        <v>56.35</v>
      </c>
      <c r="F1939" t="s">
        <v>971</v>
      </c>
      <c r="G1939" s="30">
        <v>-3.8699999999999998E-2</v>
      </c>
    </row>
    <row r="1940" spans="1:7" x14ac:dyDescent="0.3">
      <c r="A1940" s="38">
        <v>44818</v>
      </c>
      <c r="B1940">
        <v>57.42</v>
      </c>
      <c r="C1940">
        <v>56.85</v>
      </c>
      <c r="D1940">
        <v>57.83</v>
      </c>
      <c r="E1940">
        <v>56.54</v>
      </c>
      <c r="F1940" t="s">
        <v>135</v>
      </c>
      <c r="G1940" s="30">
        <v>1.34E-2</v>
      </c>
    </row>
    <row r="1941" spans="1:7" x14ac:dyDescent="0.3">
      <c r="A1941" s="38">
        <v>44819</v>
      </c>
      <c r="B1941">
        <v>57.15</v>
      </c>
      <c r="C1941">
        <v>57</v>
      </c>
      <c r="D1941">
        <v>58.22</v>
      </c>
      <c r="E1941">
        <v>56.96</v>
      </c>
      <c r="F1941" t="s">
        <v>417</v>
      </c>
      <c r="G1941" s="30">
        <v>-4.7000000000000002E-3</v>
      </c>
    </row>
    <row r="1942" spans="1:7" x14ac:dyDescent="0.3">
      <c r="A1942" s="38">
        <v>44820</v>
      </c>
      <c r="B1942">
        <v>54.81</v>
      </c>
      <c r="C1942">
        <v>55.78</v>
      </c>
      <c r="D1942">
        <v>56.16</v>
      </c>
      <c r="E1942">
        <v>54.43</v>
      </c>
      <c r="F1942" t="s">
        <v>1241</v>
      </c>
      <c r="G1942" s="30">
        <v>-4.0899999999999999E-2</v>
      </c>
    </row>
    <row r="1943" spans="1:7" x14ac:dyDescent="0.3">
      <c r="A1943" s="38">
        <v>44823</v>
      </c>
      <c r="B1943">
        <v>55.45</v>
      </c>
      <c r="C1943">
        <v>54.08</v>
      </c>
      <c r="D1943">
        <v>56.15</v>
      </c>
      <c r="E1943">
        <v>54.08</v>
      </c>
      <c r="F1943" t="s">
        <v>1149</v>
      </c>
      <c r="G1943" s="30">
        <v>1.17E-2</v>
      </c>
    </row>
    <row r="1944" spans="1:7" x14ac:dyDescent="0.3">
      <c r="A1944" s="38">
        <v>44824</v>
      </c>
      <c r="B1944">
        <v>53.86</v>
      </c>
      <c r="C1944">
        <v>54.88</v>
      </c>
      <c r="D1944">
        <v>55.27</v>
      </c>
      <c r="E1944">
        <v>53.47</v>
      </c>
      <c r="F1944" t="s">
        <v>554</v>
      </c>
      <c r="G1944" s="30">
        <v>-2.87E-2</v>
      </c>
    </row>
    <row r="1945" spans="1:7" x14ac:dyDescent="0.3">
      <c r="A1945" s="38">
        <v>44825</v>
      </c>
      <c r="B1945">
        <v>52.66</v>
      </c>
      <c r="C1945">
        <v>54.28</v>
      </c>
      <c r="D1945">
        <v>54.85</v>
      </c>
      <c r="E1945">
        <v>52.66</v>
      </c>
      <c r="F1945" t="s">
        <v>1242</v>
      </c>
      <c r="G1945" s="30">
        <v>-2.23E-2</v>
      </c>
    </row>
    <row r="1946" spans="1:7" x14ac:dyDescent="0.3">
      <c r="A1946" s="38">
        <v>44826</v>
      </c>
      <c r="B1946">
        <v>51.51</v>
      </c>
      <c r="C1946">
        <v>52.68</v>
      </c>
      <c r="D1946">
        <v>52.81</v>
      </c>
      <c r="E1946">
        <v>50.97</v>
      </c>
      <c r="F1946" t="s">
        <v>255</v>
      </c>
      <c r="G1946" s="30">
        <v>-2.18E-2</v>
      </c>
    </row>
    <row r="1947" spans="1:7" x14ac:dyDescent="0.3">
      <c r="A1947" s="38">
        <v>44827</v>
      </c>
      <c r="B1947">
        <v>49.6</v>
      </c>
      <c r="C1947">
        <v>50.63</v>
      </c>
      <c r="D1947">
        <v>50.92</v>
      </c>
      <c r="E1947">
        <v>48.83</v>
      </c>
      <c r="F1947" t="s">
        <v>989</v>
      </c>
      <c r="G1947" s="30">
        <v>-3.7100000000000001E-2</v>
      </c>
    </row>
    <row r="1948" spans="1:7" x14ac:dyDescent="0.3">
      <c r="A1948" s="38">
        <v>44830</v>
      </c>
      <c r="B1948">
        <v>48.87</v>
      </c>
      <c r="C1948">
        <v>49.17</v>
      </c>
      <c r="D1948">
        <v>50.42</v>
      </c>
      <c r="E1948">
        <v>48.12</v>
      </c>
      <c r="F1948" t="s">
        <v>1164</v>
      </c>
      <c r="G1948" s="30">
        <v>-1.47E-2</v>
      </c>
    </row>
    <row r="1949" spans="1:7" x14ac:dyDescent="0.3">
      <c r="A1949" s="38">
        <v>44831</v>
      </c>
      <c r="B1949">
        <v>48.85</v>
      </c>
      <c r="C1949">
        <v>49.66</v>
      </c>
      <c r="D1949">
        <v>50.11</v>
      </c>
      <c r="E1949">
        <v>48.2</v>
      </c>
      <c r="F1949" t="s">
        <v>312</v>
      </c>
      <c r="G1949" s="30">
        <v>-4.0000000000000002E-4</v>
      </c>
    </row>
    <row r="1950" spans="1:7" x14ac:dyDescent="0.3">
      <c r="A1950" s="38">
        <v>44832</v>
      </c>
      <c r="B1950">
        <v>50.05</v>
      </c>
      <c r="C1950">
        <v>48.93</v>
      </c>
      <c r="D1950">
        <v>50.38</v>
      </c>
      <c r="E1950">
        <v>48.46</v>
      </c>
      <c r="F1950" t="s">
        <v>971</v>
      </c>
      <c r="G1950" s="30">
        <v>2.46E-2</v>
      </c>
    </row>
    <row r="1951" spans="1:7" x14ac:dyDescent="0.3">
      <c r="A1951" s="38">
        <v>44833</v>
      </c>
      <c r="B1951">
        <v>47.63</v>
      </c>
      <c r="C1951">
        <v>49.13</v>
      </c>
      <c r="D1951">
        <v>49.15</v>
      </c>
      <c r="E1951">
        <v>46.94</v>
      </c>
      <c r="F1951" t="s">
        <v>1243</v>
      </c>
      <c r="G1951" s="30">
        <v>-4.8399999999999999E-2</v>
      </c>
    </row>
    <row r="1952" spans="1:7" x14ac:dyDescent="0.3">
      <c r="A1952" s="38">
        <v>44834</v>
      </c>
      <c r="B1952">
        <v>46.5</v>
      </c>
      <c r="C1952">
        <v>47.65</v>
      </c>
      <c r="D1952">
        <v>48.12</v>
      </c>
      <c r="E1952">
        <v>46.43</v>
      </c>
      <c r="F1952" t="s">
        <v>1152</v>
      </c>
      <c r="G1952" s="30">
        <v>-2.3699999999999999E-2</v>
      </c>
    </row>
    <row r="1953" spans="1:7" x14ac:dyDescent="0.3">
      <c r="A1953" s="38">
        <v>44837</v>
      </c>
      <c r="B1953">
        <v>48.93</v>
      </c>
      <c r="C1953">
        <v>47.42</v>
      </c>
      <c r="D1953">
        <v>49.35</v>
      </c>
      <c r="E1953">
        <v>46.6</v>
      </c>
      <c r="F1953" t="s">
        <v>1244</v>
      </c>
      <c r="G1953" s="30">
        <v>5.2299999999999999E-2</v>
      </c>
    </row>
    <row r="1954" spans="1:7" x14ac:dyDescent="0.3">
      <c r="A1954" s="38">
        <v>44838</v>
      </c>
      <c r="B1954">
        <v>51.93</v>
      </c>
      <c r="C1954">
        <v>50.16</v>
      </c>
      <c r="D1954">
        <v>52.08</v>
      </c>
      <c r="E1954">
        <v>49.62</v>
      </c>
      <c r="F1954" t="s">
        <v>866</v>
      </c>
      <c r="G1954" s="30">
        <v>6.13E-2</v>
      </c>
    </row>
    <row r="1955" spans="1:7" x14ac:dyDescent="0.3">
      <c r="A1955" s="38">
        <v>44839</v>
      </c>
      <c r="B1955">
        <v>51.63</v>
      </c>
      <c r="C1955">
        <v>50.74</v>
      </c>
      <c r="D1955">
        <v>51.97</v>
      </c>
      <c r="E1955">
        <v>50.35</v>
      </c>
      <c r="F1955" t="s">
        <v>508</v>
      </c>
      <c r="G1955" s="30">
        <v>-5.7999999999999996E-3</v>
      </c>
    </row>
    <row r="1956" spans="1:7" x14ac:dyDescent="0.3">
      <c r="A1956" s="38">
        <v>44840</v>
      </c>
      <c r="B1956">
        <v>51.01</v>
      </c>
      <c r="C1956">
        <v>51.26</v>
      </c>
      <c r="D1956">
        <v>52.25</v>
      </c>
      <c r="E1956">
        <v>50.73</v>
      </c>
      <c r="F1956" t="s">
        <v>150</v>
      </c>
      <c r="G1956" s="30">
        <v>-1.2E-2</v>
      </c>
    </row>
    <row r="1957" spans="1:7" x14ac:dyDescent="0.3">
      <c r="A1957" s="38">
        <v>44841</v>
      </c>
      <c r="B1957">
        <v>48.77</v>
      </c>
      <c r="C1957">
        <v>50.35</v>
      </c>
      <c r="D1957">
        <v>50.54</v>
      </c>
      <c r="E1957">
        <v>48.23</v>
      </c>
      <c r="F1957" t="s">
        <v>1161</v>
      </c>
      <c r="G1957" s="30">
        <v>-4.3900000000000002E-2</v>
      </c>
    </row>
    <row r="1958" spans="1:7" x14ac:dyDescent="0.3">
      <c r="A1958" s="38">
        <v>44844</v>
      </c>
      <c r="B1958">
        <v>48.55</v>
      </c>
      <c r="C1958">
        <v>49.3</v>
      </c>
      <c r="D1958">
        <v>49.78</v>
      </c>
      <c r="E1958">
        <v>47.88</v>
      </c>
      <c r="F1958" t="s">
        <v>849</v>
      </c>
      <c r="G1958" s="30">
        <v>-4.4999999999999997E-3</v>
      </c>
    </row>
    <row r="1959" spans="1:7" x14ac:dyDescent="0.3">
      <c r="A1959" s="38">
        <v>44845</v>
      </c>
      <c r="B1959">
        <v>47.68</v>
      </c>
      <c r="C1959">
        <v>48.5</v>
      </c>
      <c r="D1959">
        <v>48.69</v>
      </c>
      <c r="E1959">
        <v>47.22</v>
      </c>
      <c r="F1959" t="s">
        <v>1134</v>
      </c>
      <c r="G1959" s="30">
        <v>-1.7899999999999999E-2</v>
      </c>
    </row>
    <row r="1960" spans="1:7" x14ac:dyDescent="0.3">
      <c r="A1960" s="38">
        <v>44846</v>
      </c>
      <c r="B1960">
        <v>48.3</v>
      </c>
      <c r="C1960">
        <v>47.39</v>
      </c>
      <c r="D1960">
        <v>48.49</v>
      </c>
      <c r="E1960">
        <v>46.68</v>
      </c>
      <c r="F1960" t="s">
        <v>961</v>
      </c>
      <c r="G1960" s="30">
        <v>1.2999999999999999E-2</v>
      </c>
    </row>
    <row r="1961" spans="1:7" x14ac:dyDescent="0.3">
      <c r="A1961" s="38">
        <v>44847</v>
      </c>
      <c r="B1961">
        <v>48.56</v>
      </c>
      <c r="C1961">
        <v>47.04</v>
      </c>
      <c r="D1961">
        <v>49.78</v>
      </c>
      <c r="E1961">
        <v>45.62</v>
      </c>
      <c r="F1961" t="s">
        <v>1036</v>
      </c>
      <c r="G1961" s="30">
        <v>5.4000000000000003E-3</v>
      </c>
    </row>
    <row r="1962" spans="1:7" x14ac:dyDescent="0.3">
      <c r="A1962" s="38">
        <v>44848</v>
      </c>
      <c r="B1962">
        <v>47.36</v>
      </c>
      <c r="C1962">
        <v>49.21</v>
      </c>
      <c r="D1962">
        <v>49.59</v>
      </c>
      <c r="E1962">
        <v>47.28</v>
      </c>
      <c r="F1962" t="s">
        <v>991</v>
      </c>
      <c r="G1962" s="30">
        <v>-2.47E-2</v>
      </c>
    </row>
    <row r="1963" spans="1:7" x14ac:dyDescent="0.3">
      <c r="A1963" s="38">
        <v>44851</v>
      </c>
      <c r="B1963">
        <v>48.92</v>
      </c>
      <c r="C1963">
        <v>48.76</v>
      </c>
      <c r="D1963">
        <v>49.48</v>
      </c>
      <c r="E1963">
        <v>48.45</v>
      </c>
      <c r="F1963" t="s">
        <v>1182</v>
      </c>
      <c r="G1963" s="30">
        <v>3.2899999999999999E-2</v>
      </c>
    </row>
    <row r="1964" spans="1:7" x14ac:dyDescent="0.3">
      <c r="A1964" s="38">
        <v>44852</v>
      </c>
      <c r="B1964">
        <v>50.25</v>
      </c>
      <c r="C1964">
        <v>50.23</v>
      </c>
      <c r="D1964">
        <v>51.38</v>
      </c>
      <c r="E1964">
        <v>49.62</v>
      </c>
      <c r="F1964" t="s">
        <v>328</v>
      </c>
      <c r="G1964" s="30">
        <v>2.7199999999999998E-2</v>
      </c>
    </row>
    <row r="1965" spans="1:7" x14ac:dyDescent="0.3">
      <c r="A1965" s="38">
        <v>44853</v>
      </c>
      <c r="B1965">
        <v>49.46</v>
      </c>
      <c r="C1965">
        <v>49.78</v>
      </c>
      <c r="D1965">
        <v>50.15</v>
      </c>
      <c r="E1965">
        <v>49.03</v>
      </c>
      <c r="F1965" t="s">
        <v>865</v>
      </c>
      <c r="G1965" s="30">
        <v>-1.5699999999999999E-2</v>
      </c>
    </row>
    <row r="1966" spans="1:7" x14ac:dyDescent="0.3">
      <c r="A1966" s="38">
        <v>44854</v>
      </c>
      <c r="B1966">
        <v>49.15</v>
      </c>
      <c r="C1966">
        <v>49.42</v>
      </c>
      <c r="D1966">
        <v>50.99</v>
      </c>
      <c r="E1966">
        <v>48.79</v>
      </c>
      <c r="F1966" t="s">
        <v>570</v>
      </c>
      <c r="G1966" s="30">
        <v>-6.3E-3</v>
      </c>
    </row>
    <row r="1967" spans="1:7" x14ac:dyDescent="0.3">
      <c r="A1967" s="38">
        <v>44855</v>
      </c>
      <c r="B1967">
        <v>51.2</v>
      </c>
      <c r="C1967">
        <v>49.21</v>
      </c>
      <c r="D1967">
        <v>51.25</v>
      </c>
      <c r="E1967">
        <v>48.63</v>
      </c>
      <c r="F1967" t="s">
        <v>1080</v>
      </c>
      <c r="G1967" s="30">
        <v>4.1700000000000001E-2</v>
      </c>
    </row>
    <row r="1968" spans="1:7" x14ac:dyDescent="0.3">
      <c r="A1968" s="38">
        <v>44858</v>
      </c>
      <c r="B1968">
        <v>51.73</v>
      </c>
      <c r="C1968">
        <v>51.51</v>
      </c>
      <c r="D1968">
        <v>52.05</v>
      </c>
      <c r="E1968">
        <v>50.38</v>
      </c>
      <c r="F1968" t="s">
        <v>984</v>
      </c>
      <c r="G1968" s="30">
        <v>1.04E-2</v>
      </c>
    </row>
    <row r="1969" spans="1:7" x14ac:dyDescent="0.3">
      <c r="A1969" s="38">
        <v>44859</v>
      </c>
      <c r="B1969">
        <v>54.31</v>
      </c>
      <c r="C1969">
        <v>51.81</v>
      </c>
      <c r="D1969">
        <v>54.4</v>
      </c>
      <c r="E1969">
        <v>51.81</v>
      </c>
      <c r="F1969" t="s">
        <v>868</v>
      </c>
      <c r="G1969" s="30">
        <v>4.99E-2</v>
      </c>
    </row>
    <row r="1970" spans="1:7" x14ac:dyDescent="0.3">
      <c r="A1970" s="38">
        <v>44860</v>
      </c>
      <c r="B1970">
        <v>54.14</v>
      </c>
      <c r="C1970">
        <v>54.09</v>
      </c>
      <c r="D1970">
        <v>55.55</v>
      </c>
      <c r="E1970">
        <v>53.9</v>
      </c>
      <c r="F1970" t="s">
        <v>960</v>
      </c>
      <c r="G1970" s="30">
        <v>-3.0999999999999999E-3</v>
      </c>
    </row>
    <row r="1971" spans="1:7" x14ac:dyDescent="0.3">
      <c r="A1971" s="38">
        <v>44861</v>
      </c>
      <c r="B1971">
        <v>54.29</v>
      </c>
      <c r="C1971">
        <v>54.49</v>
      </c>
      <c r="D1971">
        <v>55.21</v>
      </c>
      <c r="E1971">
        <v>54.11</v>
      </c>
      <c r="F1971" t="s">
        <v>1020</v>
      </c>
      <c r="G1971" s="30">
        <v>2.8E-3</v>
      </c>
    </row>
    <row r="1972" spans="1:7" x14ac:dyDescent="0.3">
      <c r="A1972" s="38">
        <v>44862</v>
      </c>
      <c r="B1972">
        <v>55.63</v>
      </c>
      <c r="C1972">
        <v>54.02</v>
      </c>
      <c r="D1972">
        <v>55.65</v>
      </c>
      <c r="E1972">
        <v>53.53</v>
      </c>
      <c r="F1972" t="s">
        <v>327</v>
      </c>
      <c r="G1972" s="30">
        <v>2.47E-2</v>
      </c>
    </row>
    <row r="1973" spans="1:7" x14ac:dyDescent="0.3">
      <c r="A1973" s="38">
        <v>44865</v>
      </c>
      <c r="B1973">
        <v>55.36</v>
      </c>
      <c r="C1973">
        <v>55.08</v>
      </c>
      <c r="D1973">
        <v>56</v>
      </c>
      <c r="E1973">
        <v>54.56</v>
      </c>
      <c r="F1973" t="s">
        <v>704</v>
      </c>
      <c r="G1973" s="30">
        <v>-4.8999999999999998E-3</v>
      </c>
    </row>
    <row r="1974" spans="1:7" x14ac:dyDescent="0.3">
      <c r="A1974" s="38">
        <v>44866</v>
      </c>
      <c r="B1974">
        <v>57.17</v>
      </c>
      <c r="C1974">
        <v>56.35</v>
      </c>
      <c r="D1974">
        <v>58.03</v>
      </c>
      <c r="E1974">
        <v>56.12</v>
      </c>
      <c r="F1974" t="s">
        <v>345</v>
      </c>
      <c r="G1974" s="30">
        <v>3.27E-2</v>
      </c>
    </row>
    <row r="1975" spans="1:7" x14ac:dyDescent="0.3">
      <c r="A1975" s="38">
        <v>44867</v>
      </c>
      <c r="B1975">
        <v>59.43</v>
      </c>
      <c r="C1975">
        <v>58.5</v>
      </c>
      <c r="D1975">
        <v>61.7</v>
      </c>
      <c r="E1975">
        <v>58.01</v>
      </c>
      <c r="F1975" t="s">
        <v>1245</v>
      </c>
      <c r="G1975" s="30">
        <v>3.95E-2</v>
      </c>
    </row>
    <row r="1976" spans="1:7" x14ac:dyDescent="0.3">
      <c r="A1976" s="38">
        <v>44868</v>
      </c>
      <c r="B1976">
        <v>60.53</v>
      </c>
      <c r="C1976">
        <v>58.46</v>
      </c>
      <c r="D1976">
        <v>61.91</v>
      </c>
      <c r="E1976">
        <v>57.91</v>
      </c>
      <c r="F1976" t="s">
        <v>565</v>
      </c>
      <c r="G1976" s="30">
        <v>1.8499999999999999E-2</v>
      </c>
    </row>
    <row r="1977" spans="1:7" x14ac:dyDescent="0.3">
      <c r="A1977" s="38">
        <v>44869</v>
      </c>
      <c r="B1977">
        <v>62.58</v>
      </c>
      <c r="C1977">
        <v>61.45</v>
      </c>
      <c r="D1977">
        <v>63.34</v>
      </c>
      <c r="E1977">
        <v>60.88</v>
      </c>
      <c r="F1977" t="s">
        <v>754</v>
      </c>
      <c r="G1977" s="30">
        <v>3.39E-2</v>
      </c>
    </row>
    <row r="1978" spans="1:7" x14ac:dyDescent="0.3">
      <c r="A1978" s="38">
        <v>44872</v>
      </c>
      <c r="B1978">
        <v>63.15</v>
      </c>
      <c r="C1978">
        <v>63</v>
      </c>
      <c r="D1978">
        <v>63.43</v>
      </c>
      <c r="E1978">
        <v>62.18</v>
      </c>
      <c r="F1978" t="s">
        <v>143</v>
      </c>
      <c r="G1978" s="30">
        <v>9.1000000000000004E-3</v>
      </c>
    </row>
    <row r="1979" spans="1:7" x14ac:dyDescent="0.3">
      <c r="A1979" s="38">
        <v>44873</v>
      </c>
      <c r="B1979">
        <v>63.71</v>
      </c>
      <c r="C1979">
        <v>63.01</v>
      </c>
      <c r="D1979">
        <v>64.8</v>
      </c>
      <c r="E1979">
        <v>62.41</v>
      </c>
      <c r="F1979" t="s">
        <v>1046</v>
      </c>
      <c r="G1979" s="30">
        <v>8.8999999999999999E-3</v>
      </c>
    </row>
    <row r="1980" spans="1:7" x14ac:dyDescent="0.3">
      <c r="A1980" s="38">
        <v>44874</v>
      </c>
      <c r="B1980">
        <v>61.01</v>
      </c>
      <c r="C1980">
        <v>62.83</v>
      </c>
      <c r="D1980">
        <v>63.42</v>
      </c>
      <c r="E1980">
        <v>60.94</v>
      </c>
      <c r="F1980" t="s">
        <v>1024</v>
      </c>
      <c r="G1980" s="30">
        <v>-4.24E-2</v>
      </c>
    </row>
    <row r="1981" spans="1:7" x14ac:dyDescent="0.3">
      <c r="A1981" s="38">
        <v>44875</v>
      </c>
      <c r="B1981">
        <v>64.23</v>
      </c>
      <c r="C1981">
        <v>64.34</v>
      </c>
      <c r="D1981">
        <v>66.27</v>
      </c>
      <c r="E1981">
        <v>63.88</v>
      </c>
      <c r="F1981" t="s">
        <v>1246</v>
      </c>
      <c r="G1981" s="30">
        <v>5.28E-2</v>
      </c>
    </row>
    <row r="1982" spans="1:7" x14ac:dyDescent="0.3">
      <c r="A1982" s="38">
        <v>44876</v>
      </c>
      <c r="B1982">
        <v>65.22</v>
      </c>
      <c r="C1982">
        <v>64.819999999999993</v>
      </c>
      <c r="D1982">
        <v>65.88</v>
      </c>
      <c r="E1982">
        <v>64.430000000000007</v>
      </c>
      <c r="F1982" t="s">
        <v>558</v>
      </c>
      <c r="G1982" s="30">
        <v>1.54E-2</v>
      </c>
    </row>
    <row r="1983" spans="1:7" x14ac:dyDescent="0.3">
      <c r="A1983" s="38">
        <v>44879</v>
      </c>
      <c r="B1983">
        <v>62.57</v>
      </c>
      <c r="C1983">
        <v>64.27</v>
      </c>
      <c r="D1983">
        <v>65.400000000000006</v>
      </c>
      <c r="E1983">
        <v>62.57</v>
      </c>
      <c r="F1983" t="s">
        <v>573</v>
      </c>
      <c r="G1983" s="30">
        <v>-4.0599999999999997E-2</v>
      </c>
    </row>
    <row r="1984" spans="1:7" x14ac:dyDescent="0.3">
      <c r="A1984" s="38">
        <v>44880</v>
      </c>
      <c r="B1984">
        <v>64.540000000000006</v>
      </c>
      <c r="C1984">
        <v>64.39</v>
      </c>
      <c r="D1984">
        <v>65.73</v>
      </c>
      <c r="E1984">
        <v>63.69</v>
      </c>
      <c r="F1984" t="s">
        <v>1050</v>
      </c>
      <c r="G1984" s="30">
        <v>3.15E-2</v>
      </c>
    </row>
    <row r="1985" spans="1:7" x14ac:dyDescent="0.3">
      <c r="A1985" s="38">
        <v>44881</v>
      </c>
      <c r="B1985">
        <v>62.36</v>
      </c>
      <c r="C1985">
        <v>63.1</v>
      </c>
      <c r="D1985">
        <v>63.67</v>
      </c>
      <c r="E1985">
        <v>61.62</v>
      </c>
      <c r="F1985" t="s">
        <v>857</v>
      </c>
      <c r="G1985" s="30">
        <v>-3.3799999999999997E-2</v>
      </c>
    </row>
    <row r="1986" spans="1:7" x14ac:dyDescent="0.3">
      <c r="A1986" s="38">
        <v>44882</v>
      </c>
      <c r="B1986">
        <v>61.59</v>
      </c>
      <c r="C1986">
        <v>61.19</v>
      </c>
      <c r="D1986">
        <v>62.1</v>
      </c>
      <c r="E1986">
        <v>60.7</v>
      </c>
      <c r="F1986" t="s">
        <v>312</v>
      </c>
      <c r="G1986" s="30">
        <v>-1.23E-2</v>
      </c>
    </row>
    <row r="1987" spans="1:7" x14ac:dyDescent="0.3">
      <c r="A1987" s="38">
        <v>44883</v>
      </c>
      <c r="B1987">
        <v>61.94</v>
      </c>
      <c r="C1987">
        <v>62.3</v>
      </c>
      <c r="D1987">
        <v>62.7</v>
      </c>
      <c r="E1987">
        <v>61.28</v>
      </c>
      <c r="F1987" t="s">
        <v>141</v>
      </c>
      <c r="G1987" s="30">
        <v>5.7000000000000002E-3</v>
      </c>
    </row>
    <row r="1988" spans="1:7" x14ac:dyDescent="0.3">
      <c r="A1988" s="38">
        <v>44886</v>
      </c>
      <c r="B1988">
        <v>62.64</v>
      </c>
      <c r="C1988">
        <v>61.54</v>
      </c>
      <c r="D1988">
        <v>63.07</v>
      </c>
      <c r="E1988">
        <v>61.4</v>
      </c>
      <c r="F1988" t="s">
        <v>150</v>
      </c>
      <c r="G1988" s="30">
        <v>1.1299999999999999E-2</v>
      </c>
    </row>
    <row r="1989" spans="1:7" x14ac:dyDescent="0.3">
      <c r="A1989" s="38">
        <v>44887</v>
      </c>
      <c r="B1989">
        <v>64.760000000000005</v>
      </c>
      <c r="C1989">
        <v>63.13</v>
      </c>
      <c r="D1989">
        <v>64.81</v>
      </c>
      <c r="E1989">
        <v>62.58</v>
      </c>
      <c r="F1989" t="s">
        <v>868</v>
      </c>
      <c r="G1989" s="30">
        <v>3.3799999999999997E-2</v>
      </c>
    </row>
    <row r="1990" spans="1:7" x14ac:dyDescent="0.3">
      <c r="A1990" s="38">
        <v>44888</v>
      </c>
      <c r="B1990">
        <v>65.319999999999993</v>
      </c>
      <c r="C1990">
        <v>64.680000000000007</v>
      </c>
      <c r="D1990">
        <v>65.72</v>
      </c>
      <c r="E1990">
        <v>64.680000000000007</v>
      </c>
      <c r="F1990" t="s">
        <v>208</v>
      </c>
      <c r="G1990" s="30">
        <v>8.6E-3</v>
      </c>
    </row>
    <row r="1991" spans="1:7" x14ac:dyDescent="0.3">
      <c r="A1991" s="38">
        <v>44890</v>
      </c>
      <c r="B1991">
        <v>66.459999999999994</v>
      </c>
      <c r="C1991">
        <v>65.290000000000006</v>
      </c>
      <c r="D1991">
        <v>66.72</v>
      </c>
      <c r="E1991">
        <v>65.03</v>
      </c>
      <c r="F1991" t="s">
        <v>130</v>
      </c>
      <c r="G1991" s="30">
        <v>1.7500000000000002E-2</v>
      </c>
    </row>
    <row r="1992" spans="1:7" x14ac:dyDescent="0.3">
      <c r="A1992" s="38">
        <v>44893</v>
      </c>
      <c r="B1992">
        <v>65.010000000000005</v>
      </c>
      <c r="C1992">
        <v>65.7</v>
      </c>
      <c r="D1992">
        <v>66.260000000000005</v>
      </c>
      <c r="E1992">
        <v>64.900000000000006</v>
      </c>
      <c r="F1992" t="s">
        <v>721</v>
      </c>
      <c r="G1992" s="30">
        <v>-2.18E-2</v>
      </c>
    </row>
    <row r="1993" spans="1:7" x14ac:dyDescent="0.3">
      <c r="A1993" s="38">
        <v>44894</v>
      </c>
      <c r="B1993">
        <v>65.849999999999994</v>
      </c>
      <c r="C1993">
        <v>65.55</v>
      </c>
      <c r="D1993">
        <v>66.08</v>
      </c>
      <c r="E1993">
        <v>65.11</v>
      </c>
      <c r="F1993" t="s">
        <v>563</v>
      </c>
      <c r="G1993" s="30">
        <v>1.29E-2</v>
      </c>
    </row>
    <row r="1994" spans="1:7" x14ac:dyDescent="0.3">
      <c r="A1994" s="38">
        <v>44895</v>
      </c>
      <c r="B1994">
        <v>69.39</v>
      </c>
      <c r="C1994">
        <v>66.349999999999994</v>
      </c>
      <c r="D1994">
        <v>69.41</v>
      </c>
      <c r="E1994">
        <v>66.16</v>
      </c>
      <c r="F1994" t="s">
        <v>1247</v>
      </c>
      <c r="G1994" s="30">
        <v>5.3800000000000001E-2</v>
      </c>
    </row>
    <row r="1995" spans="1:7" x14ac:dyDescent="0.3">
      <c r="A1995" s="38">
        <v>44896</v>
      </c>
      <c r="B1995">
        <v>69.22</v>
      </c>
      <c r="C1995">
        <v>68.47</v>
      </c>
      <c r="D1995">
        <v>69.900000000000006</v>
      </c>
      <c r="E1995">
        <v>68.36</v>
      </c>
      <c r="F1995" t="s">
        <v>1195</v>
      </c>
      <c r="G1995" s="30">
        <v>-2.3999999999999998E-3</v>
      </c>
    </row>
    <row r="1996" spans="1:7" x14ac:dyDescent="0.3">
      <c r="A1996" s="38">
        <v>44897</v>
      </c>
      <c r="B1996">
        <v>68.25</v>
      </c>
      <c r="C1996">
        <v>68.16</v>
      </c>
      <c r="D1996">
        <v>69.58</v>
      </c>
      <c r="E1996">
        <v>67.61</v>
      </c>
      <c r="F1996" t="s">
        <v>737</v>
      </c>
      <c r="G1996" s="30">
        <v>-1.4E-2</v>
      </c>
    </row>
    <row r="1997" spans="1:7" x14ac:dyDescent="0.3">
      <c r="A1997" s="38">
        <v>44900</v>
      </c>
      <c r="B1997">
        <v>64.5</v>
      </c>
      <c r="C1997">
        <v>67.5</v>
      </c>
      <c r="D1997">
        <v>68.3</v>
      </c>
      <c r="E1997">
        <v>63.63</v>
      </c>
      <c r="F1997" t="s">
        <v>1090</v>
      </c>
      <c r="G1997" s="30">
        <v>-5.4899999999999997E-2</v>
      </c>
    </row>
    <row r="1998" spans="1:7" x14ac:dyDescent="0.3">
      <c r="A1998" s="38">
        <v>44901</v>
      </c>
      <c r="B1998">
        <v>63.24</v>
      </c>
      <c r="C1998">
        <v>64.27</v>
      </c>
      <c r="D1998">
        <v>64.7</v>
      </c>
      <c r="E1998">
        <v>62.73</v>
      </c>
      <c r="F1998" t="s">
        <v>1172</v>
      </c>
      <c r="G1998" s="30">
        <v>-1.95E-2</v>
      </c>
    </row>
    <row r="1999" spans="1:7" x14ac:dyDescent="0.3">
      <c r="A1999" s="38">
        <v>44902</v>
      </c>
      <c r="B1999">
        <v>61.39</v>
      </c>
      <c r="C1999">
        <v>62.84</v>
      </c>
      <c r="D1999">
        <v>63.1</v>
      </c>
      <c r="E1999">
        <v>61.25</v>
      </c>
      <c r="F1999" t="s">
        <v>999</v>
      </c>
      <c r="G1999" s="30">
        <v>-2.93E-2</v>
      </c>
    </row>
    <row r="2000" spans="1:7" x14ac:dyDescent="0.3">
      <c r="A2000" s="38">
        <v>44903</v>
      </c>
      <c r="B2000">
        <v>62.83</v>
      </c>
      <c r="C2000">
        <v>62.02</v>
      </c>
      <c r="D2000">
        <v>62.88</v>
      </c>
      <c r="E2000">
        <v>61.59</v>
      </c>
      <c r="F2000" t="s">
        <v>1009</v>
      </c>
      <c r="G2000" s="30">
        <v>2.35E-2</v>
      </c>
    </row>
    <row r="2001" spans="1:7" x14ac:dyDescent="0.3">
      <c r="A2001" s="38">
        <v>44904</v>
      </c>
      <c r="B2001">
        <v>62.88</v>
      </c>
      <c r="C2001">
        <v>62.44</v>
      </c>
      <c r="D2001">
        <v>64</v>
      </c>
      <c r="E2001">
        <v>62.42</v>
      </c>
      <c r="F2001" t="s">
        <v>741</v>
      </c>
      <c r="G2001" s="30">
        <v>8.0000000000000004E-4</v>
      </c>
    </row>
    <row r="2002" spans="1:7" x14ac:dyDescent="0.3">
      <c r="A2002" s="38">
        <v>44907</v>
      </c>
      <c r="B2002">
        <v>64.069999999999993</v>
      </c>
      <c r="C2002">
        <v>62.96</v>
      </c>
      <c r="D2002">
        <v>64.099999999999994</v>
      </c>
      <c r="E2002">
        <v>62.63</v>
      </c>
      <c r="F2002" t="s">
        <v>340</v>
      </c>
      <c r="G2002" s="30">
        <v>1.89E-2</v>
      </c>
    </row>
    <row r="2003" spans="1:7" x14ac:dyDescent="0.3">
      <c r="A2003" s="38">
        <v>44908</v>
      </c>
      <c r="B2003">
        <v>65.44</v>
      </c>
      <c r="C2003">
        <v>66.34</v>
      </c>
      <c r="D2003">
        <v>67.31</v>
      </c>
      <c r="E2003">
        <v>64.98</v>
      </c>
      <c r="F2003" t="s">
        <v>544</v>
      </c>
      <c r="G2003" s="30">
        <v>2.1399999999999999E-2</v>
      </c>
    </row>
    <row r="2004" spans="1:7" x14ac:dyDescent="0.3">
      <c r="A2004" s="38">
        <v>44909</v>
      </c>
      <c r="B2004">
        <v>66.08</v>
      </c>
      <c r="C2004">
        <v>65.400000000000006</v>
      </c>
      <c r="D2004">
        <v>66.959999999999994</v>
      </c>
      <c r="E2004">
        <v>64.97</v>
      </c>
      <c r="F2004" t="s">
        <v>508</v>
      </c>
      <c r="G2004" s="30">
        <v>9.7999999999999997E-3</v>
      </c>
    </row>
    <row r="2005" spans="1:7" x14ac:dyDescent="0.3">
      <c r="A2005" s="38">
        <v>44910</v>
      </c>
      <c r="B2005">
        <v>64.06</v>
      </c>
      <c r="C2005">
        <v>64.7</v>
      </c>
      <c r="D2005">
        <v>65.17</v>
      </c>
      <c r="E2005">
        <v>63.42</v>
      </c>
      <c r="F2005" t="s">
        <v>843</v>
      </c>
      <c r="G2005" s="30">
        <v>-3.0599999999999999E-2</v>
      </c>
    </row>
    <row r="2006" spans="1:7" x14ac:dyDescent="0.3">
      <c r="A2006" s="38">
        <v>44911</v>
      </c>
      <c r="B2006">
        <v>62.51</v>
      </c>
      <c r="C2006">
        <v>63.25</v>
      </c>
      <c r="D2006">
        <v>63.86</v>
      </c>
      <c r="E2006">
        <v>61.9</v>
      </c>
      <c r="F2006" t="s">
        <v>1248</v>
      </c>
      <c r="G2006" s="30">
        <v>-2.4199999999999999E-2</v>
      </c>
    </row>
    <row r="2007" spans="1:7" x14ac:dyDescent="0.3">
      <c r="A2007" s="38">
        <v>44914</v>
      </c>
      <c r="B2007">
        <v>62.33</v>
      </c>
      <c r="C2007">
        <v>62.52</v>
      </c>
      <c r="D2007">
        <v>62.89</v>
      </c>
      <c r="E2007">
        <v>61.85</v>
      </c>
      <c r="F2007" t="s">
        <v>1066</v>
      </c>
      <c r="G2007" s="30">
        <v>-2.8999999999999998E-3</v>
      </c>
    </row>
    <row r="2008" spans="1:7" x14ac:dyDescent="0.3">
      <c r="A2008" s="38">
        <v>44915</v>
      </c>
      <c r="B2008">
        <v>62.7</v>
      </c>
      <c r="C2008">
        <v>62.41</v>
      </c>
      <c r="D2008">
        <v>63.21</v>
      </c>
      <c r="E2008">
        <v>61.95</v>
      </c>
      <c r="F2008" t="s">
        <v>890</v>
      </c>
      <c r="G2008" s="30">
        <v>5.8999999999999999E-3</v>
      </c>
    </row>
    <row r="2009" spans="1:7" x14ac:dyDescent="0.3">
      <c r="A2009" s="38">
        <v>44916</v>
      </c>
      <c r="B2009">
        <v>64.540000000000006</v>
      </c>
      <c r="C2009">
        <v>63.47</v>
      </c>
      <c r="D2009">
        <v>64.72</v>
      </c>
      <c r="E2009">
        <v>63.15</v>
      </c>
      <c r="F2009" t="s">
        <v>184</v>
      </c>
      <c r="G2009" s="30">
        <v>2.93E-2</v>
      </c>
    </row>
    <row r="2010" spans="1:7" x14ac:dyDescent="0.3">
      <c r="A2010" s="38">
        <v>44917</v>
      </c>
      <c r="B2010">
        <v>63.77</v>
      </c>
      <c r="C2010">
        <v>63.81</v>
      </c>
      <c r="D2010">
        <v>64.099999999999994</v>
      </c>
      <c r="E2010">
        <v>62.58</v>
      </c>
      <c r="F2010" t="s">
        <v>126</v>
      </c>
      <c r="G2010" s="30">
        <v>-1.1900000000000001E-2</v>
      </c>
    </row>
    <row r="2011" spans="1:7" x14ac:dyDescent="0.3">
      <c r="A2011" s="38">
        <v>44918</v>
      </c>
      <c r="B2011">
        <v>64.25</v>
      </c>
      <c r="C2011">
        <v>63.73</v>
      </c>
      <c r="D2011">
        <v>64.430000000000007</v>
      </c>
      <c r="E2011">
        <v>63.32</v>
      </c>
      <c r="F2011" t="s">
        <v>1249</v>
      </c>
      <c r="G2011" s="30">
        <v>7.4999999999999997E-3</v>
      </c>
    </row>
    <row r="2012" spans="1:7" x14ac:dyDescent="0.3">
      <c r="A2012" s="38">
        <v>44922</v>
      </c>
      <c r="B2012">
        <v>63.41</v>
      </c>
      <c r="C2012">
        <v>64.33</v>
      </c>
      <c r="D2012">
        <v>64.709999999999994</v>
      </c>
      <c r="E2012">
        <v>63.35</v>
      </c>
      <c r="F2012" t="s">
        <v>1250</v>
      </c>
      <c r="G2012" s="30">
        <v>-1.3100000000000001E-2</v>
      </c>
    </row>
    <row r="2013" spans="1:7" x14ac:dyDescent="0.3">
      <c r="A2013" s="38">
        <v>44923</v>
      </c>
      <c r="B2013">
        <v>62.52</v>
      </c>
      <c r="C2013">
        <v>63.4</v>
      </c>
      <c r="D2013">
        <v>63.88</v>
      </c>
      <c r="E2013">
        <v>62.44</v>
      </c>
      <c r="F2013" t="s">
        <v>139</v>
      </c>
      <c r="G2013" s="30">
        <v>-1.4E-2</v>
      </c>
    </row>
    <row r="2014" spans="1:7" x14ac:dyDescent="0.3">
      <c r="A2014" s="38">
        <v>44924</v>
      </c>
      <c r="B2014">
        <v>63.57</v>
      </c>
      <c r="C2014">
        <v>63.02</v>
      </c>
      <c r="D2014">
        <v>64.14</v>
      </c>
      <c r="E2014">
        <v>62.52</v>
      </c>
      <c r="F2014" t="s">
        <v>581</v>
      </c>
      <c r="G2014" s="30">
        <v>1.6799999999999999E-2</v>
      </c>
    </row>
    <row r="2015" spans="1:7" x14ac:dyDescent="0.3">
      <c r="A2015" s="38">
        <v>44925</v>
      </c>
      <c r="B2015">
        <v>63.79</v>
      </c>
      <c r="C2015">
        <v>62.31</v>
      </c>
      <c r="D2015">
        <v>63.81</v>
      </c>
      <c r="E2015">
        <v>62.31</v>
      </c>
      <c r="F2015" t="s">
        <v>304</v>
      </c>
      <c r="G2015" s="30">
        <v>3.5000000000000001E-3</v>
      </c>
    </row>
    <row r="2016" spans="1:7" x14ac:dyDescent="0.3">
      <c r="A2016" s="38">
        <v>44929</v>
      </c>
      <c r="B2016">
        <v>62.81</v>
      </c>
      <c r="C2016">
        <v>63.22</v>
      </c>
      <c r="D2016">
        <v>64.69</v>
      </c>
      <c r="E2016">
        <v>62.17</v>
      </c>
      <c r="F2016" t="s">
        <v>312</v>
      </c>
      <c r="G2016" s="30">
        <v>-1.54E-2</v>
      </c>
    </row>
    <row r="2017" spans="1:7" x14ac:dyDescent="0.3">
      <c r="A2017" s="38">
        <v>44930</v>
      </c>
      <c r="B2017">
        <v>64.36</v>
      </c>
      <c r="C2017">
        <v>63.65</v>
      </c>
      <c r="D2017">
        <v>64.42</v>
      </c>
      <c r="E2017">
        <v>62.99</v>
      </c>
      <c r="F2017" t="s">
        <v>1009</v>
      </c>
      <c r="G2017" s="30">
        <v>2.47E-2</v>
      </c>
    </row>
    <row r="2018" spans="1:7" x14ac:dyDescent="0.3">
      <c r="A2018" s="38">
        <v>44931</v>
      </c>
      <c r="B2018">
        <v>62.95</v>
      </c>
      <c r="C2018">
        <v>63.18</v>
      </c>
      <c r="D2018">
        <v>63.96</v>
      </c>
      <c r="E2018">
        <v>62.87</v>
      </c>
      <c r="F2018" t="s">
        <v>304</v>
      </c>
      <c r="G2018" s="30">
        <v>-2.1899999999999999E-2</v>
      </c>
    </row>
    <row r="2019" spans="1:7" x14ac:dyDescent="0.3">
      <c r="A2019" s="38">
        <v>44932</v>
      </c>
      <c r="B2019">
        <v>64.33</v>
      </c>
      <c r="C2019">
        <v>63.71</v>
      </c>
      <c r="D2019">
        <v>64.34</v>
      </c>
      <c r="E2019">
        <v>62.64</v>
      </c>
      <c r="F2019" t="s">
        <v>193</v>
      </c>
      <c r="G2019" s="30">
        <v>2.1899999999999999E-2</v>
      </c>
    </row>
    <row r="2020" spans="1:7" x14ac:dyDescent="0.3">
      <c r="A2020" s="38">
        <v>44935</v>
      </c>
      <c r="B2020">
        <v>65.319999999999993</v>
      </c>
      <c r="C2020">
        <v>64.5</v>
      </c>
      <c r="D2020">
        <v>66.23</v>
      </c>
      <c r="E2020">
        <v>64.430000000000007</v>
      </c>
      <c r="F2020" t="s">
        <v>944</v>
      </c>
      <c r="G2020" s="30">
        <v>1.54E-2</v>
      </c>
    </row>
    <row r="2021" spans="1:7" x14ac:dyDescent="0.3">
      <c r="A2021" s="38">
        <v>44936</v>
      </c>
      <c r="B2021">
        <v>66.52</v>
      </c>
      <c r="C2021">
        <v>65.31</v>
      </c>
      <c r="D2021">
        <v>66.75</v>
      </c>
      <c r="E2021">
        <v>65.3</v>
      </c>
      <c r="F2021" t="s">
        <v>131</v>
      </c>
      <c r="G2021" s="30">
        <v>1.84E-2</v>
      </c>
    </row>
    <row r="2022" spans="1:7" x14ac:dyDescent="0.3">
      <c r="A2022" s="38">
        <v>44937</v>
      </c>
      <c r="B2022">
        <v>67.680000000000007</v>
      </c>
      <c r="C2022">
        <v>67.5</v>
      </c>
      <c r="D2022">
        <v>67.97</v>
      </c>
      <c r="E2022">
        <v>66.989999999999995</v>
      </c>
      <c r="F2022" t="s">
        <v>140</v>
      </c>
      <c r="G2022" s="30">
        <v>1.7399999999999999E-2</v>
      </c>
    </row>
    <row r="2023" spans="1:7" x14ac:dyDescent="0.3">
      <c r="A2023" s="38">
        <v>44938</v>
      </c>
      <c r="B2023">
        <v>68.44</v>
      </c>
      <c r="C2023">
        <v>68</v>
      </c>
      <c r="D2023">
        <v>69.319999999999993</v>
      </c>
      <c r="E2023">
        <v>67.7</v>
      </c>
      <c r="F2023" t="s">
        <v>985</v>
      </c>
      <c r="G2023" s="30">
        <v>1.12E-2</v>
      </c>
    </row>
    <row r="2024" spans="1:7" x14ac:dyDescent="0.3">
      <c r="A2024" s="38">
        <v>44939</v>
      </c>
      <c r="B2024">
        <v>69.709999999999994</v>
      </c>
      <c r="C2024">
        <v>67.489999999999995</v>
      </c>
      <c r="D2024">
        <v>69.88</v>
      </c>
      <c r="E2024">
        <v>67.3</v>
      </c>
      <c r="F2024" t="s">
        <v>184</v>
      </c>
      <c r="G2024" s="30">
        <v>1.8599999999999998E-2</v>
      </c>
    </row>
    <row r="2025" spans="1:7" x14ac:dyDescent="0.3">
      <c r="A2025" s="38">
        <v>44943</v>
      </c>
      <c r="B2025">
        <v>69.09</v>
      </c>
      <c r="C2025">
        <v>69.34</v>
      </c>
      <c r="D2025">
        <v>69.959999999999994</v>
      </c>
      <c r="E2025">
        <v>68.81</v>
      </c>
      <c r="F2025" t="s">
        <v>184</v>
      </c>
      <c r="G2025" s="30">
        <v>-8.8999999999999999E-3</v>
      </c>
    </row>
    <row r="2026" spans="1:7" x14ac:dyDescent="0.3">
      <c r="A2026" s="38">
        <v>44944</v>
      </c>
      <c r="B2026">
        <v>68.03</v>
      </c>
      <c r="C2026">
        <v>69.09</v>
      </c>
      <c r="D2026">
        <v>69.569999999999993</v>
      </c>
      <c r="E2026">
        <v>67.95</v>
      </c>
      <c r="F2026" t="s">
        <v>255</v>
      </c>
      <c r="G2026" s="30">
        <v>-1.5299999999999999E-2</v>
      </c>
    </row>
    <row r="2027" spans="1:7" x14ac:dyDescent="0.3">
      <c r="A2027" s="38">
        <v>44945</v>
      </c>
      <c r="B2027">
        <v>65.78</v>
      </c>
      <c r="C2027">
        <v>67.03</v>
      </c>
      <c r="D2027">
        <v>67.739999999999995</v>
      </c>
      <c r="E2027">
        <v>65.08</v>
      </c>
      <c r="F2027" t="s">
        <v>1240</v>
      </c>
      <c r="G2027" s="30">
        <v>-3.3099999999999997E-2</v>
      </c>
    </row>
    <row r="2028" spans="1:7" x14ac:dyDescent="0.3">
      <c r="A2028" s="38">
        <v>44946</v>
      </c>
      <c r="B2028">
        <v>67.069999999999993</v>
      </c>
      <c r="C2028">
        <v>66.38</v>
      </c>
      <c r="D2028">
        <v>67.34</v>
      </c>
      <c r="E2028">
        <v>65.739999999999995</v>
      </c>
      <c r="F2028" t="s">
        <v>442</v>
      </c>
      <c r="G2028" s="30">
        <v>1.9599999999999999E-2</v>
      </c>
    </row>
    <row r="2029" spans="1:7" x14ac:dyDescent="0.3">
      <c r="A2029" s="38">
        <v>44949</v>
      </c>
      <c r="B2029">
        <v>68.84</v>
      </c>
      <c r="C2029">
        <v>67.069999999999993</v>
      </c>
      <c r="D2029">
        <v>69.62</v>
      </c>
      <c r="E2029">
        <v>66.510000000000005</v>
      </c>
      <c r="F2029" t="s">
        <v>1025</v>
      </c>
      <c r="G2029" s="30">
        <v>2.64E-2</v>
      </c>
    </row>
    <row r="2030" spans="1:7" x14ac:dyDescent="0.3">
      <c r="A2030" s="38">
        <v>44950</v>
      </c>
      <c r="B2030">
        <v>67.7</v>
      </c>
      <c r="C2030">
        <v>67.8</v>
      </c>
      <c r="D2030">
        <v>69.03</v>
      </c>
      <c r="E2030">
        <v>67.599999999999994</v>
      </c>
      <c r="F2030" t="s">
        <v>1000</v>
      </c>
      <c r="G2030" s="30">
        <v>-1.66E-2</v>
      </c>
    </row>
    <row r="2031" spans="1:7" x14ac:dyDescent="0.3">
      <c r="A2031" s="38">
        <v>44951</v>
      </c>
      <c r="B2031">
        <v>67.599999999999994</v>
      </c>
      <c r="C2031">
        <v>66.44</v>
      </c>
      <c r="D2031">
        <v>67.92</v>
      </c>
      <c r="E2031">
        <v>65.680000000000007</v>
      </c>
      <c r="F2031" t="s">
        <v>992</v>
      </c>
      <c r="G2031" s="30">
        <v>-1.5E-3</v>
      </c>
    </row>
    <row r="2032" spans="1:7" x14ac:dyDescent="0.3">
      <c r="A2032" s="38">
        <v>44952</v>
      </c>
      <c r="B2032">
        <v>70.430000000000007</v>
      </c>
      <c r="C2032">
        <v>68.13</v>
      </c>
      <c r="D2032">
        <v>70.510000000000005</v>
      </c>
      <c r="E2032">
        <v>67.83</v>
      </c>
      <c r="F2032" t="s">
        <v>1145</v>
      </c>
      <c r="G2032" s="30">
        <v>4.19E-2</v>
      </c>
    </row>
    <row r="2033" spans="1:7" x14ac:dyDescent="0.3">
      <c r="A2033" s="38">
        <v>44953</v>
      </c>
      <c r="B2033">
        <v>70.819999999999993</v>
      </c>
      <c r="C2033">
        <v>69.97</v>
      </c>
      <c r="D2033">
        <v>71.34</v>
      </c>
      <c r="E2033">
        <v>69.67</v>
      </c>
      <c r="F2033" t="s">
        <v>256</v>
      </c>
      <c r="G2033" s="30">
        <v>5.4999999999999997E-3</v>
      </c>
    </row>
    <row r="2034" spans="1:7" x14ac:dyDescent="0.3">
      <c r="A2034" s="38">
        <v>44956</v>
      </c>
      <c r="B2034">
        <v>69.260000000000005</v>
      </c>
      <c r="C2034">
        <v>70.489999999999995</v>
      </c>
      <c r="D2034">
        <v>70.489999999999995</v>
      </c>
      <c r="E2034">
        <v>69.08</v>
      </c>
      <c r="F2034" t="s">
        <v>559</v>
      </c>
      <c r="G2034" s="30">
        <v>-2.1999999999999999E-2</v>
      </c>
    </row>
    <row r="2035" spans="1:7" x14ac:dyDescent="0.3">
      <c r="A2035" s="38">
        <v>44957</v>
      </c>
      <c r="B2035">
        <v>70.78</v>
      </c>
      <c r="C2035">
        <v>69.099999999999994</v>
      </c>
      <c r="D2035">
        <v>70.81</v>
      </c>
      <c r="E2035">
        <v>68.650000000000006</v>
      </c>
      <c r="F2035" t="s">
        <v>255</v>
      </c>
      <c r="G2035" s="30">
        <v>2.1899999999999999E-2</v>
      </c>
    </row>
    <row r="2036" spans="1:7" x14ac:dyDescent="0.3">
      <c r="A2036" s="38">
        <v>44958</v>
      </c>
      <c r="B2036">
        <v>72.52</v>
      </c>
      <c r="C2036">
        <v>70.84</v>
      </c>
      <c r="D2036">
        <v>73.209999999999994</v>
      </c>
      <c r="E2036">
        <v>70.540000000000006</v>
      </c>
      <c r="F2036" t="s">
        <v>335</v>
      </c>
      <c r="G2036" s="30">
        <v>2.46E-2</v>
      </c>
    </row>
    <row r="2037" spans="1:7" x14ac:dyDescent="0.3">
      <c r="A2037" s="38">
        <v>44959</v>
      </c>
      <c r="B2037">
        <v>72.150000000000006</v>
      </c>
      <c r="C2037">
        <v>73.64</v>
      </c>
      <c r="D2037">
        <v>74.12</v>
      </c>
      <c r="E2037">
        <v>70.94</v>
      </c>
      <c r="F2037" t="s">
        <v>617</v>
      </c>
      <c r="G2037" s="30">
        <v>-5.1000000000000004E-3</v>
      </c>
    </row>
    <row r="2038" spans="1:7" x14ac:dyDescent="0.3">
      <c r="A2038" s="38">
        <v>44960</v>
      </c>
      <c r="B2038">
        <v>73.400000000000006</v>
      </c>
      <c r="C2038">
        <v>71.45</v>
      </c>
      <c r="D2038">
        <v>74.33</v>
      </c>
      <c r="E2038">
        <v>71.209999999999994</v>
      </c>
      <c r="F2038" t="s">
        <v>1214</v>
      </c>
      <c r="G2038" s="30">
        <v>1.7299999999999999E-2</v>
      </c>
    </row>
    <row r="2039" spans="1:7" x14ac:dyDescent="0.3">
      <c r="A2039" s="38">
        <v>44963</v>
      </c>
      <c r="B2039">
        <v>72.14</v>
      </c>
      <c r="C2039">
        <v>71.900000000000006</v>
      </c>
      <c r="D2039">
        <v>72.260000000000005</v>
      </c>
      <c r="E2039">
        <v>71.19</v>
      </c>
      <c r="F2039" t="s">
        <v>971</v>
      </c>
      <c r="G2039" s="30">
        <v>-1.72E-2</v>
      </c>
    </row>
    <row r="2040" spans="1:7" x14ac:dyDescent="0.3">
      <c r="A2040" s="38">
        <v>44964</v>
      </c>
      <c r="B2040">
        <v>73.349999999999994</v>
      </c>
      <c r="C2040">
        <v>71.83</v>
      </c>
      <c r="D2040">
        <v>73.709999999999994</v>
      </c>
      <c r="E2040">
        <v>71.45</v>
      </c>
      <c r="F2040" t="s">
        <v>523</v>
      </c>
      <c r="G2040" s="30">
        <v>1.6799999999999999E-2</v>
      </c>
    </row>
    <row r="2041" spans="1:7" x14ac:dyDescent="0.3">
      <c r="A2041" s="38">
        <v>44965</v>
      </c>
      <c r="B2041">
        <v>73.89</v>
      </c>
      <c r="C2041">
        <v>72.28</v>
      </c>
      <c r="D2041">
        <v>74.63</v>
      </c>
      <c r="E2041">
        <v>72.28</v>
      </c>
      <c r="F2041" t="s">
        <v>1089</v>
      </c>
      <c r="G2041" s="30">
        <v>7.4000000000000003E-3</v>
      </c>
    </row>
    <row r="2042" spans="1:7" x14ac:dyDescent="0.3">
      <c r="A2042" s="38">
        <v>44966</v>
      </c>
      <c r="B2042">
        <v>68.400000000000006</v>
      </c>
      <c r="C2042">
        <v>70</v>
      </c>
      <c r="D2042">
        <v>71.44</v>
      </c>
      <c r="E2042">
        <v>67.73</v>
      </c>
      <c r="F2042" t="s">
        <v>1251</v>
      </c>
      <c r="G2042" s="30">
        <v>-7.4300000000000005E-2</v>
      </c>
    </row>
    <row r="2043" spans="1:7" x14ac:dyDescent="0.3">
      <c r="A2043" s="38">
        <v>44967</v>
      </c>
      <c r="B2043">
        <v>70.66</v>
      </c>
      <c r="C2043">
        <v>67.760000000000005</v>
      </c>
      <c r="D2043">
        <v>71.239999999999995</v>
      </c>
      <c r="E2043">
        <v>67.760000000000005</v>
      </c>
      <c r="F2043" t="s">
        <v>967</v>
      </c>
      <c r="G2043" s="30">
        <v>3.3000000000000002E-2</v>
      </c>
    </row>
    <row r="2044" spans="1:7" x14ac:dyDescent="0.3">
      <c r="A2044" s="38">
        <v>44970</v>
      </c>
      <c r="B2044">
        <v>71.069999999999993</v>
      </c>
      <c r="C2044">
        <v>70.489999999999995</v>
      </c>
      <c r="D2044">
        <v>71.47</v>
      </c>
      <c r="E2044">
        <v>70.13</v>
      </c>
      <c r="F2044" t="s">
        <v>1252</v>
      </c>
      <c r="G2044" s="30">
        <v>5.7999999999999996E-3</v>
      </c>
    </row>
    <row r="2045" spans="1:7" x14ac:dyDescent="0.3">
      <c r="A2045" s="38">
        <v>44971</v>
      </c>
      <c r="B2045">
        <v>71.66</v>
      </c>
      <c r="C2045">
        <v>71</v>
      </c>
      <c r="D2045">
        <v>73.13</v>
      </c>
      <c r="E2045">
        <v>70.739999999999995</v>
      </c>
      <c r="F2045" t="s">
        <v>1183</v>
      </c>
      <c r="G2045" s="30">
        <v>8.3000000000000001E-3</v>
      </c>
    </row>
    <row r="2046" spans="1:7" x14ac:dyDescent="0.3">
      <c r="A2046" s="38">
        <v>44972</v>
      </c>
      <c r="B2046">
        <v>72.430000000000007</v>
      </c>
      <c r="C2046">
        <v>70.56</v>
      </c>
      <c r="D2046">
        <v>72.44</v>
      </c>
      <c r="E2046">
        <v>70.12</v>
      </c>
      <c r="F2046" t="s">
        <v>1028</v>
      </c>
      <c r="G2046" s="30">
        <v>1.0699999999999999E-2</v>
      </c>
    </row>
    <row r="2047" spans="1:7" x14ac:dyDescent="0.3">
      <c r="A2047" s="38">
        <v>44973</v>
      </c>
      <c r="B2047">
        <v>72.09</v>
      </c>
      <c r="C2047">
        <v>71.03</v>
      </c>
      <c r="D2047">
        <v>72.900000000000006</v>
      </c>
      <c r="E2047">
        <v>70.709999999999994</v>
      </c>
      <c r="F2047" t="s">
        <v>141</v>
      </c>
      <c r="G2047" s="30">
        <v>-4.7000000000000002E-3</v>
      </c>
    </row>
    <row r="2048" spans="1:7" x14ac:dyDescent="0.3">
      <c r="A2048" s="38">
        <v>44974</v>
      </c>
      <c r="B2048">
        <v>71.44</v>
      </c>
      <c r="C2048">
        <v>70.88</v>
      </c>
      <c r="D2048">
        <v>72.23</v>
      </c>
      <c r="E2048">
        <v>70.8</v>
      </c>
      <c r="F2048" t="s">
        <v>850</v>
      </c>
      <c r="G2048" s="30">
        <v>-8.9999999999999993E-3</v>
      </c>
    </row>
    <row r="2049" spans="1:7" x14ac:dyDescent="0.3">
      <c r="A2049" s="38">
        <v>44978</v>
      </c>
      <c r="B2049">
        <v>69.349999999999994</v>
      </c>
      <c r="C2049">
        <v>70.36</v>
      </c>
      <c r="D2049">
        <v>70.63</v>
      </c>
      <c r="E2049">
        <v>69.099999999999994</v>
      </c>
      <c r="F2049" t="s">
        <v>1238</v>
      </c>
      <c r="G2049" s="30">
        <v>-2.93E-2</v>
      </c>
    </row>
    <row r="2050" spans="1:7" x14ac:dyDescent="0.3">
      <c r="A2050" s="38">
        <v>44979</v>
      </c>
      <c r="B2050">
        <v>70.27</v>
      </c>
      <c r="C2050">
        <v>69.5</v>
      </c>
      <c r="D2050">
        <v>70.84</v>
      </c>
      <c r="E2050">
        <v>69.06</v>
      </c>
      <c r="F2050" t="s">
        <v>1009</v>
      </c>
      <c r="G2050" s="30">
        <v>1.3299999999999999E-2</v>
      </c>
    </row>
    <row r="2051" spans="1:7" x14ac:dyDescent="0.3">
      <c r="A2051" s="38">
        <v>44980</v>
      </c>
      <c r="B2051">
        <v>71.209999999999994</v>
      </c>
      <c r="C2051">
        <v>71.06</v>
      </c>
      <c r="D2051">
        <v>72.23</v>
      </c>
      <c r="E2051">
        <v>70.8</v>
      </c>
      <c r="F2051" t="s">
        <v>848</v>
      </c>
      <c r="G2051" s="30">
        <v>1.34E-2</v>
      </c>
    </row>
    <row r="2052" spans="1:7" x14ac:dyDescent="0.3">
      <c r="A2052" s="38">
        <v>44981</v>
      </c>
      <c r="B2052">
        <v>70.87</v>
      </c>
      <c r="C2052">
        <v>70.05</v>
      </c>
      <c r="D2052">
        <v>70.989999999999995</v>
      </c>
      <c r="E2052">
        <v>69.760000000000005</v>
      </c>
      <c r="F2052" t="s">
        <v>339</v>
      </c>
      <c r="G2052" s="30">
        <v>-4.7999999999999996E-3</v>
      </c>
    </row>
    <row r="2053" spans="1:7" x14ac:dyDescent="0.3">
      <c r="A2053" s="38">
        <v>44984</v>
      </c>
      <c r="B2053">
        <v>70.42</v>
      </c>
      <c r="C2053">
        <v>71.61</v>
      </c>
      <c r="D2053">
        <v>72.599999999999994</v>
      </c>
      <c r="E2053">
        <v>69.930000000000007</v>
      </c>
      <c r="F2053" t="s">
        <v>1080</v>
      </c>
      <c r="G2053" s="30">
        <v>-6.3E-3</v>
      </c>
    </row>
    <row r="2054" spans="1:7" x14ac:dyDescent="0.3">
      <c r="A2054" s="38">
        <v>44985</v>
      </c>
      <c r="B2054">
        <v>70.900000000000006</v>
      </c>
      <c r="C2054">
        <v>70.849999999999994</v>
      </c>
      <c r="D2054">
        <v>71.5</v>
      </c>
      <c r="E2054">
        <v>70.48</v>
      </c>
      <c r="F2054" t="s">
        <v>572</v>
      </c>
      <c r="G2054" s="30">
        <v>6.7999999999999996E-3</v>
      </c>
    </row>
    <row r="2055" spans="1:7" x14ac:dyDescent="0.3">
      <c r="A2055" s="38">
        <v>44986</v>
      </c>
      <c r="B2055">
        <v>71.94</v>
      </c>
      <c r="C2055">
        <v>70.52</v>
      </c>
      <c r="D2055">
        <v>72.569999999999993</v>
      </c>
      <c r="E2055">
        <v>70.239999999999995</v>
      </c>
      <c r="F2055" t="s">
        <v>1209</v>
      </c>
      <c r="G2055" s="30">
        <v>1.47E-2</v>
      </c>
    </row>
    <row r="2056" spans="1:7" x14ac:dyDescent="0.3">
      <c r="A2056" s="38">
        <v>44987</v>
      </c>
      <c r="B2056">
        <v>72.38</v>
      </c>
      <c r="C2056">
        <v>70.88</v>
      </c>
      <c r="D2056">
        <v>72.599999999999994</v>
      </c>
      <c r="E2056">
        <v>69.75</v>
      </c>
      <c r="F2056" t="s">
        <v>569</v>
      </c>
      <c r="G2056" s="30">
        <v>6.1000000000000004E-3</v>
      </c>
    </row>
    <row r="2057" spans="1:7" x14ac:dyDescent="0.3">
      <c r="A2057" s="38">
        <v>44988</v>
      </c>
      <c r="B2057">
        <v>73.11</v>
      </c>
      <c r="C2057">
        <v>72.66</v>
      </c>
      <c r="D2057">
        <v>73.260000000000005</v>
      </c>
      <c r="E2057">
        <v>72.45</v>
      </c>
      <c r="F2057" t="s">
        <v>417</v>
      </c>
      <c r="G2057" s="30">
        <v>1.01E-2</v>
      </c>
    </row>
    <row r="2058" spans="1:7" x14ac:dyDescent="0.3">
      <c r="A2058" s="38">
        <v>44991</v>
      </c>
      <c r="B2058">
        <v>72.540000000000006</v>
      </c>
      <c r="C2058">
        <v>73.17</v>
      </c>
      <c r="D2058">
        <v>73.77</v>
      </c>
      <c r="E2058">
        <v>72.14</v>
      </c>
      <c r="F2058" t="s">
        <v>1021</v>
      </c>
      <c r="G2058" s="30">
        <v>-7.7999999999999996E-3</v>
      </c>
    </row>
    <row r="2059" spans="1:7" x14ac:dyDescent="0.3">
      <c r="A2059" s="38">
        <v>44992</v>
      </c>
      <c r="B2059">
        <v>71.2</v>
      </c>
      <c r="C2059">
        <v>72.05</v>
      </c>
      <c r="D2059">
        <v>72.69</v>
      </c>
      <c r="E2059">
        <v>71.010000000000005</v>
      </c>
      <c r="F2059" t="s">
        <v>156</v>
      </c>
      <c r="G2059" s="30">
        <v>-1.8499999999999999E-2</v>
      </c>
    </row>
    <row r="2060" spans="1:7" x14ac:dyDescent="0.3">
      <c r="A2060" s="38">
        <v>44993</v>
      </c>
      <c r="B2060">
        <v>71.23</v>
      </c>
      <c r="C2060">
        <v>71.16</v>
      </c>
      <c r="D2060">
        <v>71.709999999999994</v>
      </c>
      <c r="E2060">
        <v>70.81</v>
      </c>
      <c r="F2060" t="s">
        <v>741</v>
      </c>
      <c r="G2060" s="30">
        <v>4.0000000000000002E-4</v>
      </c>
    </row>
    <row r="2061" spans="1:7" x14ac:dyDescent="0.3">
      <c r="A2061" s="38">
        <v>44994</v>
      </c>
      <c r="B2061">
        <v>67.37</v>
      </c>
      <c r="C2061">
        <v>71.099999999999994</v>
      </c>
      <c r="D2061">
        <v>71.540000000000006</v>
      </c>
      <c r="E2061">
        <v>67.27</v>
      </c>
      <c r="F2061" t="s">
        <v>577</v>
      </c>
      <c r="G2061" s="30">
        <v>-5.4199999999999998E-2</v>
      </c>
    </row>
    <row r="2062" spans="1:7" x14ac:dyDescent="0.3">
      <c r="A2062" s="38">
        <v>44995</v>
      </c>
      <c r="B2062">
        <v>60.29</v>
      </c>
      <c r="C2062">
        <v>67</v>
      </c>
      <c r="D2062">
        <v>67.260000000000005</v>
      </c>
      <c r="E2062">
        <v>59.74</v>
      </c>
      <c r="F2062" t="s">
        <v>1253</v>
      </c>
      <c r="G2062" s="30">
        <v>-0.1051</v>
      </c>
    </row>
    <row r="2063" spans="1:7" x14ac:dyDescent="0.3">
      <c r="A2063" s="38">
        <v>44998</v>
      </c>
      <c r="B2063">
        <v>58.47</v>
      </c>
      <c r="C2063">
        <v>59.76</v>
      </c>
      <c r="D2063">
        <v>60.45</v>
      </c>
      <c r="E2063">
        <v>56.16</v>
      </c>
      <c r="F2063" t="s">
        <v>1254</v>
      </c>
      <c r="G2063" s="30">
        <v>-3.0200000000000001E-2</v>
      </c>
    </row>
    <row r="2064" spans="1:7" x14ac:dyDescent="0.3">
      <c r="A2064" s="38">
        <v>44999</v>
      </c>
      <c r="B2064">
        <v>59.76</v>
      </c>
      <c r="C2064">
        <v>59.67</v>
      </c>
      <c r="D2064">
        <v>61.1</v>
      </c>
      <c r="E2064">
        <v>58.51</v>
      </c>
      <c r="F2064" t="s">
        <v>1255</v>
      </c>
      <c r="G2064" s="30">
        <v>2.2100000000000002E-2</v>
      </c>
    </row>
    <row r="2065" spans="1:7" x14ac:dyDescent="0.3">
      <c r="A2065" s="38">
        <v>45000</v>
      </c>
      <c r="B2065">
        <v>57.61</v>
      </c>
      <c r="C2065">
        <v>57.5</v>
      </c>
      <c r="D2065">
        <v>58.13</v>
      </c>
      <c r="E2065">
        <v>56.46</v>
      </c>
      <c r="F2065" t="s">
        <v>1256</v>
      </c>
      <c r="G2065" s="30">
        <v>-3.5999999999999997E-2</v>
      </c>
    </row>
    <row r="2066" spans="1:7" x14ac:dyDescent="0.3">
      <c r="A2066" s="38">
        <v>45001</v>
      </c>
      <c r="B2066">
        <v>58.75</v>
      </c>
      <c r="C2066">
        <v>56.77</v>
      </c>
      <c r="D2066">
        <v>59.75</v>
      </c>
      <c r="E2066">
        <v>56.05</v>
      </c>
      <c r="F2066" t="s">
        <v>1257</v>
      </c>
      <c r="G2066" s="30">
        <v>1.9800000000000002E-2</v>
      </c>
    </row>
    <row r="2067" spans="1:7" x14ac:dyDescent="0.3">
      <c r="A2067" s="38">
        <v>45002</v>
      </c>
      <c r="B2067">
        <v>56.53</v>
      </c>
      <c r="C2067">
        <v>57.79</v>
      </c>
      <c r="D2067">
        <v>58.2</v>
      </c>
      <c r="E2067">
        <v>55.53</v>
      </c>
      <c r="F2067" t="s">
        <v>1258</v>
      </c>
      <c r="G2067" s="30">
        <v>-3.78E-2</v>
      </c>
    </row>
    <row r="2068" spans="1:7" x14ac:dyDescent="0.3">
      <c r="A2068" s="38">
        <v>45005</v>
      </c>
      <c r="B2068">
        <v>56.81</v>
      </c>
      <c r="C2068">
        <v>57.43</v>
      </c>
      <c r="D2068">
        <v>57.92</v>
      </c>
      <c r="E2068">
        <v>55.88</v>
      </c>
      <c r="F2068" t="s">
        <v>1259</v>
      </c>
      <c r="G2068" s="30">
        <v>5.0000000000000001E-3</v>
      </c>
    </row>
    <row r="2069" spans="1:7" x14ac:dyDescent="0.3">
      <c r="A2069" s="38">
        <v>45006</v>
      </c>
      <c r="B2069">
        <v>60.71</v>
      </c>
      <c r="C2069">
        <v>59.44</v>
      </c>
      <c r="D2069">
        <v>61.76</v>
      </c>
      <c r="E2069">
        <v>58.94</v>
      </c>
      <c r="F2069" t="s">
        <v>1260</v>
      </c>
      <c r="G2069" s="30">
        <v>6.8599999999999994E-2</v>
      </c>
    </row>
    <row r="2070" spans="1:7" x14ac:dyDescent="0.3">
      <c r="A2070" s="38">
        <v>45007</v>
      </c>
      <c r="B2070">
        <v>58.93</v>
      </c>
      <c r="C2070">
        <v>60.55</v>
      </c>
      <c r="D2070">
        <v>61.68</v>
      </c>
      <c r="E2070">
        <v>58.77</v>
      </c>
      <c r="F2070" t="s">
        <v>711</v>
      </c>
      <c r="G2070" s="30">
        <v>-2.93E-2</v>
      </c>
    </row>
    <row r="2071" spans="1:7" x14ac:dyDescent="0.3">
      <c r="A2071" s="38">
        <v>45008</v>
      </c>
      <c r="B2071">
        <v>57.7</v>
      </c>
      <c r="C2071">
        <v>59.11</v>
      </c>
      <c r="D2071">
        <v>60.06</v>
      </c>
      <c r="E2071">
        <v>57.26</v>
      </c>
      <c r="F2071" t="s">
        <v>1261</v>
      </c>
      <c r="G2071" s="30">
        <v>-2.0899999999999998E-2</v>
      </c>
    </row>
    <row r="2072" spans="1:7" x14ac:dyDescent="0.3">
      <c r="A2072" s="38">
        <v>45009</v>
      </c>
      <c r="B2072">
        <v>57.54</v>
      </c>
      <c r="C2072">
        <v>56.59</v>
      </c>
      <c r="D2072">
        <v>57.56</v>
      </c>
      <c r="E2072">
        <v>55.16</v>
      </c>
      <c r="F2072" t="s">
        <v>1262</v>
      </c>
      <c r="G2072" s="30">
        <v>-2.8E-3</v>
      </c>
    </row>
    <row r="2073" spans="1:7" x14ac:dyDescent="0.3">
      <c r="A2073" s="38">
        <v>45012</v>
      </c>
      <c r="B2073">
        <v>58.95</v>
      </c>
      <c r="C2073">
        <v>58.05</v>
      </c>
      <c r="D2073">
        <v>59.47</v>
      </c>
      <c r="E2073">
        <v>57.31</v>
      </c>
      <c r="F2073" t="s">
        <v>710</v>
      </c>
      <c r="G2073" s="30">
        <v>2.4500000000000001E-2</v>
      </c>
    </row>
    <row r="2074" spans="1:7" x14ac:dyDescent="0.3">
      <c r="A2074" s="38">
        <v>45013</v>
      </c>
      <c r="B2074">
        <v>59.1</v>
      </c>
      <c r="C2074">
        <v>58.92</v>
      </c>
      <c r="D2074">
        <v>59.4</v>
      </c>
      <c r="E2074">
        <v>58.42</v>
      </c>
      <c r="F2074" t="s">
        <v>186</v>
      </c>
      <c r="G2074" s="30">
        <v>2.5000000000000001E-3</v>
      </c>
    </row>
    <row r="2075" spans="1:7" x14ac:dyDescent="0.3">
      <c r="A2075" s="38">
        <v>45014</v>
      </c>
      <c r="B2075">
        <v>60.66</v>
      </c>
      <c r="C2075">
        <v>60.03</v>
      </c>
      <c r="D2075">
        <v>60.7</v>
      </c>
      <c r="E2075">
        <v>59.46</v>
      </c>
      <c r="F2075" t="s">
        <v>932</v>
      </c>
      <c r="G2075" s="30">
        <v>2.64E-2</v>
      </c>
    </row>
    <row r="2076" spans="1:7" x14ac:dyDescent="0.3">
      <c r="A2076" s="38">
        <v>45015</v>
      </c>
      <c r="B2076">
        <v>61.45</v>
      </c>
      <c r="C2076">
        <v>61.43</v>
      </c>
      <c r="D2076">
        <v>61.74</v>
      </c>
      <c r="E2076">
        <v>60.71</v>
      </c>
      <c r="F2076" t="s">
        <v>1046</v>
      </c>
      <c r="G2076" s="30">
        <v>1.2999999999999999E-2</v>
      </c>
    </row>
    <row r="2077" spans="1:7" x14ac:dyDescent="0.3">
      <c r="A2077" s="38">
        <v>45016</v>
      </c>
      <c r="B2077">
        <v>63.16</v>
      </c>
      <c r="C2077">
        <v>62.08</v>
      </c>
      <c r="D2077">
        <v>63.33</v>
      </c>
      <c r="E2077">
        <v>61.86</v>
      </c>
      <c r="F2077" t="s">
        <v>1209</v>
      </c>
      <c r="G2077" s="30">
        <v>2.7799999999999998E-2</v>
      </c>
    </row>
    <row r="2078" spans="1:7" x14ac:dyDescent="0.3">
      <c r="A2078" s="38">
        <v>45019</v>
      </c>
      <c r="B2078">
        <v>62.4</v>
      </c>
      <c r="C2078">
        <v>63.09</v>
      </c>
      <c r="D2078">
        <v>63.28</v>
      </c>
      <c r="E2078">
        <v>61.67</v>
      </c>
      <c r="F2078" t="s">
        <v>218</v>
      </c>
      <c r="G2078" s="30">
        <v>-1.2E-2</v>
      </c>
    </row>
    <row r="2079" spans="1:7" x14ac:dyDescent="0.3">
      <c r="A2079" s="38">
        <v>45020</v>
      </c>
      <c r="B2079">
        <v>62.14</v>
      </c>
      <c r="C2079">
        <v>62.62</v>
      </c>
      <c r="D2079">
        <v>63.17</v>
      </c>
      <c r="E2079">
        <v>61.1</v>
      </c>
      <c r="F2079" t="s">
        <v>850</v>
      </c>
      <c r="G2079" s="30">
        <v>-4.1999999999999997E-3</v>
      </c>
    </row>
    <row r="2080" spans="1:7" x14ac:dyDescent="0.3">
      <c r="A2080" s="38">
        <v>45021</v>
      </c>
      <c r="B2080">
        <v>61.4</v>
      </c>
      <c r="C2080">
        <v>61.47</v>
      </c>
      <c r="D2080">
        <v>62.16</v>
      </c>
      <c r="E2080">
        <v>60.07</v>
      </c>
      <c r="F2080" t="s">
        <v>1236</v>
      </c>
      <c r="G2080" s="30">
        <v>-1.1900000000000001E-2</v>
      </c>
    </row>
    <row r="2081" spans="1:7" x14ac:dyDescent="0.3">
      <c r="A2081" s="38">
        <v>45022</v>
      </c>
      <c r="B2081">
        <v>60.87</v>
      </c>
      <c r="C2081">
        <v>61.12</v>
      </c>
      <c r="D2081">
        <v>61.63</v>
      </c>
      <c r="E2081">
        <v>60.63</v>
      </c>
      <c r="F2081" t="s">
        <v>756</v>
      </c>
      <c r="G2081" s="30">
        <v>-8.6E-3</v>
      </c>
    </row>
    <row r="2082" spans="1:7" x14ac:dyDescent="0.3">
      <c r="A2082" s="38">
        <v>45026</v>
      </c>
      <c r="B2082">
        <v>61.85</v>
      </c>
      <c r="C2082">
        <v>60.71</v>
      </c>
      <c r="D2082">
        <v>61.92</v>
      </c>
      <c r="E2082">
        <v>60.37</v>
      </c>
      <c r="F2082" t="s">
        <v>254</v>
      </c>
      <c r="G2082" s="30">
        <v>1.61E-2</v>
      </c>
    </row>
    <row r="2083" spans="1:7" x14ac:dyDescent="0.3">
      <c r="A2083" s="38">
        <v>45027</v>
      </c>
      <c r="B2083">
        <v>63.13</v>
      </c>
      <c r="C2083">
        <v>62.2</v>
      </c>
      <c r="D2083">
        <v>63.62</v>
      </c>
      <c r="E2083">
        <v>61.76</v>
      </c>
      <c r="F2083" t="s">
        <v>992</v>
      </c>
      <c r="G2083" s="30">
        <v>2.07E-2</v>
      </c>
    </row>
    <row r="2084" spans="1:7" x14ac:dyDescent="0.3">
      <c r="A2084" s="38">
        <v>45028</v>
      </c>
      <c r="B2084">
        <v>62.58</v>
      </c>
      <c r="C2084">
        <v>63.57</v>
      </c>
      <c r="D2084">
        <v>63.87</v>
      </c>
      <c r="E2084">
        <v>62.36</v>
      </c>
      <c r="F2084" t="s">
        <v>145</v>
      </c>
      <c r="G2084" s="30">
        <v>-8.6999999999999994E-3</v>
      </c>
    </row>
    <row r="2085" spans="1:7" x14ac:dyDescent="0.3">
      <c r="A2085" s="38">
        <v>45029</v>
      </c>
      <c r="B2085">
        <v>64.8</v>
      </c>
      <c r="C2085">
        <v>63.14</v>
      </c>
      <c r="D2085">
        <v>64.930000000000007</v>
      </c>
      <c r="E2085">
        <v>62.98</v>
      </c>
      <c r="F2085" t="s">
        <v>508</v>
      </c>
      <c r="G2085" s="30">
        <v>3.5499999999999997E-2</v>
      </c>
    </row>
    <row r="2086" spans="1:7" x14ac:dyDescent="0.3">
      <c r="A2086" s="38">
        <v>45030</v>
      </c>
      <c r="B2086">
        <v>65.010000000000005</v>
      </c>
      <c r="C2086">
        <v>65.38</v>
      </c>
      <c r="D2086">
        <v>65.459999999999994</v>
      </c>
      <c r="E2086">
        <v>64.05</v>
      </c>
      <c r="F2086" t="s">
        <v>328</v>
      </c>
      <c r="G2086" s="30">
        <v>3.2000000000000002E-3</v>
      </c>
    </row>
    <row r="2087" spans="1:7" x14ac:dyDescent="0.3">
      <c r="A2087" s="38">
        <v>45033</v>
      </c>
      <c r="B2087">
        <v>65.25</v>
      </c>
      <c r="C2087">
        <v>64.72</v>
      </c>
      <c r="D2087">
        <v>65.37</v>
      </c>
      <c r="E2087">
        <v>64.260000000000005</v>
      </c>
      <c r="F2087" t="s">
        <v>342</v>
      </c>
      <c r="G2087" s="30">
        <v>3.7000000000000002E-3</v>
      </c>
    </row>
    <row r="2088" spans="1:7" x14ac:dyDescent="0.3">
      <c r="A2088" s="38">
        <v>45034</v>
      </c>
      <c r="B2088">
        <v>65.34</v>
      </c>
      <c r="C2088">
        <v>65.709999999999994</v>
      </c>
      <c r="D2088">
        <v>66.069999999999993</v>
      </c>
      <c r="E2088">
        <v>64.94</v>
      </c>
      <c r="F2088" t="s">
        <v>617</v>
      </c>
      <c r="G2088" s="30">
        <v>1.4E-3</v>
      </c>
    </row>
    <row r="2089" spans="1:7" x14ac:dyDescent="0.3">
      <c r="A2089" s="38">
        <v>45035</v>
      </c>
      <c r="B2089">
        <v>65.8</v>
      </c>
      <c r="C2089">
        <v>64.92</v>
      </c>
      <c r="D2089">
        <v>66.069999999999993</v>
      </c>
      <c r="E2089">
        <v>64.650000000000006</v>
      </c>
      <c r="F2089" t="s">
        <v>170</v>
      </c>
      <c r="G2089" s="30">
        <v>7.0000000000000001E-3</v>
      </c>
    </row>
    <row r="2090" spans="1:7" x14ac:dyDescent="0.3">
      <c r="A2090" s="38">
        <v>45036</v>
      </c>
      <c r="B2090">
        <v>64.290000000000006</v>
      </c>
      <c r="C2090">
        <v>64.650000000000006</v>
      </c>
      <c r="D2090">
        <v>65.31</v>
      </c>
      <c r="E2090">
        <v>64.010000000000005</v>
      </c>
      <c r="F2090" t="s">
        <v>1080</v>
      </c>
      <c r="G2090" s="30">
        <v>-2.29E-2</v>
      </c>
    </row>
    <row r="2091" spans="1:7" x14ac:dyDescent="0.3">
      <c r="A2091" s="38">
        <v>45037</v>
      </c>
      <c r="B2091">
        <v>63.54</v>
      </c>
      <c r="C2091">
        <v>64.12</v>
      </c>
      <c r="D2091">
        <v>64.22</v>
      </c>
      <c r="E2091">
        <v>63.28</v>
      </c>
      <c r="F2091" t="s">
        <v>258</v>
      </c>
      <c r="G2091" s="30">
        <v>-1.17E-2</v>
      </c>
    </row>
    <row r="2092" spans="1:7" x14ac:dyDescent="0.3">
      <c r="A2092" s="38">
        <v>45040</v>
      </c>
      <c r="B2092">
        <v>63.3</v>
      </c>
      <c r="C2092">
        <v>63.5</v>
      </c>
      <c r="D2092">
        <v>63.69</v>
      </c>
      <c r="E2092">
        <v>62.67</v>
      </c>
      <c r="F2092" t="s">
        <v>324</v>
      </c>
      <c r="G2092" s="30">
        <v>-3.8E-3</v>
      </c>
    </row>
    <row r="2093" spans="1:7" x14ac:dyDescent="0.3">
      <c r="A2093" s="38">
        <v>45041</v>
      </c>
      <c r="B2093">
        <v>61.63</v>
      </c>
      <c r="C2093">
        <v>62.7</v>
      </c>
      <c r="D2093">
        <v>62.91</v>
      </c>
      <c r="E2093">
        <v>61.58</v>
      </c>
      <c r="F2093" t="s">
        <v>258</v>
      </c>
      <c r="G2093" s="30">
        <v>-2.64E-2</v>
      </c>
    </row>
    <row r="2094" spans="1:7" x14ac:dyDescent="0.3">
      <c r="A2094" s="38">
        <v>45042</v>
      </c>
      <c r="B2094">
        <v>61.38</v>
      </c>
      <c r="C2094">
        <v>61.51</v>
      </c>
      <c r="D2094">
        <v>62.07</v>
      </c>
      <c r="E2094">
        <v>61.06</v>
      </c>
      <c r="F2094" t="s">
        <v>194</v>
      </c>
      <c r="G2094" s="30">
        <v>-4.1000000000000003E-3</v>
      </c>
    </row>
    <row r="2095" spans="1:7" x14ac:dyDescent="0.3">
      <c r="A2095" s="38">
        <v>45043</v>
      </c>
      <c r="B2095">
        <v>62.69</v>
      </c>
      <c r="C2095">
        <v>61.96</v>
      </c>
      <c r="D2095">
        <v>62.79</v>
      </c>
      <c r="E2095">
        <v>61.12</v>
      </c>
      <c r="F2095" t="s">
        <v>154</v>
      </c>
      <c r="G2095" s="30">
        <v>2.1299999999999999E-2</v>
      </c>
    </row>
    <row r="2096" spans="1:7" x14ac:dyDescent="0.3">
      <c r="A2096" s="38">
        <v>45044</v>
      </c>
      <c r="B2096">
        <v>63.39</v>
      </c>
      <c r="C2096">
        <v>62.37</v>
      </c>
      <c r="D2096">
        <v>63.7</v>
      </c>
      <c r="E2096">
        <v>62.12</v>
      </c>
      <c r="F2096" t="s">
        <v>536</v>
      </c>
      <c r="G2096" s="30">
        <v>1.12E-2</v>
      </c>
    </row>
    <row r="2097" spans="1:7" x14ac:dyDescent="0.3">
      <c r="A2097" s="38">
        <v>45047</v>
      </c>
      <c r="B2097">
        <v>63.72</v>
      </c>
      <c r="C2097">
        <v>63.32</v>
      </c>
      <c r="D2097">
        <v>64.39</v>
      </c>
      <c r="E2097">
        <v>63.02</v>
      </c>
      <c r="F2097" t="s">
        <v>709</v>
      </c>
      <c r="G2097" s="30">
        <v>5.1999999999999998E-3</v>
      </c>
    </row>
    <row r="2098" spans="1:7" x14ac:dyDescent="0.3">
      <c r="A2098" s="38">
        <v>45048</v>
      </c>
      <c r="B2098">
        <v>61.26</v>
      </c>
      <c r="C2098">
        <v>63.25</v>
      </c>
      <c r="D2098">
        <v>63.45</v>
      </c>
      <c r="E2098">
        <v>60.29</v>
      </c>
      <c r="F2098" t="s">
        <v>1212</v>
      </c>
      <c r="G2098" s="30">
        <v>-3.8600000000000002E-2</v>
      </c>
    </row>
    <row r="2099" spans="1:7" x14ac:dyDescent="0.3">
      <c r="A2099" s="38">
        <v>45049</v>
      </c>
      <c r="B2099">
        <v>60.93</v>
      </c>
      <c r="C2099">
        <v>61.1</v>
      </c>
      <c r="D2099">
        <v>62.61</v>
      </c>
      <c r="E2099">
        <v>60.81</v>
      </c>
      <c r="F2099" t="s">
        <v>571</v>
      </c>
      <c r="G2099" s="30">
        <v>-5.4000000000000003E-3</v>
      </c>
    </row>
    <row r="2100" spans="1:7" x14ac:dyDescent="0.3">
      <c r="A2100" s="38">
        <v>45050</v>
      </c>
      <c r="B2100">
        <v>58.04</v>
      </c>
      <c r="C2100">
        <v>60.77</v>
      </c>
      <c r="D2100">
        <v>60.84</v>
      </c>
      <c r="E2100">
        <v>57.5</v>
      </c>
      <c r="F2100" t="s">
        <v>1263</v>
      </c>
      <c r="G2100" s="30">
        <v>-4.7399999999999998E-2</v>
      </c>
    </row>
    <row r="2101" spans="1:7" x14ac:dyDescent="0.3">
      <c r="A2101" s="38">
        <v>45051</v>
      </c>
      <c r="B2101">
        <v>60.53</v>
      </c>
      <c r="C2101">
        <v>58.03</v>
      </c>
      <c r="D2101">
        <v>60.58</v>
      </c>
      <c r="E2101">
        <v>58.03</v>
      </c>
      <c r="F2101" t="s">
        <v>417</v>
      </c>
      <c r="G2101" s="30">
        <v>4.2900000000000001E-2</v>
      </c>
    </row>
    <row r="2102" spans="1:7" x14ac:dyDescent="0.3">
      <c r="A2102" s="38">
        <v>45054</v>
      </c>
      <c r="B2102">
        <v>61.83</v>
      </c>
      <c r="C2102">
        <v>61.08</v>
      </c>
      <c r="D2102">
        <v>62.04</v>
      </c>
      <c r="E2102">
        <v>60.96</v>
      </c>
      <c r="F2102" t="s">
        <v>327</v>
      </c>
      <c r="G2102" s="30">
        <v>2.1499999999999998E-2</v>
      </c>
    </row>
    <row r="2103" spans="1:7" x14ac:dyDescent="0.3">
      <c r="A2103" s="38">
        <v>45055</v>
      </c>
      <c r="B2103">
        <v>62.26</v>
      </c>
      <c r="C2103">
        <v>61.22</v>
      </c>
      <c r="D2103">
        <v>63.38</v>
      </c>
      <c r="E2103">
        <v>59.89</v>
      </c>
      <c r="F2103" t="s">
        <v>1264</v>
      </c>
      <c r="G2103" s="30">
        <v>7.0000000000000001E-3</v>
      </c>
    </row>
    <row r="2104" spans="1:7" x14ac:dyDescent="0.3">
      <c r="A2104" s="38">
        <v>45056</v>
      </c>
      <c r="B2104">
        <v>63.64</v>
      </c>
      <c r="C2104">
        <v>63.65</v>
      </c>
      <c r="D2104">
        <v>64.819999999999993</v>
      </c>
      <c r="E2104">
        <v>63.12</v>
      </c>
      <c r="F2104" t="s">
        <v>565</v>
      </c>
      <c r="G2104" s="30">
        <v>2.2200000000000001E-2</v>
      </c>
    </row>
    <row r="2105" spans="1:7" x14ac:dyDescent="0.3">
      <c r="A2105" s="38">
        <v>45057</v>
      </c>
      <c r="B2105">
        <v>63.72</v>
      </c>
      <c r="C2105">
        <v>63.36</v>
      </c>
      <c r="D2105">
        <v>64.48</v>
      </c>
      <c r="E2105">
        <v>63.09</v>
      </c>
      <c r="F2105" t="s">
        <v>1214</v>
      </c>
      <c r="G2105" s="30">
        <v>1.2999999999999999E-3</v>
      </c>
    </row>
    <row r="2106" spans="1:7" x14ac:dyDescent="0.3">
      <c r="A2106" s="38">
        <v>45058</v>
      </c>
      <c r="B2106">
        <v>62.51</v>
      </c>
      <c r="C2106">
        <v>63.99</v>
      </c>
      <c r="D2106">
        <v>64.19</v>
      </c>
      <c r="E2106">
        <v>61.98</v>
      </c>
      <c r="F2106" t="s">
        <v>312</v>
      </c>
      <c r="G2106" s="30">
        <v>-1.9E-2</v>
      </c>
    </row>
    <row r="2107" spans="1:7" x14ac:dyDescent="0.3">
      <c r="A2107" s="38">
        <v>45061</v>
      </c>
      <c r="B2107">
        <v>63.18</v>
      </c>
      <c r="C2107">
        <v>62.82</v>
      </c>
      <c r="D2107">
        <v>63.79</v>
      </c>
      <c r="E2107">
        <v>62.24</v>
      </c>
      <c r="F2107" t="s">
        <v>741</v>
      </c>
      <c r="G2107" s="30">
        <v>1.0699999999999999E-2</v>
      </c>
    </row>
    <row r="2108" spans="1:7" x14ac:dyDescent="0.3">
      <c r="A2108" s="38">
        <v>45062</v>
      </c>
      <c r="B2108">
        <v>62.04</v>
      </c>
      <c r="C2108">
        <v>62.81</v>
      </c>
      <c r="D2108">
        <v>63.42</v>
      </c>
      <c r="E2108">
        <v>62</v>
      </c>
      <c r="F2108" t="s">
        <v>1103</v>
      </c>
      <c r="G2108" s="30">
        <v>-1.7999999999999999E-2</v>
      </c>
    </row>
    <row r="2109" spans="1:7" x14ac:dyDescent="0.3">
      <c r="A2109" s="38">
        <v>45063</v>
      </c>
      <c r="B2109">
        <v>63.42</v>
      </c>
      <c r="C2109">
        <v>62.74</v>
      </c>
      <c r="D2109">
        <v>64.180000000000007</v>
      </c>
      <c r="E2109">
        <v>62.3</v>
      </c>
      <c r="F2109" t="s">
        <v>704</v>
      </c>
      <c r="G2109" s="30">
        <v>2.2200000000000001E-2</v>
      </c>
    </row>
    <row r="2110" spans="1:7" x14ac:dyDescent="0.3">
      <c r="A2110" s="38">
        <v>45064</v>
      </c>
      <c r="B2110">
        <v>63.74</v>
      </c>
      <c r="C2110">
        <v>63.31</v>
      </c>
      <c r="D2110">
        <v>63.91</v>
      </c>
      <c r="E2110">
        <v>62.83</v>
      </c>
      <c r="F2110" t="s">
        <v>208</v>
      </c>
      <c r="G2110" s="30">
        <v>5.0000000000000001E-3</v>
      </c>
    </row>
    <row r="2111" spans="1:7" x14ac:dyDescent="0.3">
      <c r="A2111" s="38">
        <v>45065</v>
      </c>
      <c r="B2111">
        <v>63.85</v>
      </c>
      <c r="C2111">
        <v>63.92</v>
      </c>
      <c r="D2111">
        <v>64.239999999999995</v>
      </c>
      <c r="E2111">
        <v>62.98</v>
      </c>
      <c r="F2111" t="s">
        <v>840</v>
      </c>
      <c r="G2111" s="30">
        <v>1.6999999999999999E-3</v>
      </c>
    </row>
    <row r="2112" spans="1:7" x14ac:dyDescent="0.3">
      <c r="A2112" s="38">
        <v>45068</v>
      </c>
      <c r="B2112">
        <v>66</v>
      </c>
      <c r="C2112">
        <v>64.17</v>
      </c>
      <c r="D2112">
        <v>66.3</v>
      </c>
      <c r="E2112">
        <v>64.17</v>
      </c>
      <c r="F2112" t="s">
        <v>1170</v>
      </c>
      <c r="G2112" s="30">
        <v>3.3700000000000001E-2</v>
      </c>
    </row>
    <row r="2113" spans="1:7" x14ac:dyDescent="0.3">
      <c r="A2113" s="38">
        <v>45069</v>
      </c>
      <c r="B2113">
        <v>64.319999999999993</v>
      </c>
      <c r="C2113">
        <v>65.67</v>
      </c>
      <c r="D2113">
        <v>66.28</v>
      </c>
      <c r="E2113">
        <v>64.31</v>
      </c>
      <c r="F2113" t="s">
        <v>194</v>
      </c>
      <c r="G2113" s="30">
        <v>-2.5499999999999998E-2</v>
      </c>
    </row>
    <row r="2114" spans="1:7" x14ac:dyDescent="0.3">
      <c r="A2114" s="38">
        <v>45070</v>
      </c>
      <c r="B2114">
        <v>62.97</v>
      </c>
      <c r="C2114">
        <v>63.52</v>
      </c>
      <c r="D2114">
        <v>63.54</v>
      </c>
      <c r="E2114">
        <v>62.63</v>
      </c>
      <c r="F2114" t="s">
        <v>741</v>
      </c>
      <c r="G2114" s="30">
        <v>-2.1000000000000001E-2</v>
      </c>
    </row>
    <row r="2115" spans="1:7" x14ac:dyDescent="0.3">
      <c r="A2115" s="38">
        <v>45071</v>
      </c>
      <c r="B2115">
        <v>64.23</v>
      </c>
      <c r="C2115">
        <v>63.29</v>
      </c>
      <c r="D2115">
        <v>64.569999999999993</v>
      </c>
      <c r="E2115">
        <v>62.97</v>
      </c>
      <c r="F2115" t="s">
        <v>1089</v>
      </c>
      <c r="G2115" s="30">
        <v>0.02</v>
      </c>
    </row>
    <row r="2116" spans="1:7" x14ac:dyDescent="0.3">
      <c r="A2116" s="38">
        <v>45072</v>
      </c>
      <c r="B2116">
        <v>65.42</v>
      </c>
      <c r="C2116">
        <v>64.739999999999995</v>
      </c>
      <c r="D2116">
        <v>66.260000000000005</v>
      </c>
      <c r="E2116">
        <v>64.739999999999995</v>
      </c>
      <c r="F2116" t="s">
        <v>417</v>
      </c>
      <c r="G2116" s="30">
        <v>1.8499999999999999E-2</v>
      </c>
    </row>
    <row r="2117" spans="1:7" x14ac:dyDescent="0.3">
      <c r="A2117" s="38">
        <v>45076</v>
      </c>
      <c r="B2117">
        <v>66.78</v>
      </c>
      <c r="C2117">
        <v>66.2</v>
      </c>
      <c r="D2117">
        <v>67.14</v>
      </c>
      <c r="E2117">
        <v>65.849999999999994</v>
      </c>
      <c r="F2117" t="s">
        <v>1201</v>
      </c>
      <c r="G2117" s="30">
        <v>2.0799999999999999E-2</v>
      </c>
    </row>
    <row r="2118" spans="1:7" x14ac:dyDescent="0.3">
      <c r="A2118" s="38">
        <v>45077</v>
      </c>
      <c r="B2118">
        <v>66.849999999999994</v>
      </c>
      <c r="C2118">
        <v>67.25</v>
      </c>
      <c r="D2118">
        <v>67.67</v>
      </c>
      <c r="E2118">
        <v>66.38</v>
      </c>
      <c r="F2118" t="s">
        <v>1195</v>
      </c>
      <c r="G2118" s="30">
        <v>1E-3</v>
      </c>
    </row>
    <row r="2119" spans="1:7" x14ac:dyDescent="0.3">
      <c r="A2119" s="38">
        <v>45078</v>
      </c>
      <c r="B2119">
        <v>68</v>
      </c>
      <c r="C2119">
        <v>66.930000000000007</v>
      </c>
      <c r="D2119">
        <v>68.489999999999995</v>
      </c>
      <c r="E2119">
        <v>66.599999999999994</v>
      </c>
      <c r="F2119" t="s">
        <v>1152</v>
      </c>
      <c r="G2119" s="30">
        <v>1.72E-2</v>
      </c>
    </row>
    <row r="2120" spans="1:7" x14ac:dyDescent="0.3">
      <c r="A2120" s="38">
        <v>45079</v>
      </c>
      <c r="B2120">
        <v>69.7</v>
      </c>
      <c r="C2120">
        <v>68.69</v>
      </c>
      <c r="D2120">
        <v>70.27</v>
      </c>
      <c r="E2120">
        <v>68.38</v>
      </c>
      <c r="F2120" t="s">
        <v>341</v>
      </c>
      <c r="G2120" s="30">
        <v>2.5000000000000001E-2</v>
      </c>
    </row>
    <row r="2121" spans="1:7" x14ac:dyDescent="0.3">
      <c r="A2121" s="38">
        <v>45082</v>
      </c>
      <c r="B2121">
        <v>70.5</v>
      </c>
      <c r="C2121">
        <v>69.37</v>
      </c>
      <c r="D2121">
        <v>70.680000000000007</v>
      </c>
      <c r="E2121">
        <v>69.25</v>
      </c>
      <c r="F2121" t="s">
        <v>1137</v>
      </c>
      <c r="G2121" s="30">
        <v>1.15E-2</v>
      </c>
    </row>
    <row r="2122" spans="1:7" x14ac:dyDescent="0.3">
      <c r="A2122" s="38">
        <v>45083</v>
      </c>
      <c r="B2122">
        <v>70.930000000000007</v>
      </c>
      <c r="C2122">
        <v>70.2</v>
      </c>
      <c r="D2122">
        <v>71.34</v>
      </c>
      <c r="E2122">
        <v>70.150000000000006</v>
      </c>
      <c r="F2122" t="s">
        <v>1130</v>
      </c>
      <c r="G2122" s="30">
        <v>6.1000000000000004E-3</v>
      </c>
    </row>
    <row r="2123" spans="1:7" x14ac:dyDescent="0.3">
      <c r="A2123" s="38">
        <v>45084</v>
      </c>
      <c r="B2123">
        <v>71.58</v>
      </c>
      <c r="C2123">
        <v>71.33</v>
      </c>
      <c r="D2123">
        <v>71.819999999999993</v>
      </c>
      <c r="E2123">
        <v>70.930000000000007</v>
      </c>
      <c r="F2123" t="s">
        <v>576</v>
      </c>
      <c r="G2123" s="30">
        <v>9.1999999999999998E-3</v>
      </c>
    </row>
    <row r="2124" spans="1:7" x14ac:dyDescent="0.3">
      <c r="A2124" s="38">
        <v>45085</v>
      </c>
      <c r="B2124">
        <v>72.75</v>
      </c>
      <c r="C2124">
        <v>71.53</v>
      </c>
      <c r="D2124">
        <v>72.84</v>
      </c>
      <c r="E2124">
        <v>71.3</v>
      </c>
      <c r="F2124" t="s">
        <v>345</v>
      </c>
      <c r="G2124" s="30">
        <v>1.6299999999999999E-2</v>
      </c>
    </row>
    <row r="2125" spans="1:7" x14ac:dyDescent="0.3">
      <c r="A2125" s="38">
        <v>45086</v>
      </c>
      <c r="B2125">
        <v>72.98</v>
      </c>
      <c r="C2125">
        <v>72.72</v>
      </c>
      <c r="D2125">
        <v>73.23</v>
      </c>
      <c r="E2125">
        <v>72.61</v>
      </c>
      <c r="F2125" t="s">
        <v>582</v>
      </c>
      <c r="G2125" s="30">
        <v>3.2000000000000002E-3</v>
      </c>
    </row>
    <row r="2126" spans="1:7" x14ac:dyDescent="0.3">
      <c r="A2126" s="38">
        <v>45089</v>
      </c>
      <c r="B2126">
        <v>73.64</v>
      </c>
      <c r="C2126">
        <v>72.89</v>
      </c>
      <c r="D2126">
        <v>73.84</v>
      </c>
      <c r="E2126">
        <v>72.69</v>
      </c>
      <c r="F2126" t="s">
        <v>1009</v>
      </c>
      <c r="G2126" s="30">
        <v>8.9999999999999993E-3</v>
      </c>
    </row>
    <row r="2127" spans="1:7" x14ac:dyDescent="0.3">
      <c r="A2127" s="38">
        <v>45090</v>
      </c>
      <c r="B2127">
        <v>76.010000000000005</v>
      </c>
      <c r="C2127">
        <v>73.819999999999993</v>
      </c>
      <c r="D2127">
        <v>76.06</v>
      </c>
      <c r="E2127">
        <v>73.72</v>
      </c>
      <c r="F2127" t="s">
        <v>1264</v>
      </c>
      <c r="G2127" s="30">
        <v>3.2199999999999999E-2</v>
      </c>
    </row>
    <row r="2128" spans="1:7" x14ac:dyDescent="0.3">
      <c r="A2128" s="38">
        <v>45091</v>
      </c>
      <c r="B2128">
        <v>76.150000000000006</v>
      </c>
      <c r="C2128">
        <v>75.84</v>
      </c>
      <c r="D2128">
        <v>76.52</v>
      </c>
      <c r="E2128">
        <v>75.510000000000005</v>
      </c>
      <c r="F2128" t="s">
        <v>582</v>
      </c>
      <c r="G2128" s="30">
        <v>1.8E-3</v>
      </c>
    </row>
    <row r="2129" spans="1:7" x14ac:dyDescent="0.3">
      <c r="A2129" s="38">
        <v>45092</v>
      </c>
      <c r="B2129">
        <v>77.39</v>
      </c>
      <c r="C2129">
        <v>76.14</v>
      </c>
      <c r="D2129">
        <v>77.5</v>
      </c>
      <c r="E2129">
        <v>76.040000000000006</v>
      </c>
      <c r="F2129" t="s">
        <v>1146</v>
      </c>
      <c r="G2129" s="30">
        <v>1.6299999999999999E-2</v>
      </c>
    </row>
    <row r="2130" spans="1:7" x14ac:dyDescent="0.3">
      <c r="A2130" s="38">
        <v>45093</v>
      </c>
      <c r="B2130">
        <v>77.08</v>
      </c>
      <c r="C2130">
        <v>77.59</v>
      </c>
      <c r="D2130">
        <v>77.59</v>
      </c>
      <c r="E2130">
        <v>76.73</v>
      </c>
      <c r="F2130" t="s">
        <v>1226</v>
      </c>
      <c r="G2130" s="30">
        <v>-4.0000000000000001E-3</v>
      </c>
    </row>
    <row r="2131" spans="1:7" x14ac:dyDescent="0.3">
      <c r="A2131" s="38">
        <v>45097</v>
      </c>
      <c r="B2131">
        <v>76.400000000000006</v>
      </c>
      <c r="C2131">
        <v>76.150000000000006</v>
      </c>
      <c r="D2131">
        <v>76.58</v>
      </c>
      <c r="E2131">
        <v>75.86</v>
      </c>
      <c r="F2131" t="s">
        <v>1134</v>
      </c>
      <c r="G2131" s="30">
        <v>-8.8000000000000005E-3</v>
      </c>
    </row>
    <row r="2132" spans="1:7" x14ac:dyDescent="0.3">
      <c r="A2132" s="38">
        <v>45098</v>
      </c>
      <c r="B2132">
        <v>76.41</v>
      </c>
      <c r="C2132">
        <v>76.400000000000006</v>
      </c>
      <c r="D2132">
        <v>76.75</v>
      </c>
      <c r="E2132">
        <v>76</v>
      </c>
      <c r="F2132" t="s">
        <v>212</v>
      </c>
      <c r="G2132" s="30">
        <v>1E-4</v>
      </c>
    </row>
    <row r="2133" spans="1:7" x14ac:dyDescent="0.3">
      <c r="A2133" s="38">
        <v>45099</v>
      </c>
      <c r="B2133">
        <v>74.87</v>
      </c>
      <c r="C2133">
        <v>75.98</v>
      </c>
      <c r="D2133">
        <v>76.27</v>
      </c>
      <c r="E2133">
        <v>74.790000000000006</v>
      </c>
      <c r="F2133" t="s">
        <v>560</v>
      </c>
      <c r="G2133" s="30">
        <v>-2.0199999999999999E-2</v>
      </c>
    </row>
    <row r="2134" spans="1:7" x14ac:dyDescent="0.3">
      <c r="A2134" s="38">
        <v>45100</v>
      </c>
      <c r="B2134">
        <v>73</v>
      </c>
      <c r="C2134">
        <v>74.23</v>
      </c>
      <c r="D2134">
        <v>74.319999999999993</v>
      </c>
      <c r="E2134">
        <v>72.44</v>
      </c>
      <c r="F2134" t="s">
        <v>1265</v>
      </c>
      <c r="G2134" s="30">
        <v>-2.5000000000000001E-2</v>
      </c>
    </row>
    <row r="2135" spans="1:7" x14ac:dyDescent="0.3">
      <c r="A2135" s="38">
        <v>45103</v>
      </c>
      <c r="B2135">
        <v>73.67</v>
      </c>
      <c r="C2135">
        <v>72.81</v>
      </c>
      <c r="D2135">
        <v>74</v>
      </c>
      <c r="E2135">
        <v>72.760000000000005</v>
      </c>
      <c r="F2135" t="s">
        <v>141</v>
      </c>
      <c r="G2135" s="30">
        <v>9.1999999999999998E-3</v>
      </c>
    </row>
    <row r="2136" spans="1:7" x14ac:dyDescent="0.3">
      <c r="A2136" s="38">
        <v>45104</v>
      </c>
      <c r="B2136">
        <v>74.760000000000005</v>
      </c>
      <c r="C2136">
        <v>73.69</v>
      </c>
      <c r="D2136">
        <v>75.5</v>
      </c>
      <c r="E2136">
        <v>73.489999999999995</v>
      </c>
      <c r="F2136" t="s">
        <v>710</v>
      </c>
      <c r="G2136" s="30">
        <v>1.4800000000000001E-2</v>
      </c>
    </row>
    <row r="2137" spans="1:7" x14ac:dyDescent="0.3">
      <c r="A2137" s="38">
        <v>45105</v>
      </c>
      <c r="B2137">
        <v>75.14</v>
      </c>
      <c r="C2137">
        <v>74.53</v>
      </c>
      <c r="D2137">
        <v>75.37</v>
      </c>
      <c r="E2137">
        <v>74.06</v>
      </c>
      <c r="F2137" t="s">
        <v>1080</v>
      </c>
      <c r="G2137" s="30">
        <v>5.1000000000000004E-3</v>
      </c>
    </row>
    <row r="2138" spans="1:7" x14ac:dyDescent="0.3">
      <c r="A2138" s="38">
        <v>45106</v>
      </c>
      <c r="B2138">
        <v>75.81</v>
      </c>
      <c r="C2138">
        <v>75.63</v>
      </c>
      <c r="D2138">
        <v>76.33</v>
      </c>
      <c r="E2138">
        <v>75.12</v>
      </c>
      <c r="F2138" t="s">
        <v>843</v>
      </c>
      <c r="G2138" s="30">
        <v>8.8999999999999999E-3</v>
      </c>
    </row>
    <row r="2139" spans="1:7" x14ac:dyDescent="0.3">
      <c r="A2139" s="38">
        <v>45107</v>
      </c>
      <c r="B2139">
        <v>76.81</v>
      </c>
      <c r="C2139">
        <v>76.75</v>
      </c>
      <c r="D2139">
        <v>77.599999999999994</v>
      </c>
      <c r="E2139">
        <v>76.36</v>
      </c>
      <c r="F2139" t="s">
        <v>276</v>
      </c>
      <c r="G2139" s="30">
        <v>1.32E-2</v>
      </c>
    </row>
    <row r="2140" spans="1:7" x14ac:dyDescent="0.3">
      <c r="A2140" s="38">
        <v>45110</v>
      </c>
      <c r="B2140">
        <v>77.069999999999993</v>
      </c>
      <c r="C2140">
        <v>76.75</v>
      </c>
      <c r="D2140">
        <v>77.55</v>
      </c>
      <c r="E2140">
        <v>76.75</v>
      </c>
      <c r="F2140" t="s">
        <v>159</v>
      </c>
      <c r="G2140" s="30">
        <v>3.3999999999999998E-3</v>
      </c>
    </row>
    <row r="2141" spans="1:7" x14ac:dyDescent="0.3">
      <c r="A2141" s="38">
        <v>45112</v>
      </c>
      <c r="B2141">
        <v>76.03</v>
      </c>
      <c r="C2141">
        <v>76.39</v>
      </c>
      <c r="D2141">
        <v>76.7</v>
      </c>
      <c r="E2141">
        <v>75.209999999999994</v>
      </c>
      <c r="F2141" t="s">
        <v>184</v>
      </c>
      <c r="G2141" s="30">
        <v>-1.35E-2</v>
      </c>
    </row>
    <row r="2142" spans="1:7" x14ac:dyDescent="0.3">
      <c r="A2142" s="38">
        <v>45113</v>
      </c>
      <c r="B2142">
        <v>74.510000000000005</v>
      </c>
      <c r="C2142">
        <v>74.61</v>
      </c>
      <c r="D2142">
        <v>75.08</v>
      </c>
      <c r="E2142">
        <v>73.77</v>
      </c>
      <c r="F2142" t="s">
        <v>1089</v>
      </c>
      <c r="G2142" s="30">
        <v>-0.02</v>
      </c>
    </row>
    <row r="2143" spans="1:7" x14ac:dyDescent="0.3">
      <c r="A2143" s="38">
        <v>45114</v>
      </c>
      <c r="B2143">
        <v>76.010000000000005</v>
      </c>
      <c r="C2143">
        <v>74</v>
      </c>
      <c r="D2143">
        <v>76.25</v>
      </c>
      <c r="E2143">
        <v>73.8</v>
      </c>
      <c r="F2143" t="s">
        <v>144</v>
      </c>
      <c r="G2143" s="30">
        <v>2.01E-2</v>
      </c>
    </row>
    <row r="2144" spans="1:7" x14ac:dyDescent="0.3">
      <c r="A2144" s="38">
        <v>45117</v>
      </c>
      <c r="B2144">
        <v>75.8</v>
      </c>
      <c r="C2144">
        <v>75.84</v>
      </c>
      <c r="D2144">
        <v>76.42</v>
      </c>
      <c r="E2144">
        <v>75.39</v>
      </c>
      <c r="F2144" t="s">
        <v>890</v>
      </c>
      <c r="G2144" s="30">
        <v>-2.8E-3</v>
      </c>
    </row>
    <row r="2145" spans="1:7" x14ac:dyDescent="0.3">
      <c r="A2145" s="38">
        <v>45118</v>
      </c>
      <c r="B2145">
        <v>77.959999999999994</v>
      </c>
      <c r="C2145">
        <v>76.5</v>
      </c>
      <c r="D2145">
        <v>78.25</v>
      </c>
      <c r="E2145">
        <v>76</v>
      </c>
      <c r="F2145" t="s">
        <v>340</v>
      </c>
      <c r="G2145" s="30">
        <v>2.8500000000000001E-2</v>
      </c>
    </row>
    <row r="2146" spans="1:7" x14ac:dyDescent="0.3">
      <c r="A2146" s="38">
        <v>45119</v>
      </c>
      <c r="B2146">
        <v>77.989999999999995</v>
      </c>
      <c r="C2146">
        <v>79.290000000000006</v>
      </c>
      <c r="D2146">
        <v>79.41</v>
      </c>
      <c r="E2146">
        <v>77.55</v>
      </c>
      <c r="F2146" t="s">
        <v>442</v>
      </c>
      <c r="G2146" s="30">
        <v>4.0000000000000002E-4</v>
      </c>
    </row>
    <row r="2147" spans="1:7" x14ac:dyDescent="0.3">
      <c r="A2147" s="38">
        <v>45120</v>
      </c>
      <c r="B2147">
        <v>80.55</v>
      </c>
      <c r="C2147">
        <v>78.819999999999993</v>
      </c>
      <c r="D2147">
        <v>80.97</v>
      </c>
      <c r="E2147">
        <v>78.459999999999994</v>
      </c>
      <c r="F2147" t="s">
        <v>1214</v>
      </c>
      <c r="G2147" s="30">
        <v>3.2800000000000003E-2</v>
      </c>
    </row>
    <row r="2148" spans="1:7" x14ac:dyDescent="0.3">
      <c r="A2148" s="38">
        <v>45121</v>
      </c>
      <c r="B2148">
        <v>80.290000000000006</v>
      </c>
      <c r="C2148">
        <v>81.11</v>
      </c>
      <c r="D2148">
        <v>81.239999999999995</v>
      </c>
      <c r="E2148">
        <v>79.27</v>
      </c>
      <c r="F2148" t="s">
        <v>156</v>
      </c>
      <c r="G2148" s="30">
        <v>-3.2000000000000002E-3</v>
      </c>
    </row>
    <row r="2149" spans="1:7" x14ac:dyDescent="0.3">
      <c r="A2149" s="38">
        <v>45124</v>
      </c>
      <c r="B2149">
        <v>80.94</v>
      </c>
      <c r="C2149">
        <v>79.14</v>
      </c>
      <c r="D2149">
        <v>81.42</v>
      </c>
      <c r="E2149">
        <v>79.099999999999994</v>
      </c>
      <c r="F2149" t="s">
        <v>563</v>
      </c>
      <c r="G2149" s="30">
        <v>8.0999999999999996E-3</v>
      </c>
    </row>
    <row r="2150" spans="1:7" x14ac:dyDescent="0.3">
      <c r="A2150" s="38">
        <v>45125</v>
      </c>
      <c r="B2150">
        <v>82.46</v>
      </c>
      <c r="C2150">
        <v>81.44</v>
      </c>
      <c r="D2150">
        <v>82.56</v>
      </c>
      <c r="E2150">
        <v>81.069999999999993</v>
      </c>
      <c r="F2150" t="s">
        <v>868</v>
      </c>
      <c r="G2150" s="30">
        <v>1.8800000000000001E-2</v>
      </c>
    </row>
    <row r="2151" spans="1:7" x14ac:dyDescent="0.3">
      <c r="A2151" s="38">
        <v>45126</v>
      </c>
      <c r="B2151">
        <v>81.87</v>
      </c>
      <c r="C2151">
        <v>83.28</v>
      </c>
      <c r="D2151">
        <v>83.37</v>
      </c>
      <c r="E2151">
        <v>81.33</v>
      </c>
      <c r="F2151" t="s">
        <v>1080</v>
      </c>
      <c r="G2151" s="30">
        <v>-7.1999999999999998E-3</v>
      </c>
    </row>
    <row r="2152" spans="1:7" x14ac:dyDescent="0.3">
      <c r="A2152" s="38">
        <v>45127</v>
      </c>
      <c r="B2152">
        <v>81.58</v>
      </c>
      <c r="C2152">
        <v>81.2</v>
      </c>
      <c r="D2152">
        <v>82.38</v>
      </c>
      <c r="E2152">
        <v>81.2</v>
      </c>
      <c r="F2152" t="s">
        <v>178</v>
      </c>
      <c r="G2152" s="30">
        <v>-3.5000000000000001E-3</v>
      </c>
    </row>
    <row r="2153" spans="1:7" x14ac:dyDescent="0.3">
      <c r="A2153" s="38">
        <v>45128</v>
      </c>
      <c r="B2153">
        <v>80.790000000000006</v>
      </c>
      <c r="C2153">
        <v>81.81</v>
      </c>
      <c r="D2153">
        <v>82.22</v>
      </c>
      <c r="E2153">
        <v>80.680000000000007</v>
      </c>
      <c r="F2153" t="s">
        <v>971</v>
      </c>
      <c r="G2153" s="30">
        <v>-9.7000000000000003E-3</v>
      </c>
    </row>
    <row r="2154" spans="1:7" x14ac:dyDescent="0.3">
      <c r="A2154" s="38">
        <v>45131</v>
      </c>
      <c r="B2154">
        <v>80.84</v>
      </c>
      <c r="C2154">
        <v>80.5</v>
      </c>
      <c r="D2154">
        <v>81.260000000000005</v>
      </c>
      <c r="E2154">
        <v>79.989999999999995</v>
      </c>
      <c r="F2154" t="s">
        <v>194</v>
      </c>
      <c r="G2154" s="30">
        <v>5.9999999999999995E-4</v>
      </c>
    </row>
    <row r="2155" spans="1:7" x14ac:dyDescent="0.3">
      <c r="A2155" s="38">
        <v>45132</v>
      </c>
      <c r="B2155">
        <v>81.16</v>
      </c>
      <c r="C2155">
        <v>80.91</v>
      </c>
      <c r="D2155">
        <v>81.66</v>
      </c>
      <c r="E2155">
        <v>80.819999999999993</v>
      </c>
      <c r="F2155" t="s">
        <v>1020</v>
      </c>
      <c r="G2155" s="30">
        <v>4.0000000000000001E-3</v>
      </c>
    </row>
    <row r="2156" spans="1:7" x14ac:dyDescent="0.3">
      <c r="A2156" s="38">
        <v>45133</v>
      </c>
      <c r="B2156">
        <v>81.44</v>
      </c>
      <c r="C2156">
        <v>81.16</v>
      </c>
      <c r="D2156">
        <v>81.849999999999994</v>
      </c>
      <c r="E2156">
        <v>80.739999999999995</v>
      </c>
      <c r="F2156" t="s">
        <v>141</v>
      </c>
      <c r="G2156" s="30">
        <v>3.3999999999999998E-3</v>
      </c>
    </row>
    <row r="2157" spans="1:7" x14ac:dyDescent="0.3">
      <c r="A2157" s="38">
        <v>45134</v>
      </c>
      <c r="B2157">
        <v>80.709999999999994</v>
      </c>
      <c r="C2157">
        <v>82.23</v>
      </c>
      <c r="D2157">
        <v>82.28</v>
      </c>
      <c r="E2157">
        <v>80.39</v>
      </c>
      <c r="F2157" t="s">
        <v>200</v>
      </c>
      <c r="G2157" s="30">
        <v>-8.9999999999999993E-3</v>
      </c>
    </row>
    <row r="2158" spans="1:7" x14ac:dyDescent="0.3">
      <c r="A2158" s="38">
        <v>45135</v>
      </c>
      <c r="B2158">
        <v>81.81</v>
      </c>
      <c r="C2158">
        <v>81.69</v>
      </c>
      <c r="D2158">
        <v>82.1</v>
      </c>
      <c r="E2158">
        <v>81.23</v>
      </c>
      <c r="F2158" t="s">
        <v>865</v>
      </c>
      <c r="G2158" s="30">
        <v>1.3599999999999999E-2</v>
      </c>
    </row>
    <row r="2159" spans="1:7" x14ac:dyDescent="0.3">
      <c r="A2159" s="38">
        <v>45138</v>
      </c>
      <c r="B2159">
        <v>81.709999999999994</v>
      </c>
      <c r="C2159">
        <v>81.760000000000005</v>
      </c>
      <c r="D2159">
        <v>82.16</v>
      </c>
      <c r="E2159">
        <v>81.150000000000006</v>
      </c>
      <c r="F2159" t="s">
        <v>840</v>
      </c>
      <c r="G2159" s="30">
        <v>-1.1999999999999999E-3</v>
      </c>
    </row>
    <row r="2160" spans="1:7" x14ac:dyDescent="0.3">
      <c r="A2160" s="38">
        <v>45139</v>
      </c>
      <c r="B2160">
        <v>81.96</v>
      </c>
      <c r="C2160">
        <v>81.02</v>
      </c>
      <c r="D2160">
        <v>82.11</v>
      </c>
      <c r="E2160">
        <v>80.88</v>
      </c>
      <c r="F2160" t="s">
        <v>396</v>
      </c>
      <c r="G2160" s="30">
        <v>3.0999999999999999E-3</v>
      </c>
    </row>
    <row r="2161" spans="1:7" x14ac:dyDescent="0.3">
      <c r="A2161" s="38">
        <v>45140</v>
      </c>
      <c r="B2161">
        <v>81.33</v>
      </c>
      <c r="C2161">
        <v>81.17</v>
      </c>
      <c r="D2161">
        <v>81.5</v>
      </c>
      <c r="E2161">
        <v>80.33</v>
      </c>
      <c r="F2161" t="s">
        <v>1161</v>
      </c>
      <c r="G2161" s="30">
        <v>-7.7000000000000002E-3</v>
      </c>
    </row>
    <row r="2162" spans="1:7" x14ac:dyDescent="0.3">
      <c r="A2162" s="38">
        <v>45141</v>
      </c>
      <c r="B2162">
        <v>85.93</v>
      </c>
      <c r="C2162">
        <v>82</v>
      </c>
      <c r="D2162">
        <v>86.47</v>
      </c>
      <c r="E2162">
        <v>81.97</v>
      </c>
      <c r="F2162" t="s">
        <v>143</v>
      </c>
      <c r="G2162" s="30">
        <v>5.6599999999999998E-2</v>
      </c>
    </row>
    <row r="2163" spans="1:7" x14ac:dyDescent="0.3">
      <c r="A2163" s="38">
        <v>45142</v>
      </c>
      <c r="B2163">
        <v>86.14</v>
      </c>
      <c r="C2163">
        <v>86.82</v>
      </c>
      <c r="D2163">
        <v>87.82</v>
      </c>
      <c r="E2163">
        <v>85.5</v>
      </c>
      <c r="F2163" t="s">
        <v>1136</v>
      </c>
      <c r="G2163" s="30">
        <v>2.3999999999999998E-3</v>
      </c>
    </row>
    <row r="2164" spans="1:7" x14ac:dyDescent="0.3">
      <c r="A2164" s="38">
        <v>45145</v>
      </c>
      <c r="B2164">
        <v>86.27</v>
      </c>
      <c r="C2164">
        <v>86</v>
      </c>
      <c r="D2164">
        <v>86.92</v>
      </c>
      <c r="E2164">
        <v>85.67</v>
      </c>
      <c r="F2164" t="s">
        <v>208</v>
      </c>
      <c r="G2164" s="30">
        <v>1.5E-3</v>
      </c>
    </row>
    <row r="2165" spans="1:7" x14ac:dyDescent="0.3">
      <c r="A2165" s="38">
        <v>45146</v>
      </c>
      <c r="B2165">
        <v>82.48</v>
      </c>
      <c r="C2165">
        <v>82.48</v>
      </c>
      <c r="D2165">
        <v>83.99</v>
      </c>
      <c r="E2165">
        <v>82.3</v>
      </c>
      <c r="F2165" t="s">
        <v>1266</v>
      </c>
      <c r="G2165" s="30">
        <v>-4.3900000000000002E-2</v>
      </c>
    </row>
    <row r="2166" spans="1:7" x14ac:dyDescent="0.3">
      <c r="A2166" s="38">
        <v>45147</v>
      </c>
      <c r="B2166">
        <v>81.7</v>
      </c>
      <c r="C2166">
        <v>82.3</v>
      </c>
      <c r="D2166">
        <v>82.6</v>
      </c>
      <c r="E2166">
        <v>80.98</v>
      </c>
      <c r="F2166" t="s">
        <v>979</v>
      </c>
      <c r="G2166" s="30">
        <v>-9.4999999999999998E-3</v>
      </c>
    </row>
    <row r="2167" spans="1:7" x14ac:dyDescent="0.3">
      <c r="A2167" s="38">
        <v>45148</v>
      </c>
      <c r="B2167">
        <v>81.599999999999994</v>
      </c>
      <c r="C2167">
        <v>81.67</v>
      </c>
      <c r="D2167">
        <v>82.5</v>
      </c>
      <c r="E2167">
        <v>80.78</v>
      </c>
      <c r="F2167" t="s">
        <v>1165</v>
      </c>
      <c r="G2167" s="30">
        <v>-1.1999999999999999E-3</v>
      </c>
    </row>
    <row r="2168" spans="1:7" x14ac:dyDescent="0.3">
      <c r="A2168" s="38">
        <v>45149</v>
      </c>
      <c r="B2168">
        <v>81.41</v>
      </c>
      <c r="C2168">
        <v>81.06</v>
      </c>
      <c r="D2168">
        <v>82</v>
      </c>
      <c r="E2168">
        <v>80.680000000000007</v>
      </c>
      <c r="F2168" t="s">
        <v>255</v>
      </c>
      <c r="G2168" s="30">
        <v>-2.3E-3</v>
      </c>
    </row>
    <row r="2169" spans="1:7" x14ac:dyDescent="0.3">
      <c r="A2169" s="38">
        <v>45152</v>
      </c>
      <c r="B2169">
        <v>81.96</v>
      </c>
      <c r="C2169">
        <v>81.02</v>
      </c>
      <c r="D2169">
        <v>82.05</v>
      </c>
      <c r="E2169">
        <v>80.290000000000006</v>
      </c>
      <c r="F2169" t="s">
        <v>741</v>
      </c>
      <c r="G2169" s="30">
        <v>6.7999999999999996E-3</v>
      </c>
    </row>
    <row r="2170" spans="1:7" x14ac:dyDescent="0.3">
      <c r="A2170" s="38">
        <v>45153</v>
      </c>
      <c r="B2170">
        <v>80.52</v>
      </c>
      <c r="C2170">
        <v>81.489999999999995</v>
      </c>
      <c r="D2170">
        <v>81.62</v>
      </c>
      <c r="E2170">
        <v>80.489999999999995</v>
      </c>
      <c r="F2170" t="s">
        <v>169</v>
      </c>
      <c r="G2170" s="30">
        <v>-1.7600000000000001E-2</v>
      </c>
    </row>
    <row r="2171" spans="1:7" x14ac:dyDescent="0.3">
      <c r="A2171" s="38">
        <v>45154</v>
      </c>
      <c r="B2171">
        <v>80.260000000000005</v>
      </c>
      <c r="C2171">
        <v>80.38</v>
      </c>
      <c r="D2171">
        <v>81</v>
      </c>
      <c r="E2171">
        <v>80.209999999999994</v>
      </c>
      <c r="F2171" t="s">
        <v>277</v>
      </c>
      <c r="G2171" s="30">
        <v>-3.2000000000000002E-3</v>
      </c>
    </row>
    <row r="2172" spans="1:7" x14ac:dyDescent="0.3">
      <c r="A2172" s="38">
        <v>45155</v>
      </c>
      <c r="B2172">
        <v>79.2</v>
      </c>
      <c r="C2172">
        <v>80.23</v>
      </c>
      <c r="D2172">
        <v>80.459999999999994</v>
      </c>
      <c r="E2172">
        <v>78.73</v>
      </c>
      <c r="F2172" t="s">
        <v>802</v>
      </c>
      <c r="G2172" s="30">
        <v>-1.32E-2</v>
      </c>
    </row>
    <row r="2173" spans="1:7" x14ac:dyDescent="0.3">
      <c r="A2173" s="38">
        <v>45156</v>
      </c>
      <c r="B2173">
        <v>81.16</v>
      </c>
      <c r="C2173">
        <v>78.42</v>
      </c>
      <c r="D2173">
        <v>81.41</v>
      </c>
      <c r="E2173">
        <v>78.39</v>
      </c>
      <c r="F2173" t="s">
        <v>741</v>
      </c>
      <c r="G2173" s="30">
        <v>2.47E-2</v>
      </c>
    </row>
    <row r="2174" spans="1:7" x14ac:dyDescent="0.3">
      <c r="A2174" s="38">
        <v>45159</v>
      </c>
      <c r="B2174">
        <v>81.55</v>
      </c>
      <c r="C2174">
        <v>80.97</v>
      </c>
      <c r="D2174">
        <v>81.95</v>
      </c>
      <c r="E2174">
        <v>80.64</v>
      </c>
      <c r="F2174" t="s">
        <v>208</v>
      </c>
      <c r="G2174" s="30">
        <v>4.7999999999999996E-3</v>
      </c>
    </row>
    <row r="2175" spans="1:7" x14ac:dyDescent="0.3">
      <c r="A2175" s="38">
        <v>45160</v>
      </c>
      <c r="B2175">
        <v>81.53</v>
      </c>
      <c r="C2175">
        <v>82.4</v>
      </c>
      <c r="D2175">
        <v>82.56</v>
      </c>
      <c r="E2175">
        <v>81.39</v>
      </c>
      <c r="F2175" t="s">
        <v>246</v>
      </c>
      <c r="G2175" s="30">
        <v>-2.0000000000000001E-4</v>
      </c>
    </row>
    <row r="2176" spans="1:7" x14ac:dyDescent="0.3">
      <c r="A2176" s="38">
        <v>45161</v>
      </c>
      <c r="B2176">
        <v>83.06</v>
      </c>
      <c r="C2176">
        <v>81.510000000000005</v>
      </c>
      <c r="D2176">
        <v>83.48</v>
      </c>
      <c r="E2176">
        <v>81.319999999999993</v>
      </c>
      <c r="F2176" t="s">
        <v>573</v>
      </c>
      <c r="G2176" s="30">
        <v>1.8800000000000001E-2</v>
      </c>
    </row>
    <row r="2177" spans="1:7" x14ac:dyDescent="0.3">
      <c r="A2177" s="38">
        <v>45162</v>
      </c>
      <c r="B2177">
        <v>82.52</v>
      </c>
      <c r="C2177">
        <v>83.7</v>
      </c>
      <c r="D2177">
        <v>84.47</v>
      </c>
      <c r="E2177">
        <v>82.35</v>
      </c>
      <c r="F2177" t="s">
        <v>257</v>
      </c>
      <c r="G2177" s="30">
        <v>-6.4999999999999997E-3</v>
      </c>
    </row>
    <row r="2178" spans="1:7" x14ac:dyDescent="0.3">
      <c r="A2178" s="38">
        <v>45163</v>
      </c>
      <c r="B2178">
        <v>83.15</v>
      </c>
      <c r="C2178">
        <v>82.75</v>
      </c>
      <c r="D2178">
        <v>83.62</v>
      </c>
      <c r="E2178">
        <v>82.04</v>
      </c>
      <c r="F2178" t="s">
        <v>159</v>
      </c>
      <c r="G2178" s="30">
        <v>7.6E-3</v>
      </c>
    </row>
    <row r="2179" spans="1:7" x14ac:dyDescent="0.3">
      <c r="A2179" s="38">
        <v>45166</v>
      </c>
      <c r="B2179">
        <v>83.64</v>
      </c>
      <c r="C2179">
        <v>84</v>
      </c>
      <c r="D2179">
        <v>84.33</v>
      </c>
      <c r="E2179">
        <v>83.24</v>
      </c>
      <c r="F2179" t="s">
        <v>194</v>
      </c>
      <c r="G2179" s="30">
        <v>5.8999999999999999E-3</v>
      </c>
    </row>
    <row r="2180" spans="1:7" x14ac:dyDescent="0.3">
      <c r="A2180" s="38">
        <v>45167</v>
      </c>
      <c r="B2180">
        <v>84.96</v>
      </c>
      <c r="C2180">
        <v>83.41</v>
      </c>
      <c r="D2180">
        <v>85.36</v>
      </c>
      <c r="E2180">
        <v>83.36</v>
      </c>
      <c r="F2180" t="s">
        <v>327</v>
      </c>
      <c r="G2180" s="30">
        <v>1.5800000000000002E-2</v>
      </c>
    </row>
    <row r="2181" spans="1:7" x14ac:dyDescent="0.3">
      <c r="A2181" s="38">
        <v>45168</v>
      </c>
      <c r="B2181">
        <v>85.1</v>
      </c>
      <c r="C2181">
        <v>85.02</v>
      </c>
      <c r="D2181">
        <v>85.24</v>
      </c>
      <c r="E2181">
        <v>84.69</v>
      </c>
      <c r="F2181" t="s">
        <v>555</v>
      </c>
      <c r="G2181" s="30">
        <v>1.6000000000000001E-3</v>
      </c>
    </row>
    <row r="2182" spans="1:7" x14ac:dyDescent="0.3">
      <c r="A2182" s="38">
        <v>45169</v>
      </c>
      <c r="B2182">
        <v>87.34</v>
      </c>
      <c r="C2182">
        <v>85.49</v>
      </c>
      <c r="D2182">
        <v>87.68</v>
      </c>
      <c r="E2182">
        <v>85.16</v>
      </c>
      <c r="F2182" t="s">
        <v>1261</v>
      </c>
      <c r="G2182" s="30">
        <v>2.63E-2</v>
      </c>
    </row>
    <row r="2183" spans="1:7" x14ac:dyDescent="0.3">
      <c r="A2183" s="38">
        <v>45170</v>
      </c>
      <c r="B2183">
        <v>86.44</v>
      </c>
      <c r="C2183">
        <v>87.68</v>
      </c>
      <c r="D2183">
        <v>88.2</v>
      </c>
      <c r="E2183">
        <v>85.87</v>
      </c>
      <c r="F2183" t="s">
        <v>1217</v>
      </c>
      <c r="G2183" s="30">
        <v>-1.03E-2</v>
      </c>
    </row>
    <row r="2184" spans="1:7" x14ac:dyDescent="0.3">
      <c r="A2184" s="38">
        <v>45174</v>
      </c>
      <c r="B2184">
        <v>88.77</v>
      </c>
      <c r="C2184">
        <v>86.58</v>
      </c>
      <c r="D2184">
        <v>88.88</v>
      </c>
      <c r="E2184">
        <v>86.55</v>
      </c>
      <c r="F2184" t="s">
        <v>1244</v>
      </c>
      <c r="G2184" s="30">
        <v>2.7E-2</v>
      </c>
    </row>
    <row r="2185" spans="1:7" x14ac:dyDescent="0.3">
      <c r="A2185" s="38">
        <v>45175</v>
      </c>
      <c r="B2185">
        <v>87.06</v>
      </c>
      <c r="C2185">
        <v>88.1</v>
      </c>
      <c r="D2185">
        <v>88.28</v>
      </c>
      <c r="E2185">
        <v>86.99</v>
      </c>
      <c r="F2185" t="s">
        <v>193</v>
      </c>
      <c r="G2185" s="30">
        <v>-1.9300000000000001E-2</v>
      </c>
    </row>
    <row r="2186" spans="1:7" x14ac:dyDescent="0.3">
      <c r="A2186" s="38">
        <v>45176</v>
      </c>
      <c r="B2186">
        <v>87.12</v>
      </c>
      <c r="C2186">
        <v>86.34</v>
      </c>
      <c r="D2186">
        <v>87.42</v>
      </c>
      <c r="E2186">
        <v>85.54</v>
      </c>
      <c r="F2186" t="s">
        <v>560</v>
      </c>
      <c r="G2186" s="30">
        <v>6.9999999999999999E-4</v>
      </c>
    </row>
    <row r="2187" spans="1:7" x14ac:dyDescent="0.3">
      <c r="A2187" s="38">
        <v>45177</v>
      </c>
      <c r="B2187">
        <v>87.86</v>
      </c>
      <c r="C2187">
        <v>87</v>
      </c>
      <c r="D2187">
        <v>88.98</v>
      </c>
      <c r="E2187">
        <v>86.96</v>
      </c>
      <c r="F2187" t="s">
        <v>890</v>
      </c>
      <c r="G2187" s="30">
        <v>8.5000000000000006E-3</v>
      </c>
    </row>
    <row r="2188" spans="1:7" x14ac:dyDescent="0.3">
      <c r="A2188" s="38">
        <v>45180</v>
      </c>
      <c r="B2188">
        <v>88.6</v>
      </c>
      <c r="C2188">
        <v>88.84</v>
      </c>
      <c r="D2188">
        <v>88.95</v>
      </c>
      <c r="E2188">
        <v>88.22</v>
      </c>
      <c r="F2188" t="s">
        <v>1267</v>
      </c>
      <c r="G2188" s="30">
        <v>8.3999999999999995E-3</v>
      </c>
    </row>
    <row r="2189" spans="1:7" x14ac:dyDescent="0.3">
      <c r="A2189" s="38">
        <v>45181</v>
      </c>
      <c r="B2189">
        <v>90.16</v>
      </c>
      <c r="C2189">
        <v>88.23</v>
      </c>
      <c r="D2189">
        <v>90.52</v>
      </c>
      <c r="E2189">
        <v>88.19</v>
      </c>
      <c r="F2189" t="s">
        <v>255</v>
      </c>
      <c r="G2189" s="30">
        <v>1.7600000000000001E-2</v>
      </c>
    </row>
    <row r="2190" spans="1:7" x14ac:dyDescent="0.3">
      <c r="A2190" s="38">
        <v>45182</v>
      </c>
      <c r="B2190">
        <v>90.6</v>
      </c>
      <c r="C2190">
        <v>90.19</v>
      </c>
      <c r="D2190">
        <v>91.7</v>
      </c>
      <c r="E2190">
        <v>89.96</v>
      </c>
      <c r="F2190" t="s">
        <v>1268</v>
      </c>
      <c r="G2190" s="30">
        <v>4.8999999999999998E-3</v>
      </c>
    </row>
    <row r="2191" spans="1:7" x14ac:dyDescent="0.3">
      <c r="A2191" s="38">
        <v>45183</v>
      </c>
      <c r="B2191">
        <v>91.17</v>
      </c>
      <c r="C2191">
        <v>91</v>
      </c>
      <c r="D2191">
        <v>91.39</v>
      </c>
      <c r="E2191">
        <v>89.86</v>
      </c>
      <c r="F2191" t="s">
        <v>1240</v>
      </c>
      <c r="G2191" s="30">
        <v>6.3E-3</v>
      </c>
    </row>
    <row r="2192" spans="1:7" x14ac:dyDescent="0.3">
      <c r="A2192" s="38">
        <v>45184</v>
      </c>
      <c r="B2192">
        <v>91.78</v>
      </c>
      <c r="C2192">
        <v>91.17</v>
      </c>
      <c r="D2192">
        <v>92.4</v>
      </c>
      <c r="E2192">
        <v>90.96</v>
      </c>
      <c r="F2192" t="s">
        <v>1269</v>
      </c>
      <c r="G2192" s="30">
        <v>6.7000000000000002E-3</v>
      </c>
    </row>
    <row r="2193" spans="1:7" x14ac:dyDescent="0.3">
      <c r="A2193" s="38">
        <v>45187</v>
      </c>
      <c r="B2193">
        <v>92.06</v>
      </c>
      <c r="C2193">
        <v>91.44</v>
      </c>
      <c r="D2193">
        <v>92.33</v>
      </c>
      <c r="E2193">
        <v>90.87</v>
      </c>
      <c r="F2193" t="s">
        <v>523</v>
      </c>
      <c r="G2193" s="30">
        <v>3.0999999999999999E-3</v>
      </c>
    </row>
    <row r="2194" spans="1:7" x14ac:dyDescent="0.3">
      <c r="A2194" s="38">
        <v>45188</v>
      </c>
      <c r="B2194">
        <v>91.66</v>
      </c>
      <c r="C2194">
        <v>92.42</v>
      </c>
      <c r="D2194">
        <v>92.7</v>
      </c>
      <c r="E2194">
        <v>90.67</v>
      </c>
      <c r="F2194" t="s">
        <v>971</v>
      </c>
      <c r="G2194" s="30">
        <v>-4.3E-3</v>
      </c>
    </row>
    <row r="2195" spans="1:7" x14ac:dyDescent="0.3">
      <c r="A2195" s="38">
        <v>45189</v>
      </c>
      <c r="B2195">
        <v>92.02</v>
      </c>
      <c r="C2195">
        <v>91.66</v>
      </c>
      <c r="D2195">
        <v>93.18</v>
      </c>
      <c r="E2195">
        <v>91.44</v>
      </c>
      <c r="F2195" t="s">
        <v>1138</v>
      </c>
      <c r="G2195" s="30">
        <v>3.8999999999999998E-3</v>
      </c>
    </row>
    <row r="2196" spans="1:7" x14ac:dyDescent="0.3">
      <c r="A2196" s="38">
        <v>45190</v>
      </c>
      <c r="B2196">
        <v>90.41</v>
      </c>
      <c r="C2196">
        <v>90.97</v>
      </c>
      <c r="D2196">
        <v>91.75</v>
      </c>
      <c r="E2196">
        <v>90.14</v>
      </c>
      <c r="F2196" t="s">
        <v>276</v>
      </c>
      <c r="G2196" s="30">
        <v>-1.7500000000000002E-2</v>
      </c>
    </row>
    <row r="2197" spans="1:7" x14ac:dyDescent="0.3">
      <c r="A2197" s="38">
        <v>45191</v>
      </c>
      <c r="B2197">
        <v>90.81</v>
      </c>
      <c r="C2197">
        <v>91.04</v>
      </c>
      <c r="D2197">
        <v>92.1</v>
      </c>
      <c r="E2197">
        <v>90.4</v>
      </c>
      <c r="F2197" t="s">
        <v>346</v>
      </c>
      <c r="G2197" s="30">
        <v>4.4000000000000003E-3</v>
      </c>
    </row>
    <row r="2198" spans="1:7" x14ac:dyDescent="0.3">
      <c r="A2198" s="38">
        <v>45194</v>
      </c>
      <c r="B2198">
        <v>92.48</v>
      </c>
      <c r="C2198">
        <v>90.43</v>
      </c>
      <c r="D2198">
        <v>92.59</v>
      </c>
      <c r="E2198">
        <v>90.2</v>
      </c>
      <c r="F2198" t="s">
        <v>277</v>
      </c>
      <c r="G2198" s="30">
        <v>1.84E-2</v>
      </c>
    </row>
    <row r="2199" spans="1:7" x14ac:dyDescent="0.3">
      <c r="A2199" s="38">
        <v>45195</v>
      </c>
      <c r="B2199">
        <v>89.88</v>
      </c>
      <c r="C2199">
        <v>91.18</v>
      </c>
      <c r="D2199">
        <v>92</v>
      </c>
      <c r="E2199">
        <v>89.81</v>
      </c>
      <c r="F2199" t="s">
        <v>237</v>
      </c>
      <c r="G2199" s="30">
        <v>-2.81E-2</v>
      </c>
    </row>
    <row r="2200" spans="1:7" x14ac:dyDescent="0.3">
      <c r="A2200" s="38">
        <v>45196</v>
      </c>
      <c r="B2200">
        <v>89.55</v>
      </c>
      <c r="C2200">
        <v>90.22</v>
      </c>
      <c r="D2200">
        <v>90.5</v>
      </c>
      <c r="E2200">
        <v>88.76</v>
      </c>
      <c r="F2200" t="s">
        <v>523</v>
      </c>
      <c r="G2200" s="30">
        <v>-3.7000000000000002E-3</v>
      </c>
    </row>
    <row r="2201" spans="1:7" x14ac:dyDescent="0.3">
      <c r="A2201" s="38">
        <v>45197</v>
      </c>
      <c r="B2201">
        <v>91.1</v>
      </c>
      <c r="C2201">
        <v>89.61</v>
      </c>
      <c r="D2201">
        <v>91.7</v>
      </c>
      <c r="E2201">
        <v>89.61</v>
      </c>
      <c r="F2201" t="s">
        <v>159</v>
      </c>
      <c r="G2201" s="30">
        <v>1.7299999999999999E-2</v>
      </c>
    </row>
    <row r="2202" spans="1:7" x14ac:dyDescent="0.3">
      <c r="A2202" s="38">
        <v>45198</v>
      </c>
      <c r="B2202">
        <v>89.76</v>
      </c>
      <c r="C2202">
        <v>91.5</v>
      </c>
      <c r="D2202">
        <v>91.67</v>
      </c>
      <c r="E2202">
        <v>89.55</v>
      </c>
      <c r="F2202" t="s">
        <v>840</v>
      </c>
      <c r="G2202" s="30">
        <v>-1.47E-2</v>
      </c>
    </row>
    <row r="2203" spans="1:7" x14ac:dyDescent="0.3">
      <c r="A2203" s="38">
        <v>45201</v>
      </c>
      <c r="B2203">
        <v>89.6</v>
      </c>
      <c r="C2203">
        <v>90.04</v>
      </c>
      <c r="D2203">
        <v>90.4</v>
      </c>
      <c r="E2203">
        <v>89.19</v>
      </c>
      <c r="F2203" t="s">
        <v>193</v>
      </c>
      <c r="G2203" s="30">
        <v>-1.8E-3</v>
      </c>
    </row>
    <row r="2204" spans="1:7" x14ac:dyDescent="0.3">
      <c r="A2204" s="38">
        <v>45202</v>
      </c>
      <c r="B2204">
        <v>86.56</v>
      </c>
      <c r="C2204">
        <v>89.17</v>
      </c>
      <c r="D2204">
        <v>89.64</v>
      </c>
      <c r="E2204">
        <v>86.09</v>
      </c>
      <c r="F2204" t="s">
        <v>984</v>
      </c>
      <c r="G2204" s="30">
        <v>-3.39E-2</v>
      </c>
    </row>
    <row r="2205" spans="1:7" x14ac:dyDescent="0.3">
      <c r="A2205" s="38">
        <v>45203</v>
      </c>
      <c r="B2205">
        <v>87.97</v>
      </c>
      <c r="C2205">
        <v>86.96</v>
      </c>
      <c r="D2205">
        <v>88.55</v>
      </c>
      <c r="E2205">
        <v>86.71</v>
      </c>
      <c r="F2205" t="s">
        <v>560</v>
      </c>
      <c r="G2205" s="30">
        <v>1.6299999999999999E-2</v>
      </c>
    </row>
    <row r="2206" spans="1:7" x14ac:dyDescent="0.3">
      <c r="A2206" s="38">
        <v>45204</v>
      </c>
      <c r="B2206">
        <v>88.58</v>
      </c>
      <c r="C2206">
        <v>87.5</v>
      </c>
      <c r="D2206">
        <v>88.93</v>
      </c>
      <c r="E2206">
        <v>87.39</v>
      </c>
      <c r="F2206" t="s">
        <v>1089</v>
      </c>
      <c r="G2206" s="30">
        <v>6.8999999999999999E-3</v>
      </c>
    </row>
    <row r="2207" spans="1:7" x14ac:dyDescent="0.3">
      <c r="A2207" s="38">
        <v>45205</v>
      </c>
      <c r="B2207">
        <v>90.57</v>
      </c>
      <c r="C2207">
        <v>88.12</v>
      </c>
      <c r="D2207">
        <v>91.11</v>
      </c>
      <c r="E2207">
        <v>88</v>
      </c>
      <c r="F2207" t="s">
        <v>716</v>
      </c>
      <c r="G2207" s="30">
        <v>2.2499999999999999E-2</v>
      </c>
    </row>
    <row r="2208" spans="1:7" x14ac:dyDescent="0.3">
      <c r="A2208" s="38">
        <v>45208</v>
      </c>
      <c r="B2208">
        <v>89.18</v>
      </c>
      <c r="C2208">
        <v>88.8</v>
      </c>
      <c r="D2208">
        <v>89.88</v>
      </c>
      <c r="E2208">
        <v>88.36</v>
      </c>
      <c r="F2208" t="s">
        <v>1214</v>
      </c>
      <c r="G2208" s="30">
        <v>-1.5299999999999999E-2</v>
      </c>
    </row>
    <row r="2209" spans="1:7" x14ac:dyDescent="0.3">
      <c r="A2209" s="38">
        <v>45209</v>
      </c>
      <c r="B2209">
        <v>89.79</v>
      </c>
      <c r="C2209">
        <v>89.3</v>
      </c>
      <c r="D2209">
        <v>90.86</v>
      </c>
      <c r="E2209">
        <v>89.26</v>
      </c>
      <c r="F2209" t="s">
        <v>1270</v>
      </c>
      <c r="G2209" s="30">
        <v>6.7999999999999996E-3</v>
      </c>
    </row>
    <row r="2210" spans="1:7" x14ac:dyDescent="0.3">
      <c r="A2210" s="38">
        <v>45210</v>
      </c>
      <c r="B2210">
        <v>89.29</v>
      </c>
      <c r="C2210">
        <v>90.97</v>
      </c>
      <c r="D2210">
        <v>91.09</v>
      </c>
      <c r="E2210">
        <v>88.79</v>
      </c>
      <c r="F2210" t="s">
        <v>135</v>
      </c>
      <c r="G2210" s="30">
        <v>-5.5999999999999999E-3</v>
      </c>
    </row>
    <row r="2211" spans="1:7" x14ac:dyDescent="0.3">
      <c r="A2211" s="38">
        <v>45211</v>
      </c>
      <c r="B2211">
        <v>87.95</v>
      </c>
      <c r="C2211">
        <v>89.5</v>
      </c>
      <c r="D2211">
        <v>89.61</v>
      </c>
      <c r="E2211">
        <v>87.61</v>
      </c>
      <c r="F2211" t="s">
        <v>1028</v>
      </c>
      <c r="G2211" s="30">
        <v>-1.4999999999999999E-2</v>
      </c>
    </row>
    <row r="2212" spans="1:7" x14ac:dyDescent="0.3">
      <c r="A2212" s="38">
        <v>45212</v>
      </c>
      <c r="B2212">
        <v>87.56</v>
      </c>
      <c r="C2212">
        <v>88.03</v>
      </c>
      <c r="D2212">
        <v>88.82</v>
      </c>
      <c r="E2212">
        <v>86.25</v>
      </c>
      <c r="F2212" t="s">
        <v>985</v>
      </c>
      <c r="G2212" s="30">
        <v>-4.4000000000000003E-3</v>
      </c>
    </row>
    <row r="2213" spans="1:7" x14ac:dyDescent="0.3">
      <c r="A2213" s="38">
        <v>45215</v>
      </c>
      <c r="B2213">
        <v>87.25</v>
      </c>
      <c r="C2213">
        <v>88.01</v>
      </c>
      <c r="D2213">
        <v>88.3</v>
      </c>
      <c r="E2213">
        <v>85.08</v>
      </c>
      <c r="F2213" t="s">
        <v>1163</v>
      </c>
      <c r="G2213" s="30">
        <v>-3.5000000000000001E-3</v>
      </c>
    </row>
    <row r="2214" spans="1:7" x14ac:dyDescent="0.3">
      <c r="A2214" s="38">
        <v>45216</v>
      </c>
      <c r="B2214">
        <v>88.11</v>
      </c>
      <c r="C2214">
        <v>86.85</v>
      </c>
      <c r="D2214">
        <v>89.1</v>
      </c>
      <c r="E2214">
        <v>86.85</v>
      </c>
      <c r="F2214" t="s">
        <v>561</v>
      </c>
      <c r="G2214" s="30">
        <v>9.9000000000000008E-3</v>
      </c>
    </row>
    <row r="2215" spans="1:7" x14ac:dyDescent="0.3">
      <c r="A2215" s="38">
        <v>45217</v>
      </c>
      <c r="B2215">
        <v>87.25</v>
      </c>
      <c r="C2215">
        <v>87.37</v>
      </c>
      <c r="D2215">
        <v>87.74</v>
      </c>
      <c r="E2215">
        <v>86.02</v>
      </c>
      <c r="F2215" t="s">
        <v>143</v>
      </c>
      <c r="G2215" s="30">
        <v>-9.7999999999999997E-3</v>
      </c>
    </row>
    <row r="2216" spans="1:7" x14ac:dyDescent="0.3">
      <c r="A2216" s="38">
        <v>45218</v>
      </c>
      <c r="B2216">
        <v>83.38</v>
      </c>
      <c r="C2216">
        <v>86.74</v>
      </c>
      <c r="D2216">
        <v>87.12</v>
      </c>
      <c r="E2216">
        <v>83.05</v>
      </c>
      <c r="F2216" t="s">
        <v>1146</v>
      </c>
      <c r="G2216" s="30">
        <v>-4.4400000000000002E-2</v>
      </c>
    </row>
    <row r="2217" spans="1:7" x14ac:dyDescent="0.3">
      <c r="A2217" s="38">
        <v>45219</v>
      </c>
      <c r="B2217">
        <v>82.36</v>
      </c>
      <c r="C2217">
        <v>83.23</v>
      </c>
      <c r="D2217">
        <v>83.52</v>
      </c>
      <c r="E2217">
        <v>81.31</v>
      </c>
      <c r="F2217" t="s">
        <v>1044</v>
      </c>
      <c r="G2217" s="30">
        <v>-1.2200000000000001E-2</v>
      </c>
    </row>
    <row r="2218" spans="1:7" x14ac:dyDescent="0.3">
      <c r="A2218" s="38">
        <v>45222</v>
      </c>
      <c r="B2218">
        <v>82.82</v>
      </c>
      <c r="C2218">
        <v>82.36</v>
      </c>
      <c r="D2218">
        <v>83.58</v>
      </c>
      <c r="E2218">
        <v>81.569999999999993</v>
      </c>
      <c r="F2218" t="s">
        <v>218</v>
      </c>
      <c r="G2218" s="30">
        <v>5.5999999999999999E-3</v>
      </c>
    </row>
    <row r="2219" spans="1:7" x14ac:dyDescent="0.3">
      <c r="A2219" s="38">
        <v>45223</v>
      </c>
      <c r="B2219">
        <v>84</v>
      </c>
      <c r="C2219">
        <v>83.46</v>
      </c>
      <c r="D2219">
        <v>84.56</v>
      </c>
      <c r="E2219">
        <v>83.45</v>
      </c>
      <c r="F2219" t="s">
        <v>155</v>
      </c>
      <c r="G2219" s="30">
        <v>1.4200000000000001E-2</v>
      </c>
    </row>
    <row r="2220" spans="1:7" x14ac:dyDescent="0.3">
      <c r="A2220" s="38">
        <v>45224</v>
      </c>
      <c r="B2220">
        <v>81.400000000000006</v>
      </c>
      <c r="C2220">
        <v>83.51</v>
      </c>
      <c r="D2220">
        <v>83.93</v>
      </c>
      <c r="E2220">
        <v>81.25</v>
      </c>
      <c r="F2220" t="s">
        <v>840</v>
      </c>
      <c r="G2220" s="30">
        <v>-3.1E-2</v>
      </c>
    </row>
    <row r="2221" spans="1:7" x14ac:dyDescent="0.3">
      <c r="A2221" s="38">
        <v>45225</v>
      </c>
      <c r="B2221">
        <v>81.02</v>
      </c>
      <c r="C2221">
        <v>81.2</v>
      </c>
      <c r="D2221">
        <v>83.21</v>
      </c>
      <c r="E2221">
        <v>80.66</v>
      </c>
      <c r="F2221" t="s">
        <v>560</v>
      </c>
      <c r="G2221" s="30">
        <v>-4.7000000000000002E-3</v>
      </c>
    </row>
    <row r="2222" spans="1:7" x14ac:dyDescent="0.3">
      <c r="A2222" s="38">
        <v>45226</v>
      </c>
      <c r="B2222">
        <v>80.349999999999994</v>
      </c>
      <c r="C2222">
        <v>81.06</v>
      </c>
      <c r="D2222">
        <v>81.61</v>
      </c>
      <c r="E2222">
        <v>79.84</v>
      </c>
      <c r="F2222" t="s">
        <v>237</v>
      </c>
      <c r="G2222" s="30">
        <v>-8.3000000000000001E-3</v>
      </c>
    </row>
    <row r="2223" spans="1:7" x14ac:dyDescent="0.3">
      <c r="A2223" s="38">
        <v>45229</v>
      </c>
      <c r="B2223">
        <v>80.16</v>
      </c>
      <c r="C2223">
        <v>81.25</v>
      </c>
      <c r="D2223">
        <v>81.459999999999994</v>
      </c>
      <c r="E2223">
        <v>79.72</v>
      </c>
      <c r="F2223" t="s">
        <v>1236</v>
      </c>
      <c r="G2223" s="30">
        <v>-2.3999999999999998E-3</v>
      </c>
    </row>
    <row r="2224" spans="1:7" x14ac:dyDescent="0.3">
      <c r="A2224" s="38">
        <v>45230</v>
      </c>
      <c r="B2224">
        <v>77.44</v>
      </c>
      <c r="C2224">
        <v>80.099999999999994</v>
      </c>
      <c r="D2224">
        <v>80.099999999999994</v>
      </c>
      <c r="E2224">
        <v>77.11</v>
      </c>
      <c r="F2224" t="s">
        <v>1271</v>
      </c>
      <c r="G2224" s="30">
        <v>-3.39E-2</v>
      </c>
    </row>
    <row r="2225" spans="1:7" x14ac:dyDescent="0.3">
      <c r="A2225" s="38">
        <v>45231</v>
      </c>
      <c r="B2225">
        <v>83.65</v>
      </c>
      <c r="C2225">
        <v>83.49</v>
      </c>
      <c r="D2225">
        <v>86.46</v>
      </c>
      <c r="E2225">
        <v>80.5</v>
      </c>
      <c r="F2225" t="s">
        <v>1272</v>
      </c>
      <c r="G2225" s="30">
        <v>8.0199999999999994E-2</v>
      </c>
    </row>
    <row r="2226" spans="1:7" x14ac:dyDescent="0.3">
      <c r="A2226" s="38">
        <v>45232</v>
      </c>
      <c r="B2226">
        <v>84.12</v>
      </c>
      <c r="C2226">
        <v>84.39</v>
      </c>
      <c r="D2226">
        <v>85.5</v>
      </c>
      <c r="E2226">
        <v>83.61</v>
      </c>
      <c r="F2226" t="s">
        <v>234</v>
      </c>
      <c r="G2226" s="30">
        <v>5.5999999999999999E-3</v>
      </c>
    </row>
    <row r="2227" spans="1:7" x14ac:dyDescent="0.3">
      <c r="A2227" s="38">
        <v>45233</v>
      </c>
      <c r="B2227">
        <v>85.03</v>
      </c>
      <c r="C2227">
        <v>84.97</v>
      </c>
      <c r="D2227">
        <v>86.25</v>
      </c>
      <c r="E2227">
        <v>83.59</v>
      </c>
      <c r="F2227" t="s">
        <v>1156</v>
      </c>
      <c r="G2227" s="30">
        <v>1.0800000000000001E-2</v>
      </c>
    </row>
    <row r="2228" spans="1:7" x14ac:dyDescent="0.3">
      <c r="A2228" s="38">
        <v>45236</v>
      </c>
      <c r="B2228">
        <v>83.15</v>
      </c>
      <c r="C2228">
        <v>85</v>
      </c>
      <c r="D2228">
        <v>85.18</v>
      </c>
      <c r="E2228">
        <v>82.3</v>
      </c>
      <c r="F2228" t="s">
        <v>721</v>
      </c>
      <c r="G2228" s="30">
        <v>-2.2100000000000002E-2</v>
      </c>
    </row>
    <row r="2229" spans="1:7" x14ac:dyDescent="0.3">
      <c r="A2229" s="38">
        <v>45237</v>
      </c>
      <c r="B2229">
        <v>84.35</v>
      </c>
      <c r="C2229">
        <v>82.95</v>
      </c>
      <c r="D2229">
        <v>84.51</v>
      </c>
      <c r="E2229">
        <v>82.71</v>
      </c>
      <c r="F2229" t="s">
        <v>737</v>
      </c>
      <c r="G2229" s="30">
        <v>1.44E-2</v>
      </c>
    </row>
    <row r="2230" spans="1:7" x14ac:dyDescent="0.3">
      <c r="A2230" s="38">
        <v>45238</v>
      </c>
      <c r="B2230">
        <v>84.77</v>
      </c>
      <c r="C2230">
        <v>84.36</v>
      </c>
      <c r="D2230">
        <v>85.64</v>
      </c>
      <c r="E2230">
        <v>84.03</v>
      </c>
      <c r="F2230" t="s">
        <v>595</v>
      </c>
      <c r="G2230" s="30">
        <v>5.0000000000000001E-3</v>
      </c>
    </row>
    <row r="2231" spans="1:7" x14ac:dyDescent="0.3">
      <c r="A2231" s="38">
        <v>45239</v>
      </c>
      <c r="B2231">
        <v>84.25</v>
      </c>
      <c r="C2231">
        <v>85.15</v>
      </c>
      <c r="D2231">
        <v>85.71</v>
      </c>
      <c r="E2231">
        <v>83.88</v>
      </c>
      <c r="F2231" t="s">
        <v>709</v>
      </c>
      <c r="G2231" s="30">
        <v>-6.1000000000000004E-3</v>
      </c>
    </row>
    <row r="2232" spans="1:7" x14ac:dyDescent="0.3">
      <c r="A2232" s="38">
        <v>45240</v>
      </c>
      <c r="B2232">
        <v>84.96</v>
      </c>
      <c r="C2232">
        <v>84.97</v>
      </c>
      <c r="D2232">
        <v>85.29</v>
      </c>
      <c r="E2232">
        <v>83.93</v>
      </c>
      <c r="F2232" t="s">
        <v>508</v>
      </c>
      <c r="G2232" s="30">
        <v>8.3999999999999995E-3</v>
      </c>
    </row>
    <row r="2233" spans="1:7" x14ac:dyDescent="0.3">
      <c r="A2233" s="38">
        <v>45243</v>
      </c>
      <c r="B2233">
        <v>85.72</v>
      </c>
      <c r="C2233">
        <v>84.52</v>
      </c>
      <c r="D2233">
        <v>86.66</v>
      </c>
      <c r="E2233">
        <v>84.23</v>
      </c>
      <c r="F2233" t="s">
        <v>1136</v>
      </c>
      <c r="G2233" s="30">
        <v>8.8999999999999999E-3</v>
      </c>
    </row>
    <row r="2234" spans="1:7" x14ac:dyDescent="0.3">
      <c r="A2234" s="38">
        <v>45244</v>
      </c>
      <c r="B2234">
        <v>87.68</v>
      </c>
      <c r="C2234">
        <v>87.44</v>
      </c>
      <c r="D2234">
        <v>88.91</v>
      </c>
      <c r="E2234">
        <v>87</v>
      </c>
      <c r="F2234" t="s">
        <v>573</v>
      </c>
      <c r="G2234" s="30">
        <v>2.29E-2</v>
      </c>
    </row>
    <row r="2235" spans="1:7" x14ac:dyDescent="0.3">
      <c r="A2235" s="38">
        <v>45245</v>
      </c>
      <c r="B2235">
        <v>86.97</v>
      </c>
      <c r="C2235">
        <v>87.68</v>
      </c>
      <c r="D2235">
        <v>88.05</v>
      </c>
      <c r="E2235">
        <v>86.53</v>
      </c>
      <c r="F2235" t="s">
        <v>992</v>
      </c>
      <c r="G2235" s="30">
        <v>-8.0999999999999996E-3</v>
      </c>
    </row>
    <row r="2236" spans="1:7" x14ac:dyDescent="0.3">
      <c r="A2236" s="38">
        <v>45246</v>
      </c>
      <c r="B2236">
        <v>86.4</v>
      </c>
      <c r="C2236">
        <v>86.35</v>
      </c>
      <c r="D2236">
        <v>87.57</v>
      </c>
      <c r="E2236">
        <v>85.97</v>
      </c>
      <c r="F2236" t="s">
        <v>238</v>
      </c>
      <c r="G2236" s="30">
        <v>-6.6E-3</v>
      </c>
    </row>
    <row r="2237" spans="1:7" x14ac:dyDescent="0.3">
      <c r="A2237" s="38">
        <v>45247</v>
      </c>
      <c r="B2237">
        <v>86.84</v>
      </c>
      <c r="C2237">
        <v>86.52</v>
      </c>
      <c r="D2237">
        <v>87.52</v>
      </c>
      <c r="E2237">
        <v>85.84</v>
      </c>
      <c r="F2237" t="s">
        <v>1242</v>
      </c>
      <c r="G2237" s="30">
        <v>5.1000000000000004E-3</v>
      </c>
    </row>
    <row r="2238" spans="1:7" x14ac:dyDescent="0.3">
      <c r="A2238" s="38">
        <v>45250</v>
      </c>
      <c r="B2238">
        <v>88.32</v>
      </c>
      <c r="C2238">
        <v>86.84</v>
      </c>
      <c r="D2238">
        <v>88.75</v>
      </c>
      <c r="E2238">
        <v>86.21</v>
      </c>
      <c r="F2238" t="s">
        <v>579</v>
      </c>
      <c r="G2238" s="30">
        <v>1.7000000000000001E-2</v>
      </c>
    </row>
    <row r="2239" spans="1:7" x14ac:dyDescent="0.3">
      <c r="A2239" s="38">
        <v>45251</v>
      </c>
      <c r="B2239">
        <v>87.96</v>
      </c>
      <c r="C2239">
        <v>87.9</v>
      </c>
      <c r="D2239">
        <v>88.28</v>
      </c>
      <c r="E2239">
        <v>87.85</v>
      </c>
      <c r="F2239" t="s">
        <v>1210</v>
      </c>
      <c r="G2239" s="30">
        <v>-4.1000000000000003E-3</v>
      </c>
    </row>
    <row r="2240" spans="1:7" x14ac:dyDescent="0.3">
      <c r="A2240" s="38">
        <v>45252</v>
      </c>
      <c r="B2240">
        <v>90.2</v>
      </c>
      <c r="C2240">
        <v>88.95</v>
      </c>
      <c r="D2240">
        <v>90.41</v>
      </c>
      <c r="E2240">
        <v>88.18</v>
      </c>
      <c r="F2240" t="s">
        <v>564</v>
      </c>
      <c r="G2240" s="30">
        <v>2.5499999999999998E-2</v>
      </c>
    </row>
    <row r="2241" spans="1:7" x14ac:dyDescent="0.3">
      <c r="A2241" s="38">
        <v>45254</v>
      </c>
      <c r="B2241">
        <v>91.14</v>
      </c>
      <c r="C2241">
        <v>90.25</v>
      </c>
      <c r="D2241">
        <v>92.16</v>
      </c>
      <c r="E2241">
        <v>90.25</v>
      </c>
      <c r="F2241" t="s">
        <v>840</v>
      </c>
      <c r="G2241" s="30">
        <v>1.04E-2</v>
      </c>
    </row>
    <row r="2242" spans="1:7" x14ac:dyDescent="0.3">
      <c r="A2242" s="38">
        <v>45257</v>
      </c>
      <c r="B2242">
        <v>90.51</v>
      </c>
      <c r="C2242">
        <v>91.31</v>
      </c>
      <c r="D2242">
        <v>91.55</v>
      </c>
      <c r="E2242">
        <v>90.06</v>
      </c>
      <c r="F2242" t="s">
        <v>1239</v>
      </c>
      <c r="G2242" s="30">
        <v>-6.8999999999999999E-3</v>
      </c>
    </row>
    <row r="2243" spans="1:7" x14ac:dyDescent="0.3">
      <c r="A2243" s="38">
        <v>45258</v>
      </c>
      <c r="B2243">
        <v>90.63</v>
      </c>
      <c r="C2243">
        <v>90.31</v>
      </c>
      <c r="D2243">
        <v>91.79</v>
      </c>
      <c r="E2243">
        <v>90.31</v>
      </c>
      <c r="F2243" t="s">
        <v>1142</v>
      </c>
      <c r="G2243" s="30">
        <v>1.2999999999999999E-3</v>
      </c>
    </row>
    <row r="2244" spans="1:7" x14ac:dyDescent="0.3">
      <c r="A2244" s="38">
        <v>45259</v>
      </c>
      <c r="B2244">
        <v>92.27</v>
      </c>
      <c r="C2244">
        <v>90.81</v>
      </c>
      <c r="D2244">
        <v>93.44</v>
      </c>
      <c r="E2244">
        <v>90.78</v>
      </c>
      <c r="F2244" t="s">
        <v>1259</v>
      </c>
      <c r="G2244" s="30">
        <v>1.8100000000000002E-2</v>
      </c>
    </row>
    <row r="2245" spans="1:7" x14ac:dyDescent="0.3">
      <c r="A2245" s="38">
        <v>45260</v>
      </c>
      <c r="B2245">
        <v>92</v>
      </c>
      <c r="C2245">
        <v>89.28</v>
      </c>
      <c r="D2245">
        <v>92.44</v>
      </c>
      <c r="E2245">
        <v>89.28</v>
      </c>
      <c r="F2245" t="s">
        <v>1135</v>
      </c>
      <c r="G2245" s="30">
        <v>-2.8999999999999998E-3</v>
      </c>
    </row>
    <row r="2246" spans="1:7" x14ac:dyDescent="0.3">
      <c r="A2246" s="38">
        <v>45261</v>
      </c>
      <c r="B2246">
        <v>92.7</v>
      </c>
      <c r="C2246">
        <v>91.63</v>
      </c>
      <c r="D2246">
        <v>92.85</v>
      </c>
      <c r="E2246">
        <v>91.22</v>
      </c>
      <c r="F2246" t="s">
        <v>1268</v>
      </c>
      <c r="G2246" s="30">
        <v>7.6E-3</v>
      </c>
    </row>
    <row r="2247" spans="1:7" x14ac:dyDescent="0.3">
      <c r="A2247" s="38">
        <v>45264</v>
      </c>
      <c r="B2247">
        <v>89.86</v>
      </c>
      <c r="C2247">
        <v>90.67</v>
      </c>
      <c r="D2247">
        <v>91.25</v>
      </c>
      <c r="E2247">
        <v>88.58</v>
      </c>
      <c r="F2247" t="s">
        <v>1145</v>
      </c>
      <c r="G2247" s="30">
        <v>-3.0599999999999999E-2</v>
      </c>
    </row>
    <row r="2248" spans="1:7" x14ac:dyDescent="0.3">
      <c r="A2248" s="38">
        <v>45265</v>
      </c>
      <c r="B2248">
        <v>90.73</v>
      </c>
      <c r="C2248">
        <v>89.46</v>
      </c>
      <c r="D2248">
        <v>91.01</v>
      </c>
      <c r="E2248">
        <v>89.11</v>
      </c>
      <c r="F2248" t="s">
        <v>312</v>
      </c>
      <c r="G2248" s="30">
        <v>9.7000000000000003E-3</v>
      </c>
    </row>
    <row r="2249" spans="1:7" x14ac:dyDescent="0.3">
      <c r="A2249" s="38">
        <v>45266</v>
      </c>
      <c r="B2249">
        <v>90.57</v>
      </c>
      <c r="C2249">
        <v>92.01</v>
      </c>
      <c r="D2249">
        <v>92.53</v>
      </c>
      <c r="E2249">
        <v>90.37</v>
      </c>
      <c r="F2249" t="s">
        <v>175</v>
      </c>
      <c r="G2249" s="30">
        <v>-1.8E-3</v>
      </c>
    </row>
    <row r="2250" spans="1:7" x14ac:dyDescent="0.3">
      <c r="A2250" s="38">
        <v>45267</v>
      </c>
      <c r="B2250">
        <v>90.8</v>
      </c>
      <c r="C2250">
        <v>90.8</v>
      </c>
      <c r="D2250">
        <v>91.06</v>
      </c>
      <c r="E2250">
        <v>89.45</v>
      </c>
      <c r="F2250" t="s">
        <v>140</v>
      </c>
      <c r="G2250" s="30">
        <v>2.5000000000000001E-3</v>
      </c>
    </row>
    <row r="2251" spans="1:7" x14ac:dyDescent="0.3">
      <c r="A2251" s="38">
        <v>45268</v>
      </c>
      <c r="B2251">
        <v>92.09</v>
      </c>
      <c r="C2251">
        <v>90.68</v>
      </c>
      <c r="D2251">
        <v>92.26</v>
      </c>
      <c r="E2251">
        <v>90.54</v>
      </c>
      <c r="F2251" t="s">
        <v>1103</v>
      </c>
      <c r="G2251" s="30">
        <v>1.4200000000000001E-2</v>
      </c>
    </row>
    <row r="2252" spans="1:7" x14ac:dyDescent="0.3">
      <c r="A2252" s="38">
        <v>45271</v>
      </c>
      <c r="B2252">
        <v>91.94</v>
      </c>
      <c r="C2252">
        <v>92.27</v>
      </c>
      <c r="D2252">
        <v>93.06</v>
      </c>
      <c r="E2252">
        <v>91.51</v>
      </c>
      <c r="F2252" t="s">
        <v>160</v>
      </c>
      <c r="G2252" s="30">
        <v>-1.6000000000000001E-3</v>
      </c>
    </row>
    <row r="2253" spans="1:7" x14ac:dyDescent="0.3">
      <c r="A2253" s="38">
        <v>45272</v>
      </c>
      <c r="B2253">
        <v>93.23</v>
      </c>
      <c r="C2253">
        <v>92.1</v>
      </c>
      <c r="D2253">
        <v>93.29</v>
      </c>
      <c r="E2253">
        <v>91.79</v>
      </c>
      <c r="F2253" t="s">
        <v>238</v>
      </c>
      <c r="G2253" s="30">
        <v>1.4E-2</v>
      </c>
    </row>
    <row r="2254" spans="1:7" x14ac:dyDescent="0.3">
      <c r="A2254" s="38">
        <v>45273</v>
      </c>
      <c r="B2254">
        <v>92.26</v>
      </c>
      <c r="C2254">
        <v>93.21</v>
      </c>
      <c r="D2254">
        <v>93.64</v>
      </c>
      <c r="E2254">
        <v>91.71</v>
      </c>
      <c r="F2254" t="s">
        <v>1195</v>
      </c>
      <c r="G2254" s="30">
        <v>-1.04E-2</v>
      </c>
    </row>
    <row r="2255" spans="1:7" x14ac:dyDescent="0.3">
      <c r="A2255" s="38">
        <v>45274</v>
      </c>
      <c r="B2255">
        <v>93.13</v>
      </c>
      <c r="C2255">
        <v>92.76</v>
      </c>
      <c r="D2255">
        <v>94.23</v>
      </c>
      <c r="E2255">
        <v>91.07</v>
      </c>
      <c r="F2255" t="s">
        <v>1273</v>
      </c>
      <c r="G2255" s="30">
        <v>9.4000000000000004E-3</v>
      </c>
    </row>
    <row r="2256" spans="1:7" x14ac:dyDescent="0.3">
      <c r="A2256" s="38">
        <v>45275</v>
      </c>
      <c r="B2256">
        <v>94.48</v>
      </c>
      <c r="C2256">
        <v>93.16</v>
      </c>
      <c r="D2256">
        <v>94.68</v>
      </c>
      <c r="E2256">
        <v>92.99</v>
      </c>
      <c r="F2256" t="s">
        <v>1148</v>
      </c>
      <c r="G2256" s="30">
        <v>1.4500000000000001E-2</v>
      </c>
    </row>
    <row r="2257" spans="1:7" x14ac:dyDescent="0.3">
      <c r="A2257" s="38">
        <v>45278</v>
      </c>
      <c r="B2257">
        <v>94.08</v>
      </c>
      <c r="C2257">
        <v>94.59</v>
      </c>
      <c r="D2257">
        <v>94.96</v>
      </c>
      <c r="E2257">
        <v>93.49</v>
      </c>
      <c r="F2257" t="s">
        <v>170</v>
      </c>
      <c r="G2257" s="30">
        <v>-4.1999999999999997E-3</v>
      </c>
    </row>
    <row r="2258" spans="1:7" x14ac:dyDescent="0.3">
      <c r="A2258" s="38">
        <v>45279</v>
      </c>
      <c r="B2258">
        <v>94.76</v>
      </c>
      <c r="C2258">
        <v>94.76</v>
      </c>
      <c r="D2258">
        <v>96.23</v>
      </c>
      <c r="E2258">
        <v>94.25</v>
      </c>
      <c r="F2258" t="s">
        <v>991</v>
      </c>
      <c r="G2258" s="30">
        <v>7.1999999999999998E-3</v>
      </c>
    </row>
    <row r="2259" spans="1:7" x14ac:dyDescent="0.3">
      <c r="A2259" s="38">
        <v>45280</v>
      </c>
      <c r="B2259">
        <v>91.67</v>
      </c>
      <c r="C2259">
        <v>94.2</v>
      </c>
      <c r="D2259">
        <v>94.67</v>
      </c>
      <c r="E2259">
        <v>91.45</v>
      </c>
      <c r="F2259" t="s">
        <v>961</v>
      </c>
      <c r="G2259" s="30">
        <v>-3.2599999999999997E-2</v>
      </c>
    </row>
    <row r="2260" spans="1:7" x14ac:dyDescent="0.3">
      <c r="A2260" s="38">
        <v>45281</v>
      </c>
      <c r="B2260">
        <v>91.8</v>
      </c>
      <c r="C2260">
        <v>92.24</v>
      </c>
      <c r="D2260">
        <v>92.39</v>
      </c>
      <c r="E2260">
        <v>90.79</v>
      </c>
      <c r="F2260" t="s">
        <v>312</v>
      </c>
      <c r="G2260" s="30">
        <v>1.4E-3</v>
      </c>
    </row>
    <row r="2261" spans="1:7" x14ac:dyDescent="0.3">
      <c r="A2261" s="38">
        <v>45282</v>
      </c>
      <c r="B2261">
        <v>91.58</v>
      </c>
      <c r="C2261">
        <v>91.9</v>
      </c>
      <c r="D2261">
        <v>92.3</v>
      </c>
      <c r="E2261">
        <v>91.16</v>
      </c>
      <c r="F2261" t="s">
        <v>159</v>
      </c>
      <c r="G2261" s="30">
        <v>-2.3999999999999998E-3</v>
      </c>
    </row>
    <row r="2262" spans="1:7" x14ac:dyDescent="0.3">
      <c r="A2262" s="38">
        <v>45286</v>
      </c>
      <c r="B2262">
        <v>92.59</v>
      </c>
      <c r="C2262">
        <v>91.66</v>
      </c>
      <c r="D2262">
        <v>93.17</v>
      </c>
      <c r="E2262">
        <v>91.43</v>
      </c>
      <c r="F2262" t="s">
        <v>663</v>
      </c>
      <c r="G2262" s="30">
        <v>1.0999999999999999E-2</v>
      </c>
    </row>
    <row r="2263" spans="1:7" x14ac:dyDescent="0.3">
      <c r="A2263" s="38">
        <v>45287</v>
      </c>
      <c r="B2263">
        <v>93.16</v>
      </c>
      <c r="C2263">
        <v>92.7</v>
      </c>
      <c r="D2263">
        <v>93.57</v>
      </c>
      <c r="E2263">
        <v>92.26</v>
      </c>
      <c r="F2263" t="s">
        <v>1274</v>
      </c>
      <c r="G2263" s="30">
        <v>6.1999999999999998E-3</v>
      </c>
    </row>
    <row r="2264" spans="1:7" x14ac:dyDescent="0.3">
      <c r="A2264" s="38">
        <v>45288</v>
      </c>
      <c r="B2264">
        <v>94.27</v>
      </c>
      <c r="C2264">
        <v>93.21</v>
      </c>
      <c r="D2264">
        <v>94.61</v>
      </c>
      <c r="E2264">
        <v>93.12</v>
      </c>
      <c r="F2264" t="s">
        <v>1080</v>
      </c>
      <c r="G2264" s="30">
        <v>1.1900000000000001E-2</v>
      </c>
    </row>
    <row r="2265" spans="1:7" x14ac:dyDescent="0.3">
      <c r="A2265" s="38">
        <v>45289</v>
      </c>
      <c r="B2265">
        <v>93.19</v>
      </c>
      <c r="C2265">
        <v>94.11</v>
      </c>
      <c r="D2265">
        <v>94.64</v>
      </c>
      <c r="E2265">
        <v>93.14</v>
      </c>
      <c r="F2265" t="s">
        <v>1161</v>
      </c>
      <c r="G2265" s="30">
        <v>-1.15E-2</v>
      </c>
    </row>
    <row r="2266" spans="1:7" x14ac:dyDescent="0.3">
      <c r="A2266" s="38">
        <v>45293</v>
      </c>
      <c r="B2266">
        <v>91.33</v>
      </c>
      <c r="C2266">
        <v>92.49</v>
      </c>
      <c r="D2266">
        <v>92.58</v>
      </c>
      <c r="E2266">
        <v>90.84</v>
      </c>
      <c r="F2266" t="s">
        <v>208</v>
      </c>
      <c r="G2266" s="30">
        <v>-0.02</v>
      </c>
    </row>
    <row r="2267" spans="1:7" x14ac:dyDescent="0.3">
      <c r="A2267" s="38">
        <v>45294</v>
      </c>
      <c r="B2267">
        <v>92.17</v>
      </c>
      <c r="C2267">
        <v>90.35</v>
      </c>
      <c r="D2267">
        <v>92.62</v>
      </c>
      <c r="E2267">
        <v>89.76</v>
      </c>
      <c r="F2267" t="s">
        <v>999</v>
      </c>
      <c r="G2267" s="30">
        <v>9.1999999999999998E-3</v>
      </c>
    </row>
    <row r="2268" spans="1:7" x14ac:dyDescent="0.3">
      <c r="A2268" s="38">
        <v>45295</v>
      </c>
      <c r="B2268">
        <v>94.8</v>
      </c>
      <c r="C2268">
        <v>93.32</v>
      </c>
      <c r="D2268">
        <v>96.41</v>
      </c>
      <c r="E2268">
        <v>92.93</v>
      </c>
      <c r="F2268" t="s">
        <v>969</v>
      </c>
      <c r="G2268" s="30">
        <v>2.8500000000000001E-2</v>
      </c>
    </row>
    <row r="2269" spans="1:7" x14ac:dyDescent="0.3">
      <c r="A2269" s="38">
        <v>45296</v>
      </c>
      <c r="B2269">
        <v>94.93</v>
      </c>
      <c r="C2269">
        <v>94.8</v>
      </c>
      <c r="D2269">
        <v>95.45</v>
      </c>
      <c r="E2269">
        <v>94.07</v>
      </c>
      <c r="F2269" t="s">
        <v>1164</v>
      </c>
      <c r="G2269" s="30">
        <v>1.4E-3</v>
      </c>
    </row>
    <row r="2270" spans="1:7" x14ac:dyDescent="0.3">
      <c r="A2270" s="38">
        <v>45299</v>
      </c>
      <c r="B2270">
        <v>96.29</v>
      </c>
      <c r="C2270">
        <v>95.63</v>
      </c>
      <c r="D2270">
        <v>96.29</v>
      </c>
      <c r="E2270">
        <v>94.91</v>
      </c>
      <c r="F2270" t="s">
        <v>857</v>
      </c>
      <c r="G2270" s="30">
        <v>1.43E-2</v>
      </c>
    </row>
    <row r="2271" spans="1:7" x14ac:dyDescent="0.3">
      <c r="A2271" s="38">
        <v>45300</v>
      </c>
      <c r="B2271">
        <v>95.66</v>
      </c>
      <c r="C2271">
        <v>95.61</v>
      </c>
      <c r="D2271">
        <v>95.76</v>
      </c>
      <c r="E2271">
        <v>94.47</v>
      </c>
      <c r="F2271" t="s">
        <v>218</v>
      </c>
      <c r="G2271" s="30">
        <v>-6.4999999999999997E-3</v>
      </c>
    </row>
    <row r="2272" spans="1:7" x14ac:dyDescent="0.3">
      <c r="A2272" s="38">
        <v>45301</v>
      </c>
      <c r="B2272">
        <v>96.72</v>
      </c>
      <c r="C2272">
        <v>95.68</v>
      </c>
      <c r="D2272">
        <v>97.16</v>
      </c>
      <c r="E2272">
        <v>95.31</v>
      </c>
      <c r="F2272" t="s">
        <v>711</v>
      </c>
      <c r="G2272" s="30">
        <v>1.11E-2</v>
      </c>
    </row>
    <row r="2273" spans="1:7" x14ac:dyDescent="0.3">
      <c r="A2273" s="38">
        <v>45302</v>
      </c>
      <c r="B2273">
        <v>95.34</v>
      </c>
      <c r="C2273">
        <v>97</v>
      </c>
      <c r="D2273">
        <v>97.27</v>
      </c>
      <c r="E2273">
        <v>94.8</v>
      </c>
      <c r="F2273" t="s">
        <v>577</v>
      </c>
      <c r="G2273" s="30">
        <v>-1.43E-2</v>
      </c>
    </row>
    <row r="2274" spans="1:7" x14ac:dyDescent="0.3">
      <c r="A2274" s="38">
        <v>45303</v>
      </c>
      <c r="B2274">
        <v>95.41</v>
      </c>
      <c r="C2274">
        <v>95.76</v>
      </c>
      <c r="D2274">
        <v>96.27</v>
      </c>
      <c r="E2274">
        <v>95.15</v>
      </c>
      <c r="F2274" t="s">
        <v>277</v>
      </c>
      <c r="G2274" s="30">
        <v>6.9999999999999999E-4</v>
      </c>
    </row>
    <row r="2275" spans="1:7" x14ac:dyDescent="0.3">
      <c r="A2275" s="38">
        <v>45307</v>
      </c>
      <c r="B2275">
        <v>95.46</v>
      </c>
      <c r="C2275">
        <v>95</v>
      </c>
      <c r="D2275">
        <v>95.47</v>
      </c>
      <c r="E2275">
        <v>94.19</v>
      </c>
      <c r="F2275" t="s">
        <v>159</v>
      </c>
      <c r="G2275" s="30">
        <v>5.0000000000000001E-4</v>
      </c>
    </row>
    <row r="2276" spans="1:7" x14ac:dyDescent="0.3">
      <c r="A2276" s="38">
        <v>45308</v>
      </c>
      <c r="B2276">
        <v>96.06</v>
      </c>
      <c r="C2276">
        <v>94.48</v>
      </c>
      <c r="D2276">
        <v>96.58</v>
      </c>
      <c r="E2276">
        <v>94.34</v>
      </c>
      <c r="F2276" t="s">
        <v>1080</v>
      </c>
      <c r="G2276" s="30">
        <v>6.3E-3</v>
      </c>
    </row>
    <row r="2277" spans="1:7" x14ac:dyDescent="0.3">
      <c r="A2277" s="38">
        <v>45309</v>
      </c>
      <c r="B2277">
        <v>96.58</v>
      </c>
      <c r="C2277">
        <v>96.55</v>
      </c>
      <c r="D2277">
        <v>96.92</v>
      </c>
      <c r="E2277">
        <v>95.14</v>
      </c>
      <c r="F2277" t="s">
        <v>258</v>
      </c>
      <c r="G2277" s="30">
        <v>5.4000000000000003E-3</v>
      </c>
    </row>
    <row r="2278" spans="1:7" x14ac:dyDescent="0.3">
      <c r="A2278" s="38">
        <v>45310</v>
      </c>
      <c r="B2278">
        <v>98.94</v>
      </c>
      <c r="C2278">
        <v>97.12</v>
      </c>
      <c r="D2278">
        <v>98.94</v>
      </c>
      <c r="E2278">
        <v>95.82</v>
      </c>
      <c r="F2278" t="s">
        <v>866</v>
      </c>
      <c r="G2278" s="30">
        <v>2.4400000000000002E-2</v>
      </c>
    </row>
    <row r="2279" spans="1:7" x14ac:dyDescent="0.3">
      <c r="A2279" s="38">
        <v>45313</v>
      </c>
      <c r="B2279">
        <v>97.45</v>
      </c>
      <c r="C2279">
        <v>99.33</v>
      </c>
      <c r="D2279">
        <v>99.63</v>
      </c>
      <c r="E2279">
        <v>97.37</v>
      </c>
      <c r="F2279" t="s">
        <v>709</v>
      </c>
      <c r="G2279" s="30">
        <v>-1.5100000000000001E-2</v>
      </c>
    </row>
    <row r="2280" spans="1:7" x14ac:dyDescent="0.3">
      <c r="A2280" s="38">
        <v>45314</v>
      </c>
      <c r="B2280">
        <v>95.31</v>
      </c>
      <c r="C2280">
        <v>97.42</v>
      </c>
      <c r="D2280">
        <v>97.5</v>
      </c>
      <c r="E2280">
        <v>95.2</v>
      </c>
      <c r="F2280" t="s">
        <v>1089</v>
      </c>
      <c r="G2280" s="30">
        <v>-2.1999999999999999E-2</v>
      </c>
    </row>
    <row r="2281" spans="1:7" x14ac:dyDescent="0.3">
      <c r="A2281" s="38">
        <v>45315</v>
      </c>
      <c r="B2281">
        <v>98.08</v>
      </c>
      <c r="C2281">
        <v>96.12</v>
      </c>
      <c r="D2281">
        <v>98.79</v>
      </c>
      <c r="E2281">
        <v>95.85</v>
      </c>
      <c r="F2281" t="s">
        <v>737</v>
      </c>
      <c r="G2281" s="30">
        <v>2.9100000000000001E-2</v>
      </c>
    </row>
    <row r="2282" spans="1:7" x14ac:dyDescent="0.3">
      <c r="A2282" s="38">
        <v>45316</v>
      </c>
      <c r="B2282">
        <v>99.98</v>
      </c>
      <c r="C2282">
        <v>99.03</v>
      </c>
      <c r="D2282">
        <v>100.05</v>
      </c>
      <c r="E2282">
        <v>98.49</v>
      </c>
      <c r="F2282" t="s">
        <v>1019</v>
      </c>
      <c r="G2282" s="30">
        <v>1.9400000000000001E-2</v>
      </c>
    </row>
    <row r="2283" spans="1:7" x14ac:dyDescent="0.3">
      <c r="A2283" s="38">
        <v>45317</v>
      </c>
      <c r="B2283">
        <v>100.31</v>
      </c>
      <c r="C2283">
        <v>100.29</v>
      </c>
      <c r="D2283">
        <v>100.5</v>
      </c>
      <c r="E2283">
        <v>99.32</v>
      </c>
      <c r="F2283" t="s">
        <v>255</v>
      </c>
      <c r="G2283" s="30">
        <v>3.3E-3</v>
      </c>
    </row>
    <row r="2284" spans="1:7" x14ac:dyDescent="0.3">
      <c r="A2284" s="38">
        <v>45320</v>
      </c>
      <c r="B2284">
        <v>101.21</v>
      </c>
      <c r="C2284">
        <v>100.11</v>
      </c>
      <c r="D2284">
        <v>101.33</v>
      </c>
      <c r="E2284">
        <v>99.58</v>
      </c>
      <c r="F2284" t="s">
        <v>1028</v>
      </c>
      <c r="G2284" s="30">
        <v>8.9999999999999993E-3</v>
      </c>
    </row>
    <row r="2285" spans="1:7" x14ac:dyDescent="0.3">
      <c r="A2285" s="38">
        <v>45321</v>
      </c>
      <c r="B2285">
        <v>101.6</v>
      </c>
      <c r="C2285">
        <v>101.54</v>
      </c>
      <c r="D2285">
        <v>101.9</v>
      </c>
      <c r="E2285">
        <v>100.18</v>
      </c>
      <c r="F2285" t="s">
        <v>143</v>
      </c>
      <c r="G2285" s="30">
        <v>3.8999999999999998E-3</v>
      </c>
    </row>
    <row r="2286" spans="1:7" x14ac:dyDescent="0.3">
      <c r="A2286" s="38">
        <v>45322</v>
      </c>
      <c r="B2286">
        <v>100.4</v>
      </c>
      <c r="C2286">
        <v>100.95</v>
      </c>
      <c r="D2286">
        <v>102.21</v>
      </c>
      <c r="E2286">
        <v>100.37</v>
      </c>
      <c r="F2286" t="s">
        <v>1130</v>
      </c>
      <c r="G2286" s="30">
        <v>-1.18E-2</v>
      </c>
    </row>
    <row r="2287" spans="1:7" x14ac:dyDescent="0.3">
      <c r="A2287" s="38">
        <v>45323</v>
      </c>
      <c r="B2287">
        <v>100.55</v>
      </c>
      <c r="C2287">
        <v>100.78</v>
      </c>
      <c r="D2287">
        <v>101.66</v>
      </c>
      <c r="E2287">
        <v>98</v>
      </c>
      <c r="F2287" t="s">
        <v>564</v>
      </c>
      <c r="G2287" s="30">
        <v>1.5E-3</v>
      </c>
    </row>
    <row r="2288" spans="1:7" x14ac:dyDescent="0.3">
      <c r="A2288" s="38">
        <v>45324</v>
      </c>
      <c r="B2288">
        <v>103.13</v>
      </c>
      <c r="C2288">
        <v>101.01</v>
      </c>
      <c r="D2288">
        <v>103.81</v>
      </c>
      <c r="E2288">
        <v>101.01</v>
      </c>
      <c r="F2288" t="s">
        <v>868</v>
      </c>
      <c r="G2288" s="30">
        <v>2.5700000000000001E-2</v>
      </c>
    </row>
    <row r="2289" spans="1:7" x14ac:dyDescent="0.3">
      <c r="A2289" s="38">
        <v>45327</v>
      </c>
      <c r="B2289">
        <v>103</v>
      </c>
      <c r="C2289">
        <v>102.72</v>
      </c>
      <c r="D2289">
        <v>103.41</v>
      </c>
      <c r="E2289">
        <v>102.03</v>
      </c>
      <c r="F2289" t="s">
        <v>992</v>
      </c>
      <c r="G2289" s="30">
        <v>-1.2999999999999999E-3</v>
      </c>
    </row>
    <row r="2290" spans="1:7" x14ac:dyDescent="0.3">
      <c r="A2290" s="38">
        <v>45328</v>
      </c>
      <c r="B2290">
        <v>104.47</v>
      </c>
      <c r="C2290">
        <v>103.25</v>
      </c>
      <c r="D2290">
        <v>104.84</v>
      </c>
      <c r="E2290">
        <v>102.82</v>
      </c>
      <c r="F2290" t="s">
        <v>339</v>
      </c>
      <c r="G2290" s="30">
        <v>1.43E-2</v>
      </c>
    </row>
    <row r="2291" spans="1:7" x14ac:dyDescent="0.3">
      <c r="A2291" s="38">
        <v>45329</v>
      </c>
      <c r="B2291">
        <v>105.9</v>
      </c>
      <c r="C2291">
        <v>105</v>
      </c>
      <c r="D2291">
        <v>106.53</v>
      </c>
      <c r="E2291">
        <v>104.17</v>
      </c>
      <c r="F2291" t="s">
        <v>993</v>
      </c>
      <c r="G2291" s="30">
        <v>1.37E-2</v>
      </c>
    </row>
    <row r="2292" spans="1:7" x14ac:dyDescent="0.3">
      <c r="A2292" s="38">
        <v>45330</v>
      </c>
      <c r="B2292">
        <v>107.41</v>
      </c>
      <c r="C2292">
        <v>104.56</v>
      </c>
      <c r="D2292">
        <v>108.96</v>
      </c>
      <c r="E2292">
        <v>103.81</v>
      </c>
      <c r="F2292" t="s">
        <v>1163</v>
      </c>
      <c r="G2292" s="30">
        <v>1.43E-2</v>
      </c>
    </row>
    <row r="2293" spans="1:7" x14ac:dyDescent="0.3">
      <c r="A2293" s="38">
        <v>45331</v>
      </c>
      <c r="B2293">
        <v>109.93</v>
      </c>
      <c r="C2293">
        <v>106.76</v>
      </c>
      <c r="D2293">
        <v>110.23</v>
      </c>
      <c r="E2293">
        <v>106.16</v>
      </c>
      <c r="F2293" t="s">
        <v>1263</v>
      </c>
      <c r="G2293" s="30">
        <v>2.35E-2</v>
      </c>
    </row>
    <row r="2294" spans="1:7" x14ac:dyDescent="0.3">
      <c r="A2294" s="38">
        <v>45334</v>
      </c>
      <c r="B2294">
        <v>108.88</v>
      </c>
      <c r="C2294">
        <v>109.85</v>
      </c>
      <c r="D2294">
        <v>111.72</v>
      </c>
      <c r="E2294">
        <v>108.86</v>
      </c>
      <c r="F2294" t="s">
        <v>1275</v>
      </c>
      <c r="G2294" s="30">
        <v>-9.5999999999999992E-3</v>
      </c>
    </row>
    <row r="2295" spans="1:7" x14ac:dyDescent="0.3">
      <c r="A2295" s="38">
        <v>45335</v>
      </c>
      <c r="B2295">
        <v>109.87</v>
      </c>
      <c r="C2295">
        <v>106.9</v>
      </c>
      <c r="D2295">
        <v>111.15</v>
      </c>
      <c r="E2295">
        <v>106.9</v>
      </c>
      <c r="F2295" t="s">
        <v>1276</v>
      </c>
      <c r="G2295" s="30">
        <v>9.1000000000000004E-3</v>
      </c>
    </row>
    <row r="2296" spans="1:7" x14ac:dyDescent="0.3">
      <c r="A2296" s="38">
        <v>45336</v>
      </c>
      <c r="B2296">
        <v>112.57</v>
      </c>
      <c r="C2296">
        <v>110.4</v>
      </c>
      <c r="D2296">
        <v>113.08</v>
      </c>
      <c r="E2296">
        <v>110.4</v>
      </c>
      <c r="F2296" t="s">
        <v>1277</v>
      </c>
      <c r="G2296" s="30">
        <v>2.46E-2</v>
      </c>
    </row>
    <row r="2297" spans="1:7" x14ac:dyDescent="0.3">
      <c r="A2297" s="38">
        <v>45337</v>
      </c>
      <c r="B2297">
        <v>114.05</v>
      </c>
      <c r="C2297">
        <v>112.97</v>
      </c>
      <c r="D2297">
        <v>114.29</v>
      </c>
      <c r="E2297">
        <v>112.82</v>
      </c>
      <c r="F2297" t="s">
        <v>1172</v>
      </c>
      <c r="G2297" s="30">
        <v>1.3100000000000001E-2</v>
      </c>
    </row>
    <row r="2298" spans="1:7" x14ac:dyDescent="0.3">
      <c r="A2298" s="38">
        <v>45338</v>
      </c>
      <c r="B2298">
        <v>112.71</v>
      </c>
      <c r="C2298">
        <v>114</v>
      </c>
      <c r="D2298">
        <v>115.03</v>
      </c>
      <c r="E2298">
        <v>112.7</v>
      </c>
      <c r="F2298" t="s">
        <v>1278</v>
      </c>
      <c r="G2298" s="30">
        <v>-1.17E-2</v>
      </c>
    </row>
    <row r="2299" spans="1:7" x14ac:dyDescent="0.3">
      <c r="A2299" s="38">
        <v>45342</v>
      </c>
      <c r="B2299">
        <v>109.6</v>
      </c>
      <c r="C2299">
        <v>111.25</v>
      </c>
      <c r="D2299">
        <v>112</v>
      </c>
      <c r="E2299">
        <v>109.09</v>
      </c>
      <c r="F2299" t="s">
        <v>866</v>
      </c>
      <c r="G2299" s="30">
        <v>-2.76E-2</v>
      </c>
    </row>
    <row r="2300" spans="1:7" x14ac:dyDescent="0.3">
      <c r="A2300" s="38">
        <v>45343</v>
      </c>
      <c r="B2300">
        <v>109.28</v>
      </c>
      <c r="C2300">
        <v>108.81</v>
      </c>
      <c r="D2300">
        <v>110.11</v>
      </c>
      <c r="E2300">
        <v>107.89</v>
      </c>
      <c r="F2300" t="s">
        <v>1136</v>
      </c>
      <c r="G2300" s="30">
        <v>-2.8999999999999998E-3</v>
      </c>
    </row>
    <row r="2301" spans="1:7" x14ac:dyDescent="0.3">
      <c r="A2301" s="38">
        <v>45344</v>
      </c>
      <c r="B2301">
        <v>111.51</v>
      </c>
      <c r="C2301">
        <v>111.5</v>
      </c>
      <c r="D2301">
        <v>112.42</v>
      </c>
      <c r="E2301">
        <v>110.06</v>
      </c>
      <c r="F2301" t="s">
        <v>135</v>
      </c>
      <c r="G2301" s="30">
        <v>2.0400000000000001E-2</v>
      </c>
    </row>
    <row r="2302" spans="1:7" x14ac:dyDescent="0.3">
      <c r="A2302" s="38">
        <v>45345</v>
      </c>
      <c r="B2302">
        <v>111.61</v>
      </c>
      <c r="C2302">
        <v>112.07</v>
      </c>
      <c r="D2302">
        <v>112.47</v>
      </c>
      <c r="E2302">
        <v>110.76</v>
      </c>
      <c r="F2302" t="s">
        <v>576</v>
      </c>
      <c r="G2302" s="30">
        <v>8.9999999999999998E-4</v>
      </c>
    </row>
    <row r="2303" spans="1:7" x14ac:dyDescent="0.3">
      <c r="A2303" s="38">
        <v>45348</v>
      </c>
      <c r="B2303">
        <v>110.88</v>
      </c>
      <c r="C2303">
        <v>112</v>
      </c>
      <c r="D2303">
        <v>112.38</v>
      </c>
      <c r="E2303">
        <v>110.85</v>
      </c>
      <c r="F2303" t="s">
        <v>208</v>
      </c>
      <c r="G2303" s="30">
        <v>-6.4999999999999997E-3</v>
      </c>
    </row>
    <row r="2304" spans="1:7" x14ac:dyDescent="0.3">
      <c r="A2304" s="38">
        <v>45349</v>
      </c>
      <c r="B2304">
        <v>110.82</v>
      </c>
      <c r="C2304">
        <v>110.84</v>
      </c>
      <c r="D2304">
        <v>111.19</v>
      </c>
      <c r="E2304">
        <v>109.77</v>
      </c>
      <c r="F2304" t="s">
        <v>258</v>
      </c>
      <c r="G2304" s="30">
        <v>-5.0000000000000001E-4</v>
      </c>
    </row>
    <row r="2305" spans="1:7" x14ac:dyDescent="0.3">
      <c r="A2305" s="38">
        <v>45350</v>
      </c>
      <c r="B2305">
        <v>111.79</v>
      </c>
      <c r="C2305">
        <v>110.61</v>
      </c>
      <c r="D2305">
        <v>112.47</v>
      </c>
      <c r="E2305">
        <v>110.5</v>
      </c>
      <c r="F2305" t="s">
        <v>1279</v>
      </c>
      <c r="G2305" s="30">
        <v>8.8000000000000005E-3</v>
      </c>
    </row>
    <row r="2306" spans="1:7" x14ac:dyDescent="0.3">
      <c r="A2306" s="38">
        <v>45351</v>
      </c>
      <c r="B2306">
        <v>111.8</v>
      </c>
      <c r="C2306">
        <v>112</v>
      </c>
      <c r="D2306">
        <v>112.22</v>
      </c>
      <c r="E2306">
        <v>110.11</v>
      </c>
      <c r="F2306" t="s">
        <v>967</v>
      </c>
      <c r="G2306" s="30">
        <v>1E-4</v>
      </c>
    </row>
    <row r="2307" spans="1:7" x14ac:dyDescent="0.3">
      <c r="A2307" s="38">
        <v>45352</v>
      </c>
      <c r="B2307">
        <v>111.01</v>
      </c>
      <c r="C2307">
        <v>111.56</v>
      </c>
      <c r="D2307">
        <v>113.62</v>
      </c>
      <c r="E2307">
        <v>109.85</v>
      </c>
      <c r="F2307" t="s">
        <v>1269</v>
      </c>
      <c r="G2307" s="30">
        <v>-7.1000000000000004E-3</v>
      </c>
    </row>
    <row r="2308" spans="1:7" x14ac:dyDescent="0.3">
      <c r="A2308" s="38">
        <v>45355</v>
      </c>
      <c r="B2308">
        <v>111.36</v>
      </c>
      <c r="C2308">
        <v>110.06</v>
      </c>
      <c r="D2308">
        <v>112.19</v>
      </c>
      <c r="E2308">
        <v>108.37</v>
      </c>
      <c r="F2308" t="s">
        <v>1280</v>
      </c>
      <c r="G2308" s="30">
        <v>3.2000000000000002E-3</v>
      </c>
    </row>
    <row r="2309" spans="1:7" x14ac:dyDescent="0.3">
      <c r="A2309" s="38">
        <v>45356</v>
      </c>
      <c r="B2309">
        <v>109.41</v>
      </c>
      <c r="C2309">
        <v>111.21</v>
      </c>
      <c r="D2309">
        <v>111.62</v>
      </c>
      <c r="E2309">
        <v>109.01</v>
      </c>
      <c r="F2309" t="s">
        <v>991</v>
      </c>
      <c r="G2309" s="30">
        <v>-1.7500000000000002E-2</v>
      </c>
    </row>
    <row r="2310" spans="1:7" x14ac:dyDescent="0.3">
      <c r="A2310" s="38">
        <v>45357</v>
      </c>
      <c r="B2310">
        <v>108.8</v>
      </c>
      <c r="C2310">
        <v>110.12</v>
      </c>
      <c r="D2310">
        <v>110.88</v>
      </c>
      <c r="E2310">
        <v>108.44</v>
      </c>
      <c r="F2310" t="s">
        <v>329</v>
      </c>
      <c r="G2310" s="30">
        <v>-5.5999999999999999E-3</v>
      </c>
    </row>
    <row r="2311" spans="1:7" x14ac:dyDescent="0.3">
      <c r="A2311" s="38">
        <v>45358</v>
      </c>
      <c r="B2311">
        <v>110.91</v>
      </c>
      <c r="C2311">
        <v>109.05</v>
      </c>
      <c r="D2311">
        <v>111.22</v>
      </c>
      <c r="E2311">
        <v>108.45</v>
      </c>
      <c r="F2311" t="s">
        <v>324</v>
      </c>
      <c r="G2311" s="30">
        <v>1.9400000000000001E-2</v>
      </c>
    </row>
    <row r="2312" spans="1:7" x14ac:dyDescent="0.3">
      <c r="A2312" s="38">
        <v>45359</v>
      </c>
      <c r="B2312">
        <v>108.75</v>
      </c>
      <c r="C2312">
        <v>111</v>
      </c>
      <c r="D2312">
        <v>111.11</v>
      </c>
      <c r="E2312">
        <v>107.92</v>
      </c>
      <c r="F2312" t="s">
        <v>857</v>
      </c>
      <c r="G2312" s="30">
        <v>-1.95E-2</v>
      </c>
    </row>
    <row r="2313" spans="1:7" x14ac:dyDescent="0.3">
      <c r="A2313" s="38">
        <v>45362</v>
      </c>
      <c r="B2313">
        <v>108.76</v>
      </c>
      <c r="C2313">
        <v>108.75</v>
      </c>
      <c r="D2313">
        <v>108.9</v>
      </c>
      <c r="E2313">
        <v>107.17</v>
      </c>
      <c r="F2313" t="s">
        <v>571</v>
      </c>
      <c r="G2313" s="30">
        <v>1E-4</v>
      </c>
    </row>
    <row r="2314" spans="1:7" x14ac:dyDescent="0.3">
      <c r="A2314" s="38">
        <v>45363</v>
      </c>
      <c r="B2314">
        <v>109.94</v>
      </c>
      <c r="C2314">
        <v>109</v>
      </c>
      <c r="D2314">
        <v>110.37</v>
      </c>
      <c r="E2314">
        <v>108.3</v>
      </c>
      <c r="F2314" t="s">
        <v>156</v>
      </c>
      <c r="G2314" s="30">
        <v>1.0800000000000001E-2</v>
      </c>
    </row>
    <row r="2315" spans="1:7" x14ac:dyDescent="0.3">
      <c r="A2315" s="38">
        <v>45364</v>
      </c>
      <c r="B2315">
        <v>109.98</v>
      </c>
      <c r="C2315">
        <v>109.94</v>
      </c>
      <c r="D2315">
        <v>111.63</v>
      </c>
      <c r="E2315">
        <v>109.81</v>
      </c>
      <c r="F2315" t="s">
        <v>156</v>
      </c>
      <c r="G2315" s="30">
        <v>4.0000000000000002E-4</v>
      </c>
    </row>
    <row r="2316" spans="1:7" x14ac:dyDescent="0.3">
      <c r="A2316" s="38">
        <v>45365</v>
      </c>
      <c r="B2316">
        <v>110.01</v>
      </c>
      <c r="C2316">
        <v>110.32</v>
      </c>
      <c r="D2316">
        <v>110.39</v>
      </c>
      <c r="E2316">
        <v>108.8</v>
      </c>
      <c r="F2316" t="s">
        <v>396</v>
      </c>
      <c r="G2316" s="30">
        <v>2.9999999999999997E-4</v>
      </c>
    </row>
    <row r="2317" spans="1:7" x14ac:dyDescent="0.3">
      <c r="A2317" s="38">
        <v>45366</v>
      </c>
      <c r="B2317">
        <v>110.41</v>
      </c>
      <c r="C2317">
        <v>109.22</v>
      </c>
      <c r="D2317">
        <v>110.99</v>
      </c>
      <c r="E2317">
        <v>109.06</v>
      </c>
      <c r="F2317" t="s">
        <v>1193</v>
      </c>
      <c r="G2317" s="30">
        <v>3.5999999999999999E-3</v>
      </c>
    </row>
    <row r="2318" spans="1:7" x14ac:dyDescent="0.3">
      <c r="A2318" s="38">
        <v>45369</v>
      </c>
      <c r="B2318">
        <v>110.28</v>
      </c>
      <c r="C2318">
        <v>110.79</v>
      </c>
      <c r="D2318">
        <v>111.75</v>
      </c>
      <c r="E2318">
        <v>110.1</v>
      </c>
      <c r="F2318" t="s">
        <v>536</v>
      </c>
      <c r="G2318" s="30">
        <v>-1.1999999999999999E-3</v>
      </c>
    </row>
    <row r="2319" spans="1:7" x14ac:dyDescent="0.3">
      <c r="A2319" s="38">
        <v>45370</v>
      </c>
      <c r="B2319">
        <v>110.74</v>
      </c>
      <c r="C2319">
        <v>110</v>
      </c>
      <c r="D2319">
        <v>111.46</v>
      </c>
      <c r="E2319">
        <v>109.6</v>
      </c>
      <c r="F2319" t="s">
        <v>1136</v>
      </c>
      <c r="G2319" s="30">
        <v>4.1999999999999997E-3</v>
      </c>
    </row>
    <row r="2320" spans="1:7" x14ac:dyDescent="0.3">
      <c r="A2320" s="38">
        <v>45371</v>
      </c>
      <c r="B2320">
        <v>112.64</v>
      </c>
      <c r="C2320">
        <v>110.48</v>
      </c>
      <c r="D2320">
        <v>112.7</v>
      </c>
      <c r="E2320">
        <v>110</v>
      </c>
      <c r="F2320" t="s">
        <v>1183</v>
      </c>
      <c r="G2320" s="30">
        <v>1.72E-2</v>
      </c>
    </row>
    <row r="2321" spans="1:7" x14ac:dyDescent="0.3">
      <c r="A2321" s="38">
        <v>45372</v>
      </c>
      <c r="B2321">
        <v>114.53</v>
      </c>
      <c r="C2321">
        <v>113.99</v>
      </c>
      <c r="D2321">
        <v>116.55</v>
      </c>
      <c r="E2321">
        <v>113.69</v>
      </c>
      <c r="F2321" t="s">
        <v>1281</v>
      </c>
      <c r="G2321" s="30">
        <v>1.6799999999999999E-2</v>
      </c>
    </row>
    <row r="2322" spans="1:7" x14ac:dyDescent="0.3">
      <c r="A2322" s="38">
        <v>45373</v>
      </c>
      <c r="B2322">
        <v>112.58</v>
      </c>
      <c r="C2322">
        <v>114.3</v>
      </c>
      <c r="D2322">
        <v>114.58</v>
      </c>
      <c r="E2322">
        <v>112.46</v>
      </c>
      <c r="F2322" t="s">
        <v>152</v>
      </c>
      <c r="G2322" s="30">
        <v>-1.7000000000000001E-2</v>
      </c>
    </row>
    <row r="2323" spans="1:7" x14ac:dyDescent="0.3">
      <c r="A2323" s="38">
        <v>45376</v>
      </c>
      <c r="B2323">
        <v>113.42</v>
      </c>
      <c r="C2323">
        <v>112.23</v>
      </c>
      <c r="D2323">
        <v>113.85</v>
      </c>
      <c r="E2323">
        <v>111.38</v>
      </c>
      <c r="F2323" t="s">
        <v>246</v>
      </c>
      <c r="G2323" s="30">
        <v>7.4999999999999997E-3</v>
      </c>
    </row>
    <row r="2324" spans="1:7" x14ac:dyDescent="0.3">
      <c r="A2324" s="38">
        <v>45377</v>
      </c>
      <c r="B2324">
        <v>113.89</v>
      </c>
      <c r="C2324">
        <v>113.44</v>
      </c>
      <c r="D2324">
        <v>114.72</v>
      </c>
      <c r="E2324">
        <v>113.2</v>
      </c>
      <c r="F2324" t="s">
        <v>663</v>
      </c>
      <c r="G2324" s="30">
        <v>4.1000000000000003E-3</v>
      </c>
    </row>
    <row r="2325" spans="1:7" x14ac:dyDescent="0.3">
      <c r="A2325" s="38">
        <v>45378</v>
      </c>
      <c r="B2325">
        <v>113.58</v>
      </c>
      <c r="C2325">
        <v>114.55</v>
      </c>
      <c r="D2325">
        <v>115</v>
      </c>
      <c r="E2325">
        <v>112.53</v>
      </c>
      <c r="F2325" t="s">
        <v>193</v>
      </c>
      <c r="G2325" s="30">
        <v>-2.7000000000000001E-3</v>
      </c>
    </row>
    <row r="2326" spans="1:7" x14ac:dyDescent="0.3">
      <c r="A2326" s="38">
        <v>45379</v>
      </c>
      <c r="B2326">
        <v>112.45</v>
      </c>
      <c r="C2326">
        <v>113.38</v>
      </c>
      <c r="D2326">
        <v>113.42</v>
      </c>
      <c r="E2326">
        <v>112.03</v>
      </c>
      <c r="F2326" t="s">
        <v>142</v>
      </c>
      <c r="G2326" s="30">
        <v>-9.9000000000000008E-3</v>
      </c>
    </row>
    <row r="2327" spans="1:7" x14ac:dyDescent="0.3">
      <c r="A2327" s="38">
        <v>45383</v>
      </c>
      <c r="B2327">
        <v>112.47</v>
      </c>
      <c r="C2327">
        <v>112.56</v>
      </c>
      <c r="D2327">
        <v>113.06</v>
      </c>
      <c r="E2327">
        <v>111.28</v>
      </c>
      <c r="F2327" t="s">
        <v>663</v>
      </c>
      <c r="G2327" s="30">
        <v>2.0000000000000001E-4</v>
      </c>
    </row>
    <row r="2328" spans="1:7" x14ac:dyDescent="0.3">
      <c r="A2328" s="38">
        <v>45384</v>
      </c>
      <c r="B2328">
        <v>110.56</v>
      </c>
      <c r="C2328">
        <v>111.94</v>
      </c>
      <c r="D2328">
        <v>111.94</v>
      </c>
      <c r="E2328">
        <v>108.06</v>
      </c>
      <c r="F2328" t="s">
        <v>710</v>
      </c>
      <c r="G2328" s="30">
        <v>-1.7000000000000001E-2</v>
      </c>
    </row>
    <row r="2329" spans="1:7" x14ac:dyDescent="0.3">
      <c r="A2329" s="38">
        <v>45385</v>
      </c>
      <c r="B2329">
        <v>112.59</v>
      </c>
      <c r="C2329">
        <v>110.56</v>
      </c>
      <c r="D2329">
        <v>112.91</v>
      </c>
      <c r="E2329">
        <v>110.56</v>
      </c>
      <c r="F2329" t="s">
        <v>178</v>
      </c>
      <c r="G2329" s="30">
        <v>1.84E-2</v>
      </c>
    </row>
    <row r="2330" spans="1:7" x14ac:dyDescent="0.3">
      <c r="A2330" s="38">
        <v>45386</v>
      </c>
      <c r="B2330">
        <v>111.08</v>
      </c>
      <c r="C2330">
        <v>113.68</v>
      </c>
      <c r="D2330">
        <v>115.45</v>
      </c>
      <c r="E2330">
        <v>111.08</v>
      </c>
      <c r="F2330" t="s">
        <v>1020</v>
      </c>
      <c r="G2330" s="30">
        <v>-1.34E-2</v>
      </c>
    </row>
    <row r="2331" spans="1:7" x14ac:dyDescent="0.3">
      <c r="A2331" s="38">
        <v>45387</v>
      </c>
      <c r="B2331">
        <v>114.67</v>
      </c>
      <c r="C2331">
        <v>112.2</v>
      </c>
      <c r="D2331">
        <v>114.85</v>
      </c>
      <c r="E2331">
        <v>111.22</v>
      </c>
      <c r="F2331" t="s">
        <v>142</v>
      </c>
      <c r="G2331" s="30">
        <v>3.2300000000000002E-2</v>
      </c>
    </row>
    <row r="2332" spans="1:7" x14ac:dyDescent="0.3">
      <c r="A2332" s="38">
        <v>45390</v>
      </c>
      <c r="B2332">
        <v>116.06</v>
      </c>
      <c r="C2332">
        <v>116</v>
      </c>
      <c r="D2332">
        <v>116.45</v>
      </c>
      <c r="E2332">
        <v>114.79</v>
      </c>
      <c r="F2332" t="s">
        <v>144</v>
      </c>
      <c r="G2332" s="30">
        <v>1.21E-2</v>
      </c>
    </row>
    <row r="2333" spans="1:7" x14ac:dyDescent="0.3">
      <c r="A2333" s="38">
        <v>45391</v>
      </c>
      <c r="B2333">
        <v>111.87</v>
      </c>
      <c r="C2333">
        <v>116.34</v>
      </c>
      <c r="D2333">
        <v>117.15</v>
      </c>
      <c r="E2333">
        <v>111.65</v>
      </c>
      <c r="F2333" t="s">
        <v>208</v>
      </c>
      <c r="G2333" s="30">
        <v>-3.61E-2</v>
      </c>
    </row>
    <row r="2334" spans="1:7" x14ac:dyDescent="0.3">
      <c r="A2334" s="38">
        <v>45392</v>
      </c>
      <c r="B2334">
        <v>114.22</v>
      </c>
      <c r="C2334">
        <v>111</v>
      </c>
      <c r="D2334">
        <v>115.51</v>
      </c>
      <c r="E2334">
        <v>110</v>
      </c>
      <c r="F2334" t="s">
        <v>1164</v>
      </c>
      <c r="G2334" s="30">
        <v>2.1000000000000001E-2</v>
      </c>
    </row>
    <row r="2335" spans="1:7" x14ac:dyDescent="0.3">
      <c r="A2335" s="38">
        <v>45393</v>
      </c>
      <c r="B2335">
        <v>113.02</v>
      </c>
      <c r="C2335">
        <v>113.02</v>
      </c>
      <c r="D2335">
        <v>114.33</v>
      </c>
      <c r="E2335">
        <v>112.24</v>
      </c>
      <c r="F2335" t="s">
        <v>176</v>
      </c>
      <c r="G2335" s="30">
        <v>-1.0500000000000001E-2</v>
      </c>
    </row>
    <row r="2336" spans="1:7" x14ac:dyDescent="0.3">
      <c r="A2336" s="38">
        <v>45394</v>
      </c>
      <c r="B2336">
        <v>110.13</v>
      </c>
      <c r="C2336">
        <v>112</v>
      </c>
      <c r="D2336">
        <v>112.68</v>
      </c>
      <c r="E2336">
        <v>109.29</v>
      </c>
      <c r="F2336" t="s">
        <v>868</v>
      </c>
      <c r="G2336" s="30">
        <v>-2.5600000000000001E-2</v>
      </c>
    </row>
    <row r="2337" spans="1:7" x14ac:dyDescent="0.3">
      <c r="A2337" s="38">
        <v>45397</v>
      </c>
      <c r="B2337">
        <v>107.58</v>
      </c>
      <c r="C2337">
        <v>111.49</v>
      </c>
      <c r="D2337">
        <v>112.34</v>
      </c>
      <c r="E2337">
        <v>107.18</v>
      </c>
      <c r="F2337" t="s">
        <v>595</v>
      </c>
      <c r="G2337" s="30">
        <v>-2.3199999999999998E-2</v>
      </c>
    </row>
    <row r="2338" spans="1:7" x14ac:dyDescent="0.3">
      <c r="A2338" s="38">
        <v>45398</v>
      </c>
      <c r="B2338">
        <v>107.83</v>
      </c>
      <c r="C2338">
        <v>107.13</v>
      </c>
      <c r="D2338">
        <v>108.33</v>
      </c>
      <c r="E2338">
        <v>105.8</v>
      </c>
      <c r="F2338" t="s">
        <v>417</v>
      </c>
      <c r="G2338" s="30">
        <v>2.3E-3</v>
      </c>
    </row>
    <row r="2339" spans="1:7" x14ac:dyDescent="0.3">
      <c r="A2339" s="38">
        <v>45399</v>
      </c>
      <c r="B2339">
        <v>107.49</v>
      </c>
      <c r="C2339">
        <v>108.38</v>
      </c>
      <c r="D2339">
        <v>108.64</v>
      </c>
      <c r="E2339">
        <v>106.37</v>
      </c>
      <c r="F2339" t="s">
        <v>327</v>
      </c>
      <c r="G2339" s="30">
        <v>-3.2000000000000002E-3</v>
      </c>
    </row>
    <row r="2340" spans="1:7" x14ac:dyDescent="0.3">
      <c r="A2340" s="38">
        <v>45400</v>
      </c>
      <c r="B2340">
        <v>107.3</v>
      </c>
      <c r="C2340">
        <v>107.59</v>
      </c>
      <c r="D2340">
        <v>108.37</v>
      </c>
      <c r="E2340">
        <v>106.44</v>
      </c>
      <c r="F2340" t="s">
        <v>254</v>
      </c>
      <c r="G2340" s="30">
        <v>-1.8E-3</v>
      </c>
    </row>
    <row r="2341" spans="1:7" x14ac:dyDescent="0.3">
      <c r="A2341" s="38">
        <v>45401</v>
      </c>
      <c r="B2341">
        <v>107.63</v>
      </c>
      <c r="C2341">
        <v>107.1</v>
      </c>
      <c r="D2341">
        <v>108.78</v>
      </c>
      <c r="E2341">
        <v>106.29</v>
      </c>
      <c r="F2341" t="s">
        <v>868</v>
      </c>
      <c r="G2341" s="30">
        <v>3.0999999999999999E-3</v>
      </c>
    </row>
    <row r="2342" spans="1:7" x14ac:dyDescent="0.3">
      <c r="A2342" s="38">
        <v>45404</v>
      </c>
      <c r="B2342">
        <v>110.6</v>
      </c>
      <c r="C2342">
        <v>108.9</v>
      </c>
      <c r="D2342">
        <v>111.71</v>
      </c>
      <c r="E2342">
        <v>108.01</v>
      </c>
      <c r="F2342" t="s">
        <v>1282</v>
      </c>
      <c r="G2342" s="30">
        <v>2.76E-2</v>
      </c>
    </row>
    <row r="2343" spans="1:7" x14ac:dyDescent="0.3">
      <c r="A2343" s="38">
        <v>45405</v>
      </c>
      <c r="B2343">
        <v>113.77</v>
      </c>
      <c r="C2343">
        <v>111.16</v>
      </c>
      <c r="D2343">
        <v>114.05</v>
      </c>
      <c r="E2343">
        <v>110.96</v>
      </c>
      <c r="F2343" t="s">
        <v>184</v>
      </c>
      <c r="G2343" s="30">
        <v>2.87E-2</v>
      </c>
    </row>
    <row r="2344" spans="1:7" x14ac:dyDescent="0.3">
      <c r="A2344" s="38">
        <v>45406</v>
      </c>
      <c r="B2344">
        <v>112.72</v>
      </c>
      <c r="C2344">
        <v>114.17</v>
      </c>
      <c r="D2344">
        <v>114.33</v>
      </c>
      <c r="E2344">
        <v>112.23</v>
      </c>
      <c r="F2344" t="s">
        <v>297</v>
      </c>
      <c r="G2344" s="30">
        <v>-9.1999999999999998E-3</v>
      </c>
    </row>
    <row r="2345" spans="1:7" x14ac:dyDescent="0.3">
      <c r="A2345" s="38">
        <v>45407</v>
      </c>
      <c r="B2345">
        <v>111.88</v>
      </c>
      <c r="C2345">
        <v>111.49</v>
      </c>
      <c r="D2345">
        <v>112.98</v>
      </c>
      <c r="E2345">
        <v>109.77</v>
      </c>
      <c r="F2345" t="s">
        <v>212</v>
      </c>
      <c r="G2345" s="30">
        <v>-7.4999999999999997E-3</v>
      </c>
    </row>
    <row r="2346" spans="1:7" x14ac:dyDescent="0.3">
      <c r="A2346" s="38">
        <v>45408</v>
      </c>
      <c r="B2346">
        <v>112.22</v>
      </c>
      <c r="C2346">
        <v>112.51</v>
      </c>
      <c r="D2346">
        <v>112.51</v>
      </c>
      <c r="E2346">
        <v>111.17</v>
      </c>
      <c r="F2346" t="s">
        <v>890</v>
      </c>
      <c r="G2346" s="30">
        <v>3.0000000000000001E-3</v>
      </c>
    </row>
    <row r="2347" spans="1:7" x14ac:dyDescent="0.3">
      <c r="A2347" s="38">
        <v>45411</v>
      </c>
      <c r="B2347">
        <v>110.91</v>
      </c>
      <c r="C2347">
        <v>112.81</v>
      </c>
      <c r="D2347">
        <v>113.31</v>
      </c>
      <c r="E2347">
        <v>110.77</v>
      </c>
      <c r="F2347" t="s">
        <v>865</v>
      </c>
      <c r="G2347" s="30">
        <v>-1.17E-2</v>
      </c>
    </row>
    <row r="2348" spans="1:7" x14ac:dyDescent="0.3">
      <c r="A2348" s="38">
        <v>45412</v>
      </c>
      <c r="B2348">
        <v>108.38</v>
      </c>
      <c r="C2348">
        <v>110.44</v>
      </c>
      <c r="D2348">
        <v>111.28</v>
      </c>
      <c r="E2348">
        <v>107.89</v>
      </c>
      <c r="F2348" t="s">
        <v>1209</v>
      </c>
      <c r="G2348" s="30">
        <v>-2.2800000000000001E-2</v>
      </c>
    </row>
    <row r="2349" spans="1:7" x14ac:dyDescent="0.3">
      <c r="A2349" s="38">
        <v>45413</v>
      </c>
      <c r="B2349">
        <v>107.77</v>
      </c>
      <c r="C2349">
        <v>108.6</v>
      </c>
      <c r="D2349">
        <v>110.07</v>
      </c>
      <c r="E2349">
        <v>107.2</v>
      </c>
      <c r="F2349" t="s">
        <v>868</v>
      </c>
      <c r="G2349" s="30">
        <v>-5.5999999999999999E-3</v>
      </c>
    </row>
    <row r="2350" spans="1:7" x14ac:dyDescent="0.3">
      <c r="A2350" s="38">
        <v>45414</v>
      </c>
      <c r="B2350">
        <v>112.07</v>
      </c>
      <c r="C2350">
        <v>107.75</v>
      </c>
      <c r="D2350">
        <v>113.15</v>
      </c>
      <c r="E2350">
        <v>106.92</v>
      </c>
      <c r="F2350" t="s">
        <v>1283</v>
      </c>
      <c r="G2350" s="30">
        <v>3.9899999999999998E-2</v>
      </c>
    </row>
    <row r="2351" spans="1:7" x14ac:dyDescent="0.3">
      <c r="A2351" s="38">
        <v>45415</v>
      </c>
      <c r="B2351">
        <v>109.46</v>
      </c>
      <c r="C2351">
        <v>113</v>
      </c>
      <c r="D2351">
        <v>113.25</v>
      </c>
      <c r="E2351">
        <v>109.22</v>
      </c>
      <c r="F2351" t="s">
        <v>1280</v>
      </c>
      <c r="G2351" s="30">
        <v>-2.3300000000000001E-2</v>
      </c>
    </row>
    <row r="2352" spans="1:7" x14ac:dyDescent="0.3">
      <c r="A2352" s="38">
        <v>45418</v>
      </c>
      <c r="B2352">
        <v>111.48</v>
      </c>
      <c r="C2352">
        <v>109.62</v>
      </c>
      <c r="D2352">
        <v>111.69</v>
      </c>
      <c r="E2352">
        <v>108.13</v>
      </c>
      <c r="F2352" t="s">
        <v>340</v>
      </c>
      <c r="G2352" s="30">
        <v>1.8499999999999999E-2</v>
      </c>
    </row>
    <row r="2353" spans="1:7" x14ac:dyDescent="0.3">
      <c r="A2353" s="38">
        <v>45419</v>
      </c>
      <c r="B2353">
        <v>113.18</v>
      </c>
      <c r="C2353">
        <v>110.88</v>
      </c>
      <c r="D2353">
        <v>113.75</v>
      </c>
      <c r="E2353">
        <v>110.2</v>
      </c>
      <c r="F2353" t="s">
        <v>1284</v>
      </c>
      <c r="G2353" s="30">
        <v>1.52E-2</v>
      </c>
    </row>
    <row r="2354" spans="1:7" x14ac:dyDescent="0.3">
      <c r="A2354" s="38">
        <v>45420</v>
      </c>
      <c r="B2354">
        <v>113.32</v>
      </c>
      <c r="C2354">
        <v>112.56</v>
      </c>
      <c r="D2354">
        <v>113.36</v>
      </c>
      <c r="E2354">
        <v>110.44</v>
      </c>
      <c r="F2354" t="s">
        <v>569</v>
      </c>
      <c r="G2354" s="30">
        <v>1.1999999999999999E-3</v>
      </c>
    </row>
    <row r="2355" spans="1:7" x14ac:dyDescent="0.3">
      <c r="A2355" s="38">
        <v>45421</v>
      </c>
      <c r="B2355">
        <v>112.19</v>
      </c>
      <c r="C2355">
        <v>113.04</v>
      </c>
      <c r="D2355">
        <v>113.78</v>
      </c>
      <c r="E2355">
        <v>111.92</v>
      </c>
      <c r="F2355" t="s">
        <v>962</v>
      </c>
      <c r="G2355" s="30">
        <v>-0.01</v>
      </c>
    </row>
    <row r="2356" spans="1:7" x14ac:dyDescent="0.3">
      <c r="A2356" s="38">
        <v>45422</v>
      </c>
      <c r="B2356">
        <v>112.06</v>
      </c>
      <c r="C2356">
        <v>112.93</v>
      </c>
      <c r="D2356">
        <v>112.93</v>
      </c>
      <c r="E2356">
        <v>111.56</v>
      </c>
      <c r="F2356" t="s">
        <v>139</v>
      </c>
      <c r="G2356" s="30">
        <v>-1.1999999999999999E-3</v>
      </c>
    </row>
    <row r="2357" spans="1:7" x14ac:dyDescent="0.3">
      <c r="A2357" s="38">
        <v>45425</v>
      </c>
      <c r="B2357">
        <v>109.78</v>
      </c>
      <c r="C2357">
        <v>112.6</v>
      </c>
      <c r="D2357">
        <v>112.6</v>
      </c>
      <c r="E2357">
        <v>109.64</v>
      </c>
      <c r="F2357" t="s">
        <v>857</v>
      </c>
      <c r="G2357" s="30">
        <v>-2.0299999999999999E-2</v>
      </c>
    </row>
    <row r="2358" spans="1:7" x14ac:dyDescent="0.3">
      <c r="A2358" s="38">
        <v>45426</v>
      </c>
      <c r="B2358">
        <v>110.87</v>
      </c>
      <c r="C2358">
        <v>109.69</v>
      </c>
      <c r="D2358">
        <v>110.94</v>
      </c>
      <c r="E2358">
        <v>109.38</v>
      </c>
      <c r="F2358" t="s">
        <v>178</v>
      </c>
      <c r="G2358" s="30">
        <v>9.9000000000000008E-3</v>
      </c>
    </row>
    <row r="2359" spans="1:7" x14ac:dyDescent="0.3">
      <c r="A2359" s="38">
        <v>45427</v>
      </c>
      <c r="B2359">
        <v>115.32</v>
      </c>
      <c r="C2359">
        <v>111.38</v>
      </c>
      <c r="D2359">
        <v>115.48</v>
      </c>
      <c r="E2359">
        <v>111.02</v>
      </c>
      <c r="F2359" t="s">
        <v>1161</v>
      </c>
      <c r="G2359" s="30">
        <v>4.0099999999999997E-2</v>
      </c>
    </row>
    <row r="2360" spans="1:7" x14ac:dyDescent="0.3">
      <c r="A2360" s="38">
        <v>45428</v>
      </c>
      <c r="B2360">
        <v>112.73</v>
      </c>
      <c r="C2360">
        <v>115</v>
      </c>
      <c r="D2360">
        <v>115.2</v>
      </c>
      <c r="E2360">
        <v>112.68</v>
      </c>
      <c r="F2360" t="s">
        <v>559</v>
      </c>
      <c r="G2360" s="30">
        <v>-2.2499999999999999E-2</v>
      </c>
    </row>
    <row r="2361" spans="1:7" x14ac:dyDescent="0.3">
      <c r="A2361" s="38">
        <v>45429</v>
      </c>
      <c r="B2361">
        <v>113.08</v>
      </c>
      <c r="C2361">
        <v>113.28</v>
      </c>
      <c r="D2361">
        <v>113.65</v>
      </c>
      <c r="E2361">
        <v>112.15</v>
      </c>
      <c r="F2361" t="s">
        <v>256</v>
      </c>
      <c r="G2361" s="30">
        <v>3.0999999999999999E-3</v>
      </c>
    </row>
    <row r="2362" spans="1:7" x14ac:dyDescent="0.3">
      <c r="A2362" s="38">
        <v>45432</v>
      </c>
      <c r="B2362">
        <v>112.95</v>
      </c>
      <c r="C2362">
        <v>113.08</v>
      </c>
      <c r="D2362">
        <v>113.92</v>
      </c>
      <c r="E2362">
        <v>112.63</v>
      </c>
      <c r="F2362" t="s">
        <v>212</v>
      </c>
      <c r="G2362" s="30">
        <v>-1.1000000000000001E-3</v>
      </c>
    </row>
    <row r="2363" spans="1:7" x14ac:dyDescent="0.3">
      <c r="A2363" s="38">
        <v>45433</v>
      </c>
      <c r="B2363">
        <v>114.7</v>
      </c>
      <c r="C2363">
        <v>112.78</v>
      </c>
      <c r="D2363">
        <v>114.9</v>
      </c>
      <c r="E2363">
        <v>112.17</v>
      </c>
      <c r="F2363" t="s">
        <v>156</v>
      </c>
      <c r="G2363" s="30">
        <v>1.55E-2</v>
      </c>
    </row>
    <row r="2364" spans="1:7" x14ac:dyDescent="0.3">
      <c r="A2364" s="38">
        <v>45434</v>
      </c>
      <c r="B2364">
        <v>113.84</v>
      </c>
      <c r="C2364">
        <v>114.42</v>
      </c>
      <c r="D2364">
        <v>115.54</v>
      </c>
      <c r="E2364">
        <v>113.33</v>
      </c>
      <c r="F2364" t="s">
        <v>588</v>
      </c>
      <c r="G2364" s="30">
        <v>-7.4999999999999997E-3</v>
      </c>
    </row>
    <row r="2365" spans="1:7" x14ac:dyDescent="0.3">
      <c r="A2365" s="38">
        <v>45435</v>
      </c>
      <c r="B2365">
        <v>112.88</v>
      </c>
      <c r="C2365">
        <v>115</v>
      </c>
      <c r="D2365">
        <v>115</v>
      </c>
      <c r="E2365">
        <v>112.25</v>
      </c>
      <c r="F2365" t="s">
        <v>139</v>
      </c>
      <c r="G2365" s="30">
        <v>-8.3999999999999995E-3</v>
      </c>
    </row>
    <row r="2366" spans="1:7" x14ac:dyDescent="0.3">
      <c r="A2366" s="38">
        <v>45436</v>
      </c>
      <c r="B2366">
        <v>115.52</v>
      </c>
      <c r="C2366">
        <v>113.15</v>
      </c>
      <c r="D2366">
        <v>115.89</v>
      </c>
      <c r="E2366">
        <v>112.93</v>
      </c>
      <c r="F2366" t="s">
        <v>569</v>
      </c>
      <c r="G2366" s="30">
        <v>2.3400000000000001E-2</v>
      </c>
    </row>
    <row r="2367" spans="1:7" x14ac:dyDescent="0.3">
      <c r="A2367" s="38">
        <v>45440</v>
      </c>
      <c r="B2367">
        <v>115.6</v>
      </c>
      <c r="C2367">
        <v>115.75</v>
      </c>
      <c r="D2367">
        <v>117.21</v>
      </c>
      <c r="E2367">
        <v>115.14</v>
      </c>
      <c r="F2367" t="s">
        <v>343</v>
      </c>
      <c r="G2367" s="30">
        <v>6.9999999999999999E-4</v>
      </c>
    </row>
    <row r="2368" spans="1:7" x14ac:dyDescent="0.3">
      <c r="A2368" s="38">
        <v>45441</v>
      </c>
      <c r="B2368">
        <v>113.17</v>
      </c>
      <c r="C2368">
        <v>114.79</v>
      </c>
      <c r="D2368">
        <v>114.79</v>
      </c>
      <c r="E2368">
        <v>112.16</v>
      </c>
      <c r="F2368" t="s">
        <v>256</v>
      </c>
      <c r="G2368" s="30">
        <v>-2.1000000000000001E-2</v>
      </c>
    </row>
    <row r="2369" spans="1:7" x14ac:dyDescent="0.3">
      <c r="A2369" s="38">
        <v>45442</v>
      </c>
      <c r="B2369">
        <v>116.77</v>
      </c>
      <c r="C2369">
        <v>112.99</v>
      </c>
      <c r="D2369">
        <v>116.82</v>
      </c>
      <c r="E2369">
        <v>112.92</v>
      </c>
      <c r="F2369" t="s">
        <v>1028</v>
      </c>
      <c r="G2369" s="30">
        <v>3.1800000000000002E-2</v>
      </c>
    </row>
    <row r="2370" spans="1:7" x14ac:dyDescent="0.3">
      <c r="A2370" s="38">
        <v>45443</v>
      </c>
      <c r="B2370">
        <v>116.16</v>
      </c>
      <c r="C2370">
        <v>117.23</v>
      </c>
      <c r="D2370">
        <v>119.55</v>
      </c>
      <c r="E2370">
        <v>113.22</v>
      </c>
      <c r="F2370" t="s">
        <v>1227</v>
      </c>
      <c r="G2370" s="30">
        <v>-5.1999999999999998E-3</v>
      </c>
    </row>
    <row r="2371" spans="1:7" x14ac:dyDescent="0.3">
      <c r="A2371" s="38">
        <v>45446</v>
      </c>
      <c r="B2371">
        <v>116.55</v>
      </c>
      <c r="C2371">
        <v>116.94</v>
      </c>
      <c r="D2371">
        <v>117.19</v>
      </c>
      <c r="E2371">
        <v>114.38</v>
      </c>
      <c r="F2371" t="s">
        <v>574</v>
      </c>
      <c r="G2371" s="30">
        <v>3.3999999999999998E-3</v>
      </c>
    </row>
    <row r="2372" spans="1:7" x14ac:dyDescent="0.3">
      <c r="A2372" s="38">
        <v>45447</v>
      </c>
      <c r="B2372">
        <v>113.88</v>
      </c>
      <c r="C2372">
        <v>115.66</v>
      </c>
      <c r="D2372">
        <v>117.02</v>
      </c>
      <c r="E2372">
        <v>113.73</v>
      </c>
      <c r="F2372" t="s">
        <v>1214</v>
      </c>
      <c r="G2372" s="30">
        <v>-2.29E-2</v>
      </c>
    </row>
    <row r="2373" spans="1:7" x14ac:dyDescent="0.3">
      <c r="A2373" s="38">
        <v>45448</v>
      </c>
      <c r="B2373">
        <v>116.28</v>
      </c>
      <c r="C2373">
        <v>114.74</v>
      </c>
      <c r="D2373">
        <v>116.32</v>
      </c>
      <c r="E2373">
        <v>113.81</v>
      </c>
      <c r="F2373" t="s">
        <v>577</v>
      </c>
      <c r="G2373" s="30">
        <v>2.1100000000000001E-2</v>
      </c>
    </row>
    <row r="2374" spans="1:7" x14ac:dyDescent="0.3">
      <c r="A2374" s="38">
        <v>45449</v>
      </c>
      <c r="B2374">
        <v>112.97</v>
      </c>
      <c r="C2374">
        <v>116.28</v>
      </c>
      <c r="D2374">
        <v>119.3</v>
      </c>
      <c r="E2374">
        <v>112.2</v>
      </c>
      <c r="F2374" t="s">
        <v>1018</v>
      </c>
      <c r="G2374" s="30">
        <v>-2.8500000000000001E-2</v>
      </c>
    </row>
    <row r="2375" spans="1:7" x14ac:dyDescent="0.3">
      <c r="A2375" s="38">
        <v>45450</v>
      </c>
      <c r="B2375">
        <v>112.36</v>
      </c>
      <c r="C2375">
        <v>112.82</v>
      </c>
      <c r="D2375">
        <v>114.11</v>
      </c>
      <c r="E2375">
        <v>111.13</v>
      </c>
      <c r="F2375" t="s">
        <v>1210</v>
      </c>
      <c r="G2375" s="30">
        <v>-5.4000000000000003E-3</v>
      </c>
    </row>
    <row r="2376" spans="1:7" x14ac:dyDescent="0.3">
      <c r="A2376" s="38">
        <v>45453</v>
      </c>
      <c r="B2376">
        <v>118.77</v>
      </c>
      <c r="C2376">
        <v>112.3</v>
      </c>
      <c r="D2376">
        <v>118.93</v>
      </c>
      <c r="E2376">
        <v>111.65</v>
      </c>
      <c r="F2376" t="s">
        <v>1285</v>
      </c>
      <c r="G2376" s="30">
        <v>5.7000000000000002E-2</v>
      </c>
    </row>
    <row r="2377" spans="1:7" x14ac:dyDescent="0.3">
      <c r="A2377" s="38">
        <v>45454</v>
      </c>
      <c r="B2377">
        <v>116.71</v>
      </c>
      <c r="C2377">
        <v>118.39</v>
      </c>
      <c r="D2377">
        <v>118.51</v>
      </c>
      <c r="E2377">
        <v>115.7</v>
      </c>
      <c r="F2377" t="s">
        <v>1187</v>
      </c>
      <c r="G2377" s="30">
        <v>-1.7299999999999999E-2</v>
      </c>
    </row>
    <row r="2378" spans="1:7" x14ac:dyDescent="0.3">
      <c r="A2378" s="38">
        <v>45455</v>
      </c>
      <c r="B2378">
        <v>118.38</v>
      </c>
      <c r="C2378">
        <v>118.85</v>
      </c>
      <c r="D2378">
        <v>119.69</v>
      </c>
      <c r="E2378">
        <v>118.05</v>
      </c>
      <c r="F2378" t="s">
        <v>1025</v>
      </c>
      <c r="G2378" s="30">
        <v>1.43E-2</v>
      </c>
    </row>
    <row r="2379" spans="1:7" x14ac:dyDescent="0.3">
      <c r="A2379" s="38">
        <v>45456</v>
      </c>
      <c r="B2379">
        <v>116.28</v>
      </c>
      <c r="C2379">
        <v>118.02</v>
      </c>
      <c r="D2379">
        <v>118.78</v>
      </c>
      <c r="E2379">
        <v>114.59</v>
      </c>
      <c r="F2379" t="s">
        <v>960</v>
      </c>
      <c r="G2379" s="30">
        <v>-1.77E-2</v>
      </c>
    </row>
    <row r="2380" spans="1:7" x14ac:dyDescent="0.3">
      <c r="A2380" s="38">
        <v>45457</v>
      </c>
      <c r="B2380">
        <v>115.87</v>
      </c>
      <c r="C2380">
        <v>115</v>
      </c>
      <c r="D2380">
        <v>116.3</v>
      </c>
      <c r="E2380">
        <v>113.6</v>
      </c>
      <c r="F2380" t="s">
        <v>971</v>
      </c>
      <c r="G2380" s="30">
        <v>-3.5000000000000001E-3</v>
      </c>
    </row>
    <row r="2381" spans="1:7" x14ac:dyDescent="0.3">
      <c r="A2381" s="38">
        <v>45460</v>
      </c>
      <c r="B2381">
        <v>116.29</v>
      </c>
      <c r="C2381">
        <v>115.96</v>
      </c>
      <c r="D2381">
        <v>116.97</v>
      </c>
      <c r="E2381">
        <v>114.86</v>
      </c>
      <c r="F2381" t="s">
        <v>330</v>
      </c>
      <c r="G2381" s="30">
        <v>3.5999999999999999E-3</v>
      </c>
    </row>
    <row r="2382" spans="1:7" x14ac:dyDescent="0.3">
      <c r="A2382" s="38">
        <v>45461</v>
      </c>
      <c r="B2382">
        <v>117.32</v>
      </c>
      <c r="C2382">
        <v>116.35</v>
      </c>
      <c r="D2382">
        <v>117.64</v>
      </c>
      <c r="E2382">
        <v>115.72</v>
      </c>
      <c r="F2382" t="s">
        <v>142</v>
      </c>
      <c r="G2382" s="30">
        <v>8.8999999999999999E-3</v>
      </c>
    </row>
    <row r="2383" spans="1:7" x14ac:dyDescent="0.3">
      <c r="A2383" s="38">
        <v>45463</v>
      </c>
      <c r="B2383">
        <v>118.43</v>
      </c>
      <c r="C2383">
        <v>116.85</v>
      </c>
      <c r="D2383">
        <v>118.57</v>
      </c>
      <c r="E2383">
        <v>116.85</v>
      </c>
      <c r="F2383" t="s">
        <v>140</v>
      </c>
      <c r="G2383" s="30">
        <v>9.4999999999999998E-3</v>
      </c>
    </row>
    <row r="2384" spans="1:7" x14ac:dyDescent="0.3">
      <c r="A2384" s="38">
        <v>45464</v>
      </c>
      <c r="B2384">
        <v>117.78</v>
      </c>
      <c r="C2384">
        <v>118.1</v>
      </c>
      <c r="D2384">
        <v>118.21</v>
      </c>
      <c r="E2384">
        <v>116.35</v>
      </c>
      <c r="F2384" t="s">
        <v>1149</v>
      </c>
      <c r="G2384" s="30">
        <v>-5.4999999999999997E-3</v>
      </c>
    </row>
    <row r="2385" spans="1:7" x14ac:dyDescent="0.3">
      <c r="A2385" s="38">
        <v>45467</v>
      </c>
      <c r="B2385">
        <v>118.28</v>
      </c>
      <c r="C2385">
        <v>117.3</v>
      </c>
      <c r="D2385">
        <v>119.55</v>
      </c>
      <c r="E2385">
        <v>117.21</v>
      </c>
      <c r="F2385" t="s">
        <v>932</v>
      </c>
      <c r="G2385" s="30">
        <v>4.1999999999999997E-3</v>
      </c>
    </row>
    <row r="2386" spans="1:7" x14ac:dyDescent="0.3">
      <c r="A2386" s="38">
        <v>45468</v>
      </c>
      <c r="B2386">
        <v>118.47</v>
      </c>
      <c r="C2386">
        <v>117.58</v>
      </c>
      <c r="D2386">
        <v>119</v>
      </c>
      <c r="E2386">
        <v>116.58</v>
      </c>
      <c r="F2386" t="s">
        <v>1214</v>
      </c>
      <c r="G2386" s="30">
        <v>1.6000000000000001E-3</v>
      </c>
    </row>
    <row r="2387" spans="1:7" x14ac:dyDescent="0.3">
      <c r="A2387" s="38">
        <v>45469</v>
      </c>
      <c r="B2387">
        <v>118.06</v>
      </c>
      <c r="C2387">
        <v>117.95</v>
      </c>
      <c r="D2387">
        <v>118.17</v>
      </c>
      <c r="E2387">
        <v>116.88</v>
      </c>
      <c r="F2387" t="s">
        <v>840</v>
      </c>
      <c r="G2387" s="30">
        <v>-3.5000000000000001E-3</v>
      </c>
    </row>
    <row r="2388" spans="1:7" x14ac:dyDescent="0.3">
      <c r="A2388" s="38">
        <v>45470</v>
      </c>
      <c r="B2388">
        <v>118</v>
      </c>
      <c r="C2388">
        <v>117.4</v>
      </c>
      <c r="D2388">
        <v>118.53</v>
      </c>
      <c r="E2388">
        <v>117.06</v>
      </c>
      <c r="F2388" t="s">
        <v>329</v>
      </c>
      <c r="G2388" s="30">
        <v>-5.0000000000000001E-4</v>
      </c>
    </row>
    <row r="2389" spans="1:7" x14ac:dyDescent="0.3">
      <c r="A2389" s="38">
        <v>45471</v>
      </c>
      <c r="B2389">
        <v>118.07</v>
      </c>
      <c r="C2389">
        <v>118.5</v>
      </c>
      <c r="D2389">
        <v>119.3</v>
      </c>
      <c r="E2389">
        <v>117.84</v>
      </c>
      <c r="F2389" t="s">
        <v>1286</v>
      </c>
      <c r="G2389" s="30">
        <v>5.9999999999999995E-4</v>
      </c>
    </row>
    <row r="2390" spans="1:7" x14ac:dyDescent="0.3">
      <c r="A2390" s="38">
        <v>45474</v>
      </c>
      <c r="B2390">
        <v>118.74</v>
      </c>
      <c r="C2390">
        <v>119.07</v>
      </c>
      <c r="D2390">
        <v>119.33</v>
      </c>
      <c r="E2390">
        <v>116.52</v>
      </c>
      <c r="F2390" t="s">
        <v>1152</v>
      </c>
      <c r="G2390" s="30">
        <v>5.7000000000000002E-3</v>
      </c>
    </row>
    <row r="2391" spans="1:7" x14ac:dyDescent="0.3">
      <c r="A2391" s="38">
        <v>45475</v>
      </c>
      <c r="B2391">
        <v>120.04</v>
      </c>
      <c r="C2391">
        <v>118.04</v>
      </c>
      <c r="D2391">
        <v>120.18</v>
      </c>
      <c r="E2391">
        <v>117.33</v>
      </c>
      <c r="F2391" t="s">
        <v>327</v>
      </c>
      <c r="G2391" s="30">
        <v>1.09E-2</v>
      </c>
    </row>
    <row r="2392" spans="1:7" x14ac:dyDescent="0.3">
      <c r="A2392" s="38">
        <v>45476</v>
      </c>
      <c r="B2392">
        <v>119.8</v>
      </c>
      <c r="C2392">
        <v>120.4</v>
      </c>
      <c r="D2392">
        <v>120.8</v>
      </c>
      <c r="E2392">
        <v>118.99</v>
      </c>
      <c r="F2392" t="s">
        <v>559</v>
      </c>
      <c r="G2392" s="30">
        <v>-2E-3</v>
      </c>
    </row>
    <row r="2393" spans="1:7" x14ac:dyDescent="0.3">
      <c r="A2393" s="38">
        <v>45478</v>
      </c>
      <c r="B2393">
        <v>118.74</v>
      </c>
      <c r="C2393">
        <v>119.59</v>
      </c>
      <c r="D2393">
        <v>120.14</v>
      </c>
      <c r="E2393">
        <v>117.57</v>
      </c>
      <c r="F2393" t="s">
        <v>155</v>
      </c>
      <c r="G2393" s="30">
        <v>-8.8000000000000005E-3</v>
      </c>
    </row>
    <row r="2394" spans="1:7" x14ac:dyDescent="0.3">
      <c r="A2394" s="38">
        <v>45481</v>
      </c>
      <c r="B2394">
        <v>115.92</v>
      </c>
      <c r="C2394">
        <v>118.71</v>
      </c>
      <c r="D2394">
        <v>119.01</v>
      </c>
      <c r="E2394">
        <v>115.71</v>
      </c>
      <c r="F2394" t="s">
        <v>991</v>
      </c>
      <c r="G2394" s="30">
        <v>-2.3699999999999999E-2</v>
      </c>
    </row>
    <row r="2395" spans="1:7" x14ac:dyDescent="0.3">
      <c r="A2395" s="38">
        <v>45482</v>
      </c>
      <c r="B2395">
        <v>116.68</v>
      </c>
      <c r="C2395">
        <v>115.74</v>
      </c>
      <c r="D2395">
        <v>117.88</v>
      </c>
      <c r="E2395">
        <v>115.42</v>
      </c>
      <c r="F2395" t="s">
        <v>146</v>
      </c>
      <c r="G2395" s="30">
        <v>6.6E-3</v>
      </c>
    </row>
    <row r="2396" spans="1:7" x14ac:dyDescent="0.3">
      <c r="A2396" s="38">
        <v>45483</v>
      </c>
      <c r="B2396">
        <v>119.21</v>
      </c>
      <c r="C2396">
        <v>117.24</v>
      </c>
      <c r="D2396">
        <v>119.39</v>
      </c>
      <c r="E2396">
        <v>117.01</v>
      </c>
      <c r="F2396" t="s">
        <v>139</v>
      </c>
      <c r="G2396" s="30">
        <v>2.1700000000000001E-2</v>
      </c>
    </row>
    <row r="2397" spans="1:7" x14ac:dyDescent="0.3">
      <c r="A2397" s="38">
        <v>45484</v>
      </c>
      <c r="B2397">
        <v>121.1</v>
      </c>
      <c r="C2397">
        <v>119.8</v>
      </c>
      <c r="D2397">
        <v>121.23</v>
      </c>
      <c r="E2397">
        <v>119.19</v>
      </c>
      <c r="F2397" t="s">
        <v>141</v>
      </c>
      <c r="G2397" s="30">
        <v>1.5900000000000001E-2</v>
      </c>
    </row>
    <row r="2398" spans="1:7" x14ac:dyDescent="0.3">
      <c r="A2398" s="38">
        <v>45485</v>
      </c>
      <c r="B2398">
        <v>120.54</v>
      </c>
      <c r="C2398">
        <v>121.49</v>
      </c>
      <c r="D2398">
        <v>122.76</v>
      </c>
      <c r="E2398">
        <v>120.44</v>
      </c>
      <c r="F2398" t="s">
        <v>220</v>
      </c>
      <c r="G2398" s="30">
        <v>-4.5999999999999999E-3</v>
      </c>
    </row>
    <row r="2399" spans="1:7" x14ac:dyDescent="0.3">
      <c r="A2399" s="38">
        <v>45488</v>
      </c>
      <c r="B2399">
        <v>122.5</v>
      </c>
      <c r="C2399">
        <v>121.25</v>
      </c>
      <c r="D2399">
        <v>122.54</v>
      </c>
      <c r="E2399">
        <v>120.62</v>
      </c>
      <c r="F2399" t="s">
        <v>340</v>
      </c>
      <c r="G2399" s="30">
        <v>1.6299999999999999E-2</v>
      </c>
    </row>
    <row r="2400" spans="1:7" x14ac:dyDescent="0.3">
      <c r="A2400" s="38">
        <v>45489</v>
      </c>
      <c r="B2400">
        <v>124</v>
      </c>
      <c r="C2400">
        <v>123</v>
      </c>
      <c r="D2400">
        <v>124.01</v>
      </c>
      <c r="E2400">
        <v>122.13</v>
      </c>
      <c r="F2400" t="s">
        <v>553</v>
      </c>
      <c r="G2400" s="30">
        <v>1.2200000000000001E-2</v>
      </c>
    </row>
    <row r="2401" spans="1:7" x14ac:dyDescent="0.3">
      <c r="A2401" s="38">
        <v>45490</v>
      </c>
      <c r="B2401">
        <v>121.18</v>
      </c>
      <c r="C2401">
        <v>122.97</v>
      </c>
      <c r="D2401">
        <v>123.38</v>
      </c>
      <c r="E2401">
        <v>120.15</v>
      </c>
      <c r="F2401" t="s">
        <v>961</v>
      </c>
      <c r="G2401" s="30">
        <v>-2.2700000000000001E-2</v>
      </c>
    </row>
    <row r="2402" spans="1:7" x14ac:dyDescent="0.3">
      <c r="A2402" s="38">
        <v>45491</v>
      </c>
      <c r="B2402">
        <v>120.33</v>
      </c>
      <c r="C2402">
        <v>121.46</v>
      </c>
      <c r="D2402">
        <v>122.6</v>
      </c>
      <c r="E2402">
        <v>120.26</v>
      </c>
      <c r="F2402" t="s">
        <v>741</v>
      </c>
      <c r="G2402" s="30">
        <v>-7.0000000000000001E-3</v>
      </c>
    </row>
    <row r="2403" spans="1:7" x14ac:dyDescent="0.3">
      <c r="A2403" s="38">
        <v>45492</v>
      </c>
      <c r="B2403">
        <v>120.51</v>
      </c>
      <c r="C2403">
        <v>121.11</v>
      </c>
      <c r="D2403">
        <v>121.95</v>
      </c>
      <c r="E2403">
        <v>119.83</v>
      </c>
      <c r="F2403" t="s">
        <v>1066</v>
      </c>
      <c r="G2403" s="30">
        <v>1.5E-3</v>
      </c>
    </row>
    <row r="2404" spans="1:7" x14ac:dyDescent="0.3">
      <c r="A2404" s="38">
        <v>45495</v>
      </c>
      <c r="B2404">
        <v>123.99</v>
      </c>
      <c r="C2404">
        <v>121.22</v>
      </c>
      <c r="D2404">
        <v>124.29</v>
      </c>
      <c r="E2404">
        <v>121.07</v>
      </c>
      <c r="F2404" t="s">
        <v>569</v>
      </c>
      <c r="G2404" s="30">
        <v>2.8899999999999999E-2</v>
      </c>
    </row>
    <row r="2405" spans="1:7" x14ac:dyDescent="0.3">
      <c r="A2405" s="38">
        <v>45496</v>
      </c>
      <c r="B2405">
        <v>124.84</v>
      </c>
      <c r="C2405">
        <v>123.76</v>
      </c>
      <c r="D2405">
        <v>125.31</v>
      </c>
      <c r="E2405">
        <v>123.27</v>
      </c>
      <c r="F2405" t="s">
        <v>802</v>
      </c>
      <c r="G2405" s="30">
        <v>6.8999999999999999E-3</v>
      </c>
    </row>
    <row r="2406" spans="1:7" x14ac:dyDescent="0.3">
      <c r="A2406" s="38">
        <v>45497</v>
      </c>
      <c r="B2406">
        <v>121.72</v>
      </c>
      <c r="C2406">
        <v>123.75</v>
      </c>
      <c r="D2406">
        <v>125.06</v>
      </c>
      <c r="E2406">
        <v>121.3</v>
      </c>
      <c r="F2406" t="s">
        <v>566</v>
      </c>
      <c r="G2406" s="30">
        <v>-2.5000000000000001E-2</v>
      </c>
    </row>
    <row r="2407" spans="1:7" x14ac:dyDescent="0.3">
      <c r="A2407" s="38">
        <v>45498</v>
      </c>
      <c r="B2407">
        <v>121.66</v>
      </c>
      <c r="C2407">
        <v>122.06</v>
      </c>
      <c r="D2407">
        <v>124.33</v>
      </c>
      <c r="E2407">
        <v>119.46</v>
      </c>
      <c r="F2407" t="s">
        <v>1238</v>
      </c>
      <c r="G2407" s="30">
        <v>-5.0000000000000001E-4</v>
      </c>
    </row>
    <row r="2408" spans="1:7" x14ac:dyDescent="0.3">
      <c r="A2408" s="38">
        <v>45499</v>
      </c>
      <c r="B2408">
        <v>122.16</v>
      </c>
      <c r="C2408">
        <v>123.69</v>
      </c>
      <c r="D2408">
        <v>123.74</v>
      </c>
      <c r="E2408">
        <v>121.08</v>
      </c>
      <c r="F2408" t="s">
        <v>1009</v>
      </c>
      <c r="G2408" s="30">
        <v>4.1000000000000003E-3</v>
      </c>
    </row>
    <row r="2409" spans="1:7" x14ac:dyDescent="0.3">
      <c r="A2409" s="38">
        <v>45502</v>
      </c>
      <c r="B2409">
        <v>122.06</v>
      </c>
      <c r="C2409">
        <v>123.05</v>
      </c>
      <c r="D2409">
        <v>123.34</v>
      </c>
      <c r="E2409">
        <v>121.44</v>
      </c>
      <c r="F2409" t="s">
        <v>555</v>
      </c>
      <c r="G2409" s="30">
        <v>-8.0000000000000004E-4</v>
      </c>
    </row>
    <row r="2410" spans="1:7" x14ac:dyDescent="0.3">
      <c r="A2410" s="38">
        <v>45503</v>
      </c>
      <c r="B2410">
        <v>122.64</v>
      </c>
      <c r="C2410">
        <v>122.89</v>
      </c>
      <c r="D2410">
        <v>124.38</v>
      </c>
      <c r="E2410">
        <v>121.61</v>
      </c>
      <c r="F2410" t="s">
        <v>1228</v>
      </c>
      <c r="G2410" s="30">
        <v>4.7999999999999996E-3</v>
      </c>
    </row>
    <row r="2411" spans="1:7" x14ac:dyDescent="0.3">
      <c r="A2411" s="38">
        <v>45504</v>
      </c>
      <c r="B2411">
        <v>125.31</v>
      </c>
      <c r="C2411">
        <v>125.06</v>
      </c>
      <c r="D2411">
        <v>126.45</v>
      </c>
      <c r="E2411">
        <v>123.78</v>
      </c>
      <c r="F2411" t="s">
        <v>1287</v>
      </c>
      <c r="G2411" s="30">
        <v>2.18E-2</v>
      </c>
    </row>
    <row r="2412" spans="1:7" x14ac:dyDescent="0.3">
      <c r="A2412" s="38">
        <v>45505</v>
      </c>
      <c r="B2412">
        <v>115.97</v>
      </c>
      <c r="C2412">
        <v>120</v>
      </c>
      <c r="D2412">
        <v>122.91</v>
      </c>
      <c r="E2412">
        <v>115.21</v>
      </c>
      <c r="F2412" t="s">
        <v>1288</v>
      </c>
      <c r="G2412" s="30">
        <v>-7.4499999999999997E-2</v>
      </c>
    </row>
    <row r="2413" spans="1:7" x14ac:dyDescent="0.3">
      <c r="A2413" s="38">
        <v>45506</v>
      </c>
      <c r="B2413">
        <v>103.53</v>
      </c>
      <c r="C2413">
        <v>110.11</v>
      </c>
      <c r="D2413">
        <v>111.85</v>
      </c>
      <c r="E2413">
        <v>102.83</v>
      </c>
      <c r="F2413" t="s">
        <v>1289</v>
      </c>
      <c r="G2413" s="30">
        <v>-0.10730000000000001</v>
      </c>
    </row>
    <row r="2414" spans="1:7" x14ac:dyDescent="0.3">
      <c r="A2414" s="38">
        <v>45509</v>
      </c>
      <c r="B2414">
        <v>99.16</v>
      </c>
      <c r="C2414">
        <v>97.46</v>
      </c>
      <c r="D2414">
        <v>101.71</v>
      </c>
      <c r="E2414">
        <v>95.11</v>
      </c>
      <c r="F2414" t="s">
        <v>1290</v>
      </c>
      <c r="G2414" s="30">
        <v>-4.2200000000000001E-2</v>
      </c>
    </row>
    <row r="2415" spans="1:7" x14ac:dyDescent="0.3">
      <c r="A2415" s="38">
        <v>45510</v>
      </c>
      <c r="B2415">
        <v>103.46</v>
      </c>
      <c r="C2415">
        <v>101.75</v>
      </c>
      <c r="D2415">
        <v>106.16</v>
      </c>
      <c r="E2415">
        <v>101.45</v>
      </c>
      <c r="F2415" t="s">
        <v>1291</v>
      </c>
      <c r="G2415" s="30">
        <v>4.3400000000000001E-2</v>
      </c>
    </row>
    <row r="2416" spans="1:7" x14ac:dyDescent="0.3">
      <c r="A2416" s="38">
        <v>45511</v>
      </c>
      <c r="B2416">
        <v>103.12</v>
      </c>
      <c r="C2416">
        <v>106.04</v>
      </c>
      <c r="D2416">
        <v>107.54</v>
      </c>
      <c r="E2416">
        <v>102.59</v>
      </c>
      <c r="F2416" t="s">
        <v>1147</v>
      </c>
      <c r="G2416" s="30">
        <v>-3.3E-3</v>
      </c>
    </row>
    <row r="2417" spans="1:7" x14ac:dyDescent="0.3">
      <c r="A2417" s="38">
        <v>45512</v>
      </c>
      <c r="B2417">
        <v>103.19</v>
      </c>
      <c r="C2417">
        <v>104.75</v>
      </c>
      <c r="D2417">
        <v>105.62</v>
      </c>
      <c r="E2417">
        <v>102.14</v>
      </c>
      <c r="F2417" t="s">
        <v>1292</v>
      </c>
      <c r="G2417" s="30">
        <v>6.9999999999999999E-4</v>
      </c>
    </row>
    <row r="2418" spans="1:7" x14ac:dyDescent="0.3">
      <c r="A2418" s="38">
        <v>45513</v>
      </c>
      <c r="B2418">
        <v>104.7</v>
      </c>
      <c r="C2418">
        <v>103.46</v>
      </c>
      <c r="D2418">
        <v>104.91</v>
      </c>
      <c r="E2418">
        <v>103.05</v>
      </c>
      <c r="F2418" t="s">
        <v>1213</v>
      </c>
      <c r="G2418" s="30">
        <v>1.46E-2</v>
      </c>
    </row>
    <row r="2419" spans="1:7" x14ac:dyDescent="0.3">
      <c r="A2419" s="38">
        <v>45516</v>
      </c>
      <c r="B2419">
        <v>103.03</v>
      </c>
      <c r="C2419">
        <v>104.2</v>
      </c>
      <c r="D2419">
        <v>104.48</v>
      </c>
      <c r="E2419">
        <v>102.42</v>
      </c>
      <c r="F2419" t="s">
        <v>866</v>
      </c>
      <c r="G2419" s="30">
        <v>-1.6E-2</v>
      </c>
    </row>
    <row r="2420" spans="1:7" x14ac:dyDescent="0.3">
      <c r="A2420" s="38">
        <v>45517</v>
      </c>
      <c r="B2420">
        <v>104.61</v>
      </c>
      <c r="C2420">
        <v>103.82</v>
      </c>
      <c r="D2420">
        <v>105.35</v>
      </c>
      <c r="E2420">
        <v>103.77</v>
      </c>
      <c r="F2420" t="s">
        <v>346</v>
      </c>
      <c r="G2420" s="30">
        <v>1.5299999999999999E-2</v>
      </c>
    </row>
    <row r="2421" spans="1:7" x14ac:dyDescent="0.3">
      <c r="A2421" s="38">
        <v>45518</v>
      </c>
      <c r="B2421">
        <v>105.98</v>
      </c>
      <c r="C2421">
        <v>105.03</v>
      </c>
      <c r="D2421">
        <v>106.68</v>
      </c>
      <c r="E2421">
        <v>104.61</v>
      </c>
      <c r="F2421" t="s">
        <v>849</v>
      </c>
      <c r="G2421" s="30">
        <v>1.3100000000000001E-2</v>
      </c>
    </row>
    <row r="2422" spans="1:7" x14ac:dyDescent="0.3">
      <c r="A2422" s="38">
        <v>45519</v>
      </c>
      <c r="B2422">
        <v>110.83</v>
      </c>
      <c r="C2422">
        <v>108.63</v>
      </c>
      <c r="D2422">
        <v>111.39</v>
      </c>
      <c r="E2422">
        <v>108.41</v>
      </c>
      <c r="F2422" t="s">
        <v>1045</v>
      </c>
      <c r="G2422" s="30">
        <v>4.58E-2</v>
      </c>
    </row>
    <row r="2423" spans="1:7" x14ac:dyDescent="0.3">
      <c r="A2423" s="38">
        <v>45520</v>
      </c>
      <c r="B2423">
        <v>111</v>
      </c>
      <c r="C2423">
        <v>110.18</v>
      </c>
      <c r="D2423">
        <v>111.49</v>
      </c>
      <c r="E2423">
        <v>109.29</v>
      </c>
      <c r="F2423" t="s">
        <v>1021</v>
      </c>
      <c r="G2423" s="30">
        <v>1.5E-3</v>
      </c>
    </row>
    <row r="2424" spans="1:7" x14ac:dyDescent="0.3">
      <c r="A2424" s="38">
        <v>45523</v>
      </c>
      <c r="B2424">
        <v>111.61</v>
      </c>
      <c r="C2424">
        <v>111.05</v>
      </c>
      <c r="D2424">
        <v>112.01</v>
      </c>
      <c r="E2424">
        <v>110.82</v>
      </c>
      <c r="F2424" t="s">
        <v>940</v>
      </c>
      <c r="G2424" s="30">
        <v>5.4999999999999997E-3</v>
      </c>
    </row>
    <row r="2425" spans="1:7" x14ac:dyDescent="0.3">
      <c r="A2425" s="38">
        <v>45524</v>
      </c>
      <c r="B2425">
        <v>109.85</v>
      </c>
      <c r="C2425">
        <v>111.26</v>
      </c>
      <c r="D2425">
        <v>111.96</v>
      </c>
      <c r="E2425">
        <v>108.95</v>
      </c>
      <c r="F2425" t="s">
        <v>200</v>
      </c>
      <c r="G2425" s="30">
        <v>-1.5800000000000002E-2</v>
      </c>
    </row>
    <row r="2426" spans="1:7" x14ac:dyDescent="0.3">
      <c r="A2426" s="38">
        <v>45525</v>
      </c>
      <c r="B2426">
        <v>109.28</v>
      </c>
      <c r="C2426">
        <v>109.94</v>
      </c>
      <c r="D2426">
        <v>109.99</v>
      </c>
      <c r="E2426">
        <v>108.29</v>
      </c>
      <c r="F2426" t="s">
        <v>849</v>
      </c>
      <c r="G2426" s="30">
        <v>-5.1999999999999998E-3</v>
      </c>
    </row>
    <row r="2427" spans="1:7" x14ac:dyDescent="0.3">
      <c r="A2427" s="38">
        <v>45526</v>
      </c>
      <c r="B2427">
        <v>108.47</v>
      </c>
      <c r="C2427">
        <v>109.26</v>
      </c>
      <c r="D2427">
        <v>109.99</v>
      </c>
      <c r="E2427">
        <v>108.06</v>
      </c>
      <c r="F2427" t="s">
        <v>865</v>
      </c>
      <c r="G2427" s="30">
        <v>-7.4000000000000003E-3</v>
      </c>
    </row>
    <row r="2428" spans="1:7" x14ac:dyDescent="0.3">
      <c r="A2428" s="38">
        <v>45527</v>
      </c>
      <c r="B2428">
        <v>111.51</v>
      </c>
      <c r="C2428">
        <v>109.23</v>
      </c>
      <c r="D2428">
        <v>111.72</v>
      </c>
      <c r="E2428">
        <v>108.67</v>
      </c>
      <c r="F2428" t="s">
        <v>184</v>
      </c>
      <c r="G2428" s="30">
        <v>2.8000000000000001E-2</v>
      </c>
    </row>
    <row r="2429" spans="1:7" x14ac:dyDescent="0.3">
      <c r="A2429" s="38">
        <v>45530</v>
      </c>
      <c r="B2429">
        <v>111.89</v>
      </c>
      <c r="C2429">
        <v>111.97</v>
      </c>
      <c r="D2429">
        <v>112.79</v>
      </c>
      <c r="E2429">
        <v>111.44</v>
      </c>
      <c r="F2429" t="s">
        <v>238</v>
      </c>
      <c r="G2429" s="30">
        <v>3.3999999999999998E-3</v>
      </c>
    </row>
    <row r="2430" spans="1:7" x14ac:dyDescent="0.3">
      <c r="A2430" s="38">
        <v>45531</v>
      </c>
      <c r="B2430">
        <v>113.58</v>
      </c>
      <c r="C2430">
        <v>112.56</v>
      </c>
      <c r="D2430">
        <v>114.18</v>
      </c>
      <c r="E2430">
        <v>112.04</v>
      </c>
      <c r="F2430" t="s">
        <v>523</v>
      </c>
      <c r="G2430" s="30">
        <v>1.5100000000000001E-2</v>
      </c>
    </row>
    <row r="2431" spans="1:7" x14ac:dyDescent="0.3">
      <c r="A2431" s="38">
        <v>45532</v>
      </c>
      <c r="B2431">
        <v>113.39</v>
      </c>
      <c r="C2431">
        <v>113.51</v>
      </c>
      <c r="D2431">
        <v>114.65</v>
      </c>
      <c r="E2431">
        <v>112.91</v>
      </c>
      <c r="F2431" t="s">
        <v>312</v>
      </c>
      <c r="G2431" s="30">
        <v>-1.6999999999999999E-3</v>
      </c>
    </row>
    <row r="2432" spans="1:7" x14ac:dyDescent="0.3">
      <c r="A2432" s="38">
        <v>45533</v>
      </c>
      <c r="B2432">
        <v>113.26</v>
      </c>
      <c r="C2432">
        <v>113.87</v>
      </c>
      <c r="D2432">
        <v>114.71</v>
      </c>
      <c r="E2432">
        <v>112.89</v>
      </c>
      <c r="F2432" t="s">
        <v>335</v>
      </c>
      <c r="G2432" s="30">
        <v>-1.1000000000000001E-3</v>
      </c>
    </row>
    <row r="2433" spans="1:7" x14ac:dyDescent="0.3">
      <c r="A2433" s="38">
        <v>45534</v>
      </c>
      <c r="B2433">
        <v>115.73</v>
      </c>
      <c r="C2433">
        <v>113.92</v>
      </c>
      <c r="D2433">
        <v>116.22</v>
      </c>
      <c r="E2433">
        <v>112.66</v>
      </c>
      <c r="F2433" t="s">
        <v>866</v>
      </c>
      <c r="G2433" s="30">
        <v>2.18E-2</v>
      </c>
    </row>
    <row r="2434" spans="1:7" x14ac:dyDescent="0.3">
      <c r="A2434" s="38">
        <v>45538</v>
      </c>
      <c r="B2434">
        <v>111.32</v>
      </c>
      <c r="C2434">
        <v>114.26</v>
      </c>
      <c r="D2434">
        <v>114.75</v>
      </c>
      <c r="E2434">
        <v>110.71</v>
      </c>
      <c r="F2434" t="s">
        <v>974</v>
      </c>
      <c r="G2434" s="30">
        <v>-3.8100000000000002E-2</v>
      </c>
    </row>
    <row r="2435" spans="1:7" x14ac:dyDescent="0.3">
      <c r="A2435" s="38">
        <v>45539</v>
      </c>
      <c r="B2435">
        <v>109.53</v>
      </c>
      <c r="C2435">
        <v>110.98</v>
      </c>
      <c r="D2435">
        <v>111.61</v>
      </c>
      <c r="E2435">
        <v>108.01</v>
      </c>
      <c r="F2435" t="s">
        <v>1213</v>
      </c>
      <c r="G2435" s="30">
        <v>-1.61E-2</v>
      </c>
    </row>
    <row r="2436" spans="1:7" x14ac:dyDescent="0.3">
      <c r="A2436" s="38">
        <v>45540</v>
      </c>
      <c r="B2436">
        <v>108.85</v>
      </c>
      <c r="C2436">
        <v>109.96</v>
      </c>
      <c r="D2436">
        <v>110.09</v>
      </c>
      <c r="E2436">
        <v>107.61</v>
      </c>
      <c r="F2436" t="s">
        <v>1002</v>
      </c>
      <c r="G2436" s="30">
        <v>-6.1999999999999998E-3</v>
      </c>
    </row>
    <row r="2437" spans="1:7" x14ac:dyDescent="0.3">
      <c r="A2437" s="38">
        <v>45541</v>
      </c>
      <c r="B2437">
        <v>108</v>
      </c>
      <c r="C2437">
        <v>109.18</v>
      </c>
      <c r="D2437">
        <v>111.21</v>
      </c>
      <c r="E2437">
        <v>106.46</v>
      </c>
      <c r="F2437" t="s">
        <v>1169</v>
      </c>
      <c r="G2437" s="30">
        <v>-7.7999999999999996E-3</v>
      </c>
    </row>
    <row r="2438" spans="1:7" x14ac:dyDescent="0.3">
      <c r="A2438" s="38">
        <v>45544</v>
      </c>
      <c r="B2438">
        <v>107.59</v>
      </c>
      <c r="C2438">
        <v>106.21</v>
      </c>
      <c r="D2438">
        <v>108.94</v>
      </c>
      <c r="E2438">
        <v>105.74</v>
      </c>
      <c r="F2438" t="s">
        <v>1190</v>
      </c>
      <c r="G2438" s="30">
        <v>-3.8E-3</v>
      </c>
    </row>
    <row r="2439" spans="1:7" x14ac:dyDescent="0.3">
      <c r="A2439" s="38">
        <v>45545</v>
      </c>
      <c r="B2439">
        <v>106.74</v>
      </c>
      <c r="C2439">
        <v>107.91</v>
      </c>
      <c r="D2439">
        <v>108.35</v>
      </c>
      <c r="E2439">
        <v>103.17</v>
      </c>
      <c r="F2439" t="s">
        <v>1293</v>
      </c>
      <c r="G2439" s="30">
        <v>-7.9000000000000008E-3</v>
      </c>
    </row>
    <row r="2440" spans="1:7" x14ac:dyDescent="0.3">
      <c r="A2440" s="38">
        <v>45546</v>
      </c>
      <c r="B2440">
        <v>108.67</v>
      </c>
      <c r="C2440">
        <v>108.92</v>
      </c>
      <c r="D2440">
        <v>108.99</v>
      </c>
      <c r="E2440">
        <v>104.37</v>
      </c>
      <c r="F2440" t="s">
        <v>967</v>
      </c>
      <c r="G2440" s="30">
        <v>1.8100000000000002E-2</v>
      </c>
    </row>
    <row r="2441" spans="1:7" x14ac:dyDescent="0.3">
      <c r="A2441" s="38">
        <v>45547</v>
      </c>
      <c r="B2441">
        <v>112.37</v>
      </c>
      <c r="C2441">
        <v>109.68</v>
      </c>
      <c r="D2441">
        <v>112.46</v>
      </c>
      <c r="E2441">
        <v>108.51</v>
      </c>
      <c r="F2441" t="s">
        <v>343</v>
      </c>
      <c r="G2441" s="30">
        <v>3.4000000000000002E-2</v>
      </c>
    </row>
    <row r="2442" spans="1:7" x14ac:dyDescent="0.3">
      <c r="A2442" s="38">
        <v>45548</v>
      </c>
      <c r="B2442">
        <v>114.39</v>
      </c>
      <c r="C2442">
        <v>113</v>
      </c>
      <c r="D2442">
        <v>115.67</v>
      </c>
      <c r="E2442">
        <v>112.73</v>
      </c>
      <c r="F2442" t="s">
        <v>1277</v>
      </c>
      <c r="G2442" s="30">
        <v>1.7999999999999999E-2</v>
      </c>
    </row>
    <row r="2443" spans="1:7" x14ac:dyDescent="0.3">
      <c r="A2443" s="38">
        <v>45551</v>
      </c>
      <c r="B2443">
        <v>117.16</v>
      </c>
      <c r="C2443">
        <v>114.77</v>
      </c>
      <c r="D2443">
        <v>117.36</v>
      </c>
      <c r="E2443">
        <v>113.83</v>
      </c>
      <c r="F2443" t="s">
        <v>1136</v>
      </c>
      <c r="G2443" s="30">
        <v>2.4199999999999999E-2</v>
      </c>
    </row>
    <row r="2444" spans="1:7" x14ac:dyDescent="0.3">
      <c r="A2444" s="38">
        <v>45552</v>
      </c>
      <c r="B2444">
        <v>117.79</v>
      </c>
      <c r="C2444">
        <v>117.67</v>
      </c>
      <c r="D2444">
        <v>118.41</v>
      </c>
      <c r="E2444">
        <v>116.19</v>
      </c>
      <c r="F2444" t="s">
        <v>417</v>
      </c>
      <c r="G2444" s="30">
        <v>5.4000000000000003E-3</v>
      </c>
    </row>
    <row r="2445" spans="1:7" x14ac:dyDescent="0.3">
      <c r="A2445" s="38">
        <v>45553</v>
      </c>
      <c r="B2445">
        <v>117.55</v>
      </c>
      <c r="C2445">
        <v>118.54</v>
      </c>
      <c r="D2445">
        <v>119.43</v>
      </c>
      <c r="E2445">
        <v>117.4</v>
      </c>
      <c r="F2445" t="s">
        <v>343</v>
      </c>
      <c r="G2445" s="30">
        <v>-2E-3</v>
      </c>
    </row>
    <row r="2446" spans="1:7" x14ac:dyDescent="0.3">
      <c r="A2446" s="38">
        <v>45554</v>
      </c>
      <c r="B2446">
        <v>121.62</v>
      </c>
      <c r="C2446">
        <v>120.5</v>
      </c>
      <c r="D2446">
        <v>122.33</v>
      </c>
      <c r="E2446">
        <v>119.35</v>
      </c>
      <c r="F2446" t="s">
        <v>536</v>
      </c>
      <c r="G2446" s="30">
        <v>3.4599999999999999E-2</v>
      </c>
    </row>
    <row r="2447" spans="1:7" x14ac:dyDescent="0.3">
      <c r="A2447" s="38">
        <v>45555</v>
      </c>
      <c r="B2447">
        <v>124.48</v>
      </c>
      <c r="C2447">
        <v>121.57</v>
      </c>
      <c r="D2447">
        <v>125.29</v>
      </c>
      <c r="E2447">
        <v>121.11</v>
      </c>
      <c r="F2447" t="s">
        <v>1294</v>
      </c>
      <c r="G2447" s="30">
        <v>2.35E-2</v>
      </c>
    </row>
    <row r="2448" spans="1:7" x14ac:dyDescent="0.3">
      <c r="A2448" s="38">
        <v>45558</v>
      </c>
      <c r="B2448">
        <v>125.23</v>
      </c>
      <c r="C2448">
        <v>125.27</v>
      </c>
      <c r="D2448">
        <v>126.93</v>
      </c>
      <c r="E2448">
        <v>124.2</v>
      </c>
      <c r="F2448" t="s">
        <v>1295</v>
      </c>
      <c r="G2448" s="30">
        <v>6.0000000000000001E-3</v>
      </c>
    </row>
    <row r="2449" spans="1:7" x14ac:dyDescent="0.3">
      <c r="A2449" s="38">
        <v>45559</v>
      </c>
      <c r="B2449">
        <v>125.13</v>
      </c>
      <c r="C2449">
        <v>124.88</v>
      </c>
      <c r="D2449">
        <v>126.07</v>
      </c>
      <c r="E2449">
        <v>124.29</v>
      </c>
      <c r="F2449" t="s">
        <v>617</v>
      </c>
      <c r="G2449" s="30">
        <v>-8.0000000000000004E-4</v>
      </c>
    </row>
    <row r="2450" spans="1:7" x14ac:dyDescent="0.3">
      <c r="A2450" s="38">
        <v>45560</v>
      </c>
      <c r="B2450">
        <v>124.53</v>
      </c>
      <c r="C2450">
        <v>126.26</v>
      </c>
      <c r="D2450">
        <v>126.43</v>
      </c>
      <c r="E2450">
        <v>123.91</v>
      </c>
      <c r="F2450" t="s">
        <v>1243</v>
      </c>
      <c r="G2450" s="30">
        <v>-4.7999999999999996E-3</v>
      </c>
    </row>
    <row r="2451" spans="1:7" x14ac:dyDescent="0.3">
      <c r="A2451" s="38">
        <v>45561</v>
      </c>
      <c r="B2451">
        <v>125.5</v>
      </c>
      <c r="C2451">
        <v>125.5</v>
      </c>
      <c r="D2451">
        <v>125.78</v>
      </c>
      <c r="E2451">
        <v>124.49</v>
      </c>
      <c r="F2451" t="s">
        <v>1209</v>
      </c>
      <c r="G2451" s="30">
        <v>7.7999999999999996E-3</v>
      </c>
    </row>
    <row r="2452" spans="1:7" x14ac:dyDescent="0.3">
      <c r="A2452" s="38">
        <v>45562</v>
      </c>
      <c r="B2452">
        <v>125.81</v>
      </c>
      <c r="C2452">
        <v>126.02</v>
      </c>
      <c r="D2452">
        <v>126.31</v>
      </c>
      <c r="E2452">
        <v>124.9</v>
      </c>
      <c r="F2452" t="s">
        <v>721</v>
      </c>
      <c r="G2452" s="30">
        <v>2.5000000000000001E-3</v>
      </c>
    </row>
    <row r="2453" spans="1:7" x14ac:dyDescent="0.3">
      <c r="A2453" s="38">
        <v>45565</v>
      </c>
      <c r="B2453">
        <v>124.91</v>
      </c>
      <c r="C2453">
        <v>125</v>
      </c>
      <c r="D2453">
        <v>125.53</v>
      </c>
      <c r="E2453">
        <v>123.28</v>
      </c>
      <c r="F2453" t="s">
        <v>1229</v>
      </c>
      <c r="G2453" s="30">
        <v>-7.1999999999999998E-3</v>
      </c>
    </row>
    <row r="2454" spans="1:7" x14ac:dyDescent="0.3">
      <c r="A2454" s="38">
        <v>45566</v>
      </c>
      <c r="B2454">
        <v>132.01</v>
      </c>
      <c r="C2454">
        <v>126.04</v>
      </c>
      <c r="D2454">
        <v>133.05000000000001</v>
      </c>
      <c r="E2454">
        <v>124.46</v>
      </c>
      <c r="F2454" t="s">
        <v>1296</v>
      </c>
      <c r="G2454" s="30">
        <v>5.6800000000000003E-2</v>
      </c>
    </row>
    <row r="2455" spans="1:7" x14ac:dyDescent="0.3">
      <c r="A2455" s="38">
        <v>45567</v>
      </c>
      <c r="B2455">
        <v>132.69999999999999</v>
      </c>
      <c r="C2455">
        <v>132.61000000000001</v>
      </c>
      <c r="D2455">
        <v>135.29</v>
      </c>
      <c r="E2455">
        <v>131.55000000000001</v>
      </c>
      <c r="F2455" t="s">
        <v>1297</v>
      </c>
      <c r="G2455" s="30">
        <v>5.1999999999999998E-3</v>
      </c>
    </row>
    <row r="2456" spans="1:7" x14ac:dyDescent="0.3">
      <c r="A2456" s="38">
        <v>45568</v>
      </c>
      <c r="B2456">
        <v>131.36000000000001</v>
      </c>
      <c r="C2456">
        <v>133</v>
      </c>
      <c r="D2456">
        <v>133.46</v>
      </c>
      <c r="E2456">
        <v>128.51</v>
      </c>
      <c r="F2456" t="s">
        <v>1156</v>
      </c>
      <c r="G2456" s="30">
        <v>-1.01E-2</v>
      </c>
    </row>
    <row r="2457" spans="1:7" x14ac:dyDescent="0.3">
      <c r="A2457" s="38">
        <v>45569</v>
      </c>
      <c r="B2457">
        <v>135.33000000000001</v>
      </c>
      <c r="C2457">
        <v>134.11000000000001</v>
      </c>
      <c r="D2457">
        <v>136.26</v>
      </c>
      <c r="E2457">
        <v>133.66</v>
      </c>
      <c r="F2457" t="s">
        <v>1298</v>
      </c>
      <c r="G2457" s="30">
        <v>3.0200000000000001E-2</v>
      </c>
    </row>
    <row r="2458" spans="1:7" x14ac:dyDescent="0.3">
      <c r="A2458" s="38">
        <v>45572</v>
      </c>
      <c r="B2458">
        <v>134.22</v>
      </c>
      <c r="C2458">
        <v>134.97</v>
      </c>
      <c r="D2458">
        <v>135.41999999999999</v>
      </c>
      <c r="E2458">
        <v>133.61000000000001</v>
      </c>
      <c r="F2458" t="s">
        <v>737</v>
      </c>
      <c r="G2458" s="30">
        <v>-8.2000000000000007E-3</v>
      </c>
    </row>
    <row r="2459" spans="1:7" x14ac:dyDescent="0.3">
      <c r="A2459" s="38">
        <v>45573</v>
      </c>
      <c r="B2459">
        <v>136.1</v>
      </c>
      <c r="C2459">
        <v>134.66</v>
      </c>
      <c r="D2459">
        <v>136.22</v>
      </c>
      <c r="E2459">
        <v>134.4</v>
      </c>
      <c r="F2459" t="s">
        <v>1210</v>
      </c>
      <c r="G2459" s="30">
        <v>1.4E-2</v>
      </c>
    </row>
    <row r="2460" spans="1:7" x14ac:dyDescent="0.3">
      <c r="A2460" s="38">
        <v>45574</v>
      </c>
      <c r="B2460">
        <v>138.02000000000001</v>
      </c>
      <c r="C2460">
        <v>135.85</v>
      </c>
      <c r="D2460">
        <v>138.07</v>
      </c>
      <c r="E2460">
        <v>135</v>
      </c>
      <c r="F2460" t="s">
        <v>1213</v>
      </c>
      <c r="G2460" s="30">
        <v>1.41E-2</v>
      </c>
    </row>
    <row r="2461" spans="1:7" x14ac:dyDescent="0.3">
      <c r="A2461" s="38">
        <v>45575</v>
      </c>
      <c r="B2461">
        <v>137.91999999999999</v>
      </c>
      <c r="C2461">
        <v>138.04</v>
      </c>
      <c r="D2461">
        <v>140.35</v>
      </c>
      <c r="E2461">
        <v>137.47</v>
      </c>
      <c r="F2461" t="s">
        <v>1029</v>
      </c>
      <c r="G2461" s="30">
        <v>-6.9999999999999999E-4</v>
      </c>
    </row>
    <row r="2462" spans="1:7" x14ac:dyDescent="0.3">
      <c r="A2462" s="38">
        <v>45576</v>
      </c>
      <c r="B2462">
        <v>140.21</v>
      </c>
      <c r="C2462">
        <v>138.19</v>
      </c>
      <c r="D2462">
        <v>140.30000000000001</v>
      </c>
      <c r="E2462">
        <v>138.02000000000001</v>
      </c>
      <c r="F2462" t="s">
        <v>1143</v>
      </c>
      <c r="G2462" s="30">
        <v>1.66E-2</v>
      </c>
    </row>
    <row r="2463" spans="1:7" x14ac:dyDescent="0.3">
      <c r="A2463" s="38">
        <v>45579</v>
      </c>
      <c r="B2463">
        <v>141.37</v>
      </c>
      <c r="C2463">
        <v>141.07</v>
      </c>
      <c r="D2463">
        <v>141.63</v>
      </c>
      <c r="E2463">
        <v>139.63</v>
      </c>
      <c r="F2463" t="s">
        <v>125</v>
      </c>
      <c r="G2463" s="30">
        <v>8.3000000000000001E-3</v>
      </c>
    </row>
    <row r="2464" spans="1:7" x14ac:dyDescent="0.3">
      <c r="A2464" s="38">
        <v>45580</v>
      </c>
      <c r="B2464">
        <v>141.55000000000001</v>
      </c>
      <c r="C2464">
        <v>141.5</v>
      </c>
      <c r="D2464">
        <v>142.58000000000001</v>
      </c>
      <c r="E2464">
        <v>140.29</v>
      </c>
      <c r="F2464" t="s">
        <v>1238</v>
      </c>
      <c r="G2464" s="30">
        <v>1.2999999999999999E-3</v>
      </c>
    </row>
    <row r="2465" spans="1:7" x14ac:dyDescent="0.3">
      <c r="A2465" s="38">
        <v>45581</v>
      </c>
      <c r="B2465">
        <v>142.85</v>
      </c>
      <c r="C2465">
        <v>142.62</v>
      </c>
      <c r="D2465">
        <v>143.04</v>
      </c>
      <c r="E2465">
        <v>141.5</v>
      </c>
      <c r="F2465" t="s">
        <v>135</v>
      </c>
      <c r="G2465" s="30">
        <v>9.1999999999999998E-3</v>
      </c>
    </row>
    <row r="2466" spans="1:7" x14ac:dyDescent="0.3">
      <c r="A2466" s="38">
        <v>45582</v>
      </c>
      <c r="B2466">
        <v>145.19</v>
      </c>
      <c r="C2466">
        <v>146.27000000000001</v>
      </c>
      <c r="D2466">
        <v>146.82</v>
      </c>
      <c r="E2466">
        <v>143.58000000000001</v>
      </c>
      <c r="F2466" t="s">
        <v>573</v>
      </c>
      <c r="G2466" s="30">
        <v>1.6400000000000001E-2</v>
      </c>
    </row>
    <row r="2467" spans="1:7" x14ac:dyDescent="0.3">
      <c r="A2467" s="38">
        <v>45583</v>
      </c>
      <c r="B2467">
        <v>145.01</v>
      </c>
      <c r="C2467">
        <v>145.06</v>
      </c>
      <c r="D2467">
        <v>145.88</v>
      </c>
      <c r="E2467">
        <v>143.82</v>
      </c>
      <c r="F2467" t="s">
        <v>1028</v>
      </c>
      <c r="G2467" s="30">
        <v>-1.1999999999999999E-3</v>
      </c>
    </row>
    <row r="2468" spans="1:7" x14ac:dyDescent="0.3">
      <c r="A2468" s="38">
        <v>45586</v>
      </c>
      <c r="B2468">
        <v>144.76</v>
      </c>
      <c r="C2468">
        <v>145.87</v>
      </c>
      <c r="D2468">
        <v>145.87</v>
      </c>
      <c r="E2468">
        <v>143.93</v>
      </c>
      <c r="F2468" t="s">
        <v>961</v>
      </c>
      <c r="G2468" s="30">
        <v>-1.6999999999999999E-3</v>
      </c>
    </row>
    <row r="2469" spans="1:7" x14ac:dyDescent="0.3">
      <c r="A2469" s="38">
        <v>45587</v>
      </c>
      <c r="B2469">
        <v>143.94</v>
      </c>
      <c r="C2469">
        <v>143.30000000000001</v>
      </c>
      <c r="D2469">
        <v>144.44</v>
      </c>
      <c r="E2469">
        <v>142.86000000000001</v>
      </c>
      <c r="F2469" t="s">
        <v>158</v>
      </c>
      <c r="G2469" s="30">
        <v>-5.7000000000000002E-3</v>
      </c>
    </row>
    <row r="2470" spans="1:7" x14ac:dyDescent="0.3">
      <c r="A2470" s="38">
        <v>45588</v>
      </c>
      <c r="B2470">
        <v>143.54</v>
      </c>
      <c r="C2470">
        <v>143.66999999999999</v>
      </c>
      <c r="D2470">
        <v>144.97999999999999</v>
      </c>
      <c r="E2470">
        <v>141.9</v>
      </c>
      <c r="F2470" t="s">
        <v>237</v>
      </c>
      <c r="G2470" s="30">
        <v>-2.8E-3</v>
      </c>
    </row>
    <row r="2471" spans="1:7" x14ac:dyDescent="0.3">
      <c r="A2471" s="38">
        <v>45589</v>
      </c>
      <c r="B2471">
        <v>146.29</v>
      </c>
      <c r="C2471">
        <v>144.62</v>
      </c>
      <c r="D2471">
        <v>146.69999999999999</v>
      </c>
      <c r="E2471">
        <v>143.54</v>
      </c>
      <c r="F2471" t="s">
        <v>617</v>
      </c>
      <c r="G2471" s="30">
        <v>1.9199999999999998E-2</v>
      </c>
    </row>
    <row r="2472" spans="1:7" x14ac:dyDescent="0.3">
      <c r="A2472" s="38">
        <v>45590</v>
      </c>
      <c r="B2472">
        <v>143.09</v>
      </c>
      <c r="C2472">
        <v>144.69999999999999</v>
      </c>
      <c r="D2472">
        <v>144.93</v>
      </c>
      <c r="E2472">
        <v>141.91999999999999</v>
      </c>
      <c r="F2472" t="s">
        <v>281</v>
      </c>
      <c r="G2472" s="30">
        <v>-2.1899999999999999E-2</v>
      </c>
    </row>
    <row r="2473" spans="1:7" x14ac:dyDescent="0.3">
      <c r="A2473" s="38">
        <v>45593</v>
      </c>
      <c r="B2473">
        <v>144.84</v>
      </c>
      <c r="C2473">
        <v>144.04</v>
      </c>
      <c r="D2473">
        <v>145.19999999999999</v>
      </c>
      <c r="E2473">
        <v>143.29</v>
      </c>
      <c r="F2473" t="s">
        <v>569</v>
      </c>
      <c r="G2473" s="30">
        <v>1.2200000000000001E-2</v>
      </c>
    </row>
    <row r="2474" spans="1:7" x14ac:dyDescent="0.3">
      <c r="A2474" s="38">
        <v>45594</v>
      </c>
      <c r="B2474">
        <v>146.02000000000001</v>
      </c>
      <c r="C2474">
        <v>144.61000000000001</v>
      </c>
      <c r="D2474">
        <v>146.19</v>
      </c>
      <c r="E2474">
        <v>143.59</v>
      </c>
      <c r="F2474" t="s">
        <v>567</v>
      </c>
      <c r="G2474" s="30">
        <v>8.0999999999999996E-3</v>
      </c>
    </row>
    <row r="2475" spans="1:7" x14ac:dyDescent="0.3">
      <c r="A2475" s="38">
        <v>45595</v>
      </c>
      <c r="B2475">
        <v>145.86000000000001</v>
      </c>
      <c r="C2475">
        <v>145.69999999999999</v>
      </c>
      <c r="D2475">
        <v>147.04</v>
      </c>
      <c r="E2475">
        <v>145.51</v>
      </c>
      <c r="F2475" t="s">
        <v>554</v>
      </c>
      <c r="G2475" s="30">
        <v>-1.1000000000000001E-3</v>
      </c>
    </row>
    <row r="2476" spans="1:7" x14ac:dyDescent="0.3">
      <c r="A2476" s="38">
        <v>45596</v>
      </c>
      <c r="B2476">
        <v>143.26</v>
      </c>
      <c r="C2476">
        <v>145.24</v>
      </c>
      <c r="D2476">
        <v>146.22</v>
      </c>
      <c r="E2476">
        <v>143.1</v>
      </c>
      <c r="F2476" t="s">
        <v>1210</v>
      </c>
      <c r="G2476" s="30">
        <v>-1.78E-2</v>
      </c>
    </row>
    <row r="2477" spans="1:7" x14ac:dyDescent="0.3">
      <c r="A2477" s="38">
        <v>45597</v>
      </c>
      <c r="B2477">
        <v>141</v>
      </c>
      <c r="C2477">
        <v>144.19</v>
      </c>
      <c r="D2477">
        <v>144.43</v>
      </c>
      <c r="E2477">
        <v>140.68</v>
      </c>
      <c r="F2477" t="s">
        <v>1003</v>
      </c>
      <c r="G2477" s="30">
        <v>-1.5800000000000002E-2</v>
      </c>
    </row>
    <row r="2478" spans="1:7" x14ac:dyDescent="0.3">
      <c r="A2478" s="38">
        <v>45600</v>
      </c>
      <c r="B2478">
        <v>139.43</v>
      </c>
      <c r="C2478">
        <v>141.12</v>
      </c>
      <c r="D2478">
        <v>142.11000000000001</v>
      </c>
      <c r="E2478">
        <v>139.05000000000001</v>
      </c>
      <c r="F2478" t="s">
        <v>1195</v>
      </c>
      <c r="G2478" s="30">
        <v>-1.11E-2</v>
      </c>
    </row>
    <row r="2479" spans="1:7" x14ac:dyDescent="0.3">
      <c r="A2479" s="38">
        <v>45601</v>
      </c>
      <c r="B2479">
        <v>149.27000000000001</v>
      </c>
      <c r="C2479">
        <v>147</v>
      </c>
      <c r="D2479">
        <v>151.84</v>
      </c>
      <c r="E2479">
        <v>145.53</v>
      </c>
      <c r="F2479" t="s">
        <v>1205</v>
      </c>
      <c r="G2479" s="30">
        <v>7.0599999999999996E-2</v>
      </c>
    </row>
    <row r="2480" spans="1:7" x14ac:dyDescent="0.3">
      <c r="A2480" s="38">
        <v>45602</v>
      </c>
      <c r="B2480">
        <v>163.66999999999999</v>
      </c>
      <c r="C2480">
        <v>160.26</v>
      </c>
      <c r="D2480">
        <v>166.72</v>
      </c>
      <c r="E2480">
        <v>160.26</v>
      </c>
      <c r="F2480" t="s">
        <v>1299</v>
      </c>
      <c r="G2480" s="30">
        <v>9.6500000000000002E-2</v>
      </c>
    </row>
    <row r="2481" spans="1:7" x14ac:dyDescent="0.3">
      <c r="A2481" s="38">
        <v>45603</v>
      </c>
      <c r="B2481">
        <v>159.82</v>
      </c>
      <c r="C2481">
        <v>161.19999999999999</v>
      </c>
      <c r="D2481">
        <v>162.24</v>
      </c>
      <c r="E2481">
        <v>159.31</v>
      </c>
      <c r="F2481" t="s">
        <v>1244</v>
      </c>
      <c r="G2481" s="30">
        <v>-2.35E-2</v>
      </c>
    </row>
    <row r="2482" spans="1:7" x14ac:dyDescent="0.3">
      <c r="A2482" s="38">
        <v>45604</v>
      </c>
      <c r="B2482">
        <v>162</v>
      </c>
      <c r="C2482">
        <v>158.28</v>
      </c>
      <c r="D2482">
        <v>162.15</v>
      </c>
      <c r="E2482">
        <v>158.19999999999999</v>
      </c>
      <c r="F2482" t="s">
        <v>1268</v>
      </c>
      <c r="G2482" s="30">
        <v>1.3599999999999999E-2</v>
      </c>
    </row>
    <row r="2483" spans="1:7" x14ac:dyDescent="0.3">
      <c r="A2483" s="38">
        <v>45607</v>
      </c>
      <c r="B2483">
        <v>166.75</v>
      </c>
      <c r="C2483">
        <v>164.07</v>
      </c>
      <c r="D2483">
        <v>168.67</v>
      </c>
      <c r="E2483">
        <v>163.30000000000001</v>
      </c>
      <c r="F2483" t="s">
        <v>1300</v>
      </c>
      <c r="G2483" s="30">
        <v>2.93E-2</v>
      </c>
    </row>
    <row r="2484" spans="1:7" x14ac:dyDescent="0.3">
      <c r="A2484" s="38">
        <v>45608</v>
      </c>
      <c r="B2484">
        <v>163.75</v>
      </c>
      <c r="C2484">
        <v>165.07</v>
      </c>
      <c r="D2484">
        <v>166.44</v>
      </c>
      <c r="E2484">
        <v>162.47</v>
      </c>
      <c r="F2484" t="s">
        <v>938</v>
      </c>
      <c r="G2484" s="30">
        <v>-1.7999999999999999E-2</v>
      </c>
    </row>
    <row r="2485" spans="1:7" x14ac:dyDescent="0.3">
      <c r="A2485" s="38">
        <v>45609</v>
      </c>
      <c r="B2485">
        <v>164.34</v>
      </c>
      <c r="C2485">
        <v>163.75</v>
      </c>
      <c r="D2485">
        <v>165.91</v>
      </c>
      <c r="E2485">
        <v>163.38</v>
      </c>
      <c r="F2485" t="s">
        <v>962</v>
      </c>
      <c r="G2485" s="30">
        <v>3.5999999999999999E-3</v>
      </c>
    </row>
    <row r="2486" spans="1:7" x14ac:dyDescent="0.3">
      <c r="A2486" s="38">
        <v>45610</v>
      </c>
      <c r="B2486">
        <v>164.31</v>
      </c>
      <c r="C2486">
        <v>165.36</v>
      </c>
      <c r="D2486">
        <v>166.66</v>
      </c>
      <c r="E2486">
        <v>163.41</v>
      </c>
      <c r="F2486" t="s">
        <v>544</v>
      </c>
      <c r="G2486" s="30">
        <v>-2.0000000000000001E-4</v>
      </c>
    </row>
    <row r="2487" spans="1:7" x14ac:dyDescent="0.3">
      <c r="A2487" s="38">
        <v>45611</v>
      </c>
      <c r="B2487">
        <v>163.63</v>
      </c>
      <c r="C2487">
        <v>162.97</v>
      </c>
      <c r="D2487">
        <v>163.85</v>
      </c>
      <c r="E2487">
        <v>161.15</v>
      </c>
      <c r="F2487" t="s">
        <v>1238</v>
      </c>
      <c r="G2487" s="30">
        <v>-4.1000000000000003E-3</v>
      </c>
    </row>
    <row r="2488" spans="1:7" x14ac:dyDescent="0.3">
      <c r="A2488" s="38">
        <v>45614</v>
      </c>
      <c r="B2488">
        <v>164.31</v>
      </c>
      <c r="C2488">
        <v>163.72999999999999</v>
      </c>
      <c r="D2488">
        <v>165.11</v>
      </c>
      <c r="E2488">
        <v>161.34</v>
      </c>
      <c r="F2488" t="s">
        <v>1093</v>
      </c>
      <c r="G2488" s="30">
        <v>4.1999999999999997E-3</v>
      </c>
    </row>
    <row r="2489" spans="1:7" x14ac:dyDescent="0.3">
      <c r="A2489" s="38">
        <v>45615</v>
      </c>
      <c r="B2489">
        <v>168.25</v>
      </c>
      <c r="C2489">
        <v>164.5</v>
      </c>
      <c r="D2489">
        <v>169.15</v>
      </c>
      <c r="E2489">
        <v>163.95</v>
      </c>
      <c r="F2489" t="s">
        <v>1285</v>
      </c>
      <c r="G2489" s="30">
        <v>2.4E-2</v>
      </c>
    </row>
    <row r="2490" spans="1:7" x14ac:dyDescent="0.3">
      <c r="A2490" s="38">
        <v>45616</v>
      </c>
      <c r="B2490">
        <v>162.88999999999999</v>
      </c>
      <c r="C2490">
        <v>167.49</v>
      </c>
      <c r="D2490">
        <v>168.09</v>
      </c>
      <c r="E2490">
        <v>160.88999999999999</v>
      </c>
      <c r="F2490" t="s">
        <v>1301</v>
      </c>
      <c r="G2490" s="30">
        <v>-3.1899999999999998E-2</v>
      </c>
    </row>
    <row r="2491" spans="1:7" x14ac:dyDescent="0.3">
      <c r="A2491" s="38">
        <v>45617</v>
      </c>
      <c r="B2491">
        <v>165.02</v>
      </c>
      <c r="C2491">
        <v>164.51</v>
      </c>
      <c r="D2491">
        <v>165.95</v>
      </c>
      <c r="E2491">
        <v>162.31</v>
      </c>
      <c r="F2491" t="s">
        <v>1302</v>
      </c>
      <c r="G2491" s="30">
        <v>1.3100000000000001E-2</v>
      </c>
    </row>
    <row r="2492" spans="1:7" x14ac:dyDescent="0.3">
      <c r="A2492" s="38">
        <v>45618</v>
      </c>
      <c r="B2492">
        <v>167.56</v>
      </c>
      <c r="C2492">
        <v>167.03</v>
      </c>
      <c r="D2492">
        <v>169.58</v>
      </c>
      <c r="E2492">
        <v>166.85</v>
      </c>
      <c r="F2492" t="s">
        <v>1199</v>
      </c>
      <c r="G2492" s="30">
        <v>1.54E-2</v>
      </c>
    </row>
    <row r="2493" spans="1:7" x14ac:dyDescent="0.3">
      <c r="A2493" s="38">
        <v>45621</v>
      </c>
      <c r="B2493">
        <v>174.7</v>
      </c>
      <c r="C2493">
        <v>172.35</v>
      </c>
      <c r="D2493">
        <v>176.75</v>
      </c>
      <c r="E2493">
        <v>172.02</v>
      </c>
      <c r="F2493" t="s">
        <v>1303</v>
      </c>
      <c r="G2493" s="30">
        <v>4.2599999999999999E-2</v>
      </c>
    </row>
    <row r="2494" spans="1:7" x14ac:dyDescent="0.3">
      <c r="A2494" s="38">
        <v>45622</v>
      </c>
      <c r="B2494">
        <v>175.64</v>
      </c>
      <c r="C2494">
        <v>173.02</v>
      </c>
      <c r="D2494">
        <v>175.91</v>
      </c>
      <c r="E2494">
        <v>171.83</v>
      </c>
      <c r="F2494" t="s">
        <v>1236</v>
      </c>
      <c r="G2494" s="30">
        <v>5.4000000000000003E-3</v>
      </c>
    </row>
    <row r="2495" spans="1:7" x14ac:dyDescent="0.3">
      <c r="A2495" s="38">
        <v>45623</v>
      </c>
      <c r="B2495">
        <v>173.85</v>
      </c>
      <c r="C2495">
        <v>175</v>
      </c>
      <c r="D2495">
        <v>176.57</v>
      </c>
      <c r="E2495">
        <v>173.75</v>
      </c>
      <c r="F2495" t="s">
        <v>258</v>
      </c>
      <c r="G2495" s="30">
        <v>-1.0200000000000001E-2</v>
      </c>
    </row>
    <row r="2496" spans="1:7" x14ac:dyDescent="0.3">
      <c r="A2496" s="38">
        <v>45625</v>
      </c>
      <c r="B2496">
        <v>175.03</v>
      </c>
      <c r="C2496">
        <v>175.95</v>
      </c>
      <c r="D2496">
        <v>176.4</v>
      </c>
      <c r="E2496">
        <v>174.23</v>
      </c>
      <c r="F2496" t="s">
        <v>176</v>
      </c>
      <c r="G2496" s="30">
        <v>6.7999999999999996E-3</v>
      </c>
    </row>
    <row r="2497" spans="1:7" x14ac:dyDescent="0.3">
      <c r="A2497" s="38">
        <v>45628</v>
      </c>
      <c r="B2497">
        <v>172.34</v>
      </c>
      <c r="C2497">
        <v>176.06</v>
      </c>
      <c r="D2497">
        <v>176.11</v>
      </c>
      <c r="E2497">
        <v>171.9</v>
      </c>
      <c r="F2497" t="s">
        <v>1146</v>
      </c>
      <c r="G2497" s="30">
        <v>-1.54E-2</v>
      </c>
    </row>
    <row r="2498" spans="1:7" x14ac:dyDescent="0.3">
      <c r="A2498" s="38">
        <v>45629</v>
      </c>
      <c r="B2498">
        <v>173</v>
      </c>
      <c r="C2498">
        <v>173.75</v>
      </c>
      <c r="D2498">
        <v>174.23</v>
      </c>
      <c r="E2498">
        <v>172.24</v>
      </c>
      <c r="F2498" t="s">
        <v>1135</v>
      </c>
      <c r="G2498" s="30">
        <v>3.8E-3</v>
      </c>
    </row>
    <row r="2499" spans="1:7" x14ac:dyDescent="0.3">
      <c r="A2499" s="38">
        <v>45630</v>
      </c>
      <c r="B2499">
        <v>174.73</v>
      </c>
      <c r="C2499">
        <v>173</v>
      </c>
      <c r="D2499">
        <v>175.71</v>
      </c>
      <c r="E2499">
        <v>172</v>
      </c>
      <c r="F2499" t="s">
        <v>1304</v>
      </c>
      <c r="G2499" s="30">
        <v>0.01</v>
      </c>
    </row>
    <row r="2500" spans="1:7" x14ac:dyDescent="0.3">
      <c r="A2500" s="38">
        <v>45631</v>
      </c>
      <c r="B2500">
        <v>175.73</v>
      </c>
      <c r="C2500">
        <v>174.61</v>
      </c>
      <c r="D2500">
        <v>178.75</v>
      </c>
      <c r="E2500">
        <v>174.07</v>
      </c>
      <c r="F2500" t="s">
        <v>1048</v>
      </c>
      <c r="G2500" s="30">
        <v>5.7000000000000002E-3</v>
      </c>
    </row>
    <row r="2501" spans="1:7" x14ac:dyDescent="0.3">
      <c r="A2501" s="38">
        <v>45632</v>
      </c>
      <c r="B2501">
        <v>177.85</v>
      </c>
      <c r="C2501">
        <v>176.77</v>
      </c>
      <c r="D2501">
        <v>178.11</v>
      </c>
      <c r="E2501">
        <v>174.17</v>
      </c>
      <c r="F2501" t="s">
        <v>1199</v>
      </c>
      <c r="G2501" s="30">
        <v>1.21E-2</v>
      </c>
    </row>
    <row r="2502" spans="1:7" x14ac:dyDescent="0.3">
      <c r="A2502" s="38">
        <v>45635</v>
      </c>
      <c r="B2502">
        <v>172.47</v>
      </c>
      <c r="C2502">
        <v>189.3</v>
      </c>
      <c r="D2502">
        <v>189.49</v>
      </c>
      <c r="E2502">
        <v>171.66</v>
      </c>
      <c r="F2502" t="s">
        <v>1305</v>
      </c>
      <c r="G2502" s="30">
        <v>-3.0300000000000001E-2</v>
      </c>
    </row>
    <row r="2503" spans="1:7" x14ac:dyDescent="0.3">
      <c r="A2503" s="38">
        <v>45636</v>
      </c>
      <c r="B2503">
        <v>174.71</v>
      </c>
      <c r="C2503">
        <v>173.17</v>
      </c>
      <c r="D2503">
        <v>176.68</v>
      </c>
      <c r="E2503">
        <v>172.74</v>
      </c>
      <c r="F2503" t="s">
        <v>1306</v>
      </c>
      <c r="G2503" s="30">
        <v>1.2999999999999999E-2</v>
      </c>
    </row>
    <row r="2504" spans="1:7" x14ac:dyDescent="0.3">
      <c r="A2504" s="38">
        <v>45637</v>
      </c>
      <c r="B2504">
        <v>178.61</v>
      </c>
      <c r="C2504">
        <v>175.41</v>
      </c>
      <c r="D2504">
        <v>179.48</v>
      </c>
      <c r="E2504">
        <v>172.11</v>
      </c>
      <c r="F2504" t="s">
        <v>1307</v>
      </c>
      <c r="G2504" s="30">
        <v>2.23E-2</v>
      </c>
    </row>
    <row r="2505" spans="1:7" x14ac:dyDescent="0.3">
      <c r="A2505" s="38">
        <v>45638</v>
      </c>
      <c r="B2505">
        <v>176.41</v>
      </c>
      <c r="C2505">
        <v>178.53</v>
      </c>
      <c r="D2505">
        <v>179.37</v>
      </c>
      <c r="E2505">
        <v>175.27</v>
      </c>
      <c r="F2505" t="s">
        <v>1308</v>
      </c>
      <c r="G2505" s="30">
        <v>-1.23E-2</v>
      </c>
    </row>
    <row r="2506" spans="1:7" x14ac:dyDescent="0.3">
      <c r="A2506" s="38">
        <v>45639</v>
      </c>
      <c r="B2506">
        <v>176.43</v>
      </c>
      <c r="C2506">
        <v>176.41</v>
      </c>
      <c r="D2506">
        <v>177.52</v>
      </c>
      <c r="E2506">
        <v>174.88</v>
      </c>
      <c r="F2506" t="s">
        <v>617</v>
      </c>
      <c r="G2506" s="30">
        <v>1E-4</v>
      </c>
    </row>
    <row r="2507" spans="1:7" x14ac:dyDescent="0.3">
      <c r="A2507" s="38">
        <v>45642</v>
      </c>
      <c r="B2507">
        <v>178.15</v>
      </c>
      <c r="C2507">
        <v>176.24</v>
      </c>
      <c r="D2507">
        <v>179.42</v>
      </c>
      <c r="E2507">
        <v>175.88</v>
      </c>
      <c r="F2507" t="s">
        <v>1309</v>
      </c>
      <c r="G2507" s="30">
        <v>9.7000000000000003E-3</v>
      </c>
    </row>
    <row r="2508" spans="1:7" x14ac:dyDescent="0.3">
      <c r="A2508" s="38">
        <v>45643</v>
      </c>
      <c r="B2508">
        <v>176.32</v>
      </c>
      <c r="C2508">
        <v>176.5</v>
      </c>
      <c r="D2508">
        <v>177.73</v>
      </c>
      <c r="E2508">
        <v>172.9</v>
      </c>
      <c r="F2508" t="s">
        <v>1310</v>
      </c>
      <c r="G2508" s="30">
        <v>-1.03E-2</v>
      </c>
    </row>
    <row r="2509" spans="1:7" x14ac:dyDescent="0.3">
      <c r="A2509" s="38">
        <v>45644</v>
      </c>
      <c r="B2509">
        <v>167.44</v>
      </c>
      <c r="C2509">
        <v>176.62</v>
      </c>
      <c r="D2509">
        <v>178.11</v>
      </c>
      <c r="E2509">
        <v>166.45</v>
      </c>
      <c r="F2509" t="s">
        <v>1311</v>
      </c>
      <c r="G2509" s="30">
        <v>-5.04E-2</v>
      </c>
    </row>
    <row r="2510" spans="1:7" x14ac:dyDescent="0.3">
      <c r="A2510" s="38">
        <v>45645</v>
      </c>
      <c r="B2510">
        <v>169.63</v>
      </c>
      <c r="C2510">
        <v>170.05</v>
      </c>
      <c r="D2510">
        <v>173.56</v>
      </c>
      <c r="E2510">
        <v>169.37</v>
      </c>
      <c r="F2510" t="s">
        <v>1203</v>
      </c>
      <c r="G2510" s="30">
        <v>1.3100000000000001E-2</v>
      </c>
    </row>
    <row r="2511" spans="1:7" x14ac:dyDescent="0.3">
      <c r="A2511" s="38">
        <v>45646</v>
      </c>
      <c r="B2511">
        <v>171.03</v>
      </c>
      <c r="C2511">
        <v>167.5</v>
      </c>
      <c r="D2511">
        <v>174.85</v>
      </c>
      <c r="E2511">
        <v>167.39</v>
      </c>
      <c r="F2511" t="s">
        <v>1312</v>
      </c>
      <c r="G2511" s="30">
        <v>8.3000000000000001E-3</v>
      </c>
    </row>
    <row r="2512" spans="1:7" x14ac:dyDescent="0.3">
      <c r="A2512" s="38">
        <v>45649</v>
      </c>
      <c r="B2512">
        <v>171.63</v>
      </c>
      <c r="C2512">
        <v>170.64</v>
      </c>
      <c r="D2512">
        <v>172.78</v>
      </c>
      <c r="E2512">
        <v>168.28</v>
      </c>
      <c r="F2512" t="s">
        <v>1313</v>
      </c>
      <c r="G2512" s="30">
        <v>3.5000000000000001E-3</v>
      </c>
    </row>
    <row r="2513" spans="1:7" x14ac:dyDescent="0.3">
      <c r="A2513" s="38">
        <v>45650</v>
      </c>
      <c r="B2513">
        <v>174.85</v>
      </c>
      <c r="C2513">
        <v>172.51</v>
      </c>
      <c r="D2513">
        <v>174.85</v>
      </c>
      <c r="E2513">
        <v>171.8</v>
      </c>
      <c r="F2513" t="s">
        <v>130</v>
      </c>
      <c r="G2513" s="30">
        <v>1.8800000000000001E-2</v>
      </c>
    </row>
    <row r="2514" spans="1:7" x14ac:dyDescent="0.3">
      <c r="A2514" s="38">
        <v>45652</v>
      </c>
      <c r="B2514">
        <v>174.37</v>
      </c>
      <c r="C2514">
        <v>173.63</v>
      </c>
      <c r="D2514">
        <v>175.08</v>
      </c>
      <c r="E2514">
        <v>172.51</v>
      </c>
      <c r="F2514" t="s">
        <v>146</v>
      </c>
      <c r="G2514" s="30">
        <v>-2.7000000000000001E-3</v>
      </c>
    </row>
    <row r="2515" spans="1:7" x14ac:dyDescent="0.3">
      <c r="A2515" s="38">
        <v>45653</v>
      </c>
      <c r="B2515">
        <v>170.28</v>
      </c>
      <c r="C2515">
        <v>172.68</v>
      </c>
      <c r="D2515">
        <v>173.41</v>
      </c>
      <c r="E2515">
        <v>169.7</v>
      </c>
      <c r="F2515" t="s">
        <v>234</v>
      </c>
      <c r="G2515" s="30">
        <v>-2.35E-2</v>
      </c>
    </row>
    <row r="2516" spans="1:7" x14ac:dyDescent="0.3">
      <c r="A2516" s="38">
        <v>45656</v>
      </c>
      <c r="B2516">
        <v>166.51</v>
      </c>
      <c r="C2516">
        <v>167.95</v>
      </c>
      <c r="D2516">
        <v>168.87</v>
      </c>
      <c r="E2516">
        <v>165.18</v>
      </c>
      <c r="F2516" t="s">
        <v>1000</v>
      </c>
      <c r="G2516" s="30">
        <v>-2.2100000000000002E-2</v>
      </c>
    </row>
    <row r="2517" spans="1:7" x14ac:dyDescent="0.3">
      <c r="A2517" s="38">
        <v>45657</v>
      </c>
      <c r="B2517">
        <v>165.16</v>
      </c>
      <c r="C2517">
        <v>167</v>
      </c>
      <c r="D2517">
        <v>167.6</v>
      </c>
      <c r="E2517">
        <v>164.93</v>
      </c>
      <c r="F2517" t="s">
        <v>564</v>
      </c>
      <c r="G2517" s="30">
        <v>-8.0999999999999996E-3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4:AX3709"/>
  <sheetViews>
    <sheetView tabSelected="1" zoomScale="70" zoomScaleNormal="70" workbookViewId="0"/>
  </sheetViews>
  <sheetFormatPr defaultRowHeight="17.399999999999999" x14ac:dyDescent="0.5"/>
  <cols>
    <col min="1" max="1" width="9" style="1" customWidth="1"/>
    <col min="2" max="2" width="11.88671875" style="1" customWidth="1"/>
    <col min="3" max="3" width="8.21875" style="1" customWidth="1"/>
    <col min="4" max="5" width="10.77734375" style="1" customWidth="1"/>
    <col min="6" max="6" width="8.88671875" style="1"/>
    <col min="7" max="7" width="11.77734375" style="1" customWidth="1"/>
    <col min="8" max="8" width="11.44140625" style="1" bestFit="1" customWidth="1"/>
    <col min="9" max="9" width="8.88671875" style="1"/>
    <col min="10" max="10" width="21.44140625" style="1" customWidth="1"/>
    <col min="11" max="11" width="13.77734375" style="1" customWidth="1"/>
    <col min="12" max="12" width="8.88671875" style="1"/>
    <col min="13" max="18" width="13.33203125" style="1" customWidth="1"/>
    <col min="19" max="20" width="8.88671875" style="1"/>
    <col min="21" max="21" width="11.5546875" style="1" bestFit="1" customWidth="1"/>
    <col min="22" max="22" width="11.5546875" style="1" customWidth="1"/>
    <col min="23" max="35" width="8.88671875" style="1"/>
    <col min="36" max="36" width="12.77734375" style="1" customWidth="1"/>
    <col min="37" max="38" width="8.88671875" style="1"/>
    <col min="39" max="39" width="14.44140625" style="1" customWidth="1"/>
    <col min="40" max="40" width="10.77734375" style="1" customWidth="1"/>
    <col min="41" max="41" width="10.77734375" customWidth="1"/>
    <col min="42" max="42" width="8.88671875" style="1"/>
    <col min="43" max="43" width="13.88671875" style="1" bestFit="1" customWidth="1"/>
    <col min="44" max="44" width="13.88671875" style="1" customWidth="1"/>
    <col min="45" max="45" width="11.6640625" style="1" customWidth="1"/>
    <col min="46" max="47" width="8.88671875" style="1"/>
    <col min="48" max="48" width="8.88671875" style="1" customWidth="1"/>
    <col min="49" max="16384" width="8.88671875" style="1"/>
  </cols>
  <sheetData>
    <row r="4" spans="2:50" x14ac:dyDescent="0.5">
      <c r="B4" s="311" t="s">
        <v>19</v>
      </c>
      <c r="C4" s="312"/>
      <c r="D4" s="313" t="s">
        <v>2</v>
      </c>
      <c r="E4" s="313"/>
      <c r="G4" s="264" t="s">
        <v>6</v>
      </c>
      <c r="J4" s="313" t="s">
        <v>8</v>
      </c>
      <c r="K4" s="313"/>
      <c r="M4" s="313" t="s">
        <v>20</v>
      </c>
      <c r="N4" s="313"/>
      <c r="O4" s="313"/>
      <c r="P4" s="313"/>
      <c r="Q4" s="313"/>
      <c r="R4" s="313"/>
      <c r="U4" s="313" t="s">
        <v>29</v>
      </c>
      <c r="V4" s="313"/>
    </row>
    <row r="5" spans="2:50" x14ac:dyDescent="0.5">
      <c r="B5" s="263" t="s">
        <v>7</v>
      </c>
      <c r="C5" s="263" t="s">
        <v>0</v>
      </c>
      <c r="D5" s="263" t="s">
        <v>1</v>
      </c>
      <c r="E5" s="263" t="s">
        <v>3</v>
      </c>
      <c r="G5" s="263" t="s">
        <v>4</v>
      </c>
      <c r="H5" s="3">
        <v>42005</v>
      </c>
      <c r="J5" s="263" t="s">
        <v>28</v>
      </c>
      <c r="K5" s="7">
        <f>AVERAGE(C6:C3709)</f>
        <v>49.433473767885602</v>
      </c>
      <c r="M5" s="263" t="s">
        <v>21</v>
      </c>
      <c r="N5" s="263" t="s">
        <v>22</v>
      </c>
      <c r="O5" s="263" t="s">
        <v>23</v>
      </c>
      <c r="P5" s="263" t="s">
        <v>24</v>
      </c>
      <c r="Q5" s="263" t="s">
        <v>25</v>
      </c>
      <c r="R5" s="263" t="s">
        <v>26</v>
      </c>
      <c r="U5" s="263" t="s">
        <v>30</v>
      </c>
      <c r="V5" s="263" t="s">
        <v>31</v>
      </c>
      <c r="AJ5" s="263" t="s">
        <v>7</v>
      </c>
      <c r="AK5" s="263" t="s">
        <v>32</v>
      </c>
      <c r="AL5" s="263"/>
      <c r="AM5" s="263" t="s">
        <v>33</v>
      </c>
      <c r="AN5" s="263" t="s">
        <v>34</v>
      </c>
      <c r="AQ5" s="263" t="s">
        <v>33</v>
      </c>
      <c r="AR5" s="263" t="s">
        <v>34</v>
      </c>
      <c r="AT5" s="265" t="s">
        <v>39</v>
      </c>
      <c r="AU5" s="266"/>
      <c r="AW5" s="265" t="s">
        <v>41</v>
      </c>
      <c r="AX5" s="266"/>
    </row>
    <row r="6" spans="2:50" x14ac:dyDescent="0.5">
      <c r="B6" s="29">
        <v>42006</v>
      </c>
      <c r="C6" s="4">
        <v>23.57</v>
      </c>
      <c r="D6" s="4"/>
      <c r="E6" s="4"/>
      <c r="G6" s="263" t="s">
        <v>5</v>
      </c>
      <c r="H6" s="28">
        <v>45657</v>
      </c>
      <c r="J6" s="263" t="s">
        <v>27</v>
      </c>
      <c r="K6" s="9">
        <f>AVERAGE(D7:D3709)</f>
        <v>1.0357651742496539E-3</v>
      </c>
      <c r="M6" s="6">
        <f>MIN(D7:D2521)</f>
        <v>-0.15901234567901229</v>
      </c>
      <c r="N6" s="4">
        <f t="array" ref="N6:N26">FREQUENCY($D$7:$D$3709,M6:M26)</f>
        <v>1</v>
      </c>
      <c r="O6" s="5">
        <f>N6/$K$16</f>
        <v>3.9761431411530816E-4</v>
      </c>
      <c r="P6" s="4">
        <f>N6</f>
        <v>1</v>
      </c>
      <c r="Q6" s="5">
        <f t="shared" ref="Q6:Q26" si="0">P6/$K$16</f>
        <v>3.9761431411530816E-4</v>
      </c>
      <c r="R6" s="4"/>
      <c r="U6" s="8">
        <f t="shared" ref="U6:U26" si="1">_xlfn.NORM.DIST(M6,$K$6,$K$8,FALSE)</f>
        <v>4.5386210519093856E-10</v>
      </c>
      <c r="V6" s="7">
        <f t="shared" ref="V6:V26" si="2">_xlfn.NORM.DIST(M6,$K$6,$K$8,TRUE)</f>
        <v>1.4614980796240663E-12</v>
      </c>
      <c r="AI6"/>
      <c r="AJ6" s="29">
        <v>42006</v>
      </c>
      <c r="AK6" s="4"/>
      <c r="AL6" s="4"/>
      <c r="AM6" s="4"/>
      <c r="AP6" s="263" t="s">
        <v>35</v>
      </c>
      <c r="AQ6" s="10">
        <f>AVERAGE(AM7:AM3709)</f>
        <v>1.0214753374314578E-3</v>
      </c>
      <c r="AR6" s="11">
        <f>AVERAGE(AN7:AN3709)</f>
        <v>2.1249973826427491E-2</v>
      </c>
      <c r="AT6" s="7" t="e">
        <f>GEOMEAN(AL7:AL3709)-1</f>
        <v>#NUM!</v>
      </c>
      <c r="AW6" s="267">
        <v>1</v>
      </c>
      <c r="AX6" s="4">
        <f>QUARTILE(D7:D3709,AW6)</f>
        <v>-9.9019378827541055E-3</v>
      </c>
    </row>
    <row r="7" spans="2:50" x14ac:dyDescent="0.5">
      <c r="B7" s="29">
        <v>42009</v>
      </c>
      <c r="C7" s="4">
        <v>22.85</v>
      </c>
      <c r="D7" s="5">
        <f>((C7-C6)/C6)</f>
        <v>-3.0547305897327064E-2</v>
      </c>
      <c r="E7" s="6">
        <f xml:space="preserve"> IF(C7=C6, 0, LN(C7/C6))</f>
        <v>-3.1023599607825941E-2</v>
      </c>
      <c r="J7" s="263" t="s">
        <v>9</v>
      </c>
      <c r="K7" s="7">
        <f>MEDIAN(C6:C3709)</f>
        <v>40.715000000000003</v>
      </c>
      <c r="M7" s="6">
        <f>M6+$K$8</f>
        <v>-0.13608734130082828</v>
      </c>
      <c r="N7" s="4">
        <v>0</v>
      </c>
      <c r="O7" s="5">
        <f t="shared" ref="O7:O26" si="3">N7/$K$16</f>
        <v>0</v>
      </c>
      <c r="P7" s="4">
        <f>P6+N7</f>
        <v>1</v>
      </c>
      <c r="Q7" s="5">
        <f t="shared" si="0"/>
        <v>3.9761431411530816E-4</v>
      </c>
      <c r="R7" s="4"/>
      <c r="U7" s="8">
        <f t="shared" si="1"/>
        <v>2.9631281029383606E-7</v>
      </c>
      <c r="V7" s="7">
        <f t="shared" si="2"/>
        <v>1.1062918009745367E-9</v>
      </c>
      <c r="AI7"/>
      <c r="AJ7" s="29">
        <v>42009</v>
      </c>
      <c r="AK7" s="6">
        <f t="shared" ref="AK7:AK29" si="4">1 + D7</f>
        <v>0.96945269410267298</v>
      </c>
      <c r="AL7" s="7">
        <f t="shared" ref="AL7:AL29" si="5">1 + E7</f>
        <v>0.96897640039217403</v>
      </c>
      <c r="AM7" s="10">
        <f t="shared" ref="AM7:AM29" si="6">AVERAGE(D7:D97)</f>
        <v>-8.2143166729382086E-4</v>
      </c>
      <c r="AN7" s="11">
        <f t="shared" ref="AN7:AN29" si="7">STDEV(D7:D97)</f>
        <v>1.4707578044134771E-2</v>
      </c>
      <c r="AP7" s="263" t="s">
        <v>36</v>
      </c>
      <c r="AQ7" s="12">
        <f>STDEV(AM7:AM3708)</f>
        <v>2.1004301239920162E-3</v>
      </c>
      <c r="AR7" s="11">
        <f>STDEV(AN7:AN3708)</f>
        <v>8.8252080785067005E-3</v>
      </c>
      <c r="AW7" s="267">
        <v>2</v>
      </c>
      <c r="AX7" s="14">
        <f>QUARTILE(D8:D3710,AW7)</f>
        <v>1.2895158800672324E-3</v>
      </c>
    </row>
    <row r="8" spans="2:50" x14ac:dyDescent="0.5">
      <c r="B8" s="29">
        <v>42010</v>
      </c>
      <c r="C8" s="4">
        <v>22.13</v>
      </c>
      <c r="D8" s="5">
        <f t="shared" ref="D8:D71" si="8">((C8-C7)/C7)</f>
        <v>-3.1509846827133585E-2</v>
      </c>
      <c r="E8" s="6">
        <f t="shared" ref="E8:E71" si="9" xml:space="preserve"> IF(C8=C7, 0, LN(C8/C7))</f>
        <v>-3.2016963277255471E-2</v>
      </c>
      <c r="J8" s="263" t="s">
        <v>10</v>
      </c>
      <c r="K8" s="9">
        <f>_xlfn.STDEV.S(D7:D3709)</f>
        <v>2.2925004378184E-2</v>
      </c>
      <c r="M8" s="6">
        <f t="shared" ref="M8:M26" si="10">M7+$K$8</f>
        <v>-0.11316233692264428</v>
      </c>
      <c r="N8" s="4">
        <v>2</v>
      </c>
      <c r="O8" s="5">
        <f t="shared" si="3"/>
        <v>7.9522862823061633E-4</v>
      </c>
      <c r="P8" s="4">
        <f t="shared" ref="P8:P26" si="11">P7+N8</f>
        <v>3</v>
      </c>
      <c r="Q8" s="5">
        <f t="shared" si="0"/>
        <v>1.1928429423459245E-3</v>
      </c>
      <c r="R8" s="4"/>
      <c r="U8" s="8">
        <f t="shared" si="1"/>
        <v>7.1167621220633086E-5</v>
      </c>
      <c r="V8" s="7">
        <f t="shared" si="2"/>
        <v>3.1566614361203933E-7</v>
      </c>
      <c r="AI8"/>
      <c r="AJ8" s="29">
        <v>42010</v>
      </c>
      <c r="AK8" s="6">
        <f t="shared" si="4"/>
        <v>0.96849015317286646</v>
      </c>
      <c r="AL8" s="7">
        <f t="shared" si="5"/>
        <v>0.96798303672274455</v>
      </c>
      <c r="AM8" s="10">
        <f t="shared" si="6"/>
        <v>-3.792053293152184E-4</v>
      </c>
      <c r="AN8" s="11">
        <f t="shared" si="7"/>
        <v>1.4405760495542408E-2</v>
      </c>
      <c r="AP8" s="263" t="s">
        <v>37</v>
      </c>
      <c r="AQ8" s="10">
        <f>MAX(AM7:AM3708)</f>
        <v>9.180958256601127E-3</v>
      </c>
      <c r="AR8" s="11">
        <f>MAX(AN7:AN3708)</f>
        <v>6.2609390231969569E-2</v>
      </c>
      <c r="AT8" s="309" t="s">
        <v>40</v>
      </c>
      <c r="AU8" s="310"/>
      <c r="AW8" s="267">
        <v>3</v>
      </c>
      <c r="AX8" s="14">
        <f>QUARTILE(D9:D3711,AW8)</f>
        <v>1.2353706111833517E-2</v>
      </c>
    </row>
    <row r="9" spans="2:50" x14ac:dyDescent="0.5">
      <c r="B9" s="29">
        <v>42011</v>
      </c>
      <c r="C9" s="4">
        <v>22.78</v>
      </c>
      <c r="D9" s="5">
        <f t="shared" si="8"/>
        <v>2.9371893357433447E-2</v>
      </c>
      <c r="E9" s="6">
        <f t="shared" si="9"/>
        <v>2.8948803956077841E-2</v>
      </c>
      <c r="J9" s="263" t="s">
        <v>11</v>
      </c>
      <c r="K9" s="8">
        <f>KURT(D7:D3709)</f>
        <v>12.587162023337664</v>
      </c>
      <c r="M9" s="6">
        <f t="shared" si="10"/>
        <v>-9.0237332544460286E-2</v>
      </c>
      <c r="N9" s="4">
        <v>5</v>
      </c>
      <c r="O9" s="5">
        <f t="shared" si="3"/>
        <v>1.9880715705765406E-3</v>
      </c>
      <c r="P9" s="4">
        <f t="shared" si="11"/>
        <v>8</v>
      </c>
      <c r="Q9" s="5">
        <f t="shared" si="0"/>
        <v>3.1809145129224653E-3</v>
      </c>
      <c r="R9" s="4"/>
      <c r="U9" s="8">
        <f t="shared" si="1"/>
        <v>6.2881079704187456E-3</v>
      </c>
      <c r="V9" s="7">
        <f t="shared" si="2"/>
        <v>3.4258508325045328E-5</v>
      </c>
      <c r="AI9"/>
      <c r="AJ9" s="29">
        <v>42011</v>
      </c>
      <c r="AK9" s="6">
        <f t="shared" si="4"/>
        <v>1.0293718933574334</v>
      </c>
      <c r="AL9" s="7">
        <f t="shared" si="5"/>
        <v>1.0289488039560779</v>
      </c>
      <c r="AM9" s="10">
        <f t="shared" si="6"/>
        <v>-1.0831372201061116E-4</v>
      </c>
      <c r="AN9" s="11">
        <f t="shared" si="7"/>
        <v>1.4041020678718938E-2</v>
      </c>
      <c r="AP9" s="263" t="s">
        <v>38</v>
      </c>
      <c r="AQ9" s="10">
        <f>MIN(AM7:AM3708)</f>
        <v>-1.7901165188131798E-2</v>
      </c>
      <c r="AR9" s="11">
        <f>MIN(AN7:AN3708)</f>
        <v>8.5069385558695833E-3</v>
      </c>
      <c r="AT9" s="6">
        <f>HARMEAN(AK7:AK3709)-1</f>
        <v>5.1341009068872623E-4</v>
      </c>
      <c r="AU9" s="13"/>
      <c r="AW9" s="267">
        <v>4</v>
      </c>
      <c r="AX9" s="4">
        <f>QUARTILE(D10:D3712,AW9)</f>
        <v>0.2623726346433769</v>
      </c>
    </row>
    <row r="10" spans="2:50" x14ac:dyDescent="0.5">
      <c r="B10" s="29">
        <v>42012</v>
      </c>
      <c r="C10" s="4">
        <v>23.82</v>
      </c>
      <c r="D10" s="5">
        <f t="shared" si="8"/>
        <v>4.5654082528533764E-2</v>
      </c>
      <c r="E10" s="6">
        <f t="shared" si="9"/>
        <v>4.4642605908118027E-2</v>
      </c>
      <c r="J10" s="263" t="s">
        <v>12</v>
      </c>
      <c r="K10" s="8">
        <f>_xlfn.SKEW.P(D7:D3709)</f>
        <v>0.50435697286330183</v>
      </c>
      <c r="M10" s="6">
        <f t="shared" si="10"/>
        <v>-6.7312328166276289E-2</v>
      </c>
      <c r="N10" s="4">
        <v>10</v>
      </c>
      <c r="O10" s="5">
        <f t="shared" si="3"/>
        <v>3.9761431411530811E-3</v>
      </c>
      <c r="P10" s="4">
        <f t="shared" si="11"/>
        <v>18</v>
      </c>
      <c r="Q10" s="5">
        <f t="shared" si="0"/>
        <v>7.1570576540755469E-3</v>
      </c>
      <c r="R10" s="4"/>
      <c r="U10" s="8">
        <f t="shared" si="1"/>
        <v>0.20439160250088723</v>
      </c>
      <c r="V10" s="7">
        <f t="shared" si="2"/>
        <v>1.4347738996274455E-3</v>
      </c>
      <c r="AI10"/>
      <c r="AJ10" s="29">
        <v>42012</v>
      </c>
      <c r="AK10" s="6">
        <f t="shared" si="4"/>
        <v>1.0456540825285339</v>
      </c>
      <c r="AL10" s="7">
        <f t="shared" si="5"/>
        <v>1.044642605908118</v>
      </c>
      <c r="AM10" s="10">
        <f t="shared" si="6"/>
        <v>-5.1203213807695779E-4</v>
      </c>
      <c r="AN10" s="11">
        <f t="shared" si="7"/>
        <v>1.3708184902433293E-2</v>
      </c>
    </row>
    <row r="11" spans="2:50" x14ac:dyDescent="0.5">
      <c r="B11" s="29">
        <v>42013</v>
      </c>
      <c r="C11" s="4">
        <v>23.87</v>
      </c>
      <c r="D11" s="5">
        <f t="shared" si="8"/>
        <v>2.0990764063812221E-3</v>
      </c>
      <c r="E11" s="6">
        <f t="shared" si="9"/>
        <v>2.0968764235847837E-3</v>
      </c>
      <c r="J11" s="263" t="s">
        <v>13</v>
      </c>
      <c r="K11" s="6">
        <f>MIN(D7:D3709)</f>
        <v>-0.15901234567901229</v>
      </c>
      <c r="M11" s="6">
        <f>M10+$K$8</f>
        <v>-4.4387323788092292E-2</v>
      </c>
      <c r="N11" s="4">
        <v>40</v>
      </c>
      <c r="O11" s="5">
        <f t="shared" si="3"/>
        <v>1.5904572564612324E-2</v>
      </c>
      <c r="P11" s="4">
        <f t="shared" si="11"/>
        <v>58</v>
      </c>
      <c r="Q11" s="5">
        <f t="shared" si="0"/>
        <v>2.3061630218687873E-2</v>
      </c>
      <c r="R11" s="4"/>
      <c r="U11" s="8">
        <f t="shared" si="1"/>
        <v>2.4440586604232202</v>
      </c>
      <c r="V11" s="7">
        <f t="shared" si="2"/>
        <v>2.3774474845376696E-2</v>
      </c>
      <c r="AI11"/>
      <c r="AJ11" s="29">
        <v>42013</v>
      </c>
      <c r="AK11" s="6">
        <f t="shared" si="4"/>
        <v>1.0020990764063813</v>
      </c>
      <c r="AL11" s="7">
        <f t="shared" si="5"/>
        <v>1.0020968764235847</v>
      </c>
      <c r="AM11" s="10">
        <f t="shared" si="6"/>
        <v>-8.9139869973733053E-4</v>
      </c>
      <c r="AN11" s="11">
        <f t="shared" si="7"/>
        <v>1.2868333362440258E-2</v>
      </c>
    </row>
    <row r="12" spans="2:50" x14ac:dyDescent="0.5">
      <c r="B12" s="29">
        <v>42016</v>
      </c>
      <c r="C12" s="4">
        <v>23.44</v>
      </c>
      <c r="D12" s="5">
        <f t="shared" si="8"/>
        <v>-1.8014243820695421E-2</v>
      </c>
      <c r="E12" s="6">
        <f t="shared" si="9"/>
        <v>-1.8178475641926813E-2</v>
      </c>
      <c r="J12" s="263" t="s">
        <v>14</v>
      </c>
      <c r="K12" s="6">
        <f>MAX(D7:D3709)</f>
        <v>0.2623726346433769</v>
      </c>
      <c r="M12" s="6">
        <f t="shared" si="10"/>
        <v>-2.1462319409908292E-2</v>
      </c>
      <c r="N12" s="4">
        <v>236</v>
      </c>
      <c r="O12" s="5">
        <f t="shared" si="3"/>
        <v>9.3836978131212723E-2</v>
      </c>
      <c r="P12" s="4">
        <f t="shared" si="11"/>
        <v>294</v>
      </c>
      <c r="Q12" s="5">
        <f t="shared" si="0"/>
        <v>0.1168986083499006</v>
      </c>
      <c r="R12" s="4"/>
      <c r="U12" s="8">
        <f t="shared" si="1"/>
        <v>10.751417333009101</v>
      </c>
      <c r="V12" s="7">
        <f t="shared" si="2"/>
        <v>0.16320329691003874</v>
      </c>
      <c r="AI12"/>
      <c r="AJ12" s="29">
        <v>42016</v>
      </c>
      <c r="AK12" s="6">
        <f t="shared" si="4"/>
        <v>0.98198575617930461</v>
      </c>
      <c r="AL12" s="7">
        <f t="shared" si="5"/>
        <v>0.98182152435807324</v>
      </c>
      <c r="AM12" s="10">
        <f t="shared" si="6"/>
        <v>-9.7495544218067706E-4</v>
      </c>
      <c r="AN12" s="11">
        <f t="shared" si="7"/>
        <v>1.2873384924130529E-2</v>
      </c>
    </row>
    <row r="13" spans="2:50" x14ac:dyDescent="0.5">
      <c r="B13" s="29">
        <v>42017</v>
      </c>
      <c r="C13" s="4">
        <v>23.96</v>
      </c>
      <c r="D13" s="5">
        <f t="shared" si="8"/>
        <v>2.2184300341296908E-2</v>
      </c>
      <c r="E13" s="6">
        <f t="shared" si="9"/>
        <v>2.1941808538436729E-2</v>
      </c>
      <c r="J13" s="263" t="s">
        <v>18</v>
      </c>
      <c r="K13" s="6">
        <f>K12-K11</f>
        <v>0.42138498032238919</v>
      </c>
      <c r="M13" s="6">
        <f t="shared" si="10"/>
        <v>1.4626849682757084E-3</v>
      </c>
      <c r="N13" s="4">
        <v>976</v>
      </c>
      <c r="O13" s="5">
        <f t="shared" si="3"/>
        <v>0.38807157057654074</v>
      </c>
      <c r="P13" s="4">
        <f t="shared" si="11"/>
        <v>1270</v>
      </c>
      <c r="Q13" s="5">
        <f t="shared" si="0"/>
        <v>0.50497017892644136</v>
      </c>
      <c r="R13" s="4"/>
      <c r="U13" s="8">
        <f t="shared" si="1"/>
        <v>17.399041853209592</v>
      </c>
      <c r="V13" s="7">
        <f t="shared" si="2"/>
        <v>0.50742885408944693</v>
      </c>
      <c r="AI13"/>
      <c r="AJ13" s="29">
        <v>42017</v>
      </c>
      <c r="AK13" s="6">
        <f t="shared" si="4"/>
        <v>1.0221843003412969</v>
      </c>
      <c r="AL13" s="7">
        <f t="shared" si="5"/>
        <v>1.0219418085384366</v>
      </c>
      <c r="AM13" s="10">
        <f t="shared" si="6"/>
        <v>-7.4151559483432263E-4</v>
      </c>
      <c r="AN13" s="11">
        <f t="shared" si="7"/>
        <v>1.2753012123555283E-2</v>
      </c>
    </row>
    <row r="14" spans="2:50" x14ac:dyDescent="0.5">
      <c r="B14" s="29">
        <v>42018</v>
      </c>
      <c r="C14" s="4">
        <v>24.1</v>
      </c>
      <c r="D14" s="5">
        <f t="shared" si="8"/>
        <v>5.843071786310541E-3</v>
      </c>
      <c r="E14" s="6">
        <f t="shared" si="9"/>
        <v>5.8260672493606882E-3</v>
      </c>
      <c r="J14" s="263" t="s">
        <v>16</v>
      </c>
      <c r="K14" s="5">
        <f>VARPA(D7:D3709)</f>
        <v>5.2534685722057468E-4</v>
      </c>
      <c r="M14" s="6">
        <f t="shared" si="10"/>
        <v>2.4387689346459709E-2</v>
      </c>
      <c r="N14" s="4">
        <v>982</v>
      </c>
      <c r="O14" s="5">
        <f t="shared" si="3"/>
        <v>0.39045725646123258</v>
      </c>
      <c r="P14" s="4">
        <f t="shared" si="11"/>
        <v>2252</v>
      </c>
      <c r="Q14" s="5">
        <f t="shared" si="0"/>
        <v>0.895427435387674</v>
      </c>
      <c r="R14" s="4"/>
      <c r="U14" s="8">
        <f t="shared" si="1"/>
        <v>10.35834719332062</v>
      </c>
      <c r="V14" s="7">
        <f t="shared" si="2"/>
        <v>0.84580887948573125</v>
      </c>
      <c r="AI14"/>
      <c r="AJ14" s="29">
        <v>42018</v>
      </c>
      <c r="AK14" s="6">
        <f t="shared" si="4"/>
        <v>1.0058430717863105</v>
      </c>
      <c r="AL14" s="7">
        <f t="shared" si="5"/>
        <v>1.0058260672493606</v>
      </c>
      <c r="AM14" s="10">
        <f t="shared" si="6"/>
        <v>-9.6003702084074239E-4</v>
      </c>
      <c r="AN14" s="11">
        <f t="shared" si="7"/>
        <v>1.2524129614196354E-2</v>
      </c>
    </row>
    <row r="15" spans="2:50" x14ac:dyDescent="0.5">
      <c r="B15" s="29">
        <v>42019</v>
      </c>
      <c r="C15" s="4">
        <v>23.52</v>
      </c>
      <c r="D15" s="5">
        <f t="shared" si="8"/>
        <v>-2.406639004149385E-2</v>
      </c>
      <c r="E15" s="6">
        <f t="shared" si="9"/>
        <v>-2.4360717466183165E-2</v>
      </c>
      <c r="J15" s="263" t="s">
        <v>17</v>
      </c>
      <c r="K15" s="6">
        <f>_xlfn.STDEV.S(D7:D3709)/SQRT(K16)</f>
        <v>4.571307462650235E-4</v>
      </c>
      <c r="M15" s="6">
        <f t="shared" si="10"/>
        <v>4.7312693724643709E-2</v>
      </c>
      <c r="N15" s="4">
        <v>209</v>
      </c>
      <c r="O15" s="5">
        <f t="shared" si="3"/>
        <v>8.3101391650099402E-2</v>
      </c>
      <c r="P15" s="4">
        <f t="shared" si="11"/>
        <v>2461</v>
      </c>
      <c r="Q15" s="5">
        <f t="shared" si="0"/>
        <v>0.97852882703777333</v>
      </c>
      <c r="R15" s="4"/>
      <c r="U15" s="8">
        <f t="shared" si="1"/>
        <v>2.2686166371105854</v>
      </c>
      <c r="V15" s="7">
        <f t="shared" si="2"/>
        <v>0.97823676219478939</v>
      </c>
      <c r="AI15"/>
      <c r="AJ15" s="29">
        <v>42019</v>
      </c>
      <c r="AK15" s="6">
        <f t="shared" si="4"/>
        <v>0.9759336099585062</v>
      </c>
      <c r="AL15" s="7">
        <f t="shared" si="5"/>
        <v>0.97563928253381682</v>
      </c>
      <c r="AM15" s="10">
        <f t="shared" si="6"/>
        <v>-9.385524785187196E-4</v>
      </c>
      <c r="AN15" s="11">
        <f t="shared" si="7"/>
        <v>1.2537599382438806E-2</v>
      </c>
    </row>
    <row r="16" spans="2:50" x14ac:dyDescent="0.5">
      <c r="B16" s="29">
        <v>42020</v>
      </c>
      <c r="C16" s="4">
        <v>23.95</v>
      </c>
      <c r="D16" s="5">
        <f t="shared" si="8"/>
        <v>1.8282312925170057E-2</v>
      </c>
      <c r="E16" s="6">
        <f t="shared" si="9"/>
        <v>1.811720082649813E-2</v>
      </c>
      <c r="J16" s="263" t="s">
        <v>15</v>
      </c>
      <c r="K16" s="4">
        <f>COUNTA(D6:D3709)</f>
        <v>2515</v>
      </c>
      <c r="M16" s="6">
        <f t="shared" si="10"/>
        <v>7.0237698102827706E-2</v>
      </c>
      <c r="N16" s="4">
        <v>44</v>
      </c>
      <c r="O16" s="5">
        <f t="shared" si="3"/>
        <v>1.7495029821073559E-2</v>
      </c>
      <c r="P16" s="4">
        <f t="shared" si="11"/>
        <v>2505</v>
      </c>
      <c r="Q16" s="5">
        <f t="shared" si="0"/>
        <v>0.99602385685884687</v>
      </c>
      <c r="R16" s="4"/>
      <c r="U16" s="8">
        <f t="shared" si="1"/>
        <v>0.18278362234861945</v>
      </c>
      <c r="V16" s="7">
        <f t="shared" si="2"/>
        <v>0.99873036619867728</v>
      </c>
      <c r="AI16"/>
      <c r="AJ16" s="29">
        <v>42020</v>
      </c>
      <c r="AK16" s="6">
        <f t="shared" si="4"/>
        <v>1.0182823129251701</v>
      </c>
      <c r="AL16" s="7">
        <f t="shared" si="5"/>
        <v>1.018117200826498</v>
      </c>
      <c r="AM16" s="10">
        <f t="shared" si="6"/>
        <v>-5.3903736089497777E-4</v>
      </c>
      <c r="AN16" s="11">
        <f t="shared" si="7"/>
        <v>1.2370567778878443E-2</v>
      </c>
    </row>
    <row r="17" spans="2:40" x14ac:dyDescent="0.5">
      <c r="B17" s="29">
        <v>42024</v>
      </c>
      <c r="C17" s="4">
        <v>23.92</v>
      </c>
      <c r="D17" s="5">
        <f t="shared" si="8"/>
        <v>-1.2526096033401914E-3</v>
      </c>
      <c r="E17" s="6">
        <f t="shared" si="9"/>
        <v>-1.2533947744931334E-3</v>
      </c>
      <c r="M17" s="6">
        <f t="shared" si="10"/>
        <v>9.3162702481011703E-2</v>
      </c>
      <c r="N17" s="4">
        <v>5</v>
      </c>
      <c r="O17" s="5">
        <f t="shared" si="3"/>
        <v>1.9880715705765406E-3</v>
      </c>
      <c r="P17" s="4">
        <f t="shared" si="11"/>
        <v>2510</v>
      </c>
      <c r="Q17" s="5">
        <f t="shared" si="0"/>
        <v>0.99801192842942343</v>
      </c>
      <c r="R17" s="4"/>
      <c r="U17" s="8">
        <f t="shared" si="1"/>
        <v>5.417750052010277E-3</v>
      </c>
      <c r="V17" s="7">
        <f t="shared" si="2"/>
        <v>0.99997073030790762</v>
      </c>
      <c r="AI17"/>
      <c r="AJ17" s="29">
        <v>42024</v>
      </c>
      <c r="AK17" s="6">
        <f t="shared" si="4"/>
        <v>0.99874739039665983</v>
      </c>
      <c r="AL17" s="7">
        <f t="shared" si="5"/>
        <v>0.99874660522550684</v>
      </c>
      <c r="AM17" s="10">
        <f t="shared" si="6"/>
        <v>-7.5970630678782525E-4</v>
      </c>
      <c r="AN17" s="11">
        <f t="shared" si="7"/>
        <v>1.2209148297593429E-2</v>
      </c>
    </row>
    <row r="18" spans="2:40" x14ac:dyDescent="0.5">
      <c r="B18" s="29">
        <v>42025</v>
      </c>
      <c r="C18" s="4">
        <v>24.23</v>
      </c>
      <c r="D18" s="5">
        <f t="shared" si="8"/>
        <v>1.2959866220735732E-2</v>
      </c>
      <c r="E18" s="6">
        <f t="shared" si="9"/>
        <v>1.2876605746003342E-2</v>
      </c>
      <c r="M18" s="6">
        <f t="shared" si="10"/>
        <v>0.1160877068591957</v>
      </c>
      <c r="N18" s="4">
        <v>1</v>
      </c>
      <c r="O18" s="5">
        <f t="shared" si="3"/>
        <v>3.9761431411530816E-4</v>
      </c>
      <c r="P18" s="4">
        <f t="shared" si="11"/>
        <v>2511</v>
      </c>
      <c r="Q18" s="5">
        <f t="shared" si="0"/>
        <v>0.99840954274353877</v>
      </c>
      <c r="R18" s="4"/>
      <c r="U18" s="8">
        <f t="shared" si="1"/>
        <v>5.9075331624485515E-5</v>
      </c>
      <c r="V18" s="7">
        <f t="shared" si="2"/>
        <v>0.99999973978342072</v>
      </c>
      <c r="AI18"/>
      <c r="AJ18" s="29">
        <v>42025</v>
      </c>
      <c r="AK18" s="6">
        <f t="shared" si="4"/>
        <v>1.0129598662207357</v>
      </c>
      <c r="AL18" s="7">
        <f t="shared" si="5"/>
        <v>1.0128766057460032</v>
      </c>
      <c r="AM18" s="10">
        <f t="shared" si="6"/>
        <v>-7.0634132649173825E-4</v>
      </c>
      <c r="AN18" s="11">
        <f t="shared" si="7"/>
        <v>1.2217580030308255E-2</v>
      </c>
    </row>
    <row r="19" spans="2:40" x14ac:dyDescent="0.5">
      <c r="B19" s="29">
        <v>42026</v>
      </c>
      <c r="C19" s="4">
        <v>24.79</v>
      </c>
      <c r="D19" s="5">
        <f t="shared" si="8"/>
        <v>2.3111844820470438E-2</v>
      </c>
      <c r="E19" s="6">
        <f t="shared" si="9"/>
        <v>2.2848811218664635E-2</v>
      </c>
      <c r="M19" s="6">
        <f t="shared" si="10"/>
        <v>0.13901271123737971</v>
      </c>
      <c r="N19" s="4">
        <v>1</v>
      </c>
      <c r="O19" s="5">
        <f t="shared" si="3"/>
        <v>3.9761431411530816E-4</v>
      </c>
      <c r="P19" s="4">
        <f t="shared" si="11"/>
        <v>2512</v>
      </c>
      <c r="Q19" s="5">
        <f t="shared" si="0"/>
        <v>0.9988071570576541</v>
      </c>
      <c r="R19" s="4"/>
      <c r="U19" s="8">
        <f t="shared" si="1"/>
        <v>2.3697301257036642E-7</v>
      </c>
      <c r="V19" s="7">
        <f t="shared" si="2"/>
        <v>0.99999999912046189</v>
      </c>
      <c r="AI19"/>
      <c r="AJ19" s="29">
        <v>42026</v>
      </c>
      <c r="AK19" s="6">
        <f t="shared" si="4"/>
        <v>1.0231118448204704</v>
      </c>
      <c r="AL19" s="7">
        <f t="shared" si="5"/>
        <v>1.0228488112186647</v>
      </c>
      <c r="AM19" s="10">
        <f t="shared" si="6"/>
        <v>-7.8957066507855328E-4</v>
      </c>
      <c r="AN19" s="11">
        <f t="shared" si="7"/>
        <v>1.2149053252513765E-2</v>
      </c>
    </row>
    <row r="20" spans="2:40" x14ac:dyDescent="0.5">
      <c r="B20" s="29">
        <v>42027</v>
      </c>
      <c r="C20" s="4">
        <v>24.62</v>
      </c>
      <c r="D20" s="5">
        <f t="shared" si="8"/>
        <v>-6.8576038725291716E-3</v>
      </c>
      <c r="E20" s="6">
        <f t="shared" si="9"/>
        <v>-6.8812252907916437E-3</v>
      </c>
      <c r="M20" s="6">
        <f t="shared" si="10"/>
        <v>0.16193771561556372</v>
      </c>
      <c r="N20" s="4">
        <v>1</v>
      </c>
      <c r="O20" s="5">
        <f t="shared" si="3"/>
        <v>3.9761431411530816E-4</v>
      </c>
      <c r="P20" s="4">
        <f t="shared" si="11"/>
        <v>2513</v>
      </c>
      <c r="Q20" s="5">
        <f t="shared" si="0"/>
        <v>0.99920477137176933</v>
      </c>
      <c r="R20" s="4"/>
      <c r="U20" s="8">
        <f t="shared" si="1"/>
        <v>3.4970120525566636E-10</v>
      </c>
      <c r="V20" s="7">
        <f t="shared" si="2"/>
        <v>0.99999999999887967</v>
      </c>
      <c r="AI20"/>
      <c r="AJ20" s="29">
        <v>42027</v>
      </c>
      <c r="AK20" s="6">
        <f t="shared" si="4"/>
        <v>0.99314239612747079</v>
      </c>
      <c r="AL20" s="7">
        <f t="shared" si="5"/>
        <v>0.9931187747092084</v>
      </c>
      <c r="AM20" s="10">
        <f t="shared" si="6"/>
        <v>-8.0316236640240208E-4</v>
      </c>
      <c r="AN20" s="11">
        <f t="shared" si="7"/>
        <v>1.2122679770813188E-2</v>
      </c>
    </row>
    <row r="21" spans="2:40" x14ac:dyDescent="0.5">
      <c r="B21" s="29">
        <v>42030</v>
      </c>
      <c r="C21" s="4">
        <v>25.16</v>
      </c>
      <c r="D21" s="5">
        <f t="shared" si="8"/>
        <v>2.1933387489845618E-2</v>
      </c>
      <c r="E21" s="6">
        <f t="shared" si="9"/>
        <v>2.1696311075932197E-2</v>
      </c>
      <c r="M21" s="6">
        <f t="shared" si="10"/>
        <v>0.18486271999374773</v>
      </c>
      <c r="N21" s="4">
        <v>0</v>
      </c>
      <c r="O21" s="5">
        <f t="shared" si="3"/>
        <v>0</v>
      </c>
      <c r="P21" s="4">
        <f t="shared" si="11"/>
        <v>2513</v>
      </c>
      <c r="Q21" s="5">
        <f t="shared" si="0"/>
        <v>0.99920477137176933</v>
      </c>
      <c r="R21" s="4"/>
      <c r="U21" s="8">
        <f t="shared" si="1"/>
        <v>1.8984575327240947E-13</v>
      </c>
      <c r="V21" s="7">
        <f t="shared" si="2"/>
        <v>0.99999999999999944</v>
      </c>
      <c r="AI21"/>
      <c r="AJ21" s="29">
        <v>42030</v>
      </c>
      <c r="AK21" s="6">
        <f t="shared" si="4"/>
        <v>1.0219333874898455</v>
      </c>
      <c r="AL21" s="7">
        <f t="shared" si="5"/>
        <v>1.0216963110759323</v>
      </c>
      <c r="AM21" s="10">
        <f t="shared" si="6"/>
        <v>-8.0461674081505348E-4</v>
      </c>
      <c r="AN21" s="11">
        <f t="shared" si="7"/>
        <v>1.2123422117333778E-2</v>
      </c>
    </row>
    <row r="22" spans="2:40" x14ac:dyDescent="0.5">
      <c r="B22" s="29">
        <v>42031</v>
      </c>
      <c r="C22" s="4">
        <v>25.26</v>
      </c>
      <c r="D22" s="5">
        <f t="shared" si="8"/>
        <v>3.9745627980922659E-3</v>
      </c>
      <c r="E22" s="6">
        <f t="shared" si="9"/>
        <v>3.9666850901053383E-3</v>
      </c>
      <c r="M22" s="6">
        <f t="shared" si="10"/>
        <v>0.20778772437193174</v>
      </c>
      <c r="N22" s="4">
        <v>1</v>
      </c>
      <c r="O22" s="5">
        <f t="shared" si="3"/>
        <v>3.9761431411530816E-4</v>
      </c>
      <c r="P22" s="4">
        <f t="shared" si="11"/>
        <v>2514</v>
      </c>
      <c r="Q22" s="5">
        <f t="shared" si="0"/>
        <v>0.99960238568588466</v>
      </c>
      <c r="R22" s="4"/>
      <c r="U22" s="8">
        <f t="shared" si="1"/>
        <v>3.791492160635309E-17</v>
      </c>
      <c r="V22" s="7">
        <f t="shared" si="2"/>
        <v>1</v>
      </c>
      <c r="AI22"/>
      <c r="AJ22" s="29">
        <v>42031</v>
      </c>
      <c r="AK22" s="6">
        <f t="shared" si="4"/>
        <v>1.0039745627980923</v>
      </c>
      <c r="AL22" s="7">
        <f t="shared" si="5"/>
        <v>1.0039666850901054</v>
      </c>
      <c r="AM22" s="10">
        <f t="shared" si="6"/>
        <v>-1.1955151022022847E-3</v>
      </c>
      <c r="AN22" s="11">
        <f t="shared" si="7"/>
        <v>1.1954425504504877E-2</v>
      </c>
    </row>
    <row r="23" spans="2:40" x14ac:dyDescent="0.5">
      <c r="B23" s="29">
        <v>42032</v>
      </c>
      <c r="C23" s="4">
        <v>25.21</v>
      </c>
      <c r="D23" s="5">
        <f t="shared" si="8"/>
        <v>-1.9794140934283732E-3</v>
      </c>
      <c r="E23" s="6">
        <f t="shared" si="9"/>
        <v>-1.9813757225166373E-3</v>
      </c>
      <c r="M23" s="6">
        <f t="shared" si="10"/>
        <v>0.23071272875011575</v>
      </c>
      <c r="N23" s="4">
        <v>0</v>
      </c>
      <c r="O23" s="5">
        <f t="shared" si="3"/>
        <v>0</v>
      </c>
      <c r="P23" s="4">
        <f t="shared" si="11"/>
        <v>2514</v>
      </c>
      <c r="Q23" s="5">
        <f t="shared" si="0"/>
        <v>0.99960238568588466</v>
      </c>
      <c r="R23" s="4"/>
      <c r="U23" s="8">
        <f t="shared" si="1"/>
        <v>2.7856397827421846E-21</v>
      </c>
      <c r="V23" s="7">
        <f t="shared" si="2"/>
        <v>1</v>
      </c>
      <c r="AI23"/>
      <c r="AJ23" s="29">
        <v>42032</v>
      </c>
      <c r="AK23" s="6">
        <f t="shared" si="4"/>
        <v>0.99802058590657161</v>
      </c>
      <c r="AL23" s="7">
        <f t="shared" si="5"/>
        <v>0.99801862427748333</v>
      </c>
      <c r="AM23" s="10">
        <f t="shared" si="6"/>
        <v>-1.347023124833781E-3</v>
      </c>
      <c r="AN23" s="11">
        <f t="shared" si="7"/>
        <v>1.1975522606422108E-2</v>
      </c>
    </row>
    <row r="24" spans="2:40" x14ac:dyDescent="0.5">
      <c r="B24" s="29">
        <v>42033</v>
      </c>
      <c r="C24" s="4">
        <v>25.05</v>
      </c>
      <c r="D24" s="5">
        <f t="shared" si="8"/>
        <v>-6.3466878222927462E-3</v>
      </c>
      <c r="E24" s="6">
        <f t="shared" si="9"/>
        <v>-6.3669136689546617E-3</v>
      </c>
      <c r="M24" s="6">
        <f t="shared" si="10"/>
        <v>0.25363773312829974</v>
      </c>
      <c r="N24" s="4">
        <v>0</v>
      </c>
      <c r="O24" s="5">
        <f t="shared" si="3"/>
        <v>0</v>
      </c>
      <c r="P24" s="4">
        <f t="shared" si="11"/>
        <v>2514</v>
      </c>
      <c r="Q24" s="5">
        <f t="shared" si="0"/>
        <v>0.99960238568588466</v>
      </c>
      <c r="R24" s="4"/>
      <c r="U24" s="8">
        <f t="shared" si="1"/>
        <v>7.5291381854108045E-26</v>
      </c>
      <c r="V24" s="7">
        <f t="shared" si="2"/>
        <v>1</v>
      </c>
      <c r="AI24"/>
      <c r="AJ24" s="29">
        <v>42033</v>
      </c>
      <c r="AK24" s="6">
        <f t="shared" si="4"/>
        <v>0.99365331217770725</v>
      </c>
      <c r="AL24" s="7">
        <f t="shared" si="5"/>
        <v>0.9936330863310453</v>
      </c>
      <c r="AM24" s="10">
        <f t="shared" si="6"/>
        <v>-1.7014716978096685E-3</v>
      </c>
      <c r="AN24" s="11">
        <f t="shared" si="7"/>
        <v>1.2461905870812872E-2</v>
      </c>
    </row>
    <row r="25" spans="2:40" x14ac:dyDescent="0.5">
      <c r="B25" s="29">
        <v>42034</v>
      </c>
      <c r="C25" s="4">
        <v>24.87</v>
      </c>
      <c r="D25" s="5">
        <f t="shared" si="8"/>
        <v>-7.1856287425149587E-3</v>
      </c>
      <c r="E25" s="6">
        <f t="shared" si="9"/>
        <v>-7.2115697155604747E-3</v>
      </c>
      <c r="M25" s="6">
        <f t="shared" si="10"/>
        <v>0.27656273750648375</v>
      </c>
      <c r="N25" s="4">
        <v>1</v>
      </c>
      <c r="O25" s="5">
        <f t="shared" si="3"/>
        <v>3.9761431411530816E-4</v>
      </c>
      <c r="P25" s="4">
        <f t="shared" si="11"/>
        <v>2515</v>
      </c>
      <c r="Q25" s="5">
        <f t="shared" si="0"/>
        <v>1</v>
      </c>
      <c r="R25" s="4"/>
      <c r="U25" s="8">
        <f t="shared" si="1"/>
        <v>7.4863667325813596E-31</v>
      </c>
      <c r="V25" s="7">
        <f t="shared" si="2"/>
        <v>1</v>
      </c>
      <c r="AI25"/>
      <c r="AJ25" s="29">
        <v>42034</v>
      </c>
      <c r="AK25" s="6">
        <f t="shared" si="4"/>
        <v>0.99281437125748506</v>
      </c>
      <c r="AL25" s="7">
        <f t="shared" si="5"/>
        <v>0.99278843028443953</v>
      </c>
      <c r="AM25" s="10">
        <f t="shared" si="6"/>
        <v>-1.6061005178697628E-3</v>
      </c>
      <c r="AN25" s="11">
        <f t="shared" si="7"/>
        <v>1.2459170068778043E-2</v>
      </c>
    </row>
    <row r="26" spans="2:40" x14ac:dyDescent="0.5">
      <c r="B26" s="29">
        <v>42037</v>
      </c>
      <c r="C26" s="4">
        <v>24.84</v>
      </c>
      <c r="D26" s="5">
        <f t="shared" si="8"/>
        <v>-1.2062726176116259E-3</v>
      </c>
      <c r="E26" s="6">
        <f t="shared" si="9"/>
        <v>-1.2070007500353387E-3</v>
      </c>
      <c r="M26" s="6">
        <f t="shared" si="10"/>
        <v>0.29948774188466776</v>
      </c>
      <c r="N26" s="4">
        <v>0</v>
      </c>
      <c r="O26" s="5">
        <f t="shared" si="3"/>
        <v>0</v>
      </c>
      <c r="P26" s="4">
        <f t="shared" si="11"/>
        <v>2515</v>
      </c>
      <c r="Q26" s="5">
        <f t="shared" si="0"/>
        <v>1</v>
      </c>
      <c r="R26" s="4"/>
      <c r="U26" s="8">
        <f t="shared" si="1"/>
        <v>2.7384350575646254E-36</v>
      </c>
      <c r="V26" s="7">
        <f t="shared" si="2"/>
        <v>1</v>
      </c>
      <c r="AI26"/>
      <c r="AJ26" s="29">
        <v>42037</v>
      </c>
      <c r="AK26" s="6">
        <f t="shared" si="4"/>
        <v>0.99879372738238836</v>
      </c>
      <c r="AL26" s="7">
        <f t="shared" si="5"/>
        <v>0.99879299924996467</v>
      </c>
      <c r="AM26" s="10">
        <f t="shared" si="6"/>
        <v>-1.5015698331778545E-3</v>
      </c>
      <c r="AN26" s="11">
        <f t="shared" si="7"/>
        <v>1.2451739666022506E-2</v>
      </c>
    </row>
    <row r="27" spans="2:40" x14ac:dyDescent="0.5">
      <c r="B27" s="29">
        <v>42038</v>
      </c>
      <c r="C27" s="4">
        <v>25.69</v>
      </c>
      <c r="D27" s="5">
        <f t="shared" si="8"/>
        <v>3.4219001610306013E-2</v>
      </c>
      <c r="E27" s="6">
        <f t="shared" si="9"/>
        <v>3.3646554056514337E-2</v>
      </c>
      <c r="M27"/>
      <c r="N27"/>
      <c r="O27"/>
      <c r="P27"/>
      <c r="Q27"/>
      <c r="T27"/>
      <c r="U27"/>
      <c r="AI27"/>
      <c r="AJ27" s="29">
        <v>42038</v>
      </c>
      <c r="AK27" s="6">
        <f t="shared" si="4"/>
        <v>1.0342190016103061</v>
      </c>
      <c r="AL27" s="7">
        <f t="shared" si="5"/>
        <v>1.0336465540565143</v>
      </c>
      <c r="AM27" s="10">
        <f t="shared" si="6"/>
        <v>-1.5546358834684687E-3</v>
      </c>
      <c r="AN27" s="11">
        <f t="shared" si="7"/>
        <v>1.2460753929308895E-2</v>
      </c>
    </row>
    <row r="28" spans="2:40" x14ac:dyDescent="0.5">
      <c r="B28" s="29">
        <v>42039</v>
      </c>
      <c r="C28" s="4">
        <v>25.16</v>
      </c>
      <c r="D28" s="5">
        <f t="shared" si="8"/>
        <v>-2.0630595562475713E-2</v>
      </c>
      <c r="E28" s="6">
        <f t="shared" si="9"/>
        <v>-2.084637928955247E-2</v>
      </c>
      <c r="M28"/>
      <c r="N28"/>
      <c r="O28"/>
      <c r="P28"/>
      <c r="Q28"/>
      <c r="T28"/>
      <c r="U28"/>
      <c r="AI28"/>
      <c r="AJ28" s="29">
        <v>42039</v>
      </c>
      <c r="AK28" s="6">
        <f t="shared" si="4"/>
        <v>0.97936940443752429</v>
      </c>
      <c r="AL28" s="7">
        <f t="shared" si="5"/>
        <v>0.97915362071044754</v>
      </c>
      <c r="AM28" s="10">
        <f t="shared" si="6"/>
        <v>-1.9871280559033756E-3</v>
      </c>
      <c r="AN28" s="11">
        <f t="shared" si="7"/>
        <v>1.1874528896856903E-2</v>
      </c>
    </row>
    <row r="29" spans="2:40" x14ac:dyDescent="0.5">
      <c r="B29" s="29">
        <v>42040</v>
      </c>
      <c r="C29" s="4">
        <v>24.55</v>
      </c>
      <c r="D29" s="5">
        <f t="shared" si="8"/>
        <v>-2.4244833068362458E-2</v>
      </c>
      <c r="E29" s="6">
        <f t="shared" si="9"/>
        <v>-2.4543577591710157E-2</v>
      </c>
      <c r="M29"/>
      <c r="N29"/>
      <c r="O29"/>
      <c r="P29"/>
      <c r="Q29"/>
      <c r="T29"/>
      <c r="U29"/>
      <c r="AI29"/>
      <c r="AJ29" s="29">
        <v>42040</v>
      </c>
      <c r="AK29" s="6">
        <f t="shared" si="4"/>
        <v>0.97575516693163755</v>
      </c>
      <c r="AL29" s="7">
        <f t="shared" si="5"/>
        <v>0.97545642240828989</v>
      </c>
      <c r="AM29" s="10">
        <f t="shared" si="6"/>
        <v>-1.765577374646227E-3</v>
      </c>
      <c r="AN29" s="11">
        <f t="shared" si="7"/>
        <v>1.1709757063155884E-2</v>
      </c>
    </row>
    <row r="30" spans="2:40" x14ac:dyDescent="0.5">
      <c r="B30" s="29">
        <v>42041</v>
      </c>
      <c r="C30" s="4">
        <v>24.3</v>
      </c>
      <c r="D30" s="5">
        <f t="shared" si="8"/>
        <v>-1.0183299389002037E-2</v>
      </c>
      <c r="E30" s="6">
        <f t="shared" si="9"/>
        <v>-1.0235503894026863E-2</v>
      </c>
      <c r="M30" s="2"/>
      <c r="AJ30" s="29">
        <v>42041</v>
      </c>
      <c r="AK30" s="6">
        <f t="shared" ref="AK30:AL71" si="12">1 + D30</f>
        <v>0.98981670061099791</v>
      </c>
      <c r="AL30" s="7">
        <f t="shared" si="12"/>
        <v>0.98976449610597317</v>
      </c>
      <c r="AM30" s="10">
        <f t="shared" ref="AM30:AM71" si="13">AVERAGE(D30:D120)</f>
        <v>-1.4888274708966269E-3</v>
      </c>
      <c r="AN30" s="11">
        <f t="shared" ref="AN30:AN71" si="14">STDEV(D30:D120)</f>
        <v>1.1467677870606976E-2</v>
      </c>
    </row>
    <row r="31" spans="2:40" x14ac:dyDescent="0.5">
      <c r="B31" s="29">
        <v>42044</v>
      </c>
      <c r="C31" s="4">
        <v>23.93</v>
      </c>
      <c r="D31" s="5">
        <f t="shared" si="8"/>
        <v>-1.5226337448559711E-2</v>
      </c>
      <c r="E31" s="6">
        <f t="shared" si="9"/>
        <v>-1.5343448426220872E-2</v>
      </c>
      <c r="M31" s="2"/>
      <c r="AJ31" s="29">
        <v>42044</v>
      </c>
      <c r="AK31" s="6">
        <f t="shared" si="12"/>
        <v>0.98477366255144028</v>
      </c>
      <c r="AL31" s="7">
        <f t="shared" si="12"/>
        <v>0.98465655157377918</v>
      </c>
      <c r="AM31" s="10">
        <f t="shared" si="13"/>
        <v>-1.2119074313033736E-3</v>
      </c>
      <c r="AN31" s="11">
        <f t="shared" si="14"/>
        <v>1.1559286021660228E-2</v>
      </c>
    </row>
    <row r="32" spans="2:40" x14ac:dyDescent="0.5">
      <c r="B32" s="29">
        <v>42045</v>
      </c>
      <c r="C32" s="4">
        <v>23.76</v>
      </c>
      <c r="D32" s="5">
        <f t="shared" si="8"/>
        <v>-7.1040534893438423E-3</v>
      </c>
      <c r="E32" s="6">
        <f t="shared" si="9"/>
        <v>-7.1294074258376984E-3</v>
      </c>
      <c r="M32" s="2"/>
      <c r="AJ32" s="29">
        <v>42045</v>
      </c>
      <c r="AK32" s="6">
        <f t="shared" si="12"/>
        <v>0.99289594651065616</v>
      </c>
      <c r="AL32" s="7">
        <f t="shared" si="12"/>
        <v>0.99287059257416233</v>
      </c>
      <c r="AM32" s="10">
        <f t="shared" si="13"/>
        <v>-1.0242632461248975E-3</v>
      </c>
      <c r="AN32" s="11">
        <f t="shared" si="14"/>
        <v>1.1467490716224186E-2</v>
      </c>
    </row>
    <row r="33" spans="2:40" x14ac:dyDescent="0.5">
      <c r="B33" s="29">
        <v>42046</v>
      </c>
      <c r="C33" s="4">
        <v>24.03</v>
      </c>
      <c r="D33" s="5">
        <f t="shared" si="8"/>
        <v>1.1363636363636345E-2</v>
      </c>
      <c r="E33" s="6">
        <f t="shared" si="9"/>
        <v>1.1299555253933247E-2</v>
      </c>
      <c r="M33" s="2"/>
      <c r="AJ33" s="29">
        <v>42046</v>
      </c>
      <c r="AK33" s="6">
        <f t="shared" si="12"/>
        <v>1.0113636363636362</v>
      </c>
      <c r="AL33" s="7">
        <f t="shared" si="12"/>
        <v>1.0112995552539332</v>
      </c>
      <c r="AM33" s="10">
        <f t="shared" si="13"/>
        <v>-6.3686138954793152E-4</v>
      </c>
      <c r="AN33" s="11">
        <f t="shared" si="14"/>
        <v>1.1848951719167066E-2</v>
      </c>
    </row>
    <row r="34" spans="2:40" x14ac:dyDescent="0.5">
      <c r="B34" s="29">
        <v>42047</v>
      </c>
      <c r="C34" s="4">
        <v>23.34</v>
      </c>
      <c r="D34" s="5">
        <f t="shared" si="8"/>
        <v>-2.8714107365792812E-2</v>
      </c>
      <c r="E34" s="6">
        <f t="shared" si="9"/>
        <v>-2.913442288996769E-2</v>
      </c>
      <c r="M34" s="2"/>
      <c r="AJ34" s="29">
        <v>42047</v>
      </c>
      <c r="AK34" s="6">
        <f t="shared" si="12"/>
        <v>0.97128589263420717</v>
      </c>
      <c r="AL34" s="7">
        <f t="shared" si="12"/>
        <v>0.9708655771100323</v>
      </c>
      <c r="AM34" s="10">
        <f t="shared" si="13"/>
        <v>-5.7924396209208472E-4</v>
      </c>
      <c r="AN34" s="11">
        <f t="shared" si="14"/>
        <v>1.1920486425829702E-2</v>
      </c>
    </row>
    <row r="35" spans="2:40" x14ac:dyDescent="0.5">
      <c r="B35" s="29">
        <v>42048</v>
      </c>
      <c r="C35" s="4">
        <v>23.7</v>
      </c>
      <c r="D35" s="5">
        <f t="shared" si="8"/>
        <v>1.5424164524421569E-2</v>
      </c>
      <c r="E35" s="6">
        <f t="shared" si="9"/>
        <v>1.5306421282675507E-2</v>
      </c>
      <c r="AJ35" s="29">
        <v>42048</v>
      </c>
      <c r="AK35" s="6">
        <f t="shared" si="12"/>
        <v>1.0154241645244215</v>
      </c>
      <c r="AL35" s="7">
        <f t="shared" si="12"/>
        <v>1.0153064212826755</v>
      </c>
      <c r="AM35" s="10">
        <f t="shared" si="13"/>
        <v>-2.9766594407534363E-4</v>
      </c>
      <c r="AN35" s="11">
        <f t="shared" si="14"/>
        <v>1.1545244601182742E-2</v>
      </c>
    </row>
    <row r="36" spans="2:40" x14ac:dyDescent="0.5">
      <c r="B36" s="29">
        <v>42052</v>
      </c>
      <c r="C36" s="4">
        <v>23.68</v>
      </c>
      <c r="D36" s="5">
        <f t="shared" si="8"/>
        <v>-8.4388185654006641E-4</v>
      </c>
      <c r="E36" s="6">
        <f t="shared" si="9"/>
        <v>-8.4423812528053614E-4</v>
      </c>
      <c r="AJ36" s="29">
        <v>42052</v>
      </c>
      <c r="AK36" s="6">
        <f t="shared" si="12"/>
        <v>0.99915611814345995</v>
      </c>
      <c r="AL36" s="7">
        <f t="shared" si="12"/>
        <v>0.99915576187471944</v>
      </c>
      <c r="AM36" s="10">
        <f t="shared" si="13"/>
        <v>-4.4282875224042109E-4</v>
      </c>
      <c r="AN36" s="11">
        <f t="shared" si="14"/>
        <v>1.1427820465322829E-2</v>
      </c>
    </row>
    <row r="37" spans="2:40" x14ac:dyDescent="0.5">
      <c r="B37" s="29">
        <v>42053</v>
      </c>
      <c r="C37" s="4">
        <v>23.33</v>
      </c>
      <c r="D37" s="5">
        <f t="shared" si="8"/>
        <v>-1.4780405405405466E-2</v>
      </c>
      <c r="E37" s="6">
        <f t="shared" si="9"/>
        <v>-1.4890723982466412E-2</v>
      </c>
      <c r="AJ37" s="29">
        <v>42053</v>
      </c>
      <c r="AK37" s="6">
        <f t="shared" si="12"/>
        <v>0.98521959459459452</v>
      </c>
      <c r="AL37" s="7">
        <f t="shared" si="12"/>
        <v>0.98510927601753362</v>
      </c>
      <c r="AM37" s="10">
        <f t="shared" si="13"/>
        <v>-5.4038618771045147E-4</v>
      </c>
      <c r="AN37" s="11">
        <f t="shared" si="14"/>
        <v>1.1469101521706946E-2</v>
      </c>
    </row>
    <row r="38" spans="2:40" x14ac:dyDescent="0.5">
      <c r="B38" s="29">
        <v>42054</v>
      </c>
      <c r="C38" s="4">
        <v>23.48</v>
      </c>
      <c r="D38" s="5">
        <f t="shared" si="8"/>
        <v>6.4294899271325392E-3</v>
      </c>
      <c r="E38" s="6">
        <f t="shared" si="9"/>
        <v>6.4089089265570876E-3</v>
      </c>
      <c r="AJ38" s="29">
        <v>42054</v>
      </c>
      <c r="AK38" s="6">
        <f t="shared" si="12"/>
        <v>1.0064294899271324</v>
      </c>
      <c r="AL38" s="7">
        <f t="shared" si="12"/>
        <v>1.0064089089265571</v>
      </c>
      <c r="AM38" s="10">
        <f t="shared" si="13"/>
        <v>-5.0545825368613208E-4</v>
      </c>
      <c r="AN38" s="11">
        <f t="shared" si="14"/>
        <v>1.1430026441723083E-2</v>
      </c>
    </row>
    <row r="39" spans="2:40" x14ac:dyDescent="0.5">
      <c r="B39" s="29">
        <v>42055</v>
      </c>
      <c r="C39" s="4">
        <v>23.5</v>
      </c>
      <c r="D39" s="5">
        <f t="shared" si="8"/>
        <v>8.5178875638839747E-4</v>
      </c>
      <c r="E39" s="6">
        <f t="shared" si="9"/>
        <v>8.5142619021752355E-4</v>
      </c>
      <c r="AJ39" s="29">
        <v>42055</v>
      </c>
      <c r="AK39" s="6">
        <f t="shared" si="12"/>
        <v>1.0008517887563884</v>
      </c>
      <c r="AL39" s="7">
        <f t="shared" si="12"/>
        <v>1.0008514261902175</v>
      </c>
      <c r="AM39" s="10">
        <f t="shared" si="13"/>
        <v>-5.7611198914912678E-4</v>
      </c>
      <c r="AN39" s="11">
        <f t="shared" si="14"/>
        <v>1.1406529862592402E-2</v>
      </c>
    </row>
    <row r="40" spans="2:40" x14ac:dyDescent="0.5">
      <c r="B40" s="29">
        <v>42058</v>
      </c>
      <c r="C40" s="4">
        <v>23.01</v>
      </c>
      <c r="D40" s="5">
        <f t="shared" si="8"/>
        <v>-2.0851063829787169E-2</v>
      </c>
      <c r="E40" s="6">
        <f t="shared" si="9"/>
        <v>-2.1071517102838718E-2</v>
      </c>
      <c r="AJ40" s="29">
        <v>42058</v>
      </c>
      <c r="AK40" s="6">
        <f t="shared" si="12"/>
        <v>0.97914893617021281</v>
      </c>
      <c r="AL40" s="7">
        <f t="shared" si="12"/>
        <v>0.97892848289716128</v>
      </c>
      <c r="AM40" s="10">
        <f t="shared" si="13"/>
        <v>-6.4500645046632011E-4</v>
      </c>
      <c r="AN40" s="11">
        <f t="shared" si="14"/>
        <v>1.1416738376643493E-2</v>
      </c>
    </row>
    <row r="41" spans="2:40" x14ac:dyDescent="0.5">
      <c r="B41" s="29">
        <v>42059</v>
      </c>
      <c r="C41" s="4">
        <v>23.12</v>
      </c>
      <c r="D41" s="5">
        <f t="shared" si="8"/>
        <v>4.7805302042589924E-3</v>
      </c>
      <c r="E41" s="6">
        <f t="shared" si="9"/>
        <v>4.7691397569021412E-3</v>
      </c>
      <c r="AJ41" s="29">
        <v>42059</v>
      </c>
      <c r="AK41" s="6">
        <f t="shared" si="12"/>
        <v>1.0047805302042589</v>
      </c>
      <c r="AL41" s="7">
        <f t="shared" si="12"/>
        <v>1.0047691397569021</v>
      </c>
      <c r="AM41" s="10">
        <f t="shared" si="13"/>
        <v>-3.5601544610652666E-4</v>
      </c>
      <c r="AN41" s="11">
        <f t="shared" si="14"/>
        <v>1.1230910543296583E-2</v>
      </c>
    </row>
    <row r="42" spans="2:40" x14ac:dyDescent="0.5">
      <c r="B42" s="29">
        <v>42060</v>
      </c>
      <c r="C42" s="4">
        <v>23.53</v>
      </c>
      <c r="D42" s="5">
        <f t="shared" si="8"/>
        <v>1.7733564013840835E-2</v>
      </c>
      <c r="E42" s="6">
        <f t="shared" si="9"/>
        <v>1.7578158935094308E-2</v>
      </c>
      <c r="AJ42" s="29">
        <v>42060</v>
      </c>
      <c r="AK42" s="6">
        <f t="shared" si="12"/>
        <v>1.0177335640138407</v>
      </c>
      <c r="AL42" s="7">
        <f t="shared" si="12"/>
        <v>1.0175781589350943</v>
      </c>
      <c r="AM42" s="10">
        <f t="shared" si="13"/>
        <v>-4.9784996302381691E-4</v>
      </c>
      <c r="AN42" s="11">
        <f t="shared" si="14"/>
        <v>1.124680988862338E-2</v>
      </c>
    </row>
    <row r="43" spans="2:40" x14ac:dyDescent="0.5">
      <c r="B43" s="29">
        <v>42061</v>
      </c>
      <c r="C43" s="4">
        <v>23.1</v>
      </c>
      <c r="D43" s="5">
        <f t="shared" si="8"/>
        <v>-1.8274543136421576E-2</v>
      </c>
      <c r="E43" s="6">
        <f t="shared" si="9"/>
        <v>-1.8443585211523297E-2</v>
      </c>
      <c r="AJ43" s="29">
        <v>42061</v>
      </c>
      <c r="AK43" s="6">
        <f t="shared" si="12"/>
        <v>0.98172545686357837</v>
      </c>
      <c r="AL43" s="7">
        <f t="shared" si="12"/>
        <v>0.98155641478847666</v>
      </c>
      <c r="AM43" s="10">
        <f t="shared" si="13"/>
        <v>-7.5774802650903025E-4</v>
      </c>
      <c r="AN43" s="11">
        <f t="shared" si="14"/>
        <v>1.1093042677573129E-2</v>
      </c>
    </row>
    <row r="44" spans="2:40" x14ac:dyDescent="0.5">
      <c r="B44" s="29">
        <v>42062</v>
      </c>
      <c r="C44" s="4">
        <v>23.32</v>
      </c>
      <c r="D44" s="5">
        <f t="shared" si="8"/>
        <v>9.5238095238094744E-3</v>
      </c>
      <c r="E44" s="6">
        <f t="shared" si="9"/>
        <v>9.4787439545437387E-3</v>
      </c>
      <c r="AJ44" s="29">
        <v>42062</v>
      </c>
      <c r="AK44" s="6">
        <f t="shared" si="12"/>
        <v>1.0095238095238095</v>
      </c>
      <c r="AL44" s="7">
        <f t="shared" si="12"/>
        <v>1.0094787439545438</v>
      </c>
      <c r="AM44" s="10">
        <f t="shared" si="13"/>
        <v>-8.4876158057886424E-4</v>
      </c>
      <c r="AN44" s="11">
        <f t="shared" si="14"/>
        <v>1.1270907285211471E-2</v>
      </c>
    </row>
    <row r="45" spans="2:40" x14ac:dyDescent="0.5">
      <c r="B45" s="29">
        <v>42065</v>
      </c>
      <c r="C45" s="4">
        <v>23.19</v>
      </c>
      <c r="D45" s="5">
        <f t="shared" si="8"/>
        <v>-5.5746140651800604E-3</v>
      </c>
      <c r="E45" s="6">
        <f t="shared" si="9"/>
        <v>-5.5902102148512461E-3</v>
      </c>
      <c r="AJ45" s="29">
        <v>42065</v>
      </c>
      <c r="AK45" s="6">
        <f t="shared" si="12"/>
        <v>0.99442538593481999</v>
      </c>
      <c r="AL45" s="7">
        <f t="shared" si="12"/>
        <v>0.99440978978514871</v>
      </c>
      <c r="AM45" s="10">
        <f t="shared" si="13"/>
        <v>-8.3970375671120316E-4</v>
      </c>
      <c r="AN45" s="11">
        <f t="shared" si="14"/>
        <v>1.1279663591550334E-2</v>
      </c>
    </row>
    <row r="46" spans="2:40" x14ac:dyDescent="0.5">
      <c r="B46" s="29">
        <v>42066</v>
      </c>
      <c r="C46" s="4">
        <v>23.2</v>
      </c>
      <c r="D46" s="5">
        <f t="shared" si="8"/>
        <v>4.3122035360060415E-4</v>
      </c>
      <c r="E46" s="6">
        <f t="shared" si="9"/>
        <v>4.3112740482384421E-4</v>
      </c>
      <c r="AJ46" s="29">
        <v>42066</v>
      </c>
      <c r="AK46" s="6">
        <f t="shared" si="12"/>
        <v>1.0004312203536005</v>
      </c>
      <c r="AL46" s="7">
        <f t="shared" si="12"/>
        <v>1.0004311274048239</v>
      </c>
      <c r="AM46" s="10">
        <f t="shared" si="13"/>
        <v>-5.8915496605489661E-4</v>
      </c>
      <c r="AN46" s="11">
        <f t="shared" si="14"/>
        <v>1.1425598155699865E-2</v>
      </c>
    </row>
    <row r="47" spans="2:40" x14ac:dyDescent="0.5">
      <c r="B47" s="29">
        <v>42067</v>
      </c>
      <c r="C47" s="4">
        <v>22.84</v>
      </c>
      <c r="D47" s="5">
        <f t="shared" si="8"/>
        <v>-1.551724137931032E-2</v>
      </c>
      <c r="E47" s="6">
        <f t="shared" si="9"/>
        <v>-1.5638893884454778E-2</v>
      </c>
      <c r="AJ47" s="29">
        <v>42067</v>
      </c>
      <c r="AK47" s="6">
        <f t="shared" si="12"/>
        <v>0.98448275862068968</v>
      </c>
      <c r="AL47" s="7">
        <f t="shared" si="12"/>
        <v>0.98436110611554517</v>
      </c>
      <c r="AM47" s="10">
        <f t="shared" si="13"/>
        <v>-5.1845421655213029E-4</v>
      </c>
      <c r="AN47" s="11">
        <f t="shared" si="14"/>
        <v>1.1451857979798731E-2</v>
      </c>
    </row>
    <row r="48" spans="2:40" x14ac:dyDescent="0.5">
      <c r="B48" s="29">
        <v>42068</v>
      </c>
      <c r="C48" s="4">
        <v>22.7</v>
      </c>
      <c r="D48" s="5">
        <f t="shared" si="8"/>
        <v>-6.129597197898449E-3</v>
      </c>
      <c r="E48" s="6">
        <f t="shared" si="9"/>
        <v>-6.1484603004524595E-3</v>
      </c>
      <c r="AJ48" s="29">
        <v>42068</v>
      </c>
      <c r="AK48" s="6">
        <f t="shared" si="12"/>
        <v>0.99387040280210159</v>
      </c>
      <c r="AL48" s="7">
        <f t="shared" si="12"/>
        <v>0.99385153969954754</v>
      </c>
      <c r="AM48" s="10">
        <f t="shared" si="13"/>
        <v>-1.6811490069557395E-4</v>
      </c>
      <c r="AN48" s="11">
        <f t="shared" si="14"/>
        <v>1.147554251835896E-2</v>
      </c>
    </row>
    <row r="49" spans="2:40" x14ac:dyDescent="0.5">
      <c r="B49" s="29">
        <v>42069</v>
      </c>
      <c r="C49" s="4">
        <v>22.28</v>
      </c>
      <c r="D49" s="5">
        <f t="shared" si="8"/>
        <v>-1.8502202643171727E-2</v>
      </c>
      <c r="E49" s="6">
        <f t="shared" si="9"/>
        <v>-1.8675509428273614E-2</v>
      </c>
      <c r="AJ49" s="29">
        <v>42069</v>
      </c>
      <c r="AK49" s="6">
        <f t="shared" si="12"/>
        <v>0.98149779735682829</v>
      </c>
      <c r="AL49" s="7">
        <f t="shared" si="12"/>
        <v>0.98132449057172644</v>
      </c>
      <c r="AM49" s="10">
        <f t="shared" si="13"/>
        <v>-1.3515878137682907E-4</v>
      </c>
      <c r="AN49" s="11">
        <f t="shared" si="14"/>
        <v>1.1462530747362093E-2</v>
      </c>
    </row>
    <row r="50" spans="2:40" x14ac:dyDescent="0.5">
      <c r="B50" s="29">
        <v>42072</v>
      </c>
      <c r="C50" s="4">
        <v>21.84</v>
      </c>
      <c r="D50" s="5">
        <f t="shared" si="8"/>
        <v>-1.9748653500897724E-2</v>
      </c>
      <c r="E50" s="6">
        <f t="shared" si="9"/>
        <v>-1.994626418237903E-2</v>
      </c>
      <c r="AJ50" s="29">
        <v>42072</v>
      </c>
      <c r="AK50" s="6">
        <f t="shared" si="12"/>
        <v>0.98025134649910228</v>
      </c>
      <c r="AL50" s="7">
        <f t="shared" si="12"/>
        <v>0.98005373581762101</v>
      </c>
      <c r="AM50" s="10">
        <f t="shared" si="13"/>
        <v>-2.5508222600509003E-5</v>
      </c>
      <c r="AN50" s="11">
        <f t="shared" si="14"/>
        <v>1.1331860332540999E-2</v>
      </c>
    </row>
    <row r="51" spans="2:40" x14ac:dyDescent="0.5">
      <c r="B51" s="29">
        <v>42073</v>
      </c>
      <c r="C51" s="4">
        <v>21.62</v>
      </c>
      <c r="D51" s="5">
        <f t="shared" si="8"/>
        <v>-1.0073260073260022E-2</v>
      </c>
      <c r="E51" s="6">
        <f t="shared" si="9"/>
        <v>-1.0124338665642038E-2</v>
      </c>
      <c r="AJ51" s="29">
        <v>42073</v>
      </c>
      <c r="AK51" s="6">
        <f t="shared" si="12"/>
        <v>0.98992673992673996</v>
      </c>
      <c r="AL51" s="7">
        <f t="shared" si="12"/>
        <v>0.989875661334358</v>
      </c>
      <c r="AM51" s="10">
        <f t="shared" si="13"/>
        <v>2.2134436671371639E-4</v>
      </c>
      <c r="AN51" s="11">
        <f t="shared" si="14"/>
        <v>1.1140495517116945E-2</v>
      </c>
    </row>
    <row r="52" spans="2:40" x14ac:dyDescent="0.5">
      <c r="B52" s="29">
        <v>42074</v>
      </c>
      <c r="C52" s="4">
        <v>22.01</v>
      </c>
      <c r="D52" s="5">
        <f t="shared" si="8"/>
        <v>1.8038852913968572E-2</v>
      </c>
      <c r="E52" s="6">
        <f t="shared" si="9"/>
        <v>1.7878083327308093E-2</v>
      </c>
      <c r="AJ52" s="29">
        <v>42074</v>
      </c>
      <c r="AK52" s="6">
        <f t="shared" si="12"/>
        <v>1.0180388529139686</v>
      </c>
      <c r="AL52" s="7">
        <f t="shared" si="12"/>
        <v>1.017878083327308</v>
      </c>
      <c r="AM52" s="10">
        <f t="shared" si="13"/>
        <v>1.4855875320528666E-4</v>
      </c>
      <c r="AN52" s="11">
        <f t="shared" si="14"/>
        <v>1.1229781142193711E-2</v>
      </c>
    </row>
    <row r="53" spans="2:40" x14ac:dyDescent="0.5">
      <c r="B53" s="29">
        <v>42075</v>
      </c>
      <c r="C53" s="4">
        <v>22.28</v>
      </c>
      <c r="D53" s="5">
        <f t="shared" si="8"/>
        <v>1.226715129486595E-2</v>
      </c>
      <c r="E53" s="6">
        <f t="shared" si="9"/>
        <v>1.2192519520712999E-2</v>
      </c>
      <c r="AJ53" s="29">
        <v>42075</v>
      </c>
      <c r="AK53" s="6">
        <f t="shared" si="12"/>
        <v>1.012267151294866</v>
      </c>
      <c r="AL53" s="7">
        <f t="shared" si="12"/>
        <v>1.0121925195207131</v>
      </c>
      <c r="AM53" s="10">
        <f t="shared" si="13"/>
        <v>-1.9411535108927991E-5</v>
      </c>
      <c r="AN53" s="11">
        <f t="shared" si="14"/>
        <v>1.1072425468779897E-2</v>
      </c>
    </row>
    <row r="54" spans="2:40" x14ac:dyDescent="0.5">
      <c r="B54" s="29">
        <v>42076</v>
      </c>
      <c r="C54" s="4">
        <v>22.53</v>
      </c>
      <c r="D54" s="5">
        <f t="shared" si="8"/>
        <v>1.1220825852782765E-2</v>
      </c>
      <c r="E54" s="6">
        <f t="shared" si="9"/>
        <v>1.1158339385069863E-2</v>
      </c>
      <c r="AJ54" s="29">
        <v>42076</v>
      </c>
      <c r="AK54" s="6">
        <f t="shared" si="12"/>
        <v>1.0112208258527828</v>
      </c>
      <c r="AL54" s="7">
        <f t="shared" si="12"/>
        <v>1.0111583393850698</v>
      </c>
      <c r="AM54" s="10">
        <f t="shared" si="13"/>
        <v>-4.7609031690932591E-4</v>
      </c>
      <c r="AN54" s="11">
        <f t="shared" si="14"/>
        <v>1.1411855365782495E-2</v>
      </c>
    </row>
    <row r="55" spans="2:40" x14ac:dyDescent="0.5">
      <c r="B55" s="29">
        <v>42079</v>
      </c>
      <c r="C55" s="4">
        <v>22.75</v>
      </c>
      <c r="D55" s="5">
        <f t="shared" si="8"/>
        <v>9.7647581003106453E-3</v>
      </c>
      <c r="E55" s="6">
        <f t="shared" si="9"/>
        <v>9.7173909528062916E-3</v>
      </c>
      <c r="AJ55" s="29">
        <v>42079</v>
      </c>
      <c r="AK55" s="6">
        <f t="shared" si="12"/>
        <v>1.0097647581003106</v>
      </c>
      <c r="AL55" s="7">
        <f t="shared" si="12"/>
        <v>1.0097173909528063</v>
      </c>
      <c r="AM55" s="10">
        <f t="shared" si="13"/>
        <v>-8.6362974022588523E-4</v>
      </c>
      <c r="AN55" s="11">
        <f t="shared" si="14"/>
        <v>1.1607354398149762E-2</v>
      </c>
    </row>
    <row r="56" spans="2:40" x14ac:dyDescent="0.5">
      <c r="B56" s="29">
        <v>42080</v>
      </c>
      <c r="C56" s="4">
        <v>22.29</v>
      </c>
      <c r="D56" s="5">
        <f t="shared" si="8"/>
        <v>-2.0219780219780256E-2</v>
      </c>
      <c r="E56" s="6">
        <f t="shared" si="9"/>
        <v>-2.042699799918193E-2</v>
      </c>
      <c r="AJ56" s="29">
        <v>42080</v>
      </c>
      <c r="AK56" s="6">
        <f t="shared" si="12"/>
        <v>0.97978021978021979</v>
      </c>
      <c r="AL56" s="7">
        <f t="shared" si="12"/>
        <v>0.97957300200081809</v>
      </c>
      <c r="AM56" s="10">
        <f t="shared" si="13"/>
        <v>-1.1514306069649787E-3</v>
      </c>
      <c r="AN56" s="11">
        <f t="shared" si="14"/>
        <v>1.1665438390778915E-2</v>
      </c>
    </row>
    <row r="57" spans="2:40" x14ac:dyDescent="0.5">
      <c r="B57" s="29">
        <v>42081</v>
      </c>
      <c r="C57" s="4">
        <v>22.07</v>
      </c>
      <c r="D57" s="5">
        <f t="shared" si="8"/>
        <v>-9.8698968147150675E-3</v>
      </c>
      <c r="E57" s="6">
        <f t="shared" si="9"/>
        <v>-9.9189271291323985E-3</v>
      </c>
      <c r="AJ57" s="29">
        <v>42081</v>
      </c>
      <c r="AK57" s="6">
        <f t="shared" si="12"/>
        <v>0.99013010318528494</v>
      </c>
      <c r="AL57" s="7">
        <f t="shared" si="12"/>
        <v>0.99008107287086755</v>
      </c>
      <c r="AM57" s="10">
        <f t="shared" si="13"/>
        <v>-1.026387576418806E-3</v>
      </c>
      <c r="AN57" s="11">
        <f t="shared" si="14"/>
        <v>1.1518836427550179E-2</v>
      </c>
    </row>
    <row r="58" spans="2:40" x14ac:dyDescent="0.5">
      <c r="B58" s="29">
        <v>42082</v>
      </c>
      <c r="C58" s="4">
        <v>22.19</v>
      </c>
      <c r="D58" s="5">
        <f t="shared" si="8"/>
        <v>5.4372451291346165E-3</v>
      </c>
      <c r="E58" s="6">
        <f t="shared" si="9"/>
        <v>5.422516675857629E-3</v>
      </c>
      <c r="AJ58" s="29">
        <v>42082</v>
      </c>
      <c r="AK58" s="6">
        <f t="shared" si="12"/>
        <v>1.0054372451291347</v>
      </c>
      <c r="AL58" s="7">
        <f t="shared" si="12"/>
        <v>1.0054225166758577</v>
      </c>
      <c r="AM58" s="10">
        <f t="shared" si="13"/>
        <v>-8.1990824331729681E-4</v>
      </c>
      <c r="AN58" s="11">
        <f t="shared" si="14"/>
        <v>1.1526954459444383E-2</v>
      </c>
    </row>
    <row r="59" spans="2:40" x14ac:dyDescent="0.5">
      <c r="B59" s="29">
        <v>42083</v>
      </c>
      <c r="C59" s="4">
        <v>22.24</v>
      </c>
      <c r="D59" s="5">
        <f t="shared" si="8"/>
        <v>2.2532672374942385E-3</v>
      </c>
      <c r="E59" s="6">
        <f t="shared" si="9"/>
        <v>2.2507324378789034E-3</v>
      </c>
      <c r="AJ59" s="29">
        <v>42083</v>
      </c>
      <c r="AK59" s="6">
        <f t="shared" si="12"/>
        <v>1.0022532672374942</v>
      </c>
      <c r="AL59" s="7">
        <f t="shared" si="12"/>
        <v>1.0022507324378789</v>
      </c>
      <c r="AM59" s="10">
        <f t="shared" si="13"/>
        <v>-8.4187671782515584E-4</v>
      </c>
      <c r="AN59" s="11">
        <f t="shared" si="14"/>
        <v>1.1516797387926832E-2</v>
      </c>
    </row>
    <row r="60" spans="2:40" x14ac:dyDescent="0.5">
      <c r="B60" s="29">
        <v>42086</v>
      </c>
      <c r="C60" s="4">
        <v>22.09</v>
      </c>
      <c r="D60" s="5">
        <f t="shared" si="8"/>
        <v>-6.744604316546699E-3</v>
      </c>
      <c r="E60" s="6">
        <f t="shared" si="9"/>
        <v>-6.7674519503557228E-3</v>
      </c>
      <c r="AJ60" s="29">
        <v>42086</v>
      </c>
      <c r="AK60" s="6">
        <f t="shared" si="12"/>
        <v>0.99325539568345333</v>
      </c>
      <c r="AL60" s="7">
        <f t="shared" si="12"/>
        <v>0.99323254804964423</v>
      </c>
      <c r="AM60" s="10">
        <f t="shared" si="13"/>
        <v>-7.375452561533013E-4</v>
      </c>
      <c r="AN60" s="11">
        <f t="shared" si="14"/>
        <v>1.1587932506909735E-2</v>
      </c>
    </row>
    <row r="61" spans="2:40" x14ac:dyDescent="0.5">
      <c r="B61" s="29">
        <v>42087</v>
      </c>
      <c r="C61" s="4">
        <v>22.01</v>
      </c>
      <c r="D61" s="5">
        <f t="shared" si="8"/>
        <v>-3.6215482118604932E-3</v>
      </c>
      <c r="E61" s="6">
        <f t="shared" si="9"/>
        <v>-3.6281218936553834E-3</v>
      </c>
      <c r="AJ61" s="29">
        <v>42087</v>
      </c>
      <c r="AK61" s="6">
        <f t="shared" si="12"/>
        <v>0.99637845178813955</v>
      </c>
      <c r="AL61" s="7">
        <f t="shared" si="12"/>
        <v>0.99637187810634464</v>
      </c>
      <c r="AM61" s="10">
        <f t="shared" si="13"/>
        <v>-7.1659278417181358E-4</v>
      </c>
      <c r="AN61" s="11">
        <f t="shared" si="14"/>
        <v>1.157867034314209E-2</v>
      </c>
    </row>
    <row r="62" spans="2:40" x14ac:dyDescent="0.5">
      <c r="B62" s="29">
        <v>42088</v>
      </c>
      <c r="C62" s="4">
        <v>21.76</v>
      </c>
      <c r="D62" s="5">
        <f t="shared" si="8"/>
        <v>-1.1358473421172193E-2</v>
      </c>
      <c r="E62" s="6">
        <f t="shared" si="9"/>
        <v>-1.1423473550628472E-2</v>
      </c>
      <c r="AJ62" s="29">
        <v>42088</v>
      </c>
      <c r="AK62" s="6">
        <f t="shared" si="12"/>
        <v>0.98864152657882776</v>
      </c>
      <c r="AL62" s="7">
        <f t="shared" si="12"/>
        <v>0.98857652644937155</v>
      </c>
      <c r="AM62" s="10">
        <f t="shared" si="13"/>
        <v>-7.9432508036868027E-4</v>
      </c>
      <c r="AN62" s="11">
        <f t="shared" si="14"/>
        <v>1.1622052004683733E-2</v>
      </c>
    </row>
    <row r="63" spans="2:40" x14ac:dyDescent="0.5">
      <c r="B63" s="29">
        <v>42089</v>
      </c>
      <c r="C63" s="4">
        <v>21.27</v>
      </c>
      <c r="D63" s="5">
        <f t="shared" si="8"/>
        <v>-2.2518382352941266E-2</v>
      </c>
      <c r="E63" s="6">
        <f t="shared" si="9"/>
        <v>-2.2775792775596115E-2</v>
      </c>
      <c r="AJ63" s="29">
        <v>42089</v>
      </c>
      <c r="AK63" s="6">
        <f t="shared" si="12"/>
        <v>0.97748161764705876</v>
      </c>
      <c r="AL63" s="7">
        <f t="shared" si="12"/>
        <v>0.97722420722440384</v>
      </c>
      <c r="AM63" s="10">
        <f t="shared" si="13"/>
        <v>-5.6690658852492849E-4</v>
      </c>
      <c r="AN63" s="11">
        <f t="shared" si="14"/>
        <v>1.1615514772850069E-2</v>
      </c>
    </row>
    <row r="64" spans="2:40" x14ac:dyDescent="0.5">
      <c r="B64" s="29">
        <v>42090</v>
      </c>
      <c r="C64" s="4">
        <v>21.07</v>
      </c>
      <c r="D64" s="5">
        <f t="shared" si="8"/>
        <v>-9.4029149036200885E-3</v>
      </c>
      <c r="E64" s="6">
        <f t="shared" si="9"/>
        <v>-9.4474013960481416E-3</v>
      </c>
      <c r="AJ64" s="29">
        <v>42090</v>
      </c>
      <c r="AK64" s="6">
        <f t="shared" si="12"/>
        <v>0.99059708509637989</v>
      </c>
      <c r="AL64" s="7">
        <f t="shared" si="12"/>
        <v>0.99055259860395184</v>
      </c>
      <c r="AM64" s="10">
        <f t="shared" si="13"/>
        <v>-4.9065356653117025E-4</v>
      </c>
      <c r="AN64" s="11">
        <f t="shared" si="14"/>
        <v>1.1491926527154259E-2</v>
      </c>
    </row>
    <row r="65" spans="2:40" x14ac:dyDescent="0.5">
      <c r="B65" s="29">
        <v>42093</v>
      </c>
      <c r="C65" s="4">
        <v>21.5</v>
      </c>
      <c r="D65" s="5">
        <f t="shared" si="8"/>
        <v>2.040816326530611E-2</v>
      </c>
      <c r="E65" s="6">
        <f t="shared" si="9"/>
        <v>2.0202707317519469E-2</v>
      </c>
      <c r="AJ65" s="29">
        <v>42093</v>
      </c>
      <c r="AK65" s="6">
        <f t="shared" si="12"/>
        <v>1.0204081632653061</v>
      </c>
      <c r="AL65" s="7">
        <f t="shared" si="12"/>
        <v>1.0202027073175195</v>
      </c>
      <c r="AM65" s="10">
        <f t="shared" si="13"/>
        <v>-4.3080261961146271E-4</v>
      </c>
      <c r="AN65" s="11">
        <f t="shared" si="14"/>
        <v>1.1459130927432859E-2</v>
      </c>
    </row>
    <row r="66" spans="2:40" x14ac:dyDescent="0.5">
      <c r="B66" s="29">
        <v>42094</v>
      </c>
      <c r="C66" s="4">
        <v>21.6</v>
      </c>
      <c r="D66" s="5">
        <f t="shared" si="8"/>
        <v>4.6511627906977403E-3</v>
      </c>
      <c r="E66" s="6">
        <f t="shared" si="9"/>
        <v>4.6403795565023009E-3</v>
      </c>
      <c r="AJ66" s="29">
        <v>42094</v>
      </c>
      <c r="AK66" s="6">
        <f t="shared" si="12"/>
        <v>1.0046511627906978</v>
      </c>
      <c r="AL66" s="7">
        <f t="shared" si="12"/>
        <v>1.0046403795565022</v>
      </c>
      <c r="AM66" s="10">
        <f t="shared" si="13"/>
        <v>-8.7611773208408269E-5</v>
      </c>
      <c r="AN66" s="11">
        <f t="shared" si="14"/>
        <v>1.2509679052318562E-2</v>
      </c>
    </row>
    <row r="67" spans="2:40" x14ac:dyDescent="0.5">
      <c r="B67" s="29">
        <v>42095</v>
      </c>
      <c r="C67" s="4">
        <v>21.49</v>
      </c>
      <c r="D67" s="5">
        <f t="shared" si="8"/>
        <v>-5.09259259259273E-3</v>
      </c>
      <c r="E67" s="6">
        <f t="shared" si="9"/>
        <v>-5.1056040357003955E-3</v>
      </c>
      <c r="AJ67" s="29">
        <v>42095</v>
      </c>
      <c r="AK67" s="6">
        <f t="shared" si="12"/>
        <v>0.99490740740740724</v>
      </c>
      <c r="AL67" s="7">
        <f t="shared" si="12"/>
        <v>0.99489439596429963</v>
      </c>
      <c r="AM67" s="10">
        <f t="shared" si="13"/>
        <v>2.3484066071381826E-4</v>
      </c>
      <c r="AN67" s="11">
        <f t="shared" si="14"/>
        <v>1.3001686892459903E-2</v>
      </c>
    </row>
    <row r="68" spans="2:40" x14ac:dyDescent="0.5">
      <c r="B68" s="29">
        <v>42096</v>
      </c>
      <c r="C68" s="4">
        <v>21.49</v>
      </c>
      <c r="D68" s="5">
        <f t="shared" si="8"/>
        <v>0</v>
      </c>
      <c r="E68" s="6">
        <f t="shared" si="9"/>
        <v>0</v>
      </c>
      <c r="AJ68" s="29">
        <v>42096</v>
      </c>
      <c r="AK68" s="6">
        <f t="shared" si="12"/>
        <v>1</v>
      </c>
      <c r="AL68" s="7">
        <f t="shared" si="12"/>
        <v>1</v>
      </c>
      <c r="AM68" s="10">
        <f t="shared" si="13"/>
        <v>-2.0094248054877215E-4</v>
      </c>
      <c r="AN68" s="11">
        <f t="shared" si="14"/>
        <v>1.3821005628609334E-2</v>
      </c>
    </row>
    <row r="69" spans="2:40" x14ac:dyDescent="0.5">
      <c r="B69" s="29">
        <v>42100</v>
      </c>
      <c r="C69" s="4">
        <v>21.49</v>
      </c>
      <c r="D69" s="5">
        <f t="shared" si="8"/>
        <v>0</v>
      </c>
      <c r="E69" s="6">
        <f t="shared" si="9"/>
        <v>0</v>
      </c>
      <c r="AJ69" s="29">
        <v>42100</v>
      </c>
      <c r="AK69" s="6">
        <f t="shared" si="12"/>
        <v>1</v>
      </c>
      <c r="AL69" s="7">
        <f t="shared" si="12"/>
        <v>1</v>
      </c>
      <c r="AM69" s="10">
        <f t="shared" si="13"/>
        <v>-2.4821834044413672E-4</v>
      </c>
      <c r="AN69" s="11">
        <f t="shared" si="14"/>
        <v>1.3827666891214221E-2</v>
      </c>
    </row>
    <row r="70" spans="2:40" x14ac:dyDescent="0.5">
      <c r="B70" s="29">
        <v>42101</v>
      </c>
      <c r="C70" s="4">
        <v>21.41</v>
      </c>
      <c r="D70" s="5">
        <f t="shared" si="8"/>
        <v>-3.72266170311765E-3</v>
      </c>
      <c r="E70" s="6">
        <f t="shared" si="9"/>
        <v>-3.7296080528275684E-3</v>
      </c>
      <c r="AJ70" s="29">
        <v>42101</v>
      </c>
      <c r="AK70" s="6">
        <f t="shared" si="12"/>
        <v>0.99627733829688236</v>
      </c>
      <c r="AL70" s="7">
        <f t="shared" si="12"/>
        <v>0.99627039194717248</v>
      </c>
      <c r="AM70" s="10">
        <f t="shared" si="13"/>
        <v>-1.5853366122513108E-4</v>
      </c>
      <c r="AN70" s="11">
        <f t="shared" si="14"/>
        <v>1.3855732864403999E-2</v>
      </c>
    </row>
    <row r="71" spans="2:40" x14ac:dyDescent="0.5">
      <c r="B71" s="29">
        <v>42102</v>
      </c>
      <c r="C71" s="4">
        <v>21.01</v>
      </c>
      <c r="D71" s="5">
        <f t="shared" si="8"/>
        <v>-1.8682858477346968E-2</v>
      </c>
      <c r="E71" s="6">
        <f t="shared" si="9"/>
        <v>-1.8859587744682309E-2</v>
      </c>
      <c r="AJ71" s="29">
        <v>42102</v>
      </c>
      <c r="AK71" s="6">
        <f t="shared" si="12"/>
        <v>0.98131714152265304</v>
      </c>
      <c r="AL71" s="7">
        <f t="shared" si="12"/>
        <v>0.98114041225531767</v>
      </c>
      <c r="AM71" s="10">
        <f t="shared" si="13"/>
        <v>-2.6937829975706663E-4</v>
      </c>
      <c r="AN71" s="11">
        <f t="shared" si="14"/>
        <v>1.3924737554926042E-2</v>
      </c>
    </row>
    <row r="72" spans="2:40" x14ac:dyDescent="0.5">
      <c r="B72" s="29">
        <v>42103</v>
      </c>
      <c r="C72" s="4">
        <v>21.04</v>
      </c>
      <c r="D72" s="5">
        <f t="shared" ref="D72:D135" si="15">((C72-C71)/C71)</f>
        <v>1.4278914802473861E-3</v>
      </c>
      <c r="E72" s="6">
        <f t="shared" ref="E72:E135" si="16" xml:space="preserve"> IF(C72=C71, 0, LN(C72/C71))</f>
        <v>1.4268730126000286E-3</v>
      </c>
      <c r="AJ72" s="29">
        <v>42103</v>
      </c>
      <c r="AK72" s="6">
        <f t="shared" ref="AK72:AL135" si="17">1 + D72</f>
        <v>1.0014278914802475</v>
      </c>
      <c r="AL72" s="7">
        <f t="shared" si="17"/>
        <v>1.0014268730126001</v>
      </c>
      <c r="AM72" s="10">
        <f t="shared" ref="AM72:AM135" si="18">AVERAGE(D72:D162)</f>
        <v>-1.6488877722144638E-4</v>
      </c>
      <c r="AN72" s="11">
        <f t="shared" ref="AN72:AN135" si="19">STDEV(D72:D162)</f>
        <v>1.3820313746551197E-2</v>
      </c>
    </row>
    <row r="73" spans="2:40" x14ac:dyDescent="0.5">
      <c r="B73" s="29">
        <v>42104</v>
      </c>
      <c r="C73" s="4">
        <v>21.25</v>
      </c>
      <c r="D73" s="5">
        <f t="shared" si="15"/>
        <v>9.9809885931559338E-3</v>
      </c>
      <c r="E73" s="6">
        <f t="shared" si="16"/>
        <v>9.9315075009167135E-3</v>
      </c>
      <c r="AJ73" s="29">
        <v>42104</v>
      </c>
      <c r="AK73" s="6">
        <f t="shared" si="17"/>
        <v>1.0099809885931559</v>
      </c>
      <c r="AL73" s="7">
        <f t="shared" si="17"/>
        <v>1.0099315075009168</v>
      </c>
      <c r="AM73" s="10">
        <f t="shared" si="18"/>
        <v>-4.5369858656032499E-4</v>
      </c>
      <c r="AN73" s="11">
        <f t="shared" si="19"/>
        <v>1.4059204782437522E-2</v>
      </c>
    </row>
    <row r="74" spans="2:40" x14ac:dyDescent="0.5">
      <c r="B74" s="29">
        <v>42107</v>
      </c>
      <c r="C74" s="4">
        <v>21.37</v>
      </c>
      <c r="D74" s="5">
        <f t="shared" si="15"/>
        <v>5.647058823529459E-3</v>
      </c>
      <c r="E74" s="6">
        <f t="shared" si="16"/>
        <v>5.6311739606305635E-3</v>
      </c>
      <c r="AJ74" s="29">
        <v>42107</v>
      </c>
      <c r="AK74" s="6">
        <f t="shared" si="17"/>
        <v>1.0056470588235296</v>
      </c>
      <c r="AL74" s="7">
        <f t="shared" si="17"/>
        <v>1.0056311739606305</v>
      </c>
      <c r="AM74" s="10">
        <f t="shared" si="18"/>
        <v>-8.544430394707114E-4</v>
      </c>
      <c r="AN74" s="11">
        <f t="shared" si="19"/>
        <v>1.4276528790611035E-2</v>
      </c>
    </row>
    <row r="75" spans="2:40" x14ac:dyDescent="0.5">
      <c r="B75" s="29">
        <v>42108</v>
      </c>
      <c r="C75" s="4">
        <v>21.69</v>
      </c>
      <c r="D75" s="5">
        <f t="shared" si="15"/>
        <v>1.4974262985493696E-2</v>
      </c>
      <c r="E75" s="6">
        <f t="shared" si="16"/>
        <v>1.4863255507726724E-2</v>
      </c>
      <c r="AJ75" s="29">
        <v>42108</v>
      </c>
      <c r="AK75" s="6">
        <f t="shared" si="17"/>
        <v>1.0149742629854936</v>
      </c>
      <c r="AL75" s="7">
        <f t="shared" si="17"/>
        <v>1.0148632555077268</v>
      </c>
      <c r="AM75" s="10">
        <f t="shared" si="18"/>
        <v>-1.2718927234984846E-3</v>
      </c>
      <c r="AN75" s="11">
        <f t="shared" si="19"/>
        <v>1.4635194157017015E-2</v>
      </c>
    </row>
    <row r="76" spans="2:40" x14ac:dyDescent="0.5">
      <c r="B76" s="29">
        <v>42109</v>
      </c>
      <c r="C76" s="4">
        <v>21.93</v>
      </c>
      <c r="D76" s="5">
        <f t="shared" si="15"/>
        <v>1.106500691562925E-2</v>
      </c>
      <c r="E76" s="6">
        <f t="shared" si="16"/>
        <v>1.1004237591013778E-2</v>
      </c>
      <c r="AJ76" s="29">
        <v>42109</v>
      </c>
      <c r="AK76" s="6">
        <f t="shared" si="17"/>
        <v>1.0110650069156293</v>
      </c>
      <c r="AL76" s="7">
        <f t="shared" si="17"/>
        <v>1.0110042375910138</v>
      </c>
      <c r="AM76" s="10">
        <f t="shared" si="18"/>
        <v>-1.4422747780509419E-3</v>
      </c>
      <c r="AN76" s="11">
        <f t="shared" si="19"/>
        <v>1.4533857815124078E-2</v>
      </c>
    </row>
    <row r="77" spans="2:40" x14ac:dyDescent="0.5">
      <c r="B77" s="29">
        <v>42110</v>
      </c>
      <c r="C77" s="4">
        <v>22.08</v>
      </c>
      <c r="D77" s="5">
        <f t="shared" si="15"/>
        <v>6.8399452804376922E-3</v>
      </c>
      <c r="E77" s="6">
        <f t="shared" si="16"/>
        <v>6.8166589790977202E-3</v>
      </c>
      <c r="AJ77" s="29">
        <v>42110</v>
      </c>
      <c r="AK77" s="6">
        <f t="shared" si="17"/>
        <v>1.0068399452804377</v>
      </c>
      <c r="AL77" s="7">
        <f t="shared" si="17"/>
        <v>1.0068166589790977</v>
      </c>
      <c r="AM77" s="10">
        <f t="shared" si="18"/>
        <v>-2.0071616975642853E-3</v>
      </c>
      <c r="AN77" s="11">
        <f t="shared" si="19"/>
        <v>1.5032746488648321E-2</v>
      </c>
    </row>
    <row r="78" spans="2:40" x14ac:dyDescent="0.5">
      <c r="B78" s="29">
        <v>42111</v>
      </c>
      <c r="C78" s="4">
        <v>22.06</v>
      </c>
      <c r="D78" s="5">
        <f t="shared" si="15"/>
        <v>-9.0579710144925607E-4</v>
      </c>
      <c r="E78" s="6">
        <f t="shared" si="16"/>
        <v>-9.0620758353809774E-4</v>
      </c>
      <c r="AJ78" s="29">
        <v>42111</v>
      </c>
      <c r="AK78" s="6">
        <f t="shared" si="17"/>
        <v>0.99909420289855078</v>
      </c>
      <c r="AL78" s="7">
        <f t="shared" si="17"/>
        <v>0.9990937924164619</v>
      </c>
      <c r="AM78" s="10">
        <f t="shared" si="18"/>
        <v>-2.3072116651505384E-3</v>
      </c>
      <c r="AN78" s="11">
        <f t="shared" si="19"/>
        <v>1.5126402632102812E-2</v>
      </c>
    </row>
    <row r="79" spans="2:40" x14ac:dyDescent="0.5">
      <c r="B79" s="29">
        <v>42114</v>
      </c>
      <c r="C79" s="4">
        <v>22.11</v>
      </c>
      <c r="D79" s="5">
        <f t="shared" si="15"/>
        <v>2.2665457842248739E-3</v>
      </c>
      <c r="E79" s="6">
        <f t="shared" si="16"/>
        <v>2.2639810439984789E-3</v>
      </c>
      <c r="AJ79" s="29">
        <v>42114</v>
      </c>
      <c r="AK79" s="6">
        <f t="shared" si="17"/>
        <v>1.0022665457842248</v>
      </c>
      <c r="AL79" s="7">
        <f t="shared" si="17"/>
        <v>1.0022639810439984</v>
      </c>
      <c r="AM79" s="10">
        <f t="shared" si="18"/>
        <v>-2.1049036212275889E-3</v>
      </c>
      <c r="AN79" s="11">
        <f t="shared" si="19"/>
        <v>1.5267805651635316E-2</v>
      </c>
    </row>
    <row r="80" spans="2:40" x14ac:dyDescent="0.5">
      <c r="B80" s="29">
        <v>42115</v>
      </c>
      <c r="C80" s="4">
        <v>21.92</v>
      </c>
      <c r="D80" s="5">
        <f t="shared" si="15"/>
        <v>-8.5933966530980423E-3</v>
      </c>
      <c r="E80" s="6">
        <f t="shared" si="16"/>
        <v>-8.6305327895399905E-3</v>
      </c>
      <c r="AJ80" s="29">
        <v>42115</v>
      </c>
      <c r="AK80" s="6">
        <f t="shared" si="17"/>
        <v>0.991406603346902</v>
      </c>
      <c r="AL80" s="7">
        <f t="shared" si="17"/>
        <v>0.99136946721046004</v>
      </c>
      <c r="AM80" s="10">
        <f t="shared" si="18"/>
        <v>-1.6602469851527343E-3</v>
      </c>
      <c r="AN80" s="11">
        <f t="shared" si="19"/>
        <v>1.5969632102754941E-2</v>
      </c>
    </row>
    <row r="81" spans="2:40" x14ac:dyDescent="0.5">
      <c r="B81" s="29">
        <v>42116</v>
      </c>
      <c r="C81" s="4">
        <v>21.75</v>
      </c>
      <c r="D81" s="5">
        <f t="shared" si="15"/>
        <v>-7.7554744525548218E-3</v>
      </c>
      <c r="E81" s="6">
        <f t="shared" si="16"/>
        <v>-7.7857045451218089E-3</v>
      </c>
      <c r="AJ81" s="29">
        <v>42116</v>
      </c>
      <c r="AK81" s="6">
        <f t="shared" si="17"/>
        <v>0.99224452554744513</v>
      </c>
      <c r="AL81" s="7">
        <f t="shared" si="17"/>
        <v>0.99221429545487816</v>
      </c>
      <c r="AM81" s="10">
        <f t="shared" si="18"/>
        <v>-1.4137574898567134E-3</v>
      </c>
      <c r="AN81" s="11">
        <f t="shared" si="19"/>
        <v>1.6034405795825418E-2</v>
      </c>
    </row>
    <row r="82" spans="2:40" x14ac:dyDescent="0.5">
      <c r="B82" s="29">
        <v>42117</v>
      </c>
      <c r="C82" s="4">
        <v>21.75</v>
      </c>
      <c r="D82" s="5">
        <f t="shared" si="15"/>
        <v>0</v>
      </c>
      <c r="E82" s="6">
        <f t="shared" si="16"/>
        <v>0</v>
      </c>
      <c r="AJ82" s="29">
        <v>42117</v>
      </c>
      <c r="AK82" s="6">
        <f t="shared" si="17"/>
        <v>1</v>
      </c>
      <c r="AL82" s="7">
        <f t="shared" si="17"/>
        <v>1</v>
      </c>
      <c r="AM82" s="10">
        <f t="shared" si="18"/>
        <v>-1.5996524520319219E-3</v>
      </c>
      <c r="AN82" s="11">
        <f t="shared" si="19"/>
        <v>1.6205888886019443E-2</v>
      </c>
    </row>
    <row r="83" spans="2:40" x14ac:dyDescent="0.5">
      <c r="B83" s="29">
        <v>42118</v>
      </c>
      <c r="C83" s="4">
        <v>22.02</v>
      </c>
      <c r="D83" s="5">
        <f t="shared" si="15"/>
        <v>1.2413793103448256E-2</v>
      </c>
      <c r="E83" s="6">
        <f t="shared" si="16"/>
        <v>1.2337373759840784E-2</v>
      </c>
      <c r="AJ83" s="29">
        <v>42118</v>
      </c>
      <c r="AK83" s="6">
        <f t="shared" si="17"/>
        <v>1.0124137931034483</v>
      </c>
      <c r="AL83" s="7">
        <f t="shared" si="17"/>
        <v>1.0123373737598407</v>
      </c>
      <c r="AM83" s="10">
        <f t="shared" si="18"/>
        <v>-1.7593420627441373E-3</v>
      </c>
      <c r="AN83" s="11">
        <f t="shared" si="19"/>
        <v>1.6261452347279732E-2</v>
      </c>
    </row>
    <row r="84" spans="2:40" x14ac:dyDescent="0.5">
      <c r="B84" s="29">
        <v>42121</v>
      </c>
      <c r="C84" s="4">
        <v>22.27</v>
      </c>
      <c r="D84" s="5">
        <f t="shared" si="15"/>
        <v>1.1353315168029064E-2</v>
      </c>
      <c r="E84" s="6">
        <f t="shared" si="16"/>
        <v>1.1289349974742244E-2</v>
      </c>
      <c r="AJ84" s="29">
        <v>42121</v>
      </c>
      <c r="AK84" s="6">
        <f t="shared" si="17"/>
        <v>1.011353315168029</v>
      </c>
      <c r="AL84" s="7">
        <f t="shared" si="17"/>
        <v>1.0112893499747422</v>
      </c>
      <c r="AM84" s="10">
        <f t="shared" si="18"/>
        <v>-1.5416603489890512E-3</v>
      </c>
      <c r="AN84" s="11">
        <f t="shared" si="19"/>
        <v>1.6582699501592378E-2</v>
      </c>
    </row>
    <row r="85" spans="2:40" x14ac:dyDescent="0.5">
      <c r="B85" s="29">
        <v>42122</v>
      </c>
      <c r="C85" s="4">
        <v>22.36</v>
      </c>
      <c r="D85" s="5">
        <f t="shared" si="15"/>
        <v>4.0413111809609274E-3</v>
      </c>
      <c r="E85" s="6">
        <f t="shared" si="16"/>
        <v>4.0331670176221805E-3</v>
      </c>
      <c r="AJ85" s="29">
        <v>42122</v>
      </c>
      <c r="AK85" s="6">
        <f t="shared" si="17"/>
        <v>1.004041311180961</v>
      </c>
      <c r="AL85" s="7">
        <f t="shared" si="17"/>
        <v>1.0040331670176221</v>
      </c>
      <c r="AM85" s="10">
        <f t="shared" si="18"/>
        <v>-1.6024648473178765E-3</v>
      </c>
      <c r="AN85" s="11">
        <f t="shared" si="19"/>
        <v>1.6544993137212059E-2</v>
      </c>
    </row>
    <row r="86" spans="2:40" x14ac:dyDescent="0.5">
      <c r="B86" s="29">
        <v>42123</v>
      </c>
      <c r="C86" s="4">
        <v>22.56</v>
      </c>
      <c r="D86" s="5">
        <f t="shared" si="15"/>
        <v>8.9445438282647269E-3</v>
      </c>
      <c r="E86" s="6">
        <f t="shared" si="16"/>
        <v>8.9047783429596853E-3</v>
      </c>
      <c r="AJ86" s="29">
        <v>42123</v>
      </c>
      <c r="AK86" s="6">
        <f t="shared" si="17"/>
        <v>1.0089445438282647</v>
      </c>
      <c r="AL86" s="7">
        <f t="shared" si="17"/>
        <v>1.0089047783429597</v>
      </c>
      <c r="AM86" s="10">
        <f t="shared" si="18"/>
        <v>-1.7624878112582373E-3</v>
      </c>
      <c r="AN86" s="11">
        <f t="shared" si="19"/>
        <v>1.6560215261080345E-2</v>
      </c>
    </row>
    <row r="87" spans="2:40" x14ac:dyDescent="0.5">
      <c r="B87" s="29">
        <v>42124</v>
      </c>
      <c r="C87" s="4">
        <v>22.86</v>
      </c>
      <c r="D87" s="5">
        <f t="shared" si="15"/>
        <v>1.3297872340425565E-2</v>
      </c>
      <c r="E87" s="6">
        <f t="shared" si="16"/>
        <v>1.3210231736806482E-2</v>
      </c>
      <c r="AJ87" s="29">
        <v>42124</v>
      </c>
      <c r="AK87" s="6">
        <f t="shared" si="17"/>
        <v>1.0132978723404256</v>
      </c>
      <c r="AL87" s="7">
        <f t="shared" si="17"/>
        <v>1.0132102317368066</v>
      </c>
      <c r="AM87" s="10">
        <f t="shared" si="18"/>
        <v>-1.4459896132046292E-3</v>
      </c>
      <c r="AN87" s="11">
        <f t="shared" si="19"/>
        <v>1.7035525192394475E-2</v>
      </c>
    </row>
    <row r="88" spans="2:40" x14ac:dyDescent="0.5">
      <c r="B88" s="29">
        <v>42125</v>
      </c>
      <c r="C88" s="4">
        <v>22.88</v>
      </c>
      <c r="D88" s="5">
        <f t="shared" si="15"/>
        <v>8.748906386701476E-4</v>
      </c>
      <c r="E88" s="6">
        <f t="shared" si="16"/>
        <v>8.7450814493257568E-4</v>
      </c>
      <c r="AJ88" s="29">
        <v>42125</v>
      </c>
      <c r="AK88" s="6">
        <f t="shared" si="17"/>
        <v>1.0008748906386702</v>
      </c>
      <c r="AL88" s="7">
        <f t="shared" si="17"/>
        <v>1.0008745081449326</v>
      </c>
      <c r="AM88" s="10">
        <f t="shared" si="18"/>
        <v>-1.8004158810421291E-3</v>
      </c>
      <c r="AN88" s="11">
        <f t="shared" si="19"/>
        <v>1.7060861820500366E-2</v>
      </c>
    </row>
    <row r="89" spans="2:40" x14ac:dyDescent="0.5">
      <c r="B89" s="29">
        <v>42128</v>
      </c>
      <c r="C89" s="4">
        <v>23.15</v>
      </c>
      <c r="D89" s="5">
        <f t="shared" si="15"/>
        <v>1.1800699300699283E-2</v>
      </c>
      <c r="E89" s="6">
        <f t="shared" si="16"/>
        <v>1.1731614020646009E-2</v>
      </c>
      <c r="AJ89" s="29">
        <v>42128</v>
      </c>
      <c r="AK89" s="6">
        <f t="shared" si="17"/>
        <v>1.0118006993006994</v>
      </c>
      <c r="AL89" s="7">
        <f t="shared" si="17"/>
        <v>1.011731614020646</v>
      </c>
      <c r="AM89" s="10">
        <f t="shared" si="18"/>
        <v>-1.8731523202184022E-3</v>
      </c>
      <c r="AN89" s="11">
        <f t="shared" si="19"/>
        <v>1.7063438718435145E-2</v>
      </c>
    </row>
    <row r="90" spans="2:40" x14ac:dyDescent="0.5">
      <c r="B90" s="29">
        <v>42129</v>
      </c>
      <c r="C90" s="4">
        <v>22.73</v>
      </c>
      <c r="D90" s="5">
        <f t="shared" si="15"/>
        <v>-1.8142548596112234E-2</v>
      </c>
      <c r="E90" s="6">
        <f t="shared" si="16"/>
        <v>-1.8309142667791125E-2</v>
      </c>
      <c r="AJ90" s="29">
        <v>42129</v>
      </c>
      <c r="AK90" s="6">
        <f t="shared" si="17"/>
        <v>0.9818574514038878</v>
      </c>
      <c r="AL90" s="7">
        <f t="shared" si="17"/>
        <v>0.98169085733220884</v>
      </c>
      <c r="AM90" s="10">
        <f t="shared" si="18"/>
        <v>-2.0894034252865712E-3</v>
      </c>
      <c r="AN90" s="11">
        <f t="shared" si="19"/>
        <v>1.7012843155733481E-2</v>
      </c>
    </row>
    <row r="91" spans="2:40" x14ac:dyDescent="0.5">
      <c r="B91" s="29">
        <v>42130</v>
      </c>
      <c r="C91" s="4">
        <v>22.59</v>
      </c>
      <c r="D91" s="5">
        <f t="shared" si="15"/>
        <v>-6.1592608886933816E-3</v>
      </c>
      <c r="E91" s="6">
        <f t="shared" si="16"/>
        <v>-6.1783073845399199E-3</v>
      </c>
      <c r="AJ91" s="29">
        <v>42130</v>
      </c>
      <c r="AK91" s="6">
        <f t="shared" si="17"/>
        <v>0.99384073911130666</v>
      </c>
      <c r="AL91" s="7">
        <f t="shared" si="17"/>
        <v>0.99382169261546005</v>
      </c>
      <c r="AM91" s="10">
        <f t="shared" si="18"/>
        <v>-2.0180168884361182E-3</v>
      </c>
      <c r="AN91" s="11">
        <f t="shared" si="19"/>
        <v>1.6958276699034026E-2</v>
      </c>
    </row>
    <row r="92" spans="2:40" x14ac:dyDescent="0.5">
      <c r="B92" s="29">
        <v>42131</v>
      </c>
      <c r="C92" s="4">
        <v>22.2</v>
      </c>
      <c r="D92" s="5">
        <f t="shared" si="15"/>
        <v>-1.7264276228419681E-2</v>
      </c>
      <c r="E92" s="6">
        <f t="shared" si="16"/>
        <v>-1.7415041601678123E-2</v>
      </c>
      <c r="AJ92" s="29">
        <v>42131</v>
      </c>
      <c r="AK92" s="6">
        <f t="shared" si="17"/>
        <v>0.98273572377158036</v>
      </c>
      <c r="AL92" s="7">
        <f t="shared" si="17"/>
        <v>0.98258495839832183</v>
      </c>
      <c r="AM92" s="10">
        <f t="shared" si="18"/>
        <v>-1.7678692102593967E-3</v>
      </c>
      <c r="AN92" s="11">
        <f t="shared" si="19"/>
        <v>1.7064070566491556E-2</v>
      </c>
    </row>
    <row r="93" spans="2:40" x14ac:dyDescent="0.5">
      <c r="B93" s="29">
        <v>42132</v>
      </c>
      <c r="C93" s="4">
        <v>21.95</v>
      </c>
      <c r="D93" s="5">
        <f t="shared" si="15"/>
        <v>-1.1261261261261262E-2</v>
      </c>
      <c r="E93" s="6">
        <f t="shared" si="16"/>
        <v>-1.13251493570534E-2</v>
      </c>
      <c r="AJ93" s="29">
        <v>42132</v>
      </c>
      <c r="AK93" s="6">
        <f t="shared" si="17"/>
        <v>0.98873873873873874</v>
      </c>
      <c r="AL93" s="7">
        <f t="shared" si="17"/>
        <v>0.98867485064294658</v>
      </c>
      <c r="AM93" s="10">
        <f t="shared" si="18"/>
        <v>-1.4102481384455701E-3</v>
      </c>
      <c r="AN93" s="11">
        <f t="shared" si="19"/>
        <v>1.7076706840254547E-2</v>
      </c>
    </row>
    <row r="94" spans="2:40" x14ac:dyDescent="0.5">
      <c r="B94" s="29">
        <v>42135</v>
      </c>
      <c r="C94" s="4">
        <v>21.68</v>
      </c>
      <c r="D94" s="5">
        <f t="shared" si="15"/>
        <v>-1.2300683371298386E-2</v>
      </c>
      <c r="E94" s="6">
        <f t="shared" si="16"/>
        <v>-1.2376962949734907E-2</v>
      </c>
      <c r="AJ94" s="29">
        <v>42135</v>
      </c>
      <c r="AK94" s="6">
        <f t="shared" si="17"/>
        <v>0.98769931662870158</v>
      </c>
      <c r="AL94" s="7">
        <f t="shared" si="17"/>
        <v>0.98762303705026511</v>
      </c>
      <c r="AM94" s="10">
        <f t="shared" si="18"/>
        <v>-1.4803881930173842E-3</v>
      </c>
      <c r="AN94" s="11">
        <f t="shared" si="19"/>
        <v>1.7130640917432417E-2</v>
      </c>
    </row>
    <row r="95" spans="2:40" x14ac:dyDescent="0.5">
      <c r="B95" s="29">
        <v>42136</v>
      </c>
      <c r="C95" s="4">
        <v>21.59</v>
      </c>
      <c r="D95" s="5">
        <f t="shared" si="15"/>
        <v>-4.1512915129151224E-3</v>
      </c>
      <c r="E95" s="6">
        <f t="shared" si="16"/>
        <v>-4.1599320447295021E-3</v>
      </c>
      <c r="AJ95" s="29">
        <v>42136</v>
      </c>
      <c r="AK95" s="6">
        <f t="shared" si="17"/>
        <v>0.99584870848708484</v>
      </c>
      <c r="AL95" s="7">
        <f t="shared" si="17"/>
        <v>0.99584006795527047</v>
      </c>
      <c r="AM95" s="10">
        <f t="shared" si="18"/>
        <v>-1.5019529305299797E-3</v>
      </c>
      <c r="AN95" s="11">
        <f t="shared" si="19"/>
        <v>1.7145641883718279E-2</v>
      </c>
    </row>
    <row r="96" spans="2:40" x14ac:dyDescent="0.5">
      <c r="B96" s="29">
        <v>42137</v>
      </c>
      <c r="C96" s="4">
        <v>21.65</v>
      </c>
      <c r="D96" s="5">
        <f t="shared" si="15"/>
        <v>2.7790643816581161E-3</v>
      </c>
      <c r="E96" s="6">
        <f t="shared" si="16"/>
        <v>2.7752099217827849E-3</v>
      </c>
      <c r="AJ96" s="29">
        <v>42137</v>
      </c>
      <c r="AK96" s="6">
        <f t="shared" si="17"/>
        <v>1.0027790643816581</v>
      </c>
      <c r="AL96" s="7">
        <f t="shared" si="17"/>
        <v>1.0027752099217828</v>
      </c>
      <c r="AM96" s="10">
        <f t="shared" si="18"/>
        <v>-1.4327780488232107E-3</v>
      </c>
      <c r="AN96" s="11">
        <f t="shared" si="19"/>
        <v>1.7147532696310652E-2</v>
      </c>
    </row>
    <row r="97" spans="2:40" x14ac:dyDescent="0.5">
      <c r="B97" s="29">
        <v>42138</v>
      </c>
      <c r="C97" s="4">
        <v>21.66</v>
      </c>
      <c r="D97" s="5">
        <f t="shared" si="15"/>
        <v>4.6189376443425239E-4</v>
      </c>
      <c r="E97" s="6">
        <f t="shared" si="16"/>
        <v>4.6178712434580396E-4</v>
      </c>
      <c r="AJ97" s="29">
        <v>42138</v>
      </c>
      <c r="AK97" s="6">
        <f t="shared" si="17"/>
        <v>1.0004618937644343</v>
      </c>
      <c r="AL97" s="7">
        <f t="shared" si="17"/>
        <v>1.0004617871243457</v>
      </c>
      <c r="AM97" s="10">
        <f t="shared" si="18"/>
        <v>-1.7571410410880089E-3</v>
      </c>
      <c r="AN97" s="11">
        <f t="shared" si="19"/>
        <v>1.7345011375657249E-2</v>
      </c>
    </row>
    <row r="98" spans="2:40" x14ac:dyDescent="0.5">
      <c r="B98" s="29">
        <v>42139</v>
      </c>
      <c r="C98" s="4">
        <v>21.87</v>
      </c>
      <c r="D98" s="5">
        <f t="shared" si="15"/>
        <v>9.695290858725801E-3</v>
      </c>
      <c r="E98" s="6">
        <f t="shared" si="16"/>
        <v>9.6485931158319365E-3</v>
      </c>
      <c r="AJ98" s="29">
        <v>42139</v>
      </c>
      <c r="AK98" s="6">
        <f t="shared" si="17"/>
        <v>1.0096952908587258</v>
      </c>
      <c r="AL98" s="7">
        <f t="shared" si="17"/>
        <v>1.0096485931158319</v>
      </c>
      <c r="AM98" s="10">
        <f t="shared" si="18"/>
        <v>-1.9071268317610566E-3</v>
      </c>
      <c r="AN98" s="11">
        <f t="shared" si="19"/>
        <v>1.7384576160026338E-2</v>
      </c>
    </row>
    <row r="99" spans="2:40" x14ac:dyDescent="0.5">
      <c r="B99" s="29">
        <v>42142</v>
      </c>
      <c r="C99" s="4">
        <v>21.72</v>
      </c>
      <c r="D99" s="5">
        <f t="shared" si="15"/>
        <v>-6.858710562414363E-3</v>
      </c>
      <c r="E99" s="6">
        <f t="shared" si="16"/>
        <v>-6.8823396229419007E-3</v>
      </c>
      <c r="AJ99" s="29">
        <v>42142</v>
      </c>
      <c r="AK99" s="6">
        <f t="shared" si="17"/>
        <v>0.99314128943758562</v>
      </c>
      <c r="AL99" s="7">
        <f t="shared" si="17"/>
        <v>0.99311766037705806</v>
      </c>
      <c r="AM99" s="10">
        <f t="shared" si="18"/>
        <v>-2.1421591525610738E-3</v>
      </c>
      <c r="AN99" s="11">
        <f t="shared" si="19"/>
        <v>1.7370545779256525E-2</v>
      </c>
    </row>
    <row r="100" spans="2:40" x14ac:dyDescent="0.5">
      <c r="B100" s="29">
        <v>42143</v>
      </c>
      <c r="C100" s="4">
        <v>21.56</v>
      </c>
      <c r="D100" s="5">
        <f t="shared" si="15"/>
        <v>-7.3664825046040588E-3</v>
      </c>
      <c r="E100" s="6">
        <f t="shared" si="16"/>
        <v>-7.3937490249382648E-3</v>
      </c>
      <c r="AJ100" s="29">
        <v>42143</v>
      </c>
      <c r="AK100" s="6">
        <f t="shared" si="17"/>
        <v>0.99263351749539597</v>
      </c>
      <c r="AL100" s="7">
        <f t="shared" si="17"/>
        <v>0.99260625097506172</v>
      </c>
      <c r="AM100" s="10">
        <f t="shared" si="18"/>
        <v>-2.1039346594591665E-3</v>
      </c>
      <c r="AN100" s="11">
        <f t="shared" si="19"/>
        <v>1.7363877443726559E-2</v>
      </c>
    </row>
    <row r="101" spans="2:40" x14ac:dyDescent="0.5">
      <c r="B101" s="29">
        <v>42144</v>
      </c>
      <c r="C101" s="4">
        <v>21.8</v>
      </c>
      <c r="D101" s="5">
        <f t="shared" si="15"/>
        <v>1.1131725417439797E-2</v>
      </c>
      <c r="E101" s="6">
        <f t="shared" si="16"/>
        <v>1.1070223754247113E-2</v>
      </c>
      <c r="AJ101" s="29">
        <v>42144</v>
      </c>
      <c r="AK101" s="6">
        <f t="shared" si="17"/>
        <v>1.0111317254174399</v>
      </c>
      <c r="AL101" s="7">
        <f t="shared" si="17"/>
        <v>1.011070223754247</v>
      </c>
      <c r="AM101" s="10">
        <f t="shared" si="18"/>
        <v>-2.2466159560839173E-3</v>
      </c>
      <c r="AN101" s="11">
        <f t="shared" si="19"/>
        <v>1.7460676784896059E-2</v>
      </c>
    </row>
    <row r="102" spans="2:40" x14ac:dyDescent="0.5">
      <c r="B102" s="29">
        <v>42145</v>
      </c>
      <c r="C102" s="4">
        <v>21.68</v>
      </c>
      <c r="D102" s="5">
        <f t="shared" si="15"/>
        <v>-5.5045871559633482E-3</v>
      </c>
      <c r="E102" s="6">
        <f t="shared" si="16"/>
        <v>-5.5197932235979217E-3</v>
      </c>
      <c r="AJ102" s="29">
        <v>42145</v>
      </c>
      <c r="AK102" s="6">
        <f t="shared" si="17"/>
        <v>0.99449541284403664</v>
      </c>
      <c r="AL102" s="7">
        <f t="shared" si="17"/>
        <v>0.99448020677640203</v>
      </c>
      <c r="AM102" s="10">
        <f t="shared" si="18"/>
        <v>-2.7557456501824638E-3</v>
      </c>
      <c r="AN102" s="11">
        <f t="shared" si="19"/>
        <v>1.7739493700602831E-2</v>
      </c>
    </row>
    <row r="103" spans="2:40" x14ac:dyDescent="0.5">
      <c r="B103" s="29">
        <v>42146</v>
      </c>
      <c r="C103" s="4">
        <v>21.75</v>
      </c>
      <c r="D103" s="5">
        <f t="shared" si="15"/>
        <v>3.2287822878228913E-3</v>
      </c>
      <c r="E103" s="6">
        <f t="shared" si="16"/>
        <v>3.2235809632477344E-3</v>
      </c>
      <c r="AJ103" s="29">
        <v>42146</v>
      </c>
      <c r="AK103" s="6">
        <f t="shared" si="17"/>
        <v>1.003228782287823</v>
      </c>
      <c r="AL103" s="7">
        <f t="shared" si="17"/>
        <v>1.0032235809632477</v>
      </c>
      <c r="AM103" s="10">
        <f t="shared" si="18"/>
        <v>-2.3929264317379424E-3</v>
      </c>
      <c r="AN103" s="11">
        <f t="shared" si="19"/>
        <v>1.8018097769048568E-2</v>
      </c>
    </row>
    <row r="104" spans="2:40" x14ac:dyDescent="0.5">
      <c r="B104" s="29">
        <v>42150</v>
      </c>
      <c r="C104" s="4">
        <v>21.8</v>
      </c>
      <c r="D104" s="5">
        <f t="shared" si="15"/>
        <v>2.2988505747126762E-3</v>
      </c>
      <c r="E104" s="6">
        <f t="shared" si="16"/>
        <v>2.296212260350157E-3</v>
      </c>
      <c r="AJ104" s="29">
        <v>42150</v>
      </c>
      <c r="AK104" s="6">
        <f t="shared" si="17"/>
        <v>1.0022988505747126</v>
      </c>
      <c r="AL104" s="7">
        <f t="shared" si="17"/>
        <v>1.0022962122603503</v>
      </c>
      <c r="AM104" s="10">
        <f t="shared" si="18"/>
        <v>-2.1597588587261322E-3</v>
      </c>
      <c r="AN104" s="11">
        <f t="shared" si="19"/>
        <v>1.822772569798457E-2</v>
      </c>
    </row>
    <row r="105" spans="2:40" x14ac:dyDescent="0.5">
      <c r="B105" s="29">
        <v>42151</v>
      </c>
      <c r="C105" s="4">
        <v>21.97</v>
      </c>
      <c r="D105" s="5">
        <f t="shared" si="15"/>
        <v>7.7981651376145943E-3</v>
      </c>
      <c r="E105" s="6">
        <f t="shared" si="16"/>
        <v>7.7679166014755011E-3</v>
      </c>
      <c r="AJ105" s="29">
        <v>42151</v>
      </c>
      <c r="AK105" s="6">
        <f t="shared" si="17"/>
        <v>1.0077981651376147</v>
      </c>
      <c r="AL105" s="7">
        <f t="shared" si="17"/>
        <v>1.0077679166014755</v>
      </c>
      <c r="AM105" s="10">
        <f t="shared" si="18"/>
        <v>-1.9977082656410577E-3</v>
      </c>
      <c r="AN105" s="11">
        <f t="shared" si="19"/>
        <v>1.8333051482314594E-2</v>
      </c>
    </row>
    <row r="106" spans="2:40" x14ac:dyDescent="0.5">
      <c r="B106" s="29">
        <v>42152</v>
      </c>
      <c r="C106" s="4">
        <v>22.24</v>
      </c>
      <c r="D106" s="5">
        <f t="shared" si="15"/>
        <v>1.2289485662266708E-2</v>
      </c>
      <c r="E106" s="6">
        <f t="shared" si="16"/>
        <v>1.221458298586268E-2</v>
      </c>
      <c r="AJ106" s="29">
        <v>42152</v>
      </c>
      <c r="AK106" s="6">
        <f t="shared" si="17"/>
        <v>1.0122894856622666</v>
      </c>
      <c r="AL106" s="7">
        <f t="shared" si="17"/>
        <v>1.0122145829858626</v>
      </c>
      <c r="AM106" s="10">
        <f t="shared" si="18"/>
        <v>-1.8501161212266051E-3</v>
      </c>
      <c r="AN106" s="11">
        <f t="shared" si="19"/>
        <v>1.8466369065719343E-2</v>
      </c>
    </row>
    <row r="107" spans="2:40" x14ac:dyDescent="0.5">
      <c r="B107" s="29">
        <v>42153</v>
      </c>
      <c r="C107" s="4">
        <v>22.2</v>
      </c>
      <c r="D107" s="5">
        <f t="shared" si="15"/>
        <v>-1.7985611510790984E-3</v>
      </c>
      <c r="E107" s="6">
        <f t="shared" si="16"/>
        <v>-1.8001805041478545E-3</v>
      </c>
      <c r="AJ107" s="29">
        <v>42153</v>
      </c>
      <c r="AK107" s="6">
        <f t="shared" si="17"/>
        <v>0.99820143884892087</v>
      </c>
      <c r="AL107" s="7">
        <f t="shared" si="17"/>
        <v>0.99819981949585213</v>
      </c>
      <c r="AM107" s="10">
        <f t="shared" si="18"/>
        <v>-1.9130274865007523E-3</v>
      </c>
      <c r="AN107" s="11">
        <f t="shared" si="19"/>
        <v>1.8427373632803751E-2</v>
      </c>
    </row>
    <row r="108" spans="2:40" x14ac:dyDescent="0.5">
      <c r="B108" s="29">
        <v>42156</v>
      </c>
      <c r="C108" s="4">
        <v>22.28</v>
      </c>
      <c r="D108" s="5">
        <f t="shared" si="15"/>
        <v>3.6036036036036869E-3</v>
      </c>
      <c r="E108" s="6">
        <f t="shared" si="16"/>
        <v>3.5971261808496963E-3</v>
      </c>
      <c r="AJ108" s="29">
        <v>42156</v>
      </c>
      <c r="AK108" s="6">
        <f t="shared" si="17"/>
        <v>1.0036036036036038</v>
      </c>
      <c r="AL108" s="7">
        <f t="shared" si="17"/>
        <v>1.0035971261808496</v>
      </c>
      <c r="AM108" s="10">
        <f t="shared" si="18"/>
        <v>-1.7738173066274491E-3</v>
      </c>
      <c r="AN108" s="11">
        <f t="shared" si="19"/>
        <v>1.8476034612981102E-2</v>
      </c>
    </row>
    <row r="109" spans="2:40" x14ac:dyDescent="0.5">
      <c r="B109" s="29">
        <v>42157</v>
      </c>
      <c r="C109" s="4">
        <v>22.4</v>
      </c>
      <c r="D109" s="5">
        <f t="shared" si="15"/>
        <v>5.3859964093356119E-3</v>
      </c>
      <c r="E109" s="6">
        <f t="shared" si="16"/>
        <v>5.3715438019108488E-3</v>
      </c>
      <c r="AJ109" s="29">
        <v>42157</v>
      </c>
      <c r="AK109" s="6">
        <f t="shared" si="17"/>
        <v>1.0053859964093357</v>
      </c>
      <c r="AL109" s="7">
        <f t="shared" si="17"/>
        <v>1.0053715438019108</v>
      </c>
      <c r="AM109" s="10">
        <f t="shared" si="18"/>
        <v>-1.7779689236822943E-3</v>
      </c>
      <c r="AN109" s="11">
        <f t="shared" si="19"/>
        <v>1.8474855273953022E-2</v>
      </c>
    </row>
    <row r="110" spans="2:40" x14ac:dyDescent="0.5">
      <c r="B110" s="29">
        <v>42158</v>
      </c>
      <c r="C110" s="4">
        <v>22.89</v>
      </c>
      <c r="D110" s="5">
        <f t="shared" si="15"/>
        <v>2.1875000000000089E-2</v>
      </c>
      <c r="E110" s="6">
        <f t="shared" si="16"/>
        <v>2.1639175103481248E-2</v>
      </c>
      <c r="AJ110" s="29">
        <v>42158</v>
      </c>
      <c r="AK110" s="6">
        <f t="shared" si="17"/>
        <v>1.0218750000000001</v>
      </c>
      <c r="AL110" s="7">
        <f t="shared" si="17"/>
        <v>1.0216391751034812</v>
      </c>
      <c r="AM110" s="10">
        <f t="shared" si="18"/>
        <v>-1.8607119910640129E-3</v>
      </c>
      <c r="AN110" s="11">
        <f t="shared" si="19"/>
        <v>1.845926844735624E-2</v>
      </c>
    </row>
    <row r="111" spans="2:40" x14ac:dyDescent="0.5">
      <c r="B111" s="29">
        <v>42159</v>
      </c>
      <c r="C111" s="4">
        <v>22.73</v>
      </c>
      <c r="D111" s="5">
        <f t="shared" si="15"/>
        <v>-6.9899519440803906E-3</v>
      </c>
      <c r="E111" s="6">
        <f t="shared" si="16"/>
        <v>-7.0144961000234707E-3</v>
      </c>
      <c r="AJ111" s="29">
        <v>42159</v>
      </c>
      <c r="AK111" s="6">
        <f t="shared" si="17"/>
        <v>0.99301004805591964</v>
      </c>
      <c r="AL111" s="7">
        <f t="shared" si="17"/>
        <v>0.99298550389997653</v>
      </c>
      <c r="AM111" s="10">
        <f t="shared" si="18"/>
        <v>-2.1247035043842075E-3</v>
      </c>
      <c r="AN111" s="11">
        <f t="shared" si="19"/>
        <v>1.8287023315992589E-2</v>
      </c>
    </row>
    <row r="112" spans="2:40" x14ac:dyDescent="0.5">
      <c r="B112" s="29">
        <v>42160</v>
      </c>
      <c r="C112" s="4">
        <v>22.42</v>
      </c>
      <c r="D112" s="5">
        <f t="shared" si="15"/>
        <v>-1.3638363396392376E-2</v>
      </c>
      <c r="E112" s="6">
        <f t="shared" si="16"/>
        <v>-1.3732220220437902E-2</v>
      </c>
      <c r="AJ112" s="29">
        <v>42160</v>
      </c>
      <c r="AK112" s="6">
        <f t="shared" si="17"/>
        <v>0.98636163660360765</v>
      </c>
      <c r="AL112" s="7">
        <f t="shared" si="17"/>
        <v>0.98626777977956215</v>
      </c>
      <c r="AM112" s="10">
        <f t="shared" si="18"/>
        <v>-2.0892918558426958E-3</v>
      </c>
      <c r="AN112" s="11">
        <f t="shared" si="19"/>
        <v>1.828061631503234E-2</v>
      </c>
    </row>
    <row r="113" spans="2:40" x14ac:dyDescent="0.5">
      <c r="B113" s="29">
        <v>42163</v>
      </c>
      <c r="C113" s="4">
        <v>22.2</v>
      </c>
      <c r="D113" s="5">
        <f t="shared" si="15"/>
        <v>-9.8126672613738797E-3</v>
      </c>
      <c r="E113" s="6">
        <f t="shared" si="16"/>
        <v>-9.8611287657801826E-3</v>
      </c>
      <c r="AJ113" s="29">
        <v>42163</v>
      </c>
      <c r="AK113" s="6">
        <f t="shared" si="17"/>
        <v>0.99018733273862614</v>
      </c>
      <c r="AL113" s="7">
        <f t="shared" si="17"/>
        <v>0.99013887123421984</v>
      </c>
      <c r="AM113" s="10">
        <f t="shared" si="18"/>
        <v>-2.0047244960744565E-3</v>
      </c>
      <c r="AN113" s="11">
        <f t="shared" si="19"/>
        <v>1.8244360199600653E-2</v>
      </c>
    </row>
    <row r="114" spans="2:40" x14ac:dyDescent="0.5">
      <c r="B114" s="29">
        <v>42164</v>
      </c>
      <c r="C114" s="4">
        <v>21.44</v>
      </c>
      <c r="D114" s="5">
        <f t="shared" si="15"/>
        <v>-3.4234234234234148E-2</v>
      </c>
      <c r="E114" s="6">
        <f t="shared" si="16"/>
        <v>-3.4833952675632392E-2</v>
      </c>
      <c r="AJ114" s="29">
        <v>42164</v>
      </c>
      <c r="AK114" s="6">
        <f t="shared" si="17"/>
        <v>0.96576576576576589</v>
      </c>
      <c r="AL114" s="7">
        <f t="shared" si="17"/>
        <v>0.96516604732436762</v>
      </c>
      <c r="AM114" s="10">
        <f t="shared" si="18"/>
        <v>-1.7834195046690096E-3</v>
      </c>
      <c r="AN114" s="11">
        <f t="shared" si="19"/>
        <v>1.8270720125798633E-2</v>
      </c>
    </row>
    <row r="115" spans="2:40" x14ac:dyDescent="0.5">
      <c r="B115" s="29">
        <v>42165</v>
      </c>
      <c r="C115" s="4">
        <v>21.49</v>
      </c>
      <c r="D115" s="5">
        <f t="shared" si="15"/>
        <v>2.3320895522386731E-3</v>
      </c>
      <c r="E115" s="6">
        <f t="shared" si="16"/>
        <v>2.3293744518177823E-3</v>
      </c>
      <c r="AJ115" s="29">
        <v>42165</v>
      </c>
      <c r="AK115" s="6">
        <f t="shared" si="17"/>
        <v>1.0023320895522387</v>
      </c>
      <c r="AL115" s="7">
        <f t="shared" si="17"/>
        <v>1.0023293744518178</v>
      </c>
      <c r="AM115" s="10">
        <f t="shared" si="18"/>
        <v>-1.4190416254982322E-3</v>
      </c>
      <c r="AN115" s="11">
        <f t="shared" si="19"/>
        <v>1.7944077435667862E-2</v>
      </c>
    </row>
    <row r="116" spans="2:40" x14ac:dyDescent="0.5">
      <c r="B116" s="29">
        <v>42166</v>
      </c>
      <c r="C116" s="4">
        <v>21.54</v>
      </c>
      <c r="D116" s="5">
        <f t="shared" si="15"/>
        <v>2.3266635644486138E-3</v>
      </c>
      <c r="E116" s="6">
        <f t="shared" si="16"/>
        <v>2.3239610738233847E-3</v>
      </c>
      <c r="AJ116" s="29">
        <v>42166</v>
      </c>
      <c r="AK116" s="6">
        <f t="shared" si="17"/>
        <v>1.0023266635644486</v>
      </c>
      <c r="AL116" s="7">
        <f t="shared" si="17"/>
        <v>1.0023239610738235</v>
      </c>
      <c r="AM116" s="10">
        <f t="shared" si="18"/>
        <v>-1.4387513682506765E-3</v>
      </c>
      <c r="AN116" s="11">
        <f t="shared" si="19"/>
        <v>1.7940896173615384E-2</v>
      </c>
    </row>
    <row r="117" spans="2:40" x14ac:dyDescent="0.5">
      <c r="B117" s="29">
        <v>42167</v>
      </c>
      <c r="C117" s="4">
        <v>21.41</v>
      </c>
      <c r="D117" s="5">
        <f t="shared" si="15"/>
        <v>-6.0352831940575216E-3</v>
      </c>
      <c r="E117" s="6">
        <f t="shared" si="16"/>
        <v>-6.0535691266510603E-3</v>
      </c>
      <c r="AJ117" s="29">
        <v>42167</v>
      </c>
      <c r="AK117" s="6">
        <f t="shared" si="17"/>
        <v>0.99396471680594245</v>
      </c>
      <c r="AL117" s="7">
        <f t="shared" si="17"/>
        <v>0.99394643087334889</v>
      </c>
      <c r="AM117" s="10">
        <f t="shared" si="18"/>
        <v>-1.4584046697017552E-3</v>
      </c>
      <c r="AN117" s="11">
        <f t="shared" si="19"/>
        <v>1.7937704822271937E-2</v>
      </c>
    </row>
    <row r="118" spans="2:40" x14ac:dyDescent="0.5">
      <c r="B118" s="29">
        <v>42170</v>
      </c>
      <c r="C118" s="4">
        <v>21.3</v>
      </c>
      <c r="D118" s="5">
        <f t="shared" si="15"/>
        <v>-5.137786081270408E-3</v>
      </c>
      <c r="E118" s="6">
        <f t="shared" si="16"/>
        <v>-5.1510298862119221E-3</v>
      </c>
      <c r="AJ118" s="29">
        <v>42170</v>
      </c>
      <c r="AK118" s="6">
        <f t="shared" si="17"/>
        <v>0.99486221391872964</v>
      </c>
      <c r="AL118" s="7">
        <f t="shared" si="17"/>
        <v>0.99484897011378803</v>
      </c>
      <c r="AM118" s="10">
        <f t="shared" si="18"/>
        <v>-1.705379047644801E-3</v>
      </c>
      <c r="AN118" s="11">
        <f t="shared" si="19"/>
        <v>1.8154828128115034E-2</v>
      </c>
    </row>
    <row r="119" spans="2:40" x14ac:dyDescent="0.5">
      <c r="B119" s="29">
        <v>42171</v>
      </c>
      <c r="C119" s="4">
        <v>21.29</v>
      </c>
      <c r="D119" s="5">
        <f t="shared" si="15"/>
        <v>-4.6948356807519076E-4</v>
      </c>
      <c r="E119" s="6">
        <f t="shared" si="16"/>
        <v>-4.6959380999139945E-4</v>
      </c>
      <c r="AJ119" s="29">
        <v>42171</v>
      </c>
      <c r="AK119" s="6">
        <f t="shared" si="17"/>
        <v>0.99953051643192481</v>
      </c>
      <c r="AL119" s="7">
        <f t="shared" si="17"/>
        <v>0.99953040619000855</v>
      </c>
      <c r="AM119" s="10">
        <f t="shared" si="18"/>
        <v>-1.320344780532887E-3</v>
      </c>
      <c r="AN119" s="11">
        <f t="shared" si="19"/>
        <v>1.8450368645334073E-2</v>
      </c>
    </row>
    <row r="120" spans="2:40" x14ac:dyDescent="0.5">
      <c r="B120" s="29">
        <v>42172</v>
      </c>
      <c r="C120" s="4">
        <v>21.31</v>
      </c>
      <c r="D120" s="5">
        <f t="shared" si="15"/>
        <v>9.3940817285108379E-4</v>
      </c>
      <c r="E120" s="6">
        <f t="shared" si="16"/>
        <v>9.389672051376616E-4</v>
      </c>
      <c r="AJ120" s="29">
        <v>42172</v>
      </c>
      <c r="AK120" s="6">
        <f t="shared" si="17"/>
        <v>1.0009394081728511</v>
      </c>
      <c r="AL120" s="7">
        <f t="shared" si="17"/>
        <v>1.0009389672051376</v>
      </c>
      <c r="AM120" s="10">
        <f t="shared" si="18"/>
        <v>-1.321093690868349E-3</v>
      </c>
      <c r="AN120" s="11">
        <f t="shared" si="19"/>
        <v>1.8450335107787787E-2</v>
      </c>
    </row>
    <row r="121" spans="2:40" x14ac:dyDescent="0.5">
      <c r="B121" s="29">
        <v>42173</v>
      </c>
      <c r="C121" s="4">
        <v>21.63</v>
      </c>
      <c r="D121" s="5">
        <f t="shared" si="15"/>
        <v>1.501642421398406E-2</v>
      </c>
      <c r="E121" s="6">
        <f t="shared" si="16"/>
        <v>1.4904793854441665E-2</v>
      </c>
      <c r="AJ121" s="29">
        <v>42173</v>
      </c>
      <c r="AK121" s="6">
        <f t="shared" si="17"/>
        <v>1.0150164242139841</v>
      </c>
      <c r="AL121" s="7">
        <f t="shared" si="17"/>
        <v>1.0149047938544418</v>
      </c>
      <c r="AM121" s="10">
        <f t="shared" si="18"/>
        <v>-1.4555530764137521E-3</v>
      </c>
      <c r="AN121" s="11">
        <f t="shared" si="19"/>
        <v>1.8478242301598859E-2</v>
      </c>
    </row>
    <row r="122" spans="2:40" x14ac:dyDescent="0.5">
      <c r="B122" s="29">
        <v>42174</v>
      </c>
      <c r="C122" s="4">
        <v>21.67</v>
      </c>
      <c r="D122" s="5">
        <f t="shared" si="15"/>
        <v>1.849283402681586E-3</v>
      </c>
      <c r="E122" s="6">
        <f t="shared" si="16"/>
        <v>1.8475755833003565E-3</v>
      </c>
      <c r="AJ122" s="29">
        <v>42174</v>
      </c>
      <c r="AK122" s="6">
        <f t="shared" si="17"/>
        <v>1.0018492834026815</v>
      </c>
      <c r="AL122" s="7">
        <f t="shared" si="17"/>
        <v>1.0018475755833003</v>
      </c>
      <c r="AM122" s="10">
        <f t="shared" si="18"/>
        <v>-1.5787172162773323E-3</v>
      </c>
      <c r="AN122" s="11">
        <f t="shared" si="19"/>
        <v>1.840443580028063E-2</v>
      </c>
    </row>
    <row r="123" spans="2:40" x14ac:dyDescent="0.5">
      <c r="B123" s="29">
        <v>42177</v>
      </c>
      <c r="C123" s="4">
        <v>22.28</v>
      </c>
      <c r="D123" s="5">
        <f t="shared" si="15"/>
        <v>2.8149515459160102E-2</v>
      </c>
      <c r="E123" s="6">
        <f t="shared" si="16"/>
        <v>2.7760599510815467E-2</v>
      </c>
      <c r="AJ123" s="29">
        <v>42177</v>
      </c>
      <c r="AK123" s="6">
        <f t="shared" si="17"/>
        <v>1.02814951545916</v>
      </c>
      <c r="AL123" s="7">
        <f t="shared" si="17"/>
        <v>1.0277605995108154</v>
      </c>
      <c r="AM123" s="10">
        <f t="shared" si="18"/>
        <v>-1.7360293928040161E-3</v>
      </c>
      <c r="AN123" s="11">
        <f t="shared" si="19"/>
        <v>1.8435962924562965E-2</v>
      </c>
    </row>
    <row r="124" spans="2:40" x14ac:dyDescent="0.5">
      <c r="B124" s="29">
        <v>42178</v>
      </c>
      <c r="C124" s="4">
        <v>22.65</v>
      </c>
      <c r="D124" s="5">
        <f t="shared" si="15"/>
        <v>1.6606822262118376E-2</v>
      </c>
      <c r="E124" s="6">
        <f t="shared" si="16"/>
        <v>1.6470436869959557E-2</v>
      </c>
      <c r="AJ124" s="29">
        <v>42178</v>
      </c>
      <c r="AK124" s="6">
        <f t="shared" si="17"/>
        <v>1.0166068222621183</v>
      </c>
      <c r="AL124" s="7">
        <f t="shared" si="17"/>
        <v>1.0164704368699595</v>
      </c>
      <c r="AM124" s="10">
        <f t="shared" si="18"/>
        <v>-1.9428327918377397E-3</v>
      </c>
      <c r="AN124" s="11">
        <f t="shared" si="19"/>
        <v>1.8201054290194533E-2</v>
      </c>
    </row>
    <row r="125" spans="2:40" x14ac:dyDescent="0.5">
      <c r="B125" s="29">
        <v>42179</v>
      </c>
      <c r="C125" s="4">
        <v>22.58</v>
      </c>
      <c r="D125" s="5">
        <f t="shared" si="15"/>
        <v>-3.0905077262693282E-3</v>
      </c>
      <c r="E125" s="6">
        <f t="shared" si="16"/>
        <v>-3.0952932075270392E-3</v>
      </c>
      <c r="AJ125" s="29">
        <v>42179</v>
      </c>
      <c r="AK125" s="6">
        <f t="shared" si="17"/>
        <v>0.99690949227373071</v>
      </c>
      <c r="AL125" s="7">
        <f t="shared" si="17"/>
        <v>0.99690470679247301</v>
      </c>
      <c r="AM125" s="10">
        <f t="shared" si="18"/>
        <v>-2.1970317780284892E-3</v>
      </c>
      <c r="AN125" s="11">
        <f t="shared" si="19"/>
        <v>1.8100363092247568E-2</v>
      </c>
    </row>
    <row r="126" spans="2:40" x14ac:dyDescent="0.5">
      <c r="B126" s="29">
        <v>42180</v>
      </c>
      <c r="C126" s="4">
        <v>22.63</v>
      </c>
      <c r="D126" s="5">
        <f t="shared" si="15"/>
        <v>2.2143489813995004E-3</v>
      </c>
      <c r="E126" s="6">
        <f t="shared" si="16"/>
        <v>2.2119009239300741E-3</v>
      </c>
      <c r="AJ126" s="29">
        <v>42180</v>
      </c>
      <c r="AK126" s="6">
        <f t="shared" si="17"/>
        <v>1.0022143489813995</v>
      </c>
      <c r="AL126" s="7">
        <f t="shared" si="17"/>
        <v>1.0022119009239301</v>
      </c>
      <c r="AM126" s="10">
        <f t="shared" si="18"/>
        <v>-1.844286584647794E-3</v>
      </c>
      <c r="AN126" s="11">
        <f t="shared" si="19"/>
        <v>1.8393174174619879E-2</v>
      </c>
    </row>
    <row r="127" spans="2:40" x14ac:dyDescent="0.5">
      <c r="B127" s="29">
        <v>42181</v>
      </c>
      <c r="C127" s="4">
        <v>22.41</v>
      </c>
      <c r="D127" s="5">
        <f t="shared" si="15"/>
        <v>-9.72160848431281E-3</v>
      </c>
      <c r="E127" s="6">
        <f t="shared" si="16"/>
        <v>-9.7691718326103228E-3</v>
      </c>
      <c r="AJ127" s="29">
        <v>42181</v>
      </c>
      <c r="AK127" s="6">
        <f t="shared" si="17"/>
        <v>0.9902783915156872</v>
      </c>
      <c r="AL127" s="7">
        <f t="shared" si="17"/>
        <v>0.99023082816738972</v>
      </c>
      <c r="AM127" s="10">
        <f t="shared" si="18"/>
        <v>-1.7750965921590814E-3</v>
      </c>
      <c r="AN127" s="11">
        <f t="shared" si="19"/>
        <v>1.8420433511024129E-2</v>
      </c>
    </row>
    <row r="128" spans="2:40" x14ac:dyDescent="0.5">
      <c r="B128" s="29">
        <v>42184</v>
      </c>
      <c r="C128" s="4">
        <v>22.15</v>
      </c>
      <c r="D128" s="5">
        <f t="shared" si="15"/>
        <v>-1.1601963409192395E-2</v>
      </c>
      <c r="E128" s="6">
        <f t="shared" si="16"/>
        <v>-1.1669791321691056E-2</v>
      </c>
      <c r="AJ128" s="29">
        <v>42184</v>
      </c>
      <c r="AK128" s="6">
        <f t="shared" si="17"/>
        <v>0.9883980365908076</v>
      </c>
      <c r="AL128" s="7">
        <f t="shared" si="17"/>
        <v>0.9883302086783089</v>
      </c>
      <c r="AM128" s="10">
        <f t="shared" si="18"/>
        <v>-1.6624698378222655E-3</v>
      </c>
      <c r="AN128" s="11">
        <f t="shared" si="19"/>
        <v>1.8402630732929939E-2</v>
      </c>
    </row>
    <row r="129" spans="2:40" x14ac:dyDescent="0.5">
      <c r="B129" s="29">
        <v>42185</v>
      </c>
      <c r="C129" s="4">
        <v>22.15</v>
      </c>
      <c r="D129" s="5">
        <f t="shared" si="15"/>
        <v>0</v>
      </c>
      <c r="E129" s="6">
        <f t="shared" si="16"/>
        <v>0</v>
      </c>
      <c r="AJ129" s="29">
        <v>42185</v>
      </c>
      <c r="AK129" s="6">
        <f t="shared" si="17"/>
        <v>1</v>
      </c>
      <c r="AL129" s="7">
        <f t="shared" si="17"/>
        <v>1</v>
      </c>
      <c r="AM129" s="10">
        <f t="shared" si="18"/>
        <v>-1.7840677072909008E-3</v>
      </c>
      <c r="AN129" s="11">
        <f t="shared" si="19"/>
        <v>1.8505308655500614E-2</v>
      </c>
    </row>
    <row r="130" spans="2:40" x14ac:dyDescent="0.5">
      <c r="B130" s="29">
        <v>42186</v>
      </c>
      <c r="C130" s="4">
        <v>22.03</v>
      </c>
      <c r="D130" s="5">
        <f t="shared" si="15"/>
        <v>-5.4176072234761825E-3</v>
      </c>
      <c r="E130" s="6">
        <f t="shared" si="16"/>
        <v>-5.4323356768927631E-3</v>
      </c>
      <c r="AJ130" s="29">
        <v>42186</v>
      </c>
      <c r="AK130" s="6">
        <f t="shared" si="17"/>
        <v>0.99458239277652383</v>
      </c>
      <c r="AL130" s="7">
        <f t="shared" si="17"/>
        <v>0.99456766432310728</v>
      </c>
      <c r="AM130" s="10">
        <f t="shared" si="18"/>
        <v>-1.8196308496501589E-3</v>
      </c>
      <c r="AN130" s="11">
        <f t="shared" si="19"/>
        <v>1.8504951647294467E-2</v>
      </c>
    </row>
    <row r="131" spans="2:40" x14ac:dyDescent="0.5">
      <c r="B131" s="29">
        <v>42187</v>
      </c>
      <c r="C131" s="4">
        <v>22.15</v>
      </c>
      <c r="D131" s="5">
        <f t="shared" si="15"/>
        <v>5.4471175669540371E-3</v>
      </c>
      <c r="E131" s="6">
        <f t="shared" si="16"/>
        <v>5.4323356768926669E-3</v>
      </c>
      <c r="AJ131" s="29">
        <v>42187</v>
      </c>
      <c r="AK131" s="6">
        <f t="shared" si="17"/>
        <v>1.0054471175669539</v>
      </c>
      <c r="AL131" s="7">
        <f t="shared" si="17"/>
        <v>1.0054323356768926</v>
      </c>
      <c r="AM131" s="10">
        <f t="shared" si="18"/>
        <v>-1.9622754779445787E-3</v>
      </c>
      <c r="AN131" s="11">
        <f t="shared" si="19"/>
        <v>1.8582861088043558E-2</v>
      </c>
    </row>
    <row r="132" spans="2:40" x14ac:dyDescent="0.5">
      <c r="B132" s="29">
        <v>42191</v>
      </c>
      <c r="C132" s="4">
        <v>21.97</v>
      </c>
      <c r="D132" s="5">
        <f t="shared" si="15"/>
        <v>-8.1264108352144346E-3</v>
      </c>
      <c r="E132" s="6">
        <f t="shared" si="16"/>
        <v>-8.1596100946258396E-3</v>
      </c>
      <c r="AJ132" s="29">
        <v>42191</v>
      </c>
      <c r="AK132" s="6">
        <f t="shared" si="17"/>
        <v>0.99187358916478552</v>
      </c>
      <c r="AL132" s="7">
        <f t="shared" si="17"/>
        <v>0.99184038990537415</v>
      </c>
      <c r="AM132" s="10">
        <f t="shared" si="18"/>
        <v>-2.1130022505826372E-3</v>
      </c>
      <c r="AN132" s="11">
        <f t="shared" si="19"/>
        <v>1.8577720789500329E-2</v>
      </c>
    </row>
    <row r="133" spans="2:40" x14ac:dyDescent="0.5">
      <c r="B133" s="29">
        <v>42192</v>
      </c>
      <c r="C133" s="4">
        <v>21.84</v>
      </c>
      <c r="D133" s="5">
        <f t="shared" si="15"/>
        <v>-5.9171597633135642E-3</v>
      </c>
      <c r="E133" s="6">
        <f t="shared" si="16"/>
        <v>-5.9347355198144658E-3</v>
      </c>
      <c r="AJ133" s="29">
        <v>42192</v>
      </c>
      <c r="AK133" s="6">
        <f t="shared" si="17"/>
        <v>0.99408284023668647</v>
      </c>
      <c r="AL133" s="7">
        <f t="shared" si="17"/>
        <v>0.99406526448018551</v>
      </c>
      <c r="AM133" s="10">
        <f t="shared" si="18"/>
        <v>-1.8770994407642943E-3</v>
      </c>
      <c r="AN133" s="11">
        <f t="shared" si="19"/>
        <v>1.8636716130169921E-2</v>
      </c>
    </row>
    <row r="134" spans="2:40" x14ac:dyDescent="0.5">
      <c r="B134" s="29">
        <v>42193</v>
      </c>
      <c r="C134" s="4">
        <v>21.26</v>
      </c>
      <c r="D134" s="5">
        <f t="shared" si="15"/>
        <v>-2.655677655677648E-2</v>
      </c>
      <c r="E134" s="6">
        <f t="shared" si="16"/>
        <v>-2.6915777962902326E-2</v>
      </c>
      <c r="AJ134" s="29">
        <v>42193</v>
      </c>
      <c r="AK134" s="6">
        <f t="shared" si="17"/>
        <v>0.97344322344322354</v>
      </c>
      <c r="AL134" s="7">
        <f t="shared" si="17"/>
        <v>0.97308422203709766</v>
      </c>
      <c r="AM134" s="10">
        <f t="shared" si="18"/>
        <v>-1.9989431457517219E-3</v>
      </c>
      <c r="AN134" s="11">
        <f t="shared" si="19"/>
        <v>1.8699561888493064E-2</v>
      </c>
    </row>
    <row r="135" spans="2:40" x14ac:dyDescent="0.5">
      <c r="B135" s="29">
        <v>42194</v>
      </c>
      <c r="C135" s="4">
        <v>21.48</v>
      </c>
      <c r="D135" s="5">
        <f t="shared" si="15"/>
        <v>1.0348071495766643E-2</v>
      </c>
      <c r="E135" s="6">
        <f t="shared" si="16"/>
        <v>1.0294896726862035E-2</v>
      </c>
      <c r="AJ135" s="29">
        <v>42194</v>
      </c>
      <c r="AK135" s="6">
        <f t="shared" si="17"/>
        <v>1.0103480714957667</v>
      </c>
      <c r="AL135" s="7">
        <f t="shared" si="17"/>
        <v>1.0102948967268621</v>
      </c>
      <c r="AM135" s="10">
        <f t="shared" si="18"/>
        <v>-1.8052266058813367E-3</v>
      </c>
      <c r="AN135" s="11">
        <f t="shared" si="19"/>
        <v>1.8532896585182212E-2</v>
      </c>
    </row>
    <row r="136" spans="2:40" x14ac:dyDescent="0.5">
      <c r="B136" s="29">
        <v>42195</v>
      </c>
      <c r="C136" s="4">
        <v>21.85</v>
      </c>
      <c r="D136" s="5">
        <f t="shared" ref="D136:D199" si="20">((C136-C135)/C135)</f>
        <v>1.7225325884543806E-2</v>
      </c>
      <c r="E136" s="6">
        <f t="shared" ref="E136:E199" si="21" xml:space="preserve"> IF(C136=C135, 0, LN(C136/C135))</f>
        <v>1.7078651900935295E-2</v>
      </c>
      <c r="AJ136" s="29">
        <v>42195</v>
      </c>
      <c r="AK136" s="6">
        <f t="shared" ref="AK136:AL199" si="22">1 + D136</f>
        <v>1.0172253258845438</v>
      </c>
      <c r="AL136" s="7">
        <f t="shared" si="22"/>
        <v>1.0170786519009354</v>
      </c>
      <c r="AM136" s="10">
        <f t="shared" ref="AM136:AM199" si="23">AVERAGE(D136:D226)</f>
        <v>-1.9808167391384508E-3</v>
      </c>
      <c r="AN136" s="11">
        <f t="shared" ref="AN136:AN199" si="24">STDEV(D136:D226)</f>
        <v>1.8492120960051144E-2</v>
      </c>
    </row>
    <row r="137" spans="2:40" x14ac:dyDescent="0.5">
      <c r="B137" s="29">
        <v>42198</v>
      </c>
      <c r="C137" s="4">
        <v>22</v>
      </c>
      <c r="D137" s="5">
        <f t="shared" si="20"/>
        <v>6.8649885583523373E-3</v>
      </c>
      <c r="E137" s="6">
        <f t="shared" si="21"/>
        <v>6.8415318167165638E-3</v>
      </c>
      <c r="AJ137" s="29">
        <v>42198</v>
      </c>
      <c r="AK137" s="6">
        <f t="shared" si="22"/>
        <v>1.0068649885583523</v>
      </c>
      <c r="AL137" s="7">
        <f t="shared" si="22"/>
        <v>1.0068415318167165</v>
      </c>
      <c r="AM137" s="10">
        <f t="shared" si="23"/>
        <v>-2.8048054235192714E-3</v>
      </c>
      <c r="AN137" s="11">
        <f t="shared" si="24"/>
        <v>1.928057798057271E-2</v>
      </c>
    </row>
    <row r="138" spans="2:40" x14ac:dyDescent="0.5">
      <c r="B138" s="29">
        <v>42199</v>
      </c>
      <c r="C138" s="4">
        <v>22.36</v>
      </c>
      <c r="D138" s="5">
        <f t="shared" si="20"/>
        <v>1.6363636363636337E-2</v>
      </c>
      <c r="E138" s="6">
        <f t="shared" si="21"/>
        <v>1.6231194928582552E-2</v>
      </c>
      <c r="AJ138" s="29">
        <v>42199</v>
      </c>
      <c r="AK138" s="6">
        <f t="shared" si="22"/>
        <v>1.0163636363636364</v>
      </c>
      <c r="AL138" s="7">
        <f t="shared" si="22"/>
        <v>1.0162311949285825</v>
      </c>
      <c r="AM138" s="10">
        <f t="shared" si="23"/>
        <v>-2.7547693721740327E-3</v>
      </c>
      <c r="AN138" s="11">
        <f t="shared" si="24"/>
        <v>1.9311834299962628E-2</v>
      </c>
    </row>
    <row r="139" spans="2:40" x14ac:dyDescent="0.5">
      <c r="B139" s="29">
        <v>42200</v>
      </c>
      <c r="C139" s="4">
        <v>22.29</v>
      </c>
      <c r="D139" s="5">
        <f t="shared" si="20"/>
        <v>-3.1305903398926782E-3</v>
      </c>
      <c r="E139" s="6">
        <f t="shared" si="21"/>
        <v>-3.1355008891209707E-3</v>
      </c>
      <c r="AJ139" s="29">
        <v>42200</v>
      </c>
      <c r="AK139" s="6">
        <f t="shared" si="22"/>
        <v>0.99686940966010729</v>
      </c>
      <c r="AL139" s="7">
        <f t="shared" si="22"/>
        <v>0.99686449911087904</v>
      </c>
      <c r="AM139" s="10">
        <f t="shared" si="23"/>
        <v>-2.8235894409940998E-3</v>
      </c>
      <c r="AN139" s="11">
        <f t="shared" si="24"/>
        <v>1.925401880019478E-2</v>
      </c>
    </row>
    <row r="140" spans="2:40" x14ac:dyDescent="0.5">
      <c r="B140" s="29">
        <v>42201</v>
      </c>
      <c r="C140" s="4">
        <v>22.1</v>
      </c>
      <c r="D140" s="5">
        <f t="shared" si="20"/>
        <v>-8.5240017945265919E-3</v>
      </c>
      <c r="E140" s="6">
        <f t="shared" si="21"/>
        <v>-8.5605388740702757E-3</v>
      </c>
      <c r="AJ140" s="29">
        <v>42201</v>
      </c>
      <c r="AK140" s="6">
        <f t="shared" si="22"/>
        <v>0.99147599820547339</v>
      </c>
      <c r="AL140" s="7">
        <f t="shared" si="22"/>
        <v>0.99143946112592973</v>
      </c>
      <c r="AM140" s="10">
        <f t="shared" si="23"/>
        <v>-3.0671446861277934E-3</v>
      </c>
      <c r="AN140" s="11">
        <f t="shared" si="24"/>
        <v>1.9397589753261207E-2</v>
      </c>
    </row>
    <row r="141" spans="2:40" x14ac:dyDescent="0.5">
      <c r="B141" s="29">
        <v>42202</v>
      </c>
      <c r="C141" s="4">
        <v>22.16</v>
      </c>
      <c r="D141" s="5">
        <f t="shared" si="20"/>
        <v>2.7149321266967744E-3</v>
      </c>
      <c r="E141" s="6">
        <f t="shared" si="21"/>
        <v>2.7112533553759182E-3</v>
      </c>
      <c r="AJ141" s="29">
        <v>42202</v>
      </c>
      <c r="AK141" s="6">
        <f t="shared" si="22"/>
        <v>1.0027149321266968</v>
      </c>
      <c r="AL141" s="7">
        <f t="shared" si="22"/>
        <v>1.0027112533553759</v>
      </c>
      <c r="AM141" s="10">
        <f t="shared" si="23"/>
        <v>-3.0331611797676261E-3</v>
      </c>
      <c r="AN141" s="11">
        <f t="shared" si="24"/>
        <v>1.9390631113060997E-2</v>
      </c>
    </row>
    <row r="142" spans="2:40" x14ac:dyDescent="0.5">
      <c r="B142" s="29">
        <v>42205</v>
      </c>
      <c r="C142" s="4">
        <v>21.79</v>
      </c>
      <c r="D142" s="5">
        <f t="shared" si="20"/>
        <v>-1.6696750902527122E-2</v>
      </c>
      <c r="E142" s="6">
        <f t="shared" si="21"/>
        <v>-1.6837712922554569E-2</v>
      </c>
      <c r="AJ142" s="29">
        <v>42205</v>
      </c>
      <c r="AK142" s="6">
        <f t="shared" si="22"/>
        <v>0.98330324909747291</v>
      </c>
      <c r="AL142" s="7">
        <f t="shared" si="22"/>
        <v>0.98316228707744546</v>
      </c>
      <c r="AM142" s="10">
        <f t="shared" si="23"/>
        <v>-3.1296764906659272E-3</v>
      </c>
      <c r="AN142" s="11">
        <f t="shared" si="24"/>
        <v>1.9383559327219961E-2</v>
      </c>
    </row>
    <row r="143" spans="2:40" x14ac:dyDescent="0.5">
      <c r="B143" s="29">
        <v>42206</v>
      </c>
      <c r="C143" s="4">
        <v>21.85</v>
      </c>
      <c r="D143" s="5">
        <f t="shared" si="20"/>
        <v>2.753556677375047E-3</v>
      </c>
      <c r="E143" s="6">
        <f t="shared" si="21"/>
        <v>2.749772585070798E-3</v>
      </c>
      <c r="AJ143" s="29">
        <v>42206</v>
      </c>
      <c r="AK143" s="6">
        <f t="shared" si="22"/>
        <v>1.0027535566773751</v>
      </c>
      <c r="AL143" s="7">
        <f t="shared" si="22"/>
        <v>1.0027497725850707</v>
      </c>
      <c r="AM143" s="10">
        <f t="shared" si="23"/>
        <v>-3.0065748927755797E-3</v>
      </c>
      <c r="AN143" s="11">
        <f t="shared" si="24"/>
        <v>1.9331942878469809E-2</v>
      </c>
    </row>
    <row r="144" spans="2:40" x14ac:dyDescent="0.5">
      <c r="B144" s="29">
        <v>42207</v>
      </c>
      <c r="C144" s="4">
        <v>21.21</v>
      </c>
      <c r="D144" s="5">
        <f t="shared" si="20"/>
        <v>-2.9290617848970277E-2</v>
      </c>
      <c r="E144" s="6">
        <f t="shared" si="21"/>
        <v>-2.9728152965008071E-2</v>
      </c>
      <c r="AJ144" s="29">
        <v>42207</v>
      </c>
      <c r="AK144" s="6">
        <f t="shared" si="22"/>
        <v>0.97070938215102975</v>
      </c>
      <c r="AL144" s="7">
        <f t="shared" si="22"/>
        <v>0.97027184703499192</v>
      </c>
      <c r="AM144" s="10">
        <f t="shared" si="23"/>
        <v>-3.0031044418648467E-3</v>
      </c>
      <c r="AN144" s="11">
        <f t="shared" si="24"/>
        <v>1.9333016738178155E-2</v>
      </c>
    </row>
    <row r="145" spans="2:40" x14ac:dyDescent="0.5">
      <c r="B145" s="29">
        <v>42208</v>
      </c>
      <c r="C145" s="4">
        <v>20.7</v>
      </c>
      <c r="D145" s="5">
        <f t="shared" si="20"/>
        <v>-2.4045261669024119E-2</v>
      </c>
      <c r="E145" s="6">
        <f t="shared" si="21"/>
        <v>-2.4339068305267744E-2</v>
      </c>
      <c r="AJ145" s="29">
        <v>42208</v>
      </c>
      <c r="AK145" s="6">
        <f t="shared" si="22"/>
        <v>0.9759547383309759</v>
      </c>
      <c r="AL145" s="7">
        <f t="shared" si="22"/>
        <v>0.97566093169473223</v>
      </c>
      <c r="AM145" s="10">
        <f t="shared" si="23"/>
        <v>-2.6879547413710993E-3</v>
      </c>
      <c r="AN145" s="11">
        <f t="shared" si="24"/>
        <v>1.9132446042506766E-2</v>
      </c>
    </row>
    <row r="146" spans="2:40" x14ac:dyDescent="0.5">
      <c r="B146" s="29">
        <v>42209</v>
      </c>
      <c r="C146" s="4">
        <v>20.36</v>
      </c>
      <c r="D146" s="5">
        <f t="shared" si="20"/>
        <v>-1.6425120772946854E-2</v>
      </c>
      <c r="E146" s="6">
        <f t="shared" si="21"/>
        <v>-1.6561508589001427E-2</v>
      </c>
      <c r="AJ146" s="29">
        <v>42209</v>
      </c>
      <c r="AK146" s="6">
        <f t="shared" si="22"/>
        <v>0.98357487922705311</v>
      </c>
      <c r="AL146" s="7">
        <f t="shared" si="22"/>
        <v>0.98343849141099859</v>
      </c>
      <c r="AM146" s="10">
        <f t="shared" si="23"/>
        <v>-2.5583078815801363E-3</v>
      </c>
      <c r="AN146" s="11">
        <f t="shared" si="24"/>
        <v>1.9025790411519403E-2</v>
      </c>
    </row>
    <row r="147" spans="2:40" x14ac:dyDescent="0.5">
      <c r="B147" s="29">
        <v>42212</v>
      </c>
      <c r="C147" s="4">
        <v>20.18</v>
      </c>
      <c r="D147" s="5">
        <f t="shared" si="20"/>
        <v>-8.8408644400785712E-3</v>
      </c>
      <c r="E147" s="6">
        <f t="shared" si="21"/>
        <v>-8.880176756859098E-3</v>
      </c>
      <c r="AJ147" s="29">
        <v>42212</v>
      </c>
      <c r="AK147" s="6">
        <f t="shared" si="22"/>
        <v>0.99115913555992141</v>
      </c>
      <c r="AL147" s="7">
        <f t="shared" si="22"/>
        <v>0.99111982324314085</v>
      </c>
      <c r="AM147" s="10">
        <f t="shared" si="23"/>
        <v>-2.4323142732824224E-3</v>
      </c>
      <c r="AN147" s="11">
        <f t="shared" si="24"/>
        <v>1.8970824587303408E-2</v>
      </c>
    </row>
    <row r="148" spans="2:40" x14ac:dyDescent="0.5">
      <c r="B148" s="29">
        <v>42213</v>
      </c>
      <c r="C148" s="4">
        <v>20.36</v>
      </c>
      <c r="D148" s="5">
        <f t="shared" si="20"/>
        <v>8.9197224975222852E-3</v>
      </c>
      <c r="E148" s="6">
        <f t="shared" si="21"/>
        <v>8.8801767568591709E-3</v>
      </c>
      <c r="AJ148" s="29">
        <v>42213</v>
      </c>
      <c r="AK148" s="6">
        <f t="shared" si="22"/>
        <v>1.0089197224975224</v>
      </c>
      <c r="AL148" s="7">
        <f t="shared" si="22"/>
        <v>1.0088801767568591</v>
      </c>
      <c r="AM148" s="10">
        <f t="shared" si="23"/>
        <v>-2.595337877908584E-3</v>
      </c>
      <c r="AN148" s="11">
        <f t="shared" si="24"/>
        <v>1.9089876146256936E-2</v>
      </c>
    </row>
    <row r="149" spans="2:40" x14ac:dyDescent="0.5">
      <c r="B149" s="29">
        <v>42214</v>
      </c>
      <c r="C149" s="4">
        <v>20.43</v>
      </c>
      <c r="D149" s="5">
        <f t="shared" si="20"/>
        <v>3.4381139489194639E-3</v>
      </c>
      <c r="E149" s="6">
        <f t="shared" si="21"/>
        <v>3.4322171472087096E-3</v>
      </c>
      <c r="AJ149" s="29">
        <v>42214</v>
      </c>
      <c r="AK149" s="6">
        <f t="shared" si="22"/>
        <v>1.0034381139489195</v>
      </c>
      <c r="AL149" s="7">
        <f t="shared" si="22"/>
        <v>1.0034322171472088</v>
      </c>
      <c r="AM149" s="10">
        <f t="shared" si="23"/>
        <v>-2.5671269418693779E-3</v>
      </c>
      <c r="AN149" s="11">
        <f t="shared" si="24"/>
        <v>1.9108969475742168E-2</v>
      </c>
    </row>
    <row r="150" spans="2:40" x14ac:dyDescent="0.5">
      <c r="B150" s="29">
        <v>42215</v>
      </c>
      <c r="C150" s="4">
        <v>20.67</v>
      </c>
      <c r="D150" s="5">
        <f t="shared" si="20"/>
        <v>1.1747430249632991E-2</v>
      </c>
      <c r="E150" s="6">
        <f t="shared" si="21"/>
        <v>1.1678964864146294E-2</v>
      </c>
      <c r="AJ150" s="29">
        <v>42215</v>
      </c>
      <c r="AK150" s="6">
        <f t="shared" si="22"/>
        <v>1.011747430249633</v>
      </c>
      <c r="AL150" s="7">
        <f t="shared" si="22"/>
        <v>1.0116789648641462</v>
      </c>
      <c r="AM150" s="10">
        <f t="shared" si="23"/>
        <v>-2.7089053632583433E-3</v>
      </c>
      <c r="AN150" s="11">
        <f t="shared" si="24"/>
        <v>1.9111780894681404E-2</v>
      </c>
    </row>
    <row r="151" spans="2:40" x14ac:dyDescent="0.5">
      <c r="B151" s="29">
        <v>42216</v>
      </c>
      <c r="C151" s="4">
        <v>20.57</v>
      </c>
      <c r="D151" s="5">
        <f t="shared" si="20"/>
        <v>-4.8379293662313217E-3</v>
      </c>
      <c r="E151" s="6">
        <f t="shared" si="21"/>
        <v>-4.8496700288111266E-3</v>
      </c>
      <c r="AJ151" s="29">
        <v>42216</v>
      </c>
      <c r="AK151" s="6">
        <f t="shared" si="22"/>
        <v>0.99516207063376871</v>
      </c>
      <c r="AL151" s="7">
        <f t="shared" si="22"/>
        <v>0.99515032997118891</v>
      </c>
      <c r="AM151" s="10">
        <f t="shared" si="23"/>
        <v>-2.9919841446114869E-3</v>
      </c>
      <c r="AN151" s="11">
        <f t="shared" si="24"/>
        <v>1.9086037381031908E-2</v>
      </c>
    </row>
    <row r="152" spans="2:40" x14ac:dyDescent="0.5">
      <c r="B152" s="29">
        <v>42219</v>
      </c>
      <c r="C152" s="4">
        <v>20.350000000000001</v>
      </c>
      <c r="D152" s="5">
        <f t="shared" si="20"/>
        <v>-1.0695187165775345E-2</v>
      </c>
      <c r="E152" s="6">
        <f t="shared" si="21"/>
        <v>-1.0752791776261737E-2</v>
      </c>
      <c r="AJ152" s="29">
        <v>42219</v>
      </c>
      <c r="AK152" s="6">
        <f t="shared" si="22"/>
        <v>0.98930481283422467</v>
      </c>
      <c r="AL152" s="7">
        <f t="shared" si="22"/>
        <v>0.98924720822373824</v>
      </c>
      <c r="AM152" s="10">
        <f t="shared" si="23"/>
        <v>-3.0878958161129925E-3</v>
      </c>
      <c r="AN152" s="11">
        <f t="shared" si="24"/>
        <v>1.91173211021094E-2</v>
      </c>
    </row>
    <row r="153" spans="2:40" x14ac:dyDescent="0.5">
      <c r="B153" s="29">
        <v>42220</v>
      </c>
      <c r="C153" s="4">
        <v>20.54</v>
      </c>
      <c r="D153" s="5">
        <f t="shared" si="20"/>
        <v>9.3366093366092241E-3</v>
      </c>
      <c r="E153" s="6">
        <f t="shared" si="21"/>
        <v>9.2932926118080225E-3</v>
      </c>
      <c r="AJ153" s="29">
        <v>42220</v>
      </c>
      <c r="AK153" s="6">
        <f t="shared" si="22"/>
        <v>1.0093366093366092</v>
      </c>
      <c r="AL153" s="7">
        <f t="shared" si="22"/>
        <v>1.0092932926118081</v>
      </c>
      <c r="AM153" s="10">
        <f t="shared" si="23"/>
        <v>-2.840829811506252E-3</v>
      </c>
      <c r="AN153" s="11">
        <f t="shared" si="24"/>
        <v>1.9163141177644023E-2</v>
      </c>
    </row>
    <row r="154" spans="2:40" x14ac:dyDescent="0.5">
      <c r="B154" s="29">
        <v>42221</v>
      </c>
      <c r="C154" s="4">
        <v>20.22</v>
      </c>
      <c r="D154" s="5">
        <f t="shared" si="20"/>
        <v>-1.5579357351509265E-2</v>
      </c>
      <c r="E154" s="6">
        <f t="shared" si="21"/>
        <v>-1.5701990908086848E-2</v>
      </c>
      <c r="AJ154" s="29">
        <v>42221</v>
      </c>
      <c r="AK154" s="6">
        <f t="shared" si="22"/>
        <v>0.98442064264849072</v>
      </c>
      <c r="AL154" s="7">
        <f t="shared" si="22"/>
        <v>0.98429800909191312</v>
      </c>
      <c r="AM154" s="10">
        <f t="shared" si="23"/>
        <v>-3.2065971675648676E-3</v>
      </c>
      <c r="AN154" s="11">
        <f t="shared" si="24"/>
        <v>1.9245604282114533E-2</v>
      </c>
    </row>
    <row r="155" spans="2:40" x14ac:dyDescent="0.5">
      <c r="B155" s="29">
        <v>42222</v>
      </c>
      <c r="C155" s="4">
        <v>20.14</v>
      </c>
      <c r="D155" s="5">
        <f t="shared" si="20"/>
        <v>-3.9564787339267209E-3</v>
      </c>
      <c r="E155" s="6">
        <f t="shared" si="21"/>
        <v>-3.9643263019089985E-3</v>
      </c>
      <c r="AJ155" s="29">
        <v>42222</v>
      </c>
      <c r="AK155" s="6">
        <f t="shared" si="22"/>
        <v>0.99604352126607332</v>
      </c>
      <c r="AL155" s="7">
        <f t="shared" si="22"/>
        <v>0.99603567369809098</v>
      </c>
      <c r="AM155" s="10">
        <f t="shared" si="23"/>
        <v>-3.4580497072355183E-3</v>
      </c>
      <c r="AN155" s="11">
        <f t="shared" si="24"/>
        <v>1.9556035580140772E-2</v>
      </c>
    </row>
    <row r="156" spans="2:40" x14ac:dyDescent="0.5">
      <c r="B156" s="29">
        <v>42223</v>
      </c>
      <c r="C156" s="4">
        <v>21.18</v>
      </c>
      <c r="D156" s="5">
        <f t="shared" si="20"/>
        <v>5.1638530287984069E-2</v>
      </c>
      <c r="E156" s="6">
        <f t="shared" si="21"/>
        <v>5.0349452882844099E-2</v>
      </c>
      <c r="AJ156" s="29">
        <v>42223</v>
      </c>
      <c r="AK156" s="6">
        <f t="shared" si="22"/>
        <v>1.051638530287984</v>
      </c>
      <c r="AL156" s="7">
        <f t="shared" si="22"/>
        <v>1.0503494528828441</v>
      </c>
      <c r="AM156" s="10">
        <f t="shared" si="23"/>
        <v>-2.6567090921222657E-3</v>
      </c>
      <c r="AN156" s="11">
        <f t="shared" si="24"/>
        <v>2.0977754552544352E-2</v>
      </c>
    </row>
    <row r="157" spans="2:40" x14ac:dyDescent="0.5">
      <c r="B157" s="29">
        <v>42226</v>
      </c>
      <c r="C157" s="4">
        <v>21.9</v>
      </c>
      <c r="D157" s="5">
        <f t="shared" si="20"/>
        <v>3.3994334277620344E-2</v>
      </c>
      <c r="E157" s="6">
        <f t="shared" si="21"/>
        <v>3.3429296649194674E-2</v>
      </c>
      <c r="AJ157" s="29">
        <v>42226</v>
      </c>
      <c r="AK157" s="6">
        <f t="shared" si="22"/>
        <v>1.0339943342776203</v>
      </c>
      <c r="AL157" s="7">
        <f t="shared" si="22"/>
        <v>1.0334292966491947</v>
      </c>
      <c r="AM157" s="10">
        <f t="shared" si="23"/>
        <v>-3.1816273618590612E-3</v>
      </c>
      <c r="AN157" s="11">
        <f t="shared" si="24"/>
        <v>2.0186772408694098E-2</v>
      </c>
    </row>
    <row r="158" spans="2:40" x14ac:dyDescent="0.5">
      <c r="B158" s="29">
        <v>42227</v>
      </c>
      <c r="C158" s="4">
        <v>20.92</v>
      </c>
      <c r="D158" s="5">
        <f t="shared" si="20"/>
        <v>-4.4748858447488445E-2</v>
      </c>
      <c r="E158" s="6">
        <f t="shared" si="21"/>
        <v>-4.578099762573283E-2</v>
      </c>
      <c r="AJ158" s="29">
        <v>42227</v>
      </c>
      <c r="AK158" s="6">
        <f t="shared" si="22"/>
        <v>0.95525114155251156</v>
      </c>
      <c r="AL158" s="7">
        <f t="shared" si="22"/>
        <v>0.95421900237426716</v>
      </c>
      <c r="AM158" s="10">
        <f t="shared" si="23"/>
        <v>-3.6046278995577057E-3</v>
      </c>
      <c r="AN158" s="11">
        <f t="shared" si="24"/>
        <v>1.9798686892472394E-2</v>
      </c>
    </row>
    <row r="159" spans="2:40" x14ac:dyDescent="0.5">
      <c r="B159" s="29">
        <v>42228</v>
      </c>
      <c r="C159" s="4">
        <v>20.83</v>
      </c>
      <c r="D159" s="5">
        <f t="shared" si="20"/>
        <v>-4.3021032504781745E-3</v>
      </c>
      <c r="E159" s="6">
        <f t="shared" si="21"/>
        <v>-4.3113839238417108E-3</v>
      </c>
      <c r="AJ159" s="29">
        <v>42228</v>
      </c>
      <c r="AK159" s="6">
        <f t="shared" si="22"/>
        <v>0.9956978967495218</v>
      </c>
      <c r="AL159" s="7">
        <f t="shared" si="22"/>
        <v>0.99568861607615833</v>
      </c>
      <c r="AM159" s="10">
        <f t="shared" si="23"/>
        <v>-3.6307632883221027E-3</v>
      </c>
      <c r="AN159" s="11">
        <f t="shared" si="24"/>
        <v>1.9855092493504929E-2</v>
      </c>
    </row>
    <row r="160" spans="2:40" x14ac:dyDescent="0.5">
      <c r="B160" s="29">
        <v>42229</v>
      </c>
      <c r="C160" s="4">
        <v>21</v>
      </c>
      <c r="D160" s="5">
        <f t="shared" si="20"/>
        <v>8.1613058089295108E-3</v>
      </c>
      <c r="E160" s="6">
        <f t="shared" si="21"/>
        <v>8.1281824505425385E-3</v>
      </c>
      <c r="AJ160" s="29">
        <v>42229</v>
      </c>
      <c r="AK160" s="6">
        <f t="shared" si="22"/>
        <v>1.0081613058089296</v>
      </c>
      <c r="AL160" s="7">
        <f t="shared" si="22"/>
        <v>1.0081281824505426</v>
      </c>
      <c r="AM160" s="10">
        <f t="shared" si="23"/>
        <v>-3.4122494523107123E-3</v>
      </c>
      <c r="AN160" s="11">
        <f t="shared" si="24"/>
        <v>1.9956781775477394E-2</v>
      </c>
    </row>
    <row r="161" spans="2:40" x14ac:dyDescent="0.5">
      <c r="B161" s="29">
        <v>42230</v>
      </c>
      <c r="C161" s="4">
        <v>20.71</v>
      </c>
      <c r="D161" s="5">
        <f t="shared" si="20"/>
        <v>-1.3809523809523768E-2</v>
      </c>
      <c r="E161" s="6">
        <f t="shared" si="21"/>
        <v>-1.3905762315930109E-2</v>
      </c>
      <c r="AJ161" s="29">
        <v>42230</v>
      </c>
      <c r="AK161" s="6">
        <f t="shared" si="22"/>
        <v>0.98619047619047628</v>
      </c>
      <c r="AL161" s="7">
        <f t="shared" si="22"/>
        <v>0.9860942376840699</v>
      </c>
      <c r="AM161" s="10">
        <f t="shared" si="23"/>
        <v>-3.4946032369406513E-3</v>
      </c>
      <c r="AN161" s="11">
        <f t="shared" si="24"/>
        <v>1.992392735811534E-2</v>
      </c>
    </row>
    <row r="162" spans="2:40" x14ac:dyDescent="0.5">
      <c r="B162" s="29">
        <v>42233</v>
      </c>
      <c r="C162" s="4">
        <v>20.52</v>
      </c>
      <c r="D162" s="5">
        <f t="shared" si="20"/>
        <v>-9.1743119266055658E-3</v>
      </c>
      <c r="E162" s="6">
        <f t="shared" si="21"/>
        <v>-9.2166551049240632E-3</v>
      </c>
      <c r="AJ162" s="29">
        <v>42233</v>
      </c>
      <c r="AK162" s="6">
        <f t="shared" si="22"/>
        <v>0.99082568807339444</v>
      </c>
      <c r="AL162" s="7">
        <f t="shared" si="22"/>
        <v>0.99078334489507591</v>
      </c>
      <c r="AM162" s="10">
        <f t="shared" si="23"/>
        <v>-2.6908355760301337E-3</v>
      </c>
      <c r="AN162" s="11">
        <f t="shared" si="24"/>
        <v>2.0952014352242757E-2</v>
      </c>
    </row>
    <row r="163" spans="2:40" x14ac:dyDescent="0.5">
      <c r="B163" s="29">
        <v>42234</v>
      </c>
      <c r="C163" s="4">
        <v>20.010000000000002</v>
      </c>
      <c r="D163" s="5">
        <f t="shared" si="20"/>
        <v>-2.4853801169590548E-2</v>
      </c>
      <c r="E163" s="6">
        <f t="shared" si="21"/>
        <v>-2.5167871706926671E-2</v>
      </c>
      <c r="AJ163" s="29">
        <v>42234</v>
      </c>
      <c r="AK163" s="6">
        <f t="shared" si="22"/>
        <v>0.97514619883040943</v>
      </c>
      <c r="AL163" s="7">
        <f t="shared" si="22"/>
        <v>0.97483212829307331</v>
      </c>
      <c r="AM163" s="10">
        <f t="shared" si="23"/>
        <v>-2.7905735987593635E-3</v>
      </c>
      <c r="AN163" s="11">
        <f t="shared" si="24"/>
        <v>2.1004756886935708E-2</v>
      </c>
    </row>
    <row r="164" spans="2:40" x14ac:dyDescent="0.5">
      <c r="B164" s="29">
        <v>42235</v>
      </c>
      <c r="C164" s="4">
        <v>19.48</v>
      </c>
      <c r="D164" s="5">
        <f t="shared" si="20"/>
        <v>-2.6486756621689211E-2</v>
      </c>
      <c r="E164" s="6">
        <f t="shared" si="21"/>
        <v>-2.6843850381253045E-2</v>
      </c>
      <c r="AJ164" s="29">
        <v>42235</v>
      </c>
      <c r="AK164" s="6">
        <f t="shared" si="22"/>
        <v>0.9735132433783108</v>
      </c>
      <c r="AL164" s="7">
        <f t="shared" si="22"/>
        <v>0.97315614961874697</v>
      </c>
      <c r="AM164" s="10">
        <f t="shared" si="23"/>
        <v>-2.7428705146190341E-3</v>
      </c>
      <c r="AN164" s="11">
        <f t="shared" si="24"/>
        <v>2.0958972625321998E-2</v>
      </c>
    </row>
    <row r="165" spans="2:40" x14ac:dyDescent="0.5">
      <c r="B165" s="29">
        <v>42236</v>
      </c>
      <c r="C165" s="4">
        <v>18.850000000000001</v>
      </c>
      <c r="D165" s="5">
        <f t="shared" si="20"/>
        <v>-3.2340862422997892E-2</v>
      </c>
      <c r="E165" s="6">
        <f t="shared" si="21"/>
        <v>-3.2875384320369266E-2</v>
      </c>
      <c r="AJ165" s="29">
        <v>42236</v>
      </c>
      <c r="AK165" s="6">
        <f t="shared" si="22"/>
        <v>0.96765913757700206</v>
      </c>
      <c r="AL165" s="7">
        <f t="shared" si="22"/>
        <v>0.96712461567963071</v>
      </c>
      <c r="AM165" s="10">
        <f t="shared" si="23"/>
        <v>-2.3798896438554031E-3</v>
      </c>
      <c r="AN165" s="11">
        <f t="shared" si="24"/>
        <v>2.0828815902975438E-2</v>
      </c>
    </row>
    <row r="166" spans="2:40" x14ac:dyDescent="0.5">
      <c r="B166" s="29">
        <v>42237</v>
      </c>
      <c r="C166" s="4">
        <v>18.84</v>
      </c>
      <c r="D166" s="5">
        <f t="shared" si="20"/>
        <v>-5.3050397877992374E-4</v>
      </c>
      <c r="E166" s="6">
        <f t="shared" si="21"/>
        <v>-5.3064474580289084E-4</v>
      </c>
      <c r="AJ166" s="29">
        <v>42237</v>
      </c>
      <c r="AK166" s="6">
        <f t="shared" si="22"/>
        <v>0.99946949602122004</v>
      </c>
      <c r="AL166" s="7">
        <f t="shared" si="22"/>
        <v>0.99946935525419711</v>
      </c>
      <c r="AM166" s="10">
        <f t="shared" si="23"/>
        <v>-2.117380559654638E-3</v>
      </c>
      <c r="AN166" s="11">
        <f t="shared" si="24"/>
        <v>2.0596253087242423E-2</v>
      </c>
    </row>
    <row r="167" spans="2:40" x14ac:dyDescent="0.5">
      <c r="B167" s="29">
        <v>42240</v>
      </c>
      <c r="C167" s="4">
        <v>18.079999999999998</v>
      </c>
      <c r="D167" s="5">
        <f t="shared" si="20"/>
        <v>-4.0339702760085007E-2</v>
      </c>
      <c r="E167" s="6">
        <f t="shared" si="21"/>
        <v>-4.1175914184186667E-2</v>
      </c>
      <c r="AJ167" s="29">
        <v>42240</v>
      </c>
      <c r="AK167" s="6">
        <f t="shared" si="22"/>
        <v>0.95966029723991497</v>
      </c>
      <c r="AL167" s="7">
        <f t="shared" si="22"/>
        <v>0.95882408581581335</v>
      </c>
      <c r="AM167" s="10">
        <f t="shared" si="23"/>
        <v>-2.1619922075188829E-3</v>
      </c>
      <c r="AN167" s="11">
        <f t="shared" si="24"/>
        <v>2.0597174316248149E-2</v>
      </c>
    </row>
    <row r="168" spans="2:40" x14ac:dyDescent="0.5">
      <c r="B168" s="29">
        <v>42241</v>
      </c>
      <c r="C168" s="4">
        <v>17.71</v>
      </c>
      <c r="D168" s="5">
        <f t="shared" si="20"/>
        <v>-2.0464601769911366E-2</v>
      </c>
      <c r="E168" s="6">
        <f t="shared" si="21"/>
        <v>-2.0676903169288142E-2</v>
      </c>
      <c r="AJ168" s="29">
        <v>42241</v>
      </c>
      <c r="AK168" s="6">
        <f t="shared" si="22"/>
        <v>0.97953539823008862</v>
      </c>
      <c r="AL168" s="7">
        <f t="shared" si="22"/>
        <v>0.97932309683071184</v>
      </c>
      <c r="AM168" s="10">
        <f t="shared" si="23"/>
        <v>-1.5087637780511829E-3</v>
      </c>
      <c r="AN168" s="11">
        <f t="shared" si="24"/>
        <v>2.0313597290560696E-2</v>
      </c>
    </row>
    <row r="169" spans="2:40" x14ac:dyDescent="0.5">
      <c r="B169" s="29">
        <v>42242</v>
      </c>
      <c r="C169" s="4">
        <v>18.02</v>
      </c>
      <c r="D169" s="5">
        <f t="shared" si="20"/>
        <v>1.7504234895539171E-2</v>
      </c>
      <c r="E169" s="6">
        <f t="shared" si="21"/>
        <v>1.7352800385449646E-2</v>
      </c>
      <c r="AJ169" s="29">
        <v>42242</v>
      </c>
      <c r="AK169" s="6">
        <f t="shared" si="22"/>
        <v>1.0175042348955392</v>
      </c>
      <c r="AL169" s="7">
        <f t="shared" si="22"/>
        <v>1.0173528003854497</v>
      </c>
      <c r="AM169" s="10">
        <f t="shared" si="23"/>
        <v>-1.4543604384569823E-3</v>
      </c>
      <c r="AN169" s="11">
        <f t="shared" si="24"/>
        <v>2.0268846316870502E-2</v>
      </c>
    </row>
    <row r="170" spans="2:40" x14ac:dyDescent="0.5">
      <c r="B170" s="29">
        <v>42243</v>
      </c>
      <c r="C170" s="4">
        <v>18.79</v>
      </c>
      <c r="D170" s="5">
        <f t="shared" si="20"/>
        <v>4.2730299667036606E-2</v>
      </c>
      <c r="E170" s="6">
        <f t="shared" si="21"/>
        <v>4.1842561245182139E-2</v>
      </c>
      <c r="AJ170" s="29">
        <v>42243</v>
      </c>
      <c r="AK170" s="6">
        <f t="shared" si="22"/>
        <v>1.0427302996670367</v>
      </c>
      <c r="AL170" s="7">
        <f t="shared" si="22"/>
        <v>1.041842561245182</v>
      </c>
      <c r="AM170" s="10">
        <f t="shared" si="23"/>
        <v>-1.9208987899314879E-3</v>
      </c>
      <c r="AN170" s="11">
        <f t="shared" si="24"/>
        <v>2.0316166834158409E-2</v>
      </c>
    </row>
    <row r="171" spans="2:40" x14ac:dyDescent="0.5">
      <c r="B171" s="29">
        <v>42244</v>
      </c>
      <c r="C171" s="4">
        <v>19.05</v>
      </c>
      <c r="D171" s="5">
        <f t="shared" si="20"/>
        <v>1.3837147418839893E-2</v>
      </c>
      <c r="E171" s="6">
        <f t="shared" si="21"/>
        <v>1.3742288147336116E-2</v>
      </c>
      <c r="AJ171" s="29">
        <v>42244</v>
      </c>
      <c r="AK171" s="6">
        <f t="shared" si="22"/>
        <v>1.0138371474188399</v>
      </c>
      <c r="AL171" s="7">
        <f t="shared" si="22"/>
        <v>1.0137422881473361</v>
      </c>
      <c r="AM171" s="10">
        <f t="shared" si="23"/>
        <v>-2.6050627371364998E-3</v>
      </c>
      <c r="AN171" s="11">
        <f t="shared" si="24"/>
        <v>1.9838487882862858E-2</v>
      </c>
    </row>
    <row r="172" spans="2:40" x14ac:dyDescent="0.5">
      <c r="B172" s="29">
        <v>42247</v>
      </c>
      <c r="C172" s="4">
        <v>18.579999999999998</v>
      </c>
      <c r="D172" s="5">
        <f t="shared" si="20"/>
        <v>-2.4671916010498812E-2</v>
      </c>
      <c r="E172" s="6">
        <f t="shared" si="21"/>
        <v>-2.498136818701761E-2</v>
      </c>
      <c r="AJ172" s="29">
        <v>42247</v>
      </c>
      <c r="AK172" s="6">
        <f t="shared" si="22"/>
        <v>0.97532808398950122</v>
      </c>
      <c r="AL172" s="7">
        <f t="shared" si="22"/>
        <v>0.97501863181298243</v>
      </c>
      <c r="AM172" s="10">
        <f t="shared" si="23"/>
        <v>-3.1797735709868115E-3</v>
      </c>
      <c r="AN172" s="11">
        <f t="shared" si="24"/>
        <v>2.0112513542086298E-2</v>
      </c>
    </row>
    <row r="173" spans="2:40" x14ac:dyDescent="0.5">
      <c r="B173" s="29">
        <v>42248</v>
      </c>
      <c r="C173" s="4">
        <v>18.309999999999999</v>
      </c>
      <c r="D173" s="5">
        <f t="shared" si="20"/>
        <v>-1.4531754574811604E-2</v>
      </c>
      <c r="E173" s="6">
        <f t="shared" si="21"/>
        <v>-1.4638374699273085E-2</v>
      </c>
      <c r="AJ173" s="29">
        <v>42248</v>
      </c>
      <c r="AK173" s="6">
        <f t="shared" si="22"/>
        <v>0.9854682454251884</v>
      </c>
      <c r="AL173" s="7">
        <f t="shared" si="22"/>
        <v>0.98536162530072691</v>
      </c>
      <c r="AM173" s="10">
        <f t="shared" si="23"/>
        <v>-2.8929550277003268E-3</v>
      </c>
      <c r="AN173" s="11">
        <f t="shared" si="24"/>
        <v>1.9988337333294789E-2</v>
      </c>
    </row>
    <row r="174" spans="2:40" x14ac:dyDescent="0.5">
      <c r="B174" s="29">
        <v>42249</v>
      </c>
      <c r="C174" s="4">
        <v>18.899999999999999</v>
      </c>
      <c r="D174" s="5">
        <f t="shared" si="20"/>
        <v>3.2222829055161106E-2</v>
      </c>
      <c r="E174" s="6">
        <f t="shared" si="21"/>
        <v>3.1714563379177399E-2</v>
      </c>
      <c r="AJ174" s="29">
        <v>42249</v>
      </c>
      <c r="AK174" s="6">
        <f t="shared" si="22"/>
        <v>1.0322228290551612</v>
      </c>
      <c r="AL174" s="7">
        <f t="shared" si="22"/>
        <v>1.0317145633791773</v>
      </c>
      <c r="AM174" s="10">
        <f t="shared" si="23"/>
        <v>-2.6548844541563641E-3</v>
      </c>
      <c r="AN174" s="11">
        <f t="shared" si="24"/>
        <v>1.9977187110016763E-2</v>
      </c>
    </row>
    <row r="175" spans="2:40" x14ac:dyDescent="0.5">
      <c r="B175" s="29">
        <v>42250</v>
      </c>
      <c r="C175" s="4">
        <v>19.010000000000002</v>
      </c>
      <c r="D175" s="5">
        <f t="shared" si="20"/>
        <v>5.8201058201059787E-3</v>
      </c>
      <c r="E175" s="6">
        <f t="shared" si="21"/>
        <v>5.8032344347412248E-3</v>
      </c>
      <c r="AJ175" s="29">
        <v>42250</v>
      </c>
      <c r="AK175" s="6">
        <f t="shared" si="22"/>
        <v>1.0058201058201059</v>
      </c>
      <c r="AL175" s="7">
        <f t="shared" si="22"/>
        <v>1.0058032344347412</v>
      </c>
      <c r="AM175" s="10">
        <f t="shared" si="23"/>
        <v>-3.1568506047796505E-3</v>
      </c>
      <c r="AN175" s="11">
        <f t="shared" si="24"/>
        <v>1.9662486086388171E-2</v>
      </c>
    </row>
    <row r="176" spans="2:40" x14ac:dyDescent="0.5">
      <c r="B176" s="29">
        <v>42251</v>
      </c>
      <c r="C176" s="4">
        <v>18.809999999999999</v>
      </c>
      <c r="D176" s="5">
        <f t="shared" si="20"/>
        <v>-1.0520778537611932E-2</v>
      </c>
      <c r="E176" s="6">
        <f t="shared" si="21"/>
        <v>-1.0576513187398901E-2</v>
      </c>
      <c r="AJ176" s="29">
        <v>42251</v>
      </c>
      <c r="AK176" s="6">
        <f t="shared" si="22"/>
        <v>0.98947922146238809</v>
      </c>
      <c r="AL176" s="7">
        <f t="shared" si="22"/>
        <v>0.98942348681260106</v>
      </c>
      <c r="AM176" s="10">
        <f t="shared" si="23"/>
        <v>-3.6467996230847353E-3</v>
      </c>
      <c r="AN176" s="11">
        <f t="shared" si="24"/>
        <v>1.9989088821155854E-2</v>
      </c>
    </row>
    <row r="177" spans="2:40" x14ac:dyDescent="0.5">
      <c r="B177" s="29">
        <v>42255</v>
      </c>
      <c r="C177" s="4">
        <v>19.52</v>
      </c>
      <c r="D177" s="5">
        <f t="shared" si="20"/>
        <v>3.7745879851143055E-2</v>
      </c>
      <c r="E177" s="6">
        <f t="shared" si="21"/>
        <v>3.7050937672007372E-2</v>
      </c>
      <c r="AJ177" s="29">
        <v>42255</v>
      </c>
      <c r="AK177" s="6">
        <f t="shared" si="22"/>
        <v>1.037745879851143</v>
      </c>
      <c r="AL177" s="7">
        <f t="shared" si="22"/>
        <v>1.0370509376720074</v>
      </c>
      <c r="AM177" s="10">
        <f t="shared" si="23"/>
        <v>-3.5393935511279511E-3</v>
      </c>
      <c r="AN177" s="11">
        <f t="shared" si="24"/>
        <v>1.9977998718065496E-2</v>
      </c>
    </row>
    <row r="178" spans="2:40" x14ac:dyDescent="0.5">
      <c r="B178" s="29">
        <v>42256</v>
      </c>
      <c r="C178" s="4">
        <v>19.149999999999999</v>
      </c>
      <c r="D178" s="5">
        <f t="shared" si="20"/>
        <v>-1.8954918032786938E-2</v>
      </c>
      <c r="E178" s="6">
        <f t="shared" si="21"/>
        <v>-1.9136865358291472E-2</v>
      </c>
      <c r="AJ178" s="29">
        <v>42256</v>
      </c>
      <c r="AK178" s="6">
        <f t="shared" si="22"/>
        <v>0.98104508196721307</v>
      </c>
      <c r="AL178" s="7">
        <f t="shared" si="22"/>
        <v>0.98086313464170849</v>
      </c>
      <c r="AM178" s="10">
        <f t="shared" si="23"/>
        <v>-4.102017668153767E-3</v>
      </c>
      <c r="AN178" s="11">
        <f t="shared" si="24"/>
        <v>1.9518036495365008E-2</v>
      </c>
    </row>
    <row r="179" spans="2:40" x14ac:dyDescent="0.5">
      <c r="B179" s="29">
        <v>42257</v>
      </c>
      <c r="C179" s="4">
        <v>19.04</v>
      </c>
      <c r="D179" s="5">
        <f t="shared" si="20"/>
        <v>-5.7441253263707283E-3</v>
      </c>
      <c r="E179" s="6">
        <f t="shared" si="21"/>
        <v>-5.7606862634356814E-3</v>
      </c>
      <c r="AJ179" s="29">
        <v>42257</v>
      </c>
      <c r="AK179" s="6">
        <f t="shared" si="22"/>
        <v>0.9942558746736293</v>
      </c>
      <c r="AL179" s="7">
        <f t="shared" si="22"/>
        <v>0.99423931373656427</v>
      </c>
      <c r="AM179" s="10">
        <f t="shared" si="23"/>
        <v>-4.0602220320958352E-3</v>
      </c>
      <c r="AN179" s="11">
        <f t="shared" si="24"/>
        <v>1.9489929353057787E-2</v>
      </c>
    </row>
    <row r="180" spans="2:40" x14ac:dyDescent="0.5">
      <c r="B180" s="29">
        <v>42258</v>
      </c>
      <c r="C180" s="4">
        <v>18.89</v>
      </c>
      <c r="D180" s="5">
        <f t="shared" si="20"/>
        <v>-7.8781512605041269E-3</v>
      </c>
      <c r="E180" s="6">
        <f t="shared" si="21"/>
        <v>-7.9093478498010426E-3</v>
      </c>
      <c r="AJ180" s="29">
        <v>42258</v>
      </c>
      <c r="AK180" s="6">
        <f t="shared" si="22"/>
        <v>0.99212184873949583</v>
      </c>
      <c r="AL180" s="7">
        <f t="shared" si="22"/>
        <v>0.99209065215019898</v>
      </c>
      <c r="AM180" s="10">
        <f t="shared" si="23"/>
        <v>-3.8703034951196569E-3</v>
      </c>
      <c r="AN180" s="11">
        <f t="shared" si="24"/>
        <v>1.9557426061065482E-2</v>
      </c>
    </row>
    <row r="181" spans="2:40" x14ac:dyDescent="0.5">
      <c r="B181" s="29">
        <v>42261</v>
      </c>
      <c r="C181" s="4">
        <v>18.670000000000002</v>
      </c>
      <c r="D181" s="5">
        <f t="shared" si="20"/>
        <v>-1.1646373742720956E-2</v>
      </c>
      <c r="E181" s="6">
        <f t="shared" si="21"/>
        <v>-1.1714723959786849E-2</v>
      </c>
      <c r="AJ181" s="29">
        <v>42261</v>
      </c>
      <c r="AK181" s="6">
        <f t="shared" si="22"/>
        <v>0.98835362625727907</v>
      </c>
      <c r="AL181" s="7">
        <f t="shared" si="22"/>
        <v>0.9882852760402131</v>
      </c>
      <c r="AM181" s="10">
        <f t="shared" si="23"/>
        <v>-3.2405473516561294E-3</v>
      </c>
      <c r="AN181" s="11">
        <f t="shared" si="24"/>
        <v>2.0334179041709352E-2</v>
      </c>
    </row>
    <row r="182" spans="2:40" x14ac:dyDescent="0.5">
      <c r="B182" s="29">
        <v>42262</v>
      </c>
      <c r="C182" s="4">
        <v>18.98</v>
      </c>
      <c r="D182" s="5">
        <f t="shared" si="20"/>
        <v>1.6604177825388252E-2</v>
      </c>
      <c r="E182" s="6">
        <f t="shared" si="21"/>
        <v>1.6467835628150494E-2</v>
      </c>
      <c r="AJ182" s="29">
        <v>42262</v>
      </c>
      <c r="AK182" s="6">
        <f t="shared" si="22"/>
        <v>1.0166041778253883</v>
      </c>
      <c r="AL182" s="7">
        <f t="shared" si="22"/>
        <v>1.0164678356281505</v>
      </c>
      <c r="AM182" s="10">
        <f t="shared" si="23"/>
        <v>-3.5584961033287305E-3</v>
      </c>
      <c r="AN182" s="11">
        <f t="shared" si="24"/>
        <v>2.0690161698423283E-2</v>
      </c>
    </row>
    <row r="183" spans="2:40" x14ac:dyDescent="0.5">
      <c r="B183" s="29">
        <v>42263</v>
      </c>
      <c r="C183" s="4">
        <v>19.27</v>
      </c>
      <c r="D183" s="5">
        <f t="shared" si="20"/>
        <v>1.5279241306638521E-2</v>
      </c>
      <c r="E183" s="6">
        <f t="shared" si="21"/>
        <v>1.5163689244493142E-2</v>
      </c>
      <c r="AJ183" s="29">
        <v>42263</v>
      </c>
      <c r="AK183" s="6">
        <f t="shared" si="22"/>
        <v>1.0152792413066385</v>
      </c>
      <c r="AL183" s="7">
        <f t="shared" si="22"/>
        <v>1.0151636892444931</v>
      </c>
      <c r="AM183" s="10">
        <f t="shared" si="23"/>
        <v>-3.3342665910350978E-3</v>
      </c>
      <c r="AN183" s="11">
        <f t="shared" si="24"/>
        <v>2.1019057302507804E-2</v>
      </c>
    </row>
    <row r="184" spans="2:40" x14ac:dyDescent="0.5">
      <c r="B184" s="29">
        <v>42264</v>
      </c>
      <c r="C184" s="4">
        <v>18.93</v>
      </c>
      <c r="D184" s="5">
        <f t="shared" si="20"/>
        <v>-1.7644006227296307E-2</v>
      </c>
      <c r="E184" s="6">
        <f t="shared" si="21"/>
        <v>-1.7801517205043565E-2</v>
      </c>
      <c r="AJ184" s="29">
        <v>42264</v>
      </c>
      <c r="AK184" s="6">
        <f t="shared" si="22"/>
        <v>0.98235599377270366</v>
      </c>
      <c r="AL184" s="7">
        <f t="shared" si="22"/>
        <v>0.98219848279495647</v>
      </c>
      <c r="AM184" s="10">
        <f t="shared" si="23"/>
        <v>-3.606217787292709E-3</v>
      </c>
      <c r="AN184" s="11">
        <f t="shared" si="24"/>
        <v>2.093548371822828E-2</v>
      </c>
    </row>
    <row r="185" spans="2:40" x14ac:dyDescent="0.5">
      <c r="B185" s="29">
        <v>42265</v>
      </c>
      <c r="C185" s="4">
        <v>18.66</v>
      </c>
      <c r="D185" s="5">
        <f t="shared" si="20"/>
        <v>-1.426307448494451E-2</v>
      </c>
      <c r="E185" s="6">
        <f t="shared" si="21"/>
        <v>-1.436576980203364E-2</v>
      </c>
      <c r="AJ185" s="29">
        <v>42265</v>
      </c>
      <c r="AK185" s="6">
        <f t="shared" si="22"/>
        <v>0.98573692551505554</v>
      </c>
      <c r="AL185" s="7">
        <f t="shared" si="22"/>
        <v>0.98563423019796637</v>
      </c>
      <c r="AM185" s="10">
        <f t="shared" si="23"/>
        <v>-3.5496902463334101E-3</v>
      </c>
      <c r="AN185" s="11">
        <f t="shared" si="24"/>
        <v>2.0904080448615289E-2</v>
      </c>
    </row>
    <row r="186" spans="2:40" x14ac:dyDescent="0.5">
      <c r="B186" s="29">
        <v>42268</v>
      </c>
      <c r="C186" s="4">
        <v>18.7</v>
      </c>
      <c r="D186" s="5">
        <f t="shared" si="20"/>
        <v>2.1436227224008119E-3</v>
      </c>
      <c r="E186" s="6">
        <f t="shared" si="21"/>
        <v>2.141328441343078E-3</v>
      </c>
      <c r="AJ186" s="29">
        <v>42268</v>
      </c>
      <c r="AK186" s="6">
        <f t="shared" si="22"/>
        <v>1.0021436227224008</v>
      </c>
      <c r="AL186" s="7">
        <f t="shared" si="22"/>
        <v>1.0021413284413432</v>
      </c>
      <c r="AM186" s="10">
        <f t="shared" si="23"/>
        <v>-3.2702166303246343E-3</v>
      </c>
      <c r="AN186" s="11">
        <f t="shared" si="24"/>
        <v>2.0929248144261104E-2</v>
      </c>
    </row>
    <row r="187" spans="2:40" x14ac:dyDescent="0.5">
      <c r="B187" s="29">
        <v>42269</v>
      </c>
      <c r="C187" s="4">
        <v>18.2</v>
      </c>
      <c r="D187" s="5">
        <f t="shared" si="20"/>
        <v>-2.6737967914438502E-2</v>
      </c>
      <c r="E187" s="6">
        <f t="shared" si="21"/>
        <v>-2.7101929777791269E-2</v>
      </c>
      <c r="AJ187" s="29">
        <v>42269</v>
      </c>
      <c r="AK187" s="6">
        <f t="shared" si="22"/>
        <v>0.9732620320855615</v>
      </c>
      <c r="AL187" s="7">
        <f t="shared" si="22"/>
        <v>0.97289807022220876</v>
      </c>
      <c r="AM187" s="10">
        <f t="shared" si="23"/>
        <v>-3.2937729239773902E-3</v>
      </c>
      <c r="AN187" s="11">
        <f t="shared" si="24"/>
        <v>2.0924292812696314E-2</v>
      </c>
    </row>
    <row r="188" spans="2:40" x14ac:dyDescent="0.5">
      <c r="B188" s="29">
        <v>42270</v>
      </c>
      <c r="C188" s="4">
        <v>17.96</v>
      </c>
      <c r="D188" s="5">
        <f t="shared" si="20"/>
        <v>-1.3186813186813102E-2</v>
      </c>
      <c r="E188" s="6">
        <f t="shared" si="21"/>
        <v>-1.3274531208696075E-2</v>
      </c>
      <c r="AJ188" s="29">
        <v>42270</v>
      </c>
      <c r="AK188" s="6">
        <f t="shared" si="22"/>
        <v>0.98681318681318686</v>
      </c>
      <c r="AL188" s="7">
        <f t="shared" si="22"/>
        <v>0.98672546879130396</v>
      </c>
      <c r="AM188" s="10">
        <f t="shared" si="23"/>
        <v>-3.5178406348336318E-3</v>
      </c>
      <c r="AN188" s="11">
        <f t="shared" si="24"/>
        <v>2.1284212835869717E-2</v>
      </c>
    </row>
    <row r="189" spans="2:40" x14ac:dyDescent="0.5">
      <c r="B189" s="29">
        <v>42271</v>
      </c>
      <c r="C189" s="4">
        <v>17.75</v>
      </c>
      <c r="D189" s="5">
        <f t="shared" si="20"/>
        <v>-1.1692650334075771E-2</v>
      </c>
      <c r="E189" s="6">
        <f t="shared" si="21"/>
        <v>-1.1761546952628757E-2</v>
      </c>
      <c r="AJ189" s="29">
        <v>42271</v>
      </c>
      <c r="AK189" s="6">
        <f t="shared" si="22"/>
        <v>0.98830734966592426</v>
      </c>
      <c r="AL189" s="7">
        <f t="shared" si="22"/>
        <v>0.98823845304737123</v>
      </c>
      <c r="AM189" s="10">
        <f t="shared" si="23"/>
        <v>-3.5512684906709164E-3</v>
      </c>
      <c r="AN189" s="11">
        <f t="shared" si="24"/>
        <v>2.1301948501392279E-2</v>
      </c>
    </row>
    <row r="190" spans="2:40" x14ac:dyDescent="0.5">
      <c r="B190" s="29">
        <v>42272</v>
      </c>
      <c r="C190" s="4">
        <v>17.690000000000001</v>
      </c>
      <c r="D190" s="5">
        <f t="shared" si="20"/>
        <v>-3.3802816901407728E-3</v>
      </c>
      <c r="E190" s="6">
        <f t="shared" si="21"/>
        <v>-3.386007749730868E-3</v>
      </c>
      <c r="AJ190" s="29">
        <v>42272</v>
      </c>
      <c r="AK190" s="6">
        <f t="shared" si="22"/>
        <v>0.99661971830985918</v>
      </c>
      <c r="AL190" s="7">
        <f t="shared" si="22"/>
        <v>0.99661399225026914</v>
      </c>
      <c r="AM190" s="10">
        <f t="shared" si="23"/>
        <v>-2.8444088282374635E-3</v>
      </c>
      <c r="AN190" s="11">
        <f t="shared" si="24"/>
        <v>2.2081750368665897E-2</v>
      </c>
    </row>
    <row r="191" spans="2:40" x14ac:dyDescent="0.5">
      <c r="B191" s="29">
        <v>42275</v>
      </c>
      <c r="C191" s="4">
        <v>17.329999999999998</v>
      </c>
      <c r="D191" s="5">
        <f t="shared" si="20"/>
        <v>-2.0350480497456358E-2</v>
      </c>
      <c r="E191" s="6">
        <f t="shared" si="21"/>
        <v>-2.0560404444179368E-2</v>
      </c>
      <c r="AJ191" s="29">
        <v>42275</v>
      </c>
      <c r="AK191" s="6">
        <f t="shared" si="22"/>
        <v>0.97964951950254364</v>
      </c>
      <c r="AL191" s="7">
        <f t="shared" si="22"/>
        <v>0.97943959555582061</v>
      </c>
      <c r="AM191" s="10">
        <f t="shared" si="23"/>
        <v>-2.6432477862103313E-3</v>
      </c>
      <c r="AN191" s="11">
        <f t="shared" si="24"/>
        <v>2.2160056294463298E-2</v>
      </c>
    </row>
    <row r="192" spans="2:40" x14ac:dyDescent="0.5">
      <c r="B192" s="29">
        <v>42276</v>
      </c>
      <c r="C192" s="4">
        <v>16.72</v>
      </c>
      <c r="D192" s="5">
        <f t="shared" si="20"/>
        <v>-3.5199076745527955E-2</v>
      </c>
      <c r="E192" s="6">
        <f t="shared" si="21"/>
        <v>-3.5833496070959071E-2</v>
      </c>
      <c r="AJ192" s="29">
        <v>42276</v>
      </c>
      <c r="AK192" s="6">
        <f t="shared" si="22"/>
        <v>0.96480092325447209</v>
      </c>
      <c r="AL192" s="7">
        <f t="shared" si="22"/>
        <v>0.96416650392904091</v>
      </c>
      <c r="AM192" s="10">
        <f t="shared" si="23"/>
        <v>-2.9529063715647234E-3</v>
      </c>
      <c r="AN192" s="11">
        <f t="shared" si="24"/>
        <v>2.2602703047304995E-2</v>
      </c>
    </row>
    <row r="193" spans="2:40" x14ac:dyDescent="0.5">
      <c r="B193" s="29">
        <v>42277</v>
      </c>
      <c r="C193" s="4">
        <v>17.18</v>
      </c>
      <c r="D193" s="5">
        <f t="shared" si="20"/>
        <v>2.7511961722488092E-2</v>
      </c>
      <c r="E193" s="6">
        <f t="shared" si="21"/>
        <v>2.714030889955386E-2</v>
      </c>
      <c r="AJ193" s="29">
        <v>42277</v>
      </c>
      <c r="AK193" s="6">
        <f t="shared" si="22"/>
        <v>1.0275119617224882</v>
      </c>
      <c r="AL193" s="7">
        <f t="shared" si="22"/>
        <v>1.0271403088995539</v>
      </c>
      <c r="AM193" s="10">
        <f t="shared" si="23"/>
        <v>-2.3707808785138444E-3</v>
      </c>
      <c r="AN193" s="11">
        <f t="shared" si="24"/>
        <v>2.2444589262261345E-2</v>
      </c>
    </row>
    <row r="194" spans="2:40" x14ac:dyDescent="0.5">
      <c r="B194" s="29">
        <v>42278</v>
      </c>
      <c r="C194" s="4">
        <v>17.600000000000001</v>
      </c>
      <c r="D194" s="5">
        <f t="shared" si="20"/>
        <v>2.4447031431897654E-2</v>
      </c>
      <c r="E194" s="6">
        <f t="shared" si="21"/>
        <v>2.4152985487996863E-2</v>
      </c>
      <c r="AJ194" s="29">
        <v>42278</v>
      </c>
      <c r="AK194" s="6">
        <f t="shared" si="22"/>
        <v>1.0244470314318976</v>
      </c>
      <c r="AL194" s="7">
        <f t="shared" si="22"/>
        <v>1.0241529854879969</v>
      </c>
      <c r="AM194" s="10">
        <f t="shared" si="23"/>
        <v>-2.8566775099565741E-3</v>
      </c>
      <c r="AN194" s="11">
        <f t="shared" si="24"/>
        <v>2.2268402907596834E-2</v>
      </c>
    </row>
    <row r="195" spans="2:40" x14ac:dyDescent="0.5">
      <c r="B195" s="29">
        <v>42279</v>
      </c>
      <c r="C195" s="4">
        <v>17.899999999999999</v>
      </c>
      <c r="D195" s="5">
        <f t="shared" si="20"/>
        <v>1.7045454545454381E-2</v>
      </c>
      <c r="E195" s="6">
        <f t="shared" si="21"/>
        <v>1.6901810802603036E-2</v>
      </c>
      <c r="AJ195" s="29">
        <v>42279</v>
      </c>
      <c r="AK195" s="6">
        <f t="shared" si="22"/>
        <v>1.0170454545454544</v>
      </c>
      <c r="AL195" s="7">
        <f t="shared" si="22"/>
        <v>1.0169018108026031</v>
      </c>
      <c r="AM195" s="10">
        <f t="shared" si="23"/>
        <v>-3.4223265040106898E-3</v>
      </c>
      <c r="AN195" s="11">
        <f t="shared" si="24"/>
        <v>2.2220850106091483E-2</v>
      </c>
    </row>
    <row r="196" spans="2:40" x14ac:dyDescent="0.5">
      <c r="B196" s="29">
        <v>42282</v>
      </c>
      <c r="C196" s="4">
        <v>18.28</v>
      </c>
      <c r="D196" s="5">
        <f t="shared" si="20"/>
        <v>2.1229050279329753E-2</v>
      </c>
      <c r="E196" s="6">
        <f t="shared" si="21"/>
        <v>2.1006853179294779E-2</v>
      </c>
      <c r="AJ196" s="29">
        <v>42282</v>
      </c>
      <c r="AK196" s="6">
        <f t="shared" si="22"/>
        <v>1.0212290502793298</v>
      </c>
      <c r="AL196" s="7">
        <f t="shared" si="22"/>
        <v>1.0210068531792948</v>
      </c>
      <c r="AM196" s="10">
        <f t="shared" si="23"/>
        <v>-2.9119242078941053E-3</v>
      </c>
      <c r="AN196" s="11">
        <f t="shared" si="24"/>
        <v>2.3207722666045989E-2</v>
      </c>
    </row>
    <row r="197" spans="2:40" x14ac:dyDescent="0.5">
      <c r="B197" s="29">
        <v>42283</v>
      </c>
      <c r="C197" s="4">
        <v>18.399999999999999</v>
      </c>
      <c r="D197" s="5">
        <f t="shared" si="20"/>
        <v>6.5645514223193341E-3</v>
      </c>
      <c r="E197" s="6">
        <f t="shared" si="21"/>
        <v>6.5430985889358868E-3</v>
      </c>
      <c r="AJ197" s="29">
        <v>42283</v>
      </c>
      <c r="AK197" s="6">
        <f t="shared" si="22"/>
        <v>1.0065645514223194</v>
      </c>
      <c r="AL197" s="7">
        <f t="shared" si="22"/>
        <v>1.0065430985889359</v>
      </c>
      <c r="AM197" s="10">
        <f t="shared" si="23"/>
        <v>-2.5547561529023237E-3</v>
      </c>
      <c r="AN197" s="11">
        <f t="shared" si="24"/>
        <v>2.3825271257197203E-2</v>
      </c>
    </row>
    <row r="198" spans="2:40" x14ac:dyDescent="0.5">
      <c r="B198" s="29">
        <v>42284</v>
      </c>
      <c r="C198" s="4">
        <v>18.600000000000001</v>
      </c>
      <c r="D198" s="5">
        <f t="shared" si="20"/>
        <v>1.086956521739146E-2</v>
      </c>
      <c r="E198" s="6">
        <f t="shared" si="21"/>
        <v>1.0810916104215676E-2</v>
      </c>
      <c r="AJ198" s="29">
        <v>42284</v>
      </c>
      <c r="AK198" s="6">
        <f t="shared" si="22"/>
        <v>1.0108695652173914</v>
      </c>
      <c r="AL198" s="7">
        <f t="shared" si="22"/>
        <v>1.0108109161042156</v>
      </c>
      <c r="AM198" s="10">
        <f t="shared" si="23"/>
        <v>-2.2066344535616243E-3</v>
      </c>
      <c r="AN198" s="11">
        <f t="shared" si="24"/>
        <v>2.4188665295625862E-2</v>
      </c>
    </row>
    <row r="199" spans="2:40" x14ac:dyDescent="0.5">
      <c r="B199" s="29">
        <v>42285</v>
      </c>
      <c r="C199" s="4">
        <v>18.66</v>
      </c>
      <c r="D199" s="5">
        <f t="shared" si="20"/>
        <v>3.2258064516128343E-3</v>
      </c>
      <c r="E199" s="6">
        <f t="shared" si="21"/>
        <v>3.2206147000421572E-3</v>
      </c>
      <c r="AJ199" s="29">
        <v>42285</v>
      </c>
      <c r="AK199" s="6">
        <f t="shared" si="22"/>
        <v>1.0032258064516129</v>
      </c>
      <c r="AL199" s="7">
        <f t="shared" si="22"/>
        <v>1.0032206147000422</v>
      </c>
      <c r="AM199" s="10">
        <f t="shared" si="23"/>
        <v>-1.6214642408927469E-3</v>
      </c>
      <c r="AN199" s="11">
        <f t="shared" si="24"/>
        <v>2.5134155527973396E-2</v>
      </c>
    </row>
    <row r="200" spans="2:40" x14ac:dyDescent="0.5">
      <c r="B200" s="29">
        <v>42286</v>
      </c>
      <c r="C200" s="4">
        <v>18.62</v>
      </c>
      <c r="D200" s="5">
        <f t="shared" ref="D200:D263" si="25">((C200-C199)/C199)</f>
        <v>-2.1436227224008119E-3</v>
      </c>
      <c r="E200" s="6">
        <f t="shared" ref="E200:E263" si="26" xml:space="preserve"> IF(C200=C199, 0, LN(C200/C199))</f>
        <v>-2.1459235702766598E-3</v>
      </c>
      <c r="AJ200" s="29">
        <v>42286</v>
      </c>
      <c r="AK200" s="6">
        <f t="shared" ref="AK200:AL263" si="27">1 + D200</f>
        <v>0.99785637727759924</v>
      </c>
      <c r="AL200" s="7">
        <f t="shared" si="27"/>
        <v>0.99785407642972335</v>
      </c>
      <c r="AM200" s="10">
        <f t="shared" ref="AM200:AM263" si="28">AVERAGE(D200:D290)</f>
        <v>-2.1429650725672748E-3</v>
      </c>
      <c r="AN200" s="11">
        <f t="shared" ref="AN200:AN263" si="29">STDEV(D200:D290)</f>
        <v>2.5521805026782512E-2</v>
      </c>
    </row>
    <row r="201" spans="2:40" x14ac:dyDescent="0.5">
      <c r="B201" s="29">
        <v>42289</v>
      </c>
      <c r="C201" s="4">
        <v>18.579999999999998</v>
      </c>
      <c r="D201" s="5">
        <f t="shared" si="25"/>
        <v>-2.1482277121376314E-3</v>
      </c>
      <c r="E201" s="6">
        <f t="shared" si="26"/>
        <v>-2.1505384632286959E-3</v>
      </c>
      <c r="AJ201" s="29">
        <v>42289</v>
      </c>
      <c r="AK201" s="6">
        <f t="shared" si="27"/>
        <v>0.99785177228786237</v>
      </c>
      <c r="AL201" s="7">
        <f t="shared" si="27"/>
        <v>0.99784946153677134</v>
      </c>
      <c r="AM201" s="10">
        <f t="shared" si="28"/>
        <v>-2.0530767206307509E-3</v>
      </c>
      <c r="AN201" s="11">
        <f t="shared" si="29"/>
        <v>2.5536203410459736E-2</v>
      </c>
    </row>
    <row r="202" spans="2:40" x14ac:dyDescent="0.5">
      <c r="B202" s="29">
        <v>42290</v>
      </c>
      <c r="C202" s="4">
        <v>18.510000000000002</v>
      </c>
      <c r="D202" s="5">
        <f t="shared" si="25"/>
        <v>-3.7674919268028384E-3</v>
      </c>
      <c r="E202" s="6">
        <f t="shared" si="26"/>
        <v>-3.7746068002861193E-3</v>
      </c>
      <c r="AJ202" s="29">
        <v>42290</v>
      </c>
      <c r="AK202" s="6">
        <f t="shared" si="27"/>
        <v>0.99623250807319719</v>
      </c>
      <c r="AL202" s="7">
        <f t="shared" si="27"/>
        <v>0.99622539319971393</v>
      </c>
      <c r="AM202" s="10">
        <f t="shared" si="28"/>
        <v>-2.2492500424753929E-3</v>
      </c>
      <c r="AN202" s="11">
        <f t="shared" si="29"/>
        <v>2.5605418822291774E-2</v>
      </c>
    </row>
    <row r="203" spans="2:40" x14ac:dyDescent="0.5">
      <c r="B203" s="29">
        <v>42291</v>
      </c>
      <c r="C203" s="4">
        <v>18.399999999999999</v>
      </c>
      <c r="D203" s="5">
        <f t="shared" si="25"/>
        <v>-5.9427336574826026E-3</v>
      </c>
      <c r="E203" s="6">
        <f t="shared" si="26"/>
        <v>-5.9604619704664193E-3</v>
      </c>
      <c r="AJ203" s="29">
        <v>42291</v>
      </c>
      <c r="AK203" s="6">
        <f t="shared" si="27"/>
        <v>0.99405726634251734</v>
      </c>
      <c r="AL203" s="7">
        <f t="shared" si="27"/>
        <v>0.9940395380295336</v>
      </c>
      <c r="AM203" s="10">
        <f t="shared" si="28"/>
        <v>-2.2975552444459376E-3</v>
      </c>
      <c r="AN203" s="11">
        <f t="shared" si="29"/>
        <v>2.5612460239163557E-2</v>
      </c>
    </row>
    <row r="204" spans="2:40" x14ac:dyDescent="0.5">
      <c r="B204" s="29">
        <v>42292</v>
      </c>
      <c r="C204" s="4">
        <v>18.59</v>
      </c>
      <c r="D204" s="5">
        <f t="shared" si="25"/>
        <v>1.032608695652181E-2</v>
      </c>
      <c r="E204" s="6">
        <f t="shared" si="26"/>
        <v>1.0273137118412792E-2</v>
      </c>
      <c r="AJ204" s="29">
        <v>42292</v>
      </c>
      <c r="AK204" s="6">
        <f t="shared" si="27"/>
        <v>1.0103260869565218</v>
      </c>
      <c r="AL204" s="7">
        <f t="shared" si="27"/>
        <v>1.0102731371184128</v>
      </c>
      <c r="AM204" s="10">
        <f t="shared" si="28"/>
        <v>-2.0890466320715451E-3</v>
      </c>
      <c r="AN204" s="11">
        <f t="shared" si="29"/>
        <v>2.5659645922410011E-2</v>
      </c>
    </row>
    <row r="205" spans="2:40" x14ac:dyDescent="0.5">
      <c r="B205" s="29">
        <v>42293</v>
      </c>
      <c r="C205" s="4">
        <v>18.57</v>
      </c>
      <c r="D205" s="5">
        <f t="shared" si="25"/>
        <v>-1.0758472296933607E-3</v>
      </c>
      <c r="E205" s="6">
        <f t="shared" si="26"/>
        <v>-1.0764263687381775E-3</v>
      </c>
      <c r="AJ205" s="29">
        <v>42293</v>
      </c>
      <c r="AK205" s="6">
        <f t="shared" si="27"/>
        <v>0.99892415277030666</v>
      </c>
      <c r="AL205" s="7">
        <f t="shared" si="27"/>
        <v>0.99892357363126183</v>
      </c>
      <c r="AM205" s="10">
        <f t="shared" si="28"/>
        <v>-1.9793174545345319E-3</v>
      </c>
      <c r="AN205" s="11">
        <f t="shared" si="29"/>
        <v>2.5734568033175014E-2</v>
      </c>
    </row>
    <row r="206" spans="2:40" x14ac:dyDescent="0.5">
      <c r="B206" s="29">
        <v>42296</v>
      </c>
      <c r="C206" s="4">
        <v>18.579999999999998</v>
      </c>
      <c r="D206" s="5">
        <f t="shared" si="25"/>
        <v>5.3850296176618259E-4</v>
      </c>
      <c r="E206" s="6">
        <f t="shared" si="26"/>
        <v>5.3835802107790641E-4</v>
      </c>
      <c r="AJ206" s="29">
        <v>42296</v>
      </c>
      <c r="AK206" s="6">
        <f t="shared" si="27"/>
        <v>1.0005385029617662</v>
      </c>
      <c r="AL206" s="7">
        <f t="shared" si="27"/>
        <v>1.0005383580210778</v>
      </c>
      <c r="AM206" s="10">
        <f t="shared" si="28"/>
        <v>-1.6174800089498399E-3</v>
      </c>
      <c r="AN206" s="11">
        <f t="shared" si="29"/>
        <v>2.5977747629319932E-2</v>
      </c>
    </row>
    <row r="207" spans="2:40" x14ac:dyDescent="0.5">
      <c r="B207" s="29">
        <v>42297</v>
      </c>
      <c r="C207" s="4">
        <v>18.59</v>
      </c>
      <c r="D207" s="5">
        <f t="shared" si="25"/>
        <v>5.3821313240051476E-4</v>
      </c>
      <c r="E207" s="6">
        <f t="shared" si="26"/>
        <v>5.3806834766030338E-4</v>
      </c>
      <c r="AJ207" s="29">
        <v>42297</v>
      </c>
      <c r="AK207" s="6">
        <f t="shared" si="27"/>
        <v>1.0005382131324005</v>
      </c>
      <c r="AL207" s="7">
        <f t="shared" si="27"/>
        <v>1.0005380683476603</v>
      </c>
      <c r="AM207" s="10">
        <f t="shared" si="28"/>
        <v>-1.4820598619977637E-3</v>
      </c>
      <c r="AN207" s="11">
        <f t="shared" si="29"/>
        <v>2.6021195228251647E-2</v>
      </c>
    </row>
    <row r="208" spans="2:40" x14ac:dyDescent="0.5">
      <c r="B208" s="29">
        <v>42298</v>
      </c>
      <c r="C208" s="4">
        <v>18.059999999999999</v>
      </c>
      <c r="D208" s="5">
        <f t="shared" si="25"/>
        <v>-2.8509951586874725E-2</v>
      </c>
      <c r="E208" s="6">
        <f t="shared" si="26"/>
        <v>-2.8924253744513375E-2</v>
      </c>
      <c r="AJ208" s="29">
        <v>42298</v>
      </c>
      <c r="AK208" s="6">
        <f t="shared" si="27"/>
        <v>0.97149004841312525</v>
      </c>
      <c r="AL208" s="7">
        <f t="shared" si="27"/>
        <v>0.97107574625548665</v>
      </c>
      <c r="AM208" s="10">
        <f t="shared" si="28"/>
        <v>-1.3902941943440452E-3</v>
      </c>
      <c r="AN208" s="11">
        <f t="shared" si="29"/>
        <v>2.6043114438539166E-2</v>
      </c>
    </row>
    <row r="209" spans="2:40" x14ac:dyDescent="0.5">
      <c r="B209" s="29">
        <v>42299</v>
      </c>
      <c r="C209" s="4">
        <v>18.600000000000001</v>
      </c>
      <c r="D209" s="5">
        <f t="shared" si="25"/>
        <v>2.9900332225913772E-2</v>
      </c>
      <c r="E209" s="6">
        <f t="shared" si="26"/>
        <v>2.9462032730316282E-2</v>
      </c>
      <c r="AJ209" s="29">
        <v>42299</v>
      </c>
      <c r="AK209" s="6">
        <f t="shared" si="27"/>
        <v>1.0299003322259137</v>
      </c>
      <c r="AL209" s="7">
        <f t="shared" si="27"/>
        <v>1.0294620327303163</v>
      </c>
      <c r="AM209" s="10">
        <f t="shared" si="28"/>
        <v>-6.0673197695980396E-4</v>
      </c>
      <c r="AN209" s="11">
        <f t="shared" si="29"/>
        <v>2.6289597907671353E-2</v>
      </c>
    </row>
    <row r="210" spans="2:40" x14ac:dyDescent="0.5">
      <c r="B210" s="29">
        <v>42300</v>
      </c>
      <c r="C210" s="4">
        <v>18.59</v>
      </c>
      <c r="D210" s="5">
        <f t="shared" si="25"/>
        <v>-5.3763440860223456E-4</v>
      </c>
      <c r="E210" s="6">
        <f t="shared" si="26"/>
        <v>-5.3777898580298074E-4</v>
      </c>
      <c r="AJ210" s="29">
        <v>42300</v>
      </c>
      <c r="AK210" s="6">
        <f t="shared" si="27"/>
        <v>0.99946236559139778</v>
      </c>
      <c r="AL210" s="7">
        <f t="shared" si="27"/>
        <v>0.99946222101419702</v>
      </c>
      <c r="AM210" s="10">
        <f t="shared" si="28"/>
        <v>-7.4961465582694018E-4</v>
      </c>
      <c r="AN210" s="11">
        <f t="shared" si="29"/>
        <v>2.6156950085011996E-2</v>
      </c>
    </row>
    <row r="211" spans="2:40" x14ac:dyDescent="0.5">
      <c r="B211" s="29">
        <v>42303</v>
      </c>
      <c r="C211" s="4">
        <v>18.38</v>
      </c>
      <c r="D211" s="5">
        <f t="shared" si="25"/>
        <v>-1.1296395911780574E-2</v>
      </c>
      <c r="E211" s="6">
        <f t="shared" si="26"/>
        <v>-1.1360684805811684E-2</v>
      </c>
      <c r="AJ211" s="29">
        <v>42303</v>
      </c>
      <c r="AK211" s="6">
        <f t="shared" si="27"/>
        <v>0.98870360408821945</v>
      </c>
      <c r="AL211" s="7">
        <f t="shared" si="27"/>
        <v>0.98863931519418835</v>
      </c>
      <c r="AM211" s="10">
        <f t="shared" si="28"/>
        <v>-5.9370821581980265E-4</v>
      </c>
      <c r="AN211" s="11">
        <f t="shared" si="29"/>
        <v>2.6200473102342588E-2</v>
      </c>
    </row>
    <row r="212" spans="2:40" x14ac:dyDescent="0.5">
      <c r="B212" s="29">
        <v>42304</v>
      </c>
      <c r="C212" s="4">
        <v>18.45</v>
      </c>
      <c r="D212" s="5">
        <f t="shared" si="25"/>
        <v>3.8084874863982747E-3</v>
      </c>
      <c r="E212" s="6">
        <f t="shared" si="26"/>
        <v>3.8012535589951146E-3</v>
      </c>
      <c r="AJ212" s="29">
        <v>42304</v>
      </c>
      <c r="AK212" s="6">
        <f t="shared" si="27"/>
        <v>1.0038084874863982</v>
      </c>
      <c r="AL212" s="7">
        <f t="shared" si="27"/>
        <v>1.0038012535589951</v>
      </c>
      <c r="AM212" s="10">
        <f t="shared" si="28"/>
        <v>-6.4971971814035349E-4</v>
      </c>
      <c r="AN212" s="11">
        <f t="shared" si="29"/>
        <v>2.6229040258835854E-2</v>
      </c>
    </row>
    <row r="213" spans="2:40" x14ac:dyDescent="0.5">
      <c r="B213" s="29">
        <v>42305</v>
      </c>
      <c r="C213" s="4">
        <v>18.22</v>
      </c>
      <c r="D213" s="5">
        <f t="shared" si="25"/>
        <v>-1.2466124661246636E-2</v>
      </c>
      <c r="E213" s="6">
        <f t="shared" si="26"/>
        <v>-1.2544478654723955E-2</v>
      </c>
      <c r="AJ213" s="29">
        <v>42305</v>
      </c>
      <c r="AK213" s="6">
        <f t="shared" si="27"/>
        <v>0.98753387533875336</v>
      </c>
      <c r="AL213" s="7">
        <f t="shared" si="27"/>
        <v>0.98745552134527603</v>
      </c>
      <c r="AM213" s="10">
        <f t="shared" si="28"/>
        <v>-6.8503015101024694E-4</v>
      </c>
      <c r="AN213" s="11">
        <f t="shared" si="29"/>
        <v>2.6225134383347774E-2</v>
      </c>
    </row>
    <row r="214" spans="2:40" x14ac:dyDescent="0.5">
      <c r="B214" s="29">
        <v>42306</v>
      </c>
      <c r="C214" s="4">
        <v>18.39</v>
      </c>
      <c r="D214" s="5">
        <f t="shared" si="25"/>
        <v>9.3304061470912032E-3</v>
      </c>
      <c r="E214" s="6">
        <f t="shared" si="26"/>
        <v>9.287146784417482E-3</v>
      </c>
      <c r="AJ214" s="29">
        <v>42306</v>
      </c>
      <c r="AK214" s="6">
        <f t="shared" si="27"/>
        <v>1.0093304061470911</v>
      </c>
      <c r="AL214" s="7">
        <f t="shared" si="27"/>
        <v>1.0092871467844176</v>
      </c>
      <c r="AM214" s="10">
        <f t="shared" si="28"/>
        <v>-5.5457695690446353E-4</v>
      </c>
      <c r="AN214" s="11">
        <f t="shared" si="29"/>
        <v>2.6195388887152924E-2</v>
      </c>
    </row>
    <row r="215" spans="2:40" x14ac:dyDescent="0.5">
      <c r="B215" s="29">
        <v>42307</v>
      </c>
      <c r="C215" s="4">
        <v>18.27</v>
      </c>
      <c r="D215" s="5">
        <f t="shared" si="25"/>
        <v>-6.5252854812398583E-3</v>
      </c>
      <c r="E215" s="6">
        <f t="shared" si="26"/>
        <v>-6.5466682263144449E-3</v>
      </c>
      <c r="AJ215" s="29">
        <v>42307</v>
      </c>
      <c r="AK215" s="6">
        <f t="shared" si="27"/>
        <v>0.99347471451876013</v>
      </c>
      <c r="AL215" s="7">
        <f t="shared" si="27"/>
        <v>0.99345333177368556</v>
      </c>
      <c r="AM215" s="10">
        <f t="shared" si="28"/>
        <v>-5.8515703492064189E-4</v>
      </c>
      <c r="AN215" s="11">
        <f t="shared" si="29"/>
        <v>2.6185343462984005E-2</v>
      </c>
    </row>
    <row r="216" spans="2:40" x14ac:dyDescent="0.5">
      <c r="B216" s="29">
        <v>42310</v>
      </c>
      <c r="C216" s="4">
        <v>18.8</v>
      </c>
      <c r="D216" s="5">
        <f t="shared" si="25"/>
        <v>2.90093048713739E-2</v>
      </c>
      <c r="E216" s="6">
        <f t="shared" si="26"/>
        <v>2.859649944598832E-2</v>
      </c>
      <c r="AJ216" s="29">
        <v>42310</v>
      </c>
      <c r="AK216" s="6">
        <f t="shared" si="27"/>
        <v>1.029009304871374</v>
      </c>
      <c r="AL216" s="7">
        <f t="shared" si="27"/>
        <v>1.0285964994459884</v>
      </c>
      <c r="AM216" s="10">
        <f t="shared" si="28"/>
        <v>-4.6796090447713914E-4</v>
      </c>
      <c r="AN216" s="11">
        <f t="shared" si="29"/>
        <v>2.6182328025146712E-2</v>
      </c>
    </row>
    <row r="217" spans="2:40" x14ac:dyDescent="0.5">
      <c r="B217" s="29">
        <v>42311</v>
      </c>
      <c r="C217" s="4">
        <v>18.96</v>
      </c>
      <c r="D217" s="5">
        <f t="shared" si="25"/>
        <v>8.5106382978723475E-3</v>
      </c>
      <c r="E217" s="6">
        <f t="shared" si="26"/>
        <v>8.4746269909722356E-3</v>
      </c>
      <c r="AJ217" s="29">
        <v>42311</v>
      </c>
      <c r="AK217" s="6">
        <f t="shared" si="27"/>
        <v>1.0085106382978724</v>
      </c>
      <c r="AL217" s="7">
        <f t="shared" si="27"/>
        <v>1.0084746269909723</v>
      </c>
      <c r="AM217" s="10">
        <f t="shared" si="28"/>
        <v>-8.708770674587513E-4</v>
      </c>
      <c r="AN217" s="11">
        <f t="shared" si="29"/>
        <v>2.6005186162168417E-2</v>
      </c>
    </row>
    <row r="218" spans="2:40" x14ac:dyDescent="0.5">
      <c r="B218" s="29">
        <v>42312</v>
      </c>
      <c r="C218" s="4">
        <v>18.97</v>
      </c>
      <c r="D218" s="5">
        <f t="shared" si="25"/>
        <v>5.2742616033744775E-4</v>
      </c>
      <c r="E218" s="6">
        <f t="shared" si="26"/>
        <v>5.2728712004694621E-4</v>
      </c>
      <c r="AJ218" s="29">
        <v>42312</v>
      </c>
      <c r="AK218" s="6">
        <f t="shared" si="27"/>
        <v>1.0005274261603374</v>
      </c>
      <c r="AL218" s="7">
        <f t="shared" si="27"/>
        <v>1.000527287120047</v>
      </c>
      <c r="AM218" s="10">
        <f t="shared" si="28"/>
        <v>-9.0570555105293866E-4</v>
      </c>
      <c r="AN218" s="11">
        <f t="shared" si="29"/>
        <v>2.5994602200491972E-2</v>
      </c>
    </row>
    <row r="219" spans="2:40" x14ac:dyDescent="0.5">
      <c r="B219" s="29">
        <v>42313</v>
      </c>
      <c r="C219" s="4">
        <v>18.54</v>
      </c>
      <c r="D219" s="5">
        <f t="shared" si="25"/>
        <v>-2.2667369530838151E-2</v>
      </c>
      <c r="E219" s="6">
        <f t="shared" si="26"/>
        <v>-2.2928223809213721E-2</v>
      </c>
      <c r="AJ219" s="29">
        <v>42313</v>
      </c>
      <c r="AK219" s="6">
        <f t="shared" si="27"/>
        <v>0.97733263046916186</v>
      </c>
      <c r="AL219" s="7">
        <f t="shared" si="27"/>
        <v>0.97707177619078633</v>
      </c>
      <c r="AM219" s="10">
        <f t="shared" si="28"/>
        <v>-7.0391681975574068E-4</v>
      </c>
      <c r="AN219" s="11">
        <f t="shared" si="29"/>
        <v>2.6076992745354629E-2</v>
      </c>
    </row>
    <row r="220" spans="2:40" x14ac:dyDescent="0.5">
      <c r="B220" s="29">
        <v>42314</v>
      </c>
      <c r="C220" s="4">
        <v>18.48</v>
      </c>
      <c r="D220" s="5">
        <f t="shared" si="25"/>
        <v>-3.2362459546924878E-3</v>
      </c>
      <c r="E220" s="6">
        <f t="shared" si="26"/>
        <v>-3.2414939241709557E-3</v>
      </c>
      <c r="AJ220" s="29">
        <v>42314</v>
      </c>
      <c r="AK220" s="6">
        <f t="shared" si="27"/>
        <v>0.99676375404530748</v>
      </c>
      <c r="AL220" s="7">
        <f t="shared" si="27"/>
        <v>0.99675850607582905</v>
      </c>
      <c r="AM220" s="10">
        <f t="shared" si="28"/>
        <v>-5.2485910000591351E-4</v>
      </c>
      <c r="AN220" s="11">
        <f t="shared" si="29"/>
        <v>2.5980267837574681E-2</v>
      </c>
    </row>
    <row r="221" spans="2:40" x14ac:dyDescent="0.5">
      <c r="B221" s="29">
        <v>42317</v>
      </c>
      <c r="C221" s="4">
        <v>18.14</v>
      </c>
      <c r="D221" s="5">
        <f t="shared" si="25"/>
        <v>-1.8398268398268389E-2</v>
      </c>
      <c r="E221" s="6">
        <f t="shared" si="26"/>
        <v>-1.8569621526547571E-2</v>
      </c>
      <c r="AJ221" s="29">
        <v>42317</v>
      </c>
      <c r="AK221" s="6">
        <f t="shared" si="27"/>
        <v>0.98160173160173159</v>
      </c>
      <c r="AL221" s="7">
        <f t="shared" si="27"/>
        <v>0.98143037847345238</v>
      </c>
      <c r="AM221" s="10">
        <f t="shared" si="28"/>
        <v>-5.3414906372425237E-4</v>
      </c>
      <c r="AN221" s="11">
        <f t="shared" si="29"/>
        <v>2.5981399262615799E-2</v>
      </c>
    </row>
    <row r="222" spans="2:40" x14ac:dyDescent="0.5">
      <c r="B222" s="29">
        <v>42318</v>
      </c>
      <c r="C222" s="4">
        <v>17.989999999999998</v>
      </c>
      <c r="D222" s="5">
        <f t="shared" si="25"/>
        <v>-8.2690187431092681E-3</v>
      </c>
      <c r="E222" s="6">
        <f t="shared" si="26"/>
        <v>-8.3033967245489167E-3</v>
      </c>
      <c r="AJ222" s="29">
        <v>42318</v>
      </c>
      <c r="AK222" s="6">
        <f t="shared" si="27"/>
        <v>0.99173098125689074</v>
      </c>
      <c r="AL222" s="7">
        <f t="shared" si="27"/>
        <v>0.99169660327545106</v>
      </c>
      <c r="AM222" s="10">
        <f t="shared" si="28"/>
        <v>-8.1050249969700705E-5</v>
      </c>
      <c r="AN222" s="11">
        <f t="shared" si="29"/>
        <v>2.6025890578624481E-2</v>
      </c>
    </row>
    <row r="223" spans="2:40" x14ac:dyDescent="0.5">
      <c r="B223" s="29">
        <v>42319</v>
      </c>
      <c r="C223" s="4">
        <v>18.23</v>
      </c>
      <c r="D223" s="5">
        <f t="shared" si="25"/>
        <v>1.3340744858254698E-2</v>
      </c>
      <c r="E223" s="6">
        <f t="shared" si="26"/>
        <v>1.3252540728130107E-2</v>
      </c>
      <c r="AJ223" s="29">
        <v>42319</v>
      </c>
      <c r="AK223" s="6">
        <f t="shared" si="27"/>
        <v>1.0133407448582548</v>
      </c>
      <c r="AL223" s="7">
        <f t="shared" si="27"/>
        <v>1.0132525407281301</v>
      </c>
      <c r="AM223" s="10">
        <f t="shared" si="28"/>
        <v>-2.4808085348963094E-4</v>
      </c>
      <c r="AN223" s="11">
        <f t="shared" si="29"/>
        <v>2.6127600049114377E-2</v>
      </c>
    </row>
    <row r="224" spans="2:40" x14ac:dyDescent="0.5">
      <c r="B224" s="29">
        <v>42320</v>
      </c>
      <c r="C224" s="4">
        <v>17.920000000000002</v>
      </c>
      <c r="D224" s="5">
        <f t="shared" si="25"/>
        <v>-1.7004936917169429E-2</v>
      </c>
      <c r="E224" s="6">
        <f t="shared" si="26"/>
        <v>-1.7151181143787178E-2</v>
      </c>
      <c r="AJ224" s="29">
        <v>42320</v>
      </c>
      <c r="AK224" s="6">
        <f t="shared" si="27"/>
        <v>0.98299506308283058</v>
      </c>
      <c r="AL224" s="7">
        <f t="shared" si="27"/>
        <v>0.98284881885621278</v>
      </c>
      <c r="AM224" s="10">
        <f t="shared" si="28"/>
        <v>-6.0724830854922925E-4</v>
      </c>
      <c r="AN224" s="11">
        <f t="shared" si="29"/>
        <v>2.6163348638157842E-2</v>
      </c>
    </row>
    <row r="225" spans="2:40" x14ac:dyDescent="0.5">
      <c r="B225" s="29">
        <v>42321</v>
      </c>
      <c r="C225" s="4">
        <v>17.760000000000002</v>
      </c>
      <c r="D225" s="5">
        <f t="shared" si="25"/>
        <v>-8.928571428571435E-3</v>
      </c>
      <c r="E225" s="6">
        <f t="shared" si="26"/>
        <v>-8.9686699827603751E-3</v>
      </c>
      <c r="AJ225" s="29">
        <v>42321</v>
      </c>
      <c r="AK225" s="6">
        <f t="shared" si="27"/>
        <v>0.9910714285714286</v>
      </c>
      <c r="AL225" s="7">
        <f t="shared" si="27"/>
        <v>0.99103133001723964</v>
      </c>
      <c r="AM225" s="10">
        <f t="shared" si="28"/>
        <v>-4.9920222785964545E-4</v>
      </c>
      <c r="AN225" s="11">
        <f t="shared" si="29"/>
        <v>2.6115136582064012E-2</v>
      </c>
    </row>
    <row r="226" spans="2:40" x14ac:dyDescent="0.5">
      <c r="B226" s="29">
        <v>42324</v>
      </c>
      <c r="C226" s="4">
        <v>17.66</v>
      </c>
      <c r="D226" s="5">
        <f t="shared" si="25"/>
        <v>-5.6306306306307102E-3</v>
      </c>
      <c r="E226" s="6">
        <f t="shared" si="26"/>
        <v>-5.6465423882101603E-3</v>
      </c>
      <c r="AJ226" s="29">
        <v>42324</v>
      </c>
      <c r="AK226" s="6">
        <f t="shared" si="27"/>
        <v>0.99436936936936926</v>
      </c>
      <c r="AL226" s="7">
        <f t="shared" si="27"/>
        <v>0.99435345761178984</v>
      </c>
      <c r="AM226" s="10">
        <f t="shared" si="28"/>
        <v>-2.3568854192400975E-4</v>
      </c>
      <c r="AN226" s="11">
        <f t="shared" si="29"/>
        <v>2.6150095225517651E-2</v>
      </c>
    </row>
    <row r="227" spans="2:40" x14ac:dyDescent="0.5">
      <c r="B227" s="29">
        <v>42325</v>
      </c>
      <c r="C227" s="4">
        <v>16.64</v>
      </c>
      <c r="D227" s="5">
        <f t="shared" si="25"/>
        <v>-5.7757644394110963E-2</v>
      </c>
      <c r="E227" s="6">
        <f t="shared" si="26"/>
        <v>-5.9492759782751335E-2</v>
      </c>
      <c r="AJ227" s="29">
        <v>42325</v>
      </c>
      <c r="AK227" s="6">
        <f t="shared" si="27"/>
        <v>0.94224235560588898</v>
      </c>
      <c r="AL227" s="7">
        <f t="shared" si="27"/>
        <v>0.94050724021724863</v>
      </c>
      <c r="AM227" s="10">
        <f t="shared" si="28"/>
        <v>-5.6493078031037167E-5</v>
      </c>
      <c r="AN227" s="11">
        <f t="shared" si="29"/>
        <v>2.6168580415989923E-2</v>
      </c>
    </row>
    <row r="228" spans="2:40" x14ac:dyDescent="0.5">
      <c r="B228" s="29">
        <v>42326</v>
      </c>
      <c r="C228" s="4">
        <v>16.829999999999998</v>
      </c>
      <c r="D228" s="5">
        <f t="shared" si="25"/>
        <v>1.1418269230769093E-2</v>
      </c>
      <c r="E228" s="6">
        <f t="shared" si="26"/>
        <v>1.1353572809652037E-2</v>
      </c>
      <c r="AJ228" s="29">
        <v>42326</v>
      </c>
      <c r="AK228" s="6">
        <f t="shared" si="27"/>
        <v>1.0114182692307692</v>
      </c>
      <c r="AL228" s="7">
        <f t="shared" si="27"/>
        <v>1.0113535728096521</v>
      </c>
      <c r="AM228" s="10">
        <f t="shared" si="28"/>
        <v>6.2979791180261266E-4</v>
      </c>
      <c r="AN228" s="11">
        <f t="shared" si="29"/>
        <v>2.544750714190042E-2</v>
      </c>
    </row>
    <row r="229" spans="2:40" x14ac:dyDescent="0.5">
      <c r="B229" s="29">
        <v>42327</v>
      </c>
      <c r="C229" s="4">
        <v>17</v>
      </c>
      <c r="D229" s="5">
        <f t="shared" si="25"/>
        <v>1.0101010101010204E-2</v>
      </c>
      <c r="E229" s="6">
        <f t="shared" si="26"/>
        <v>1.0050335853501506E-2</v>
      </c>
      <c r="AJ229" s="29">
        <v>42327</v>
      </c>
      <c r="AK229" s="6">
        <f t="shared" si="27"/>
        <v>1.0101010101010102</v>
      </c>
      <c r="AL229" s="7">
        <f t="shared" si="27"/>
        <v>1.0100503358535016</v>
      </c>
      <c r="AM229" s="10">
        <f t="shared" si="28"/>
        <v>6.5195516684089089E-4</v>
      </c>
      <c r="AN229" s="11">
        <f t="shared" si="29"/>
        <v>2.5457880774374185E-2</v>
      </c>
    </row>
    <row r="230" spans="2:40" x14ac:dyDescent="0.5">
      <c r="B230" s="29">
        <v>42328</v>
      </c>
      <c r="C230" s="4">
        <v>16.57</v>
      </c>
      <c r="D230" s="5">
        <f t="shared" si="25"/>
        <v>-2.5294117647058807E-2</v>
      </c>
      <c r="E230" s="6">
        <f t="shared" si="26"/>
        <v>-2.5619512617744512E-2</v>
      </c>
      <c r="AJ230" s="29">
        <v>42328</v>
      </c>
      <c r="AK230" s="6">
        <f t="shared" si="27"/>
        <v>0.9747058823529412</v>
      </c>
      <c r="AL230" s="7">
        <f t="shared" si="27"/>
        <v>0.97438048738225547</v>
      </c>
      <c r="AM230" s="10">
        <f t="shared" si="28"/>
        <v>4.6495036888508226E-4</v>
      </c>
      <c r="AN230" s="11">
        <f t="shared" si="29"/>
        <v>2.5450201011388927E-2</v>
      </c>
    </row>
    <row r="231" spans="2:40" x14ac:dyDescent="0.5">
      <c r="B231" s="29">
        <v>42331</v>
      </c>
      <c r="C231" s="4">
        <v>16.48</v>
      </c>
      <c r="D231" s="5">
        <f t="shared" si="25"/>
        <v>-5.4315027157513492E-3</v>
      </c>
      <c r="E231" s="6">
        <f t="shared" si="26"/>
        <v>-5.4463069571458692E-3</v>
      </c>
      <c r="AJ231" s="29">
        <v>42331</v>
      </c>
      <c r="AK231" s="6">
        <f t="shared" si="27"/>
        <v>0.99456849728424868</v>
      </c>
      <c r="AL231" s="7">
        <f t="shared" si="27"/>
        <v>0.99455369304285413</v>
      </c>
      <c r="AM231" s="10">
        <f t="shared" si="28"/>
        <v>4.9417211160243733E-4</v>
      </c>
      <c r="AN231" s="11">
        <f t="shared" si="29"/>
        <v>2.5421806788998028E-2</v>
      </c>
    </row>
    <row r="232" spans="2:40" x14ac:dyDescent="0.5">
      <c r="B232" s="29">
        <v>42332</v>
      </c>
      <c r="C232" s="4">
        <v>16.38</v>
      </c>
      <c r="D232" s="5">
        <f t="shared" si="25"/>
        <v>-6.0679611650486295E-3</v>
      </c>
      <c r="E232" s="6">
        <f t="shared" si="26"/>
        <v>-6.0864460564023278E-3</v>
      </c>
      <c r="AJ232" s="29">
        <v>42332</v>
      </c>
      <c r="AK232" s="6">
        <f t="shared" si="27"/>
        <v>0.9939320388349514</v>
      </c>
      <c r="AL232" s="7">
        <f t="shared" si="27"/>
        <v>0.99391355394359771</v>
      </c>
      <c r="AM232" s="10">
        <f t="shared" si="28"/>
        <v>2.080052833633227E-4</v>
      </c>
      <c r="AN232" s="11">
        <f t="shared" si="29"/>
        <v>2.5634927906240727E-2</v>
      </c>
    </row>
    <row r="233" spans="2:40" x14ac:dyDescent="0.5">
      <c r="B233" s="29">
        <v>42333</v>
      </c>
      <c r="C233" s="4">
        <v>16.29</v>
      </c>
      <c r="D233" s="5">
        <f t="shared" si="25"/>
        <v>-5.4945054945054863E-3</v>
      </c>
      <c r="E233" s="6">
        <f t="shared" si="26"/>
        <v>-5.5096558109695845E-3</v>
      </c>
      <c r="AJ233" s="29">
        <v>42333</v>
      </c>
      <c r="AK233" s="6">
        <f t="shared" si="27"/>
        <v>0.99450549450549453</v>
      </c>
      <c r="AL233" s="7">
        <f t="shared" si="27"/>
        <v>0.99449034418903037</v>
      </c>
      <c r="AM233" s="10">
        <f t="shared" si="28"/>
        <v>6.5820852994267603E-5</v>
      </c>
      <c r="AN233" s="11">
        <f t="shared" si="29"/>
        <v>2.5705908690094034E-2</v>
      </c>
    </row>
    <row r="234" spans="2:40" x14ac:dyDescent="0.5">
      <c r="B234" s="29">
        <v>42335</v>
      </c>
      <c r="C234" s="4">
        <v>16.34</v>
      </c>
      <c r="D234" s="5">
        <f t="shared" si="25"/>
        <v>3.0693677102517319E-3</v>
      </c>
      <c r="E234" s="6">
        <f t="shared" si="26"/>
        <v>3.0646668179031659E-3</v>
      </c>
      <c r="AJ234" s="29">
        <v>42335</v>
      </c>
      <c r="AK234" s="6">
        <f t="shared" si="27"/>
        <v>1.0030693677102518</v>
      </c>
      <c r="AL234" s="7">
        <f t="shared" si="27"/>
        <v>1.0030646668179031</v>
      </c>
      <c r="AM234" s="10">
        <f t="shared" si="28"/>
        <v>9.4417924943278213E-6</v>
      </c>
      <c r="AN234" s="11">
        <f t="shared" si="29"/>
        <v>2.5723859204047787E-2</v>
      </c>
    </row>
    <row r="235" spans="2:40" x14ac:dyDescent="0.5">
      <c r="B235" s="29">
        <v>42338</v>
      </c>
      <c r="C235" s="4">
        <v>16.329999999999998</v>
      </c>
      <c r="D235" s="5">
        <f t="shared" si="25"/>
        <v>-6.1199510403926337E-4</v>
      </c>
      <c r="E235" s="6">
        <f t="shared" si="26"/>
        <v>-6.121824494832222E-4</v>
      </c>
      <c r="AJ235" s="29">
        <v>42338</v>
      </c>
      <c r="AK235" s="6">
        <f t="shared" si="27"/>
        <v>0.99938800489596069</v>
      </c>
      <c r="AL235" s="7">
        <f t="shared" si="27"/>
        <v>0.99938781755051675</v>
      </c>
      <c r="AM235" s="10">
        <f t="shared" si="28"/>
        <v>1.6314349197071309E-4</v>
      </c>
      <c r="AN235" s="11">
        <f t="shared" si="29"/>
        <v>2.5784061331959741E-2</v>
      </c>
    </row>
    <row r="236" spans="2:40" x14ac:dyDescent="0.5">
      <c r="B236" s="29">
        <v>42339</v>
      </c>
      <c r="C236" s="4">
        <v>16.13</v>
      </c>
      <c r="D236" s="5">
        <f t="shared" si="25"/>
        <v>-1.2247397428046498E-2</v>
      </c>
      <c r="E236" s="6">
        <f t="shared" si="26"/>
        <v>-1.232301484525619E-2</v>
      </c>
      <c r="AJ236" s="29">
        <v>42339</v>
      </c>
      <c r="AK236" s="6">
        <f t="shared" si="27"/>
        <v>0.98775260257195352</v>
      </c>
      <c r="AL236" s="7">
        <f t="shared" si="27"/>
        <v>0.98767698515474378</v>
      </c>
      <c r="AM236" s="10">
        <f t="shared" si="28"/>
        <v>3.6780742014969823E-4</v>
      </c>
      <c r="AN236" s="11">
        <f t="shared" si="29"/>
        <v>2.5851668301884581E-2</v>
      </c>
    </row>
    <row r="237" spans="2:40" x14ac:dyDescent="0.5">
      <c r="B237" s="29">
        <v>42340</v>
      </c>
      <c r="C237" s="4">
        <v>16.05</v>
      </c>
      <c r="D237" s="5">
        <f t="shared" si="25"/>
        <v>-4.9597024178548235E-3</v>
      </c>
      <c r="E237" s="6">
        <f t="shared" si="26"/>
        <v>-4.9720425610925096E-3</v>
      </c>
      <c r="AJ237" s="29">
        <v>42340</v>
      </c>
      <c r="AK237" s="6">
        <f t="shared" si="27"/>
        <v>0.99504029758214518</v>
      </c>
      <c r="AL237" s="7">
        <f t="shared" si="27"/>
        <v>0.99502795743890748</v>
      </c>
      <c r="AM237" s="10">
        <f t="shared" si="28"/>
        <v>7.7728709741584231E-4</v>
      </c>
      <c r="AN237" s="11">
        <f t="shared" si="29"/>
        <v>2.5944573988766113E-2</v>
      </c>
    </row>
    <row r="238" spans="2:40" x14ac:dyDescent="0.5">
      <c r="B238" s="29">
        <v>42341</v>
      </c>
      <c r="C238" s="4">
        <v>15.67</v>
      </c>
      <c r="D238" s="5">
        <f t="shared" si="25"/>
        <v>-2.3676012461059239E-2</v>
      </c>
      <c r="E238" s="6">
        <f t="shared" si="26"/>
        <v>-2.3960793208095438E-2</v>
      </c>
      <c r="AJ238" s="29">
        <v>42341</v>
      </c>
      <c r="AK238" s="6">
        <f t="shared" si="27"/>
        <v>0.97632398753894079</v>
      </c>
      <c r="AL238" s="7">
        <f t="shared" si="27"/>
        <v>0.97603920679190459</v>
      </c>
      <c r="AM238" s="10">
        <f t="shared" si="28"/>
        <v>9.3644656930226436E-4</v>
      </c>
      <c r="AN238" s="11">
        <f t="shared" si="29"/>
        <v>2.5953412571378252E-2</v>
      </c>
    </row>
    <row r="239" spans="2:40" x14ac:dyDescent="0.5">
      <c r="B239" s="29">
        <v>42342</v>
      </c>
      <c r="C239" s="4">
        <v>15.85</v>
      </c>
      <c r="D239" s="5">
        <f t="shared" si="25"/>
        <v>1.1486917677089963E-2</v>
      </c>
      <c r="E239" s="6">
        <f t="shared" si="26"/>
        <v>1.1421443955360161E-2</v>
      </c>
      <c r="AJ239" s="29">
        <v>42342</v>
      </c>
      <c r="AK239" s="6">
        <f t="shared" si="27"/>
        <v>1.01148691767709</v>
      </c>
      <c r="AL239" s="7">
        <f t="shared" si="27"/>
        <v>1.0114214439553602</v>
      </c>
      <c r="AM239" s="10">
        <f t="shared" si="28"/>
        <v>1.1707050516651387E-3</v>
      </c>
      <c r="AN239" s="11">
        <f t="shared" si="29"/>
        <v>2.5824677222871208E-2</v>
      </c>
    </row>
    <row r="240" spans="2:40" x14ac:dyDescent="0.5">
      <c r="B240" s="29">
        <v>42345</v>
      </c>
      <c r="C240" s="4">
        <v>15.7</v>
      </c>
      <c r="D240" s="5">
        <f t="shared" si="25"/>
        <v>-9.4637223974763634E-3</v>
      </c>
      <c r="E240" s="6">
        <f t="shared" si="26"/>
        <v>-9.5087879690273006E-3</v>
      </c>
      <c r="AJ240" s="29">
        <v>42345</v>
      </c>
      <c r="AK240" s="6">
        <f t="shared" si="27"/>
        <v>0.99053627760252361</v>
      </c>
      <c r="AL240" s="7">
        <f t="shared" si="27"/>
        <v>0.99049121203097268</v>
      </c>
      <c r="AM240" s="10">
        <f t="shared" si="28"/>
        <v>1.3172520556032808E-3</v>
      </c>
      <c r="AN240" s="11">
        <f t="shared" si="29"/>
        <v>2.5921525567874412E-2</v>
      </c>
    </row>
    <row r="241" spans="2:40" x14ac:dyDescent="0.5">
      <c r="B241" s="29">
        <v>42346</v>
      </c>
      <c r="C241" s="4">
        <v>15.48</v>
      </c>
      <c r="D241" s="5">
        <f t="shared" si="25"/>
        <v>-1.4012738853503112E-2</v>
      </c>
      <c r="E241" s="6">
        <f t="shared" si="26"/>
        <v>-1.4111844192681201E-2</v>
      </c>
      <c r="AJ241" s="29">
        <v>42346</v>
      </c>
      <c r="AK241" s="6">
        <f t="shared" si="27"/>
        <v>0.98598726114649693</v>
      </c>
      <c r="AL241" s="7">
        <f t="shared" si="27"/>
        <v>0.98588815580731881</v>
      </c>
      <c r="AM241" s="10">
        <f t="shared" si="28"/>
        <v>1.4909601474016E-3</v>
      </c>
      <c r="AN241" s="11">
        <f t="shared" si="29"/>
        <v>2.59014336643986E-2</v>
      </c>
    </row>
    <row r="242" spans="2:40" x14ac:dyDescent="0.5">
      <c r="B242" s="29">
        <v>42347</v>
      </c>
      <c r="C242" s="4">
        <v>15.27</v>
      </c>
      <c r="D242" s="5">
        <f t="shared" si="25"/>
        <v>-1.3565891472868272E-2</v>
      </c>
      <c r="E242" s="6">
        <f t="shared" si="26"/>
        <v>-1.3658748931040016E-2</v>
      </c>
      <c r="AJ242" s="29">
        <v>42347</v>
      </c>
      <c r="AK242" s="6">
        <f t="shared" si="27"/>
        <v>0.98643410852713176</v>
      </c>
      <c r="AL242" s="7">
        <f t="shared" si="27"/>
        <v>0.98634125106895998</v>
      </c>
      <c r="AM242" s="10">
        <f t="shared" si="28"/>
        <v>1.5819720136402286E-3</v>
      </c>
      <c r="AN242" s="11">
        <f t="shared" si="29"/>
        <v>2.5860870755650679E-2</v>
      </c>
    </row>
    <row r="243" spans="2:40" x14ac:dyDescent="0.5">
      <c r="B243" s="29">
        <v>42348</v>
      </c>
      <c r="C243" s="4">
        <v>15.45</v>
      </c>
      <c r="D243" s="5">
        <f t="shared" si="25"/>
        <v>1.1787819253438095E-2</v>
      </c>
      <c r="E243" s="6">
        <f t="shared" si="26"/>
        <v>1.1718884113213479E-2</v>
      </c>
      <c r="AJ243" s="29">
        <v>42348</v>
      </c>
      <c r="AK243" s="6">
        <f t="shared" si="27"/>
        <v>1.0117878192534382</v>
      </c>
      <c r="AL243" s="7">
        <f t="shared" si="27"/>
        <v>1.0117188841132134</v>
      </c>
      <c r="AM243" s="10">
        <f t="shared" si="28"/>
        <v>1.7183802962853574E-3</v>
      </c>
      <c r="AN243" s="11">
        <f t="shared" si="29"/>
        <v>2.5812775664163366E-2</v>
      </c>
    </row>
    <row r="244" spans="2:40" x14ac:dyDescent="0.5">
      <c r="B244" s="29">
        <v>42349</v>
      </c>
      <c r="C244" s="4">
        <v>15.08</v>
      </c>
      <c r="D244" s="5">
        <f t="shared" si="25"/>
        <v>-2.3948220064724871E-2</v>
      </c>
      <c r="E244" s="6">
        <f t="shared" si="26"/>
        <v>-2.423964076394439E-2</v>
      </c>
      <c r="AJ244" s="29">
        <v>42349</v>
      </c>
      <c r="AK244" s="6">
        <f t="shared" si="27"/>
        <v>0.97605177993527514</v>
      </c>
      <c r="AL244" s="7">
        <f t="shared" si="27"/>
        <v>0.97576035923605564</v>
      </c>
      <c r="AM244" s="10">
        <f t="shared" si="28"/>
        <v>1.582502787511219E-3</v>
      </c>
      <c r="AN244" s="11">
        <f t="shared" si="29"/>
        <v>2.5791717037017488E-2</v>
      </c>
    </row>
    <row r="245" spans="2:40" x14ac:dyDescent="0.5">
      <c r="B245" s="29">
        <v>42352</v>
      </c>
      <c r="C245" s="4">
        <v>14.5</v>
      </c>
      <c r="D245" s="5">
        <f t="shared" si="25"/>
        <v>-3.8461538461538464E-2</v>
      </c>
      <c r="E245" s="6">
        <f t="shared" si="26"/>
        <v>-3.9220713153281267E-2</v>
      </c>
      <c r="AJ245" s="29">
        <v>42352</v>
      </c>
      <c r="AK245" s="6">
        <f t="shared" si="27"/>
        <v>0.96153846153846156</v>
      </c>
      <c r="AL245" s="7">
        <f t="shared" si="27"/>
        <v>0.96077928684671876</v>
      </c>
      <c r="AM245" s="10">
        <f t="shared" si="28"/>
        <v>1.7124314550752589E-3</v>
      </c>
      <c r="AN245" s="11">
        <f t="shared" si="29"/>
        <v>2.5691259601268016E-2</v>
      </c>
    </row>
    <row r="246" spans="2:40" x14ac:dyDescent="0.5">
      <c r="B246" s="29">
        <v>42353</v>
      </c>
      <c r="C246" s="4">
        <v>15.5</v>
      </c>
      <c r="D246" s="5">
        <f t="shared" si="25"/>
        <v>6.8965517241379309E-2</v>
      </c>
      <c r="E246" s="6">
        <f t="shared" si="26"/>
        <v>6.6691374498672143E-2</v>
      </c>
      <c r="AJ246" s="29">
        <v>42353</v>
      </c>
      <c r="AK246" s="6">
        <f t="shared" si="27"/>
        <v>1.0689655172413792</v>
      </c>
      <c r="AL246" s="7">
        <f t="shared" si="27"/>
        <v>1.0666913744986721</v>
      </c>
      <c r="AM246" s="10">
        <f t="shared" si="28"/>
        <v>2.2506919178063418E-3</v>
      </c>
      <c r="AN246" s="11">
        <f t="shared" si="29"/>
        <v>2.5351076498036824E-2</v>
      </c>
    </row>
    <row r="247" spans="2:40" x14ac:dyDescent="0.5">
      <c r="B247" s="29">
        <v>42354</v>
      </c>
      <c r="C247" s="4">
        <v>15.56</v>
      </c>
      <c r="D247" s="5">
        <f t="shared" si="25"/>
        <v>3.870967741935516E-3</v>
      </c>
      <c r="E247" s="6">
        <f t="shared" si="26"/>
        <v>3.8634948250446392E-3</v>
      </c>
      <c r="AJ247" s="29">
        <v>42354</v>
      </c>
      <c r="AK247" s="6">
        <f t="shared" si="27"/>
        <v>1.0038709677419355</v>
      </c>
      <c r="AL247" s="7">
        <f t="shared" si="27"/>
        <v>1.0038634948250447</v>
      </c>
      <c r="AM247" s="10">
        <f t="shared" si="28"/>
        <v>1.7661243324629432E-3</v>
      </c>
      <c r="AN247" s="11">
        <f t="shared" si="29"/>
        <v>2.4467740440648172E-2</v>
      </c>
    </row>
    <row r="248" spans="2:40" x14ac:dyDescent="0.5">
      <c r="B248" s="29">
        <v>42355</v>
      </c>
      <c r="C248" s="4">
        <v>15.49</v>
      </c>
      <c r="D248" s="5">
        <f t="shared" si="25"/>
        <v>-4.4987146529563166E-3</v>
      </c>
      <c r="E248" s="6">
        <f t="shared" si="26"/>
        <v>-4.5088643214683533E-3</v>
      </c>
      <c r="AJ248" s="29">
        <v>42355</v>
      </c>
      <c r="AK248" s="6">
        <f t="shared" si="27"/>
        <v>0.99550128534704363</v>
      </c>
      <c r="AL248" s="7">
        <f t="shared" si="27"/>
        <v>0.99549113567853165</v>
      </c>
      <c r="AM248" s="10">
        <f t="shared" si="28"/>
        <v>1.5313405478357162E-3</v>
      </c>
      <c r="AN248" s="11">
        <f t="shared" si="29"/>
        <v>2.4549688510110496E-2</v>
      </c>
    </row>
    <row r="249" spans="2:40" x14ac:dyDescent="0.5">
      <c r="B249" s="29">
        <v>42356</v>
      </c>
      <c r="C249" s="4">
        <v>14.76</v>
      </c>
      <c r="D249" s="5">
        <f t="shared" si="25"/>
        <v>-4.7127178825048445E-2</v>
      </c>
      <c r="E249" s="6">
        <f t="shared" si="26"/>
        <v>-4.8273835256450875E-2</v>
      </c>
      <c r="AJ249" s="29">
        <v>42356</v>
      </c>
      <c r="AK249" s="6">
        <f t="shared" si="27"/>
        <v>0.95287282117495153</v>
      </c>
      <c r="AL249" s="7">
        <f t="shared" si="27"/>
        <v>0.9517261647435491</v>
      </c>
      <c r="AM249" s="10">
        <f t="shared" si="28"/>
        <v>1.2651821710710485E-3</v>
      </c>
      <c r="AN249" s="11">
        <f t="shared" si="29"/>
        <v>2.4746297430505042E-2</v>
      </c>
    </row>
    <row r="250" spans="2:40" x14ac:dyDescent="0.5">
      <c r="B250" s="29">
        <v>42359</v>
      </c>
      <c r="C250" s="4">
        <v>14.99</v>
      </c>
      <c r="D250" s="5">
        <f t="shared" si="25"/>
        <v>1.5582655826558295E-2</v>
      </c>
      <c r="E250" s="6">
        <f t="shared" si="26"/>
        <v>1.5462492942180009E-2</v>
      </c>
      <c r="AJ250" s="29">
        <v>42359</v>
      </c>
      <c r="AK250" s="6">
        <f t="shared" si="27"/>
        <v>1.0155826558265584</v>
      </c>
      <c r="AL250" s="7">
        <f t="shared" si="27"/>
        <v>1.0154624929421801</v>
      </c>
      <c r="AM250" s="10">
        <f t="shared" si="28"/>
        <v>2.0495029084795454E-3</v>
      </c>
      <c r="AN250" s="11">
        <f t="shared" si="29"/>
        <v>2.4322931471213415E-2</v>
      </c>
    </row>
    <row r="251" spans="2:40" x14ac:dyDescent="0.5">
      <c r="B251" s="29">
        <v>42360</v>
      </c>
      <c r="C251" s="4">
        <v>15</v>
      </c>
      <c r="D251" s="5">
        <f t="shared" si="25"/>
        <v>6.6711140760505579E-4</v>
      </c>
      <c r="E251" s="6">
        <f t="shared" si="26"/>
        <v>6.6688898770377427E-4</v>
      </c>
      <c r="AJ251" s="29">
        <v>42360</v>
      </c>
      <c r="AK251" s="6">
        <f t="shared" si="27"/>
        <v>1.0006671114076051</v>
      </c>
      <c r="AL251" s="7">
        <f t="shared" si="27"/>
        <v>1.0006668889877037</v>
      </c>
      <c r="AM251" s="10">
        <f t="shared" si="28"/>
        <v>1.6688900116722022E-3</v>
      </c>
      <c r="AN251" s="11">
        <f t="shared" si="29"/>
        <v>2.4379736834742007E-2</v>
      </c>
    </row>
    <row r="252" spans="2:40" x14ac:dyDescent="0.5">
      <c r="B252" s="29">
        <v>42361</v>
      </c>
      <c r="C252" s="4">
        <v>15.89</v>
      </c>
      <c r="D252" s="5">
        <f t="shared" si="25"/>
        <v>5.933333333333337E-2</v>
      </c>
      <c r="E252" s="6">
        <f t="shared" si="26"/>
        <v>5.7639779446414664E-2</v>
      </c>
      <c r="AJ252" s="29">
        <v>42361</v>
      </c>
      <c r="AK252" s="6">
        <f t="shared" si="27"/>
        <v>1.0593333333333335</v>
      </c>
      <c r="AL252" s="7">
        <f t="shared" si="27"/>
        <v>1.0576397794464147</v>
      </c>
      <c r="AM252" s="10">
        <f t="shared" si="28"/>
        <v>1.5127967552542661E-3</v>
      </c>
      <c r="AN252" s="11">
        <f t="shared" si="29"/>
        <v>2.4431639513886116E-2</v>
      </c>
    </row>
    <row r="253" spans="2:40" x14ac:dyDescent="0.5">
      <c r="B253" s="29">
        <v>42362</v>
      </c>
      <c r="C253" s="4">
        <v>15.6</v>
      </c>
      <c r="D253" s="5">
        <f t="shared" si="25"/>
        <v>-1.8250471994965444E-2</v>
      </c>
      <c r="E253" s="6">
        <f t="shared" si="26"/>
        <v>-1.8419066293133297E-2</v>
      </c>
      <c r="AJ253" s="29">
        <v>42362</v>
      </c>
      <c r="AK253" s="6">
        <f t="shared" si="27"/>
        <v>0.98174952800503457</v>
      </c>
      <c r="AL253" s="7">
        <f t="shared" si="27"/>
        <v>0.98158093370686672</v>
      </c>
      <c r="AM253" s="10">
        <f t="shared" si="28"/>
        <v>7.8210183362855442E-4</v>
      </c>
      <c r="AN253" s="11">
        <f t="shared" si="29"/>
        <v>2.3665461440329955E-2</v>
      </c>
    </row>
    <row r="254" spans="2:40" x14ac:dyDescent="0.5">
      <c r="B254" s="29">
        <v>42366</v>
      </c>
      <c r="C254" s="4">
        <v>15.28</v>
      </c>
      <c r="D254" s="5">
        <f t="shared" si="25"/>
        <v>-2.051282051282053E-2</v>
      </c>
      <c r="E254" s="6">
        <f t="shared" si="26"/>
        <v>-2.072613051711697E-2</v>
      </c>
      <c r="AJ254" s="29">
        <v>42366</v>
      </c>
      <c r="AK254" s="6">
        <f t="shared" si="27"/>
        <v>0.97948717948717945</v>
      </c>
      <c r="AL254" s="7">
        <f t="shared" si="27"/>
        <v>0.97927386948288309</v>
      </c>
      <c r="AM254" s="10">
        <f t="shared" si="28"/>
        <v>1.2666273077913195E-3</v>
      </c>
      <c r="AN254" s="11">
        <f t="shared" si="29"/>
        <v>2.3722757268262513E-2</v>
      </c>
    </row>
    <row r="255" spans="2:40" x14ac:dyDescent="0.5">
      <c r="B255" s="29">
        <v>42367</v>
      </c>
      <c r="C255" s="4">
        <v>15.38</v>
      </c>
      <c r="D255" s="5">
        <f t="shared" si="25"/>
        <v>6.5445026178011408E-3</v>
      </c>
      <c r="E255" s="6">
        <f t="shared" si="26"/>
        <v>6.5231803391234758E-3</v>
      </c>
      <c r="AJ255" s="29">
        <v>42367</v>
      </c>
      <c r="AK255" s="6">
        <f t="shared" si="27"/>
        <v>1.006544502617801</v>
      </c>
      <c r="AL255" s="7">
        <f t="shared" si="27"/>
        <v>1.0065231803391235</v>
      </c>
      <c r="AM255" s="10">
        <f t="shared" si="28"/>
        <v>1.4856053015428695E-3</v>
      </c>
      <c r="AN255" s="11">
        <f t="shared" si="29"/>
        <v>2.3611191500820097E-2</v>
      </c>
    </row>
    <row r="256" spans="2:40" x14ac:dyDescent="0.5">
      <c r="B256" s="29">
        <v>42368</v>
      </c>
      <c r="C256" s="4">
        <v>15.25</v>
      </c>
      <c r="D256" s="5">
        <f t="shared" si="25"/>
        <v>-8.4525357607282692E-3</v>
      </c>
      <c r="E256" s="6">
        <f t="shared" si="26"/>
        <v>-8.4884610240773088E-3</v>
      </c>
      <c r="AJ256" s="29">
        <v>42368</v>
      </c>
      <c r="AK256" s="6">
        <f t="shared" si="27"/>
        <v>0.99154746423927176</v>
      </c>
      <c r="AL256" s="7">
        <f t="shared" si="27"/>
        <v>0.9915115389759227</v>
      </c>
      <c r="AM256" s="10">
        <f t="shared" si="28"/>
        <v>1.5103085372721729E-3</v>
      </c>
      <c r="AN256" s="11">
        <f t="shared" si="29"/>
        <v>2.3617718268863417E-2</v>
      </c>
    </row>
    <row r="257" spans="2:40" x14ac:dyDescent="0.5">
      <c r="B257" s="29">
        <v>42369</v>
      </c>
      <c r="C257" s="4">
        <v>15.18</v>
      </c>
      <c r="D257" s="5">
        <f t="shared" si="25"/>
        <v>-4.5901639344262477E-3</v>
      </c>
      <c r="E257" s="6">
        <f t="shared" si="26"/>
        <v>-4.6007310859367719E-3</v>
      </c>
      <c r="AJ257" s="29">
        <v>42369</v>
      </c>
      <c r="AK257" s="6">
        <f t="shared" si="27"/>
        <v>0.99540983606557376</v>
      </c>
      <c r="AL257" s="7">
        <f t="shared" si="27"/>
        <v>0.99539926891406327</v>
      </c>
      <c r="AM257" s="10">
        <f t="shared" si="28"/>
        <v>1.405250872384094E-3</v>
      </c>
      <c r="AN257" s="11">
        <f t="shared" si="29"/>
        <v>2.3683699019044671E-2</v>
      </c>
    </row>
    <row r="258" spans="2:40" x14ac:dyDescent="0.5">
      <c r="B258" s="29">
        <v>42373</v>
      </c>
      <c r="C258" s="4">
        <v>15.47</v>
      </c>
      <c r="D258" s="5">
        <f t="shared" si="25"/>
        <v>1.9104084321475687E-2</v>
      </c>
      <c r="E258" s="6">
        <f t="shared" si="26"/>
        <v>1.8923892617490851E-2</v>
      </c>
      <c r="AJ258" s="29">
        <v>42373</v>
      </c>
      <c r="AK258" s="6">
        <f t="shared" si="27"/>
        <v>1.0191040843214756</v>
      </c>
      <c r="AL258" s="7">
        <f t="shared" si="27"/>
        <v>1.0189238926174908</v>
      </c>
      <c r="AM258" s="10">
        <f t="shared" si="28"/>
        <v>1.5857397016264421E-3</v>
      </c>
      <c r="AN258" s="11">
        <f t="shared" si="29"/>
        <v>2.3700079692487011E-2</v>
      </c>
    </row>
    <row r="259" spans="2:40" x14ac:dyDescent="0.5">
      <c r="B259" s="29">
        <v>42374</v>
      </c>
      <c r="C259" s="4">
        <v>15.23</v>
      </c>
      <c r="D259" s="5">
        <f t="shared" si="25"/>
        <v>-1.5513897866839056E-2</v>
      </c>
      <c r="E259" s="6">
        <f t="shared" si="26"/>
        <v>-1.5635497677904366E-2</v>
      </c>
      <c r="AJ259" s="29">
        <v>42374</v>
      </c>
      <c r="AK259" s="6">
        <f t="shared" si="27"/>
        <v>0.9844861021331609</v>
      </c>
      <c r="AL259" s="7">
        <f t="shared" si="27"/>
        <v>0.9843645023220956</v>
      </c>
      <c r="AM259" s="10">
        <f t="shared" si="28"/>
        <v>1.0737675649403445E-3</v>
      </c>
      <c r="AN259" s="11">
        <f t="shared" si="29"/>
        <v>2.382035195895223E-2</v>
      </c>
    </row>
    <row r="260" spans="2:40" x14ac:dyDescent="0.5">
      <c r="B260" s="29">
        <v>42375</v>
      </c>
      <c r="C260" s="4">
        <v>14.85</v>
      </c>
      <c r="D260" s="5">
        <f t="shared" si="25"/>
        <v>-2.4950755088640891E-2</v>
      </c>
      <c r="E260" s="6">
        <f t="shared" si="26"/>
        <v>-2.5267301658361843E-2</v>
      </c>
      <c r="AJ260" s="29">
        <v>42375</v>
      </c>
      <c r="AK260" s="6">
        <f t="shared" si="27"/>
        <v>0.97504924491135914</v>
      </c>
      <c r="AL260" s="7">
        <f t="shared" si="27"/>
        <v>0.97473269834163812</v>
      </c>
      <c r="AM260" s="10">
        <f t="shared" si="28"/>
        <v>1.0922672454631206E-3</v>
      </c>
      <c r="AN260" s="11">
        <f t="shared" si="29"/>
        <v>2.3807976790241402E-2</v>
      </c>
    </row>
    <row r="261" spans="2:40" x14ac:dyDescent="0.5">
      <c r="B261" s="29">
        <v>42376</v>
      </c>
      <c r="C261" s="4">
        <v>14.56</v>
      </c>
      <c r="D261" s="5">
        <f t="shared" si="25"/>
        <v>-1.9528619528619472E-2</v>
      </c>
      <c r="E261" s="6">
        <f t="shared" si="26"/>
        <v>-1.9721822480168693E-2</v>
      </c>
      <c r="AJ261" s="29">
        <v>42376</v>
      </c>
      <c r="AK261" s="6">
        <f t="shared" si="27"/>
        <v>0.98047138047138049</v>
      </c>
      <c r="AL261" s="7">
        <f t="shared" si="27"/>
        <v>0.98027817751983126</v>
      </c>
      <c r="AM261" s="10">
        <f t="shared" si="28"/>
        <v>1.4133556825133159E-3</v>
      </c>
      <c r="AN261" s="11">
        <f t="shared" si="29"/>
        <v>2.364934683686359E-2</v>
      </c>
    </row>
    <row r="262" spans="2:40" x14ac:dyDescent="0.5">
      <c r="B262" s="29">
        <v>42377</v>
      </c>
      <c r="C262" s="4">
        <v>14</v>
      </c>
      <c r="D262" s="5">
        <f t="shared" si="25"/>
        <v>-3.8461538461538491E-2</v>
      </c>
      <c r="E262" s="6">
        <f t="shared" si="26"/>
        <v>-3.9220713153281385E-2</v>
      </c>
      <c r="AJ262" s="29">
        <v>42377</v>
      </c>
      <c r="AK262" s="6">
        <f t="shared" si="27"/>
        <v>0.96153846153846145</v>
      </c>
      <c r="AL262" s="7">
        <f t="shared" si="27"/>
        <v>0.96077928684671865</v>
      </c>
      <c r="AM262" s="10">
        <f t="shared" si="28"/>
        <v>1.7347101022283913E-3</v>
      </c>
      <c r="AN262" s="11">
        <f t="shared" si="29"/>
        <v>2.356013392444219E-2</v>
      </c>
    </row>
    <row r="263" spans="2:40" x14ac:dyDescent="0.5">
      <c r="B263" s="29">
        <v>42380</v>
      </c>
      <c r="C263" s="4">
        <v>14.02</v>
      </c>
      <c r="D263" s="5">
        <f t="shared" si="25"/>
        <v>1.4285714285713982E-3</v>
      </c>
      <c r="E263" s="6">
        <f t="shared" si="26"/>
        <v>1.4275519911853237E-3</v>
      </c>
      <c r="AJ263" s="29">
        <v>42380</v>
      </c>
      <c r="AK263" s="6">
        <f t="shared" si="27"/>
        <v>1.0014285714285713</v>
      </c>
      <c r="AL263" s="7">
        <f t="shared" si="27"/>
        <v>1.0014275519911853</v>
      </c>
      <c r="AM263" s="10">
        <f t="shared" si="28"/>
        <v>1.7278480064630173E-3</v>
      </c>
      <c r="AN263" s="11">
        <f t="shared" si="29"/>
        <v>2.3572059438224456E-2</v>
      </c>
    </row>
    <row r="264" spans="2:40" x14ac:dyDescent="0.5">
      <c r="B264" s="29">
        <v>42381</v>
      </c>
      <c r="C264" s="4">
        <v>14.12</v>
      </c>
      <c r="D264" s="5">
        <f t="shared" ref="D264:D327" si="30">((C264-C263)/C263)</f>
        <v>7.1326676176889908E-3</v>
      </c>
      <c r="E264" s="6">
        <f t="shared" ref="E264:E327" si="31" xml:space="preserve"> IF(C264=C263, 0, LN(C264/C263))</f>
        <v>7.1073504586520184E-3</v>
      </c>
      <c r="AJ264" s="29">
        <v>42381</v>
      </c>
      <c r="AK264" s="6">
        <f t="shared" ref="AK264:AL327" si="32">1 + D264</f>
        <v>1.007132667617689</v>
      </c>
      <c r="AL264" s="7">
        <f t="shared" si="32"/>
        <v>1.0071073504586521</v>
      </c>
      <c r="AM264" s="10">
        <f t="shared" ref="AM264:AM327" si="33">AVERAGE(D264:D354)</f>
        <v>1.7259028748915673E-3</v>
      </c>
      <c r="AN264" s="11">
        <f t="shared" ref="AN264:AN327" si="34">STDEV(D264:D354)</f>
        <v>2.3572091711639685E-2</v>
      </c>
    </row>
    <row r="265" spans="2:40" x14ac:dyDescent="0.5">
      <c r="B265" s="29">
        <v>42382</v>
      </c>
      <c r="C265" s="4">
        <v>13.93</v>
      </c>
      <c r="D265" s="5">
        <f t="shared" si="30"/>
        <v>-1.3456090651558039E-2</v>
      </c>
      <c r="E265" s="6">
        <f t="shared" si="31"/>
        <v>-1.3547444273381674E-2</v>
      </c>
      <c r="AJ265" s="29">
        <v>42382</v>
      </c>
      <c r="AK265" s="6">
        <f t="shared" si="32"/>
        <v>0.98654390934844194</v>
      </c>
      <c r="AL265" s="7">
        <f t="shared" si="32"/>
        <v>0.98645255572661827</v>
      </c>
      <c r="AM265" s="10">
        <f t="shared" si="33"/>
        <v>1.7711482856861928E-3</v>
      </c>
      <c r="AN265" s="11">
        <f t="shared" si="34"/>
        <v>2.3586532108209841E-2</v>
      </c>
    </row>
    <row r="266" spans="2:40" x14ac:dyDescent="0.5">
      <c r="B266" s="29">
        <v>42383</v>
      </c>
      <c r="C266" s="4">
        <v>13.39</v>
      </c>
      <c r="D266" s="5">
        <f t="shared" si="30"/>
        <v>-3.8765254845656794E-2</v>
      </c>
      <c r="E266" s="6">
        <f t="shared" si="31"/>
        <v>-3.9536628088633188E-2</v>
      </c>
      <c r="AJ266" s="29">
        <v>42383</v>
      </c>
      <c r="AK266" s="6">
        <f t="shared" si="32"/>
        <v>0.96123474515434326</v>
      </c>
      <c r="AL266" s="7">
        <f t="shared" si="32"/>
        <v>0.96046337191136677</v>
      </c>
      <c r="AM266" s="10">
        <f t="shared" si="33"/>
        <v>2.000518113272965E-3</v>
      </c>
      <c r="AN266" s="11">
        <f t="shared" si="34"/>
        <v>2.3538247615366659E-2</v>
      </c>
    </row>
    <row r="267" spans="2:40" x14ac:dyDescent="0.5">
      <c r="B267" s="29">
        <v>42384</v>
      </c>
      <c r="C267" s="4">
        <v>13.38</v>
      </c>
      <c r="D267" s="5">
        <f t="shared" si="30"/>
        <v>-7.4682598954442015E-4</v>
      </c>
      <c r="E267" s="6">
        <f t="shared" si="31"/>
        <v>-7.4710500299876418E-4</v>
      </c>
      <c r="AJ267" s="29">
        <v>42384</v>
      </c>
      <c r="AK267" s="6">
        <f t="shared" si="32"/>
        <v>0.99925317401045555</v>
      </c>
      <c r="AL267" s="7">
        <f t="shared" si="32"/>
        <v>0.99925289499700121</v>
      </c>
      <c r="AM267" s="10">
        <f t="shared" si="33"/>
        <v>2.6557285588903082E-3</v>
      </c>
      <c r="AN267" s="11">
        <f t="shared" si="34"/>
        <v>2.3218561269052949E-2</v>
      </c>
    </row>
    <row r="268" spans="2:40" x14ac:dyDescent="0.5">
      <c r="B268" s="29">
        <v>42388</v>
      </c>
      <c r="C268" s="4">
        <v>13.2</v>
      </c>
      <c r="D268" s="5">
        <f t="shared" si="30"/>
        <v>-1.3452914798206388E-2</v>
      </c>
      <c r="E268" s="6">
        <f t="shared" si="31"/>
        <v>-1.3544225107757372E-2</v>
      </c>
      <c r="AJ268" s="29">
        <v>42388</v>
      </c>
      <c r="AK268" s="6">
        <f t="shared" si="32"/>
        <v>0.98654708520179357</v>
      </c>
      <c r="AL268" s="7">
        <f t="shared" si="32"/>
        <v>0.98645577489224268</v>
      </c>
      <c r="AM268" s="10">
        <f t="shared" si="33"/>
        <v>2.4988361141431207E-3</v>
      </c>
      <c r="AN268" s="11">
        <f t="shared" si="34"/>
        <v>2.3289935753000826E-2</v>
      </c>
    </row>
    <row r="269" spans="2:40" x14ac:dyDescent="0.5">
      <c r="B269" s="29">
        <v>42389</v>
      </c>
      <c r="C269" s="4">
        <v>13</v>
      </c>
      <c r="D269" s="5">
        <f t="shared" si="30"/>
        <v>-1.5151515151515098E-2</v>
      </c>
      <c r="E269" s="6">
        <f t="shared" si="31"/>
        <v>-1.5267472130788421E-2</v>
      </c>
      <c r="AJ269" s="29">
        <v>42389</v>
      </c>
      <c r="AK269" s="6">
        <f t="shared" si="32"/>
        <v>0.98484848484848486</v>
      </c>
      <c r="AL269" s="7">
        <f t="shared" si="32"/>
        <v>0.98473252786921162</v>
      </c>
      <c r="AM269" s="10">
        <f t="shared" si="33"/>
        <v>2.7673550271379121E-3</v>
      </c>
      <c r="AN269" s="11">
        <f t="shared" si="34"/>
        <v>2.3244796133055079E-2</v>
      </c>
    </row>
    <row r="270" spans="2:40" x14ac:dyDescent="0.5">
      <c r="B270" s="29">
        <v>42390</v>
      </c>
      <c r="C270" s="4">
        <v>13.15</v>
      </c>
      <c r="D270" s="5">
        <f t="shared" si="30"/>
        <v>1.1538461538461565E-2</v>
      </c>
      <c r="E270" s="6">
        <f t="shared" si="31"/>
        <v>1.1472401162236781E-2</v>
      </c>
      <c r="AJ270" s="29">
        <v>42390</v>
      </c>
      <c r="AK270" s="6">
        <f t="shared" si="32"/>
        <v>1.0115384615384615</v>
      </c>
      <c r="AL270" s="7">
        <f t="shared" si="32"/>
        <v>1.0114724011622367</v>
      </c>
      <c r="AM270" s="10">
        <f t="shared" si="33"/>
        <v>2.8343771219210218E-3</v>
      </c>
      <c r="AN270" s="11">
        <f t="shared" si="34"/>
        <v>2.3201308310086155E-2</v>
      </c>
    </row>
    <row r="271" spans="2:40" x14ac:dyDescent="0.5">
      <c r="B271" s="29">
        <v>42391</v>
      </c>
      <c r="C271" s="4">
        <v>13.8</v>
      </c>
      <c r="D271" s="5">
        <f t="shared" si="30"/>
        <v>4.9429657794676833E-2</v>
      </c>
      <c r="E271" s="6">
        <f t="shared" si="31"/>
        <v>4.8246833539385532E-2</v>
      </c>
      <c r="AJ271" s="29">
        <v>42391</v>
      </c>
      <c r="AK271" s="6">
        <f t="shared" si="32"/>
        <v>1.0494296577946769</v>
      </c>
      <c r="AL271" s="7">
        <f t="shared" si="32"/>
        <v>1.0482468335393855</v>
      </c>
      <c r="AM271" s="10">
        <f t="shared" si="33"/>
        <v>2.7811978454680628E-3</v>
      </c>
      <c r="AN271" s="11">
        <f t="shared" si="34"/>
        <v>2.3186677609105196E-2</v>
      </c>
    </row>
    <row r="272" spans="2:40" x14ac:dyDescent="0.5">
      <c r="B272" s="29">
        <v>42394</v>
      </c>
      <c r="C272" s="4">
        <v>13.24</v>
      </c>
      <c r="D272" s="5">
        <f t="shared" si="30"/>
        <v>-4.0579710144927568E-2</v>
      </c>
      <c r="E272" s="6">
        <f t="shared" si="31"/>
        <v>-4.1426041654296884E-2</v>
      </c>
      <c r="AJ272" s="29">
        <v>42394</v>
      </c>
      <c r="AK272" s="6">
        <f t="shared" si="32"/>
        <v>0.95942028985507244</v>
      </c>
      <c r="AL272" s="7">
        <f t="shared" si="32"/>
        <v>0.95857395834570314</v>
      </c>
      <c r="AM272" s="10">
        <f t="shared" si="33"/>
        <v>2.3111419076487089E-3</v>
      </c>
      <c r="AN272" s="11">
        <f t="shared" si="34"/>
        <v>2.2658037367357435E-2</v>
      </c>
    </row>
    <row r="273" spans="2:40" x14ac:dyDescent="0.5">
      <c r="B273" s="29">
        <v>42395</v>
      </c>
      <c r="C273" s="4">
        <v>13.73</v>
      </c>
      <c r="D273" s="5">
        <f t="shared" si="30"/>
        <v>3.7009063444108779E-2</v>
      </c>
      <c r="E273" s="6">
        <f t="shared" si="31"/>
        <v>3.6340669271017471E-2</v>
      </c>
      <c r="AJ273" s="29">
        <v>42395</v>
      </c>
      <c r="AK273" s="6">
        <f t="shared" si="32"/>
        <v>1.0370090634441087</v>
      </c>
      <c r="AL273" s="7">
        <f t="shared" si="32"/>
        <v>1.0363406692710175</v>
      </c>
      <c r="AM273" s="10">
        <f t="shared" si="33"/>
        <v>2.4929138703571243E-3</v>
      </c>
      <c r="AN273" s="11">
        <f t="shared" si="34"/>
        <v>2.2374705171837178E-2</v>
      </c>
    </row>
    <row r="274" spans="2:40" x14ac:dyDescent="0.5">
      <c r="B274" s="29">
        <v>42396</v>
      </c>
      <c r="C274" s="4">
        <v>13.6</v>
      </c>
      <c r="D274" s="5">
        <f t="shared" si="30"/>
        <v>-9.4683175528041345E-3</v>
      </c>
      <c r="E274" s="6">
        <f t="shared" si="31"/>
        <v>-9.5134270378733621E-3</v>
      </c>
      <c r="AJ274" s="29">
        <v>42396</v>
      </c>
      <c r="AK274" s="6">
        <f t="shared" si="32"/>
        <v>0.99053168244719592</v>
      </c>
      <c r="AL274" s="7">
        <f t="shared" si="32"/>
        <v>0.99048657296212661</v>
      </c>
      <c r="AM274" s="10">
        <f t="shared" si="33"/>
        <v>2.1877203512127492E-3</v>
      </c>
      <c r="AN274" s="11">
        <f t="shared" si="34"/>
        <v>2.2086220832118923E-2</v>
      </c>
    </row>
    <row r="275" spans="2:40" x14ac:dyDescent="0.5">
      <c r="B275" s="29">
        <v>42397</v>
      </c>
      <c r="C275" s="4">
        <v>13.43</v>
      </c>
      <c r="D275" s="5">
        <f t="shared" si="30"/>
        <v>-1.2499999999999995E-2</v>
      </c>
      <c r="E275" s="6">
        <f t="shared" si="31"/>
        <v>-1.2578782206860073E-2</v>
      </c>
      <c r="AJ275" s="29">
        <v>42397</v>
      </c>
      <c r="AK275" s="6">
        <f t="shared" si="32"/>
        <v>0.98750000000000004</v>
      </c>
      <c r="AL275" s="7">
        <f t="shared" si="32"/>
        <v>0.98742121779313996</v>
      </c>
      <c r="AM275" s="10">
        <f t="shared" si="33"/>
        <v>2.2180160452438605E-3</v>
      </c>
      <c r="AN275" s="11">
        <f t="shared" si="34"/>
        <v>2.2071940791232991E-2</v>
      </c>
    </row>
    <row r="276" spans="2:40" x14ac:dyDescent="0.5">
      <c r="B276" s="29">
        <v>42398</v>
      </c>
      <c r="C276" s="4">
        <v>13.58</v>
      </c>
      <c r="D276" s="5">
        <f t="shared" si="30"/>
        <v>1.1169024571854085E-2</v>
      </c>
      <c r="E276" s="6">
        <f t="shared" si="31"/>
        <v>1.1107111595403896E-2</v>
      </c>
      <c r="AJ276" s="29">
        <v>42398</v>
      </c>
      <c r="AK276" s="6">
        <f t="shared" si="32"/>
        <v>1.0111690245718541</v>
      </c>
      <c r="AL276" s="7">
        <f t="shared" si="32"/>
        <v>1.011107111595404</v>
      </c>
      <c r="AM276" s="10">
        <f t="shared" si="33"/>
        <v>2.4026287298565441E-3</v>
      </c>
      <c r="AN276" s="11">
        <f t="shared" si="34"/>
        <v>2.2017660466180995E-2</v>
      </c>
    </row>
    <row r="277" spans="2:40" x14ac:dyDescent="0.5">
      <c r="B277" s="29">
        <v>42401</v>
      </c>
      <c r="C277" s="4">
        <v>13.58</v>
      </c>
      <c r="D277" s="5">
        <f t="shared" si="30"/>
        <v>0</v>
      </c>
      <c r="E277" s="6">
        <f t="shared" si="31"/>
        <v>0</v>
      </c>
      <c r="AJ277" s="29">
        <v>42401</v>
      </c>
      <c r="AK277" s="6">
        <f t="shared" si="32"/>
        <v>1</v>
      </c>
      <c r="AL277" s="7">
        <f t="shared" si="32"/>
        <v>1</v>
      </c>
      <c r="AM277" s="10">
        <f t="shared" si="33"/>
        <v>2.2059600120759768E-3</v>
      </c>
      <c r="AN277" s="11">
        <f t="shared" si="34"/>
        <v>2.201841636318495E-2</v>
      </c>
    </row>
    <row r="278" spans="2:40" x14ac:dyDescent="0.5">
      <c r="B278" s="29">
        <v>42402</v>
      </c>
      <c r="C278" s="4">
        <v>12.94</v>
      </c>
      <c r="D278" s="5">
        <f t="shared" si="30"/>
        <v>-4.7128129602356447E-2</v>
      </c>
      <c r="E278" s="6">
        <f t="shared" si="31"/>
        <v>-4.8274833057795619E-2</v>
      </c>
      <c r="AJ278" s="29">
        <v>42402</v>
      </c>
      <c r="AK278" s="6">
        <f t="shared" si="32"/>
        <v>0.95287187039764354</v>
      </c>
      <c r="AL278" s="7">
        <f t="shared" si="32"/>
        <v>0.95172516694220444</v>
      </c>
      <c r="AM278" s="10">
        <f t="shared" si="33"/>
        <v>2.1112271587224356E-3</v>
      </c>
      <c r="AN278" s="11">
        <f t="shared" si="34"/>
        <v>2.2046539850392472E-2</v>
      </c>
    </row>
    <row r="279" spans="2:40" x14ac:dyDescent="0.5">
      <c r="B279" s="29">
        <v>42403</v>
      </c>
      <c r="C279" s="4">
        <v>12.73</v>
      </c>
      <c r="D279" s="5">
        <f t="shared" si="30"/>
        <v>-1.6228748068006112E-2</v>
      </c>
      <c r="E279" s="6">
        <f t="shared" si="31"/>
        <v>-1.6361876503439288E-2</v>
      </c>
      <c r="AJ279" s="29">
        <v>42403</v>
      </c>
      <c r="AK279" s="6">
        <f t="shared" si="32"/>
        <v>0.98377125193199388</v>
      </c>
      <c r="AL279" s="7">
        <f t="shared" si="32"/>
        <v>0.98363812349656077</v>
      </c>
      <c r="AM279" s="10">
        <f t="shared" si="33"/>
        <v>2.4311799855587855E-3</v>
      </c>
      <c r="AN279" s="11">
        <f t="shared" si="34"/>
        <v>2.1529211191264205E-2</v>
      </c>
    </row>
    <row r="280" spans="2:40" x14ac:dyDescent="0.5">
      <c r="B280" s="29">
        <v>42404</v>
      </c>
      <c r="C280" s="4">
        <v>13.4</v>
      </c>
      <c r="D280" s="5">
        <f t="shared" si="30"/>
        <v>5.2631578947368411E-2</v>
      </c>
      <c r="E280" s="6">
        <f t="shared" si="31"/>
        <v>5.1293294387550481E-2</v>
      </c>
      <c r="AJ280" s="29">
        <v>42404</v>
      </c>
      <c r="AK280" s="6">
        <f t="shared" si="32"/>
        <v>1.0526315789473684</v>
      </c>
      <c r="AL280" s="7">
        <f t="shared" si="32"/>
        <v>1.0512932943875506</v>
      </c>
      <c r="AM280" s="10">
        <f t="shared" si="33"/>
        <v>2.387096401622605E-3</v>
      </c>
      <c r="AN280" s="11">
        <f t="shared" si="34"/>
        <v>2.1571908896188974E-2</v>
      </c>
    </row>
    <row r="281" spans="2:40" x14ac:dyDescent="0.5">
      <c r="B281" s="29">
        <v>42405</v>
      </c>
      <c r="C281" s="4">
        <v>13.6</v>
      </c>
      <c r="D281" s="5">
        <f t="shared" si="30"/>
        <v>1.4925373134328304E-2</v>
      </c>
      <c r="E281" s="6">
        <f t="shared" si="31"/>
        <v>1.4815085785140682E-2</v>
      </c>
      <c r="AJ281" s="29">
        <v>42405</v>
      </c>
      <c r="AK281" s="6">
        <f t="shared" si="32"/>
        <v>1.0149253731343284</v>
      </c>
      <c r="AL281" s="7">
        <f t="shared" si="32"/>
        <v>1.0148150857851408</v>
      </c>
      <c r="AM281" s="10">
        <f t="shared" si="33"/>
        <v>1.7732560949414169E-3</v>
      </c>
      <c r="AN281" s="11">
        <f t="shared" si="34"/>
        <v>2.0910917948316343E-2</v>
      </c>
    </row>
    <row r="282" spans="2:40" x14ac:dyDescent="0.5">
      <c r="B282" s="29">
        <v>42408</v>
      </c>
      <c r="C282" s="4">
        <v>12.94</v>
      </c>
      <c r="D282" s="5">
        <f t="shared" si="30"/>
        <v>-4.8529411764705897E-2</v>
      </c>
      <c r="E282" s="6">
        <f t="shared" si="31"/>
        <v>-4.9746503669251874E-2</v>
      </c>
      <c r="AJ282" s="29">
        <v>42408</v>
      </c>
      <c r="AK282" s="6">
        <f t="shared" si="32"/>
        <v>0.95147058823529407</v>
      </c>
      <c r="AL282" s="7">
        <f t="shared" si="32"/>
        <v>0.95025349633074807</v>
      </c>
      <c r="AM282" s="10">
        <f t="shared" si="33"/>
        <v>1.6732961214217814E-3</v>
      </c>
      <c r="AN282" s="11">
        <f t="shared" si="34"/>
        <v>2.0869048261357204E-2</v>
      </c>
    </row>
    <row r="283" spans="2:40" x14ac:dyDescent="0.5">
      <c r="B283" s="29">
        <v>42409</v>
      </c>
      <c r="C283" s="4">
        <v>13.17</v>
      </c>
      <c r="D283" s="5">
        <f t="shared" si="30"/>
        <v>1.7774343122102042E-2</v>
      </c>
      <c r="E283" s="6">
        <f t="shared" si="31"/>
        <v>1.7618226682435179E-2</v>
      </c>
      <c r="AJ283" s="29">
        <v>42409</v>
      </c>
      <c r="AK283" s="6">
        <f t="shared" si="32"/>
        <v>1.017774343122102</v>
      </c>
      <c r="AL283" s="7">
        <f t="shared" si="32"/>
        <v>1.0176182266824352</v>
      </c>
      <c r="AM283" s="10">
        <f t="shared" si="33"/>
        <v>2.1004465248988377E-3</v>
      </c>
      <c r="AN283" s="11">
        <f t="shared" si="34"/>
        <v>2.0217716371570344E-2</v>
      </c>
    </row>
    <row r="284" spans="2:40" x14ac:dyDescent="0.5">
      <c r="B284" s="29">
        <v>42410</v>
      </c>
      <c r="C284" s="4">
        <v>12.95</v>
      </c>
      <c r="D284" s="5">
        <f t="shared" si="30"/>
        <v>-1.6704631738800352E-2</v>
      </c>
      <c r="E284" s="6">
        <f t="shared" si="31"/>
        <v>-1.6845727609642938E-2</v>
      </c>
      <c r="AJ284" s="29">
        <v>42410</v>
      </c>
      <c r="AK284" s="6">
        <f t="shared" si="32"/>
        <v>0.98329536826119968</v>
      </c>
      <c r="AL284" s="7">
        <f t="shared" si="32"/>
        <v>0.98315427239035702</v>
      </c>
      <c r="AM284" s="10">
        <f t="shared" si="33"/>
        <v>1.912269073650657E-3</v>
      </c>
      <c r="AN284" s="11">
        <f t="shared" si="34"/>
        <v>2.0149787644745995E-2</v>
      </c>
    </row>
    <row r="285" spans="2:40" x14ac:dyDescent="0.5">
      <c r="B285" s="29">
        <v>42411</v>
      </c>
      <c r="C285" s="4">
        <v>12.6</v>
      </c>
      <c r="D285" s="5">
        <f t="shared" si="30"/>
        <v>-2.7027027027027001E-2</v>
      </c>
      <c r="E285" s="6">
        <f t="shared" si="31"/>
        <v>-2.7398974188114388E-2</v>
      </c>
      <c r="AJ285" s="29">
        <v>42411</v>
      </c>
      <c r="AK285" s="6">
        <f t="shared" si="32"/>
        <v>0.97297297297297303</v>
      </c>
      <c r="AL285" s="7">
        <f t="shared" si="32"/>
        <v>0.97260102581188557</v>
      </c>
      <c r="AM285" s="10">
        <f t="shared" si="33"/>
        <v>2.0744153813430613E-3</v>
      </c>
      <c r="AN285" s="11">
        <f t="shared" si="34"/>
        <v>2.0057468857903087E-2</v>
      </c>
    </row>
    <row r="286" spans="2:40" x14ac:dyDescent="0.5">
      <c r="B286" s="29">
        <v>42412</v>
      </c>
      <c r="C286" s="4">
        <v>13.4</v>
      </c>
      <c r="D286" s="5">
        <f t="shared" si="30"/>
        <v>6.3492063492063544E-2</v>
      </c>
      <c r="E286" s="6">
        <f t="shared" si="31"/>
        <v>6.1557892999433365E-2</v>
      </c>
      <c r="AJ286" s="29">
        <v>42412</v>
      </c>
      <c r="AK286" s="6">
        <f t="shared" si="32"/>
        <v>1.0634920634920635</v>
      </c>
      <c r="AL286" s="7">
        <f t="shared" si="32"/>
        <v>1.0615578929994334</v>
      </c>
      <c r="AM286" s="10">
        <f t="shared" si="33"/>
        <v>2.3213355501382313E-3</v>
      </c>
      <c r="AN286" s="11">
        <f t="shared" si="34"/>
        <v>1.9832275177932859E-2</v>
      </c>
    </row>
    <row r="287" spans="2:40" x14ac:dyDescent="0.5">
      <c r="B287" s="29">
        <v>42416</v>
      </c>
      <c r="C287" s="4">
        <v>14.12</v>
      </c>
      <c r="D287" s="5">
        <f t="shared" si="30"/>
        <v>5.3731343283582006E-2</v>
      </c>
      <c r="E287" s="6">
        <f t="shared" si="31"/>
        <v>5.2337525108230226E-2</v>
      </c>
      <c r="AJ287" s="29">
        <v>42416</v>
      </c>
      <c r="AK287" s="6">
        <f t="shared" si="32"/>
        <v>1.053731343283582</v>
      </c>
      <c r="AL287" s="7">
        <f t="shared" si="32"/>
        <v>1.0523375251082303</v>
      </c>
      <c r="AM287" s="10">
        <f t="shared" si="33"/>
        <v>1.9111028685797531E-3</v>
      </c>
      <c r="AN287" s="11">
        <f t="shared" si="34"/>
        <v>1.8917914611562264E-2</v>
      </c>
    </row>
    <row r="288" spans="2:40" x14ac:dyDescent="0.5">
      <c r="B288" s="29">
        <v>42417</v>
      </c>
      <c r="C288" s="4">
        <v>14.66</v>
      </c>
      <c r="D288" s="5">
        <f t="shared" si="30"/>
        <v>3.8243626062323011E-2</v>
      </c>
      <c r="E288" s="6">
        <f t="shared" si="31"/>
        <v>3.7530464393409582E-2</v>
      </c>
      <c r="AJ288" s="29">
        <v>42417</v>
      </c>
      <c r="AK288" s="6">
        <f t="shared" si="32"/>
        <v>1.0382436260623229</v>
      </c>
      <c r="AL288" s="7">
        <f t="shared" si="32"/>
        <v>1.0375304643934096</v>
      </c>
      <c r="AM288" s="10">
        <f t="shared" si="33"/>
        <v>8.4438803228071592E-4</v>
      </c>
      <c r="AN288" s="11">
        <f t="shared" si="34"/>
        <v>1.8698967803949387E-2</v>
      </c>
    </row>
    <row r="289" spans="2:40" x14ac:dyDescent="0.5">
      <c r="B289" s="29">
        <v>42418</v>
      </c>
      <c r="C289" s="4">
        <v>15.6</v>
      </c>
      <c r="D289" s="5">
        <f t="shared" si="30"/>
        <v>6.4120054570259169E-2</v>
      </c>
      <c r="E289" s="6">
        <f t="shared" si="31"/>
        <v>6.2148217796985879E-2</v>
      </c>
      <c r="AJ289" s="29">
        <v>42418</v>
      </c>
      <c r="AK289" s="6">
        <f t="shared" si="32"/>
        <v>1.0641200545702592</v>
      </c>
      <c r="AL289" s="7">
        <f t="shared" si="32"/>
        <v>1.0621482177969859</v>
      </c>
      <c r="AM289" s="10">
        <f t="shared" si="33"/>
        <v>3.610869674948218E-5</v>
      </c>
      <c r="AN289" s="11">
        <f t="shared" si="34"/>
        <v>1.8654042114798711E-2</v>
      </c>
    </row>
    <row r="290" spans="2:40" x14ac:dyDescent="0.5">
      <c r="B290" s="29">
        <v>42419</v>
      </c>
      <c r="C290" s="4">
        <v>14.91</v>
      </c>
      <c r="D290" s="5">
        <f t="shared" si="30"/>
        <v>-4.4230769230769199E-2</v>
      </c>
      <c r="E290" s="6">
        <f t="shared" si="31"/>
        <v>-4.5238785478844266E-2</v>
      </c>
      <c r="AJ290" s="29">
        <v>42419</v>
      </c>
      <c r="AK290" s="6">
        <f t="shared" si="32"/>
        <v>0.95576923076923082</v>
      </c>
      <c r="AL290" s="7">
        <f t="shared" si="32"/>
        <v>0.9547612145211557</v>
      </c>
      <c r="AM290" s="10">
        <f t="shared" si="33"/>
        <v>-2.435179122734643E-4</v>
      </c>
      <c r="AN290" s="11">
        <f t="shared" si="34"/>
        <v>1.7856407985323917E-2</v>
      </c>
    </row>
    <row r="291" spans="2:40" x14ac:dyDescent="0.5">
      <c r="B291" s="29">
        <v>42422</v>
      </c>
      <c r="C291" s="4">
        <v>15</v>
      </c>
      <c r="D291" s="5">
        <f t="shared" si="30"/>
        <v>6.0362173038229277E-3</v>
      </c>
      <c r="E291" s="6">
        <f t="shared" si="31"/>
        <v>6.0180723255629448E-3</v>
      </c>
      <c r="AJ291" s="29">
        <v>42422</v>
      </c>
      <c r="AK291" s="6">
        <f t="shared" si="32"/>
        <v>1.0060362173038229</v>
      </c>
      <c r="AL291" s="7">
        <f t="shared" si="32"/>
        <v>1.006018072325563</v>
      </c>
      <c r="AM291" s="10">
        <f t="shared" si="33"/>
        <v>3.2290625275953978E-4</v>
      </c>
      <c r="AN291" s="11">
        <f t="shared" si="34"/>
        <v>1.725290850574495E-2</v>
      </c>
    </row>
    <row r="292" spans="2:40" x14ac:dyDescent="0.5">
      <c r="B292" s="29">
        <v>42423</v>
      </c>
      <c r="C292" s="4">
        <v>14.7</v>
      </c>
      <c r="D292" s="5">
        <f t="shared" si="30"/>
        <v>-2.0000000000000049E-2</v>
      </c>
      <c r="E292" s="6">
        <f t="shared" si="31"/>
        <v>-2.0202707317519466E-2</v>
      </c>
      <c r="AJ292" s="29">
        <v>42423</v>
      </c>
      <c r="AK292" s="6">
        <f t="shared" si="32"/>
        <v>0.98</v>
      </c>
      <c r="AL292" s="7">
        <f t="shared" si="32"/>
        <v>0.9797972926824805</v>
      </c>
      <c r="AM292" s="10">
        <f t="shared" si="33"/>
        <v>2.565741944757714E-4</v>
      </c>
      <c r="AN292" s="11">
        <f t="shared" si="34"/>
        <v>1.7242298964480873E-2</v>
      </c>
    </row>
    <row r="293" spans="2:40" x14ac:dyDescent="0.5">
      <c r="B293" s="29">
        <v>42424</v>
      </c>
      <c r="C293" s="4">
        <v>14.58</v>
      </c>
      <c r="D293" s="5">
        <f t="shared" si="30"/>
        <v>-8.1632653061223959E-3</v>
      </c>
      <c r="E293" s="6">
        <f t="shared" si="31"/>
        <v>-8.196767204178515E-3</v>
      </c>
      <c r="AJ293" s="29">
        <v>42424</v>
      </c>
      <c r="AK293" s="6">
        <f t="shared" si="32"/>
        <v>0.99183673469387756</v>
      </c>
      <c r="AL293" s="7">
        <f t="shared" si="32"/>
        <v>0.9918032327958215</v>
      </c>
      <c r="AM293" s="10">
        <f t="shared" si="33"/>
        <v>3.7480579785589043E-4</v>
      </c>
      <c r="AN293" s="11">
        <f t="shared" si="34"/>
        <v>1.7138429927785775E-2</v>
      </c>
    </row>
    <row r="294" spans="2:40" x14ac:dyDescent="0.5">
      <c r="B294" s="29">
        <v>42425</v>
      </c>
      <c r="C294" s="4">
        <v>14.77</v>
      </c>
      <c r="D294" s="5">
        <f t="shared" si="30"/>
        <v>1.3031550068587071E-2</v>
      </c>
      <c r="E294" s="6">
        <f t="shared" si="31"/>
        <v>1.2947369962776376E-2</v>
      </c>
      <c r="AJ294" s="29">
        <v>42425</v>
      </c>
      <c r="AK294" s="6">
        <f t="shared" si="32"/>
        <v>1.0130315500685871</v>
      </c>
      <c r="AL294" s="7">
        <f t="shared" si="32"/>
        <v>1.0129473699627765</v>
      </c>
      <c r="AM294" s="10">
        <f t="shared" si="33"/>
        <v>1.497035672879157E-4</v>
      </c>
      <c r="AN294" s="11">
        <f t="shared" si="34"/>
        <v>1.7384574488182494E-2</v>
      </c>
    </row>
    <row r="295" spans="2:40" x14ac:dyDescent="0.5">
      <c r="B295" s="29">
        <v>42426</v>
      </c>
      <c r="C295" s="4">
        <v>15.07</v>
      </c>
      <c r="D295" s="5">
        <f t="shared" si="30"/>
        <v>2.0311442112390027E-2</v>
      </c>
      <c r="E295" s="6">
        <f t="shared" si="31"/>
        <v>2.0107916095115679E-2</v>
      </c>
      <c r="AJ295" s="29">
        <v>42426</v>
      </c>
      <c r="AK295" s="6">
        <f t="shared" si="32"/>
        <v>1.02031144211239</v>
      </c>
      <c r="AL295" s="7">
        <f t="shared" si="32"/>
        <v>1.0201079160951156</v>
      </c>
      <c r="AM295" s="10">
        <f t="shared" si="33"/>
        <v>1.270924335656703E-4</v>
      </c>
      <c r="AN295" s="11">
        <f t="shared" si="34"/>
        <v>1.7368964737636491E-2</v>
      </c>
    </row>
    <row r="296" spans="2:40" x14ac:dyDescent="0.5">
      <c r="B296" s="29">
        <v>42429</v>
      </c>
      <c r="C296" s="4">
        <v>15.55</v>
      </c>
      <c r="D296" s="5">
        <f t="shared" si="30"/>
        <v>3.1851360318513634E-2</v>
      </c>
      <c r="E296" s="6">
        <f t="shared" si="31"/>
        <v>3.135462598683899E-2</v>
      </c>
      <c r="AJ296" s="29">
        <v>42429</v>
      </c>
      <c r="AK296" s="6">
        <f t="shared" si="32"/>
        <v>1.0318513603185135</v>
      </c>
      <c r="AL296" s="7">
        <f t="shared" si="32"/>
        <v>1.0313546259868389</v>
      </c>
      <c r="AM296" s="10">
        <f t="shared" si="33"/>
        <v>9.0270556385664403E-5</v>
      </c>
      <c r="AN296" s="11">
        <f t="shared" si="34"/>
        <v>1.7329205147677999E-2</v>
      </c>
    </row>
    <row r="297" spans="2:40" x14ac:dyDescent="0.5">
      <c r="B297" s="29">
        <v>42430</v>
      </c>
      <c r="C297" s="4">
        <v>15.75</v>
      </c>
      <c r="D297" s="5">
        <f t="shared" si="30"/>
        <v>1.2861736334405098E-2</v>
      </c>
      <c r="E297" s="6">
        <f t="shared" si="31"/>
        <v>1.2779726646398801E-2</v>
      </c>
      <c r="AJ297" s="29">
        <v>42430</v>
      </c>
      <c r="AK297" s="6">
        <f t="shared" si="32"/>
        <v>1.012861736334405</v>
      </c>
      <c r="AL297" s="7">
        <f t="shared" si="32"/>
        <v>1.0127797266463987</v>
      </c>
      <c r="AM297" s="10">
        <f t="shared" si="33"/>
        <v>7.7476758927637058E-5</v>
      </c>
      <c r="AN297" s="11">
        <f t="shared" si="34"/>
        <v>1.7305910153981419E-2</v>
      </c>
    </row>
    <row r="298" spans="2:40" x14ac:dyDescent="0.5">
      <c r="B298" s="29">
        <v>42431</v>
      </c>
      <c r="C298" s="4">
        <v>15.89</v>
      </c>
      <c r="D298" s="5">
        <f t="shared" si="30"/>
        <v>8.8888888888889253E-3</v>
      </c>
      <c r="E298" s="6">
        <f t="shared" si="31"/>
        <v>8.8496152769826E-3</v>
      </c>
      <c r="AJ298" s="29">
        <v>42431</v>
      </c>
      <c r="AK298" s="6">
        <f t="shared" si="32"/>
        <v>1.0088888888888889</v>
      </c>
      <c r="AL298" s="7">
        <f t="shared" si="32"/>
        <v>1.0088496152769826</v>
      </c>
      <c r="AM298" s="10">
        <f t="shared" si="33"/>
        <v>-7.8086259932605968E-5</v>
      </c>
      <c r="AN298" s="11">
        <f t="shared" si="34"/>
        <v>1.7253260625644258E-2</v>
      </c>
    </row>
    <row r="299" spans="2:40" x14ac:dyDescent="0.5">
      <c r="B299" s="29">
        <v>42432</v>
      </c>
      <c r="C299" s="4">
        <v>16.57</v>
      </c>
      <c r="D299" s="5">
        <f t="shared" si="30"/>
        <v>4.2794210195091234E-2</v>
      </c>
      <c r="E299" s="6">
        <f t="shared" si="31"/>
        <v>4.1903850889847008E-2</v>
      </c>
      <c r="AJ299" s="29">
        <v>42432</v>
      </c>
      <c r="AK299" s="6">
        <f t="shared" si="32"/>
        <v>1.0427942101950913</v>
      </c>
      <c r="AL299" s="7">
        <f t="shared" si="32"/>
        <v>1.041903850889847</v>
      </c>
      <c r="AM299" s="10">
        <f t="shared" si="33"/>
        <v>-6.181679453805951E-5</v>
      </c>
      <c r="AN299" s="11">
        <f t="shared" si="34"/>
        <v>1.7262505821699199E-2</v>
      </c>
    </row>
    <row r="300" spans="2:40" x14ac:dyDescent="0.5">
      <c r="B300" s="29">
        <v>42433</v>
      </c>
      <c r="C300" s="4">
        <v>16.850000000000001</v>
      </c>
      <c r="D300" s="5">
        <f t="shared" si="30"/>
        <v>1.6898008449004291E-2</v>
      </c>
      <c r="E300" s="6">
        <f t="shared" si="31"/>
        <v>1.6756825359899204E-2</v>
      </c>
      <c r="AJ300" s="29">
        <v>42433</v>
      </c>
      <c r="AK300" s="6">
        <f t="shared" si="32"/>
        <v>1.0168980084490042</v>
      </c>
      <c r="AL300" s="7">
        <f t="shared" si="32"/>
        <v>1.0167568253598993</v>
      </c>
      <c r="AM300" s="10">
        <f t="shared" si="33"/>
        <v>-4.4749776567444007E-4</v>
      </c>
      <c r="AN300" s="11">
        <f t="shared" si="34"/>
        <v>1.6676496221530789E-2</v>
      </c>
    </row>
    <row r="301" spans="2:40" x14ac:dyDescent="0.5">
      <c r="B301" s="29">
        <v>42436</v>
      </c>
      <c r="C301" s="4">
        <v>17.079999999999998</v>
      </c>
      <c r="D301" s="5">
        <f t="shared" si="30"/>
        <v>1.3649851632047291E-2</v>
      </c>
      <c r="E301" s="6">
        <f t="shared" si="31"/>
        <v>1.3557531562052947E-2</v>
      </c>
      <c r="AJ301" s="29">
        <v>42436</v>
      </c>
      <c r="AK301" s="6">
        <f t="shared" si="32"/>
        <v>1.0136498516320473</v>
      </c>
      <c r="AL301" s="7">
        <f t="shared" si="32"/>
        <v>1.0135575315620529</v>
      </c>
      <c r="AM301" s="10">
        <f t="shared" si="33"/>
        <v>-6.0521050742488793E-4</v>
      </c>
      <c r="AN301" s="11">
        <f t="shared" si="34"/>
        <v>1.6578208328374266E-2</v>
      </c>
    </row>
    <row r="302" spans="2:40" x14ac:dyDescent="0.5">
      <c r="B302" s="29">
        <v>42437</v>
      </c>
      <c r="C302" s="4">
        <v>16.8</v>
      </c>
      <c r="D302" s="5">
        <f t="shared" si="30"/>
        <v>-1.6393442622950678E-2</v>
      </c>
      <c r="E302" s="6">
        <f t="shared" si="31"/>
        <v>-1.6529301951210471E-2</v>
      </c>
      <c r="AJ302" s="29">
        <v>42437</v>
      </c>
      <c r="AK302" s="6">
        <f t="shared" si="32"/>
        <v>0.98360655737704927</v>
      </c>
      <c r="AL302" s="7">
        <f t="shared" si="32"/>
        <v>0.9834706980487895</v>
      </c>
      <c r="AM302" s="10">
        <f t="shared" si="33"/>
        <v>-6.4357447965914211E-4</v>
      </c>
      <c r="AN302" s="11">
        <f t="shared" si="34"/>
        <v>1.6548867337167431E-2</v>
      </c>
    </row>
    <row r="303" spans="2:40" x14ac:dyDescent="0.5">
      <c r="B303" s="29">
        <v>42438</v>
      </c>
      <c r="C303" s="4">
        <v>16.809999999999999</v>
      </c>
      <c r="D303" s="5">
        <f t="shared" si="30"/>
        <v>5.9523809523797679E-4</v>
      </c>
      <c r="E303" s="6">
        <f t="shared" si="31"/>
        <v>5.9506101131077494E-4</v>
      </c>
      <c r="AJ303" s="29">
        <v>42438</v>
      </c>
      <c r="AK303" s="6">
        <f t="shared" si="32"/>
        <v>1.0005952380952379</v>
      </c>
      <c r="AL303" s="7">
        <f t="shared" si="32"/>
        <v>1.0005950610113108</v>
      </c>
      <c r="AM303" s="10">
        <f t="shared" si="33"/>
        <v>-3.874499383649497E-4</v>
      </c>
      <c r="AN303" s="11">
        <f t="shared" si="34"/>
        <v>1.6482630003623381E-2</v>
      </c>
    </row>
    <row r="304" spans="2:40" x14ac:dyDescent="0.5">
      <c r="B304" s="29">
        <v>42439</v>
      </c>
      <c r="C304" s="4">
        <v>16.8</v>
      </c>
      <c r="D304" s="5">
        <f t="shared" si="30"/>
        <v>-5.9488399762034575E-4</v>
      </c>
      <c r="E304" s="6">
        <f t="shared" si="31"/>
        <v>-5.9506101131084508E-4</v>
      </c>
      <c r="AJ304" s="29">
        <v>42439</v>
      </c>
      <c r="AK304" s="6">
        <f t="shared" si="32"/>
        <v>0.99940511600237969</v>
      </c>
      <c r="AL304" s="7">
        <f t="shared" si="32"/>
        <v>0.99940493898868921</v>
      </c>
      <c r="AM304" s="10">
        <f t="shared" si="33"/>
        <v>-4.14569688598663E-4</v>
      </c>
      <c r="AN304" s="11">
        <f t="shared" si="34"/>
        <v>1.6483025446137604E-2</v>
      </c>
    </row>
    <row r="305" spans="2:40" x14ac:dyDescent="0.5">
      <c r="B305" s="29">
        <v>42440</v>
      </c>
      <c r="C305" s="4">
        <v>16.91</v>
      </c>
      <c r="D305" s="5">
        <f t="shared" si="30"/>
        <v>6.5476190476190131E-3</v>
      </c>
      <c r="E305" s="6">
        <f t="shared" si="31"/>
        <v>6.5262765012756661E-3</v>
      </c>
      <c r="AJ305" s="29">
        <v>42440</v>
      </c>
      <c r="AK305" s="6">
        <f t="shared" si="32"/>
        <v>1.006547619047619</v>
      </c>
      <c r="AL305" s="7">
        <f t="shared" si="32"/>
        <v>1.0065262765012757</v>
      </c>
      <c r="AM305" s="10">
        <f t="shared" si="33"/>
        <v>-2.2934939629925234E-4</v>
      </c>
      <c r="AN305" s="11">
        <f t="shared" si="34"/>
        <v>1.6575418142627339E-2</v>
      </c>
    </row>
    <row r="306" spans="2:40" x14ac:dyDescent="0.5">
      <c r="B306" s="29">
        <v>42443</v>
      </c>
      <c r="C306" s="4">
        <v>16.98</v>
      </c>
      <c r="D306" s="5">
        <f t="shared" si="30"/>
        <v>4.1395623891188815E-3</v>
      </c>
      <c r="E306" s="6">
        <f t="shared" si="31"/>
        <v>4.131017972712407E-3</v>
      </c>
      <c r="AJ306" s="29">
        <v>42443</v>
      </c>
      <c r="AK306" s="6">
        <f t="shared" si="32"/>
        <v>1.0041395623891189</v>
      </c>
      <c r="AL306" s="7">
        <f t="shared" si="32"/>
        <v>1.0041310179727123</v>
      </c>
      <c r="AM306" s="10">
        <f t="shared" si="33"/>
        <v>-1.5928941964586825E-4</v>
      </c>
      <c r="AN306" s="11">
        <f t="shared" si="34"/>
        <v>1.6617800411550466E-2</v>
      </c>
    </row>
    <row r="307" spans="2:40" x14ac:dyDescent="0.5">
      <c r="B307" s="29">
        <v>42444</v>
      </c>
      <c r="C307" s="4">
        <v>16.850000000000001</v>
      </c>
      <c r="D307" s="5">
        <f t="shared" si="30"/>
        <v>-7.6560659599528274E-3</v>
      </c>
      <c r="E307" s="6">
        <f t="shared" si="31"/>
        <v>-7.685524084830469E-3</v>
      </c>
      <c r="AJ307" s="29">
        <v>42444</v>
      </c>
      <c r="AK307" s="6">
        <f t="shared" si="32"/>
        <v>0.99234393404004717</v>
      </c>
      <c r="AL307" s="7">
        <f t="shared" si="32"/>
        <v>0.99231447591516952</v>
      </c>
      <c r="AM307" s="10">
        <f t="shared" si="33"/>
        <v>-1.4469339393244785E-4</v>
      </c>
      <c r="AN307" s="11">
        <f t="shared" si="34"/>
        <v>1.6622200942747949E-2</v>
      </c>
    </row>
    <row r="308" spans="2:40" x14ac:dyDescent="0.5">
      <c r="B308" s="29">
        <v>42445</v>
      </c>
      <c r="C308" s="4">
        <v>16.940000000000001</v>
      </c>
      <c r="D308" s="5">
        <f t="shared" si="30"/>
        <v>5.3412462908011783E-3</v>
      </c>
      <c r="E308" s="6">
        <f t="shared" si="31"/>
        <v>5.3270324255375442E-3</v>
      </c>
      <c r="AJ308" s="29">
        <v>42445</v>
      </c>
      <c r="AK308" s="6">
        <f t="shared" si="32"/>
        <v>1.0053412462908011</v>
      </c>
      <c r="AL308" s="7">
        <f t="shared" si="32"/>
        <v>1.0053270324255374</v>
      </c>
      <c r="AM308" s="10">
        <f t="shared" si="33"/>
        <v>-1.0040011572972082E-4</v>
      </c>
      <c r="AN308" s="11">
        <f t="shared" si="34"/>
        <v>1.6607326592306876E-2</v>
      </c>
    </row>
    <row r="309" spans="2:40" x14ac:dyDescent="0.5">
      <c r="B309" s="29">
        <v>42446</v>
      </c>
      <c r="C309" s="4">
        <v>17.260000000000002</v>
      </c>
      <c r="D309" s="5">
        <f t="shared" si="30"/>
        <v>1.8890200708382543E-2</v>
      </c>
      <c r="E309" s="6">
        <f t="shared" si="31"/>
        <v>1.8713996431373458E-2</v>
      </c>
      <c r="AJ309" s="29">
        <v>42446</v>
      </c>
      <c r="AK309" s="6">
        <f t="shared" si="32"/>
        <v>1.0188902007083827</v>
      </c>
      <c r="AL309" s="7">
        <f t="shared" si="32"/>
        <v>1.0187139964313734</v>
      </c>
      <c r="AM309" s="10">
        <f t="shared" si="33"/>
        <v>-1.9150174929975803E-5</v>
      </c>
      <c r="AN309" s="11">
        <f t="shared" si="34"/>
        <v>1.665227101449316E-2</v>
      </c>
    </row>
    <row r="310" spans="2:40" x14ac:dyDescent="0.5">
      <c r="B310" s="29">
        <v>42447</v>
      </c>
      <c r="C310" s="4">
        <v>17.149999999999999</v>
      </c>
      <c r="D310" s="5">
        <f t="shared" si="30"/>
        <v>-6.3731170336038803E-3</v>
      </c>
      <c r="E310" s="6">
        <f t="shared" si="31"/>
        <v>-6.3935120433331388E-3</v>
      </c>
      <c r="AJ310" s="29">
        <v>42447</v>
      </c>
      <c r="AK310" s="6">
        <f t="shared" si="32"/>
        <v>0.99362688296639612</v>
      </c>
      <c r="AL310" s="7">
        <f t="shared" si="32"/>
        <v>0.99360648795666684</v>
      </c>
      <c r="AM310" s="10">
        <f t="shared" si="33"/>
        <v>-3.5907661164093987E-5</v>
      </c>
      <c r="AN310" s="11">
        <f t="shared" si="34"/>
        <v>1.6633787781316883E-2</v>
      </c>
    </row>
    <row r="311" spans="2:40" x14ac:dyDescent="0.5">
      <c r="B311" s="29">
        <v>42450</v>
      </c>
      <c r="C311" s="4">
        <v>17.079999999999998</v>
      </c>
      <c r="D311" s="5">
        <f t="shared" si="30"/>
        <v>-4.0816326530612413E-3</v>
      </c>
      <c r="E311" s="6">
        <f t="shared" si="31"/>
        <v>-4.0899852515251661E-3</v>
      </c>
      <c r="AJ311" s="29">
        <v>42450</v>
      </c>
      <c r="AK311" s="6">
        <f t="shared" si="32"/>
        <v>0.99591836734693873</v>
      </c>
      <c r="AL311" s="7">
        <f t="shared" si="32"/>
        <v>0.99591001474847485</v>
      </c>
      <c r="AM311" s="10">
        <f t="shared" si="33"/>
        <v>4.7062449502770913E-5</v>
      </c>
      <c r="AN311" s="11">
        <f t="shared" si="34"/>
        <v>1.6620651647261533E-2</v>
      </c>
    </row>
    <row r="312" spans="2:40" x14ac:dyDescent="0.5">
      <c r="B312" s="29">
        <v>42451</v>
      </c>
      <c r="C312" s="4">
        <v>17.47</v>
      </c>
      <c r="D312" s="5">
        <f t="shared" si="30"/>
        <v>2.283372365339582E-2</v>
      </c>
      <c r="E312" s="6">
        <f t="shared" si="31"/>
        <v>2.2576935785541364E-2</v>
      </c>
      <c r="AJ312" s="29">
        <v>42451</v>
      </c>
      <c r="AK312" s="6">
        <f t="shared" si="32"/>
        <v>1.0228337236533958</v>
      </c>
      <c r="AL312" s="7">
        <f t="shared" si="32"/>
        <v>1.0225769357855414</v>
      </c>
      <c r="AM312" s="10">
        <f t="shared" si="33"/>
        <v>1.823600904693441E-4</v>
      </c>
      <c r="AN312" s="11">
        <f t="shared" si="34"/>
        <v>1.6636773679745479E-2</v>
      </c>
    </row>
    <row r="313" spans="2:40" x14ac:dyDescent="0.5">
      <c r="B313" s="29">
        <v>42452</v>
      </c>
      <c r="C313" s="4">
        <v>17.059999999999999</v>
      </c>
      <c r="D313" s="5">
        <f t="shared" si="30"/>
        <v>-2.3468803663423021E-2</v>
      </c>
      <c r="E313" s="6">
        <f t="shared" si="31"/>
        <v>-2.374858208243209E-2</v>
      </c>
      <c r="AJ313" s="29">
        <v>42452</v>
      </c>
      <c r="AK313" s="6">
        <f t="shared" si="32"/>
        <v>0.97653119633657703</v>
      </c>
      <c r="AL313" s="7">
        <f t="shared" si="32"/>
        <v>0.97625141791756787</v>
      </c>
      <c r="AM313" s="10">
        <f t="shared" si="33"/>
        <v>-6.8559949677863264E-5</v>
      </c>
      <c r="AN313" s="11">
        <f t="shared" si="34"/>
        <v>1.6462624675131841E-2</v>
      </c>
    </row>
    <row r="314" spans="2:40" x14ac:dyDescent="0.5">
      <c r="B314" s="29">
        <v>42453</v>
      </c>
      <c r="C314" s="4">
        <v>16.73</v>
      </c>
      <c r="D314" s="5">
        <f t="shared" si="30"/>
        <v>-1.9343493552168717E-2</v>
      </c>
      <c r="E314" s="6">
        <f t="shared" si="31"/>
        <v>-1.9533027064800326E-2</v>
      </c>
      <c r="AJ314" s="29">
        <v>42453</v>
      </c>
      <c r="AK314" s="6">
        <f t="shared" si="32"/>
        <v>0.98065650644783131</v>
      </c>
      <c r="AL314" s="7">
        <f t="shared" si="32"/>
        <v>0.98046697293519969</v>
      </c>
      <c r="AM314" s="10">
        <f t="shared" si="33"/>
        <v>6.7594846610675543E-5</v>
      </c>
      <c r="AN314" s="11">
        <f t="shared" si="34"/>
        <v>1.6317538687840336E-2</v>
      </c>
    </row>
    <row r="315" spans="2:40" x14ac:dyDescent="0.5">
      <c r="B315" s="29">
        <v>42457</v>
      </c>
      <c r="C315" s="4">
        <v>16.61</v>
      </c>
      <c r="D315" s="5">
        <f t="shared" si="30"/>
        <v>-7.1727435744172738E-3</v>
      </c>
      <c r="E315" s="6">
        <f t="shared" si="31"/>
        <v>-7.1985913735292135E-3</v>
      </c>
      <c r="AJ315" s="29">
        <v>42457</v>
      </c>
      <c r="AK315" s="6">
        <f t="shared" si="32"/>
        <v>0.99282725642558267</v>
      </c>
      <c r="AL315" s="7">
        <f t="shared" si="32"/>
        <v>0.99280140862647082</v>
      </c>
      <c r="AM315" s="10">
        <f t="shared" si="33"/>
        <v>7.0131973947091511E-4</v>
      </c>
      <c r="AN315" s="11">
        <f t="shared" si="34"/>
        <v>1.6671304262834336E-2</v>
      </c>
    </row>
    <row r="316" spans="2:40" x14ac:dyDescent="0.5">
      <c r="B316" s="29">
        <v>42458</v>
      </c>
      <c r="C316" s="4">
        <v>16.86</v>
      </c>
      <c r="D316" s="5">
        <f t="shared" si="30"/>
        <v>1.5051173991571343E-2</v>
      </c>
      <c r="E316" s="6">
        <f t="shared" si="31"/>
        <v>1.493902894850585E-2</v>
      </c>
      <c r="AJ316" s="29">
        <v>42458</v>
      </c>
      <c r="AK316" s="6">
        <f t="shared" si="32"/>
        <v>1.0150511739915713</v>
      </c>
      <c r="AL316" s="7">
        <f t="shared" si="32"/>
        <v>1.0149390289485059</v>
      </c>
      <c r="AM316" s="10">
        <f t="shared" si="33"/>
        <v>1.0921516309071546E-3</v>
      </c>
      <c r="AN316" s="11">
        <f t="shared" si="34"/>
        <v>1.6899980440575613E-2</v>
      </c>
    </row>
    <row r="317" spans="2:40" x14ac:dyDescent="0.5">
      <c r="B317" s="29">
        <v>42459</v>
      </c>
      <c r="C317" s="4">
        <v>17.04</v>
      </c>
      <c r="D317" s="5">
        <f t="shared" si="30"/>
        <v>1.0676156583629876E-2</v>
      </c>
      <c r="E317" s="6">
        <f t="shared" si="31"/>
        <v>1.0619568827460351E-2</v>
      </c>
      <c r="AJ317" s="29">
        <v>42459</v>
      </c>
      <c r="AK317" s="6">
        <f t="shared" si="32"/>
        <v>1.01067615658363</v>
      </c>
      <c r="AL317" s="7">
        <f t="shared" si="32"/>
        <v>1.0106195688274604</v>
      </c>
      <c r="AM317" s="10">
        <f t="shared" si="33"/>
        <v>1.1148597692149599E-3</v>
      </c>
      <c r="AN317" s="11">
        <f t="shared" si="34"/>
        <v>1.6920321356495346E-2</v>
      </c>
    </row>
    <row r="318" spans="2:40" x14ac:dyDescent="0.5">
      <c r="B318" s="29">
        <v>42460</v>
      </c>
      <c r="C318" s="4">
        <v>17.12</v>
      </c>
      <c r="D318" s="5">
        <f t="shared" si="30"/>
        <v>4.6948356807512822E-3</v>
      </c>
      <c r="E318" s="6">
        <f t="shared" si="31"/>
        <v>4.6838493124264375E-3</v>
      </c>
      <c r="AJ318" s="29">
        <v>42460</v>
      </c>
      <c r="AK318" s="6">
        <f t="shared" si="32"/>
        <v>1.0046948356807512</v>
      </c>
      <c r="AL318" s="7">
        <f t="shared" si="32"/>
        <v>1.0046838493124264</v>
      </c>
      <c r="AM318" s="10">
        <f t="shared" si="33"/>
        <v>9.8560775917423357E-4</v>
      </c>
      <c r="AN318" s="11">
        <f t="shared" si="34"/>
        <v>1.6891371525668109E-2</v>
      </c>
    </row>
    <row r="319" spans="2:40" x14ac:dyDescent="0.5">
      <c r="B319" s="29">
        <v>42461</v>
      </c>
      <c r="C319" s="4">
        <v>17.350000000000001</v>
      </c>
      <c r="D319" s="5">
        <f t="shared" si="30"/>
        <v>1.343457943925236E-2</v>
      </c>
      <c r="E319" s="6">
        <f t="shared" si="31"/>
        <v>1.3345135679272124E-2</v>
      </c>
      <c r="AJ319" s="29">
        <v>42461</v>
      </c>
      <c r="AK319" s="6">
        <f t="shared" si="32"/>
        <v>1.0134345794392523</v>
      </c>
      <c r="AL319" s="7">
        <f t="shared" si="32"/>
        <v>1.0133451356792722</v>
      </c>
      <c r="AM319" s="10">
        <f t="shared" si="33"/>
        <v>1.0833233728114627E-3</v>
      </c>
      <c r="AN319" s="11">
        <f t="shared" si="34"/>
        <v>1.6938721452948079E-2</v>
      </c>
    </row>
    <row r="320" spans="2:40" x14ac:dyDescent="0.5">
      <c r="B320" s="29">
        <v>42464</v>
      </c>
      <c r="C320" s="4">
        <v>17.23</v>
      </c>
      <c r="D320" s="5">
        <f t="shared" si="30"/>
        <v>-6.9164265129683569E-3</v>
      </c>
      <c r="E320" s="6">
        <f t="shared" si="31"/>
        <v>-6.9404558530299556E-3</v>
      </c>
      <c r="AJ320" s="29">
        <v>42464</v>
      </c>
      <c r="AK320" s="6">
        <f t="shared" si="32"/>
        <v>0.99308357348703169</v>
      </c>
      <c r="AL320" s="7">
        <f t="shared" si="32"/>
        <v>0.99305954414697006</v>
      </c>
      <c r="AM320" s="10">
        <f t="shared" si="33"/>
        <v>8.4730716532122681E-4</v>
      </c>
      <c r="AN320" s="11">
        <f t="shared" si="34"/>
        <v>1.691432361860019E-2</v>
      </c>
    </row>
    <row r="321" spans="2:40" x14ac:dyDescent="0.5">
      <c r="B321" s="29">
        <v>42465</v>
      </c>
      <c r="C321" s="4">
        <v>16.84</v>
      </c>
      <c r="D321" s="5">
        <f t="shared" si="30"/>
        <v>-2.2634939059779487E-2</v>
      </c>
      <c r="E321" s="6">
        <f t="shared" si="31"/>
        <v>-2.2895041725657667E-2</v>
      </c>
      <c r="AJ321" s="29">
        <v>42465</v>
      </c>
      <c r="AK321" s="6">
        <f t="shared" si="32"/>
        <v>0.97736506094022046</v>
      </c>
      <c r="AL321" s="7">
        <f t="shared" si="32"/>
        <v>0.97710495827434229</v>
      </c>
      <c r="AM321" s="10">
        <f t="shared" si="33"/>
        <v>1.0361719651370363E-3</v>
      </c>
      <c r="AN321" s="11">
        <f t="shared" si="34"/>
        <v>1.6922621816744008E-2</v>
      </c>
    </row>
    <row r="322" spans="2:40" x14ac:dyDescent="0.5">
      <c r="B322" s="29">
        <v>42466</v>
      </c>
      <c r="C322" s="4">
        <v>16.309999999999999</v>
      </c>
      <c r="D322" s="5">
        <f t="shared" si="30"/>
        <v>-3.1472684085510759E-2</v>
      </c>
      <c r="E322" s="6">
        <f t="shared" si="31"/>
        <v>-3.1978592181258217E-2</v>
      </c>
      <c r="AJ322" s="29">
        <v>42466</v>
      </c>
      <c r="AK322" s="6">
        <f t="shared" si="32"/>
        <v>0.96852731591448926</v>
      </c>
      <c r="AL322" s="7">
        <f t="shared" si="32"/>
        <v>0.9680214078187418</v>
      </c>
      <c r="AM322" s="10">
        <f t="shared" si="33"/>
        <v>1.2849075592005473E-3</v>
      </c>
      <c r="AN322" s="11">
        <f t="shared" si="34"/>
        <v>1.6736149717802285E-2</v>
      </c>
    </row>
    <row r="323" spans="2:40" x14ac:dyDescent="0.5">
      <c r="B323" s="29">
        <v>42467</v>
      </c>
      <c r="C323" s="4">
        <v>16</v>
      </c>
      <c r="D323" s="5">
        <f t="shared" si="30"/>
        <v>-1.9006744328632665E-2</v>
      </c>
      <c r="E323" s="6">
        <f t="shared" si="31"/>
        <v>-1.9189694393141221E-2</v>
      </c>
      <c r="AJ323" s="29">
        <v>42467</v>
      </c>
      <c r="AK323" s="6">
        <f t="shared" si="32"/>
        <v>0.9809932556713673</v>
      </c>
      <c r="AL323" s="7">
        <f t="shared" si="32"/>
        <v>0.98081030560685878</v>
      </c>
      <c r="AM323" s="10">
        <f t="shared" si="33"/>
        <v>1.7424740227605358E-3</v>
      </c>
      <c r="AN323" s="11">
        <f t="shared" si="34"/>
        <v>1.6396355570455438E-2</v>
      </c>
    </row>
    <row r="324" spans="2:40" x14ac:dyDescent="0.5">
      <c r="B324" s="29">
        <v>42468</v>
      </c>
      <c r="C324" s="4">
        <v>15.83</v>
      </c>
      <c r="D324" s="5">
        <f t="shared" si="30"/>
        <v>-1.0624999999999996E-2</v>
      </c>
      <c r="E324" s="6">
        <f t="shared" si="31"/>
        <v>-1.0681848346860453E-2</v>
      </c>
      <c r="AJ324" s="29">
        <v>42468</v>
      </c>
      <c r="AK324" s="6">
        <f t="shared" si="32"/>
        <v>0.989375</v>
      </c>
      <c r="AL324" s="7">
        <f t="shared" si="32"/>
        <v>0.98931815165313952</v>
      </c>
      <c r="AM324" s="10">
        <f t="shared" si="33"/>
        <v>1.7592644707749394E-3</v>
      </c>
      <c r="AN324" s="11">
        <f t="shared" si="34"/>
        <v>1.6375640791136365E-2</v>
      </c>
    </row>
    <row r="325" spans="2:40" x14ac:dyDescent="0.5">
      <c r="B325" s="29">
        <v>42471</v>
      </c>
      <c r="C325" s="4">
        <v>16.100000000000001</v>
      </c>
      <c r="D325" s="5">
        <f t="shared" si="30"/>
        <v>1.7056222362602739E-2</v>
      </c>
      <c r="E325" s="6">
        <f t="shared" si="31"/>
        <v>1.6912398097496614E-2</v>
      </c>
      <c r="AJ325" s="29">
        <v>42471</v>
      </c>
      <c r="AK325" s="6">
        <f t="shared" si="32"/>
        <v>1.0170562223626027</v>
      </c>
      <c r="AL325" s="7">
        <f t="shared" si="32"/>
        <v>1.0169123980974966</v>
      </c>
      <c r="AM325" s="10">
        <f t="shared" si="33"/>
        <v>1.9174906785294494E-3</v>
      </c>
      <c r="AN325" s="11">
        <f t="shared" si="34"/>
        <v>1.6324131511924737E-2</v>
      </c>
    </row>
    <row r="326" spans="2:40" x14ac:dyDescent="0.5">
      <c r="B326" s="29">
        <v>42472</v>
      </c>
      <c r="C326" s="4">
        <v>16.39</v>
      </c>
      <c r="D326" s="5">
        <f t="shared" si="30"/>
        <v>1.8012422360248394E-2</v>
      </c>
      <c r="E326" s="6">
        <f t="shared" si="31"/>
        <v>1.7852120765321028E-2</v>
      </c>
      <c r="AJ326" s="29">
        <v>42472</v>
      </c>
      <c r="AK326" s="6">
        <f t="shared" si="32"/>
        <v>1.0180124223602485</v>
      </c>
      <c r="AL326" s="7">
        <f t="shared" si="32"/>
        <v>1.0178521207653211</v>
      </c>
      <c r="AM326" s="10">
        <f t="shared" si="33"/>
        <v>1.7418631125235807E-3</v>
      </c>
      <c r="AN326" s="11">
        <f t="shared" si="34"/>
        <v>1.624523090849227E-2</v>
      </c>
    </row>
    <row r="327" spans="2:40" x14ac:dyDescent="0.5">
      <c r="B327" s="29">
        <v>42473</v>
      </c>
      <c r="C327" s="4">
        <v>16.8</v>
      </c>
      <c r="D327" s="5">
        <f t="shared" si="30"/>
        <v>2.5015253203172674E-2</v>
      </c>
      <c r="E327" s="6">
        <f t="shared" si="31"/>
        <v>2.4707493653474917E-2</v>
      </c>
      <c r="AJ327" s="29">
        <v>42473</v>
      </c>
      <c r="AK327" s="6">
        <f t="shared" si="32"/>
        <v>1.0250152532031727</v>
      </c>
      <c r="AL327" s="7">
        <f t="shared" si="32"/>
        <v>1.024707493653475</v>
      </c>
      <c r="AM327" s="10">
        <f t="shared" si="33"/>
        <v>1.3198995031316147E-3</v>
      </c>
      <c r="AN327" s="11">
        <f t="shared" si="34"/>
        <v>1.6316453049030729E-2</v>
      </c>
    </row>
    <row r="328" spans="2:40" x14ac:dyDescent="0.5">
      <c r="B328" s="29">
        <v>42474</v>
      </c>
      <c r="C328" s="4">
        <v>16.96</v>
      </c>
      <c r="D328" s="5">
        <f t="shared" ref="D328:D391" si="35">((C328-C327)/C327)</f>
        <v>9.5238095238095316E-3</v>
      </c>
      <c r="E328" s="6">
        <f t="shared" ref="E328:E391" si="36" xml:space="preserve"> IF(C328=C327, 0, LN(C328/C327))</f>
        <v>9.4787439545437387E-3</v>
      </c>
      <c r="AJ328" s="29">
        <v>42474</v>
      </c>
      <c r="AK328" s="6">
        <f t="shared" ref="AK328:AL391" si="37">1 + D328</f>
        <v>1.0095238095238095</v>
      </c>
      <c r="AL328" s="7">
        <f t="shared" si="37"/>
        <v>1.0094787439545438</v>
      </c>
      <c r="AM328" s="10">
        <f t="shared" ref="AM328:AM391" si="38">AVERAGE(D328:D418)</f>
        <v>1.0690789240179967E-3</v>
      </c>
      <c r="AN328" s="11">
        <f t="shared" ref="AN328:AN391" si="39">STDEV(D328:D418)</f>
        <v>1.6122434683081482E-2</v>
      </c>
    </row>
    <row r="329" spans="2:40" x14ac:dyDescent="0.5">
      <c r="B329" s="29">
        <v>42475</v>
      </c>
      <c r="C329" s="4">
        <v>16.920000000000002</v>
      </c>
      <c r="D329" s="5">
        <f t="shared" si="35"/>
        <v>-2.3584905660376855E-3</v>
      </c>
      <c r="E329" s="6">
        <f t="shared" si="36"/>
        <v>-2.3612761856797088E-3</v>
      </c>
      <c r="AJ329" s="29">
        <v>42475</v>
      </c>
      <c r="AK329" s="6">
        <f t="shared" si="37"/>
        <v>0.99764150943396235</v>
      </c>
      <c r="AL329" s="7">
        <f t="shared" si="37"/>
        <v>0.99763872381432028</v>
      </c>
      <c r="AM329" s="10">
        <f t="shared" si="38"/>
        <v>9.8243644861673789E-4</v>
      </c>
      <c r="AN329" s="11">
        <f t="shared" si="39"/>
        <v>1.609766049716338E-2</v>
      </c>
    </row>
    <row r="330" spans="2:40" x14ac:dyDescent="0.5">
      <c r="B330" s="29">
        <v>42478</v>
      </c>
      <c r="C330" s="4">
        <v>17.34</v>
      </c>
      <c r="D330" s="5">
        <f t="shared" si="35"/>
        <v>2.482269503546088E-2</v>
      </c>
      <c r="E330" s="6">
        <f t="shared" si="36"/>
        <v>2.4519617174318446E-2</v>
      </c>
      <c r="AJ330" s="29">
        <v>42478</v>
      </c>
      <c r="AK330" s="6">
        <f t="shared" si="37"/>
        <v>1.0248226950354609</v>
      </c>
      <c r="AL330" s="7">
        <f t="shared" si="37"/>
        <v>1.0245196171743185</v>
      </c>
      <c r="AM330" s="10">
        <f t="shared" si="38"/>
        <v>1.0742999834904951E-3</v>
      </c>
      <c r="AN330" s="11">
        <f t="shared" si="39"/>
        <v>1.6102235101555562E-2</v>
      </c>
    </row>
    <row r="331" spans="2:40" x14ac:dyDescent="0.5">
      <c r="B331" s="29">
        <v>42479</v>
      </c>
      <c r="C331" s="4">
        <v>17.45</v>
      </c>
      <c r="D331" s="5">
        <f t="shared" si="35"/>
        <v>6.3437139561706712E-3</v>
      </c>
      <c r="E331" s="6">
        <f t="shared" si="36"/>
        <v>6.3236772960402893E-3</v>
      </c>
      <c r="AJ331" s="29">
        <v>42479</v>
      </c>
      <c r="AK331" s="6">
        <f t="shared" si="37"/>
        <v>1.0063437139561706</v>
      </c>
      <c r="AL331" s="7">
        <f t="shared" si="37"/>
        <v>1.0063236772960402</v>
      </c>
      <c r="AM331" s="10">
        <f t="shared" si="38"/>
        <v>8.1940111549336746E-4</v>
      </c>
      <c r="AN331" s="11">
        <f t="shared" si="39"/>
        <v>1.5904501210733741E-2</v>
      </c>
    </row>
    <row r="332" spans="2:40" x14ac:dyDescent="0.5">
      <c r="B332" s="29">
        <v>42480</v>
      </c>
      <c r="C332" s="4">
        <v>17.350000000000001</v>
      </c>
      <c r="D332" s="5">
        <f t="shared" si="35"/>
        <v>-5.730659025787844E-3</v>
      </c>
      <c r="E332" s="6">
        <f t="shared" si="36"/>
        <v>-5.7471422555678475E-3</v>
      </c>
      <c r="AJ332" s="29">
        <v>42480</v>
      </c>
      <c r="AK332" s="6">
        <f t="shared" si="37"/>
        <v>0.99426934097421216</v>
      </c>
      <c r="AL332" s="7">
        <f t="shared" si="37"/>
        <v>0.99425285774443217</v>
      </c>
      <c r="AM332" s="10">
        <f t="shared" si="38"/>
        <v>7.4374031909024848E-4</v>
      </c>
      <c r="AN332" s="11">
        <f t="shared" si="39"/>
        <v>1.5894302666086133E-2</v>
      </c>
    </row>
    <row r="333" spans="2:40" x14ac:dyDescent="0.5">
      <c r="B333" s="29">
        <v>42481</v>
      </c>
      <c r="C333" s="4">
        <v>17.329999999999998</v>
      </c>
      <c r="D333" s="5">
        <f t="shared" si="35"/>
        <v>-1.1527377521615633E-3</v>
      </c>
      <c r="E333" s="6">
        <f t="shared" si="36"/>
        <v>-1.1534026653536183E-3</v>
      </c>
      <c r="AJ333" s="29">
        <v>42481</v>
      </c>
      <c r="AK333" s="6">
        <f t="shared" si="37"/>
        <v>0.99884726224783849</v>
      </c>
      <c r="AL333" s="7">
        <f t="shared" si="37"/>
        <v>0.99884659733464642</v>
      </c>
      <c r="AM333" s="10">
        <f t="shared" si="38"/>
        <v>9.2577213460823379E-4</v>
      </c>
      <c r="AN333" s="11">
        <f t="shared" si="39"/>
        <v>1.59141733033882E-2</v>
      </c>
    </row>
    <row r="334" spans="2:40" x14ac:dyDescent="0.5">
      <c r="B334" s="29">
        <v>42482</v>
      </c>
      <c r="C334" s="4">
        <v>17.32</v>
      </c>
      <c r="D334" s="5">
        <f t="shared" si="35"/>
        <v>-5.7703404500854076E-4</v>
      </c>
      <c r="E334" s="6">
        <f t="shared" si="36"/>
        <v>-5.7720059322548755E-4</v>
      </c>
      <c r="AJ334" s="29">
        <v>42482</v>
      </c>
      <c r="AK334" s="6">
        <f t="shared" si="37"/>
        <v>0.99942296595499147</v>
      </c>
      <c r="AL334" s="7">
        <f t="shared" si="37"/>
        <v>0.99942279940677448</v>
      </c>
      <c r="AM334" s="10">
        <f t="shared" si="38"/>
        <v>9.737740229133193E-4</v>
      </c>
      <c r="AN334" s="11">
        <f t="shared" si="39"/>
        <v>1.5914422090152949E-2</v>
      </c>
    </row>
    <row r="335" spans="2:40" x14ac:dyDescent="0.5">
      <c r="B335" s="29">
        <v>42485</v>
      </c>
      <c r="C335" s="4">
        <v>17.11</v>
      </c>
      <c r="D335" s="5">
        <f t="shared" si="35"/>
        <v>-1.2124711316397278E-2</v>
      </c>
      <c r="E335" s="6">
        <f t="shared" si="36"/>
        <v>-1.2198815230187012E-2</v>
      </c>
      <c r="AJ335" s="29">
        <v>42485</v>
      </c>
      <c r="AK335" s="6">
        <f t="shared" si="37"/>
        <v>0.98787528868360275</v>
      </c>
      <c r="AL335" s="7">
        <f t="shared" si="37"/>
        <v>0.98780118476981293</v>
      </c>
      <c r="AM335" s="10">
        <f t="shared" si="38"/>
        <v>9.2141307459604792E-4</v>
      </c>
      <c r="AN335" s="11">
        <f t="shared" si="39"/>
        <v>1.5927414428602391E-2</v>
      </c>
    </row>
    <row r="336" spans="2:40" x14ac:dyDescent="0.5">
      <c r="B336" s="29">
        <v>42486</v>
      </c>
      <c r="C336" s="4">
        <v>17.29</v>
      </c>
      <c r="D336" s="5">
        <f t="shared" si="35"/>
        <v>1.0520163646990047E-2</v>
      </c>
      <c r="E336" s="6">
        <f t="shared" si="36"/>
        <v>1.0465211791097002E-2</v>
      </c>
      <c r="AJ336" s="29">
        <v>42486</v>
      </c>
      <c r="AK336" s="6">
        <f t="shared" si="37"/>
        <v>1.01052016364699</v>
      </c>
      <c r="AL336" s="7">
        <f t="shared" si="37"/>
        <v>1.0104652117910971</v>
      </c>
      <c r="AM336" s="10">
        <f t="shared" si="38"/>
        <v>1.1372758032650425E-3</v>
      </c>
      <c r="AN336" s="11">
        <f t="shared" si="39"/>
        <v>1.5881684610432076E-2</v>
      </c>
    </row>
    <row r="337" spans="2:40" x14ac:dyDescent="0.5">
      <c r="B337" s="29">
        <v>42487</v>
      </c>
      <c r="C337" s="4">
        <v>17.72</v>
      </c>
      <c r="D337" s="5">
        <f t="shared" si="35"/>
        <v>2.4869866975130116E-2</v>
      </c>
      <c r="E337" s="6">
        <f t="shared" si="36"/>
        <v>2.4565645481735784E-2</v>
      </c>
      <c r="AJ337" s="29">
        <v>42487</v>
      </c>
      <c r="AK337" s="6">
        <f t="shared" si="37"/>
        <v>1.0248698669751302</v>
      </c>
      <c r="AL337" s="7">
        <f t="shared" si="37"/>
        <v>1.0245656454817358</v>
      </c>
      <c r="AM337" s="10">
        <f t="shared" si="38"/>
        <v>1.1036771540361855E-3</v>
      </c>
      <c r="AN337" s="11">
        <f t="shared" si="39"/>
        <v>1.5864839200016898E-2</v>
      </c>
    </row>
    <row r="338" spans="2:40" x14ac:dyDescent="0.5">
      <c r="B338" s="29">
        <v>42488</v>
      </c>
      <c r="C338" s="4">
        <v>17.41</v>
      </c>
      <c r="D338" s="5">
        <f t="shared" si="35"/>
        <v>-1.7494356659142143E-2</v>
      </c>
      <c r="E338" s="6">
        <f t="shared" si="36"/>
        <v>-1.764919139683712E-2</v>
      </c>
      <c r="AJ338" s="29">
        <v>42488</v>
      </c>
      <c r="AK338" s="6">
        <f t="shared" si="37"/>
        <v>0.98250564334085788</v>
      </c>
      <c r="AL338" s="7">
        <f t="shared" si="37"/>
        <v>0.98235080860316293</v>
      </c>
      <c r="AM338" s="10">
        <f t="shared" si="38"/>
        <v>6.0362454293672746E-4</v>
      </c>
      <c r="AN338" s="11">
        <f t="shared" si="39"/>
        <v>1.5824510216458233E-2</v>
      </c>
    </row>
    <row r="339" spans="2:40" x14ac:dyDescent="0.5">
      <c r="B339" s="29">
        <v>42489</v>
      </c>
      <c r="C339" s="4">
        <v>16.91</v>
      </c>
      <c r="D339" s="5">
        <f t="shared" si="35"/>
        <v>-2.8719126938541069E-2</v>
      </c>
      <c r="E339" s="6">
        <f t="shared" si="36"/>
        <v>-2.9139590869608736E-2</v>
      </c>
      <c r="AJ339" s="29">
        <v>42489</v>
      </c>
      <c r="AK339" s="6">
        <f t="shared" si="37"/>
        <v>0.97128087306145894</v>
      </c>
      <c r="AL339" s="7">
        <f t="shared" si="37"/>
        <v>0.97086040913039129</v>
      </c>
      <c r="AM339" s="10">
        <f t="shared" si="38"/>
        <v>8.4336459539469176E-4</v>
      </c>
      <c r="AN339" s="11">
        <f t="shared" si="39"/>
        <v>1.5712139742388324E-2</v>
      </c>
    </row>
    <row r="340" spans="2:40" x14ac:dyDescent="0.5">
      <c r="B340" s="29">
        <v>42492</v>
      </c>
      <c r="C340" s="4">
        <v>17.32</v>
      </c>
      <c r="D340" s="5">
        <f t="shared" si="35"/>
        <v>2.4246008279124785E-2</v>
      </c>
      <c r="E340" s="6">
        <f t="shared" si="36"/>
        <v>2.3956740223800101E-2</v>
      </c>
      <c r="AJ340" s="29">
        <v>42492</v>
      </c>
      <c r="AK340" s="6">
        <f t="shared" si="37"/>
        <v>1.0242460082791247</v>
      </c>
      <c r="AL340" s="7">
        <f t="shared" si="37"/>
        <v>1.0239567402238001</v>
      </c>
      <c r="AM340" s="10">
        <f t="shared" si="38"/>
        <v>1.1175806573135295E-3</v>
      </c>
      <c r="AN340" s="11">
        <f t="shared" si="39"/>
        <v>1.5405222017987363E-2</v>
      </c>
    </row>
    <row r="341" spans="2:40" x14ac:dyDescent="0.5">
      <c r="B341" s="29">
        <v>42493</v>
      </c>
      <c r="C341" s="4">
        <v>16.989999999999998</v>
      </c>
      <c r="D341" s="5">
        <f t="shared" si="35"/>
        <v>-1.9053117782910037E-2</v>
      </c>
      <c r="E341" s="6">
        <f t="shared" si="36"/>
        <v>-1.9236967450448592E-2</v>
      </c>
      <c r="AJ341" s="29">
        <v>42493</v>
      </c>
      <c r="AK341" s="6">
        <f t="shared" si="37"/>
        <v>0.98094688221708992</v>
      </c>
      <c r="AL341" s="7">
        <f t="shared" si="37"/>
        <v>0.98076303254955144</v>
      </c>
      <c r="AM341" s="10">
        <f t="shared" si="38"/>
        <v>7.5620354594631712E-4</v>
      </c>
      <c r="AN341" s="11">
        <f t="shared" si="39"/>
        <v>1.5241488195020277E-2</v>
      </c>
    </row>
    <row r="342" spans="2:40" x14ac:dyDescent="0.5">
      <c r="B342" s="29">
        <v>42494</v>
      </c>
      <c r="C342" s="4">
        <v>16.760000000000002</v>
      </c>
      <c r="D342" s="5">
        <f t="shared" si="35"/>
        <v>-1.3537374926427127E-2</v>
      </c>
      <c r="E342" s="6">
        <f t="shared" si="36"/>
        <v>-1.362984062990351E-2</v>
      </c>
      <c r="AJ342" s="29">
        <v>42494</v>
      </c>
      <c r="AK342" s="6">
        <f t="shared" si="37"/>
        <v>0.98646262507357285</v>
      </c>
      <c r="AL342" s="7">
        <f t="shared" si="37"/>
        <v>0.98637015937009653</v>
      </c>
      <c r="AM342" s="10">
        <f t="shared" si="38"/>
        <v>1.1451374697260511E-3</v>
      </c>
      <c r="AN342" s="11">
        <f t="shared" si="39"/>
        <v>1.5181839483337824E-2</v>
      </c>
    </row>
    <row r="343" spans="2:40" x14ac:dyDescent="0.5">
      <c r="B343" s="29">
        <v>42495</v>
      </c>
      <c r="C343" s="4">
        <v>16.64</v>
      </c>
      <c r="D343" s="5">
        <f t="shared" si="35"/>
        <v>-7.1599045346062637E-3</v>
      </c>
      <c r="E343" s="6">
        <f t="shared" si="36"/>
        <v>-7.1856596608744858E-3</v>
      </c>
      <c r="AJ343" s="29">
        <v>42495</v>
      </c>
      <c r="AK343" s="6">
        <f t="shared" si="37"/>
        <v>0.99284009546539376</v>
      </c>
      <c r="AL343" s="7">
        <f t="shared" si="37"/>
        <v>0.99281434033912552</v>
      </c>
      <c r="AM343" s="10">
        <f t="shared" si="38"/>
        <v>1.170229289877947E-3</v>
      </c>
      <c r="AN343" s="11">
        <f t="shared" si="39"/>
        <v>1.5159173289321088E-2</v>
      </c>
    </row>
    <row r="344" spans="2:40" x14ac:dyDescent="0.5">
      <c r="B344" s="29">
        <v>42496</v>
      </c>
      <c r="C344" s="4">
        <v>17.07</v>
      </c>
      <c r="D344" s="5">
        <f t="shared" si="35"/>
        <v>2.5841346153846135E-2</v>
      </c>
      <c r="E344" s="6">
        <f t="shared" si="36"/>
        <v>2.5513101413286592E-2</v>
      </c>
      <c r="AJ344" s="29">
        <v>42496</v>
      </c>
      <c r="AK344" s="6">
        <f t="shared" si="37"/>
        <v>1.025841346153846</v>
      </c>
      <c r="AL344" s="7">
        <f t="shared" si="37"/>
        <v>1.0255131014132866</v>
      </c>
      <c r="AM344" s="10">
        <f t="shared" si="38"/>
        <v>1.0166215223229192E-3</v>
      </c>
      <c r="AN344" s="11">
        <f t="shared" si="39"/>
        <v>1.5314545138739056E-2</v>
      </c>
    </row>
    <row r="345" spans="2:40" x14ac:dyDescent="0.5">
      <c r="B345" s="29">
        <v>42499</v>
      </c>
      <c r="C345" s="4">
        <v>17.059999999999999</v>
      </c>
      <c r="D345" s="5">
        <f t="shared" si="35"/>
        <v>-5.8582308142949993E-4</v>
      </c>
      <c r="E345" s="6">
        <f t="shared" si="36"/>
        <v>-5.8599474281629182E-4</v>
      </c>
      <c r="AJ345" s="29">
        <v>42499</v>
      </c>
      <c r="AK345" s="6">
        <f t="shared" si="37"/>
        <v>0.99941417691857048</v>
      </c>
      <c r="AL345" s="7">
        <f t="shared" si="37"/>
        <v>0.99941400525718371</v>
      </c>
      <c r="AM345" s="10">
        <f t="shared" si="38"/>
        <v>7.813284750090452E-4</v>
      </c>
      <c r="AN345" s="11">
        <f t="shared" si="39"/>
        <v>1.5091763884617398E-2</v>
      </c>
    </row>
    <row r="346" spans="2:40" x14ac:dyDescent="0.5">
      <c r="B346" s="29">
        <v>42500</v>
      </c>
      <c r="C346" s="4">
        <v>17.21</v>
      </c>
      <c r="D346" s="5">
        <f t="shared" si="35"/>
        <v>8.7924970691677685E-3</v>
      </c>
      <c r="E346" s="6">
        <f t="shared" si="36"/>
        <v>8.7540681599150832E-3</v>
      </c>
      <c r="AJ346" s="29">
        <v>42500</v>
      </c>
      <c r="AK346" s="6">
        <f t="shared" si="37"/>
        <v>1.0087924970691677</v>
      </c>
      <c r="AL346" s="7">
        <f t="shared" si="37"/>
        <v>1.008754068159915</v>
      </c>
      <c r="AM346" s="10">
        <f t="shared" si="38"/>
        <v>6.7872408588485339E-4</v>
      </c>
      <c r="AN346" s="11">
        <f t="shared" si="39"/>
        <v>1.5132845833129384E-2</v>
      </c>
    </row>
    <row r="347" spans="2:40" x14ac:dyDescent="0.5">
      <c r="B347" s="29">
        <v>42501</v>
      </c>
      <c r="C347" s="4">
        <v>16.899999999999999</v>
      </c>
      <c r="D347" s="5">
        <f t="shared" si="35"/>
        <v>-1.8012783265543422E-2</v>
      </c>
      <c r="E347" s="6">
        <f t="shared" si="36"/>
        <v>-1.8176988294420431E-2</v>
      </c>
      <c r="AJ347" s="29">
        <v>42501</v>
      </c>
      <c r="AK347" s="6">
        <f t="shared" si="37"/>
        <v>0.98198721673445655</v>
      </c>
      <c r="AL347" s="7">
        <f t="shared" si="37"/>
        <v>0.98182301170557962</v>
      </c>
      <c r="AM347" s="10">
        <f t="shared" si="38"/>
        <v>5.6986603296979642E-4</v>
      </c>
      <c r="AN347" s="11">
        <f t="shared" si="39"/>
        <v>1.510944251359829E-2</v>
      </c>
    </row>
    <row r="348" spans="2:40" x14ac:dyDescent="0.5">
      <c r="B348" s="29">
        <v>42502</v>
      </c>
      <c r="C348" s="4">
        <v>17.100000000000001</v>
      </c>
      <c r="D348" s="5">
        <f t="shared" si="35"/>
        <v>1.1834319526627389E-2</v>
      </c>
      <c r="E348" s="6">
        <f t="shared" si="36"/>
        <v>1.1764841579586431E-2</v>
      </c>
      <c r="AJ348" s="29">
        <v>42502</v>
      </c>
      <c r="AK348" s="6">
        <f t="shared" si="37"/>
        <v>1.0118343195266273</v>
      </c>
      <c r="AL348" s="7">
        <f t="shared" si="37"/>
        <v>1.0117648415795863</v>
      </c>
      <c r="AM348" s="10">
        <f t="shared" si="38"/>
        <v>7.6780870621752633E-4</v>
      </c>
      <c r="AN348" s="11">
        <f t="shared" si="39"/>
        <v>1.4980734728431718E-2</v>
      </c>
    </row>
    <row r="349" spans="2:40" x14ac:dyDescent="0.5">
      <c r="B349" s="29">
        <v>42503</v>
      </c>
      <c r="C349" s="4">
        <v>16.63</v>
      </c>
      <c r="D349" s="5">
        <f t="shared" si="35"/>
        <v>-2.7485380116959203E-2</v>
      </c>
      <c r="E349" s="6">
        <f t="shared" si="36"/>
        <v>-2.7870170303778016E-2</v>
      </c>
      <c r="AJ349" s="29">
        <v>42503</v>
      </c>
      <c r="AK349" s="6">
        <f t="shared" si="37"/>
        <v>0.97251461988304078</v>
      </c>
      <c r="AL349" s="7">
        <f t="shared" si="37"/>
        <v>0.97212982969622197</v>
      </c>
      <c r="AM349" s="10">
        <f t="shared" si="38"/>
        <v>7.0514090493382399E-4</v>
      </c>
      <c r="AN349" s="11">
        <f t="shared" si="39"/>
        <v>1.4945813923421399E-2</v>
      </c>
    </row>
    <row r="350" spans="2:40" x14ac:dyDescent="0.5">
      <c r="B350" s="29">
        <v>42506</v>
      </c>
      <c r="C350" s="4">
        <v>16.399999999999999</v>
      </c>
      <c r="D350" s="5">
        <f t="shared" si="35"/>
        <v>-1.3830426939266413E-2</v>
      </c>
      <c r="E350" s="6">
        <f t="shared" si="36"/>
        <v>-1.3926958374683577E-2</v>
      </c>
      <c r="AJ350" s="29">
        <v>42506</v>
      </c>
      <c r="AK350" s="6">
        <f t="shared" si="37"/>
        <v>0.98616957306073361</v>
      </c>
      <c r="AL350" s="7">
        <f t="shared" si="37"/>
        <v>0.98607304162531639</v>
      </c>
      <c r="AM350" s="10">
        <f t="shared" si="38"/>
        <v>9.5847329123019897E-4</v>
      </c>
      <c r="AN350" s="11">
        <f t="shared" si="39"/>
        <v>1.4655225771877686E-2</v>
      </c>
    </row>
    <row r="351" spans="2:40" x14ac:dyDescent="0.5">
      <c r="B351" s="29">
        <v>42507</v>
      </c>
      <c r="C351" s="4">
        <v>16.47</v>
      </c>
      <c r="D351" s="5">
        <f t="shared" si="35"/>
        <v>4.2682926829268469E-3</v>
      </c>
      <c r="E351" s="6">
        <f t="shared" si="36"/>
        <v>4.2592093593963303E-3</v>
      </c>
      <c r="AJ351" s="29">
        <v>42507</v>
      </c>
      <c r="AK351" s="6">
        <f t="shared" si="37"/>
        <v>1.0042682926829269</v>
      </c>
      <c r="AL351" s="7">
        <f t="shared" si="37"/>
        <v>1.0042592093593963</v>
      </c>
      <c r="AM351" s="10">
        <f t="shared" si="38"/>
        <v>1.0859952124411415E-3</v>
      </c>
      <c r="AN351" s="11">
        <f t="shared" si="39"/>
        <v>1.4575381397134523E-2</v>
      </c>
    </row>
    <row r="352" spans="2:40" x14ac:dyDescent="0.5">
      <c r="B352" s="29">
        <v>42508</v>
      </c>
      <c r="C352" s="4">
        <v>16.63</v>
      </c>
      <c r="D352" s="5">
        <f t="shared" si="35"/>
        <v>9.7146326654523468E-3</v>
      </c>
      <c r="E352" s="6">
        <f t="shared" si="36"/>
        <v>9.667749015287266E-3</v>
      </c>
      <c r="AJ352" s="29">
        <v>42508</v>
      </c>
      <c r="AK352" s="6">
        <f t="shared" si="37"/>
        <v>1.0097146326654522</v>
      </c>
      <c r="AL352" s="7">
        <f t="shared" si="37"/>
        <v>1.0096677490152872</v>
      </c>
      <c r="AM352" s="10">
        <f t="shared" si="38"/>
        <v>8.4909684221941479E-4</v>
      </c>
      <c r="AN352" s="11">
        <f t="shared" si="39"/>
        <v>1.4697762551877084E-2</v>
      </c>
    </row>
    <row r="353" spans="2:40" x14ac:dyDescent="0.5">
      <c r="B353" s="29">
        <v>42509</v>
      </c>
      <c r="C353" s="4">
        <v>15.98</v>
      </c>
      <c r="D353" s="5">
        <f t="shared" si="35"/>
        <v>-3.9085989176187531E-2</v>
      </c>
      <c r="E353" s="6">
        <f t="shared" si="36"/>
        <v>-3.9870352866707634E-2</v>
      </c>
      <c r="AJ353" s="29">
        <v>42509</v>
      </c>
      <c r="AK353" s="6">
        <f t="shared" si="37"/>
        <v>0.96091401082381245</v>
      </c>
      <c r="AL353" s="7">
        <f t="shared" si="37"/>
        <v>0.96012964713329241</v>
      </c>
      <c r="AM353" s="10">
        <f t="shared" si="38"/>
        <v>7.6728931358357923E-4</v>
      </c>
      <c r="AN353" s="11">
        <f t="shared" si="39"/>
        <v>1.4668557759750492E-2</v>
      </c>
    </row>
    <row r="354" spans="2:40" x14ac:dyDescent="0.5">
      <c r="B354" s="29">
        <v>42510</v>
      </c>
      <c r="C354" s="4">
        <v>16</v>
      </c>
      <c r="D354" s="5">
        <f t="shared" si="35"/>
        <v>1.2515644555694352E-3</v>
      </c>
      <c r="E354" s="6">
        <f t="shared" si="36"/>
        <v>1.2507819016526766E-3</v>
      </c>
      <c r="AJ354" s="29">
        <v>42510</v>
      </c>
      <c r="AK354" s="6">
        <f t="shared" si="37"/>
        <v>1.0012515644555695</v>
      </c>
      <c r="AL354" s="7">
        <f t="shared" si="37"/>
        <v>1.0012507819016527</v>
      </c>
      <c r="AM354" s="10">
        <f t="shared" si="38"/>
        <v>1.3025889096481128E-3</v>
      </c>
      <c r="AN354" s="11">
        <f t="shared" si="39"/>
        <v>1.4074845551637393E-2</v>
      </c>
    </row>
    <row r="355" spans="2:40" x14ac:dyDescent="0.5">
      <c r="B355" s="29">
        <v>42513</v>
      </c>
      <c r="C355" s="4">
        <v>16.18</v>
      </c>
      <c r="D355" s="5">
        <f t="shared" si="35"/>
        <v>1.1249999999999982E-2</v>
      </c>
      <c r="E355" s="6">
        <f t="shared" si="36"/>
        <v>1.1187189390564376E-2</v>
      </c>
      <c r="AJ355" s="29">
        <v>42513</v>
      </c>
      <c r="AK355" s="6">
        <f t="shared" si="37"/>
        <v>1.01125</v>
      </c>
      <c r="AL355" s="7">
        <f t="shared" si="37"/>
        <v>1.0111871893905644</v>
      </c>
      <c r="AM355" s="10">
        <f t="shared" si="38"/>
        <v>1.2580193828949557E-3</v>
      </c>
      <c r="AN355" s="11">
        <f t="shared" si="39"/>
        <v>1.40814289898932E-2</v>
      </c>
    </row>
    <row r="356" spans="2:40" x14ac:dyDescent="0.5">
      <c r="B356" s="29">
        <v>42514</v>
      </c>
      <c r="C356" s="4">
        <v>16.3</v>
      </c>
      <c r="D356" s="5">
        <f t="shared" si="35"/>
        <v>7.4165636588381335E-3</v>
      </c>
      <c r="E356" s="6">
        <f t="shared" si="36"/>
        <v>7.389196182371085E-3</v>
      </c>
      <c r="AJ356" s="29">
        <v>42514</v>
      </c>
      <c r="AK356" s="6">
        <f t="shared" si="37"/>
        <v>1.0074165636588381</v>
      </c>
      <c r="AL356" s="7">
        <f t="shared" si="37"/>
        <v>1.0073891961823711</v>
      </c>
      <c r="AM356" s="10">
        <f t="shared" si="38"/>
        <v>1.2456428393035641E-3</v>
      </c>
      <c r="AN356" s="11">
        <f t="shared" si="39"/>
        <v>1.4073041645866445E-2</v>
      </c>
    </row>
    <row r="357" spans="2:40" x14ac:dyDescent="0.5">
      <c r="B357" s="29">
        <v>42515</v>
      </c>
      <c r="C357" s="4">
        <v>16.64</v>
      </c>
      <c r="D357" s="5">
        <f t="shared" si="35"/>
        <v>2.0858895705521463E-2</v>
      </c>
      <c r="E357" s="6">
        <f t="shared" si="36"/>
        <v>2.0644327580345765E-2</v>
      </c>
      <c r="AJ357" s="29">
        <v>42515</v>
      </c>
      <c r="AK357" s="6">
        <f t="shared" si="37"/>
        <v>1.0208588957055214</v>
      </c>
      <c r="AL357" s="7">
        <f t="shared" si="37"/>
        <v>1.0206443275803458</v>
      </c>
      <c r="AM357" s="10">
        <f t="shared" si="38"/>
        <v>1.3109886117694011E-3</v>
      </c>
      <c r="AN357" s="11">
        <f t="shared" si="39"/>
        <v>1.4115754520342437E-2</v>
      </c>
    </row>
    <row r="358" spans="2:40" x14ac:dyDescent="0.5">
      <c r="B358" s="29">
        <v>42516</v>
      </c>
      <c r="C358" s="4">
        <v>16.39</v>
      </c>
      <c r="D358" s="5">
        <f t="shared" si="35"/>
        <v>-1.502403846153846E-2</v>
      </c>
      <c r="E358" s="6">
        <f t="shared" si="36"/>
        <v>-1.5138042637324191E-2</v>
      </c>
      <c r="AJ358" s="29">
        <v>42516</v>
      </c>
      <c r="AK358" s="6">
        <f t="shared" si="37"/>
        <v>0.98497596153846156</v>
      </c>
      <c r="AL358" s="7">
        <f t="shared" si="37"/>
        <v>0.98486195736267579</v>
      </c>
      <c r="AM358" s="10">
        <f t="shared" si="38"/>
        <v>1.0515803870136404E-3</v>
      </c>
      <c r="AN358" s="11">
        <f t="shared" si="39"/>
        <v>1.3968668246865826E-2</v>
      </c>
    </row>
    <row r="359" spans="2:40" x14ac:dyDescent="0.5">
      <c r="B359" s="29">
        <v>42517</v>
      </c>
      <c r="C359" s="4">
        <v>16.57</v>
      </c>
      <c r="D359" s="5">
        <f t="shared" si="35"/>
        <v>1.098230628431969E-2</v>
      </c>
      <c r="E359" s="6">
        <f t="shared" si="36"/>
        <v>1.0922438682733251E-2</v>
      </c>
      <c r="AJ359" s="29">
        <v>42517</v>
      </c>
      <c r="AK359" s="6">
        <f t="shared" si="37"/>
        <v>1.0109823062843197</v>
      </c>
      <c r="AL359" s="7">
        <f t="shared" si="37"/>
        <v>1.0109224386827333</v>
      </c>
      <c r="AM359" s="10">
        <f t="shared" si="38"/>
        <v>1.4346435650943027E-3</v>
      </c>
      <c r="AN359" s="11">
        <f t="shared" si="39"/>
        <v>1.4000856995425292E-2</v>
      </c>
    </row>
    <row r="360" spans="2:40" x14ac:dyDescent="0.5">
      <c r="B360" s="29">
        <v>42521</v>
      </c>
      <c r="C360" s="4">
        <v>16.420000000000002</v>
      </c>
      <c r="D360" s="5">
        <f t="shared" si="35"/>
        <v>-9.0525045262521767E-3</v>
      </c>
      <c r="E360" s="6">
        <f t="shared" si="36"/>
        <v>-9.0937274141892864E-3</v>
      </c>
      <c r="AJ360" s="29">
        <v>42521</v>
      </c>
      <c r="AK360" s="6">
        <f t="shared" si="37"/>
        <v>0.99094749547374783</v>
      </c>
      <c r="AL360" s="7">
        <f t="shared" si="37"/>
        <v>0.99090627258581077</v>
      </c>
      <c r="AM360" s="10">
        <f t="shared" si="38"/>
        <v>1.4683155990273952E-3</v>
      </c>
      <c r="AN360" s="11">
        <f t="shared" si="39"/>
        <v>1.402773308811975E-2</v>
      </c>
    </row>
    <row r="361" spans="2:40" x14ac:dyDescent="0.5">
      <c r="B361" s="29">
        <v>42522</v>
      </c>
      <c r="C361" s="4">
        <v>16.53</v>
      </c>
      <c r="D361" s="5">
        <f t="shared" si="35"/>
        <v>6.6991473812423518E-3</v>
      </c>
      <c r="E361" s="6">
        <f t="shared" si="36"/>
        <v>6.6768078086505925E-3</v>
      </c>
      <c r="AJ361" s="29">
        <v>42522</v>
      </c>
      <c r="AK361" s="6">
        <f t="shared" si="37"/>
        <v>1.0066991473812423</v>
      </c>
      <c r="AL361" s="7">
        <f t="shared" si="37"/>
        <v>1.0066768078086505</v>
      </c>
      <c r="AM361" s="10">
        <f t="shared" si="38"/>
        <v>1.4916843777997844E-3</v>
      </c>
      <c r="AN361" s="11">
        <f t="shared" si="39"/>
        <v>1.4011773967352554E-2</v>
      </c>
    </row>
    <row r="362" spans="2:40" x14ac:dyDescent="0.5">
      <c r="B362" s="29">
        <v>42523</v>
      </c>
      <c r="C362" s="4">
        <v>16.64</v>
      </c>
      <c r="D362" s="5">
        <f t="shared" si="35"/>
        <v>6.6545674531155122E-3</v>
      </c>
      <c r="E362" s="6">
        <f t="shared" si="36"/>
        <v>6.6325235601297208E-3</v>
      </c>
      <c r="AJ362" s="29">
        <v>42523</v>
      </c>
      <c r="AK362" s="6">
        <f t="shared" si="37"/>
        <v>1.0066545674531155</v>
      </c>
      <c r="AL362" s="7">
        <f t="shared" si="37"/>
        <v>1.0066325235601297</v>
      </c>
      <c r="AM362" s="10">
        <f t="shared" si="38"/>
        <v>1.5123936481940931E-3</v>
      </c>
      <c r="AN362" s="11">
        <f t="shared" si="39"/>
        <v>1.4020945733432559E-2</v>
      </c>
    </row>
    <row r="363" spans="2:40" x14ac:dyDescent="0.5">
      <c r="B363" s="29">
        <v>42524</v>
      </c>
      <c r="C363" s="4">
        <v>16.239999999999998</v>
      </c>
      <c r="D363" s="5">
        <f t="shared" si="35"/>
        <v>-2.4038461538461665E-2</v>
      </c>
      <c r="E363" s="6">
        <f t="shared" si="36"/>
        <v>-2.4332100659530783E-2</v>
      </c>
      <c r="AJ363" s="29">
        <v>42524</v>
      </c>
      <c r="AK363" s="6">
        <f t="shared" si="37"/>
        <v>0.97596153846153832</v>
      </c>
      <c r="AL363" s="7">
        <f t="shared" si="37"/>
        <v>0.97566789934046927</v>
      </c>
      <c r="AM363" s="10">
        <f t="shared" si="38"/>
        <v>1.3457430355458746E-3</v>
      </c>
      <c r="AN363" s="11">
        <f t="shared" si="39"/>
        <v>1.4049244606229416E-2</v>
      </c>
    </row>
    <row r="364" spans="2:40" x14ac:dyDescent="0.5">
      <c r="B364" s="29">
        <v>42527</v>
      </c>
      <c r="C364" s="4">
        <v>16.39</v>
      </c>
      <c r="D364" s="5">
        <f t="shared" si="35"/>
        <v>9.2364532019705761E-3</v>
      </c>
      <c r="E364" s="6">
        <f t="shared" si="36"/>
        <v>9.19405802220662E-3</v>
      </c>
      <c r="AJ364" s="29">
        <v>42527</v>
      </c>
      <c r="AK364" s="6">
        <f t="shared" si="37"/>
        <v>1.0092364532019706</v>
      </c>
      <c r="AL364" s="7">
        <f t="shared" si="37"/>
        <v>1.0091940580222065</v>
      </c>
      <c r="AM364" s="10">
        <f t="shared" si="38"/>
        <v>1.6393789143583808E-3</v>
      </c>
      <c r="AN364" s="11">
        <f t="shared" si="39"/>
        <v>1.3789648805054075E-2</v>
      </c>
    </row>
    <row r="365" spans="2:40" x14ac:dyDescent="0.5">
      <c r="B365" s="29">
        <v>42528</v>
      </c>
      <c r="C365" s="4">
        <v>16.28</v>
      </c>
      <c r="D365" s="5">
        <f t="shared" si="35"/>
        <v>-6.7114093959731195E-3</v>
      </c>
      <c r="E365" s="6">
        <f t="shared" si="36"/>
        <v>-6.7340321813440683E-3</v>
      </c>
      <c r="AJ365" s="29">
        <v>42528</v>
      </c>
      <c r="AK365" s="6">
        <f t="shared" si="37"/>
        <v>0.99328859060402686</v>
      </c>
      <c r="AL365" s="7">
        <f t="shared" si="37"/>
        <v>0.99326596781865595</v>
      </c>
      <c r="AM365" s="10">
        <f t="shared" si="38"/>
        <v>1.214500293044268E-3</v>
      </c>
      <c r="AN365" s="11">
        <f t="shared" si="39"/>
        <v>1.4144062475574211E-2</v>
      </c>
    </row>
    <row r="366" spans="2:40" x14ac:dyDescent="0.5">
      <c r="B366" s="29">
        <v>42529</v>
      </c>
      <c r="C366" s="4">
        <v>16.350000000000001</v>
      </c>
      <c r="D366" s="5">
        <f t="shared" si="35"/>
        <v>4.2997542997543171E-3</v>
      </c>
      <c r="E366" s="6">
        <f t="shared" si="36"/>
        <v>4.2905367688681256E-3</v>
      </c>
      <c r="AJ366" s="29">
        <v>42529</v>
      </c>
      <c r="AK366" s="6">
        <f t="shared" si="37"/>
        <v>1.0042997542997543</v>
      </c>
      <c r="AL366" s="7">
        <f t="shared" si="37"/>
        <v>1.0042905367688681</v>
      </c>
      <c r="AM366" s="10">
        <f t="shared" si="38"/>
        <v>1.1428627041101837E-3</v>
      </c>
      <c r="AN366" s="11">
        <f t="shared" si="39"/>
        <v>1.4201046228164404E-2</v>
      </c>
    </row>
    <row r="367" spans="2:40" x14ac:dyDescent="0.5">
      <c r="B367" s="29">
        <v>42530</v>
      </c>
      <c r="C367" s="4">
        <v>16.239999999999998</v>
      </c>
      <c r="D367" s="5">
        <f t="shared" si="35"/>
        <v>-6.727828746177552E-3</v>
      </c>
      <c r="E367" s="6">
        <f t="shared" si="36"/>
        <v>-6.7505626097306365E-3</v>
      </c>
      <c r="AJ367" s="29">
        <v>42530</v>
      </c>
      <c r="AK367" s="6">
        <f t="shared" si="37"/>
        <v>0.9932721712538225</v>
      </c>
      <c r="AL367" s="7">
        <f t="shared" si="37"/>
        <v>0.99324943739026939</v>
      </c>
      <c r="AM367" s="10">
        <f t="shared" si="38"/>
        <v>8.4390905320122533E-4</v>
      </c>
      <c r="AN367" s="11">
        <f t="shared" si="39"/>
        <v>1.4418536051546384E-2</v>
      </c>
    </row>
    <row r="368" spans="2:40" x14ac:dyDescent="0.5">
      <c r="B368" s="29">
        <v>42531</v>
      </c>
      <c r="C368" s="4">
        <v>16.100000000000001</v>
      </c>
      <c r="D368" s="5">
        <f t="shared" si="35"/>
        <v>-8.6206896551722315E-3</v>
      </c>
      <c r="E368" s="6">
        <f t="shared" si="36"/>
        <v>-8.6580627431144305E-3</v>
      </c>
      <c r="AJ368" s="29">
        <v>42531</v>
      </c>
      <c r="AK368" s="6">
        <f t="shared" si="37"/>
        <v>0.99137931034482774</v>
      </c>
      <c r="AL368" s="7">
        <f t="shared" si="37"/>
        <v>0.99134193725688557</v>
      </c>
      <c r="AM368" s="10">
        <f t="shared" si="38"/>
        <v>9.932375390365514E-4</v>
      </c>
      <c r="AN368" s="11">
        <f t="shared" si="39"/>
        <v>1.4409611797334647E-2</v>
      </c>
    </row>
    <row r="369" spans="2:40" x14ac:dyDescent="0.5">
      <c r="B369" s="29">
        <v>42534</v>
      </c>
      <c r="C369" s="4">
        <v>15.81</v>
      </c>
      <c r="D369" s="5">
        <f t="shared" si="35"/>
        <v>-1.8012422360248501E-2</v>
      </c>
      <c r="E369" s="6">
        <f t="shared" si="36"/>
        <v>-1.8176620769036686E-2</v>
      </c>
      <c r="AJ369" s="29">
        <v>42534</v>
      </c>
      <c r="AK369" s="6">
        <f t="shared" si="37"/>
        <v>0.98198757763975153</v>
      </c>
      <c r="AL369" s="7">
        <f t="shared" si="37"/>
        <v>0.9818233792309633</v>
      </c>
      <c r="AM369" s="10">
        <f t="shared" si="38"/>
        <v>1.0255682856949713E-3</v>
      </c>
      <c r="AN369" s="11">
        <f t="shared" si="39"/>
        <v>1.43910900995061E-2</v>
      </c>
    </row>
    <row r="370" spans="2:40" x14ac:dyDescent="0.5">
      <c r="B370" s="29">
        <v>42535</v>
      </c>
      <c r="C370" s="4">
        <v>15.49</v>
      </c>
      <c r="D370" s="5">
        <f t="shared" si="35"/>
        <v>-2.0240354206198626E-2</v>
      </c>
      <c r="E370" s="6">
        <f t="shared" si="36"/>
        <v>-2.044799679260341E-2</v>
      </c>
      <c r="AJ370" s="29">
        <v>42535</v>
      </c>
      <c r="AK370" s="6">
        <f t="shared" si="37"/>
        <v>0.97975964579380137</v>
      </c>
      <c r="AL370" s="7">
        <f t="shared" si="37"/>
        <v>0.97955200320739655</v>
      </c>
      <c r="AM370" s="10">
        <f t="shared" si="38"/>
        <v>1.3427481173314921E-3</v>
      </c>
      <c r="AN370" s="11">
        <f t="shared" si="39"/>
        <v>1.4284510139227664E-2</v>
      </c>
    </row>
    <row r="371" spans="2:40" x14ac:dyDescent="0.5">
      <c r="B371" s="29">
        <v>42536</v>
      </c>
      <c r="C371" s="4">
        <v>15.44</v>
      </c>
      <c r="D371" s="5">
        <f t="shared" si="35"/>
        <v>-3.2278889606198007E-3</v>
      </c>
      <c r="E371" s="6">
        <f t="shared" si="36"/>
        <v>-3.233109832147159E-3</v>
      </c>
      <c r="AJ371" s="29">
        <v>42536</v>
      </c>
      <c r="AK371" s="6">
        <f t="shared" si="37"/>
        <v>0.99677211103938024</v>
      </c>
      <c r="AL371" s="7">
        <f t="shared" si="37"/>
        <v>0.9967668901678528</v>
      </c>
      <c r="AM371" s="10">
        <f t="shared" si="38"/>
        <v>1.5962119960486437E-3</v>
      </c>
      <c r="AN371" s="11">
        <f t="shared" si="39"/>
        <v>1.4100737112447602E-2</v>
      </c>
    </row>
    <row r="372" spans="2:40" x14ac:dyDescent="0.5">
      <c r="B372" s="29">
        <v>42537</v>
      </c>
      <c r="C372" s="4">
        <v>15.53</v>
      </c>
      <c r="D372" s="5">
        <f t="shared" si="35"/>
        <v>5.829015544041442E-3</v>
      </c>
      <c r="E372" s="6">
        <f t="shared" si="36"/>
        <v>5.8120925639656099E-3</v>
      </c>
      <c r="AJ372" s="29">
        <v>42537</v>
      </c>
      <c r="AK372" s="6">
        <f t="shared" si="37"/>
        <v>1.0058290155440415</v>
      </c>
      <c r="AL372" s="7">
        <f t="shared" si="37"/>
        <v>1.0058120925639655</v>
      </c>
      <c r="AM372" s="10">
        <f t="shared" si="38"/>
        <v>1.7245481849054772E-3</v>
      </c>
      <c r="AN372" s="11">
        <f t="shared" si="39"/>
        <v>1.4109486236741931E-2</v>
      </c>
    </row>
    <row r="373" spans="2:40" x14ac:dyDescent="0.5">
      <c r="B373" s="29">
        <v>42538</v>
      </c>
      <c r="C373" s="4">
        <v>15.38</v>
      </c>
      <c r="D373" s="5">
        <f t="shared" si="35"/>
        <v>-9.6587250482935341E-3</v>
      </c>
      <c r="E373" s="6">
        <f t="shared" si="36"/>
        <v>-9.7056730830977298E-3</v>
      </c>
      <c r="AJ373" s="29">
        <v>42538</v>
      </c>
      <c r="AK373" s="6">
        <f t="shared" si="37"/>
        <v>0.99034127495170643</v>
      </c>
      <c r="AL373" s="7">
        <f t="shared" si="37"/>
        <v>0.99029432691690222</v>
      </c>
      <c r="AM373" s="10">
        <f t="shared" si="38"/>
        <v>1.8262491007147109E-3</v>
      </c>
      <c r="AN373" s="11">
        <f t="shared" si="39"/>
        <v>1.4172612820662081E-2</v>
      </c>
    </row>
    <row r="374" spans="2:40" x14ac:dyDescent="0.5">
      <c r="B374" s="29">
        <v>42541</v>
      </c>
      <c r="C374" s="4">
        <v>15.39</v>
      </c>
      <c r="D374" s="5">
        <f t="shared" si="35"/>
        <v>6.501950585175414E-4</v>
      </c>
      <c r="E374" s="6">
        <f t="shared" si="36"/>
        <v>6.4998377328998611E-4</v>
      </c>
      <c r="AJ374" s="29">
        <v>42541</v>
      </c>
      <c r="AK374" s="6">
        <f t="shared" si="37"/>
        <v>1.0006501950585176</v>
      </c>
      <c r="AL374" s="7">
        <f t="shared" si="37"/>
        <v>1.0006499837732901</v>
      </c>
      <c r="AM374" s="10">
        <f t="shared" si="38"/>
        <v>1.8961016133865417E-3</v>
      </c>
      <c r="AN374" s="11">
        <f t="shared" si="39"/>
        <v>1.413098158930831E-2</v>
      </c>
    </row>
    <row r="375" spans="2:40" x14ac:dyDescent="0.5">
      <c r="B375" s="29">
        <v>42542</v>
      </c>
      <c r="C375" s="4">
        <v>15.36</v>
      </c>
      <c r="D375" s="5">
        <f t="shared" si="35"/>
        <v>-1.9493177387914968E-3</v>
      </c>
      <c r="E375" s="6">
        <f t="shared" si="36"/>
        <v>-1.9512201312618048E-3</v>
      </c>
      <c r="AJ375" s="29">
        <v>42542</v>
      </c>
      <c r="AK375" s="6">
        <f t="shared" si="37"/>
        <v>0.99805068226120852</v>
      </c>
      <c r="AL375" s="7">
        <f t="shared" si="37"/>
        <v>0.99804877986873819</v>
      </c>
      <c r="AM375" s="10">
        <f t="shared" si="38"/>
        <v>1.9739075535751618E-3</v>
      </c>
      <c r="AN375" s="11">
        <f t="shared" si="39"/>
        <v>1.4143532132074877E-2</v>
      </c>
    </row>
    <row r="376" spans="2:40" x14ac:dyDescent="0.5">
      <c r="B376" s="29">
        <v>42543</v>
      </c>
      <c r="C376" s="4">
        <v>15.29</v>
      </c>
      <c r="D376" s="5">
        <f t="shared" si="35"/>
        <v>-4.5572916666666852E-3</v>
      </c>
      <c r="E376" s="6">
        <f t="shared" si="36"/>
        <v>-4.5677077785552496E-3</v>
      </c>
      <c r="AJ376" s="29">
        <v>42543</v>
      </c>
      <c r="AK376" s="6">
        <f t="shared" si="37"/>
        <v>0.99544270833333326</v>
      </c>
      <c r="AL376" s="7">
        <f t="shared" si="37"/>
        <v>0.9954322922214448</v>
      </c>
      <c r="AM376" s="10">
        <f t="shared" si="38"/>
        <v>1.9531789964370885E-3</v>
      </c>
      <c r="AN376" s="11">
        <f t="shared" si="39"/>
        <v>1.4150726277969266E-2</v>
      </c>
    </row>
    <row r="377" spans="2:40" x14ac:dyDescent="0.5">
      <c r="B377" s="29">
        <v>42544</v>
      </c>
      <c r="C377" s="4">
        <v>15.69</v>
      </c>
      <c r="D377" s="5">
        <f t="shared" si="35"/>
        <v>2.6160889470242012E-2</v>
      </c>
      <c r="E377" s="6">
        <f t="shared" si="36"/>
        <v>2.5824546803970387E-2</v>
      </c>
      <c r="AJ377" s="29">
        <v>42544</v>
      </c>
      <c r="AK377" s="6">
        <f t="shared" si="37"/>
        <v>1.0261608894702421</v>
      </c>
      <c r="AL377" s="7">
        <f t="shared" si="37"/>
        <v>1.0258245468039704</v>
      </c>
      <c r="AM377" s="10">
        <f t="shared" si="38"/>
        <v>2.063704729642278E-3</v>
      </c>
      <c r="AN377" s="11">
        <f t="shared" si="39"/>
        <v>1.4138584260534945E-2</v>
      </c>
    </row>
    <row r="378" spans="2:40" x14ac:dyDescent="0.5">
      <c r="B378" s="29">
        <v>42545</v>
      </c>
      <c r="C378" s="4">
        <v>15.01</v>
      </c>
      <c r="D378" s="5">
        <f t="shared" si="35"/>
        <v>-4.3339706819630321E-2</v>
      </c>
      <c r="E378" s="6">
        <f t="shared" si="36"/>
        <v>-4.4306921099570587E-2</v>
      </c>
      <c r="AJ378" s="29">
        <v>42545</v>
      </c>
      <c r="AK378" s="6">
        <f t="shared" si="37"/>
        <v>0.95666029318036971</v>
      </c>
      <c r="AL378" s="7">
        <f t="shared" si="37"/>
        <v>0.95569307890042943</v>
      </c>
      <c r="AM378" s="10">
        <f t="shared" si="38"/>
        <v>1.595877608476995E-3</v>
      </c>
      <c r="AN378" s="11">
        <f t="shared" si="39"/>
        <v>1.4036341232945393E-2</v>
      </c>
    </row>
    <row r="379" spans="2:40" x14ac:dyDescent="0.5">
      <c r="B379" s="29">
        <v>42548</v>
      </c>
      <c r="C379" s="4">
        <v>14.48</v>
      </c>
      <c r="D379" s="5">
        <f t="shared" si="35"/>
        <v>-3.5309793471019278E-2</v>
      </c>
      <c r="E379" s="6">
        <f t="shared" si="36"/>
        <v>-3.5948258687800216E-2</v>
      </c>
      <c r="AJ379" s="29">
        <v>42548</v>
      </c>
      <c r="AK379" s="6">
        <f t="shared" si="37"/>
        <v>0.96469020652898074</v>
      </c>
      <c r="AL379" s="7">
        <f t="shared" si="37"/>
        <v>0.96405174131219984</v>
      </c>
      <c r="AM379" s="10">
        <f t="shared" si="38"/>
        <v>2.0415791380256712E-3</v>
      </c>
      <c r="AN379" s="11">
        <f t="shared" si="39"/>
        <v>1.321344886554829E-2</v>
      </c>
    </row>
    <row r="380" spans="2:40" x14ac:dyDescent="0.5">
      <c r="B380" s="29">
        <v>42549</v>
      </c>
      <c r="C380" s="4">
        <v>15.04</v>
      </c>
      <c r="D380" s="5">
        <f t="shared" si="35"/>
        <v>3.8674033149171179E-2</v>
      </c>
      <c r="E380" s="6">
        <f t="shared" si="36"/>
        <v>3.7944931564123471E-2</v>
      </c>
      <c r="AJ380" s="29">
        <v>42549</v>
      </c>
      <c r="AK380" s="6">
        <f t="shared" si="37"/>
        <v>1.0386740331491713</v>
      </c>
      <c r="AL380" s="7">
        <f t="shared" si="37"/>
        <v>1.0379449315641234</v>
      </c>
      <c r="AM380" s="10">
        <f t="shared" si="38"/>
        <v>2.3989546440750667E-3</v>
      </c>
      <c r="AN380" s="11">
        <f t="shared" si="39"/>
        <v>1.2618396765735142E-2</v>
      </c>
    </row>
    <row r="381" spans="2:40" x14ac:dyDescent="0.5">
      <c r="B381" s="29">
        <v>42550</v>
      </c>
      <c r="C381" s="4">
        <v>15.15</v>
      </c>
      <c r="D381" s="5">
        <f t="shared" si="35"/>
        <v>7.3138297872341234E-3</v>
      </c>
      <c r="E381" s="6">
        <f t="shared" si="36"/>
        <v>7.2872134336845005E-3</v>
      </c>
      <c r="AJ381" s="29">
        <v>42550</v>
      </c>
      <c r="AK381" s="6">
        <f t="shared" si="37"/>
        <v>1.0073138297872342</v>
      </c>
      <c r="AL381" s="7">
        <f t="shared" si="37"/>
        <v>1.0072872134336845</v>
      </c>
      <c r="AM381" s="10">
        <f t="shared" si="38"/>
        <v>1.8448997035022748E-3</v>
      </c>
      <c r="AN381" s="11">
        <f t="shared" si="39"/>
        <v>1.210435578703376E-2</v>
      </c>
    </row>
    <row r="382" spans="2:40" x14ac:dyDescent="0.5">
      <c r="B382" s="29">
        <v>42551</v>
      </c>
      <c r="C382" s="4">
        <v>15.15</v>
      </c>
      <c r="D382" s="5">
        <f t="shared" si="35"/>
        <v>0</v>
      </c>
      <c r="E382" s="6">
        <f t="shared" si="36"/>
        <v>0</v>
      </c>
      <c r="AJ382" s="29">
        <v>42551</v>
      </c>
      <c r="AK382" s="6">
        <f t="shared" si="37"/>
        <v>1</v>
      </c>
      <c r="AL382" s="7">
        <f t="shared" si="37"/>
        <v>1</v>
      </c>
      <c r="AM382" s="10">
        <f t="shared" si="38"/>
        <v>1.9324415280758506E-3</v>
      </c>
      <c r="AN382" s="11">
        <f t="shared" si="39"/>
        <v>1.217296074643886E-2</v>
      </c>
    </row>
    <row r="383" spans="2:40" x14ac:dyDescent="0.5">
      <c r="B383" s="29">
        <v>42552</v>
      </c>
      <c r="C383" s="4">
        <v>15.01</v>
      </c>
      <c r="D383" s="5">
        <f t="shared" si="35"/>
        <v>-9.2409240924092775E-3</v>
      </c>
      <c r="E383" s="6">
        <f t="shared" si="36"/>
        <v>-9.283886310007608E-3</v>
      </c>
      <c r="AJ383" s="29">
        <v>42552</v>
      </c>
      <c r="AK383" s="6">
        <f t="shared" si="37"/>
        <v>0.99075907590759071</v>
      </c>
      <c r="AL383" s="7">
        <f t="shared" si="37"/>
        <v>0.99071611368999235</v>
      </c>
      <c r="AM383" s="10">
        <f t="shared" si="38"/>
        <v>2.0059466183033475E-3</v>
      </c>
      <c r="AN383" s="11">
        <f t="shared" si="39"/>
        <v>1.2181354648033131E-2</v>
      </c>
    </row>
    <row r="384" spans="2:40" x14ac:dyDescent="0.5">
      <c r="B384" s="29">
        <v>42556</v>
      </c>
      <c r="C384" s="4">
        <v>14.58</v>
      </c>
      <c r="D384" s="5">
        <f t="shared" si="35"/>
        <v>-2.8647568287808109E-2</v>
      </c>
      <c r="E384" s="6">
        <f t="shared" si="36"/>
        <v>-2.9065919064858493E-2</v>
      </c>
      <c r="AJ384" s="29">
        <v>42556</v>
      </c>
      <c r="AK384" s="6">
        <f t="shared" si="37"/>
        <v>0.97135243171219188</v>
      </c>
      <c r="AL384" s="7">
        <f t="shared" si="37"/>
        <v>0.97093408093514155</v>
      </c>
      <c r="AM384" s="10">
        <f t="shared" si="38"/>
        <v>2.1074952347034494E-3</v>
      </c>
      <c r="AN384" s="11">
        <f t="shared" si="39"/>
        <v>1.212494188462609E-2</v>
      </c>
    </row>
    <row r="385" spans="2:40" x14ac:dyDescent="0.5">
      <c r="B385" s="29">
        <v>42557</v>
      </c>
      <c r="C385" s="4">
        <v>14.74</v>
      </c>
      <c r="D385" s="5">
        <f t="shared" si="35"/>
        <v>1.0973936899862835E-2</v>
      </c>
      <c r="E385" s="6">
        <f t="shared" si="36"/>
        <v>1.0914160180678553E-2</v>
      </c>
      <c r="AJ385" s="29">
        <v>42557</v>
      </c>
      <c r="AK385" s="6">
        <f t="shared" si="37"/>
        <v>1.0109739368998629</v>
      </c>
      <c r="AL385" s="7">
        <f t="shared" si="37"/>
        <v>1.0109141601806786</v>
      </c>
      <c r="AM385" s="10">
        <f t="shared" si="38"/>
        <v>3.0490302177744203E-3</v>
      </c>
      <c r="AN385" s="11">
        <f t="shared" si="39"/>
        <v>1.3004891787806104E-2</v>
      </c>
    </row>
    <row r="386" spans="2:40" x14ac:dyDescent="0.5">
      <c r="B386" s="29">
        <v>42558</v>
      </c>
      <c r="C386" s="4">
        <v>14.99</v>
      </c>
      <c r="D386" s="5">
        <f t="shared" si="35"/>
        <v>1.6960651289009497E-2</v>
      </c>
      <c r="E386" s="6">
        <f t="shared" si="36"/>
        <v>1.681842535331577E-2</v>
      </c>
      <c r="AJ386" s="29">
        <v>42558</v>
      </c>
      <c r="AK386" s="6">
        <f t="shared" si="37"/>
        <v>1.0169606512890095</v>
      </c>
      <c r="AL386" s="7">
        <f t="shared" si="37"/>
        <v>1.0168184253533157</v>
      </c>
      <c r="AM386" s="10">
        <f t="shared" si="38"/>
        <v>3.0147838455190042E-3</v>
      </c>
      <c r="AN386" s="11">
        <f t="shared" si="39"/>
        <v>1.2987883075520748E-2</v>
      </c>
    </row>
    <row r="387" spans="2:40" x14ac:dyDescent="0.5">
      <c r="B387" s="29">
        <v>42559</v>
      </c>
      <c r="C387" s="4">
        <v>15.45</v>
      </c>
      <c r="D387" s="5">
        <f t="shared" si="35"/>
        <v>3.068712474983316E-2</v>
      </c>
      <c r="E387" s="6">
        <f t="shared" si="36"/>
        <v>3.0225691229248172E-2</v>
      </c>
      <c r="AJ387" s="29">
        <v>42559</v>
      </c>
      <c r="AK387" s="6">
        <f t="shared" si="37"/>
        <v>1.0306871247498333</v>
      </c>
      <c r="AL387" s="7">
        <f t="shared" si="37"/>
        <v>1.0302256912292482</v>
      </c>
      <c r="AM387" s="10">
        <f t="shared" si="38"/>
        <v>2.7198837228347267E-3</v>
      </c>
      <c r="AN387" s="11">
        <f t="shared" si="39"/>
        <v>1.297236879995466E-2</v>
      </c>
    </row>
    <row r="388" spans="2:40" x14ac:dyDescent="0.5">
      <c r="B388" s="29">
        <v>42562</v>
      </c>
      <c r="C388" s="4">
        <v>15.43</v>
      </c>
      <c r="D388" s="5">
        <f t="shared" si="35"/>
        <v>-1.2944983818769951E-3</v>
      </c>
      <c r="E388" s="6">
        <f t="shared" si="36"/>
        <v>-1.2953369686849821E-3</v>
      </c>
      <c r="AJ388" s="29">
        <v>42562</v>
      </c>
      <c r="AK388" s="6">
        <f t="shared" si="37"/>
        <v>0.99870550161812299</v>
      </c>
      <c r="AL388" s="7">
        <f t="shared" si="37"/>
        <v>0.998704663031315</v>
      </c>
      <c r="AM388" s="10">
        <f t="shared" si="38"/>
        <v>2.5153382949645634E-3</v>
      </c>
      <c r="AN388" s="11">
        <f t="shared" si="39"/>
        <v>1.2669704796443776E-2</v>
      </c>
    </row>
    <row r="389" spans="2:40" x14ac:dyDescent="0.5">
      <c r="B389" s="29">
        <v>42563</v>
      </c>
      <c r="C389" s="4">
        <v>15.59</v>
      </c>
      <c r="D389" s="5">
        <f t="shared" si="35"/>
        <v>1.0369410239792621E-2</v>
      </c>
      <c r="E389" s="6">
        <f t="shared" si="36"/>
        <v>1.0316016694615722E-2</v>
      </c>
      <c r="AJ389" s="29">
        <v>42563</v>
      </c>
      <c r="AK389" s="6">
        <f t="shared" si="37"/>
        <v>1.0103694102397927</v>
      </c>
      <c r="AL389" s="7">
        <f t="shared" si="37"/>
        <v>1.0103160166946157</v>
      </c>
      <c r="AM389" s="10">
        <f t="shared" si="38"/>
        <v>2.4725666069445162E-3</v>
      </c>
      <c r="AN389" s="11">
        <f t="shared" si="39"/>
        <v>1.2689264126634339E-2</v>
      </c>
    </row>
    <row r="390" spans="2:40" x14ac:dyDescent="0.5">
      <c r="B390" s="29">
        <v>42564</v>
      </c>
      <c r="C390" s="4">
        <v>15.71</v>
      </c>
      <c r="D390" s="5">
        <f t="shared" si="35"/>
        <v>7.6972418216806286E-3</v>
      </c>
      <c r="E390" s="6">
        <f t="shared" si="36"/>
        <v>7.6677691978445962E-3</v>
      </c>
      <c r="AJ390" s="29">
        <v>42564</v>
      </c>
      <c r="AK390" s="6">
        <f t="shared" si="37"/>
        <v>1.0076972418216805</v>
      </c>
      <c r="AL390" s="7">
        <f t="shared" si="37"/>
        <v>1.0076677691978446</v>
      </c>
      <c r="AM390" s="10">
        <f t="shared" si="38"/>
        <v>2.2497582280246115E-3</v>
      </c>
      <c r="AN390" s="11">
        <f t="shared" si="39"/>
        <v>1.2727015510568818E-2</v>
      </c>
    </row>
    <row r="391" spans="2:40" x14ac:dyDescent="0.5">
      <c r="B391" s="29">
        <v>42565</v>
      </c>
      <c r="C391" s="4">
        <v>15.75</v>
      </c>
      <c r="D391" s="5">
        <f t="shared" si="35"/>
        <v>2.5461489497135038E-3</v>
      </c>
      <c r="E391" s="6">
        <f t="shared" si="36"/>
        <v>2.5429130041123332E-3</v>
      </c>
      <c r="AJ391" s="29">
        <v>42565</v>
      </c>
      <c r="AK391" s="6">
        <f t="shared" si="37"/>
        <v>1.0025461489497136</v>
      </c>
      <c r="AL391" s="7">
        <f t="shared" si="37"/>
        <v>1.0025429130041124</v>
      </c>
      <c r="AM391" s="10">
        <f t="shared" si="38"/>
        <v>2.3908558431987546E-3</v>
      </c>
      <c r="AN391" s="11">
        <f t="shared" si="39"/>
        <v>1.285857438288757E-2</v>
      </c>
    </row>
    <row r="392" spans="2:40" x14ac:dyDescent="0.5">
      <c r="B392" s="29">
        <v>42566</v>
      </c>
      <c r="C392" s="4">
        <v>15.91</v>
      </c>
      <c r="D392" s="5">
        <f t="shared" ref="D392:D455" si="40">((C392-C391)/C391)</f>
        <v>1.0158730158730167E-2</v>
      </c>
      <c r="E392" s="6">
        <f t="shared" ref="E392:E455" si="41" xml:space="preserve"> IF(C392=C391, 0, LN(C392/C391))</f>
        <v>1.0107477078053527E-2</v>
      </c>
      <c r="AJ392" s="29">
        <v>42566</v>
      </c>
      <c r="AK392" s="6">
        <f t="shared" ref="AK392:AL455" si="42">1 + D392</f>
        <v>1.0101587301587303</v>
      </c>
      <c r="AL392" s="7">
        <f t="shared" si="42"/>
        <v>1.0101074770780536</v>
      </c>
      <c r="AM392" s="10">
        <f t="shared" ref="AM392:AM455" si="43">AVERAGE(D392:D482)</f>
        <v>2.4195790274912478E-3</v>
      </c>
      <c r="AN392" s="11">
        <f t="shared" ref="AN392:AN455" si="44">STDEV(D392:D482)</f>
        <v>1.2861844045374495E-2</v>
      </c>
    </row>
    <row r="393" spans="2:40" x14ac:dyDescent="0.5">
      <c r="B393" s="29">
        <v>42569</v>
      </c>
      <c r="C393" s="4">
        <v>16.02</v>
      </c>
      <c r="D393" s="5">
        <f t="shared" si="40"/>
        <v>6.913890634820832E-3</v>
      </c>
      <c r="E393" s="6">
        <f t="shared" si="41"/>
        <v>6.8900992905175261E-3</v>
      </c>
      <c r="AJ393" s="29">
        <v>42569</v>
      </c>
      <c r="AK393" s="6">
        <f t="shared" si="42"/>
        <v>1.0069138906348207</v>
      </c>
      <c r="AL393" s="7">
        <f t="shared" si="42"/>
        <v>1.0068900992905174</v>
      </c>
      <c r="AM393" s="10">
        <f t="shared" si="43"/>
        <v>2.3248681583597289E-3</v>
      </c>
      <c r="AN393" s="11">
        <f t="shared" si="44"/>
        <v>1.2835928631745628E-2</v>
      </c>
    </row>
    <row r="394" spans="2:40" x14ac:dyDescent="0.5">
      <c r="B394" s="29">
        <v>42570</v>
      </c>
      <c r="C394" s="4">
        <v>15.99</v>
      </c>
      <c r="D394" s="5">
        <f t="shared" si="40"/>
        <v>-1.8726591760299227E-3</v>
      </c>
      <c r="E394" s="6">
        <f t="shared" si="41"/>
        <v>-1.8744147943503039E-3</v>
      </c>
      <c r="AJ394" s="29">
        <v>42570</v>
      </c>
      <c r="AK394" s="6">
        <f t="shared" si="42"/>
        <v>0.99812734082397003</v>
      </c>
      <c r="AL394" s="7">
        <f t="shared" si="42"/>
        <v>0.99812558520564965</v>
      </c>
      <c r="AM394" s="10">
        <f t="shared" si="43"/>
        <v>2.3784388793282049E-3</v>
      </c>
      <c r="AN394" s="11">
        <f t="shared" si="44"/>
        <v>1.2865432569078837E-2</v>
      </c>
    </row>
    <row r="395" spans="2:40" x14ac:dyDescent="0.5">
      <c r="B395" s="29">
        <v>42571</v>
      </c>
      <c r="C395" s="4">
        <v>16.25</v>
      </c>
      <c r="D395" s="5">
        <f t="shared" si="40"/>
        <v>1.6260162601626004E-2</v>
      </c>
      <c r="E395" s="6">
        <f t="shared" si="41"/>
        <v>1.6129381929883717E-2</v>
      </c>
      <c r="AJ395" s="29">
        <v>42571</v>
      </c>
      <c r="AK395" s="6">
        <f t="shared" si="42"/>
        <v>1.0162601626016261</v>
      </c>
      <c r="AL395" s="7">
        <f t="shared" si="42"/>
        <v>1.0161293819298838</v>
      </c>
      <c r="AM395" s="10">
        <f t="shared" si="43"/>
        <v>2.5437562981547256E-3</v>
      </c>
      <c r="AN395" s="11">
        <f t="shared" si="44"/>
        <v>1.2906788639489171E-2</v>
      </c>
    </row>
    <row r="396" spans="2:40" x14ac:dyDescent="0.5">
      <c r="B396" s="29">
        <v>42572</v>
      </c>
      <c r="C396" s="4">
        <v>16.46</v>
      </c>
      <c r="D396" s="5">
        <f t="shared" si="40"/>
        <v>1.2923076923076976E-2</v>
      </c>
      <c r="E396" s="6">
        <f t="shared" si="41"/>
        <v>1.2840286473177373E-2</v>
      </c>
      <c r="AJ396" s="29">
        <v>42572</v>
      </c>
      <c r="AK396" s="6">
        <f t="shared" si="42"/>
        <v>1.012923076923077</v>
      </c>
      <c r="AL396" s="7">
        <f t="shared" si="42"/>
        <v>1.0128402864731774</v>
      </c>
      <c r="AM396" s="10">
        <f t="shared" si="43"/>
        <v>2.0518863794555383E-3</v>
      </c>
      <c r="AN396" s="11">
        <f t="shared" si="44"/>
        <v>1.3227171610941916E-2</v>
      </c>
    </row>
    <row r="397" spans="2:40" x14ac:dyDescent="0.5">
      <c r="B397" s="29">
        <v>42573</v>
      </c>
      <c r="C397" s="4">
        <v>16.55</v>
      </c>
      <c r="D397" s="5">
        <f t="shared" si="40"/>
        <v>5.4678007290400879E-3</v>
      </c>
      <c r="E397" s="6">
        <f t="shared" si="41"/>
        <v>5.4529065741481305E-3</v>
      </c>
      <c r="AJ397" s="29">
        <v>42573</v>
      </c>
      <c r="AK397" s="6">
        <f t="shared" si="42"/>
        <v>1.0054678007290401</v>
      </c>
      <c r="AL397" s="7">
        <f t="shared" si="42"/>
        <v>1.0054529065741482</v>
      </c>
      <c r="AM397" s="10">
        <f t="shared" si="43"/>
        <v>1.8306948468106606E-3</v>
      </c>
      <c r="AN397" s="11">
        <f t="shared" si="44"/>
        <v>1.3211647910011639E-2</v>
      </c>
    </row>
    <row r="398" spans="2:40" x14ac:dyDescent="0.5">
      <c r="B398" s="29">
        <v>42576</v>
      </c>
      <c r="C398" s="4">
        <v>16.489999999999998</v>
      </c>
      <c r="D398" s="5">
        <f t="shared" si="40"/>
        <v>-3.6253776435046688E-3</v>
      </c>
      <c r="E398" s="6">
        <f t="shared" si="41"/>
        <v>-3.631965251564521E-3</v>
      </c>
      <c r="AJ398" s="29">
        <v>42576</v>
      </c>
      <c r="AK398" s="6">
        <f t="shared" si="42"/>
        <v>0.99637462235649532</v>
      </c>
      <c r="AL398" s="7">
        <f t="shared" si="42"/>
        <v>0.99636803474843549</v>
      </c>
      <c r="AM398" s="10">
        <f t="shared" si="43"/>
        <v>1.7535189052460052E-3</v>
      </c>
      <c r="AN398" s="11">
        <f t="shared" si="44"/>
        <v>1.3210678109218849E-2</v>
      </c>
    </row>
    <row r="399" spans="2:40" x14ac:dyDescent="0.5">
      <c r="B399" s="29">
        <v>42577</v>
      </c>
      <c r="C399" s="4">
        <v>16.7</v>
      </c>
      <c r="D399" s="5">
        <f t="shared" si="40"/>
        <v>1.273499090357798E-2</v>
      </c>
      <c r="E399" s="6">
        <f t="shared" si="41"/>
        <v>1.2654582851201844E-2</v>
      </c>
      <c r="AJ399" s="29">
        <v>42577</v>
      </c>
      <c r="AK399" s="6">
        <f t="shared" si="42"/>
        <v>1.0127349909035779</v>
      </c>
      <c r="AL399" s="7">
        <f t="shared" si="42"/>
        <v>1.0126545828512019</v>
      </c>
      <c r="AM399" s="10">
        <f t="shared" si="43"/>
        <v>1.8903536441080197E-3</v>
      </c>
      <c r="AN399" s="11">
        <f t="shared" si="44"/>
        <v>1.3218830551996429E-2</v>
      </c>
    </row>
    <row r="400" spans="2:40" x14ac:dyDescent="0.5">
      <c r="B400" s="29">
        <v>42578</v>
      </c>
      <c r="C400" s="4">
        <v>16.989999999999998</v>
      </c>
      <c r="D400" s="5">
        <f t="shared" si="40"/>
        <v>1.7365269461077793E-2</v>
      </c>
      <c r="E400" s="6">
        <f t="shared" si="41"/>
        <v>1.7216216261131137E-2</v>
      </c>
      <c r="AJ400" s="29">
        <v>42578</v>
      </c>
      <c r="AK400" s="6">
        <f t="shared" si="42"/>
        <v>1.0173652694610777</v>
      </c>
      <c r="AL400" s="7">
        <f t="shared" si="42"/>
        <v>1.0172162162611311</v>
      </c>
      <c r="AM400" s="10">
        <f t="shared" si="43"/>
        <v>1.6825403762733462E-3</v>
      </c>
      <c r="AN400" s="11">
        <f t="shared" si="44"/>
        <v>1.3195076319047323E-2</v>
      </c>
    </row>
    <row r="401" spans="2:40" x14ac:dyDescent="0.5">
      <c r="B401" s="29">
        <v>42579</v>
      </c>
      <c r="C401" s="4">
        <v>17.010000000000002</v>
      </c>
      <c r="D401" s="5">
        <f t="shared" si="40"/>
        <v>1.1771630370808197E-3</v>
      </c>
      <c r="E401" s="6">
        <f t="shared" si="41"/>
        <v>1.1764707239300329E-3</v>
      </c>
      <c r="AJ401" s="29">
        <v>42579</v>
      </c>
      <c r="AK401" s="6">
        <f t="shared" si="42"/>
        <v>1.0011771630370809</v>
      </c>
      <c r="AL401" s="7">
        <f t="shared" si="42"/>
        <v>1.0011764707239301</v>
      </c>
      <c r="AM401" s="10">
        <f t="shared" si="43"/>
        <v>1.4575682026040572E-3</v>
      </c>
      <c r="AN401" s="11">
        <f t="shared" si="44"/>
        <v>1.3098893670739766E-2</v>
      </c>
    </row>
    <row r="402" spans="2:40" x14ac:dyDescent="0.5">
      <c r="B402" s="29">
        <v>42580</v>
      </c>
      <c r="C402" s="4">
        <v>17.149999999999999</v>
      </c>
      <c r="D402" s="5">
        <f t="shared" si="40"/>
        <v>8.2304526748969431E-3</v>
      </c>
      <c r="E402" s="6">
        <f t="shared" si="41"/>
        <v>8.1967672041782704E-3</v>
      </c>
      <c r="AJ402" s="29">
        <v>42580</v>
      </c>
      <c r="AK402" s="6">
        <f t="shared" si="42"/>
        <v>1.0082304526748969</v>
      </c>
      <c r="AL402" s="7">
        <f t="shared" si="42"/>
        <v>1.0081967672041783</v>
      </c>
      <c r="AM402" s="10">
        <f t="shared" si="43"/>
        <v>1.461758076465165E-3</v>
      </c>
      <c r="AN402" s="11">
        <f t="shared" si="44"/>
        <v>1.3098863961186065E-2</v>
      </c>
    </row>
    <row r="403" spans="2:40" x14ac:dyDescent="0.5">
      <c r="B403" s="29">
        <v>42583</v>
      </c>
      <c r="C403" s="4">
        <v>17.149999999999999</v>
      </c>
      <c r="D403" s="5">
        <f t="shared" si="40"/>
        <v>0</v>
      </c>
      <c r="E403" s="6">
        <f t="shared" si="41"/>
        <v>0</v>
      </c>
      <c r="AJ403" s="29">
        <v>42583</v>
      </c>
      <c r="AK403" s="6">
        <f t="shared" si="42"/>
        <v>1</v>
      </c>
      <c r="AL403" s="7">
        <f t="shared" si="42"/>
        <v>1</v>
      </c>
      <c r="AM403" s="10">
        <f t="shared" si="43"/>
        <v>1.7816915453151868E-3</v>
      </c>
      <c r="AN403" s="11">
        <f t="shared" si="44"/>
        <v>1.3611537367956139E-2</v>
      </c>
    </row>
    <row r="404" spans="2:40" x14ac:dyDescent="0.5">
      <c r="B404" s="29">
        <v>42584</v>
      </c>
      <c r="C404" s="4">
        <v>16.96</v>
      </c>
      <c r="D404" s="5">
        <f t="shared" si="40"/>
        <v>-1.1078717201166049E-2</v>
      </c>
      <c r="E404" s="6">
        <f t="shared" si="41"/>
        <v>-1.114054324819177E-2</v>
      </c>
      <c r="AJ404" s="29">
        <v>42584</v>
      </c>
      <c r="AK404" s="6">
        <f t="shared" si="42"/>
        <v>0.98892128279883396</v>
      </c>
      <c r="AL404" s="7">
        <f t="shared" si="42"/>
        <v>0.9888594567518082</v>
      </c>
      <c r="AM404" s="10">
        <f t="shared" si="43"/>
        <v>2.050922314545955E-3</v>
      </c>
      <c r="AN404" s="11">
        <f t="shared" si="44"/>
        <v>1.3816659194677259E-2</v>
      </c>
    </row>
    <row r="405" spans="2:40" x14ac:dyDescent="0.5">
      <c r="B405" s="29">
        <v>42585</v>
      </c>
      <c r="C405" s="4">
        <v>17.61</v>
      </c>
      <c r="D405" s="5">
        <f t="shared" si="40"/>
        <v>3.8325471698113123E-2</v>
      </c>
      <c r="E405" s="6">
        <f t="shared" si="41"/>
        <v>3.760929214435773E-2</v>
      </c>
      <c r="AJ405" s="29">
        <v>42585</v>
      </c>
      <c r="AK405" s="6">
        <f t="shared" si="42"/>
        <v>1.0383254716981132</v>
      </c>
      <c r="AL405" s="7">
        <f t="shared" si="42"/>
        <v>1.0376092921443578</v>
      </c>
      <c r="AM405" s="10">
        <f t="shared" si="43"/>
        <v>2.3711015043152298E-3</v>
      </c>
      <c r="AN405" s="11">
        <f t="shared" si="44"/>
        <v>1.3846581417235441E-2</v>
      </c>
    </row>
    <row r="406" spans="2:40" x14ac:dyDescent="0.5">
      <c r="B406" s="29">
        <v>42586</v>
      </c>
      <c r="C406" s="4">
        <v>18.11</v>
      </c>
      <c r="D406" s="5">
        <f t="shared" si="40"/>
        <v>2.8392958546280524E-2</v>
      </c>
      <c r="E406" s="6">
        <f t="shared" si="41"/>
        <v>2.7997349387207264E-2</v>
      </c>
      <c r="AJ406" s="29">
        <v>42586</v>
      </c>
      <c r="AK406" s="6">
        <f t="shared" si="42"/>
        <v>1.0283929585462805</v>
      </c>
      <c r="AL406" s="7">
        <f t="shared" si="42"/>
        <v>1.0279973493872072</v>
      </c>
      <c r="AM406" s="10">
        <f t="shared" si="43"/>
        <v>1.5917196811600044E-3</v>
      </c>
      <c r="AN406" s="11">
        <f t="shared" si="44"/>
        <v>1.3796282650824141E-2</v>
      </c>
    </row>
    <row r="407" spans="2:40" x14ac:dyDescent="0.5">
      <c r="B407" s="29">
        <v>42587</v>
      </c>
      <c r="C407" s="4">
        <v>18.420000000000002</v>
      </c>
      <c r="D407" s="5">
        <f t="shared" si="40"/>
        <v>1.7117614577581573E-2</v>
      </c>
      <c r="E407" s="6">
        <f t="shared" si="41"/>
        <v>1.6972758931838864E-2</v>
      </c>
      <c r="AJ407" s="29">
        <v>42587</v>
      </c>
      <c r="AK407" s="6">
        <f t="shared" si="42"/>
        <v>1.0171176145775815</v>
      </c>
      <c r="AL407" s="7">
        <f t="shared" si="42"/>
        <v>1.0169727589318389</v>
      </c>
      <c r="AM407" s="10">
        <f t="shared" si="43"/>
        <v>1.2089176992913608E-3</v>
      </c>
      <c r="AN407" s="11">
        <f t="shared" si="44"/>
        <v>1.3524983896623738E-2</v>
      </c>
    </row>
    <row r="408" spans="2:40" x14ac:dyDescent="0.5">
      <c r="B408" s="29">
        <v>42590</v>
      </c>
      <c r="C408" s="4">
        <v>18.399999999999999</v>
      </c>
      <c r="D408" s="5">
        <f t="shared" si="40"/>
        <v>-1.085776330076174E-3</v>
      </c>
      <c r="E408" s="6">
        <f t="shared" si="41"/>
        <v>-1.0863662122210741E-3</v>
      </c>
      <c r="AJ408" s="29">
        <v>42590</v>
      </c>
      <c r="AK408" s="6">
        <f t="shared" si="42"/>
        <v>0.99891422366992377</v>
      </c>
      <c r="AL408" s="7">
        <f t="shared" si="42"/>
        <v>0.99891363378777898</v>
      </c>
      <c r="AM408" s="10">
        <f t="shared" si="43"/>
        <v>8.0706070864681187E-4</v>
      </c>
      <c r="AN408" s="11">
        <f t="shared" si="44"/>
        <v>1.359016493236479E-2</v>
      </c>
    </row>
    <row r="409" spans="2:40" x14ac:dyDescent="0.5">
      <c r="B409" s="29">
        <v>42591</v>
      </c>
      <c r="C409" s="4">
        <v>18.649999999999999</v>
      </c>
      <c r="D409" s="5">
        <f t="shared" si="40"/>
        <v>1.3586956521739132E-2</v>
      </c>
      <c r="E409" s="6">
        <f t="shared" si="41"/>
        <v>1.3495481474884509E-2</v>
      </c>
      <c r="AJ409" s="29">
        <v>42591</v>
      </c>
      <c r="AK409" s="6">
        <f t="shared" si="42"/>
        <v>1.013586956521739</v>
      </c>
      <c r="AL409" s="7">
        <f t="shared" si="42"/>
        <v>1.0134954814748844</v>
      </c>
      <c r="AM409" s="10">
        <f t="shared" si="43"/>
        <v>8.6929806382176266E-4</v>
      </c>
      <c r="AN409" s="11">
        <f t="shared" si="44"/>
        <v>1.3594368028582918E-2</v>
      </c>
    </row>
    <row r="410" spans="2:40" x14ac:dyDescent="0.5">
      <c r="B410" s="29">
        <v>42592</v>
      </c>
      <c r="C410" s="4">
        <v>18.5</v>
      </c>
      <c r="D410" s="5">
        <f t="shared" si="40"/>
        <v>-8.0428954423591732E-3</v>
      </c>
      <c r="E410" s="6">
        <f t="shared" si="41"/>
        <v>-8.0754140055453068E-3</v>
      </c>
      <c r="AJ410" s="29">
        <v>42592</v>
      </c>
      <c r="AK410" s="6">
        <f t="shared" si="42"/>
        <v>0.99195710455764086</v>
      </c>
      <c r="AL410" s="7">
        <f t="shared" si="42"/>
        <v>0.99192458599445466</v>
      </c>
      <c r="AM410" s="10">
        <f t="shared" si="43"/>
        <v>7.032986807062534E-4</v>
      </c>
      <c r="AN410" s="11">
        <f t="shared" si="44"/>
        <v>1.3529421964269733E-2</v>
      </c>
    </row>
    <row r="411" spans="2:40" x14ac:dyDescent="0.5">
      <c r="B411" s="29">
        <v>42593</v>
      </c>
      <c r="C411" s="4">
        <v>18.690000000000001</v>
      </c>
      <c r="D411" s="5">
        <f t="shared" si="40"/>
        <v>1.0270270270270339E-2</v>
      </c>
      <c r="E411" s="6">
        <f t="shared" si="41"/>
        <v>1.0217889383192447E-2</v>
      </c>
      <c r="AJ411" s="29">
        <v>42593</v>
      </c>
      <c r="AK411" s="6">
        <f t="shared" si="42"/>
        <v>1.0102702702702704</v>
      </c>
      <c r="AL411" s="7">
        <f t="shared" si="42"/>
        <v>1.0102178893831923</v>
      </c>
      <c r="AM411" s="10">
        <f t="shared" si="43"/>
        <v>6.6908668982474967E-4</v>
      </c>
      <c r="AN411" s="11">
        <f t="shared" si="44"/>
        <v>1.3555695092530049E-2</v>
      </c>
    </row>
    <row r="412" spans="2:40" x14ac:dyDescent="0.5">
      <c r="B412" s="29">
        <v>42594</v>
      </c>
      <c r="C412" s="4">
        <v>18.690000000000001</v>
      </c>
      <c r="D412" s="5">
        <f t="shared" si="40"/>
        <v>0</v>
      </c>
      <c r="E412" s="6">
        <f t="shared" si="41"/>
        <v>0</v>
      </c>
      <c r="AJ412" s="29">
        <v>42594</v>
      </c>
      <c r="AK412" s="6">
        <f t="shared" si="42"/>
        <v>1</v>
      </c>
      <c r="AL412" s="7">
        <f t="shared" si="42"/>
        <v>1</v>
      </c>
      <c r="AM412" s="10">
        <f t="shared" si="43"/>
        <v>6.4075743072625831E-4</v>
      </c>
      <c r="AN412" s="11">
        <f t="shared" si="44"/>
        <v>1.3538089527568903E-2</v>
      </c>
    </row>
    <row r="413" spans="2:40" x14ac:dyDescent="0.5">
      <c r="B413" s="29">
        <v>42597</v>
      </c>
      <c r="C413" s="4">
        <v>18.88</v>
      </c>
      <c r="D413" s="5">
        <f t="shared" si="40"/>
        <v>1.0165864098448246E-2</v>
      </c>
      <c r="E413" s="6">
        <f t="shared" si="41"/>
        <v>1.0114539249883125E-2</v>
      </c>
      <c r="AJ413" s="29">
        <v>42597</v>
      </c>
      <c r="AK413" s="6">
        <f t="shared" si="42"/>
        <v>1.0101658640984483</v>
      </c>
      <c r="AL413" s="7">
        <f t="shared" si="42"/>
        <v>1.0101145392498831</v>
      </c>
      <c r="AM413" s="10">
        <f t="shared" si="43"/>
        <v>5.680565946666441E-4</v>
      </c>
      <c r="AN413" s="11">
        <f t="shared" si="44"/>
        <v>1.3559315723949925E-2</v>
      </c>
    </row>
    <row r="414" spans="2:40" x14ac:dyDescent="0.5">
      <c r="B414" s="29">
        <v>42598</v>
      </c>
      <c r="C414" s="4">
        <v>18.55</v>
      </c>
      <c r="D414" s="5">
        <f t="shared" si="40"/>
        <v>-1.7478813559321946E-2</v>
      </c>
      <c r="E414" s="6">
        <f t="shared" si="41"/>
        <v>-1.7633371663910352E-2</v>
      </c>
      <c r="AJ414" s="29">
        <v>42598</v>
      </c>
      <c r="AK414" s="6">
        <f t="shared" si="42"/>
        <v>0.9825211864406781</v>
      </c>
      <c r="AL414" s="7">
        <f t="shared" si="42"/>
        <v>0.98236662833608968</v>
      </c>
      <c r="AM414" s="10">
        <f t="shared" si="43"/>
        <v>3.0997377895680206E-4</v>
      </c>
      <c r="AN414" s="11">
        <f t="shared" si="44"/>
        <v>1.3598056947847601E-2</v>
      </c>
    </row>
    <row r="415" spans="2:40" x14ac:dyDescent="0.5">
      <c r="B415" s="29">
        <v>42599</v>
      </c>
      <c r="C415" s="4">
        <v>18.62</v>
      </c>
      <c r="D415" s="5">
        <f t="shared" si="40"/>
        <v>3.7735849056603926E-3</v>
      </c>
      <c r="E415" s="6">
        <f t="shared" si="41"/>
        <v>3.7664827954768648E-3</v>
      </c>
      <c r="AJ415" s="29">
        <v>42599</v>
      </c>
      <c r="AK415" s="6">
        <f t="shared" si="42"/>
        <v>1.0037735849056604</v>
      </c>
      <c r="AL415" s="7">
        <f t="shared" si="42"/>
        <v>1.0037664827954769</v>
      </c>
      <c r="AM415" s="10">
        <f t="shared" si="43"/>
        <v>4.3928690823032747E-4</v>
      </c>
      <c r="AN415" s="11">
        <f t="shared" si="44"/>
        <v>1.3482473011634123E-2</v>
      </c>
    </row>
    <row r="416" spans="2:40" x14ac:dyDescent="0.5">
      <c r="B416" s="29">
        <v>42600</v>
      </c>
      <c r="C416" s="4">
        <v>18.64</v>
      </c>
      <c r="D416" s="5">
        <f t="shared" si="40"/>
        <v>1.0741138560687203E-3</v>
      </c>
      <c r="E416" s="6">
        <f t="shared" si="41"/>
        <v>1.0735374085241852E-3</v>
      </c>
      <c r="AJ416" s="29">
        <v>42600</v>
      </c>
      <c r="AK416" s="6">
        <f t="shared" si="42"/>
        <v>1.0010741138560688</v>
      </c>
      <c r="AL416" s="7">
        <f t="shared" si="42"/>
        <v>1.0010735374085242</v>
      </c>
      <c r="AM416" s="10">
        <f t="shared" si="43"/>
        <v>3.9208055529462913E-4</v>
      </c>
      <c r="AN416" s="11">
        <f t="shared" si="44"/>
        <v>1.3478188626533215E-2</v>
      </c>
    </row>
    <row r="417" spans="2:40" x14ac:dyDescent="0.5">
      <c r="B417" s="29">
        <v>42601</v>
      </c>
      <c r="C417" s="4">
        <v>18.260000000000002</v>
      </c>
      <c r="D417" s="5">
        <f t="shared" si="40"/>
        <v>-2.0386266094420548E-2</v>
      </c>
      <c r="E417" s="6">
        <f t="shared" si="41"/>
        <v>-2.0596934090622628E-2</v>
      </c>
      <c r="AJ417" s="29">
        <v>42601</v>
      </c>
      <c r="AK417" s="6">
        <f t="shared" si="42"/>
        <v>0.97961373390557949</v>
      </c>
      <c r="AL417" s="7">
        <f t="shared" si="42"/>
        <v>0.97940306590937742</v>
      </c>
      <c r="AM417" s="10">
        <f t="shared" si="43"/>
        <v>3.9750126148203115E-4</v>
      </c>
      <c r="AN417" s="11">
        <f t="shared" si="44"/>
        <v>1.347856516709247E-2</v>
      </c>
    </row>
    <row r="418" spans="2:40" x14ac:dyDescent="0.5">
      <c r="B418" s="29">
        <v>42604</v>
      </c>
      <c r="C418" s="4">
        <v>18.3</v>
      </c>
      <c r="D418" s="5">
        <f t="shared" si="40"/>
        <v>2.190580503833469E-3</v>
      </c>
      <c r="E418" s="6">
        <f t="shared" si="41"/>
        <v>2.1881846805526933E-3</v>
      </c>
      <c r="AJ418" s="29">
        <v>42604</v>
      </c>
      <c r="AK418" s="6">
        <f t="shared" si="42"/>
        <v>1.0021905805038334</v>
      </c>
      <c r="AL418" s="7">
        <f t="shared" si="42"/>
        <v>1.0021881846805527</v>
      </c>
      <c r="AM418" s="10">
        <f t="shared" si="43"/>
        <v>7.0177976499888133E-4</v>
      </c>
      <c r="AN418" s="11">
        <f t="shared" si="44"/>
        <v>1.3315718128678274E-2</v>
      </c>
    </row>
    <row r="419" spans="2:40" x14ac:dyDescent="0.5">
      <c r="B419" s="29">
        <v>42605</v>
      </c>
      <c r="C419" s="4">
        <v>18.329999999999998</v>
      </c>
      <c r="D419" s="5">
        <f t="shared" si="40"/>
        <v>1.6393442622949499E-3</v>
      </c>
      <c r="E419" s="6">
        <f t="shared" si="41"/>
        <v>1.638002004238148E-3</v>
      </c>
      <c r="AJ419" s="29">
        <v>42605</v>
      </c>
      <c r="AK419" s="6">
        <f t="shared" si="42"/>
        <v>1.0016393442622948</v>
      </c>
      <c r="AL419" s="7">
        <f t="shared" si="42"/>
        <v>1.0016380020042381</v>
      </c>
      <c r="AM419" s="10">
        <f t="shared" si="43"/>
        <v>7.0616164904858307E-4</v>
      </c>
      <c r="AN419" s="11">
        <f t="shared" si="44"/>
        <v>1.3316279098971907E-2</v>
      </c>
    </row>
    <row r="420" spans="2:40" x14ac:dyDescent="0.5">
      <c r="B420" s="29">
        <v>42606</v>
      </c>
      <c r="C420" s="4">
        <v>18.440000000000001</v>
      </c>
      <c r="D420" s="5">
        <f t="shared" si="40"/>
        <v>6.0010911074742492E-3</v>
      </c>
      <c r="E420" s="6">
        <f t="shared" si="41"/>
        <v>5.9831562768341909E-3</v>
      </c>
      <c r="AJ420" s="29">
        <v>42606</v>
      </c>
      <c r="AK420" s="6">
        <f t="shared" si="42"/>
        <v>1.0060010911074742</v>
      </c>
      <c r="AL420" s="7">
        <f t="shared" si="42"/>
        <v>1.0059831562768342</v>
      </c>
      <c r="AM420" s="10">
        <f t="shared" si="43"/>
        <v>8.6978342220836078E-4</v>
      </c>
      <c r="AN420" s="11">
        <f t="shared" si="44"/>
        <v>1.3418953752864582E-2</v>
      </c>
    </row>
    <row r="421" spans="2:40" x14ac:dyDescent="0.5">
      <c r="B421" s="29">
        <v>42607</v>
      </c>
      <c r="C421" s="4">
        <v>18.47</v>
      </c>
      <c r="D421" s="5">
        <f t="shared" si="40"/>
        <v>1.6268980477222117E-3</v>
      </c>
      <c r="E421" s="6">
        <f t="shared" si="41"/>
        <v>1.6255760827007953E-3</v>
      </c>
      <c r="AJ421" s="29">
        <v>42607</v>
      </c>
      <c r="AK421" s="6">
        <f t="shared" si="42"/>
        <v>1.0016268980477223</v>
      </c>
      <c r="AL421" s="7">
        <f t="shared" si="42"/>
        <v>1.0016255760827009</v>
      </c>
      <c r="AM421" s="10">
        <f t="shared" si="43"/>
        <v>1.2393774357686818E-3</v>
      </c>
      <c r="AN421" s="11">
        <f t="shared" si="44"/>
        <v>1.4011924969681792E-2</v>
      </c>
    </row>
    <row r="422" spans="2:40" x14ac:dyDescent="0.5">
      <c r="B422" s="29">
        <v>42608</v>
      </c>
      <c r="C422" s="4">
        <v>18.46</v>
      </c>
      <c r="D422" s="5">
        <f t="shared" si="40"/>
        <v>-5.4141851651315711E-4</v>
      </c>
      <c r="E422" s="6">
        <f t="shared" si="41"/>
        <v>-5.4156513644235561E-4</v>
      </c>
      <c r="AJ422" s="29">
        <v>42608</v>
      </c>
      <c r="AK422" s="6">
        <f t="shared" si="42"/>
        <v>0.99945858148348687</v>
      </c>
      <c r="AL422" s="7">
        <f t="shared" si="42"/>
        <v>0.99945843486355768</v>
      </c>
      <c r="AM422" s="10">
        <f t="shared" si="43"/>
        <v>1.2429833276958956E-3</v>
      </c>
      <c r="AN422" s="11">
        <f t="shared" si="44"/>
        <v>1.4012068025342371E-2</v>
      </c>
    </row>
    <row r="423" spans="2:40" x14ac:dyDescent="0.5">
      <c r="B423" s="29">
        <v>42611</v>
      </c>
      <c r="C423" s="4">
        <v>18.66</v>
      </c>
      <c r="D423" s="5">
        <f t="shared" si="40"/>
        <v>1.0834236186348824E-2</v>
      </c>
      <c r="E423" s="6">
        <f t="shared" si="41"/>
        <v>1.0775966344491739E-2</v>
      </c>
      <c r="AJ423" s="29">
        <v>42611</v>
      </c>
      <c r="AK423" s="6">
        <f t="shared" si="42"/>
        <v>1.0108342361863489</v>
      </c>
      <c r="AL423" s="7">
        <f t="shared" si="42"/>
        <v>1.0107759663444917</v>
      </c>
      <c r="AM423" s="10">
        <f t="shared" si="43"/>
        <v>1.7420983529376655E-3</v>
      </c>
      <c r="AN423" s="11">
        <f t="shared" si="44"/>
        <v>1.4737929087062477E-2</v>
      </c>
    </row>
    <row r="424" spans="2:40" x14ac:dyDescent="0.5">
      <c r="B424" s="29">
        <v>42612</v>
      </c>
      <c r="C424" s="4">
        <v>18.72</v>
      </c>
      <c r="D424" s="5">
        <f t="shared" si="40"/>
        <v>3.2154340836012176E-3</v>
      </c>
      <c r="E424" s="6">
        <f t="shared" si="41"/>
        <v>3.2102756302481894E-3</v>
      </c>
      <c r="AJ424" s="29">
        <v>42612</v>
      </c>
      <c r="AK424" s="6">
        <f t="shared" si="42"/>
        <v>1.0032154340836013</v>
      </c>
      <c r="AL424" s="7">
        <f t="shared" si="42"/>
        <v>1.0032102756302481</v>
      </c>
      <c r="AM424" s="10">
        <f t="shared" si="43"/>
        <v>1.5717382401173611E-3</v>
      </c>
      <c r="AN424" s="11">
        <f t="shared" si="44"/>
        <v>1.4721253729782086E-2</v>
      </c>
    </row>
    <row r="425" spans="2:40" x14ac:dyDescent="0.5">
      <c r="B425" s="29">
        <v>42613</v>
      </c>
      <c r="C425" s="4">
        <v>18.62</v>
      </c>
      <c r="D425" s="5">
        <f t="shared" si="40"/>
        <v>-5.3418803418802284E-3</v>
      </c>
      <c r="E425" s="6">
        <f t="shared" si="41"/>
        <v>-5.3561992005248466E-3</v>
      </c>
      <c r="AJ425" s="29">
        <v>42613</v>
      </c>
      <c r="AK425" s="6">
        <f t="shared" si="42"/>
        <v>0.99465811965811979</v>
      </c>
      <c r="AL425" s="7">
        <f t="shared" si="42"/>
        <v>0.99464380079947512</v>
      </c>
      <c r="AM425" s="10">
        <f t="shared" si="43"/>
        <v>1.4436260333144948E-3</v>
      </c>
      <c r="AN425" s="11">
        <f t="shared" si="44"/>
        <v>1.4757473902682077E-2</v>
      </c>
    </row>
    <row r="426" spans="2:40" x14ac:dyDescent="0.5">
      <c r="B426" s="29">
        <v>42614</v>
      </c>
      <c r="C426" s="4">
        <v>18.760000000000002</v>
      </c>
      <c r="D426" s="5">
        <f t="shared" si="40"/>
        <v>7.5187969924812329E-3</v>
      </c>
      <c r="E426" s="6">
        <f t="shared" si="41"/>
        <v>7.4906717291576587E-3</v>
      </c>
      <c r="AJ426" s="29">
        <v>42614</v>
      </c>
      <c r="AK426" s="6">
        <f t="shared" si="42"/>
        <v>1.0075187969924813</v>
      </c>
      <c r="AL426" s="7">
        <f t="shared" si="42"/>
        <v>1.0074906717291576</v>
      </c>
      <c r="AM426" s="10">
        <f t="shared" si="43"/>
        <v>1.6582742448333842E-3</v>
      </c>
      <c r="AN426" s="11">
        <f t="shared" si="44"/>
        <v>1.4799675555757855E-2</v>
      </c>
    </row>
    <row r="427" spans="2:40" x14ac:dyDescent="0.5">
      <c r="B427" s="29">
        <v>42615</v>
      </c>
      <c r="C427" s="4">
        <v>18.899999999999999</v>
      </c>
      <c r="D427" s="5">
        <f t="shared" si="40"/>
        <v>7.4626865671640194E-3</v>
      </c>
      <c r="E427" s="6">
        <f t="shared" si="41"/>
        <v>7.4349784875179905E-3</v>
      </c>
      <c r="AJ427" s="29">
        <v>42615</v>
      </c>
      <c r="AK427" s="6">
        <f t="shared" si="42"/>
        <v>1.0074626865671641</v>
      </c>
      <c r="AL427" s="7">
        <f t="shared" si="42"/>
        <v>1.0074349784875181</v>
      </c>
      <c r="AM427" s="10">
        <f t="shared" si="43"/>
        <v>1.5705246305154825E-3</v>
      </c>
      <c r="AN427" s="11">
        <f t="shared" si="44"/>
        <v>1.4788209860998399E-2</v>
      </c>
    </row>
    <row r="428" spans="2:40" x14ac:dyDescent="0.5">
      <c r="B428" s="29">
        <v>42619</v>
      </c>
      <c r="C428" s="4">
        <v>18.510000000000002</v>
      </c>
      <c r="D428" s="5">
        <f t="shared" si="40"/>
        <v>-2.0634920634920478E-2</v>
      </c>
      <c r="E428" s="6">
        <f t="shared" si="41"/>
        <v>-2.0850795480190368E-2</v>
      </c>
      <c r="AJ428" s="29">
        <v>42619</v>
      </c>
      <c r="AK428" s="6">
        <f t="shared" si="42"/>
        <v>0.97936507936507955</v>
      </c>
      <c r="AL428" s="7">
        <f t="shared" si="42"/>
        <v>0.97914920451980958</v>
      </c>
      <c r="AM428" s="10">
        <f t="shared" si="43"/>
        <v>1.4833892225507199E-3</v>
      </c>
      <c r="AN428" s="11">
        <f t="shared" si="44"/>
        <v>1.4776462178068489E-2</v>
      </c>
    </row>
    <row r="429" spans="2:40" x14ac:dyDescent="0.5">
      <c r="B429" s="29">
        <v>42620</v>
      </c>
      <c r="C429" s="4">
        <v>18.59</v>
      </c>
      <c r="D429" s="5">
        <f t="shared" si="40"/>
        <v>4.3219881145325923E-3</v>
      </c>
      <c r="E429" s="6">
        <f t="shared" si="41"/>
        <v>4.312675147946486E-3</v>
      </c>
      <c r="AJ429" s="29">
        <v>42620</v>
      </c>
      <c r="AK429" s="6">
        <f t="shared" si="42"/>
        <v>1.0043219881145327</v>
      </c>
      <c r="AL429" s="7">
        <f t="shared" si="42"/>
        <v>1.0043126751479465</v>
      </c>
      <c r="AM429" s="10">
        <f t="shared" si="43"/>
        <v>1.5151968173835217E-3</v>
      </c>
      <c r="AN429" s="11">
        <f t="shared" si="44"/>
        <v>1.473136812448287E-2</v>
      </c>
    </row>
    <row r="430" spans="2:40" x14ac:dyDescent="0.5">
      <c r="B430" s="29">
        <v>42621</v>
      </c>
      <c r="C430" s="4">
        <v>18.52</v>
      </c>
      <c r="D430" s="5">
        <f t="shared" si="40"/>
        <v>-3.7654653039268576E-3</v>
      </c>
      <c r="E430" s="6">
        <f t="shared" si="41"/>
        <v>-3.7725725153193324E-3</v>
      </c>
      <c r="AJ430" s="29">
        <v>42621</v>
      </c>
      <c r="AK430" s="6">
        <f t="shared" si="42"/>
        <v>0.99623453469607315</v>
      </c>
      <c r="AL430" s="7">
        <f t="shared" si="42"/>
        <v>0.99622742748468063</v>
      </c>
      <c r="AM430" s="10">
        <f t="shared" si="43"/>
        <v>1.5512690659891261E-3</v>
      </c>
      <c r="AN430" s="11">
        <f t="shared" si="44"/>
        <v>1.4742332283367545E-2</v>
      </c>
    </row>
    <row r="431" spans="2:40" x14ac:dyDescent="0.5">
      <c r="B431" s="29">
        <v>42622</v>
      </c>
      <c r="C431" s="4">
        <v>18.36</v>
      </c>
      <c r="D431" s="5">
        <f t="shared" si="40"/>
        <v>-8.6393088552915841E-3</v>
      </c>
      <c r="E431" s="6">
        <f t="shared" si="41"/>
        <v>-8.6768440256889713E-3</v>
      </c>
      <c r="AJ431" s="29">
        <v>42622</v>
      </c>
      <c r="AK431" s="6">
        <f t="shared" si="42"/>
        <v>0.99136069114470837</v>
      </c>
      <c r="AL431" s="7">
        <f t="shared" si="42"/>
        <v>0.99132315597431098</v>
      </c>
      <c r="AM431" s="10">
        <f t="shared" si="43"/>
        <v>1.3853079756113791E-3</v>
      </c>
      <c r="AN431" s="11">
        <f t="shared" si="44"/>
        <v>1.4887146538716811E-2</v>
      </c>
    </row>
    <row r="432" spans="2:40" x14ac:dyDescent="0.5">
      <c r="B432" s="29">
        <v>42625</v>
      </c>
      <c r="C432" s="4">
        <v>18.66</v>
      </c>
      <c r="D432" s="5">
        <f t="shared" si="40"/>
        <v>1.6339869281045791E-2</v>
      </c>
      <c r="E432" s="6">
        <f t="shared" si="41"/>
        <v>1.6207810226853303E-2</v>
      </c>
      <c r="AJ432" s="29">
        <v>42625</v>
      </c>
      <c r="AK432" s="6">
        <f t="shared" si="42"/>
        <v>1.0163398692810457</v>
      </c>
      <c r="AL432" s="7">
        <f t="shared" si="42"/>
        <v>1.0162078102268532</v>
      </c>
      <c r="AM432" s="10">
        <f t="shared" si="43"/>
        <v>1.4802454355596387E-3</v>
      </c>
      <c r="AN432" s="11">
        <f t="shared" si="44"/>
        <v>1.4850008539994906E-2</v>
      </c>
    </row>
    <row r="433" spans="2:40" x14ac:dyDescent="0.5">
      <c r="B433" s="29">
        <v>42626</v>
      </c>
      <c r="C433" s="4">
        <v>18.45</v>
      </c>
      <c r="D433" s="5">
        <f t="shared" si="40"/>
        <v>-1.1254019292604547E-2</v>
      </c>
      <c r="E433" s="6">
        <f t="shared" si="41"/>
        <v>-1.1317824932661572E-2</v>
      </c>
      <c r="AJ433" s="29">
        <v>42626</v>
      </c>
      <c r="AK433" s="6">
        <f t="shared" si="42"/>
        <v>0.9887459807073955</v>
      </c>
      <c r="AL433" s="7">
        <f t="shared" si="42"/>
        <v>0.98868217506733846</v>
      </c>
      <c r="AM433" s="10">
        <f t="shared" si="43"/>
        <v>1.2478546488702076E-3</v>
      </c>
      <c r="AN433" s="11">
        <f t="shared" si="44"/>
        <v>1.478019059761802E-2</v>
      </c>
    </row>
    <row r="434" spans="2:40" x14ac:dyDescent="0.5">
      <c r="B434" s="29">
        <v>42627</v>
      </c>
      <c r="C434" s="4">
        <v>18.059999999999999</v>
      </c>
      <c r="D434" s="5">
        <f t="shared" si="40"/>
        <v>-2.1138211382113851E-2</v>
      </c>
      <c r="E434" s="6">
        <f t="shared" si="41"/>
        <v>-2.1364822497696813E-2</v>
      </c>
      <c r="AJ434" s="29">
        <v>42627</v>
      </c>
      <c r="AK434" s="6">
        <f t="shared" si="42"/>
        <v>0.9788617886178862</v>
      </c>
      <c r="AL434" s="7">
        <f t="shared" si="42"/>
        <v>0.97863517750230322</v>
      </c>
      <c r="AM434" s="10">
        <f t="shared" si="43"/>
        <v>1.4405383030385533E-3</v>
      </c>
      <c r="AN434" s="11">
        <f t="shared" si="44"/>
        <v>1.472960438958959E-2</v>
      </c>
    </row>
    <row r="435" spans="2:40" x14ac:dyDescent="0.5">
      <c r="B435" s="29">
        <v>42628</v>
      </c>
      <c r="C435" s="4">
        <v>18.14</v>
      </c>
      <c r="D435" s="5">
        <f t="shared" si="40"/>
        <v>4.4296788482836025E-3</v>
      </c>
      <c r="E435" s="6">
        <f t="shared" si="41"/>
        <v>4.4198966981512855E-3</v>
      </c>
      <c r="AJ435" s="29">
        <v>42628</v>
      </c>
      <c r="AK435" s="6">
        <f t="shared" si="42"/>
        <v>1.0044296788482836</v>
      </c>
      <c r="AL435" s="7">
        <f t="shared" si="42"/>
        <v>1.0044198966981512</v>
      </c>
      <c r="AM435" s="10">
        <f t="shared" si="43"/>
        <v>1.96298265532495E-3</v>
      </c>
      <c r="AN435" s="11">
        <f t="shared" si="44"/>
        <v>1.4762963988535363E-2</v>
      </c>
    </row>
    <row r="436" spans="2:40" x14ac:dyDescent="0.5">
      <c r="B436" s="29">
        <v>42629</v>
      </c>
      <c r="C436" s="4">
        <v>17.96</v>
      </c>
      <c r="D436" s="5">
        <f t="shared" si="40"/>
        <v>-9.9228224917309645E-3</v>
      </c>
      <c r="E436" s="6">
        <f t="shared" si="41"/>
        <v>-9.9723818129369493E-3</v>
      </c>
      <c r="AJ436" s="29">
        <v>42629</v>
      </c>
      <c r="AK436" s="6">
        <f t="shared" si="42"/>
        <v>0.99007717750826907</v>
      </c>
      <c r="AL436" s="7">
        <f t="shared" si="42"/>
        <v>0.99002761818706309</v>
      </c>
      <c r="AM436" s="10">
        <f t="shared" si="43"/>
        <v>2.0685005298012996E-3</v>
      </c>
      <c r="AN436" s="11">
        <f t="shared" si="44"/>
        <v>1.4815014235706624E-2</v>
      </c>
    </row>
    <row r="437" spans="2:40" x14ac:dyDescent="0.5">
      <c r="B437" s="29">
        <v>42632</v>
      </c>
      <c r="C437" s="4">
        <v>17.940000000000001</v>
      </c>
      <c r="D437" s="5">
        <f t="shared" si="40"/>
        <v>-1.1135857461024262E-3</v>
      </c>
      <c r="E437" s="6">
        <f t="shared" si="41"/>
        <v>-1.1142062434034647E-3</v>
      </c>
      <c r="AJ437" s="29">
        <v>42632</v>
      </c>
      <c r="AK437" s="6">
        <f t="shared" si="42"/>
        <v>0.99888641425389757</v>
      </c>
      <c r="AL437" s="7">
        <f t="shared" si="42"/>
        <v>0.99888579375659658</v>
      </c>
      <c r="AM437" s="10">
        <f t="shared" si="43"/>
        <v>1.9241059349048679E-3</v>
      </c>
      <c r="AN437" s="11">
        <f t="shared" si="44"/>
        <v>1.4996113508480244E-2</v>
      </c>
    </row>
    <row r="438" spans="2:40" x14ac:dyDescent="0.5">
      <c r="B438" s="29">
        <v>42633</v>
      </c>
      <c r="C438" s="4">
        <v>17.940000000000001</v>
      </c>
      <c r="D438" s="5">
        <f t="shared" si="40"/>
        <v>0</v>
      </c>
      <c r="E438" s="6">
        <f t="shared" si="41"/>
        <v>0</v>
      </c>
      <c r="AJ438" s="29">
        <v>42633</v>
      </c>
      <c r="AK438" s="6">
        <f t="shared" si="42"/>
        <v>1</v>
      </c>
      <c r="AL438" s="7">
        <f t="shared" si="42"/>
        <v>1</v>
      </c>
      <c r="AM438" s="10">
        <f t="shared" si="43"/>
        <v>1.8585172840433102E-3</v>
      </c>
      <c r="AN438" s="11">
        <f t="shared" si="44"/>
        <v>1.502257615533386E-2</v>
      </c>
    </row>
    <row r="439" spans="2:40" x14ac:dyDescent="0.5">
      <c r="B439" s="29">
        <v>42634</v>
      </c>
      <c r="C439" s="4">
        <v>18.05</v>
      </c>
      <c r="D439" s="5">
        <f t="shared" si="40"/>
        <v>6.131549609810447E-3</v>
      </c>
      <c r="E439" s="6">
        <f t="shared" si="41"/>
        <v>6.1128281482398265E-3</v>
      </c>
      <c r="AJ439" s="29">
        <v>42634</v>
      </c>
      <c r="AK439" s="6">
        <f t="shared" si="42"/>
        <v>1.0061315496098104</v>
      </c>
      <c r="AL439" s="7">
        <f t="shared" si="42"/>
        <v>1.0061128281482399</v>
      </c>
      <c r="AM439" s="10">
        <f t="shared" si="43"/>
        <v>1.9682506320077551E-3</v>
      </c>
      <c r="AN439" s="11">
        <f t="shared" si="44"/>
        <v>1.5045303179476993E-2</v>
      </c>
    </row>
    <row r="440" spans="2:40" x14ac:dyDescent="0.5">
      <c r="B440" s="29">
        <v>42635</v>
      </c>
      <c r="C440" s="4">
        <v>17.97</v>
      </c>
      <c r="D440" s="5">
        <f t="shared" si="40"/>
        <v>-4.4321329639890215E-3</v>
      </c>
      <c r="E440" s="6">
        <f t="shared" si="41"/>
        <v>-4.4419839834223679E-3</v>
      </c>
      <c r="AJ440" s="29">
        <v>42635</v>
      </c>
      <c r="AK440" s="6">
        <f t="shared" si="42"/>
        <v>0.99556786703601097</v>
      </c>
      <c r="AL440" s="7">
        <f t="shared" si="42"/>
        <v>0.99555801601657767</v>
      </c>
      <c r="AM440" s="10">
        <f t="shared" si="43"/>
        <v>1.999171911724456E-3</v>
      </c>
      <c r="AN440" s="11">
        <f t="shared" si="44"/>
        <v>1.5056841800932735E-2</v>
      </c>
    </row>
    <row r="441" spans="2:40" x14ac:dyDescent="0.5">
      <c r="B441" s="29">
        <v>42636</v>
      </c>
      <c r="C441" s="4">
        <v>17.93</v>
      </c>
      <c r="D441" s="5">
        <f t="shared" si="40"/>
        <v>-2.2259321090706261E-3</v>
      </c>
      <c r="E441" s="6">
        <f t="shared" si="41"/>
        <v>-2.2284131784261162E-3</v>
      </c>
      <c r="AJ441" s="29">
        <v>42636</v>
      </c>
      <c r="AK441" s="6">
        <f t="shared" si="42"/>
        <v>0.99777406789092937</v>
      </c>
      <c r="AL441" s="7">
        <f t="shared" si="42"/>
        <v>0.99777158682157385</v>
      </c>
      <c r="AM441" s="10">
        <f t="shared" si="43"/>
        <v>2.1863289778781404E-3</v>
      </c>
      <c r="AN441" s="11">
        <f t="shared" si="44"/>
        <v>1.5081841248876553E-2</v>
      </c>
    </row>
    <row r="442" spans="2:40" x14ac:dyDescent="0.5">
      <c r="B442" s="29">
        <v>42639</v>
      </c>
      <c r="C442" s="4">
        <v>17.62</v>
      </c>
      <c r="D442" s="5">
        <f t="shared" si="40"/>
        <v>-1.7289459007250346E-2</v>
      </c>
      <c r="E442" s="6">
        <f t="shared" si="41"/>
        <v>-1.7440667109007959E-2</v>
      </c>
      <c r="AJ442" s="29">
        <v>42639</v>
      </c>
      <c r="AK442" s="6">
        <f t="shared" si="42"/>
        <v>0.98271054099274968</v>
      </c>
      <c r="AL442" s="7">
        <f t="shared" si="42"/>
        <v>0.98255933289099207</v>
      </c>
      <c r="AM442" s="10">
        <f t="shared" si="43"/>
        <v>2.4285443659202901E-3</v>
      </c>
      <c r="AN442" s="11">
        <f t="shared" si="44"/>
        <v>1.5186822112864975E-2</v>
      </c>
    </row>
    <row r="443" spans="2:40" x14ac:dyDescent="0.5">
      <c r="B443" s="29">
        <v>42640</v>
      </c>
      <c r="C443" s="4">
        <v>17.66</v>
      </c>
      <c r="D443" s="5">
        <f t="shared" si="40"/>
        <v>2.2701475595913248E-3</v>
      </c>
      <c r="E443" s="6">
        <f t="shared" si="41"/>
        <v>2.2675746677805605E-3</v>
      </c>
      <c r="AJ443" s="29">
        <v>42640</v>
      </c>
      <c r="AK443" s="6">
        <f t="shared" si="42"/>
        <v>1.0022701475595914</v>
      </c>
      <c r="AL443" s="7">
        <f t="shared" si="42"/>
        <v>1.0022675746677805</v>
      </c>
      <c r="AM443" s="10">
        <f t="shared" si="43"/>
        <v>2.6235040833892187E-3</v>
      </c>
      <c r="AN443" s="11">
        <f t="shared" si="44"/>
        <v>1.50440869329016E-2</v>
      </c>
    </row>
    <row r="444" spans="2:40" x14ac:dyDescent="0.5">
      <c r="B444" s="29">
        <v>42641</v>
      </c>
      <c r="C444" s="4">
        <v>17.829999999999998</v>
      </c>
      <c r="D444" s="5">
        <f t="shared" si="40"/>
        <v>9.6262740656850587E-3</v>
      </c>
      <c r="E444" s="6">
        <f t="shared" si="41"/>
        <v>9.5802366992350906E-3</v>
      </c>
      <c r="AJ444" s="29">
        <v>42641</v>
      </c>
      <c r="AK444" s="6">
        <f t="shared" si="42"/>
        <v>1.0096262740656852</v>
      </c>
      <c r="AL444" s="7">
        <f t="shared" si="42"/>
        <v>1.009580236699235</v>
      </c>
      <c r="AM444" s="10">
        <f t="shared" si="43"/>
        <v>2.9311065199471094E-3</v>
      </c>
      <c r="AN444" s="11">
        <f t="shared" si="44"/>
        <v>1.5320414555385858E-2</v>
      </c>
    </row>
    <row r="445" spans="2:40" x14ac:dyDescent="0.5">
      <c r="B445" s="29">
        <v>42642</v>
      </c>
      <c r="C445" s="4">
        <v>17.78</v>
      </c>
      <c r="D445" s="5">
        <f t="shared" si="40"/>
        <v>-2.8042624789678724E-3</v>
      </c>
      <c r="E445" s="6">
        <f t="shared" si="41"/>
        <v>-2.8082017892904114E-3</v>
      </c>
      <c r="AJ445" s="29">
        <v>42642</v>
      </c>
      <c r="AK445" s="6">
        <f t="shared" si="42"/>
        <v>0.99719573752103208</v>
      </c>
      <c r="AL445" s="7">
        <f t="shared" si="42"/>
        <v>0.99719179821070958</v>
      </c>
      <c r="AM445" s="10">
        <f t="shared" si="43"/>
        <v>2.8734995751242415E-3</v>
      </c>
      <c r="AN445" s="11">
        <f t="shared" si="44"/>
        <v>1.5304807871212918E-2</v>
      </c>
    </row>
    <row r="446" spans="2:40" x14ac:dyDescent="0.5">
      <c r="B446" s="29">
        <v>42643</v>
      </c>
      <c r="C446" s="4">
        <v>17.96</v>
      </c>
      <c r="D446" s="5">
        <f t="shared" si="40"/>
        <v>1.0123734533183335E-2</v>
      </c>
      <c r="E446" s="6">
        <f t="shared" si="41"/>
        <v>1.0072832788294944E-2</v>
      </c>
      <c r="AJ446" s="29">
        <v>42643</v>
      </c>
      <c r="AK446" s="6">
        <f t="shared" si="42"/>
        <v>1.0101237345331833</v>
      </c>
      <c r="AL446" s="7">
        <f t="shared" si="42"/>
        <v>1.0100728327882948</v>
      </c>
      <c r="AM446" s="10">
        <f t="shared" si="43"/>
        <v>3.2112980571888687E-3</v>
      </c>
      <c r="AN446" s="11">
        <f t="shared" si="44"/>
        <v>1.551587752627827E-2</v>
      </c>
    </row>
    <row r="447" spans="2:40" x14ac:dyDescent="0.5">
      <c r="B447" s="29">
        <v>42646</v>
      </c>
      <c r="C447" s="4">
        <v>18.2</v>
      </c>
      <c r="D447" s="5">
        <f t="shared" si="40"/>
        <v>1.336302895322931E-2</v>
      </c>
      <c r="E447" s="6">
        <f t="shared" si="41"/>
        <v>1.3274531208696108E-2</v>
      </c>
      <c r="AJ447" s="29">
        <v>42646</v>
      </c>
      <c r="AK447" s="6">
        <f t="shared" si="42"/>
        <v>1.0133630289532294</v>
      </c>
      <c r="AL447" s="7">
        <f t="shared" si="42"/>
        <v>1.0132745312086961</v>
      </c>
      <c r="AM447" s="10">
        <f t="shared" si="43"/>
        <v>3.1327119540851293E-3</v>
      </c>
      <c r="AN447" s="11">
        <f t="shared" si="44"/>
        <v>1.5498578531958339E-2</v>
      </c>
    </row>
    <row r="448" spans="2:40" x14ac:dyDescent="0.5">
      <c r="B448" s="29">
        <v>42647</v>
      </c>
      <c r="C448" s="4">
        <v>18.149999999999999</v>
      </c>
      <c r="D448" s="5">
        <f t="shared" si="40"/>
        <v>-2.7472527472527865E-3</v>
      </c>
      <c r="E448" s="6">
        <f t="shared" si="41"/>
        <v>-2.7510333718898708E-3</v>
      </c>
      <c r="AJ448" s="29">
        <v>42647</v>
      </c>
      <c r="AK448" s="6">
        <f t="shared" si="42"/>
        <v>0.99725274725274726</v>
      </c>
      <c r="AL448" s="7">
        <f t="shared" si="42"/>
        <v>0.99724896662811013</v>
      </c>
      <c r="AM448" s="10">
        <f t="shared" si="43"/>
        <v>2.8555977819478659E-3</v>
      </c>
      <c r="AN448" s="11">
        <f t="shared" si="44"/>
        <v>1.5539018684563154E-2</v>
      </c>
    </row>
    <row r="449" spans="2:40" x14ac:dyDescent="0.5">
      <c r="B449" s="29">
        <v>42648</v>
      </c>
      <c r="C449" s="4">
        <v>18.510000000000002</v>
      </c>
      <c r="D449" s="5">
        <f t="shared" si="40"/>
        <v>1.9834710743801817E-2</v>
      </c>
      <c r="E449" s="6">
        <f t="shared" si="41"/>
        <v>1.9640565874546417E-2</v>
      </c>
      <c r="AJ449" s="29">
        <v>42648</v>
      </c>
      <c r="AK449" s="6">
        <f t="shared" si="42"/>
        <v>1.0198347107438017</v>
      </c>
      <c r="AL449" s="7">
        <f t="shared" si="42"/>
        <v>1.0196405658745464</v>
      </c>
      <c r="AM449" s="10">
        <f t="shared" si="43"/>
        <v>2.8857873725770173E-3</v>
      </c>
      <c r="AN449" s="11">
        <f t="shared" si="44"/>
        <v>1.5530678856641621E-2</v>
      </c>
    </row>
    <row r="450" spans="2:40" x14ac:dyDescent="0.5">
      <c r="B450" s="29">
        <v>42649</v>
      </c>
      <c r="C450" s="4">
        <v>18.77</v>
      </c>
      <c r="D450" s="5">
        <f t="shared" si="40"/>
        <v>1.4046461372231117E-2</v>
      </c>
      <c r="E450" s="6">
        <f t="shared" si="41"/>
        <v>1.3948724013011178E-2</v>
      </c>
      <c r="AJ450" s="29">
        <v>42649</v>
      </c>
      <c r="AK450" s="6">
        <f t="shared" si="42"/>
        <v>1.0140464613722311</v>
      </c>
      <c r="AL450" s="7">
        <f t="shared" si="42"/>
        <v>1.0139487240130112</v>
      </c>
      <c r="AM450" s="10">
        <f t="shared" si="43"/>
        <v>2.5454095140874477E-3</v>
      </c>
      <c r="AN450" s="11">
        <f t="shared" si="44"/>
        <v>1.5494473314468677E-2</v>
      </c>
    </row>
    <row r="451" spans="2:40" x14ac:dyDescent="0.5">
      <c r="B451" s="29">
        <v>42650</v>
      </c>
      <c r="C451" s="4">
        <v>18.64</v>
      </c>
      <c r="D451" s="5">
        <f t="shared" si="40"/>
        <v>-6.9259456579647844E-3</v>
      </c>
      <c r="E451" s="6">
        <f t="shared" si="41"/>
        <v>-6.9500413409722701E-3</v>
      </c>
      <c r="AJ451" s="29">
        <v>42650</v>
      </c>
      <c r="AK451" s="6">
        <f t="shared" si="42"/>
        <v>0.99307405434203522</v>
      </c>
      <c r="AL451" s="7">
        <f t="shared" si="42"/>
        <v>0.99304995865902768</v>
      </c>
      <c r="AM451" s="10">
        <f t="shared" si="43"/>
        <v>1.9768223121567085E-3</v>
      </c>
      <c r="AN451" s="11">
        <f t="shared" si="44"/>
        <v>1.6008566474159429E-2</v>
      </c>
    </row>
    <row r="452" spans="2:40" x14ac:dyDescent="0.5">
      <c r="B452" s="29">
        <v>42653</v>
      </c>
      <c r="C452" s="4">
        <v>18.8</v>
      </c>
      <c r="D452" s="5">
        <f t="shared" si="40"/>
        <v>8.5836909871244704E-3</v>
      </c>
      <c r="E452" s="6">
        <f t="shared" si="41"/>
        <v>8.5470605784583476E-3</v>
      </c>
      <c r="AJ452" s="29">
        <v>42653</v>
      </c>
      <c r="AK452" s="6">
        <f t="shared" si="42"/>
        <v>1.0085836909871244</v>
      </c>
      <c r="AL452" s="7">
        <f t="shared" si="42"/>
        <v>1.0085470605784583</v>
      </c>
      <c r="AM452" s="10">
        <f t="shared" si="43"/>
        <v>1.9985060666596298E-3</v>
      </c>
      <c r="AN452" s="11">
        <f t="shared" si="44"/>
        <v>1.59977062931832E-2</v>
      </c>
    </row>
    <row r="453" spans="2:40" x14ac:dyDescent="0.5">
      <c r="B453" s="29">
        <v>42654</v>
      </c>
      <c r="C453" s="4">
        <v>18.64</v>
      </c>
      <c r="D453" s="5">
        <f t="shared" si="40"/>
        <v>-8.5106382978723475E-3</v>
      </c>
      <c r="E453" s="6">
        <f t="shared" si="41"/>
        <v>-8.5470605784584083E-3</v>
      </c>
      <c r="AJ453" s="29">
        <v>42654</v>
      </c>
      <c r="AK453" s="6">
        <f t="shared" si="42"/>
        <v>0.99148936170212765</v>
      </c>
      <c r="AL453" s="7">
        <f t="shared" si="42"/>
        <v>0.99145293942154156</v>
      </c>
      <c r="AM453" s="10">
        <f t="shared" si="43"/>
        <v>1.953903823700327E-3</v>
      </c>
      <c r="AN453" s="11">
        <f t="shared" si="44"/>
        <v>1.5984795381745714E-2</v>
      </c>
    </row>
    <row r="454" spans="2:40" x14ac:dyDescent="0.5">
      <c r="B454" s="29">
        <v>42655</v>
      </c>
      <c r="C454" s="4">
        <v>18.690000000000001</v>
      </c>
      <c r="D454" s="5">
        <f t="shared" si="40"/>
        <v>2.682403433476433E-3</v>
      </c>
      <c r="E454" s="6">
        <f t="shared" si="41"/>
        <v>2.6788122100264229E-3</v>
      </c>
      <c r="AJ454" s="29">
        <v>42655</v>
      </c>
      <c r="AK454" s="6">
        <f t="shared" si="42"/>
        <v>1.0026824034334765</v>
      </c>
      <c r="AL454" s="7">
        <f t="shared" si="42"/>
        <v>1.0026788122100265</v>
      </c>
      <c r="AM454" s="10">
        <f t="shared" si="43"/>
        <v>2.0721773462291692E-3</v>
      </c>
      <c r="AN454" s="11">
        <f t="shared" si="44"/>
        <v>1.5946278183206198E-2</v>
      </c>
    </row>
    <row r="455" spans="2:40" x14ac:dyDescent="0.5">
      <c r="B455" s="29">
        <v>42656</v>
      </c>
      <c r="C455" s="4">
        <v>18.14</v>
      </c>
      <c r="D455" s="5">
        <f t="shared" si="40"/>
        <v>-2.9427501337613734E-2</v>
      </c>
      <c r="E455" s="6">
        <f t="shared" si="41"/>
        <v>-2.9869176780480965E-2</v>
      </c>
      <c r="AJ455" s="29">
        <v>42656</v>
      </c>
      <c r="AK455" s="6">
        <f t="shared" si="42"/>
        <v>0.97057249866238626</v>
      </c>
      <c r="AL455" s="7">
        <f t="shared" si="42"/>
        <v>0.97013082321951905</v>
      </c>
      <c r="AM455" s="10">
        <f t="shared" si="43"/>
        <v>1.8253896063132034E-3</v>
      </c>
      <c r="AN455" s="11">
        <f t="shared" si="44"/>
        <v>1.6109671934514565E-2</v>
      </c>
    </row>
    <row r="456" spans="2:40" x14ac:dyDescent="0.5">
      <c r="B456" s="29">
        <v>42657</v>
      </c>
      <c r="C456" s="4">
        <v>17.899999999999999</v>
      </c>
      <c r="D456" s="5">
        <f t="shared" ref="D456:D519" si="45">((C456-C455)/C455)</f>
        <v>-1.3230429988974751E-2</v>
      </c>
      <c r="E456" s="6">
        <f t="shared" ref="E456:E519" si="46" xml:space="preserve"> IF(C456=C455, 0, LN(C456/C455))</f>
        <v>-1.3318731840281315E-2</v>
      </c>
      <c r="AJ456" s="29">
        <v>42657</v>
      </c>
      <c r="AK456" s="6">
        <f t="shared" ref="AK456:AL519" si="47">1 + D456</f>
        <v>0.98676957001102528</v>
      </c>
      <c r="AL456" s="7">
        <f t="shared" si="47"/>
        <v>0.98668126815971868</v>
      </c>
      <c r="AM456" s="10">
        <f t="shared" ref="AM456:AM519" si="48">AVERAGE(D456:D546)</f>
        <v>2.2344235730757827E-3</v>
      </c>
      <c r="AN456" s="11">
        <f t="shared" ref="AN456:AN519" si="49">STDEV(D456:D546)</f>
        <v>1.5776424303558346E-2</v>
      </c>
    </row>
    <row r="457" spans="2:40" x14ac:dyDescent="0.5">
      <c r="B457" s="29">
        <v>42660</v>
      </c>
      <c r="C457" s="4">
        <v>17.489999999999998</v>
      </c>
      <c r="D457" s="5">
        <f t="shared" si="45"/>
        <v>-2.2905027932960904E-2</v>
      </c>
      <c r="E457" s="6">
        <f t="shared" si="46"/>
        <v>-2.3171423816198616E-2</v>
      </c>
      <c r="AJ457" s="29">
        <v>42660</v>
      </c>
      <c r="AK457" s="6">
        <f t="shared" si="47"/>
        <v>0.9770949720670391</v>
      </c>
      <c r="AL457" s="7">
        <f t="shared" si="47"/>
        <v>0.97682857618380137</v>
      </c>
      <c r="AM457" s="10">
        <f t="shared" si="48"/>
        <v>2.5747953651933247E-3</v>
      </c>
      <c r="AN457" s="11">
        <f t="shared" si="49"/>
        <v>1.5773192755619201E-2</v>
      </c>
    </row>
    <row r="458" spans="2:40" x14ac:dyDescent="0.5">
      <c r="B458" s="29">
        <v>42661</v>
      </c>
      <c r="C458" s="4">
        <v>17.61</v>
      </c>
      <c r="D458" s="5">
        <f t="shared" si="45"/>
        <v>6.8610634648371069E-3</v>
      </c>
      <c r="E458" s="6">
        <f t="shared" si="46"/>
        <v>6.8376334776041889E-3</v>
      </c>
      <c r="AJ458" s="29">
        <v>42661</v>
      </c>
      <c r="AK458" s="6">
        <f t="shared" si="47"/>
        <v>1.0068610634648372</v>
      </c>
      <c r="AL458" s="7">
        <f t="shared" si="47"/>
        <v>1.0068376334776041</v>
      </c>
      <c r="AM458" s="10">
        <f t="shared" si="48"/>
        <v>3.0082573088582279E-3</v>
      </c>
      <c r="AN458" s="11">
        <f t="shared" si="49"/>
        <v>1.5606313802817658E-2</v>
      </c>
    </row>
    <row r="459" spans="2:40" x14ac:dyDescent="0.5">
      <c r="B459" s="29">
        <v>42662</v>
      </c>
      <c r="C459" s="4">
        <v>17.510000000000002</v>
      </c>
      <c r="D459" s="5">
        <f t="shared" si="45"/>
        <v>-5.678591709255984E-3</v>
      </c>
      <c r="E459" s="6">
        <f t="shared" si="46"/>
        <v>-5.6947762103541815E-3</v>
      </c>
      <c r="AJ459" s="29">
        <v>42662</v>
      </c>
      <c r="AK459" s="6">
        <f t="shared" si="47"/>
        <v>0.994321408290744</v>
      </c>
      <c r="AL459" s="7">
        <f t="shared" si="47"/>
        <v>0.99430522378964581</v>
      </c>
      <c r="AM459" s="10">
        <f t="shared" si="48"/>
        <v>3.0246777215548392E-3</v>
      </c>
      <c r="AN459" s="11">
        <f t="shared" si="49"/>
        <v>1.5611197969838368E-2</v>
      </c>
    </row>
    <row r="460" spans="2:40" x14ac:dyDescent="0.5">
      <c r="B460" s="29">
        <v>42663</v>
      </c>
      <c r="C460" s="4">
        <v>17.7</v>
      </c>
      <c r="D460" s="5">
        <f t="shared" si="45"/>
        <v>1.0850942318674912E-2</v>
      </c>
      <c r="E460" s="6">
        <f t="shared" si="46"/>
        <v>1.0792493282022829E-2</v>
      </c>
      <c r="AJ460" s="29">
        <v>42663</v>
      </c>
      <c r="AK460" s="6">
        <f t="shared" si="47"/>
        <v>1.0108509423186749</v>
      </c>
      <c r="AL460" s="7">
        <f t="shared" si="47"/>
        <v>1.0107924932820229</v>
      </c>
      <c r="AM460" s="10">
        <f t="shared" si="48"/>
        <v>2.7899500064799279E-3</v>
      </c>
      <c r="AN460" s="11">
        <f t="shared" si="49"/>
        <v>1.5901400347571266E-2</v>
      </c>
    </row>
    <row r="461" spans="2:40" x14ac:dyDescent="0.5">
      <c r="B461" s="29">
        <v>42664</v>
      </c>
      <c r="C461" s="4">
        <v>17.75</v>
      </c>
      <c r="D461" s="5">
        <f t="shared" si="45"/>
        <v>2.8248587570621872E-3</v>
      </c>
      <c r="E461" s="6">
        <f t="shared" si="46"/>
        <v>2.8208763416414846E-3</v>
      </c>
      <c r="AJ461" s="29">
        <v>42664</v>
      </c>
      <c r="AK461" s="6">
        <f t="shared" si="47"/>
        <v>1.0028248587570623</v>
      </c>
      <c r="AL461" s="7">
        <f t="shared" si="47"/>
        <v>1.0028208763416415</v>
      </c>
      <c r="AM461" s="10">
        <f t="shared" si="48"/>
        <v>2.872658434115672E-3</v>
      </c>
      <c r="AN461" s="11">
        <f t="shared" si="49"/>
        <v>1.5963247635703007E-2</v>
      </c>
    </row>
    <row r="462" spans="2:40" x14ac:dyDescent="0.5">
      <c r="B462" s="29">
        <v>42667</v>
      </c>
      <c r="C462" s="4">
        <v>17.899999999999999</v>
      </c>
      <c r="D462" s="5">
        <f t="shared" si="45"/>
        <v>8.450704225352032E-3</v>
      </c>
      <c r="E462" s="6">
        <f t="shared" si="46"/>
        <v>8.4151969252844981E-3</v>
      </c>
      <c r="AJ462" s="29">
        <v>42667</v>
      </c>
      <c r="AK462" s="6">
        <f t="shared" si="47"/>
        <v>1.0084507042253521</v>
      </c>
      <c r="AL462" s="7">
        <f t="shared" si="47"/>
        <v>1.0084151969252846</v>
      </c>
      <c r="AM462" s="10">
        <f t="shared" si="48"/>
        <v>2.9286768566893573E-3</v>
      </c>
      <c r="AN462" s="11">
        <f t="shared" si="49"/>
        <v>1.5972020036423257E-2</v>
      </c>
    </row>
    <row r="463" spans="2:40" x14ac:dyDescent="0.5">
      <c r="B463" s="29">
        <v>42668</v>
      </c>
      <c r="C463" s="4">
        <v>18.170000000000002</v>
      </c>
      <c r="D463" s="5">
        <f t="shared" si="45"/>
        <v>1.5083798882681741E-2</v>
      </c>
      <c r="E463" s="6">
        <f t="shared" si="46"/>
        <v>1.497116956137068E-2</v>
      </c>
      <c r="AJ463" s="29">
        <v>42668</v>
      </c>
      <c r="AK463" s="6">
        <f t="shared" si="47"/>
        <v>1.0150837988826817</v>
      </c>
      <c r="AL463" s="7">
        <f t="shared" si="47"/>
        <v>1.0149711695613708</v>
      </c>
      <c r="AM463" s="10">
        <f t="shared" si="48"/>
        <v>2.7638315537666831E-3</v>
      </c>
      <c r="AN463" s="11">
        <f t="shared" si="49"/>
        <v>1.599179372894742E-2</v>
      </c>
    </row>
    <row r="464" spans="2:40" x14ac:dyDescent="0.5">
      <c r="B464" s="29">
        <v>42669</v>
      </c>
      <c r="C464" s="4">
        <v>18.11</v>
      </c>
      <c r="D464" s="5">
        <f t="shared" si="45"/>
        <v>-3.3021463951569767E-3</v>
      </c>
      <c r="E464" s="6">
        <f t="shared" si="46"/>
        <v>-3.3076105127579757E-3</v>
      </c>
      <c r="AJ464" s="29">
        <v>42669</v>
      </c>
      <c r="AK464" s="6">
        <f t="shared" si="47"/>
        <v>0.99669785360484298</v>
      </c>
      <c r="AL464" s="7">
        <f t="shared" si="47"/>
        <v>0.99669238948724204</v>
      </c>
      <c r="AM464" s="10">
        <f t="shared" si="48"/>
        <v>2.5594328460835495E-3</v>
      </c>
      <c r="AN464" s="11">
        <f t="shared" si="49"/>
        <v>1.5951395232928794E-2</v>
      </c>
    </row>
    <row r="465" spans="2:40" x14ac:dyDescent="0.5">
      <c r="B465" s="29">
        <v>42670</v>
      </c>
      <c r="C465" s="4">
        <v>18.25</v>
      </c>
      <c r="D465" s="5">
        <f t="shared" si="45"/>
        <v>7.7305356156819752E-3</v>
      </c>
      <c r="E465" s="6">
        <f t="shared" si="46"/>
        <v>7.7008081331785957E-3</v>
      </c>
      <c r="AJ465" s="29">
        <v>42670</v>
      </c>
      <c r="AK465" s="6">
        <f t="shared" si="47"/>
        <v>1.007730535615682</v>
      </c>
      <c r="AL465" s="7">
        <f t="shared" si="47"/>
        <v>1.0077008081331786</v>
      </c>
      <c r="AM465" s="10">
        <f t="shared" si="48"/>
        <v>2.4842304237401359E-3</v>
      </c>
      <c r="AN465" s="11">
        <f t="shared" si="49"/>
        <v>1.5995407379992652E-2</v>
      </c>
    </row>
    <row r="466" spans="2:40" x14ac:dyDescent="0.5">
      <c r="B466" s="29">
        <v>42671</v>
      </c>
      <c r="C466" s="4">
        <v>18.18</v>
      </c>
      <c r="D466" s="5">
        <f t="shared" si="45"/>
        <v>-3.8356164383561799E-3</v>
      </c>
      <c r="E466" s="6">
        <f t="shared" si="46"/>
        <v>-3.8429912791677415E-3</v>
      </c>
      <c r="AJ466" s="29">
        <v>42671</v>
      </c>
      <c r="AK466" s="6">
        <f t="shared" si="47"/>
        <v>0.99616438356164383</v>
      </c>
      <c r="AL466" s="7">
        <f t="shared" si="47"/>
        <v>0.99615700872083224</v>
      </c>
      <c r="AM466" s="10">
        <f t="shared" si="48"/>
        <v>2.5853679042910048E-3</v>
      </c>
      <c r="AN466" s="11">
        <f t="shared" si="49"/>
        <v>1.6057922169031423E-2</v>
      </c>
    </row>
    <row r="467" spans="2:40" x14ac:dyDescent="0.5">
      <c r="B467" s="29">
        <v>42674</v>
      </c>
      <c r="C467" s="4">
        <v>18.28</v>
      </c>
      <c r="D467" s="5">
        <f t="shared" si="45"/>
        <v>5.500550055005579E-3</v>
      </c>
      <c r="E467" s="6">
        <f t="shared" si="46"/>
        <v>5.4854772766712778E-3</v>
      </c>
      <c r="AJ467" s="29">
        <v>42674</v>
      </c>
      <c r="AK467" s="6">
        <f t="shared" si="47"/>
        <v>1.0055005500550056</v>
      </c>
      <c r="AL467" s="7">
        <f t="shared" si="47"/>
        <v>1.0054854772766713</v>
      </c>
      <c r="AM467" s="10">
        <f t="shared" si="48"/>
        <v>2.8827399642361506E-3</v>
      </c>
      <c r="AN467" s="11">
        <f t="shared" si="49"/>
        <v>1.6187734030583135E-2</v>
      </c>
    </row>
    <row r="468" spans="2:40" x14ac:dyDescent="0.5">
      <c r="B468" s="29">
        <v>42675</v>
      </c>
      <c r="C468" s="4">
        <v>17.98</v>
      </c>
      <c r="D468" s="5">
        <f t="shared" si="45"/>
        <v>-1.6411378555798724E-2</v>
      </c>
      <c r="E468" s="6">
        <f t="shared" si="46"/>
        <v>-1.6547536982529823E-2</v>
      </c>
      <c r="AJ468" s="29">
        <v>42675</v>
      </c>
      <c r="AK468" s="6">
        <f t="shared" si="47"/>
        <v>0.98358862144420123</v>
      </c>
      <c r="AL468" s="7">
        <f t="shared" si="47"/>
        <v>0.98345246301747014</v>
      </c>
      <c r="AM468" s="10">
        <f t="shared" si="48"/>
        <v>2.8081757155671238E-3</v>
      </c>
      <c r="AN468" s="11">
        <f t="shared" si="49"/>
        <v>1.6191168875824721E-2</v>
      </c>
    </row>
    <row r="469" spans="2:40" x14ac:dyDescent="0.5">
      <c r="B469" s="29">
        <v>42676</v>
      </c>
      <c r="C469" s="4">
        <v>17.93</v>
      </c>
      <c r="D469" s="5">
        <f t="shared" si="45"/>
        <v>-2.7808676307008182E-3</v>
      </c>
      <c r="E469" s="6">
        <f t="shared" si="46"/>
        <v>-2.7847414264327709E-3</v>
      </c>
      <c r="AJ469" s="29">
        <v>42676</v>
      </c>
      <c r="AK469" s="6">
        <f t="shared" si="47"/>
        <v>0.99721913236929915</v>
      </c>
      <c r="AL469" s="7">
        <f t="shared" si="47"/>
        <v>0.99721525857356719</v>
      </c>
      <c r="AM469" s="10">
        <f t="shared" si="48"/>
        <v>3.1722990205268939E-3</v>
      </c>
      <c r="AN469" s="11">
        <f t="shared" si="49"/>
        <v>1.6126597995580017E-2</v>
      </c>
    </row>
    <row r="470" spans="2:40" x14ac:dyDescent="0.5">
      <c r="B470" s="29">
        <v>42677</v>
      </c>
      <c r="C470" s="4">
        <v>17.88</v>
      </c>
      <c r="D470" s="5">
        <f t="shared" si="45"/>
        <v>-2.7886224205243009E-3</v>
      </c>
      <c r="E470" s="6">
        <f t="shared" si="46"/>
        <v>-2.792517871673522E-3</v>
      </c>
      <c r="AJ470" s="29">
        <v>42677</v>
      </c>
      <c r="AK470" s="6">
        <f t="shared" si="47"/>
        <v>0.99721137757947564</v>
      </c>
      <c r="AL470" s="7">
        <f t="shared" si="47"/>
        <v>0.99720748212832644</v>
      </c>
      <c r="AM470" s="10">
        <f t="shared" si="48"/>
        <v>2.957215836598341E-3</v>
      </c>
      <c r="AN470" s="11">
        <f t="shared" si="49"/>
        <v>1.633603989697038E-2</v>
      </c>
    </row>
    <row r="471" spans="2:40" x14ac:dyDescent="0.5">
      <c r="B471" s="29">
        <v>42678</v>
      </c>
      <c r="C471" s="4">
        <v>17.670000000000002</v>
      </c>
      <c r="D471" s="5">
        <f t="shared" si="45"/>
        <v>-1.174496644295287E-2</v>
      </c>
      <c r="E471" s="6">
        <f t="shared" si="46"/>
        <v>-1.1814483413762896E-2</v>
      </c>
      <c r="AJ471" s="29">
        <v>42678</v>
      </c>
      <c r="AK471" s="6">
        <f t="shared" si="47"/>
        <v>0.98825503355704714</v>
      </c>
      <c r="AL471" s="7">
        <f t="shared" si="47"/>
        <v>0.9881855165862371</v>
      </c>
      <c r="AM471" s="10">
        <f t="shared" si="48"/>
        <v>2.8977861784560202E-3</v>
      </c>
      <c r="AN471" s="11">
        <f t="shared" si="49"/>
        <v>1.6366983096582854E-2</v>
      </c>
    </row>
    <row r="472" spans="2:40" x14ac:dyDescent="0.5">
      <c r="B472" s="29">
        <v>42681</v>
      </c>
      <c r="C472" s="4">
        <v>17.940000000000001</v>
      </c>
      <c r="D472" s="5">
        <f t="shared" si="45"/>
        <v>1.5280135823429516E-2</v>
      </c>
      <c r="E472" s="6">
        <f t="shared" si="46"/>
        <v>1.5164570299045063E-2</v>
      </c>
      <c r="AJ472" s="29">
        <v>42681</v>
      </c>
      <c r="AK472" s="6">
        <f t="shared" si="47"/>
        <v>1.0152801358234296</v>
      </c>
      <c r="AL472" s="7">
        <f t="shared" si="47"/>
        <v>1.0151645702990451</v>
      </c>
      <c r="AM472" s="10">
        <f t="shared" si="48"/>
        <v>3.1989284708638477E-3</v>
      </c>
      <c r="AN472" s="11">
        <f t="shared" si="49"/>
        <v>1.6346667224831496E-2</v>
      </c>
    </row>
    <row r="473" spans="2:40" x14ac:dyDescent="0.5">
      <c r="B473" s="29">
        <v>42682</v>
      </c>
      <c r="C473" s="4">
        <v>18.059999999999999</v>
      </c>
      <c r="D473" s="5">
        <f t="shared" si="45"/>
        <v>6.6889632107021979E-3</v>
      </c>
      <c r="E473" s="6">
        <f t="shared" si="46"/>
        <v>6.6666913581890771E-3</v>
      </c>
      <c r="AJ473" s="29">
        <v>42682</v>
      </c>
      <c r="AK473" s="6">
        <f t="shared" si="47"/>
        <v>1.0066889632107021</v>
      </c>
      <c r="AL473" s="7">
        <f t="shared" si="47"/>
        <v>1.006666691358189</v>
      </c>
      <c r="AM473" s="10">
        <f t="shared" si="48"/>
        <v>3.0121900321613123E-3</v>
      </c>
      <c r="AN473" s="11">
        <f t="shared" si="49"/>
        <v>1.6304129142764068E-2</v>
      </c>
    </row>
    <row r="474" spans="2:40" x14ac:dyDescent="0.5">
      <c r="B474" s="29">
        <v>42683</v>
      </c>
      <c r="C474" s="4">
        <v>18.059999999999999</v>
      </c>
      <c r="D474" s="5">
        <f t="shared" si="45"/>
        <v>0</v>
      </c>
      <c r="E474" s="6">
        <f t="shared" si="46"/>
        <v>0</v>
      </c>
      <c r="AJ474" s="29">
        <v>42683</v>
      </c>
      <c r="AK474" s="6">
        <f t="shared" si="47"/>
        <v>1</v>
      </c>
      <c r="AL474" s="7">
        <f t="shared" si="47"/>
        <v>1</v>
      </c>
      <c r="AM474" s="10">
        <f t="shared" si="48"/>
        <v>3.10368510693398E-3</v>
      </c>
      <c r="AN474" s="11">
        <f t="shared" si="49"/>
        <v>1.6348293758467664E-2</v>
      </c>
    </row>
    <row r="475" spans="2:40" x14ac:dyDescent="0.5">
      <c r="B475" s="29">
        <v>42684</v>
      </c>
      <c r="C475" s="4">
        <v>19.09</v>
      </c>
      <c r="D475" s="5">
        <f t="shared" si="45"/>
        <v>5.7032115171650119E-2</v>
      </c>
      <c r="E475" s="6">
        <f t="shared" si="46"/>
        <v>5.5465089748817011E-2</v>
      </c>
      <c r="AJ475" s="29">
        <v>42684</v>
      </c>
      <c r="AK475" s="6">
        <f t="shared" si="47"/>
        <v>1.0570321151716502</v>
      </c>
      <c r="AL475" s="7">
        <f t="shared" si="47"/>
        <v>1.0554650897488169</v>
      </c>
      <c r="AM475" s="10">
        <f t="shared" si="48"/>
        <v>3.0293722684622236E-3</v>
      </c>
      <c r="AN475" s="11">
        <f t="shared" si="49"/>
        <v>1.6377901567116365E-2</v>
      </c>
    </row>
    <row r="476" spans="2:40" x14ac:dyDescent="0.5">
      <c r="B476" s="29">
        <v>42685</v>
      </c>
      <c r="C476" s="4">
        <v>19.239999999999998</v>
      </c>
      <c r="D476" s="5">
        <f t="shared" si="45"/>
        <v>7.8575170246201458E-3</v>
      </c>
      <c r="E476" s="6">
        <f t="shared" si="46"/>
        <v>7.826807499904196E-3</v>
      </c>
      <c r="AJ476" s="29">
        <v>42685</v>
      </c>
      <c r="AK476" s="6">
        <f t="shared" si="47"/>
        <v>1.0078575170246202</v>
      </c>
      <c r="AL476" s="7">
        <f t="shared" si="47"/>
        <v>1.0078268074999042</v>
      </c>
      <c r="AM476" s="10">
        <f t="shared" si="48"/>
        <v>2.3558839792250101E-3</v>
      </c>
      <c r="AN476" s="11">
        <f t="shared" si="49"/>
        <v>1.5361099315218419E-2</v>
      </c>
    </row>
    <row r="477" spans="2:40" x14ac:dyDescent="0.5">
      <c r="B477" s="29">
        <v>42688</v>
      </c>
      <c r="C477" s="4">
        <v>19.05</v>
      </c>
      <c r="D477" s="5">
        <f t="shared" si="45"/>
        <v>-9.8752598752597578E-3</v>
      </c>
      <c r="E477" s="6">
        <f t="shared" si="46"/>
        <v>-9.9243436648503072E-3</v>
      </c>
      <c r="AJ477" s="29">
        <v>42688</v>
      </c>
      <c r="AK477" s="6">
        <f t="shared" si="47"/>
        <v>0.99012474012474028</v>
      </c>
      <c r="AL477" s="7">
        <f t="shared" si="47"/>
        <v>0.99007565633514971</v>
      </c>
      <c r="AM477" s="10">
        <f t="shared" si="48"/>
        <v>2.2883222724643694E-3</v>
      </c>
      <c r="AN477" s="11">
        <f t="shared" si="49"/>
        <v>1.5350149507587247E-2</v>
      </c>
    </row>
    <row r="478" spans="2:40" x14ac:dyDescent="0.5">
      <c r="B478" s="29">
        <v>42689</v>
      </c>
      <c r="C478" s="4">
        <v>19.28</v>
      </c>
      <c r="D478" s="5">
        <f t="shared" si="45"/>
        <v>1.2073490813648316E-2</v>
      </c>
      <c r="E478" s="6">
        <f t="shared" si="46"/>
        <v>1.2001187609689681E-2</v>
      </c>
      <c r="AJ478" s="29">
        <v>42689</v>
      </c>
      <c r="AK478" s="6">
        <f t="shared" si="47"/>
        <v>1.0120734908136484</v>
      </c>
      <c r="AL478" s="7">
        <f t="shared" si="47"/>
        <v>1.0120011876096897</v>
      </c>
      <c r="AM478" s="10">
        <f t="shared" si="48"/>
        <v>2.4202823348523626E-3</v>
      </c>
      <c r="AN478" s="11">
        <f t="shared" si="49"/>
        <v>1.5295941665204166E-2</v>
      </c>
    </row>
    <row r="479" spans="2:40" x14ac:dyDescent="0.5">
      <c r="B479" s="29">
        <v>42690</v>
      </c>
      <c r="C479" s="4">
        <v>19.18</v>
      </c>
      <c r="D479" s="5">
        <f t="shared" si="45"/>
        <v>-5.1867219917013183E-3</v>
      </c>
      <c r="E479" s="6">
        <f t="shared" si="46"/>
        <v>-5.2002197271074869E-3</v>
      </c>
      <c r="AJ479" s="29">
        <v>42690</v>
      </c>
      <c r="AK479" s="6">
        <f t="shared" si="47"/>
        <v>0.99481327800829866</v>
      </c>
      <c r="AL479" s="7">
        <f t="shared" si="47"/>
        <v>0.99479978027289251</v>
      </c>
      <c r="AM479" s="10">
        <f t="shared" si="48"/>
        <v>2.2876066116254584E-3</v>
      </c>
      <c r="AN479" s="11">
        <f t="shared" si="49"/>
        <v>1.5263608245977068E-2</v>
      </c>
    </row>
    <row r="480" spans="2:40" x14ac:dyDescent="0.5">
      <c r="B480" s="29">
        <v>42691</v>
      </c>
      <c r="C480" s="4">
        <v>18.989999999999998</v>
      </c>
      <c r="D480" s="5">
        <f t="shared" si="45"/>
        <v>-9.9061522419187312E-3</v>
      </c>
      <c r="E480" s="6">
        <f t="shared" si="46"/>
        <v>-9.9555446310976951E-3</v>
      </c>
      <c r="AJ480" s="29">
        <v>42691</v>
      </c>
      <c r="AK480" s="6">
        <f t="shared" si="47"/>
        <v>0.99009384775808129</v>
      </c>
      <c r="AL480" s="7">
        <f t="shared" si="47"/>
        <v>0.99004445536890229</v>
      </c>
      <c r="AM480" s="10">
        <f t="shared" si="48"/>
        <v>2.5785118364745003E-3</v>
      </c>
      <c r="AN480" s="11">
        <f t="shared" si="49"/>
        <v>1.537145823553413E-2</v>
      </c>
    </row>
    <row r="481" spans="2:40" x14ac:dyDescent="0.5">
      <c r="B481" s="29">
        <v>42692</v>
      </c>
      <c r="C481" s="4">
        <v>19.38</v>
      </c>
      <c r="D481" s="5">
        <f t="shared" si="45"/>
        <v>2.0537124802527677E-2</v>
      </c>
      <c r="E481" s="6">
        <f t="shared" si="46"/>
        <v>2.032908163842569E-2</v>
      </c>
      <c r="AJ481" s="29">
        <v>42692</v>
      </c>
      <c r="AK481" s="6">
        <f t="shared" si="47"/>
        <v>1.0205371248025277</v>
      </c>
      <c r="AL481" s="7">
        <f t="shared" si="47"/>
        <v>1.0203290816384256</v>
      </c>
      <c r="AM481" s="10">
        <f t="shared" si="48"/>
        <v>2.838532537537504E-3</v>
      </c>
      <c r="AN481" s="11">
        <f t="shared" si="49"/>
        <v>1.5358047608005144E-2</v>
      </c>
    </row>
    <row r="482" spans="2:40" x14ac:dyDescent="0.5">
      <c r="B482" s="29">
        <v>42695</v>
      </c>
      <c r="C482" s="4">
        <v>19.48</v>
      </c>
      <c r="D482" s="5">
        <f t="shared" si="45"/>
        <v>5.1599587203303111E-3</v>
      </c>
      <c r="E482" s="6">
        <f t="shared" si="46"/>
        <v>5.1466917517690013E-3</v>
      </c>
      <c r="AJ482" s="29">
        <v>42695</v>
      </c>
      <c r="AK482" s="6">
        <f t="shared" si="47"/>
        <v>1.0051599587203304</v>
      </c>
      <c r="AL482" s="7">
        <f t="shared" si="47"/>
        <v>1.0051466917517691</v>
      </c>
      <c r="AM482" s="10">
        <f t="shared" si="48"/>
        <v>2.7574420972552448E-3</v>
      </c>
      <c r="AN482" s="11">
        <f t="shared" si="49"/>
        <v>1.5282857881627022E-2</v>
      </c>
    </row>
    <row r="483" spans="2:40" x14ac:dyDescent="0.5">
      <c r="B483" s="29">
        <v>42696</v>
      </c>
      <c r="C483" s="4">
        <v>19.510000000000002</v>
      </c>
      <c r="D483" s="5">
        <f t="shared" si="45"/>
        <v>1.5400410677618654E-3</v>
      </c>
      <c r="E483" s="6">
        <f t="shared" si="46"/>
        <v>1.538856420630949E-3</v>
      </c>
      <c r="AJ483" s="29">
        <v>42696</v>
      </c>
      <c r="AK483" s="6">
        <f t="shared" si="47"/>
        <v>1.001540041067762</v>
      </c>
      <c r="AL483" s="7">
        <f t="shared" si="47"/>
        <v>1.0015388564206309</v>
      </c>
      <c r="AM483" s="10">
        <f t="shared" si="48"/>
        <v>2.7274982095050753E-3</v>
      </c>
      <c r="AN483" s="11">
        <f t="shared" si="49"/>
        <v>1.5280767614407676E-2</v>
      </c>
    </row>
    <row r="484" spans="2:40" x14ac:dyDescent="0.5">
      <c r="B484" s="29">
        <v>42697</v>
      </c>
      <c r="C484" s="4">
        <v>19.739999999999998</v>
      </c>
      <c r="D484" s="5">
        <f t="shared" si="45"/>
        <v>1.1788826242952171E-2</v>
      </c>
      <c r="E484" s="6">
        <f t="shared" si="46"/>
        <v>1.1719879370315539E-2</v>
      </c>
      <c r="AJ484" s="29">
        <v>42697</v>
      </c>
      <c r="AK484" s="6">
        <f t="shared" si="47"/>
        <v>1.0117888262429522</v>
      </c>
      <c r="AL484" s="7">
        <f t="shared" si="47"/>
        <v>1.0117198793703155</v>
      </c>
      <c r="AM484" s="10">
        <f t="shared" si="48"/>
        <v>2.8306974734754807E-3</v>
      </c>
      <c r="AN484" s="11">
        <f t="shared" si="49"/>
        <v>1.5304352461947097E-2</v>
      </c>
    </row>
    <row r="485" spans="2:40" x14ac:dyDescent="0.5">
      <c r="B485" s="29">
        <v>42699</v>
      </c>
      <c r="C485" s="4">
        <v>20</v>
      </c>
      <c r="D485" s="5">
        <f t="shared" si="45"/>
        <v>1.3171225937183464E-2</v>
      </c>
      <c r="E485" s="6">
        <f t="shared" si="46"/>
        <v>1.3085239548655534E-2</v>
      </c>
      <c r="AJ485" s="29">
        <v>42699</v>
      </c>
      <c r="AK485" s="6">
        <f t="shared" si="47"/>
        <v>1.0131712259371835</v>
      </c>
      <c r="AL485" s="7">
        <f t="shared" si="47"/>
        <v>1.0130852395486556</v>
      </c>
      <c r="AM485" s="10">
        <f t="shared" si="48"/>
        <v>2.8903880070447678E-3</v>
      </c>
      <c r="AN485" s="11">
        <f t="shared" si="49"/>
        <v>1.5350203489189512E-2</v>
      </c>
    </row>
    <row r="486" spans="2:40" x14ac:dyDescent="0.5">
      <c r="B486" s="29">
        <v>42702</v>
      </c>
      <c r="C486" s="4">
        <v>19.43</v>
      </c>
      <c r="D486" s="5">
        <f t="shared" si="45"/>
        <v>-2.8500000000000015E-2</v>
      </c>
      <c r="E486" s="6">
        <f t="shared" si="46"/>
        <v>-2.8914010164642245E-2</v>
      </c>
      <c r="AJ486" s="29">
        <v>42702</v>
      </c>
      <c r="AK486" s="6">
        <f t="shared" si="47"/>
        <v>0.97150000000000003</v>
      </c>
      <c r="AL486" s="7">
        <f t="shared" si="47"/>
        <v>0.97108598983535777</v>
      </c>
      <c r="AM486" s="10">
        <f t="shared" si="48"/>
        <v>2.702385437690932E-3</v>
      </c>
      <c r="AN486" s="11">
        <f t="shared" si="49"/>
        <v>1.5327639724952458E-2</v>
      </c>
    </row>
    <row r="487" spans="2:40" x14ac:dyDescent="0.5">
      <c r="B487" s="29">
        <v>42703</v>
      </c>
      <c r="C487" s="4">
        <v>19.29</v>
      </c>
      <c r="D487" s="5">
        <f t="shared" si="45"/>
        <v>-7.2053525476068227E-3</v>
      </c>
      <c r="E487" s="6">
        <f t="shared" si="46"/>
        <v>-7.2314364717110061E-3</v>
      </c>
      <c r="AJ487" s="29">
        <v>42703</v>
      </c>
      <c r="AK487" s="6">
        <f t="shared" si="47"/>
        <v>0.99279464745239321</v>
      </c>
      <c r="AL487" s="7">
        <f t="shared" si="47"/>
        <v>0.99276856352828902</v>
      </c>
      <c r="AM487" s="10">
        <f t="shared" si="48"/>
        <v>3.1067853855691403E-3</v>
      </c>
      <c r="AN487" s="11">
        <f t="shared" si="49"/>
        <v>1.4976706112205933E-2</v>
      </c>
    </row>
    <row r="488" spans="2:40" x14ac:dyDescent="0.5">
      <c r="B488" s="29">
        <v>42704</v>
      </c>
      <c r="C488" s="4">
        <v>19.260000000000002</v>
      </c>
      <c r="D488" s="5">
        <f t="shared" si="45"/>
        <v>-1.5552099533435763E-3</v>
      </c>
      <c r="E488" s="6">
        <f t="shared" si="46"/>
        <v>-1.5564205476580842E-3</v>
      </c>
      <c r="AJ488" s="29">
        <v>42704</v>
      </c>
      <c r="AK488" s="6">
        <f t="shared" si="47"/>
        <v>0.99844479004665643</v>
      </c>
      <c r="AL488" s="7">
        <f t="shared" si="47"/>
        <v>0.99844357945234197</v>
      </c>
      <c r="AM488" s="10">
        <f t="shared" si="48"/>
        <v>3.267811892515112E-3</v>
      </c>
      <c r="AN488" s="11">
        <f t="shared" si="49"/>
        <v>1.494333824915213E-2</v>
      </c>
    </row>
    <row r="489" spans="2:40" x14ac:dyDescent="0.5">
      <c r="B489" s="29">
        <v>42705</v>
      </c>
      <c r="C489" s="4">
        <v>19.43</v>
      </c>
      <c r="D489" s="5">
        <f t="shared" si="45"/>
        <v>8.8265835929386364E-3</v>
      </c>
      <c r="E489" s="6">
        <f t="shared" si="46"/>
        <v>8.7878570193691309E-3</v>
      </c>
      <c r="AJ489" s="29">
        <v>42705</v>
      </c>
      <c r="AK489" s="6">
        <f t="shared" si="47"/>
        <v>1.0088265835929386</v>
      </c>
      <c r="AL489" s="7">
        <f t="shared" si="47"/>
        <v>1.0087878570193691</v>
      </c>
      <c r="AM489" s="10">
        <f t="shared" si="48"/>
        <v>3.3276609094052352E-3</v>
      </c>
      <c r="AN489" s="11">
        <f t="shared" si="49"/>
        <v>1.4934710931984074E-2</v>
      </c>
    </row>
    <row r="490" spans="2:40" x14ac:dyDescent="0.5">
      <c r="B490" s="29">
        <v>42706</v>
      </c>
      <c r="C490" s="4">
        <v>19.309999999999999</v>
      </c>
      <c r="D490" s="5">
        <f t="shared" si="45"/>
        <v>-6.176016469377303E-3</v>
      </c>
      <c r="E490" s="6">
        <f t="shared" si="46"/>
        <v>-6.1951669489256596E-3</v>
      </c>
      <c r="AJ490" s="29">
        <v>42706</v>
      </c>
      <c r="AK490" s="6">
        <f t="shared" si="47"/>
        <v>0.99382398353062273</v>
      </c>
      <c r="AL490" s="7">
        <f t="shared" si="47"/>
        <v>0.99380483305107437</v>
      </c>
      <c r="AM490" s="10">
        <f t="shared" si="48"/>
        <v>3.1539979667790249E-3</v>
      </c>
      <c r="AN490" s="11">
        <f t="shared" si="49"/>
        <v>1.4961915102188817E-2</v>
      </c>
    </row>
    <row r="491" spans="2:40" x14ac:dyDescent="0.5">
      <c r="B491" s="29">
        <v>42709</v>
      </c>
      <c r="C491" s="4">
        <v>19.25</v>
      </c>
      <c r="D491" s="5">
        <f t="shared" si="45"/>
        <v>-3.1071983428274845E-3</v>
      </c>
      <c r="E491" s="6">
        <f t="shared" si="46"/>
        <v>-3.112035706629759E-3</v>
      </c>
      <c r="AJ491" s="29">
        <v>42709</v>
      </c>
      <c r="AK491" s="6">
        <f t="shared" si="47"/>
        <v>0.99689280165717253</v>
      </c>
      <c r="AL491" s="7">
        <f t="shared" si="47"/>
        <v>0.99688796429337023</v>
      </c>
      <c r="AM491" s="10">
        <f t="shared" si="48"/>
        <v>3.4234601580381916E-3</v>
      </c>
      <c r="AN491" s="11">
        <f t="shared" si="49"/>
        <v>1.5012739958934981E-2</v>
      </c>
    </row>
    <row r="492" spans="2:40" x14ac:dyDescent="0.5">
      <c r="B492" s="29">
        <v>42710</v>
      </c>
      <c r="C492" s="4">
        <v>19.28</v>
      </c>
      <c r="D492" s="5">
        <f t="shared" si="45"/>
        <v>1.5584415584416174E-3</v>
      </c>
      <c r="E492" s="6">
        <f t="shared" si="46"/>
        <v>1.5572284486063037E-3</v>
      </c>
      <c r="AJ492" s="29">
        <v>42710</v>
      </c>
      <c r="AK492" s="6">
        <f t="shared" si="47"/>
        <v>1.0015584415584415</v>
      </c>
      <c r="AL492" s="7">
        <f t="shared" si="47"/>
        <v>1.0015572284486063</v>
      </c>
      <c r="AM492" s="10">
        <f t="shared" si="48"/>
        <v>3.2512190167497397E-3</v>
      </c>
      <c r="AN492" s="11">
        <f t="shared" si="49"/>
        <v>1.5177508090066433E-2</v>
      </c>
    </row>
    <row r="493" spans="2:40" x14ac:dyDescent="0.5">
      <c r="B493" s="29">
        <v>42711</v>
      </c>
      <c r="C493" s="4">
        <v>20</v>
      </c>
      <c r="D493" s="5">
        <f t="shared" si="45"/>
        <v>3.7344398340248899E-2</v>
      </c>
      <c r="E493" s="6">
        <f t="shared" si="46"/>
        <v>3.666398437159131E-2</v>
      </c>
      <c r="AJ493" s="29">
        <v>42711</v>
      </c>
      <c r="AK493" s="6">
        <f t="shared" si="47"/>
        <v>1.0373443983402488</v>
      </c>
      <c r="AL493" s="7">
        <f t="shared" si="47"/>
        <v>1.0366639843715912</v>
      </c>
      <c r="AM493" s="10">
        <f t="shared" si="48"/>
        <v>3.1739971314921392E-3</v>
      </c>
      <c r="AN493" s="11">
        <f t="shared" si="49"/>
        <v>1.5204070133177566E-2</v>
      </c>
    </row>
    <row r="494" spans="2:40" x14ac:dyDescent="0.5">
      <c r="B494" s="29">
        <v>42712</v>
      </c>
      <c r="C494" s="4">
        <v>20.49</v>
      </c>
      <c r="D494" s="5">
        <f t="shared" si="45"/>
        <v>2.4499999999999921E-2</v>
      </c>
      <c r="E494" s="6">
        <f t="shared" si="46"/>
        <v>2.4204688696817359E-2</v>
      </c>
      <c r="AJ494" s="29">
        <v>42712</v>
      </c>
      <c r="AK494" s="6">
        <f t="shared" si="47"/>
        <v>1.0245</v>
      </c>
      <c r="AL494" s="7">
        <f t="shared" si="47"/>
        <v>1.0242046886968175</v>
      </c>
      <c r="AM494" s="10">
        <f t="shared" si="48"/>
        <v>2.8240457396330131E-3</v>
      </c>
      <c r="AN494" s="11">
        <f t="shared" si="49"/>
        <v>1.4769104938596525E-2</v>
      </c>
    </row>
    <row r="495" spans="2:40" x14ac:dyDescent="0.5">
      <c r="B495" s="29">
        <v>42713</v>
      </c>
      <c r="C495" s="4">
        <v>20.86</v>
      </c>
      <c r="D495" s="5">
        <f t="shared" si="45"/>
        <v>1.8057589067838019E-2</v>
      </c>
      <c r="E495" s="6">
        <f t="shared" si="46"/>
        <v>1.7896487321818082E-2</v>
      </c>
      <c r="AJ495" s="29">
        <v>42713</v>
      </c>
      <c r="AK495" s="6">
        <f t="shared" si="47"/>
        <v>1.0180575890678381</v>
      </c>
      <c r="AL495" s="7">
        <f t="shared" si="47"/>
        <v>1.0178964873218181</v>
      </c>
      <c r="AM495" s="10">
        <f t="shared" si="48"/>
        <v>2.3015526077648824E-3</v>
      </c>
      <c r="AN495" s="11">
        <f t="shared" si="49"/>
        <v>1.4834642673689486E-2</v>
      </c>
    </row>
    <row r="496" spans="2:40" x14ac:dyDescent="0.5">
      <c r="B496" s="29">
        <v>42716</v>
      </c>
      <c r="C496" s="4">
        <v>20.18</v>
      </c>
      <c r="D496" s="5">
        <f t="shared" si="45"/>
        <v>-3.259827420901245E-2</v>
      </c>
      <c r="E496" s="6">
        <f t="shared" si="46"/>
        <v>-3.3141434647163424E-2</v>
      </c>
      <c r="AJ496" s="29">
        <v>42716</v>
      </c>
      <c r="AK496" s="6">
        <f t="shared" si="47"/>
        <v>0.9674017257909876</v>
      </c>
      <c r="AL496" s="7">
        <f t="shared" si="47"/>
        <v>0.96685856535283654</v>
      </c>
      <c r="AM496" s="10">
        <f t="shared" si="48"/>
        <v>2.1382683379182585E-3</v>
      </c>
      <c r="AN496" s="11">
        <f t="shared" si="49"/>
        <v>1.4740768146296544E-2</v>
      </c>
    </row>
    <row r="497" spans="2:40" x14ac:dyDescent="0.5">
      <c r="B497" s="29">
        <v>42717</v>
      </c>
      <c r="C497" s="4">
        <v>20.05</v>
      </c>
      <c r="D497" s="5">
        <f t="shared" si="45"/>
        <v>-6.4420218037660555E-3</v>
      </c>
      <c r="E497" s="6">
        <f t="shared" si="46"/>
        <v>-6.4628611728846739E-3</v>
      </c>
      <c r="AJ497" s="29">
        <v>42717</v>
      </c>
      <c r="AK497" s="6">
        <f t="shared" si="47"/>
        <v>0.99355797819623393</v>
      </c>
      <c r="AL497" s="7">
        <f t="shared" si="47"/>
        <v>0.99353713882711536</v>
      </c>
      <c r="AM497" s="10">
        <f t="shared" si="48"/>
        <v>2.8249789051089523E-3</v>
      </c>
      <c r="AN497" s="11">
        <f t="shared" si="49"/>
        <v>1.4559026538837226E-2</v>
      </c>
    </row>
    <row r="498" spans="2:40" x14ac:dyDescent="0.5">
      <c r="B498" s="29">
        <v>42718</v>
      </c>
      <c r="C498" s="4">
        <v>19.66</v>
      </c>
      <c r="D498" s="5">
        <f t="shared" si="45"/>
        <v>-1.9451371571072348E-2</v>
      </c>
      <c r="E498" s="6">
        <f t="shared" si="46"/>
        <v>-1.9643039033557731E-2</v>
      </c>
      <c r="AJ498" s="29">
        <v>42718</v>
      </c>
      <c r="AK498" s="6">
        <f t="shared" si="47"/>
        <v>0.98054862842892765</v>
      </c>
      <c r="AL498" s="7">
        <f t="shared" si="47"/>
        <v>0.98035696096644231</v>
      </c>
      <c r="AM498" s="10">
        <f t="shared" si="48"/>
        <v>3.12116415474718E-3</v>
      </c>
      <c r="AN498" s="11">
        <f t="shared" si="49"/>
        <v>1.4642329063125301E-2</v>
      </c>
    </row>
    <row r="499" spans="2:40" x14ac:dyDescent="0.5">
      <c r="B499" s="29">
        <v>42719</v>
      </c>
      <c r="C499" s="4">
        <v>19.75</v>
      </c>
      <c r="D499" s="5">
        <f t="shared" si="45"/>
        <v>4.5778229908443472E-3</v>
      </c>
      <c r="E499" s="6">
        <f t="shared" si="46"/>
        <v>4.5673766281104436E-3</v>
      </c>
      <c r="AJ499" s="29">
        <v>42719</v>
      </c>
      <c r="AK499" s="6">
        <f t="shared" si="47"/>
        <v>1.0045778229908444</v>
      </c>
      <c r="AL499" s="7">
        <f t="shared" si="47"/>
        <v>1.0045673766281105</v>
      </c>
      <c r="AM499" s="10">
        <f t="shared" si="48"/>
        <v>3.6807963826490067E-3</v>
      </c>
      <c r="AN499" s="11">
        <f t="shared" si="49"/>
        <v>1.4742882156000142E-2</v>
      </c>
    </row>
    <row r="500" spans="2:40" x14ac:dyDescent="0.5">
      <c r="B500" s="29">
        <v>42720</v>
      </c>
      <c r="C500" s="4">
        <v>19.72</v>
      </c>
      <c r="D500" s="5">
        <f t="shared" si="45"/>
        <v>-1.5189873417722096E-3</v>
      </c>
      <c r="E500" s="6">
        <f t="shared" si="46"/>
        <v>-1.5201421726416143E-3</v>
      </c>
      <c r="AJ500" s="29">
        <v>42720</v>
      </c>
      <c r="AK500" s="6">
        <f t="shared" si="47"/>
        <v>0.99848101265822775</v>
      </c>
      <c r="AL500" s="7">
        <f t="shared" si="47"/>
        <v>0.99847985782735837</v>
      </c>
      <c r="AM500" s="10">
        <f t="shared" si="48"/>
        <v>3.4567673000088289E-3</v>
      </c>
      <c r="AN500" s="11">
        <f t="shared" si="49"/>
        <v>1.4883325908835928E-2</v>
      </c>
    </row>
    <row r="501" spans="2:40" x14ac:dyDescent="0.5">
      <c r="B501" s="29">
        <v>42723</v>
      </c>
      <c r="C501" s="4">
        <v>19.5</v>
      </c>
      <c r="D501" s="5">
        <f t="shared" si="45"/>
        <v>-1.1156186612576008E-2</v>
      </c>
      <c r="E501" s="6">
        <f t="shared" si="46"/>
        <v>-1.1218883604788177E-2</v>
      </c>
      <c r="AJ501" s="29">
        <v>42723</v>
      </c>
      <c r="AK501" s="6">
        <f t="shared" si="47"/>
        <v>0.988843813387424</v>
      </c>
      <c r="AL501" s="7">
        <f t="shared" si="47"/>
        <v>0.98878111639521182</v>
      </c>
      <c r="AM501" s="10">
        <f t="shared" si="48"/>
        <v>3.5062992474238228E-3</v>
      </c>
      <c r="AN501" s="11">
        <f t="shared" si="49"/>
        <v>1.4874080014193394E-2</v>
      </c>
    </row>
    <row r="502" spans="2:40" x14ac:dyDescent="0.5">
      <c r="B502" s="29">
        <v>42724</v>
      </c>
      <c r="C502" s="4">
        <v>19.649999999999999</v>
      </c>
      <c r="D502" s="5">
        <f t="shared" si="45"/>
        <v>7.692307692307619E-3</v>
      </c>
      <c r="E502" s="6">
        <f t="shared" si="46"/>
        <v>7.6628727455690972E-3</v>
      </c>
      <c r="AJ502" s="29">
        <v>42724</v>
      </c>
      <c r="AK502" s="6">
        <f t="shared" si="47"/>
        <v>1.0076923076923077</v>
      </c>
      <c r="AL502" s="7">
        <f t="shared" si="47"/>
        <v>1.0076628727455692</v>
      </c>
      <c r="AM502" s="10">
        <f t="shared" si="48"/>
        <v>3.5675035818612398E-3</v>
      </c>
      <c r="AN502" s="11">
        <f t="shared" si="49"/>
        <v>1.4824452159167421E-2</v>
      </c>
    </row>
    <row r="503" spans="2:40" x14ac:dyDescent="0.5">
      <c r="B503" s="29">
        <v>42725</v>
      </c>
      <c r="C503" s="4">
        <v>19.52</v>
      </c>
      <c r="D503" s="5">
        <f t="shared" si="45"/>
        <v>-6.6157760814248862E-3</v>
      </c>
      <c r="E503" s="6">
        <f t="shared" si="46"/>
        <v>-6.637757330323818E-3</v>
      </c>
      <c r="AJ503" s="29">
        <v>42725</v>
      </c>
      <c r="AK503" s="6">
        <f t="shared" si="47"/>
        <v>0.99338422391857506</v>
      </c>
      <c r="AL503" s="7">
        <f t="shared" si="47"/>
        <v>0.99336224266967621</v>
      </c>
      <c r="AM503" s="10">
        <f t="shared" si="48"/>
        <v>3.3677321634208511E-3</v>
      </c>
      <c r="AN503" s="11">
        <f t="shared" si="49"/>
        <v>1.489059161884165E-2</v>
      </c>
    </row>
    <row r="504" spans="2:40" x14ac:dyDescent="0.5">
      <c r="B504" s="29">
        <v>42726</v>
      </c>
      <c r="C504" s="4">
        <v>19.260000000000002</v>
      </c>
      <c r="D504" s="5">
        <f t="shared" si="45"/>
        <v>-1.331967213114744E-2</v>
      </c>
      <c r="E504" s="6">
        <f t="shared" si="46"/>
        <v>-1.3409174614966875E-2</v>
      </c>
      <c r="AJ504" s="29">
        <v>42726</v>
      </c>
      <c r="AK504" s="6">
        <f t="shared" si="47"/>
        <v>0.98668032786885251</v>
      </c>
      <c r="AL504" s="7">
        <f t="shared" si="47"/>
        <v>0.98659082538503318</v>
      </c>
      <c r="AM504" s="10">
        <f t="shared" si="48"/>
        <v>3.3322898179080633E-3</v>
      </c>
      <c r="AN504" s="11">
        <f t="shared" si="49"/>
        <v>1.4918430557233483E-2</v>
      </c>
    </row>
    <row r="505" spans="2:40" x14ac:dyDescent="0.5">
      <c r="B505" s="29">
        <v>42727</v>
      </c>
      <c r="C505" s="4">
        <v>19.149999999999999</v>
      </c>
      <c r="D505" s="5">
        <f t="shared" si="45"/>
        <v>-5.7113187954310994E-3</v>
      </c>
      <c r="E505" s="6">
        <f t="shared" si="46"/>
        <v>-5.7276907433246316E-3</v>
      </c>
      <c r="AJ505" s="29">
        <v>42727</v>
      </c>
      <c r="AK505" s="6">
        <f t="shared" si="47"/>
        <v>0.99428868120456892</v>
      </c>
      <c r="AL505" s="7">
        <f t="shared" si="47"/>
        <v>0.99427230925667542</v>
      </c>
      <c r="AM505" s="10">
        <f t="shared" si="48"/>
        <v>3.6004799172757824E-3</v>
      </c>
      <c r="AN505" s="11">
        <f t="shared" si="49"/>
        <v>1.4834884737576309E-2</v>
      </c>
    </row>
    <row r="506" spans="2:40" x14ac:dyDescent="0.5">
      <c r="B506" s="29">
        <v>42731</v>
      </c>
      <c r="C506" s="4">
        <v>19.14</v>
      </c>
      <c r="D506" s="5">
        <f t="shared" si="45"/>
        <v>-5.2219321148814677E-4</v>
      </c>
      <c r="E506" s="6">
        <f t="shared" si="46"/>
        <v>-5.2232960184670624E-4</v>
      </c>
      <c r="AJ506" s="29">
        <v>42731</v>
      </c>
      <c r="AK506" s="6">
        <f t="shared" si="47"/>
        <v>0.99947780678851184</v>
      </c>
      <c r="AL506" s="7">
        <f t="shared" si="47"/>
        <v>0.99947767039815327</v>
      </c>
      <c r="AM506" s="10">
        <f t="shared" si="48"/>
        <v>3.7421797374378768E-3</v>
      </c>
      <c r="AN506" s="11">
        <f t="shared" si="49"/>
        <v>1.4806508614154284E-2</v>
      </c>
    </row>
    <row r="507" spans="2:40" x14ac:dyDescent="0.5">
      <c r="B507" s="29">
        <v>42732</v>
      </c>
      <c r="C507" s="4">
        <v>19.170000000000002</v>
      </c>
      <c r="D507" s="5">
        <f t="shared" si="45"/>
        <v>1.5673981191223164E-3</v>
      </c>
      <c r="E507" s="6">
        <f t="shared" si="46"/>
        <v>1.5661710327448761E-3</v>
      </c>
      <c r="AJ507" s="29">
        <v>42732</v>
      </c>
      <c r="AK507" s="6">
        <f t="shared" si="47"/>
        <v>1.0015673981191222</v>
      </c>
      <c r="AL507" s="7">
        <f t="shared" si="47"/>
        <v>1.0015661710327448</v>
      </c>
      <c r="AM507" s="10">
        <f t="shared" si="48"/>
        <v>3.966543343002526E-3</v>
      </c>
      <c r="AN507" s="11">
        <f t="shared" si="49"/>
        <v>1.4895594889280368E-2</v>
      </c>
    </row>
    <row r="508" spans="2:40" x14ac:dyDescent="0.5">
      <c r="B508" s="29">
        <v>42733</v>
      </c>
      <c r="C508" s="4">
        <v>19.309999999999999</v>
      </c>
      <c r="D508" s="5">
        <f t="shared" si="45"/>
        <v>7.3030777256127806E-3</v>
      </c>
      <c r="E508" s="6">
        <f t="shared" si="46"/>
        <v>7.2765393828696833E-3</v>
      </c>
      <c r="AJ508" s="29">
        <v>42733</v>
      </c>
      <c r="AK508" s="6">
        <f t="shared" si="47"/>
        <v>1.0073030777256127</v>
      </c>
      <c r="AL508" s="7">
        <f t="shared" si="47"/>
        <v>1.0072765393828698</v>
      </c>
      <c r="AM508" s="10">
        <f t="shared" si="48"/>
        <v>3.8886511109849265E-3</v>
      </c>
      <c r="AN508" s="11">
        <f t="shared" si="49"/>
        <v>1.4926780115410014E-2</v>
      </c>
    </row>
    <row r="509" spans="2:40" x14ac:dyDescent="0.5">
      <c r="B509" s="29">
        <v>42734</v>
      </c>
      <c r="C509" s="4">
        <v>19.36</v>
      </c>
      <c r="D509" s="5">
        <f t="shared" si="45"/>
        <v>2.5893319523563291E-3</v>
      </c>
      <c r="E509" s="6">
        <f t="shared" si="46"/>
        <v>2.585985408007814E-3</v>
      </c>
      <c r="AJ509" s="29">
        <v>42734</v>
      </c>
      <c r="AK509" s="6">
        <f t="shared" si="47"/>
        <v>1.0025893319523562</v>
      </c>
      <c r="AL509" s="7">
        <f t="shared" si="47"/>
        <v>1.0025859854080079</v>
      </c>
      <c r="AM509" s="10">
        <f t="shared" si="48"/>
        <v>3.8246654755394447E-3</v>
      </c>
      <c r="AN509" s="11">
        <f t="shared" si="49"/>
        <v>1.492446078816677E-2</v>
      </c>
    </row>
    <row r="510" spans="2:40" x14ac:dyDescent="0.5">
      <c r="B510" s="29">
        <v>42738</v>
      </c>
      <c r="C510" s="4">
        <v>19.68</v>
      </c>
      <c r="D510" s="5">
        <f t="shared" si="45"/>
        <v>1.6528925619834725E-2</v>
      </c>
      <c r="E510" s="6">
        <f t="shared" si="46"/>
        <v>1.6393809775676352E-2</v>
      </c>
      <c r="AJ510" s="29">
        <v>42738</v>
      </c>
      <c r="AK510" s="6">
        <f t="shared" si="47"/>
        <v>1.0165289256198347</v>
      </c>
      <c r="AL510" s="7">
        <f t="shared" si="47"/>
        <v>1.0163938097756764</v>
      </c>
      <c r="AM510" s="10">
        <f t="shared" si="48"/>
        <v>3.7637234408949183E-3</v>
      </c>
      <c r="AN510" s="11">
        <f t="shared" si="49"/>
        <v>1.4940874741480431E-2</v>
      </c>
    </row>
    <row r="511" spans="2:40" x14ac:dyDescent="0.5">
      <c r="B511" s="29">
        <v>42739</v>
      </c>
      <c r="C511" s="4">
        <v>20.46</v>
      </c>
      <c r="D511" s="5">
        <f t="shared" si="45"/>
        <v>3.9634146341463471E-2</v>
      </c>
      <c r="E511" s="6">
        <f t="shared" si="46"/>
        <v>3.8868868899373202E-2</v>
      </c>
      <c r="AJ511" s="29">
        <v>42739</v>
      </c>
      <c r="AK511" s="6">
        <f t="shared" si="47"/>
        <v>1.0396341463414636</v>
      </c>
      <c r="AL511" s="7">
        <f t="shared" si="47"/>
        <v>1.0388688688993732</v>
      </c>
      <c r="AM511" s="10">
        <f t="shared" si="48"/>
        <v>3.6350361702169481E-3</v>
      </c>
      <c r="AN511" s="11">
        <f t="shared" si="49"/>
        <v>1.48800131975056E-2</v>
      </c>
    </row>
    <row r="512" spans="2:40" x14ac:dyDescent="0.5">
      <c r="B512" s="29">
        <v>42740</v>
      </c>
      <c r="C512" s="4">
        <v>20.5</v>
      </c>
      <c r="D512" s="5">
        <f t="shared" si="45"/>
        <v>1.9550342130986876E-3</v>
      </c>
      <c r="E512" s="6">
        <f t="shared" si="46"/>
        <v>1.9531256208820701E-3</v>
      </c>
      <c r="AJ512" s="29">
        <v>42740</v>
      </c>
      <c r="AK512" s="6">
        <f t="shared" si="47"/>
        <v>1.0019550342130987</v>
      </c>
      <c r="AL512" s="7">
        <f t="shared" si="47"/>
        <v>1.001953125620882</v>
      </c>
      <c r="AM512" s="10">
        <f t="shared" si="48"/>
        <v>3.2886728772764753E-3</v>
      </c>
      <c r="AN512" s="11">
        <f t="shared" si="49"/>
        <v>1.439156744702517E-2</v>
      </c>
    </row>
    <row r="513" spans="2:40" x14ac:dyDescent="0.5">
      <c r="B513" s="29">
        <v>42741</v>
      </c>
      <c r="C513" s="4">
        <v>21.42</v>
      </c>
      <c r="D513" s="5">
        <f t="shared" si="45"/>
        <v>4.4878048780487886E-2</v>
      </c>
      <c r="E513" s="6">
        <f t="shared" si="46"/>
        <v>4.3900178875240253E-2</v>
      </c>
      <c r="AJ513" s="29">
        <v>42741</v>
      </c>
      <c r="AK513" s="6">
        <f t="shared" si="47"/>
        <v>1.0448780487804878</v>
      </c>
      <c r="AL513" s="7">
        <f t="shared" si="47"/>
        <v>1.0439001788752402</v>
      </c>
      <c r="AM513" s="10">
        <f t="shared" si="48"/>
        <v>2.9133532852152672E-3</v>
      </c>
      <c r="AN513" s="11">
        <f t="shared" si="49"/>
        <v>1.4864323550064396E-2</v>
      </c>
    </row>
    <row r="514" spans="2:40" x14ac:dyDescent="0.5">
      <c r="B514" s="29">
        <v>42744</v>
      </c>
      <c r="C514" s="4">
        <v>21.32</v>
      </c>
      <c r="D514" s="5">
        <f t="shared" si="45"/>
        <v>-4.668534080298852E-3</v>
      </c>
      <c r="E514" s="6">
        <f t="shared" si="46"/>
        <v>-4.6794657219590141E-3</v>
      </c>
      <c r="AJ514" s="29">
        <v>42744</v>
      </c>
      <c r="AK514" s="6">
        <f t="shared" si="47"/>
        <v>0.99533146591970112</v>
      </c>
      <c r="AL514" s="7">
        <f t="shared" si="47"/>
        <v>0.99532053427804101</v>
      </c>
      <c r="AM514" s="10">
        <f t="shared" si="48"/>
        <v>2.3246312967053697E-3</v>
      </c>
      <c r="AN514" s="11">
        <f t="shared" si="49"/>
        <v>1.4231234676689672E-2</v>
      </c>
    </row>
    <row r="515" spans="2:40" x14ac:dyDescent="0.5">
      <c r="B515" s="29">
        <v>42745</v>
      </c>
      <c r="C515" s="4">
        <v>21.14</v>
      </c>
      <c r="D515" s="5">
        <f t="shared" si="45"/>
        <v>-8.4427767354596488E-3</v>
      </c>
      <c r="E515" s="6">
        <f t="shared" si="46"/>
        <v>-8.4786188555522318E-3</v>
      </c>
      <c r="AJ515" s="29">
        <v>42745</v>
      </c>
      <c r="AK515" s="6">
        <f t="shared" si="47"/>
        <v>0.99155722326454032</v>
      </c>
      <c r="AL515" s="7">
        <f t="shared" si="47"/>
        <v>0.99152138114444777</v>
      </c>
      <c r="AM515" s="10">
        <f t="shared" si="48"/>
        <v>2.3256409125449011E-3</v>
      </c>
      <c r="AN515" s="11">
        <f t="shared" si="49"/>
        <v>1.4230736293756329E-2</v>
      </c>
    </row>
    <row r="516" spans="2:40" x14ac:dyDescent="0.5">
      <c r="B516" s="29">
        <v>42746</v>
      </c>
      <c r="C516" s="4">
        <v>21.44</v>
      </c>
      <c r="D516" s="5">
        <f t="shared" si="45"/>
        <v>1.4191106906338728E-2</v>
      </c>
      <c r="E516" s="6">
        <f t="shared" si="46"/>
        <v>1.4091355760509704E-2</v>
      </c>
      <c r="AJ516" s="29">
        <v>42746</v>
      </c>
      <c r="AK516" s="6">
        <f t="shared" si="47"/>
        <v>1.0141911069063387</v>
      </c>
      <c r="AL516" s="7">
        <f t="shared" si="47"/>
        <v>1.0140913557605098</v>
      </c>
      <c r="AM516" s="10">
        <f t="shared" si="48"/>
        <v>2.7805086961310639E-3</v>
      </c>
      <c r="AN516" s="11">
        <f t="shared" si="49"/>
        <v>1.4540870732086554E-2</v>
      </c>
    </row>
    <row r="517" spans="2:40" x14ac:dyDescent="0.5">
      <c r="B517" s="29">
        <v>42747</v>
      </c>
      <c r="C517" s="4">
        <v>21.43</v>
      </c>
      <c r="D517" s="5">
        <f t="shared" si="45"/>
        <v>-4.664179104478341E-4</v>
      </c>
      <c r="E517" s="6">
        <f t="shared" si="46"/>
        <v>-4.6652671711570822E-4</v>
      </c>
      <c r="AJ517" s="29">
        <v>42747</v>
      </c>
      <c r="AK517" s="6">
        <f t="shared" si="47"/>
        <v>0.99953358208955212</v>
      </c>
      <c r="AL517" s="7">
        <f t="shared" si="47"/>
        <v>0.99953347328288433</v>
      </c>
      <c r="AM517" s="10">
        <f t="shared" si="48"/>
        <v>2.8813531534488271E-3</v>
      </c>
      <c r="AN517" s="11">
        <f t="shared" si="49"/>
        <v>1.4652280295046841E-2</v>
      </c>
    </row>
    <row r="518" spans="2:40" x14ac:dyDescent="0.5">
      <c r="B518" s="29">
        <v>42748</v>
      </c>
      <c r="C518" s="4">
        <v>21.42</v>
      </c>
      <c r="D518" s="5">
        <f t="shared" si="45"/>
        <v>-4.6663555762939851E-4</v>
      </c>
      <c r="E518" s="6">
        <f t="shared" si="46"/>
        <v>-4.6674446588282906E-4</v>
      </c>
      <c r="AJ518" s="29">
        <v>42748</v>
      </c>
      <c r="AK518" s="6">
        <f t="shared" si="47"/>
        <v>0.99953336444237062</v>
      </c>
      <c r="AL518" s="7">
        <f t="shared" si="47"/>
        <v>0.9995332555341172</v>
      </c>
      <c r="AM518" s="10">
        <f t="shared" si="48"/>
        <v>2.8546148743897859E-3</v>
      </c>
      <c r="AN518" s="11">
        <f t="shared" si="49"/>
        <v>1.4660675067916034E-2</v>
      </c>
    </row>
    <row r="519" spans="2:40" x14ac:dyDescent="0.5">
      <c r="B519" s="29">
        <v>42752</v>
      </c>
      <c r="C519" s="4">
        <v>21.04</v>
      </c>
      <c r="D519" s="5">
        <f t="shared" si="45"/>
        <v>-1.7740429505135505E-2</v>
      </c>
      <c r="E519" s="6">
        <f t="shared" si="46"/>
        <v>-1.789967715009376E-2</v>
      </c>
      <c r="AJ519" s="29">
        <v>42752</v>
      </c>
      <c r="AK519" s="6">
        <f t="shared" si="47"/>
        <v>0.98225957049486445</v>
      </c>
      <c r="AL519" s="7">
        <f t="shared" si="47"/>
        <v>0.98210032284990623</v>
      </c>
      <c r="AM519" s="10">
        <f t="shared" si="48"/>
        <v>2.9156664577062947E-3</v>
      </c>
      <c r="AN519" s="11">
        <f t="shared" si="49"/>
        <v>1.4658258294408305E-2</v>
      </c>
    </row>
    <row r="520" spans="2:40" x14ac:dyDescent="0.5">
      <c r="B520" s="29">
        <v>42753</v>
      </c>
      <c r="C520" s="4">
        <v>21.2</v>
      </c>
      <c r="D520" s="5">
        <f t="shared" ref="D520:D583" si="50">((C520-C519)/C519)</f>
        <v>7.6045627376425924E-3</v>
      </c>
      <c r="E520" s="6">
        <f t="shared" ref="E520:E583" si="51" xml:space="preserve"> IF(C520=C519, 0, LN(C520/C519))</f>
        <v>7.5757938084577226E-3</v>
      </c>
      <c r="AJ520" s="29">
        <v>42753</v>
      </c>
      <c r="AK520" s="6">
        <f t="shared" ref="AK520:AL583" si="52">1 + D520</f>
        <v>1.0076045627376427</v>
      </c>
      <c r="AL520" s="7">
        <f t="shared" si="52"/>
        <v>1.0075757938084577</v>
      </c>
      <c r="AM520" s="10">
        <f t="shared" ref="AM520:AM583" si="53">AVERAGE(D520:D610)</f>
        <v>3.0748472997932119E-3</v>
      </c>
      <c r="AN520" s="11">
        <f t="shared" ref="AN520:AN583" si="54">STDEV(D520:D610)</f>
        <v>1.4509347539687694E-2</v>
      </c>
    </row>
    <row r="521" spans="2:40" x14ac:dyDescent="0.5">
      <c r="B521" s="29">
        <v>42754</v>
      </c>
      <c r="C521" s="4">
        <v>20.8</v>
      </c>
      <c r="D521" s="5">
        <f t="shared" si="50"/>
        <v>-1.886792452830182E-2</v>
      </c>
      <c r="E521" s="6">
        <f t="shared" si="51"/>
        <v>-1.9048194970694363E-2</v>
      </c>
      <c r="AJ521" s="29">
        <v>42754</v>
      </c>
      <c r="AK521" s="6">
        <f t="shared" si="52"/>
        <v>0.98113207547169823</v>
      </c>
      <c r="AL521" s="7">
        <f t="shared" si="52"/>
        <v>0.98095180502930568</v>
      </c>
      <c r="AM521" s="10">
        <f t="shared" si="53"/>
        <v>2.9474203276527357E-3</v>
      </c>
      <c r="AN521" s="11">
        <f t="shared" si="54"/>
        <v>1.452003953034333E-2</v>
      </c>
    </row>
    <row r="522" spans="2:40" x14ac:dyDescent="0.5">
      <c r="B522" s="29">
        <v>42755</v>
      </c>
      <c r="C522" s="4">
        <v>20.8</v>
      </c>
      <c r="D522" s="5">
        <f t="shared" si="50"/>
        <v>0</v>
      </c>
      <c r="E522" s="6">
        <f t="shared" si="51"/>
        <v>0</v>
      </c>
      <c r="AJ522" s="29">
        <v>42755</v>
      </c>
      <c r="AK522" s="6">
        <f t="shared" si="52"/>
        <v>1</v>
      </c>
      <c r="AL522" s="7">
        <f t="shared" si="52"/>
        <v>1</v>
      </c>
      <c r="AM522" s="10">
        <f t="shared" si="53"/>
        <v>2.9866222845781679E-3</v>
      </c>
      <c r="AN522" s="11">
        <f t="shared" si="54"/>
        <v>1.4465199037962503E-2</v>
      </c>
    </row>
    <row r="523" spans="2:40" x14ac:dyDescent="0.5">
      <c r="B523" s="29">
        <v>42758</v>
      </c>
      <c r="C523" s="4">
        <v>20.7</v>
      </c>
      <c r="D523" s="5">
        <f t="shared" si="50"/>
        <v>-4.8076923076923756E-3</v>
      </c>
      <c r="E523" s="6">
        <f t="shared" si="51"/>
        <v>-4.8192864359489947E-3</v>
      </c>
      <c r="AJ523" s="29">
        <v>42758</v>
      </c>
      <c r="AK523" s="6">
        <f t="shared" si="52"/>
        <v>0.9951923076923076</v>
      </c>
      <c r="AL523" s="7">
        <f t="shared" si="52"/>
        <v>0.99518071356405102</v>
      </c>
      <c r="AM523" s="10">
        <f t="shared" si="53"/>
        <v>3.1370452984861973E-3</v>
      </c>
      <c r="AN523" s="11">
        <f t="shared" si="54"/>
        <v>1.4504914713209457E-2</v>
      </c>
    </row>
    <row r="524" spans="2:40" x14ac:dyDescent="0.5">
      <c r="B524" s="29">
        <v>42759</v>
      </c>
      <c r="C524" s="4">
        <v>20.83</v>
      </c>
      <c r="D524" s="5">
        <f t="shared" si="50"/>
        <v>6.2801932367149279E-3</v>
      </c>
      <c r="E524" s="6">
        <f t="shared" si="51"/>
        <v>6.2605550015571755E-3</v>
      </c>
      <c r="AJ524" s="29">
        <v>42759</v>
      </c>
      <c r="AK524" s="6">
        <f t="shared" si="52"/>
        <v>1.0062801932367149</v>
      </c>
      <c r="AL524" s="7">
        <f t="shared" si="52"/>
        <v>1.0062605550015571</v>
      </c>
      <c r="AM524" s="10">
        <f t="shared" si="53"/>
        <v>3.2179511977525688E-3</v>
      </c>
      <c r="AN524" s="11">
        <f t="shared" si="54"/>
        <v>1.4480620815942468E-2</v>
      </c>
    </row>
    <row r="525" spans="2:40" x14ac:dyDescent="0.5">
      <c r="B525" s="29">
        <v>42760</v>
      </c>
      <c r="C525" s="4">
        <v>21.38</v>
      </c>
      <c r="D525" s="5">
        <f t="shared" si="50"/>
        <v>2.6404224675948187E-2</v>
      </c>
      <c r="E525" s="6">
        <f t="shared" si="51"/>
        <v>2.606165032401855E-2</v>
      </c>
      <c r="AJ525" s="29">
        <v>42760</v>
      </c>
      <c r="AK525" s="6">
        <f t="shared" si="52"/>
        <v>1.0264042246759482</v>
      </c>
      <c r="AL525" s="7">
        <f t="shared" si="52"/>
        <v>1.0260616503240185</v>
      </c>
      <c r="AM525" s="10">
        <f t="shared" si="53"/>
        <v>2.9329182114328045E-3</v>
      </c>
      <c r="AN525" s="11">
        <f t="shared" si="54"/>
        <v>1.4673666511265591E-2</v>
      </c>
    </row>
    <row r="526" spans="2:40" x14ac:dyDescent="0.5">
      <c r="B526" s="29">
        <v>42761</v>
      </c>
      <c r="C526" s="4">
        <v>21.68</v>
      </c>
      <c r="D526" s="5">
        <f t="shared" si="50"/>
        <v>1.4031805425631465E-2</v>
      </c>
      <c r="E526" s="6">
        <f t="shared" si="51"/>
        <v>1.3934270974546289E-2</v>
      </c>
      <c r="AJ526" s="29">
        <v>42761</v>
      </c>
      <c r="AK526" s="6">
        <f t="shared" si="52"/>
        <v>1.0140318054256314</v>
      </c>
      <c r="AL526" s="7">
        <f t="shared" si="52"/>
        <v>1.0139342709745462</v>
      </c>
      <c r="AM526" s="10">
        <f t="shared" si="53"/>
        <v>2.6468424796726934E-3</v>
      </c>
      <c r="AN526" s="11">
        <f t="shared" si="54"/>
        <v>1.4463246950744054E-2</v>
      </c>
    </row>
    <row r="527" spans="2:40" x14ac:dyDescent="0.5">
      <c r="B527" s="29">
        <v>42762</v>
      </c>
      <c r="C527" s="4">
        <v>21.18</v>
      </c>
      <c r="D527" s="5">
        <f t="shared" si="50"/>
        <v>-2.3062730627306273E-2</v>
      </c>
      <c r="E527" s="6">
        <f t="shared" si="51"/>
        <v>-2.3332836398185026E-2</v>
      </c>
      <c r="AJ527" s="29">
        <v>42762</v>
      </c>
      <c r="AK527" s="6">
        <f t="shared" si="52"/>
        <v>0.97693726937269376</v>
      </c>
      <c r="AL527" s="7">
        <f t="shared" si="52"/>
        <v>0.97666716360181494</v>
      </c>
      <c r="AM527" s="10">
        <f t="shared" si="53"/>
        <v>2.6068607383319393E-3</v>
      </c>
      <c r="AN527" s="11">
        <f t="shared" si="54"/>
        <v>1.443642901934232E-2</v>
      </c>
    </row>
    <row r="528" spans="2:40" x14ac:dyDescent="0.5">
      <c r="B528" s="29">
        <v>42765</v>
      </c>
      <c r="C528" s="4">
        <v>21.03</v>
      </c>
      <c r="D528" s="5">
        <f t="shared" si="50"/>
        <v>-7.0821529745041826E-3</v>
      </c>
      <c r="E528" s="6">
        <f t="shared" si="51"/>
        <v>-7.1073504586519447E-3</v>
      </c>
      <c r="AJ528" s="29">
        <v>42765</v>
      </c>
      <c r="AK528" s="6">
        <f t="shared" si="52"/>
        <v>0.99291784702549579</v>
      </c>
      <c r="AL528" s="7">
        <f t="shared" si="52"/>
        <v>0.99289264954134804</v>
      </c>
      <c r="AM528" s="10">
        <f t="shared" si="53"/>
        <v>3.1590434125434025E-3</v>
      </c>
      <c r="AN528" s="11">
        <f t="shared" si="54"/>
        <v>1.4404628086562257E-2</v>
      </c>
    </row>
    <row r="529" spans="2:40" x14ac:dyDescent="0.5">
      <c r="B529" s="29">
        <v>42766</v>
      </c>
      <c r="C529" s="4">
        <v>21.24</v>
      </c>
      <c r="D529" s="5">
        <f t="shared" si="50"/>
        <v>9.985734664764493E-3</v>
      </c>
      <c r="E529" s="6">
        <f t="shared" si="51"/>
        <v>9.9362066591295387E-3</v>
      </c>
      <c r="AJ529" s="29">
        <v>42766</v>
      </c>
      <c r="AK529" s="6">
        <f t="shared" si="52"/>
        <v>1.0099857346647645</v>
      </c>
      <c r="AL529" s="7">
        <f t="shared" si="52"/>
        <v>1.0099362066591295</v>
      </c>
      <c r="AM529" s="10">
        <f t="shared" si="53"/>
        <v>3.0285654130335592E-3</v>
      </c>
      <c r="AN529" s="11">
        <f t="shared" si="54"/>
        <v>1.4551451359556029E-2</v>
      </c>
    </row>
    <row r="530" spans="2:40" x14ac:dyDescent="0.5">
      <c r="B530" s="29">
        <v>42767</v>
      </c>
      <c r="C530" s="4">
        <v>21.43</v>
      </c>
      <c r="D530" s="5">
        <f t="shared" si="50"/>
        <v>8.9453860640301922E-3</v>
      </c>
      <c r="E530" s="6">
        <f t="shared" si="51"/>
        <v>8.9056131117477132E-3</v>
      </c>
      <c r="AJ530" s="29">
        <v>42767</v>
      </c>
      <c r="AK530" s="6">
        <f t="shared" si="52"/>
        <v>1.0089453860640303</v>
      </c>
      <c r="AL530" s="7">
        <f t="shared" si="52"/>
        <v>1.0089056131117478</v>
      </c>
      <c r="AM530" s="10">
        <f t="shared" si="53"/>
        <v>2.898801057068729E-3</v>
      </c>
      <c r="AN530" s="11">
        <f t="shared" si="54"/>
        <v>1.4541369232387896E-2</v>
      </c>
    </row>
    <row r="531" spans="2:40" x14ac:dyDescent="0.5">
      <c r="B531" s="29">
        <v>42768</v>
      </c>
      <c r="C531" s="4">
        <v>21.7</v>
      </c>
      <c r="D531" s="5">
        <f t="shared" si="50"/>
        <v>1.2599160055996247E-2</v>
      </c>
      <c r="E531" s="6">
        <f t="shared" si="51"/>
        <v>1.2520451060928212E-2</v>
      </c>
      <c r="AJ531" s="29">
        <v>42768</v>
      </c>
      <c r="AK531" s="6">
        <f t="shared" si="52"/>
        <v>1.0125991600559963</v>
      </c>
      <c r="AL531" s="7">
        <f t="shared" si="52"/>
        <v>1.0125204510609283</v>
      </c>
      <c r="AM531" s="10">
        <f t="shared" si="53"/>
        <v>2.9891354350806156E-3</v>
      </c>
      <c r="AN531" s="11">
        <f t="shared" si="54"/>
        <v>1.4604744897818782E-2</v>
      </c>
    </row>
    <row r="532" spans="2:40" x14ac:dyDescent="0.5">
      <c r="B532" s="29">
        <v>42769</v>
      </c>
      <c r="C532" s="4">
        <v>22.13</v>
      </c>
      <c r="D532" s="5">
        <f t="shared" si="50"/>
        <v>1.9815668202764966E-2</v>
      </c>
      <c r="E532" s="6">
        <f t="shared" si="51"/>
        <v>1.9621893516544482E-2</v>
      </c>
      <c r="AJ532" s="29">
        <v>42769</v>
      </c>
      <c r="AK532" s="6">
        <f t="shared" si="52"/>
        <v>1.019815668202765</v>
      </c>
      <c r="AL532" s="7">
        <f t="shared" si="52"/>
        <v>1.0196218935165444</v>
      </c>
      <c r="AM532" s="10">
        <f t="shared" si="53"/>
        <v>2.7125806547387147E-3</v>
      </c>
      <c r="AN532" s="11">
        <f t="shared" si="54"/>
        <v>1.4658923180346005E-2</v>
      </c>
    </row>
    <row r="533" spans="2:40" x14ac:dyDescent="0.5">
      <c r="B533" s="29">
        <v>42772</v>
      </c>
      <c r="C533" s="4">
        <v>22.14</v>
      </c>
      <c r="D533" s="5">
        <f t="shared" si="50"/>
        <v>4.5187528242212217E-4</v>
      </c>
      <c r="E533" s="6">
        <f t="shared" si="51"/>
        <v>4.517732175325538E-4</v>
      </c>
      <c r="AJ533" s="29">
        <v>42772</v>
      </c>
      <c r="AK533" s="6">
        <f t="shared" si="52"/>
        <v>1.0004518752824221</v>
      </c>
      <c r="AL533" s="7">
        <f t="shared" si="52"/>
        <v>1.0004517732175326</v>
      </c>
      <c r="AM533" s="10">
        <f t="shared" si="53"/>
        <v>2.4948260591039348E-3</v>
      </c>
      <c r="AN533" s="11">
        <f t="shared" si="54"/>
        <v>1.4548802978623354E-2</v>
      </c>
    </row>
    <row r="534" spans="2:40" x14ac:dyDescent="0.5">
      <c r="B534" s="29">
        <v>42773</v>
      </c>
      <c r="C534" s="4">
        <v>22.81</v>
      </c>
      <c r="D534" s="5">
        <f t="shared" si="50"/>
        <v>3.0261969286359446E-2</v>
      </c>
      <c r="E534" s="6">
        <f t="shared" si="51"/>
        <v>2.9813109015805805E-2</v>
      </c>
      <c r="AJ534" s="29">
        <v>42773</v>
      </c>
      <c r="AK534" s="6">
        <f t="shared" si="52"/>
        <v>1.0302619692863595</v>
      </c>
      <c r="AL534" s="7">
        <f t="shared" si="52"/>
        <v>1.0298131090158058</v>
      </c>
      <c r="AM534" s="10">
        <f t="shared" si="53"/>
        <v>2.4938564006557399E-3</v>
      </c>
      <c r="AN534" s="11">
        <f t="shared" si="54"/>
        <v>1.4548943591299178E-2</v>
      </c>
    </row>
    <row r="535" spans="2:40" x14ac:dyDescent="0.5">
      <c r="B535" s="29">
        <v>42774</v>
      </c>
      <c r="C535" s="4">
        <v>22.91</v>
      </c>
      <c r="D535" s="5">
        <f t="shared" si="50"/>
        <v>4.3840420868040955E-3</v>
      </c>
      <c r="E535" s="6">
        <f t="shared" si="51"/>
        <v>4.3744601691074426E-3</v>
      </c>
      <c r="AJ535" s="29">
        <v>42774</v>
      </c>
      <c r="AK535" s="6">
        <f t="shared" si="52"/>
        <v>1.004384042086804</v>
      </c>
      <c r="AL535" s="7">
        <f t="shared" si="52"/>
        <v>1.0043744601691074</v>
      </c>
      <c r="AM535" s="10">
        <f t="shared" si="53"/>
        <v>2.5248114679168967E-3</v>
      </c>
      <c r="AN535" s="11">
        <f t="shared" si="54"/>
        <v>1.4611542913670218E-2</v>
      </c>
    </row>
    <row r="536" spans="2:40" x14ac:dyDescent="0.5">
      <c r="B536" s="29">
        <v>42775</v>
      </c>
      <c r="C536" s="4">
        <v>23.55</v>
      </c>
      <c r="D536" s="5">
        <f t="shared" si="50"/>
        <v>2.7935399388913162E-2</v>
      </c>
      <c r="E536" s="6">
        <f t="shared" si="51"/>
        <v>2.7552323997022562E-2</v>
      </c>
      <c r="AJ536" s="29">
        <v>42775</v>
      </c>
      <c r="AK536" s="6">
        <f t="shared" si="52"/>
        <v>1.0279353993889131</v>
      </c>
      <c r="AL536" s="7">
        <f t="shared" si="52"/>
        <v>1.0275523239970226</v>
      </c>
      <c r="AM536" s="10">
        <f t="shared" si="53"/>
        <v>2.1247702973641314E-3</v>
      </c>
      <c r="AN536" s="11">
        <f t="shared" si="54"/>
        <v>1.5051781220403692E-2</v>
      </c>
    </row>
    <row r="537" spans="2:40" x14ac:dyDescent="0.5">
      <c r="B537" s="29">
        <v>42776</v>
      </c>
      <c r="C537" s="4">
        <v>23.62</v>
      </c>
      <c r="D537" s="5">
        <f t="shared" si="50"/>
        <v>2.9723991507431117E-3</v>
      </c>
      <c r="E537" s="6">
        <f t="shared" si="51"/>
        <v>2.9679903067894903E-3</v>
      </c>
      <c r="AJ537" s="29">
        <v>42776</v>
      </c>
      <c r="AK537" s="6">
        <f t="shared" si="52"/>
        <v>1.0029723991507431</v>
      </c>
      <c r="AL537" s="7">
        <f t="shared" si="52"/>
        <v>1.0029679903067894</v>
      </c>
      <c r="AM537" s="10">
        <f t="shared" si="53"/>
        <v>1.8217824379287996E-3</v>
      </c>
      <c r="AN537" s="11">
        <f t="shared" si="54"/>
        <v>1.4801880566087439E-2</v>
      </c>
    </row>
    <row r="538" spans="2:40" x14ac:dyDescent="0.5">
      <c r="B538" s="29">
        <v>42779</v>
      </c>
      <c r="C538" s="4">
        <v>23.34</v>
      </c>
      <c r="D538" s="5">
        <f t="shared" si="50"/>
        <v>-1.185436071126169E-2</v>
      </c>
      <c r="E538" s="6">
        <f t="shared" si="51"/>
        <v>-1.1925183910806348E-2</v>
      </c>
      <c r="AJ538" s="29">
        <v>42779</v>
      </c>
      <c r="AK538" s="6">
        <f t="shared" si="52"/>
        <v>0.98814563928873833</v>
      </c>
      <c r="AL538" s="7">
        <f t="shared" si="52"/>
        <v>0.98807481608919367</v>
      </c>
      <c r="AM538" s="10">
        <f t="shared" si="53"/>
        <v>1.777139411227559E-3</v>
      </c>
      <c r="AN538" s="11">
        <f t="shared" si="54"/>
        <v>1.4804497822050183E-2</v>
      </c>
    </row>
    <row r="539" spans="2:40" x14ac:dyDescent="0.5">
      <c r="B539" s="29">
        <v>42780</v>
      </c>
      <c r="C539" s="4">
        <v>23.34</v>
      </c>
      <c r="D539" s="5">
        <f t="shared" si="50"/>
        <v>0</v>
      </c>
      <c r="E539" s="6">
        <f t="shared" si="51"/>
        <v>0</v>
      </c>
      <c r="AJ539" s="29">
        <v>42780</v>
      </c>
      <c r="AK539" s="6">
        <f t="shared" si="52"/>
        <v>1</v>
      </c>
      <c r="AL539" s="7">
        <f t="shared" si="52"/>
        <v>1</v>
      </c>
      <c r="AM539" s="10">
        <f t="shared" si="53"/>
        <v>1.8314554166291583E-3</v>
      </c>
      <c r="AN539" s="11">
        <f t="shared" si="54"/>
        <v>1.4762938588153978E-2</v>
      </c>
    </row>
    <row r="540" spans="2:40" x14ac:dyDescent="0.5">
      <c r="B540" s="29">
        <v>42781</v>
      </c>
      <c r="C540" s="4">
        <v>23.08</v>
      </c>
      <c r="D540" s="5">
        <f t="shared" si="50"/>
        <v>-1.1139674378748996E-2</v>
      </c>
      <c r="E540" s="6">
        <f t="shared" si="51"/>
        <v>-1.120218521851115E-2</v>
      </c>
      <c r="AJ540" s="29">
        <v>42781</v>
      </c>
      <c r="AK540" s="6">
        <f t="shared" si="52"/>
        <v>0.98886032562125104</v>
      </c>
      <c r="AL540" s="7">
        <f t="shared" si="52"/>
        <v>0.98879781478148887</v>
      </c>
      <c r="AM540" s="10">
        <f t="shared" si="53"/>
        <v>1.4007505903199365E-3</v>
      </c>
      <c r="AN540" s="11">
        <f t="shared" si="54"/>
        <v>1.5375975523702399E-2</v>
      </c>
    </row>
    <row r="541" spans="2:40" x14ac:dyDescent="0.5">
      <c r="B541" s="29">
        <v>42782</v>
      </c>
      <c r="C541" s="4">
        <v>22.21</v>
      </c>
      <c r="D541" s="5">
        <f t="shared" si="50"/>
        <v>-3.7694974003466095E-2</v>
      </c>
      <c r="E541" s="6">
        <f t="shared" si="51"/>
        <v>-3.8423803733562641E-2</v>
      </c>
      <c r="AJ541" s="29">
        <v>42782</v>
      </c>
      <c r="AK541" s="6">
        <f t="shared" si="52"/>
        <v>0.96230502599653389</v>
      </c>
      <c r="AL541" s="7">
        <f t="shared" si="52"/>
        <v>0.96157619626643731</v>
      </c>
      <c r="AM541" s="10">
        <f t="shared" si="53"/>
        <v>1.3849116922184357E-3</v>
      </c>
      <c r="AN541" s="11">
        <f t="shared" si="54"/>
        <v>1.5389773211049933E-2</v>
      </c>
    </row>
    <row r="542" spans="2:40" x14ac:dyDescent="0.5">
      <c r="B542" s="29">
        <v>42783</v>
      </c>
      <c r="C542" s="4">
        <v>22.1</v>
      </c>
      <c r="D542" s="5">
        <f t="shared" si="50"/>
        <v>-4.9527239981989836E-3</v>
      </c>
      <c r="E542" s="6">
        <f t="shared" si="51"/>
        <v>-4.9650293826289486E-3</v>
      </c>
      <c r="AJ542" s="29">
        <v>42783</v>
      </c>
      <c r="AK542" s="6">
        <f t="shared" si="52"/>
        <v>0.99504727600180098</v>
      </c>
      <c r="AL542" s="7">
        <f t="shared" si="52"/>
        <v>0.99503497061737101</v>
      </c>
      <c r="AM542" s="10">
        <f t="shared" si="53"/>
        <v>2.0621995816875569E-3</v>
      </c>
      <c r="AN542" s="11">
        <f t="shared" si="54"/>
        <v>1.5002122724839237E-2</v>
      </c>
    </row>
    <row r="543" spans="2:40" x14ac:dyDescent="0.5">
      <c r="B543" s="29">
        <v>42787</v>
      </c>
      <c r="C543" s="4">
        <v>22.2</v>
      </c>
      <c r="D543" s="5">
        <f t="shared" si="50"/>
        <v>4.5248868778279576E-3</v>
      </c>
      <c r="E543" s="6">
        <f t="shared" si="51"/>
        <v>4.514680354526613E-3</v>
      </c>
      <c r="AJ543" s="29">
        <v>42787</v>
      </c>
      <c r="AK543" s="6">
        <f t="shared" si="52"/>
        <v>1.004524886877828</v>
      </c>
      <c r="AL543" s="7">
        <f t="shared" si="52"/>
        <v>1.0045146803545266</v>
      </c>
      <c r="AM543" s="10">
        <f t="shared" si="53"/>
        <v>2.0586137499007395E-3</v>
      </c>
      <c r="AN543" s="11">
        <f t="shared" si="54"/>
        <v>1.5003856970910678E-2</v>
      </c>
    </row>
    <row r="544" spans="2:40" x14ac:dyDescent="0.5">
      <c r="B544" s="29">
        <v>42788</v>
      </c>
      <c r="C544" s="4">
        <v>22.25</v>
      </c>
      <c r="D544" s="5">
        <f t="shared" si="50"/>
        <v>2.2522522522522843E-3</v>
      </c>
      <c r="E544" s="6">
        <f t="shared" si="51"/>
        <v>2.2497197340155461E-3</v>
      </c>
      <c r="AJ544" s="29">
        <v>42788</v>
      </c>
      <c r="AK544" s="6">
        <f t="shared" si="52"/>
        <v>1.0022522522522523</v>
      </c>
      <c r="AL544" s="7">
        <f t="shared" si="52"/>
        <v>1.0022497197340154</v>
      </c>
      <c r="AM544" s="10">
        <f t="shared" si="53"/>
        <v>2.0380493380348147E-3</v>
      </c>
      <c r="AN544" s="11">
        <f t="shared" si="54"/>
        <v>1.5001721417371616E-2</v>
      </c>
    </row>
    <row r="545" spans="2:40" x14ac:dyDescent="0.5">
      <c r="B545" s="29">
        <v>42789</v>
      </c>
      <c r="C545" s="4">
        <v>21.81</v>
      </c>
      <c r="D545" s="5">
        <f t="shared" si="50"/>
        <v>-1.9775280898876462E-2</v>
      </c>
      <c r="E545" s="6">
        <f t="shared" si="51"/>
        <v>-1.9973428398711607E-2</v>
      </c>
      <c r="AJ545" s="29">
        <v>42789</v>
      </c>
      <c r="AK545" s="6">
        <f t="shared" si="52"/>
        <v>0.98022471910112352</v>
      </c>
      <c r="AL545" s="7">
        <f t="shared" si="52"/>
        <v>0.98002657160128837</v>
      </c>
      <c r="AM545" s="10">
        <f t="shared" si="53"/>
        <v>2.0008354066809973E-3</v>
      </c>
      <c r="AN545" s="11">
        <f t="shared" si="54"/>
        <v>1.5005384015649563E-2</v>
      </c>
    </row>
    <row r="546" spans="2:40" x14ac:dyDescent="0.5">
      <c r="B546" s="29">
        <v>42790</v>
      </c>
      <c r="C546" s="4">
        <v>21.98</v>
      </c>
      <c r="D546" s="5">
        <f t="shared" si="50"/>
        <v>7.7945896377809134E-3</v>
      </c>
      <c r="E546" s="6">
        <f t="shared" si="51"/>
        <v>7.764368761937682E-3</v>
      </c>
      <c r="AJ546" s="29">
        <v>42790</v>
      </c>
      <c r="AK546" s="6">
        <f t="shared" si="52"/>
        <v>1.0077945896377809</v>
      </c>
      <c r="AL546" s="7">
        <f t="shared" si="52"/>
        <v>1.0077643687619378</v>
      </c>
      <c r="AM546" s="10">
        <f t="shared" si="53"/>
        <v>2.1931900669651281E-3</v>
      </c>
      <c r="AN546" s="11">
        <f t="shared" si="54"/>
        <v>1.4834352705438513E-2</v>
      </c>
    </row>
    <row r="547" spans="2:40" x14ac:dyDescent="0.5">
      <c r="B547" s="29">
        <v>42793</v>
      </c>
      <c r="C547" s="4">
        <v>22.37</v>
      </c>
      <c r="D547" s="5">
        <f t="shared" si="50"/>
        <v>1.7743403093721591E-2</v>
      </c>
      <c r="E547" s="6">
        <f t="shared" si="51"/>
        <v>1.7587826526562947E-2</v>
      </c>
      <c r="AJ547" s="29">
        <v>42793</v>
      </c>
      <c r="AK547" s="6">
        <f t="shared" si="52"/>
        <v>1.0177434030937216</v>
      </c>
      <c r="AL547" s="7">
        <f t="shared" si="52"/>
        <v>1.017587826526563</v>
      </c>
      <c r="AM547" s="10">
        <f t="shared" si="53"/>
        <v>2.2492751347285129E-3</v>
      </c>
      <c r="AN547" s="11">
        <f t="shared" si="54"/>
        <v>1.4865381085829934E-2</v>
      </c>
    </row>
    <row r="548" spans="2:40" x14ac:dyDescent="0.5">
      <c r="B548" s="29">
        <v>42794</v>
      </c>
      <c r="C548" s="4">
        <v>22.74</v>
      </c>
      <c r="D548" s="5">
        <f t="shared" si="50"/>
        <v>1.6540008940545258E-2</v>
      </c>
      <c r="E548" s="6">
        <f t="shared" si="51"/>
        <v>1.6404712820351563E-2</v>
      </c>
      <c r="AJ548" s="29">
        <v>42794</v>
      </c>
      <c r="AK548" s="6">
        <f t="shared" si="52"/>
        <v>1.0165400089405452</v>
      </c>
      <c r="AL548" s="7">
        <f t="shared" si="52"/>
        <v>1.0164047128203515</v>
      </c>
      <c r="AM548" s="10">
        <f t="shared" si="53"/>
        <v>1.9061262428478833E-3</v>
      </c>
      <c r="AN548" s="11">
        <f t="shared" si="54"/>
        <v>1.4864157357122034E-2</v>
      </c>
    </row>
    <row r="549" spans="2:40" x14ac:dyDescent="0.5">
      <c r="B549" s="29">
        <v>42795</v>
      </c>
      <c r="C549" s="4">
        <v>22.93</v>
      </c>
      <c r="D549" s="5">
        <f t="shared" si="50"/>
        <v>8.355321020228729E-3</v>
      </c>
      <c r="E549" s="6">
        <f t="shared" si="51"/>
        <v>8.3206085474231539E-3</v>
      </c>
      <c r="AJ549" s="29">
        <v>42795</v>
      </c>
      <c r="AK549" s="6">
        <f t="shared" si="52"/>
        <v>1.0083553210202287</v>
      </c>
      <c r="AL549" s="7">
        <f t="shared" si="52"/>
        <v>1.0083206085474232</v>
      </c>
      <c r="AM549" s="10">
        <f t="shared" si="53"/>
        <v>1.9621711019207166E-3</v>
      </c>
      <c r="AN549" s="11">
        <f t="shared" si="54"/>
        <v>1.4929418634130302E-2</v>
      </c>
    </row>
    <row r="550" spans="2:40" x14ac:dyDescent="0.5">
      <c r="B550" s="29">
        <v>42796</v>
      </c>
      <c r="C550" s="4">
        <v>22.31</v>
      </c>
      <c r="D550" s="5">
        <f t="shared" si="50"/>
        <v>-2.7038813781072875E-2</v>
      </c>
      <c r="E550" s="6">
        <f t="shared" si="51"/>
        <v>-2.7411088425371967E-2</v>
      </c>
      <c r="AJ550" s="29">
        <v>42796</v>
      </c>
      <c r="AK550" s="6">
        <f t="shared" si="52"/>
        <v>0.97296118621892713</v>
      </c>
      <c r="AL550" s="7">
        <f t="shared" si="52"/>
        <v>0.97258891157462801</v>
      </c>
      <c r="AM550" s="10">
        <f t="shared" si="53"/>
        <v>1.9438594776402065E-3</v>
      </c>
      <c r="AN550" s="11">
        <f t="shared" si="54"/>
        <v>1.4922510345791947E-2</v>
      </c>
    </row>
    <row r="551" spans="2:40" x14ac:dyDescent="0.5">
      <c r="B551" s="29">
        <v>42797</v>
      </c>
      <c r="C551" s="4">
        <v>22.72</v>
      </c>
      <c r="D551" s="5">
        <f t="shared" si="50"/>
        <v>1.8377409233527573E-2</v>
      </c>
      <c r="E551" s="6">
        <f t="shared" si="51"/>
        <v>1.8210585408509485E-2</v>
      </c>
      <c r="AJ551" s="29">
        <v>42797</v>
      </c>
      <c r="AK551" s="6">
        <f t="shared" si="52"/>
        <v>1.0183774092335276</v>
      </c>
      <c r="AL551" s="7">
        <f t="shared" si="52"/>
        <v>1.0182105854085095</v>
      </c>
      <c r="AM551" s="10">
        <f t="shared" si="53"/>
        <v>2.2085374397158549E-3</v>
      </c>
      <c r="AN551" s="11">
        <f t="shared" si="54"/>
        <v>1.4613132773311556E-2</v>
      </c>
    </row>
    <row r="552" spans="2:40" x14ac:dyDescent="0.5">
      <c r="B552" s="29">
        <v>42800</v>
      </c>
      <c r="C552" s="4">
        <v>22.9</v>
      </c>
      <c r="D552" s="5">
        <f t="shared" si="50"/>
        <v>7.9225352112675933E-3</v>
      </c>
      <c r="E552" s="6">
        <f t="shared" si="51"/>
        <v>7.8913167072432715E-3</v>
      </c>
      <c r="AJ552" s="29">
        <v>42800</v>
      </c>
      <c r="AK552" s="6">
        <f t="shared" si="52"/>
        <v>1.0079225352112675</v>
      </c>
      <c r="AL552" s="7">
        <f t="shared" si="52"/>
        <v>1.0078913167072432</v>
      </c>
      <c r="AM552" s="10">
        <f t="shared" si="53"/>
        <v>2.0798208376443467E-3</v>
      </c>
      <c r="AN552" s="11">
        <f t="shared" si="54"/>
        <v>1.4520422884014983E-2</v>
      </c>
    </row>
    <row r="553" spans="2:40" x14ac:dyDescent="0.5">
      <c r="B553" s="29">
        <v>42801</v>
      </c>
      <c r="C553" s="4">
        <v>22.75</v>
      </c>
      <c r="D553" s="5">
        <f t="shared" si="50"/>
        <v>-6.5502183406112918E-3</v>
      </c>
      <c r="E553" s="6">
        <f t="shared" si="51"/>
        <v>-6.5717651632345017E-3</v>
      </c>
      <c r="AJ553" s="29">
        <v>42801</v>
      </c>
      <c r="AK553" s="6">
        <f t="shared" si="52"/>
        <v>0.99344978165938869</v>
      </c>
      <c r="AL553" s="7">
        <f t="shared" si="52"/>
        <v>0.99342823483676546</v>
      </c>
      <c r="AM553" s="10">
        <f t="shared" si="53"/>
        <v>2.0210509552157038E-3</v>
      </c>
      <c r="AN553" s="11">
        <f t="shared" si="54"/>
        <v>1.4507329309823255E-2</v>
      </c>
    </row>
    <row r="554" spans="2:40" x14ac:dyDescent="0.5">
      <c r="B554" s="29">
        <v>42802</v>
      </c>
      <c r="C554" s="4">
        <v>22.67</v>
      </c>
      <c r="D554" s="5">
        <f t="shared" si="50"/>
        <v>-3.5164835164834415E-3</v>
      </c>
      <c r="E554" s="6">
        <f t="shared" si="51"/>
        <v>-3.5226808775217612E-3</v>
      </c>
      <c r="AJ554" s="29">
        <v>42802</v>
      </c>
      <c r="AK554" s="6">
        <f t="shared" si="52"/>
        <v>0.99648351648351652</v>
      </c>
      <c r="AL554" s="7">
        <f t="shared" si="52"/>
        <v>0.99647731912247828</v>
      </c>
      <c r="AM554" s="10">
        <f t="shared" si="53"/>
        <v>2.0890001912920154E-3</v>
      </c>
      <c r="AN554" s="11">
        <f t="shared" si="54"/>
        <v>1.448119452293216E-2</v>
      </c>
    </row>
    <row r="555" spans="2:40" x14ac:dyDescent="0.5">
      <c r="B555" s="29">
        <v>42803</v>
      </c>
      <c r="C555" s="4">
        <v>22.44</v>
      </c>
      <c r="D555" s="5">
        <f t="shared" si="50"/>
        <v>-1.0145566828407605E-2</v>
      </c>
      <c r="E555" s="6">
        <f t="shared" si="51"/>
        <v>-1.0197383864942088E-2</v>
      </c>
      <c r="AJ555" s="29">
        <v>42803</v>
      </c>
      <c r="AK555" s="6">
        <f t="shared" si="52"/>
        <v>0.98985443317159238</v>
      </c>
      <c r="AL555" s="7">
        <f t="shared" si="52"/>
        <v>0.98980261613505793</v>
      </c>
      <c r="AM555" s="10">
        <f t="shared" si="53"/>
        <v>1.9864996068880117E-3</v>
      </c>
      <c r="AN555" s="11">
        <f t="shared" si="54"/>
        <v>1.4554139386921397E-2</v>
      </c>
    </row>
    <row r="556" spans="2:40" x14ac:dyDescent="0.5">
      <c r="B556" s="29">
        <v>42804</v>
      </c>
      <c r="C556" s="4">
        <v>22.82</v>
      </c>
      <c r="D556" s="5">
        <f t="shared" si="50"/>
        <v>1.6934046345811006E-2</v>
      </c>
      <c r="E556" s="6">
        <f t="shared" si="51"/>
        <v>1.6792263779433936E-2</v>
      </c>
      <c r="AJ556" s="29">
        <v>42804</v>
      </c>
      <c r="AK556" s="6">
        <f t="shared" si="52"/>
        <v>1.016934046345811</v>
      </c>
      <c r="AL556" s="7">
        <f t="shared" si="52"/>
        <v>1.016792263779434</v>
      </c>
      <c r="AM556" s="10">
        <f t="shared" si="53"/>
        <v>2.4248000879877976E-3</v>
      </c>
      <c r="AN556" s="11">
        <f t="shared" si="54"/>
        <v>1.4783490490886854E-2</v>
      </c>
    </row>
    <row r="557" spans="2:40" x14ac:dyDescent="0.5">
      <c r="B557" s="29">
        <v>42807</v>
      </c>
      <c r="C557" s="4">
        <v>23.35</v>
      </c>
      <c r="D557" s="5">
        <f t="shared" si="50"/>
        <v>2.3225241016652107E-2</v>
      </c>
      <c r="E557" s="6">
        <f t="shared" si="51"/>
        <v>2.2959639680976699E-2</v>
      </c>
      <c r="AJ557" s="29">
        <v>42807</v>
      </c>
      <c r="AK557" s="6">
        <f t="shared" si="52"/>
        <v>1.023225241016652</v>
      </c>
      <c r="AL557" s="7">
        <f t="shared" si="52"/>
        <v>1.0229596396809768</v>
      </c>
      <c r="AM557" s="10">
        <f t="shared" si="53"/>
        <v>2.3061532502923312E-3</v>
      </c>
      <c r="AN557" s="11">
        <f t="shared" si="54"/>
        <v>1.4708888375971053E-2</v>
      </c>
    </row>
    <row r="558" spans="2:40" x14ac:dyDescent="0.5">
      <c r="B558" s="29">
        <v>42808</v>
      </c>
      <c r="C558" s="4">
        <v>23.32</v>
      </c>
      <c r="D558" s="5">
        <f t="shared" si="50"/>
        <v>-1.2847965738758515E-3</v>
      </c>
      <c r="E558" s="6">
        <f t="shared" si="51"/>
        <v>-1.2856226326146988E-3</v>
      </c>
      <c r="AJ558" s="29">
        <v>42808</v>
      </c>
      <c r="AK558" s="6">
        <f t="shared" si="52"/>
        <v>0.99871520342612419</v>
      </c>
      <c r="AL558" s="7">
        <f t="shared" si="52"/>
        <v>0.99871437736738533</v>
      </c>
      <c r="AM558" s="10">
        <f t="shared" si="53"/>
        <v>2.0745885416434246E-3</v>
      </c>
      <c r="AN558" s="11">
        <f t="shared" si="54"/>
        <v>1.4540809009949142E-2</v>
      </c>
    </row>
    <row r="559" spans="2:40" x14ac:dyDescent="0.5">
      <c r="B559" s="29">
        <v>42809</v>
      </c>
      <c r="C559" s="4">
        <v>23.71</v>
      </c>
      <c r="D559" s="5">
        <f t="shared" si="50"/>
        <v>1.6723842195540333E-2</v>
      </c>
      <c r="E559" s="6">
        <f t="shared" si="51"/>
        <v>1.6585538595022414E-2</v>
      </c>
      <c r="AJ559" s="29">
        <v>42809</v>
      </c>
      <c r="AK559" s="6">
        <f t="shared" si="52"/>
        <v>1.0167238421955402</v>
      </c>
      <c r="AL559" s="7">
        <f t="shared" si="52"/>
        <v>1.0165855385950224</v>
      </c>
      <c r="AM559" s="10">
        <f t="shared" si="53"/>
        <v>2.1162485662372297E-3</v>
      </c>
      <c r="AN559" s="11">
        <f t="shared" si="54"/>
        <v>1.4536507428915078E-2</v>
      </c>
    </row>
    <row r="560" spans="2:40" x14ac:dyDescent="0.5">
      <c r="B560" s="29">
        <v>42810</v>
      </c>
      <c r="C560" s="4">
        <v>23.18</v>
      </c>
      <c r="D560" s="5">
        <f t="shared" si="50"/>
        <v>-2.2353437368199121E-2</v>
      </c>
      <c r="E560" s="6">
        <f t="shared" si="51"/>
        <v>-2.2607062165708562E-2</v>
      </c>
      <c r="AJ560" s="29">
        <v>42810</v>
      </c>
      <c r="AK560" s="6">
        <f t="shared" si="52"/>
        <v>0.97764656263180083</v>
      </c>
      <c r="AL560" s="7">
        <f t="shared" si="52"/>
        <v>0.97739293783429149</v>
      </c>
      <c r="AM560" s="10">
        <f t="shared" si="53"/>
        <v>1.9756411951716369E-3</v>
      </c>
      <c r="AN560" s="11">
        <f t="shared" si="54"/>
        <v>1.4455298126721243E-2</v>
      </c>
    </row>
    <row r="561" spans="2:40" x14ac:dyDescent="0.5">
      <c r="B561" s="29">
        <v>42811</v>
      </c>
      <c r="C561" s="4">
        <v>22.99</v>
      </c>
      <c r="D561" s="5">
        <f t="shared" si="50"/>
        <v>-8.1967213114754658E-3</v>
      </c>
      <c r="E561" s="6">
        <f t="shared" si="51"/>
        <v>-8.23049913651548E-3</v>
      </c>
      <c r="AJ561" s="29">
        <v>42811</v>
      </c>
      <c r="AK561" s="6">
        <f t="shared" si="52"/>
        <v>0.99180327868852458</v>
      </c>
      <c r="AL561" s="7">
        <f t="shared" si="52"/>
        <v>0.99176950086348448</v>
      </c>
      <c r="AM561" s="10">
        <f t="shared" si="53"/>
        <v>2.2486483860817887E-3</v>
      </c>
      <c r="AN561" s="11">
        <f t="shared" si="54"/>
        <v>1.4223449410566068E-2</v>
      </c>
    </row>
    <row r="562" spans="2:40" x14ac:dyDescent="0.5">
      <c r="B562" s="29">
        <v>42814</v>
      </c>
      <c r="C562" s="4">
        <v>23.35</v>
      </c>
      <c r="D562" s="5">
        <f t="shared" si="50"/>
        <v>1.5658982166159331E-2</v>
      </c>
      <c r="E562" s="6">
        <f t="shared" si="51"/>
        <v>1.5537645339816178E-2</v>
      </c>
      <c r="AJ562" s="29">
        <v>42814</v>
      </c>
      <c r="AK562" s="6">
        <f t="shared" si="52"/>
        <v>1.0156589821661592</v>
      </c>
      <c r="AL562" s="7">
        <f t="shared" si="52"/>
        <v>1.0155376453398162</v>
      </c>
      <c r="AM562" s="10">
        <f t="shared" si="53"/>
        <v>2.2919273098596141E-3</v>
      </c>
      <c r="AN562" s="11">
        <f t="shared" si="54"/>
        <v>1.4197280988960217E-2</v>
      </c>
    </row>
    <row r="563" spans="2:40" x14ac:dyDescent="0.5">
      <c r="B563" s="29">
        <v>42815</v>
      </c>
      <c r="C563" s="4">
        <v>23.31</v>
      </c>
      <c r="D563" s="5">
        <f t="shared" si="50"/>
        <v>-1.7130620985011862E-3</v>
      </c>
      <c r="E563" s="6">
        <f t="shared" si="51"/>
        <v>-1.7145310672406781E-3</v>
      </c>
      <c r="AJ563" s="29">
        <v>42815</v>
      </c>
      <c r="AK563" s="6">
        <f t="shared" si="52"/>
        <v>0.99828693790149881</v>
      </c>
      <c r="AL563" s="7">
        <f t="shared" si="52"/>
        <v>0.99828546893275927</v>
      </c>
      <c r="AM563" s="10">
        <f t="shared" si="53"/>
        <v>1.994530428928473E-3</v>
      </c>
      <c r="AN563" s="11">
        <f t="shared" si="54"/>
        <v>1.4197615733578335E-2</v>
      </c>
    </row>
    <row r="564" spans="2:40" x14ac:dyDescent="0.5">
      <c r="B564" s="29">
        <v>42816</v>
      </c>
      <c r="C564" s="4">
        <v>23.66</v>
      </c>
      <c r="D564" s="5">
        <f t="shared" si="50"/>
        <v>1.5015015015015077E-2</v>
      </c>
      <c r="E564" s="6">
        <f t="shared" si="51"/>
        <v>1.4903405502574948E-2</v>
      </c>
      <c r="AJ564" s="29">
        <v>42816</v>
      </c>
      <c r="AK564" s="6">
        <f t="shared" si="52"/>
        <v>1.015015015015015</v>
      </c>
      <c r="AL564" s="7">
        <f t="shared" si="52"/>
        <v>1.014903405502575</v>
      </c>
      <c r="AM564" s="10">
        <f t="shared" si="53"/>
        <v>2.1559668212577259E-3</v>
      </c>
      <c r="AN564" s="11">
        <f t="shared" si="54"/>
        <v>1.423845238765873E-2</v>
      </c>
    </row>
    <row r="565" spans="2:40" x14ac:dyDescent="0.5">
      <c r="B565" s="29">
        <v>42817</v>
      </c>
      <c r="C565" s="4">
        <v>23.5</v>
      </c>
      <c r="D565" s="5">
        <f t="shared" si="50"/>
        <v>-6.7624683009298451E-3</v>
      </c>
      <c r="E565" s="6">
        <f t="shared" si="51"/>
        <v>-6.7854374001274599E-3</v>
      </c>
      <c r="AJ565" s="29">
        <v>42817</v>
      </c>
      <c r="AK565" s="6">
        <f t="shared" si="52"/>
        <v>0.99323753169907014</v>
      </c>
      <c r="AL565" s="7">
        <f t="shared" si="52"/>
        <v>0.99321456259987251</v>
      </c>
      <c r="AM565" s="10">
        <f t="shared" si="53"/>
        <v>2.0848229778718881E-3</v>
      </c>
      <c r="AN565" s="11">
        <f t="shared" si="54"/>
        <v>1.4189577300838481E-2</v>
      </c>
    </row>
    <row r="566" spans="2:40" x14ac:dyDescent="0.5">
      <c r="B566" s="29">
        <v>42818</v>
      </c>
      <c r="C566" s="4">
        <v>23.4</v>
      </c>
      <c r="D566" s="5">
        <f t="shared" si="50"/>
        <v>-4.255319148936231E-3</v>
      </c>
      <c r="E566" s="6">
        <f t="shared" si="51"/>
        <v>-4.2643987864575397E-3</v>
      </c>
      <c r="AJ566" s="29">
        <v>42818</v>
      </c>
      <c r="AK566" s="6">
        <f t="shared" si="52"/>
        <v>0.99574468085106382</v>
      </c>
      <c r="AL566" s="7">
        <f t="shared" si="52"/>
        <v>0.99573560121354243</v>
      </c>
      <c r="AM566" s="10">
        <f t="shared" si="53"/>
        <v>2.0815845743605041E-3</v>
      </c>
      <c r="AN566" s="11">
        <f t="shared" si="54"/>
        <v>1.4191652377586772E-2</v>
      </c>
    </row>
    <row r="567" spans="2:40" x14ac:dyDescent="0.5">
      <c r="B567" s="29">
        <v>42821</v>
      </c>
      <c r="C567" s="4">
        <v>23.44</v>
      </c>
      <c r="D567" s="5">
        <f t="shared" si="50"/>
        <v>1.709401709401825E-3</v>
      </c>
      <c r="E567" s="6">
        <f t="shared" si="51"/>
        <v>1.7079423451563376E-3</v>
      </c>
      <c r="AJ567" s="29">
        <v>42821</v>
      </c>
      <c r="AK567" s="6">
        <f t="shared" si="52"/>
        <v>1.0017094017094019</v>
      </c>
      <c r="AL567" s="7">
        <f t="shared" si="52"/>
        <v>1.0017079423451563</v>
      </c>
      <c r="AM567" s="10">
        <f t="shared" si="53"/>
        <v>2.3977996843877092E-3</v>
      </c>
      <c r="AN567" s="11">
        <f t="shared" si="54"/>
        <v>1.4368371166238176E-2</v>
      </c>
    </row>
    <row r="568" spans="2:40" x14ac:dyDescent="0.5">
      <c r="B568" s="29">
        <v>42822</v>
      </c>
      <c r="C568" s="4">
        <v>23.49</v>
      </c>
      <c r="D568" s="5">
        <f t="shared" si="50"/>
        <v>2.1331058020476602E-3</v>
      </c>
      <c r="E568" s="6">
        <f t="shared" si="51"/>
        <v>2.1308339620095072E-3</v>
      </c>
      <c r="AJ568" s="29">
        <v>42822</v>
      </c>
      <c r="AK568" s="6">
        <f t="shared" si="52"/>
        <v>1.0021331058020477</v>
      </c>
      <c r="AL568" s="7">
        <f t="shared" si="52"/>
        <v>1.0021308339620094</v>
      </c>
      <c r="AM568" s="10">
        <f t="shared" si="53"/>
        <v>2.4438132419677436E-3</v>
      </c>
      <c r="AN568" s="11">
        <f t="shared" si="54"/>
        <v>1.4372846075455728E-2</v>
      </c>
    </row>
    <row r="569" spans="2:40" x14ac:dyDescent="0.5">
      <c r="B569" s="29">
        <v>42823</v>
      </c>
      <c r="C569" s="4">
        <v>23.49</v>
      </c>
      <c r="D569" s="5">
        <f t="shared" si="50"/>
        <v>0</v>
      </c>
      <c r="E569" s="6">
        <f t="shared" si="51"/>
        <v>0</v>
      </c>
      <c r="AJ569" s="29">
        <v>42823</v>
      </c>
      <c r="AK569" s="6">
        <f t="shared" si="52"/>
        <v>1</v>
      </c>
      <c r="AL569" s="7">
        <f t="shared" si="52"/>
        <v>1</v>
      </c>
      <c r="AM569" s="10">
        <f t="shared" si="53"/>
        <v>2.7689894192093564E-3</v>
      </c>
      <c r="AN569" s="11">
        <f t="shared" si="54"/>
        <v>1.469682579631946E-2</v>
      </c>
    </row>
    <row r="570" spans="2:40" x14ac:dyDescent="0.5">
      <c r="B570" s="29">
        <v>42824</v>
      </c>
      <c r="C570" s="4">
        <v>23.99</v>
      </c>
      <c r="D570" s="5">
        <f t="shared" si="50"/>
        <v>2.1285653469561516E-2</v>
      </c>
      <c r="E570" s="6">
        <f t="shared" si="51"/>
        <v>2.1062278180781834E-2</v>
      </c>
      <c r="AJ570" s="29">
        <v>42824</v>
      </c>
      <c r="AK570" s="6">
        <f t="shared" si="52"/>
        <v>1.0212856534695616</v>
      </c>
      <c r="AL570" s="7">
        <f t="shared" si="52"/>
        <v>1.0210622781807819</v>
      </c>
      <c r="AM570" s="10">
        <f t="shared" si="53"/>
        <v>2.7542982280475757E-3</v>
      </c>
      <c r="AN570" s="11">
        <f t="shared" si="54"/>
        <v>1.4700292262997024E-2</v>
      </c>
    </row>
    <row r="571" spans="2:40" x14ac:dyDescent="0.5">
      <c r="B571" s="29">
        <v>42825</v>
      </c>
      <c r="C571" s="4">
        <v>24.32</v>
      </c>
      <c r="D571" s="5">
        <f t="shared" si="50"/>
        <v>1.3755731554814583E-2</v>
      </c>
      <c r="E571" s="6">
        <f t="shared" si="51"/>
        <v>1.3661980246363231E-2</v>
      </c>
      <c r="AJ571" s="29">
        <v>42825</v>
      </c>
      <c r="AK571" s="6">
        <f t="shared" si="52"/>
        <v>1.0137557315548147</v>
      </c>
      <c r="AL571" s="7">
        <f t="shared" si="52"/>
        <v>1.0136619802463633</v>
      </c>
      <c r="AM571" s="10">
        <f t="shared" si="53"/>
        <v>2.5718779514575184E-3</v>
      </c>
      <c r="AN571" s="11">
        <f t="shared" si="54"/>
        <v>1.45701991038347E-2</v>
      </c>
    </row>
    <row r="572" spans="2:40" x14ac:dyDescent="0.5">
      <c r="B572" s="29">
        <v>42828</v>
      </c>
      <c r="C572" s="4">
        <v>24.64</v>
      </c>
      <c r="D572" s="5">
        <f t="shared" si="50"/>
        <v>1.3157894736842117E-2</v>
      </c>
      <c r="E572" s="6">
        <f t="shared" si="51"/>
        <v>1.3072081567352701E-2</v>
      </c>
      <c r="AJ572" s="29">
        <v>42828</v>
      </c>
      <c r="AK572" s="6">
        <f t="shared" si="52"/>
        <v>1.013157894736842</v>
      </c>
      <c r="AL572" s="7">
        <f t="shared" si="52"/>
        <v>1.0130720815673526</v>
      </c>
      <c r="AM572" s="10">
        <f t="shared" si="53"/>
        <v>2.2303667752908841E-3</v>
      </c>
      <c r="AN572" s="11">
        <f t="shared" si="54"/>
        <v>1.4669025990936203E-2</v>
      </c>
    </row>
    <row r="573" spans="2:40" x14ac:dyDescent="0.5">
      <c r="B573" s="29">
        <v>42829</v>
      </c>
      <c r="C573" s="4">
        <v>24.7</v>
      </c>
      <c r="D573" s="5">
        <f t="shared" si="50"/>
        <v>2.435064935064883E-3</v>
      </c>
      <c r="E573" s="6">
        <f t="shared" si="51"/>
        <v>2.4321049686123948E-3</v>
      </c>
      <c r="AJ573" s="29">
        <v>42829</v>
      </c>
      <c r="AK573" s="6">
        <f t="shared" si="52"/>
        <v>1.0024350649350648</v>
      </c>
      <c r="AL573" s="7">
        <f t="shared" si="52"/>
        <v>1.0024321049686125</v>
      </c>
      <c r="AM573" s="10">
        <f t="shared" si="53"/>
        <v>2.0447985522561137E-3</v>
      </c>
      <c r="AN573" s="11">
        <f t="shared" si="54"/>
        <v>1.4636027255261089E-2</v>
      </c>
    </row>
    <row r="574" spans="2:40" x14ac:dyDescent="0.5">
      <c r="B574" s="29">
        <v>42830</v>
      </c>
      <c r="C574" s="4">
        <v>24.97</v>
      </c>
      <c r="D574" s="5">
        <f t="shared" si="50"/>
        <v>1.093117408906881E-2</v>
      </c>
      <c r="E574" s="6">
        <f t="shared" si="51"/>
        <v>1.0871860657750254E-2</v>
      </c>
      <c r="AJ574" s="29">
        <v>42830</v>
      </c>
      <c r="AK574" s="6">
        <f t="shared" si="52"/>
        <v>1.0109311740890687</v>
      </c>
      <c r="AL574" s="7">
        <f t="shared" si="52"/>
        <v>1.0108718606577503</v>
      </c>
      <c r="AM574" s="10">
        <f t="shared" si="53"/>
        <v>2.152644699206912E-3</v>
      </c>
      <c r="AN574" s="11">
        <f t="shared" si="54"/>
        <v>1.467504032674545E-2</v>
      </c>
    </row>
    <row r="575" spans="2:40" x14ac:dyDescent="0.5">
      <c r="B575" s="29">
        <v>42831</v>
      </c>
      <c r="C575" s="4">
        <v>25.4</v>
      </c>
      <c r="D575" s="5">
        <f t="shared" si="50"/>
        <v>1.7220664797757298E-2</v>
      </c>
      <c r="E575" s="6">
        <f t="shared" si="51"/>
        <v>1.707406973280904E-2</v>
      </c>
      <c r="AJ575" s="29">
        <v>42831</v>
      </c>
      <c r="AK575" s="6">
        <f t="shared" si="52"/>
        <v>1.0172206647977573</v>
      </c>
      <c r="AL575" s="7">
        <f t="shared" si="52"/>
        <v>1.0170740697328091</v>
      </c>
      <c r="AM575" s="10">
        <f t="shared" si="53"/>
        <v>2.2726179454347077E-3</v>
      </c>
      <c r="AN575" s="11">
        <f t="shared" si="54"/>
        <v>1.4791768179734054E-2</v>
      </c>
    </row>
    <row r="576" spans="2:40" x14ac:dyDescent="0.5">
      <c r="B576" s="29">
        <v>42832</v>
      </c>
      <c r="C576" s="4">
        <v>25.3</v>
      </c>
      <c r="D576" s="5">
        <f t="shared" si="50"/>
        <v>-3.9370078740156647E-3</v>
      </c>
      <c r="E576" s="6">
        <f t="shared" si="51"/>
        <v>-3.9447782910162288E-3</v>
      </c>
      <c r="AJ576" s="29">
        <v>42832</v>
      </c>
      <c r="AK576" s="6">
        <f t="shared" si="52"/>
        <v>0.99606299212598437</v>
      </c>
      <c r="AL576" s="7">
        <f t="shared" si="52"/>
        <v>0.99605522170898375</v>
      </c>
      <c r="AM576" s="10">
        <f t="shared" si="53"/>
        <v>2.0146985520527608E-3</v>
      </c>
      <c r="AN576" s="11">
        <f t="shared" si="54"/>
        <v>1.4732735244944643E-2</v>
      </c>
    </row>
    <row r="577" spans="2:40" x14ac:dyDescent="0.5">
      <c r="B577" s="29">
        <v>42835</v>
      </c>
      <c r="C577" s="4">
        <v>25.51</v>
      </c>
      <c r="D577" s="5">
        <f t="shared" si="50"/>
        <v>8.3003952569170297E-3</v>
      </c>
      <c r="E577" s="6">
        <f t="shared" si="51"/>
        <v>8.2661364202454291E-3</v>
      </c>
      <c r="AJ577" s="29">
        <v>42835</v>
      </c>
      <c r="AK577" s="6">
        <f t="shared" si="52"/>
        <v>1.0083003952569169</v>
      </c>
      <c r="AL577" s="7">
        <f t="shared" si="52"/>
        <v>1.0082661364202454</v>
      </c>
      <c r="AM577" s="10">
        <f t="shared" si="53"/>
        <v>1.5923571426053444E-3</v>
      </c>
      <c r="AN577" s="11">
        <f t="shared" si="54"/>
        <v>1.5439188032800212E-2</v>
      </c>
    </row>
    <row r="578" spans="2:40" x14ac:dyDescent="0.5">
      <c r="B578" s="29">
        <v>42836</v>
      </c>
      <c r="C578" s="4">
        <v>25.7</v>
      </c>
      <c r="D578" s="5">
        <f t="shared" si="50"/>
        <v>7.448059584476586E-3</v>
      </c>
      <c r="E578" s="6">
        <f t="shared" si="51"/>
        <v>7.420459747453997E-3</v>
      </c>
      <c r="AJ578" s="29">
        <v>42836</v>
      </c>
      <c r="AK578" s="6">
        <f t="shared" si="52"/>
        <v>1.0074480595844766</v>
      </c>
      <c r="AL578" s="7">
        <f t="shared" si="52"/>
        <v>1.0074204597474541</v>
      </c>
      <c r="AM578" s="10">
        <f t="shared" si="53"/>
        <v>1.6340909089216861E-3</v>
      </c>
      <c r="AN578" s="11">
        <f t="shared" si="54"/>
        <v>1.5462637129900748E-2</v>
      </c>
    </row>
    <row r="579" spans="2:40" x14ac:dyDescent="0.5">
      <c r="B579" s="29">
        <v>42837</v>
      </c>
      <c r="C579" s="4">
        <v>25.8</v>
      </c>
      <c r="D579" s="5">
        <f t="shared" si="50"/>
        <v>3.8910505836576431E-3</v>
      </c>
      <c r="E579" s="6">
        <f t="shared" si="51"/>
        <v>3.8835000263976122E-3</v>
      </c>
      <c r="AJ579" s="29">
        <v>42837</v>
      </c>
      <c r="AK579" s="6">
        <f t="shared" si="52"/>
        <v>1.0038910505836576</v>
      </c>
      <c r="AL579" s="7">
        <f t="shared" si="52"/>
        <v>1.0038835000263977</v>
      </c>
      <c r="AM579" s="10">
        <f t="shared" si="53"/>
        <v>1.4396517745939839E-3</v>
      </c>
      <c r="AN579" s="11">
        <f t="shared" si="54"/>
        <v>1.5499919291428587E-2</v>
      </c>
    </row>
    <row r="580" spans="2:40" x14ac:dyDescent="0.5">
      <c r="B580" s="29">
        <v>42838</v>
      </c>
      <c r="C580" s="4">
        <v>25.62</v>
      </c>
      <c r="D580" s="5">
        <f t="shared" si="50"/>
        <v>-6.9767441860465003E-3</v>
      </c>
      <c r="E580" s="6">
        <f t="shared" si="51"/>
        <v>-7.0011954589835881E-3</v>
      </c>
      <c r="AJ580" s="29">
        <v>42838</v>
      </c>
      <c r="AK580" s="6">
        <f t="shared" si="52"/>
        <v>0.99302325581395345</v>
      </c>
      <c r="AL580" s="7">
        <f t="shared" si="52"/>
        <v>0.99299880454101641</v>
      </c>
      <c r="AM580" s="10">
        <f t="shared" si="53"/>
        <v>1.5789055813442256E-3</v>
      </c>
      <c r="AN580" s="11">
        <f t="shared" si="54"/>
        <v>1.5578910580102972E-2</v>
      </c>
    </row>
    <row r="581" spans="2:40" x14ac:dyDescent="0.5">
      <c r="B581" s="29">
        <v>42842</v>
      </c>
      <c r="C581" s="4">
        <v>26.09</v>
      </c>
      <c r="D581" s="5">
        <f t="shared" si="50"/>
        <v>1.8345042935206824E-2</v>
      </c>
      <c r="E581" s="6">
        <f t="shared" si="51"/>
        <v>1.8178802680048789E-2</v>
      </c>
      <c r="AJ581" s="29">
        <v>42842</v>
      </c>
      <c r="AK581" s="6">
        <f t="shared" si="52"/>
        <v>1.0183450429352068</v>
      </c>
      <c r="AL581" s="7">
        <f t="shared" si="52"/>
        <v>1.0181788026800489</v>
      </c>
      <c r="AM581" s="10">
        <f t="shared" si="53"/>
        <v>1.6108113443161556E-3</v>
      </c>
      <c r="AN581" s="11">
        <f t="shared" si="54"/>
        <v>1.5564159973049784E-2</v>
      </c>
    </row>
    <row r="582" spans="2:40" x14ac:dyDescent="0.5">
      <c r="B582" s="29">
        <v>42843</v>
      </c>
      <c r="C582" s="4">
        <v>25.6</v>
      </c>
      <c r="D582" s="5">
        <f t="shared" si="50"/>
        <v>-1.8781142200076598E-2</v>
      </c>
      <c r="E582" s="6">
        <f t="shared" si="51"/>
        <v>-1.8959747663120266E-2</v>
      </c>
      <c r="AJ582" s="29">
        <v>42843</v>
      </c>
      <c r="AK582" s="6">
        <f t="shared" si="52"/>
        <v>0.98121885779992335</v>
      </c>
      <c r="AL582" s="7">
        <f t="shared" si="52"/>
        <v>0.98104025233687975</v>
      </c>
      <c r="AM582" s="10">
        <f t="shared" si="53"/>
        <v>1.3455456230943436E-3</v>
      </c>
      <c r="AN582" s="11">
        <f t="shared" si="54"/>
        <v>1.5481269068061142E-2</v>
      </c>
    </row>
    <row r="583" spans="2:40" x14ac:dyDescent="0.5">
      <c r="B583" s="29">
        <v>42844</v>
      </c>
      <c r="C583" s="4">
        <v>25.46</v>
      </c>
      <c r="D583" s="5">
        <f t="shared" si="50"/>
        <v>-5.4687500000000222E-3</v>
      </c>
      <c r="E583" s="6">
        <f t="shared" si="51"/>
        <v>-5.4837583562563526E-3</v>
      </c>
      <c r="AJ583" s="29">
        <v>42844</v>
      </c>
      <c r="AK583" s="6">
        <f t="shared" si="52"/>
        <v>0.99453124999999998</v>
      </c>
      <c r="AL583" s="7">
        <f t="shared" si="52"/>
        <v>0.99451624164374364</v>
      </c>
      <c r="AM583" s="10">
        <f t="shared" si="53"/>
        <v>1.5745351833365891E-3</v>
      </c>
      <c r="AN583" s="11">
        <f t="shared" si="54"/>
        <v>1.5333667769425846E-2</v>
      </c>
    </row>
    <row r="584" spans="2:40" x14ac:dyDescent="0.5">
      <c r="B584" s="29">
        <v>42845</v>
      </c>
      <c r="C584" s="4">
        <v>25.6</v>
      </c>
      <c r="D584" s="5">
        <f t="shared" ref="D584:D647" si="55">((C584-C583)/C583)</f>
        <v>5.498821681068365E-3</v>
      </c>
      <c r="E584" s="6">
        <f t="shared" ref="E584:E647" si="56" xml:space="preserve"> IF(C584=C583, 0, LN(C584/C583))</f>
        <v>5.4837583562562875E-3</v>
      </c>
      <c r="AJ584" s="29">
        <v>42845</v>
      </c>
      <c r="AK584" s="6">
        <f t="shared" ref="AK584:AL647" si="57">1 + D584</f>
        <v>1.0054988216810683</v>
      </c>
      <c r="AL584" s="7">
        <f t="shared" si="57"/>
        <v>1.0054837583562564</v>
      </c>
      <c r="AM584" s="10">
        <f t="shared" ref="AM584:AM647" si="58">AVERAGE(D584:D674)</f>
        <v>1.514327419410471E-3</v>
      </c>
      <c r="AN584" s="11">
        <f t="shared" ref="AN584:AN647" si="59">STDEV(D584:D674)</f>
        <v>1.5372338288043578E-2</v>
      </c>
    </row>
    <row r="585" spans="2:40" x14ac:dyDescent="0.5">
      <c r="B585" s="29">
        <v>42846</v>
      </c>
      <c r="C585" s="4">
        <v>25.01</v>
      </c>
      <c r="D585" s="5">
        <f t="shared" si="55"/>
        <v>-2.3046874999999994E-2</v>
      </c>
      <c r="E585" s="6">
        <f t="shared" si="56"/>
        <v>-2.331660659598913E-2</v>
      </c>
      <c r="AJ585" s="29">
        <v>42846</v>
      </c>
      <c r="AK585" s="6">
        <f t="shared" si="57"/>
        <v>0.97695312499999998</v>
      </c>
      <c r="AL585" s="7">
        <f t="shared" si="57"/>
        <v>0.97668339340401089</v>
      </c>
      <c r="AM585" s="10">
        <f t="shared" si="58"/>
        <v>1.4272930327388041E-3</v>
      </c>
      <c r="AN585" s="11">
        <f t="shared" si="59"/>
        <v>1.5371949310330646E-2</v>
      </c>
    </row>
    <row r="586" spans="2:40" x14ac:dyDescent="0.5">
      <c r="B586" s="29">
        <v>42849</v>
      </c>
      <c r="C586" s="4">
        <v>25.09</v>
      </c>
      <c r="D586" s="5">
        <f t="shared" si="55"/>
        <v>3.1987205117952134E-3</v>
      </c>
      <c r="E586" s="6">
        <f t="shared" si="56"/>
        <v>3.1936154888031038E-3</v>
      </c>
      <c r="AJ586" s="29">
        <v>42849</v>
      </c>
      <c r="AK586" s="6">
        <f t="shared" si="57"/>
        <v>1.0031987205117952</v>
      </c>
      <c r="AL586" s="7">
        <f t="shared" si="57"/>
        <v>1.003193615488803</v>
      </c>
      <c r="AM586" s="10">
        <f t="shared" si="58"/>
        <v>1.8901239128503713E-3</v>
      </c>
      <c r="AN586" s="11">
        <f t="shared" si="59"/>
        <v>1.5260525373268734E-2</v>
      </c>
    </row>
    <row r="587" spans="2:40" x14ac:dyDescent="0.5">
      <c r="B587" s="29">
        <v>42850</v>
      </c>
      <c r="C587" s="4">
        <v>25.84</v>
      </c>
      <c r="D587" s="5">
        <f t="shared" si="55"/>
        <v>2.9892387405340774E-2</v>
      </c>
      <c r="E587" s="6">
        <f t="shared" si="56"/>
        <v>2.9454318536070133E-2</v>
      </c>
      <c r="AJ587" s="29">
        <v>42850</v>
      </c>
      <c r="AK587" s="6">
        <f t="shared" si="57"/>
        <v>1.0298923874053407</v>
      </c>
      <c r="AL587" s="7">
        <f t="shared" si="57"/>
        <v>1.0294543185360701</v>
      </c>
      <c r="AM587" s="10">
        <f t="shared" si="58"/>
        <v>1.9073195666603835E-3</v>
      </c>
      <c r="AN587" s="11">
        <f t="shared" si="59"/>
        <v>1.5262897722945097E-2</v>
      </c>
    </row>
    <row r="588" spans="2:40" x14ac:dyDescent="0.5">
      <c r="B588" s="29">
        <v>42851</v>
      </c>
      <c r="C588" s="4">
        <v>26.37</v>
      </c>
      <c r="D588" s="5">
        <f t="shared" si="55"/>
        <v>2.0510835913312736E-2</v>
      </c>
      <c r="E588" s="6">
        <f t="shared" si="56"/>
        <v>2.0303321450794342E-2</v>
      </c>
      <c r="AJ588" s="29">
        <v>42851</v>
      </c>
      <c r="AK588" s="6">
        <f t="shared" si="57"/>
        <v>1.0205108359133128</v>
      </c>
      <c r="AL588" s="7">
        <f t="shared" si="57"/>
        <v>1.0203033214507944</v>
      </c>
      <c r="AM588" s="10">
        <f t="shared" si="58"/>
        <v>1.5527826643186734E-3</v>
      </c>
      <c r="AN588" s="11">
        <f t="shared" si="59"/>
        <v>1.4977665340624748E-2</v>
      </c>
    </row>
    <row r="589" spans="2:40" x14ac:dyDescent="0.5">
      <c r="B589" s="29">
        <v>42852</v>
      </c>
      <c r="C589" s="4">
        <v>27.2</v>
      </c>
      <c r="D589" s="5">
        <f t="shared" si="55"/>
        <v>3.1475161167993863E-2</v>
      </c>
      <c r="E589" s="6">
        <f t="shared" si="56"/>
        <v>3.0989972936756146E-2</v>
      </c>
      <c r="AJ589" s="29">
        <v>42852</v>
      </c>
      <c r="AK589" s="6">
        <f t="shared" si="57"/>
        <v>1.0314751611679938</v>
      </c>
      <c r="AL589" s="7">
        <f t="shared" si="57"/>
        <v>1.0309899729367562</v>
      </c>
      <c r="AM589" s="10">
        <f t="shared" si="58"/>
        <v>1.0103264278847695E-3</v>
      </c>
      <c r="AN589" s="11">
        <f t="shared" si="59"/>
        <v>1.5176022111416509E-2</v>
      </c>
    </row>
    <row r="590" spans="2:40" x14ac:dyDescent="0.5">
      <c r="B590" s="29">
        <v>42853</v>
      </c>
      <c r="C590" s="4">
        <v>26.77</v>
      </c>
      <c r="D590" s="5">
        <f t="shared" si="55"/>
        <v>-1.5808823529411754E-2</v>
      </c>
      <c r="E590" s="6">
        <f t="shared" si="56"/>
        <v>-1.5935115769690436E-2</v>
      </c>
      <c r="AJ590" s="29">
        <v>42853</v>
      </c>
      <c r="AK590" s="6">
        <f t="shared" si="57"/>
        <v>0.98419117647058829</v>
      </c>
      <c r="AL590" s="7">
        <f t="shared" si="57"/>
        <v>0.98406488423030958</v>
      </c>
      <c r="AM590" s="10">
        <f t="shared" si="58"/>
        <v>6.5292263031291179E-4</v>
      </c>
      <c r="AN590" s="11">
        <f t="shared" si="59"/>
        <v>1.4829608929165084E-2</v>
      </c>
    </row>
    <row r="591" spans="2:40" x14ac:dyDescent="0.5">
      <c r="B591" s="29">
        <v>42856</v>
      </c>
      <c r="C591" s="4">
        <v>26.85</v>
      </c>
      <c r="D591" s="5">
        <f t="shared" si="55"/>
        <v>2.9884198729922245E-3</v>
      </c>
      <c r="E591" s="6">
        <f t="shared" si="56"/>
        <v>2.9839634226125418E-3</v>
      </c>
      <c r="AJ591" s="29">
        <v>42856</v>
      </c>
      <c r="AK591" s="6">
        <f t="shared" si="57"/>
        <v>1.0029884198729921</v>
      </c>
      <c r="AL591" s="7">
        <f t="shared" si="57"/>
        <v>1.0029839634226125</v>
      </c>
      <c r="AM591" s="10">
        <f t="shared" si="58"/>
        <v>8.0357596372465374E-4</v>
      </c>
      <c r="AN591" s="11">
        <f t="shared" si="59"/>
        <v>1.4729817734245454E-2</v>
      </c>
    </row>
    <row r="592" spans="2:40" x14ac:dyDescent="0.5">
      <c r="B592" s="29">
        <v>42857</v>
      </c>
      <c r="C592" s="4">
        <v>26.7</v>
      </c>
      <c r="D592" s="5">
        <f t="shared" si="55"/>
        <v>-5.5865921787710288E-3</v>
      </c>
      <c r="E592" s="6">
        <f t="shared" si="56"/>
        <v>-5.6022555486698981E-3</v>
      </c>
      <c r="AJ592" s="29">
        <v>42857</v>
      </c>
      <c r="AK592" s="6">
        <f t="shared" si="57"/>
        <v>0.994413407821229</v>
      </c>
      <c r="AL592" s="7">
        <f t="shared" si="57"/>
        <v>0.99439774445133011</v>
      </c>
      <c r="AM592" s="10">
        <f t="shared" si="58"/>
        <v>7.4376455905095706E-4</v>
      </c>
      <c r="AN592" s="11">
        <f t="shared" si="59"/>
        <v>1.4731897811378777E-2</v>
      </c>
    </row>
    <row r="593" spans="2:40" x14ac:dyDescent="0.5">
      <c r="B593" s="29">
        <v>42858</v>
      </c>
      <c r="C593" s="4">
        <v>26.42</v>
      </c>
      <c r="D593" s="5">
        <f t="shared" si="55"/>
        <v>-1.0486891385767701E-2</v>
      </c>
      <c r="E593" s="6">
        <f t="shared" si="56"/>
        <v>-1.0542266312024545E-2</v>
      </c>
      <c r="AJ593" s="29">
        <v>42858</v>
      </c>
      <c r="AK593" s="6">
        <f t="shared" si="57"/>
        <v>0.98951310861423225</v>
      </c>
      <c r="AL593" s="7">
        <f t="shared" si="57"/>
        <v>0.9894577336879754</v>
      </c>
      <c r="AM593" s="10">
        <f t="shared" si="58"/>
        <v>9.751087516719181E-4</v>
      </c>
      <c r="AN593" s="11">
        <f t="shared" si="59"/>
        <v>1.4796540766823732E-2</v>
      </c>
    </row>
    <row r="594" spans="2:40" x14ac:dyDescent="0.5">
      <c r="B594" s="29">
        <v>42859</v>
      </c>
      <c r="C594" s="4">
        <v>26.16</v>
      </c>
      <c r="D594" s="5">
        <f t="shared" si="55"/>
        <v>-9.8410295230886274E-3</v>
      </c>
      <c r="E594" s="6">
        <f t="shared" si="56"/>
        <v>-9.8897725051813688E-3</v>
      </c>
      <c r="AJ594" s="29">
        <v>42859</v>
      </c>
      <c r="AK594" s="6">
        <f t="shared" si="57"/>
        <v>0.99015897047691137</v>
      </c>
      <c r="AL594" s="7">
        <f t="shared" si="57"/>
        <v>0.99011022749481858</v>
      </c>
      <c r="AM594" s="10">
        <f t="shared" si="58"/>
        <v>1.1169755112011783E-3</v>
      </c>
      <c r="AN594" s="11">
        <f t="shared" si="59"/>
        <v>1.4747230659966236E-2</v>
      </c>
    </row>
    <row r="595" spans="2:40" x14ac:dyDescent="0.5">
      <c r="B595" s="29">
        <v>42860</v>
      </c>
      <c r="C595" s="4">
        <v>26.45</v>
      </c>
      <c r="D595" s="5">
        <f t="shared" si="55"/>
        <v>1.1085626911314952E-2</v>
      </c>
      <c r="E595" s="6">
        <f t="shared" si="56"/>
        <v>1.1024631715310325E-2</v>
      </c>
      <c r="AJ595" s="29">
        <v>42860</v>
      </c>
      <c r="AK595" s="6">
        <f t="shared" si="57"/>
        <v>1.0110856269113149</v>
      </c>
      <c r="AL595" s="7">
        <f t="shared" si="57"/>
        <v>1.0110246317153104</v>
      </c>
      <c r="AM595" s="10">
        <f t="shared" si="58"/>
        <v>1.0885149650096317E-3</v>
      </c>
      <c r="AN595" s="11">
        <f t="shared" si="59"/>
        <v>1.4771093204712229E-2</v>
      </c>
    </row>
    <row r="596" spans="2:40" x14ac:dyDescent="0.5">
      <c r="B596" s="29">
        <v>42863</v>
      </c>
      <c r="C596" s="4">
        <v>26.64</v>
      </c>
      <c r="D596" s="5">
        <f t="shared" si="55"/>
        <v>7.1833648393195195E-3</v>
      </c>
      <c r="E596" s="6">
        <f t="shared" si="56"/>
        <v>7.1576873678801112E-3</v>
      </c>
      <c r="AJ596" s="29">
        <v>42863</v>
      </c>
      <c r="AK596" s="6">
        <f t="shared" si="57"/>
        <v>1.0071833648393196</v>
      </c>
      <c r="AL596" s="7">
        <f t="shared" si="57"/>
        <v>1.00715768736788</v>
      </c>
      <c r="AM596" s="10">
        <f t="shared" si="58"/>
        <v>1.2856067464345111E-3</v>
      </c>
      <c r="AN596" s="11">
        <f t="shared" si="59"/>
        <v>1.5023467898250946E-2</v>
      </c>
    </row>
    <row r="597" spans="2:40" x14ac:dyDescent="0.5">
      <c r="B597" s="29">
        <v>42864</v>
      </c>
      <c r="C597" s="4">
        <v>27.17</v>
      </c>
      <c r="D597" s="5">
        <f t="shared" si="55"/>
        <v>1.9894894894894936E-2</v>
      </c>
      <c r="E597" s="6">
        <f t="shared" si="56"/>
        <v>1.9699577766068021E-2</v>
      </c>
      <c r="AJ597" s="29">
        <v>42864</v>
      </c>
      <c r="AK597" s="6">
        <f t="shared" si="57"/>
        <v>1.0198948948948949</v>
      </c>
      <c r="AL597" s="7">
        <f t="shared" si="57"/>
        <v>1.019699577766068</v>
      </c>
      <c r="AM597" s="10">
        <f t="shared" si="58"/>
        <v>1.2813476450386962E-3</v>
      </c>
      <c r="AN597" s="11">
        <f t="shared" si="59"/>
        <v>1.5021832175935331E-2</v>
      </c>
    </row>
    <row r="598" spans="2:40" x14ac:dyDescent="0.5">
      <c r="B598" s="29">
        <v>42865</v>
      </c>
      <c r="C598" s="4">
        <v>27.02</v>
      </c>
      <c r="D598" s="5">
        <f t="shared" si="55"/>
        <v>-5.5207949944792835E-3</v>
      </c>
      <c r="E598" s="6">
        <f t="shared" si="56"/>
        <v>-5.5360909062036976E-3</v>
      </c>
      <c r="AJ598" s="29">
        <v>42865</v>
      </c>
      <c r="AK598" s="6">
        <f t="shared" si="57"/>
        <v>0.99447920500552067</v>
      </c>
      <c r="AL598" s="7">
        <f t="shared" si="57"/>
        <v>0.99446390909379634</v>
      </c>
      <c r="AM598" s="10">
        <f t="shared" si="58"/>
        <v>1.2221984549411419E-3</v>
      </c>
      <c r="AN598" s="11">
        <f t="shared" si="59"/>
        <v>1.4958188336913305E-2</v>
      </c>
    </row>
    <row r="599" spans="2:40" x14ac:dyDescent="0.5">
      <c r="B599" s="29">
        <v>42866</v>
      </c>
      <c r="C599" s="4">
        <v>27.06</v>
      </c>
      <c r="D599" s="5">
        <f t="shared" si="55"/>
        <v>1.4803849000739877E-3</v>
      </c>
      <c r="E599" s="6">
        <f t="shared" si="56"/>
        <v>1.4792902105891243E-3</v>
      </c>
      <c r="AJ599" s="29">
        <v>42866</v>
      </c>
      <c r="AK599" s="6">
        <f t="shared" si="57"/>
        <v>1.001480384900074</v>
      </c>
      <c r="AL599" s="7">
        <f t="shared" si="57"/>
        <v>1.0014792902105891</v>
      </c>
      <c r="AM599" s="10">
        <f t="shared" si="58"/>
        <v>1.2609323781328716E-3</v>
      </c>
      <c r="AN599" s="11">
        <f t="shared" si="59"/>
        <v>1.4945091432093393E-2</v>
      </c>
    </row>
    <row r="600" spans="2:40" x14ac:dyDescent="0.5">
      <c r="B600" s="29">
        <v>42867</v>
      </c>
      <c r="C600" s="4">
        <v>26.98</v>
      </c>
      <c r="D600" s="5">
        <f t="shared" si="55"/>
        <v>-2.9563932002955764E-3</v>
      </c>
      <c r="E600" s="6">
        <f t="shared" si="56"/>
        <v>-2.9607719630321337E-3</v>
      </c>
      <c r="AJ600" s="29">
        <v>42867</v>
      </c>
      <c r="AK600" s="6">
        <f t="shared" si="57"/>
        <v>0.99704360679970438</v>
      </c>
      <c r="AL600" s="7">
        <f t="shared" si="57"/>
        <v>0.99703922803696787</v>
      </c>
      <c r="AM600" s="10">
        <f t="shared" si="58"/>
        <v>1.2739684415020212E-3</v>
      </c>
      <c r="AN600" s="11">
        <f t="shared" si="59"/>
        <v>1.4945802337952476E-2</v>
      </c>
    </row>
    <row r="601" spans="2:40" x14ac:dyDescent="0.5">
      <c r="B601" s="29">
        <v>42870</v>
      </c>
      <c r="C601" s="4">
        <v>27.11</v>
      </c>
      <c r="D601" s="5">
        <f t="shared" si="55"/>
        <v>4.8183839881393254E-3</v>
      </c>
      <c r="E601" s="6">
        <f t="shared" si="56"/>
        <v>4.8068127309642472E-3</v>
      </c>
      <c r="AJ601" s="29">
        <v>42870</v>
      </c>
      <c r="AK601" s="6">
        <f t="shared" si="57"/>
        <v>1.0048183839881393</v>
      </c>
      <c r="AL601" s="7">
        <f t="shared" si="57"/>
        <v>1.0048068127309642</v>
      </c>
      <c r="AM601" s="10">
        <f t="shared" si="58"/>
        <v>1.3977878196675328E-3</v>
      </c>
      <c r="AN601" s="11">
        <f t="shared" si="59"/>
        <v>1.495703542510902E-2</v>
      </c>
    </row>
    <row r="602" spans="2:40" x14ac:dyDescent="0.5">
      <c r="B602" s="29">
        <v>42871</v>
      </c>
      <c r="C602" s="4">
        <v>27.33</v>
      </c>
      <c r="D602" s="5">
        <f t="shared" si="55"/>
        <v>8.1150866838804459E-3</v>
      </c>
      <c r="E602" s="6">
        <f t="shared" si="56"/>
        <v>8.0823364294023911E-3</v>
      </c>
      <c r="AJ602" s="29">
        <v>42871</v>
      </c>
      <c r="AK602" s="6">
        <f t="shared" si="57"/>
        <v>1.0081150866838804</v>
      </c>
      <c r="AL602" s="7">
        <f t="shared" si="57"/>
        <v>1.0080823364294025</v>
      </c>
      <c r="AM602" s="10">
        <f t="shared" si="58"/>
        <v>1.6057052747820554E-3</v>
      </c>
      <c r="AN602" s="11">
        <f t="shared" si="59"/>
        <v>1.5135554707066042E-2</v>
      </c>
    </row>
    <row r="603" spans="2:40" x14ac:dyDescent="0.5">
      <c r="B603" s="29">
        <v>42872</v>
      </c>
      <c r="C603" s="4">
        <v>26.45</v>
      </c>
      <c r="D603" s="5">
        <f t="shared" si="55"/>
        <v>-3.2199048664471243E-2</v>
      </c>
      <c r="E603" s="6">
        <f t="shared" si="56"/>
        <v>-3.2728841635668186E-2</v>
      </c>
      <c r="AJ603" s="29">
        <v>42872</v>
      </c>
      <c r="AK603" s="6">
        <f t="shared" si="57"/>
        <v>0.96780095133552879</v>
      </c>
      <c r="AL603" s="7">
        <f t="shared" si="57"/>
        <v>0.96727115836433186</v>
      </c>
      <c r="AM603" s="10">
        <f t="shared" si="58"/>
        <v>1.3891196749751197E-3</v>
      </c>
      <c r="AN603" s="11">
        <f t="shared" si="59"/>
        <v>1.5182317290300559E-2</v>
      </c>
    </row>
    <row r="604" spans="2:40" x14ac:dyDescent="0.5">
      <c r="B604" s="29">
        <v>42873</v>
      </c>
      <c r="C604" s="4">
        <v>26.22</v>
      </c>
      <c r="D604" s="5">
        <f t="shared" si="55"/>
        <v>-8.6956521739130592E-3</v>
      </c>
      <c r="E604" s="6">
        <f t="shared" si="56"/>
        <v>-8.7336799687546662E-3</v>
      </c>
      <c r="AJ604" s="29">
        <v>42873</v>
      </c>
      <c r="AK604" s="6">
        <f t="shared" si="57"/>
        <v>0.9913043478260869</v>
      </c>
      <c r="AL604" s="7">
        <f t="shared" si="57"/>
        <v>0.99126632003124537</v>
      </c>
      <c r="AM604" s="10">
        <f t="shared" si="58"/>
        <v>1.5388583962941673E-3</v>
      </c>
      <c r="AN604" s="11">
        <f t="shared" si="59"/>
        <v>1.4912158371901881E-2</v>
      </c>
    </row>
    <row r="605" spans="2:40" x14ac:dyDescent="0.5">
      <c r="B605" s="29">
        <v>42874</v>
      </c>
      <c r="C605" s="4">
        <v>26.1</v>
      </c>
      <c r="D605" s="5">
        <f t="shared" si="55"/>
        <v>-4.5766590389015047E-3</v>
      </c>
      <c r="E605" s="6">
        <f t="shared" si="56"/>
        <v>-4.587164006905931E-3</v>
      </c>
      <c r="AJ605" s="29">
        <v>42874</v>
      </c>
      <c r="AK605" s="6">
        <f t="shared" si="57"/>
        <v>0.99542334096109852</v>
      </c>
      <c r="AL605" s="7">
        <f t="shared" si="57"/>
        <v>0.99541283599309405</v>
      </c>
      <c r="AM605" s="10">
        <f t="shared" si="58"/>
        <v>1.5942825033378833E-3</v>
      </c>
      <c r="AN605" s="11">
        <f t="shared" si="59"/>
        <v>1.4883041405131926E-2</v>
      </c>
    </row>
    <row r="606" spans="2:40" x14ac:dyDescent="0.5">
      <c r="B606" s="29">
        <v>42877</v>
      </c>
      <c r="C606" s="4">
        <v>26.96</v>
      </c>
      <c r="D606" s="5">
        <f t="shared" si="55"/>
        <v>3.29501915708812E-2</v>
      </c>
      <c r="E606" s="6">
        <f t="shared" si="56"/>
        <v>3.2418971715458524E-2</v>
      </c>
      <c r="AJ606" s="29">
        <v>42877</v>
      </c>
      <c r="AK606" s="6">
        <f t="shared" si="57"/>
        <v>1.0329501915708812</v>
      </c>
      <c r="AL606" s="7">
        <f t="shared" si="57"/>
        <v>1.0324189717154586</v>
      </c>
      <c r="AM606" s="10">
        <f t="shared" si="58"/>
        <v>1.7837232164179316E-3</v>
      </c>
      <c r="AN606" s="11">
        <f t="shared" si="59"/>
        <v>1.4913305343468148E-2</v>
      </c>
    </row>
    <row r="607" spans="2:40" x14ac:dyDescent="0.5">
      <c r="B607" s="29">
        <v>42878</v>
      </c>
      <c r="C607" s="4">
        <v>27.59</v>
      </c>
      <c r="D607" s="5">
        <f t="shared" si="55"/>
        <v>2.3367952522255157E-2</v>
      </c>
      <c r="E607" s="6">
        <f t="shared" si="56"/>
        <v>2.3099102185088448E-2</v>
      </c>
      <c r="AJ607" s="29">
        <v>42878</v>
      </c>
      <c r="AK607" s="6">
        <f t="shared" si="57"/>
        <v>1.0233679525222552</v>
      </c>
      <c r="AL607" s="7">
        <f t="shared" si="57"/>
        <v>1.0230991021850884</v>
      </c>
      <c r="AM607" s="10">
        <f t="shared" si="58"/>
        <v>1.3167693233143293E-3</v>
      </c>
      <c r="AN607" s="11">
        <f t="shared" si="59"/>
        <v>1.4588311843287162E-2</v>
      </c>
    </row>
    <row r="608" spans="2:40" x14ac:dyDescent="0.5">
      <c r="B608" s="29">
        <v>42879</v>
      </c>
      <c r="C608" s="4">
        <v>27.51</v>
      </c>
      <c r="D608" s="5">
        <f t="shared" si="55"/>
        <v>-2.8996013048205255E-3</v>
      </c>
      <c r="E608" s="6">
        <f t="shared" si="56"/>
        <v>-2.9038132927114322E-3</v>
      </c>
      <c r="AJ608" s="29">
        <v>42879</v>
      </c>
      <c r="AK608" s="6">
        <f t="shared" si="57"/>
        <v>0.99710039869517952</v>
      </c>
      <c r="AL608" s="7">
        <f t="shared" si="57"/>
        <v>0.99709618670728861</v>
      </c>
      <c r="AM608" s="10">
        <f t="shared" si="58"/>
        <v>1.0672803046878165E-3</v>
      </c>
      <c r="AN608" s="11">
        <f t="shared" si="59"/>
        <v>1.4399923758619143E-2</v>
      </c>
    </row>
    <row r="609" spans="2:40" x14ac:dyDescent="0.5">
      <c r="B609" s="29">
        <v>42880</v>
      </c>
      <c r="C609" s="4">
        <v>27.65</v>
      </c>
      <c r="D609" s="5">
        <f t="shared" si="55"/>
        <v>5.0890585241729191E-3</v>
      </c>
      <c r="E609" s="6">
        <f t="shared" si="56"/>
        <v>5.0761530318605679E-3</v>
      </c>
      <c r="AJ609" s="29">
        <v>42880</v>
      </c>
      <c r="AK609" s="6">
        <f t="shared" si="57"/>
        <v>1.005089058524173</v>
      </c>
      <c r="AL609" s="7">
        <f t="shared" si="57"/>
        <v>1.0050761530318606</v>
      </c>
      <c r="AM609" s="10">
        <f t="shared" si="58"/>
        <v>1.069956775106943E-3</v>
      </c>
      <c r="AN609" s="11">
        <f t="shared" si="59"/>
        <v>1.4399200870559663E-2</v>
      </c>
    </row>
    <row r="610" spans="2:40" x14ac:dyDescent="0.5">
      <c r="B610" s="29">
        <v>42881</v>
      </c>
      <c r="C610" s="4">
        <v>27.56</v>
      </c>
      <c r="D610" s="5">
        <f t="shared" si="55"/>
        <v>-3.2549728752260349E-3</v>
      </c>
      <c r="E610" s="6">
        <f t="shared" si="56"/>
        <v>-3.2602818228859706E-3</v>
      </c>
      <c r="AJ610" s="29">
        <v>42881</v>
      </c>
      <c r="AK610" s="6">
        <f t="shared" si="57"/>
        <v>0.99674502712477397</v>
      </c>
      <c r="AL610" s="7">
        <f t="shared" si="57"/>
        <v>0.99673971817711404</v>
      </c>
      <c r="AM610" s="10">
        <f t="shared" si="58"/>
        <v>1.1384093445505588E-3</v>
      </c>
      <c r="AN610" s="11">
        <f t="shared" si="59"/>
        <v>1.4433285792281298E-2</v>
      </c>
    </row>
    <row r="611" spans="2:40" x14ac:dyDescent="0.5">
      <c r="B611" s="29">
        <v>42885</v>
      </c>
      <c r="C611" s="4">
        <v>27.45</v>
      </c>
      <c r="D611" s="5">
        <f t="shared" si="55"/>
        <v>-3.9912917271407635E-3</v>
      </c>
      <c r="E611" s="6">
        <f t="shared" si="56"/>
        <v>-3.9992781899181431E-3</v>
      </c>
      <c r="AJ611" s="29">
        <v>42885</v>
      </c>
      <c r="AK611" s="6">
        <f t="shared" si="57"/>
        <v>0.99600870827285926</v>
      </c>
      <c r="AL611" s="7">
        <f t="shared" si="57"/>
        <v>0.99600072181008181</v>
      </c>
      <c r="AM611" s="10">
        <f t="shared" si="58"/>
        <v>1.232053252829345E-3</v>
      </c>
      <c r="AN611" s="11">
        <f t="shared" si="59"/>
        <v>1.4432108813280324E-2</v>
      </c>
    </row>
    <row r="612" spans="2:40" x14ac:dyDescent="0.5">
      <c r="B612" s="29">
        <v>42886</v>
      </c>
      <c r="C612" s="4">
        <v>27.03</v>
      </c>
      <c r="D612" s="5">
        <f t="shared" si="55"/>
        <v>-1.5300546448087364E-2</v>
      </c>
      <c r="E612" s="6">
        <f t="shared" si="56"/>
        <v>-1.5418807667183282E-2</v>
      </c>
      <c r="AJ612" s="29">
        <v>42886</v>
      </c>
      <c r="AK612" s="6">
        <f t="shared" si="57"/>
        <v>0.98469945355191268</v>
      </c>
      <c r="AL612" s="7">
        <f t="shared" si="57"/>
        <v>0.98458119233281671</v>
      </c>
      <c r="AM612" s="10">
        <f t="shared" si="58"/>
        <v>1.247127718076465E-3</v>
      </c>
      <c r="AN612" s="11">
        <f t="shared" si="59"/>
        <v>1.442730798069564E-2</v>
      </c>
    </row>
    <row r="613" spans="2:40" x14ac:dyDescent="0.5">
      <c r="B613" s="29">
        <v>42887</v>
      </c>
      <c r="C613" s="4">
        <v>27.4</v>
      </c>
      <c r="D613" s="5">
        <f t="shared" si="55"/>
        <v>1.3688494265630685E-2</v>
      </c>
      <c r="E613" s="6">
        <f t="shared" si="56"/>
        <v>1.3595653105668314E-2</v>
      </c>
      <c r="AJ613" s="29">
        <v>42887</v>
      </c>
      <c r="AK613" s="6">
        <f t="shared" si="57"/>
        <v>1.0136884942656308</v>
      </c>
      <c r="AL613" s="7">
        <f t="shared" si="57"/>
        <v>1.0135956531056682</v>
      </c>
      <c r="AM613" s="10">
        <f t="shared" si="58"/>
        <v>1.4513424492709475E-3</v>
      </c>
      <c r="AN613" s="11">
        <f t="shared" si="59"/>
        <v>1.4321612882527314E-2</v>
      </c>
    </row>
    <row r="614" spans="2:40" x14ac:dyDescent="0.5">
      <c r="B614" s="29">
        <v>42888</v>
      </c>
      <c r="C614" s="4">
        <v>27.47</v>
      </c>
      <c r="D614" s="5">
        <f t="shared" si="55"/>
        <v>2.5547445255474557E-3</v>
      </c>
      <c r="E614" s="6">
        <f t="shared" si="56"/>
        <v>2.5514867131578908E-3</v>
      </c>
      <c r="AJ614" s="29">
        <v>42888</v>
      </c>
      <c r="AK614" s="6">
        <f t="shared" si="57"/>
        <v>1.0025547445255474</v>
      </c>
      <c r="AL614" s="7">
        <f t="shared" si="57"/>
        <v>1.002551486713158</v>
      </c>
      <c r="AM614" s="10">
        <f t="shared" si="58"/>
        <v>1.3980082104621643E-3</v>
      </c>
      <c r="AN614" s="11">
        <f t="shared" si="59"/>
        <v>1.4284524034728635E-2</v>
      </c>
    </row>
    <row r="615" spans="2:40" x14ac:dyDescent="0.5">
      <c r="B615" s="29">
        <v>42891</v>
      </c>
      <c r="C615" s="4">
        <v>26.93</v>
      </c>
      <c r="D615" s="5">
        <f t="shared" si="55"/>
        <v>-1.9657808518383661E-2</v>
      </c>
      <c r="E615" s="6">
        <f t="shared" si="56"/>
        <v>-1.9853593283674874E-2</v>
      </c>
      <c r="AJ615" s="29">
        <v>42891</v>
      </c>
      <c r="AK615" s="6">
        <f t="shared" si="57"/>
        <v>0.98034219148161639</v>
      </c>
      <c r="AL615" s="7">
        <f t="shared" si="57"/>
        <v>0.98014640671632514</v>
      </c>
      <c r="AM615" s="10">
        <f t="shared" si="58"/>
        <v>1.3984492060235643E-3</v>
      </c>
      <c r="AN615" s="11">
        <f t="shared" si="59"/>
        <v>1.4284560761998176E-2</v>
      </c>
    </row>
    <row r="616" spans="2:40" x14ac:dyDescent="0.5">
      <c r="B616" s="29">
        <v>42892</v>
      </c>
      <c r="C616" s="4">
        <v>26.94</v>
      </c>
      <c r="D616" s="5">
        <f t="shared" si="55"/>
        <v>3.7133308577800086E-4</v>
      </c>
      <c r="E616" s="6">
        <f t="shared" si="56"/>
        <v>3.7126415871041206E-4</v>
      </c>
      <c r="AJ616" s="29">
        <v>42892</v>
      </c>
      <c r="AK616" s="6">
        <f t="shared" si="57"/>
        <v>1.000371333085778</v>
      </c>
      <c r="AL616" s="7">
        <f t="shared" si="57"/>
        <v>1.0003712641587104</v>
      </c>
      <c r="AM616" s="10">
        <f t="shared" si="58"/>
        <v>1.5895829339693686E-3</v>
      </c>
      <c r="AN616" s="11">
        <f t="shared" si="59"/>
        <v>1.4115046605691881E-2</v>
      </c>
    </row>
    <row r="617" spans="2:40" x14ac:dyDescent="0.5">
      <c r="B617" s="29">
        <v>42893</v>
      </c>
      <c r="C617" s="4">
        <v>27.22</v>
      </c>
      <c r="D617" s="5">
        <f t="shared" si="55"/>
        <v>1.0393466963622776E-2</v>
      </c>
      <c r="E617" s="6">
        <f t="shared" si="56"/>
        <v>1.0339826241101979E-2</v>
      </c>
      <c r="AJ617" s="29">
        <v>42893</v>
      </c>
      <c r="AK617" s="6">
        <f t="shared" si="57"/>
        <v>1.0103934669636228</v>
      </c>
      <c r="AL617" s="7">
        <f t="shared" si="57"/>
        <v>1.0103398262411021</v>
      </c>
      <c r="AM617" s="10">
        <f t="shared" si="58"/>
        <v>1.6888361115304799E-3</v>
      </c>
      <c r="AN617" s="11">
        <f t="shared" si="59"/>
        <v>1.4138121584086441E-2</v>
      </c>
    </row>
    <row r="618" spans="2:40" x14ac:dyDescent="0.5">
      <c r="B618" s="29">
        <v>42894</v>
      </c>
      <c r="C618" s="4">
        <v>27.96</v>
      </c>
      <c r="D618" s="5">
        <f t="shared" si="55"/>
        <v>2.7185892725936887E-2</v>
      </c>
      <c r="E618" s="6">
        <f t="shared" si="56"/>
        <v>2.6822920142289645E-2</v>
      </c>
      <c r="AJ618" s="29">
        <v>42894</v>
      </c>
      <c r="AK618" s="6">
        <f t="shared" si="57"/>
        <v>1.027185892725937</v>
      </c>
      <c r="AL618" s="7">
        <f t="shared" si="57"/>
        <v>1.0268229201422896</v>
      </c>
      <c r="AM618" s="10">
        <f t="shared" si="58"/>
        <v>1.6628731604965046E-3</v>
      </c>
      <c r="AN618" s="11">
        <f t="shared" si="59"/>
        <v>1.4124121379781179E-2</v>
      </c>
    </row>
    <row r="619" spans="2:40" x14ac:dyDescent="0.5">
      <c r="B619" s="29">
        <v>42895</v>
      </c>
      <c r="C619" s="4">
        <v>27.43</v>
      </c>
      <c r="D619" s="5">
        <f t="shared" si="55"/>
        <v>-1.8955650929899898E-2</v>
      </c>
      <c r="E619" s="6">
        <f t="shared" si="56"/>
        <v>-1.9137612416097714E-2</v>
      </c>
      <c r="AJ619" s="29">
        <v>42895</v>
      </c>
      <c r="AK619" s="6">
        <f t="shared" si="57"/>
        <v>0.98104434907010007</v>
      </c>
      <c r="AL619" s="7">
        <f t="shared" si="57"/>
        <v>0.98086238758390232</v>
      </c>
      <c r="AM619" s="10">
        <f t="shared" si="58"/>
        <v>1.4936979618538828E-3</v>
      </c>
      <c r="AN619" s="11">
        <f t="shared" si="59"/>
        <v>1.3905523039684071E-2</v>
      </c>
    </row>
    <row r="620" spans="2:40" x14ac:dyDescent="0.5">
      <c r="B620" s="29">
        <v>42898</v>
      </c>
      <c r="C620" s="4">
        <v>27.38</v>
      </c>
      <c r="D620" s="5">
        <f t="shared" si="55"/>
        <v>-1.8228217280350241E-3</v>
      </c>
      <c r="E620" s="6">
        <f t="shared" si="56"/>
        <v>-1.8244850892090868E-3</v>
      </c>
      <c r="AJ620" s="29">
        <v>42898</v>
      </c>
      <c r="AK620" s="6">
        <f t="shared" si="57"/>
        <v>0.99817717827196495</v>
      </c>
      <c r="AL620" s="7">
        <f t="shared" si="57"/>
        <v>0.99817551491079093</v>
      </c>
      <c r="AM620" s="10">
        <f t="shared" si="58"/>
        <v>1.6950796065797876E-3</v>
      </c>
      <c r="AN620" s="11">
        <f t="shared" si="59"/>
        <v>1.3737768221450649E-2</v>
      </c>
    </row>
    <row r="621" spans="2:40" x14ac:dyDescent="0.5">
      <c r="B621" s="29">
        <v>42899</v>
      </c>
      <c r="C621" s="4">
        <v>27.85</v>
      </c>
      <c r="D621" s="5">
        <f t="shared" si="55"/>
        <v>1.7165814463111849E-2</v>
      </c>
      <c r="E621" s="6">
        <f t="shared" si="56"/>
        <v>1.7020146512990376E-2</v>
      </c>
      <c r="AJ621" s="29">
        <v>42899</v>
      </c>
      <c r="AK621" s="6">
        <f t="shared" si="57"/>
        <v>1.0171658144631119</v>
      </c>
      <c r="AL621" s="7">
        <f t="shared" si="57"/>
        <v>1.0170201465129904</v>
      </c>
      <c r="AM621" s="10">
        <f t="shared" si="58"/>
        <v>1.7601333510620955E-3</v>
      </c>
      <c r="AN621" s="11">
        <f t="shared" si="59"/>
        <v>1.3734940693092144E-2</v>
      </c>
    </row>
    <row r="622" spans="2:40" x14ac:dyDescent="0.5">
      <c r="B622" s="29">
        <v>42900</v>
      </c>
      <c r="C622" s="4">
        <v>27.5</v>
      </c>
      <c r="D622" s="5">
        <f t="shared" si="55"/>
        <v>-1.2567324955116747E-2</v>
      </c>
      <c r="E622" s="6">
        <f t="shared" si="56"/>
        <v>-1.2646961700767421E-2</v>
      </c>
      <c r="AJ622" s="29">
        <v>42900</v>
      </c>
      <c r="AK622" s="6">
        <f t="shared" si="57"/>
        <v>0.9874326750448833</v>
      </c>
      <c r="AL622" s="7">
        <f t="shared" si="57"/>
        <v>0.9873530382992326</v>
      </c>
      <c r="AM622" s="10">
        <f t="shared" si="58"/>
        <v>1.6301336791476276E-3</v>
      </c>
      <c r="AN622" s="11">
        <f t="shared" si="59"/>
        <v>1.3643185695108861E-2</v>
      </c>
    </row>
    <row r="623" spans="2:40" x14ac:dyDescent="0.5">
      <c r="B623" s="29">
        <v>42901</v>
      </c>
      <c r="C623" s="4">
        <v>27.5</v>
      </c>
      <c r="D623" s="5">
        <f t="shared" si="55"/>
        <v>0</v>
      </c>
      <c r="E623" s="6">
        <f t="shared" si="56"/>
        <v>0</v>
      </c>
      <c r="AJ623" s="29">
        <v>42901</v>
      </c>
      <c r="AK623" s="6">
        <f t="shared" si="57"/>
        <v>1</v>
      </c>
      <c r="AL623" s="7">
        <f t="shared" si="57"/>
        <v>1</v>
      </c>
      <c r="AM623" s="10">
        <f t="shared" si="58"/>
        <v>1.8094063453336505E-3</v>
      </c>
      <c r="AN623" s="11">
        <f t="shared" si="59"/>
        <v>1.3561494892140268E-2</v>
      </c>
    </row>
    <row r="624" spans="2:40" x14ac:dyDescent="0.5">
      <c r="B624" s="29">
        <v>42902</v>
      </c>
      <c r="C624" s="4">
        <v>27.51</v>
      </c>
      <c r="D624" s="5">
        <f t="shared" si="55"/>
        <v>3.6363636363642048E-4</v>
      </c>
      <c r="E624" s="6">
        <f t="shared" si="56"/>
        <v>3.635702639575435E-4</v>
      </c>
      <c r="AJ624" s="29">
        <v>42902</v>
      </c>
      <c r="AK624" s="6">
        <f t="shared" si="57"/>
        <v>1.0003636363636363</v>
      </c>
      <c r="AL624" s="7">
        <f t="shared" si="57"/>
        <v>1.0003635702639575</v>
      </c>
      <c r="AM624" s="10">
        <f t="shared" si="58"/>
        <v>2.0486694150788362E-3</v>
      </c>
      <c r="AN624" s="11">
        <f t="shared" si="59"/>
        <v>1.3720354778427347E-2</v>
      </c>
    </row>
    <row r="625" spans="2:40" x14ac:dyDescent="0.5">
      <c r="B625" s="29">
        <v>42905</v>
      </c>
      <c r="C625" s="4">
        <v>28.42</v>
      </c>
      <c r="D625" s="5">
        <f t="shared" si="55"/>
        <v>3.3078880407124686E-2</v>
      </c>
      <c r="E625" s="6">
        <f t="shared" si="56"/>
        <v>3.2543547732471423E-2</v>
      </c>
      <c r="AJ625" s="29">
        <v>42905</v>
      </c>
      <c r="AK625" s="6">
        <f t="shared" si="57"/>
        <v>1.0330788804071247</v>
      </c>
      <c r="AL625" s="7">
        <f t="shared" si="57"/>
        <v>1.0325435477324714</v>
      </c>
      <c r="AM625" s="10">
        <f t="shared" si="58"/>
        <v>1.8539965080771616E-3</v>
      </c>
      <c r="AN625" s="11">
        <f t="shared" si="59"/>
        <v>1.3869396583065472E-2</v>
      </c>
    </row>
    <row r="626" spans="2:40" x14ac:dyDescent="0.5">
      <c r="B626" s="29">
        <v>42906</v>
      </c>
      <c r="C626" s="4">
        <v>27.51</v>
      </c>
      <c r="D626" s="5">
        <f t="shared" si="55"/>
        <v>-3.2019704433497539E-2</v>
      </c>
      <c r="E626" s="6">
        <f t="shared" si="56"/>
        <v>-3.2543547732471423E-2</v>
      </c>
      <c r="AJ626" s="29">
        <v>42906</v>
      </c>
      <c r="AK626" s="6">
        <f t="shared" si="57"/>
        <v>0.96798029556650245</v>
      </c>
      <c r="AL626" s="7">
        <f t="shared" si="57"/>
        <v>0.96745645226752863</v>
      </c>
      <c r="AM626" s="10">
        <f t="shared" si="58"/>
        <v>1.3815554158681991E-3</v>
      </c>
      <c r="AN626" s="11">
        <f t="shared" si="59"/>
        <v>1.3521825244998587E-2</v>
      </c>
    </row>
    <row r="627" spans="2:40" x14ac:dyDescent="0.5">
      <c r="B627" s="29">
        <v>42907</v>
      </c>
      <c r="C627" s="4">
        <v>27.52</v>
      </c>
      <c r="D627" s="5">
        <f t="shared" si="55"/>
        <v>3.6350418029800109E-4</v>
      </c>
      <c r="E627" s="6">
        <f t="shared" si="56"/>
        <v>3.6343812865973467E-4</v>
      </c>
      <c r="AJ627" s="29">
        <v>42907</v>
      </c>
      <c r="AK627" s="6">
        <f t="shared" si="57"/>
        <v>1.0003635041802981</v>
      </c>
      <c r="AL627" s="7">
        <f t="shared" si="57"/>
        <v>1.0003634381286597</v>
      </c>
      <c r="AM627" s="10">
        <f t="shared" si="58"/>
        <v>1.8400095803095275E-3</v>
      </c>
      <c r="AN627" s="11">
        <f t="shared" si="59"/>
        <v>1.3076695951295968E-2</v>
      </c>
    </row>
    <row r="628" spans="2:40" x14ac:dyDescent="0.5">
      <c r="B628" s="29">
        <v>42908</v>
      </c>
      <c r="C628" s="4">
        <v>27.49</v>
      </c>
      <c r="D628" s="5">
        <f t="shared" si="55"/>
        <v>-1.0901162790698088E-3</v>
      </c>
      <c r="E628" s="6">
        <f t="shared" si="56"/>
        <v>-1.0907108879886526E-3</v>
      </c>
      <c r="AJ628" s="29">
        <v>42908</v>
      </c>
      <c r="AK628" s="6">
        <f t="shared" si="57"/>
        <v>0.99890988372093015</v>
      </c>
      <c r="AL628" s="7">
        <f t="shared" si="57"/>
        <v>0.99890928911201138</v>
      </c>
      <c r="AM628" s="10">
        <f t="shared" si="58"/>
        <v>1.5567776873533846E-3</v>
      </c>
      <c r="AN628" s="11">
        <f t="shared" si="59"/>
        <v>1.3384532296670401E-2</v>
      </c>
    </row>
    <row r="629" spans="2:40" x14ac:dyDescent="0.5">
      <c r="B629" s="29">
        <v>42909</v>
      </c>
      <c r="C629" s="4">
        <v>27.3</v>
      </c>
      <c r="D629" s="5">
        <f t="shared" si="55"/>
        <v>-6.9116042197161784E-3</v>
      </c>
      <c r="E629" s="6">
        <f t="shared" si="56"/>
        <v>-6.9355999862401848E-3</v>
      </c>
      <c r="AJ629" s="29">
        <v>42909</v>
      </c>
      <c r="AK629" s="6">
        <f t="shared" si="57"/>
        <v>0.99308839578028385</v>
      </c>
      <c r="AL629" s="7">
        <f t="shared" si="57"/>
        <v>0.99306440001375984</v>
      </c>
      <c r="AM629" s="10">
        <f t="shared" si="58"/>
        <v>1.6141805619587222E-3</v>
      </c>
      <c r="AN629" s="11">
        <f t="shared" si="59"/>
        <v>1.3384255784970185E-2</v>
      </c>
    </row>
    <row r="630" spans="2:40" x14ac:dyDescent="0.5">
      <c r="B630" s="29">
        <v>42912</v>
      </c>
      <c r="C630" s="4">
        <v>26.23</v>
      </c>
      <c r="D630" s="5">
        <f t="shared" si="55"/>
        <v>-3.9194139194139201E-2</v>
      </c>
      <c r="E630" s="6">
        <f t="shared" si="56"/>
        <v>-3.9982908312131714E-2</v>
      </c>
      <c r="AJ630" s="29">
        <v>42912</v>
      </c>
      <c r="AK630" s="6">
        <f t="shared" si="57"/>
        <v>0.96080586080586083</v>
      </c>
      <c r="AL630" s="7">
        <f t="shared" si="57"/>
        <v>0.96001709168786831</v>
      </c>
      <c r="AM630" s="10">
        <f t="shared" si="58"/>
        <v>1.707530944123897E-3</v>
      </c>
      <c r="AN630" s="11">
        <f t="shared" si="59"/>
        <v>1.3353720334923802E-2</v>
      </c>
    </row>
    <row r="631" spans="2:40" x14ac:dyDescent="0.5">
      <c r="B631" s="29">
        <v>42913</v>
      </c>
      <c r="C631" s="4">
        <v>25.9</v>
      </c>
      <c r="D631" s="5">
        <f t="shared" si="55"/>
        <v>-1.2581014105985583E-2</v>
      </c>
      <c r="E631" s="6">
        <f t="shared" si="56"/>
        <v>-1.2660825173290282E-2</v>
      </c>
      <c r="AJ631" s="29">
        <v>42913</v>
      </c>
      <c r="AK631" s="6">
        <f t="shared" si="57"/>
        <v>0.98741898589401444</v>
      </c>
      <c r="AL631" s="7">
        <f t="shared" si="57"/>
        <v>0.98733917482670974</v>
      </c>
      <c r="AM631" s="10">
        <f t="shared" si="58"/>
        <v>1.7942863275269903E-3</v>
      </c>
      <c r="AN631" s="11">
        <f t="shared" si="59"/>
        <v>1.3108433300594287E-2</v>
      </c>
    </row>
    <row r="632" spans="2:40" x14ac:dyDescent="0.5">
      <c r="B632" s="29">
        <v>42914</v>
      </c>
      <c r="C632" s="4">
        <v>26.52</v>
      </c>
      <c r="D632" s="5">
        <f t="shared" si="55"/>
        <v>2.3938223938223979E-2</v>
      </c>
      <c r="E632" s="6">
        <f t="shared" si="56"/>
        <v>2.3656196612169732E-2</v>
      </c>
      <c r="AJ632" s="29">
        <v>42914</v>
      </c>
      <c r="AK632" s="6">
        <f t="shared" si="57"/>
        <v>1.023938223938224</v>
      </c>
      <c r="AL632" s="7">
        <f t="shared" si="57"/>
        <v>1.0236561966121698</v>
      </c>
      <c r="AM632" s="10">
        <f t="shared" si="58"/>
        <v>2.165661199204966E-3</v>
      </c>
      <c r="AN632" s="11">
        <f t="shared" si="59"/>
        <v>1.3175196114026455E-2</v>
      </c>
    </row>
    <row r="633" spans="2:40" x14ac:dyDescent="0.5">
      <c r="B633" s="29">
        <v>42915</v>
      </c>
      <c r="C633" s="4">
        <v>26.38</v>
      </c>
      <c r="D633" s="5">
        <f t="shared" si="55"/>
        <v>-5.2790346907994178E-3</v>
      </c>
      <c r="E633" s="6">
        <f t="shared" si="56"/>
        <v>-5.2930180284932E-3</v>
      </c>
      <c r="AJ633" s="29">
        <v>42915</v>
      </c>
      <c r="AK633" s="6">
        <f t="shared" si="57"/>
        <v>0.99472096530920062</v>
      </c>
      <c r="AL633" s="7">
        <f t="shared" si="57"/>
        <v>0.99470698197150675</v>
      </c>
      <c r="AM633" s="10">
        <f t="shared" si="58"/>
        <v>1.8393880062011871E-3</v>
      </c>
      <c r="AN633" s="11">
        <f t="shared" si="59"/>
        <v>1.299644778742183E-2</v>
      </c>
    </row>
    <row r="634" spans="2:40" x14ac:dyDescent="0.5">
      <c r="B634" s="29">
        <v>42916</v>
      </c>
      <c r="C634" s="4">
        <v>26.45</v>
      </c>
      <c r="D634" s="5">
        <f t="shared" si="55"/>
        <v>2.6535253980288207E-3</v>
      </c>
      <c r="E634" s="6">
        <f t="shared" si="56"/>
        <v>2.6500110151399161E-3</v>
      </c>
      <c r="AJ634" s="29">
        <v>42916</v>
      </c>
      <c r="AK634" s="6">
        <f t="shared" si="57"/>
        <v>1.0026535253980289</v>
      </c>
      <c r="AL634" s="7">
        <f t="shared" si="57"/>
        <v>1.00265001101514</v>
      </c>
      <c r="AM634" s="10">
        <f t="shared" si="58"/>
        <v>1.999836315896585E-3</v>
      </c>
      <c r="AN634" s="11">
        <f t="shared" si="59"/>
        <v>1.2997717857984301E-2</v>
      </c>
    </row>
    <row r="635" spans="2:40" x14ac:dyDescent="0.5">
      <c r="B635" s="29">
        <v>42919</v>
      </c>
      <c r="C635" s="4">
        <v>26.42</v>
      </c>
      <c r="D635" s="5">
        <f t="shared" si="55"/>
        <v>-1.1342155009450882E-3</v>
      </c>
      <c r="E635" s="6">
        <f t="shared" si="56"/>
        <v>-1.1348592101290053E-3</v>
      </c>
      <c r="AJ635" s="29">
        <v>42919</v>
      </c>
      <c r="AK635" s="6">
        <f t="shared" si="57"/>
        <v>0.99886578449905494</v>
      </c>
      <c r="AL635" s="7">
        <f t="shared" si="57"/>
        <v>0.99886514078987099</v>
      </c>
      <c r="AM635" s="10">
        <f t="shared" si="58"/>
        <v>1.8796848854009934E-3</v>
      </c>
      <c r="AN635" s="11">
        <f t="shared" si="59"/>
        <v>1.3042068475409186E-2</v>
      </c>
    </row>
    <row r="636" spans="2:40" x14ac:dyDescent="0.5">
      <c r="B636" s="29">
        <v>42921</v>
      </c>
      <c r="C636" s="4">
        <v>26.36</v>
      </c>
      <c r="D636" s="5">
        <f t="shared" si="55"/>
        <v>-2.2710068130205249E-3</v>
      </c>
      <c r="E636" s="6">
        <f t="shared" si="56"/>
        <v>-2.2735894598728554E-3</v>
      </c>
      <c r="AJ636" s="29">
        <v>42921</v>
      </c>
      <c r="AK636" s="6">
        <f t="shared" si="57"/>
        <v>0.9977289931869795</v>
      </c>
      <c r="AL636" s="7">
        <f t="shared" si="57"/>
        <v>0.99772641054012712</v>
      </c>
      <c r="AM636" s="10">
        <f t="shared" si="58"/>
        <v>1.6662988551721897E-3</v>
      </c>
      <c r="AN636" s="11">
        <f t="shared" si="59"/>
        <v>1.3249137619238505E-2</v>
      </c>
    </row>
    <row r="637" spans="2:40" x14ac:dyDescent="0.5">
      <c r="B637" s="29">
        <v>42922</v>
      </c>
      <c r="C637" s="4">
        <v>26.7</v>
      </c>
      <c r="D637" s="5">
        <f t="shared" si="55"/>
        <v>1.2898330804248856E-2</v>
      </c>
      <c r="E637" s="6">
        <f t="shared" si="56"/>
        <v>1.2815855771897471E-2</v>
      </c>
      <c r="AJ637" s="29">
        <v>42922</v>
      </c>
      <c r="AK637" s="6">
        <f t="shared" si="57"/>
        <v>1.012898330804249</v>
      </c>
      <c r="AL637" s="7">
        <f t="shared" si="57"/>
        <v>1.0128158557718974</v>
      </c>
      <c r="AM637" s="10">
        <f t="shared" si="58"/>
        <v>1.6516224753476989E-3</v>
      </c>
      <c r="AN637" s="11">
        <f t="shared" si="59"/>
        <v>1.3254286235315405E-2</v>
      </c>
    </row>
    <row r="638" spans="2:40" x14ac:dyDescent="0.5">
      <c r="B638" s="29">
        <v>42923</v>
      </c>
      <c r="C638" s="4">
        <v>26.34</v>
      </c>
      <c r="D638" s="5">
        <f t="shared" si="55"/>
        <v>-1.348314606741571E-2</v>
      </c>
      <c r="E638" s="6">
        <f t="shared" si="56"/>
        <v>-1.3574869091068874E-2</v>
      </c>
      <c r="AJ638" s="29">
        <v>42923</v>
      </c>
      <c r="AK638" s="6">
        <f t="shared" si="57"/>
        <v>0.98651685393258426</v>
      </c>
      <c r="AL638" s="7">
        <f t="shared" si="57"/>
        <v>0.98642513090893114</v>
      </c>
      <c r="AM638" s="10">
        <f t="shared" si="58"/>
        <v>1.0759630901605807E-3</v>
      </c>
      <c r="AN638" s="11">
        <f t="shared" si="59"/>
        <v>1.3883068957960128E-2</v>
      </c>
    </row>
    <row r="639" spans="2:40" x14ac:dyDescent="0.5">
      <c r="B639" s="29">
        <v>42926</v>
      </c>
      <c r="C639" s="4">
        <v>26.91</v>
      </c>
      <c r="D639" s="5">
        <f t="shared" si="55"/>
        <v>2.164009111617313E-2</v>
      </c>
      <c r="E639" s="6">
        <f t="shared" si="56"/>
        <v>2.1409268423679493E-2</v>
      </c>
      <c r="AJ639" s="29">
        <v>42926</v>
      </c>
      <c r="AK639" s="6">
        <f t="shared" si="57"/>
        <v>1.0216400911161732</v>
      </c>
      <c r="AL639" s="7">
        <f t="shared" si="57"/>
        <v>1.0214092684236795</v>
      </c>
      <c r="AM639" s="10">
        <f t="shared" si="58"/>
        <v>1.3860094456819535E-3</v>
      </c>
      <c r="AN639" s="11">
        <f t="shared" si="59"/>
        <v>1.3869355093683E-2</v>
      </c>
    </row>
    <row r="640" spans="2:40" x14ac:dyDescent="0.5">
      <c r="B640" s="29">
        <v>42927</v>
      </c>
      <c r="C640" s="4">
        <v>27.09</v>
      </c>
      <c r="D640" s="5">
        <f t="shared" si="55"/>
        <v>6.6889632107023306E-3</v>
      </c>
      <c r="E640" s="6">
        <f t="shared" si="56"/>
        <v>6.6666913581892974E-3</v>
      </c>
      <c r="AJ640" s="29">
        <v>42927</v>
      </c>
      <c r="AK640" s="6">
        <f t="shared" si="57"/>
        <v>1.0066889632107023</v>
      </c>
      <c r="AL640" s="7">
        <f t="shared" si="57"/>
        <v>1.0066666913581892</v>
      </c>
      <c r="AM640" s="10">
        <f t="shared" si="58"/>
        <v>9.2189643217717486E-4</v>
      </c>
      <c r="AN640" s="11">
        <f t="shared" si="59"/>
        <v>1.3890688713262775E-2</v>
      </c>
    </row>
    <row r="641" spans="2:40" x14ac:dyDescent="0.5">
      <c r="B641" s="29">
        <v>42928</v>
      </c>
      <c r="C641" s="4">
        <v>27.01</v>
      </c>
      <c r="D641" s="5">
        <f t="shared" si="55"/>
        <v>-2.9531192321889366E-3</v>
      </c>
      <c r="E641" s="6">
        <f t="shared" si="56"/>
        <v>-2.9574882924794212E-3</v>
      </c>
      <c r="AJ641" s="29">
        <v>42928</v>
      </c>
      <c r="AK641" s="6">
        <f t="shared" si="57"/>
        <v>0.99704688076781112</v>
      </c>
      <c r="AL641" s="7">
        <f t="shared" si="57"/>
        <v>0.99704251170752056</v>
      </c>
      <c r="AM641" s="10">
        <f t="shared" si="58"/>
        <v>9.6960759553407772E-4</v>
      </c>
      <c r="AN641" s="11">
        <f t="shared" si="59"/>
        <v>1.3918146525146289E-2</v>
      </c>
    </row>
    <row r="642" spans="2:40" x14ac:dyDescent="0.5">
      <c r="B642" s="29">
        <v>42929</v>
      </c>
      <c r="C642" s="4">
        <v>27.19</v>
      </c>
      <c r="D642" s="5">
        <f t="shared" si="55"/>
        <v>6.6641984450203518E-3</v>
      </c>
      <c r="E642" s="6">
        <f t="shared" si="56"/>
        <v>6.6420908398551965E-3</v>
      </c>
      <c r="AJ642" s="29">
        <v>42929</v>
      </c>
      <c r="AK642" s="6">
        <f t="shared" si="57"/>
        <v>1.0066641984450204</v>
      </c>
      <c r="AL642" s="7">
        <f t="shared" si="57"/>
        <v>1.0066420908398552</v>
      </c>
      <c r="AM642" s="10">
        <f t="shared" si="58"/>
        <v>9.8332605770202032E-4</v>
      </c>
      <c r="AN642" s="11">
        <f t="shared" si="59"/>
        <v>1.3914851962169692E-2</v>
      </c>
    </row>
    <row r="643" spans="2:40" x14ac:dyDescent="0.5">
      <c r="B643" s="29">
        <v>42930</v>
      </c>
      <c r="C643" s="4">
        <v>27.26</v>
      </c>
      <c r="D643" s="5">
        <f t="shared" si="55"/>
        <v>2.5744759102611357E-3</v>
      </c>
      <c r="E643" s="6">
        <f t="shared" si="56"/>
        <v>2.5711676240071386E-3</v>
      </c>
      <c r="AJ643" s="29">
        <v>42930</v>
      </c>
      <c r="AK643" s="6">
        <f t="shared" si="57"/>
        <v>1.0025744759102611</v>
      </c>
      <c r="AL643" s="7">
        <f t="shared" si="57"/>
        <v>1.0025711676240072</v>
      </c>
      <c r="AM643" s="10">
        <f t="shared" si="58"/>
        <v>1.1502900692651791E-3</v>
      </c>
      <c r="AN643" s="11">
        <f t="shared" si="59"/>
        <v>1.4074018285682945E-2</v>
      </c>
    </row>
    <row r="644" spans="2:40" x14ac:dyDescent="0.5">
      <c r="B644" s="29">
        <v>42933</v>
      </c>
      <c r="C644" s="4">
        <v>27.25</v>
      </c>
      <c r="D644" s="5">
        <f t="shared" si="55"/>
        <v>-3.6683785766696854E-4</v>
      </c>
      <c r="E644" s="6">
        <f t="shared" si="56"/>
        <v>-3.669051591335644E-4</v>
      </c>
      <c r="AJ644" s="29">
        <v>42933</v>
      </c>
      <c r="AK644" s="6">
        <f t="shared" si="57"/>
        <v>0.999633162142333</v>
      </c>
      <c r="AL644" s="7">
        <f t="shared" si="57"/>
        <v>0.99963309484086649</v>
      </c>
      <c r="AM644" s="10">
        <f t="shared" si="58"/>
        <v>1.2101462721670515E-3</v>
      </c>
      <c r="AN644" s="11">
        <f t="shared" si="59"/>
        <v>1.4091714210837063E-2</v>
      </c>
    </row>
    <row r="645" spans="2:40" x14ac:dyDescent="0.5">
      <c r="B645" s="29">
        <v>42934</v>
      </c>
      <c r="C645" s="4">
        <v>26.9</v>
      </c>
      <c r="D645" s="5">
        <f t="shared" si="55"/>
        <v>-1.2844036697247759E-2</v>
      </c>
      <c r="E645" s="6">
        <f t="shared" si="56"/>
        <v>-1.2927234501459717E-2</v>
      </c>
      <c r="AJ645" s="29">
        <v>42934</v>
      </c>
      <c r="AK645" s="6">
        <f t="shared" si="57"/>
        <v>0.98715596330275224</v>
      </c>
      <c r="AL645" s="7">
        <f t="shared" si="57"/>
        <v>0.98707276549854028</v>
      </c>
      <c r="AM645" s="10">
        <f t="shared" si="58"/>
        <v>1.3125538820525102E-3</v>
      </c>
      <c r="AN645" s="11">
        <f t="shared" si="59"/>
        <v>1.411397095987816E-2</v>
      </c>
    </row>
    <row r="646" spans="2:40" x14ac:dyDescent="0.5">
      <c r="B646" s="29">
        <v>42935</v>
      </c>
      <c r="C646" s="4">
        <v>27.7</v>
      </c>
      <c r="D646" s="5">
        <f t="shared" si="55"/>
        <v>2.9739776951672889E-2</v>
      </c>
      <c r="E646" s="6">
        <f t="shared" si="56"/>
        <v>2.9306126585499487E-2</v>
      </c>
      <c r="AJ646" s="29">
        <v>42935</v>
      </c>
      <c r="AK646" s="6">
        <f t="shared" si="57"/>
        <v>1.029739776951673</v>
      </c>
      <c r="AL646" s="7">
        <f t="shared" si="57"/>
        <v>1.0293061265854995</v>
      </c>
      <c r="AM646" s="10">
        <f t="shared" si="58"/>
        <v>1.4067509896990456E-3</v>
      </c>
      <c r="AN646" s="11">
        <f t="shared" si="59"/>
        <v>1.4046884871135311E-2</v>
      </c>
    </row>
    <row r="647" spans="2:40" x14ac:dyDescent="0.5">
      <c r="B647" s="29">
        <v>42936</v>
      </c>
      <c r="C647" s="4">
        <v>27.87</v>
      </c>
      <c r="D647" s="5">
        <f t="shared" si="55"/>
        <v>6.1371841155235278E-3</v>
      </c>
      <c r="E647" s="6">
        <f t="shared" si="56"/>
        <v>6.1184283005641113E-3</v>
      </c>
      <c r="AJ647" s="29">
        <v>42936</v>
      </c>
      <c r="AK647" s="6">
        <f t="shared" si="57"/>
        <v>1.0061371841155236</v>
      </c>
      <c r="AL647" s="7">
        <f t="shared" si="57"/>
        <v>1.0061184283005642</v>
      </c>
      <c r="AM647" s="10">
        <f t="shared" si="58"/>
        <v>1.0980739354663957E-3</v>
      </c>
      <c r="AN647" s="11">
        <f t="shared" si="59"/>
        <v>1.372223499127666E-2</v>
      </c>
    </row>
    <row r="648" spans="2:40" x14ac:dyDescent="0.5">
      <c r="B648" s="29">
        <v>42937</v>
      </c>
      <c r="C648" s="4">
        <v>27.93</v>
      </c>
      <c r="D648" s="5">
        <f t="shared" ref="D648:D711" si="60">((C648-C647)/C647)</f>
        <v>2.1528525296016761E-3</v>
      </c>
      <c r="E648" s="6">
        <f t="shared" ref="E648:E711" si="61" xml:space="preserve"> IF(C648=C647, 0, LN(C648/C647))</f>
        <v>2.1505384632285649E-3</v>
      </c>
      <c r="AJ648" s="29">
        <v>42937</v>
      </c>
      <c r="AK648" s="6">
        <f t="shared" ref="AK648:AL711" si="62">1 + D648</f>
        <v>1.0021528525296017</v>
      </c>
      <c r="AL648" s="7">
        <f t="shared" si="62"/>
        <v>1.0021505384632285</v>
      </c>
      <c r="AM648" s="10">
        <f t="shared" ref="AM648:AM711" si="63">AVERAGE(D648:D738)</f>
        <v>1.1066683421480973E-3</v>
      </c>
      <c r="AN648" s="11">
        <f t="shared" ref="AN648:AN711" si="64">STDEV(D648:D738)</f>
        <v>1.3725670602633949E-2</v>
      </c>
    </row>
    <row r="649" spans="2:40" x14ac:dyDescent="0.5">
      <c r="B649" s="29">
        <v>42940</v>
      </c>
      <c r="C649" s="4">
        <v>28</v>
      </c>
      <c r="D649" s="5">
        <f t="shared" si="60"/>
        <v>2.5062656641604113E-3</v>
      </c>
      <c r="E649" s="6">
        <f t="shared" si="61"/>
        <v>2.5031302181184748E-3</v>
      </c>
      <c r="AJ649" s="29">
        <v>42940</v>
      </c>
      <c r="AK649" s="6">
        <f t="shared" si="62"/>
        <v>1.0025062656641603</v>
      </c>
      <c r="AL649" s="7">
        <f t="shared" si="62"/>
        <v>1.0025031302181184</v>
      </c>
      <c r="AM649" s="10">
        <f t="shared" si="63"/>
        <v>1.2124623221749142E-3</v>
      </c>
      <c r="AN649" s="11">
        <f t="shared" si="64"/>
        <v>1.377085176561303E-2</v>
      </c>
    </row>
    <row r="650" spans="2:40" x14ac:dyDescent="0.5">
      <c r="B650" s="29">
        <v>42941</v>
      </c>
      <c r="C650" s="4">
        <v>28.11</v>
      </c>
      <c r="D650" s="5">
        <f t="shared" si="60"/>
        <v>3.928571428571408E-3</v>
      </c>
      <c r="E650" s="6">
        <f t="shared" si="61"/>
        <v>3.9208747432366619E-3</v>
      </c>
      <c r="AJ650" s="29">
        <v>42941</v>
      </c>
      <c r="AK650" s="6">
        <f t="shared" si="62"/>
        <v>1.0039285714285715</v>
      </c>
      <c r="AL650" s="7">
        <f t="shared" si="62"/>
        <v>1.0039208747432367</v>
      </c>
      <c r="AM650" s="10">
        <f t="shared" si="63"/>
        <v>1.323527483478866E-3</v>
      </c>
      <c r="AN650" s="11">
        <f t="shared" si="64"/>
        <v>1.382206469143896E-2</v>
      </c>
    </row>
    <row r="651" spans="2:40" x14ac:dyDescent="0.5">
      <c r="B651" s="29">
        <v>42942</v>
      </c>
      <c r="C651" s="4">
        <v>28.18</v>
      </c>
      <c r="D651" s="5">
        <f t="shared" si="60"/>
        <v>2.4902170046246989E-3</v>
      </c>
      <c r="E651" s="6">
        <f t="shared" si="61"/>
        <v>2.4871215520935542E-3</v>
      </c>
      <c r="AJ651" s="29">
        <v>42942</v>
      </c>
      <c r="AK651" s="6">
        <f t="shared" si="62"/>
        <v>1.0024902170046246</v>
      </c>
      <c r="AL651" s="7">
        <f t="shared" si="62"/>
        <v>1.0024871215520936</v>
      </c>
      <c r="AM651" s="10">
        <f t="shared" si="63"/>
        <v>1.1540055558467964E-3</v>
      </c>
      <c r="AN651" s="11">
        <f t="shared" si="64"/>
        <v>1.3884219957554062E-2</v>
      </c>
    </row>
    <row r="652" spans="2:40" x14ac:dyDescent="0.5">
      <c r="B652" s="29">
        <v>42943</v>
      </c>
      <c r="C652" s="4">
        <v>28.06</v>
      </c>
      <c r="D652" s="5">
        <f t="shared" si="60"/>
        <v>-4.2583392476934351E-3</v>
      </c>
      <c r="E652" s="6">
        <f t="shared" si="61"/>
        <v>-4.2674317962193547E-3</v>
      </c>
      <c r="AJ652" s="29">
        <v>42943</v>
      </c>
      <c r="AK652" s="6">
        <f t="shared" si="62"/>
        <v>0.99574166075230652</v>
      </c>
      <c r="AL652" s="7">
        <f t="shared" si="62"/>
        <v>0.99573256820378064</v>
      </c>
      <c r="AM652" s="10">
        <f t="shared" si="63"/>
        <v>1.162146223604743E-3</v>
      </c>
      <c r="AN652" s="11">
        <f t="shared" si="64"/>
        <v>1.3885229255406743E-2</v>
      </c>
    </row>
    <row r="653" spans="2:40" x14ac:dyDescent="0.5">
      <c r="B653" s="29">
        <v>42944</v>
      </c>
      <c r="C653" s="4">
        <v>27.74</v>
      </c>
      <c r="D653" s="5">
        <f t="shared" si="60"/>
        <v>-1.1404133998574494E-2</v>
      </c>
      <c r="E653" s="6">
        <f t="shared" si="61"/>
        <v>-1.1469659787629408E-2</v>
      </c>
      <c r="AJ653" s="29">
        <v>42944</v>
      </c>
      <c r="AK653" s="6">
        <f t="shared" si="62"/>
        <v>0.98859586600142546</v>
      </c>
      <c r="AL653" s="7">
        <f t="shared" si="62"/>
        <v>0.98853034021237063</v>
      </c>
      <c r="AM653" s="10">
        <f t="shared" si="63"/>
        <v>1.1700106866794997E-3</v>
      </c>
      <c r="AN653" s="11">
        <f t="shared" si="64"/>
        <v>1.3882327401186421E-2</v>
      </c>
    </row>
    <row r="654" spans="2:40" x14ac:dyDescent="0.5">
      <c r="B654" s="29">
        <v>42947</v>
      </c>
      <c r="C654" s="4">
        <v>28.1</v>
      </c>
      <c r="D654" s="5">
        <f t="shared" si="60"/>
        <v>1.2977649603460815E-2</v>
      </c>
      <c r="E654" s="6">
        <f t="shared" si="61"/>
        <v>1.289416145301466E-2</v>
      </c>
      <c r="AJ654" s="29">
        <v>42947</v>
      </c>
      <c r="AK654" s="6">
        <f t="shared" si="62"/>
        <v>1.0129776496034608</v>
      </c>
      <c r="AL654" s="7">
        <f t="shared" si="62"/>
        <v>1.0128941614530147</v>
      </c>
      <c r="AM654" s="10">
        <f t="shared" si="63"/>
        <v>1.0644692651105981E-3</v>
      </c>
      <c r="AN654" s="11">
        <f t="shared" si="64"/>
        <v>1.4014861379388998E-2</v>
      </c>
    </row>
    <row r="655" spans="2:40" x14ac:dyDescent="0.5">
      <c r="B655" s="29">
        <v>42948</v>
      </c>
      <c r="C655" s="4">
        <v>28.34</v>
      </c>
      <c r="D655" s="5">
        <f t="shared" si="60"/>
        <v>8.5409252669038579E-3</v>
      </c>
      <c r="E655" s="6">
        <f t="shared" si="61"/>
        <v>8.5046579228341378E-3</v>
      </c>
      <c r="AJ655" s="29">
        <v>42948</v>
      </c>
      <c r="AK655" s="6">
        <f t="shared" si="62"/>
        <v>1.0085409252669038</v>
      </c>
      <c r="AL655" s="7">
        <f t="shared" si="62"/>
        <v>1.0085046579228341</v>
      </c>
      <c r="AM655" s="10">
        <f t="shared" si="63"/>
        <v>1.0778588774336625E-3</v>
      </c>
      <c r="AN655" s="11">
        <f t="shared" si="64"/>
        <v>1.4026946374130541E-2</v>
      </c>
    </row>
    <row r="656" spans="2:40" x14ac:dyDescent="0.5">
      <c r="B656" s="29">
        <v>42949</v>
      </c>
      <c r="C656" s="4">
        <v>28.14</v>
      </c>
      <c r="D656" s="5">
        <f t="shared" si="60"/>
        <v>-7.057163020465748E-3</v>
      </c>
      <c r="E656" s="6">
        <f t="shared" si="61"/>
        <v>-7.0821825762913803E-3</v>
      </c>
      <c r="AJ656" s="29">
        <v>42949</v>
      </c>
      <c r="AK656" s="6">
        <f t="shared" si="62"/>
        <v>0.99294283697953423</v>
      </c>
      <c r="AL656" s="7">
        <f t="shared" si="62"/>
        <v>0.99291781742370866</v>
      </c>
      <c r="AM656" s="10">
        <f t="shared" si="63"/>
        <v>1.4061064935482722E-3</v>
      </c>
      <c r="AN656" s="11">
        <f t="shared" si="64"/>
        <v>1.4543523021749745E-2</v>
      </c>
    </row>
    <row r="657" spans="2:40" x14ac:dyDescent="0.5">
      <c r="B657" s="29">
        <v>42950</v>
      </c>
      <c r="C657" s="4">
        <v>28.83</v>
      </c>
      <c r="D657" s="5">
        <f t="shared" si="60"/>
        <v>2.4520255863539363E-2</v>
      </c>
      <c r="E657" s="6">
        <f t="shared" si="61"/>
        <v>2.4224459964067715E-2</v>
      </c>
      <c r="AJ657" s="29">
        <v>42950</v>
      </c>
      <c r="AK657" s="6">
        <f t="shared" si="62"/>
        <v>1.0245202558635393</v>
      </c>
      <c r="AL657" s="7">
        <f t="shared" si="62"/>
        <v>1.0242244599640677</v>
      </c>
      <c r="AM657" s="10">
        <f t="shared" si="63"/>
        <v>1.6490096250212345E-3</v>
      </c>
      <c r="AN657" s="11">
        <f t="shared" si="64"/>
        <v>1.4585130951027685E-2</v>
      </c>
    </row>
    <row r="658" spans="2:40" x14ac:dyDescent="0.5">
      <c r="B658" s="29">
        <v>42951</v>
      </c>
      <c r="C658" s="4">
        <v>29</v>
      </c>
      <c r="D658" s="5">
        <f t="shared" si="60"/>
        <v>5.8966354491849365E-3</v>
      </c>
      <c r="E658" s="6">
        <f t="shared" si="61"/>
        <v>5.8793183361632853E-3</v>
      </c>
      <c r="AJ658" s="29">
        <v>42951</v>
      </c>
      <c r="AK658" s="6">
        <f t="shared" si="62"/>
        <v>1.005896635449185</v>
      </c>
      <c r="AL658" s="7">
        <f t="shared" si="62"/>
        <v>1.0058793183361632</v>
      </c>
      <c r="AM658" s="10">
        <f t="shared" si="63"/>
        <v>1.4610066232831483E-3</v>
      </c>
      <c r="AN658" s="11">
        <f t="shared" si="64"/>
        <v>1.4396081868492309E-2</v>
      </c>
    </row>
    <row r="659" spans="2:40" x14ac:dyDescent="0.5">
      <c r="B659" s="29">
        <v>42954</v>
      </c>
      <c r="C659" s="4">
        <v>29.92</v>
      </c>
      <c r="D659" s="5">
        <f t="shared" si="60"/>
        <v>3.1724137931034541E-2</v>
      </c>
      <c r="E659" s="6">
        <f t="shared" si="61"/>
        <v>3.1231323119802441E-2</v>
      </c>
      <c r="AJ659" s="29">
        <v>42954</v>
      </c>
      <c r="AK659" s="6">
        <f t="shared" si="62"/>
        <v>1.0317241379310345</v>
      </c>
      <c r="AL659" s="7">
        <f t="shared" si="62"/>
        <v>1.0312313231198025</v>
      </c>
      <c r="AM659" s="10">
        <f t="shared" si="63"/>
        <v>1.2446126330956388E-3</v>
      </c>
      <c r="AN659" s="11">
        <f t="shared" si="64"/>
        <v>1.4476441383755532E-2</v>
      </c>
    </row>
    <row r="660" spans="2:40" x14ac:dyDescent="0.5">
      <c r="B660" s="29">
        <v>42955</v>
      </c>
      <c r="C660" s="4">
        <v>29.88</v>
      </c>
      <c r="D660" s="5">
        <f t="shared" si="60"/>
        <v>-1.3368983957220153E-3</v>
      </c>
      <c r="E660" s="6">
        <f t="shared" si="61"/>
        <v>-1.3377928416600535E-3</v>
      </c>
      <c r="AJ660" s="29">
        <v>42955</v>
      </c>
      <c r="AK660" s="6">
        <f t="shared" si="62"/>
        <v>0.99866310160427796</v>
      </c>
      <c r="AL660" s="7">
        <f t="shared" si="62"/>
        <v>0.99866220715833998</v>
      </c>
      <c r="AM660" s="10">
        <f t="shared" si="63"/>
        <v>8.6866838183383903E-4</v>
      </c>
      <c r="AN660" s="11">
        <f t="shared" si="64"/>
        <v>1.41158391950864E-2</v>
      </c>
    </row>
    <row r="661" spans="2:40" x14ac:dyDescent="0.5">
      <c r="B661" s="29">
        <v>42956</v>
      </c>
      <c r="C661" s="4">
        <v>30.02</v>
      </c>
      <c r="D661" s="5">
        <f t="shared" si="60"/>
        <v>4.6854082998661504E-3</v>
      </c>
      <c r="E661" s="6">
        <f t="shared" si="61"/>
        <v>4.6744659406993969E-3</v>
      </c>
      <c r="AJ661" s="29">
        <v>42956</v>
      </c>
      <c r="AK661" s="6">
        <f t="shared" si="62"/>
        <v>1.0046854082998662</v>
      </c>
      <c r="AL661" s="7">
        <f t="shared" si="62"/>
        <v>1.0046744659406994</v>
      </c>
      <c r="AM661" s="10">
        <f t="shared" si="63"/>
        <v>9.5869713664729916E-4</v>
      </c>
      <c r="AN661" s="11">
        <f t="shared" si="64"/>
        <v>1.4127736756339942E-2</v>
      </c>
    </row>
    <row r="662" spans="2:40" x14ac:dyDescent="0.5">
      <c r="B662" s="29">
        <v>42957</v>
      </c>
      <c r="C662" s="4">
        <v>29.5</v>
      </c>
      <c r="D662" s="5">
        <f t="shared" si="60"/>
        <v>-1.7321785476349088E-2</v>
      </c>
      <c r="E662" s="6">
        <f t="shared" si="61"/>
        <v>-1.7473562859541759E-2</v>
      </c>
      <c r="AJ662" s="29">
        <v>42957</v>
      </c>
      <c r="AK662" s="6">
        <f t="shared" si="62"/>
        <v>0.98267821452365089</v>
      </c>
      <c r="AL662" s="7">
        <f t="shared" si="62"/>
        <v>0.98252643714045829</v>
      </c>
      <c r="AM662" s="10">
        <f t="shared" si="63"/>
        <v>1.0160448967839306E-3</v>
      </c>
      <c r="AN662" s="11">
        <f t="shared" si="64"/>
        <v>1.4153600598504564E-2</v>
      </c>
    </row>
    <row r="663" spans="2:40" x14ac:dyDescent="0.5">
      <c r="B663" s="29">
        <v>42958</v>
      </c>
      <c r="C663" s="4">
        <v>29.39</v>
      </c>
      <c r="D663" s="5">
        <f t="shared" si="60"/>
        <v>-3.7288135593220146E-3</v>
      </c>
      <c r="E663" s="6">
        <f t="shared" si="61"/>
        <v>-3.7357829149480973E-3</v>
      </c>
      <c r="AJ663" s="29">
        <v>42958</v>
      </c>
      <c r="AK663" s="6">
        <f t="shared" si="62"/>
        <v>0.99627118644067802</v>
      </c>
      <c r="AL663" s="7">
        <f t="shared" si="62"/>
        <v>0.99626421708505186</v>
      </c>
      <c r="AM663" s="10">
        <f t="shared" si="63"/>
        <v>1.1626132674578769E-3</v>
      </c>
      <c r="AN663" s="11">
        <f t="shared" si="64"/>
        <v>1.4030113275329671E-2</v>
      </c>
    </row>
    <row r="664" spans="2:40" x14ac:dyDescent="0.5">
      <c r="B664" s="29">
        <v>42961</v>
      </c>
      <c r="C664" s="4">
        <v>29.75</v>
      </c>
      <c r="D664" s="5">
        <f t="shared" si="60"/>
        <v>1.2249064307587595E-2</v>
      </c>
      <c r="E664" s="6">
        <f t="shared" si="61"/>
        <v>1.217465156081282E-2</v>
      </c>
      <c r="AJ664" s="29">
        <v>42961</v>
      </c>
      <c r="AK664" s="6">
        <f t="shared" si="62"/>
        <v>1.0122490643075877</v>
      </c>
      <c r="AL664" s="7">
        <f t="shared" si="62"/>
        <v>1.0121746515608128</v>
      </c>
      <c r="AM664" s="10">
        <f t="shared" si="63"/>
        <v>1.2407828162923538E-3</v>
      </c>
      <c r="AN664" s="11">
        <f t="shared" si="64"/>
        <v>1.4022371906725839E-2</v>
      </c>
    </row>
    <row r="665" spans="2:40" x14ac:dyDescent="0.5">
      <c r="B665" s="29">
        <v>42962</v>
      </c>
      <c r="C665" s="4">
        <v>30.4</v>
      </c>
      <c r="D665" s="5">
        <f t="shared" si="60"/>
        <v>2.1848739495798273E-2</v>
      </c>
      <c r="E665" s="6">
        <f t="shared" si="61"/>
        <v>2.1613476420537171E-2</v>
      </c>
      <c r="AJ665" s="29">
        <v>42962</v>
      </c>
      <c r="AK665" s="6">
        <f t="shared" si="62"/>
        <v>1.0218487394957982</v>
      </c>
      <c r="AL665" s="7">
        <f t="shared" si="62"/>
        <v>1.0216134764205371</v>
      </c>
      <c r="AM665" s="10">
        <f t="shared" si="63"/>
        <v>1.4600097145773014E-3</v>
      </c>
      <c r="AN665" s="11">
        <f t="shared" si="64"/>
        <v>1.4348542268929437E-2</v>
      </c>
    </row>
    <row r="666" spans="2:40" x14ac:dyDescent="0.5">
      <c r="B666" s="29">
        <v>42963</v>
      </c>
      <c r="C666" s="4">
        <v>30.21</v>
      </c>
      <c r="D666" s="5">
        <f t="shared" si="60"/>
        <v>-6.2499999999999258E-3</v>
      </c>
      <c r="E666" s="6">
        <f t="shared" si="61"/>
        <v>-6.2696130135953742E-3</v>
      </c>
      <c r="AJ666" s="29">
        <v>42963</v>
      </c>
      <c r="AK666" s="6">
        <f t="shared" si="62"/>
        <v>0.99375000000000002</v>
      </c>
      <c r="AL666" s="7">
        <f t="shared" si="62"/>
        <v>0.99373038698640459</v>
      </c>
      <c r="AM666" s="10">
        <f t="shared" si="63"/>
        <v>1.3341784963091091E-3</v>
      </c>
      <c r="AN666" s="11">
        <f t="shared" si="64"/>
        <v>1.4217363466797391E-2</v>
      </c>
    </row>
    <row r="667" spans="2:40" x14ac:dyDescent="0.5">
      <c r="B667" s="29">
        <v>42964</v>
      </c>
      <c r="C667" s="4">
        <v>28.93</v>
      </c>
      <c r="D667" s="5">
        <f t="shared" si="60"/>
        <v>-4.2370076133730589E-2</v>
      </c>
      <c r="E667" s="6">
        <f t="shared" si="61"/>
        <v>-4.3293876410536898E-2</v>
      </c>
      <c r="AJ667" s="29">
        <v>42964</v>
      </c>
      <c r="AK667" s="6">
        <f t="shared" si="62"/>
        <v>0.95762992386626944</v>
      </c>
      <c r="AL667" s="7">
        <f t="shared" si="62"/>
        <v>0.95670612358946305</v>
      </c>
      <c r="AM667" s="10">
        <f t="shared" si="63"/>
        <v>1.2833086810317669E-3</v>
      </c>
      <c r="AN667" s="11">
        <f t="shared" si="64"/>
        <v>1.4253038030339093E-2</v>
      </c>
    </row>
    <row r="668" spans="2:40" x14ac:dyDescent="0.5">
      <c r="B668" s="29">
        <v>42965</v>
      </c>
      <c r="C668" s="4">
        <v>29.28</v>
      </c>
      <c r="D668" s="5">
        <f t="shared" si="60"/>
        <v>1.2098167991704163E-2</v>
      </c>
      <c r="E668" s="6">
        <f t="shared" si="61"/>
        <v>1.2025570105067235E-2</v>
      </c>
      <c r="AJ668" s="29">
        <v>42965</v>
      </c>
      <c r="AK668" s="6">
        <f t="shared" si="62"/>
        <v>1.0120981679917043</v>
      </c>
      <c r="AL668" s="7">
        <f t="shared" si="62"/>
        <v>1.0120255701050673</v>
      </c>
      <c r="AM668" s="10">
        <f t="shared" si="63"/>
        <v>1.6770476107264983E-3</v>
      </c>
      <c r="AN668" s="11">
        <f t="shared" si="64"/>
        <v>1.3509212562546325E-2</v>
      </c>
    </row>
    <row r="669" spans="2:40" x14ac:dyDescent="0.5">
      <c r="B669" s="29">
        <v>42968</v>
      </c>
      <c r="C669" s="4">
        <v>28.98</v>
      </c>
      <c r="D669" s="5">
        <f t="shared" si="60"/>
        <v>-1.0245901639344286E-2</v>
      </c>
      <c r="E669" s="6">
        <f t="shared" si="61"/>
        <v>-1.0298752200574473E-2</v>
      </c>
      <c r="AJ669" s="29">
        <v>42968</v>
      </c>
      <c r="AK669" s="6">
        <f t="shared" si="62"/>
        <v>0.98975409836065575</v>
      </c>
      <c r="AL669" s="7">
        <f t="shared" si="62"/>
        <v>0.98970124779942548</v>
      </c>
      <c r="AM669" s="10">
        <f t="shared" si="63"/>
        <v>1.5013547064700625E-3</v>
      </c>
      <c r="AN669" s="11">
        <f t="shared" si="64"/>
        <v>1.3476100730485443E-2</v>
      </c>
    </row>
    <row r="670" spans="2:40" x14ac:dyDescent="0.5">
      <c r="B670" s="29">
        <v>42969</v>
      </c>
      <c r="C670" s="4">
        <v>29.46</v>
      </c>
      <c r="D670" s="5">
        <f t="shared" si="60"/>
        <v>1.6563146997929622E-2</v>
      </c>
      <c r="E670" s="6">
        <f t="shared" si="61"/>
        <v>1.6427474141947996E-2</v>
      </c>
      <c r="AJ670" s="29">
        <v>42969</v>
      </c>
      <c r="AK670" s="6">
        <f t="shared" si="62"/>
        <v>1.0165631469979297</v>
      </c>
      <c r="AL670" s="7">
        <f t="shared" si="62"/>
        <v>1.0164274741419479</v>
      </c>
      <c r="AM670" s="10">
        <f t="shared" si="63"/>
        <v>1.6733649347912003E-3</v>
      </c>
      <c r="AN670" s="11">
        <f t="shared" si="64"/>
        <v>1.3424289750610078E-2</v>
      </c>
    </row>
    <row r="671" spans="2:40" x14ac:dyDescent="0.5">
      <c r="B671" s="29">
        <v>42970</v>
      </c>
      <c r="C671" s="4">
        <v>29.34</v>
      </c>
      <c r="D671" s="5">
        <f t="shared" si="60"/>
        <v>-4.0733197556008481E-3</v>
      </c>
      <c r="E671" s="6">
        <f t="shared" si="61"/>
        <v>-4.0816383196486186E-3</v>
      </c>
      <c r="AJ671" s="29">
        <v>42970</v>
      </c>
      <c r="AK671" s="6">
        <f t="shared" si="62"/>
        <v>0.99592668024439912</v>
      </c>
      <c r="AL671" s="7">
        <f t="shared" si="62"/>
        <v>0.99591836168035142</v>
      </c>
      <c r="AM671" s="10">
        <f t="shared" si="63"/>
        <v>1.5340344764766521E-3</v>
      </c>
      <c r="AN671" s="11">
        <f t="shared" si="64"/>
        <v>1.3333522926681576E-2</v>
      </c>
    </row>
    <row r="672" spans="2:40" x14ac:dyDescent="0.5">
      <c r="B672" s="29">
        <v>42971</v>
      </c>
      <c r="C672" s="4">
        <v>29.17</v>
      </c>
      <c r="D672" s="5">
        <f t="shared" si="60"/>
        <v>-5.7941376959781236E-3</v>
      </c>
      <c r="E672" s="6">
        <f t="shared" si="61"/>
        <v>-5.8109888352055614E-3</v>
      </c>
      <c r="AJ672" s="29">
        <v>42971</v>
      </c>
      <c r="AK672" s="6">
        <f t="shared" si="62"/>
        <v>0.99420586230402186</v>
      </c>
      <c r="AL672" s="7">
        <f t="shared" si="62"/>
        <v>0.99418901116479441</v>
      </c>
      <c r="AM672" s="10">
        <f t="shared" si="63"/>
        <v>1.7979223440159604E-3</v>
      </c>
      <c r="AN672" s="11">
        <f t="shared" si="64"/>
        <v>1.3458360785505136E-2</v>
      </c>
    </row>
    <row r="673" spans="2:40" x14ac:dyDescent="0.5">
      <c r="B673" s="29">
        <v>42972</v>
      </c>
      <c r="C673" s="4">
        <v>29.23</v>
      </c>
      <c r="D673" s="5">
        <f t="shared" si="60"/>
        <v>2.0569077819677312E-3</v>
      </c>
      <c r="E673" s="6">
        <f t="shared" si="61"/>
        <v>2.0547952435243989E-3</v>
      </c>
      <c r="AJ673" s="29">
        <v>42972</v>
      </c>
      <c r="AK673" s="6">
        <f t="shared" si="62"/>
        <v>1.0020569077819677</v>
      </c>
      <c r="AL673" s="7">
        <f t="shared" si="62"/>
        <v>1.0020547952435244</v>
      </c>
      <c r="AM673" s="10">
        <f t="shared" si="63"/>
        <v>1.8744205784122286E-3</v>
      </c>
      <c r="AN673" s="11">
        <f t="shared" si="64"/>
        <v>1.3434490709343494E-2</v>
      </c>
    </row>
    <row r="674" spans="2:40" x14ac:dyDescent="0.5">
      <c r="B674" s="29">
        <v>42975</v>
      </c>
      <c r="C674" s="4">
        <v>28.91</v>
      </c>
      <c r="D674" s="5">
        <f t="shared" si="60"/>
        <v>-1.094765651727678E-2</v>
      </c>
      <c r="E674" s="6">
        <f t="shared" si="61"/>
        <v>-1.1008023094899913E-2</v>
      </c>
      <c r="AJ674" s="29">
        <v>42975</v>
      </c>
      <c r="AK674" s="6">
        <f t="shared" si="62"/>
        <v>0.9890523434827232</v>
      </c>
      <c r="AL674" s="7">
        <f t="shared" si="62"/>
        <v>0.9889919769051001</v>
      </c>
      <c r="AM674" s="10">
        <f t="shared" si="63"/>
        <v>1.9062658079133453E-3</v>
      </c>
      <c r="AN674" s="11">
        <f t="shared" si="64"/>
        <v>1.3438362149110841E-2</v>
      </c>
    </row>
    <row r="675" spans="2:40" x14ac:dyDescent="0.5">
      <c r="B675" s="29">
        <v>42976</v>
      </c>
      <c r="C675" s="4">
        <v>28.84</v>
      </c>
      <c r="D675" s="5">
        <f t="shared" si="60"/>
        <v>-2.4213075060532784E-3</v>
      </c>
      <c r="E675" s="6">
        <f t="shared" si="61"/>
        <v>-2.4242436115063915E-3</v>
      </c>
      <c r="AJ675" s="29">
        <v>42976</v>
      </c>
      <c r="AK675" s="6">
        <f t="shared" si="62"/>
        <v>0.99757869249394671</v>
      </c>
      <c r="AL675" s="7">
        <f t="shared" si="62"/>
        <v>0.99757575638849361</v>
      </c>
      <c r="AM675" s="10">
        <f t="shared" si="63"/>
        <v>2.1668007243852952E-3</v>
      </c>
      <c r="AN675" s="11">
        <f t="shared" si="64"/>
        <v>1.341619560367344E-2</v>
      </c>
    </row>
    <row r="676" spans="2:40" x14ac:dyDescent="0.5">
      <c r="B676" s="29">
        <v>42977</v>
      </c>
      <c r="C676" s="4">
        <v>29.39</v>
      </c>
      <c r="D676" s="5">
        <f t="shared" si="60"/>
        <v>1.9070735090152592E-2</v>
      </c>
      <c r="E676" s="6">
        <f t="shared" si="61"/>
        <v>1.889116801407776E-2</v>
      </c>
      <c r="AJ676" s="29">
        <v>42977</v>
      </c>
      <c r="AK676" s="6">
        <f t="shared" si="62"/>
        <v>1.0190707350901527</v>
      </c>
      <c r="AL676" s="7">
        <f t="shared" si="62"/>
        <v>1.0188911680140778</v>
      </c>
      <c r="AM676" s="10">
        <f t="shared" si="63"/>
        <v>2.4357205971592896E-3</v>
      </c>
      <c r="AN676" s="11">
        <f t="shared" si="64"/>
        <v>1.3567613928267951E-2</v>
      </c>
    </row>
    <row r="677" spans="2:40" x14ac:dyDescent="0.5">
      <c r="B677" s="29">
        <v>42978</v>
      </c>
      <c r="C677" s="4">
        <v>29.53</v>
      </c>
      <c r="D677" s="5">
        <f t="shared" si="60"/>
        <v>4.7635250085063139E-3</v>
      </c>
      <c r="E677" s="6">
        <f t="shared" si="61"/>
        <v>4.7522153250053184E-3</v>
      </c>
      <c r="AJ677" s="29">
        <v>42978</v>
      </c>
      <c r="AK677" s="6">
        <f t="shared" si="62"/>
        <v>1.0047635250085063</v>
      </c>
      <c r="AL677" s="7">
        <f t="shared" si="62"/>
        <v>1.0047522153250052</v>
      </c>
      <c r="AM677" s="10">
        <f t="shared" si="63"/>
        <v>2.1861248611765006E-3</v>
      </c>
      <c r="AN677" s="11">
        <f t="shared" si="64"/>
        <v>1.3466734715244634E-2</v>
      </c>
    </row>
    <row r="678" spans="2:40" x14ac:dyDescent="0.5">
      <c r="B678" s="29">
        <v>42979</v>
      </c>
      <c r="C678" s="4">
        <v>29.46</v>
      </c>
      <c r="D678" s="5">
        <f t="shared" si="60"/>
        <v>-2.3704707077548352E-3</v>
      </c>
      <c r="E678" s="6">
        <f t="shared" si="61"/>
        <v>-2.373284721347132E-3</v>
      </c>
      <c r="AJ678" s="29">
        <v>42979</v>
      </c>
      <c r="AK678" s="6">
        <f t="shared" si="62"/>
        <v>0.99762952929224513</v>
      </c>
      <c r="AL678" s="7">
        <f t="shared" si="62"/>
        <v>0.99762671527865288</v>
      </c>
      <c r="AM678" s="10">
        <f t="shared" si="63"/>
        <v>2.2357574433769958E-3</v>
      </c>
      <c r="AN678" s="11">
        <f t="shared" si="64"/>
        <v>1.3484650587117722E-2</v>
      </c>
    </row>
    <row r="679" spans="2:40" x14ac:dyDescent="0.5">
      <c r="B679" s="29">
        <v>42983</v>
      </c>
      <c r="C679" s="4">
        <v>28.61</v>
      </c>
      <c r="D679" s="5">
        <f t="shared" si="60"/>
        <v>-2.8852681602172484E-2</v>
      </c>
      <c r="E679" s="6">
        <f t="shared" si="61"/>
        <v>-2.9277103972465354E-2</v>
      </c>
      <c r="AJ679" s="29">
        <v>42983</v>
      </c>
      <c r="AK679" s="6">
        <f t="shared" si="62"/>
        <v>0.97114731839782753</v>
      </c>
      <c r="AL679" s="7">
        <f t="shared" si="62"/>
        <v>0.9707228960275347</v>
      </c>
      <c r="AM679" s="10">
        <f t="shared" si="63"/>
        <v>2.3536623339924958E-3</v>
      </c>
      <c r="AN679" s="11">
        <f t="shared" si="64"/>
        <v>1.3490833230001002E-2</v>
      </c>
    </row>
    <row r="680" spans="2:40" x14ac:dyDescent="0.5">
      <c r="B680" s="29">
        <v>42984</v>
      </c>
      <c r="C680" s="4">
        <v>28.58</v>
      </c>
      <c r="D680" s="5">
        <f t="shared" si="60"/>
        <v>-1.0485844110451289E-3</v>
      </c>
      <c r="E680" s="6">
        <f t="shared" si="61"/>
        <v>-1.0491345602976162E-3</v>
      </c>
      <c r="AJ680" s="29">
        <v>42984</v>
      </c>
      <c r="AK680" s="6">
        <f t="shared" si="62"/>
        <v>0.99895141558895484</v>
      </c>
      <c r="AL680" s="7">
        <f t="shared" si="62"/>
        <v>0.99895086543970235</v>
      </c>
      <c r="AM680" s="10">
        <f t="shared" si="63"/>
        <v>2.3336757999133902E-3</v>
      </c>
      <c r="AN680" s="11">
        <f t="shared" si="64"/>
        <v>1.3538840633573499E-2</v>
      </c>
    </row>
    <row r="681" spans="2:40" x14ac:dyDescent="0.5">
      <c r="B681" s="29">
        <v>42985</v>
      </c>
      <c r="C681" s="4">
        <v>28.52</v>
      </c>
      <c r="D681" s="5">
        <f t="shared" si="60"/>
        <v>-2.0993701889432722E-3</v>
      </c>
      <c r="E681" s="6">
        <f t="shared" si="61"/>
        <v>-2.1015769556260826E-3</v>
      </c>
      <c r="AJ681" s="29">
        <v>42985</v>
      </c>
      <c r="AK681" s="6">
        <f t="shared" si="62"/>
        <v>0.99790062981105676</v>
      </c>
      <c r="AL681" s="7">
        <f t="shared" si="62"/>
        <v>0.99789842304437393</v>
      </c>
      <c r="AM681" s="10">
        <f t="shared" si="63"/>
        <v>2.451705653541351E-3</v>
      </c>
      <c r="AN681" s="11">
        <f t="shared" si="64"/>
        <v>1.3555834326293986E-2</v>
      </c>
    </row>
    <row r="682" spans="2:40" x14ac:dyDescent="0.5">
      <c r="B682" s="29">
        <v>42986</v>
      </c>
      <c r="C682" s="4">
        <v>28.45</v>
      </c>
      <c r="D682" s="5">
        <f t="shared" si="60"/>
        <v>-2.4544179523141754E-3</v>
      </c>
      <c r="E682" s="6">
        <f t="shared" si="61"/>
        <v>-2.4574349737552532E-3</v>
      </c>
      <c r="AJ682" s="29">
        <v>42986</v>
      </c>
      <c r="AK682" s="6">
        <f t="shared" si="62"/>
        <v>0.99754558204768584</v>
      </c>
      <c r="AL682" s="7">
        <f t="shared" si="62"/>
        <v>0.99754256502624472</v>
      </c>
      <c r="AM682" s="10">
        <f t="shared" si="63"/>
        <v>2.3661885905088454E-3</v>
      </c>
      <c r="AN682" s="11">
        <f t="shared" si="64"/>
        <v>1.360930492807841E-2</v>
      </c>
    </row>
    <row r="683" spans="2:40" x14ac:dyDescent="0.5">
      <c r="B683" s="29">
        <v>42989</v>
      </c>
      <c r="C683" s="4">
        <v>28.89</v>
      </c>
      <c r="D683" s="5">
        <f t="shared" si="60"/>
        <v>1.5465729349736425E-2</v>
      </c>
      <c r="E683" s="6">
        <f t="shared" si="61"/>
        <v>1.5347353905804016E-2</v>
      </c>
      <c r="AJ683" s="29">
        <v>42989</v>
      </c>
      <c r="AK683" s="6">
        <f t="shared" si="62"/>
        <v>1.0154657293497364</v>
      </c>
      <c r="AL683" s="7">
        <f t="shared" si="62"/>
        <v>1.015347353905804</v>
      </c>
      <c r="AM683" s="10">
        <f t="shared" si="63"/>
        <v>2.2897563490538158E-3</v>
      </c>
      <c r="AN683" s="11">
        <f t="shared" si="64"/>
        <v>1.3656129747845715E-2</v>
      </c>
    </row>
    <row r="684" spans="2:40" x14ac:dyDescent="0.5">
      <c r="B684" s="29">
        <v>42990</v>
      </c>
      <c r="C684" s="4">
        <v>28.96</v>
      </c>
      <c r="D684" s="5">
        <f t="shared" si="60"/>
        <v>2.422983731394956E-3</v>
      </c>
      <c r="E684" s="6">
        <f t="shared" si="61"/>
        <v>2.4200530393717248E-3</v>
      </c>
      <c r="AJ684" s="29">
        <v>42990</v>
      </c>
      <c r="AK684" s="6">
        <f t="shared" si="62"/>
        <v>1.0024229837313949</v>
      </c>
      <c r="AL684" s="7">
        <f t="shared" si="62"/>
        <v>1.0024200530393717</v>
      </c>
      <c r="AM684" s="10">
        <f t="shared" si="63"/>
        <v>2.0944975544889008E-3</v>
      </c>
      <c r="AN684" s="11">
        <f t="shared" si="64"/>
        <v>1.3592524582844571E-2</v>
      </c>
    </row>
    <row r="685" spans="2:40" x14ac:dyDescent="0.5">
      <c r="B685" s="29">
        <v>42991</v>
      </c>
      <c r="C685" s="4">
        <v>28.6</v>
      </c>
      <c r="D685" s="5">
        <f t="shared" si="60"/>
        <v>-1.2430939226519317E-2</v>
      </c>
      <c r="E685" s="6">
        <f t="shared" si="61"/>
        <v>-1.2508849691708651E-2</v>
      </c>
      <c r="AJ685" s="29">
        <v>42991</v>
      </c>
      <c r="AK685" s="6">
        <f t="shared" si="62"/>
        <v>0.98756906077348072</v>
      </c>
      <c r="AL685" s="7">
        <f t="shared" si="62"/>
        <v>0.98749115030829138</v>
      </c>
      <c r="AM685" s="10">
        <f t="shared" si="63"/>
        <v>2.2993190809880333E-3</v>
      </c>
      <c r="AN685" s="11">
        <f t="shared" si="64"/>
        <v>1.3737190426070481E-2</v>
      </c>
    </row>
    <row r="686" spans="2:40" x14ac:dyDescent="0.5">
      <c r="B686" s="29">
        <v>42992</v>
      </c>
      <c r="C686" s="4">
        <v>29.43</v>
      </c>
      <c r="D686" s="5">
        <f t="shared" si="60"/>
        <v>2.902097902097896E-2</v>
      </c>
      <c r="E686" s="6">
        <f t="shared" si="61"/>
        <v>2.860784441957448E-2</v>
      </c>
      <c r="AJ686" s="29">
        <v>42992</v>
      </c>
      <c r="AK686" s="6">
        <f t="shared" si="62"/>
        <v>1.029020979020979</v>
      </c>
      <c r="AL686" s="7">
        <f t="shared" si="62"/>
        <v>1.0286078444195745</v>
      </c>
      <c r="AM686" s="10">
        <f t="shared" si="63"/>
        <v>2.482499571915351E-3</v>
      </c>
      <c r="AN686" s="11">
        <f t="shared" si="64"/>
        <v>1.3649445416160991E-2</v>
      </c>
    </row>
    <row r="687" spans="2:40" x14ac:dyDescent="0.5">
      <c r="B687" s="29">
        <v>42993</v>
      </c>
      <c r="C687" s="4">
        <v>29.63</v>
      </c>
      <c r="D687" s="5">
        <f t="shared" si="60"/>
        <v>6.79578661230035E-3</v>
      </c>
      <c r="E687" s="6">
        <f t="shared" si="61"/>
        <v>6.7727993400923852E-3</v>
      </c>
      <c r="AJ687" s="29">
        <v>42993</v>
      </c>
      <c r="AK687" s="6">
        <f t="shared" si="62"/>
        <v>1.0067957866123003</v>
      </c>
      <c r="AL687" s="7">
        <f t="shared" si="62"/>
        <v>1.0067727993400923</v>
      </c>
      <c r="AM687" s="10">
        <f t="shared" si="63"/>
        <v>2.429500754793769E-3</v>
      </c>
      <c r="AN687" s="11">
        <f t="shared" si="64"/>
        <v>1.3554286996632213E-2</v>
      </c>
    </row>
    <row r="688" spans="2:40" x14ac:dyDescent="0.5">
      <c r="B688" s="29">
        <v>42996</v>
      </c>
      <c r="C688" s="4">
        <v>30.06</v>
      </c>
      <c r="D688" s="5">
        <f t="shared" si="60"/>
        <v>1.4512318596017541E-2</v>
      </c>
      <c r="E688" s="6">
        <f t="shared" si="61"/>
        <v>1.4408022739354655E-2</v>
      </c>
      <c r="AJ688" s="29">
        <v>42996</v>
      </c>
      <c r="AK688" s="6">
        <f t="shared" si="62"/>
        <v>1.0145123185960176</v>
      </c>
      <c r="AL688" s="7">
        <f t="shared" si="62"/>
        <v>1.0144080227393546</v>
      </c>
      <c r="AM688" s="10">
        <f t="shared" si="63"/>
        <v>2.3608596991580577E-3</v>
      </c>
      <c r="AN688" s="11">
        <f t="shared" si="64"/>
        <v>1.3547744388036015E-2</v>
      </c>
    </row>
    <row r="689" spans="2:40" x14ac:dyDescent="0.5">
      <c r="B689" s="29">
        <v>42997</v>
      </c>
      <c r="C689" s="4">
        <v>30</v>
      </c>
      <c r="D689" s="5">
        <f t="shared" si="60"/>
        <v>-1.9960079840318935E-3</v>
      </c>
      <c r="E689" s="6">
        <f t="shared" si="61"/>
        <v>-1.9980026626729977E-3</v>
      </c>
      <c r="AJ689" s="29">
        <v>42997</v>
      </c>
      <c r="AK689" s="6">
        <f t="shared" si="62"/>
        <v>0.99800399201596812</v>
      </c>
      <c r="AL689" s="7">
        <f t="shared" si="62"/>
        <v>0.99800199733732697</v>
      </c>
      <c r="AM689" s="10">
        <f t="shared" si="63"/>
        <v>1.9539649718113639E-3</v>
      </c>
      <c r="AN689" s="11">
        <f t="shared" si="64"/>
        <v>1.3733500506726094E-2</v>
      </c>
    </row>
    <row r="690" spans="2:40" x14ac:dyDescent="0.5">
      <c r="B690" s="29">
        <v>42998</v>
      </c>
      <c r="C690" s="4">
        <v>30.08</v>
      </c>
      <c r="D690" s="5">
        <f t="shared" si="60"/>
        <v>2.6666666666666098E-3</v>
      </c>
      <c r="E690" s="6">
        <f t="shared" si="61"/>
        <v>2.6631174194836284E-3</v>
      </c>
      <c r="AJ690" s="29">
        <v>42998</v>
      </c>
      <c r="AK690" s="6">
        <f t="shared" si="62"/>
        <v>1.0026666666666666</v>
      </c>
      <c r="AL690" s="7">
        <f t="shared" si="62"/>
        <v>1.0026631174194836</v>
      </c>
      <c r="AM690" s="10">
        <f t="shared" si="63"/>
        <v>1.9450311170859454E-3</v>
      </c>
      <c r="AN690" s="11">
        <f t="shared" si="64"/>
        <v>1.3736362705537752E-2</v>
      </c>
    </row>
    <row r="691" spans="2:40" x14ac:dyDescent="0.5">
      <c r="B691" s="29">
        <v>42999</v>
      </c>
      <c r="C691" s="4">
        <v>30.33</v>
      </c>
      <c r="D691" s="5">
        <f t="shared" si="60"/>
        <v>8.3111702127659573E-3</v>
      </c>
      <c r="E691" s="6">
        <f t="shared" si="61"/>
        <v>8.2768226188507672E-3</v>
      </c>
      <c r="AJ691" s="29">
        <v>42999</v>
      </c>
      <c r="AK691" s="6">
        <f t="shared" si="62"/>
        <v>1.0083111702127661</v>
      </c>
      <c r="AL691" s="7">
        <f t="shared" si="62"/>
        <v>1.0082768226188508</v>
      </c>
      <c r="AM691" s="10">
        <f t="shared" si="63"/>
        <v>1.99311448911298E-3</v>
      </c>
      <c r="AN691" s="11">
        <f t="shared" si="64"/>
        <v>1.3746571273281702E-2</v>
      </c>
    </row>
    <row r="692" spans="2:40" x14ac:dyDescent="0.5">
      <c r="B692" s="29">
        <v>43000</v>
      </c>
      <c r="C692" s="4">
        <v>31.05</v>
      </c>
      <c r="D692" s="5">
        <f t="shared" si="60"/>
        <v>2.3738872403560912E-2</v>
      </c>
      <c r="E692" s="6">
        <f t="shared" si="61"/>
        <v>2.3461486678998181E-2</v>
      </c>
      <c r="AJ692" s="29">
        <v>43000</v>
      </c>
      <c r="AK692" s="6">
        <f t="shared" si="62"/>
        <v>1.023738872403561</v>
      </c>
      <c r="AL692" s="7">
        <f t="shared" si="62"/>
        <v>1.0234614866789982</v>
      </c>
      <c r="AM692" s="10">
        <f t="shared" si="63"/>
        <v>2.2183894187659788E-3</v>
      </c>
      <c r="AN692" s="11">
        <f t="shared" si="64"/>
        <v>1.401658267965198E-2</v>
      </c>
    </row>
    <row r="693" spans="2:40" x14ac:dyDescent="0.5">
      <c r="B693" s="29">
        <v>43003</v>
      </c>
      <c r="C693" s="4">
        <v>30.69</v>
      </c>
      <c r="D693" s="5">
        <f t="shared" si="60"/>
        <v>-1.1594202898550706E-2</v>
      </c>
      <c r="E693" s="6">
        <f t="shared" si="61"/>
        <v>-1.1661939747842975E-2</v>
      </c>
      <c r="AJ693" s="29">
        <v>43003</v>
      </c>
      <c r="AK693" s="6">
        <f t="shared" si="62"/>
        <v>0.98840579710144927</v>
      </c>
      <c r="AL693" s="7">
        <f t="shared" si="62"/>
        <v>0.98833806025215698</v>
      </c>
      <c r="AM693" s="10">
        <f t="shared" si="63"/>
        <v>1.6945990982373312E-3</v>
      </c>
      <c r="AN693" s="11">
        <f t="shared" si="64"/>
        <v>1.4093831209099239E-2</v>
      </c>
    </row>
    <row r="694" spans="2:40" x14ac:dyDescent="0.5">
      <c r="B694" s="29">
        <v>43004</v>
      </c>
      <c r="C694" s="4">
        <v>30.12</v>
      </c>
      <c r="D694" s="5">
        <f t="shared" si="60"/>
        <v>-1.8572825024437935E-2</v>
      </c>
      <c r="E694" s="6">
        <f t="shared" si="61"/>
        <v>-1.8747465699951959E-2</v>
      </c>
      <c r="AJ694" s="29">
        <v>43004</v>
      </c>
      <c r="AK694" s="6">
        <f t="shared" si="62"/>
        <v>0.98142717497556209</v>
      </c>
      <c r="AL694" s="7">
        <f t="shared" si="62"/>
        <v>0.981252534300048</v>
      </c>
      <c r="AM694" s="10">
        <f t="shared" si="63"/>
        <v>1.2404168104593069E-3</v>
      </c>
      <c r="AN694" s="11">
        <f t="shared" si="64"/>
        <v>1.5152983181934945E-2</v>
      </c>
    </row>
    <row r="695" spans="2:40" x14ac:dyDescent="0.5">
      <c r="B695" s="29">
        <v>43005</v>
      </c>
      <c r="C695" s="4">
        <v>30.01</v>
      </c>
      <c r="D695" s="5">
        <f t="shared" si="60"/>
        <v>-3.6520584329349081E-3</v>
      </c>
      <c r="E695" s="6">
        <f t="shared" si="61"/>
        <v>-3.6587434794170784E-3</v>
      </c>
      <c r="AJ695" s="29">
        <v>43005</v>
      </c>
      <c r="AK695" s="6">
        <f t="shared" si="62"/>
        <v>0.99634794156706508</v>
      </c>
      <c r="AL695" s="7">
        <f t="shared" si="62"/>
        <v>0.99634125652058292</v>
      </c>
      <c r="AM695" s="10">
        <f t="shared" si="63"/>
        <v>1.3119992444705845E-3</v>
      </c>
      <c r="AN695" s="11">
        <f t="shared" si="64"/>
        <v>1.5073523473519777E-2</v>
      </c>
    </row>
    <row r="696" spans="2:40" x14ac:dyDescent="0.5">
      <c r="B696" s="29">
        <v>43006</v>
      </c>
      <c r="C696" s="4">
        <v>30.39</v>
      </c>
      <c r="D696" s="5">
        <f t="shared" si="60"/>
        <v>1.2662445851382839E-2</v>
      </c>
      <c r="E696" s="6">
        <f t="shared" si="61"/>
        <v>1.258294747642596E-2</v>
      </c>
      <c r="AJ696" s="29">
        <v>43006</v>
      </c>
      <c r="AK696" s="6">
        <f t="shared" si="62"/>
        <v>1.0126624458513829</v>
      </c>
      <c r="AL696" s="7">
        <f t="shared" si="62"/>
        <v>1.0125829474764259</v>
      </c>
      <c r="AM696" s="10">
        <f t="shared" si="63"/>
        <v>1.4044759571114739E-3</v>
      </c>
      <c r="AN696" s="11">
        <f t="shared" si="64"/>
        <v>1.5068543919875783E-2</v>
      </c>
    </row>
    <row r="697" spans="2:40" x14ac:dyDescent="0.5">
      <c r="B697" s="29">
        <v>43007</v>
      </c>
      <c r="C697" s="4">
        <v>30.1</v>
      </c>
      <c r="D697" s="5">
        <f t="shared" si="60"/>
        <v>-9.5426127015465333E-3</v>
      </c>
      <c r="E697" s="6">
        <f t="shared" si="61"/>
        <v>-9.5884351738716473E-3</v>
      </c>
      <c r="AJ697" s="29">
        <v>43007</v>
      </c>
      <c r="AK697" s="6">
        <f t="shared" si="62"/>
        <v>0.99045738729845345</v>
      </c>
      <c r="AL697" s="7">
        <f t="shared" si="62"/>
        <v>0.99041156482612835</v>
      </c>
      <c r="AM697" s="10">
        <f t="shared" si="63"/>
        <v>7.0529564047031187E-4</v>
      </c>
      <c r="AN697" s="11">
        <f t="shared" si="64"/>
        <v>1.5988402938552561E-2</v>
      </c>
    </row>
    <row r="698" spans="2:40" x14ac:dyDescent="0.5">
      <c r="B698" s="29">
        <v>43010</v>
      </c>
      <c r="C698" s="4">
        <v>30.12</v>
      </c>
      <c r="D698" s="5">
        <f t="shared" si="60"/>
        <v>6.6445182724251075E-4</v>
      </c>
      <c r="E698" s="6">
        <f t="shared" si="61"/>
        <v>6.6423117686276601E-4</v>
      </c>
      <c r="AJ698" s="29">
        <v>43010</v>
      </c>
      <c r="AK698" s="6">
        <f t="shared" si="62"/>
        <v>1.0006644518272425</v>
      </c>
      <c r="AL698" s="7">
        <f t="shared" si="62"/>
        <v>1.0006642311768628</v>
      </c>
      <c r="AM698" s="10">
        <f t="shared" si="63"/>
        <v>9.1308500169091618E-4</v>
      </c>
      <c r="AN698" s="11">
        <f t="shared" si="64"/>
        <v>1.5976606330016938E-2</v>
      </c>
    </row>
    <row r="699" spans="2:40" x14ac:dyDescent="0.5">
      <c r="B699" s="29">
        <v>43011</v>
      </c>
      <c r="C699" s="4">
        <v>30.04</v>
      </c>
      <c r="D699" s="5">
        <f t="shared" si="60"/>
        <v>-2.6560424966800083E-3</v>
      </c>
      <c r="E699" s="6">
        <f t="shared" si="61"/>
        <v>-2.6595760357589421E-3</v>
      </c>
      <c r="AJ699" s="29">
        <v>43011</v>
      </c>
      <c r="AK699" s="6">
        <f t="shared" si="62"/>
        <v>0.99734395750331994</v>
      </c>
      <c r="AL699" s="7">
        <f t="shared" si="62"/>
        <v>0.99734042396424105</v>
      </c>
      <c r="AM699" s="10">
        <f t="shared" si="63"/>
        <v>1.1403152720910327E-3</v>
      </c>
      <c r="AN699" s="11">
        <f t="shared" si="64"/>
        <v>1.6119440362042076E-2</v>
      </c>
    </row>
    <row r="700" spans="2:40" x14ac:dyDescent="0.5">
      <c r="B700" s="29">
        <v>43012</v>
      </c>
      <c r="C700" s="4">
        <v>30.38</v>
      </c>
      <c r="D700" s="5">
        <f t="shared" si="60"/>
        <v>1.1318242343541939E-2</v>
      </c>
      <c r="E700" s="6">
        <f t="shared" si="61"/>
        <v>1.1254670271692699E-2</v>
      </c>
      <c r="AJ700" s="29">
        <v>43012</v>
      </c>
      <c r="AK700" s="6">
        <f t="shared" si="62"/>
        <v>1.0113182423435418</v>
      </c>
      <c r="AL700" s="7">
        <f t="shared" si="62"/>
        <v>1.0112546702716927</v>
      </c>
      <c r="AM700" s="10">
        <f t="shared" si="63"/>
        <v>1.3525418025455592E-3</v>
      </c>
      <c r="AN700" s="11">
        <f t="shared" si="64"/>
        <v>1.619585523696784E-2</v>
      </c>
    </row>
    <row r="701" spans="2:40" x14ac:dyDescent="0.5">
      <c r="B701" s="29">
        <v>43013</v>
      </c>
      <c r="C701" s="4">
        <v>30.54</v>
      </c>
      <c r="D701" s="5">
        <f t="shared" si="60"/>
        <v>5.2666227781435204E-3</v>
      </c>
      <c r="E701" s="6">
        <f t="shared" si="61"/>
        <v>5.2528026228595556E-3</v>
      </c>
      <c r="AJ701" s="29">
        <v>43013</v>
      </c>
      <c r="AK701" s="6">
        <f t="shared" si="62"/>
        <v>1.0052666227781435</v>
      </c>
      <c r="AL701" s="7">
        <f t="shared" si="62"/>
        <v>1.0052528026228595</v>
      </c>
      <c r="AM701" s="10">
        <f t="shared" si="63"/>
        <v>1.4605812950697252E-3</v>
      </c>
      <c r="AN701" s="11">
        <f t="shared" si="64"/>
        <v>1.6295558663307928E-2</v>
      </c>
    </row>
    <row r="702" spans="2:40" x14ac:dyDescent="0.5">
      <c r="B702" s="29">
        <v>43014</v>
      </c>
      <c r="C702" s="4">
        <v>30.46</v>
      </c>
      <c r="D702" s="5">
        <f t="shared" si="60"/>
        <v>-2.6195153896528584E-3</v>
      </c>
      <c r="E702" s="6">
        <f t="shared" si="61"/>
        <v>-2.6229523234705915E-3</v>
      </c>
      <c r="AJ702" s="29">
        <v>43014</v>
      </c>
      <c r="AK702" s="6">
        <f t="shared" si="62"/>
        <v>0.99738048461034712</v>
      </c>
      <c r="AL702" s="7">
        <f t="shared" si="62"/>
        <v>0.99737704767652946</v>
      </c>
      <c r="AM702" s="10">
        <f t="shared" si="63"/>
        <v>1.4796422190587371E-3</v>
      </c>
      <c r="AN702" s="11">
        <f t="shared" si="64"/>
        <v>1.6301073573394241E-2</v>
      </c>
    </row>
    <row r="703" spans="2:40" x14ac:dyDescent="0.5">
      <c r="B703" s="29">
        <v>43017</v>
      </c>
      <c r="C703" s="4">
        <v>30.56</v>
      </c>
      <c r="D703" s="5">
        <f t="shared" si="60"/>
        <v>3.2829940906105668E-3</v>
      </c>
      <c r="E703" s="6">
        <f t="shared" si="61"/>
        <v>3.2776168313038566E-3</v>
      </c>
      <c r="AJ703" s="29">
        <v>43017</v>
      </c>
      <c r="AK703" s="6">
        <f t="shared" si="62"/>
        <v>1.0032829940906105</v>
      </c>
      <c r="AL703" s="7">
        <f t="shared" si="62"/>
        <v>1.0032776168313038</v>
      </c>
      <c r="AM703" s="10">
        <f t="shared" si="63"/>
        <v>1.346075970236844E-3</v>
      </c>
      <c r="AN703" s="11">
        <f t="shared" si="64"/>
        <v>1.6384615330287178E-2</v>
      </c>
    </row>
    <row r="704" spans="2:40" x14ac:dyDescent="0.5">
      <c r="B704" s="29">
        <v>43018</v>
      </c>
      <c r="C704" s="4">
        <v>30.83</v>
      </c>
      <c r="D704" s="5">
        <f t="shared" si="60"/>
        <v>8.8350785340314004E-3</v>
      </c>
      <c r="E704" s="6">
        <f t="shared" si="61"/>
        <v>8.7962775997392599E-3</v>
      </c>
      <c r="AJ704" s="29">
        <v>43018</v>
      </c>
      <c r="AK704" s="6">
        <f t="shared" si="62"/>
        <v>1.0088350785340314</v>
      </c>
      <c r="AL704" s="7">
        <f t="shared" si="62"/>
        <v>1.0087962775997392</v>
      </c>
      <c r="AM704" s="10">
        <f t="shared" si="63"/>
        <v>1.1775235312251565E-3</v>
      </c>
      <c r="AN704" s="11">
        <f t="shared" si="64"/>
        <v>1.6443257681577929E-2</v>
      </c>
    </row>
    <row r="705" spans="2:40" x14ac:dyDescent="0.5">
      <c r="B705" s="29">
        <v>43019</v>
      </c>
      <c r="C705" s="4">
        <v>30.91</v>
      </c>
      <c r="D705" s="5">
        <f t="shared" si="60"/>
        <v>2.5948751216348315E-3</v>
      </c>
      <c r="E705" s="6">
        <f t="shared" si="61"/>
        <v>2.5915142459661E-3</v>
      </c>
      <c r="AJ705" s="29">
        <v>43019</v>
      </c>
      <c r="AK705" s="6">
        <f t="shared" si="62"/>
        <v>1.0025948751216349</v>
      </c>
      <c r="AL705" s="7">
        <f t="shared" si="62"/>
        <v>1.002591514245966</v>
      </c>
      <c r="AM705" s="10">
        <f t="shared" si="63"/>
        <v>1.1589276917617036E-3</v>
      </c>
      <c r="AN705" s="11">
        <f t="shared" si="64"/>
        <v>1.6435456480375719E-2</v>
      </c>
    </row>
    <row r="706" spans="2:40" x14ac:dyDescent="0.5">
      <c r="B706" s="29">
        <v>43020</v>
      </c>
      <c r="C706" s="4">
        <v>30.84</v>
      </c>
      <c r="D706" s="5">
        <f t="shared" si="60"/>
        <v>-2.2646392753154412E-3</v>
      </c>
      <c r="E706" s="6">
        <f t="shared" si="61"/>
        <v>-2.2672074488961631E-3</v>
      </c>
      <c r="AJ706" s="29">
        <v>43020</v>
      </c>
      <c r="AK706" s="6">
        <f t="shared" si="62"/>
        <v>0.99773536072468461</v>
      </c>
      <c r="AL706" s="7">
        <f t="shared" si="62"/>
        <v>0.99773279255110381</v>
      </c>
      <c r="AM706" s="10">
        <f t="shared" si="63"/>
        <v>1.1498966425721993E-3</v>
      </c>
      <c r="AN706" s="11">
        <f t="shared" si="64"/>
        <v>1.643488446143191E-2</v>
      </c>
    </row>
    <row r="707" spans="2:40" x14ac:dyDescent="0.5">
      <c r="B707" s="29">
        <v>43021</v>
      </c>
      <c r="C707" s="4">
        <v>31.13</v>
      </c>
      <c r="D707" s="5">
        <f t="shared" si="60"/>
        <v>9.4033722438391417E-3</v>
      </c>
      <c r="E707" s="6">
        <f t="shared" si="61"/>
        <v>9.359435758388027E-3</v>
      </c>
      <c r="AJ707" s="29">
        <v>43021</v>
      </c>
      <c r="AK707" s="6">
        <f t="shared" si="62"/>
        <v>1.0094033722438391</v>
      </c>
      <c r="AL707" s="7">
        <f t="shared" si="62"/>
        <v>1.0093594357583879</v>
      </c>
      <c r="AM707" s="10">
        <f t="shared" si="63"/>
        <v>1.2882386541230421E-3</v>
      </c>
      <c r="AN707" s="11">
        <f t="shared" si="64"/>
        <v>1.6458790573354795E-2</v>
      </c>
    </row>
    <row r="708" spans="2:40" x14ac:dyDescent="0.5">
      <c r="B708" s="29">
        <v>43024</v>
      </c>
      <c r="C708" s="4">
        <v>31.38</v>
      </c>
      <c r="D708" s="5">
        <f t="shared" si="60"/>
        <v>8.0308384195309987E-3</v>
      </c>
      <c r="E708" s="6">
        <f t="shared" si="61"/>
        <v>7.9987628513696288E-3</v>
      </c>
      <c r="AJ708" s="29">
        <v>43024</v>
      </c>
      <c r="AK708" s="6">
        <f t="shared" si="62"/>
        <v>1.0080308384195309</v>
      </c>
      <c r="AL708" s="7">
        <f t="shared" si="62"/>
        <v>1.0079987628513696</v>
      </c>
      <c r="AM708" s="10">
        <f t="shared" si="63"/>
        <v>1.1528201895841823E-3</v>
      </c>
      <c r="AN708" s="11">
        <f t="shared" si="64"/>
        <v>1.6441966458453368E-2</v>
      </c>
    </row>
    <row r="709" spans="2:40" x14ac:dyDescent="0.5">
      <c r="B709" s="29">
        <v>43025</v>
      </c>
      <c r="C709" s="4">
        <v>31.75</v>
      </c>
      <c r="D709" s="5">
        <f t="shared" si="60"/>
        <v>1.1790949649458286E-2</v>
      </c>
      <c r="E709" s="6">
        <f t="shared" si="61"/>
        <v>1.1721978033814237E-2</v>
      </c>
      <c r="AJ709" s="29">
        <v>43025</v>
      </c>
      <c r="AK709" s="6">
        <f t="shared" si="62"/>
        <v>1.0117909496494584</v>
      </c>
      <c r="AL709" s="7">
        <f t="shared" si="62"/>
        <v>1.0117219780338143</v>
      </c>
      <c r="AM709" s="10">
        <f t="shared" si="63"/>
        <v>5.9797870742661022E-4</v>
      </c>
      <c r="AN709" s="11">
        <f t="shared" si="64"/>
        <v>1.7048029273185612E-2</v>
      </c>
    </row>
    <row r="710" spans="2:40" x14ac:dyDescent="0.5">
      <c r="B710" s="29">
        <v>43026</v>
      </c>
      <c r="C710" s="4">
        <v>31.73</v>
      </c>
      <c r="D710" s="5">
        <f t="shared" si="60"/>
        <v>-6.2992125984250621E-4</v>
      </c>
      <c r="E710" s="6">
        <f t="shared" si="61"/>
        <v>-6.3011974359644945E-4</v>
      </c>
      <c r="AJ710" s="29">
        <v>43026</v>
      </c>
      <c r="AK710" s="6">
        <f t="shared" si="62"/>
        <v>0.99937007874015749</v>
      </c>
      <c r="AL710" s="7">
        <f t="shared" si="62"/>
        <v>0.9993698802564035</v>
      </c>
      <c r="AM710" s="10">
        <f t="shared" si="63"/>
        <v>5.020133703505297E-4</v>
      </c>
      <c r="AN710" s="11">
        <f t="shared" si="64"/>
        <v>1.7008856763558445E-2</v>
      </c>
    </row>
    <row r="711" spans="2:40" x14ac:dyDescent="0.5">
      <c r="B711" s="29">
        <v>43027</v>
      </c>
      <c r="C711" s="4">
        <v>31.86</v>
      </c>
      <c r="D711" s="5">
        <f t="shared" si="60"/>
        <v>4.0970690198549953E-3</v>
      </c>
      <c r="E711" s="6">
        <f t="shared" si="61"/>
        <v>4.0886988867982E-3</v>
      </c>
      <c r="AJ711" s="29">
        <v>43027</v>
      </c>
      <c r="AK711" s="6">
        <f t="shared" si="62"/>
        <v>1.004097069019855</v>
      </c>
      <c r="AL711" s="7">
        <f t="shared" si="62"/>
        <v>1.0040886988867983</v>
      </c>
      <c r="AM711" s="10">
        <f t="shared" si="63"/>
        <v>2.3756061550023346E-4</v>
      </c>
      <c r="AN711" s="11">
        <f t="shared" si="64"/>
        <v>1.7212514504175259E-2</v>
      </c>
    </row>
    <row r="712" spans="2:40" x14ac:dyDescent="0.5">
      <c r="B712" s="29">
        <v>43028</v>
      </c>
      <c r="C712" s="4">
        <v>32.03</v>
      </c>
      <c r="D712" s="5">
        <f t="shared" ref="D712:D775" si="65">((C712-C711)/C711)</f>
        <v>5.3358443188952203E-3</v>
      </c>
      <c r="E712" s="6">
        <f t="shared" ref="E712:E775" si="66" xml:space="preserve"> IF(C712=C711, 0, LN(C712/C711))</f>
        <v>5.3216591391642551E-3</v>
      </c>
      <c r="AJ712" s="29">
        <v>43028</v>
      </c>
      <c r="AK712" s="6">
        <f t="shared" ref="AK712:AL775" si="67">1 + D712</f>
        <v>1.0053358443188951</v>
      </c>
      <c r="AL712" s="7">
        <f t="shared" si="67"/>
        <v>1.0053216591391643</v>
      </c>
      <c r="AM712" s="10">
        <f t="shared" ref="AM712:AM775" si="68">AVERAGE(D712:D802)</f>
        <v>2.1314871550910872E-4</v>
      </c>
      <c r="AN712" s="11">
        <f t="shared" ref="AN712:AN775" si="69">STDEV(D712:D802)</f>
        <v>1.7208554749792274E-2</v>
      </c>
    </row>
    <row r="713" spans="2:40" x14ac:dyDescent="0.5">
      <c r="B713" s="29">
        <v>43031</v>
      </c>
      <c r="C713" s="4">
        <v>32.15</v>
      </c>
      <c r="D713" s="5">
        <f t="shared" si="65"/>
        <v>3.7464876678113468E-3</v>
      </c>
      <c r="E713" s="6">
        <f t="shared" si="66"/>
        <v>3.7394870625614631E-3</v>
      </c>
      <c r="AJ713" s="29">
        <v>43031</v>
      </c>
      <c r="AK713" s="6">
        <f t="shared" si="67"/>
        <v>1.0037464876678113</v>
      </c>
      <c r="AL713" s="7">
        <f t="shared" si="67"/>
        <v>1.0037394870625616</v>
      </c>
      <c r="AM713" s="10">
        <f t="shared" si="68"/>
        <v>2.916614067296998E-4</v>
      </c>
      <c r="AN713" s="11">
        <f t="shared" si="69"/>
        <v>1.724843858439367E-2</v>
      </c>
    </row>
    <row r="714" spans="2:40" x14ac:dyDescent="0.5">
      <c r="B714" s="29">
        <v>43032</v>
      </c>
      <c r="C714" s="4">
        <v>32.85</v>
      </c>
      <c r="D714" s="5">
        <f t="shared" si="65"/>
        <v>2.1772939346811911E-2</v>
      </c>
      <c r="E714" s="6">
        <f t="shared" si="66"/>
        <v>2.1539294246991317E-2</v>
      </c>
      <c r="AJ714" s="29">
        <v>43032</v>
      </c>
      <c r="AK714" s="6">
        <f t="shared" si="67"/>
        <v>1.021772939346812</v>
      </c>
      <c r="AL714" s="7">
        <f t="shared" si="67"/>
        <v>1.0215392942469914</v>
      </c>
      <c r="AM714" s="10">
        <f t="shared" si="68"/>
        <v>3.859489751543331E-4</v>
      </c>
      <c r="AN714" s="11">
        <f t="shared" si="69"/>
        <v>1.7290933173383861E-2</v>
      </c>
    </row>
    <row r="715" spans="2:40" x14ac:dyDescent="0.5">
      <c r="B715" s="29">
        <v>43033</v>
      </c>
      <c r="C715" s="4">
        <v>32.28</v>
      </c>
      <c r="D715" s="5">
        <f t="shared" si="65"/>
        <v>-1.7351598173515989E-2</v>
      </c>
      <c r="E715" s="6">
        <f t="shared" si="66"/>
        <v>-1.7503901528871435E-2</v>
      </c>
      <c r="AJ715" s="29">
        <v>43033</v>
      </c>
      <c r="AK715" s="6">
        <f t="shared" si="67"/>
        <v>0.98264840182648405</v>
      </c>
      <c r="AL715" s="7">
        <f t="shared" si="67"/>
        <v>0.98249609847112862</v>
      </c>
      <c r="AM715" s="10">
        <f t="shared" si="68"/>
        <v>1.1323381716253757E-4</v>
      </c>
      <c r="AN715" s="11">
        <f t="shared" si="69"/>
        <v>1.7144959563895175E-2</v>
      </c>
    </row>
    <row r="716" spans="2:40" x14ac:dyDescent="0.5">
      <c r="B716" s="29">
        <v>43034</v>
      </c>
      <c r="C716" s="4">
        <v>31.96</v>
      </c>
      <c r="D716" s="5">
        <f t="shared" si="65"/>
        <v>-9.9132589838909629E-3</v>
      </c>
      <c r="E716" s="6">
        <f t="shared" si="66"/>
        <v>-9.9627225036741252E-3</v>
      </c>
      <c r="AJ716" s="29">
        <v>43034</v>
      </c>
      <c r="AK716" s="6">
        <f t="shared" si="67"/>
        <v>0.99008674101610905</v>
      </c>
      <c r="AL716" s="7">
        <f t="shared" si="67"/>
        <v>0.99003727749632586</v>
      </c>
      <c r="AM716" s="10">
        <f t="shared" si="68"/>
        <v>3.9115172343974475E-4</v>
      </c>
      <c r="AN716" s="11">
        <f t="shared" si="69"/>
        <v>1.706349578417141E-2</v>
      </c>
    </row>
    <row r="717" spans="2:40" x14ac:dyDescent="0.5">
      <c r="B717" s="29">
        <v>43035</v>
      </c>
      <c r="C717" s="4">
        <v>32.270000000000003</v>
      </c>
      <c r="D717" s="5">
        <f t="shared" si="65"/>
        <v>9.6996245306634008E-3</v>
      </c>
      <c r="E717" s="6">
        <f t="shared" si="66"/>
        <v>9.6528851657965171E-3</v>
      </c>
      <c r="AJ717" s="29">
        <v>43035</v>
      </c>
      <c r="AK717" s="6">
        <f t="shared" si="67"/>
        <v>1.0096996245306633</v>
      </c>
      <c r="AL717" s="7">
        <f t="shared" si="67"/>
        <v>1.0096528851657964</v>
      </c>
      <c r="AM717" s="10">
        <f t="shared" si="68"/>
        <v>6.8318333525842288E-4</v>
      </c>
      <c r="AN717" s="11">
        <f t="shared" si="69"/>
        <v>1.7112518625135794E-2</v>
      </c>
    </row>
    <row r="718" spans="2:40" x14ac:dyDescent="0.5">
      <c r="B718" s="29">
        <v>43038</v>
      </c>
      <c r="C718" s="4">
        <v>31.45</v>
      </c>
      <c r="D718" s="5">
        <f t="shared" si="65"/>
        <v>-2.5410598078710992E-2</v>
      </c>
      <c r="E718" s="6">
        <f t="shared" si="66"/>
        <v>-2.5739022917421094E-2</v>
      </c>
      <c r="AJ718" s="29">
        <v>43038</v>
      </c>
      <c r="AK718" s="6">
        <f t="shared" si="67"/>
        <v>0.97458940192128896</v>
      </c>
      <c r="AL718" s="7">
        <f t="shared" si="67"/>
        <v>0.97426097708257886</v>
      </c>
      <c r="AM718" s="10">
        <f t="shared" si="68"/>
        <v>5.7004518045316438E-4</v>
      </c>
      <c r="AN718" s="11">
        <f t="shared" si="69"/>
        <v>1.7086258798157554E-2</v>
      </c>
    </row>
    <row r="719" spans="2:40" x14ac:dyDescent="0.5">
      <c r="B719" s="29">
        <v>43039</v>
      </c>
      <c r="C719" s="4">
        <v>31.58</v>
      </c>
      <c r="D719" s="5">
        <f t="shared" si="65"/>
        <v>4.1335453100158669E-3</v>
      </c>
      <c r="E719" s="6">
        <f t="shared" si="66"/>
        <v>4.125025681046576E-3</v>
      </c>
      <c r="AJ719" s="29">
        <v>43039</v>
      </c>
      <c r="AK719" s="6">
        <f t="shared" si="67"/>
        <v>1.004133545310016</v>
      </c>
      <c r="AL719" s="7">
        <f t="shared" si="67"/>
        <v>1.0041250256810466</v>
      </c>
      <c r="AM719" s="10">
        <f t="shared" si="68"/>
        <v>6.7563386890125859E-4</v>
      </c>
      <c r="AN719" s="11">
        <f t="shared" si="69"/>
        <v>1.6953091476716527E-2</v>
      </c>
    </row>
    <row r="720" spans="2:40" x14ac:dyDescent="0.5">
      <c r="B720" s="29">
        <v>43040</v>
      </c>
      <c r="C720" s="4">
        <v>31.63</v>
      </c>
      <c r="D720" s="5">
        <f t="shared" si="65"/>
        <v>1.5832805573147788E-3</v>
      </c>
      <c r="E720" s="6">
        <f t="shared" si="66"/>
        <v>1.5820284900615099E-3</v>
      </c>
      <c r="AJ720" s="29">
        <v>43040</v>
      </c>
      <c r="AK720" s="6">
        <f t="shared" si="67"/>
        <v>1.0015832805573148</v>
      </c>
      <c r="AL720" s="7">
        <f t="shared" si="67"/>
        <v>1.0015820284900616</v>
      </c>
      <c r="AM720" s="10">
        <f t="shared" si="68"/>
        <v>5.7028839227791616E-4</v>
      </c>
      <c r="AN720" s="11">
        <f t="shared" si="69"/>
        <v>1.6961148335897951E-2</v>
      </c>
    </row>
    <row r="721" spans="2:40" x14ac:dyDescent="0.5">
      <c r="B721" s="29">
        <v>43041</v>
      </c>
      <c r="C721" s="4">
        <v>30.64</v>
      </c>
      <c r="D721" s="5">
        <f t="shared" si="65"/>
        <v>-3.1299399304457742E-2</v>
      </c>
      <c r="E721" s="6">
        <f t="shared" si="66"/>
        <v>-3.1799692445166929E-2</v>
      </c>
      <c r="AJ721" s="29">
        <v>43041</v>
      </c>
      <c r="AK721" s="6">
        <f t="shared" si="67"/>
        <v>0.96870060069554231</v>
      </c>
      <c r="AL721" s="7">
        <f t="shared" si="67"/>
        <v>0.96820030755483311</v>
      </c>
      <c r="AM721" s="10">
        <f t="shared" si="68"/>
        <v>3.989163556132986E-4</v>
      </c>
      <c r="AN721" s="11">
        <f t="shared" si="69"/>
        <v>1.7029445680550502E-2</v>
      </c>
    </row>
    <row r="722" spans="2:40" x14ac:dyDescent="0.5">
      <c r="B722" s="29">
        <v>43042</v>
      </c>
      <c r="C722" s="4">
        <v>31.29</v>
      </c>
      <c r="D722" s="5">
        <f t="shared" si="65"/>
        <v>2.1214099216710136E-2</v>
      </c>
      <c r="E722" s="6">
        <f t="shared" si="66"/>
        <v>2.0992212808400065E-2</v>
      </c>
      <c r="AJ722" s="29">
        <v>43042</v>
      </c>
      <c r="AK722" s="6">
        <f t="shared" si="67"/>
        <v>1.02121409921671</v>
      </c>
      <c r="AL722" s="7">
        <f t="shared" si="67"/>
        <v>1.0209922128084001</v>
      </c>
      <c r="AM722" s="10">
        <f t="shared" si="68"/>
        <v>6.3423176958882753E-4</v>
      </c>
      <c r="AN722" s="11">
        <f t="shared" si="69"/>
        <v>1.6731916570547446E-2</v>
      </c>
    </row>
    <row r="723" spans="2:40" x14ac:dyDescent="0.5">
      <c r="B723" s="29">
        <v>43045</v>
      </c>
      <c r="C723" s="4">
        <v>31.11</v>
      </c>
      <c r="D723" s="5">
        <f t="shared" si="65"/>
        <v>-5.752636625119838E-3</v>
      </c>
      <c r="E723" s="6">
        <f t="shared" si="66"/>
        <v>-5.7692467712450925E-3</v>
      </c>
      <c r="AJ723" s="29">
        <v>43045</v>
      </c>
      <c r="AK723" s="6">
        <f t="shared" si="67"/>
        <v>0.99424736337488018</v>
      </c>
      <c r="AL723" s="7">
        <f t="shared" si="67"/>
        <v>0.99423075322875487</v>
      </c>
      <c r="AM723" s="10">
        <f t="shared" si="68"/>
        <v>1.3367053117509971E-4</v>
      </c>
      <c r="AN723" s="11">
        <f t="shared" si="69"/>
        <v>1.6790659419650172E-2</v>
      </c>
    </row>
    <row r="724" spans="2:40" x14ac:dyDescent="0.5">
      <c r="B724" s="29">
        <v>43046</v>
      </c>
      <c r="C724" s="4">
        <v>31.4</v>
      </c>
      <c r="D724" s="5">
        <f t="shared" si="65"/>
        <v>9.3217614914818114E-3</v>
      </c>
      <c r="E724" s="6">
        <f t="shared" si="66"/>
        <v>9.2785820046619762E-3</v>
      </c>
      <c r="AJ724" s="29">
        <v>43046</v>
      </c>
      <c r="AK724" s="6">
        <f t="shared" si="67"/>
        <v>1.0093217614914818</v>
      </c>
      <c r="AL724" s="7">
        <f t="shared" si="67"/>
        <v>1.0092785820046619</v>
      </c>
      <c r="AM724" s="10">
        <f t="shared" si="68"/>
        <v>3.6908380418103494E-4</v>
      </c>
      <c r="AN724" s="11">
        <f t="shared" si="69"/>
        <v>1.6857259167650167E-2</v>
      </c>
    </row>
    <row r="725" spans="2:40" x14ac:dyDescent="0.5">
      <c r="B725" s="29">
        <v>43047</v>
      </c>
      <c r="C725" s="4">
        <v>31.14</v>
      </c>
      <c r="D725" s="5">
        <f t="shared" si="65"/>
        <v>-8.2802547770700011E-3</v>
      </c>
      <c r="E725" s="6">
        <f t="shared" si="66"/>
        <v>-8.3147265083552985E-3</v>
      </c>
      <c r="AJ725" s="29">
        <v>43047</v>
      </c>
      <c r="AK725" s="6">
        <f t="shared" si="67"/>
        <v>0.99171974522293005</v>
      </c>
      <c r="AL725" s="7">
        <f t="shared" si="67"/>
        <v>0.9916852734916447</v>
      </c>
      <c r="AM725" s="10">
        <f t="shared" si="68"/>
        <v>3.4622723396711478E-4</v>
      </c>
      <c r="AN725" s="11">
        <f t="shared" si="69"/>
        <v>1.6846392041919928E-2</v>
      </c>
    </row>
    <row r="726" spans="2:40" x14ac:dyDescent="0.5">
      <c r="B726" s="29">
        <v>43048</v>
      </c>
      <c r="C726" s="4">
        <v>30.5</v>
      </c>
      <c r="D726" s="5">
        <f t="shared" si="65"/>
        <v>-2.0552344251766236E-2</v>
      </c>
      <c r="E726" s="6">
        <f t="shared" si="66"/>
        <v>-2.0766482792486333E-2</v>
      </c>
      <c r="AJ726" s="29">
        <v>43048</v>
      </c>
      <c r="AK726" s="6">
        <f t="shared" si="67"/>
        <v>0.97944765574823378</v>
      </c>
      <c r="AL726" s="7">
        <f t="shared" si="67"/>
        <v>0.97923351720751362</v>
      </c>
      <c r="AM726" s="10">
        <f t="shared" si="68"/>
        <v>-6.774644932042719E-5</v>
      </c>
      <c r="AN726" s="11">
        <f t="shared" si="69"/>
        <v>1.7510499982435691E-2</v>
      </c>
    </row>
    <row r="727" spans="2:40" x14ac:dyDescent="0.5">
      <c r="B727" s="29">
        <v>43049</v>
      </c>
      <c r="C727" s="4">
        <v>30.39</v>
      </c>
      <c r="D727" s="5">
        <f t="shared" si="65"/>
        <v>-3.6065573770491617E-3</v>
      </c>
      <c r="E727" s="6">
        <f t="shared" si="66"/>
        <v>-3.6130766846642353E-3</v>
      </c>
      <c r="AJ727" s="29">
        <v>43049</v>
      </c>
      <c r="AK727" s="6">
        <f t="shared" si="67"/>
        <v>0.99639344262295082</v>
      </c>
      <c r="AL727" s="7">
        <f t="shared" si="67"/>
        <v>0.99638692331533574</v>
      </c>
      <c r="AM727" s="10">
        <f t="shared" si="68"/>
        <v>2.8482125911777003E-5</v>
      </c>
      <c r="AN727" s="11">
        <f t="shared" si="69"/>
        <v>1.7420506657629651E-2</v>
      </c>
    </row>
    <row r="728" spans="2:40" x14ac:dyDescent="0.5">
      <c r="B728" s="29">
        <v>43052</v>
      </c>
      <c r="C728" s="4">
        <v>29.19</v>
      </c>
      <c r="D728" s="5">
        <f t="shared" si="65"/>
        <v>-3.9486673247778853E-2</v>
      </c>
      <c r="E728" s="6">
        <f t="shared" si="66"/>
        <v>-4.0287422062678324E-2</v>
      </c>
      <c r="AJ728" s="29">
        <v>43052</v>
      </c>
      <c r="AK728" s="6">
        <f t="shared" si="67"/>
        <v>0.96051332675222112</v>
      </c>
      <c r="AL728" s="7">
        <f t="shared" si="67"/>
        <v>0.95971257793732168</v>
      </c>
      <c r="AM728" s="10">
        <f t="shared" si="68"/>
        <v>1.9563961945966957E-4</v>
      </c>
      <c r="AN728" s="11">
        <f t="shared" si="69"/>
        <v>1.7458178295070383E-2</v>
      </c>
    </row>
    <row r="729" spans="2:40" x14ac:dyDescent="0.5">
      <c r="B729" s="29">
        <v>43053</v>
      </c>
      <c r="C729" s="4">
        <v>29.62</v>
      </c>
      <c r="D729" s="5">
        <f t="shared" si="65"/>
        <v>1.4731072285029109E-2</v>
      </c>
      <c r="E729" s="6">
        <f t="shared" si="66"/>
        <v>1.4623623973629343E-2</v>
      </c>
      <c r="AJ729" s="29">
        <v>43053</v>
      </c>
      <c r="AK729" s="6">
        <f t="shared" si="67"/>
        <v>1.0147310722850291</v>
      </c>
      <c r="AL729" s="7">
        <f t="shared" si="67"/>
        <v>1.0146236239736293</v>
      </c>
      <c r="AM729" s="10">
        <f t="shared" si="68"/>
        <v>5.2870944732721459E-4</v>
      </c>
      <c r="AN729" s="11">
        <f t="shared" si="69"/>
        <v>1.697514205802985E-2</v>
      </c>
    </row>
    <row r="730" spans="2:40" x14ac:dyDescent="0.5">
      <c r="B730" s="29">
        <v>43054</v>
      </c>
      <c r="C730" s="4">
        <v>29.01</v>
      </c>
      <c r="D730" s="5">
        <f t="shared" si="65"/>
        <v>-2.0594193112761627E-2</v>
      </c>
      <c r="E730" s="6">
        <f t="shared" si="66"/>
        <v>-2.0809210706340099E-2</v>
      </c>
      <c r="AJ730" s="29">
        <v>43054</v>
      </c>
      <c r="AK730" s="6">
        <f t="shared" si="67"/>
        <v>0.97940580688723833</v>
      </c>
      <c r="AL730" s="7">
        <f t="shared" si="67"/>
        <v>0.97919078929365988</v>
      </c>
      <c r="AM730" s="10">
        <f t="shared" si="68"/>
        <v>1.4508633980487605E-4</v>
      </c>
      <c r="AN730" s="11">
        <f t="shared" si="69"/>
        <v>1.7044935695899516E-2</v>
      </c>
    </row>
    <row r="731" spans="2:40" x14ac:dyDescent="0.5">
      <c r="B731" s="29">
        <v>43055</v>
      </c>
      <c r="C731" s="4">
        <v>29.33</v>
      </c>
      <c r="D731" s="5">
        <f t="shared" si="65"/>
        <v>1.1030679076180515E-2</v>
      </c>
      <c r="E731" s="6">
        <f t="shared" si="66"/>
        <v>1.0970284856046886E-2</v>
      </c>
      <c r="AJ731" s="29">
        <v>43055</v>
      </c>
      <c r="AK731" s="6">
        <f t="shared" si="67"/>
        <v>1.0110306790761805</v>
      </c>
      <c r="AL731" s="7">
        <f t="shared" si="67"/>
        <v>1.0109702848560469</v>
      </c>
      <c r="AM731" s="10">
        <f t="shared" si="68"/>
        <v>3.7139615423082686E-4</v>
      </c>
      <c r="AN731" s="11">
        <f t="shared" si="69"/>
        <v>1.6902638725218883E-2</v>
      </c>
    </row>
    <row r="732" spans="2:40" x14ac:dyDescent="0.5">
      <c r="B732" s="29">
        <v>43056</v>
      </c>
      <c r="C732" s="4">
        <v>29.28</v>
      </c>
      <c r="D732" s="5">
        <f t="shared" si="65"/>
        <v>-1.7047391749061426E-3</v>
      </c>
      <c r="E732" s="6">
        <f t="shared" si="66"/>
        <v>-1.7061938962487191E-3</v>
      </c>
      <c r="AJ732" s="29">
        <v>43056</v>
      </c>
      <c r="AK732" s="6">
        <f t="shared" si="67"/>
        <v>0.9982952608250939</v>
      </c>
      <c r="AL732" s="7">
        <f t="shared" si="67"/>
        <v>0.99829380610375129</v>
      </c>
      <c r="AM732" s="10">
        <f t="shared" si="68"/>
        <v>3.0953985197126584E-4</v>
      </c>
      <c r="AN732" s="11">
        <f t="shared" si="69"/>
        <v>1.6873471502077433E-2</v>
      </c>
    </row>
    <row r="733" spans="2:40" x14ac:dyDescent="0.5">
      <c r="B733" s="29">
        <v>43059</v>
      </c>
      <c r="C733" s="4">
        <v>29.92</v>
      </c>
      <c r="D733" s="5">
        <f t="shared" si="65"/>
        <v>2.1857923497267777E-2</v>
      </c>
      <c r="E733" s="6">
        <f t="shared" si="66"/>
        <v>2.1622464013165709E-2</v>
      </c>
      <c r="AJ733" s="29">
        <v>43059</v>
      </c>
      <c r="AK733" s="6">
        <f t="shared" si="67"/>
        <v>1.0218579234972678</v>
      </c>
      <c r="AL733" s="7">
        <f t="shared" si="67"/>
        <v>1.0216224640131657</v>
      </c>
      <c r="AM733" s="10">
        <f t="shared" si="68"/>
        <v>4.6111555829703334E-4</v>
      </c>
      <c r="AN733" s="11">
        <f t="shared" si="69"/>
        <v>1.6917073237597093E-2</v>
      </c>
    </row>
    <row r="734" spans="2:40" x14ac:dyDescent="0.5">
      <c r="B734" s="29">
        <v>43060</v>
      </c>
      <c r="C734" s="4">
        <v>30.16</v>
      </c>
      <c r="D734" s="5">
        <f t="shared" si="65"/>
        <v>8.0213903743314979E-3</v>
      </c>
      <c r="E734" s="6">
        <f t="shared" si="66"/>
        <v>7.989390033478861E-3</v>
      </c>
      <c r="AJ734" s="29">
        <v>43060</v>
      </c>
      <c r="AK734" s="6">
        <f t="shared" si="67"/>
        <v>1.0080213903743316</v>
      </c>
      <c r="AL734" s="7">
        <f t="shared" si="67"/>
        <v>1.0079893900334789</v>
      </c>
      <c r="AM734" s="10">
        <f t="shared" si="68"/>
        <v>2.3914854202584192E-4</v>
      </c>
      <c r="AN734" s="11">
        <f t="shared" si="69"/>
        <v>1.6765039970611097E-2</v>
      </c>
    </row>
    <row r="735" spans="2:40" x14ac:dyDescent="0.5">
      <c r="B735" s="29">
        <v>43061</v>
      </c>
      <c r="C735" s="4">
        <v>30.43</v>
      </c>
      <c r="D735" s="5">
        <f t="shared" si="65"/>
        <v>8.9522546419097994E-3</v>
      </c>
      <c r="E735" s="6">
        <f t="shared" si="66"/>
        <v>8.9124207691244212E-3</v>
      </c>
      <c r="AJ735" s="29">
        <v>43061</v>
      </c>
      <c r="AK735" s="6">
        <f t="shared" si="67"/>
        <v>1.0089522546419099</v>
      </c>
      <c r="AL735" s="7">
        <f t="shared" si="67"/>
        <v>1.0089124207691245</v>
      </c>
      <c r="AM735" s="10">
        <f t="shared" si="68"/>
        <v>1.5828129633970424E-4</v>
      </c>
      <c r="AN735" s="11">
        <f t="shared" si="69"/>
        <v>1.6744820654591302E-2</v>
      </c>
    </row>
    <row r="736" spans="2:40" x14ac:dyDescent="0.5">
      <c r="B736" s="29">
        <v>43063</v>
      </c>
      <c r="C736" s="4">
        <v>30.3</v>
      </c>
      <c r="D736" s="5">
        <f t="shared" si="65"/>
        <v>-4.2720999014130463E-3</v>
      </c>
      <c r="E736" s="6">
        <f t="shared" si="66"/>
        <v>-4.2812513935562551E-3</v>
      </c>
      <c r="AJ736" s="29">
        <v>43063</v>
      </c>
      <c r="AK736" s="6">
        <f t="shared" si="67"/>
        <v>0.99572790009858692</v>
      </c>
      <c r="AL736" s="7">
        <f t="shared" si="67"/>
        <v>0.99571874860644372</v>
      </c>
      <c r="AM736" s="10">
        <f t="shared" si="68"/>
        <v>-1.5471004003173746E-4</v>
      </c>
      <c r="AN736" s="11">
        <f t="shared" si="69"/>
        <v>1.6844514359666326E-2</v>
      </c>
    </row>
    <row r="737" spans="2:40" x14ac:dyDescent="0.5">
      <c r="B737" s="29">
        <v>43066</v>
      </c>
      <c r="C737" s="4">
        <v>30.35</v>
      </c>
      <c r="D737" s="5">
        <f t="shared" si="65"/>
        <v>1.6501650165016736E-3</v>
      </c>
      <c r="E737" s="6">
        <f t="shared" si="66"/>
        <v>1.6488049901838859E-3</v>
      </c>
      <c r="AJ737" s="29">
        <v>43066</v>
      </c>
      <c r="AK737" s="6">
        <f t="shared" si="67"/>
        <v>1.0016501650165017</v>
      </c>
      <c r="AL737" s="7">
        <f t="shared" si="67"/>
        <v>1.0016488049901839</v>
      </c>
      <c r="AM737" s="10">
        <f t="shared" si="68"/>
        <v>-5.5823929859721411E-5</v>
      </c>
      <c r="AN737" s="11">
        <f t="shared" si="69"/>
        <v>1.6846487792844943E-2</v>
      </c>
    </row>
    <row r="738" spans="2:40" x14ac:dyDescent="0.5">
      <c r="B738" s="29">
        <v>43067</v>
      </c>
      <c r="C738" s="4">
        <v>30.56</v>
      </c>
      <c r="D738" s="5">
        <f t="shared" si="65"/>
        <v>6.9192751235583952E-3</v>
      </c>
      <c r="E738" s="6">
        <f t="shared" si="66"/>
        <v>6.8954467928124888E-3</v>
      </c>
      <c r="AJ738" s="29">
        <v>43067</v>
      </c>
      <c r="AK738" s="6">
        <f t="shared" si="67"/>
        <v>1.0069192751235585</v>
      </c>
      <c r="AL738" s="7">
        <f t="shared" si="67"/>
        <v>1.0068954467928124</v>
      </c>
      <c r="AM738" s="10">
        <f t="shared" si="68"/>
        <v>2.8421915810735181E-4</v>
      </c>
      <c r="AN738" s="11">
        <f t="shared" si="69"/>
        <v>1.7190099715630063E-2</v>
      </c>
    </row>
    <row r="739" spans="2:40" x14ac:dyDescent="0.5">
      <c r="B739" s="29">
        <v>43068</v>
      </c>
      <c r="C739" s="4">
        <v>30.92</v>
      </c>
      <c r="D739" s="5">
        <f t="shared" si="65"/>
        <v>1.1780104712041982E-2</v>
      </c>
      <c r="E739" s="6">
        <f t="shared" si="66"/>
        <v>1.1711259420901633E-2</v>
      </c>
      <c r="AJ739" s="29">
        <v>43068</v>
      </c>
      <c r="AK739" s="6">
        <f t="shared" si="67"/>
        <v>1.011780104712042</v>
      </c>
      <c r="AL739" s="7">
        <f t="shared" si="67"/>
        <v>1.0117112594209017</v>
      </c>
      <c r="AM739" s="10">
        <f t="shared" si="68"/>
        <v>-1.2080772422009852E-4</v>
      </c>
      <c r="AN739" s="11">
        <f t="shared" si="69"/>
        <v>1.7464057754844411E-2</v>
      </c>
    </row>
    <row r="740" spans="2:40" x14ac:dyDescent="0.5">
      <c r="B740" s="29">
        <v>43069</v>
      </c>
      <c r="C740" s="4">
        <v>31.31</v>
      </c>
      <c r="D740" s="5">
        <f t="shared" si="65"/>
        <v>1.2613195342820084E-2</v>
      </c>
      <c r="E740" s="6">
        <f t="shared" si="66"/>
        <v>1.2534311619093063E-2</v>
      </c>
      <c r="AJ740" s="29">
        <v>43069</v>
      </c>
      <c r="AK740" s="6">
        <f t="shared" si="67"/>
        <v>1.0126131953428201</v>
      </c>
      <c r="AL740" s="7">
        <f t="shared" si="67"/>
        <v>1.012534311619093</v>
      </c>
      <c r="AM740" s="10">
        <f t="shared" si="68"/>
        <v>-2.5763212545206626E-4</v>
      </c>
      <c r="AN740" s="11">
        <f t="shared" si="69"/>
        <v>1.7418497668494688E-2</v>
      </c>
    </row>
    <row r="741" spans="2:40" x14ac:dyDescent="0.5">
      <c r="B741" s="29">
        <v>43070</v>
      </c>
      <c r="C741" s="4">
        <v>30.95</v>
      </c>
      <c r="D741" s="5">
        <f t="shared" si="65"/>
        <v>-1.1497923985946965E-2</v>
      </c>
      <c r="E741" s="6">
        <f t="shared" si="66"/>
        <v>-1.1564536207709194E-2</v>
      </c>
      <c r="AJ741" s="29">
        <v>43070</v>
      </c>
      <c r="AK741" s="6">
        <f t="shared" si="67"/>
        <v>0.98850207601405304</v>
      </c>
      <c r="AL741" s="7">
        <f t="shared" si="67"/>
        <v>0.98843546379229086</v>
      </c>
      <c r="AM741" s="10">
        <f t="shared" si="68"/>
        <v>-6.3970114679288439E-4</v>
      </c>
      <c r="AN741" s="11">
        <f t="shared" si="69"/>
        <v>1.7514096506118022E-2</v>
      </c>
    </row>
    <row r="742" spans="2:40" x14ac:dyDescent="0.5">
      <c r="B742" s="29">
        <v>43073</v>
      </c>
      <c r="C742" s="4">
        <v>31.05</v>
      </c>
      <c r="D742" s="5">
        <f t="shared" si="65"/>
        <v>3.2310177705977845E-3</v>
      </c>
      <c r="E742" s="6">
        <f t="shared" si="66"/>
        <v>3.2258092488827899E-3</v>
      </c>
      <c r="AJ742" s="29">
        <v>43073</v>
      </c>
      <c r="AK742" s="6">
        <f t="shared" si="67"/>
        <v>1.0032310177705979</v>
      </c>
      <c r="AL742" s="7">
        <f t="shared" si="67"/>
        <v>1.0032258092488828</v>
      </c>
      <c r="AM742" s="10">
        <f t="shared" si="68"/>
        <v>-4.4921947663273192E-4</v>
      </c>
      <c r="AN742" s="11">
        <f t="shared" si="69"/>
        <v>1.7488933838166295E-2</v>
      </c>
    </row>
    <row r="743" spans="2:40" x14ac:dyDescent="0.5">
      <c r="B743" s="29">
        <v>43074</v>
      </c>
      <c r="C743" s="4">
        <v>30.94</v>
      </c>
      <c r="D743" s="5">
        <f t="shared" si="65"/>
        <v>-3.5426731078904809E-3</v>
      </c>
      <c r="E743" s="6">
        <f t="shared" si="66"/>
        <v>-3.54896323456768E-3</v>
      </c>
      <c r="AJ743" s="29">
        <v>43074</v>
      </c>
      <c r="AK743" s="6">
        <f t="shared" si="67"/>
        <v>0.99645732689210953</v>
      </c>
      <c r="AL743" s="7">
        <f t="shared" si="67"/>
        <v>0.99645103676543234</v>
      </c>
      <c r="AM743" s="10">
        <f t="shared" si="68"/>
        <v>-4.3221794667680562E-4</v>
      </c>
      <c r="AN743" s="11">
        <f t="shared" si="69"/>
        <v>1.749330272687909E-2</v>
      </c>
    </row>
    <row r="744" spans="2:40" x14ac:dyDescent="0.5">
      <c r="B744" s="29">
        <v>43075</v>
      </c>
      <c r="C744" s="4">
        <v>30.29</v>
      </c>
      <c r="D744" s="5">
        <f t="shared" si="65"/>
        <v>-2.1008403361344605E-2</v>
      </c>
      <c r="E744" s="6">
        <f t="shared" si="66"/>
        <v>-2.1232220105774167E-2</v>
      </c>
      <c r="AJ744" s="29">
        <v>43075</v>
      </c>
      <c r="AK744" s="6">
        <f t="shared" si="67"/>
        <v>0.97899159663865543</v>
      </c>
      <c r="AL744" s="7">
        <f t="shared" si="67"/>
        <v>0.97876777989422581</v>
      </c>
      <c r="AM744" s="10">
        <f t="shared" si="68"/>
        <v>-4.7913912131537204E-4</v>
      </c>
      <c r="AN744" s="11">
        <f t="shared" si="69"/>
        <v>1.7507459017695095E-2</v>
      </c>
    </row>
    <row r="745" spans="2:40" x14ac:dyDescent="0.5">
      <c r="B745" s="29">
        <v>43076</v>
      </c>
      <c r="C745" s="4">
        <v>30.72</v>
      </c>
      <c r="D745" s="5">
        <f t="shared" si="65"/>
        <v>1.419610432485968E-2</v>
      </c>
      <c r="E745" s="6">
        <f t="shared" si="66"/>
        <v>1.4096283240325531E-2</v>
      </c>
      <c r="AJ745" s="29">
        <v>43076</v>
      </c>
      <c r="AK745" s="6">
        <f t="shared" si="67"/>
        <v>1.0141961043248597</v>
      </c>
      <c r="AL745" s="7">
        <f t="shared" si="67"/>
        <v>1.0140962832403255</v>
      </c>
      <c r="AM745" s="10">
        <f t="shared" si="68"/>
        <v>-1.6551197188029423E-4</v>
      </c>
      <c r="AN745" s="11">
        <f t="shared" si="69"/>
        <v>1.7390857208556307E-2</v>
      </c>
    </row>
    <row r="746" spans="2:40" x14ac:dyDescent="0.5">
      <c r="B746" s="29">
        <v>43077</v>
      </c>
      <c r="C746" s="4">
        <v>31.9</v>
      </c>
      <c r="D746" s="5">
        <f t="shared" si="65"/>
        <v>3.8411458333333329E-2</v>
      </c>
      <c r="E746" s="6">
        <f t="shared" si="66"/>
        <v>3.7692101511327396E-2</v>
      </c>
      <c r="AJ746" s="29">
        <v>43077</v>
      </c>
      <c r="AK746" s="6">
        <f t="shared" si="67"/>
        <v>1.0384114583333333</v>
      </c>
      <c r="AL746" s="7">
        <f t="shared" si="67"/>
        <v>1.0376921015113274</v>
      </c>
      <c r="AM746" s="10">
        <f t="shared" si="68"/>
        <v>-3.8499024600463451E-4</v>
      </c>
      <c r="AN746" s="11">
        <f t="shared" si="69"/>
        <v>1.733353045280666E-2</v>
      </c>
    </row>
    <row r="747" spans="2:40" x14ac:dyDescent="0.5">
      <c r="B747" s="29">
        <v>43080</v>
      </c>
      <c r="C747" s="4">
        <v>32.380000000000003</v>
      </c>
      <c r="D747" s="5">
        <f t="shared" si="65"/>
        <v>1.5047021943573793E-2</v>
      </c>
      <c r="E747" s="6">
        <f t="shared" si="66"/>
        <v>1.4934938458690393E-2</v>
      </c>
      <c r="AJ747" s="29">
        <v>43080</v>
      </c>
      <c r="AK747" s="6">
        <f t="shared" si="67"/>
        <v>1.0150470219435739</v>
      </c>
      <c r="AL747" s="7">
        <f t="shared" si="67"/>
        <v>1.0149349384586903</v>
      </c>
      <c r="AM747" s="10">
        <f t="shared" si="68"/>
        <v>-9.4605296930889917E-4</v>
      </c>
      <c r="AN747" s="11">
        <f t="shared" si="69"/>
        <v>1.6884285440418294E-2</v>
      </c>
    </row>
    <row r="748" spans="2:40" x14ac:dyDescent="0.5">
      <c r="B748" s="29">
        <v>43081</v>
      </c>
      <c r="C748" s="4">
        <v>32.619999999999997</v>
      </c>
      <c r="D748" s="5">
        <f t="shared" si="65"/>
        <v>7.4119827053735288E-3</v>
      </c>
      <c r="E748" s="6">
        <f t="shared" si="66"/>
        <v>7.3846489433786302E-3</v>
      </c>
      <c r="AJ748" s="29">
        <v>43081</v>
      </c>
      <c r="AK748" s="6">
        <f t="shared" si="67"/>
        <v>1.0074119827053736</v>
      </c>
      <c r="AL748" s="7">
        <f t="shared" si="67"/>
        <v>1.0073846489433786</v>
      </c>
      <c r="AM748" s="10">
        <f t="shared" si="68"/>
        <v>-1.2901807385091797E-3</v>
      </c>
      <c r="AN748" s="11">
        <f t="shared" si="69"/>
        <v>1.6873827240027204E-2</v>
      </c>
    </row>
    <row r="749" spans="2:40" x14ac:dyDescent="0.5">
      <c r="B749" s="29">
        <v>43082</v>
      </c>
      <c r="C749" s="4">
        <v>32.17</v>
      </c>
      <c r="D749" s="5">
        <f t="shared" si="65"/>
        <v>-1.3795217657878472E-2</v>
      </c>
      <c r="E749" s="6">
        <f t="shared" si="66"/>
        <v>-1.389125594193273E-2</v>
      </c>
      <c r="AJ749" s="29">
        <v>43082</v>
      </c>
      <c r="AK749" s="6">
        <f t="shared" si="67"/>
        <v>0.9862047823421215</v>
      </c>
      <c r="AL749" s="7">
        <f t="shared" si="67"/>
        <v>0.98610874405806725</v>
      </c>
      <c r="AM749" s="10">
        <f t="shared" si="68"/>
        <v>-1.4953638043298427E-3</v>
      </c>
      <c r="AN749" s="11">
        <f t="shared" si="69"/>
        <v>1.6880355512305399E-2</v>
      </c>
    </row>
    <row r="750" spans="2:40" x14ac:dyDescent="0.5">
      <c r="B750" s="29">
        <v>43083</v>
      </c>
      <c r="C750" s="4">
        <v>32.090000000000003</v>
      </c>
      <c r="D750" s="5">
        <f t="shared" si="65"/>
        <v>-2.4867889337891916E-3</v>
      </c>
      <c r="E750" s="6">
        <f t="shared" si="66"/>
        <v>-2.4898861291694071E-3</v>
      </c>
      <c r="AJ750" s="29">
        <v>43083</v>
      </c>
      <c r="AK750" s="6">
        <f t="shared" si="67"/>
        <v>0.99751321106621083</v>
      </c>
      <c r="AL750" s="7">
        <f t="shared" si="67"/>
        <v>0.99751011387083055</v>
      </c>
      <c r="AM750" s="10">
        <f t="shared" si="68"/>
        <v>-1.1834301231338066E-3</v>
      </c>
      <c r="AN750" s="11">
        <f t="shared" si="69"/>
        <v>1.691278222333259E-2</v>
      </c>
    </row>
    <row r="751" spans="2:40" x14ac:dyDescent="0.5">
      <c r="B751" s="29">
        <v>43084</v>
      </c>
      <c r="C751" s="4">
        <v>32.31</v>
      </c>
      <c r="D751" s="5">
        <f t="shared" si="65"/>
        <v>6.8557182923028618E-3</v>
      </c>
      <c r="E751" s="6">
        <f t="shared" si="66"/>
        <v>6.8323247146412922E-3</v>
      </c>
      <c r="AJ751" s="29">
        <v>43084</v>
      </c>
      <c r="AK751" s="6">
        <f t="shared" si="67"/>
        <v>1.0068557182923028</v>
      </c>
      <c r="AL751" s="7">
        <f t="shared" si="67"/>
        <v>1.0068323247146413</v>
      </c>
      <c r="AM751" s="10">
        <f t="shared" si="68"/>
        <v>-1.1715205357893518E-3</v>
      </c>
      <c r="AN751" s="11">
        <f t="shared" si="69"/>
        <v>1.6912235805523663E-2</v>
      </c>
    </row>
    <row r="752" spans="2:40" x14ac:dyDescent="0.5">
      <c r="B752" s="29">
        <v>43087</v>
      </c>
      <c r="C752" s="4">
        <v>32.630000000000003</v>
      </c>
      <c r="D752" s="5">
        <f t="shared" si="65"/>
        <v>9.9040544722996064E-3</v>
      </c>
      <c r="E752" s="6">
        <f t="shared" si="66"/>
        <v>9.855330768822463E-3</v>
      </c>
      <c r="AJ752" s="29">
        <v>43087</v>
      </c>
      <c r="AK752" s="6">
        <f t="shared" si="67"/>
        <v>1.0099040544722997</v>
      </c>
      <c r="AL752" s="7">
        <f t="shared" si="67"/>
        <v>1.0098553307688225</v>
      </c>
      <c r="AM752" s="10">
        <f t="shared" si="68"/>
        <v>-1.104043415003586E-3</v>
      </c>
      <c r="AN752" s="11">
        <f t="shared" si="69"/>
        <v>1.69568099704237E-2</v>
      </c>
    </row>
    <row r="753" spans="2:40" x14ac:dyDescent="0.5">
      <c r="B753" s="29">
        <v>43088</v>
      </c>
      <c r="C753" s="4">
        <v>32.5</v>
      </c>
      <c r="D753" s="5">
        <f t="shared" si="65"/>
        <v>-3.9840637450199983E-3</v>
      </c>
      <c r="E753" s="6">
        <f t="shared" si="66"/>
        <v>-3.9920212695375608E-3</v>
      </c>
      <c r="AJ753" s="29">
        <v>43088</v>
      </c>
      <c r="AK753" s="6">
        <f t="shared" si="67"/>
        <v>0.99601593625497997</v>
      </c>
      <c r="AL753" s="7">
        <f t="shared" si="67"/>
        <v>0.99600797873046243</v>
      </c>
      <c r="AM753" s="10">
        <f t="shared" si="68"/>
        <v>-1.3043272587878283E-3</v>
      </c>
      <c r="AN753" s="11">
        <f t="shared" si="69"/>
        <v>1.6932963739067428E-2</v>
      </c>
    </row>
    <row r="754" spans="2:40" x14ac:dyDescent="0.5">
      <c r="B754" s="29">
        <v>43089</v>
      </c>
      <c r="C754" s="4">
        <v>32.61</v>
      </c>
      <c r="D754" s="5">
        <f t="shared" si="65"/>
        <v>3.384615384615367E-3</v>
      </c>
      <c r="E754" s="6">
        <f t="shared" si="66"/>
        <v>3.3789004655359E-3</v>
      </c>
      <c r="AJ754" s="29">
        <v>43089</v>
      </c>
      <c r="AK754" s="6">
        <f t="shared" si="67"/>
        <v>1.0033846153846153</v>
      </c>
      <c r="AL754" s="7">
        <f t="shared" si="67"/>
        <v>1.0033789004655358</v>
      </c>
      <c r="AM754" s="10">
        <f t="shared" si="68"/>
        <v>-8.6094593891248422E-4</v>
      </c>
      <c r="AN754" s="11">
        <f t="shared" si="69"/>
        <v>1.7384245283930705E-2</v>
      </c>
    </row>
    <row r="755" spans="2:40" x14ac:dyDescent="0.5">
      <c r="B755" s="29">
        <v>43090</v>
      </c>
      <c r="C755" s="4">
        <v>33.659999999999997</v>
      </c>
      <c r="D755" s="5">
        <f t="shared" si="65"/>
        <v>3.219871205151785E-2</v>
      </c>
      <c r="E755" s="6">
        <f t="shared" si="66"/>
        <v>3.169119896143216E-2</v>
      </c>
      <c r="AJ755" s="29">
        <v>43090</v>
      </c>
      <c r="AK755" s="6">
        <f t="shared" si="67"/>
        <v>1.0321987120515179</v>
      </c>
      <c r="AL755" s="7">
        <f t="shared" si="67"/>
        <v>1.0316911989614321</v>
      </c>
      <c r="AM755" s="10">
        <f t="shared" si="68"/>
        <v>-5.1626767520587997E-4</v>
      </c>
      <c r="AN755" s="11">
        <f t="shared" si="69"/>
        <v>1.777589072450992E-2</v>
      </c>
    </row>
    <row r="756" spans="2:40" x14ac:dyDescent="0.5">
      <c r="B756" s="29">
        <v>43091</v>
      </c>
      <c r="C756" s="4">
        <v>34.01</v>
      </c>
      <c r="D756" s="5">
        <f t="shared" si="65"/>
        <v>1.0398098633392795E-2</v>
      </c>
      <c r="E756" s="6">
        <f t="shared" si="66"/>
        <v>1.0344410256444083E-2</v>
      </c>
      <c r="AJ756" s="29">
        <v>43091</v>
      </c>
      <c r="AK756" s="6">
        <f t="shared" si="67"/>
        <v>1.0103980986333927</v>
      </c>
      <c r="AL756" s="7">
        <f t="shared" si="67"/>
        <v>1.0103444102564441</v>
      </c>
      <c r="AM756" s="10">
        <f t="shared" si="68"/>
        <v>-6.9811645846763401E-4</v>
      </c>
      <c r="AN756" s="11">
        <f t="shared" si="69"/>
        <v>1.7520302672281413E-2</v>
      </c>
    </row>
    <row r="757" spans="2:40" x14ac:dyDescent="0.5">
      <c r="B757" s="29">
        <v>43095</v>
      </c>
      <c r="C757" s="4">
        <v>33.64</v>
      </c>
      <c r="D757" s="5">
        <f t="shared" si="65"/>
        <v>-1.087915319023809E-2</v>
      </c>
      <c r="E757" s="6">
        <f t="shared" si="66"/>
        <v>-1.0938763914356751E-2</v>
      </c>
      <c r="AJ757" s="29">
        <v>43095</v>
      </c>
      <c r="AK757" s="6">
        <f t="shared" si="67"/>
        <v>0.98912084680976187</v>
      </c>
      <c r="AL757" s="7">
        <f t="shared" si="67"/>
        <v>0.98906123608564323</v>
      </c>
      <c r="AM757" s="10">
        <f t="shared" si="68"/>
        <v>-7.2771474129979354E-4</v>
      </c>
      <c r="AN757" s="11">
        <f t="shared" si="69"/>
        <v>1.7503615934780475E-2</v>
      </c>
    </row>
    <row r="758" spans="2:40" x14ac:dyDescent="0.5">
      <c r="B758" s="29">
        <v>43096</v>
      </c>
      <c r="C758" s="4">
        <v>33.42</v>
      </c>
      <c r="D758" s="5">
        <f t="shared" si="65"/>
        <v>-6.539833531510073E-3</v>
      </c>
      <c r="E758" s="6">
        <f t="shared" si="66"/>
        <v>-6.5613119374996519E-3</v>
      </c>
      <c r="AJ758" s="29">
        <v>43096</v>
      </c>
      <c r="AK758" s="6">
        <f t="shared" si="67"/>
        <v>0.99346016646848989</v>
      </c>
      <c r="AL758" s="7">
        <f t="shared" si="67"/>
        <v>0.99343868806250035</v>
      </c>
      <c r="AM758" s="10">
        <f t="shared" si="68"/>
        <v>-8.3921640290492009E-4</v>
      </c>
      <c r="AN758" s="11">
        <f t="shared" si="69"/>
        <v>1.76010481834015E-2</v>
      </c>
    </row>
    <row r="759" spans="2:40" x14ac:dyDescent="0.5">
      <c r="B759" s="29">
        <v>43097</v>
      </c>
      <c r="C759" s="4">
        <v>33.29</v>
      </c>
      <c r="D759" s="5">
        <f t="shared" si="65"/>
        <v>-3.8898862956314346E-3</v>
      </c>
      <c r="E759" s="6">
        <f t="shared" si="66"/>
        <v>-3.8974715803141947E-3</v>
      </c>
      <c r="AJ759" s="29">
        <v>43097</v>
      </c>
      <c r="AK759" s="6">
        <f t="shared" si="67"/>
        <v>0.99611011370436853</v>
      </c>
      <c r="AL759" s="7">
        <f t="shared" si="67"/>
        <v>0.99610252841968583</v>
      </c>
      <c r="AM759" s="10">
        <f t="shared" si="68"/>
        <v>-9.1038961860375692E-4</v>
      </c>
      <c r="AN759" s="11">
        <f t="shared" si="69"/>
        <v>1.7637413300512453E-2</v>
      </c>
    </row>
    <row r="760" spans="2:40" x14ac:dyDescent="0.5">
      <c r="B760" s="29">
        <v>43098</v>
      </c>
      <c r="C760" s="4">
        <v>33.47</v>
      </c>
      <c r="D760" s="5">
        <f t="shared" si="65"/>
        <v>5.4070291378792348E-3</v>
      </c>
      <c r="E760" s="6">
        <f t="shared" si="66"/>
        <v>5.3924636363015845E-3</v>
      </c>
      <c r="AJ760" s="29">
        <v>43098</v>
      </c>
      <c r="AK760" s="6">
        <f t="shared" si="67"/>
        <v>1.0054070291378792</v>
      </c>
      <c r="AL760" s="7">
        <f t="shared" si="67"/>
        <v>1.0053924636363016</v>
      </c>
      <c r="AM760" s="10">
        <f t="shared" si="68"/>
        <v>-7.843111878089819E-4</v>
      </c>
      <c r="AN760" s="11">
        <f t="shared" si="69"/>
        <v>1.7656874433290282E-2</v>
      </c>
    </row>
    <row r="761" spans="2:40" x14ac:dyDescent="0.5">
      <c r="B761" s="29">
        <v>43102</v>
      </c>
      <c r="C761" s="4">
        <v>33.6</v>
      </c>
      <c r="D761" s="5">
        <f t="shared" si="65"/>
        <v>3.8840752913057233E-3</v>
      </c>
      <c r="E761" s="6">
        <f t="shared" si="66"/>
        <v>3.8765517459232947E-3</v>
      </c>
      <c r="AJ761" s="29">
        <v>43102</v>
      </c>
      <c r="AK761" s="6">
        <f t="shared" si="67"/>
        <v>1.0038840752913056</v>
      </c>
      <c r="AL761" s="7">
        <f t="shared" si="67"/>
        <v>1.0038765517459234</v>
      </c>
      <c r="AM761" s="10">
        <f t="shared" si="68"/>
        <v>-9.4441374608151662E-4</v>
      </c>
      <c r="AN761" s="11">
        <f t="shared" si="69"/>
        <v>1.7666161880597296E-2</v>
      </c>
    </row>
    <row r="762" spans="2:40" x14ac:dyDescent="0.5">
      <c r="B762" s="29">
        <v>43103</v>
      </c>
      <c r="C762" s="4">
        <v>34.270000000000003</v>
      </c>
      <c r="D762" s="5">
        <f t="shared" si="65"/>
        <v>1.9940476190476241E-2</v>
      </c>
      <c r="E762" s="6">
        <f t="shared" si="66"/>
        <v>1.9744268917358952E-2</v>
      </c>
      <c r="AJ762" s="29">
        <v>43103</v>
      </c>
      <c r="AK762" s="6">
        <f t="shared" si="67"/>
        <v>1.0199404761904762</v>
      </c>
      <c r="AL762" s="7">
        <f t="shared" si="67"/>
        <v>1.019744268917359</v>
      </c>
      <c r="AM762" s="10">
        <f t="shared" si="68"/>
        <v>-1.0778241863027254E-3</v>
      </c>
      <c r="AN762" s="11">
        <f t="shared" si="69"/>
        <v>1.7675131355481724E-2</v>
      </c>
    </row>
    <row r="763" spans="2:40" x14ac:dyDescent="0.5">
      <c r="B763" s="29">
        <v>43104</v>
      </c>
      <c r="C763" s="4">
        <v>34.31</v>
      </c>
      <c r="D763" s="5">
        <f t="shared" si="65"/>
        <v>1.1672016340822627E-3</v>
      </c>
      <c r="E763" s="6">
        <f t="shared" si="66"/>
        <v>1.1665209838408342E-3</v>
      </c>
      <c r="AJ763" s="29">
        <v>43104</v>
      </c>
      <c r="AK763" s="6">
        <f t="shared" si="67"/>
        <v>1.0011672016340822</v>
      </c>
      <c r="AL763" s="7">
        <f t="shared" si="67"/>
        <v>1.0011665209838407</v>
      </c>
      <c r="AM763" s="10">
        <f t="shared" si="68"/>
        <v>-1.4103899721652159E-3</v>
      </c>
      <c r="AN763" s="11">
        <f t="shared" si="69"/>
        <v>1.7559601385888437E-2</v>
      </c>
    </row>
    <row r="764" spans="2:40" x14ac:dyDescent="0.5">
      <c r="B764" s="29">
        <v>43105</v>
      </c>
      <c r="C764" s="4">
        <v>34.479999999999997</v>
      </c>
      <c r="D764" s="5">
        <f t="shared" si="65"/>
        <v>4.9548236665693558E-3</v>
      </c>
      <c r="E764" s="6">
        <f t="shared" si="66"/>
        <v>4.942588925133785E-3</v>
      </c>
      <c r="AJ764" s="29">
        <v>43105</v>
      </c>
      <c r="AK764" s="6">
        <f t="shared" si="67"/>
        <v>1.0049548236665693</v>
      </c>
      <c r="AL764" s="7">
        <f t="shared" si="67"/>
        <v>1.0049425889251338</v>
      </c>
      <c r="AM764" s="10">
        <f t="shared" si="68"/>
        <v>-1.2938033810381111E-3</v>
      </c>
      <c r="AN764" s="11">
        <f t="shared" si="69"/>
        <v>1.7612047454820715E-2</v>
      </c>
    </row>
    <row r="765" spans="2:40" x14ac:dyDescent="0.5">
      <c r="B765" s="29">
        <v>43108</v>
      </c>
      <c r="C765" s="4">
        <v>34.92</v>
      </c>
      <c r="D765" s="5">
        <f t="shared" si="65"/>
        <v>1.2761020881670675E-2</v>
      </c>
      <c r="E765" s="6">
        <f t="shared" si="66"/>
        <v>1.268028517590921E-2</v>
      </c>
      <c r="AJ765" s="29">
        <v>43108</v>
      </c>
      <c r="AK765" s="6">
        <f t="shared" si="67"/>
        <v>1.0127610208816706</v>
      </c>
      <c r="AL765" s="7">
        <f t="shared" si="67"/>
        <v>1.0126802851759091</v>
      </c>
      <c r="AM765" s="10">
        <f t="shared" si="68"/>
        <v>-1.4432683830859854E-3</v>
      </c>
      <c r="AN765" s="11">
        <f t="shared" si="69"/>
        <v>1.7616142585033426E-2</v>
      </c>
    </row>
    <row r="766" spans="2:40" x14ac:dyDescent="0.5">
      <c r="B766" s="29">
        <v>43109</v>
      </c>
      <c r="C766" s="4">
        <v>35.69</v>
      </c>
      <c r="D766" s="5">
        <f t="shared" si="65"/>
        <v>2.2050400916380181E-2</v>
      </c>
      <c r="E766" s="6">
        <f t="shared" si="66"/>
        <v>2.1810806530667446E-2</v>
      </c>
      <c r="AJ766" s="29">
        <v>43109</v>
      </c>
      <c r="AK766" s="6">
        <f t="shared" si="67"/>
        <v>1.0220504009163802</v>
      </c>
      <c r="AL766" s="7">
        <f t="shared" si="67"/>
        <v>1.0218108065306675</v>
      </c>
      <c r="AM766" s="10">
        <f t="shared" si="68"/>
        <v>-1.7788759609260786E-3</v>
      </c>
      <c r="AN766" s="11">
        <f t="shared" si="69"/>
        <v>1.763343310688292E-2</v>
      </c>
    </row>
    <row r="767" spans="2:40" x14ac:dyDescent="0.5">
      <c r="B767" s="29">
        <v>43110</v>
      </c>
      <c r="C767" s="4">
        <v>35.56</v>
      </c>
      <c r="D767" s="5">
        <f t="shared" si="65"/>
        <v>-3.6424768842811843E-3</v>
      </c>
      <c r="E767" s="6">
        <f t="shared" si="66"/>
        <v>-3.6491268563650478E-3</v>
      </c>
      <c r="AJ767" s="29">
        <v>43110</v>
      </c>
      <c r="AK767" s="6">
        <f t="shared" si="67"/>
        <v>0.99635752311571879</v>
      </c>
      <c r="AL767" s="7">
        <f t="shared" si="67"/>
        <v>0.99635087314363491</v>
      </c>
      <c r="AM767" s="10">
        <f t="shared" si="68"/>
        <v>-1.5032633606557114E-3</v>
      </c>
      <c r="AN767" s="11">
        <f t="shared" si="69"/>
        <v>1.8197026641982056E-2</v>
      </c>
    </row>
    <row r="768" spans="2:40" x14ac:dyDescent="0.5">
      <c r="B768" s="29">
        <v>43111</v>
      </c>
      <c r="C768" s="4">
        <v>35.89</v>
      </c>
      <c r="D768" s="5">
        <f t="shared" si="65"/>
        <v>9.2800899887513569E-3</v>
      </c>
      <c r="E768" s="6">
        <f t="shared" si="66"/>
        <v>9.2372945138119583E-3</v>
      </c>
      <c r="AJ768" s="29">
        <v>43111</v>
      </c>
      <c r="AK768" s="6">
        <f t="shared" si="67"/>
        <v>1.0092800899887513</v>
      </c>
      <c r="AL768" s="7">
        <f t="shared" si="67"/>
        <v>1.0092372945138119</v>
      </c>
      <c r="AM768" s="10">
        <f t="shared" si="68"/>
        <v>-1.4668202944592647E-3</v>
      </c>
      <c r="AN768" s="11">
        <f t="shared" si="69"/>
        <v>1.8196015608074378E-2</v>
      </c>
    </row>
    <row r="769" spans="2:40" x14ac:dyDescent="0.5">
      <c r="B769" s="29">
        <v>43112</v>
      </c>
      <c r="C769" s="4">
        <v>36.19</v>
      </c>
      <c r="D769" s="5">
        <f t="shared" si="65"/>
        <v>8.3588743382557017E-3</v>
      </c>
      <c r="E769" s="6">
        <f t="shared" si="66"/>
        <v>8.3241324161350515E-3</v>
      </c>
      <c r="AJ769" s="29">
        <v>43112</v>
      </c>
      <c r="AK769" s="6">
        <f t="shared" si="67"/>
        <v>1.0083588743382557</v>
      </c>
      <c r="AL769" s="7">
        <f t="shared" si="67"/>
        <v>1.0083241324161349</v>
      </c>
      <c r="AM769" s="10">
        <f t="shared" si="68"/>
        <v>-1.5150194799298296E-3</v>
      </c>
      <c r="AN769" s="11">
        <f t="shared" si="69"/>
        <v>1.8173026608672767E-2</v>
      </c>
    </row>
    <row r="770" spans="2:40" x14ac:dyDescent="0.5">
      <c r="B770" s="29">
        <v>43116</v>
      </c>
      <c r="C770" s="4">
        <v>35.08</v>
      </c>
      <c r="D770" s="5">
        <f t="shared" si="65"/>
        <v>-3.0671456203371084E-2</v>
      </c>
      <c r="E770" s="6">
        <f t="shared" si="66"/>
        <v>-3.1151670071668764E-2</v>
      </c>
      <c r="AJ770" s="29">
        <v>43116</v>
      </c>
      <c r="AK770" s="6">
        <f t="shared" si="67"/>
        <v>0.96932854379662892</v>
      </c>
      <c r="AL770" s="7">
        <f t="shared" si="67"/>
        <v>0.96884832992833125</v>
      </c>
      <c r="AM770" s="10">
        <f t="shared" si="68"/>
        <v>-1.439185788484945E-3</v>
      </c>
      <c r="AN770" s="11">
        <f t="shared" si="69"/>
        <v>1.8228998911323017E-2</v>
      </c>
    </row>
    <row r="771" spans="2:40" x14ac:dyDescent="0.5">
      <c r="B771" s="29">
        <v>43117</v>
      </c>
      <c r="C771" s="4">
        <v>35.42</v>
      </c>
      <c r="D771" s="5">
        <f t="shared" si="65"/>
        <v>9.6921322690992993E-3</v>
      </c>
      <c r="E771" s="6">
        <f t="shared" si="66"/>
        <v>9.6454648507052505E-3</v>
      </c>
      <c r="AJ771" s="29">
        <v>43117</v>
      </c>
      <c r="AK771" s="6">
        <f t="shared" si="67"/>
        <v>1.0096921322690993</v>
      </c>
      <c r="AL771" s="7">
        <f t="shared" si="67"/>
        <v>1.0096454648507052</v>
      </c>
      <c r="AM771" s="10">
        <f t="shared" si="68"/>
        <v>-9.791386149909122E-4</v>
      </c>
      <c r="AN771" s="11">
        <f t="shared" si="69"/>
        <v>1.8010015400039291E-2</v>
      </c>
    </row>
    <row r="772" spans="2:40" x14ac:dyDescent="0.5">
      <c r="B772" s="29">
        <v>43118</v>
      </c>
      <c r="C772" s="4">
        <v>35.07</v>
      </c>
      <c r="D772" s="5">
        <f t="shared" si="65"/>
        <v>-9.8814229249012259E-3</v>
      </c>
      <c r="E772" s="6">
        <f t="shared" si="66"/>
        <v>-9.9305682026007997E-3</v>
      </c>
      <c r="AJ772" s="29">
        <v>43118</v>
      </c>
      <c r="AK772" s="6">
        <f t="shared" si="67"/>
        <v>0.99011857707509876</v>
      </c>
      <c r="AL772" s="7">
        <f t="shared" si="67"/>
        <v>0.99006943179739915</v>
      </c>
      <c r="AM772" s="10">
        <f t="shared" si="68"/>
        <v>-1.1621029449632209E-3</v>
      </c>
      <c r="AN772" s="11">
        <f t="shared" si="69"/>
        <v>1.7984956321941539E-2</v>
      </c>
    </row>
    <row r="773" spans="2:40" x14ac:dyDescent="0.5">
      <c r="B773" s="29">
        <v>43119</v>
      </c>
      <c r="C773" s="4">
        <v>34.74</v>
      </c>
      <c r="D773" s="5">
        <f t="shared" si="65"/>
        <v>-9.4097519247219354E-3</v>
      </c>
      <c r="E773" s="6">
        <f t="shared" si="66"/>
        <v>-9.4543033391278064E-3</v>
      </c>
      <c r="AJ773" s="29">
        <v>43119</v>
      </c>
      <c r="AK773" s="6">
        <f t="shared" si="67"/>
        <v>0.99059024807527807</v>
      </c>
      <c r="AL773" s="7">
        <f t="shared" si="67"/>
        <v>0.99054569666087222</v>
      </c>
      <c r="AM773" s="10">
        <f t="shared" si="68"/>
        <v>-1.0255183996276368E-3</v>
      </c>
      <c r="AN773" s="11">
        <f t="shared" si="69"/>
        <v>1.7965187891211092E-2</v>
      </c>
    </row>
    <row r="774" spans="2:40" x14ac:dyDescent="0.5">
      <c r="B774" s="29">
        <v>43122</v>
      </c>
      <c r="C774" s="4">
        <v>34.659999999999997</v>
      </c>
      <c r="D774" s="5">
        <f t="shared" si="65"/>
        <v>-2.302820955670852E-3</v>
      </c>
      <c r="E774" s="6">
        <f t="shared" si="66"/>
        <v>-2.3054765254989619E-3</v>
      </c>
      <c r="AJ774" s="29">
        <v>43122</v>
      </c>
      <c r="AK774" s="6">
        <f t="shared" si="67"/>
        <v>0.9976971790443292</v>
      </c>
      <c r="AL774" s="7">
        <f t="shared" si="67"/>
        <v>0.99769452347450105</v>
      </c>
      <c r="AM774" s="10">
        <f t="shared" si="68"/>
        <v>-9.7796719300412391E-4</v>
      </c>
      <c r="AN774" s="11">
        <f t="shared" si="69"/>
        <v>1.7948468381174545E-2</v>
      </c>
    </row>
    <row r="775" spans="2:40" x14ac:dyDescent="0.5">
      <c r="B775" s="29">
        <v>43123</v>
      </c>
      <c r="C775" s="4">
        <v>35.39</v>
      </c>
      <c r="D775" s="5">
        <f t="shared" si="65"/>
        <v>2.1061742642816041E-2</v>
      </c>
      <c r="E775" s="6">
        <f t="shared" si="66"/>
        <v>2.0843010069912189E-2</v>
      </c>
      <c r="AJ775" s="29">
        <v>43123</v>
      </c>
      <c r="AK775" s="6">
        <f t="shared" si="67"/>
        <v>1.0210617426428161</v>
      </c>
      <c r="AL775" s="7">
        <f t="shared" si="67"/>
        <v>1.0208430100699122</v>
      </c>
      <c r="AM775" s="10">
        <f t="shared" si="68"/>
        <v>-5.9829042419031625E-4</v>
      </c>
      <c r="AN775" s="11">
        <f t="shared" si="69"/>
        <v>1.828246048920976E-2</v>
      </c>
    </row>
    <row r="776" spans="2:40" x14ac:dyDescent="0.5">
      <c r="B776" s="29">
        <v>43124</v>
      </c>
      <c r="C776" s="4">
        <v>35.54</v>
      </c>
      <c r="D776" s="5">
        <f t="shared" ref="D776:D839" si="70">((C776-C775)/C775)</f>
        <v>4.2384854478665886E-3</v>
      </c>
      <c r="E776" s="6">
        <f t="shared" ref="E776:E839" si="71" xml:space="preserve"> IF(C776=C775, 0, LN(C776/C775))</f>
        <v>4.2295283691331691E-3</v>
      </c>
      <c r="AJ776" s="29">
        <v>43124</v>
      </c>
      <c r="AK776" s="6">
        <f t="shared" ref="AK776:AL839" si="72">1 + D776</f>
        <v>1.0042384854478665</v>
      </c>
      <c r="AL776" s="7">
        <f t="shared" si="72"/>
        <v>1.0042295283691332</v>
      </c>
      <c r="AM776" s="10">
        <f t="shared" ref="AM776:AM839" si="73">AVERAGE(D776:D866)</f>
        <v>-8.8072334963371383E-4</v>
      </c>
      <c r="AN776" s="11">
        <f t="shared" ref="AN776:AN839" si="74">STDEV(D776:D866)</f>
        <v>1.8142114663483457E-2</v>
      </c>
    </row>
    <row r="777" spans="2:40" x14ac:dyDescent="0.5">
      <c r="B777" s="29">
        <v>43125</v>
      </c>
      <c r="C777" s="4">
        <v>36.4</v>
      </c>
      <c r="D777" s="5">
        <f t="shared" si="70"/>
        <v>2.4198086662915008E-2</v>
      </c>
      <c r="E777" s="6">
        <f t="shared" si="71"/>
        <v>2.3909951916189685E-2</v>
      </c>
      <c r="AJ777" s="29">
        <v>43125</v>
      </c>
      <c r="AK777" s="6">
        <f t="shared" si="72"/>
        <v>1.024198086662915</v>
      </c>
      <c r="AL777" s="7">
        <f t="shared" si="72"/>
        <v>1.0239099519161896</v>
      </c>
      <c r="AM777" s="10">
        <f t="shared" si="73"/>
        <v>-8.8973668182159476E-4</v>
      </c>
      <c r="AN777" s="11">
        <f t="shared" si="74"/>
        <v>1.8139746682354369E-2</v>
      </c>
    </row>
    <row r="778" spans="2:40" x14ac:dyDescent="0.5">
      <c r="B778" s="29">
        <v>43126</v>
      </c>
      <c r="C778" s="4">
        <v>36.42</v>
      </c>
      <c r="D778" s="5">
        <f t="shared" si="70"/>
        <v>5.4945054945063532E-4</v>
      </c>
      <c r="E778" s="6">
        <f t="shared" si="71"/>
        <v>5.4929965676691695E-4</v>
      </c>
      <c r="AJ778" s="29">
        <v>43126</v>
      </c>
      <c r="AK778" s="6">
        <f t="shared" si="72"/>
        <v>1.0005494505494505</v>
      </c>
      <c r="AL778" s="7">
        <f t="shared" si="72"/>
        <v>1.0005492996567669</v>
      </c>
      <c r="AM778" s="10">
        <f t="shared" si="73"/>
        <v>-1.1760690673611341E-3</v>
      </c>
      <c r="AN778" s="11">
        <f t="shared" si="74"/>
        <v>1.7943929673035274E-2</v>
      </c>
    </row>
    <row r="779" spans="2:40" x14ac:dyDescent="0.5">
      <c r="B779" s="29">
        <v>43129</v>
      </c>
      <c r="C779" s="4">
        <v>35.6</v>
      </c>
      <c r="D779" s="5">
        <f t="shared" si="70"/>
        <v>-2.2515101592531582E-2</v>
      </c>
      <c r="E779" s="6">
        <f t="shared" si="71"/>
        <v>-2.2772436441477105E-2</v>
      </c>
      <c r="AJ779" s="29">
        <v>43129</v>
      </c>
      <c r="AK779" s="6">
        <f t="shared" si="72"/>
        <v>0.97748489840746844</v>
      </c>
      <c r="AL779" s="7">
        <f t="shared" si="72"/>
        <v>0.97722756355852292</v>
      </c>
      <c r="AM779" s="10">
        <f t="shared" si="73"/>
        <v>-1.1957452243811768E-3</v>
      </c>
      <c r="AN779" s="11">
        <f t="shared" si="74"/>
        <v>1.7942998222042424E-2</v>
      </c>
    </row>
    <row r="780" spans="2:40" x14ac:dyDescent="0.5">
      <c r="B780" s="29">
        <v>43130</v>
      </c>
      <c r="C780" s="4">
        <v>35.5</v>
      </c>
      <c r="D780" s="5">
        <f t="shared" si="70"/>
        <v>-2.8089887640449836E-3</v>
      </c>
      <c r="E780" s="6">
        <f t="shared" si="71"/>
        <v>-2.8129413766147236E-3</v>
      </c>
      <c r="AJ780" s="29">
        <v>43130</v>
      </c>
      <c r="AK780" s="6">
        <f t="shared" si="72"/>
        <v>0.99719101123595499</v>
      </c>
      <c r="AL780" s="7">
        <f t="shared" si="72"/>
        <v>0.9971870586233853</v>
      </c>
      <c r="AM780" s="10">
        <f t="shared" si="73"/>
        <v>-9.3125754297592302E-4</v>
      </c>
      <c r="AN780" s="11">
        <f t="shared" si="74"/>
        <v>1.7802085722815414E-2</v>
      </c>
    </row>
    <row r="781" spans="2:40" x14ac:dyDescent="0.5">
      <c r="B781" s="29">
        <v>43131</v>
      </c>
      <c r="C781" s="4">
        <v>35.75</v>
      </c>
      <c r="D781" s="5">
        <f t="shared" si="70"/>
        <v>7.0422535211267607E-3</v>
      </c>
      <c r="E781" s="6">
        <f t="shared" si="71"/>
        <v>7.0175726586465398E-3</v>
      </c>
      <c r="AJ781" s="29">
        <v>43131</v>
      </c>
      <c r="AK781" s="6">
        <f t="shared" si="72"/>
        <v>1.0070422535211268</v>
      </c>
      <c r="AL781" s="7">
        <f t="shared" si="72"/>
        <v>1.0070175726586466</v>
      </c>
      <c r="AM781" s="10">
        <f t="shared" si="73"/>
        <v>-8.6971301506955881E-4</v>
      </c>
      <c r="AN781" s="11">
        <f t="shared" si="74"/>
        <v>1.7805202699210723E-2</v>
      </c>
    </row>
    <row r="782" spans="2:40" x14ac:dyDescent="0.5">
      <c r="B782" s="29">
        <v>43132</v>
      </c>
      <c r="C782" s="4">
        <v>36.78</v>
      </c>
      <c r="D782" s="5">
        <f t="shared" si="70"/>
        <v>2.8811188811188843E-2</v>
      </c>
      <c r="E782" s="6">
        <f t="shared" si="71"/>
        <v>2.8403950036158386E-2</v>
      </c>
      <c r="AJ782" s="29">
        <v>43132</v>
      </c>
      <c r="AK782" s="6">
        <f t="shared" si="72"/>
        <v>1.0288111888111888</v>
      </c>
      <c r="AL782" s="7">
        <f t="shared" si="72"/>
        <v>1.0284039500361584</v>
      </c>
      <c r="AM782" s="10">
        <f t="shared" si="73"/>
        <v>-1.0592678654069204E-3</v>
      </c>
      <c r="AN782" s="11">
        <f t="shared" si="74"/>
        <v>1.7811853829337934E-2</v>
      </c>
    </row>
    <row r="783" spans="2:40" x14ac:dyDescent="0.5">
      <c r="B783" s="29">
        <v>43133</v>
      </c>
      <c r="C783" s="4">
        <v>35.9</v>
      </c>
      <c r="D783" s="5">
        <f t="shared" si="70"/>
        <v>-2.3926046764546016E-2</v>
      </c>
      <c r="E783" s="6">
        <f t="shared" si="71"/>
        <v>-2.4216923681941911E-2</v>
      </c>
      <c r="AJ783" s="29">
        <v>43133</v>
      </c>
      <c r="AK783" s="6">
        <f t="shared" si="72"/>
        <v>0.97607395323545398</v>
      </c>
      <c r="AL783" s="7">
        <f t="shared" si="72"/>
        <v>0.97578307631805805</v>
      </c>
      <c r="AM783" s="10">
        <f t="shared" si="73"/>
        <v>-1.3380996105848207E-3</v>
      </c>
      <c r="AN783" s="11">
        <f t="shared" si="74"/>
        <v>1.7535517628398018E-2</v>
      </c>
    </row>
    <row r="784" spans="2:40" x14ac:dyDescent="0.5">
      <c r="B784" s="29">
        <v>43136</v>
      </c>
      <c r="C784" s="4">
        <v>34</v>
      </c>
      <c r="D784" s="5">
        <f t="shared" si="70"/>
        <v>-5.2924791086350939E-2</v>
      </c>
      <c r="E784" s="6">
        <f t="shared" si="71"/>
        <v>-5.4376770878071773E-2</v>
      </c>
      <c r="AJ784" s="29">
        <v>43136</v>
      </c>
      <c r="AK784" s="6">
        <f t="shared" si="72"/>
        <v>0.94707520891364905</v>
      </c>
      <c r="AL784" s="7">
        <f t="shared" si="72"/>
        <v>0.9456232291219282</v>
      </c>
      <c r="AM784" s="10">
        <f t="shared" si="73"/>
        <v>-1.0169968896462966E-3</v>
      </c>
      <c r="AN784" s="11">
        <f t="shared" si="74"/>
        <v>1.7384183331926404E-2</v>
      </c>
    </row>
    <row r="785" spans="2:40" x14ac:dyDescent="0.5">
      <c r="B785" s="29">
        <v>43137</v>
      </c>
      <c r="C785" s="4">
        <v>33.590000000000003</v>
      </c>
      <c r="D785" s="5">
        <f t="shared" si="70"/>
        <v>-1.2058823529411664E-2</v>
      </c>
      <c r="E785" s="6">
        <f t="shared" si="71"/>
        <v>-1.2132120991959924E-2</v>
      </c>
      <c r="AJ785" s="29">
        <v>43137</v>
      </c>
      <c r="AK785" s="6">
        <f t="shared" si="72"/>
        <v>0.98794117647058832</v>
      </c>
      <c r="AL785" s="7">
        <f t="shared" si="72"/>
        <v>0.98786787900804007</v>
      </c>
      <c r="AM785" s="10">
        <f t="shared" si="73"/>
        <v>-5.000870702543661E-4</v>
      </c>
      <c r="AN785" s="11">
        <f t="shared" si="74"/>
        <v>1.6500457220979575E-2</v>
      </c>
    </row>
    <row r="786" spans="2:40" x14ac:dyDescent="0.5">
      <c r="B786" s="29">
        <v>43138</v>
      </c>
      <c r="C786" s="4">
        <v>33.75</v>
      </c>
      <c r="D786" s="5">
        <f t="shared" si="70"/>
        <v>4.7633224173860246E-3</v>
      </c>
      <c r="E786" s="6">
        <f t="shared" si="71"/>
        <v>4.7520136943372997E-3</v>
      </c>
      <c r="AJ786" s="29">
        <v>43138</v>
      </c>
      <c r="AK786" s="6">
        <f t="shared" si="72"/>
        <v>1.004763322417386</v>
      </c>
      <c r="AL786" s="7">
        <f t="shared" si="72"/>
        <v>1.0047520136943373</v>
      </c>
      <c r="AM786" s="10">
        <f t="shared" si="73"/>
        <v>-3.3332817886071934E-4</v>
      </c>
      <c r="AN786" s="11">
        <f t="shared" si="74"/>
        <v>1.6458972828123218E-2</v>
      </c>
    </row>
    <row r="787" spans="2:40" x14ac:dyDescent="0.5">
      <c r="B787" s="29">
        <v>43139</v>
      </c>
      <c r="C787" s="4">
        <v>32.03</v>
      </c>
      <c r="D787" s="5">
        <f t="shared" si="70"/>
        <v>-5.0962962962962932E-2</v>
      </c>
      <c r="E787" s="6">
        <f t="shared" si="71"/>
        <v>-5.2307453697471966E-2</v>
      </c>
      <c r="AJ787" s="29">
        <v>43139</v>
      </c>
      <c r="AK787" s="6">
        <f t="shared" si="72"/>
        <v>0.94903703703703712</v>
      </c>
      <c r="AL787" s="7">
        <f t="shared" si="72"/>
        <v>0.94769254630252808</v>
      </c>
      <c r="AM787" s="10">
        <f t="shared" si="73"/>
        <v>-5.700173931807947E-4</v>
      </c>
      <c r="AN787" s="11">
        <f t="shared" si="74"/>
        <v>1.6539538001580444E-2</v>
      </c>
    </row>
    <row r="788" spans="2:40" x14ac:dyDescent="0.5">
      <c r="B788" s="29">
        <v>43140</v>
      </c>
      <c r="C788" s="4">
        <v>32.33</v>
      </c>
      <c r="D788" s="5">
        <f t="shared" si="70"/>
        <v>9.3662191695284783E-3</v>
      </c>
      <c r="E788" s="6">
        <f t="shared" si="71"/>
        <v>9.3226281162748833E-3</v>
      </c>
      <c r="AJ788" s="29">
        <v>43140</v>
      </c>
      <c r="AK788" s="6">
        <f t="shared" si="72"/>
        <v>1.0093662191695285</v>
      </c>
      <c r="AL788" s="7">
        <f t="shared" si="72"/>
        <v>1.0093226281162748</v>
      </c>
      <c r="AM788" s="10">
        <f t="shared" si="73"/>
        <v>5.2511911812964447E-5</v>
      </c>
      <c r="AN788" s="11">
        <f t="shared" si="74"/>
        <v>1.5664718326485697E-2</v>
      </c>
    </row>
    <row r="789" spans="2:40" x14ac:dyDescent="0.5">
      <c r="B789" s="29">
        <v>43143</v>
      </c>
      <c r="C789" s="4">
        <v>33.020000000000003</v>
      </c>
      <c r="D789" s="5">
        <f t="shared" si="70"/>
        <v>2.1342406433653104E-2</v>
      </c>
      <c r="E789" s="6">
        <f t="shared" si="71"/>
        <v>2.1117846754640426E-2</v>
      </c>
      <c r="AJ789" s="29">
        <v>43143</v>
      </c>
      <c r="AK789" s="6">
        <f t="shared" si="72"/>
        <v>1.0213424064336531</v>
      </c>
      <c r="AL789" s="7">
        <f t="shared" si="72"/>
        <v>1.0211178467546405</v>
      </c>
      <c r="AM789" s="10">
        <f t="shared" si="73"/>
        <v>-9.8747269402520428E-5</v>
      </c>
      <c r="AN789" s="11">
        <f t="shared" si="74"/>
        <v>1.5640222070234615E-2</v>
      </c>
    </row>
    <row r="790" spans="2:40" x14ac:dyDescent="0.5">
      <c r="B790" s="29">
        <v>43144</v>
      </c>
      <c r="C790" s="4">
        <v>33.57</v>
      </c>
      <c r="D790" s="5">
        <f t="shared" si="70"/>
        <v>1.6656571774681925E-2</v>
      </c>
      <c r="E790" s="6">
        <f t="shared" si="71"/>
        <v>1.6519372499961424E-2</v>
      </c>
      <c r="AJ790" s="29">
        <v>43144</v>
      </c>
      <c r="AK790" s="6">
        <f t="shared" si="72"/>
        <v>1.0166565717746818</v>
      </c>
      <c r="AL790" s="7">
        <f t="shared" si="72"/>
        <v>1.0165193724999615</v>
      </c>
      <c r="AM790" s="10">
        <f t="shared" si="73"/>
        <v>-3.0553793719818834E-4</v>
      </c>
      <c r="AN790" s="11">
        <f t="shared" si="74"/>
        <v>1.5477135796418379E-2</v>
      </c>
    </row>
    <row r="791" spans="2:40" x14ac:dyDescent="0.5">
      <c r="B791" s="29">
        <v>43145</v>
      </c>
      <c r="C791" s="4">
        <v>34.28</v>
      </c>
      <c r="D791" s="5">
        <f t="shared" si="70"/>
        <v>2.1149836163241013E-2</v>
      </c>
      <c r="E791" s="6">
        <f t="shared" si="71"/>
        <v>2.092928273763545E-2</v>
      </c>
      <c r="AJ791" s="29">
        <v>43145</v>
      </c>
      <c r="AK791" s="6">
        <f t="shared" si="72"/>
        <v>1.021149836163241</v>
      </c>
      <c r="AL791" s="7">
        <f t="shared" si="72"/>
        <v>1.0209292827376355</v>
      </c>
      <c r="AM791" s="10">
        <f t="shared" si="73"/>
        <v>-9.3823769378714847E-4</v>
      </c>
      <c r="AN791" s="11">
        <f t="shared" si="74"/>
        <v>1.5945768005303985E-2</v>
      </c>
    </row>
    <row r="792" spans="2:40" x14ac:dyDescent="0.5">
      <c r="B792" s="29">
        <v>43146</v>
      </c>
      <c r="C792" s="4">
        <v>34.520000000000003</v>
      </c>
      <c r="D792" s="5">
        <f t="shared" si="70"/>
        <v>7.0011668611435814E-3</v>
      </c>
      <c r="E792" s="6">
        <f t="shared" si="71"/>
        <v>6.9767724856482352E-3</v>
      </c>
      <c r="AJ792" s="29">
        <v>43146</v>
      </c>
      <c r="AK792" s="6">
        <f t="shared" si="72"/>
        <v>1.0070011668611436</v>
      </c>
      <c r="AL792" s="7">
        <f t="shared" si="72"/>
        <v>1.0069767724856482</v>
      </c>
      <c r="AM792" s="10">
        <f t="shared" si="73"/>
        <v>-1.0227869019414321E-3</v>
      </c>
      <c r="AN792" s="11">
        <f t="shared" si="74"/>
        <v>1.5847443896891685E-2</v>
      </c>
    </row>
    <row r="793" spans="2:40" x14ac:dyDescent="0.5">
      <c r="B793" s="29">
        <v>43147</v>
      </c>
      <c r="C793" s="4">
        <v>34.01</v>
      </c>
      <c r="D793" s="5">
        <f t="shared" si="70"/>
        <v>-1.4774044032445106E-2</v>
      </c>
      <c r="E793" s="6">
        <f t="shared" si="71"/>
        <v>-1.4884267196123239E-2</v>
      </c>
      <c r="AJ793" s="29">
        <v>43147</v>
      </c>
      <c r="AK793" s="6">
        <f t="shared" si="72"/>
        <v>0.98522595596755491</v>
      </c>
      <c r="AL793" s="7">
        <f t="shared" si="72"/>
        <v>0.98511573280387676</v>
      </c>
      <c r="AM793" s="10">
        <f t="shared" si="73"/>
        <v>-1.142426212093496E-3</v>
      </c>
      <c r="AN793" s="11">
        <f t="shared" si="74"/>
        <v>1.5827277686212487E-2</v>
      </c>
    </row>
    <row r="794" spans="2:40" x14ac:dyDescent="0.5">
      <c r="B794" s="29">
        <v>43151</v>
      </c>
      <c r="C794" s="4">
        <v>33.6</v>
      </c>
      <c r="D794" s="5">
        <f t="shared" si="70"/>
        <v>-1.2055277859453003E-2</v>
      </c>
      <c r="E794" s="6">
        <f t="shared" si="71"/>
        <v>-1.2128532049945474E-2</v>
      </c>
      <c r="AJ794" s="29">
        <v>43151</v>
      </c>
      <c r="AK794" s="6">
        <f t="shared" si="72"/>
        <v>0.98794472214054696</v>
      </c>
      <c r="AL794" s="7">
        <f t="shared" si="72"/>
        <v>0.98787146795005454</v>
      </c>
      <c r="AM794" s="10">
        <f t="shared" si="73"/>
        <v>-8.4431906765087357E-4</v>
      </c>
      <c r="AN794" s="11">
        <f t="shared" si="74"/>
        <v>1.5823148413095896E-2</v>
      </c>
    </row>
    <row r="795" spans="2:40" x14ac:dyDescent="0.5">
      <c r="B795" s="29">
        <v>43152</v>
      </c>
      <c r="C795" s="4">
        <v>33.840000000000003</v>
      </c>
      <c r="D795" s="5">
        <f t="shared" si="70"/>
        <v>7.1428571428572016E-3</v>
      </c>
      <c r="E795" s="6">
        <f t="shared" si="71"/>
        <v>7.1174677688639549E-3</v>
      </c>
      <c r="AJ795" s="29">
        <v>43152</v>
      </c>
      <c r="AK795" s="6">
        <f t="shared" si="72"/>
        <v>1.0071428571428571</v>
      </c>
      <c r="AL795" s="7">
        <f t="shared" si="72"/>
        <v>1.0071174677688639</v>
      </c>
      <c r="AM795" s="10">
        <f t="shared" si="73"/>
        <v>-4.5423340257808411E-4</v>
      </c>
      <c r="AN795" s="11">
        <f t="shared" si="74"/>
        <v>1.5980474187580078E-2</v>
      </c>
    </row>
    <row r="796" spans="2:40" x14ac:dyDescent="0.5">
      <c r="B796" s="29">
        <v>43153</v>
      </c>
      <c r="C796" s="4">
        <v>33.9</v>
      </c>
      <c r="D796" s="5">
        <f t="shared" si="70"/>
        <v>1.773049645389928E-3</v>
      </c>
      <c r="E796" s="6">
        <f t="shared" si="71"/>
        <v>1.7714796483817993E-3</v>
      </c>
      <c r="AJ796" s="29">
        <v>43153</v>
      </c>
      <c r="AK796" s="6">
        <f t="shared" si="72"/>
        <v>1.0017730496453898</v>
      </c>
      <c r="AL796" s="7">
        <f t="shared" si="72"/>
        <v>1.0017714796483819</v>
      </c>
      <c r="AM796" s="10">
        <f t="shared" si="73"/>
        <v>-1.1206134271361267E-4</v>
      </c>
      <c r="AN796" s="11">
        <f t="shared" si="74"/>
        <v>1.6470785737965656E-2</v>
      </c>
    </row>
    <row r="797" spans="2:40" x14ac:dyDescent="0.5">
      <c r="B797" s="29">
        <v>43154</v>
      </c>
      <c r="C797" s="4">
        <v>34.25</v>
      </c>
      <c r="D797" s="5">
        <f t="shared" si="70"/>
        <v>1.0324483775811251E-2</v>
      </c>
      <c r="E797" s="6">
        <f t="shared" si="71"/>
        <v>1.0271550321829699E-2</v>
      </c>
      <c r="AJ797" s="29">
        <v>43154</v>
      </c>
      <c r="AK797" s="6">
        <f t="shared" si="72"/>
        <v>1.0103244837758112</v>
      </c>
      <c r="AL797" s="7">
        <f t="shared" si="72"/>
        <v>1.0102715503218298</v>
      </c>
      <c r="AM797" s="10">
        <f t="shared" si="73"/>
        <v>1.2084650675256018E-4</v>
      </c>
      <c r="AN797" s="11">
        <f t="shared" si="74"/>
        <v>1.6646652695996949E-2</v>
      </c>
    </row>
    <row r="798" spans="2:40" x14ac:dyDescent="0.5">
      <c r="B798" s="29">
        <v>43157</v>
      </c>
      <c r="C798" s="4">
        <v>34.15</v>
      </c>
      <c r="D798" s="5">
        <f t="shared" si="70"/>
        <v>-2.9197080291971217E-3</v>
      </c>
      <c r="E798" s="6">
        <f t="shared" si="71"/>
        <v>-2.923978691435312E-3</v>
      </c>
      <c r="AJ798" s="29">
        <v>43157</v>
      </c>
      <c r="AK798" s="6">
        <f t="shared" si="72"/>
        <v>0.99708029197080283</v>
      </c>
      <c r="AL798" s="7">
        <f t="shared" si="72"/>
        <v>0.99707602130856465</v>
      </c>
      <c r="AM798" s="10">
        <f t="shared" si="73"/>
        <v>3.0281161597352105E-4</v>
      </c>
      <c r="AN798" s="11">
        <f t="shared" si="74"/>
        <v>1.6848704592420684E-2</v>
      </c>
    </row>
    <row r="799" spans="2:40" x14ac:dyDescent="0.5">
      <c r="B799" s="29">
        <v>43158</v>
      </c>
      <c r="C799" s="4">
        <v>32.700000000000003</v>
      </c>
      <c r="D799" s="5">
        <f t="shared" si="70"/>
        <v>-4.2459736456808075E-2</v>
      </c>
      <c r="E799" s="6">
        <f t="shared" si="71"/>
        <v>-4.3387508113591274E-2</v>
      </c>
      <c r="AJ799" s="29">
        <v>43158</v>
      </c>
      <c r="AK799" s="6">
        <f t="shared" si="72"/>
        <v>0.95754026354319188</v>
      </c>
      <c r="AL799" s="7">
        <f t="shared" si="72"/>
        <v>0.95661249188640873</v>
      </c>
      <c r="AM799" s="10">
        <f t="shared" si="73"/>
        <v>3.6967167082211901E-4</v>
      </c>
      <c r="AN799" s="11">
        <f t="shared" si="74"/>
        <v>1.6847846660663367E-2</v>
      </c>
    </row>
    <row r="800" spans="2:40" x14ac:dyDescent="0.5">
      <c r="B800" s="29">
        <v>43159</v>
      </c>
      <c r="C800" s="4">
        <v>32.799999999999997</v>
      </c>
      <c r="D800" s="5">
        <f t="shared" si="70"/>
        <v>3.0581039755349939E-3</v>
      </c>
      <c r="E800" s="6">
        <f t="shared" si="71"/>
        <v>3.0534374868902482E-3</v>
      </c>
      <c r="AJ800" s="29">
        <v>43159</v>
      </c>
      <c r="AK800" s="6">
        <f t="shared" si="72"/>
        <v>1.0030581039755351</v>
      </c>
      <c r="AL800" s="7">
        <f t="shared" si="72"/>
        <v>1.0030534374868902</v>
      </c>
      <c r="AM800" s="10">
        <f t="shared" si="73"/>
        <v>9.6862193514735172E-4</v>
      </c>
      <c r="AN800" s="11">
        <f t="shared" si="74"/>
        <v>1.6267144061909149E-2</v>
      </c>
    </row>
    <row r="801" spans="2:40" x14ac:dyDescent="0.5">
      <c r="B801" s="29">
        <v>43160</v>
      </c>
      <c r="C801" s="4">
        <v>31.99</v>
      </c>
      <c r="D801" s="5">
        <f t="shared" si="70"/>
        <v>-2.4695121951219475E-2</v>
      </c>
      <c r="E801" s="6">
        <f t="shared" si="71"/>
        <v>-2.5005161428671378E-2</v>
      </c>
      <c r="AJ801" s="29">
        <v>43160</v>
      </c>
      <c r="AK801" s="6">
        <f t="shared" si="72"/>
        <v>0.97530487804878052</v>
      </c>
      <c r="AL801" s="7">
        <f t="shared" si="72"/>
        <v>0.97499483857132863</v>
      </c>
      <c r="AM801" s="10">
        <f t="shared" si="73"/>
        <v>9.6615556099266184E-4</v>
      </c>
      <c r="AN801" s="11">
        <f t="shared" si="74"/>
        <v>1.6266840752710676E-2</v>
      </c>
    </row>
    <row r="802" spans="2:40" x14ac:dyDescent="0.5">
      <c r="B802" s="29">
        <v>43161</v>
      </c>
      <c r="C802" s="4">
        <v>32.049999999999997</v>
      </c>
      <c r="D802" s="5">
        <f t="shared" si="70"/>
        <v>1.8755861206626672E-3</v>
      </c>
      <c r="E802" s="6">
        <f t="shared" si="71"/>
        <v>1.8738294052524451E-3</v>
      </c>
      <c r="AJ802" s="29">
        <v>43161</v>
      </c>
      <c r="AK802" s="6">
        <f t="shared" si="72"/>
        <v>1.0018755861206627</v>
      </c>
      <c r="AL802" s="7">
        <f t="shared" si="72"/>
        <v>1.0018738294052525</v>
      </c>
      <c r="AM802" s="10">
        <f t="shared" si="73"/>
        <v>1.2437407625780273E-3</v>
      </c>
      <c r="AN802" s="11">
        <f t="shared" si="74"/>
        <v>1.6037995687662138E-2</v>
      </c>
    </row>
    <row r="803" spans="2:40" x14ac:dyDescent="0.5">
      <c r="B803" s="29">
        <v>43164</v>
      </c>
      <c r="C803" s="4">
        <v>32.450000000000003</v>
      </c>
      <c r="D803" s="5">
        <f t="shared" si="70"/>
        <v>1.2480499219968978E-2</v>
      </c>
      <c r="E803" s="6">
        <f t="shared" si="71"/>
        <v>1.240325978342012E-2</v>
      </c>
      <c r="AJ803" s="29">
        <v>43164</v>
      </c>
      <c r="AK803" s="6">
        <f t="shared" si="72"/>
        <v>1.012480499219969</v>
      </c>
      <c r="AL803" s="7">
        <f t="shared" si="72"/>
        <v>1.0124032597834201</v>
      </c>
      <c r="AM803" s="10">
        <f t="shared" si="73"/>
        <v>1.3689880216770406E-3</v>
      </c>
      <c r="AN803" s="11">
        <f t="shared" si="74"/>
        <v>1.6087412588162067E-2</v>
      </c>
    </row>
    <row r="804" spans="2:40" x14ac:dyDescent="0.5">
      <c r="B804" s="29">
        <v>43165</v>
      </c>
      <c r="C804" s="4">
        <v>32.85</v>
      </c>
      <c r="D804" s="5">
        <f t="shared" si="70"/>
        <v>1.232665639445296E-2</v>
      </c>
      <c r="E804" s="6">
        <f t="shared" si="71"/>
        <v>1.2251301780520365E-2</v>
      </c>
      <c r="AJ804" s="29">
        <v>43165</v>
      </c>
      <c r="AK804" s="6">
        <f t="shared" si="72"/>
        <v>1.0123266563944529</v>
      </c>
      <c r="AL804" s="7">
        <f t="shared" si="72"/>
        <v>1.0122513017805204</v>
      </c>
      <c r="AM804" s="10">
        <f t="shared" si="73"/>
        <v>1.3053447688279548E-3</v>
      </c>
      <c r="AN804" s="11">
        <f t="shared" si="74"/>
        <v>1.605438804780987E-2</v>
      </c>
    </row>
    <row r="805" spans="2:40" x14ac:dyDescent="0.5">
      <c r="B805" s="29">
        <v>43166</v>
      </c>
      <c r="C805" s="4">
        <v>32.75</v>
      </c>
      <c r="D805" s="5">
        <f t="shared" si="70"/>
        <v>-3.0441400304414435E-3</v>
      </c>
      <c r="E805" s="6">
        <f t="shared" si="71"/>
        <v>-3.0487828493585929E-3</v>
      </c>
      <c r="AJ805" s="29">
        <v>43166</v>
      </c>
      <c r="AK805" s="6">
        <f t="shared" si="72"/>
        <v>0.9969558599695586</v>
      </c>
      <c r="AL805" s="7">
        <f t="shared" si="72"/>
        <v>0.99695121715064139</v>
      </c>
      <c r="AM805" s="10">
        <f t="shared" si="73"/>
        <v>1.1090397693245789E-3</v>
      </c>
      <c r="AN805" s="11">
        <f t="shared" si="74"/>
        <v>1.6027319308475844E-2</v>
      </c>
    </row>
    <row r="806" spans="2:40" x14ac:dyDescent="0.5">
      <c r="B806" s="29">
        <v>43167</v>
      </c>
      <c r="C806" s="4">
        <v>33.01</v>
      </c>
      <c r="D806" s="5">
        <f t="shared" si="70"/>
        <v>7.9389312977098635E-3</v>
      </c>
      <c r="E806" s="6">
        <f t="shared" si="71"/>
        <v>7.9075837838406358E-3</v>
      </c>
      <c r="AJ806" s="29">
        <v>43167</v>
      </c>
      <c r="AK806" s="6">
        <f t="shared" si="72"/>
        <v>1.0079389312977098</v>
      </c>
      <c r="AL806" s="7">
        <f t="shared" si="72"/>
        <v>1.0079075837838407</v>
      </c>
      <c r="AM806" s="10">
        <f t="shared" si="73"/>
        <v>1.1730848725740031E-3</v>
      </c>
      <c r="AN806" s="11">
        <f t="shared" si="74"/>
        <v>1.6022182535413879E-2</v>
      </c>
    </row>
    <row r="807" spans="2:40" x14ac:dyDescent="0.5">
      <c r="B807" s="29">
        <v>43168</v>
      </c>
      <c r="C807" s="4">
        <v>33.56</v>
      </c>
      <c r="D807" s="5">
        <f t="shared" si="70"/>
        <v>1.6661617691608732E-2</v>
      </c>
      <c r="E807" s="6">
        <f t="shared" si="71"/>
        <v>1.6524335733903963E-2</v>
      </c>
      <c r="AJ807" s="29">
        <v>43168</v>
      </c>
      <c r="AK807" s="6">
        <f t="shared" si="72"/>
        <v>1.0166616176916088</v>
      </c>
      <c r="AL807" s="7">
        <f t="shared" si="72"/>
        <v>1.016524335733904</v>
      </c>
      <c r="AM807" s="10">
        <f t="shared" si="73"/>
        <v>1.1712664977567417E-3</v>
      </c>
      <c r="AN807" s="11">
        <f t="shared" si="74"/>
        <v>1.602141551181956E-2</v>
      </c>
    </row>
    <row r="808" spans="2:40" x14ac:dyDescent="0.5">
      <c r="B808" s="29">
        <v>43171</v>
      </c>
      <c r="C808" s="4">
        <v>33.54</v>
      </c>
      <c r="D808" s="5">
        <f t="shared" si="70"/>
        <v>-5.9594755661511098E-4</v>
      </c>
      <c r="E808" s="6">
        <f t="shared" si="71"/>
        <v>-5.9612520394269084E-4</v>
      </c>
      <c r="AJ808" s="29">
        <v>43171</v>
      </c>
      <c r="AK808" s="6">
        <f t="shared" si="72"/>
        <v>0.99940405244338493</v>
      </c>
      <c r="AL808" s="7">
        <f t="shared" si="72"/>
        <v>0.9994038747960573</v>
      </c>
      <c r="AM808" s="10">
        <f t="shared" si="73"/>
        <v>7.7626249503056092E-4</v>
      </c>
      <c r="AN808" s="11">
        <f t="shared" si="74"/>
        <v>1.6078272421845136E-2</v>
      </c>
    </row>
    <row r="809" spans="2:40" x14ac:dyDescent="0.5">
      <c r="B809" s="29">
        <v>43172</v>
      </c>
      <c r="C809" s="4">
        <v>33.01</v>
      </c>
      <c r="D809" s="5">
        <f t="shared" si="70"/>
        <v>-1.5802027429934442E-2</v>
      </c>
      <c r="E809" s="6">
        <f t="shared" si="71"/>
        <v>-1.592821052996116E-2</v>
      </c>
      <c r="AJ809" s="29">
        <v>43172</v>
      </c>
      <c r="AK809" s="6">
        <f t="shared" si="72"/>
        <v>0.98419797257006558</v>
      </c>
      <c r="AL809" s="7">
        <f t="shared" si="72"/>
        <v>0.98407178947003882</v>
      </c>
      <c r="AM809" s="10">
        <f t="shared" si="73"/>
        <v>7.2107535248688132E-4</v>
      </c>
      <c r="AN809" s="11">
        <f t="shared" si="74"/>
        <v>1.60916479923798E-2</v>
      </c>
    </row>
    <row r="810" spans="2:40" x14ac:dyDescent="0.5">
      <c r="B810" s="29">
        <v>43173</v>
      </c>
      <c r="C810" s="4">
        <v>32.83</v>
      </c>
      <c r="D810" s="5">
        <f t="shared" si="70"/>
        <v>-5.4528930627082616E-3</v>
      </c>
      <c r="E810" s="6">
        <f t="shared" si="71"/>
        <v>-5.4678143516003145E-3</v>
      </c>
      <c r="AJ810" s="29">
        <v>43173</v>
      </c>
      <c r="AK810" s="6">
        <f t="shared" si="72"/>
        <v>0.99454710693729176</v>
      </c>
      <c r="AL810" s="7">
        <f t="shared" si="72"/>
        <v>0.99453218564839974</v>
      </c>
      <c r="AM810" s="10">
        <f t="shared" si="73"/>
        <v>9.940596981191153E-4</v>
      </c>
      <c r="AN810" s="11">
        <f t="shared" si="74"/>
        <v>1.6018775393874193E-2</v>
      </c>
    </row>
    <row r="811" spans="2:40" x14ac:dyDescent="0.5">
      <c r="B811" s="29">
        <v>43174</v>
      </c>
      <c r="C811" s="4">
        <v>32.369999999999997</v>
      </c>
      <c r="D811" s="5">
        <f t="shared" si="70"/>
        <v>-1.4011574779165424E-2</v>
      </c>
      <c r="E811" s="6">
        <f t="shared" si="71"/>
        <v>-1.4110663575348291E-2</v>
      </c>
      <c r="AJ811" s="29">
        <v>43174</v>
      </c>
      <c r="AK811" s="6">
        <f t="shared" si="72"/>
        <v>0.98598842522083463</v>
      </c>
      <c r="AL811" s="7">
        <f t="shared" si="72"/>
        <v>0.98588933642465171</v>
      </c>
      <c r="AM811" s="10">
        <f t="shared" si="73"/>
        <v>1.0939752009309555E-3</v>
      </c>
      <c r="AN811" s="11">
        <f t="shared" si="74"/>
        <v>1.6006467830559337E-2</v>
      </c>
    </row>
    <row r="812" spans="2:40" x14ac:dyDescent="0.5">
      <c r="B812" s="29">
        <v>43175</v>
      </c>
      <c r="C812" s="4">
        <v>32.049999999999997</v>
      </c>
      <c r="D812" s="5">
        <f t="shared" si="70"/>
        <v>-9.8856966326845933E-3</v>
      </c>
      <c r="E812" s="6">
        <f t="shared" si="71"/>
        <v>-9.9348845714739235E-3</v>
      </c>
      <c r="AJ812" s="29">
        <v>43175</v>
      </c>
      <c r="AK812" s="6">
        <f t="shared" si="72"/>
        <v>0.99011430336731543</v>
      </c>
      <c r="AL812" s="7">
        <f t="shared" si="72"/>
        <v>0.99006511542852604</v>
      </c>
      <c r="AM812" s="10">
        <f t="shared" si="73"/>
        <v>1.1038806236578493E-3</v>
      </c>
      <c r="AN812" s="11">
        <f t="shared" si="74"/>
        <v>1.5997292343913561E-2</v>
      </c>
    </row>
    <row r="813" spans="2:40" x14ac:dyDescent="0.5">
      <c r="B813" s="29">
        <v>43178</v>
      </c>
      <c r="C813" s="4">
        <v>31.27</v>
      </c>
      <c r="D813" s="5">
        <f t="shared" si="70"/>
        <v>-2.4336973478939084E-2</v>
      </c>
      <c r="E813" s="6">
        <f t="shared" si="71"/>
        <v>-2.4638011896929008E-2</v>
      </c>
      <c r="AJ813" s="29">
        <v>43178</v>
      </c>
      <c r="AK813" s="6">
        <f t="shared" si="72"/>
        <v>0.97566302652106096</v>
      </c>
      <c r="AL813" s="7">
        <f t="shared" si="72"/>
        <v>0.97536198810307095</v>
      </c>
      <c r="AM813" s="10">
        <f t="shared" si="73"/>
        <v>1.051002902608637E-3</v>
      </c>
      <c r="AN813" s="11">
        <f t="shared" si="74"/>
        <v>1.6041911488770023E-2</v>
      </c>
    </row>
    <row r="814" spans="2:40" x14ac:dyDescent="0.5">
      <c r="B814" s="29">
        <v>43179</v>
      </c>
      <c r="C814" s="4">
        <v>31.76</v>
      </c>
      <c r="D814" s="5">
        <f t="shared" si="70"/>
        <v>1.5669971218420276E-2</v>
      </c>
      <c r="E814" s="6">
        <f t="shared" si="71"/>
        <v>1.5548464909185131E-2</v>
      </c>
      <c r="AJ814" s="29">
        <v>43179</v>
      </c>
      <c r="AK814" s="6">
        <f t="shared" si="72"/>
        <v>1.0156699712184203</v>
      </c>
      <c r="AL814" s="7">
        <f t="shared" si="72"/>
        <v>1.015548464909185</v>
      </c>
      <c r="AM814" s="10">
        <f t="shared" si="73"/>
        <v>1.3720317260581081E-3</v>
      </c>
      <c r="AN814" s="11">
        <f t="shared" si="74"/>
        <v>1.5818965758794514E-2</v>
      </c>
    </row>
    <row r="815" spans="2:40" x14ac:dyDescent="0.5">
      <c r="B815" s="29">
        <v>43180</v>
      </c>
      <c r="C815" s="4">
        <v>31.99</v>
      </c>
      <c r="D815" s="5">
        <f t="shared" si="70"/>
        <v>7.2418136020150148E-3</v>
      </c>
      <c r="E815" s="6">
        <f t="shared" si="71"/>
        <v>7.2157175824914743E-3</v>
      </c>
      <c r="AJ815" s="29">
        <v>43180</v>
      </c>
      <c r="AK815" s="6">
        <f t="shared" si="72"/>
        <v>1.0072418136020149</v>
      </c>
      <c r="AL815" s="7">
        <f t="shared" si="72"/>
        <v>1.0072157175824914</v>
      </c>
      <c r="AM815" s="10">
        <f t="shared" si="73"/>
        <v>1.1590528690717057E-3</v>
      </c>
      <c r="AN815" s="11">
        <f t="shared" si="74"/>
        <v>1.5754664365579294E-2</v>
      </c>
    </row>
    <row r="816" spans="2:40" x14ac:dyDescent="0.5">
      <c r="B816" s="29">
        <v>43181</v>
      </c>
      <c r="C816" s="4">
        <v>30.52</v>
      </c>
      <c r="D816" s="5">
        <f t="shared" si="70"/>
        <v>-4.5951859956236289E-2</v>
      </c>
      <c r="E816" s="6">
        <f t="shared" si="71"/>
        <v>-4.7041147545170352E-2</v>
      </c>
      <c r="AJ816" s="29">
        <v>43181</v>
      </c>
      <c r="AK816" s="6">
        <f t="shared" si="72"/>
        <v>0.9540481400437637</v>
      </c>
      <c r="AL816" s="7">
        <f t="shared" si="72"/>
        <v>0.9529588524548297</v>
      </c>
      <c r="AM816" s="10">
        <f t="shared" si="73"/>
        <v>1.2683953248447705E-3</v>
      </c>
      <c r="AN816" s="11">
        <f t="shared" si="74"/>
        <v>1.5831690139193652E-2</v>
      </c>
    </row>
    <row r="817" spans="2:40" x14ac:dyDescent="0.5">
      <c r="B817" s="29">
        <v>43182</v>
      </c>
      <c r="C817" s="4">
        <v>30.16</v>
      </c>
      <c r="D817" s="5">
        <f t="shared" si="70"/>
        <v>-1.1795543905635631E-2</v>
      </c>
      <c r="E817" s="6">
        <f t="shared" si="71"/>
        <v>-1.1865663276500925E-2</v>
      </c>
      <c r="AJ817" s="29">
        <v>43182</v>
      </c>
      <c r="AK817" s="6">
        <f t="shared" si="72"/>
        <v>0.98820445609436436</v>
      </c>
      <c r="AL817" s="7">
        <f t="shared" si="72"/>
        <v>0.98813433672349904</v>
      </c>
      <c r="AM817" s="10">
        <f t="shared" si="73"/>
        <v>1.6433499846331577E-3</v>
      </c>
      <c r="AN817" s="11">
        <f t="shared" si="74"/>
        <v>1.5087472595597444E-2</v>
      </c>
    </row>
    <row r="818" spans="2:40" x14ac:dyDescent="0.5">
      <c r="B818" s="29">
        <v>43185</v>
      </c>
      <c r="C818" s="4">
        <v>30.51</v>
      </c>
      <c r="D818" s="5">
        <f t="shared" si="70"/>
        <v>1.1604774535809066E-2</v>
      </c>
      <c r="E818" s="6">
        <f t="shared" si="71"/>
        <v>1.1537955588822925E-2</v>
      </c>
      <c r="AJ818" s="29">
        <v>43185</v>
      </c>
      <c r="AK818" s="6">
        <f t="shared" si="72"/>
        <v>1.011604774535809</v>
      </c>
      <c r="AL818" s="7">
        <f t="shared" si="72"/>
        <v>1.0115379555888229</v>
      </c>
      <c r="AM818" s="10">
        <f t="shared" si="73"/>
        <v>1.4691132886696769E-3</v>
      </c>
      <c r="AN818" s="11">
        <f t="shared" si="74"/>
        <v>1.5333935484964574E-2</v>
      </c>
    </row>
    <row r="819" spans="2:40" x14ac:dyDescent="0.5">
      <c r="B819" s="29">
        <v>43186</v>
      </c>
      <c r="C819" s="4">
        <v>30.23</v>
      </c>
      <c r="D819" s="5">
        <f t="shared" si="70"/>
        <v>-9.1773189118322229E-3</v>
      </c>
      <c r="E819" s="6">
        <f t="shared" si="71"/>
        <v>-9.2196899372116708E-3</v>
      </c>
      <c r="AJ819" s="29">
        <v>43186</v>
      </c>
      <c r="AK819" s="6">
        <f t="shared" si="72"/>
        <v>0.99082268108816773</v>
      </c>
      <c r="AL819" s="7">
        <f t="shared" si="72"/>
        <v>0.99078031006278833</v>
      </c>
      <c r="AM819" s="10">
        <f t="shared" si="73"/>
        <v>1.5477731965255E-3</v>
      </c>
      <c r="AN819" s="11">
        <f t="shared" si="74"/>
        <v>1.5404703392539916E-2</v>
      </c>
    </row>
    <row r="820" spans="2:40" x14ac:dyDescent="0.5">
      <c r="B820" s="29">
        <v>43187</v>
      </c>
      <c r="C820" s="4">
        <v>29.62</v>
      </c>
      <c r="D820" s="5">
        <f t="shared" si="70"/>
        <v>-2.0178630499503785E-2</v>
      </c>
      <c r="E820" s="6">
        <f t="shared" si="71"/>
        <v>-2.0384999951713903E-2</v>
      </c>
      <c r="AJ820" s="29">
        <v>43187</v>
      </c>
      <c r="AK820" s="6">
        <f t="shared" si="72"/>
        <v>0.97982136950049625</v>
      </c>
      <c r="AL820" s="7">
        <f t="shared" si="72"/>
        <v>0.97961500004828606</v>
      </c>
      <c r="AM820" s="10">
        <f t="shared" si="73"/>
        <v>1.809900426246796E-3</v>
      </c>
      <c r="AN820" s="11">
        <f t="shared" si="74"/>
        <v>1.5423112764566139E-2</v>
      </c>
    </row>
    <row r="821" spans="2:40" x14ac:dyDescent="0.5">
      <c r="B821" s="29">
        <v>43188</v>
      </c>
      <c r="C821" s="4">
        <v>29.62</v>
      </c>
      <c r="D821" s="5">
        <f t="shared" si="70"/>
        <v>0</v>
      </c>
      <c r="E821" s="6">
        <f t="shared" si="71"/>
        <v>0</v>
      </c>
      <c r="AJ821" s="29">
        <v>43188</v>
      </c>
      <c r="AK821" s="6">
        <f t="shared" si="72"/>
        <v>1</v>
      </c>
      <c r="AL821" s="7">
        <f t="shared" si="72"/>
        <v>1</v>
      </c>
      <c r="AM821" s="10">
        <f t="shared" si="73"/>
        <v>2.2342203951473657E-3</v>
      </c>
      <c r="AN821" s="11">
        <f t="shared" si="74"/>
        <v>1.5342393598641986E-2</v>
      </c>
    </row>
    <row r="822" spans="2:40" x14ac:dyDescent="0.5">
      <c r="B822" s="29">
        <v>43192</v>
      </c>
      <c r="C822" s="4">
        <v>29.78</v>
      </c>
      <c r="D822" s="5">
        <f t="shared" si="70"/>
        <v>5.4017555705604368E-3</v>
      </c>
      <c r="E822" s="6">
        <f t="shared" si="71"/>
        <v>5.3872184162101003E-3</v>
      </c>
      <c r="AJ822" s="29">
        <v>43192</v>
      </c>
      <c r="AK822" s="6">
        <f t="shared" si="72"/>
        <v>1.0054017555705603</v>
      </c>
      <c r="AL822" s="7">
        <f t="shared" si="72"/>
        <v>1.00538721841621</v>
      </c>
      <c r="AM822" s="10">
        <f t="shared" si="73"/>
        <v>2.1852579401698742E-3</v>
      </c>
      <c r="AN822" s="11">
        <f t="shared" si="74"/>
        <v>1.535670584539889E-2</v>
      </c>
    </row>
    <row r="823" spans="2:40" x14ac:dyDescent="0.5">
      <c r="B823" s="29">
        <v>43193</v>
      </c>
      <c r="C823" s="4">
        <v>30.14</v>
      </c>
      <c r="D823" s="5">
        <f t="shared" si="70"/>
        <v>1.2088650100738731E-2</v>
      </c>
      <c r="E823" s="6">
        <f t="shared" si="71"/>
        <v>1.2016165942486398E-2</v>
      </c>
      <c r="AJ823" s="29">
        <v>43193</v>
      </c>
      <c r="AK823" s="6">
        <f t="shared" si="72"/>
        <v>1.0120886501007387</v>
      </c>
      <c r="AL823" s="7">
        <f t="shared" si="72"/>
        <v>1.0120161659424864</v>
      </c>
      <c r="AM823" s="10">
        <f t="shared" si="73"/>
        <v>1.92302393981714E-3</v>
      </c>
      <c r="AN823" s="11">
        <f t="shared" si="74"/>
        <v>1.5504208703009004E-2</v>
      </c>
    </row>
    <row r="824" spans="2:40" x14ac:dyDescent="0.5">
      <c r="B824" s="29">
        <v>43194</v>
      </c>
      <c r="C824" s="4">
        <v>30.19</v>
      </c>
      <c r="D824" s="5">
        <f t="shared" si="70"/>
        <v>1.6589250165892737E-3</v>
      </c>
      <c r="E824" s="6">
        <f t="shared" si="71"/>
        <v>1.6575505203980463E-3</v>
      </c>
      <c r="AJ824" s="29">
        <v>43194</v>
      </c>
      <c r="AK824" s="6">
        <f t="shared" si="72"/>
        <v>1.0016589250165893</v>
      </c>
      <c r="AL824" s="7">
        <f t="shared" si="72"/>
        <v>1.001657550520398</v>
      </c>
      <c r="AM824" s="10">
        <f t="shared" si="73"/>
        <v>1.6179400794659158E-3</v>
      </c>
      <c r="AN824" s="11">
        <f t="shared" si="74"/>
        <v>1.5574940192213182E-2</v>
      </c>
    </row>
    <row r="825" spans="2:40" x14ac:dyDescent="0.5">
      <c r="B825" s="29">
        <v>43195</v>
      </c>
      <c r="C825" s="4">
        <v>30.21</v>
      </c>
      <c r="D825" s="5">
        <f t="shared" si="70"/>
        <v>6.6247101689299675E-4</v>
      </c>
      <c r="E825" s="6">
        <f t="shared" si="71"/>
        <v>6.6225167983315731E-4</v>
      </c>
      <c r="AJ825" s="29">
        <v>43195</v>
      </c>
      <c r="AK825" s="6">
        <f t="shared" si="72"/>
        <v>1.000662471016893</v>
      </c>
      <c r="AL825" s="7">
        <f t="shared" si="72"/>
        <v>1.0006622516798331</v>
      </c>
      <c r="AM825" s="10">
        <f t="shared" si="73"/>
        <v>1.4374520101871078E-3</v>
      </c>
      <c r="AN825" s="11">
        <f t="shared" si="74"/>
        <v>1.5669339930234345E-2</v>
      </c>
    </row>
    <row r="826" spans="2:40" x14ac:dyDescent="0.5">
      <c r="B826" s="29">
        <v>43196</v>
      </c>
      <c r="C826" s="4">
        <v>29.62</v>
      </c>
      <c r="D826" s="5">
        <f t="shared" si="70"/>
        <v>-1.9529956967891421E-2</v>
      </c>
      <c r="E826" s="6">
        <f t="shared" si="71"/>
        <v>-1.9723186558927859E-2</v>
      </c>
      <c r="AJ826" s="29">
        <v>43196</v>
      </c>
      <c r="AK826" s="6">
        <f t="shared" si="72"/>
        <v>0.98047004303210861</v>
      </c>
      <c r="AL826" s="7">
        <f t="shared" si="72"/>
        <v>0.98027681344107209</v>
      </c>
      <c r="AM826" s="10">
        <f t="shared" si="73"/>
        <v>1.5464237679106198E-3</v>
      </c>
      <c r="AN826" s="11">
        <f t="shared" si="74"/>
        <v>1.5698345322984055E-2</v>
      </c>
    </row>
    <row r="827" spans="2:40" x14ac:dyDescent="0.5">
      <c r="B827" s="29">
        <v>43199</v>
      </c>
      <c r="C827" s="4">
        <v>29.76</v>
      </c>
      <c r="D827" s="5">
        <f t="shared" si="70"/>
        <v>4.7265361242403974E-3</v>
      </c>
      <c r="E827" s="6">
        <f t="shared" si="71"/>
        <v>4.715401125238358E-3</v>
      </c>
      <c r="AJ827" s="29">
        <v>43199</v>
      </c>
      <c r="AK827" s="6">
        <f t="shared" si="72"/>
        <v>1.0047265361242403</v>
      </c>
      <c r="AL827" s="7">
        <f t="shared" si="72"/>
        <v>1.0047154011252384</v>
      </c>
      <c r="AM827" s="10">
        <f t="shared" si="73"/>
        <v>1.6971305029140175E-3</v>
      </c>
      <c r="AN827" s="11">
        <f t="shared" si="74"/>
        <v>1.5558971512698248E-2</v>
      </c>
    </row>
    <row r="828" spans="2:40" x14ac:dyDescent="0.5">
      <c r="B828" s="29">
        <v>43200</v>
      </c>
      <c r="C828" s="4">
        <v>30.73</v>
      </c>
      <c r="D828" s="5">
        <f t="shared" si="70"/>
        <v>3.2594086021505334E-2</v>
      </c>
      <c r="E828" s="6">
        <f t="shared" si="71"/>
        <v>3.2074166177502063E-2</v>
      </c>
      <c r="AJ828" s="29">
        <v>43200</v>
      </c>
      <c r="AK828" s="6">
        <f t="shared" si="72"/>
        <v>1.0325940860215053</v>
      </c>
      <c r="AL828" s="7">
        <f t="shared" si="72"/>
        <v>1.0320741661775021</v>
      </c>
      <c r="AM828" s="10">
        <f t="shared" si="73"/>
        <v>1.4652008949096933E-3</v>
      </c>
      <c r="AN828" s="11">
        <f t="shared" si="74"/>
        <v>1.567021938281575E-2</v>
      </c>
    </row>
    <row r="829" spans="2:40" x14ac:dyDescent="0.5">
      <c r="B829" s="29">
        <v>43201</v>
      </c>
      <c r="C829" s="4">
        <v>29.81</v>
      </c>
      <c r="D829" s="5">
        <f t="shared" si="70"/>
        <v>-2.9938171168239561E-2</v>
      </c>
      <c r="E829" s="6">
        <f t="shared" si="71"/>
        <v>-3.039546845241331E-2</v>
      </c>
      <c r="AJ829" s="29">
        <v>43201</v>
      </c>
      <c r="AK829" s="6">
        <f t="shared" si="72"/>
        <v>0.9700618288317604</v>
      </c>
      <c r="AL829" s="7">
        <f t="shared" si="72"/>
        <v>0.96960453154758675</v>
      </c>
      <c r="AM829" s="10">
        <f t="shared" si="73"/>
        <v>1.1364327186335307E-3</v>
      </c>
      <c r="AN829" s="11">
        <f t="shared" si="74"/>
        <v>1.5319792110105531E-2</v>
      </c>
    </row>
    <row r="830" spans="2:40" x14ac:dyDescent="0.5">
      <c r="B830" s="29">
        <v>43202</v>
      </c>
      <c r="C830" s="4">
        <v>29.79</v>
      </c>
      <c r="D830" s="5">
        <f t="shared" si="70"/>
        <v>-6.7091580006707727E-4</v>
      </c>
      <c r="E830" s="6">
        <f t="shared" si="71"/>
        <v>-6.7114096478913126E-4</v>
      </c>
      <c r="AJ830" s="29">
        <v>43202</v>
      </c>
      <c r="AK830" s="6">
        <f t="shared" si="72"/>
        <v>0.99932908419993294</v>
      </c>
      <c r="AL830" s="7">
        <f t="shared" si="72"/>
        <v>0.99932885903521085</v>
      </c>
      <c r="AM830" s="10">
        <f t="shared" si="73"/>
        <v>1.625109713338809E-3</v>
      </c>
      <c r="AN830" s="11">
        <f t="shared" si="74"/>
        <v>1.5023946271726154E-2</v>
      </c>
    </row>
    <row r="831" spans="2:40" x14ac:dyDescent="0.5">
      <c r="B831" s="29">
        <v>43203</v>
      </c>
      <c r="C831" s="4">
        <v>29.13</v>
      </c>
      <c r="D831" s="5">
        <f t="shared" si="70"/>
        <v>-2.2155085599194366E-2</v>
      </c>
      <c r="E831" s="6">
        <f t="shared" si="71"/>
        <v>-2.2404195753847642E-2</v>
      </c>
      <c r="AJ831" s="29">
        <v>43203</v>
      </c>
      <c r="AK831" s="6">
        <f t="shared" si="72"/>
        <v>0.97784491440080568</v>
      </c>
      <c r="AL831" s="7">
        <f t="shared" si="72"/>
        <v>0.97759580424615233</v>
      </c>
      <c r="AM831" s="10">
        <f t="shared" si="73"/>
        <v>1.6774535205028008E-3</v>
      </c>
      <c r="AN831" s="11">
        <f t="shared" si="74"/>
        <v>1.5024155682192186E-2</v>
      </c>
    </row>
    <row r="832" spans="2:40" x14ac:dyDescent="0.5">
      <c r="B832" s="29">
        <v>43206</v>
      </c>
      <c r="C832" s="4">
        <v>29.3</v>
      </c>
      <c r="D832" s="5">
        <f t="shared" si="70"/>
        <v>5.8359079986269038E-3</v>
      </c>
      <c r="E832" s="6">
        <f t="shared" si="71"/>
        <v>5.8189450516785294E-3</v>
      </c>
      <c r="AJ832" s="29">
        <v>43206</v>
      </c>
      <c r="AK832" s="6">
        <f t="shared" si="72"/>
        <v>1.005835907998627</v>
      </c>
      <c r="AL832" s="7">
        <f t="shared" si="72"/>
        <v>1.0058189450516786</v>
      </c>
      <c r="AM832" s="10">
        <f t="shared" si="73"/>
        <v>2.007292505205305E-3</v>
      </c>
      <c r="AN832" s="11">
        <f t="shared" si="74"/>
        <v>1.4823258685359242E-2</v>
      </c>
    </row>
    <row r="833" spans="2:40" x14ac:dyDescent="0.5">
      <c r="B833" s="29">
        <v>43207</v>
      </c>
      <c r="C833" s="4">
        <v>29.44</v>
      </c>
      <c r="D833" s="5">
        <f t="shared" si="70"/>
        <v>4.7781569965870503E-3</v>
      </c>
      <c r="E833" s="6">
        <f t="shared" si="71"/>
        <v>4.7667778376538489E-3</v>
      </c>
      <c r="AJ833" s="29">
        <v>43207</v>
      </c>
      <c r="AK833" s="6">
        <f t="shared" si="72"/>
        <v>1.004778156996587</v>
      </c>
      <c r="AL833" s="7">
        <f t="shared" si="72"/>
        <v>1.0047667778376539</v>
      </c>
      <c r="AM833" s="10">
        <f t="shared" si="73"/>
        <v>1.9050714886702208E-3</v>
      </c>
      <c r="AN833" s="11">
        <f t="shared" si="74"/>
        <v>1.4828635895274766E-2</v>
      </c>
    </row>
    <row r="834" spans="2:40" x14ac:dyDescent="0.5">
      <c r="B834" s="29">
        <v>43208</v>
      </c>
      <c r="C834" s="4">
        <v>29.21</v>
      </c>
      <c r="D834" s="5">
        <f t="shared" si="70"/>
        <v>-7.8125000000000139E-3</v>
      </c>
      <c r="E834" s="6">
        <f t="shared" si="71"/>
        <v>-7.8431774610258926E-3</v>
      </c>
      <c r="AJ834" s="29">
        <v>43208</v>
      </c>
      <c r="AK834" s="6">
        <f t="shared" si="72"/>
        <v>0.9921875</v>
      </c>
      <c r="AL834" s="7">
        <f t="shared" si="72"/>
        <v>0.99215682253897408</v>
      </c>
      <c r="AM834" s="10">
        <f t="shared" si="73"/>
        <v>1.9162686804580053E-3</v>
      </c>
      <c r="AN834" s="11">
        <f t="shared" si="74"/>
        <v>1.4831213966151405E-2</v>
      </c>
    </row>
    <row r="835" spans="2:40" x14ac:dyDescent="0.5">
      <c r="B835" s="29">
        <v>43209</v>
      </c>
      <c r="C835" s="4">
        <v>29.43</v>
      </c>
      <c r="D835" s="5">
        <f t="shared" si="70"/>
        <v>7.5316672372474792E-3</v>
      </c>
      <c r="E835" s="6">
        <f t="shared" si="71"/>
        <v>7.5034458457317018E-3</v>
      </c>
      <c r="AJ835" s="29">
        <v>43209</v>
      </c>
      <c r="AK835" s="6">
        <f t="shared" si="72"/>
        <v>1.0075316672372474</v>
      </c>
      <c r="AL835" s="7">
        <f t="shared" si="72"/>
        <v>1.0075034458457317</v>
      </c>
      <c r="AM835" s="10">
        <f t="shared" si="73"/>
        <v>2.0084540527226273E-3</v>
      </c>
      <c r="AN835" s="11">
        <f t="shared" si="74"/>
        <v>1.4796101120950932E-2</v>
      </c>
    </row>
    <row r="836" spans="2:40" x14ac:dyDescent="0.5">
      <c r="B836" s="29">
        <v>43210</v>
      </c>
      <c r="C836" s="4">
        <v>29.26</v>
      </c>
      <c r="D836" s="5">
        <f t="shared" si="70"/>
        <v>-5.7764186204552551E-3</v>
      </c>
      <c r="E836" s="6">
        <f t="shared" si="71"/>
        <v>-5.7931666534031421E-3</v>
      </c>
      <c r="AJ836" s="29">
        <v>43210</v>
      </c>
      <c r="AK836" s="6">
        <f t="shared" si="72"/>
        <v>0.9942235813795447</v>
      </c>
      <c r="AL836" s="7">
        <f t="shared" si="72"/>
        <v>0.99420683334659687</v>
      </c>
      <c r="AM836" s="10">
        <f t="shared" si="73"/>
        <v>1.9351835918686902E-3</v>
      </c>
      <c r="AN836" s="11">
        <f t="shared" si="74"/>
        <v>1.4784951050139387E-2</v>
      </c>
    </row>
    <row r="837" spans="2:40" x14ac:dyDescent="0.5">
      <c r="B837" s="29">
        <v>43213</v>
      </c>
      <c r="C837" s="4">
        <v>28.89</v>
      </c>
      <c r="D837" s="5">
        <f t="shared" si="70"/>
        <v>-1.2645249487354784E-2</v>
      </c>
      <c r="E837" s="6">
        <f t="shared" si="71"/>
        <v>-1.2725881113834414E-2</v>
      </c>
      <c r="AJ837" s="29">
        <v>43213</v>
      </c>
      <c r="AK837" s="6">
        <f t="shared" si="72"/>
        <v>0.98735475051264521</v>
      </c>
      <c r="AL837" s="7">
        <f t="shared" si="72"/>
        <v>0.98727411888616556</v>
      </c>
      <c r="AM837" s="10">
        <f t="shared" si="73"/>
        <v>1.9986607195660007E-3</v>
      </c>
      <c r="AN837" s="11">
        <f t="shared" si="74"/>
        <v>1.4763859566275085E-2</v>
      </c>
    </row>
    <row r="838" spans="2:40" x14ac:dyDescent="0.5">
      <c r="B838" s="29">
        <v>43214</v>
      </c>
      <c r="C838" s="4">
        <v>28.42</v>
      </c>
      <c r="D838" s="5">
        <f t="shared" si="70"/>
        <v>-1.6268605053651741E-2</v>
      </c>
      <c r="E838" s="6">
        <f t="shared" si="71"/>
        <v>-1.6402391809189315E-2</v>
      </c>
      <c r="AJ838" s="29">
        <v>43214</v>
      </c>
      <c r="AK838" s="6">
        <f t="shared" si="72"/>
        <v>0.9837313949463482</v>
      </c>
      <c r="AL838" s="7">
        <f t="shared" si="72"/>
        <v>0.98359760819081066</v>
      </c>
      <c r="AM838" s="10">
        <f t="shared" si="73"/>
        <v>2.0301011242416511E-3</v>
      </c>
      <c r="AN838" s="11">
        <f t="shared" si="74"/>
        <v>1.4735346973736107E-2</v>
      </c>
    </row>
    <row r="839" spans="2:40" x14ac:dyDescent="0.5">
      <c r="B839" s="29">
        <v>43215</v>
      </c>
      <c r="C839" s="4">
        <v>28.1</v>
      </c>
      <c r="D839" s="5">
        <f t="shared" si="70"/>
        <v>-1.1259676284306835E-2</v>
      </c>
      <c r="E839" s="6">
        <f t="shared" si="71"/>
        <v>-1.1323546329254468E-2</v>
      </c>
      <c r="AJ839" s="29">
        <v>43215</v>
      </c>
      <c r="AK839" s="6">
        <f t="shared" si="72"/>
        <v>0.9887403237156932</v>
      </c>
      <c r="AL839" s="7">
        <f t="shared" si="72"/>
        <v>0.98867645367074553</v>
      </c>
      <c r="AM839" s="10">
        <f t="shared" si="73"/>
        <v>2.2471996229198924E-3</v>
      </c>
      <c r="AN839" s="11">
        <f t="shared" si="74"/>
        <v>1.4607734823279666E-2</v>
      </c>
    </row>
    <row r="840" spans="2:40" x14ac:dyDescent="0.5">
      <c r="B840" s="29">
        <v>43216</v>
      </c>
      <c r="C840" s="4">
        <v>28.51</v>
      </c>
      <c r="D840" s="5">
        <f t="shared" ref="D840:D903" si="75">((C840-C839)/C839)</f>
        <v>1.4590747330960859E-2</v>
      </c>
      <c r="E840" s="6">
        <f t="shared" ref="E840:E903" si="76" xml:space="preserve"> IF(C840=C839, 0, LN(C840/C839))</f>
        <v>1.4485326584880465E-2</v>
      </c>
      <c r="AJ840" s="29">
        <v>43216</v>
      </c>
      <c r="AK840" s="6">
        <f t="shared" ref="AK840:AL903" si="77">1 + D840</f>
        <v>1.0145907473309608</v>
      </c>
      <c r="AL840" s="7">
        <f t="shared" si="77"/>
        <v>1.0144853265848806</v>
      </c>
      <c r="AM840" s="10">
        <f t="shared" ref="AM840:AM903" si="78">AVERAGE(D840:D930)</f>
        <v>2.4313989406328259E-3</v>
      </c>
      <c r="AN840" s="11">
        <f t="shared" ref="AN840:AN903" si="79">STDEV(D840:D930)</f>
        <v>1.4541055272584466E-2</v>
      </c>
    </row>
    <row r="841" spans="2:40" x14ac:dyDescent="0.5">
      <c r="B841" s="29">
        <v>43217</v>
      </c>
      <c r="C841" s="4">
        <v>28.47</v>
      </c>
      <c r="D841" s="5">
        <f t="shared" si="75"/>
        <v>-1.4030164854437986E-3</v>
      </c>
      <c r="E841" s="6">
        <f t="shared" si="76"/>
        <v>-1.4040016346345632E-3</v>
      </c>
      <c r="AJ841" s="29">
        <v>43217</v>
      </c>
      <c r="AK841" s="6">
        <f t="shared" si="77"/>
        <v>0.99859698351455617</v>
      </c>
      <c r="AL841" s="7">
        <f t="shared" si="77"/>
        <v>0.99859599836536539</v>
      </c>
      <c r="AM841" s="10">
        <f t="shared" si="78"/>
        <v>2.1571196996940248E-3</v>
      </c>
      <c r="AN841" s="11">
        <f t="shared" si="79"/>
        <v>1.4544549173325056E-2</v>
      </c>
    </row>
    <row r="842" spans="2:40" x14ac:dyDescent="0.5">
      <c r="B842" s="29">
        <v>43220</v>
      </c>
      <c r="C842" s="4">
        <v>28.84</v>
      </c>
      <c r="D842" s="5">
        <f t="shared" si="75"/>
        <v>1.2996136283807552E-2</v>
      </c>
      <c r="E842" s="6">
        <f t="shared" si="76"/>
        <v>1.2912411126802201E-2</v>
      </c>
      <c r="AJ842" s="29">
        <v>43220</v>
      </c>
      <c r="AK842" s="6">
        <f t="shared" si="77"/>
        <v>1.0129961362838076</v>
      </c>
      <c r="AL842" s="7">
        <f t="shared" si="77"/>
        <v>1.0129124111268022</v>
      </c>
      <c r="AM842" s="10">
        <f t="shared" si="78"/>
        <v>2.0542041086156729E-3</v>
      </c>
      <c r="AN842" s="11">
        <f t="shared" si="79"/>
        <v>1.4603036570927022E-2</v>
      </c>
    </row>
    <row r="843" spans="2:40" x14ac:dyDescent="0.5">
      <c r="B843" s="29">
        <v>43221</v>
      </c>
      <c r="C843" s="4">
        <v>28.6</v>
      </c>
      <c r="D843" s="5">
        <f t="shared" si="75"/>
        <v>-8.3217753120665202E-3</v>
      </c>
      <c r="E843" s="6">
        <f t="shared" si="76"/>
        <v>-8.3565945909414175E-3</v>
      </c>
      <c r="AJ843" s="29">
        <v>43221</v>
      </c>
      <c r="AK843" s="6">
        <f t="shared" si="77"/>
        <v>0.99167822468793343</v>
      </c>
      <c r="AL843" s="7">
        <f t="shared" si="77"/>
        <v>0.9916434054090586</v>
      </c>
      <c r="AM843" s="10">
        <f t="shared" si="78"/>
        <v>1.7432727512071841E-3</v>
      </c>
      <c r="AN843" s="11">
        <f t="shared" si="79"/>
        <v>1.4668552053509731E-2</v>
      </c>
    </row>
    <row r="844" spans="2:40" x14ac:dyDescent="0.5">
      <c r="B844" s="29">
        <v>43222</v>
      </c>
      <c r="C844" s="4">
        <v>29.64</v>
      </c>
      <c r="D844" s="5">
        <f t="shared" si="75"/>
        <v>3.6363636363636334E-2</v>
      </c>
      <c r="E844" s="6">
        <f t="shared" si="76"/>
        <v>3.5718082602079246E-2</v>
      </c>
      <c r="AJ844" s="29">
        <v>43222</v>
      </c>
      <c r="AK844" s="6">
        <f t="shared" si="77"/>
        <v>1.0363636363636364</v>
      </c>
      <c r="AL844" s="7">
        <f t="shared" si="77"/>
        <v>1.0357180826020793</v>
      </c>
      <c r="AM844" s="10">
        <f t="shared" si="78"/>
        <v>1.9594840277299907E-3</v>
      </c>
      <c r="AN844" s="11">
        <f t="shared" si="79"/>
        <v>1.4663550451535723E-2</v>
      </c>
    </row>
    <row r="845" spans="2:40" x14ac:dyDescent="0.5">
      <c r="B845" s="29">
        <v>43223</v>
      </c>
      <c r="C845" s="4">
        <v>30.67</v>
      </c>
      <c r="D845" s="5">
        <f t="shared" si="75"/>
        <v>3.4750337381916366E-2</v>
      </c>
      <c r="E845" s="6">
        <f t="shared" si="76"/>
        <v>3.4160177698274154E-2</v>
      </c>
      <c r="AJ845" s="29">
        <v>43223</v>
      </c>
      <c r="AK845" s="6">
        <f t="shared" si="77"/>
        <v>1.0347503373819165</v>
      </c>
      <c r="AL845" s="7">
        <f t="shared" si="77"/>
        <v>1.0341601776982741</v>
      </c>
      <c r="AM845" s="10">
        <f t="shared" si="78"/>
        <v>1.6994781547255949E-3</v>
      </c>
      <c r="AN845" s="11">
        <f t="shared" si="79"/>
        <v>1.4250692698789627E-2</v>
      </c>
    </row>
    <row r="846" spans="2:40" x14ac:dyDescent="0.5">
      <c r="B846" s="29">
        <v>43224</v>
      </c>
      <c r="C846" s="4">
        <v>31.15</v>
      </c>
      <c r="D846" s="5">
        <f t="shared" si="75"/>
        <v>1.5650472774698301E-2</v>
      </c>
      <c r="E846" s="6">
        <f t="shared" si="76"/>
        <v>1.5529267107301806E-2</v>
      </c>
      <c r="AJ846" s="29">
        <v>43224</v>
      </c>
      <c r="AK846" s="6">
        <f t="shared" si="77"/>
        <v>1.0156504727746982</v>
      </c>
      <c r="AL846" s="7">
        <f t="shared" si="77"/>
        <v>1.0155292671073017</v>
      </c>
      <c r="AM846" s="10">
        <f t="shared" si="78"/>
        <v>1.2919610155062082E-3</v>
      </c>
      <c r="AN846" s="11">
        <f t="shared" si="79"/>
        <v>1.3818746058171705E-2</v>
      </c>
    </row>
    <row r="847" spans="2:40" x14ac:dyDescent="0.5">
      <c r="B847" s="29">
        <v>43227</v>
      </c>
      <c r="C847" s="4">
        <v>31.39</v>
      </c>
      <c r="D847" s="5">
        <f t="shared" si="75"/>
        <v>7.7046548956661957E-3</v>
      </c>
      <c r="E847" s="6">
        <f t="shared" si="76"/>
        <v>7.6751256204001979E-3</v>
      </c>
      <c r="AJ847" s="29">
        <v>43227</v>
      </c>
      <c r="AK847" s="6">
        <f t="shared" si="77"/>
        <v>1.0077046548956663</v>
      </c>
      <c r="AL847" s="7">
        <f t="shared" si="77"/>
        <v>1.0076751256204002</v>
      </c>
      <c r="AM847" s="10">
        <f t="shared" si="78"/>
        <v>1.081419864907055E-3</v>
      </c>
      <c r="AN847" s="11">
        <f t="shared" si="79"/>
        <v>1.3743298651128557E-2</v>
      </c>
    </row>
    <row r="848" spans="2:40" x14ac:dyDescent="0.5">
      <c r="B848" s="29">
        <v>43228</v>
      </c>
      <c r="C848" s="4">
        <v>30.73</v>
      </c>
      <c r="D848" s="5">
        <f t="shared" si="75"/>
        <v>-2.1025804396304561E-2</v>
      </c>
      <c r="E848" s="6">
        <f t="shared" si="76"/>
        <v>-2.1249994711468868E-2</v>
      </c>
      <c r="AJ848" s="29">
        <v>43228</v>
      </c>
      <c r="AK848" s="6">
        <f t="shared" si="77"/>
        <v>0.97897419560369547</v>
      </c>
      <c r="AL848" s="7">
        <f t="shared" si="77"/>
        <v>0.97875000528853118</v>
      </c>
      <c r="AM848" s="10">
        <f t="shared" si="78"/>
        <v>1.0999365293667929E-3</v>
      </c>
      <c r="AN848" s="11">
        <f t="shared" si="79"/>
        <v>1.3753452820228888E-2</v>
      </c>
    </row>
    <row r="849" spans="2:40" x14ac:dyDescent="0.5">
      <c r="B849" s="29">
        <v>43229</v>
      </c>
      <c r="C849" s="4">
        <v>30.33</v>
      </c>
      <c r="D849" s="5">
        <f t="shared" si="75"/>
        <v>-1.3016596160104203E-2</v>
      </c>
      <c r="E849" s="6">
        <f t="shared" si="76"/>
        <v>-1.3102054441903615E-2</v>
      </c>
      <c r="AJ849" s="29">
        <v>43229</v>
      </c>
      <c r="AK849" s="6">
        <f t="shared" si="77"/>
        <v>0.9869834038398958</v>
      </c>
      <c r="AL849" s="7">
        <f t="shared" si="77"/>
        <v>0.9868979455580964</v>
      </c>
      <c r="AM849" s="10">
        <f t="shared" si="78"/>
        <v>1.2255714869546018E-3</v>
      </c>
      <c r="AN849" s="11">
        <f t="shared" si="79"/>
        <v>1.3600460132545941E-2</v>
      </c>
    </row>
    <row r="850" spans="2:40" x14ac:dyDescent="0.5">
      <c r="B850" s="29">
        <v>43230</v>
      </c>
      <c r="C850" s="4">
        <v>30.56</v>
      </c>
      <c r="D850" s="5">
        <f t="shared" si="75"/>
        <v>7.583250906693058E-3</v>
      </c>
      <c r="E850" s="6">
        <f t="shared" si="76"/>
        <v>7.5546425978300549E-3</v>
      </c>
      <c r="AJ850" s="29">
        <v>43230</v>
      </c>
      <c r="AK850" s="6">
        <f t="shared" si="77"/>
        <v>1.0075832509066931</v>
      </c>
      <c r="AL850" s="7">
        <f t="shared" si="77"/>
        <v>1.0075546425978301</v>
      </c>
      <c r="AM850" s="10">
        <f t="shared" si="78"/>
        <v>1.4589228066921669E-3</v>
      </c>
      <c r="AN850" s="11">
        <f t="shared" si="79"/>
        <v>1.3535398513213651E-2</v>
      </c>
    </row>
    <row r="851" spans="2:40" x14ac:dyDescent="0.5">
      <c r="B851" s="29">
        <v>43231</v>
      </c>
      <c r="C851" s="4">
        <v>30.28</v>
      </c>
      <c r="D851" s="5">
        <f t="shared" si="75"/>
        <v>-9.1623036649213872E-3</v>
      </c>
      <c r="E851" s="6">
        <f t="shared" si="76"/>
        <v>-9.204535729071683E-3</v>
      </c>
      <c r="AJ851" s="29">
        <v>43231</v>
      </c>
      <c r="AK851" s="6">
        <f t="shared" si="77"/>
        <v>0.99083769633507857</v>
      </c>
      <c r="AL851" s="7">
        <f t="shared" si="77"/>
        <v>0.99079546427092835</v>
      </c>
      <c r="AM851" s="10">
        <f t="shared" si="78"/>
        <v>1.4043825476762473E-3</v>
      </c>
      <c r="AN851" s="11">
        <f t="shared" si="79"/>
        <v>1.3520437771593185E-2</v>
      </c>
    </row>
    <row r="852" spans="2:40" x14ac:dyDescent="0.5">
      <c r="B852" s="29">
        <v>43234</v>
      </c>
      <c r="C852" s="4">
        <v>30.03</v>
      </c>
      <c r="D852" s="5">
        <f t="shared" si="75"/>
        <v>-8.2562747688243055E-3</v>
      </c>
      <c r="E852" s="6">
        <f t="shared" si="76"/>
        <v>-8.2905465740091017E-3</v>
      </c>
      <c r="AJ852" s="29">
        <v>43234</v>
      </c>
      <c r="AK852" s="6">
        <f t="shared" si="77"/>
        <v>0.99174372523117571</v>
      </c>
      <c r="AL852" s="7">
        <f t="shared" si="77"/>
        <v>0.99170945342599093</v>
      </c>
      <c r="AM852" s="10">
        <f t="shared" si="78"/>
        <v>1.7507564734142399E-3</v>
      </c>
      <c r="AN852" s="11">
        <f t="shared" si="79"/>
        <v>1.3649856045397786E-2</v>
      </c>
    </row>
    <row r="853" spans="2:40" x14ac:dyDescent="0.5">
      <c r="B853" s="29">
        <v>43235</v>
      </c>
      <c r="C853" s="4">
        <v>29.72</v>
      </c>
      <c r="D853" s="5">
        <f t="shared" si="75"/>
        <v>-1.0323010323010398E-2</v>
      </c>
      <c r="E853" s="6">
        <f t="shared" si="76"/>
        <v>-1.0376662145680589E-2</v>
      </c>
      <c r="AJ853" s="29">
        <v>43235</v>
      </c>
      <c r="AK853" s="6">
        <f t="shared" si="77"/>
        <v>0.98967698967698958</v>
      </c>
      <c r="AL853" s="7">
        <f t="shared" si="77"/>
        <v>0.98962333785431944</v>
      </c>
      <c r="AM853" s="10">
        <f t="shared" si="78"/>
        <v>2.1098900345623596E-3</v>
      </c>
      <c r="AN853" s="11">
        <f t="shared" si="79"/>
        <v>1.3812598748823771E-2</v>
      </c>
    </row>
    <row r="854" spans="2:40" x14ac:dyDescent="0.5">
      <c r="B854" s="29">
        <v>43236</v>
      </c>
      <c r="C854" s="4">
        <v>30.07</v>
      </c>
      <c r="D854" s="5">
        <f t="shared" si="75"/>
        <v>1.177658142664877E-2</v>
      </c>
      <c r="E854" s="6">
        <f t="shared" si="76"/>
        <v>1.1707777150879397E-2</v>
      </c>
      <c r="AJ854" s="29">
        <v>43236</v>
      </c>
      <c r="AK854" s="6">
        <f t="shared" si="77"/>
        <v>1.0117765814266488</v>
      </c>
      <c r="AL854" s="7">
        <f t="shared" si="77"/>
        <v>1.0117077771508793</v>
      </c>
      <c r="AM854" s="10">
        <f t="shared" si="78"/>
        <v>2.1715378629153428E-3</v>
      </c>
      <c r="AN854" s="11">
        <f t="shared" si="79"/>
        <v>1.3768942242945413E-2</v>
      </c>
    </row>
    <row r="855" spans="2:40" x14ac:dyDescent="0.5">
      <c r="B855" s="29">
        <v>43237</v>
      </c>
      <c r="C855" s="4">
        <v>29.81</v>
      </c>
      <c r="D855" s="5">
        <f t="shared" si="75"/>
        <v>-8.6464915197872159E-3</v>
      </c>
      <c r="E855" s="6">
        <f t="shared" si="76"/>
        <v>-8.6840893104577089E-3</v>
      </c>
      <c r="AJ855" s="29">
        <v>43237</v>
      </c>
      <c r="AK855" s="6">
        <f t="shared" si="77"/>
        <v>0.99135350848021275</v>
      </c>
      <c r="AL855" s="7">
        <f t="shared" si="77"/>
        <v>0.99131591068954228</v>
      </c>
      <c r="AM855" s="10">
        <f t="shared" si="78"/>
        <v>2.1094670088283828E-3</v>
      </c>
      <c r="AN855" s="11">
        <f t="shared" si="79"/>
        <v>1.3737857882864709E-2</v>
      </c>
    </row>
    <row r="856" spans="2:40" x14ac:dyDescent="0.5">
      <c r="B856" s="29">
        <v>43238</v>
      </c>
      <c r="C856" s="4">
        <v>29.28</v>
      </c>
      <c r="D856" s="5">
        <f t="shared" si="75"/>
        <v>-1.7779268701777845E-2</v>
      </c>
      <c r="E856" s="6">
        <f t="shared" si="76"/>
        <v>-1.7939218596869155E-2</v>
      </c>
      <c r="AJ856" s="29">
        <v>43238</v>
      </c>
      <c r="AK856" s="6">
        <f t="shared" si="77"/>
        <v>0.98222073129822218</v>
      </c>
      <c r="AL856" s="7">
        <f t="shared" si="77"/>
        <v>0.9820607814031308</v>
      </c>
      <c r="AM856" s="10">
        <f t="shared" si="78"/>
        <v>2.0341111357601968E-3</v>
      </c>
      <c r="AN856" s="11">
        <f t="shared" si="79"/>
        <v>1.3816097290911477E-2</v>
      </c>
    </row>
    <row r="857" spans="2:40" x14ac:dyDescent="0.5">
      <c r="B857" s="29">
        <v>43241</v>
      </c>
      <c r="C857" s="4">
        <v>30.66</v>
      </c>
      <c r="D857" s="5">
        <f t="shared" si="75"/>
        <v>4.7131147540983569E-2</v>
      </c>
      <c r="E857" s="6">
        <f t="shared" si="76"/>
        <v>4.6054184350557123E-2</v>
      </c>
      <c r="AJ857" s="29">
        <v>43241</v>
      </c>
      <c r="AK857" s="6">
        <f t="shared" si="77"/>
        <v>1.0471311475409835</v>
      </c>
      <c r="AL857" s="7">
        <f t="shared" si="77"/>
        <v>1.0460541843505571</v>
      </c>
      <c r="AM857" s="10">
        <f t="shared" si="78"/>
        <v>2.0348005123393938E-3</v>
      </c>
      <c r="AN857" s="11">
        <f t="shared" si="79"/>
        <v>1.3815099214558004E-2</v>
      </c>
    </row>
    <row r="858" spans="2:40" x14ac:dyDescent="0.5">
      <c r="B858" s="29">
        <v>43242</v>
      </c>
      <c r="C858" s="4">
        <v>30.65</v>
      </c>
      <c r="D858" s="5">
        <f t="shared" si="75"/>
        <v>-3.2615786040448674E-4</v>
      </c>
      <c r="E858" s="6">
        <f t="shared" si="76"/>
        <v>-3.262110614476887E-4</v>
      </c>
      <c r="AJ858" s="29">
        <v>43242</v>
      </c>
      <c r="AK858" s="6">
        <f t="shared" si="77"/>
        <v>0.99967384213959554</v>
      </c>
      <c r="AL858" s="7">
        <f t="shared" si="77"/>
        <v>0.9996737889385523</v>
      </c>
      <c r="AM858" s="10">
        <f t="shared" si="78"/>
        <v>1.3973274552026519E-3</v>
      </c>
      <c r="AN858" s="11">
        <f t="shared" si="79"/>
        <v>1.3026993465517734E-2</v>
      </c>
    </row>
    <row r="859" spans="2:40" x14ac:dyDescent="0.5">
      <c r="B859" s="29">
        <v>43243</v>
      </c>
      <c r="C859" s="4">
        <v>30.8</v>
      </c>
      <c r="D859" s="5">
        <f t="shared" si="75"/>
        <v>4.893964110929923E-3</v>
      </c>
      <c r="E859" s="6">
        <f t="shared" si="76"/>
        <v>4.88202759730854E-3</v>
      </c>
      <c r="AJ859" s="29">
        <v>43243</v>
      </c>
      <c r="AK859" s="6">
        <f t="shared" si="77"/>
        <v>1.00489396411093</v>
      </c>
      <c r="AL859" s="7">
        <f t="shared" si="77"/>
        <v>1.0048820275973085</v>
      </c>
      <c r="AM859" s="10">
        <f t="shared" si="78"/>
        <v>1.6998890410797785E-3</v>
      </c>
      <c r="AN859" s="11">
        <f t="shared" si="79"/>
        <v>1.3303327010398351E-2</v>
      </c>
    </row>
    <row r="860" spans="2:40" x14ac:dyDescent="0.5">
      <c r="B860" s="29">
        <v>43244</v>
      </c>
      <c r="C860" s="4">
        <v>31.27</v>
      </c>
      <c r="D860" s="5">
        <f t="shared" si="75"/>
        <v>1.5259740259740223E-2</v>
      </c>
      <c r="E860" s="6">
        <f t="shared" si="76"/>
        <v>1.5144481490221179E-2</v>
      </c>
      <c r="AJ860" s="29">
        <v>43244</v>
      </c>
      <c r="AK860" s="6">
        <f t="shared" si="77"/>
        <v>1.0152597402597403</v>
      </c>
      <c r="AL860" s="7">
        <f t="shared" si="77"/>
        <v>1.0151444814902211</v>
      </c>
      <c r="AM860" s="10">
        <f t="shared" si="78"/>
        <v>1.6275310060670041E-3</v>
      </c>
      <c r="AN860" s="11">
        <f t="shared" si="79"/>
        <v>1.3303668177495001E-2</v>
      </c>
    </row>
    <row r="861" spans="2:40" x14ac:dyDescent="0.5">
      <c r="B861" s="29">
        <v>43245</v>
      </c>
      <c r="C861" s="4">
        <v>31.62</v>
      </c>
      <c r="D861" s="5">
        <f t="shared" si="75"/>
        <v>1.119283658458591E-2</v>
      </c>
      <c r="E861" s="6">
        <f t="shared" si="76"/>
        <v>1.1130660311576095E-2</v>
      </c>
      <c r="AJ861" s="29">
        <v>43245</v>
      </c>
      <c r="AK861" s="6">
        <f t="shared" si="77"/>
        <v>1.0111928365845859</v>
      </c>
      <c r="AL861" s="7">
        <f t="shared" si="77"/>
        <v>1.0111306603115762</v>
      </c>
      <c r="AM861" s="10">
        <f t="shared" si="78"/>
        <v>1.7017672814645249E-3</v>
      </c>
      <c r="AN861" s="11">
        <f t="shared" si="79"/>
        <v>1.3399089076595786E-2</v>
      </c>
    </row>
    <row r="862" spans="2:40" x14ac:dyDescent="0.5">
      <c r="B862" s="29">
        <v>43249</v>
      </c>
      <c r="C862" s="4">
        <v>31.4</v>
      </c>
      <c r="D862" s="5">
        <f t="shared" si="75"/>
        <v>-6.9576217583808475E-3</v>
      </c>
      <c r="E862" s="6">
        <f t="shared" si="76"/>
        <v>-6.9819388671183884E-3</v>
      </c>
      <c r="AJ862" s="29">
        <v>43249</v>
      </c>
      <c r="AK862" s="6">
        <f t="shared" si="77"/>
        <v>0.99304237824161912</v>
      </c>
      <c r="AL862" s="7">
        <f t="shared" si="77"/>
        <v>0.9930180611328816</v>
      </c>
      <c r="AM862" s="10">
        <f t="shared" si="78"/>
        <v>1.2570802717052582E-3</v>
      </c>
      <c r="AN862" s="11">
        <f t="shared" si="79"/>
        <v>1.3747567870199975E-2</v>
      </c>
    </row>
    <row r="863" spans="2:40" x14ac:dyDescent="0.5">
      <c r="B863" s="29">
        <v>43250</v>
      </c>
      <c r="C863" s="4">
        <v>31.48</v>
      </c>
      <c r="D863" s="5">
        <f t="shared" si="75"/>
        <v>2.5477707006370015E-3</v>
      </c>
      <c r="E863" s="6">
        <f t="shared" si="76"/>
        <v>2.5445306349947947E-3</v>
      </c>
      <c r="AJ863" s="29">
        <v>43250</v>
      </c>
      <c r="AK863" s="6">
        <f t="shared" si="77"/>
        <v>1.0025477707006369</v>
      </c>
      <c r="AL863" s="7">
        <f t="shared" si="77"/>
        <v>1.0025445306349947</v>
      </c>
      <c r="AM863" s="10">
        <f t="shared" si="78"/>
        <v>9.2086355678086388E-4</v>
      </c>
      <c r="AN863" s="11">
        <f t="shared" si="79"/>
        <v>1.4313197806040359E-2</v>
      </c>
    </row>
    <row r="864" spans="2:40" x14ac:dyDescent="0.5">
      <c r="B864" s="29">
        <v>43251</v>
      </c>
      <c r="C864" s="4">
        <v>31.32</v>
      </c>
      <c r="D864" s="5">
        <f t="shared" si="75"/>
        <v>-5.0825921219822155E-3</v>
      </c>
      <c r="E864" s="6">
        <f t="shared" si="76"/>
        <v>-5.0955524266001698E-3</v>
      </c>
      <c r="AJ864" s="29">
        <v>43251</v>
      </c>
      <c r="AK864" s="6">
        <f t="shared" si="77"/>
        <v>0.99491740787801775</v>
      </c>
      <c r="AL864" s="7">
        <f t="shared" si="77"/>
        <v>0.9949044475733998</v>
      </c>
      <c r="AM864" s="10">
        <f t="shared" si="78"/>
        <v>6.4599500497121843E-4</v>
      </c>
      <c r="AN864" s="11">
        <f t="shared" si="79"/>
        <v>1.4520283067011223E-2</v>
      </c>
    </row>
    <row r="865" spans="2:40" x14ac:dyDescent="0.5">
      <c r="B865" s="29">
        <v>43252</v>
      </c>
      <c r="C865" s="4">
        <v>32.33</v>
      </c>
      <c r="D865" s="5">
        <f t="shared" si="75"/>
        <v>3.2247765006385633E-2</v>
      </c>
      <c r="E865" s="6">
        <f t="shared" si="76"/>
        <v>3.1738720614739376E-2</v>
      </c>
      <c r="AJ865" s="29">
        <v>43252</v>
      </c>
      <c r="AK865" s="6">
        <f t="shared" si="77"/>
        <v>1.0322477650063857</v>
      </c>
      <c r="AL865" s="7">
        <f t="shared" si="77"/>
        <v>1.0317387206147395</v>
      </c>
      <c r="AM865" s="10">
        <f t="shared" si="78"/>
        <v>6.2874266360872511E-4</v>
      </c>
      <c r="AN865" s="11">
        <f t="shared" si="79"/>
        <v>1.4528095719073987E-2</v>
      </c>
    </row>
    <row r="866" spans="2:40" x14ac:dyDescent="0.5">
      <c r="B866" s="29">
        <v>43255</v>
      </c>
      <c r="C866" s="4">
        <v>32.18</v>
      </c>
      <c r="D866" s="5">
        <f t="shared" si="75"/>
        <v>-4.6396535725332071E-3</v>
      </c>
      <c r="E866" s="6">
        <f t="shared" si="76"/>
        <v>-4.6504501731044661E-3</v>
      </c>
      <c r="AJ866" s="29">
        <v>43255</v>
      </c>
      <c r="AK866" s="6">
        <f t="shared" si="77"/>
        <v>0.99536034642746685</v>
      </c>
      <c r="AL866" s="7">
        <f t="shared" si="77"/>
        <v>0.9953495498268955</v>
      </c>
      <c r="AM866" s="10">
        <f t="shared" si="78"/>
        <v>-2.1068365999332014E-4</v>
      </c>
      <c r="AN866" s="11">
        <f t="shared" si="79"/>
        <v>1.4883346179593483E-2</v>
      </c>
    </row>
    <row r="867" spans="2:40" x14ac:dyDescent="0.5">
      <c r="B867" s="29">
        <v>43256</v>
      </c>
      <c r="C867" s="4">
        <v>32.29</v>
      </c>
      <c r="D867" s="5">
        <f t="shared" si="75"/>
        <v>3.4182722187694045E-3</v>
      </c>
      <c r="E867" s="6">
        <f t="shared" si="76"/>
        <v>3.4124432059467213E-3</v>
      </c>
      <c r="AJ867" s="29">
        <v>43256</v>
      </c>
      <c r="AK867" s="6">
        <f t="shared" si="77"/>
        <v>1.0034182722187694</v>
      </c>
      <c r="AL867" s="7">
        <f t="shared" si="77"/>
        <v>1.0034124432059468</v>
      </c>
      <c r="AM867" s="10">
        <f t="shared" si="78"/>
        <v>-4.1517546296891082E-4</v>
      </c>
      <c r="AN867" s="11">
        <f t="shared" si="79"/>
        <v>1.5071523932871303E-2</v>
      </c>
    </row>
    <row r="868" spans="2:40" x14ac:dyDescent="0.5">
      <c r="B868" s="29">
        <v>43257</v>
      </c>
      <c r="C868" s="4">
        <v>32.229999999999997</v>
      </c>
      <c r="D868" s="5">
        <f t="shared" si="75"/>
        <v>-1.8581604211830992E-3</v>
      </c>
      <c r="E868" s="6">
        <f t="shared" si="76"/>
        <v>-1.8598889428374781E-3</v>
      </c>
      <c r="AJ868" s="29">
        <v>43257</v>
      </c>
      <c r="AK868" s="6">
        <f t="shared" si="77"/>
        <v>0.99814183957881686</v>
      </c>
      <c r="AL868" s="7">
        <f t="shared" si="77"/>
        <v>0.99814011105716249</v>
      </c>
      <c r="AM868" s="10">
        <f t="shared" si="78"/>
        <v>-3.1300252988459274E-4</v>
      </c>
      <c r="AN868" s="11">
        <f t="shared" si="79"/>
        <v>1.5129205655853649E-2</v>
      </c>
    </row>
    <row r="869" spans="2:40" x14ac:dyDescent="0.5">
      <c r="B869" s="29">
        <v>43258</v>
      </c>
      <c r="C869" s="4">
        <v>32.19</v>
      </c>
      <c r="D869" s="5">
        <f t="shared" si="75"/>
        <v>-1.2410797393732284E-3</v>
      </c>
      <c r="E869" s="6">
        <f t="shared" si="76"/>
        <v>-1.2418505166296955E-3</v>
      </c>
      <c r="AJ869" s="29">
        <v>43258</v>
      </c>
      <c r="AK869" s="6">
        <f t="shared" si="77"/>
        <v>0.99875892026062674</v>
      </c>
      <c r="AL869" s="7">
        <f t="shared" si="77"/>
        <v>0.99875814948337027</v>
      </c>
      <c r="AM869" s="10">
        <f t="shared" si="78"/>
        <v>-2.6074123388820626E-4</v>
      </c>
      <c r="AN869" s="11">
        <f t="shared" si="79"/>
        <v>1.5132022617608057E-2</v>
      </c>
    </row>
    <row r="870" spans="2:40" x14ac:dyDescent="0.5">
      <c r="B870" s="29">
        <v>43259</v>
      </c>
      <c r="C870" s="4">
        <v>32.24</v>
      </c>
      <c r="D870" s="5">
        <f t="shared" si="75"/>
        <v>1.5532774153465135E-3</v>
      </c>
      <c r="E870" s="6">
        <f t="shared" si="76"/>
        <v>1.552072327710976E-3</v>
      </c>
      <c r="AJ870" s="29">
        <v>43259</v>
      </c>
      <c r="AK870" s="6">
        <f t="shared" si="77"/>
        <v>1.0015532774153466</v>
      </c>
      <c r="AL870" s="7">
        <f t="shared" si="77"/>
        <v>1.0015520723277109</v>
      </c>
      <c r="AM870" s="10">
        <f t="shared" si="78"/>
        <v>-3.8964424094589194E-5</v>
      </c>
      <c r="AN870" s="11">
        <f t="shared" si="79"/>
        <v>1.5264805111395136E-2</v>
      </c>
    </row>
    <row r="871" spans="2:40" x14ac:dyDescent="0.5">
      <c r="B871" s="29">
        <v>43262</v>
      </c>
      <c r="C871" s="4">
        <v>32.33</v>
      </c>
      <c r="D871" s="5">
        <f t="shared" si="75"/>
        <v>2.7915632754341286E-3</v>
      </c>
      <c r="E871" s="6">
        <f t="shared" si="76"/>
        <v>2.7876740989139915E-3</v>
      </c>
      <c r="AJ871" s="29">
        <v>43262</v>
      </c>
      <c r="AK871" s="6">
        <f t="shared" si="77"/>
        <v>1.0027915632754341</v>
      </c>
      <c r="AL871" s="7">
        <f t="shared" si="77"/>
        <v>1.0027876740989139</v>
      </c>
      <c r="AM871" s="10">
        <f t="shared" si="78"/>
        <v>-7.680658435380281E-5</v>
      </c>
      <c r="AN871" s="11">
        <f t="shared" si="79"/>
        <v>1.5265082476675931E-2</v>
      </c>
    </row>
    <row r="872" spans="2:40" x14ac:dyDescent="0.5">
      <c r="B872" s="29">
        <v>43263</v>
      </c>
      <c r="C872" s="4">
        <v>32</v>
      </c>
      <c r="D872" s="5">
        <f t="shared" si="75"/>
        <v>-1.0207237859573099E-2</v>
      </c>
      <c r="E872" s="6">
        <f t="shared" si="76"/>
        <v>-1.0259688937615131E-2</v>
      </c>
      <c r="AJ872" s="29">
        <v>43263</v>
      </c>
      <c r="AK872" s="6">
        <f t="shared" si="77"/>
        <v>0.98979276214042688</v>
      </c>
      <c r="AL872" s="7">
        <f t="shared" si="77"/>
        <v>0.98974031106238491</v>
      </c>
      <c r="AM872" s="10">
        <f t="shared" si="78"/>
        <v>-5.6188980827077246E-4</v>
      </c>
      <c r="AN872" s="11">
        <f t="shared" si="79"/>
        <v>1.5862592747387046E-2</v>
      </c>
    </row>
    <row r="873" spans="2:40" x14ac:dyDescent="0.5">
      <c r="B873" s="29">
        <v>43264</v>
      </c>
      <c r="C873" s="4">
        <v>32.11</v>
      </c>
      <c r="D873" s="5">
        <f t="shared" si="75"/>
        <v>3.4374999999999822E-3</v>
      </c>
      <c r="E873" s="6">
        <f t="shared" si="76"/>
        <v>3.4316053016959992E-3</v>
      </c>
      <c r="AJ873" s="29">
        <v>43264</v>
      </c>
      <c r="AK873" s="6">
        <f t="shared" si="77"/>
        <v>1.0034375</v>
      </c>
      <c r="AL873" s="7">
        <f t="shared" si="77"/>
        <v>1.0034316053016961</v>
      </c>
      <c r="AM873" s="10">
        <f t="shared" si="78"/>
        <v>-7.6813953642383193E-4</v>
      </c>
      <c r="AN873" s="11">
        <f t="shared" si="79"/>
        <v>1.6109494149926653E-2</v>
      </c>
    </row>
    <row r="874" spans="2:40" x14ac:dyDescent="0.5">
      <c r="B874" s="29">
        <v>43265</v>
      </c>
      <c r="C874" s="4">
        <v>32.28</v>
      </c>
      <c r="D874" s="5">
        <f t="shared" si="75"/>
        <v>5.2943008408595981E-3</v>
      </c>
      <c r="E874" s="6">
        <f t="shared" si="76"/>
        <v>5.2803353003256278E-3</v>
      </c>
      <c r="AJ874" s="29">
        <v>43265</v>
      </c>
      <c r="AK874" s="6">
        <f t="shared" si="77"/>
        <v>1.0052943008408597</v>
      </c>
      <c r="AL874" s="7">
        <f t="shared" si="77"/>
        <v>1.0052803353003257</v>
      </c>
      <c r="AM874" s="10">
        <f t="shared" si="78"/>
        <v>-8.0591426169855694E-4</v>
      </c>
      <c r="AN874" s="11">
        <f t="shared" si="79"/>
        <v>1.6103552038398184E-2</v>
      </c>
    </row>
    <row r="875" spans="2:40" x14ac:dyDescent="0.5">
      <c r="B875" s="29">
        <v>43266</v>
      </c>
      <c r="C875" s="4">
        <v>32.090000000000003</v>
      </c>
      <c r="D875" s="5">
        <f t="shared" si="75"/>
        <v>-5.8859975216851834E-3</v>
      </c>
      <c r="E875" s="6">
        <f t="shared" si="76"/>
        <v>-5.9033882799824633E-3</v>
      </c>
      <c r="AJ875" s="29">
        <v>43266</v>
      </c>
      <c r="AK875" s="6">
        <f t="shared" si="77"/>
        <v>0.99411400247831483</v>
      </c>
      <c r="AL875" s="7">
        <f t="shared" si="77"/>
        <v>0.99409661172001751</v>
      </c>
      <c r="AM875" s="10">
        <f t="shared" si="78"/>
        <v>-8.715460950996912E-4</v>
      </c>
      <c r="AN875" s="11">
        <f t="shared" si="79"/>
        <v>1.6090579246719191E-2</v>
      </c>
    </row>
    <row r="876" spans="2:40" x14ac:dyDescent="0.5">
      <c r="B876" s="29">
        <v>43269</v>
      </c>
      <c r="C876" s="4">
        <v>32.19</v>
      </c>
      <c r="D876" s="5">
        <f t="shared" si="75"/>
        <v>3.1162355874102309E-3</v>
      </c>
      <c r="E876" s="6">
        <f t="shared" si="76"/>
        <v>3.1113901889510288E-3</v>
      </c>
      <c r="AJ876" s="29">
        <v>43269</v>
      </c>
      <c r="AK876" s="6">
        <f t="shared" si="77"/>
        <v>1.0031162355874101</v>
      </c>
      <c r="AL876" s="7">
        <f t="shared" si="77"/>
        <v>1.003111390188951</v>
      </c>
      <c r="AM876" s="10">
        <f t="shared" si="78"/>
        <v>-1.2244994255627567E-3</v>
      </c>
      <c r="AN876" s="11">
        <f t="shared" si="79"/>
        <v>1.6547574638301026E-2</v>
      </c>
    </row>
    <row r="877" spans="2:40" x14ac:dyDescent="0.5">
      <c r="B877" s="29">
        <v>43270</v>
      </c>
      <c r="C877" s="4">
        <v>31.65</v>
      </c>
      <c r="D877" s="5">
        <f t="shared" si="75"/>
        <v>-1.6775396085740888E-2</v>
      </c>
      <c r="E877" s="6">
        <f t="shared" si="76"/>
        <v>-1.6917696720531544E-2</v>
      </c>
      <c r="AJ877" s="29">
        <v>43270</v>
      </c>
      <c r="AK877" s="6">
        <f t="shared" si="77"/>
        <v>0.98322460391425914</v>
      </c>
      <c r="AL877" s="7">
        <f t="shared" si="77"/>
        <v>0.98308230327946844</v>
      </c>
      <c r="AM877" s="10">
        <f t="shared" si="78"/>
        <v>-6.7343842546704641E-4</v>
      </c>
      <c r="AN877" s="11">
        <f t="shared" si="79"/>
        <v>1.7501234536111538E-2</v>
      </c>
    </row>
    <row r="878" spans="2:40" x14ac:dyDescent="0.5">
      <c r="B878" s="29">
        <v>43271</v>
      </c>
      <c r="C878" s="4">
        <v>31.83</v>
      </c>
      <c r="D878" s="5">
        <f t="shared" si="75"/>
        <v>5.6872037914691854E-3</v>
      </c>
      <c r="E878" s="6">
        <f t="shared" si="76"/>
        <v>5.6710927038163229E-3</v>
      </c>
      <c r="AJ878" s="29">
        <v>43271</v>
      </c>
      <c r="AK878" s="6">
        <f t="shared" si="77"/>
        <v>1.0056872037914693</v>
      </c>
      <c r="AL878" s="7">
        <f t="shared" si="77"/>
        <v>1.0056710927038164</v>
      </c>
      <c r="AM878" s="10">
        <f t="shared" si="78"/>
        <v>-3.2348541135716235E-4</v>
      </c>
      <c r="AN878" s="11">
        <f t="shared" si="79"/>
        <v>1.7494074414475282E-2</v>
      </c>
    </row>
    <row r="879" spans="2:40" x14ac:dyDescent="0.5">
      <c r="B879" s="29">
        <v>43272</v>
      </c>
      <c r="C879" s="4">
        <v>31.69</v>
      </c>
      <c r="D879" s="5">
        <f t="shared" si="75"/>
        <v>-4.3983663210806481E-3</v>
      </c>
      <c r="E879" s="6">
        <f t="shared" si="76"/>
        <v>-4.4080675911719316E-3</v>
      </c>
      <c r="AJ879" s="29">
        <v>43272</v>
      </c>
      <c r="AK879" s="6">
        <f t="shared" si="77"/>
        <v>0.99560163367891941</v>
      </c>
      <c r="AL879" s="7">
        <f t="shared" si="77"/>
        <v>0.99559193240882804</v>
      </c>
      <c r="AM879" s="10">
        <f t="shared" si="78"/>
        <v>-6.6877425699234962E-4</v>
      </c>
      <c r="AN879" s="11">
        <f t="shared" si="79"/>
        <v>1.768318665920756E-2</v>
      </c>
    </row>
    <row r="880" spans="2:40" x14ac:dyDescent="0.5">
      <c r="B880" s="29">
        <v>43273</v>
      </c>
      <c r="C880" s="4">
        <v>31.77</v>
      </c>
      <c r="D880" s="5">
        <f t="shared" si="75"/>
        <v>2.5244556642473426E-3</v>
      </c>
      <c r="E880" s="6">
        <f t="shared" si="76"/>
        <v>2.5212745785954237E-3</v>
      </c>
      <c r="AJ880" s="29">
        <v>43273</v>
      </c>
      <c r="AK880" s="6">
        <f t="shared" si="77"/>
        <v>1.0025244556642474</v>
      </c>
      <c r="AL880" s="7">
        <f t="shared" si="77"/>
        <v>1.0025212745785954</v>
      </c>
      <c r="AM880" s="10">
        <f t="shared" si="78"/>
        <v>-4.7530970149783929E-4</v>
      </c>
      <c r="AN880" s="11">
        <f t="shared" si="79"/>
        <v>1.7738149987797495E-2</v>
      </c>
    </row>
    <row r="881" spans="2:40" x14ac:dyDescent="0.5">
      <c r="B881" s="29">
        <v>43276</v>
      </c>
      <c r="C881" s="4">
        <v>30.47</v>
      </c>
      <c r="D881" s="5">
        <f t="shared" si="75"/>
        <v>-4.0919106074913461E-2</v>
      </c>
      <c r="E881" s="6">
        <f t="shared" si="76"/>
        <v>-4.1779855283807114E-2</v>
      </c>
      <c r="AJ881" s="29">
        <v>43276</v>
      </c>
      <c r="AK881" s="6">
        <f t="shared" si="77"/>
        <v>0.95908089392508655</v>
      </c>
      <c r="AL881" s="7">
        <f t="shared" si="77"/>
        <v>0.95822014471619288</v>
      </c>
      <c r="AM881" s="10">
        <f t="shared" si="78"/>
        <v>-6.8669086205576726E-4</v>
      </c>
      <c r="AN881" s="11">
        <f t="shared" si="79"/>
        <v>1.7816445992231391E-2</v>
      </c>
    </row>
    <row r="882" spans="2:40" x14ac:dyDescent="0.5">
      <c r="B882" s="29">
        <v>43277</v>
      </c>
      <c r="C882" s="4">
        <v>30.88</v>
      </c>
      <c r="D882" s="5">
        <f t="shared" si="75"/>
        <v>1.3455858221201187E-2</v>
      </c>
      <c r="E882" s="6">
        <f t="shared" si="76"/>
        <v>1.3366132158957775E-2</v>
      </c>
      <c r="AJ882" s="29">
        <v>43277</v>
      </c>
      <c r="AK882" s="6">
        <f t="shared" si="77"/>
        <v>1.0134558582212012</v>
      </c>
      <c r="AL882" s="7">
        <f t="shared" si="77"/>
        <v>1.0133661321589578</v>
      </c>
      <c r="AM882" s="10">
        <f t="shared" si="78"/>
        <v>1.9999013566722663E-4</v>
      </c>
      <c r="AN882" s="11">
        <f t="shared" si="79"/>
        <v>1.7799743304779368E-2</v>
      </c>
    </row>
    <row r="883" spans="2:40" x14ac:dyDescent="0.5">
      <c r="B883" s="29">
        <v>43278</v>
      </c>
      <c r="C883" s="4">
        <v>30.76</v>
      </c>
      <c r="D883" s="5">
        <f t="shared" si="75"/>
        <v>-3.8860103626942176E-3</v>
      </c>
      <c r="E883" s="6">
        <f t="shared" si="76"/>
        <v>-3.8935805191320986E-3</v>
      </c>
      <c r="AJ883" s="29">
        <v>43278</v>
      </c>
      <c r="AK883" s="6">
        <f t="shared" si="77"/>
        <v>0.9961139896373058</v>
      </c>
      <c r="AL883" s="7">
        <f t="shared" si="77"/>
        <v>0.99610641948086787</v>
      </c>
      <c r="AM883" s="10">
        <f t="shared" si="78"/>
        <v>-3.1788890366062458E-4</v>
      </c>
      <c r="AN883" s="11">
        <f t="shared" si="79"/>
        <v>1.8092941075501075E-2</v>
      </c>
    </row>
    <row r="884" spans="2:40" x14ac:dyDescent="0.5">
      <c r="B884" s="29">
        <v>43279</v>
      </c>
      <c r="C884" s="4">
        <v>31.14</v>
      </c>
      <c r="D884" s="5">
        <f t="shared" si="75"/>
        <v>1.2353706111833517E-2</v>
      </c>
      <c r="E884" s="6">
        <f t="shared" si="76"/>
        <v>1.2278021768409003E-2</v>
      </c>
      <c r="AJ884" s="29">
        <v>43279</v>
      </c>
      <c r="AK884" s="6">
        <f t="shared" si="77"/>
        <v>1.0123537061118335</v>
      </c>
      <c r="AL884" s="7">
        <f t="shared" si="77"/>
        <v>1.0122780217684091</v>
      </c>
      <c r="AM884" s="10">
        <f t="shared" si="78"/>
        <v>-9.6744177969075438E-5</v>
      </c>
      <c r="AN884" s="11">
        <f t="shared" si="79"/>
        <v>1.8171659071898334E-2</v>
      </c>
    </row>
    <row r="885" spans="2:40" x14ac:dyDescent="0.5">
      <c r="B885" s="29">
        <v>43280</v>
      </c>
      <c r="C885" s="4">
        <v>31.87</v>
      </c>
      <c r="D885" s="5">
        <f t="shared" si="75"/>
        <v>2.3442517662170856E-2</v>
      </c>
      <c r="E885" s="6">
        <f t="shared" si="76"/>
        <v>2.3171962023392799E-2</v>
      </c>
      <c r="AJ885" s="29">
        <v>43280</v>
      </c>
      <c r="AK885" s="6">
        <f t="shared" si="77"/>
        <v>1.0234425176621709</v>
      </c>
      <c r="AL885" s="7">
        <f t="shared" si="77"/>
        <v>1.0231719620233928</v>
      </c>
      <c r="AM885" s="10">
        <f t="shared" si="78"/>
        <v>-2.0327872822631065E-5</v>
      </c>
      <c r="AN885" s="11">
        <f t="shared" si="79"/>
        <v>1.8239094301951777E-2</v>
      </c>
    </row>
    <row r="886" spans="2:40" x14ac:dyDescent="0.5">
      <c r="B886" s="29">
        <v>43283</v>
      </c>
      <c r="C886" s="4">
        <v>33.090000000000003</v>
      </c>
      <c r="D886" s="5">
        <f t="shared" si="75"/>
        <v>3.8280514590524076E-2</v>
      </c>
      <c r="E886" s="6">
        <f t="shared" si="76"/>
        <v>3.7565993504275808E-2</v>
      </c>
      <c r="AJ886" s="29">
        <v>43283</v>
      </c>
      <c r="AK886" s="6">
        <f t="shared" si="77"/>
        <v>1.0382805145905241</v>
      </c>
      <c r="AL886" s="7">
        <f t="shared" si="77"/>
        <v>1.0375659935042758</v>
      </c>
      <c r="AM886" s="10">
        <f t="shared" si="78"/>
        <v>1.2760033225209748E-4</v>
      </c>
      <c r="AN886" s="11">
        <f t="shared" si="79"/>
        <v>1.8484443569300964E-2</v>
      </c>
    </row>
    <row r="887" spans="2:40" x14ac:dyDescent="0.5">
      <c r="B887" s="29">
        <v>43284</v>
      </c>
      <c r="C887" s="4">
        <v>33.85</v>
      </c>
      <c r="D887" s="5">
        <f t="shared" si="75"/>
        <v>2.2967663946811663E-2</v>
      </c>
      <c r="E887" s="6">
        <f t="shared" si="76"/>
        <v>2.2707877424763191E-2</v>
      </c>
      <c r="AJ887" s="29">
        <v>43284</v>
      </c>
      <c r="AK887" s="6">
        <f t="shared" si="77"/>
        <v>1.0229676639468117</v>
      </c>
      <c r="AL887" s="7">
        <f t="shared" si="77"/>
        <v>1.0227078774247631</v>
      </c>
      <c r="AM887" s="10">
        <f t="shared" si="78"/>
        <v>-2.8960355742485599E-4</v>
      </c>
      <c r="AN887" s="11">
        <f t="shared" si="79"/>
        <v>1.8036774079239225E-2</v>
      </c>
    </row>
    <row r="888" spans="2:40" x14ac:dyDescent="0.5">
      <c r="B888" s="29">
        <v>43286</v>
      </c>
      <c r="C888" s="4">
        <v>34.76</v>
      </c>
      <c r="D888" s="5">
        <f t="shared" si="75"/>
        <v>2.6883308714918657E-2</v>
      </c>
      <c r="E888" s="6">
        <f t="shared" si="76"/>
        <v>2.652830103890726E-2</v>
      </c>
      <c r="AJ888" s="29">
        <v>43286</v>
      </c>
      <c r="AK888" s="6">
        <f t="shared" si="77"/>
        <v>1.0268833087149187</v>
      </c>
      <c r="AL888" s="7">
        <f t="shared" si="77"/>
        <v>1.0265283010389072</v>
      </c>
      <c r="AM888" s="10">
        <f t="shared" si="78"/>
        <v>-9.4681734730179678E-4</v>
      </c>
      <c r="AN888" s="11">
        <f t="shared" si="79"/>
        <v>1.8268037267863326E-2</v>
      </c>
    </row>
    <row r="889" spans="2:40" x14ac:dyDescent="0.5">
      <c r="B889" s="29">
        <v>43287</v>
      </c>
      <c r="C889" s="4">
        <v>34.869999999999997</v>
      </c>
      <c r="D889" s="5">
        <f t="shared" si="75"/>
        <v>3.1645569620253004E-3</v>
      </c>
      <c r="E889" s="6">
        <f t="shared" si="76"/>
        <v>3.1595602903685179E-3</v>
      </c>
      <c r="AJ889" s="29">
        <v>43287</v>
      </c>
      <c r="AK889" s="6">
        <f t="shared" si="77"/>
        <v>1.0031645569620253</v>
      </c>
      <c r="AL889" s="7">
        <f t="shared" si="77"/>
        <v>1.0031595602903685</v>
      </c>
      <c r="AM889" s="10">
        <f t="shared" si="78"/>
        <v>-1.6517666820299317E-3</v>
      </c>
      <c r="AN889" s="11">
        <f t="shared" si="79"/>
        <v>1.8419292285866182E-2</v>
      </c>
    </row>
    <row r="890" spans="2:40" x14ac:dyDescent="0.5">
      <c r="B890" s="29">
        <v>43290</v>
      </c>
      <c r="C890" s="4">
        <v>35.29</v>
      </c>
      <c r="D890" s="5">
        <f t="shared" si="75"/>
        <v>1.204473759678812E-2</v>
      </c>
      <c r="E890" s="6">
        <f t="shared" si="76"/>
        <v>1.1972776999618875E-2</v>
      </c>
      <c r="AJ890" s="29">
        <v>43290</v>
      </c>
      <c r="AK890" s="6">
        <f t="shared" si="77"/>
        <v>1.012044737596788</v>
      </c>
      <c r="AL890" s="7">
        <f t="shared" si="77"/>
        <v>1.011972776999619</v>
      </c>
      <c r="AM890" s="10">
        <f t="shared" si="78"/>
        <v>-1.8283357234417654E-3</v>
      </c>
      <c r="AN890" s="11">
        <f t="shared" si="79"/>
        <v>1.8449598259425732E-2</v>
      </c>
    </row>
    <row r="891" spans="2:40" x14ac:dyDescent="0.5">
      <c r="B891" s="29">
        <v>43291</v>
      </c>
      <c r="C891" s="4">
        <v>35.39</v>
      </c>
      <c r="D891" s="5">
        <f t="shared" si="75"/>
        <v>2.8336639274582436E-3</v>
      </c>
      <c r="E891" s="6">
        <f t="shared" si="76"/>
        <v>2.8296566701933173E-3</v>
      </c>
      <c r="AJ891" s="29">
        <v>43291</v>
      </c>
      <c r="AK891" s="6">
        <f t="shared" si="77"/>
        <v>1.0028336639274582</v>
      </c>
      <c r="AL891" s="7">
        <f t="shared" si="77"/>
        <v>1.0028296566701933</v>
      </c>
      <c r="AM891" s="10">
        <f t="shared" si="78"/>
        <v>-2.2744512089650126E-3</v>
      </c>
      <c r="AN891" s="11">
        <f t="shared" si="79"/>
        <v>1.8600615271668498E-2</v>
      </c>
    </row>
    <row r="892" spans="2:40" x14ac:dyDescent="0.5">
      <c r="B892" s="29">
        <v>43292</v>
      </c>
      <c r="C892" s="4">
        <v>35.409999999999997</v>
      </c>
      <c r="D892" s="5">
        <f t="shared" si="75"/>
        <v>5.6513139304877145E-4</v>
      </c>
      <c r="E892" s="6">
        <f t="shared" si="76"/>
        <v>5.649717664402813E-4</v>
      </c>
      <c r="AJ892" s="29">
        <v>43292</v>
      </c>
      <c r="AK892" s="6">
        <f t="shared" si="77"/>
        <v>1.0005651313930488</v>
      </c>
      <c r="AL892" s="7">
        <f t="shared" si="77"/>
        <v>1.0005649717664402</v>
      </c>
      <c r="AM892" s="10">
        <f t="shared" si="78"/>
        <v>-2.2978077873167459E-3</v>
      </c>
      <c r="AN892" s="11">
        <f t="shared" si="79"/>
        <v>1.8595463538678979E-2</v>
      </c>
    </row>
    <row r="893" spans="2:40" x14ac:dyDescent="0.5">
      <c r="B893" s="29">
        <v>43293</v>
      </c>
      <c r="C893" s="4">
        <v>35.880000000000003</v>
      </c>
      <c r="D893" s="5">
        <f t="shared" si="75"/>
        <v>1.3273086698672861E-2</v>
      </c>
      <c r="E893" s="6">
        <f t="shared" si="76"/>
        <v>1.3185771066783087E-2</v>
      </c>
      <c r="AJ893" s="29">
        <v>43293</v>
      </c>
      <c r="AK893" s="6">
        <f t="shared" si="77"/>
        <v>1.0132730866986728</v>
      </c>
      <c r="AL893" s="7">
        <f t="shared" si="77"/>
        <v>1.0131857710667831</v>
      </c>
      <c r="AM893" s="10">
        <f t="shared" si="78"/>
        <v>-2.3467919505294416E-3</v>
      </c>
      <c r="AN893" s="11">
        <f t="shared" si="79"/>
        <v>1.8593709157492554E-2</v>
      </c>
    </row>
    <row r="894" spans="2:40" x14ac:dyDescent="0.5">
      <c r="B894" s="29">
        <v>43294</v>
      </c>
      <c r="C894" s="4">
        <v>36.119999999999997</v>
      </c>
      <c r="D894" s="5">
        <f t="shared" si="75"/>
        <v>6.6889632107021979E-3</v>
      </c>
      <c r="E894" s="6">
        <f t="shared" si="76"/>
        <v>6.6666913581890771E-3</v>
      </c>
      <c r="AJ894" s="29">
        <v>43294</v>
      </c>
      <c r="AK894" s="6">
        <f t="shared" si="77"/>
        <v>1.0066889632107021</v>
      </c>
      <c r="AL894" s="7">
        <f t="shared" si="77"/>
        <v>1.006666691358189</v>
      </c>
      <c r="AM894" s="10">
        <f t="shared" si="78"/>
        <v>-3.1016325378726154E-3</v>
      </c>
      <c r="AN894" s="11">
        <f t="shared" si="79"/>
        <v>1.9332184159731466E-2</v>
      </c>
    </row>
    <row r="895" spans="2:40" x14ac:dyDescent="0.5">
      <c r="B895" s="29">
        <v>43297</v>
      </c>
      <c r="C895" s="4">
        <v>35.92</v>
      </c>
      <c r="D895" s="5">
        <f t="shared" si="75"/>
        <v>-5.5370985603542568E-3</v>
      </c>
      <c r="E895" s="6">
        <f t="shared" si="76"/>
        <v>-5.5524851147856673E-3</v>
      </c>
      <c r="AJ895" s="29">
        <v>43297</v>
      </c>
      <c r="AK895" s="6">
        <f t="shared" si="77"/>
        <v>0.99446290143964577</v>
      </c>
      <c r="AL895" s="7">
        <f t="shared" si="77"/>
        <v>0.99444751488521432</v>
      </c>
      <c r="AM895" s="10">
        <f t="shared" si="78"/>
        <v>-3.3404480604282199E-3</v>
      </c>
      <c r="AN895" s="11">
        <f t="shared" si="79"/>
        <v>1.9344122693930026E-2</v>
      </c>
    </row>
    <row r="896" spans="2:40" x14ac:dyDescent="0.5">
      <c r="B896" s="29">
        <v>43298</v>
      </c>
      <c r="C896" s="4">
        <v>36.020000000000003</v>
      </c>
      <c r="D896" s="5">
        <f t="shared" si="75"/>
        <v>2.7839643652561642E-3</v>
      </c>
      <c r="E896" s="6">
        <f t="shared" si="76"/>
        <v>2.780096313811117E-3</v>
      </c>
      <c r="AJ896" s="29">
        <v>43298</v>
      </c>
      <c r="AK896" s="6">
        <f t="shared" si="77"/>
        <v>1.0027839643652561</v>
      </c>
      <c r="AL896" s="7">
        <f t="shared" si="77"/>
        <v>1.0027800963138112</v>
      </c>
      <c r="AM896" s="10">
        <f t="shared" si="78"/>
        <v>-2.5201464557994603E-3</v>
      </c>
      <c r="AN896" s="11">
        <f t="shared" si="79"/>
        <v>2.0779428002580969E-2</v>
      </c>
    </row>
    <row r="897" spans="2:40" x14ac:dyDescent="0.5">
      <c r="B897" s="29">
        <v>43299</v>
      </c>
      <c r="C897" s="4">
        <v>36.299999999999997</v>
      </c>
      <c r="D897" s="5">
        <f t="shared" si="75"/>
        <v>7.7734591893390895E-3</v>
      </c>
      <c r="E897" s="6">
        <f t="shared" si="76"/>
        <v>7.7434015229948484E-3</v>
      </c>
      <c r="AJ897" s="29">
        <v>43299</v>
      </c>
      <c r="AK897" s="6">
        <f t="shared" si="77"/>
        <v>1.007773459189339</v>
      </c>
      <c r="AL897" s="7">
        <f t="shared" si="77"/>
        <v>1.0077434015229949</v>
      </c>
      <c r="AM897" s="10">
        <f t="shared" si="78"/>
        <v>-2.2760141960770008E-3</v>
      </c>
      <c r="AN897" s="11">
        <f t="shared" si="79"/>
        <v>2.0972049586868172E-2</v>
      </c>
    </row>
    <row r="898" spans="2:40" x14ac:dyDescent="0.5">
      <c r="B898" s="29">
        <v>43300</v>
      </c>
      <c r="C898" s="4">
        <v>35.6</v>
      </c>
      <c r="D898" s="5">
        <f t="shared" si="75"/>
        <v>-1.9283746556473712E-2</v>
      </c>
      <c r="E898" s="6">
        <f t="shared" si="76"/>
        <v>-1.9472103412820182E-2</v>
      </c>
      <c r="AJ898" s="29">
        <v>43300</v>
      </c>
      <c r="AK898" s="6">
        <f t="shared" si="77"/>
        <v>0.98071625344352631</v>
      </c>
      <c r="AL898" s="7">
        <f t="shared" si="77"/>
        <v>0.98052789658717987</v>
      </c>
      <c r="AM898" s="10">
        <f t="shared" si="78"/>
        <v>-2.2925161981193613E-3</v>
      </c>
      <c r="AN898" s="11">
        <f t="shared" si="79"/>
        <v>2.0964643725136057E-2</v>
      </c>
    </row>
    <row r="899" spans="2:40" x14ac:dyDescent="0.5">
      <c r="B899" s="29">
        <v>43301</v>
      </c>
      <c r="C899" s="4">
        <v>35.4</v>
      </c>
      <c r="D899" s="5">
        <f t="shared" si="75"/>
        <v>-5.6179775280899673E-3</v>
      </c>
      <c r="E899" s="6">
        <f t="shared" si="76"/>
        <v>-5.633817718256131E-3</v>
      </c>
      <c r="AJ899" s="29">
        <v>43301</v>
      </c>
      <c r="AK899" s="6">
        <f t="shared" si="77"/>
        <v>0.99438202247190999</v>
      </c>
      <c r="AL899" s="7">
        <f t="shared" si="77"/>
        <v>0.99436618228174389</v>
      </c>
      <c r="AM899" s="10">
        <f t="shared" si="78"/>
        <v>-2.3735964542185052E-3</v>
      </c>
      <c r="AN899" s="11">
        <f t="shared" si="79"/>
        <v>2.1045199984300461E-2</v>
      </c>
    </row>
    <row r="900" spans="2:40" x14ac:dyDescent="0.5">
      <c r="B900" s="29">
        <v>43304</v>
      </c>
      <c r="C900" s="4">
        <v>35.72</v>
      </c>
      <c r="D900" s="5">
        <f t="shared" si="75"/>
        <v>9.039548022598879E-3</v>
      </c>
      <c r="E900" s="6">
        <f t="shared" si="76"/>
        <v>8.9989358685695353E-3</v>
      </c>
      <c r="AJ900" s="29">
        <v>43304</v>
      </c>
      <c r="AK900" s="6">
        <f t="shared" si="77"/>
        <v>1.0090395480225989</v>
      </c>
      <c r="AL900" s="7">
        <f t="shared" si="77"/>
        <v>1.0089989358685696</v>
      </c>
      <c r="AM900" s="10">
        <f t="shared" si="78"/>
        <v>-2.2180375047559891E-3</v>
      </c>
      <c r="AN900" s="11">
        <f t="shared" si="79"/>
        <v>2.1073251134127544E-2</v>
      </c>
    </row>
    <row r="901" spans="2:40" x14ac:dyDescent="0.5">
      <c r="B901" s="29">
        <v>43305</v>
      </c>
      <c r="C901" s="4">
        <v>35.85</v>
      </c>
      <c r="D901" s="5">
        <f t="shared" si="75"/>
        <v>3.6394176931691647E-3</v>
      </c>
      <c r="E901" s="6">
        <f t="shared" si="76"/>
        <v>3.6328110373310858E-3</v>
      </c>
      <c r="AJ901" s="29">
        <v>43305</v>
      </c>
      <c r="AK901" s="6">
        <f t="shared" si="77"/>
        <v>1.0036394176931691</v>
      </c>
      <c r="AL901" s="7">
        <f t="shared" si="77"/>
        <v>1.0036328110373312</v>
      </c>
      <c r="AM901" s="10">
        <f t="shared" si="78"/>
        <v>-2.2243445328547855E-3</v>
      </c>
      <c r="AN901" s="11">
        <f t="shared" si="79"/>
        <v>2.1069930032590195E-2</v>
      </c>
    </row>
    <row r="902" spans="2:40" x14ac:dyDescent="0.5">
      <c r="B902" s="29">
        <v>43306</v>
      </c>
      <c r="C902" s="4">
        <v>35.380000000000003</v>
      </c>
      <c r="D902" s="5">
        <f t="shared" si="75"/>
        <v>-1.3110181311018099E-2</v>
      </c>
      <c r="E902" s="6">
        <f t="shared" si="76"/>
        <v>-1.3196878313990171E-2</v>
      </c>
      <c r="AJ902" s="29">
        <v>43306</v>
      </c>
      <c r="AK902" s="6">
        <f t="shared" si="77"/>
        <v>0.98688981868898185</v>
      </c>
      <c r="AL902" s="7">
        <f t="shared" si="77"/>
        <v>0.98680312168600981</v>
      </c>
      <c r="AM902" s="10">
        <f t="shared" si="78"/>
        <v>-2.4180843526825533E-3</v>
      </c>
      <c r="AN902" s="11">
        <f t="shared" si="79"/>
        <v>2.1096452625856209E-2</v>
      </c>
    </row>
    <row r="903" spans="2:40" x14ac:dyDescent="0.5">
      <c r="B903" s="29">
        <v>43307</v>
      </c>
      <c r="C903" s="4">
        <v>34.86</v>
      </c>
      <c r="D903" s="5">
        <f t="shared" si="75"/>
        <v>-1.4697569248162892E-2</v>
      </c>
      <c r="E903" s="6">
        <f t="shared" si="76"/>
        <v>-1.4806648639764454E-2</v>
      </c>
      <c r="AJ903" s="29">
        <v>43307</v>
      </c>
      <c r="AK903" s="6">
        <f t="shared" si="77"/>
        <v>0.9853024307518371</v>
      </c>
      <c r="AL903" s="7">
        <f t="shared" si="77"/>
        <v>0.98519335136023556</v>
      </c>
      <c r="AM903" s="10">
        <f t="shared" si="78"/>
        <v>-2.0908012731252327E-3</v>
      </c>
      <c r="AN903" s="11">
        <f t="shared" si="79"/>
        <v>2.1159661123945041E-2</v>
      </c>
    </row>
    <row r="904" spans="2:40" x14ac:dyDescent="0.5">
      <c r="B904" s="29">
        <v>43308</v>
      </c>
      <c r="C904" s="4">
        <v>35.03</v>
      </c>
      <c r="D904" s="5">
        <f t="shared" ref="D904:D967" si="80">((C904-C903)/C903)</f>
        <v>4.876649454962757E-3</v>
      </c>
      <c r="E904" s="6">
        <f t="shared" ref="E904:E967" si="81" xml:space="preserve"> IF(C904=C903, 0, LN(C904/C903))</f>
        <v>4.8647971175206769E-3</v>
      </c>
      <c r="AJ904" s="29">
        <v>43308</v>
      </c>
      <c r="AK904" s="6">
        <f t="shared" ref="AK904:AL967" si="82">1 + D904</f>
        <v>1.0048766494549628</v>
      </c>
      <c r="AL904" s="7">
        <f t="shared" si="82"/>
        <v>1.0048647971175206</v>
      </c>
      <c r="AM904" s="10">
        <f t="shared" ref="AM904:AM967" si="83">AVERAGE(D904:D994)</f>
        <v>-2.7766626664013278E-3</v>
      </c>
      <c r="AN904" s="11">
        <f t="shared" ref="AN904:AN967" si="84">STDEV(D904:D994)</f>
        <v>2.2539372807183433E-2</v>
      </c>
    </row>
    <row r="905" spans="2:40" x14ac:dyDescent="0.5">
      <c r="B905" s="29">
        <v>43311</v>
      </c>
      <c r="C905" s="4">
        <v>34.9</v>
      </c>
      <c r="D905" s="5">
        <f t="shared" si="80"/>
        <v>-3.7111047673423509E-3</v>
      </c>
      <c r="E905" s="6">
        <f t="shared" si="81"/>
        <v>-3.7180080010140665E-3</v>
      </c>
      <c r="AJ905" s="29">
        <v>43311</v>
      </c>
      <c r="AK905" s="6">
        <f t="shared" si="82"/>
        <v>0.99628889523265762</v>
      </c>
      <c r="AL905" s="7">
        <f t="shared" si="82"/>
        <v>0.99628199199898593</v>
      </c>
      <c r="AM905" s="10">
        <f t="shared" si="83"/>
        <v>-2.7097677903481347E-3</v>
      </c>
      <c r="AN905" s="11">
        <f t="shared" si="84"/>
        <v>2.2571350346169371E-2</v>
      </c>
    </row>
    <row r="906" spans="2:40" x14ac:dyDescent="0.5">
      <c r="B906" s="29">
        <v>43312</v>
      </c>
      <c r="C906" s="4">
        <v>35.5</v>
      </c>
      <c r="D906" s="5">
        <f t="shared" si="80"/>
        <v>1.7191977077363939E-2</v>
      </c>
      <c r="E906" s="6">
        <f t="shared" si="81"/>
        <v>1.70458672729886E-2</v>
      </c>
      <c r="AJ906" s="29">
        <v>43312</v>
      </c>
      <c r="AK906" s="6">
        <f t="shared" si="82"/>
        <v>1.0171919770773639</v>
      </c>
      <c r="AL906" s="7">
        <f t="shared" si="82"/>
        <v>1.0170458672729885</v>
      </c>
      <c r="AM906" s="10">
        <f t="shared" si="83"/>
        <v>-2.9361089751070522E-3</v>
      </c>
      <c r="AN906" s="11">
        <f t="shared" si="84"/>
        <v>2.2684491195050737E-2</v>
      </c>
    </row>
    <row r="907" spans="2:40" x14ac:dyDescent="0.5">
      <c r="B907" s="29">
        <v>43313</v>
      </c>
      <c r="C907" s="4">
        <v>35.08</v>
      </c>
      <c r="D907" s="5">
        <f t="shared" si="80"/>
        <v>-1.1830985915493007E-2</v>
      </c>
      <c r="E907" s="6">
        <f t="shared" si="81"/>
        <v>-1.1901528977387894E-2</v>
      </c>
      <c r="AJ907" s="29">
        <v>43313</v>
      </c>
      <c r="AK907" s="6">
        <f t="shared" si="82"/>
        <v>0.98816901408450697</v>
      </c>
      <c r="AL907" s="7">
        <f t="shared" si="82"/>
        <v>0.98809847102261206</v>
      </c>
      <c r="AM907" s="10">
        <f t="shared" si="83"/>
        <v>-3.4282931229420704E-3</v>
      </c>
      <c r="AN907" s="11">
        <f t="shared" si="84"/>
        <v>2.2728767190359114E-2</v>
      </c>
    </row>
    <row r="908" spans="2:40" x14ac:dyDescent="0.5">
      <c r="B908" s="29">
        <v>43314</v>
      </c>
      <c r="C908" s="4">
        <v>34.11</v>
      </c>
      <c r="D908" s="5">
        <f t="shared" si="80"/>
        <v>-2.7651083238312398E-2</v>
      </c>
      <c r="E908" s="6">
        <f t="shared" si="81"/>
        <v>-2.8040571073427945E-2</v>
      </c>
      <c r="AJ908" s="29">
        <v>43314</v>
      </c>
      <c r="AK908" s="6">
        <f t="shared" si="82"/>
        <v>0.97234891676168755</v>
      </c>
      <c r="AL908" s="7">
        <f t="shared" si="82"/>
        <v>0.97195942892657206</v>
      </c>
      <c r="AM908" s="10">
        <f t="shared" si="83"/>
        <v>-3.519188698023804E-3</v>
      </c>
      <c r="AN908" s="11">
        <f t="shared" si="84"/>
        <v>2.2779227561547894E-2</v>
      </c>
    </row>
    <row r="909" spans="2:40" x14ac:dyDescent="0.5">
      <c r="B909" s="29">
        <v>43315</v>
      </c>
      <c r="C909" s="4">
        <v>34.75</v>
      </c>
      <c r="D909" s="5">
        <f t="shared" si="80"/>
        <v>1.8762826150688965E-2</v>
      </c>
      <c r="E909" s="6">
        <f t="shared" si="81"/>
        <v>1.8588975580246744E-2</v>
      </c>
      <c r="AJ909" s="29">
        <v>43315</v>
      </c>
      <c r="AK909" s="6">
        <f t="shared" si="82"/>
        <v>1.0187628261506889</v>
      </c>
      <c r="AL909" s="7">
        <f t="shared" si="82"/>
        <v>1.0185889755802466</v>
      </c>
      <c r="AM909" s="10">
        <f t="shared" si="83"/>
        <v>-2.9854720035216481E-3</v>
      </c>
      <c r="AN909" s="11">
        <f t="shared" si="84"/>
        <v>2.2776511465010453E-2</v>
      </c>
    </row>
    <row r="910" spans="2:40" x14ac:dyDescent="0.5">
      <c r="B910" s="29">
        <v>43318</v>
      </c>
      <c r="C910" s="4">
        <v>35.26</v>
      </c>
      <c r="D910" s="5">
        <f t="shared" si="80"/>
        <v>1.4676258992805698E-2</v>
      </c>
      <c r="E910" s="6">
        <f t="shared" si="81"/>
        <v>1.4569604958923054E-2</v>
      </c>
      <c r="AJ910" s="29">
        <v>43318</v>
      </c>
      <c r="AK910" s="6">
        <f t="shared" si="82"/>
        <v>1.0146762589928058</v>
      </c>
      <c r="AL910" s="7">
        <f t="shared" si="82"/>
        <v>1.014569604958923</v>
      </c>
      <c r="AM910" s="10">
        <f t="shared" si="83"/>
        <v>-3.3691783603936707E-3</v>
      </c>
      <c r="AN910" s="11">
        <f t="shared" si="84"/>
        <v>2.2700046082869598E-2</v>
      </c>
    </row>
    <row r="911" spans="2:40" x14ac:dyDescent="0.5">
      <c r="B911" s="29">
        <v>43319</v>
      </c>
      <c r="C911" s="4">
        <v>35.909999999999997</v>
      </c>
      <c r="D911" s="5">
        <f t="shared" si="80"/>
        <v>1.8434486670448062E-2</v>
      </c>
      <c r="E911" s="6">
        <f t="shared" si="81"/>
        <v>1.8266631268267206E-2</v>
      </c>
      <c r="AJ911" s="29">
        <v>43319</v>
      </c>
      <c r="AK911" s="6">
        <f t="shared" si="82"/>
        <v>1.018434486670448</v>
      </c>
      <c r="AL911" s="7">
        <f t="shared" si="82"/>
        <v>1.0182666312682671</v>
      </c>
      <c r="AM911" s="10">
        <f t="shared" si="83"/>
        <v>-3.8341170283558222E-3</v>
      </c>
      <c r="AN911" s="11">
        <f t="shared" si="84"/>
        <v>2.2759545005122409E-2</v>
      </c>
    </row>
    <row r="912" spans="2:40" x14ac:dyDescent="0.5">
      <c r="B912" s="29">
        <v>43320</v>
      </c>
      <c r="C912" s="4">
        <v>35.75</v>
      </c>
      <c r="D912" s="5">
        <f t="shared" si="80"/>
        <v>-4.4555834029517292E-3</v>
      </c>
      <c r="E912" s="6">
        <f t="shared" si="81"/>
        <v>-4.4655390979746979E-3</v>
      </c>
      <c r="AJ912" s="29">
        <v>43320</v>
      </c>
      <c r="AK912" s="6">
        <f t="shared" si="82"/>
        <v>0.99554441659704829</v>
      </c>
      <c r="AL912" s="7">
        <f t="shared" si="82"/>
        <v>0.99553446090202535</v>
      </c>
      <c r="AM912" s="10">
        <f t="shared" si="83"/>
        <v>-4.1588945037611107E-3</v>
      </c>
      <c r="AN912" s="11">
        <f t="shared" si="84"/>
        <v>2.2648845567706903E-2</v>
      </c>
    </row>
    <row r="913" spans="2:40" x14ac:dyDescent="0.5">
      <c r="B913" s="29">
        <v>43321</v>
      </c>
      <c r="C913" s="4">
        <v>35.090000000000003</v>
      </c>
      <c r="D913" s="5">
        <f t="shared" si="80"/>
        <v>-1.8461538461538366E-2</v>
      </c>
      <c r="E913" s="6">
        <f t="shared" si="81"/>
        <v>-1.8634079544892868E-2</v>
      </c>
      <c r="AJ913" s="29">
        <v>43321</v>
      </c>
      <c r="AK913" s="6">
        <f t="shared" si="82"/>
        <v>0.98153846153846158</v>
      </c>
      <c r="AL913" s="7">
        <f t="shared" si="82"/>
        <v>0.98136592045510718</v>
      </c>
      <c r="AM913" s="10">
        <f t="shared" si="83"/>
        <v>-4.1145088963425586E-3</v>
      </c>
      <c r="AN913" s="11">
        <f t="shared" si="84"/>
        <v>2.2652215188650963E-2</v>
      </c>
    </row>
    <row r="914" spans="2:40" x14ac:dyDescent="0.5">
      <c r="B914" s="29">
        <v>43322</v>
      </c>
      <c r="C914" s="4">
        <v>34.54</v>
      </c>
      <c r="D914" s="5">
        <f t="shared" si="80"/>
        <v>-1.567398119122269E-2</v>
      </c>
      <c r="E914" s="6">
        <f t="shared" si="81"/>
        <v>-1.5798116876591287E-2</v>
      </c>
      <c r="AJ914" s="29">
        <v>43322</v>
      </c>
      <c r="AK914" s="6">
        <f t="shared" si="82"/>
        <v>0.98432601880877735</v>
      </c>
      <c r="AL914" s="7">
        <f t="shared" si="82"/>
        <v>0.98420188312340873</v>
      </c>
      <c r="AM914" s="10">
        <f t="shared" si="83"/>
        <v>-4.1817813674611855E-3</v>
      </c>
      <c r="AN914" s="11">
        <f t="shared" si="84"/>
        <v>2.270432666891305E-2</v>
      </c>
    </row>
    <row r="915" spans="2:40" x14ac:dyDescent="0.5">
      <c r="B915" s="29">
        <v>43325</v>
      </c>
      <c r="C915" s="4">
        <v>34.03</v>
      </c>
      <c r="D915" s="5">
        <f t="shared" si="80"/>
        <v>-1.4765489287782225E-2</v>
      </c>
      <c r="E915" s="6">
        <f t="shared" si="81"/>
        <v>-1.4875584205718108E-2</v>
      </c>
      <c r="AJ915" s="29">
        <v>43325</v>
      </c>
      <c r="AK915" s="6">
        <f t="shared" si="82"/>
        <v>0.98523451071221779</v>
      </c>
      <c r="AL915" s="7">
        <f t="shared" si="82"/>
        <v>0.98512441579428189</v>
      </c>
      <c r="AM915" s="10">
        <f t="shared" si="83"/>
        <v>-4.2583298981038976E-3</v>
      </c>
      <c r="AN915" s="11">
        <f t="shared" si="84"/>
        <v>2.275518954655106E-2</v>
      </c>
    </row>
    <row r="916" spans="2:40" x14ac:dyDescent="0.5">
      <c r="B916" s="29">
        <v>43326</v>
      </c>
      <c r="C916" s="4">
        <v>34.39</v>
      </c>
      <c r="D916" s="5">
        <f t="shared" si="80"/>
        <v>1.0578900969732572E-2</v>
      </c>
      <c r="E916" s="6">
        <f t="shared" si="81"/>
        <v>1.0523335931360464E-2</v>
      </c>
      <c r="AJ916" s="29">
        <v>43326</v>
      </c>
      <c r="AK916" s="6">
        <f t="shared" si="82"/>
        <v>1.0105789009697326</v>
      </c>
      <c r="AL916" s="7">
        <f t="shared" si="82"/>
        <v>1.0105233359313606</v>
      </c>
      <c r="AM916" s="10">
        <f t="shared" si="83"/>
        <v>-3.6782203946724933E-3</v>
      </c>
      <c r="AN916" s="11">
        <f t="shared" si="84"/>
        <v>2.3153758968312059E-2</v>
      </c>
    </row>
    <row r="917" spans="2:40" x14ac:dyDescent="0.5">
      <c r="B917" s="29">
        <v>43327</v>
      </c>
      <c r="C917" s="4">
        <v>34.19</v>
      </c>
      <c r="D917" s="5">
        <f t="shared" si="80"/>
        <v>-5.8156440825822284E-3</v>
      </c>
      <c r="E917" s="6">
        <f t="shared" si="81"/>
        <v>-5.8326207929650575E-3</v>
      </c>
      <c r="AJ917" s="29">
        <v>43327</v>
      </c>
      <c r="AK917" s="6">
        <f t="shared" si="82"/>
        <v>0.99418435591741772</v>
      </c>
      <c r="AL917" s="7">
        <f t="shared" si="82"/>
        <v>0.99416737920703491</v>
      </c>
      <c r="AM917" s="10">
        <f t="shared" si="83"/>
        <v>-3.7944720536805432E-3</v>
      </c>
      <c r="AN917" s="11">
        <f t="shared" si="84"/>
        <v>2.3107892801072297E-2</v>
      </c>
    </row>
    <row r="918" spans="2:40" x14ac:dyDescent="0.5">
      <c r="B918" s="29">
        <v>43328</v>
      </c>
      <c r="C918" s="4">
        <v>33.630000000000003</v>
      </c>
      <c r="D918" s="5">
        <f t="shared" si="80"/>
        <v>-1.637905820415312E-2</v>
      </c>
      <c r="E918" s="6">
        <f t="shared" si="81"/>
        <v>-1.6514677899031507E-2</v>
      </c>
      <c r="AJ918" s="29">
        <v>43328</v>
      </c>
      <c r="AK918" s="6">
        <f t="shared" si="82"/>
        <v>0.98362094179584691</v>
      </c>
      <c r="AL918" s="7">
        <f t="shared" si="82"/>
        <v>0.98348532210096851</v>
      </c>
      <c r="AM918" s="10">
        <f t="shared" si="83"/>
        <v>-3.3927963812866381E-3</v>
      </c>
      <c r="AN918" s="11">
        <f t="shared" si="84"/>
        <v>2.3388356113015929E-2</v>
      </c>
    </row>
    <row r="919" spans="2:40" x14ac:dyDescent="0.5">
      <c r="B919" s="29">
        <v>43329</v>
      </c>
      <c r="C919" s="4">
        <v>33.72</v>
      </c>
      <c r="D919" s="5">
        <f t="shared" si="80"/>
        <v>2.6761819803745555E-3</v>
      </c>
      <c r="E919" s="6">
        <f t="shared" si="81"/>
        <v>2.6726073814762564E-3</v>
      </c>
      <c r="AJ919" s="29">
        <v>43329</v>
      </c>
      <c r="AK919" s="6">
        <f t="shared" si="82"/>
        <v>1.0026761819803744</v>
      </c>
      <c r="AL919" s="7">
        <f t="shared" si="82"/>
        <v>1.0026726073814762</v>
      </c>
      <c r="AM919" s="10">
        <f t="shared" si="83"/>
        <v>-3.22178468084597E-3</v>
      </c>
      <c r="AN919" s="11">
        <f t="shared" si="84"/>
        <v>2.3349208556564562E-2</v>
      </c>
    </row>
    <row r="920" spans="2:40" x14ac:dyDescent="0.5">
      <c r="B920" s="29">
        <v>43332</v>
      </c>
      <c r="C920" s="4">
        <v>34.21</v>
      </c>
      <c r="D920" s="5">
        <f t="shared" si="80"/>
        <v>1.4531435349940747E-2</v>
      </c>
      <c r="E920" s="6">
        <f t="shared" si="81"/>
        <v>1.4426865855858749E-2</v>
      </c>
      <c r="AJ920" s="29">
        <v>43332</v>
      </c>
      <c r="AK920" s="6">
        <f t="shared" si="82"/>
        <v>1.0145314353499408</v>
      </c>
      <c r="AL920" s="7">
        <f t="shared" si="82"/>
        <v>1.0144268658558588</v>
      </c>
      <c r="AM920" s="10">
        <f t="shared" si="83"/>
        <v>-3.3859726402144671E-3</v>
      </c>
      <c r="AN920" s="11">
        <f t="shared" si="84"/>
        <v>2.3359803508936745E-2</v>
      </c>
    </row>
    <row r="921" spans="2:40" x14ac:dyDescent="0.5">
      <c r="B921" s="29">
        <v>43333</v>
      </c>
      <c r="C921" s="4">
        <v>34.35</v>
      </c>
      <c r="D921" s="5">
        <f t="shared" si="80"/>
        <v>4.0923706518561989E-3</v>
      </c>
      <c r="E921" s="6">
        <f t="shared" si="81"/>
        <v>4.0840196788451567E-3</v>
      </c>
      <c r="AJ921" s="29">
        <v>43333</v>
      </c>
      <c r="AK921" s="6">
        <f t="shared" si="82"/>
        <v>1.0040923706518563</v>
      </c>
      <c r="AL921" s="7">
        <f t="shared" si="82"/>
        <v>1.0040840196788452</v>
      </c>
      <c r="AM921" s="10">
        <f t="shared" si="83"/>
        <v>-3.3728183383325843E-3</v>
      </c>
      <c r="AN921" s="11">
        <f t="shared" si="84"/>
        <v>2.3370339873136945E-2</v>
      </c>
    </row>
    <row r="922" spans="2:40" x14ac:dyDescent="0.5">
      <c r="B922" s="29">
        <v>43334</v>
      </c>
      <c r="C922" s="4">
        <v>34.619999999999997</v>
      </c>
      <c r="D922" s="5">
        <f t="shared" si="80"/>
        <v>7.8602620087335085E-3</v>
      </c>
      <c r="E922" s="6">
        <f t="shared" si="81"/>
        <v>7.8295310797048007E-3</v>
      </c>
      <c r="AJ922" s="29">
        <v>43334</v>
      </c>
      <c r="AK922" s="6">
        <f t="shared" si="82"/>
        <v>1.0078602620087336</v>
      </c>
      <c r="AL922" s="7">
        <f t="shared" si="82"/>
        <v>1.0078295310797047</v>
      </c>
      <c r="AM922" s="10">
        <f t="shared" si="83"/>
        <v>-3.2924054559322646E-3</v>
      </c>
      <c r="AN922" s="11">
        <f t="shared" si="84"/>
        <v>2.3408868993114184E-2</v>
      </c>
    </row>
    <row r="923" spans="2:40" x14ac:dyDescent="0.5">
      <c r="B923" s="29">
        <v>43335</v>
      </c>
      <c r="C923" s="4">
        <v>34.5</v>
      </c>
      <c r="D923" s="5">
        <f t="shared" si="80"/>
        <v>-3.4662045060657844E-3</v>
      </c>
      <c r="E923" s="6">
        <f t="shared" si="81"/>
        <v>-3.4722257107490922E-3</v>
      </c>
      <c r="AJ923" s="29">
        <v>43335</v>
      </c>
      <c r="AK923" s="6">
        <f t="shared" si="82"/>
        <v>0.99653379549393417</v>
      </c>
      <c r="AL923" s="7">
        <f t="shared" si="82"/>
        <v>0.99652777428925088</v>
      </c>
      <c r="AM923" s="10">
        <f t="shared" si="83"/>
        <v>-3.7949652947084937E-3</v>
      </c>
      <c r="AN923" s="11">
        <f t="shared" si="84"/>
        <v>2.3656381183344205E-2</v>
      </c>
    </row>
    <row r="924" spans="2:40" x14ac:dyDescent="0.5">
      <c r="B924" s="29">
        <v>43336</v>
      </c>
      <c r="C924" s="4">
        <v>34.700000000000003</v>
      </c>
      <c r="D924" s="5">
        <f t="shared" si="80"/>
        <v>5.7971014492754448E-3</v>
      </c>
      <c r="E924" s="6">
        <f t="shared" si="81"/>
        <v>5.7803629154995493E-3</v>
      </c>
      <c r="AJ924" s="29">
        <v>43336</v>
      </c>
      <c r="AK924" s="6">
        <f t="shared" si="82"/>
        <v>1.0057971014492755</v>
      </c>
      <c r="AL924" s="7">
        <f t="shared" si="82"/>
        <v>1.0057803629154995</v>
      </c>
      <c r="AM924" s="10">
        <f t="shared" si="83"/>
        <v>-3.0712123893369223E-3</v>
      </c>
      <c r="AN924" s="11">
        <f t="shared" si="84"/>
        <v>2.4653052626910893E-2</v>
      </c>
    </row>
    <row r="925" spans="2:40" x14ac:dyDescent="0.5">
      <c r="B925" s="29">
        <v>43339</v>
      </c>
      <c r="C925" s="4">
        <v>34.72</v>
      </c>
      <c r="D925" s="5">
        <f t="shared" si="80"/>
        <v>5.7636887608057696E-4</v>
      </c>
      <c r="E925" s="6">
        <f t="shared" si="81"/>
        <v>5.7620283933570049E-4</v>
      </c>
      <c r="AJ925" s="29">
        <v>43339</v>
      </c>
      <c r="AK925" s="6">
        <f t="shared" si="82"/>
        <v>1.0005763688760805</v>
      </c>
      <c r="AL925" s="7">
        <f t="shared" si="82"/>
        <v>1.0005762028393357</v>
      </c>
      <c r="AM925" s="10">
        <f t="shared" si="83"/>
        <v>-2.7494134591165434E-3</v>
      </c>
      <c r="AN925" s="11">
        <f t="shared" si="84"/>
        <v>2.4959317176356573E-2</v>
      </c>
    </row>
    <row r="926" spans="2:40" x14ac:dyDescent="0.5">
      <c r="B926" s="29">
        <v>43340</v>
      </c>
      <c r="C926" s="4">
        <v>34.75</v>
      </c>
      <c r="D926" s="5">
        <f t="shared" si="80"/>
        <v>8.640552995392033E-4</v>
      </c>
      <c r="E926" s="6">
        <f t="shared" si="81"/>
        <v>8.6368221865169316E-4</v>
      </c>
      <c r="AJ926" s="29">
        <v>43340</v>
      </c>
      <c r="AK926" s="6">
        <f t="shared" si="82"/>
        <v>1.0008640552995391</v>
      </c>
      <c r="AL926" s="7">
        <f t="shared" si="82"/>
        <v>1.0008636822186516</v>
      </c>
      <c r="AM926" s="10">
        <f t="shared" si="83"/>
        <v>-2.5465123964908466E-3</v>
      </c>
      <c r="AN926" s="11">
        <f t="shared" si="84"/>
        <v>2.5061494042889768E-2</v>
      </c>
    </row>
    <row r="927" spans="2:40" x14ac:dyDescent="0.5">
      <c r="B927" s="29">
        <v>43341</v>
      </c>
      <c r="C927" s="4">
        <v>34.75</v>
      </c>
      <c r="D927" s="5">
        <f t="shared" si="80"/>
        <v>0</v>
      </c>
      <c r="E927" s="6">
        <f t="shared" si="81"/>
        <v>0</v>
      </c>
      <c r="AJ927" s="29">
        <v>43341</v>
      </c>
      <c r="AK927" s="6">
        <f t="shared" si="82"/>
        <v>1</v>
      </c>
      <c r="AL927" s="7">
        <f t="shared" si="82"/>
        <v>1</v>
      </c>
      <c r="AM927" s="10">
        <f t="shared" si="83"/>
        <v>-2.4944099144427133E-3</v>
      </c>
      <c r="AN927" s="11">
        <f t="shared" si="84"/>
        <v>2.5073589002365677E-2</v>
      </c>
    </row>
    <row r="928" spans="2:40" x14ac:dyDescent="0.5">
      <c r="B928" s="29">
        <v>43342</v>
      </c>
      <c r="C928" s="4">
        <v>34.409999999999997</v>
      </c>
      <c r="D928" s="5">
        <f t="shared" si="80"/>
        <v>-9.7841726618706024E-3</v>
      </c>
      <c r="E928" s="6">
        <f t="shared" si="81"/>
        <v>-9.8323522014122158E-3</v>
      </c>
      <c r="AJ928" s="29">
        <v>43342</v>
      </c>
      <c r="AK928" s="6">
        <f t="shared" si="82"/>
        <v>0.99021582733812941</v>
      </c>
      <c r="AL928" s="7">
        <f t="shared" si="82"/>
        <v>0.99016764779858779</v>
      </c>
      <c r="AM928" s="10">
        <f t="shared" si="83"/>
        <v>-2.6618381755164596E-3</v>
      </c>
      <c r="AN928" s="11">
        <f t="shared" si="84"/>
        <v>2.5107593423435149E-2</v>
      </c>
    </row>
    <row r="929" spans="2:40" x14ac:dyDescent="0.5">
      <c r="B929" s="29">
        <v>43343</v>
      </c>
      <c r="C929" s="4">
        <v>34.53</v>
      </c>
      <c r="D929" s="5">
        <f t="shared" si="80"/>
        <v>3.4873583260681359E-3</v>
      </c>
      <c r="E929" s="6">
        <f t="shared" si="81"/>
        <v>3.481291592512118E-3</v>
      </c>
      <c r="AJ929" s="29">
        <v>43343</v>
      </c>
      <c r="AK929" s="6">
        <f t="shared" si="82"/>
        <v>1.0034873583260682</v>
      </c>
      <c r="AL929" s="7">
        <f t="shared" si="82"/>
        <v>1.0034812915925122</v>
      </c>
      <c r="AM929" s="10">
        <f t="shared" si="83"/>
        <v>-2.6165217436111845E-3</v>
      </c>
      <c r="AN929" s="11">
        <f t="shared" si="84"/>
        <v>2.509831534618618E-2</v>
      </c>
    </row>
    <row r="930" spans="2:40" x14ac:dyDescent="0.5">
      <c r="B930" s="29">
        <v>43347</v>
      </c>
      <c r="C930" s="4">
        <v>34.72</v>
      </c>
      <c r="D930" s="5">
        <f t="shared" si="80"/>
        <v>5.5024616275701627E-3</v>
      </c>
      <c r="E930" s="6">
        <f t="shared" si="81"/>
        <v>5.4873783902482914E-3</v>
      </c>
      <c r="AJ930" s="29">
        <v>43347</v>
      </c>
      <c r="AK930" s="6">
        <f t="shared" si="82"/>
        <v>1.0055024616275701</v>
      </c>
      <c r="AL930" s="7">
        <f t="shared" si="82"/>
        <v>1.0054873783902483</v>
      </c>
      <c r="AM930" s="10">
        <f t="shared" si="83"/>
        <v>-2.4963690617886749E-3</v>
      </c>
      <c r="AN930" s="11">
        <f t="shared" si="84"/>
        <v>2.5153971112973791E-2</v>
      </c>
    </row>
    <row r="931" spans="2:40" x14ac:dyDescent="0.5">
      <c r="B931" s="29">
        <v>43348</v>
      </c>
      <c r="C931" s="4">
        <v>34.36</v>
      </c>
      <c r="D931" s="5">
        <f t="shared" si="80"/>
        <v>-1.0368663594470031E-2</v>
      </c>
      <c r="E931" s="6">
        <f t="shared" si="81"/>
        <v>-1.0422792676094837E-2</v>
      </c>
      <c r="AJ931" s="29">
        <v>43348</v>
      </c>
      <c r="AK931" s="6">
        <f t="shared" si="82"/>
        <v>0.98963133640552992</v>
      </c>
      <c r="AL931" s="7">
        <f t="shared" si="82"/>
        <v>0.98957720732390519</v>
      </c>
      <c r="AM931" s="10">
        <f t="shared" si="83"/>
        <v>-2.3225021054137538E-3</v>
      </c>
      <c r="AN931" s="11">
        <f t="shared" si="84"/>
        <v>2.5264313507274368E-2</v>
      </c>
    </row>
    <row r="932" spans="2:40" x14ac:dyDescent="0.5">
      <c r="B932" s="29">
        <v>43349</v>
      </c>
      <c r="C932" s="4">
        <v>33.99</v>
      </c>
      <c r="D932" s="5">
        <f t="shared" si="80"/>
        <v>-1.076833527357385E-2</v>
      </c>
      <c r="E932" s="6">
        <f t="shared" si="81"/>
        <v>-1.0826733408029964E-2</v>
      </c>
      <c r="AJ932" s="29">
        <v>43349</v>
      </c>
      <c r="AK932" s="6">
        <f t="shared" si="82"/>
        <v>0.9892316647264261</v>
      </c>
      <c r="AL932" s="7">
        <f t="shared" si="82"/>
        <v>0.98917326659197002</v>
      </c>
      <c r="AM932" s="10">
        <f t="shared" si="83"/>
        <v>-2.0878023847161601E-3</v>
      </c>
      <c r="AN932" s="11">
        <f t="shared" si="84"/>
        <v>2.5287928906746904E-2</v>
      </c>
    </row>
    <row r="933" spans="2:40" x14ac:dyDescent="0.5">
      <c r="B933" s="29">
        <v>43350</v>
      </c>
      <c r="C933" s="4">
        <v>33.47</v>
      </c>
      <c r="D933" s="5">
        <f t="shared" si="80"/>
        <v>-1.5298617240364904E-2</v>
      </c>
      <c r="E933" s="6">
        <f t="shared" si="81"/>
        <v>-1.5416848484789438E-2</v>
      </c>
      <c r="AJ933" s="29">
        <v>43350</v>
      </c>
      <c r="AK933" s="6">
        <f t="shared" si="82"/>
        <v>0.98470138275963515</v>
      </c>
      <c r="AL933" s="7">
        <f t="shared" si="82"/>
        <v>0.98458315151521059</v>
      </c>
      <c r="AM933" s="10">
        <f t="shared" si="83"/>
        <v>-1.8579863098831309E-3</v>
      </c>
      <c r="AN933" s="11">
        <f t="shared" si="84"/>
        <v>2.5303188903433398E-2</v>
      </c>
    </row>
    <row r="934" spans="2:40" x14ac:dyDescent="0.5">
      <c r="B934" s="29">
        <v>43353</v>
      </c>
      <c r="C934" s="4">
        <v>33.85</v>
      </c>
      <c r="D934" s="5">
        <f t="shared" si="80"/>
        <v>1.135345085150889E-2</v>
      </c>
      <c r="E934" s="6">
        <f t="shared" si="81"/>
        <v>1.1289484135048903E-2</v>
      </c>
      <c r="AJ934" s="29">
        <v>43353</v>
      </c>
      <c r="AK934" s="6">
        <f t="shared" si="82"/>
        <v>1.011353450851509</v>
      </c>
      <c r="AL934" s="7">
        <f t="shared" si="82"/>
        <v>1.0112894841350488</v>
      </c>
      <c r="AM934" s="10">
        <f t="shared" si="83"/>
        <v>-1.4257865177357118E-3</v>
      </c>
      <c r="AN934" s="11">
        <f t="shared" si="84"/>
        <v>2.540674515267775E-2</v>
      </c>
    </row>
    <row r="935" spans="2:40" x14ac:dyDescent="0.5">
      <c r="B935" s="29">
        <v>43354</v>
      </c>
      <c r="C935" s="4">
        <v>34.28</v>
      </c>
      <c r="D935" s="5">
        <f t="shared" si="80"/>
        <v>1.2703101920236328E-2</v>
      </c>
      <c r="E935" s="6">
        <f t="shared" si="81"/>
        <v>1.2623094371295085E-2</v>
      </c>
      <c r="AJ935" s="29">
        <v>43354</v>
      </c>
      <c r="AK935" s="6">
        <f t="shared" si="82"/>
        <v>1.0127031019202364</v>
      </c>
      <c r="AL935" s="7">
        <f t="shared" si="82"/>
        <v>1.0126230943712951</v>
      </c>
      <c r="AM935" s="10">
        <f t="shared" si="83"/>
        <v>-2.0932644422600962E-3</v>
      </c>
      <c r="AN935" s="11">
        <f t="shared" si="84"/>
        <v>2.5861097542781659E-2</v>
      </c>
    </row>
    <row r="936" spans="2:40" x14ac:dyDescent="0.5">
      <c r="B936" s="29">
        <v>43355</v>
      </c>
      <c r="C936" s="4">
        <v>34.200000000000003</v>
      </c>
      <c r="D936" s="5">
        <f t="shared" si="80"/>
        <v>-2.3337222870477917E-3</v>
      </c>
      <c r="E936" s="6">
        <f t="shared" si="81"/>
        <v>-2.3364496610194874E-3</v>
      </c>
      <c r="AJ936" s="29">
        <v>43355</v>
      </c>
      <c r="AK936" s="6">
        <f t="shared" si="82"/>
        <v>0.99766627771295224</v>
      </c>
      <c r="AL936" s="7">
        <f t="shared" si="82"/>
        <v>0.99766355033898046</v>
      </c>
      <c r="AM936" s="10">
        <f t="shared" si="83"/>
        <v>-2.1842708583667356E-3</v>
      </c>
      <c r="AN936" s="11">
        <f t="shared" si="84"/>
        <v>2.5822993459046033E-2</v>
      </c>
    </row>
    <row r="937" spans="2:40" x14ac:dyDescent="0.5">
      <c r="B937" s="29">
        <v>43356</v>
      </c>
      <c r="C937" s="4">
        <v>34.08</v>
      </c>
      <c r="D937" s="5">
        <f t="shared" si="80"/>
        <v>-3.5087719298246942E-3</v>
      </c>
      <c r="E937" s="6">
        <f t="shared" si="81"/>
        <v>-3.5149421074446084E-3</v>
      </c>
      <c r="AJ937" s="29">
        <v>43356</v>
      </c>
      <c r="AK937" s="6">
        <f t="shared" si="82"/>
        <v>0.99649122807017532</v>
      </c>
      <c r="AL937" s="7">
        <f t="shared" si="82"/>
        <v>0.99648505789255537</v>
      </c>
      <c r="AM937" s="10">
        <f t="shared" si="83"/>
        <v>-2.1828126700035905E-3</v>
      </c>
      <c r="AN937" s="11">
        <f t="shared" si="84"/>
        <v>2.5822988672516672E-2</v>
      </c>
    </row>
    <row r="938" spans="2:40" x14ac:dyDescent="0.5">
      <c r="B938" s="29">
        <v>43357</v>
      </c>
      <c r="C938" s="4">
        <v>34.4</v>
      </c>
      <c r="D938" s="5">
        <f t="shared" si="80"/>
        <v>9.3896713615023563E-3</v>
      </c>
      <c r="E938" s="6">
        <f t="shared" si="81"/>
        <v>9.345862418237599E-3</v>
      </c>
      <c r="AJ938" s="29">
        <v>43357</v>
      </c>
      <c r="AK938" s="6">
        <f t="shared" si="82"/>
        <v>1.0093896713615023</v>
      </c>
      <c r="AL938" s="7">
        <f t="shared" si="82"/>
        <v>1.0093458624182376</v>
      </c>
      <c r="AM938" s="10">
        <f t="shared" si="83"/>
        <v>-1.8574092292750705E-3</v>
      </c>
      <c r="AN938" s="11">
        <f t="shared" si="84"/>
        <v>2.5992113527772906E-2</v>
      </c>
    </row>
    <row r="939" spans="2:40" x14ac:dyDescent="0.5">
      <c r="B939" s="29">
        <v>43360</v>
      </c>
      <c r="C939" s="4">
        <v>34.07</v>
      </c>
      <c r="D939" s="5">
        <f t="shared" si="80"/>
        <v>-9.5930232558139039E-3</v>
      </c>
      <c r="E939" s="6">
        <f t="shared" si="81"/>
        <v>-9.6393327064774204E-3</v>
      </c>
      <c r="AJ939" s="29">
        <v>43360</v>
      </c>
      <c r="AK939" s="6">
        <f t="shared" si="82"/>
        <v>0.9904069767441861</v>
      </c>
      <c r="AL939" s="7">
        <f t="shared" si="82"/>
        <v>0.99036066729352257</v>
      </c>
      <c r="AM939" s="10">
        <f t="shared" si="83"/>
        <v>-2.0314638741892686E-3</v>
      </c>
      <c r="AN939" s="11">
        <f t="shared" si="84"/>
        <v>2.5968983360946395E-2</v>
      </c>
    </row>
    <row r="940" spans="2:40" x14ac:dyDescent="0.5">
      <c r="B940" s="29">
        <v>43361</v>
      </c>
      <c r="C940" s="4">
        <v>34.35</v>
      </c>
      <c r="D940" s="5">
        <f t="shared" si="80"/>
        <v>8.2183739360141214E-3</v>
      </c>
      <c r="E940" s="6">
        <f t="shared" si="81"/>
        <v>8.1847869954832717E-3</v>
      </c>
      <c r="AJ940" s="29">
        <v>43361</v>
      </c>
      <c r="AK940" s="6">
        <f t="shared" si="82"/>
        <v>1.0082183739360142</v>
      </c>
      <c r="AL940" s="7">
        <f t="shared" si="82"/>
        <v>1.0081847869954832</v>
      </c>
      <c r="AM940" s="10">
        <f t="shared" si="83"/>
        <v>-1.9418974765147859E-3</v>
      </c>
      <c r="AN940" s="11">
        <f t="shared" si="84"/>
        <v>2.5956666542070517E-2</v>
      </c>
    </row>
    <row r="941" spans="2:40" x14ac:dyDescent="0.5">
      <c r="B941" s="29">
        <v>43362</v>
      </c>
      <c r="C941" s="4">
        <v>34.44</v>
      </c>
      <c r="D941" s="5">
        <f t="shared" si="80"/>
        <v>2.6200873362444339E-3</v>
      </c>
      <c r="E941" s="6">
        <f t="shared" si="81"/>
        <v>2.6166608911716888E-3</v>
      </c>
      <c r="AJ941" s="29">
        <v>43362</v>
      </c>
      <c r="AK941" s="6">
        <f t="shared" si="82"/>
        <v>1.0026200873362445</v>
      </c>
      <c r="AL941" s="7">
        <f t="shared" si="82"/>
        <v>1.0026166608911717</v>
      </c>
      <c r="AM941" s="10">
        <f t="shared" si="83"/>
        <v>-2.036177862693092E-3</v>
      </c>
      <c r="AN941" s="11">
        <f t="shared" si="84"/>
        <v>2.5934924375587726E-2</v>
      </c>
    </row>
    <row r="942" spans="2:40" x14ac:dyDescent="0.5">
      <c r="B942" s="29">
        <v>43363</v>
      </c>
      <c r="C942" s="4">
        <v>35.21</v>
      </c>
      <c r="D942" s="5">
        <f t="shared" si="80"/>
        <v>2.2357723577235866E-2</v>
      </c>
      <c r="E942" s="6">
        <f t="shared" si="81"/>
        <v>2.2111453607431185E-2</v>
      </c>
      <c r="AJ942" s="29">
        <v>43363</v>
      </c>
      <c r="AK942" s="6">
        <f t="shared" si="82"/>
        <v>1.0223577235772359</v>
      </c>
      <c r="AL942" s="7">
        <f t="shared" si="82"/>
        <v>1.0221114536074312</v>
      </c>
      <c r="AM942" s="10">
        <f t="shared" si="83"/>
        <v>-1.4297670838815742E-3</v>
      </c>
      <c r="AN942" s="11">
        <f t="shared" si="84"/>
        <v>2.667946897946746E-2</v>
      </c>
    </row>
    <row r="943" spans="2:40" x14ac:dyDescent="0.5">
      <c r="B943" s="29">
        <v>43364</v>
      </c>
      <c r="C943" s="4">
        <v>36.07</v>
      </c>
      <c r="D943" s="5">
        <f t="shared" si="80"/>
        <v>2.4424879295654626E-2</v>
      </c>
      <c r="E943" s="6">
        <f t="shared" si="81"/>
        <v>2.4131361748486568E-2</v>
      </c>
      <c r="AJ943" s="29">
        <v>43364</v>
      </c>
      <c r="AK943" s="6">
        <f t="shared" si="82"/>
        <v>1.0244248792956547</v>
      </c>
      <c r="AL943" s="7">
        <f t="shared" si="82"/>
        <v>1.0241313617484866</v>
      </c>
      <c r="AM943" s="10">
        <f t="shared" si="83"/>
        <v>-1.6491848112961042E-3</v>
      </c>
      <c r="AN943" s="11">
        <f t="shared" si="84"/>
        <v>2.6563516348521044E-2</v>
      </c>
    </row>
    <row r="944" spans="2:40" x14ac:dyDescent="0.5">
      <c r="B944" s="29">
        <v>43367</v>
      </c>
      <c r="C944" s="4">
        <v>35.9</v>
      </c>
      <c r="D944" s="5">
        <f t="shared" si="80"/>
        <v>-4.7130579428888743E-3</v>
      </c>
      <c r="E944" s="6">
        <f t="shared" si="81"/>
        <v>-4.7241994212145078E-3</v>
      </c>
      <c r="AJ944" s="29">
        <v>43367</v>
      </c>
      <c r="AK944" s="6">
        <f t="shared" si="82"/>
        <v>0.9952869420571111</v>
      </c>
      <c r="AL944" s="7">
        <f t="shared" si="82"/>
        <v>0.99527580057878551</v>
      </c>
      <c r="AM944" s="10">
        <f t="shared" si="83"/>
        <v>-1.5394333117088811E-3</v>
      </c>
      <c r="AN944" s="11">
        <f t="shared" si="84"/>
        <v>2.6692760429105716E-2</v>
      </c>
    </row>
    <row r="945" spans="2:40" x14ac:dyDescent="0.5">
      <c r="B945" s="29">
        <v>43368</v>
      </c>
      <c r="C945" s="4">
        <v>36.119999999999997</v>
      </c>
      <c r="D945" s="5">
        <f t="shared" si="80"/>
        <v>6.1281337047353448E-3</v>
      </c>
      <c r="E945" s="6">
        <f t="shared" si="81"/>
        <v>6.1094330545515222E-3</v>
      </c>
      <c r="AJ945" s="29">
        <v>43368</v>
      </c>
      <c r="AK945" s="6">
        <f t="shared" si="82"/>
        <v>1.0061281337047354</v>
      </c>
      <c r="AL945" s="7">
        <f t="shared" si="82"/>
        <v>1.0061094330545515</v>
      </c>
      <c r="AM945" s="10">
        <f t="shared" si="83"/>
        <v>-1.3971522452586262E-3</v>
      </c>
      <c r="AN945" s="11">
        <f t="shared" si="84"/>
        <v>2.6710157742527513E-2</v>
      </c>
    </row>
    <row r="946" spans="2:40" x14ac:dyDescent="0.5">
      <c r="B946" s="29">
        <v>43369</v>
      </c>
      <c r="C946" s="4">
        <v>35.56</v>
      </c>
      <c r="D946" s="5">
        <f t="shared" si="80"/>
        <v>-1.5503875968992116E-2</v>
      </c>
      <c r="E946" s="6">
        <f t="shared" si="81"/>
        <v>-1.5625317903080756E-2</v>
      </c>
      <c r="AJ946" s="29">
        <v>43369</v>
      </c>
      <c r="AK946" s="6">
        <f t="shared" si="82"/>
        <v>0.98449612403100784</v>
      </c>
      <c r="AL946" s="7">
        <f t="shared" si="82"/>
        <v>0.98437468209691925</v>
      </c>
      <c r="AM946" s="10">
        <f t="shared" si="83"/>
        <v>-1.5721945795894852E-3</v>
      </c>
      <c r="AN946" s="11">
        <f t="shared" si="84"/>
        <v>2.6712487544656251E-2</v>
      </c>
    </row>
    <row r="947" spans="2:40" x14ac:dyDescent="0.5">
      <c r="B947" s="29">
        <v>43370</v>
      </c>
      <c r="C947" s="4">
        <v>34.93</v>
      </c>
      <c r="D947" s="5">
        <f t="shared" si="80"/>
        <v>-1.7716535433070935E-2</v>
      </c>
      <c r="E947" s="6">
        <f t="shared" si="81"/>
        <v>-1.7875351826963308E-2</v>
      </c>
      <c r="AJ947" s="29">
        <v>43370</v>
      </c>
      <c r="AK947" s="6">
        <f t="shared" si="82"/>
        <v>0.98228346456692905</v>
      </c>
      <c r="AL947" s="7">
        <f t="shared" si="82"/>
        <v>0.98212464817303669</v>
      </c>
      <c r="AM947" s="10">
        <f t="shared" si="83"/>
        <v>-1.5105885087608837E-3</v>
      </c>
      <c r="AN947" s="11">
        <f t="shared" si="84"/>
        <v>2.668645234466031E-2</v>
      </c>
    </row>
    <row r="948" spans="2:40" x14ac:dyDescent="0.5">
      <c r="B948" s="29">
        <v>43371</v>
      </c>
      <c r="C948" s="4">
        <v>34.549999999999997</v>
      </c>
      <c r="D948" s="5">
        <f t="shared" si="80"/>
        <v>-1.087890065845985E-2</v>
      </c>
      <c r="E948" s="6">
        <f t="shared" si="81"/>
        <v>-1.093850860506179E-2</v>
      </c>
      <c r="AJ948" s="29">
        <v>43371</v>
      </c>
      <c r="AK948" s="6">
        <f t="shared" si="82"/>
        <v>0.98912109934154013</v>
      </c>
      <c r="AL948" s="7">
        <f t="shared" si="82"/>
        <v>0.98906149139493826</v>
      </c>
      <c r="AM948" s="10">
        <f t="shared" si="83"/>
        <v>-1.3818134014353203E-3</v>
      </c>
      <c r="AN948" s="11">
        <f t="shared" si="84"/>
        <v>2.6635607242004998E-2</v>
      </c>
    </row>
    <row r="949" spans="2:40" x14ac:dyDescent="0.5">
      <c r="B949" s="29">
        <v>43374</v>
      </c>
      <c r="C949" s="4">
        <v>35.49</v>
      </c>
      <c r="D949" s="5">
        <f t="shared" si="80"/>
        <v>2.7206946454414033E-2</v>
      </c>
      <c r="E949" s="6">
        <f t="shared" si="81"/>
        <v>2.6843416444726317E-2</v>
      </c>
      <c r="AJ949" s="29">
        <v>43374</v>
      </c>
      <c r="AK949" s="6">
        <f t="shared" si="82"/>
        <v>1.027206946454414</v>
      </c>
      <c r="AL949" s="7">
        <f t="shared" si="82"/>
        <v>1.0268434164447262</v>
      </c>
      <c r="AM949" s="10">
        <f t="shared" si="83"/>
        <v>-1.3138393482320548E-3</v>
      </c>
      <c r="AN949" s="11">
        <f t="shared" si="84"/>
        <v>2.6618989075225748E-2</v>
      </c>
    </row>
    <row r="950" spans="2:40" x14ac:dyDescent="0.5">
      <c r="B950" s="29">
        <v>43375</v>
      </c>
      <c r="C950" s="4">
        <v>35.43</v>
      </c>
      <c r="D950" s="5">
        <f t="shared" si="80"/>
        <v>-1.6906170752325237E-3</v>
      </c>
      <c r="E950" s="6">
        <f t="shared" si="81"/>
        <v>-1.6920477810245603E-3</v>
      </c>
      <c r="AJ950" s="29">
        <v>43375</v>
      </c>
      <c r="AK950" s="6">
        <f t="shared" si="82"/>
        <v>0.99830938292476745</v>
      </c>
      <c r="AL950" s="7">
        <f t="shared" si="82"/>
        <v>0.99830795221897539</v>
      </c>
      <c r="AM950" s="10">
        <f t="shared" si="83"/>
        <v>-1.4240530362801841E-3</v>
      </c>
      <c r="AN950" s="11">
        <f t="shared" si="84"/>
        <v>2.6520168677582938E-2</v>
      </c>
    </row>
    <row r="951" spans="2:40" x14ac:dyDescent="0.5">
      <c r="B951" s="29">
        <v>43376</v>
      </c>
      <c r="C951" s="4">
        <v>36.21</v>
      </c>
      <c r="D951" s="5">
        <f t="shared" si="80"/>
        <v>2.2015241320914512E-2</v>
      </c>
      <c r="E951" s="6">
        <f t="shared" si="81"/>
        <v>2.1776404900169199E-2</v>
      </c>
      <c r="AJ951" s="29">
        <v>43376</v>
      </c>
      <c r="AK951" s="6">
        <f t="shared" si="82"/>
        <v>1.0220152413209145</v>
      </c>
      <c r="AL951" s="7">
        <f t="shared" si="82"/>
        <v>1.0217764049001692</v>
      </c>
      <c r="AM951" s="10">
        <f t="shared" si="83"/>
        <v>-1.4273072988258417E-3</v>
      </c>
      <c r="AN951" s="11">
        <f t="shared" si="84"/>
        <v>2.6520219920161545E-2</v>
      </c>
    </row>
    <row r="952" spans="2:40" x14ac:dyDescent="0.5">
      <c r="B952" s="29">
        <v>43377</v>
      </c>
      <c r="C952" s="4">
        <v>35.15</v>
      </c>
      <c r="D952" s="5">
        <f t="shared" si="80"/>
        <v>-2.9273681303507382E-2</v>
      </c>
      <c r="E952" s="6">
        <f t="shared" si="81"/>
        <v>-2.9710705520875978E-2</v>
      </c>
      <c r="AJ952" s="29">
        <v>43377</v>
      </c>
      <c r="AK952" s="6">
        <f t="shared" si="82"/>
        <v>0.97072631869649262</v>
      </c>
      <c r="AL952" s="7">
        <f t="shared" si="82"/>
        <v>0.97028929447912404</v>
      </c>
      <c r="AM952" s="10">
        <f t="shared" si="83"/>
        <v>-1.7749667100031181E-3</v>
      </c>
      <c r="AN952" s="11">
        <f t="shared" si="84"/>
        <v>2.6416657826500718E-2</v>
      </c>
    </row>
    <row r="953" spans="2:40" x14ac:dyDescent="0.5">
      <c r="B953" s="29">
        <v>43378</v>
      </c>
      <c r="C953" s="4">
        <v>33.83</v>
      </c>
      <c r="D953" s="5">
        <f t="shared" si="80"/>
        <v>-3.7553342816500718E-2</v>
      </c>
      <c r="E953" s="6">
        <f t="shared" si="81"/>
        <v>-3.8276635464056782E-2</v>
      </c>
      <c r="AJ953" s="29">
        <v>43378</v>
      </c>
      <c r="AK953" s="6">
        <f t="shared" si="82"/>
        <v>0.96244665718349931</v>
      </c>
      <c r="AL953" s="7">
        <f t="shared" si="82"/>
        <v>0.9617233645359432</v>
      </c>
      <c r="AM953" s="10">
        <f t="shared" si="83"/>
        <v>-1.3097028865231939E-3</v>
      </c>
      <c r="AN953" s="11">
        <f t="shared" si="84"/>
        <v>2.6299543544522103E-2</v>
      </c>
    </row>
    <row r="954" spans="2:40" x14ac:dyDescent="0.5">
      <c r="B954" s="29">
        <v>43381</v>
      </c>
      <c r="C954" s="4">
        <v>33.07</v>
      </c>
      <c r="D954" s="5">
        <f t="shared" si="80"/>
        <v>-2.2465267514040734E-2</v>
      </c>
      <c r="E954" s="6">
        <f t="shared" si="81"/>
        <v>-2.2721455798915664E-2</v>
      </c>
      <c r="AJ954" s="29">
        <v>43381</v>
      </c>
      <c r="AK954" s="6">
        <f t="shared" si="82"/>
        <v>0.97753473248595923</v>
      </c>
      <c r="AL954" s="7">
        <f t="shared" si="82"/>
        <v>0.97727854420108429</v>
      </c>
      <c r="AM954" s="10">
        <f t="shared" si="83"/>
        <v>-9.5517170492434252E-4</v>
      </c>
      <c r="AN954" s="11">
        <f t="shared" si="84"/>
        <v>2.6021518976787335E-2</v>
      </c>
    </row>
    <row r="955" spans="2:40" x14ac:dyDescent="0.5">
      <c r="B955" s="29">
        <v>43382</v>
      </c>
      <c r="C955" s="4">
        <v>32.85</v>
      </c>
      <c r="D955" s="5">
        <f t="shared" si="80"/>
        <v>-6.6525551859691221E-3</v>
      </c>
      <c r="E955" s="6">
        <f t="shared" si="81"/>
        <v>-6.6747820630818173E-3</v>
      </c>
      <c r="AJ955" s="29">
        <v>43382</v>
      </c>
      <c r="AK955" s="6">
        <f t="shared" si="82"/>
        <v>0.99334744481403092</v>
      </c>
      <c r="AL955" s="7">
        <f t="shared" si="82"/>
        <v>0.99332521793691819</v>
      </c>
      <c r="AM955" s="10">
        <f t="shared" si="83"/>
        <v>-9.4210937778851835E-4</v>
      </c>
      <c r="AN955" s="11">
        <f t="shared" si="84"/>
        <v>2.6010897505512321E-2</v>
      </c>
    </row>
    <row r="956" spans="2:40" x14ac:dyDescent="0.5">
      <c r="B956" s="29">
        <v>43383</v>
      </c>
      <c r="C956" s="4">
        <v>31.4</v>
      </c>
      <c r="D956" s="5">
        <f t="shared" si="80"/>
        <v>-4.4140030441400392E-2</v>
      </c>
      <c r="E956" s="6">
        <f t="shared" si="81"/>
        <v>-4.5143852016411891E-2</v>
      </c>
      <c r="AJ956" s="29">
        <v>43383</v>
      </c>
      <c r="AK956" s="6">
        <f t="shared" si="82"/>
        <v>0.95585996955859964</v>
      </c>
      <c r="AL956" s="7">
        <f t="shared" si="82"/>
        <v>0.95485614798358809</v>
      </c>
      <c r="AM956" s="10">
        <f t="shared" si="83"/>
        <v>-9.9591550809081659E-4</v>
      </c>
      <c r="AN956" s="11">
        <f t="shared" si="84"/>
        <v>2.6027900127109212E-2</v>
      </c>
    </row>
    <row r="957" spans="2:40" x14ac:dyDescent="0.5">
      <c r="B957" s="29">
        <v>43384</v>
      </c>
      <c r="C957" s="4">
        <v>30.67</v>
      </c>
      <c r="D957" s="5">
        <f t="shared" si="80"/>
        <v>-2.3248407643312003E-2</v>
      </c>
      <c r="E957" s="6">
        <f t="shared" si="81"/>
        <v>-2.3522914788047456E-2</v>
      </c>
      <c r="AJ957" s="29">
        <v>43384</v>
      </c>
      <c r="AK957" s="6">
        <f t="shared" si="82"/>
        <v>0.97675159235668796</v>
      </c>
      <c r="AL957" s="7">
        <f t="shared" si="82"/>
        <v>0.97647708521195253</v>
      </c>
      <c r="AM957" s="10">
        <f t="shared" si="83"/>
        <v>-4.8820247389846937E-4</v>
      </c>
      <c r="AN957" s="11">
        <f t="shared" si="84"/>
        <v>2.5624450273523693E-2</v>
      </c>
    </row>
    <row r="958" spans="2:40" x14ac:dyDescent="0.5">
      <c r="B958" s="29">
        <v>43385</v>
      </c>
      <c r="C958" s="4">
        <v>31.06</v>
      </c>
      <c r="D958" s="5">
        <f t="shared" si="80"/>
        <v>1.2716009129442355E-2</v>
      </c>
      <c r="E958" s="6">
        <f t="shared" si="81"/>
        <v>1.2635839594380659E-2</v>
      </c>
      <c r="AJ958" s="29">
        <v>43385</v>
      </c>
      <c r="AK958" s="6">
        <f t="shared" si="82"/>
        <v>1.0127160091294423</v>
      </c>
      <c r="AL958" s="7">
        <f t="shared" si="82"/>
        <v>1.0126358395943806</v>
      </c>
      <c r="AM958" s="10">
        <f t="shared" si="83"/>
        <v>-2.7041068969951604E-4</v>
      </c>
      <c r="AN958" s="11">
        <f t="shared" si="84"/>
        <v>2.5512835043808618E-2</v>
      </c>
    </row>
    <row r="959" spans="2:40" x14ac:dyDescent="0.5">
      <c r="B959" s="29">
        <v>43388</v>
      </c>
      <c r="C959" s="4">
        <v>31.15</v>
      </c>
      <c r="D959" s="5">
        <f t="shared" si="80"/>
        <v>2.8976175144880831E-3</v>
      </c>
      <c r="E959" s="6">
        <f t="shared" si="81"/>
        <v>2.8934275129211891E-3</v>
      </c>
      <c r="AJ959" s="29">
        <v>43388</v>
      </c>
      <c r="AK959" s="6">
        <f t="shared" si="82"/>
        <v>1.0028976175144881</v>
      </c>
      <c r="AL959" s="7">
        <f t="shared" si="82"/>
        <v>1.0028934275129211</v>
      </c>
      <c r="AM959" s="10">
        <f t="shared" si="83"/>
        <v>-4.3661748628618931E-4</v>
      </c>
      <c r="AN959" s="11">
        <f t="shared" si="84"/>
        <v>2.5476533751464709E-2</v>
      </c>
    </row>
    <row r="960" spans="2:40" x14ac:dyDescent="0.5">
      <c r="B960" s="29">
        <v>43389</v>
      </c>
      <c r="C960" s="4">
        <v>31.74</v>
      </c>
      <c r="D960" s="5">
        <f t="shared" si="80"/>
        <v>1.8940609951845905E-2</v>
      </c>
      <c r="E960" s="6">
        <f t="shared" si="81"/>
        <v>1.8763469864800836E-2</v>
      </c>
      <c r="AJ960" s="29">
        <v>43389</v>
      </c>
      <c r="AK960" s="6">
        <f t="shared" si="82"/>
        <v>1.0189406099518459</v>
      </c>
      <c r="AL960" s="7">
        <f t="shared" si="82"/>
        <v>1.0187634698648009</v>
      </c>
      <c r="AM960" s="10">
        <f t="shared" si="83"/>
        <v>-3.3199707217787837E-4</v>
      </c>
      <c r="AN960" s="11">
        <f t="shared" si="84"/>
        <v>2.55099042739193E-2</v>
      </c>
    </row>
    <row r="961" spans="2:40" x14ac:dyDescent="0.5">
      <c r="B961" s="29">
        <v>43390</v>
      </c>
      <c r="C961" s="4">
        <v>31.68</v>
      </c>
      <c r="D961" s="5">
        <f t="shared" si="80"/>
        <v>-1.8903591682419257E-3</v>
      </c>
      <c r="E961" s="6">
        <f t="shared" si="81"/>
        <v>-1.8921481520378152E-3</v>
      </c>
      <c r="AJ961" s="29">
        <v>43390</v>
      </c>
      <c r="AK961" s="6">
        <f t="shared" si="82"/>
        <v>0.99810964083175813</v>
      </c>
      <c r="AL961" s="7">
        <f t="shared" si="82"/>
        <v>0.99810785184796214</v>
      </c>
      <c r="AM961" s="10">
        <f t="shared" si="83"/>
        <v>-5.5885627508582125E-4</v>
      </c>
      <c r="AN961" s="11">
        <f t="shared" si="84"/>
        <v>2.5428272535658901E-2</v>
      </c>
    </row>
    <row r="962" spans="2:40" x14ac:dyDescent="0.5">
      <c r="B962" s="29">
        <v>43391</v>
      </c>
      <c r="C962" s="4">
        <v>30.37</v>
      </c>
      <c r="D962" s="5">
        <f t="shared" si="80"/>
        <v>-4.1351010101010062E-2</v>
      </c>
      <c r="E962" s="6">
        <f t="shared" si="81"/>
        <v>-4.2230287888567655E-2</v>
      </c>
      <c r="AJ962" s="29">
        <v>43391</v>
      </c>
      <c r="AK962" s="6">
        <f t="shared" si="82"/>
        <v>0.95864898989898994</v>
      </c>
      <c r="AL962" s="7">
        <f t="shared" si="82"/>
        <v>0.95776971211143236</v>
      </c>
      <c r="AM962" s="10">
        <f t="shared" si="83"/>
        <v>-5.6058619158828296E-4</v>
      </c>
      <c r="AN962" s="11">
        <f t="shared" si="84"/>
        <v>2.5428369480551237E-2</v>
      </c>
    </row>
    <row r="963" spans="2:40" x14ac:dyDescent="0.5">
      <c r="B963" s="29">
        <v>43392</v>
      </c>
      <c r="C963" s="4">
        <v>29.49</v>
      </c>
      <c r="D963" s="5">
        <f t="shared" si="80"/>
        <v>-2.8975963121501566E-2</v>
      </c>
      <c r="E963" s="6">
        <f t="shared" si="81"/>
        <v>-2.9404056230472569E-2</v>
      </c>
      <c r="AJ963" s="29">
        <v>43392</v>
      </c>
      <c r="AK963" s="6">
        <f t="shared" si="82"/>
        <v>0.97102403687849848</v>
      </c>
      <c r="AL963" s="7">
        <f t="shared" si="82"/>
        <v>0.9705959437695274</v>
      </c>
      <c r="AM963" s="10">
        <f t="shared" si="83"/>
        <v>-6.8597370256096528E-5</v>
      </c>
      <c r="AN963" s="11">
        <f t="shared" si="84"/>
        <v>2.506084529975065E-2</v>
      </c>
    </row>
    <row r="964" spans="2:40" x14ac:dyDescent="0.5">
      <c r="B964" s="29">
        <v>43395</v>
      </c>
      <c r="C964" s="4">
        <v>29.49</v>
      </c>
      <c r="D964" s="5">
        <f t="shared" si="80"/>
        <v>0</v>
      </c>
      <c r="E964" s="6">
        <f t="shared" si="81"/>
        <v>0</v>
      </c>
      <c r="AJ964" s="29">
        <v>43395</v>
      </c>
      <c r="AK964" s="6">
        <f t="shared" si="82"/>
        <v>1</v>
      </c>
      <c r="AL964" s="7">
        <f t="shared" si="82"/>
        <v>1</v>
      </c>
      <c r="AM964" s="10">
        <f t="shared" si="83"/>
        <v>1.4494853638781873E-4</v>
      </c>
      <c r="AN964" s="11">
        <f t="shared" si="84"/>
        <v>2.4894024538783904E-2</v>
      </c>
    </row>
    <row r="965" spans="2:40" x14ac:dyDescent="0.5">
      <c r="B965" s="29">
        <v>43396</v>
      </c>
      <c r="C965" s="4">
        <v>29.47</v>
      </c>
      <c r="D965" s="5">
        <f t="shared" si="80"/>
        <v>-6.7819599864359364E-4</v>
      </c>
      <c r="E965" s="6">
        <f t="shared" si="81"/>
        <v>-6.7842607758151758E-4</v>
      </c>
      <c r="AJ965" s="29">
        <v>43396</v>
      </c>
      <c r="AK965" s="6">
        <f t="shared" si="82"/>
        <v>0.9993218040013564</v>
      </c>
      <c r="AL965" s="7">
        <f t="shared" si="82"/>
        <v>0.99932157392241849</v>
      </c>
      <c r="AM965" s="10">
        <f t="shared" si="83"/>
        <v>9.5789161695065202E-5</v>
      </c>
      <c r="AN965" s="11">
        <f t="shared" si="84"/>
        <v>2.4898730527027752E-2</v>
      </c>
    </row>
    <row r="966" spans="2:40" x14ac:dyDescent="0.5">
      <c r="B966" s="29">
        <v>43397</v>
      </c>
      <c r="C966" s="4">
        <v>28.35</v>
      </c>
      <c r="D966" s="5">
        <f t="shared" si="80"/>
        <v>-3.800475059382414E-2</v>
      </c>
      <c r="E966" s="6">
        <f t="shared" si="81"/>
        <v>-3.874576657584218E-2</v>
      </c>
      <c r="AJ966" s="29">
        <v>43397</v>
      </c>
      <c r="AK966" s="6">
        <f t="shared" si="82"/>
        <v>0.96199524940617587</v>
      </c>
      <c r="AL966" s="7">
        <f t="shared" si="82"/>
        <v>0.96125423342415783</v>
      </c>
      <c r="AM966" s="10">
        <f t="shared" si="83"/>
        <v>-4.8697450460550708E-5</v>
      </c>
      <c r="AN966" s="11">
        <f t="shared" si="84"/>
        <v>2.4941384858230473E-2</v>
      </c>
    </row>
    <row r="967" spans="2:40" x14ac:dyDescent="0.5">
      <c r="B967" s="29">
        <v>43398</v>
      </c>
      <c r="C967" s="4">
        <v>29.86</v>
      </c>
      <c r="D967" s="5">
        <f t="shared" si="80"/>
        <v>5.3262786596119854E-2</v>
      </c>
      <c r="E967" s="6">
        <f t="shared" si="81"/>
        <v>5.189276193728326E-2</v>
      </c>
      <c r="AJ967" s="29">
        <v>43398</v>
      </c>
      <c r="AK967" s="6">
        <f t="shared" si="82"/>
        <v>1.0532627865961199</v>
      </c>
      <c r="AL967" s="7">
        <f t="shared" si="82"/>
        <v>1.0518927619372833</v>
      </c>
      <c r="AM967" s="10">
        <f t="shared" si="83"/>
        <v>1.6094327260396965E-4</v>
      </c>
      <c r="AN967" s="11">
        <f t="shared" si="84"/>
        <v>2.4697792710430776E-2</v>
      </c>
    </row>
    <row r="968" spans="2:40" x14ac:dyDescent="0.5">
      <c r="B968" s="29">
        <v>43399</v>
      </c>
      <c r="C968" s="4">
        <v>30.31</v>
      </c>
      <c r="D968" s="5">
        <f t="shared" ref="D968:D1031" si="85">((C968-C967)/C967)</f>
        <v>1.5070328198258516E-2</v>
      </c>
      <c r="E968" s="6">
        <f t="shared" ref="E968:E1031" si="86" xml:space="preserve"> IF(C968=C967, 0, LN(C968/C967))</f>
        <v>1.4957898958667405E-2</v>
      </c>
      <c r="AJ968" s="29">
        <v>43399</v>
      </c>
      <c r="AK968" s="6">
        <f t="shared" ref="AK968:AL1031" si="87">1 + D968</f>
        <v>1.0150703281982585</v>
      </c>
      <c r="AL968" s="7">
        <f t="shared" si="87"/>
        <v>1.0149578989586674</v>
      </c>
      <c r="AM968" s="10">
        <f t="shared" ref="AM968:AM1031" si="88">AVERAGE(D968:D1058)</f>
        <v>-1.9272518702069785E-4</v>
      </c>
      <c r="AN968" s="11">
        <f t="shared" ref="AN968:AN1031" si="89">STDEV(D968:D1058)</f>
        <v>2.4153366903068234E-2</v>
      </c>
    </row>
    <row r="969" spans="2:40" x14ac:dyDescent="0.5">
      <c r="B969" s="29">
        <v>43402</v>
      </c>
      <c r="C969" s="4">
        <v>29.53</v>
      </c>
      <c r="D969" s="5">
        <f t="shared" si="85"/>
        <v>-2.5734081161332814E-2</v>
      </c>
      <c r="E969" s="6">
        <f t="shared" si="86"/>
        <v>-2.6070995313880387E-2</v>
      </c>
      <c r="AJ969" s="29">
        <v>43402</v>
      </c>
      <c r="AK969" s="6">
        <f t="shared" si="87"/>
        <v>0.9742659188386672</v>
      </c>
      <c r="AL969" s="7">
        <f t="shared" si="87"/>
        <v>0.97392900468611965</v>
      </c>
      <c r="AM969" s="10">
        <f t="shared" si="88"/>
        <v>-4.506131975045632E-4</v>
      </c>
      <c r="AN969" s="11">
        <f t="shared" si="89"/>
        <v>2.4113842750268386E-2</v>
      </c>
    </row>
    <row r="970" spans="2:40" x14ac:dyDescent="0.5">
      <c r="B970" s="29">
        <v>43403</v>
      </c>
      <c r="C970" s="4">
        <v>29.92</v>
      </c>
      <c r="D970" s="5">
        <f t="shared" si="85"/>
        <v>1.3206908228919761E-2</v>
      </c>
      <c r="E970" s="6">
        <f t="shared" si="86"/>
        <v>1.312045735044513E-2</v>
      </c>
      <c r="AJ970" s="29">
        <v>43403</v>
      </c>
      <c r="AK970" s="6">
        <f t="shared" si="87"/>
        <v>1.0132069082289197</v>
      </c>
      <c r="AL970" s="7">
        <f t="shared" si="87"/>
        <v>1.0131204573504451</v>
      </c>
      <c r="AM970" s="10">
        <f t="shared" si="88"/>
        <v>1.4424321829802985E-5</v>
      </c>
      <c r="AN970" s="11">
        <f t="shared" si="89"/>
        <v>2.4028738138886726E-2</v>
      </c>
    </row>
    <row r="971" spans="2:40" x14ac:dyDescent="0.5">
      <c r="B971" s="29">
        <v>43404</v>
      </c>
      <c r="C971" s="4">
        <v>29.42</v>
      </c>
      <c r="D971" s="5">
        <f t="shared" si="85"/>
        <v>-1.6711229946524062E-2</v>
      </c>
      <c r="E971" s="6">
        <f t="shared" si="86"/>
        <v>-1.6852437932985045E-2</v>
      </c>
      <c r="AJ971" s="29">
        <v>43404</v>
      </c>
      <c r="AK971" s="6">
        <f t="shared" si="87"/>
        <v>0.98328877005347592</v>
      </c>
      <c r="AL971" s="7">
        <f t="shared" si="87"/>
        <v>0.98314756206701492</v>
      </c>
      <c r="AM971" s="10">
        <f t="shared" si="88"/>
        <v>-8.1120580571750488E-5</v>
      </c>
      <c r="AN971" s="11">
        <f t="shared" si="89"/>
        <v>2.3992957721136594E-2</v>
      </c>
    </row>
    <row r="972" spans="2:40" x14ac:dyDescent="0.5">
      <c r="B972" s="29">
        <v>43405</v>
      </c>
      <c r="C972" s="4">
        <v>30.59</v>
      </c>
      <c r="D972" s="5">
        <f t="shared" si="85"/>
        <v>3.9768864717878931E-2</v>
      </c>
      <c r="E972" s="6">
        <f t="shared" si="86"/>
        <v>3.8998442989520522E-2</v>
      </c>
      <c r="AJ972" s="29">
        <v>43405</v>
      </c>
      <c r="AK972" s="6">
        <f t="shared" si="87"/>
        <v>1.0397688647178789</v>
      </c>
      <c r="AL972" s="7">
        <f t="shared" si="87"/>
        <v>1.0389984429895205</v>
      </c>
      <c r="AM972" s="10">
        <f t="shared" si="88"/>
        <v>1.6707120487764724E-4</v>
      </c>
      <c r="AN972" s="11">
        <f t="shared" si="89"/>
        <v>2.3935766326891733E-2</v>
      </c>
    </row>
    <row r="973" spans="2:40" x14ac:dyDescent="0.5">
      <c r="B973" s="29">
        <v>43406</v>
      </c>
      <c r="C973" s="4">
        <v>29.56</v>
      </c>
      <c r="D973" s="5">
        <f t="shared" si="85"/>
        <v>-3.3671134357633248E-2</v>
      </c>
      <c r="E973" s="6">
        <f t="shared" si="86"/>
        <v>-3.4251062082811097E-2</v>
      </c>
      <c r="AJ973" s="29">
        <v>43406</v>
      </c>
      <c r="AK973" s="6">
        <f t="shared" si="87"/>
        <v>0.96632886564236675</v>
      </c>
      <c r="AL973" s="7">
        <f t="shared" si="87"/>
        <v>0.96574893791718885</v>
      </c>
      <c r="AM973" s="10">
        <f t="shared" si="88"/>
        <v>-1.7024609006579506E-5</v>
      </c>
      <c r="AN973" s="11">
        <f t="shared" si="89"/>
        <v>2.369096778598781E-2</v>
      </c>
    </row>
    <row r="974" spans="2:40" x14ac:dyDescent="0.5">
      <c r="B974" s="29">
        <v>43409</v>
      </c>
      <c r="C974" s="4">
        <v>30.04</v>
      </c>
      <c r="D974" s="5">
        <f t="shared" si="85"/>
        <v>1.6238159675236823E-2</v>
      </c>
      <c r="E974" s="6">
        <f t="shared" si="86"/>
        <v>1.610773081593295E-2</v>
      </c>
      <c r="AJ974" s="29">
        <v>43409</v>
      </c>
      <c r="AK974" s="6">
        <f t="shared" si="87"/>
        <v>1.0162381596752368</v>
      </c>
      <c r="AL974" s="7">
        <f t="shared" si="87"/>
        <v>1.016107730815933</v>
      </c>
      <c r="AM974" s="10">
        <f t="shared" si="88"/>
        <v>1.6110452152955735E-4</v>
      </c>
      <c r="AN974" s="11">
        <f t="shared" si="89"/>
        <v>2.349524657407227E-2</v>
      </c>
    </row>
    <row r="975" spans="2:40" x14ac:dyDescent="0.5">
      <c r="B975" s="29">
        <v>43410</v>
      </c>
      <c r="C975" s="4">
        <v>30.62</v>
      </c>
      <c r="D975" s="5">
        <f t="shared" si="85"/>
        <v>1.9307589880159848E-2</v>
      </c>
      <c r="E975" s="6">
        <f t="shared" si="86"/>
        <v>1.9123563333603707E-2</v>
      </c>
      <c r="AJ975" s="29">
        <v>43410</v>
      </c>
      <c r="AK975" s="6">
        <f t="shared" si="87"/>
        <v>1.0193075898801598</v>
      </c>
      <c r="AL975" s="7">
        <f t="shared" si="87"/>
        <v>1.0191235633336038</v>
      </c>
      <c r="AM975" s="10">
        <f t="shared" si="88"/>
        <v>-1.8634072198536188E-4</v>
      </c>
      <c r="AN975" s="11">
        <f t="shared" si="89"/>
        <v>2.3488636482558785E-2</v>
      </c>
    </row>
    <row r="976" spans="2:40" x14ac:dyDescent="0.5">
      <c r="B976" s="29">
        <v>43411</v>
      </c>
      <c r="C976" s="4">
        <v>31.75</v>
      </c>
      <c r="D976" s="5">
        <f t="shared" si="85"/>
        <v>3.6903984323971226E-2</v>
      </c>
      <c r="E976" s="6">
        <f t="shared" si="86"/>
        <v>3.6239335109162829E-2</v>
      </c>
      <c r="AJ976" s="29">
        <v>43411</v>
      </c>
      <c r="AK976" s="6">
        <f t="shared" si="87"/>
        <v>1.0369039843239711</v>
      </c>
      <c r="AL976" s="7">
        <f t="shared" si="87"/>
        <v>1.0362393351091628</v>
      </c>
      <c r="AM976" s="10">
        <f t="shared" si="88"/>
        <v>-1.0099629580832608E-4</v>
      </c>
      <c r="AN976" s="11">
        <f t="shared" si="89"/>
        <v>2.3574206786107967E-2</v>
      </c>
    </row>
    <row r="977" spans="2:40" x14ac:dyDescent="0.5">
      <c r="B977" s="29">
        <v>43412</v>
      </c>
      <c r="C977" s="4">
        <v>31.76</v>
      </c>
      <c r="D977" s="5">
        <f t="shared" si="85"/>
        <v>3.1496062992130905E-4</v>
      </c>
      <c r="E977" s="6">
        <f t="shared" si="86"/>
        <v>3.1491104023437179E-4</v>
      </c>
      <c r="AJ977" s="29">
        <v>43412</v>
      </c>
      <c r="AK977" s="6">
        <f t="shared" si="87"/>
        <v>1.0003149606299213</v>
      </c>
      <c r="AL977" s="7">
        <f t="shared" si="87"/>
        <v>1.0003149110402343</v>
      </c>
      <c r="AM977" s="10">
        <f t="shared" si="88"/>
        <v>-1.0970221644178977E-3</v>
      </c>
      <c r="AN977" s="11">
        <f t="shared" si="89"/>
        <v>2.3905783194378229E-2</v>
      </c>
    </row>
    <row r="978" spans="2:40" x14ac:dyDescent="0.5">
      <c r="B978" s="29">
        <v>43413</v>
      </c>
      <c r="C978" s="4">
        <v>30.59</v>
      </c>
      <c r="D978" s="5">
        <f t="shared" si="85"/>
        <v>-3.6838790931989975E-2</v>
      </c>
      <c r="E978" s="6">
        <f t="shared" si="86"/>
        <v>-3.75344782161229E-2</v>
      </c>
      <c r="AJ978" s="29">
        <v>43413</v>
      </c>
      <c r="AK978" s="6">
        <f t="shared" si="87"/>
        <v>0.96316120906801006</v>
      </c>
      <c r="AL978" s="7">
        <f t="shared" si="87"/>
        <v>0.96246552178387712</v>
      </c>
      <c r="AM978" s="10">
        <f t="shared" si="88"/>
        <v>-1.1279557977137364E-3</v>
      </c>
      <c r="AN978" s="11">
        <f t="shared" si="89"/>
        <v>2.3905757067361002E-2</v>
      </c>
    </row>
    <row r="979" spans="2:40" x14ac:dyDescent="0.5">
      <c r="B979" s="29">
        <v>43416</v>
      </c>
      <c r="C979" s="4">
        <v>29.45</v>
      </c>
      <c r="D979" s="5">
        <f t="shared" si="85"/>
        <v>-3.7267080745341637E-2</v>
      </c>
      <c r="E979" s="6">
        <f t="shared" si="86"/>
        <v>-3.797924806521645E-2</v>
      </c>
      <c r="AJ979" s="29">
        <v>43416</v>
      </c>
      <c r="AK979" s="6">
        <f t="shared" si="87"/>
        <v>0.96273291925465831</v>
      </c>
      <c r="AL979" s="7">
        <f t="shared" si="87"/>
        <v>0.96202075193478354</v>
      </c>
      <c r="AM979" s="10">
        <f t="shared" si="88"/>
        <v>-5.7362356574823471E-4</v>
      </c>
      <c r="AN979" s="11">
        <f t="shared" si="89"/>
        <v>2.3651994581686677E-2</v>
      </c>
    </row>
    <row r="980" spans="2:40" x14ac:dyDescent="0.5">
      <c r="B980" s="29">
        <v>43417</v>
      </c>
      <c r="C980" s="4">
        <v>29.07</v>
      </c>
      <c r="D980" s="5">
        <f t="shared" si="85"/>
        <v>-1.290322580645158E-2</v>
      </c>
      <c r="E980" s="6">
        <f t="shared" si="86"/>
        <v>-1.2987195526811079E-2</v>
      </c>
      <c r="AJ980" s="29">
        <v>43417</v>
      </c>
      <c r="AK980" s="6">
        <f t="shared" si="87"/>
        <v>0.98709677419354847</v>
      </c>
      <c r="AL980" s="7">
        <f t="shared" si="87"/>
        <v>0.98701280447318895</v>
      </c>
      <c r="AM980" s="10">
        <f t="shared" si="88"/>
        <v>-3.2324372252869027E-4</v>
      </c>
      <c r="AN980" s="11">
        <f t="shared" si="89"/>
        <v>2.3378256507033592E-2</v>
      </c>
    </row>
    <row r="981" spans="2:40" x14ac:dyDescent="0.5">
      <c r="B981" s="29">
        <v>43418</v>
      </c>
      <c r="C981" s="4">
        <v>28.24</v>
      </c>
      <c r="D981" s="5">
        <f t="shared" si="85"/>
        <v>-2.8551771585827376E-2</v>
      </c>
      <c r="E981" s="6">
        <f t="shared" si="86"/>
        <v>-2.8967301945743248E-2</v>
      </c>
      <c r="AJ981" s="29">
        <v>43418</v>
      </c>
      <c r="AK981" s="6">
        <f t="shared" si="87"/>
        <v>0.97144822841417267</v>
      </c>
      <c r="AL981" s="7">
        <f t="shared" si="87"/>
        <v>0.97103269805425674</v>
      </c>
      <c r="AM981" s="10">
        <f t="shared" si="88"/>
        <v>-1.4206289618657326E-4</v>
      </c>
      <c r="AN981" s="11">
        <f t="shared" si="89"/>
        <v>2.3343541610742268E-2</v>
      </c>
    </row>
    <row r="982" spans="2:40" x14ac:dyDescent="0.5">
      <c r="B982" s="29">
        <v>43419</v>
      </c>
      <c r="C982" s="4">
        <v>28.26</v>
      </c>
      <c r="D982" s="5">
        <f t="shared" si="85"/>
        <v>7.0821529745053566E-4</v>
      </c>
      <c r="E982" s="6">
        <f t="shared" si="86"/>
        <v>7.0796463134009419E-4</v>
      </c>
      <c r="AJ982" s="29">
        <v>43419</v>
      </c>
      <c r="AK982" s="6">
        <f t="shared" si="87"/>
        <v>1.0007082152974505</v>
      </c>
      <c r="AL982" s="7">
        <f t="shared" si="87"/>
        <v>1.0007079646313402</v>
      </c>
      <c r="AM982" s="10">
        <f t="shared" si="88"/>
        <v>2.6980900507055653E-4</v>
      </c>
      <c r="AN982" s="11">
        <f t="shared" si="89"/>
        <v>2.3166693501904631E-2</v>
      </c>
    </row>
    <row r="983" spans="2:40" x14ac:dyDescent="0.5">
      <c r="B983" s="29">
        <v>43420</v>
      </c>
      <c r="C983" s="4">
        <v>28.15</v>
      </c>
      <c r="D983" s="5">
        <f t="shared" si="85"/>
        <v>-3.8924274593065454E-3</v>
      </c>
      <c r="E983" s="6">
        <f t="shared" si="86"/>
        <v>-3.9000226706820663E-3</v>
      </c>
      <c r="AJ983" s="29">
        <v>43420</v>
      </c>
      <c r="AK983" s="6">
        <f t="shared" si="87"/>
        <v>0.99610757254069349</v>
      </c>
      <c r="AL983" s="7">
        <f t="shared" si="87"/>
        <v>0.99609997732931799</v>
      </c>
      <c r="AM983" s="10">
        <f t="shared" si="88"/>
        <v>4.1762303515789281E-4</v>
      </c>
      <c r="AN983" s="11">
        <f t="shared" si="89"/>
        <v>2.3212388738180795E-2</v>
      </c>
    </row>
    <row r="984" spans="2:40" x14ac:dyDescent="0.5">
      <c r="B984" s="29">
        <v>43423</v>
      </c>
      <c r="C984" s="4">
        <v>26.59</v>
      </c>
      <c r="D984" s="5">
        <f t="shared" si="85"/>
        <v>-5.5417406749555906E-2</v>
      </c>
      <c r="E984" s="6">
        <f t="shared" si="86"/>
        <v>-5.7012149330770853E-2</v>
      </c>
      <c r="AJ984" s="29">
        <v>43423</v>
      </c>
      <c r="AK984" s="6">
        <f t="shared" si="87"/>
        <v>0.94458259325044414</v>
      </c>
      <c r="AL984" s="7">
        <f t="shared" si="87"/>
        <v>0.94298785066922919</v>
      </c>
      <c r="AM984" s="10">
        <f t="shared" si="88"/>
        <v>3.338219675971981E-4</v>
      </c>
      <c r="AN984" s="11">
        <f t="shared" si="89"/>
        <v>2.3241868455310295E-2</v>
      </c>
    </row>
    <row r="985" spans="2:40" x14ac:dyDescent="0.5">
      <c r="B985" s="29">
        <v>43424</v>
      </c>
      <c r="C985" s="4">
        <v>26.19</v>
      </c>
      <c r="D985" s="5">
        <f t="shared" si="85"/>
        <v>-1.5043249341857788E-2</v>
      </c>
      <c r="E985" s="6">
        <f t="shared" si="86"/>
        <v>-1.5157546735307819E-2</v>
      </c>
      <c r="AJ985" s="29">
        <v>43424</v>
      </c>
      <c r="AK985" s="6">
        <f t="shared" si="87"/>
        <v>0.98495675065814225</v>
      </c>
      <c r="AL985" s="7">
        <f t="shared" si="87"/>
        <v>0.98484245326469222</v>
      </c>
      <c r="AM985" s="10">
        <f t="shared" si="88"/>
        <v>1.0824952770074781E-3</v>
      </c>
      <c r="AN985" s="11">
        <f t="shared" si="89"/>
        <v>2.2511875952410557E-2</v>
      </c>
    </row>
    <row r="986" spans="2:40" x14ac:dyDescent="0.5">
      <c r="B986" s="29">
        <v>43425</v>
      </c>
      <c r="C986" s="4">
        <v>28</v>
      </c>
      <c r="D986" s="5">
        <f t="shared" si="85"/>
        <v>6.9110347460862878E-2</v>
      </c>
      <c r="E986" s="6">
        <f t="shared" si="86"/>
        <v>6.6826851655583441E-2</v>
      </c>
      <c r="AJ986" s="29">
        <v>43425</v>
      </c>
      <c r="AK986" s="6">
        <f t="shared" si="87"/>
        <v>1.069110347460863</v>
      </c>
      <c r="AL986" s="7">
        <f t="shared" si="87"/>
        <v>1.0668268516555834</v>
      </c>
      <c r="AM986" s="10">
        <f t="shared" si="88"/>
        <v>1.1443526770122611E-3</v>
      </c>
      <c r="AN986" s="11">
        <f t="shared" si="89"/>
        <v>2.2474776879569121E-2</v>
      </c>
    </row>
    <row r="987" spans="2:40" x14ac:dyDescent="0.5">
      <c r="B987" s="29">
        <v>43427</v>
      </c>
      <c r="C987" s="4">
        <v>28.7</v>
      </c>
      <c r="D987" s="5">
        <f t="shared" si="85"/>
        <v>2.4999999999999974E-2</v>
      </c>
      <c r="E987" s="6">
        <f t="shared" si="86"/>
        <v>2.4692612590371414E-2</v>
      </c>
      <c r="AJ987" s="29">
        <v>43427</v>
      </c>
      <c r="AK987" s="6">
        <f t="shared" si="87"/>
        <v>1.0249999999999999</v>
      </c>
      <c r="AL987" s="7">
        <f t="shared" si="87"/>
        <v>1.0246926125903715</v>
      </c>
      <c r="AM987" s="10">
        <f t="shared" si="88"/>
        <v>4.5839046305605783E-4</v>
      </c>
      <c r="AN987" s="11">
        <f t="shared" si="89"/>
        <v>2.1299175077468001E-2</v>
      </c>
    </row>
    <row r="988" spans="2:40" x14ac:dyDescent="0.5">
      <c r="B988" s="29">
        <v>43430</v>
      </c>
      <c r="C988" s="4">
        <v>28.88</v>
      </c>
      <c r="D988" s="5">
        <f t="shared" si="85"/>
        <v>6.271777003484311E-3</v>
      </c>
      <c r="E988" s="6">
        <f t="shared" si="86"/>
        <v>6.252191259050092E-3</v>
      </c>
      <c r="AJ988" s="29">
        <v>43430</v>
      </c>
      <c r="AK988" s="6">
        <f t="shared" si="87"/>
        <v>1.0062717770034844</v>
      </c>
      <c r="AL988" s="7">
        <f t="shared" si="87"/>
        <v>1.0062521912590501</v>
      </c>
      <c r="AM988" s="10">
        <f t="shared" si="88"/>
        <v>1.5292669605382892E-4</v>
      </c>
      <c r="AN988" s="11">
        <f t="shared" si="89"/>
        <v>2.1142047246289649E-2</v>
      </c>
    </row>
    <row r="989" spans="2:40" x14ac:dyDescent="0.5">
      <c r="B989" s="29">
        <v>43431</v>
      </c>
      <c r="C989" s="4">
        <v>28.11</v>
      </c>
      <c r="D989" s="5">
        <f t="shared" si="85"/>
        <v>-2.666204986149583E-2</v>
      </c>
      <c r="E989" s="6">
        <f t="shared" si="86"/>
        <v>-2.7023929106184907E-2</v>
      </c>
      <c r="AJ989" s="29">
        <v>43431</v>
      </c>
      <c r="AK989" s="6">
        <f t="shared" si="87"/>
        <v>0.97333795013850422</v>
      </c>
      <c r="AL989" s="7">
        <f t="shared" si="87"/>
        <v>0.9729760708938151</v>
      </c>
      <c r="AM989" s="10">
        <f t="shared" si="88"/>
        <v>-7.0117506641550212E-5</v>
      </c>
      <c r="AN989" s="11">
        <f t="shared" si="89"/>
        <v>2.1183800850253551E-2</v>
      </c>
    </row>
    <row r="990" spans="2:40" x14ac:dyDescent="0.5">
      <c r="B990" s="29">
        <v>43432</v>
      </c>
      <c r="C990" s="4">
        <v>28.35</v>
      </c>
      <c r="D990" s="5">
        <f t="shared" si="85"/>
        <v>8.5378868729990044E-3</v>
      </c>
      <c r="E990" s="6">
        <f t="shared" si="86"/>
        <v>8.5016452553206886E-3</v>
      </c>
      <c r="AJ990" s="29">
        <v>43432</v>
      </c>
      <c r="AK990" s="6">
        <f t="shared" si="87"/>
        <v>1.0085378868729991</v>
      </c>
      <c r="AL990" s="7">
        <f t="shared" si="87"/>
        <v>1.0085016452553206</v>
      </c>
      <c r="AM990" s="10">
        <f t="shared" si="88"/>
        <v>4.2999068044724515E-4</v>
      </c>
      <c r="AN990" s="11">
        <f t="shared" si="89"/>
        <v>2.1086015473407764E-2</v>
      </c>
    </row>
    <row r="991" spans="2:40" x14ac:dyDescent="0.5">
      <c r="B991" s="29">
        <v>43433</v>
      </c>
      <c r="C991" s="4">
        <v>28.59</v>
      </c>
      <c r="D991" s="5">
        <f t="shared" si="85"/>
        <v>8.4656084656084107E-3</v>
      </c>
      <c r="E991" s="6">
        <f t="shared" si="86"/>
        <v>8.4299761604594015E-3</v>
      </c>
      <c r="AJ991" s="29">
        <v>43433</v>
      </c>
      <c r="AK991" s="6">
        <f t="shared" si="87"/>
        <v>1.0084656084656085</v>
      </c>
      <c r="AL991" s="7">
        <f t="shared" si="87"/>
        <v>1.0084299761604594</v>
      </c>
      <c r="AM991" s="10">
        <f t="shared" si="88"/>
        <v>3.476745655664671E-4</v>
      </c>
      <c r="AN991" s="11">
        <f t="shared" si="89"/>
        <v>2.1068626128989916E-2</v>
      </c>
    </row>
    <row r="992" spans="2:40" x14ac:dyDescent="0.5">
      <c r="B992" s="29">
        <v>43434</v>
      </c>
      <c r="C992" s="4">
        <v>28.19</v>
      </c>
      <c r="D992" s="5">
        <f t="shared" si="85"/>
        <v>-1.3990905911157698E-2</v>
      </c>
      <c r="E992" s="6">
        <f t="shared" si="86"/>
        <v>-1.4089701208199209E-2</v>
      </c>
      <c r="AJ992" s="29">
        <v>43434</v>
      </c>
      <c r="AK992" s="6">
        <f t="shared" si="87"/>
        <v>0.9860090940888423</v>
      </c>
      <c r="AL992" s="7">
        <f t="shared" si="87"/>
        <v>0.98591029879180081</v>
      </c>
      <c r="AM992" s="10">
        <f t="shared" si="88"/>
        <v>4.3473080922761204E-4</v>
      </c>
      <c r="AN992" s="11">
        <f t="shared" si="89"/>
        <v>2.1118849762590926E-2</v>
      </c>
    </row>
    <row r="993" spans="2:40" x14ac:dyDescent="0.5">
      <c r="B993" s="29">
        <v>43437</v>
      </c>
      <c r="C993" s="4">
        <v>28.66</v>
      </c>
      <c r="D993" s="5">
        <f t="shared" si="85"/>
        <v>1.6672578928698077E-2</v>
      </c>
      <c r="E993" s="6">
        <f t="shared" si="86"/>
        <v>1.6535117274004602E-2</v>
      </c>
      <c r="AJ993" s="29">
        <v>43437</v>
      </c>
      <c r="AK993" s="6">
        <f t="shared" si="87"/>
        <v>1.0166725789286981</v>
      </c>
      <c r="AL993" s="7">
        <f t="shared" si="87"/>
        <v>1.0165351172740047</v>
      </c>
      <c r="AM993" s="10">
        <f t="shared" si="88"/>
        <v>5.2439017149185664E-4</v>
      </c>
      <c r="AN993" s="11">
        <f t="shared" si="89"/>
        <v>2.1074197905385676E-2</v>
      </c>
    </row>
    <row r="994" spans="2:40" x14ac:dyDescent="0.5">
      <c r="B994" s="29">
        <v>43438</v>
      </c>
      <c r="C994" s="4">
        <v>26.45</v>
      </c>
      <c r="D994" s="5">
        <f t="shared" si="85"/>
        <v>-7.7110956036287537E-2</v>
      </c>
      <c r="E994" s="6">
        <f t="shared" si="86"/>
        <v>-8.0246264095717487E-2</v>
      </c>
      <c r="AJ994" s="29">
        <v>43438</v>
      </c>
      <c r="AK994" s="6">
        <f t="shared" si="87"/>
        <v>0.92288904396371252</v>
      </c>
      <c r="AL994" s="7">
        <f t="shared" si="87"/>
        <v>0.91975373590428255</v>
      </c>
      <c r="AM994" s="10">
        <f t="shared" si="88"/>
        <v>5.9902620795744901E-4</v>
      </c>
      <c r="AN994" s="11">
        <f t="shared" si="89"/>
        <v>2.1143935134166004E-2</v>
      </c>
    </row>
    <row r="995" spans="2:40" x14ac:dyDescent="0.5">
      <c r="B995" s="29">
        <v>43440</v>
      </c>
      <c r="C995" s="4">
        <v>26.74</v>
      </c>
      <c r="D995" s="5">
        <f t="shared" si="85"/>
        <v>1.0964083175803371E-2</v>
      </c>
      <c r="E995" s="6">
        <f t="shared" si="86"/>
        <v>1.0904413369488658E-2</v>
      </c>
      <c r="AJ995" s="29">
        <v>43440</v>
      </c>
      <c r="AK995" s="6">
        <f t="shared" si="87"/>
        <v>1.0109640831758033</v>
      </c>
      <c r="AL995" s="7">
        <f t="shared" si="87"/>
        <v>1.0109044133694887</v>
      </c>
      <c r="AM995" s="10">
        <f t="shared" si="88"/>
        <v>1.5538441653338258E-3</v>
      </c>
      <c r="AN995" s="11">
        <f t="shared" si="89"/>
        <v>1.9493126813621635E-2</v>
      </c>
    </row>
    <row r="996" spans="2:40" x14ac:dyDescent="0.5">
      <c r="B996" s="29">
        <v>43441</v>
      </c>
      <c r="C996" s="4">
        <v>26.09</v>
      </c>
      <c r="D996" s="5">
        <f t="shared" si="85"/>
        <v>-2.4308152580403839E-2</v>
      </c>
      <c r="E996" s="6">
        <f t="shared" si="86"/>
        <v>-2.4608472525160029E-2</v>
      </c>
      <c r="AJ996" s="29">
        <v>43441</v>
      </c>
      <c r="AK996" s="6">
        <f t="shared" si="87"/>
        <v>0.97569184741959614</v>
      </c>
      <c r="AL996" s="7">
        <f t="shared" si="87"/>
        <v>0.97539152747483993</v>
      </c>
      <c r="AM996" s="10">
        <f t="shared" si="88"/>
        <v>2.057109941218428E-3</v>
      </c>
      <c r="AN996" s="11">
        <f t="shared" si="89"/>
        <v>2.0312732281289519E-2</v>
      </c>
    </row>
    <row r="997" spans="2:40" x14ac:dyDescent="0.5">
      <c r="B997" s="29">
        <v>43444</v>
      </c>
      <c r="C997" s="4">
        <v>25.37</v>
      </c>
      <c r="D997" s="5">
        <f t="shared" si="85"/>
        <v>-2.7596780375622802E-2</v>
      </c>
      <c r="E997" s="6">
        <f t="shared" si="86"/>
        <v>-2.7984725537446568E-2</v>
      </c>
      <c r="AJ997" s="29">
        <v>43444</v>
      </c>
      <c r="AK997" s="6">
        <f t="shared" si="87"/>
        <v>0.97240321962437715</v>
      </c>
      <c r="AL997" s="7">
        <f t="shared" si="87"/>
        <v>0.97201527446255342</v>
      </c>
      <c r="AM997" s="10">
        <f t="shared" si="88"/>
        <v>2.5881076424387746E-3</v>
      </c>
      <c r="AN997" s="11">
        <f t="shared" si="89"/>
        <v>2.0247331311561579E-2</v>
      </c>
    </row>
    <row r="998" spans="2:40" x14ac:dyDescent="0.5">
      <c r="B998" s="29">
        <v>43445</v>
      </c>
      <c r="C998" s="4">
        <v>24.86</v>
      </c>
      <c r="D998" s="5">
        <f t="shared" si="85"/>
        <v>-2.0102483247930687E-2</v>
      </c>
      <c r="E998" s="6">
        <f t="shared" si="86"/>
        <v>-2.0307287528625564E-2</v>
      </c>
      <c r="AJ998" s="29">
        <v>43445</v>
      </c>
      <c r="AK998" s="6">
        <f t="shared" si="87"/>
        <v>0.97989751675206926</v>
      </c>
      <c r="AL998" s="7">
        <f t="shared" si="87"/>
        <v>0.97969271247137446</v>
      </c>
      <c r="AM998" s="10">
        <f t="shared" si="88"/>
        <v>2.8642439766911713E-3</v>
      </c>
      <c r="AN998" s="11">
        <f t="shared" si="89"/>
        <v>2.000094440745193E-2</v>
      </c>
    </row>
    <row r="999" spans="2:40" x14ac:dyDescent="0.5">
      <c r="B999" s="29">
        <v>43446</v>
      </c>
      <c r="C999" s="4">
        <v>25.38</v>
      </c>
      <c r="D999" s="5">
        <f t="shared" si="85"/>
        <v>2.0917135961383733E-2</v>
      </c>
      <c r="E999" s="6">
        <f t="shared" si="86"/>
        <v>2.070137620367658E-2</v>
      </c>
      <c r="AJ999" s="29">
        <v>43446</v>
      </c>
      <c r="AK999" s="6">
        <f t="shared" si="87"/>
        <v>1.0209171359613838</v>
      </c>
      <c r="AL999" s="7">
        <f t="shared" si="87"/>
        <v>1.0207013762036765</v>
      </c>
      <c r="AM999" s="10">
        <f t="shared" si="88"/>
        <v>3.1157415084653558E-3</v>
      </c>
      <c r="AN999" s="11">
        <f t="shared" si="89"/>
        <v>1.9852282269696424E-2</v>
      </c>
    </row>
    <row r="1000" spans="2:40" x14ac:dyDescent="0.5">
      <c r="B1000" s="29">
        <v>43447</v>
      </c>
      <c r="C1000" s="4">
        <v>24.97</v>
      </c>
      <c r="D1000" s="5">
        <f t="shared" si="85"/>
        <v>-1.6154452324665097E-2</v>
      </c>
      <c r="E1000" s="6">
        <f t="shared" si="86"/>
        <v>-1.6286357994559717E-2</v>
      </c>
      <c r="AJ1000" s="29">
        <v>43447</v>
      </c>
      <c r="AK1000" s="6">
        <f t="shared" si="87"/>
        <v>0.98384554767533494</v>
      </c>
      <c r="AL1000" s="7">
        <f t="shared" si="87"/>
        <v>0.98371364200544031</v>
      </c>
      <c r="AM1000" s="10">
        <f t="shared" si="88"/>
        <v>2.8757141383478515E-3</v>
      </c>
      <c r="AN1000" s="11">
        <f t="shared" si="89"/>
        <v>1.9766519964905895E-2</v>
      </c>
    </row>
    <row r="1001" spans="2:40" x14ac:dyDescent="0.5">
      <c r="B1001" s="29">
        <v>43448</v>
      </c>
      <c r="C1001" s="4">
        <v>24.28</v>
      </c>
      <c r="D1001" s="5">
        <f t="shared" si="85"/>
        <v>-2.763315979175001E-2</v>
      </c>
      <c r="E1001" s="6">
        <f t="shared" si="86"/>
        <v>-2.8022138100384196E-2</v>
      </c>
      <c r="AJ1001" s="29">
        <v>43448</v>
      </c>
      <c r="AK1001" s="6">
        <f t="shared" si="87"/>
        <v>0.97236684020825004</v>
      </c>
      <c r="AL1001" s="7">
        <f t="shared" si="87"/>
        <v>0.97197786189961577</v>
      </c>
      <c r="AM1001" s="10">
        <f t="shared" si="88"/>
        <v>3.2228714521286969E-3</v>
      </c>
      <c r="AN1001" s="11">
        <f t="shared" si="89"/>
        <v>1.9705906083569914E-2</v>
      </c>
    </row>
    <row r="1002" spans="2:40" x14ac:dyDescent="0.5">
      <c r="B1002" s="29">
        <v>43451</v>
      </c>
      <c r="C1002" s="4">
        <v>24.01</v>
      </c>
      <c r="D1002" s="5">
        <f t="shared" si="85"/>
        <v>-1.112026359143326E-2</v>
      </c>
      <c r="E1002" s="6">
        <f t="shared" si="86"/>
        <v>-1.1182555958135637E-2</v>
      </c>
      <c r="AJ1002" s="29">
        <v>43451</v>
      </c>
      <c r="AK1002" s="6">
        <f t="shared" si="87"/>
        <v>0.98887973640856675</v>
      </c>
      <c r="AL1002" s="7">
        <f t="shared" si="87"/>
        <v>0.98881744404186434</v>
      </c>
      <c r="AM1002" s="10">
        <f t="shared" si="88"/>
        <v>3.6200844817581507E-3</v>
      </c>
      <c r="AN1002" s="11">
        <f t="shared" si="89"/>
        <v>1.9439530596310206E-2</v>
      </c>
    </row>
    <row r="1003" spans="2:40" x14ac:dyDescent="0.5">
      <c r="B1003" s="29">
        <v>43452</v>
      </c>
      <c r="C1003" s="4">
        <v>24</v>
      </c>
      <c r="D1003" s="5">
        <f t="shared" si="85"/>
        <v>-4.1649312786345532E-4</v>
      </c>
      <c r="E1003" s="6">
        <f t="shared" si="86"/>
        <v>-4.165798852162468E-4</v>
      </c>
      <c r="AJ1003" s="29">
        <v>43452</v>
      </c>
      <c r="AK1003" s="6">
        <f t="shared" si="87"/>
        <v>0.9995835068721366</v>
      </c>
      <c r="AL1003" s="7">
        <f t="shared" si="87"/>
        <v>0.99958342011478374</v>
      </c>
      <c r="AM1003" s="10">
        <f t="shared" si="88"/>
        <v>3.5832642196146928E-3</v>
      </c>
      <c r="AN1003" s="11">
        <f t="shared" si="89"/>
        <v>1.9470908281754087E-2</v>
      </c>
    </row>
    <row r="1004" spans="2:40" x14ac:dyDescent="0.5">
      <c r="B1004" s="29">
        <v>43453</v>
      </c>
      <c r="C1004" s="4">
        <v>23.41</v>
      </c>
      <c r="D1004" s="5">
        <f t="shared" si="85"/>
        <v>-2.4583333333333329E-2</v>
      </c>
      <c r="E1004" s="6">
        <f t="shared" si="86"/>
        <v>-2.4890548845126179E-2</v>
      </c>
      <c r="AJ1004" s="29">
        <v>43453</v>
      </c>
      <c r="AK1004" s="6">
        <f t="shared" si="87"/>
        <v>0.97541666666666671</v>
      </c>
      <c r="AL1004" s="7">
        <f t="shared" si="87"/>
        <v>0.9751094511548738</v>
      </c>
      <c r="AM1004" s="10">
        <f t="shared" si="88"/>
        <v>3.618095303607129E-3</v>
      </c>
      <c r="AN1004" s="11">
        <f t="shared" si="89"/>
        <v>1.9466508244705961E-2</v>
      </c>
    </row>
    <row r="1005" spans="2:40" x14ac:dyDescent="0.5">
      <c r="B1005" s="29">
        <v>43454</v>
      </c>
      <c r="C1005" s="4">
        <v>22.88</v>
      </c>
      <c r="D1005" s="5">
        <f t="shared" si="85"/>
        <v>-2.2639897479709573E-2</v>
      </c>
      <c r="E1005" s="6">
        <f t="shared" si="86"/>
        <v>-2.290011499122235E-2</v>
      </c>
      <c r="AJ1005" s="29">
        <v>43454</v>
      </c>
      <c r="AK1005" s="6">
        <f t="shared" si="87"/>
        <v>0.97736010252029037</v>
      </c>
      <c r="AL1005" s="7">
        <f t="shared" si="87"/>
        <v>0.97709988500877765</v>
      </c>
      <c r="AM1005" s="10">
        <f t="shared" si="88"/>
        <v>3.975402984740313E-3</v>
      </c>
      <c r="AN1005" s="11">
        <f t="shared" si="89"/>
        <v>1.9240210597365193E-2</v>
      </c>
    </row>
    <row r="1006" spans="2:40" x14ac:dyDescent="0.5">
      <c r="B1006" s="29">
        <v>43455</v>
      </c>
      <c r="C1006" s="4">
        <v>23.75</v>
      </c>
      <c r="D1006" s="5">
        <f t="shared" si="85"/>
        <v>3.8024475524475569E-2</v>
      </c>
      <c r="E1006" s="6">
        <f t="shared" si="86"/>
        <v>3.7319363969053172E-2</v>
      </c>
      <c r="AJ1006" s="29">
        <v>43455</v>
      </c>
      <c r="AK1006" s="6">
        <f t="shared" si="87"/>
        <v>1.0380244755244756</v>
      </c>
      <c r="AL1006" s="7">
        <f t="shared" si="87"/>
        <v>1.0373193639690532</v>
      </c>
      <c r="AM1006" s="10">
        <f t="shared" si="88"/>
        <v>4.3372761098000494E-3</v>
      </c>
      <c r="AN1006" s="11">
        <f t="shared" si="89"/>
        <v>1.9042730794050205E-2</v>
      </c>
    </row>
    <row r="1007" spans="2:40" x14ac:dyDescent="0.5">
      <c r="B1007" s="29">
        <v>43458</v>
      </c>
      <c r="C1007" s="4">
        <v>23.75</v>
      </c>
      <c r="D1007" s="5">
        <f t="shared" si="85"/>
        <v>0</v>
      </c>
      <c r="E1007" s="6">
        <f t="shared" si="86"/>
        <v>0</v>
      </c>
      <c r="AJ1007" s="29">
        <v>43458</v>
      </c>
      <c r="AK1007" s="6">
        <f t="shared" si="87"/>
        <v>1</v>
      </c>
      <c r="AL1007" s="7">
        <f t="shared" si="87"/>
        <v>1</v>
      </c>
      <c r="AM1007" s="10">
        <f t="shared" si="88"/>
        <v>3.7186069741700434E-3</v>
      </c>
      <c r="AN1007" s="11">
        <f t="shared" si="89"/>
        <v>1.8849678591277976E-2</v>
      </c>
    </row>
    <row r="1008" spans="2:40" x14ac:dyDescent="0.5">
      <c r="B1008" s="29">
        <v>43460</v>
      </c>
      <c r="C1008" s="4">
        <v>24.48</v>
      </c>
      <c r="D1008" s="5">
        <f t="shared" si="85"/>
        <v>3.0736842105263177E-2</v>
      </c>
      <c r="E1008" s="6">
        <f t="shared" si="86"/>
        <v>3.0273927163475132E-2</v>
      </c>
      <c r="AJ1008" s="29">
        <v>43460</v>
      </c>
      <c r="AK1008" s="6">
        <f t="shared" si="87"/>
        <v>1.0307368421052632</v>
      </c>
      <c r="AL1008" s="7">
        <f t="shared" si="87"/>
        <v>1.0302739271634751</v>
      </c>
      <c r="AM1008" s="10">
        <f t="shared" si="88"/>
        <v>3.4268633195945288E-3</v>
      </c>
      <c r="AN1008" s="11">
        <f t="shared" si="89"/>
        <v>1.9111505910693289E-2</v>
      </c>
    </row>
    <row r="1009" spans="2:40" x14ac:dyDescent="0.5">
      <c r="B1009" s="29">
        <v>43461</v>
      </c>
      <c r="C1009" s="4">
        <v>24.46</v>
      </c>
      <c r="D1009" s="5">
        <f t="shared" si="85"/>
        <v>-8.1699346405227015E-4</v>
      </c>
      <c r="E1009" s="6">
        <f t="shared" si="86"/>
        <v>-8.1732738509903314E-4</v>
      </c>
      <c r="AJ1009" s="29">
        <v>43461</v>
      </c>
      <c r="AK1009" s="6">
        <f t="shared" si="87"/>
        <v>0.99918300653594772</v>
      </c>
      <c r="AL1009" s="7">
        <f t="shared" si="87"/>
        <v>0.99918267261490101</v>
      </c>
      <c r="AM1009" s="10">
        <f t="shared" si="88"/>
        <v>3.2923408547635346E-3</v>
      </c>
      <c r="AN1009" s="11">
        <f t="shared" si="89"/>
        <v>1.8959619443431157E-2</v>
      </c>
    </row>
    <row r="1010" spans="2:40" x14ac:dyDescent="0.5">
      <c r="B1010" s="29">
        <v>43462</v>
      </c>
      <c r="C1010" s="4">
        <v>24.16</v>
      </c>
      <c r="D1010" s="5">
        <f t="shared" si="85"/>
        <v>-1.2264922322158655E-2</v>
      </c>
      <c r="E1010" s="6">
        <f t="shared" si="86"/>
        <v>-1.2340757192412172E-2</v>
      </c>
      <c r="AJ1010" s="29">
        <v>43462</v>
      </c>
      <c r="AK1010" s="6">
        <f t="shared" si="87"/>
        <v>0.9877350776778413</v>
      </c>
      <c r="AL1010" s="7">
        <f t="shared" si="87"/>
        <v>0.98765924280758788</v>
      </c>
      <c r="AM1010" s="10">
        <f t="shared" si="88"/>
        <v>3.2911719803666978E-3</v>
      </c>
      <c r="AN1010" s="11">
        <f t="shared" si="89"/>
        <v>1.8959878878867145E-2</v>
      </c>
    </row>
    <row r="1011" spans="2:40" x14ac:dyDescent="0.5">
      <c r="B1011" s="29">
        <v>43465</v>
      </c>
      <c r="C1011" s="4">
        <v>24.54</v>
      </c>
      <c r="D1011" s="5">
        <f t="shared" si="85"/>
        <v>1.5728476821192012E-2</v>
      </c>
      <c r="E1011" s="6">
        <f t="shared" si="86"/>
        <v>1.5606066216151177E-2</v>
      </c>
      <c r="AJ1011" s="29">
        <v>43465</v>
      </c>
      <c r="AK1011" s="6">
        <f t="shared" si="87"/>
        <v>1.0157284768211921</v>
      </c>
      <c r="AL1011" s="7">
        <f t="shared" si="87"/>
        <v>1.0156060662161512</v>
      </c>
      <c r="AM1011" s="10">
        <f t="shared" si="88"/>
        <v>3.5376695728650794E-3</v>
      </c>
      <c r="AN1011" s="11">
        <f t="shared" si="89"/>
        <v>1.8901110344637595E-2</v>
      </c>
    </row>
    <row r="1012" spans="2:40" x14ac:dyDescent="0.5">
      <c r="B1012" s="29">
        <v>43467</v>
      </c>
      <c r="C1012" s="4">
        <v>24.82</v>
      </c>
      <c r="D1012" s="5">
        <f t="shared" si="85"/>
        <v>1.1409942950285296E-2</v>
      </c>
      <c r="E1012" s="6">
        <f t="shared" si="86"/>
        <v>1.1345340493695715E-2</v>
      </c>
      <c r="AJ1012" s="29">
        <v>43467</v>
      </c>
      <c r="AK1012" s="6">
        <f t="shared" si="87"/>
        <v>1.0114099429502852</v>
      </c>
      <c r="AL1012" s="7">
        <f t="shared" si="87"/>
        <v>1.0113453404936956</v>
      </c>
      <c r="AM1012" s="10">
        <f t="shared" si="88"/>
        <v>2.9492642512993095E-3</v>
      </c>
      <c r="AN1012" s="11">
        <f t="shared" si="89"/>
        <v>1.9345603954530562E-2</v>
      </c>
    </row>
    <row r="1013" spans="2:40" x14ac:dyDescent="0.5">
      <c r="B1013" s="29">
        <v>43468</v>
      </c>
      <c r="C1013" s="4">
        <v>23.88</v>
      </c>
      <c r="D1013" s="5">
        <f t="shared" si="85"/>
        <v>-3.7872683319903358E-2</v>
      </c>
      <c r="E1013" s="6">
        <f t="shared" si="86"/>
        <v>-3.8608491252059854E-2</v>
      </c>
      <c r="AJ1013" s="29">
        <v>43468</v>
      </c>
      <c r="AK1013" s="6">
        <f t="shared" si="87"/>
        <v>0.96212731668009666</v>
      </c>
      <c r="AL1013" s="7">
        <f t="shared" si="87"/>
        <v>0.9613915087479401</v>
      </c>
      <c r="AM1013" s="10">
        <f t="shared" si="88"/>
        <v>3.2244305841456558E-3</v>
      </c>
      <c r="AN1013" s="11">
        <f t="shared" si="89"/>
        <v>1.964307812245426E-2</v>
      </c>
    </row>
    <row r="1014" spans="2:40" x14ac:dyDescent="0.5">
      <c r="B1014" s="29">
        <v>43469</v>
      </c>
      <c r="C1014" s="4">
        <v>25.37</v>
      </c>
      <c r="D1014" s="5">
        <f t="shared" si="85"/>
        <v>6.2395309882747156E-2</v>
      </c>
      <c r="E1014" s="6">
        <f t="shared" si="86"/>
        <v>6.0526085086789312E-2</v>
      </c>
      <c r="AJ1014" s="29">
        <v>43469</v>
      </c>
      <c r="AK1014" s="6">
        <f t="shared" si="87"/>
        <v>1.0623953098827472</v>
      </c>
      <c r="AL1014" s="7">
        <f t="shared" si="87"/>
        <v>1.0605260850867892</v>
      </c>
      <c r="AM1014" s="10">
        <f t="shared" si="88"/>
        <v>3.6641377940662928E-3</v>
      </c>
      <c r="AN1014" s="11">
        <f t="shared" si="89"/>
        <v>1.9154678636416057E-2</v>
      </c>
    </row>
    <row r="1015" spans="2:40" x14ac:dyDescent="0.5">
      <c r="B1015" s="29">
        <v>43472</v>
      </c>
      <c r="C1015" s="4">
        <v>26.26</v>
      </c>
      <c r="D1015" s="5">
        <f t="shared" si="85"/>
        <v>3.508080409932994E-2</v>
      </c>
      <c r="E1015" s="6">
        <f t="shared" si="86"/>
        <v>3.4479495263459711E-2</v>
      </c>
      <c r="AJ1015" s="29">
        <v>43472</v>
      </c>
      <c r="AK1015" s="6">
        <f t="shared" si="87"/>
        <v>1.03508080409933</v>
      </c>
      <c r="AL1015" s="7">
        <f t="shared" si="87"/>
        <v>1.0344794952634597</v>
      </c>
      <c r="AM1015" s="10">
        <f t="shared" si="88"/>
        <v>3.109256686360026E-3</v>
      </c>
      <c r="AN1015" s="11">
        <f t="shared" si="89"/>
        <v>1.8138857434731575E-2</v>
      </c>
    </row>
    <row r="1016" spans="2:40" x14ac:dyDescent="0.5">
      <c r="B1016" s="29">
        <v>43473</v>
      </c>
      <c r="C1016" s="4">
        <v>26.76</v>
      </c>
      <c r="D1016" s="5">
        <f t="shared" si="85"/>
        <v>1.9040365575019039E-2</v>
      </c>
      <c r="E1016" s="6">
        <f t="shared" si="86"/>
        <v>1.8861366385377623E-2</v>
      </c>
      <c r="AJ1016" s="29">
        <v>43473</v>
      </c>
      <c r="AK1016" s="6">
        <f t="shared" si="87"/>
        <v>1.0190403655750191</v>
      </c>
      <c r="AL1016" s="7">
        <f t="shared" si="87"/>
        <v>1.0188613663853776</v>
      </c>
      <c r="AM1016" s="10">
        <f t="shared" si="88"/>
        <v>2.6011377213903879E-3</v>
      </c>
      <c r="AN1016" s="11">
        <f t="shared" si="89"/>
        <v>1.7879073421804798E-2</v>
      </c>
    </row>
    <row r="1017" spans="2:40" x14ac:dyDescent="0.5">
      <c r="B1017" s="29">
        <v>43474</v>
      </c>
      <c r="C1017" s="4">
        <v>26.91</v>
      </c>
      <c r="D1017" s="5">
        <f t="shared" si="85"/>
        <v>5.6053811659192293E-3</v>
      </c>
      <c r="E1017" s="6">
        <f t="shared" si="86"/>
        <v>5.589729478786591E-3</v>
      </c>
      <c r="AJ1017" s="29">
        <v>43474</v>
      </c>
      <c r="AK1017" s="6">
        <f t="shared" si="87"/>
        <v>1.0056053811659191</v>
      </c>
      <c r="AL1017" s="7">
        <f t="shared" si="87"/>
        <v>1.0055897294787866</v>
      </c>
      <c r="AM1017" s="10">
        <f t="shared" si="88"/>
        <v>2.1707151564818723E-3</v>
      </c>
      <c r="AN1017" s="11">
        <f t="shared" si="89"/>
        <v>1.7950247436748529E-2</v>
      </c>
    </row>
    <row r="1018" spans="2:40" x14ac:dyDescent="0.5">
      <c r="B1018" s="29">
        <v>43475</v>
      </c>
      <c r="C1018" s="4">
        <v>26.5</v>
      </c>
      <c r="D1018" s="5">
        <f t="shared" si="85"/>
        <v>-1.5235971757710893E-2</v>
      </c>
      <c r="E1018" s="6">
        <f t="shared" si="86"/>
        <v>-1.5353231746637882E-2</v>
      </c>
      <c r="AJ1018" s="29">
        <v>43475</v>
      </c>
      <c r="AK1018" s="6">
        <f t="shared" si="87"/>
        <v>0.98476402824228915</v>
      </c>
      <c r="AL1018" s="7">
        <f t="shared" si="87"/>
        <v>0.98464676825336217</v>
      </c>
      <c r="AM1018" s="10">
        <f t="shared" si="88"/>
        <v>2.3656304228068686E-3</v>
      </c>
      <c r="AN1018" s="11">
        <f t="shared" si="89"/>
        <v>1.8083762502891898E-2</v>
      </c>
    </row>
    <row r="1019" spans="2:40" x14ac:dyDescent="0.5">
      <c r="B1019" s="29">
        <v>43476</v>
      </c>
      <c r="C1019" s="4">
        <v>26.35</v>
      </c>
      <c r="D1019" s="5">
        <f t="shared" si="85"/>
        <v>-5.6603773584905127E-3</v>
      </c>
      <c r="E1019" s="6">
        <f t="shared" si="86"/>
        <v>-5.6764580048051906E-3</v>
      </c>
      <c r="AJ1019" s="29">
        <v>43476</v>
      </c>
      <c r="AK1019" s="6">
        <f t="shared" si="87"/>
        <v>0.99433962264150944</v>
      </c>
      <c r="AL1019" s="7">
        <f t="shared" si="87"/>
        <v>0.99432354199519479</v>
      </c>
      <c r="AM1019" s="10">
        <f t="shared" si="88"/>
        <v>2.5330586838806148E-3</v>
      </c>
      <c r="AN1019" s="11">
        <f t="shared" si="89"/>
        <v>1.7989271753282056E-2</v>
      </c>
    </row>
    <row r="1020" spans="2:40" x14ac:dyDescent="0.5">
      <c r="B1020" s="29">
        <v>43479</v>
      </c>
      <c r="C1020" s="4">
        <v>26.73</v>
      </c>
      <c r="D1020" s="5">
        <f t="shared" si="85"/>
        <v>1.4421252371916471E-2</v>
      </c>
      <c r="E1020" s="6">
        <f t="shared" si="86"/>
        <v>1.4318255163456285E-2</v>
      </c>
      <c r="AJ1020" s="29">
        <v>43479</v>
      </c>
      <c r="AK1020" s="6">
        <f t="shared" si="87"/>
        <v>1.0144212523719165</v>
      </c>
      <c r="AL1020" s="7">
        <f t="shared" si="87"/>
        <v>1.0143182551634562</v>
      </c>
      <c r="AM1020" s="10">
        <f t="shared" si="88"/>
        <v>2.2810979099531681E-3</v>
      </c>
      <c r="AN1020" s="11">
        <f t="shared" si="89"/>
        <v>1.8263780779490292E-2</v>
      </c>
    </row>
    <row r="1021" spans="2:40" x14ac:dyDescent="0.5">
      <c r="B1021" s="29">
        <v>43480</v>
      </c>
      <c r="C1021" s="4">
        <v>27.3</v>
      </c>
      <c r="D1021" s="5">
        <f t="shared" si="85"/>
        <v>2.1324354657688002E-2</v>
      </c>
      <c r="E1021" s="6">
        <f t="shared" si="86"/>
        <v>2.1100172040086428E-2</v>
      </c>
      <c r="AJ1021" s="29">
        <v>43480</v>
      </c>
      <c r="AK1021" s="6">
        <f t="shared" si="87"/>
        <v>1.021324354657688</v>
      </c>
      <c r="AL1021" s="7">
        <f t="shared" si="87"/>
        <v>1.0211001720400865</v>
      </c>
      <c r="AM1021" s="10">
        <f t="shared" si="88"/>
        <v>2.0778958894205027E-3</v>
      </c>
      <c r="AN1021" s="11">
        <f t="shared" si="89"/>
        <v>1.8230045172908126E-2</v>
      </c>
    </row>
    <row r="1022" spans="2:40" x14ac:dyDescent="0.5">
      <c r="B1022" s="29">
        <v>43481</v>
      </c>
      <c r="C1022" s="4">
        <v>27.6</v>
      </c>
      <c r="D1022" s="5">
        <f t="shared" si="85"/>
        <v>1.0989010989011014E-2</v>
      </c>
      <c r="E1022" s="6">
        <f t="shared" si="86"/>
        <v>1.092907053219023E-2</v>
      </c>
      <c r="AJ1022" s="29">
        <v>43481</v>
      </c>
      <c r="AK1022" s="6">
        <f t="shared" si="87"/>
        <v>1.0109890109890109</v>
      </c>
      <c r="AL1022" s="7">
        <f t="shared" si="87"/>
        <v>1.0109290705321903</v>
      </c>
      <c r="AM1022" s="10">
        <f t="shared" si="88"/>
        <v>1.5879235876489768E-3</v>
      </c>
      <c r="AN1022" s="11">
        <f t="shared" si="89"/>
        <v>1.8306041429983357E-2</v>
      </c>
    </row>
    <row r="1023" spans="2:40" x14ac:dyDescent="0.5">
      <c r="B1023" s="29">
        <v>43482</v>
      </c>
      <c r="C1023" s="4">
        <v>27.88</v>
      </c>
      <c r="D1023" s="5">
        <f t="shared" si="85"/>
        <v>1.0144927536231797E-2</v>
      </c>
      <c r="E1023" s="6">
        <f t="shared" si="86"/>
        <v>1.0093813169218686E-2</v>
      </c>
      <c r="AJ1023" s="29">
        <v>43482</v>
      </c>
      <c r="AK1023" s="6">
        <f t="shared" si="87"/>
        <v>1.0101449275362318</v>
      </c>
      <c r="AL1023" s="7">
        <f t="shared" si="87"/>
        <v>1.0100938131692188</v>
      </c>
      <c r="AM1023" s="10">
        <f t="shared" si="88"/>
        <v>1.3186172812834946E-3</v>
      </c>
      <c r="AN1023" s="11">
        <f t="shared" si="89"/>
        <v>1.8346422067279017E-2</v>
      </c>
    </row>
    <row r="1024" spans="2:40" x14ac:dyDescent="0.5">
      <c r="B1024" s="29">
        <v>43483</v>
      </c>
      <c r="C1024" s="4">
        <v>28.55</v>
      </c>
      <c r="D1024" s="5">
        <f t="shared" si="85"/>
        <v>2.4031563845050279E-2</v>
      </c>
      <c r="E1024" s="6">
        <f t="shared" si="86"/>
        <v>2.3747350209696212E-2</v>
      </c>
      <c r="AJ1024" s="29">
        <v>43483</v>
      </c>
      <c r="AK1024" s="6">
        <f t="shared" si="87"/>
        <v>1.0240315638450503</v>
      </c>
      <c r="AL1024" s="7">
        <f t="shared" si="87"/>
        <v>1.0237473502096963</v>
      </c>
      <c r="AM1024" s="10">
        <f t="shared" si="88"/>
        <v>1.2107198827981127E-3</v>
      </c>
      <c r="AN1024" s="11">
        <f t="shared" si="89"/>
        <v>1.8322793892950374E-2</v>
      </c>
    </row>
    <row r="1025" spans="2:40" x14ac:dyDescent="0.5">
      <c r="B1025" s="29">
        <v>43487</v>
      </c>
      <c r="C1025" s="4">
        <v>27.14</v>
      </c>
      <c r="D1025" s="5">
        <f t="shared" si="85"/>
        <v>-4.9387040280210161E-2</v>
      </c>
      <c r="E1025" s="6">
        <f t="shared" si="86"/>
        <v>-5.0648281695296109E-2</v>
      </c>
      <c r="AJ1025" s="29">
        <v>43487</v>
      </c>
      <c r="AK1025" s="6">
        <f t="shared" si="87"/>
        <v>0.95061295971978987</v>
      </c>
      <c r="AL1025" s="7">
        <f t="shared" si="87"/>
        <v>0.94935171830470388</v>
      </c>
      <c r="AM1025" s="10">
        <f t="shared" si="88"/>
        <v>4.9861772460465376E-4</v>
      </c>
      <c r="AN1025" s="11">
        <f t="shared" si="89"/>
        <v>1.8681735634410727E-2</v>
      </c>
    </row>
    <row r="1026" spans="2:40" x14ac:dyDescent="0.5">
      <c r="B1026" s="29">
        <v>43488</v>
      </c>
      <c r="C1026" s="4">
        <v>27.26</v>
      </c>
      <c r="D1026" s="5">
        <f t="shared" si="85"/>
        <v>4.4215180545320925E-3</v>
      </c>
      <c r="E1026" s="6">
        <f t="shared" si="86"/>
        <v>4.4117718616635861E-3</v>
      </c>
      <c r="AJ1026" s="29">
        <v>43488</v>
      </c>
      <c r="AK1026" s="6">
        <f t="shared" si="87"/>
        <v>1.0044215180545322</v>
      </c>
      <c r="AL1026" s="7">
        <f t="shared" si="87"/>
        <v>1.0044117718616636</v>
      </c>
      <c r="AM1026" s="10">
        <f t="shared" si="88"/>
        <v>1.2318933371611145E-3</v>
      </c>
      <c r="AN1026" s="11">
        <f t="shared" si="89"/>
        <v>1.7999015535759472E-2</v>
      </c>
    </row>
    <row r="1027" spans="2:40" x14ac:dyDescent="0.5">
      <c r="B1027" s="29">
        <v>43489</v>
      </c>
      <c r="C1027" s="4">
        <v>27.2</v>
      </c>
      <c r="D1027" s="5">
        <f t="shared" si="85"/>
        <v>-2.2010271460015506E-3</v>
      </c>
      <c r="E1027" s="6">
        <f t="shared" si="86"/>
        <v>-2.2034529664350204E-3</v>
      </c>
      <c r="AJ1027" s="29">
        <v>43489</v>
      </c>
      <c r="AK1027" s="6">
        <f t="shared" si="87"/>
        <v>0.99779897285399843</v>
      </c>
      <c r="AL1027" s="7">
        <f t="shared" si="87"/>
        <v>0.99779654703356502</v>
      </c>
      <c r="AM1027" s="10">
        <f t="shared" si="88"/>
        <v>1.5358938145544553E-3</v>
      </c>
      <c r="AN1027" s="11">
        <f t="shared" si="89"/>
        <v>1.8284837578281643E-2</v>
      </c>
    </row>
    <row r="1028" spans="2:40" x14ac:dyDescent="0.5">
      <c r="B1028" s="29">
        <v>43490</v>
      </c>
      <c r="C1028" s="4">
        <v>27.91</v>
      </c>
      <c r="D1028" s="5">
        <f t="shared" si="85"/>
        <v>2.610294117647062E-2</v>
      </c>
      <c r="E1028" s="6">
        <f t="shared" si="86"/>
        <v>2.5768074246279186E-2</v>
      </c>
      <c r="AJ1028" s="29">
        <v>43490</v>
      </c>
      <c r="AK1028" s="6">
        <f t="shared" si="87"/>
        <v>1.0261029411764706</v>
      </c>
      <c r="AL1028" s="7">
        <f t="shared" si="87"/>
        <v>1.0257680742462791</v>
      </c>
      <c r="AM1028" s="10">
        <f t="shared" si="88"/>
        <v>1.7913910666855441E-3</v>
      </c>
      <c r="AN1028" s="11">
        <f t="shared" si="89"/>
        <v>1.8394153880618491E-2</v>
      </c>
    </row>
    <row r="1029" spans="2:40" x14ac:dyDescent="0.5">
      <c r="B1029" s="29">
        <v>43493</v>
      </c>
      <c r="C1029" s="4">
        <v>27.73</v>
      </c>
      <c r="D1029" s="5">
        <f t="shared" si="85"/>
        <v>-6.4493013256897071E-3</v>
      </c>
      <c r="E1029" s="6">
        <f t="shared" si="86"/>
        <v>-6.4701879205440755E-3</v>
      </c>
      <c r="AJ1029" s="29">
        <v>43493</v>
      </c>
      <c r="AK1029" s="6">
        <f t="shared" si="87"/>
        <v>0.99355069867431034</v>
      </c>
      <c r="AL1029" s="7">
        <f t="shared" si="87"/>
        <v>0.9935298120794559</v>
      </c>
      <c r="AM1029" s="10">
        <f t="shared" si="88"/>
        <v>1.6125884836600921E-3</v>
      </c>
      <c r="AN1029" s="11">
        <f t="shared" si="89"/>
        <v>1.82335861771173E-2</v>
      </c>
    </row>
    <row r="1030" spans="2:40" x14ac:dyDescent="0.5">
      <c r="B1030" s="29">
        <v>43494</v>
      </c>
      <c r="C1030" s="4">
        <v>27.69</v>
      </c>
      <c r="D1030" s="5">
        <f t="shared" si="85"/>
        <v>-1.4424810674359592E-3</v>
      </c>
      <c r="E1030" s="6">
        <f t="shared" si="86"/>
        <v>-1.4435224448161399E-3</v>
      </c>
      <c r="AJ1030" s="29">
        <v>43494</v>
      </c>
      <c r="AK1030" s="6">
        <f t="shared" si="87"/>
        <v>0.99855751893256406</v>
      </c>
      <c r="AL1030" s="7">
        <f t="shared" si="87"/>
        <v>0.99855647755518384</v>
      </c>
      <c r="AM1030" s="10">
        <f t="shared" si="88"/>
        <v>1.9630170530903334E-3</v>
      </c>
      <c r="AN1030" s="11">
        <f t="shared" si="89"/>
        <v>1.8382749197893629E-2</v>
      </c>
    </row>
    <row r="1031" spans="2:40" x14ac:dyDescent="0.5">
      <c r="B1031" s="29">
        <v>43495</v>
      </c>
      <c r="C1031" s="4">
        <v>27.68</v>
      </c>
      <c r="D1031" s="5">
        <f t="shared" si="85"/>
        <v>-3.611412062116852E-4</v>
      </c>
      <c r="E1031" s="6">
        <f t="shared" si="86"/>
        <v>-3.6120643340170356E-4</v>
      </c>
      <c r="AJ1031" s="29">
        <v>43495</v>
      </c>
      <c r="AK1031" s="6">
        <f t="shared" si="87"/>
        <v>0.99963885879378833</v>
      </c>
      <c r="AL1031" s="7">
        <f t="shared" si="87"/>
        <v>0.99963879356659835</v>
      </c>
      <c r="AM1031" s="10">
        <f t="shared" si="88"/>
        <v>2.0495481965370744E-3</v>
      </c>
      <c r="AN1031" s="11">
        <f t="shared" si="89"/>
        <v>1.8385073604106753E-2</v>
      </c>
    </row>
    <row r="1032" spans="2:40" x14ac:dyDescent="0.5">
      <c r="B1032" s="29">
        <v>43496</v>
      </c>
      <c r="C1032" s="4">
        <v>29.28</v>
      </c>
      <c r="D1032" s="5">
        <f t="shared" ref="D1032:D1095" si="90">((C1032-C1031)/C1031)</f>
        <v>5.780346820809254E-2</v>
      </c>
      <c r="E1032" s="6">
        <f t="shared" ref="E1032:E1095" si="91" xml:space="preserve"> IF(C1032=C1031, 0, LN(C1032/C1031))</f>
        <v>5.6194558343642072E-2</v>
      </c>
      <c r="AJ1032" s="29">
        <v>43496</v>
      </c>
      <c r="AK1032" s="6">
        <f t="shared" ref="AK1032:AL1095" si="92">1 + D1032</f>
        <v>1.0578034682080926</v>
      </c>
      <c r="AL1032" s="7">
        <f t="shared" si="92"/>
        <v>1.0561945583436421</v>
      </c>
      <c r="AM1032" s="10">
        <f t="shared" ref="AM1032:AM1095" si="93">AVERAGE(D1032:D1122)</f>
        <v>2.0836144984760761E-3</v>
      </c>
      <c r="AN1032" s="11">
        <f t="shared" ref="AN1032:AN1095" si="94">STDEV(D1032:D1122)</f>
        <v>1.8383429130526176E-2</v>
      </c>
    </row>
    <row r="1033" spans="2:40" x14ac:dyDescent="0.5">
      <c r="B1033" s="29">
        <v>43497</v>
      </c>
      <c r="C1033" s="4">
        <v>29.35</v>
      </c>
      <c r="D1033" s="5">
        <f t="shared" si="90"/>
        <v>2.3907103825136708E-3</v>
      </c>
      <c r="E1033" s="6">
        <f t="shared" si="91"/>
        <v>2.3878571809945784E-3</v>
      </c>
      <c r="AJ1033" s="29">
        <v>43497</v>
      </c>
      <c r="AK1033" s="6">
        <f t="shared" si="92"/>
        <v>1.0023907103825136</v>
      </c>
      <c r="AL1033" s="7">
        <f t="shared" si="92"/>
        <v>1.0023878571809945</v>
      </c>
      <c r="AM1033" s="10">
        <f t="shared" si="93"/>
        <v>1.3883805351094546E-3</v>
      </c>
      <c r="AN1033" s="11">
        <f t="shared" si="94"/>
        <v>1.742405863328399E-2</v>
      </c>
    </row>
    <row r="1034" spans="2:40" x14ac:dyDescent="0.5">
      <c r="B1034" s="29">
        <v>43500</v>
      </c>
      <c r="C1034" s="4">
        <v>30.36</v>
      </c>
      <c r="D1034" s="5">
        <f t="shared" si="90"/>
        <v>3.4412265758091927E-2</v>
      </c>
      <c r="E1034" s="6">
        <f t="shared" si="91"/>
        <v>3.3833406253323595E-2</v>
      </c>
      <c r="AJ1034" s="29">
        <v>43500</v>
      </c>
      <c r="AK1034" s="6">
        <f t="shared" si="92"/>
        <v>1.0344122657580919</v>
      </c>
      <c r="AL1034" s="7">
        <f t="shared" si="92"/>
        <v>1.0338334062533237</v>
      </c>
      <c r="AM1034" s="10">
        <f t="shared" si="93"/>
        <v>1.5566047621614777E-3</v>
      </c>
      <c r="AN1034" s="11">
        <f t="shared" si="94"/>
        <v>1.7507542464642561E-2</v>
      </c>
    </row>
    <row r="1035" spans="2:40" x14ac:dyDescent="0.5">
      <c r="B1035" s="29">
        <v>43501</v>
      </c>
      <c r="C1035" s="4">
        <v>30.61</v>
      </c>
      <c r="D1035" s="5">
        <f t="shared" si="90"/>
        <v>8.2345191040843219E-3</v>
      </c>
      <c r="E1035" s="6">
        <f t="shared" si="91"/>
        <v>8.2008004298918767E-3</v>
      </c>
      <c r="AJ1035" s="29">
        <v>43501</v>
      </c>
      <c r="AK1035" s="6">
        <f t="shared" si="92"/>
        <v>1.0082345191040842</v>
      </c>
      <c r="AL1035" s="7">
        <f t="shared" si="92"/>
        <v>1.0082008004298919</v>
      </c>
      <c r="AM1035" s="10">
        <f t="shared" si="93"/>
        <v>1.181743051357856E-3</v>
      </c>
      <c r="AN1035" s="11">
        <f t="shared" si="94"/>
        <v>1.7157946464142849E-2</v>
      </c>
    </row>
    <row r="1036" spans="2:40" x14ac:dyDescent="0.5">
      <c r="B1036" s="29">
        <v>43502</v>
      </c>
      <c r="C1036" s="4">
        <v>30.31</v>
      </c>
      <c r="D1036" s="5">
        <f t="shared" si="90"/>
        <v>-9.8007187193727766E-3</v>
      </c>
      <c r="E1036" s="6">
        <f t="shared" si="91"/>
        <v>-9.8490618876094262E-3</v>
      </c>
      <c r="AJ1036" s="29">
        <v>43502</v>
      </c>
      <c r="AK1036" s="6">
        <f t="shared" si="92"/>
        <v>0.99019928128062717</v>
      </c>
      <c r="AL1036" s="7">
        <f t="shared" si="92"/>
        <v>0.99015093811239052</v>
      </c>
      <c r="AM1036" s="10">
        <f t="shared" si="93"/>
        <v>1.0583131500111573E-3</v>
      </c>
      <c r="AN1036" s="11">
        <f t="shared" si="94"/>
        <v>1.7147043902250143E-2</v>
      </c>
    </row>
    <row r="1037" spans="2:40" x14ac:dyDescent="0.5">
      <c r="B1037" s="29">
        <v>43503</v>
      </c>
      <c r="C1037" s="4">
        <v>30.01</v>
      </c>
      <c r="D1037" s="5">
        <f t="shared" si="90"/>
        <v>-9.8977235235894814E-3</v>
      </c>
      <c r="E1037" s="6">
        <f t="shared" si="91"/>
        <v>-9.9470316174359915E-3</v>
      </c>
      <c r="AJ1037" s="29">
        <v>43503</v>
      </c>
      <c r="AK1037" s="6">
        <f t="shared" si="92"/>
        <v>0.99010227647641047</v>
      </c>
      <c r="AL1037" s="7">
        <f t="shared" si="92"/>
        <v>0.99005296838256396</v>
      </c>
      <c r="AM1037" s="10">
        <f t="shared" si="93"/>
        <v>1.2320927964221651E-3</v>
      </c>
      <c r="AN1037" s="11">
        <f t="shared" si="94"/>
        <v>1.711587462932922E-2</v>
      </c>
    </row>
    <row r="1038" spans="2:40" x14ac:dyDescent="0.5">
      <c r="B1038" s="29">
        <v>43504</v>
      </c>
      <c r="C1038" s="4">
        <v>29.83</v>
      </c>
      <c r="D1038" s="5">
        <f t="shared" si="90"/>
        <v>-5.9980006664446268E-3</v>
      </c>
      <c r="E1038" s="6">
        <f t="shared" si="91"/>
        <v>-6.0160609256187042E-3</v>
      </c>
      <c r="AJ1038" s="29">
        <v>43504</v>
      </c>
      <c r="AK1038" s="6">
        <f t="shared" si="92"/>
        <v>0.99400199933355537</v>
      </c>
      <c r="AL1038" s="7">
        <f t="shared" si="92"/>
        <v>0.99398393907438132</v>
      </c>
      <c r="AM1038" s="10">
        <f t="shared" si="93"/>
        <v>1.5576177233808106E-3</v>
      </c>
      <c r="AN1038" s="11">
        <f t="shared" si="94"/>
        <v>1.7183408762687296E-2</v>
      </c>
    </row>
    <row r="1039" spans="2:40" x14ac:dyDescent="0.5">
      <c r="B1039" s="29">
        <v>43507</v>
      </c>
      <c r="C1039" s="4">
        <v>29.69</v>
      </c>
      <c r="D1039" s="5">
        <f t="shared" si="90"/>
        <v>-4.6932618169626891E-3</v>
      </c>
      <c r="E1039" s="6">
        <f t="shared" si="91"/>
        <v>-4.7043097509886491E-3</v>
      </c>
      <c r="AJ1039" s="29">
        <v>43507</v>
      </c>
      <c r="AK1039" s="6">
        <f t="shared" si="92"/>
        <v>0.99530673818303728</v>
      </c>
      <c r="AL1039" s="7">
        <f t="shared" si="92"/>
        <v>0.99529569024901132</v>
      </c>
      <c r="AM1039" s="10">
        <f t="shared" si="93"/>
        <v>1.6428539879992533E-3</v>
      </c>
      <c r="AN1039" s="11">
        <f t="shared" si="94"/>
        <v>1.7164741041711513E-2</v>
      </c>
    </row>
    <row r="1040" spans="2:40" x14ac:dyDescent="0.5">
      <c r="B1040" s="29">
        <v>43508</v>
      </c>
      <c r="C1040" s="4">
        <v>30.2</v>
      </c>
      <c r="D1040" s="5">
        <f t="shared" si="90"/>
        <v>1.7177500842034288E-2</v>
      </c>
      <c r="E1040" s="6">
        <f t="shared" si="91"/>
        <v>1.7031635605155453E-2</v>
      </c>
      <c r="AJ1040" s="29">
        <v>43508</v>
      </c>
      <c r="AK1040" s="6">
        <f t="shared" si="92"/>
        <v>1.0171775008420343</v>
      </c>
      <c r="AL1040" s="7">
        <f t="shared" si="92"/>
        <v>1.0170316356051554</v>
      </c>
      <c r="AM1040" s="10">
        <f t="shared" si="93"/>
        <v>1.6429876336964953E-3</v>
      </c>
      <c r="AN1040" s="11">
        <f t="shared" si="94"/>
        <v>1.7164691207461179E-2</v>
      </c>
    </row>
    <row r="1041" spans="2:40" x14ac:dyDescent="0.5">
      <c r="B1041" s="29">
        <v>43509</v>
      </c>
      <c r="C1041" s="4">
        <v>30.14</v>
      </c>
      <c r="D1041" s="5">
        <f t="shared" si="90"/>
        <v>-1.9867549668873747E-3</v>
      </c>
      <c r="E1041" s="6">
        <f t="shared" si="91"/>
        <v>-1.9887311824745191E-3</v>
      </c>
      <c r="AJ1041" s="29">
        <v>43509</v>
      </c>
      <c r="AK1041" s="6">
        <f t="shared" si="92"/>
        <v>0.99801324503311262</v>
      </c>
      <c r="AL1041" s="7">
        <f t="shared" si="92"/>
        <v>0.99801126881752544</v>
      </c>
      <c r="AM1041" s="10">
        <f t="shared" si="93"/>
        <v>1.2281125509571852E-3</v>
      </c>
      <c r="AN1041" s="11">
        <f t="shared" si="94"/>
        <v>1.7241133406811809E-2</v>
      </c>
    </row>
    <row r="1042" spans="2:40" x14ac:dyDescent="0.5">
      <c r="B1042" s="29">
        <v>43510</v>
      </c>
      <c r="C1042" s="4">
        <v>29.85</v>
      </c>
      <c r="D1042" s="5">
        <f t="shared" si="90"/>
        <v>-9.6217650962176233E-3</v>
      </c>
      <c r="E1042" s="6">
        <f t="shared" si="91"/>
        <v>-9.6683533597382489E-3</v>
      </c>
      <c r="AJ1042" s="29">
        <v>43510</v>
      </c>
      <c r="AK1042" s="6">
        <f t="shared" si="92"/>
        <v>0.99037823490378241</v>
      </c>
      <c r="AL1042" s="7">
        <f t="shared" si="92"/>
        <v>0.99033164664026174</v>
      </c>
      <c r="AM1042" s="10">
        <f t="shared" si="93"/>
        <v>1.2664351356493097E-3</v>
      </c>
      <c r="AN1042" s="11">
        <f t="shared" si="94"/>
        <v>1.7237783608351469E-2</v>
      </c>
    </row>
    <row r="1043" spans="2:40" x14ac:dyDescent="0.5">
      <c r="B1043" s="29">
        <v>43511</v>
      </c>
      <c r="C1043" s="4">
        <v>30.24</v>
      </c>
      <c r="D1043" s="5">
        <f t="shared" si="90"/>
        <v>1.3065326633165729E-2</v>
      </c>
      <c r="E1043" s="6">
        <f t="shared" si="91"/>
        <v>1.2980711472721057E-2</v>
      </c>
      <c r="AJ1043" s="29">
        <v>43511</v>
      </c>
      <c r="AK1043" s="6">
        <f t="shared" si="92"/>
        <v>1.0130653266331657</v>
      </c>
      <c r="AL1043" s="7">
        <f t="shared" si="92"/>
        <v>1.012980711472721</v>
      </c>
      <c r="AM1043" s="10">
        <f t="shared" si="93"/>
        <v>1.4215650316409018E-3</v>
      </c>
      <c r="AN1043" s="11">
        <f t="shared" si="94"/>
        <v>1.7202192263204998E-2</v>
      </c>
    </row>
    <row r="1044" spans="2:40" x14ac:dyDescent="0.5">
      <c r="B1044" s="29">
        <v>43515</v>
      </c>
      <c r="C1044" s="4">
        <v>30.08</v>
      </c>
      <c r="D1044" s="5">
        <f t="shared" si="90"/>
        <v>-5.2910052910052959E-3</v>
      </c>
      <c r="E1044" s="6">
        <f t="shared" si="91"/>
        <v>-5.3050522296932291E-3</v>
      </c>
      <c r="AJ1044" s="29">
        <v>43515</v>
      </c>
      <c r="AK1044" s="6">
        <f t="shared" si="92"/>
        <v>0.99470899470899465</v>
      </c>
      <c r="AL1044" s="7">
        <f t="shared" si="92"/>
        <v>0.99469494777030676</v>
      </c>
      <c r="AM1044" s="10">
        <f t="shared" si="93"/>
        <v>1.5173091670943233E-3</v>
      </c>
      <c r="AN1044" s="11">
        <f t="shared" si="94"/>
        <v>1.7291732930740017E-2</v>
      </c>
    </row>
    <row r="1045" spans="2:40" x14ac:dyDescent="0.5">
      <c r="B1045" s="29">
        <v>43516</v>
      </c>
      <c r="C1045" s="4">
        <v>29.44</v>
      </c>
      <c r="D1045" s="5">
        <f t="shared" si="90"/>
        <v>-2.1276595744680753E-2</v>
      </c>
      <c r="E1045" s="6">
        <f t="shared" si="91"/>
        <v>-2.1506205220963505E-2</v>
      </c>
      <c r="AJ1045" s="29">
        <v>43516</v>
      </c>
      <c r="AK1045" s="6">
        <f t="shared" si="92"/>
        <v>0.97872340425531923</v>
      </c>
      <c r="AL1045" s="7">
        <f t="shared" si="92"/>
        <v>0.97849379477903653</v>
      </c>
      <c r="AM1045" s="10">
        <f t="shared" si="93"/>
        <v>1.5914944341888699E-3</v>
      </c>
      <c r="AN1045" s="11">
        <f t="shared" si="94"/>
        <v>1.7276674010660523E-2</v>
      </c>
    </row>
    <row r="1046" spans="2:40" x14ac:dyDescent="0.5">
      <c r="B1046" s="29">
        <v>43517</v>
      </c>
      <c r="C1046" s="4">
        <v>29.1</v>
      </c>
      <c r="D1046" s="5">
        <f t="shared" si="90"/>
        <v>-1.1548913043478255E-2</v>
      </c>
      <c r="E1046" s="6">
        <f t="shared" si="91"/>
        <v>-1.1616119683228669E-2</v>
      </c>
      <c r="AJ1046" s="29">
        <v>43517</v>
      </c>
      <c r="AK1046" s="6">
        <f t="shared" si="92"/>
        <v>0.98845108695652173</v>
      </c>
      <c r="AL1046" s="7">
        <f t="shared" si="92"/>
        <v>0.98838388031677138</v>
      </c>
      <c r="AM1046" s="10">
        <f t="shared" si="93"/>
        <v>2.1392749211790853E-3</v>
      </c>
      <c r="AN1046" s="11">
        <f t="shared" si="94"/>
        <v>1.7333709406478739E-2</v>
      </c>
    </row>
    <row r="1047" spans="2:40" x14ac:dyDescent="0.5">
      <c r="B1047" s="29">
        <v>43518</v>
      </c>
      <c r="C1047" s="4">
        <v>29.16</v>
      </c>
      <c r="D1047" s="5">
        <f t="shared" si="90"/>
        <v>2.0618556701030486E-3</v>
      </c>
      <c r="E1047" s="6">
        <f t="shared" si="91"/>
        <v>2.0597329630105622E-3</v>
      </c>
      <c r="AJ1047" s="29">
        <v>43518</v>
      </c>
      <c r="AK1047" s="6">
        <f t="shared" si="92"/>
        <v>1.0020618556701031</v>
      </c>
      <c r="AL1047" s="7">
        <f t="shared" si="92"/>
        <v>1.0020597329630105</v>
      </c>
      <c r="AM1047" s="10">
        <f t="shared" si="93"/>
        <v>2.3938928138848205E-3</v>
      </c>
      <c r="AN1047" s="11">
        <f t="shared" si="94"/>
        <v>1.7300551180754398E-2</v>
      </c>
    </row>
    <row r="1048" spans="2:40" x14ac:dyDescent="0.5">
      <c r="B1048" s="29">
        <v>43521</v>
      </c>
      <c r="C1048" s="4">
        <v>29.06</v>
      </c>
      <c r="D1048" s="5">
        <f t="shared" si="90"/>
        <v>-3.4293552812071819E-3</v>
      </c>
      <c r="E1048" s="6">
        <f t="shared" si="91"/>
        <v>-3.435248998320557E-3</v>
      </c>
      <c r="AJ1048" s="29">
        <v>43521</v>
      </c>
      <c r="AK1048" s="6">
        <f t="shared" si="92"/>
        <v>0.99657064471879286</v>
      </c>
      <c r="AL1048" s="7">
        <f t="shared" si="92"/>
        <v>0.99656475100167941</v>
      </c>
      <c r="AM1048" s="10">
        <f t="shared" si="93"/>
        <v>2.3619980088432448E-3</v>
      </c>
      <c r="AN1048" s="11">
        <f t="shared" si="94"/>
        <v>1.7303845219156178E-2</v>
      </c>
    </row>
    <row r="1049" spans="2:40" x14ac:dyDescent="0.5">
      <c r="B1049" s="29">
        <v>43522</v>
      </c>
      <c r="C1049" s="4">
        <v>28.99</v>
      </c>
      <c r="D1049" s="5">
        <f t="shared" si="90"/>
        <v>-2.4088093599449515E-3</v>
      </c>
      <c r="E1049" s="6">
        <f t="shared" si="91"/>
        <v>-2.411715208572696E-3</v>
      </c>
      <c r="AJ1049" s="29">
        <v>43522</v>
      </c>
      <c r="AK1049" s="6">
        <f t="shared" si="92"/>
        <v>0.99759119064005508</v>
      </c>
      <c r="AL1049" s="7">
        <f t="shared" si="92"/>
        <v>0.99758828479142725</v>
      </c>
      <c r="AM1049" s="10">
        <f t="shared" si="93"/>
        <v>2.4366625171505958E-3</v>
      </c>
      <c r="AN1049" s="11">
        <f t="shared" si="94"/>
        <v>1.729323390748292E-2</v>
      </c>
    </row>
    <row r="1050" spans="2:40" x14ac:dyDescent="0.5">
      <c r="B1050" s="29">
        <v>43523</v>
      </c>
      <c r="C1050" s="4">
        <v>29.35</v>
      </c>
      <c r="D1050" s="5">
        <f t="shared" si="90"/>
        <v>1.2418075198344361E-2</v>
      </c>
      <c r="E1050" s="6">
        <f t="shared" si="91"/>
        <v>1.2341603340541329E-2</v>
      </c>
      <c r="AJ1050" s="29">
        <v>43523</v>
      </c>
      <c r="AK1050" s="6">
        <f t="shared" si="92"/>
        <v>1.0124180751983443</v>
      </c>
      <c r="AL1050" s="7">
        <f t="shared" si="92"/>
        <v>1.0123416033405412</v>
      </c>
      <c r="AM1050" s="10">
        <f t="shared" si="93"/>
        <v>2.2696428176741949E-3</v>
      </c>
      <c r="AN1050" s="11">
        <f t="shared" si="94"/>
        <v>1.7413529208040797E-2</v>
      </c>
    </row>
    <row r="1051" spans="2:40" x14ac:dyDescent="0.5">
      <c r="B1051" s="29">
        <v>43524</v>
      </c>
      <c r="C1051" s="4">
        <v>29.3</v>
      </c>
      <c r="D1051" s="5">
        <f t="shared" si="90"/>
        <v>-1.7035775127768554E-3</v>
      </c>
      <c r="E1051" s="6">
        <f t="shared" si="91"/>
        <v>-1.7050302510838342E-3</v>
      </c>
      <c r="AJ1051" s="29">
        <v>43524</v>
      </c>
      <c r="AK1051" s="6">
        <f t="shared" si="92"/>
        <v>0.99829642248722317</v>
      </c>
      <c r="AL1051" s="7">
        <f t="shared" si="92"/>
        <v>0.99829496974891618</v>
      </c>
      <c r="AM1051" s="10">
        <f t="shared" si="93"/>
        <v>2.3207595878047809E-3</v>
      </c>
      <c r="AN1051" s="11">
        <f t="shared" si="94"/>
        <v>1.7450438780775974E-2</v>
      </c>
    </row>
    <row r="1052" spans="2:40" x14ac:dyDescent="0.5">
      <c r="B1052" s="29">
        <v>43525</v>
      </c>
      <c r="C1052" s="4">
        <v>29.24</v>
      </c>
      <c r="D1052" s="5">
        <f t="shared" si="90"/>
        <v>-2.047781569965948E-3</v>
      </c>
      <c r="E1052" s="6">
        <f t="shared" si="91"/>
        <v>-2.0498811414439871E-3</v>
      </c>
      <c r="AJ1052" s="29">
        <v>43525</v>
      </c>
      <c r="AK1052" s="6">
        <f t="shared" si="92"/>
        <v>0.99795221843003401</v>
      </c>
      <c r="AL1052" s="7">
        <f t="shared" si="92"/>
        <v>0.997950118858556</v>
      </c>
      <c r="AM1052" s="10">
        <f t="shared" si="93"/>
        <v>2.3732925613179669E-3</v>
      </c>
      <c r="AN1052" s="11">
        <f t="shared" si="94"/>
        <v>1.744538416759803E-2</v>
      </c>
    </row>
    <row r="1053" spans="2:40" x14ac:dyDescent="0.5">
      <c r="B1053" s="29">
        <v>43528</v>
      </c>
      <c r="C1053" s="4">
        <v>29.34</v>
      </c>
      <c r="D1053" s="5">
        <f t="shared" si="90"/>
        <v>3.4199726402189272E-3</v>
      </c>
      <c r="E1053" s="6">
        <f t="shared" si="91"/>
        <v>3.414137833257897E-3</v>
      </c>
      <c r="AJ1053" s="29">
        <v>43528</v>
      </c>
      <c r="AK1053" s="6">
        <f t="shared" si="92"/>
        <v>1.0034199726402189</v>
      </c>
      <c r="AL1053" s="7">
        <f t="shared" si="92"/>
        <v>1.0034141378332579</v>
      </c>
      <c r="AM1053" s="10">
        <f t="shared" si="93"/>
        <v>2.3957956554934165E-3</v>
      </c>
      <c r="AN1053" s="11">
        <f t="shared" si="94"/>
        <v>1.7440938152532896E-2</v>
      </c>
    </row>
    <row r="1054" spans="2:40" x14ac:dyDescent="0.5">
      <c r="B1054" s="29">
        <v>43529</v>
      </c>
      <c r="C1054" s="4">
        <v>29.06</v>
      </c>
      <c r="D1054" s="5">
        <f t="shared" si="90"/>
        <v>-9.5432856169052876E-3</v>
      </c>
      <c r="E1054" s="6">
        <f t="shared" si="91"/>
        <v>-9.5891145726988824E-3</v>
      </c>
      <c r="AJ1054" s="29">
        <v>43529</v>
      </c>
      <c r="AK1054" s="6">
        <f t="shared" si="92"/>
        <v>0.99045671438309468</v>
      </c>
      <c r="AL1054" s="7">
        <f t="shared" si="92"/>
        <v>0.99041088542730116</v>
      </c>
      <c r="AM1054" s="10">
        <f t="shared" si="93"/>
        <v>2.3428914373562629E-3</v>
      </c>
      <c r="AN1054" s="11">
        <f t="shared" si="94"/>
        <v>1.7445098134585217E-2</v>
      </c>
    </row>
    <row r="1055" spans="2:40" x14ac:dyDescent="0.5">
      <c r="B1055" s="29">
        <v>43530</v>
      </c>
      <c r="C1055" s="4">
        <v>28.93</v>
      </c>
      <c r="D1055" s="5">
        <f t="shared" si="90"/>
        <v>-4.473503097040572E-3</v>
      </c>
      <c r="E1055" s="6">
        <f t="shared" si="91"/>
        <v>-4.4835391540930438E-3</v>
      </c>
      <c r="AJ1055" s="29">
        <v>43530</v>
      </c>
      <c r="AK1055" s="6">
        <f t="shared" si="92"/>
        <v>0.99552649690295947</v>
      </c>
      <c r="AL1055" s="7">
        <f t="shared" si="92"/>
        <v>0.99551646084590695</v>
      </c>
      <c r="AM1055" s="10">
        <f t="shared" si="93"/>
        <v>2.3158086524325901E-3</v>
      </c>
      <c r="AN1055" s="11">
        <f t="shared" si="94"/>
        <v>1.7465656886597326E-2</v>
      </c>
    </row>
    <row r="1056" spans="2:40" x14ac:dyDescent="0.5">
      <c r="B1056" s="29">
        <v>43531</v>
      </c>
      <c r="C1056" s="4">
        <v>28.53</v>
      </c>
      <c r="D1056" s="5">
        <f t="shared" si="90"/>
        <v>-1.3826477704804652E-2</v>
      </c>
      <c r="E1056" s="6">
        <f t="shared" si="91"/>
        <v>-1.3922953762635004E-2</v>
      </c>
      <c r="AJ1056" s="29">
        <v>43531</v>
      </c>
      <c r="AK1056" s="6">
        <f t="shared" si="92"/>
        <v>0.98617352229519539</v>
      </c>
      <c r="AL1056" s="7">
        <f t="shared" si="92"/>
        <v>0.98607704623736503</v>
      </c>
      <c r="AM1056" s="10">
        <f t="shared" si="93"/>
        <v>2.4270879309637311E-3</v>
      </c>
      <c r="AN1056" s="11">
        <f t="shared" si="94"/>
        <v>1.7454174916957988E-2</v>
      </c>
    </row>
    <row r="1057" spans="2:40" x14ac:dyDescent="0.5">
      <c r="B1057" s="29">
        <v>43532</v>
      </c>
      <c r="C1057" s="4">
        <v>27.99</v>
      </c>
      <c r="D1057" s="5">
        <f t="shared" si="90"/>
        <v>-1.8927444794952775E-2</v>
      </c>
      <c r="E1057" s="6">
        <f t="shared" si="91"/>
        <v>-1.9108861698046587E-2</v>
      </c>
      <c r="AJ1057" s="29">
        <v>43532</v>
      </c>
      <c r="AK1057" s="6">
        <f t="shared" si="92"/>
        <v>0.98107255520504721</v>
      </c>
      <c r="AL1057" s="7">
        <f t="shared" si="92"/>
        <v>0.9808911383019534</v>
      </c>
      <c r="AM1057" s="10">
        <f t="shared" si="93"/>
        <v>2.3813609441817223E-3</v>
      </c>
      <c r="AN1057" s="11">
        <f t="shared" si="94"/>
        <v>1.7502613189353151E-2</v>
      </c>
    </row>
    <row r="1058" spans="2:40" x14ac:dyDescent="0.5">
      <c r="B1058" s="29">
        <v>43535</v>
      </c>
      <c r="C1058" s="4">
        <v>28.58</v>
      </c>
      <c r="D1058" s="5">
        <f t="shared" si="90"/>
        <v>2.1078956770275093E-2</v>
      </c>
      <c r="E1058" s="6">
        <f t="shared" si="91"/>
        <v>2.085986897435926E-2</v>
      </c>
      <c r="AJ1058" s="29">
        <v>43535</v>
      </c>
      <c r="AK1058" s="6">
        <f t="shared" si="92"/>
        <v>1.0210789567702752</v>
      </c>
      <c r="AL1058" s="7">
        <f t="shared" si="92"/>
        <v>1.0208598689743593</v>
      </c>
      <c r="AM1058" s="10">
        <f t="shared" si="93"/>
        <v>2.3723423192031569E-3</v>
      </c>
      <c r="AN1058" s="11">
        <f t="shared" si="94"/>
        <v>1.7513922828179328E-2</v>
      </c>
    </row>
    <row r="1059" spans="2:40" x14ac:dyDescent="0.5">
      <c r="B1059" s="29">
        <v>43536</v>
      </c>
      <c r="C1059" s="4">
        <v>28.34</v>
      </c>
      <c r="D1059" s="5">
        <f t="shared" si="90"/>
        <v>-8.3974807557732137E-3</v>
      </c>
      <c r="E1059" s="6">
        <f t="shared" si="91"/>
        <v>-8.4329382391868796E-3</v>
      </c>
      <c r="AJ1059" s="29">
        <v>43536</v>
      </c>
      <c r="AK1059" s="6">
        <f t="shared" si="92"/>
        <v>0.99160251924422682</v>
      </c>
      <c r="AL1059" s="7">
        <f t="shared" si="92"/>
        <v>0.99156706176081311</v>
      </c>
      <c r="AM1059" s="10">
        <f t="shared" si="93"/>
        <v>2.1342884908942053E-3</v>
      </c>
      <c r="AN1059" s="11">
        <f t="shared" si="94"/>
        <v>1.7403709569246566E-2</v>
      </c>
    </row>
    <row r="1060" spans="2:40" x14ac:dyDescent="0.5">
      <c r="B1060" s="29">
        <v>43537</v>
      </c>
      <c r="C1060" s="4">
        <v>28.81</v>
      </c>
      <c r="D1060" s="5">
        <f t="shared" si="90"/>
        <v>1.6584333098094525E-2</v>
      </c>
      <c r="E1060" s="6">
        <f t="shared" si="91"/>
        <v>1.6448314833902765E-2</v>
      </c>
      <c r="AJ1060" s="29">
        <v>43537</v>
      </c>
      <c r="AK1060" s="6">
        <f t="shared" si="92"/>
        <v>1.0165843330980946</v>
      </c>
      <c r="AL1060" s="7">
        <f t="shared" si="92"/>
        <v>1.0164483148339027</v>
      </c>
      <c r="AM1060" s="10">
        <f t="shared" si="93"/>
        <v>2.5219202406510598E-3</v>
      </c>
      <c r="AN1060" s="11">
        <f t="shared" si="94"/>
        <v>1.7558673110455118E-2</v>
      </c>
    </row>
    <row r="1061" spans="2:40" x14ac:dyDescent="0.5">
      <c r="B1061" s="29">
        <v>43538</v>
      </c>
      <c r="C1061" s="4">
        <v>28.94</v>
      </c>
      <c r="D1061" s="5">
        <f t="shared" si="90"/>
        <v>4.5123221103784295E-3</v>
      </c>
      <c r="E1061" s="6">
        <f t="shared" si="91"/>
        <v>4.5021721069007882E-3</v>
      </c>
      <c r="AJ1061" s="29">
        <v>43538</v>
      </c>
      <c r="AK1061" s="6">
        <f t="shared" si="92"/>
        <v>1.0045123221103784</v>
      </c>
      <c r="AL1061" s="7">
        <f t="shared" si="92"/>
        <v>1.0045021721069007</v>
      </c>
      <c r="AM1061" s="10">
        <f t="shared" si="93"/>
        <v>2.3459274598222669E-3</v>
      </c>
      <c r="AN1061" s="11">
        <f t="shared" si="94"/>
        <v>1.7496308824120111E-2</v>
      </c>
    </row>
    <row r="1062" spans="2:40" x14ac:dyDescent="0.5">
      <c r="B1062" s="29">
        <v>43539</v>
      </c>
      <c r="C1062" s="4">
        <v>29.11</v>
      </c>
      <c r="D1062" s="5">
        <f t="shared" si="90"/>
        <v>5.8742225293710489E-3</v>
      </c>
      <c r="E1062" s="6">
        <f t="shared" si="91"/>
        <v>5.8570365541940287E-3</v>
      </c>
      <c r="AJ1062" s="29">
        <v>43539</v>
      </c>
      <c r="AK1062" s="6">
        <f t="shared" si="92"/>
        <v>1.0058742225293711</v>
      </c>
      <c r="AL1062" s="7">
        <f t="shared" si="92"/>
        <v>1.0058570365541941</v>
      </c>
      <c r="AM1062" s="10">
        <f t="shared" si="93"/>
        <v>2.5869238232870051E-3</v>
      </c>
      <c r="AN1062" s="11">
        <f t="shared" si="94"/>
        <v>1.7676589673959731E-2</v>
      </c>
    </row>
    <row r="1063" spans="2:40" x14ac:dyDescent="0.5">
      <c r="B1063" s="29">
        <v>43542</v>
      </c>
      <c r="C1063" s="4">
        <v>29.78</v>
      </c>
      <c r="D1063" s="5">
        <f t="shared" si="90"/>
        <v>2.3016145654414351E-2</v>
      </c>
      <c r="E1063" s="6">
        <f t="shared" si="91"/>
        <v>2.2755269498331229E-2</v>
      </c>
      <c r="AJ1063" s="29">
        <v>43542</v>
      </c>
      <c r="AK1063" s="6">
        <f t="shared" si="92"/>
        <v>1.0230161456544145</v>
      </c>
      <c r="AL1063" s="7">
        <f t="shared" si="92"/>
        <v>1.0227552694983313</v>
      </c>
      <c r="AM1063" s="10">
        <f t="shared" si="93"/>
        <v>2.5071516905329646E-3</v>
      </c>
      <c r="AN1063" s="11">
        <f t="shared" si="94"/>
        <v>1.767796969058574E-2</v>
      </c>
    </row>
    <row r="1064" spans="2:40" x14ac:dyDescent="0.5">
      <c r="B1064" s="29">
        <v>43543</v>
      </c>
      <c r="C1064" s="4">
        <v>29.26</v>
      </c>
      <c r="D1064" s="5">
        <f t="shared" si="90"/>
        <v>-1.7461383478844846E-2</v>
      </c>
      <c r="E1064" s="6">
        <f t="shared" si="91"/>
        <v>-1.7615631663884662E-2</v>
      </c>
      <c r="AJ1064" s="29">
        <v>43543</v>
      </c>
      <c r="AK1064" s="6">
        <f t="shared" si="92"/>
        <v>0.98253861652115515</v>
      </c>
      <c r="AL1064" s="7">
        <f t="shared" si="92"/>
        <v>0.98238436833611531</v>
      </c>
      <c r="AM1064" s="10">
        <f t="shared" si="93"/>
        <v>2.2816614371176419E-3</v>
      </c>
      <c r="AN1064" s="11">
        <f t="shared" si="94"/>
        <v>1.754382114114373E-2</v>
      </c>
    </row>
    <row r="1065" spans="2:40" x14ac:dyDescent="0.5">
      <c r="B1065" s="29">
        <v>43544</v>
      </c>
      <c r="C1065" s="4">
        <v>28.81</v>
      </c>
      <c r="D1065" s="5">
        <f t="shared" si="90"/>
        <v>-1.5379357484620739E-2</v>
      </c>
      <c r="E1065" s="6">
        <f t="shared" si="91"/>
        <v>-1.5498846495541209E-2</v>
      </c>
      <c r="AJ1065" s="29">
        <v>43544</v>
      </c>
      <c r="AK1065" s="6">
        <f t="shared" si="92"/>
        <v>0.98462064251537929</v>
      </c>
      <c r="AL1065" s="7">
        <f t="shared" si="92"/>
        <v>0.98450115350445877</v>
      </c>
      <c r="AM1065" s="10">
        <f t="shared" si="93"/>
        <v>2.2242091602351446E-3</v>
      </c>
      <c r="AN1065" s="11">
        <f t="shared" si="94"/>
        <v>1.7617599207031286E-2</v>
      </c>
    </row>
    <row r="1066" spans="2:40" x14ac:dyDescent="0.5">
      <c r="B1066" s="29">
        <v>43545</v>
      </c>
      <c r="C1066" s="4">
        <v>29.59</v>
      </c>
      <c r="D1066" s="5">
        <f t="shared" si="90"/>
        <v>2.7073932662270084E-2</v>
      </c>
      <c r="E1066" s="6">
        <f t="shared" si="91"/>
        <v>2.6713917315681106E-2</v>
      </c>
      <c r="AJ1066" s="29">
        <v>43545</v>
      </c>
      <c r="AK1066" s="6">
        <f t="shared" si="92"/>
        <v>1.02707393266227</v>
      </c>
      <c r="AL1066" s="7">
        <f t="shared" si="92"/>
        <v>1.0267139173156812</v>
      </c>
      <c r="AM1066" s="10">
        <f t="shared" si="93"/>
        <v>2.3092087577476208E-3</v>
      </c>
      <c r="AN1066" s="11">
        <f t="shared" si="94"/>
        <v>1.7550254340320471E-2</v>
      </c>
    </row>
    <row r="1067" spans="2:40" x14ac:dyDescent="0.5">
      <c r="B1067" s="29">
        <v>43546</v>
      </c>
      <c r="C1067" s="4">
        <v>28</v>
      </c>
      <c r="D1067" s="5">
        <f t="shared" si="90"/>
        <v>-5.3734369719499825E-2</v>
      </c>
      <c r="E1067" s="6">
        <f t="shared" si="91"/>
        <v>-5.5231956236914383E-2</v>
      </c>
      <c r="AJ1067" s="29">
        <v>43546</v>
      </c>
      <c r="AK1067" s="6">
        <f t="shared" si="92"/>
        <v>0.94626563028050015</v>
      </c>
      <c r="AL1067" s="7">
        <f t="shared" si="92"/>
        <v>0.94476804376308565</v>
      </c>
      <c r="AM1067" s="10">
        <f t="shared" si="93"/>
        <v>1.3689691189858633E-3</v>
      </c>
      <c r="AN1067" s="11">
        <f t="shared" si="94"/>
        <v>1.8476283188816747E-2</v>
      </c>
    </row>
    <row r="1068" spans="2:40" x14ac:dyDescent="0.5">
      <c r="B1068" s="29">
        <v>43549</v>
      </c>
      <c r="C1068" s="4">
        <v>27.93</v>
      </c>
      <c r="D1068" s="5">
        <f t="shared" si="90"/>
        <v>-2.50000000000001E-3</v>
      </c>
      <c r="E1068" s="6">
        <f t="shared" si="91"/>
        <v>-2.5031302181185884E-3</v>
      </c>
      <c r="AJ1068" s="29">
        <v>43549</v>
      </c>
      <c r="AK1068" s="6">
        <f t="shared" si="92"/>
        <v>0.99749999999999994</v>
      </c>
      <c r="AL1068" s="7">
        <f t="shared" si="92"/>
        <v>0.99749686978188146</v>
      </c>
      <c r="AM1068" s="10">
        <f t="shared" si="93"/>
        <v>1.5099062487705769E-3</v>
      </c>
      <c r="AN1068" s="11">
        <f t="shared" si="94"/>
        <v>1.8096292589369477E-2</v>
      </c>
    </row>
    <row r="1069" spans="2:40" x14ac:dyDescent="0.5">
      <c r="B1069" s="29">
        <v>43550</v>
      </c>
      <c r="C1069" s="4">
        <v>28.31</v>
      </c>
      <c r="D1069" s="5">
        <f t="shared" si="90"/>
        <v>1.3605442176870713E-2</v>
      </c>
      <c r="E1069" s="6">
        <f t="shared" si="91"/>
        <v>1.3513719166722855E-2</v>
      </c>
      <c r="AJ1069" s="29">
        <v>43550</v>
      </c>
      <c r="AK1069" s="6">
        <f t="shared" si="92"/>
        <v>1.0136054421768708</v>
      </c>
      <c r="AL1069" s="7">
        <f t="shared" si="92"/>
        <v>1.0135137191667229</v>
      </c>
      <c r="AM1069" s="10">
        <f t="shared" si="93"/>
        <v>1.4957142796023053E-3</v>
      </c>
      <c r="AN1069" s="11">
        <f t="shared" si="94"/>
        <v>1.8099978329692304E-2</v>
      </c>
    </row>
    <row r="1070" spans="2:40" x14ac:dyDescent="0.5">
      <c r="B1070" s="29">
        <v>43551</v>
      </c>
      <c r="C1070" s="4">
        <v>27.9</v>
      </c>
      <c r="D1070" s="5">
        <f t="shared" si="90"/>
        <v>-1.4482515012363128E-2</v>
      </c>
      <c r="E1070" s="6">
        <f t="shared" si="91"/>
        <v>-1.4588410296488248E-2</v>
      </c>
      <c r="AJ1070" s="29">
        <v>43551</v>
      </c>
      <c r="AK1070" s="6">
        <f t="shared" si="92"/>
        <v>0.98551748498763692</v>
      </c>
      <c r="AL1070" s="7">
        <f t="shared" si="92"/>
        <v>0.98541158970351173</v>
      </c>
      <c r="AM1070" s="10">
        <f t="shared" si="93"/>
        <v>1.3113513697495802E-3</v>
      </c>
      <c r="AN1070" s="11">
        <f t="shared" si="94"/>
        <v>1.806066151356165E-2</v>
      </c>
    </row>
    <row r="1071" spans="2:40" x14ac:dyDescent="0.5">
      <c r="B1071" s="29">
        <v>43552</v>
      </c>
      <c r="C1071" s="4">
        <v>28</v>
      </c>
      <c r="D1071" s="5">
        <f t="shared" si="90"/>
        <v>3.5842293906810548E-3</v>
      </c>
      <c r="E1071" s="6">
        <f t="shared" si="91"/>
        <v>3.5778213478841235E-3</v>
      </c>
      <c r="AJ1071" s="29">
        <v>43552</v>
      </c>
      <c r="AK1071" s="6">
        <f t="shared" si="92"/>
        <v>1.0035842293906811</v>
      </c>
      <c r="AL1071" s="7">
        <f t="shared" si="92"/>
        <v>1.0035778213478841</v>
      </c>
      <c r="AM1071" s="10">
        <f t="shared" si="93"/>
        <v>2.1103309429992478E-3</v>
      </c>
      <c r="AN1071" s="11">
        <f t="shared" si="94"/>
        <v>1.894097779898498E-2</v>
      </c>
    </row>
    <row r="1072" spans="2:40" x14ac:dyDescent="0.5">
      <c r="B1072" s="29">
        <v>43553</v>
      </c>
      <c r="C1072" s="4">
        <v>28.25</v>
      </c>
      <c r="D1072" s="5">
        <f t="shared" si="90"/>
        <v>8.9285714285714281E-3</v>
      </c>
      <c r="E1072" s="6">
        <f t="shared" si="91"/>
        <v>8.8889474172459942E-3</v>
      </c>
      <c r="AJ1072" s="29">
        <v>43553</v>
      </c>
      <c r="AK1072" s="6">
        <f t="shared" si="92"/>
        <v>1.0089285714285714</v>
      </c>
      <c r="AL1072" s="7">
        <f t="shared" si="92"/>
        <v>1.008888947417246</v>
      </c>
      <c r="AM1072" s="10">
        <f t="shared" si="93"/>
        <v>2.2757900730191218E-3</v>
      </c>
      <c r="AN1072" s="11">
        <f t="shared" si="94"/>
        <v>1.9019597290192185E-2</v>
      </c>
    </row>
    <row r="1073" spans="2:40" x14ac:dyDescent="0.5">
      <c r="B1073" s="29">
        <v>43556</v>
      </c>
      <c r="C1073" s="4">
        <v>28.65</v>
      </c>
      <c r="D1073" s="5">
        <f t="shared" si="90"/>
        <v>1.415929203539818E-2</v>
      </c>
      <c r="E1073" s="6">
        <f t="shared" si="91"/>
        <v>1.4059985568298511E-2</v>
      </c>
      <c r="AJ1073" s="29">
        <v>43556</v>
      </c>
      <c r="AK1073" s="6">
        <f t="shared" si="92"/>
        <v>1.0141592920353981</v>
      </c>
      <c r="AL1073" s="7">
        <f t="shared" si="92"/>
        <v>1.0140599855682986</v>
      </c>
      <c r="AM1073" s="10">
        <f t="shared" si="93"/>
        <v>2.2165960203185749E-3</v>
      </c>
      <c r="AN1073" s="11">
        <f t="shared" si="94"/>
        <v>1.900704021780256E-2</v>
      </c>
    </row>
    <row r="1074" spans="2:40" x14ac:dyDescent="0.5">
      <c r="B1074" s="29">
        <v>43557</v>
      </c>
      <c r="C1074" s="4">
        <v>28.32</v>
      </c>
      <c r="D1074" s="5">
        <f t="shared" si="90"/>
        <v>-1.1518324607329784E-2</v>
      </c>
      <c r="E1074" s="6">
        <f t="shared" si="91"/>
        <v>-1.1585174335229537E-2</v>
      </c>
      <c r="AJ1074" s="29">
        <v>43557</v>
      </c>
      <c r="AK1074" s="6">
        <f t="shared" si="92"/>
        <v>0.98848167539267018</v>
      </c>
      <c r="AL1074" s="7">
        <f t="shared" si="92"/>
        <v>0.98841482566477046</v>
      </c>
      <c r="AM1074" s="10">
        <f t="shared" si="93"/>
        <v>1.6860802060963589E-3</v>
      </c>
      <c r="AN1074" s="11">
        <f t="shared" si="94"/>
        <v>1.9340808772609564E-2</v>
      </c>
    </row>
    <row r="1075" spans="2:40" x14ac:dyDescent="0.5">
      <c r="B1075" s="29">
        <v>43558</v>
      </c>
      <c r="C1075" s="4">
        <v>28.68</v>
      </c>
      <c r="D1075" s="5">
        <f t="shared" si="90"/>
        <v>1.2711864406779641E-2</v>
      </c>
      <c r="E1075" s="6">
        <f t="shared" si="91"/>
        <v>1.2631746905900564E-2</v>
      </c>
      <c r="AJ1075" s="29">
        <v>43558</v>
      </c>
      <c r="AK1075" s="6">
        <f t="shared" si="92"/>
        <v>1.0127118644067796</v>
      </c>
      <c r="AL1075" s="7">
        <f t="shared" si="92"/>
        <v>1.0126317469059005</v>
      </c>
      <c r="AM1075" s="10">
        <f t="shared" si="93"/>
        <v>1.8896184334339357E-3</v>
      </c>
      <c r="AN1075" s="11">
        <f t="shared" si="94"/>
        <v>1.9297717168619097E-2</v>
      </c>
    </row>
    <row r="1076" spans="2:40" x14ac:dyDescent="0.5">
      <c r="B1076" s="29">
        <v>43559</v>
      </c>
      <c r="C1076" s="4">
        <v>28.41</v>
      </c>
      <c r="D1076" s="5">
        <f t="shared" si="90"/>
        <v>-9.4142259414225788E-3</v>
      </c>
      <c r="E1076" s="6">
        <f t="shared" si="91"/>
        <v>-9.458819865323053E-3</v>
      </c>
      <c r="AJ1076" s="29">
        <v>43559</v>
      </c>
      <c r="AK1076" s="6">
        <f t="shared" si="92"/>
        <v>0.9905857740585774</v>
      </c>
      <c r="AL1076" s="7">
        <f t="shared" si="92"/>
        <v>0.99054118013467696</v>
      </c>
      <c r="AM1076" s="10">
        <f t="shared" si="93"/>
        <v>1.9227212569710211E-3</v>
      </c>
      <c r="AN1076" s="11">
        <f t="shared" si="94"/>
        <v>1.931905950816315E-2</v>
      </c>
    </row>
    <row r="1077" spans="2:40" x14ac:dyDescent="0.5">
      <c r="B1077" s="29">
        <v>43560</v>
      </c>
      <c r="C1077" s="4">
        <v>28.6</v>
      </c>
      <c r="D1077" s="5">
        <f t="shared" si="90"/>
        <v>6.6877859908483382E-3</v>
      </c>
      <c r="E1077" s="6">
        <f t="shared" si="91"/>
        <v>6.6655219597103396E-3</v>
      </c>
      <c r="AJ1077" s="29">
        <v>43560</v>
      </c>
      <c r="AK1077" s="6">
        <f t="shared" si="92"/>
        <v>1.0066877859908483</v>
      </c>
      <c r="AL1077" s="7">
        <f t="shared" si="92"/>
        <v>1.0066655219597103</v>
      </c>
      <c r="AM1077" s="10">
        <f t="shared" si="93"/>
        <v>1.5452619298467062E-3</v>
      </c>
      <c r="AN1077" s="11">
        <f t="shared" si="94"/>
        <v>1.9870704612983531E-2</v>
      </c>
    </row>
    <row r="1078" spans="2:40" x14ac:dyDescent="0.5">
      <c r="B1078" s="29">
        <v>43563</v>
      </c>
      <c r="C1078" s="4">
        <v>28.52</v>
      </c>
      <c r="D1078" s="5">
        <f t="shared" si="90"/>
        <v>-2.7972027972028618E-3</v>
      </c>
      <c r="E1078" s="6">
        <f t="shared" si="91"/>
        <v>-2.801122279711779E-3</v>
      </c>
      <c r="AJ1078" s="29">
        <v>43563</v>
      </c>
      <c r="AK1078" s="6">
        <f t="shared" si="92"/>
        <v>0.99720279720279714</v>
      </c>
      <c r="AL1078" s="7">
        <f t="shared" si="92"/>
        <v>0.99719887772028826</v>
      </c>
      <c r="AM1078" s="10">
        <f t="shared" si="93"/>
        <v>1.1262249100083099E-3</v>
      </c>
      <c r="AN1078" s="11">
        <f t="shared" si="94"/>
        <v>2.0161003775669682E-2</v>
      </c>
    </row>
    <row r="1079" spans="2:40" x14ac:dyDescent="0.5">
      <c r="B1079" s="29">
        <v>43564</v>
      </c>
      <c r="C1079" s="4">
        <v>28.12</v>
      </c>
      <c r="D1079" s="5">
        <f t="shared" si="90"/>
        <v>-1.4025245441795182E-2</v>
      </c>
      <c r="E1079" s="6">
        <f t="shared" si="91"/>
        <v>-1.4124528603630976E-2</v>
      </c>
      <c r="AJ1079" s="29">
        <v>43564</v>
      </c>
      <c r="AK1079" s="6">
        <f t="shared" si="92"/>
        <v>0.98597475455820482</v>
      </c>
      <c r="AL1079" s="7">
        <f t="shared" si="92"/>
        <v>0.985875471396369</v>
      </c>
      <c r="AM1079" s="10">
        <f t="shared" si="93"/>
        <v>1.4713388372007191E-3</v>
      </c>
      <c r="AN1079" s="11">
        <f t="shared" si="94"/>
        <v>2.0360902589976155E-2</v>
      </c>
    </row>
    <row r="1080" spans="2:40" x14ac:dyDescent="0.5">
      <c r="B1080" s="29">
        <v>43565</v>
      </c>
      <c r="C1080" s="4">
        <v>28.65</v>
      </c>
      <c r="D1080" s="5">
        <f t="shared" si="90"/>
        <v>1.8847795163584549E-2</v>
      </c>
      <c r="E1080" s="6">
        <f t="shared" si="91"/>
        <v>1.8672376218284371E-2</v>
      </c>
      <c r="AJ1080" s="29">
        <v>43565</v>
      </c>
      <c r="AK1080" s="6">
        <f t="shared" si="92"/>
        <v>1.0188477951635846</v>
      </c>
      <c r="AL1080" s="7">
        <f t="shared" si="92"/>
        <v>1.0186723762182843</v>
      </c>
      <c r="AM1080" s="10">
        <f t="shared" si="93"/>
        <v>2.1955173585391265E-3</v>
      </c>
      <c r="AN1080" s="11">
        <f t="shared" si="94"/>
        <v>2.0966542998327165E-2</v>
      </c>
    </row>
    <row r="1081" spans="2:40" x14ac:dyDescent="0.5">
      <c r="B1081" s="29">
        <v>43566</v>
      </c>
      <c r="C1081" s="4">
        <v>28.68</v>
      </c>
      <c r="D1081" s="5">
        <f t="shared" si="90"/>
        <v>1.0471204188482073E-3</v>
      </c>
      <c r="E1081" s="6">
        <f t="shared" si="91"/>
        <v>1.0465725706711171E-3</v>
      </c>
      <c r="AJ1081" s="29">
        <v>43566</v>
      </c>
      <c r="AK1081" s="6">
        <f t="shared" si="92"/>
        <v>1.0010471204188482</v>
      </c>
      <c r="AL1081" s="7">
        <f t="shared" si="92"/>
        <v>1.0010465725706712</v>
      </c>
      <c r="AM1081" s="10">
        <f t="shared" si="93"/>
        <v>2.3605755731329462E-3</v>
      </c>
      <c r="AN1081" s="11">
        <f t="shared" si="94"/>
        <v>2.1157349058293862E-2</v>
      </c>
    </row>
    <row r="1082" spans="2:40" x14ac:dyDescent="0.5">
      <c r="B1082" s="29">
        <v>43567</v>
      </c>
      <c r="C1082" s="4">
        <v>29.15</v>
      </c>
      <c r="D1082" s="5">
        <f t="shared" si="90"/>
        <v>1.6387726638772623E-2</v>
      </c>
      <c r="E1082" s="6">
        <f t="shared" si="91"/>
        <v>1.625489706508175E-2</v>
      </c>
      <c r="AJ1082" s="29">
        <v>43567</v>
      </c>
      <c r="AK1082" s="6">
        <f t="shared" si="92"/>
        <v>1.0163877266387726</v>
      </c>
      <c r="AL1082" s="7">
        <f t="shared" si="92"/>
        <v>1.0162548970650818</v>
      </c>
      <c r="AM1082" s="10">
        <f t="shared" si="93"/>
        <v>2.5859008887272627E-3</v>
      </c>
      <c r="AN1082" s="11">
        <f t="shared" si="94"/>
        <v>2.1252179636763437E-2</v>
      </c>
    </row>
    <row r="1083" spans="2:40" x14ac:dyDescent="0.5">
      <c r="B1083" s="29">
        <v>43570</v>
      </c>
      <c r="C1083" s="4">
        <v>28.98</v>
      </c>
      <c r="D1083" s="5">
        <f t="shared" si="90"/>
        <v>-5.8319039451114295E-3</v>
      </c>
      <c r="E1083" s="6">
        <f t="shared" si="91"/>
        <v>-5.8489759039650332E-3</v>
      </c>
      <c r="AJ1083" s="29">
        <v>43570</v>
      </c>
      <c r="AK1083" s="6">
        <f t="shared" si="92"/>
        <v>0.99416809605488854</v>
      </c>
      <c r="AL1083" s="7">
        <f t="shared" si="92"/>
        <v>0.99415102409603495</v>
      </c>
      <c r="AM1083" s="10">
        <f t="shared" si="93"/>
        <v>2.7180213561053984E-3</v>
      </c>
      <c r="AN1083" s="11">
        <f t="shared" si="94"/>
        <v>2.1375947894385124E-2</v>
      </c>
    </row>
    <row r="1084" spans="2:40" x14ac:dyDescent="0.5">
      <c r="B1084" s="29">
        <v>43571</v>
      </c>
      <c r="C1084" s="4">
        <v>29.66</v>
      </c>
      <c r="D1084" s="5">
        <f t="shared" si="90"/>
        <v>2.3464458247066933E-2</v>
      </c>
      <c r="E1084" s="6">
        <f t="shared" si="91"/>
        <v>2.3193399817249664E-2</v>
      </c>
      <c r="AJ1084" s="29">
        <v>43571</v>
      </c>
      <c r="AK1084" s="6">
        <f t="shared" si="92"/>
        <v>1.0234644582470669</v>
      </c>
      <c r="AL1084" s="7">
        <f t="shared" si="92"/>
        <v>1.0231933998172498</v>
      </c>
      <c r="AM1084" s="10">
        <f t="shared" si="93"/>
        <v>2.5386427065975203E-3</v>
      </c>
      <c r="AN1084" s="11">
        <f t="shared" si="94"/>
        <v>2.1516520579029388E-2</v>
      </c>
    </row>
    <row r="1085" spans="2:40" x14ac:dyDescent="0.5">
      <c r="B1085" s="29">
        <v>43572</v>
      </c>
      <c r="C1085" s="4">
        <v>29.95</v>
      </c>
      <c r="D1085" s="5">
        <f t="shared" si="90"/>
        <v>9.7774780849628849E-3</v>
      </c>
      <c r="E1085" s="6">
        <f t="shared" si="91"/>
        <v>9.729987851672282E-3</v>
      </c>
      <c r="AJ1085" s="29">
        <v>43572</v>
      </c>
      <c r="AK1085" s="6">
        <f t="shared" si="92"/>
        <v>1.0097774780849629</v>
      </c>
      <c r="AL1085" s="7">
        <f t="shared" si="92"/>
        <v>1.0097299878516723</v>
      </c>
      <c r="AM1085" s="10">
        <f t="shared" si="93"/>
        <v>2.4467793753648629E-3</v>
      </c>
      <c r="AN1085" s="11">
        <f t="shared" si="94"/>
        <v>2.1443909316707997E-2</v>
      </c>
    </row>
    <row r="1086" spans="2:40" x14ac:dyDescent="0.5">
      <c r="B1086" s="29">
        <v>43573</v>
      </c>
      <c r="C1086" s="4">
        <v>31.65</v>
      </c>
      <c r="D1086" s="5">
        <f t="shared" si="90"/>
        <v>5.6761268781302145E-2</v>
      </c>
      <c r="E1086" s="6">
        <f t="shared" si="91"/>
        <v>5.5208824028726837E-2</v>
      </c>
      <c r="AJ1086" s="29">
        <v>43573</v>
      </c>
      <c r="AK1086" s="6">
        <f t="shared" si="92"/>
        <v>1.0567612687813022</v>
      </c>
      <c r="AL1086" s="7">
        <f t="shared" si="92"/>
        <v>1.0552088240287267</v>
      </c>
      <c r="AM1086" s="10">
        <f t="shared" si="93"/>
        <v>2.4332059695274834E-3</v>
      </c>
      <c r="AN1086" s="11">
        <f t="shared" si="94"/>
        <v>2.14396081148099E-2</v>
      </c>
    </row>
    <row r="1087" spans="2:40" x14ac:dyDescent="0.5">
      <c r="B1087" s="29">
        <v>43577</v>
      </c>
      <c r="C1087" s="4">
        <v>32.409999999999997</v>
      </c>
      <c r="D1087" s="5">
        <f t="shared" si="90"/>
        <v>2.4012638230647646E-2</v>
      </c>
      <c r="E1087" s="6">
        <f t="shared" si="91"/>
        <v>2.3728868563270698E-2</v>
      </c>
      <c r="AJ1087" s="29">
        <v>43577</v>
      </c>
      <c r="AK1087" s="6">
        <f t="shared" si="92"/>
        <v>1.0240126382306476</v>
      </c>
      <c r="AL1087" s="7">
        <f t="shared" si="92"/>
        <v>1.0237288685632706</v>
      </c>
      <c r="AM1087" s="10">
        <f t="shared" si="93"/>
        <v>1.9625813261011757E-3</v>
      </c>
      <c r="AN1087" s="11">
        <f t="shared" si="94"/>
        <v>2.0690764429672878E-2</v>
      </c>
    </row>
    <row r="1088" spans="2:40" x14ac:dyDescent="0.5">
      <c r="B1088" s="29">
        <v>43578</v>
      </c>
      <c r="C1088" s="4">
        <v>32.33</v>
      </c>
      <c r="D1088" s="5">
        <f t="shared" si="90"/>
        <v>-2.4683739586546837E-3</v>
      </c>
      <c r="E1088" s="6">
        <f t="shared" si="91"/>
        <v>-2.4714254161142951E-3</v>
      </c>
      <c r="AJ1088" s="29">
        <v>43578</v>
      </c>
      <c r="AK1088" s="6">
        <f t="shared" si="92"/>
        <v>0.99753162604134527</v>
      </c>
      <c r="AL1088" s="7">
        <f t="shared" si="92"/>
        <v>0.99752857458388566</v>
      </c>
      <c r="AM1088" s="10">
        <f t="shared" si="93"/>
        <v>1.7964257610482623E-3</v>
      </c>
      <c r="AN1088" s="11">
        <f t="shared" si="94"/>
        <v>2.0572096029622369E-2</v>
      </c>
    </row>
    <row r="1089" spans="2:40" x14ac:dyDescent="0.5">
      <c r="B1089" s="29">
        <v>43579</v>
      </c>
      <c r="C1089" s="4">
        <v>32.42</v>
      </c>
      <c r="D1089" s="5">
        <f t="shared" si="90"/>
        <v>2.7837921435200563E-3</v>
      </c>
      <c r="E1089" s="6">
        <f t="shared" si="91"/>
        <v>2.7799245701884702E-3</v>
      </c>
      <c r="AJ1089" s="29">
        <v>43579</v>
      </c>
      <c r="AK1089" s="6">
        <f t="shared" si="92"/>
        <v>1.0027837921435201</v>
      </c>
      <c r="AL1089" s="7">
        <f t="shared" si="92"/>
        <v>1.0027799245701885</v>
      </c>
      <c r="AM1089" s="10">
        <f t="shared" si="93"/>
        <v>1.9086686231843189E-3</v>
      </c>
      <c r="AN1089" s="11">
        <f t="shared" si="94"/>
        <v>2.0576432407920182E-2</v>
      </c>
    </row>
    <row r="1090" spans="2:40" x14ac:dyDescent="0.5">
      <c r="B1090" s="29">
        <v>43580</v>
      </c>
      <c r="C1090" s="4">
        <v>32.39</v>
      </c>
      <c r="D1090" s="5">
        <f t="shared" si="90"/>
        <v>-9.2535471930910347E-4</v>
      </c>
      <c r="E1090" s="6">
        <f t="shared" si="91"/>
        <v>-9.2578312429214711E-4</v>
      </c>
      <c r="AJ1090" s="29">
        <v>43580</v>
      </c>
      <c r="AK1090" s="6">
        <f t="shared" si="92"/>
        <v>0.9990746452806909</v>
      </c>
      <c r="AL1090" s="7">
        <f t="shared" si="92"/>
        <v>0.99907421687570785</v>
      </c>
      <c r="AM1090" s="10">
        <f t="shared" si="93"/>
        <v>1.6363367342059473E-3</v>
      </c>
      <c r="AN1090" s="11">
        <f t="shared" si="94"/>
        <v>2.0728159839233117E-2</v>
      </c>
    </row>
    <row r="1091" spans="2:40" x14ac:dyDescent="0.5">
      <c r="B1091" s="29">
        <v>43581</v>
      </c>
      <c r="C1091" s="4">
        <v>32.89</v>
      </c>
      <c r="D1091" s="5">
        <f t="shared" si="90"/>
        <v>1.5436863229391787E-2</v>
      </c>
      <c r="E1091" s="6">
        <f t="shared" si="91"/>
        <v>1.5318927017727637E-2</v>
      </c>
      <c r="AJ1091" s="29">
        <v>43581</v>
      </c>
      <c r="AK1091" s="6">
        <f t="shared" si="92"/>
        <v>1.0154368632293918</v>
      </c>
      <c r="AL1091" s="7">
        <f t="shared" si="92"/>
        <v>1.0153189270177276</v>
      </c>
      <c r="AM1091" s="10">
        <f t="shared" si="93"/>
        <v>2.2302036120589231E-3</v>
      </c>
      <c r="AN1091" s="11">
        <f t="shared" si="94"/>
        <v>2.1416672995690257E-2</v>
      </c>
    </row>
    <row r="1092" spans="2:40" x14ac:dyDescent="0.5">
      <c r="B1092" s="29">
        <v>43584</v>
      </c>
      <c r="C1092" s="4">
        <v>33.17</v>
      </c>
      <c r="D1092" s="5">
        <f t="shared" si="90"/>
        <v>8.5132259045302867E-3</v>
      </c>
      <c r="E1092" s="6">
        <f t="shared" si="91"/>
        <v>8.4771927579953832E-3</v>
      </c>
      <c r="AJ1092" s="29">
        <v>43584</v>
      </c>
      <c r="AK1092" s="6">
        <f t="shared" si="92"/>
        <v>1.0085132259045302</v>
      </c>
      <c r="AL1092" s="7">
        <f t="shared" si="92"/>
        <v>1.0084771927579954</v>
      </c>
      <c r="AM1092" s="10">
        <f t="shared" si="93"/>
        <v>2.6515876434666363E-3</v>
      </c>
      <c r="AN1092" s="11">
        <f t="shared" si="94"/>
        <v>2.2047359732296816E-2</v>
      </c>
    </row>
    <row r="1093" spans="2:40" x14ac:dyDescent="0.5">
      <c r="B1093" s="29">
        <v>43585</v>
      </c>
      <c r="C1093" s="4">
        <v>32.69</v>
      </c>
      <c r="D1093" s="5">
        <f t="shared" si="90"/>
        <v>-1.4470907446487909E-2</v>
      </c>
      <c r="E1093" s="6">
        <f t="shared" si="91"/>
        <v>-1.4576632222841949E-2</v>
      </c>
      <c r="AJ1093" s="29">
        <v>43585</v>
      </c>
      <c r="AK1093" s="6">
        <f t="shared" si="92"/>
        <v>0.98552909255351206</v>
      </c>
      <c r="AL1093" s="7">
        <f t="shared" si="92"/>
        <v>0.985423367777158</v>
      </c>
      <c r="AM1093" s="10">
        <f t="shared" si="93"/>
        <v>2.4855806929398564E-3</v>
      </c>
      <c r="AN1093" s="11">
        <f t="shared" si="94"/>
        <v>2.2059603530793021E-2</v>
      </c>
    </row>
    <row r="1094" spans="2:40" x14ac:dyDescent="0.5">
      <c r="B1094" s="29">
        <v>43586</v>
      </c>
      <c r="C1094" s="4">
        <v>32.78</v>
      </c>
      <c r="D1094" s="5">
        <f t="shared" si="90"/>
        <v>2.7531355154482538E-3</v>
      </c>
      <c r="E1094" s="6">
        <f t="shared" si="91"/>
        <v>2.7493525795644303E-3</v>
      </c>
      <c r="AJ1094" s="29">
        <v>43586</v>
      </c>
      <c r="AK1094" s="6">
        <f t="shared" si="92"/>
        <v>1.0027531355154482</v>
      </c>
      <c r="AL1094" s="7">
        <f t="shared" si="92"/>
        <v>1.0027493525795643</v>
      </c>
      <c r="AM1094" s="10">
        <f t="shared" si="93"/>
        <v>2.7202388976691099E-3</v>
      </c>
      <c r="AN1094" s="11">
        <f t="shared" si="94"/>
        <v>2.1990693374593757E-2</v>
      </c>
    </row>
    <row r="1095" spans="2:40" x14ac:dyDescent="0.5">
      <c r="B1095" s="29">
        <v>43587</v>
      </c>
      <c r="C1095" s="4">
        <v>33.04</v>
      </c>
      <c r="D1095" s="5">
        <f t="shared" si="90"/>
        <v>7.931665649786394E-3</v>
      </c>
      <c r="E1095" s="6">
        <f t="shared" si="91"/>
        <v>7.9003753370935487E-3</v>
      </c>
      <c r="AJ1095" s="29">
        <v>43587</v>
      </c>
      <c r="AK1095" s="6">
        <f t="shared" si="92"/>
        <v>1.0079316656497863</v>
      </c>
      <c r="AL1095" s="7">
        <f t="shared" si="92"/>
        <v>1.0079003753370936</v>
      </c>
      <c r="AM1095" s="10">
        <f t="shared" si="93"/>
        <v>2.3599923878839632E-3</v>
      </c>
      <c r="AN1095" s="11">
        <f t="shared" si="94"/>
        <v>2.2257052518464819E-2</v>
      </c>
    </row>
    <row r="1096" spans="2:40" x14ac:dyDescent="0.5">
      <c r="B1096" s="29">
        <v>43588</v>
      </c>
      <c r="C1096" s="4">
        <v>33.380000000000003</v>
      </c>
      <c r="D1096" s="5">
        <f t="shared" ref="D1096:D1159" si="95">((C1096-C1095)/C1095)</f>
        <v>1.0290556900726496E-2</v>
      </c>
      <c r="E1096" s="6">
        <f t="shared" ref="E1096:E1159" si="96" xml:space="preserve"> IF(C1096=C1095, 0, LN(C1096/C1095))</f>
        <v>1.0237969580911863E-2</v>
      </c>
      <c r="AJ1096" s="29">
        <v>43588</v>
      </c>
      <c r="AK1096" s="6">
        <f t="shared" ref="AK1096:AL1159" si="97">1 + D1096</f>
        <v>1.0102905569007266</v>
      </c>
      <c r="AL1096" s="7">
        <f t="shared" si="97"/>
        <v>1.0102379695809118</v>
      </c>
      <c r="AM1096" s="10">
        <f t="shared" ref="AM1096:AM1159" si="98">AVERAGE(D1096:D1186)</f>
        <v>2.4304888222594005E-3</v>
      </c>
      <c r="AN1096" s="11">
        <f t="shared" ref="AN1096:AN1159" si="99">STDEV(D1096:D1186)</f>
        <v>2.2285038221204981E-2</v>
      </c>
    </row>
    <row r="1097" spans="2:40" x14ac:dyDescent="0.5">
      <c r="B1097" s="29">
        <v>43591</v>
      </c>
      <c r="C1097" s="4">
        <v>32.770000000000003</v>
      </c>
      <c r="D1097" s="5">
        <f t="shared" si="95"/>
        <v>-1.8274415817854984E-2</v>
      </c>
      <c r="E1097" s="6">
        <f t="shared" si="96"/>
        <v>-1.8443455522965724E-2</v>
      </c>
      <c r="AJ1097" s="29">
        <v>43591</v>
      </c>
      <c r="AK1097" s="6">
        <f t="shared" si="97"/>
        <v>0.98172558418214506</v>
      </c>
      <c r="AL1097" s="7">
        <f t="shared" si="97"/>
        <v>0.98155654447703422</v>
      </c>
      <c r="AM1097" s="10">
        <f t="shared" si="98"/>
        <v>2.3937562279531597E-3</v>
      </c>
      <c r="AN1097" s="11">
        <f t="shared" si="99"/>
        <v>2.2274690927561382E-2</v>
      </c>
    </row>
    <row r="1098" spans="2:40" x14ac:dyDescent="0.5">
      <c r="B1098" s="29">
        <v>43592</v>
      </c>
      <c r="C1098" s="4">
        <v>31.9</v>
      </c>
      <c r="D1098" s="5">
        <f t="shared" si="95"/>
        <v>-2.6548672566371816E-2</v>
      </c>
      <c r="E1098" s="6">
        <f t="shared" si="96"/>
        <v>-2.6907452919924496E-2</v>
      </c>
      <c r="AJ1098" s="29">
        <v>43592</v>
      </c>
      <c r="AK1098" s="6">
        <f t="shared" si="97"/>
        <v>0.97345132743362817</v>
      </c>
      <c r="AL1098" s="7">
        <f t="shared" si="97"/>
        <v>0.97309254708007553</v>
      </c>
      <c r="AM1098" s="10">
        <f t="shared" si="98"/>
        <v>2.4862545067264839E-3</v>
      </c>
      <c r="AN1098" s="11">
        <f t="shared" si="99"/>
        <v>2.2205279129684962E-2</v>
      </c>
    </row>
    <row r="1099" spans="2:40" x14ac:dyDescent="0.5">
      <c r="B1099" s="29">
        <v>43593</v>
      </c>
      <c r="C1099" s="4">
        <v>32.49</v>
      </c>
      <c r="D1099" s="5">
        <f t="shared" si="95"/>
        <v>1.8495297805642741E-2</v>
      </c>
      <c r="E1099" s="6">
        <f t="shared" si="96"/>
        <v>1.8326339890210153E-2</v>
      </c>
      <c r="AJ1099" s="29">
        <v>43593</v>
      </c>
      <c r="AK1099" s="6">
        <f t="shared" si="97"/>
        <v>1.0184952978056427</v>
      </c>
      <c r="AL1099" s="7">
        <f t="shared" si="97"/>
        <v>1.0183263398902103</v>
      </c>
      <c r="AM1099" s="10">
        <f t="shared" si="98"/>
        <v>2.881926090018379E-3</v>
      </c>
      <c r="AN1099" s="11">
        <f t="shared" si="99"/>
        <v>2.2002025606854912E-2</v>
      </c>
    </row>
    <row r="1100" spans="2:40" x14ac:dyDescent="0.5">
      <c r="B1100" s="29">
        <v>43594</v>
      </c>
      <c r="C1100" s="4">
        <v>32.46</v>
      </c>
      <c r="D1100" s="5">
        <f t="shared" si="95"/>
        <v>-9.2336103416439325E-4</v>
      </c>
      <c r="E1100" s="6">
        <f t="shared" si="96"/>
        <v>-9.2378759456377161E-4</v>
      </c>
      <c r="AJ1100" s="29">
        <v>43594</v>
      </c>
      <c r="AK1100" s="6">
        <f t="shared" si="97"/>
        <v>0.99907663896583565</v>
      </c>
      <c r="AL1100" s="7">
        <f t="shared" si="97"/>
        <v>0.9990762124054362</v>
      </c>
      <c r="AM1100" s="10">
        <f t="shared" si="98"/>
        <v>2.6976463148387863E-3</v>
      </c>
      <c r="AN1100" s="11">
        <f t="shared" si="99"/>
        <v>2.193994091527527E-2</v>
      </c>
    </row>
    <row r="1101" spans="2:40" x14ac:dyDescent="0.5">
      <c r="B1101" s="29">
        <v>43595</v>
      </c>
      <c r="C1101" s="4">
        <v>32.79</v>
      </c>
      <c r="D1101" s="5">
        <f t="shared" si="95"/>
        <v>1.0166358595194032E-2</v>
      </c>
      <c r="E1101" s="6">
        <f t="shared" si="96"/>
        <v>1.0115028770111747E-2</v>
      </c>
      <c r="AJ1101" s="29">
        <v>43595</v>
      </c>
      <c r="AK1101" s="6">
        <f t="shared" si="97"/>
        <v>1.0101663585951941</v>
      </c>
      <c r="AL1101" s="7">
        <f t="shared" si="97"/>
        <v>1.0101150287701117</v>
      </c>
      <c r="AM1101" s="10">
        <f t="shared" si="98"/>
        <v>2.7267257204688219E-3</v>
      </c>
      <c r="AN1101" s="11">
        <f t="shared" si="99"/>
        <v>2.1936841719625292E-2</v>
      </c>
    </row>
    <row r="1102" spans="2:40" x14ac:dyDescent="0.5">
      <c r="B1102" s="29">
        <v>43598</v>
      </c>
      <c r="C1102" s="4">
        <v>31.55</v>
      </c>
      <c r="D1102" s="5">
        <f t="shared" si="95"/>
        <v>-3.7816407441293033E-2</v>
      </c>
      <c r="E1102" s="6">
        <f t="shared" si="96"/>
        <v>-3.8550001869334639E-2</v>
      </c>
      <c r="AJ1102" s="29">
        <v>43598</v>
      </c>
      <c r="AK1102" s="6">
        <f t="shared" si="97"/>
        <v>0.962183592558707</v>
      </c>
      <c r="AL1102" s="7">
        <f t="shared" si="97"/>
        <v>0.96144999813066534</v>
      </c>
      <c r="AM1102" s="10">
        <f t="shared" si="98"/>
        <v>2.663607542748058E-3</v>
      </c>
      <c r="AN1102" s="11">
        <f t="shared" si="99"/>
        <v>2.1923457135334227E-2</v>
      </c>
    </row>
    <row r="1103" spans="2:40" x14ac:dyDescent="0.5">
      <c r="B1103" s="29">
        <v>43599</v>
      </c>
      <c r="C1103" s="4">
        <v>32.700000000000003</v>
      </c>
      <c r="D1103" s="5">
        <f t="shared" si="95"/>
        <v>3.6450079239302761E-2</v>
      </c>
      <c r="E1103" s="6">
        <f t="shared" si="96"/>
        <v>3.5801488915985613E-2</v>
      </c>
      <c r="AJ1103" s="29">
        <v>43599</v>
      </c>
      <c r="AK1103" s="6">
        <f t="shared" si="97"/>
        <v>1.0364500792393028</v>
      </c>
      <c r="AL1103" s="7">
        <f t="shared" si="97"/>
        <v>1.0358014889159857</v>
      </c>
      <c r="AM1103" s="10">
        <f t="shared" si="98"/>
        <v>2.8587470924889388E-3</v>
      </c>
      <c r="AN1103" s="11">
        <f t="shared" si="99"/>
        <v>2.1636292645258147E-2</v>
      </c>
    </row>
    <row r="1104" spans="2:40" x14ac:dyDescent="0.5">
      <c r="B1104" s="29">
        <v>43600</v>
      </c>
      <c r="C1104" s="4">
        <v>32.770000000000003</v>
      </c>
      <c r="D1104" s="5">
        <f t="shared" si="95"/>
        <v>2.1406727828746264E-3</v>
      </c>
      <c r="E1104" s="6">
        <f t="shared" si="96"/>
        <v>2.1383848075154557E-3</v>
      </c>
      <c r="AJ1104" s="29">
        <v>43600</v>
      </c>
      <c r="AK1104" s="6">
        <f t="shared" si="97"/>
        <v>1.0021406727828746</v>
      </c>
      <c r="AL1104" s="7">
        <f t="shared" si="97"/>
        <v>1.0021383848075154</v>
      </c>
      <c r="AM1104" s="10">
        <f t="shared" si="98"/>
        <v>2.4773987374592668E-3</v>
      </c>
      <c r="AN1104" s="11">
        <f t="shared" si="99"/>
        <v>2.1341469301424165E-2</v>
      </c>
    </row>
    <row r="1105" spans="2:40" x14ac:dyDescent="0.5">
      <c r="B1105" s="29">
        <v>43601</v>
      </c>
      <c r="C1105" s="4">
        <v>33.159999999999997</v>
      </c>
      <c r="D1105" s="5">
        <f t="shared" si="95"/>
        <v>1.1901129081476759E-2</v>
      </c>
      <c r="E1105" s="6">
        <f t="shared" si="96"/>
        <v>1.1830867556370819E-2</v>
      </c>
      <c r="AJ1105" s="29">
        <v>43601</v>
      </c>
      <c r="AK1105" s="6">
        <f t="shared" si="97"/>
        <v>1.0119011290814768</v>
      </c>
      <c r="AL1105" s="7">
        <f t="shared" si="97"/>
        <v>1.0118308675563707</v>
      </c>
      <c r="AM1105" s="10">
        <f t="shared" si="98"/>
        <v>2.4730433324221326E-3</v>
      </c>
      <c r="AN1105" s="11">
        <f t="shared" si="99"/>
        <v>2.1341579227400542E-2</v>
      </c>
    </row>
    <row r="1106" spans="2:40" x14ac:dyDescent="0.5">
      <c r="B1106" s="29">
        <v>43602</v>
      </c>
      <c r="C1106" s="4">
        <v>32.79</v>
      </c>
      <c r="D1106" s="5">
        <f t="shared" si="95"/>
        <v>-1.1158021712907041E-2</v>
      </c>
      <c r="E1106" s="6">
        <f t="shared" si="96"/>
        <v>-1.1220739410537252E-2</v>
      </c>
      <c r="AJ1106" s="29">
        <v>43602</v>
      </c>
      <c r="AK1106" s="6">
        <f t="shared" si="97"/>
        <v>0.98884197828709297</v>
      </c>
      <c r="AL1106" s="7">
        <f t="shared" si="97"/>
        <v>0.98877926058946275</v>
      </c>
      <c r="AM1106" s="10">
        <f t="shared" si="98"/>
        <v>2.3859990513343389E-3</v>
      </c>
      <c r="AN1106" s="11">
        <f t="shared" si="99"/>
        <v>2.1318839683307323E-2</v>
      </c>
    </row>
    <row r="1107" spans="2:40" x14ac:dyDescent="0.5">
      <c r="B1107" s="29">
        <v>43605</v>
      </c>
      <c r="C1107" s="4">
        <v>32.130000000000003</v>
      </c>
      <c r="D1107" s="5">
        <f t="shared" si="95"/>
        <v>-2.0128087831655889E-2</v>
      </c>
      <c r="E1107" s="6">
        <f t="shared" si="96"/>
        <v>-2.033341772878967E-2</v>
      </c>
      <c r="AJ1107" s="29">
        <v>43605</v>
      </c>
      <c r="AK1107" s="6">
        <f t="shared" si="97"/>
        <v>0.97987191216834413</v>
      </c>
      <c r="AL1107" s="7">
        <f t="shared" si="97"/>
        <v>0.97966658227121028</v>
      </c>
      <c r="AM1107" s="10">
        <f t="shared" si="98"/>
        <v>2.5603468868403141E-3</v>
      </c>
      <c r="AN1107" s="11">
        <f t="shared" si="99"/>
        <v>2.1271667809419258E-2</v>
      </c>
    </row>
    <row r="1108" spans="2:40" x14ac:dyDescent="0.5">
      <c r="B1108" s="29">
        <v>43606</v>
      </c>
      <c r="C1108" s="4">
        <v>32.880000000000003</v>
      </c>
      <c r="D1108" s="5">
        <f t="shared" si="95"/>
        <v>2.3342670401493928E-2</v>
      </c>
      <c r="E1108" s="6">
        <f t="shared" si="96"/>
        <v>2.3074397060211995E-2</v>
      </c>
      <c r="AJ1108" s="29">
        <v>43606</v>
      </c>
      <c r="AK1108" s="6">
        <f t="shared" si="97"/>
        <v>1.0233426704014938</v>
      </c>
      <c r="AL1108" s="7">
        <f t="shared" si="97"/>
        <v>1.0230743970602121</v>
      </c>
      <c r="AM1108" s="10">
        <f t="shared" si="98"/>
        <v>2.3289662718279551E-3</v>
      </c>
      <c r="AN1108" s="11">
        <f t="shared" si="99"/>
        <v>2.163265366409766E-2</v>
      </c>
    </row>
    <row r="1109" spans="2:40" x14ac:dyDescent="0.5">
      <c r="B1109" s="29">
        <v>43607</v>
      </c>
      <c r="C1109" s="4">
        <v>32.880000000000003</v>
      </c>
      <c r="D1109" s="5">
        <f t="shared" si="95"/>
        <v>0</v>
      </c>
      <c r="E1109" s="6">
        <f t="shared" si="96"/>
        <v>0</v>
      </c>
      <c r="AJ1109" s="29">
        <v>43607</v>
      </c>
      <c r="AK1109" s="6">
        <f t="shared" si="97"/>
        <v>1</v>
      </c>
      <c r="AL1109" s="7">
        <f t="shared" si="97"/>
        <v>1</v>
      </c>
      <c r="AM1109" s="10">
        <f t="shared" si="98"/>
        <v>1.7728558884533331E-3</v>
      </c>
      <c r="AN1109" s="11">
        <f t="shared" si="99"/>
        <v>2.1736666853959769E-2</v>
      </c>
    </row>
    <row r="1110" spans="2:40" x14ac:dyDescent="0.5">
      <c r="B1110" s="29">
        <v>43608</v>
      </c>
      <c r="C1110" s="4">
        <v>31.94</v>
      </c>
      <c r="D1110" s="5">
        <f t="shared" si="95"/>
        <v>-2.8588807785888116E-2</v>
      </c>
      <c r="E1110" s="6">
        <f t="shared" si="96"/>
        <v>-2.9005427401112841E-2</v>
      </c>
      <c r="AJ1110" s="29">
        <v>43608</v>
      </c>
      <c r="AK1110" s="6">
        <f t="shared" si="97"/>
        <v>0.97141119221411187</v>
      </c>
      <c r="AL1110" s="7">
        <f t="shared" si="97"/>
        <v>0.97099457259888711</v>
      </c>
      <c r="AM1110" s="10">
        <f t="shared" si="98"/>
        <v>1.557840866457877E-3</v>
      </c>
      <c r="AN1110" s="11">
        <f t="shared" si="99"/>
        <v>2.1850871857897049E-2</v>
      </c>
    </row>
    <row r="1111" spans="2:40" x14ac:dyDescent="0.5">
      <c r="B1111" s="29">
        <v>43609</v>
      </c>
      <c r="C1111" s="4">
        <v>31.81</v>
      </c>
      <c r="D1111" s="5">
        <f t="shared" si="95"/>
        <v>-4.0701314965561229E-3</v>
      </c>
      <c r="E1111" s="6">
        <f t="shared" si="96"/>
        <v>-4.0784370258136983E-3</v>
      </c>
      <c r="AJ1111" s="29">
        <v>43609</v>
      </c>
      <c r="AK1111" s="6">
        <f t="shared" si="97"/>
        <v>0.99592986850344389</v>
      </c>
      <c r="AL1111" s="7">
        <f t="shared" si="97"/>
        <v>0.99592156297418633</v>
      </c>
      <c r="AM1111" s="10">
        <f t="shared" si="98"/>
        <v>1.4659910474448526E-3</v>
      </c>
      <c r="AN1111" s="11">
        <f t="shared" si="99"/>
        <v>2.199608540980983E-2</v>
      </c>
    </row>
    <row r="1112" spans="2:40" x14ac:dyDescent="0.5">
      <c r="B1112" s="29">
        <v>43613</v>
      </c>
      <c r="C1112" s="4">
        <v>31.07</v>
      </c>
      <c r="D1112" s="5">
        <f t="shared" si="95"/>
        <v>-2.3263124803520857E-2</v>
      </c>
      <c r="E1112" s="6">
        <f t="shared" si="96"/>
        <v>-2.3537982356096686E-2</v>
      </c>
      <c r="AJ1112" s="29">
        <v>43613</v>
      </c>
      <c r="AK1112" s="6">
        <f t="shared" si="97"/>
        <v>0.97673687519647912</v>
      </c>
      <c r="AL1112" s="7">
        <f t="shared" si="97"/>
        <v>0.97646201764390328</v>
      </c>
      <c r="AM1112" s="10">
        <f t="shared" si="98"/>
        <v>1.8707609723718501E-3</v>
      </c>
      <c r="AN1112" s="11">
        <f t="shared" si="99"/>
        <v>2.2230735159415992E-2</v>
      </c>
    </row>
    <row r="1113" spans="2:40" x14ac:dyDescent="0.5">
      <c r="B1113" s="29">
        <v>43614</v>
      </c>
      <c r="C1113" s="4">
        <v>30.65</v>
      </c>
      <c r="D1113" s="5">
        <f t="shared" si="95"/>
        <v>-1.3517862890247883E-2</v>
      </c>
      <c r="E1113" s="6">
        <f t="shared" si="96"/>
        <v>-1.3610061022735726E-2</v>
      </c>
      <c r="AJ1113" s="29">
        <v>43614</v>
      </c>
      <c r="AK1113" s="6">
        <f t="shared" si="97"/>
        <v>0.98648213710975208</v>
      </c>
      <c r="AL1113" s="7">
        <f t="shared" si="97"/>
        <v>0.98638993897726424</v>
      </c>
      <c r="AM1113" s="10">
        <f t="shared" si="98"/>
        <v>2.3379560460154618E-3</v>
      </c>
      <c r="AN1113" s="11">
        <f t="shared" si="99"/>
        <v>2.2143226282822937E-2</v>
      </c>
    </row>
    <row r="1114" spans="2:40" x14ac:dyDescent="0.5">
      <c r="B1114" s="29">
        <v>43615</v>
      </c>
      <c r="C1114" s="4">
        <v>30.66</v>
      </c>
      <c r="D1114" s="5">
        <f t="shared" si="95"/>
        <v>3.2626427406204123E-4</v>
      </c>
      <c r="E1114" s="6">
        <f t="shared" si="96"/>
        <v>3.2621106144768659E-4</v>
      </c>
      <c r="AJ1114" s="29">
        <v>43615</v>
      </c>
      <c r="AK1114" s="6">
        <f t="shared" si="97"/>
        <v>1.000326264274062</v>
      </c>
      <c r="AL1114" s="7">
        <f t="shared" si="97"/>
        <v>1.0003262110614477</v>
      </c>
      <c r="AM1114" s="10">
        <f t="shared" si="98"/>
        <v>2.6034394619474568E-3</v>
      </c>
      <c r="AN1114" s="11">
        <f t="shared" si="99"/>
        <v>2.2095787476192816E-2</v>
      </c>
    </row>
    <row r="1115" spans="2:40" x14ac:dyDescent="0.5">
      <c r="B1115" s="29">
        <v>43616</v>
      </c>
      <c r="C1115" s="4">
        <v>29.41</v>
      </c>
      <c r="D1115" s="5">
        <f t="shared" si="95"/>
        <v>-4.0769732550554466E-2</v>
      </c>
      <c r="E1115" s="6">
        <f t="shared" si="96"/>
        <v>-4.1624120877764431E-2</v>
      </c>
      <c r="AJ1115" s="29">
        <v>43616</v>
      </c>
      <c r="AK1115" s="6">
        <f t="shared" si="97"/>
        <v>0.95923026744944551</v>
      </c>
      <c r="AL1115" s="7">
        <f t="shared" si="97"/>
        <v>0.95837587912223554</v>
      </c>
      <c r="AM1115" s="10">
        <f t="shared" si="98"/>
        <v>2.5593576533247085E-3</v>
      </c>
      <c r="AN1115" s="11">
        <f t="shared" si="99"/>
        <v>2.2104380801966764E-2</v>
      </c>
    </row>
    <row r="1116" spans="2:40" x14ac:dyDescent="0.5">
      <c r="B1116" s="29">
        <v>43619</v>
      </c>
      <c r="C1116" s="4">
        <v>29.92</v>
      </c>
      <c r="D1116" s="5">
        <f t="shared" si="95"/>
        <v>1.7341040462427799E-2</v>
      </c>
      <c r="E1116" s="6">
        <f t="shared" si="96"/>
        <v>1.7192400540372989E-2</v>
      </c>
      <c r="AJ1116" s="29">
        <v>43619</v>
      </c>
      <c r="AK1116" s="6">
        <f t="shared" si="97"/>
        <v>1.0173410404624279</v>
      </c>
      <c r="AL1116" s="7">
        <f t="shared" si="97"/>
        <v>1.017192400540373</v>
      </c>
      <c r="AM1116" s="10">
        <f t="shared" si="98"/>
        <v>3.2512543470516768E-3</v>
      </c>
      <c r="AN1116" s="11">
        <f t="shared" si="99"/>
        <v>2.1715030523710002E-2</v>
      </c>
    </row>
    <row r="1117" spans="2:40" x14ac:dyDescent="0.5">
      <c r="B1117" s="29">
        <v>43620</v>
      </c>
      <c r="C1117" s="4">
        <v>30.88</v>
      </c>
      <c r="D1117" s="5">
        <f t="shared" si="95"/>
        <v>3.2085561497326109E-2</v>
      </c>
      <c r="E1117" s="6">
        <f t="shared" si="96"/>
        <v>3.1581572050298837E-2</v>
      </c>
      <c r="AJ1117" s="29">
        <v>43620</v>
      </c>
      <c r="AK1117" s="6">
        <f t="shared" si="97"/>
        <v>1.0320855614973261</v>
      </c>
      <c r="AL1117" s="7">
        <f t="shared" si="97"/>
        <v>1.0315815720502988</v>
      </c>
      <c r="AM1117" s="10">
        <f t="shared" si="98"/>
        <v>3.1288599822950941E-3</v>
      </c>
      <c r="AN1117" s="11">
        <f t="shared" si="99"/>
        <v>2.1666066139870845E-2</v>
      </c>
    </row>
    <row r="1118" spans="2:40" x14ac:dyDescent="0.5">
      <c r="B1118" s="29">
        <v>43621</v>
      </c>
      <c r="C1118" s="4">
        <v>31.53</v>
      </c>
      <c r="D1118" s="5">
        <f t="shared" si="95"/>
        <v>2.1049222797927532E-2</v>
      </c>
      <c r="E1118" s="6">
        <f t="shared" si="96"/>
        <v>2.0830748400394099E-2</v>
      </c>
      <c r="AJ1118" s="29">
        <v>43621</v>
      </c>
      <c r="AK1118" s="6">
        <f t="shared" si="97"/>
        <v>1.0210492227979275</v>
      </c>
      <c r="AL1118" s="7">
        <f t="shared" si="97"/>
        <v>1.020830748400394</v>
      </c>
      <c r="AM1118" s="10">
        <f t="shared" si="98"/>
        <v>2.7169934003797068E-3</v>
      </c>
      <c r="AN1118" s="11">
        <f t="shared" si="99"/>
        <v>2.1464796742226559E-2</v>
      </c>
    </row>
    <row r="1119" spans="2:40" x14ac:dyDescent="0.5">
      <c r="B1119" s="29">
        <v>43622</v>
      </c>
      <c r="C1119" s="4">
        <v>31.84</v>
      </c>
      <c r="D1119" s="5">
        <f t="shared" si="95"/>
        <v>9.831906121154416E-3</v>
      </c>
      <c r="E1119" s="6">
        <f t="shared" si="96"/>
        <v>9.7838874192128361E-3</v>
      </c>
      <c r="AJ1119" s="29">
        <v>43622</v>
      </c>
      <c r="AK1119" s="6">
        <f t="shared" si="97"/>
        <v>1.0098319061211545</v>
      </c>
      <c r="AL1119" s="7">
        <f t="shared" si="97"/>
        <v>1.0097838874192129</v>
      </c>
      <c r="AM1119" s="10">
        <f t="shared" si="98"/>
        <v>2.4714929046436955E-3</v>
      </c>
      <c r="AN1119" s="11">
        <f t="shared" si="99"/>
        <v>2.1380387241046982E-2</v>
      </c>
    </row>
    <row r="1120" spans="2:40" x14ac:dyDescent="0.5">
      <c r="B1120" s="29">
        <v>43623</v>
      </c>
      <c r="C1120" s="4">
        <v>32.65</v>
      </c>
      <c r="D1120" s="5">
        <f t="shared" si="95"/>
        <v>2.5439698492462273E-2</v>
      </c>
      <c r="E1120" s="6">
        <f t="shared" si="96"/>
        <v>2.5121494746257796E-2</v>
      </c>
      <c r="AJ1120" s="29">
        <v>43623</v>
      </c>
      <c r="AK1120" s="6">
        <f t="shared" si="97"/>
        <v>1.0254396984924623</v>
      </c>
      <c r="AL1120" s="7">
        <f t="shared" si="97"/>
        <v>1.0251214947462577</v>
      </c>
      <c r="AM1120" s="10">
        <f t="shared" si="98"/>
        <v>2.5708970457119494E-3</v>
      </c>
      <c r="AN1120" s="11">
        <f t="shared" si="99"/>
        <v>2.1435944494554385E-2</v>
      </c>
    </row>
    <row r="1121" spans="2:40" x14ac:dyDescent="0.5">
      <c r="B1121" s="29">
        <v>43626</v>
      </c>
      <c r="C1121" s="4">
        <v>32.86</v>
      </c>
      <c r="D1121" s="5">
        <f t="shared" si="95"/>
        <v>6.4318529862174845E-3</v>
      </c>
      <c r="E1121" s="6">
        <f t="shared" si="96"/>
        <v>6.4112568866820071E-3</v>
      </c>
      <c r="AJ1121" s="29">
        <v>43626</v>
      </c>
      <c r="AK1121" s="6">
        <f t="shared" si="97"/>
        <v>1.0064318529862175</v>
      </c>
      <c r="AL1121" s="7">
        <f t="shared" si="97"/>
        <v>1.0064112568866821</v>
      </c>
      <c r="AM1121" s="10">
        <f t="shared" si="98"/>
        <v>2.3052853648386838E-3</v>
      </c>
      <c r="AN1121" s="11">
        <f t="shared" si="99"/>
        <v>2.1298739458526231E-2</v>
      </c>
    </row>
    <row r="1122" spans="2:40" x14ac:dyDescent="0.5">
      <c r="B1122" s="29">
        <v>43627</v>
      </c>
      <c r="C1122" s="4">
        <v>32.950000000000003</v>
      </c>
      <c r="D1122" s="5">
        <f t="shared" si="95"/>
        <v>2.7388922702374745E-3</v>
      </c>
      <c r="E1122" s="6">
        <f t="shared" si="96"/>
        <v>2.7351483393942143E-3</v>
      </c>
      <c r="AJ1122" s="29">
        <v>43627</v>
      </c>
      <c r="AK1122" s="6">
        <f t="shared" si="97"/>
        <v>1.0027388922702374</v>
      </c>
      <c r="AL1122" s="7">
        <f t="shared" si="97"/>
        <v>1.0027351483393943</v>
      </c>
      <c r="AM1122" s="10">
        <f t="shared" si="98"/>
        <v>2.3961678004418875E-3</v>
      </c>
      <c r="AN1122" s="11">
        <f t="shared" si="99"/>
        <v>2.1334158684291414E-2</v>
      </c>
    </row>
    <row r="1123" spans="2:40" x14ac:dyDescent="0.5">
      <c r="B1123" s="29">
        <v>43628</v>
      </c>
      <c r="C1123" s="4">
        <v>32.770000000000003</v>
      </c>
      <c r="D1123" s="5">
        <f t="shared" si="95"/>
        <v>-5.4628224582700972E-3</v>
      </c>
      <c r="E1123" s="6">
        <f t="shared" si="96"/>
        <v>-5.4777982377930143E-3</v>
      </c>
      <c r="AJ1123" s="29">
        <v>43628</v>
      </c>
      <c r="AK1123" s="6">
        <f t="shared" si="97"/>
        <v>0.99453717754172988</v>
      </c>
      <c r="AL1123" s="7">
        <f t="shared" si="97"/>
        <v>0.99452220176220696</v>
      </c>
      <c r="AM1123" s="10">
        <f t="shared" si="98"/>
        <v>2.3495989200753467E-3</v>
      </c>
      <c r="AN1123" s="11">
        <f t="shared" si="99"/>
        <v>2.133802707890153E-2</v>
      </c>
    </row>
    <row r="1124" spans="2:40" x14ac:dyDescent="0.5">
      <c r="B1124" s="29">
        <v>43629</v>
      </c>
      <c r="C1124" s="4">
        <v>33.35</v>
      </c>
      <c r="D1124" s="5">
        <f t="shared" si="95"/>
        <v>1.7699115044247735E-2</v>
      </c>
      <c r="E1124" s="6">
        <f t="shared" si="96"/>
        <v>1.7544309650909525E-2</v>
      </c>
      <c r="AJ1124" s="29">
        <v>43629</v>
      </c>
      <c r="AK1124" s="6">
        <f t="shared" si="97"/>
        <v>1.0176991150442478</v>
      </c>
      <c r="AL1124" s="7">
        <f t="shared" si="97"/>
        <v>1.0175443096509096</v>
      </c>
      <c r="AM1124" s="10">
        <f t="shared" si="98"/>
        <v>2.4096299361002923E-3</v>
      </c>
      <c r="AN1124" s="11">
        <f t="shared" si="99"/>
        <v>2.132348332871636E-2</v>
      </c>
    </row>
    <row r="1125" spans="2:40" x14ac:dyDescent="0.5">
      <c r="B1125" s="29">
        <v>43630</v>
      </c>
      <c r="C1125" s="4">
        <v>33.36</v>
      </c>
      <c r="D1125" s="5">
        <f t="shared" si="95"/>
        <v>2.9985007496245909E-4</v>
      </c>
      <c r="E1125" s="6">
        <f t="shared" si="96"/>
        <v>2.9980512891323658E-4</v>
      </c>
      <c r="AJ1125" s="29">
        <v>43630</v>
      </c>
      <c r="AK1125" s="6">
        <f t="shared" si="97"/>
        <v>1.0002998500749625</v>
      </c>
      <c r="AL1125" s="7">
        <f t="shared" si="97"/>
        <v>1.0002998051289131</v>
      </c>
      <c r="AM1125" s="10">
        <f t="shared" si="98"/>
        <v>2.1738944453837442E-3</v>
      </c>
      <c r="AN1125" s="11">
        <f t="shared" si="99"/>
        <v>2.127109021420159E-2</v>
      </c>
    </row>
    <row r="1126" spans="2:40" x14ac:dyDescent="0.5">
      <c r="B1126" s="29">
        <v>43633</v>
      </c>
      <c r="C1126" s="4">
        <v>33.26</v>
      </c>
      <c r="D1126" s="5">
        <f t="shared" si="95"/>
        <v>-2.9976019184652703E-3</v>
      </c>
      <c r="E1126" s="6">
        <f t="shared" si="96"/>
        <v>-3.0021037257644844E-3</v>
      </c>
      <c r="AJ1126" s="29">
        <v>43633</v>
      </c>
      <c r="AK1126" s="6">
        <f t="shared" si="97"/>
        <v>0.99700239808153468</v>
      </c>
      <c r="AL1126" s="7">
        <f t="shared" si="97"/>
        <v>0.99699789627423552</v>
      </c>
      <c r="AM1126" s="10">
        <f t="shared" si="98"/>
        <v>2.5735113947368761E-3</v>
      </c>
      <c r="AN1126" s="11">
        <f t="shared" si="99"/>
        <v>2.1574915159913086E-2</v>
      </c>
    </row>
    <row r="1127" spans="2:40" x14ac:dyDescent="0.5">
      <c r="B1127" s="29">
        <v>43634</v>
      </c>
      <c r="C1127" s="4">
        <v>33.46</v>
      </c>
      <c r="D1127" s="5">
        <f t="shared" si="95"/>
        <v>6.0132291040289497E-3</v>
      </c>
      <c r="E1127" s="6">
        <f t="shared" si="96"/>
        <v>5.9952217938963378E-3</v>
      </c>
      <c r="AJ1127" s="29">
        <v>43634</v>
      </c>
      <c r="AK1127" s="6">
        <f t="shared" si="97"/>
        <v>1.0060132291040289</v>
      </c>
      <c r="AL1127" s="7">
        <f t="shared" si="97"/>
        <v>1.0059952217938963</v>
      </c>
      <c r="AM1127" s="10">
        <f t="shared" si="98"/>
        <v>2.5745072757729099E-3</v>
      </c>
      <c r="AN1127" s="11">
        <f t="shared" si="99"/>
        <v>2.1574657234462929E-2</v>
      </c>
    </row>
    <row r="1128" spans="2:40" x14ac:dyDescent="0.5">
      <c r="B1128" s="29">
        <v>43635</v>
      </c>
      <c r="C1128" s="4">
        <v>34.119999999999997</v>
      </c>
      <c r="D1128" s="5">
        <f t="shared" si="95"/>
        <v>1.9725044829647237E-2</v>
      </c>
      <c r="E1128" s="6">
        <f t="shared" si="96"/>
        <v>1.9533027064800437E-2</v>
      </c>
      <c r="AJ1128" s="29">
        <v>43635</v>
      </c>
      <c r="AK1128" s="6">
        <f t="shared" si="97"/>
        <v>1.0197250448296473</v>
      </c>
      <c r="AL1128" s="7">
        <f t="shared" si="97"/>
        <v>1.0195330270648004</v>
      </c>
      <c r="AM1128" s="10">
        <f t="shared" si="98"/>
        <v>2.5217769737828663E-3</v>
      </c>
      <c r="AN1128" s="11">
        <f t="shared" si="99"/>
        <v>2.1572023080249136E-2</v>
      </c>
    </row>
    <row r="1129" spans="2:40" x14ac:dyDescent="0.5">
      <c r="B1129" s="29">
        <v>43636</v>
      </c>
      <c r="C1129" s="4">
        <v>34.18</v>
      </c>
      <c r="D1129" s="5">
        <f t="shared" si="95"/>
        <v>1.7584994138335954E-3</v>
      </c>
      <c r="E1129" s="6">
        <f t="shared" si="96"/>
        <v>1.7569550639664811E-3</v>
      </c>
      <c r="AJ1129" s="29">
        <v>43636</v>
      </c>
      <c r="AK1129" s="6">
        <f t="shared" si="97"/>
        <v>1.0017584994138335</v>
      </c>
      <c r="AL1129" s="7">
        <f t="shared" si="97"/>
        <v>1.0017569550639664</v>
      </c>
      <c r="AM1129" s="10">
        <f t="shared" si="98"/>
        <v>2.315684593178094E-3</v>
      </c>
      <c r="AN1129" s="11">
        <f t="shared" si="99"/>
        <v>2.1495292674860885E-2</v>
      </c>
    </row>
    <row r="1130" spans="2:40" x14ac:dyDescent="0.5">
      <c r="B1130" s="29">
        <v>43637</v>
      </c>
      <c r="C1130" s="4">
        <v>34.020000000000003</v>
      </c>
      <c r="D1130" s="5">
        <f t="shared" si="95"/>
        <v>-4.6811000585136511E-3</v>
      </c>
      <c r="E1130" s="6">
        <f t="shared" si="96"/>
        <v>-4.6920907197290085E-3</v>
      </c>
      <c r="AJ1130" s="29">
        <v>43637</v>
      </c>
      <c r="AK1130" s="6">
        <f t="shared" si="97"/>
        <v>0.99531889994148637</v>
      </c>
      <c r="AL1130" s="7">
        <f t="shared" si="97"/>
        <v>0.99530790928027102</v>
      </c>
      <c r="AM1130" s="10">
        <f t="shared" si="98"/>
        <v>2.2883684158032992E-3</v>
      </c>
      <c r="AN1130" s="11">
        <f t="shared" si="99"/>
        <v>2.149758794690718E-2</v>
      </c>
    </row>
    <row r="1131" spans="2:40" x14ac:dyDescent="0.5">
      <c r="B1131" s="29">
        <v>43640</v>
      </c>
      <c r="C1131" s="4">
        <v>33.32</v>
      </c>
      <c r="D1131" s="5">
        <f t="shared" si="95"/>
        <v>-2.0576131687242882E-2</v>
      </c>
      <c r="E1131" s="6">
        <f t="shared" si="96"/>
        <v>-2.0790769669073894E-2</v>
      </c>
      <c r="AJ1131" s="29">
        <v>43640</v>
      </c>
      <c r="AK1131" s="6">
        <f t="shared" si="97"/>
        <v>0.97942386831275707</v>
      </c>
      <c r="AL1131" s="7">
        <f t="shared" si="97"/>
        <v>0.97920923033092611</v>
      </c>
      <c r="AM1131" s="10">
        <f t="shared" si="98"/>
        <v>2.281158362114418E-3</v>
      </c>
      <c r="AN1131" s="11">
        <f t="shared" si="99"/>
        <v>2.1500061286293309E-2</v>
      </c>
    </row>
    <row r="1132" spans="2:40" x14ac:dyDescent="0.5">
      <c r="B1132" s="29">
        <v>43641</v>
      </c>
      <c r="C1132" s="4">
        <v>33.369999999999997</v>
      </c>
      <c r="D1132" s="5">
        <f t="shared" si="95"/>
        <v>1.500600240095953E-3</v>
      </c>
      <c r="E1132" s="6">
        <f t="shared" si="96"/>
        <v>1.4994754646405668E-3</v>
      </c>
      <c r="AJ1132" s="29">
        <v>43641</v>
      </c>
      <c r="AK1132" s="6">
        <f t="shared" si="97"/>
        <v>1.0015006002400959</v>
      </c>
      <c r="AL1132" s="7">
        <f t="shared" si="97"/>
        <v>1.0014994754646405</v>
      </c>
      <c r="AM1132" s="10">
        <f t="shared" si="98"/>
        <v>2.5501536446598367E-3</v>
      </c>
      <c r="AN1132" s="11">
        <f t="shared" si="99"/>
        <v>2.136360492905677E-2</v>
      </c>
    </row>
    <row r="1133" spans="2:40" x14ac:dyDescent="0.5">
      <c r="B1133" s="29">
        <v>43642</v>
      </c>
      <c r="C1133" s="4">
        <v>33.520000000000003</v>
      </c>
      <c r="D1133" s="5">
        <f t="shared" si="95"/>
        <v>4.4950554390172518E-3</v>
      </c>
      <c r="E1133" s="6">
        <f t="shared" si="96"/>
        <v>4.4849828505998616E-3</v>
      </c>
      <c r="AJ1133" s="29">
        <v>43642</v>
      </c>
      <c r="AK1133" s="6">
        <f t="shared" si="97"/>
        <v>1.0044950554390173</v>
      </c>
      <c r="AL1133" s="7">
        <f t="shared" si="97"/>
        <v>1.0044849828506</v>
      </c>
      <c r="AM1133" s="10">
        <f t="shared" si="98"/>
        <v>3.0916575303585451E-3</v>
      </c>
      <c r="AN1133" s="11">
        <f t="shared" si="99"/>
        <v>2.1953084499751332E-2</v>
      </c>
    </row>
    <row r="1134" spans="2:40" x14ac:dyDescent="0.5">
      <c r="B1134" s="29">
        <v>43643</v>
      </c>
      <c r="C1134" s="4">
        <v>34.25</v>
      </c>
      <c r="D1134" s="5">
        <f t="shared" si="95"/>
        <v>2.1778042959427112E-2</v>
      </c>
      <c r="E1134" s="6">
        <f t="shared" si="96"/>
        <v>2.1544289094352E-2</v>
      </c>
      <c r="AJ1134" s="29">
        <v>43643</v>
      </c>
      <c r="AK1134" s="6">
        <f t="shared" si="97"/>
        <v>1.0217780429594272</v>
      </c>
      <c r="AL1134" s="7">
        <f t="shared" si="97"/>
        <v>1.021544289094352</v>
      </c>
      <c r="AM1134" s="10">
        <f t="shared" si="98"/>
        <v>3.1616794708432061E-3</v>
      </c>
      <c r="AN1134" s="11">
        <f t="shared" si="99"/>
        <v>2.1967767744041234E-2</v>
      </c>
    </row>
    <row r="1135" spans="2:40" x14ac:dyDescent="0.5">
      <c r="B1135" s="29">
        <v>43644</v>
      </c>
      <c r="C1135" s="4">
        <v>34.299999999999997</v>
      </c>
      <c r="D1135" s="5">
        <f t="shared" si="95"/>
        <v>1.4598540145984572E-3</v>
      </c>
      <c r="E1135" s="6">
        <f t="shared" si="96"/>
        <v>1.4587894636598666E-3</v>
      </c>
      <c r="AJ1135" s="29">
        <v>43644</v>
      </c>
      <c r="AK1135" s="6">
        <f t="shared" si="97"/>
        <v>1.0014598540145985</v>
      </c>
      <c r="AL1135" s="7">
        <f t="shared" si="97"/>
        <v>1.00145878946366</v>
      </c>
      <c r="AM1135" s="10">
        <f t="shared" si="98"/>
        <v>2.9198468199614328E-3</v>
      </c>
      <c r="AN1135" s="11">
        <f t="shared" si="99"/>
        <v>2.1881513681224186E-2</v>
      </c>
    </row>
    <row r="1136" spans="2:40" x14ac:dyDescent="0.5">
      <c r="B1136" s="29">
        <v>43647</v>
      </c>
      <c r="C1136" s="4">
        <v>35.28</v>
      </c>
      <c r="D1136" s="5">
        <f t="shared" si="95"/>
        <v>2.8571428571428688E-2</v>
      </c>
      <c r="E1136" s="6">
        <f t="shared" si="96"/>
        <v>2.8170876966696439E-2</v>
      </c>
      <c r="AJ1136" s="29">
        <v>43647</v>
      </c>
      <c r="AK1136" s="6">
        <f t="shared" si="97"/>
        <v>1.0285714285714287</v>
      </c>
      <c r="AL1136" s="7">
        <f t="shared" si="97"/>
        <v>1.0281708769666964</v>
      </c>
      <c r="AM1136" s="10">
        <f t="shared" si="98"/>
        <v>2.6926223763940383E-3</v>
      </c>
      <c r="AN1136" s="11">
        <f t="shared" si="99"/>
        <v>2.2003861512638886E-2</v>
      </c>
    </row>
    <row r="1137" spans="2:40" x14ac:dyDescent="0.5">
      <c r="B1137" s="29">
        <v>43648</v>
      </c>
      <c r="C1137" s="4">
        <v>35.69</v>
      </c>
      <c r="D1137" s="5">
        <f t="shared" si="95"/>
        <v>1.1621315192743667E-2</v>
      </c>
      <c r="E1137" s="6">
        <f t="shared" si="96"/>
        <v>1.1554306363478229E-2</v>
      </c>
      <c r="AJ1137" s="29">
        <v>43648</v>
      </c>
      <c r="AK1137" s="6">
        <f t="shared" si="97"/>
        <v>1.0116213151927436</v>
      </c>
      <c r="AL1137" s="7">
        <f t="shared" si="97"/>
        <v>1.0115543063634782</v>
      </c>
      <c r="AM1137" s="10">
        <f t="shared" si="98"/>
        <v>2.3017506269298669E-3</v>
      </c>
      <c r="AN1137" s="11">
        <f t="shared" si="99"/>
        <v>2.1854463950869436E-2</v>
      </c>
    </row>
    <row r="1138" spans="2:40" x14ac:dyDescent="0.5">
      <c r="B1138" s="29">
        <v>43649</v>
      </c>
      <c r="C1138" s="4">
        <v>35.659999999999997</v>
      </c>
      <c r="D1138" s="5">
        <f t="shared" si="95"/>
        <v>-8.4057158868033454E-4</v>
      </c>
      <c r="E1138" s="6">
        <f t="shared" si="96"/>
        <v>-8.4092506707466555E-4</v>
      </c>
      <c r="AJ1138" s="29">
        <v>43649</v>
      </c>
      <c r="AK1138" s="6">
        <f t="shared" si="97"/>
        <v>0.99915942841131966</v>
      </c>
      <c r="AL1138" s="7">
        <f t="shared" si="97"/>
        <v>0.99915907493292533</v>
      </c>
      <c r="AM1138" s="10">
        <f t="shared" si="98"/>
        <v>2.096601928662992E-3</v>
      </c>
      <c r="AN1138" s="11">
        <f t="shared" si="99"/>
        <v>2.1853629901148378E-2</v>
      </c>
    </row>
    <row r="1139" spans="2:40" x14ac:dyDescent="0.5">
      <c r="B1139" s="29">
        <v>43651</v>
      </c>
      <c r="C1139" s="4">
        <v>35.78</v>
      </c>
      <c r="D1139" s="5">
        <f t="shared" si="95"/>
        <v>3.3651149747617654E-3</v>
      </c>
      <c r="E1139" s="6">
        <f t="shared" si="96"/>
        <v>3.3594656455788871E-3</v>
      </c>
      <c r="AJ1139" s="29">
        <v>43651</v>
      </c>
      <c r="AK1139" s="6">
        <f t="shared" si="97"/>
        <v>1.0033651149747618</v>
      </c>
      <c r="AL1139" s="7">
        <f t="shared" si="97"/>
        <v>1.0033594656455789</v>
      </c>
      <c r="AM1139" s="10">
        <f t="shared" si="98"/>
        <v>2.1474344784550184E-3</v>
      </c>
      <c r="AN1139" s="11">
        <f t="shared" si="99"/>
        <v>2.1852101803485867E-2</v>
      </c>
    </row>
    <row r="1140" spans="2:40" x14ac:dyDescent="0.5">
      <c r="B1140" s="29">
        <v>43654</v>
      </c>
      <c r="C1140" s="4">
        <v>35.15</v>
      </c>
      <c r="D1140" s="5">
        <f t="shared" si="95"/>
        <v>-1.7607602012297444E-2</v>
      </c>
      <c r="E1140" s="6">
        <f t="shared" si="96"/>
        <v>-1.7764459823899317E-2</v>
      </c>
      <c r="AJ1140" s="29">
        <v>43654</v>
      </c>
      <c r="AK1140" s="6">
        <f t="shared" si="97"/>
        <v>0.9823923979877025</v>
      </c>
      <c r="AL1140" s="7">
        <f t="shared" si="97"/>
        <v>0.98223554017610071</v>
      </c>
      <c r="AM1140" s="10">
        <f t="shared" si="98"/>
        <v>2.2321812162288974E-3</v>
      </c>
      <c r="AN1140" s="11">
        <f t="shared" si="99"/>
        <v>2.1871822013942763E-2</v>
      </c>
    </row>
    <row r="1141" spans="2:40" x14ac:dyDescent="0.5">
      <c r="B1141" s="29">
        <v>43655</v>
      </c>
      <c r="C1141" s="4">
        <v>35.75</v>
      </c>
      <c r="D1141" s="5">
        <f t="shared" si="95"/>
        <v>1.7069701280227636E-2</v>
      </c>
      <c r="E1141" s="6">
        <f t="shared" si="96"/>
        <v>1.6925650883342819E-2</v>
      </c>
      <c r="AJ1141" s="29">
        <v>43655</v>
      </c>
      <c r="AK1141" s="6">
        <f t="shared" si="97"/>
        <v>1.0170697012802277</v>
      </c>
      <c r="AL1141" s="7">
        <f t="shared" si="97"/>
        <v>1.0169256508833429</v>
      </c>
      <c r="AM1141" s="10">
        <f t="shared" si="98"/>
        <v>2.4948329558553135E-3</v>
      </c>
      <c r="AN1141" s="11">
        <f t="shared" si="99"/>
        <v>2.1774218982308555E-2</v>
      </c>
    </row>
    <row r="1142" spans="2:40" x14ac:dyDescent="0.5">
      <c r="B1142" s="29">
        <v>43656</v>
      </c>
      <c r="C1142" s="4">
        <v>35.86</v>
      </c>
      <c r="D1142" s="5">
        <f t="shared" si="95"/>
        <v>3.0769230769230609E-3</v>
      </c>
      <c r="E1142" s="6">
        <f t="shared" si="96"/>
        <v>3.0721990369700588E-3</v>
      </c>
      <c r="AJ1142" s="29">
        <v>43656</v>
      </c>
      <c r="AK1142" s="6">
        <f t="shared" si="97"/>
        <v>1.003076923076923</v>
      </c>
      <c r="AL1142" s="7">
        <f t="shared" si="97"/>
        <v>1.00307219903697</v>
      </c>
      <c r="AM1142" s="10">
        <f t="shared" si="98"/>
        <v>2.4421663950142162E-3</v>
      </c>
      <c r="AN1142" s="11">
        <f t="shared" si="99"/>
        <v>2.1744349857249243E-2</v>
      </c>
    </row>
    <row r="1143" spans="2:40" x14ac:dyDescent="0.5">
      <c r="B1143" s="29">
        <v>43657</v>
      </c>
      <c r="C1143" s="4">
        <v>35.86</v>
      </c>
      <c r="D1143" s="5">
        <f t="shared" si="95"/>
        <v>0</v>
      </c>
      <c r="E1143" s="6">
        <f t="shared" si="96"/>
        <v>0</v>
      </c>
      <c r="AJ1143" s="29">
        <v>43657</v>
      </c>
      <c r="AK1143" s="6">
        <f t="shared" si="97"/>
        <v>1</v>
      </c>
      <c r="AL1143" s="7">
        <f t="shared" si="97"/>
        <v>1</v>
      </c>
      <c r="AM1143" s="10">
        <f t="shared" si="98"/>
        <v>2.4661909534517295E-3</v>
      </c>
      <c r="AN1143" s="11">
        <f t="shared" si="99"/>
        <v>2.1746266631812949E-2</v>
      </c>
    </row>
    <row r="1144" spans="2:40" x14ac:dyDescent="0.5">
      <c r="B1144" s="29">
        <v>43658</v>
      </c>
      <c r="C1144" s="4">
        <v>35.81</v>
      </c>
      <c r="D1144" s="5">
        <f t="shared" si="95"/>
        <v>-1.3943112102620513E-3</v>
      </c>
      <c r="E1144" s="6">
        <f t="shared" si="96"/>
        <v>-1.3952841666453673E-3</v>
      </c>
      <c r="AJ1144" s="29">
        <v>43658</v>
      </c>
      <c r="AK1144" s="6">
        <f t="shared" si="97"/>
        <v>0.99860568878973799</v>
      </c>
      <c r="AL1144" s="7">
        <f t="shared" si="97"/>
        <v>0.99860471583335464</v>
      </c>
      <c r="AM1144" s="10">
        <f t="shared" si="98"/>
        <v>2.408656864504029E-3</v>
      </c>
      <c r="AN1144" s="11">
        <f t="shared" si="99"/>
        <v>2.1759785643017188E-2</v>
      </c>
    </row>
    <row r="1145" spans="2:40" x14ac:dyDescent="0.5">
      <c r="B1145" s="29">
        <v>43661</v>
      </c>
      <c r="C1145" s="4">
        <v>35.380000000000003</v>
      </c>
      <c r="D1145" s="5">
        <f t="shared" si="95"/>
        <v>-1.2007819044959499E-2</v>
      </c>
      <c r="E1145" s="6">
        <f t="shared" si="96"/>
        <v>-1.2080495278702119E-2</v>
      </c>
      <c r="AJ1145" s="29">
        <v>43661</v>
      </c>
      <c r="AK1145" s="6">
        <f t="shared" si="97"/>
        <v>0.98799218095504049</v>
      </c>
      <c r="AL1145" s="7">
        <f t="shared" si="97"/>
        <v>0.98791950472129786</v>
      </c>
      <c r="AM1145" s="10">
        <f t="shared" si="98"/>
        <v>2.2026899572413355E-3</v>
      </c>
      <c r="AN1145" s="11">
        <f t="shared" si="99"/>
        <v>2.18845307034084E-2</v>
      </c>
    </row>
    <row r="1146" spans="2:40" x14ac:dyDescent="0.5">
      <c r="B1146" s="29">
        <v>43662</v>
      </c>
      <c r="C1146" s="4">
        <v>35.58</v>
      </c>
      <c r="D1146" s="5">
        <f t="shared" si="95"/>
        <v>5.6529112492932649E-3</v>
      </c>
      <c r="E1146" s="6">
        <f t="shared" si="96"/>
        <v>5.6369935060498286E-3</v>
      </c>
      <c r="AJ1146" s="29">
        <v>43662</v>
      </c>
      <c r="AK1146" s="6">
        <f t="shared" si="97"/>
        <v>1.0056529112492933</v>
      </c>
      <c r="AL1146" s="7">
        <f t="shared" si="97"/>
        <v>1.0056369935060498</v>
      </c>
      <c r="AM1146" s="10">
        <f t="shared" si="98"/>
        <v>2.3372103393943726E-3</v>
      </c>
      <c r="AN1146" s="11">
        <f t="shared" si="99"/>
        <v>2.1833774514703117E-2</v>
      </c>
    </row>
    <row r="1147" spans="2:40" x14ac:dyDescent="0.5">
      <c r="B1147" s="29">
        <v>43663</v>
      </c>
      <c r="C1147" s="4">
        <v>34.94</v>
      </c>
      <c r="D1147" s="5">
        <f t="shared" si="95"/>
        <v>-1.7987633501967415E-2</v>
      </c>
      <c r="E1147" s="6">
        <f t="shared" si="96"/>
        <v>-1.8151377531778597E-2</v>
      </c>
      <c r="AJ1147" s="29">
        <v>43663</v>
      </c>
      <c r="AK1147" s="6">
        <f t="shared" si="97"/>
        <v>0.98201236649803259</v>
      </c>
      <c r="AL1147" s="7">
        <f t="shared" si="97"/>
        <v>0.98184862246822135</v>
      </c>
      <c r="AM1147" s="10">
        <f t="shared" si="98"/>
        <v>2.157066969412042E-3</v>
      </c>
      <c r="AN1147" s="11">
        <f t="shared" si="99"/>
        <v>2.1873704116839345E-2</v>
      </c>
    </row>
    <row r="1148" spans="2:40" x14ac:dyDescent="0.5">
      <c r="B1148" s="29">
        <v>43664</v>
      </c>
      <c r="C1148" s="4">
        <v>34.25</v>
      </c>
      <c r="D1148" s="5">
        <f t="shared" si="95"/>
        <v>-1.9748139668002224E-2</v>
      </c>
      <c r="E1148" s="6">
        <f t="shared" si="96"/>
        <v>-1.9945739997676182E-2</v>
      </c>
      <c r="AJ1148" s="29">
        <v>43664</v>
      </c>
      <c r="AK1148" s="6">
        <f t="shared" si="97"/>
        <v>0.98025186033199774</v>
      </c>
      <c r="AL1148" s="7">
        <f t="shared" si="97"/>
        <v>0.98005426000232387</v>
      </c>
      <c r="AM1148" s="10">
        <f t="shared" si="98"/>
        <v>2.3728883523307979E-3</v>
      </c>
      <c r="AN1148" s="11">
        <f t="shared" si="99"/>
        <v>2.1769374820344141E-2</v>
      </c>
    </row>
    <row r="1149" spans="2:40" x14ac:dyDescent="0.5">
      <c r="B1149" s="29">
        <v>43665</v>
      </c>
      <c r="C1149" s="4">
        <v>34.229999999999997</v>
      </c>
      <c r="D1149" s="5">
        <f t="shared" si="95"/>
        <v>-5.8394160583950729E-4</v>
      </c>
      <c r="E1149" s="6">
        <f t="shared" si="96"/>
        <v>-5.8411216614043986E-4</v>
      </c>
      <c r="AJ1149" s="29">
        <v>43665</v>
      </c>
      <c r="AK1149" s="6">
        <f t="shared" si="97"/>
        <v>0.99941605839416048</v>
      </c>
      <c r="AL1149" s="7">
        <f t="shared" si="97"/>
        <v>0.9994158878338596</v>
      </c>
      <c r="AM1149" s="10">
        <f t="shared" si="98"/>
        <v>2.7944559817468604E-3</v>
      </c>
      <c r="AN1149" s="11">
        <f t="shared" si="99"/>
        <v>2.1707599615428036E-2</v>
      </c>
    </row>
    <row r="1150" spans="2:40" x14ac:dyDescent="0.5">
      <c r="B1150" s="29">
        <v>43668</v>
      </c>
      <c r="C1150" s="4">
        <v>35.15</v>
      </c>
      <c r="D1150" s="5">
        <f t="shared" si="95"/>
        <v>2.687700847210055E-2</v>
      </c>
      <c r="E1150" s="6">
        <f t="shared" si="96"/>
        <v>2.6522165714580066E-2</v>
      </c>
      <c r="AJ1150" s="29">
        <v>43668</v>
      </c>
      <c r="AK1150" s="6">
        <f t="shared" si="97"/>
        <v>1.0268770084721006</v>
      </c>
      <c r="AL1150" s="7">
        <f t="shared" si="97"/>
        <v>1.02652216571458</v>
      </c>
      <c r="AM1150" s="10">
        <f t="shared" si="98"/>
        <v>2.8084988842948071E-3</v>
      </c>
      <c r="AN1150" s="11">
        <f t="shared" si="99"/>
        <v>2.1705803077812665E-2</v>
      </c>
    </row>
    <row r="1151" spans="2:40" x14ac:dyDescent="0.5">
      <c r="B1151" s="29">
        <v>43669</v>
      </c>
      <c r="C1151" s="4">
        <v>35.17</v>
      </c>
      <c r="D1151" s="5">
        <f t="shared" si="95"/>
        <v>5.6899004267434215E-4</v>
      </c>
      <c r="E1151" s="6">
        <f t="shared" si="96"/>
        <v>5.6882822921733409E-4</v>
      </c>
      <c r="AJ1151" s="29">
        <v>43669</v>
      </c>
      <c r="AK1151" s="6">
        <f t="shared" si="97"/>
        <v>1.0005689900426744</v>
      </c>
      <c r="AL1151" s="7">
        <f t="shared" si="97"/>
        <v>1.0005688282292173</v>
      </c>
      <c r="AM1151" s="10">
        <f t="shared" si="98"/>
        <v>2.7519282415410357E-3</v>
      </c>
      <c r="AN1151" s="11">
        <f t="shared" si="99"/>
        <v>2.1649011747114894E-2</v>
      </c>
    </row>
    <row r="1152" spans="2:40" x14ac:dyDescent="0.5">
      <c r="B1152" s="29">
        <v>43670</v>
      </c>
      <c r="C1152" s="4">
        <v>36.1</v>
      </c>
      <c r="D1152" s="5">
        <f t="shared" si="95"/>
        <v>2.6442991185669597E-2</v>
      </c>
      <c r="E1152" s="6">
        <f t="shared" si="96"/>
        <v>2.6099418852944162E-2</v>
      </c>
      <c r="AJ1152" s="29">
        <v>43670</v>
      </c>
      <c r="AK1152" s="6">
        <f t="shared" si="97"/>
        <v>1.0264429911856696</v>
      </c>
      <c r="AL1152" s="7">
        <f t="shared" si="97"/>
        <v>1.0260994188529442</v>
      </c>
      <c r="AM1152" s="10">
        <f t="shared" si="98"/>
        <v>2.6462275404604794E-3</v>
      </c>
      <c r="AN1152" s="11">
        <f t="shared" si="99"/>
        <v>2.1683242917356519E-2</v>
      </c>
    </row>
    <row r="1153" spans="2:40" x14ac:dyDescent="0.5">
      <c r="B1153" s="29">
        <v>43671</v>
      </c>
      <c r="C1153" s="4">
        <v>36.049999999999997</v>
      </c>
      <c r="D1153" s="5">
        <f t="shared" si="95"/>
        <v>-1.3850415512466554E-3</v>
      </c>
      <c r="E1153" s="6">
        <f t="shared" si="96"/>
        <v>-1.3860016078772516E-3</v>
      </c>
      <c r="AJ1153" s="29">
        <v>43671</v>
      </c>
      <c r="AK1153" s="6">
        <f t="shared" si="97"/>
        <v>0.99861495844875336</v>
      </c>
      <c r="AL1153" s="7">
        <f t="shared" si="97"/>
        <v>0.99861399839212273</v>
      </c>
      <c r="AM1153" s="10">
        <f t="shared" si="98"/>
        <v>2.1750039432071487E-3</v>
      </c>
      <c r="AN1153" s="11">
        <f t="shared" si="99"/>
        <v>2.1626218855728015E-2</v>
      </c>
    </row>
    <row r="1154" spans="2:40" x14ac:dyDescent="0.5">
      <c r="B1154" s="29">
        <v>43672</v>
      </c>
      <c r="C1154" s="4">
        <v>36.14</v>
      </c>
      <c r="D1154" s="5">
        <f t="shared" si="95"/>
        <v>2.4965325936200673E-3</v>
      </c>
      <c r="E1154" s="6">
        <f t="shared" si="96"/>
        <v>2.4934214331245284E-3</v>
      </c>
      <c r="AJ1154" s="29">
        <v>43672</v>
      </c>
      <c r="AK1154" s="6">
        <f t="shared" si="97"/>
        <v>1.0024965325936201</v>
      </c>
      <c r="AL1154" s="7">
        <f t="shared" si="97"/>
        <v>1.0024934214331245</v>
      </c>
      <c r="AM1154" s="10">
        <f t="shared" si="98"/>
        <v>2.1239023866927434E-3</v>
      </c>
      <c r="AN1154" s="11">
        <f t="shared" si="99"/>
        <v>2.1640214117854693E-2</v>
      </c>
    </row>
    <row r="1155" spans="2:40" x14ac:dyDescent="0.5">
      <c r="B1155" s="29">
        <v>43675</v>
      </c>
      <c r="C1155" s="4">
        <v>35.32</v>
      </c>
      <c r="D1155" s="5">
        <f t="shared" si="95"/>
        <v>-2.2689540675152192E-2</v>
      </c>
      <c r="E1155" s="6">
        <f t="shared" si="96"/>
        <v>-2.295090942832315E-2</v>
      </c>
      <c r="AJ1155" s="29">
        <v>43675</v>
      </c>
      <c r="AK1155" s="6">
        <f t="shared" si="97"/>
        <v>0.97731045932484784</v>
      </c>
      <c r="AL1155" s="7">
        <f t="shared" si="97"/>
        <v>0.97704909057167688</v>
      </c>
      <c r="AM1155" s="10">
        <f t="shared" si="98"/>
        <v>2.3325700202677883E-3</v>
      </c>
      <c r="AN1155" s="11">
        <f t="shared" si="99"/>
        <v>2.1735189099708695E-2</v>
      </c>
    </row>
    <row r="1156" spans="2:40" x14ac:dyDescent="0.5">
      <c r="B1156" s="29">
        <v>43676</v>
      </c>
      <c r="C1156" s="4">
        <v>35.049999999999997</v>
      </c>
      <c r="D1156" s="5">
        <f t="shared" si="95"/>
        <v>-7.6443941109853655E-3</v>
      </c>
      <c r="E1156" s="6">
        <f t="shared" si="96"/>
        <v>-7.6737622551602772E-3</v>
      </c>
      <c r="AJ1156" s="29">
        <v>43676</v>
      </c>
      <c r="AK1156" s="6">
        <f t="shared" si="97"/>
        <v>0.99235560588901461</v>
      </c>
      <c r="AL1156" s="7">
        <f t="shared" si="97"/>
        <v>0.99232623774483975</v>
      </c>
      <c r="AM1156" s="10">
        <f t="shared" si="98"/>
        <v>2.7828934873914898E-3</v>
      </c>
      <c r="AN1156" s="11">
        <f t="shared" si="99"/>
        <v>2.1635294276317801E-2</v>
      </c>
    </row>
    <row r="1157" spans="2:40" x14ac:dyDescent="0.5">
      <c r="B1157" s="29">
        <v>43677</v>
      </c>
      <c r="C1157" s="4">
        <v>33</v>
      </c>
      <c r="D1157" s="5">
        <f t="shared" si="95"/>
        <v>-5.8487874465049855E-2</v>
      </c>
      <c r="E1157" s="6">
        <f t="shared" si="96"/>
        <v>-6.0268052014118813E-2</v>
      </c>
      <c r="AJ1157" s="29">
        <v>43677</v>
      </c>
      <c r="AK1157" s="6">
        <f t="shared" si="97"/>
        <v>0.94151212553495012</v>
      </c>
      <c r="AL1157" s="7">
        <f t="shared" si="97"/>
        <v>0.93973194798588122</v>
      </c>
      <c r="AM1157" s="10">
        <f t="shared" si="98"/>
        <v>2.8940372706566346E-3</v>
      </c>
      <c r="AN1157" s="11">
        <f t="shared" si="99"/>
        <v>2.1607092948106092E-2</v>
      </c>
    </row>
    <row r="1158" spans="2:40" x14ac:dyDescent="0.5">
      <c r="B1158" s="29">
        <v>43678</v>
      </c>
      <c r="C1158" s="4">
        <v>31.65</v>
      </c>
      <c r="D1158" s="5">
        <f t="shared" si="95"/>
        <v>-4.090909090909095E-2</v>
      </c>
      <c r="E1158" s="6">
        <f t="shared" si="96"/>
        <v>-4.1769412876295139E-2</v>
      </c>
      <c r="AJ1158" s="29">
        <v>43678</v>
      </c>
      <c r="AK1158" s="6">
        <f t="shared" si="97"/>
        <v>0.95909090909090899</v>
      </c>
      <c r="AL1158" s="7">
        <f t="shared" si="97"/>
        <v>0.9582305871237049</v>
      </c>
      <c r="AM1158" s="10">
        <f t="shared" si="98"/>
        <v>3.3349473022489871E-3</v>
      </c>
      <c r="AN1158" s="11">
        <f t="shared" si="99"/>
        <v>2.0732288707735223E-2</v>
      </c>
    </row>
    <row r="1159" spans="2:40" x14ac:dyDescent="0.5">
      <c r="B1159" s="29">
        <v>43679</v>
      </c>
      <c r="C1159" s="4">
        <v>31.53</v>
      </c>
      <c r="D1159" s="5">
        <f t="shared" si="95"/>
        <v>-3.7914691943127157E-3</v>
      </c>
      <c r="E1159" s="6">
        <f t="shared" si="96"/>
        <v>-3.7986750332156725E-3</v>
      </c>
      <c r="AJ1159" s="29">
        <v>43679</v>
      </c>
      <c r="AK1159" s="6">
        <f t="shared" si="97"/>
        <v>0.99620853080568728</v>
      </c>
      <c r="AL1159" s="7">
        <f t="shared" si="97"/>
        <v>0.99620132496678437</v>
      </c>
      <c r="AM1159" s="10">
        <f t="shared" si="98"/>
        <v>3.899828462612694E-3</v>
      </c>
      <c r="AN1159" s="11">
        <f t="shared" si="99"/>
        <v>2.0207038678186781E-2</v>
      </c>
    </row>
    <row r="1160" spans="2:40" x14ac:dyDescent="0.5">
      <c r="B1160" s="29">
        <v>43682</v>
      </c>
      <c r="C1160" s="4">
        <v>31.43</v>
      </c>
      <c r="D1160" s="5">
        <f t="shared" ref="D1160:D1223" si="100">((C1160-C1159)/C1159)</f>
        <v>-3.1715826197272891E-3</v>
      </c>
      <c r="E1160" s="6">
        <f t="shared" ref="E1160:E1223" si="101" xml:space="preserve"> IF(C1160=C1159, 0, LN(C1160/C1159))</f>
        <v>-3.1766227474932505E-3</v>
      </c>
      <c r="AJ1160" s="29">
        <v>43682</v>
      </c>
      <c r="AK1160" s="6">
        <f t="shared" ref="AK1160:AL1223" si="102">1 + D1160</f>
        <v>0.99682841738027272</v>
      </c>
      <c r="AL1160" s="7">
        <f t="shared" si="102"/>
        <v>0.9968233772525068</v>
      </c>
      <c r="AM1160" s="10">
        <f t="shared" ref="AM1160:AM1223" si="103">AVERAGE(D1160:D1250)</f>
        <v>4.1077299735374703E-3</v>
      </c>
      <c r="AN1160" s="11">
        <f t="shared" ref="AN1160:AN1223" si="104">STDEV(D1160:D1250)</f>
        <v>2.022434448284792E-2</v>
      </c>
    </row>
    <row r="1161" spans="2:40" x14ac:dyDescent="0.5">
      <c r="B1161" s="29">
        <v>43683</v>
      </c>
      <c r="C1161" s="4">
        <v>33.26</v>
      </c>
      <c r="D1161" s="5">
        <f t="shared" si="100"/>
        <v>5.8224626153356614E-2</v>
      </c>
      <c r="E1161" s="6">
        <f t="shared" si="101"/>
        <v>5.6592622955305281E-2</v>
      </c>
      <c r="AJ1161" s="29">
        <v>43683</v>
      </c>
      <c r="AK1161" s="6">
        <f t="shared" si="102"/>
        <v>1.0582246261533566</v>
      </c>
      <c r="AL1161" s="7">
        <f t="shared" si="102"/>
        <v>1.0565926229553053</v>
      </c>
      <c r="AM1161" s="10">
        <f t="shared" si="103"/>
        <v>4.0228179527382587E-3</v>
      </c>
      <c r="AN1161" s="11">
        <f t="shared" si="104"/>
        <v>2.0271412439507582E-2</v>
      </c>
    </row>
    <row r="1162" spans="2:40" x14ac:dyDescent="0.5">
      <c r="B1162" s="29">
        <v>43684</v>
      </c>
      <c r="C1162" s="4">
        <v>33.880000000000003</v>
      </c>
      <c r="D1162" s="5">
        <f t="shared" si="100"/>
        <v>1.8641010222489613E-2</v>
      </c>
      <c r="E1162" s="6">
        <f t="shared" si="101"/>
        <v>1.8469396019072198E-2</v>
      </c>
      <c r="AJ1162" s="29">
        <v>43684</v>
      </c>
      <c r="AK1162" s="6">
        <f t="shared" si="102"/>
        <v>1.0186410102224897</v>
      </c>
      <c r="AL1162" s="7">
        <f t="shared" si="102"/>
        <v>1.0184693960190723</v>
      </c>
      <c r="AM1162" s="10">
        <f t="shared" si="103"/>
        <v>3.3681602565905247E-3</v>
      </c>
      <c r="AN1162" s="11">
        <f t="shared" si="104"/>
        <v>1.9446718361075092E-2</v>
      </c>
    </row>
    <row r="1163" spans="2:40" x14ac:dyDescent="0.5">
      <c r="B1163" s="29">
        <v>43685</v>
      </c>
      <c r="C1163" s="4">
        <v>34</v>
      </c>
      <c r="D1163" s="5">
        <f t="shared" si="100"/>
        <v>3.5419126328216479E-3</v>
      </c>
      <c r="E1163" s="6">
        <f t="shared" si="101"/>
        <v>3.5356548323075758E-3</v>
      </c>
      <c r="AJ1163" s="29">
        <v>43685</v>
      </c>
      <c r="AK1163" s="6">
        <f t="shared" si="102"/>
        <v>1.0035419126328216</v>
      </c>
      <c r="AL1163" s="7">
        <f t="shared" si="102"/>
        <v>1.0035356548323076</v>
      </c>
      <c r="AM1163" s="10">
        <f t="shared" si="103"/>
        <v>3.6755241400885071E-3</v>
      </c>
      <c r="AN1163" s="11">
        <f t="shared" si="104"/>
        <v>1.9906401506134708E-2</v>
      </c>
    </row>
    <row r="1164" spans="2:40" x14ac:dyDescent="0.5">
      <c r="B1164" s="29">
        <v>43686</v>
      </c>
      <c r="C1164" s="4">
        <v>32.840000000000003</v>
      </c>
      <c r="D1164" s="5">
        <f t="shared" si="100"/>
        <v>-3.4117647058823426E-2</v>
      </c>
      <c r="E1164" s="6">
        <f t="shared" si="101"/>
        <v>-3.4713240031933858E-2</v>
      </c>
      <c r="AJ1164" s="29">
        <v>43686</v>
      </c>
      <c r="AK1164" s="6">
        <f t="shared" si="102"/>
        <v>0.96588235294117653</v>
      </c>
      <c r="AL1164" s="7">
        <f t="shared" si="102"/>
        <v>0.96528675996806612</v>
      </c>
      <c r="AM1164" s="10">
        <f t="shared" si="103"/>
        <v>3.6153238178008784E-3</v>
      </c>
      <c r="AN1164" s="11">
        <f t="shared" si="104"/>
        <v>1.9915091708290564E-2</v>
      </c>
    </row>
    <row r="1165" spans="2:40" x14ac:dyDescent="0.5">
      <c r="B1165" s="29">
        <v>43689</v>
      </c>
      <c r="C1165" s="4">
        <v>33.07</v>
      </c>
      <c r="D1165" s="5">
        <f t="shared" si="100"/>
        <v>7.003654080389673E-3</v>
      </c>
      <c r="E1165" s="6">
        <f t="shared" si="101"/>
        <v>6.979242409473895E-3</v>
      </c>
      <c r="AJ1165" s="29">
        <v>43689</v>
      </c>
      <c r="AK1165" s="6">
        <f t="shared" si="102"/>
        <v>1.0070036540803897</v>
      </c>
      <c r="AL1165" s="7">
        <f t="shared" si="102"/>
        <v>1.0069792424094739</v>
      </c>
      <c r="AM1165" s="10">
        <f t="shared" si="103"/>
        <v>4.0897339542832131E-3</v>
      </c>
      <c r="AN1165" s="11">
        <f t="shared" si="104"/>
        <v>1.9516459338732743E-2</v>
      </c>
    </row>
    <row r="1166" spans="2:40" x14ac:dyDescent="0.5">
      <c r="B1166" s="29">
        <v>43690</v>
      </c>
      <c r="C1166" s="4">
        <v>33.590000000000003</v>
      </c>
      <c r="D1166" s="5">
        <f t="shared" si="100"/>
        <v>1.5724221348654463E-2</v>
      </c>
      <c r="E1166" s="6">
        <f t="shared" si="101"/>
        <v>1.5601876630499958E-2</v>
      </c>
      <c r="AJ1166" s="29">
        <v>43690</v>
      </c>
      <c r="AK1166" s="6">
        <f t="shared" si="102"/>
        <v>1.0157242213486544</v>
      </c>
      <c r="AL1166" s="7">
        <f t="shared" si="102"/>
        <v>1.0156018766304999</v>
      </c>
      <c r="AM1166" s="10">
        <f t="shared" si="103"/>
        <v>4.2264002889625596E-3</v>
      </c>
      <c r="AN1166" s="11">
        <f t="shared" si="104"/>
        <v>1.9580530479759231E-2</v>
      </c>
    </row>
    <row r="1167" spans="2:40" x14ac:dyDescent="0.5">
      <c r="B1167" s="29">
        <v>43691</v>
      </c>
      <c r="C1167" s="4">
        <v>32.119999999999997</v>
      </c>
      <c r="D1167" s="5">
        <f t="shared" si="100"/>
        <v>-4.3763024709735213E-2</v>
      </c>
      <c r="E1167" s="6">
        <f t="shared" si="101"/>
        <v>-4.4749514545640676E-2</v>
      </c>
      <c r="AJ1167" s="29">
        <v>43691</v>
      </c>
      <c r="AK1167" s="6">
        <f t="shared" si="102"/>
        <v>0.95623697529026475</v>
      </c>
      <c r="AL1167" s="7">
        <f t="shared" si="102"/>
        <v>0.95525048545435931</v>
      </c>
      <c r="AM1167" s="10">
        <f t="shared" si="103"/>
        <v>4.1756555963053492E-3</v>
      </c>
      <c r="AN1167" s="11">
        <f t="shared" si="104"/>
        <v>1.9556370537877128E-2</v>
      </c>
    </row>
    <row r="1168" spans="2:40" x14ac:dyDescent="0.5">
      <c r="B1168" s="29">
        <v>43692</v>
      </c>
      <c r="C1168" s="4">
        <v>31.11</v>
      </c>
      <c r="D1168" s="5">
        <f t="shared" si="100"/>
        <v>-3.1444582814445766E-2</v>
      </c>
      <c r="E1168" s="6">
        <f t="shared" si="101"/>
        <v>-3.1949578169015169E-2</v>
      </c>
      <c r="AJ1168" s="29">
        <v>43692</v>
      </c>
      <c r="AK1168" s="6">
        <f t="shared" si="102"/>
        <v>0.96855541718555427</v>
      </c>
      <c r="AL1168" s="7">
        <f t="shared" si="102"/>
        <v>0.96805042183098489</v>
      </c>
      <c r="AM1168" s="10">
        <f t="shared" si="103"/>
        <v>4.4424815240499769E-3</v>
      </c>
      <c r="AN1168" s="11">
        <f t="shared" si="104"/>
        <v>1.9054229322646617E-2</v>
      </c>
    </row>
    <row r="1169" spans="2:40" x14ac:dyDescent="0.5">
      <c r="B1169" s="29">
        <v>43693</v>
      </c>
      <c r="C1169" s="4">
        <v>32</v>
      </c>
      <c r="D1169" s="5">
        <f t="shared" si="100"/>
        <v>2.860816457730635E-2</v>
      </c>
      <c r="E1169" s="6">
        <f t="shared" si="101"/>
        <v>2.8206591890180977E-2</v>
      </c>
      <c r="AJ1169" s="29">
        <v>43693</v>
      </c>
      <c r="AK1169" s="6">
        <f t="shared" si="102"/>
        <v>1.0286081645773064</v>
      </c>
      <c r="AL1169" s="7">
        <f t="shared" si="102"/>
        <v>1.028206591890181</v>
      </c>
      <c r="AM1169" s="10">
        <f t="shared" si="103"/>
        <v>4.87861430571485E-3</v>
      </c>
      <c r="AN1169" s="11">
        <f t="shared" si="104"/>
        <v>1.8674101507505262E-2</v>
      </c>
    </row>
    <row r="1170" spans="2:40" x14ac:dyDescent="0.5">
      <c r="B1170" s="29">
        <v>43696</v>
      </c>
      <c r="C1170" s="4">
        <v>33.659999999999997</v>
      </c>
      <c r="D1170" s="5">
        <f t="shared" si="100"/>
        <v>5.1874999999999893E-2</v>
      </c>
      <c r="E1170" s="6">
        <f t="shared" si="101"/>
        <v>5.0574285962933299E-2</v>
      </c>
      <c r="AJ1170" s="29">
        <v>43696</v>
      </c>
      <c r="AK1170" s="6">
        <f t="shared" si="102"/>
        <v>1.0518749999999999</v>
      </c>
      <c r="AL1170" s="7">
        <f t="shared" si="102"/>
        <v>1.0505742859629332</v>
      </c>
      <c r="AM1170" s="10">
        <f t="shared" si="103"/>
        <v>4.6057068367956642E-3</v>
      </c>
      <c r="AN1170" s="11">
        <f t="shared" si="104"/>
        <v>1.850415509846912E-2</v>
      </c>
    </row>
    <row r="1171" spans="2:40" x14ac:dyDescent="0.5">
      <c r="B1171" s="29">
        <v>43697</v>
      </c>
      <c r="C1171" s="4">
        <v>34.799999999999997</v>
      </c>
      <c r="D1171" s="5">
        <f t="shared" si="100"/>
        <v>3.3868092691622123E-2</v>
      </c>
      <c r="E1171" s="6">
        <f t="shared" si="101"/>
        <v>3.3307198017768762E-2</v>
      </c>
      <c r="AJ1171" s="29">
        <v>43697</v>
      </c>
      <c r="AK1171" s="6">
        <f t="shared" si="102"/>
        <v>1.0338680926916222</v>
      </c>
      <c r="AL1171" s="7">
        <f t="shared" si="102"/>
        <v>1.0333071980177688</v>
      </c>
      <c r="AM1171" s="10">
        <f t="shared" si="103"/>
        <v>4.0792590782050483E-3</v>
      </c>
      <c r="AN1171" s="11">
        <f t="shared" si="104"/>
        <v>1.781295967131763E-2</v>
      </c>
    </row>
    <row r="1172" spans="2:40" x14ac:dyDescent="0.5">
      <c r="B1172" s="29">
        <v>43698</v>
      </c>
      <c r="C1172" s="4">
        <v>35.549999999999997</v>
      </c>
      <c r="D1172" s="5">
        <f t="shared" si="100"/>
        <v>2.1551724137931036E-2</v>
      </c>
      <c r="E1172" s="6">
        <f t="shared" si="101"/>
        <v>2.1322769468821244E-2</v>
      </c>
      <c r="AJ1172" s="29">
        <v>43698</v>
      </c>
      <c r="AK1172" s="6">
        <f t="shared" si="102"/>
        <v>1.021551724137931</v>
      </c>
      <c r="AL1172" s="7">
        <f t="shared" si="102"/>
        <v>1.0213227694688212</v>
      </c>
      <c r="AM1172" s="10">
        <f t="shared" si="103"/>
        <v>3.6224986268289039E-3</v>
      </c>
      <c r="AN1172" s="11">
        <f t="shared" si="104"/>
        <v>1.7571903326118868E-2</v>
      </c>
    </row>
    <row r="1173" spans="2:40" x14ac:dyDescent="0.5">
      <c r="B1173" s="29">
        <v>43699</v>
      </c>
      <c r="C1173" s="4">
        <v>36.56</v>
      </c>
      <c r="D1173" s="5">
        <f t="shared" si="100"/>
        <v>2.8410689170182989E-2</v>
      </c>
      <c r="E1173" s="6">
        <f t="shared" si="101"/>
        <v>2.8014590336699501E-2</v>
      </c>
      <c r="AJ1173" s="29">
        <v>43699</v>
      </c>
      <c r="AK1173" s="6">
        <f t="shared" si="102"/>
        <v>1.028410689170183</v>
      </c>
      <c r="AL1173" s="7">
        <f t="shared" si="102"/>
        <v>1.0280145903366995</v>
      </c>
      <c r="AM1173" s="10">
        <f t="shared" si="103"/>
        <v>3.3879702693337278E-3</v>
      </c>
      <c r="AN1173" s="11">
        <f t="shared" si="104"/>
        <v>1.7472087553865732E-2</v>
      </c>
    </row>
    <row r="1174" spans="2:40" x14ac:dyDescent="0.5">
      <c r="B1174" s="29">
        <v>43700</v>
      </c>
      <c r="C1174" s="4">
        <v>35.75</v>
      </c>
      <c r="D1174" s="5">
        <f t="shared" si="100"/>
        <v>-2.2155361050328289E-2</v>
      </c>
      <c r="E1174" s="6">
        <f t="shared" si="101"/>
        <v>-2.240447744593271E-2</v>
      </c>
      <c r="AJ1174" s="29">
        <v>43700</v>
      </c>
      <c r="AK1174" s="6">
        <f t="shared" si="102"/>
        <v>0.97784463894967166</v>
      </c>
      <c r="AL1174" s="7">
        <f t="shared" si="102"/>
        <v>0.97759552255406734</v>
      </c>
      <c r="AM1174" s="10">
        <f t="shared" si="103"/>
        <v>3.064248428747072E-3</v>
      </c>
      <c r="AN1174" s="11">
        <f t="shared" si="104"/>
        <v>1.7275110821230611E-2</v>
      </c>
    </row>
    <row r="1175" spans="2:40" x14ac:dyDescent="0.5">
      <c r="B1175" s="29">
        <v>43703</v>
      </c>
      <c r="C1175" s="4">
        <v>36.29</v>
      </c>
      <c r="D1175" s="5">
        <f t="shared" si="100"/>
        <v>1.5104895104895081E-2</v>
      </c>
      <c r="E1175" s="6">
        <f t="shared" si="101"/>
        <v>1.4991952084962299E-2</v>
      </c>
      <c r="AJ1175" s="29">
        <v>43703</v>
      </c>
      <c r="AK1175" s="6">
        <f t="shared" si="102"/>
        <v>1.0151048951048951</v>
      </c>
      <c r="AL1175" s="7">
        <f t="shared" si="102"/>
        <v>1.0149919520849624</v>
      </c>
      <c r="AM1175" s="10">
        <f t="shared" si="103"/>
        <v>3.2270141058782739E-3</v>
      </c>
      <c r="AN1175" s="11">
        <f t="shared" si="104"/>
        <v>1.7103780082936705E-2</v>
      </c>
    </row>
    <row r="1176" spans="2:40" x14ac:dyDescent="0.5">
      <c r="B1176" s="29">
        <v>43704</v>
      </c>
      <c r="C1176" s="4">
        <v>36.6</v>
      </c>
      <c r="D1176" s="5">
        <f t="shared" si="100"/>
        <v>8.5422981537614292E-3</v>
      </c>
      <c r="E1176" s="6">
        <f t="shared" si="101"/>
        <v>8.5060191823417407E-3</v>
      </c>
      <c r="AJ1176" s="29">
        <v>43704</v>
      </c>
      <c r="AK1176" s="6">
        <f t="shared" si="102"/>
        <v>1.0085422981537615</v>
      </c>
      <c r="AL1176" s="7">
        <f t="shared" si="102"/>
        <v>1.0085060191823418</v>
      </c>
      <c r="AM1176" s="10">
        <f t="shared" si="103"/>
        <v>3.1237409583633824E-3</v>
      </c>
      <c r="AN1176" s="11">
        <f t="shared" si="104"/>
        <v>1.7059579355223602E-2</v>
      </c>
    </row>
    <row r="1177" spans="2:40" x14ac:dyDescent="0.5">
      <c r="B1177" s="29">
        <v>43705</v>
      </c>
      <c r="C1177" s="4">
        <v>37.11</v>
      </c>
      <c r="D1177" s="5">
        <f t="shared" si="100"/>
        <v>1.3934426229508141E-2</v>
      </c>
      <c r="E1177" s="6">
        <f t="shared" si="101"/>
        <v>1.3838234665185705E-2</v>
      </c>
      <c r="AJ1177" s="29">
        <v>43705</v>
      </c>
      <c r="AK1177" s="6">
        <f t="shared" si="102"/>
        <v>1.0139344262295082</v>
      </c>
      <c r="AL1177" s="7">
        <f t="shared" si="102"/>
        <v>1.0138382346651857</v>
      </c>
      <c r="AM1177" s="10">
        <f t="shared" si="103"/>
        <v>3.041417480922042E-3</v>
      </c>
      <c r="AN1177" s="11">
        <f t="shared" si="104"/>
        <v>1.7051214243227062E-2</v>
      </c>
    </row>
    <row r="1178" spans="2:40" x14ac:dyDescent="0.5">
      <c r="B1178" s="29">
        <v>43706</v>
      </c>
      <c r="C1178" s="4">
        <v>37.44</v>
      </c>
      <c r="D1178" s="5">
        <f t="shared" si="100"/>
        <v>8.8924818108326135E-3</v>
      </c>
      <c r="E1178" s="6">
        <f t="shared" si="101"/>
        <v>8.8531765368851014E-3</v>
      </c>
      <c r="AJ1178" s="29">
        <v>43706</v>
      </c>
      <c r="AK1178" s="6">
        <f t="shared" si="102"/>
        <v>1.0088924818108327</v>
      </c>
      <c r="AL1178" s="7">
        <f t="shared" si="102"/>
        <v>1.0088531765368851</v>
      </c>
      <c r="AM1178" s="10">
        <f t="shared" si="103"/>
        <v>3.1236224073324737E-3</v>
      </c>
      <c r="AN1178" s="11">
        <f t="shared" si="104"/>
        <v>1.7122198175623989E-2</v>
      </c>
    </row>
    <row r="1179" spans="2:40" x14ac:dyDescent="0.5">
      <c r="B1179" s="29">
        <v>43707</v>
      </c>
      <c r="C1179" s="4">
        <v>37.729999999999997</v>
      </c>
      <c r="D1179" s="5">
        <f t="shared" si="100"/>
        <v>7.7457264957264734E-3</v>
      </c>
      <c r="E1179" s="6">
        <f t="shared" si="101"/>
        <v>7.7158823668278765E-3</v>
      </c>
      <c r="AJ1179" s="29">
        <v>43707</v>
      </c>
      <c r="AK1179" s="6">
        <f t="shared" si="102"/>
        <v>1.0077457264957266</v>
      </c>
      <c r="AL1179" s="7">
        <f t="shared" si="102"/>
        <v>1.007715882366828</v>
      </c>
      <c r="AM1179" s="10">
        <f t="shared" si="103"/>
        <v>3.2879224106987467E-3</v>
      </c>
      <c r="AN1179" s="11">
        <f t="shared" si="104"/>
        <v>1.7249431267202093E-2</v>
      </c>
    </row>
    <row r="1180" spans="2:40" x14ac:dyDescent="0.5">
      <c r="B1180" s="29">
        <v>43711</v>
      </c>
      <c r="C1180" s="4">
        <v>36.9</v>
      </c>
      <c r="D1180" s="5">
        <f t="shared" si="100"/>
        <v>-2.199840975351175E-2</v>
      </c>
      <c r="E1180" s="6">
        <f t="shared" si="101"/>
        <v>-2.2243982929737543E-2</v>
      </c>
      <c r="AJ1180" s="29">
        <v>43711</v>
      </c>
      <c r="AK1180" s="6">
        <f t="shared" si="102"/>
        <v>0.97800159024648825</v>
      </c>
      <c r="AL1180" s="7">
        <f t="shared" si="102"/>
        <v>0.9777560170702625</v>
      </c>
      <c r="AM1180" s="10">
        <f t="shared" si="103"/>
        <v>3.2160416513401856E-3</v>
      </c>
      <c r="AN1180" s="11">
        <f t="shared" si="104"/>
        <v>1.7244276744669305E-2</v>
      </c>
    </row>
    <row r="1181" spans="2:40" x14ac:dyDescent="0.5">
      <c r="B1181" s="29">
        <v>43712</v>
      </c>
      <c r="C1181" s="4">
        <v>38.86</v>
      </c>
      <c r="D1181" s="5">
        <f t="shared" si="100"/>
        <v>5.3116531165311676E-2</v>
      </c>
      <c r="E1181" s="6">
        <f t="shared" si="101"/>
        <v>5.175389290281255E-2</v>
      </c>
      <c r="AJ1181" s="29">
        <v>43712</v>
      </c>
      <c r="AK1181" s="6">
        <f t="shared" si="102"/>
        <v>1.0531165311653117</v>
      </c>
      <c r="AL1181" s="7">
        <f t="shared" si="102"/>
        <v>1.0517538929028125</v>
      </c>
      <c r="AM1181" s="10">
        <f t="shared" si="103"/>
        <v>3.5106671709676201E-3</v>
      </c>
      <c r="AN1181" s="11">
        <f t="shared" si="104"/>
        <v>1.7036476623841765E-2</v>
      </c>
    </row>
    <row r="1182" spans="2:40" x14ac:dyDescent="0.5">
      <c r="B1182" s="29">
        <v>43713</v>
      </c>
      <c r="C1182" s="4">
        <v>40.950000000000003</v>
      </c>
      <c r="D1182" s="5">
        <f t="shared" si="100"/>
        <v>5.3782810087493658E-2</v>
      </c>
      <c r="E1182" s="6">
        <f t="shared" si="101"/>
        <v>5.2386366349784573E-2</v>
      </c>
      <c r="AJ1182" s="29">
        <v>43713</v>
      </c>
      <c r="AK1182" s="6">
        <f t="shared" si="102"/>
        <v>1.0537828100874937</v>
      </c>
      <c r="AL1182" s="7">
        <f t="shared" si="102"/>
        <v>1.0523863663497846</v>
      </c>
      <c r="AM1182" s="10">
        <f t="shared" si="103"/>
        <v>2.676969574538275E-3</v>
      </c>
      <c r="AN1182" s="11">
        <f t="shared" si="104"/>
        <v>1.6427404877951982E-2</v>
      </c>
    </row>
    <row r="1183" spans="2:40" x14ac:dyDescent="0.5">
      <c r="B1183" s="29">
        <v>43714</v>
      </c>
      <c r="C1183" s="4">
        <v>40.68</v>
      </c>
      <c r="D1183" s="5">
        <f t="shared" si="100"/>
        <v>-6.5934065934066697E-3</v>
      </c>
      <c r="E1183" s="6">
        <f t="shared" si="101"/>
        <v>-6.6152391187193167E-3</v>
      </c>
      <c r="AJ1183" s="29">
        <v>43714</v>
      </c>
      <c r="AK1183" s="6">
        <f t="shared" si="102"/>
        <v>0.99340659340659332</v>
      </c>
      <c r="AL1183" s="7">
        <f t="shared" si="102"/>
        <v>0.99338476088128069</v>
      </c>
      <c r="AM1183" s="10">
        <f t="shared" si="103"/>
        <v>2.0500452162779911E-3</v>
      </c>
      <c r="AN1183" s="11">
        <f t="shared" si="104"/>
        <v>1.5518851678637216E-2</v>
      </c>
    </row>
    <row r="1184" spans="2:40" x14ac:dyDescent="0.5">
      <c r="B1184" s="29">
        <v>43717</v>
      </c>
      <c r="C1184" s="4">
        <v>40.96</v>
      </c>
      <c r="D1184" s="5">
        <f t="shared" si="100"/>
        <v>6.8829891838741676E-3</v>
      </c>
      <c r="E1184" s="6">
        <f t="shared" si="101"/>
        <v>6.8594095508932021E-3</v>
      </c>
      <c r="AJ1184" s="29">
        <v>43717</v>
      </c>
      <c r="AK1184" s="6">
        <f t="shared" si="102"/>
        <v>1.0068829891838742</v>
      </c>
      <c r="AL1184" s="7">
        <f t="shared" si="102"/>
        <v>1.0068594095508931</v>
      </c>
      <c r="AM1184" s="10">
        <f t="shared" si="103"/>
        <v>2.1832876332354631E-3</v>
      </c>
      <c r="AN1184" s="11">
        <f t="shared" si="104"/>
        <v>1.5495850674664368E-2</v>
      </c>
    </row>
    <row r="1185" spans="2:40" x14ac:dyDescent="0.5">
      <c r="B1185" s="29">
        <v>43718</v>
      </c>
      <c r="C1185" s="4">
        <v>39.729999999999997</v>
      </c>
      <c r="D1185" s="5">
        <f t="shared" si="100"/>
        <v>-3.0029296875000097E-2</v>
      </c>
      <c r="E1185" s="6">
        <f t="shared" si="101"/>
        <v>-3.0489410904744885E-2</v>
      </c>
      <c r="AJ1185" s="29">
        <v>43718</v>
      </c>
      <c r="AK1185" s="6">
        <f t="shared" si="102"/>
        <v>0.96997070312499989</v>
      </c>
      <c r="AL1185" s="7">
        <f t="shared" si="102"/>
        <v>0.96951058909525512</v>
      </c>
      <c r="AM1185" s="10">
        <f t="shared" si="103"/>
        <v>2.3942423630901647E-3</v>
      </c>
      <c r="AN1185" s="11">
        <f t="shared" si="104"/>
        <v>1.5689994934555047E-2</v>
      </c>
    </row>
    <row r="1186" spans="2:40" x14ac:dyDescent="0.5">
      <c r="B1186" s="29">
        <v>43719</v>
      </c>
      <c r="C1186" s="4">
        <v>40.299999999999997</v>
      </c>
      <c r="D1186" s="5">
        <f t="shared" si="100"/>
        <v>1.4346841177951179E-2</v>
      </c>
      <c r="E1186" s="6">
        <f t="shared" si="101"/>
        <v>1.4244899126129815E-2</v>
      </c>
      <c r="AJ1186" s="29">
        <v>43719</v>
      </c>
      <c r="AK1186" s="6">
        <f t="shared" si="102"/>
        <v>1.0143468411779513</v>
      </c>
      <c r="AL1186" s="7">
        <f t="shared" si="102"/>
        <v>1.0142448991261299</v>
      </c>
      <c r="AM1186" s="10">
        <f t="shared" si="103"/>
        <v>2.8115182821051255E-3</v>
      </c>
      <c r="AN1186" s="11">
        <f t="shared" si="104"/>
        <v>1.5318648973364267E-2</v>
      </c>
    </row>
    <row r="1187" spans="2:40" x14ac:dyDescent="0.5">
      <c r="B1187" s="29">
        <v>43720</v>
      </c>
      <c r="C1187" s="4">
        <v>40.58</v>
      </c>
      <c r="D1187" s="5">
        <f t="shared" si="100"/>
        <v>6.9478908188585894E-3</v>
      </c>
      <c r="E1187" s="6">
        <f t="shared" si="101"/>
        <v>6.9238654450313195E-3</v>
      </c>
      <c r="AJ1187" s="29">
        <v>43720</v>
      </c>
      <c r="AK1187" s="6">
        <f t="shared" si="102"/>
        <v>1.0069478908188585</v>
      </c>
      <c r="AL1187" s="7">
        <f t="shared" si="102"/>
        <v>1.0069238654450314</v>
      </c>
      <c r="AM1187" s="10">
        <f t="shared" si="103"/>
        <v>2.9244726594826573E-3</v>
      </c>
      <c r="AN1187" s="11">
        <f t="shared" si="104"/>
        <v>1.5442050786646698E-2</v>
      </c>
    </row>
    <row r="1188" spans="2:40" x14ac:dyDescent="0.5">
      <c r="B1188" s="29">
        <v>43721</v>
      </c>
      <c r="C1188" s="4">
        <v>40.18</v>
      </c>
      <c r="D1188" s="5">
        <f t="shared" si="100"/>
        <v>-9.8570724494824683E-3</v>
      </c>
      <c r="E1188" s="6">
        <f t="shared" si="101"/>
        <v>-9.905975010880242E-3</v>
      </c>
      <c r="AJ1188" s="29">
        <v>43721</v>
      </c>
      <c r="AK1188" s="6">
        <f t="shared" si="102"/>
        <v>0.99014292755051758</v>
      </c>
      <c r="AL1188" s="7">
        <f t="shared" si="102"/>
        <v>0.9900940249891198</v>
      </c>
      <c r="AM1188" s="10">
        <f t="shared" si="103"/>
        <v>2.8755894562337409E-3</v>
      </c>
      <c r="AN1188" s="11">
        <f t="shared" si="104"/>
        <v>1.5436212534084583E-2</v>
      </c>
    </row>
    <row r="1189" spans="2:40" x14ac:dyDescent="0.5">
      <c r="B1189" s="29">
        <v>43724</v>
      </c>
      <c r="C1189" s="4">
        <v>40.56</v>
      </c>
      <c r="D1189" s="5">
        <f t="shared" si="100"/>
        <v>9.4574415131907057E-3</v>
      </c>
      <c r="E1189" s="6">
        <f t="shared" si="101"/>
        <v>9.4129998961394491E-3</v>
      </c>
      <c r="AJ1189" s="29">
        <v>43724</v>
      </c>
      <c r="AK1189" s="6">
        <f t="shared" si="102"/>
        <v>1.0094574415131907</v>
      </c>
      <c r="AL1189" s="7">
        <f t="shared" si="102"/>
        <v>1.0094129998961394</v>
      </c>
      <c r="AM1189" s="10">
        <f t="shared" si="103"/>
        <v>2.7457504676940128E-3</v>
      </c>
      <c r="AN1189" s="11">
        <f t="shared" si="104"/>
        <v>1.5593392183856842E-2</v>
      </c>
    </row>
    <row r="1190" spans="2:40" x14ac:dyDescent="0.5">
      <c r="B1190" s="29">
        <v>43725</v>
      </c>
      <c r="C1190" s="4">
        <v>40.630000000000003</v>
      </c>
      <c r="D1190" s="5">
        <f t="shared" si="100"/>
        <v>1.7258382642998096E-3</v>
      </c>
      <c r="E1190" s="6">
        <f t="shared" si="101"/>
        <v>1.7243507167075812E-3</v>
      </c>
      <c r="AJ1190" s="29">
        <v>43725</v>
      </c>
      <c r="AK1190" s="6">
        <f t="shared" si="102"/>
        <v>1.0017258382642997</v>
      </c>
      <c r="AL1190" s="7">
        <f t="shared" si="102"/>
        <v>1.0017243507167075</v>
      </c>
      <c r="AM1190" s="10">
        <f t="shared" si="103"/>
        <v>2.3919254061163749E-3</v>
      </c>
      <c r="AN1190" s="11">
        <f t="shared" si="104"/>
        <v>1.5803292888271477E-2</v>
      </c>
    </row>
    <row r="1191" spans="2:40" x14ac:dyDescent="0.5">
      <c r="B1191" s="29">
        <v>43726</v>
      </c>
      <c r="C1191" s="4">
        <v>40.700000000000003</v>
      </c>
      <c r="D1191" s="5">
        <f t="shared" si="100"/>
        <v>1.7228648781688477E-3</v>
      </c>
      <c r="E1191" s="6">
        <f t="shared" si="101"/>
        <v>1.721382448913946E-3</v>
      </c>
      <c r="AJ1191" s="29">
        <v>43726</v>
      </c>
      <c r="AK1191" s="6">
        <f t="shared" si="102"/>
        <v>1.0017228648781689</v>
      </c>
      <c r="AL1191" s="7">
        <f t="shared" si="102"/>
        <v>1.001721382448914</v>
      </c>
      <c r="AM1191" s="10">
        <f t="shared" si="103"/>
        <v>2.5713575404368422E-3</v>
      </c>
      <c r="AN1191" s="11">
        <f t="shared" si="104"/>
        <v>1.5888115097760207E-2</v>
      </c>
    </row>
    <row r="1192" spans="2:40" x14ac:dyDescent="0.5">
      <c r="B1192" s="29">
        <v>43727</v>
      </c>
      <c r="C1192" s="4">
        <v>40.880000000000003</v>
      </c>
      <c r="D1192" s="5">
        <f t="shared" si="100"/>
        <v>4.4226044226044151E-3</v>
      </c>
      <c r="E1192" s="6">
        <f t="shared" si="101"/>
        <v>4.4128534468996046E-3</v>
      </c>
      <c r="AJ1192" s="29">
        <v>43727</v>
      </c>
      <c r="AK1192" s="6">
        <f t="shared" si="102"/>
        <v>1.0044226044226043</v>
      </c>
      <c r="AL1192" s="7">
        <f t="shared" si="102"/>
        <v>1.0044128534468997</v>
      </c>
      <c r="AM1192" s="10">
        <f t="shared" si="103"/>
        <v>2.641203176215098E-3</v>
      </c>
      <c r="AN1192" s="11">
        <f t="shared" si="104"/>
        <v>1.5898311009100684E-2</v>
      </c>
    </row>
    <row r="1193" spans="2:40" x14ac:dyDescent="0.5">
      <c r="B1193" s="29">
        <v>43728</v>
      </c>
      <c r="C1193" s="4">
        <v>40.06</v>
      </c>
      <c r="D1193" s="5">
        <f t="shared" si="100"/>
        <v>-2.0058708414872804E-2</v>
      </c>
      <c r="E1193" s="6">
        <f t="shared" si="101"/>
        <v>-2.0262615657776786E-2</v>
      </c>
      <c r="AJ1193" s="29">
        <v>43728</v>
      </c>
      <c r="AK1193" s="6">
        <f t="shared" si="102"/>
        <v>0.97994129158512722</v>
      </c>
      <c r="AL1193" s="7">
        <f t="shared" si="102"/>
        <v>0.97973738434222324</v>
      </c>
      <c r="AM1193" s="10">
        <f t="shared" si="103"/>
        <v>1.6195730302690811E-3</v>
      </c>
      <c r="AN1193" s="11">
        <f t="shared" si="104"/>
        <v>1.8548726254535478E-2</v>
      </c>
    </row>
    <row r="1194" spans="2:40" x14ac:dyDescent="0.5">
      <c r="B1194" s="29">
        <v>43731</v>
      </c>
      <c r="C1194" s="4">
        <v>40.130000000000003</v>
      </c>
      <c r="D1194" s="5">
        <f t="shared" si="100"/>
        <v>1.7473789316026032E-3</v>
      </c>
      <c r="E1194" s="6">
        <f t="shared" si="101"/>
        <v>1.7458540411532714E-3</v>
      </c>
      <c r="AJ1194" s="29">
        <v>43731</v>
      </c>
      <c r="AK1194" s="6">
        <f t="shared" si="102"/>
        <v>1.0017473789316027</v>
      </c>
      <c r="AL1194" s="7">
        <f t="shared" si="102"/>
        <v>1.0017458540411532</v>
      </c>
      <c r="AM1194" s="10">
        <f t="shared" si="103"/>
        <v>2.0026065377703869E-3</v>
      </c>
      <c r="AN1194" s="11">
        <f t="shared" si="104"/>
        <v>1.8455750910778907E-2</v>
      </c>
    </row>
    <row r="1195" spans="2:40" x14ac:dyDescent="0.5">
      <c r="B1195" s="29">
        <v>43732</v>
      </c>
      <c r="C1195" s="4">
        <v>40.200000000000003</v>
      </c>
      <c r="D1195" s="5">
        <f t="shared" si="100"/>
        <v>1.744330924495397E-3</v>
      </c>
      <c r="E1195" s="6">
        <f t="shared" si="101"/>
        <v>1.7428113461499595E-3</v>
      </c>
      <c r="AJ1195" s="29">
        <v>43732</v>
      </c>
      <c r="AK1195" s="6">
        <f t="shared" si="102"/>
        <v>1.0017443309244953</v>
      </c>
      <c r="AL1195" s="7">
        <f t="shared" si="102"/>
        <v>1.00174281134615</v>
      </c>
      <c r="AM1195" s="10">
        <f t="shared" si="103"/>
        <v>1.6629304555795892E-3</v>
      </c>
      <c r="AN1195" s="11">
        <f t="shared" si="104"/>
        <v>1.8742721871982684E-2</v>
      </c>
    </row>
    <row r="1196" spans="2:40" x14ac:dyDescent="0.5">
      <c r="B1196" s="29">
        <v>43733</v>
      </c>
      <c r="C1196" s="4">
        <v>40.36</v>
      </c>
      <c r="D1196" s="5">
        <f t="shared" si="100"/>
        <v>3.9800995024874769E-3</v>
      </c>
      <c r="E1196" s="6">
        <f t="shared" si="101"/>
        <v>3.9721998604327242E-3</v>
      </c>
      <c r="AJ1196" s="29">
        <v>43733</v>
      </c>
      <c r="AK1196" s="6">
        <f t="shared" si="102"/>
        <v>1.0039800995024875</v>
      </c>
      <c r="AL1196" s="7">
        <f t="shared" si="102"/>
        <v>1.0039721998604327</v>
      </c>
      <c r="AM1196" s="10">
        <f t="shared" si="103"/>
        <v>1.9116699574929035E-3</v>
      </c>
      <c r="AN1196" s="11">
        <f t="shared" si="104"/>
        <v>1.8893407846714637E-2</v>
      </c>
    </row>
    <row r="1197" spans="2:40" x14ac:dyDescent="0.5">
      <c r="B1197" s="29">
        <v>43734</v>
      </c>
      <c r="C1197" s="4">
        <v>40.549999999999997</v>
      </c>
      <c r="D1197" s="5">
        <f t="shared" si="100"/>
        <v>4.7076313181367126E-3</v>
      </c>
      <c r="E1197" s="6">
        <f t="shared" si="101"/>
        <v>4.6965850760136256E-3</v>
      </c>
      <c r="AJ1197" s="29">
        <v>43734</v>
      </c>
      <c r="AK1197" s="6">
        <f t="shared" si="102"/>
        <v>1.0047076313181367</v>
      </c>
      <c r="AL1197" s="7">
        <f t="shared" si="102"/>
        <v>1.0046965850760137</v>
      </c>
      <c r="AM1197" s="10">
        <f t="shared" si="103"/>
        <v>2.0780921814980164E-3</v>
      </c>
      <c r="AN1197" s="11">
        <f t="shared" si="104"/>
        <v>1.8978338795091639E-2</v>
      </c>
    </row>
    <row r="1198" spans="2:40" x14ac:dyDescent="0.5">
      <c r="B1198" s="29">
        <v>43735</v>
      </c>
      <c r="C1198" s="4">
        <v>38.880000000000003</v>
      </c>
      <c r="D1198" s="5">
        <f t="shared" si="100"/>
        <v>-4.1183723797780389E-2</v>
      </c>
      <c r="E1198" s="6">
        <f t="shared" si="101"/>
        <v>-4.2055800969183425E-2</v>
      </c>
      <c r="AJ1198" s="29">
        <v>43735</v>
      </c>
      <c r="AK1198" s="6">
        <f t="shared" si="102"/>
        <v>0.95881627620221965</v>
      </c>
      <c r="AL1198" s="7">
        <f t="shared" si="102"/>
        <v>0.95794419903081662</v>
      </c>
      <c r="AM1198" s="10">
        <f t="shared" si="103"/>
        <v>1.8178528799697655E-3</v>
      </c>
      <c r="AN1198" s="11">
        <f t="shared" si="104"/>
        <v>1.9103833297221498E-2</v>
      </c>
    </row>
    <row r="1199" spans="2:40" x14ac:dyDescent="0.5">
      <c r="B1199" s="29">
        <v>43738</v>
      </c>
      <c r="C1199" s="4">
        <v>37.82</v>
      </c>
      <c r="D1199" s="5">
        <f t="shared" si="100"/>
        <v>-2.7263374485596764E-2</v>
      </c>
      <c r="E1199" s="6">
        <f t="shared" si="101"/>
        <v>-2.7641916361926977E-2</v>
      </c>
      <c r="AJ1199" s="29">
        <v>43738</v>
      </c>
      <c r="AK1199" s="6">
        <f t="shared" si="102"/>
        <v>0.97273662551440321</v>
      </c>
      <c r="AL1199" s="7">
        <f t="shared" si="102"/>
        <v>0.97235808363807297</v>
      </c>
      <c r="AM1199" s="10">
        <f t="shared" si="103"/>
        <v>2.3428249589331242E-3</v>
      </c>
      <c r="AN1199" s="11">
        <f t="shared" si="104"/>
        <v>1.8557606022041689E-2</v>
      </c>
    </row>
    <row r="1200" spans="2:40" x14ac:dyDescent="0.5">
      <c r="B1200" s="29">
        <v>43739</v>
      </c>
      <c r="C1200" s="4">
        <v>37.08</v>
      </c>
      <c r="D1200" s="5">
        <f t="shared" si="100"/>
        <v>-1.9566367001586513E-2</v>
      </c>
      <c r="E1200" s="6">
        <f t="shared" si="101"/>
        <v>-1.976032253265711E-2</v>
      </c>
      <c r="AJ1200" s="29">
        <v>43739</v>
      </c>
      <c r="AK1200" s="6">
        <f t="shared" si="102"/>
        <v>0.98043363299841346</v>
      </c>
      <c r="AL1200" s="7">
        <f t="shared" si="102"/>
        <v>0.98023967746734286</v>
      </c>
      <c r="AM1200" s="10">
        <f t="shared" si="103"/>
        <v>2.4707191840495713E-3</v>
      </c>
      <c r="AN1200" s="11">
        <f t="shared" si="104"/>
        <v>1.8390654003704571E-2</v>
      </c>
    </row>
    <row r="1201" spans="2:40" x14ac:dyDescent="0.5">
      <c r="B1201" s="29">
        <v>43740</v>
      </c>
      <c r="C1201" s="4">
        <v>35.71</v>
      </c>
      <c r="D1201" s="5">
        <f t="shared" si="100"/>
        <v>-3.6947141316073288E-2</v>
      </c>
      <c r="E1201" s="6">
        <f t="shared" si="101"/>
        <v>-3.764697909129721E-2</v>
      </c>
      <c r="AJ1201" s="29">
        <v>43740</v>
      </c>
      <c r="AK1201" s="6">
        <f t="shared" si="102"/>
        <v>0.96305285868392676</v>
      </c>
      <c r="AL1201" s="7">
        <f t="shared" si="102"/>
        <v>0.96235302090870278</v>
      </c>
      <c r="AM1201" s="10">
        <f t="shared" si="103"/>
        <v>2.7375914007593677E-3</v>
      </c>
      <c r="AN1201" s="11">
        <f t="shared" si="104"/>
        <v>1.8242926924904528E-2</v>
      </c>
    </row>
    <row r="1202" spans="2:40" x14ac:dyDescent="0.5">
      <c r="B1202" s="29">
        <v>43741</v>
      </c>
      <c r="C1202" s="4">
        <v>36.880000000000003</v>
      </c>
      <c r="D1202" s="5">
        <f t="shared" si="100"/>
        <v>3.276393167180066E-2</v>
      </c>
      <c r="E1202" s="6">
        <f t="shared" si="101"/>
        <v>3.223863708203608E-2</v>
      </c>
      <c r="AJ1202" s="29">
        <v>43741</v>
      </c>
      <c r="AK1202" s="6">
        <f t="shared" si="102"/>
        <v>1.0327639316718007</v>
      </c>
      <c r="AL1202" s="7">
        <f t="shared" si="102"/>
        <v>1.032238637082036</v>
      </c>
      <c r="AM1202" s="10">
        <f t="shared" si="103"/>
        <v>3.0263002387124808E-3</v>
      </c>
      <c r="AN1202" s="11">
        <f t="shared" si="104"/>
        <v>1.7810676950212039E-2</v>
      </c>
    </row>
    <row r="1203" spans="2:40" x14ac:dyDescent="0.5">
      <c r="B1203" s="29">
        <v>43742</v>
      </c>
      <c r="C1203" s="4">
        <v>37.590000000000003</v>
      </c>
      <c r="D1203" s="5">
        <f t="shared" si="100"/>
        <v>1.9251626898047745E-2</v>
      </c>
      <c r="E1203" s="6">
        <f t="shared" si="101"/>
        <v>1.9068658887693647E-2</v>
      </c>
      <c r="AJ1203" s="29">
        <v>43742</v>
      </c>
      <c r="AK1203" s="6">
        <f t="shared" si="102"/>
        <v>1.0192516268980478</v>
      </c>
      <c r="AL1203" s="7">
        <f t="shared" si="102"/>
        <v>1.0190686588876936</v>
      </c>
      <c r="AM1203" s="10">
        <f t="shared" si="103"/>
        <v>2.53583070543213E-3</v>
      </c>
      <c r="AN1203" s="11">
        <f t="shared" si="104"/>
        <v>1.7595916628466539E-2</v>
      </c>
    </row>
    <row r="1204" spans="2:40" x14ac:dyDescent="0.5">
      <c r="B1204" s="29">
        <v>43745</v>
      </c>
      <c r="C1204" s="4">
        <v>37.99</v>
      </c>
      <c r="D1204" s="5">
        <f t="shared" si="100"/>
        <v>1.0641127959563675E-2</v>
      </c>
      <c r="E1204" s="6">
        <f t="shared" si="101"/>
        <v>1.0584909623447599E-2</v>
      </c>
      <c r="AJ1204" s="29">
        <v>43745</v>
      </c>
      <c r="AK1204" s="6">
        <f t="shared" si="102"/>
        <v>1.0106411279595637</v>
      </c>
      <c r="AL1204" s="7">
        <f t="shared" si="102"/>
        <v>1.0105849096234476</v>
      </c>
      <c r="AM1204" s="10">
        <f t="shared" si="103"/>
        <v>2.3050753949579858E-3</v>
      </c>
      <c r="AN1204" s="11">
        <f t="shared" si="104"/>
        <v>1.7511756532853737E-2</v>
      </c>
    </row>
    <row r="1205" spans="2:40" x14ac:dyDescent="0.5">
      <c r="B1205" s="29">
        <v>43746</v>
      </c>
      <c r="C1205" s="4">
        <v>37.85</v>
      </c>
      <c r="D1205" s="5">
        <f t="shared" si="100"/>
        <v>-3.6851803106080694E-3</v>
      </c>
      <c r="E1205" s="6">
        <f t="shared" si="101"/>
        <v>-3.6919873160764149E-3</v>
      </c>
      <c r="AJ1205" s="29">
        <v>43746</v>
      </c>
      <c r="AK1205" s="6">
        <f t="shared" si="102"/>
        <v>0.99631481968939195</v>
      </c>
      <c r="AL1205" s="7">
        <f t="shared" si="102"/>
        <v>0.99630801268392355</v>
      </c>
      <c r="AM1205" s="10">
        <f t="shared" si="103"/>
        <v>2.1785236367326583E-3</v>
      </c>
      <c r="AN1205" s="11">
        <f t="shared" si="104"/>
        <v>1.7492446544550531E-2</v>
      </c>
    </row>
    <row r="1206" spans="2:40" x14ac:dyDescent="0.5">
      <c r="B1206" s="29">
        <v>43747</v>
      </c>
      <c r="C1206" s="4">
        <v>38.69</v>
      </c>
      <c r="D1206" s="5">
        <f t="shared" si="100"/>
        <v>2.2192866578599639E-2</v>
      </c>
      <c r="E1206" s="6">
        <f t="shared" si="101"/>
        <v>2.1950188828963615E-2</v>
      </c>
      <c r="AJ1206" s="29">
        <v>43747</v>
      </c>
      <c r="AK1206" s="6">
        <f t="shared" si="102"/>
        <v>1.0221928665785995</v>
      </c>
      <c r="AL1206" s="7">
        <f t="shared" si="102"/>
        <v>1.0219501888289637</v>
      </c>
      <c r="AM1206" s="10">
        <f t="shared" si="103"/>
        <v>2.4355760660777857E-3</v>
      </c>
      <c r="AN1206" s="11">
        <f t="shared" si="104"/>
        <v>1.7576989045581574E-2</v>
      </c>
    </row>
    <row r="1207" spans="2:40" x14ac:dyDescent="0.5">
      <c r="B1207" s="29">
        <v>43748</v>
      </c>
      <c r="C1207" s="4">
        <v>38.93</v>
      </c>
      <c r="D1207" s="5">
        <f t="shared" si="100"/>
        <v>6.2031532695787546E-3</v>
      </c>
      <c r="E1207" s="6">
        <f t="shared" si="101"/>
        <v>6.1839929099428278E-3</v>
      </c>
      <c r="AJ1207" s="29">
        <v>43748</v>
      </c>
      <c r="AK1207" s="6">
        <f t="shared" si="102"/>
        <v>1.0062031532695788</v>
      </c>
      <c r="AL1207" s="7">
        <f t="shared" si="102"/>
        <v>1.0061839929099428</v>
      </c>
      <c r="AM1207" s="10">
        <f t="shared" si="103"/>
        <v>2.1633822997363492E-3</v>
      </c>
      <c r="AN1207" s="11">
        <f t="shared" si="104"/>
        <v>1.7459025000879036E-2</v>
      </c>
    </row>
    <row r="1208" spans="2:40" x14ac:dyDescent="0.5">
      <c r="B1208" s="29">
        <v>43749</v>
      </c>
      <c r="C1208" s="4">
        <v>38.72</v>
      </c>
      <c r="D1208" s="5">
        <f t="shared" si="100"/>
        <v>-5.3942974569740777E-3</v>
      </c>
      <c r="E1208" s="6">
        <f t="shared" si="101"/>
        <v>-5.4088992139880998E-3</v>
      </c>
      <c r="AJ1208" s="29">
        <v>43749</v>
      </c>
      <c r="AK1208" s="6">
        <f t="shared" si="102"/>
        <v>0.99460570254302594</v>
      </c>
      <c r="AL1208" s="7">
        <f t="shared" si="102"/>
        <v>0.99459110078601187</v>
      </c>
      <c r="AM1208" s="10">
        <f t="shared" si="103"/>
        <v>1.9154171074885261E-3</v>
      </c>
      <c r="AN1208" s="11">
        <f t="shared" si="104"/>
        <v>1.7560955023478354E-2</v>
      </c>
    </row>
    <row r="1209" spans="2:40" x14ac:dyDescent="0.5">
      <c r="B1209" s="29">
        <v>43752</v>
      </c>
      <c r="C1209" s="4">
        <v>38.67</v>
      </c>
      <c r="D1209" s="5">
        <f t="shared" si="100"/>
        <v>-1.2913223140495133E-3</v>
      </c>
      <c r="E1209" s="6">
        <f t="shared" si="101"/>
        <v>-1.2921567891704617E-3</v>
      </c>
      <c r="AJ1209" s="29">
        <v>43752</v>
      </c>
      <c r="AK1209" s="6">
        <f t="shared" si="102"/>
        <v>0.99870867768595051</v>
      </c>
      <c r="AL1209" s="7">
        <f t="shared" si="102"/>
        <v>0.9987078432108295</v>
      </c>
      <c r="AM1209" s="10">
        <f t="shared" si="103"/>
        <v>1.7895005630765059E-3</v>
      </c>
      <c r="AN1209" s="11">
        <f t="shared" si="104"/>
        <v>1.7654779120920488E-2</v>
      </c>
    </row>
    <row r="1210" spans="2:40" x14ac:dyDescent="0.5">
      <c r="B1210" s="29">
        <v>43753</v>
      </c>
      <c r="C1210" s="4">
        <v>39.4</v>
      </c>
      <c r="D1210" s="5">
        <f t="shared" si="100"/>
        <v>1.8877682958365578E-2</v>
      </c>
      <c r="E1210" s="6">
        <f t="shared" si="101"/>
        <v>1.8701710684682436E-2</v>
      </c>
      <c r="AJ1210" s="29">
        <v>43753</v>
      </c>
      <c r="AK1210" s="6">
        <f t="shared" si="102"/>
        <v>1.0188776829583657</v>
      </c>
      <c r="AL1210" s="7">
        <f t="shared" si="102"/>
        <v>1.0187017106846825</v>
      </c>
      <c r="AM1210" s="10">
        <f t="shared" si="103"/>
        <v>1.375579403688657E-3</v>
      </c>
      <c r="AN1210" s="11">
        <f t="shared" si="104"/>
        <v>1.8162078504919264E-2</v>
      </c>
    </row>
    <row r="1211" spans="2:40" x14ac:dyDescent="0.5">
      <c r="B1211" s="29">
        <v>43754</v>
      </c>
      <c r="C1211" s="4">
        <v>39.450000000000003</v>
      </c>
      <c r="D1211" s="5">
        <f t="shared" si="100"/>
        <v>1.2690355329950322E-3</v>
      </c>
      <c r="E1211" s="6">
        <f t="shared" si="101"/>
        <v>1.2682309879951483E-3</v>
      </c>
      <c r="AJ1211" s="29">
        <v>43754</v>
      </c>
      <c r="AK1211" s="6">
        <f t="shared" si="102"/>
        <v>1.001269035532995</v>
      </c>
      <c r="AL1211" s="7">
        <f t="shared" si="102"/>
        <v>1.0012682309879952</v>
      </c>
      <c r="AM1211" s="10">
        <f t="shared" si="103"/>
        <v>1.1757688990105914E-3</v>
      </c>
      <c r="AN1211" s="11">
        <f t="shared" si="104"/>
        <v>1.8067160251212737E-2</v>
      </c>
    </row>
    <row r="1212" spans="2:40" x14ac:dyDescent="0.5">
      <c r="B1212" s="29">
        <v>43755</v>
      </c>
      <c r="C1212" s="4">
        <v>40.03</v>
      </c>
      <c r="D1212" s="5">
        <f t="shared" si="100"/>
        <v>1.4702154626108955E-2</v>
      </c>
      <c r="E1212" s="6">
        <f t="shared" si="101"/>
        <v>1.4595125712599022E-2</v>
      </c>
      <c r="AJ1212" s="29">
        <v>43755</v>
      </c>
      <c r="AK1212" s="6">
        <f t="shared" si="102"/>
        <v>1.014702154626109</v>
      </c>
      <c r="AL1212" s="7">
        <f t="shared" si="102"/>
        <v>1.0145951257125989</v>
      </c>
      <c r="AM1212" s="10">
        <f t="shared" si="103"/>
        <v>9.3542947719908742E-4</v>
      </c>
      <c r="AN1212" s="11">
        <f t="shared" si="104"/>
        <v>1.8210804115916385E-2</v>
      </c>
    </row>
    <row r="1213" spans="2:40" x14ac:dyDescent="0.5">
      <c r="B1213" s="29">
        <v>43756</v>
      </c>
      <c r="C1213" s="4">
        <v>39.97</v>
      </c>
      <c r="D1213" s="5">
        <f t="shared" si="100"/>
        <v>-1.4988758431177184E-3</v>
      </c>
      <c r="E1213" s="6">
        <f t="shared" si="101"/>
        <v>-1.5000002812501306E-3</v>
      </c>
      <c r="AJ1213" s="29">
        <v>43756</v>
      </c>
      <c r="AK1213" s="6">
        <f t="shared" si="102"/>
        <v>0.9985011241568823</v>
      </c>
      <c r="AL1213" s="7">
        <f t="shared" si="102"/>
        <v>0.99849999971874992</v>
      </c>
      <c r="AM1213" s="10">
        <f t="shared" si="103"/>
        <v>6.0504537809003217E-4</v>
      </c>
      <c r="AN1213" s="11">
        <f t="shared" si="104"/>
        <v>1.8230981358757985E-2</v>
      </c>
    </row>
    <row r="1214" spans="2:40" x14ac:dyDescent="0.5">
      <c r="B1214" s="29">
        <v>43759</v>
      </c>
      <c r="C1214" s="4">
        <v>39.97</v>
      </c>
      <c r="D1214" s="5">
        <f t="shared" si="100"/>
        <v>0</v>
      </c>
      <c r="E1214" s="6">
        <f t="shared" si="101"/>
        <v>0</v>
      </c>
      <c r="AJ1214" s="29">
        <v>43759</v>
      </c>
      <c r="AK1214" s="6">
        <f t="shared" si="102"/>
        <v>1</v>
      </c>
      <c r="AL1214" s="7">
        <f t="shared" si="102"/>
        <v>1</v>
      </c>
      <c r="AM1214" s="10">
        <f t="shared" si="103"/>
        <v>1.0778532913449761E-3</v>
      </c>
      <c r="AN1214" s="11">
        <f t="shared" si="104"/>
        <v>1.8726982696314405E-2</v>
      </c>
    </row>
    <row r="1215" spans="2:40" x14ac:dyDescent="0.5">
      <c r="B1215" s="29">
        <v>43760</v>
      </c>
      <c r="C1215" s="4">
        <v>39.82</v>
      </c>
      <c r="D1215" s="5">
        <f t="shared" si="100"/>
        <v>-3.7528146109581831E-3</v>
      </c>
      <c r="E1215" s="6">
        <f t="shared" si="101"/>
        <v>-3.7598740871819247E-3</v>
      </c>
      <c r="AJ1215" s="29">
        <v>43760</v>
      </c>
      <c r="AK1215" s="6">
        <f t="shared" si="102"/>
        <v>0.99624718538904178</v>
      </c>
      <c r="AL1215" s="7">
        <f t="shared" si="102"/>
        <v>0.99624012591281808</v>
      </c>
      <c r="AM1215" s="10">
        <f t="shared" si="103"/>
        <v>9.3096169481060511E-4</v>
      </c>
      <c r="AN1215" s="11">
        <f t="shared" si="104"/>
        <v>1.8787857097700277E-2</v>
      </c>
    </row>
    <row r="1216" spans="2:40" x14ac:dyDescent="0.5">
      <c r="B1216" s="29">
        <v>43761</v>
      </c>
      <c r="C1216" s="4">
        <v>41.28</v>
      </c>
      <c r="D1216" s="5">
        <f t="shared" si="100"/>
        <v>3.666499246609746E-2</v>
      </c>
      <c r="E1216" s="6">
        <f t="shared" si="101"/>
        <v>3.6008822537257179E-2</v>
      </c>
      <c r="AJ1216" s="29">
        <v>43761</v>
      </c>
      <c r="AK1216" s="6">
        <f t="shared" si="102"/>
        <v>1.0366649924660976</v>
      </c>
      <c r="AL1216" s="7">
        <f t="shared" si="102"/>
        <v>1.0360088225372572</v>
      </c>
      <c r="AM1216" s="10">
        <f t="shared" si="103"/>
        <v>1.0055714561878937E-3</v>
      </c>
      <c r="AN1216" s="11">
        <f t="shared" si="104"/>
        <v>1.8782530710293944E-2</v>
      </c>
    </row>
    <row r="1217" spans="2:40" x14ac:dyDescent="0.5">
      <c r="B1217" s="29">
        <v>43762</v>
      </c>
      <c r="C1217" s="4">
        <v>41.16</v>
      </c>
      <c r="D1217" s="5">
        <f t="shared" si="100"/>
        <v>-2.9069767441861566E-3</v>
      </c>
      <c r="E1217" s="6">
        <f t="shared" si="101"/>
        <v>-2.911210207458553E-3</v>
      </c>
      <c r="AJ1217" s="29">
        <v>43762</v>
      </c>
      <c r="AK1217" s="6">
        <f t="shared" si="102"/>
        <v>0.99709302325581384</v>
      </c>
      <c r="AL1217" s="7">
        <f t="shared" si="102"/>
        <v>0.99708878979254145</v>
      </c>
      <c r="AM1217" s="10">
        <f t="shared" si="103"/>
        <v>5.5147635377199517E-4</v>
      </c>
      <c r="AN1217" s="11">
        <f t="shared" si="104"/>
        <v>1.8406588457909875E-2</v>
      </c>
    </row>
    <row r="1218" spans="2:40" x14ac:dyDescent="0.5">
      <c r="B1218" s="29">
        <v>43763</v>
      </c>
      <c r="C1218" s="4">
        <v>41.21</v>
      </c>
      <c r="D1218" s="5">
        <f t="shared" si="100"/>
        <v>1.2147716229349919E-3</v>
      </c>
      <c r="E1218" s="6">
        <f t="shared" si="101"/>
        <v>1.2140343848771656E-3</v>
      </c>
      <c r="AJ1218" s="29">
        <v>43763</v>
      </c>
      <c r="AK1218" s="6">
        <f t="shared" si="102"/>
        <v>1.0012147716229349</v>
      </c>
      <c r="AL1218" s="7">
        <f t="shared" si="102"/>
        <v>1.0012140343848772</v>
      </c>
      <c r="AM1218" s="10">
        <f t="shared" si="103"/>
        <v>7.487961408898928E-6</v>
      </c>
      <c r="AN1218" s="11">
        <f t="shared" si="104"/>
        <v>1.9223320474542886E-2</v>
      </c>
    </row>
    <row r="1219" spans="2:40" x14ac:dyDescent="0.5">
      <c r="B1219" s="29">
        <v>43766</v>
      </c>
      <c r="C1219" s="4">
        <v>41.25</v>
      </c>
      <c r="D1219" s="5">
        <f t="shared" si="100"/>
        <v>9.7063819461293732E-4</v>
      </c>
      <c r="E1219" s="6">
        <f t="shared" si="101"/>
        <v>9.7016742996390061E-4</v>
      </c>
      <c r="AJ1219" s="29">
        <v>43766</v>
      </c>
      <c r="AK1219" s="6">
        <f t="shared" si="102"/>
        <v>1.0009706381946128</v>
      </c>
      <c r="AL1219" s="7">
        <f t="shared" si="102"/>
        <v>1.0009701674299638</v>
      </c>
      <c r="AM1219" s="10">
        <f t="shared" si="103"/>
        <v>-1.753249591359753E-3</v>
      </c>
      <c r="AN1219" s="11">
        <f t="shared" si="104"/>
        <v>2.5443177771656549E-2</v>
      </c>
    </row>
    <row r="1220" spans="2:40" x14ac:dyDescent="0.5">
      <c r="B1220" s="29">
        <v>43767</v>
      </c>
      <c r="C1220" s="4">
        <v>41.22</v>
      </c>
      <c r="D1220" s="5">
        <f t="shared" si="100"/>
        <v>-7.2727272727275488E-4</v>
      </c>
      <c r="E1220" s="6">
        <f t="shared" si="101"/>
        <v>-7.2753731837708999E-4</v>
      </c>
      <c r="AJ1220" s="29">
        <v>43767</v>
      </c>
      <c r="AK1220" s="6">
        <f t="shared" si="102"/>
        <v>0.9992727272727272</v>
      </c>
      <c r="AL1220" s="7">
        <f t="shared" si="102"/>
        <v>0.99927246268162295</v>
      </c>
      <c r="AM1220" s="10">
        <f t="shared" si="103"/>
        <v>-1.3186770970893061E-3</v>
      </c>
      <c r="AN1220" s="11">
        <f t="shared" si="104"/>
        <v>2.5825078888152178E-2</v>
      </c>
    </row>
    <row r="1221" spans="2:40" x14ac:dyDescent="0.5">
      <c r="B1221" s="29">
        <v>43768</v>
      </c>
      <c r="C1221" s="4">
        <v>41</v>
      </c>
      <c r="D1221" s="5">
        <f t="shared" si="100"/>
        <v>-5.3372149442018164E-3</v>
      </c>
      <c r="E1221" s="6">
        <f t="shared" si="101"/>
        <v>-5.3515087580051314E-3</v>
      </c>
      <c r="AJ1221" s="29">
        <v>43768</v>
      </c>
      <c r="AK1221" s="6">
        <f t="shared" si="102"/>
        <v>0.99466278505579819</v>
      </c>
      <c r="AL1221" s="7">
        <f t="shared" si="102"/>
        <v>0.99464849124199484</v>
      </c>
      <c r="AM1221" s="10">
        <f t="shared" si="103"/>
        <v>-1.78199707282463E-3</v>
      </c>
      <c r="AN1221" s="11">
        <f t="shared" si="104"/>
        <v>2.6189981728820731E-2</v>
      </c>
    </row>
    <row r="1222" spans="2:40" x14ac:dyDescent="0.5">
      <c r="B1222" s="29">
        <v>43769</v>
      </c>
      <c r="C1222" s="4">
        <v>41.16</v>
      </c>
      <c r="D1222" s="5">
        <f t="shared" si="100"/>
        <v>3.9024390243901606E-3</v>
      </c>
      <c r="E1222" s="6">
        <f t="shared" si="101"/>
        <v>3.8948442615410572E-3</v>
      </c>
      <c r="AJ1222" s="29">
        <v>43769</v>
      </c>
      <c r="AK1222" s="6">
        <f t="shared" si="102"/>
        <v>1.0039024390243902</v>
      </c>
      <c r="AL1222" s="7">
        <f t="shared" si="102"/>
        <v>1.003894844261541</v>
      </c>
      <c r="AM1222" s="10">
        <f t="shared" si="103"/>
        <v>-2.9609059693532017E-3</v>
      </c>
      <c r="AN1222" s="11">
        <f t="shared" si="104"/>
        <v>2.8650742073749156E-2</v>
      </c>
    </row>
    <row r="1223" spans="2:40" x14ac:dyDescent="0.5">
      <c r="B1223" s="29">
        <v>43770</v>
      </c>
      <c r="C1223" s="4">
        <v>43.25</v>
      </c>
      <c r="D1223" s="5">
        <f t="shared" si="100"/>
        <v>5.0777453838678419E-2</v>
      </c>
      <c r="E1223" s="6">
        <f t="shared" si="101"/>
        <v>4.9530322412039619E-2</v>
      </c>
      <c r="AJ1223" s="29">
        <v>43770</v>
      </c>
      <c r="AK1223" s="6">
        <f t="shared" si="102"/>
        <v>1.0507774538386785</v>
      </c>
      <c r="AL1223" s="7">
        <f t="shared" si="102"/>
        <v>1.0495303224120396</v>
      </c>
      <c r="AM1223" s="10">
        <f t="shared" si="103"/>
        <v>-8.6805189853948305E-4</v>
      </c>
      <c r="AN1223" s="11">
        <f t="shared" si="104"/>
        <v>3.5334057970418963E-2</v>
      </c>
    </row>
    <row r="1224" spans="2:40" x14ac:dyDescent="0.5">
      <c r="B1224" s="29">
        <v>43773</v>
      </c>
      <c r="C1224" s="4">
        <v>43.72</v>
      </c>
      <c r="D1224" s="5">
        <f t="shared" ref="D1224:D1287" si="105">((C1224-C1223)/C1223)</f>
        <v>1.0867052023121361E-2</v>
      </c>
      <c r="E1224" s="6">
        <f t="shared" ref="E1224:E1287" si="106" xml:space="preserve"> IF(C1224=C1223, 0, LN(C1224/C1223))</f>
        <v>1.0808429930449424E-2</v>
      </c>
      <c r="AJ1224" s="29">
        <v>43773</v>
      </c>
      <c r="AK1224" s="6">
        <f t="shared" ref="AK1224:AL1287" si="107">1 + D1224</f>
        <v>1.0108670520231213</v>
      </c>
      <c r="AL1224" s="7">
        <f t="shared" si="107"/>
        <v>1.0108084299304494</v>
      </c>
      <c r="AM1224" s="10">
        <f t="shared" ref="AM1224:AM1287" si="108">AVERAGE(D1224:D1314)</f>
        <v>-2.8932851943259063E-3</v>
      </c>
      <c r="AN1224" s="11">
        <f t="shared" ref="AN1224:AN1287" si="109">STDEV(D1224:D1314)</f>
        <v>3.7552973286702415E-2</v>
      </c>
    </row>
    <row r="1225" spans="2:40" x14ac:dyDescent="0.5">
      <c r="B1225" s="29">
        <v>43774</v>
      </c>
      <c r="C1225" s="4">
        <v>43.71</v>
      </c>
      <c r="D1225" s="5">
        <f t="shared" si="105"/>
        <v>-2.2872827081422715E-4</v>
      </c>
      <c r="E1225" s="6">
        <f t="shared" si="106"/>
        <v>-2.2875443311459845E-4</v>
      </c>
      <c r="AJ1225" s="29">
        <v>43774</v>
      </c>
      <c r="AK1225" s="6">
        <f t="shared" si="107"/>
        <v>0.99977127172918578</v>
      </c>
      <c r="AL1225" s="7">
        <f t="shared" si="107"/>
        <v>0.99977124556688535</v>
      </c>
      <c r="AM1225" s="10">
        <f t="shared" si="108"/>
        <v>-2.9950644864855129E-3</v>
      </c>
      <c r="AN1225" s="11">
        <f t="shared" si="109"/>
        <v>3.7527807243589374E-2</v>
      </c>
    </row>
    <row r="1226" spans="2:40" x14ac:dyDescent="0.5">
      <c r="B1226" s="29">
        <v>43775</v>
      </c>
      <c r="C1226" s="4">
        <v>42.87</v>
      </c>
      <c r="D1226" s="5">
        <f t="shared" si="105"/>
        <v>-1.9217570350034394E-2</v>
      </c>
      <c r="E1226" s="6">
        <f t="shared" si="106"/>
        <v>-1.940462826533746E-2</v>
      </c>
      <c r="AJ1226" s="29">
        <v>43775</v>
      </c>
      <c r="AK1226" s="6">
        <f t="shared" si="107"/>
        <v>0.98078242964996565</v>
      </c>
      <c r="AL1226" s="7">
        <f t="shared" si="107"/>
        <v>0.98059537173466249</v>
      </c>
      <c r="AM1226" s="10">
        <f t="shared" si="108"/>
        <v>-3.4152052578121524E-3</v>
      </c>
      <c r="AN1226" s="11">
        <f t="shared" si="109"/>
        <v>3.7710066955932396E-2</v>
      </c>
    </row>
    <row r="1227" spans="2:40" x14ac:dyDescent="0.5">
      <c r="B1227" s="29">
        <v>43776</v>
      </c>
      <c r="C1227" s="4">
        <v>42.57</v>
      </c>
      <c r="D1227" s="5">
        <f t="shared" si="105"/>
        <v>-6.9979006298109912E-3</v>
      </c>
      <c r="E1227" s="6">
        <f t="shared" si="106"/>
        <v>-7.0225007698246729E-3</v>
      </c>
      <c r="AJ1227" s="29">
        <v>43776</v>
      </c>
      <c r="AK1227" s="6">
        <f t="shared" si="107"/>
        <v>0.99300209937018902</v>
      </c>
      <c r="AL1227" s="7">
        <f t="shared" si="107"/>
        <v>0.99297749923017531</v>
      </c>
      <c r="AM1227" s="10">
        <f t="shared" si="108"/>
        <v>-3.2443162063465732E-3</v>
      </c>
      <c r="AN1227" s="11">
        <f t="shared" si="109"/>
        <v>3.7672877732016788E-2</v>
      </c>
    </row>
    <row r="1228" spans="2:40" x14ac:dyDescent="0.5">
      <c r="B1228" s="29">
        <v>43777</v>
      </c>
      <c r="C1228" s="4">
        <v>42.27</v>
      </c>
      <c r="D1228" s="5">
        <f t="shared" si="105"/>
        <v>-7.0472163495418644E-3</v>
      </c>
      <c r="E1228" s="6">
        <f t="shared" si="106"/>
        <v>-7.0721652613623736E-3</v>
      </c>
      <c r="AJ1228" s="29">
        <v>43777</v>
      </c>
      <c r="AK1228" s="6">
        <f t="shared" si="107"/>
        <v>0.99295278365045814</v>
      </c>
      <c r="AL1228" s="7">
        <f t="shared" si="107"/>
        <v>0.99292783473863766</v>
      </c>
      <c r="AM1228" s="10">
        <f t="shared" si="108"/>
        <v>-4.2887438513654714E-3</v>
      </c>
      <c r="AN1228" s="11">
        <f t="shared" si="109"/>
        <v>3.9069668270125743E-2</v>
      </c>
    </row>
    <row r="1229" spans="2:40" x14ac:dyDescent="0.5">
      <c r="B1229" s="29">
        <v>43780</v>
      </c>
      <c r="C1229" s="4">
        <v>42.43</v>
      </c>
      <c r="D1229" s="5">
        <f t="shared" si="105"/>
        <v>3.7851904423940519E-3</v>
      </c>
      <c r="E1229" s="6">
        <f t="shared" si="106"/>
        <v>3.7780446355348178E-3</v>
      </c>
      <c r="AJ1229" s="29">
        <v>43780</v>
      </c>
      <c r="AK1229" s="6">
        <f t="shared" si="107"/>
        <v>1.003785190442394</v>
      </c>
      <c r="AL1229" s="7">
        <f t="shared" si="107"/>
        <v>1.0037780446355349</v>
      </c>
      <c r="AM1229" s="10">
        <f t="shared" si="108"/>
        <v>-5.4559588958203176E-3</v>
      </c>
      <c r="AN1229" s="11">
        <f t="shared" si="109"/>
        <v>4.0705375159380122E-2</v>
      </c>
    </row>
    <row r="1230" spans="2:40" x14ac:dyDescent="0.5">
      <c r="B1230" s="29">
        <v>43781</v>
      </c>
      <c r="C1230" s="4">
        <v>42.9</v>
      </c>
      <c r="D1230" s="5">
        <f t="shared" si="105"/>
        <v>1.1077068112184748E-2</v>
      </c>
      <c r="E1230" s="6">
        <f t="shared" si="106"/>
        <v>1.101616671973781E-2</v>
      </c>
      <c r="AJ1230" s="29">
        <v>43781</v>
      </c>
      <c r="AK1230" s="6">
        <f t="shared" si="107"/>
        <v>1.0110770681121848</v>
      </c>
      <c r="AL1230" s="7">
        <f t="shared" si="107"/>
        <v>1.0110161667197377</v>
      </c>
      <c r="AM1230" s="10">
        <f t="shared" si="108"/>
        <v>-3.7984132002477707E-3</v>
      </c>
      <c r="AN1230" s="11">
        <f t="shared" si="109"/>
        <v>4.4021833979221471E-2</v>
      </c>
    </row>
    <row r="1231" spans="2:40" x14ac:dyDescent="0.5">
      <c r="B1231" s="29">
        <v>43782</v>
      </c>
      <c r="C1231" s="4">
        <v>43.17</v>
      </c>
      <c r="D1231" s="5">
        <f t="shared" si="105"/>
        <v>6.293706293706367E-3</v>
      </c>
      <c r="E1231" s="6">
        <f t="shared" si="106"/>
        <v>6.2739836334148504E-3</v>
      </c>
      <c r="AJ1231" s="29">
        <v>43782</v>
      </c>
      <c r="AK1231" s="6">
        <f t="shared" si="107"/>
        <v>1.0062937062937063</v>
      </c>
      <c r="AL1231" s="7">
        <f t="shared" si="107"/>
        <v>1.0062739836334149</v>
      </c>
      <c r="AM1231" s="10">
        <f t="shared" si="108"/>
        <v>-1.0369234581467572E-3</v>
      </c>
      <c r="AN1231" s="11">
        <f t="shared" si="109"/>
        <v>5.2105103680195997E-2</v>
      </c>
    </row>
    <row r="1232" spans="2:40" x14ac:dyDescent="0.5">
      <c r="B1232" s="29">
        <v>43783</v>
      </c>
      <c r="C1232" s="4">
        <v>43.7</v>
      </c>
      <c r="D1232" s="5">
        <f t="shared" si="105"/>
        <v>1.2277044243687772E-2</v>
      </c>
      <c r="E1232" s="6">
        <f t="shared" si="106"/>
        <v>1.2202292534158277E-2</v>
      </c>
      <c r="AJ1232" s="29">
        <v>43783</v>
      </c>
      <c r="AK1232" s="6">
        <f t="shared" si="107"/>
        <v>1.0122770442436877</v>
      </c>
      <c r="AL1232" s="7">
        <f t="shared" si="107"/>
        <v>1.0122022925341583</v>
      </c>
      <c r="AM1232" s="10">
        <f t="shared" si="108"/>
        <v>-1.5258483293844932E-4</v>
      </c>
      <c r="AN1232" s="11">
        <f t="shared" si="109"/>
        <v>5.2907640242940757E-2</v>
      </c>
    </row>
    <row r="1233" spans="2:40" x14ac:dyDescent="0.5">
      <c r="B1233" s="29">
        <v>43784</v>
      </c>
      <c r="C1233" s="4">
        <v>43.93</v>
      </c>
      <c r="D1233" s="5">
        <f t="shared" si="105"/>
        <v>5.26315789473677E-3</v>
      </c>
      <c r="E1233" s="6">
        <f t="shared" si="106"/>
        <v>5.249355886143745E-3</v>
      </c>
      <c r="AJ1233" s="29">
        <v>43784</v>
      </c>
      <c r="AK1233" s="6">
        <f t="shared" si="107"/>
        <v>1.0052631578947369</v>
      </c>
      <c r="AL1233" s="7">
        <f t="shared" si="107"/>
        <v>1.0052493558861437</v>
      </c>
      <c r="AM1233" s="10">
        <f t="shared" si="108"/>
        <v>-9.4042538092779034E-4</v>
      </c>
      <c r="AN1233" s="11">
        <f t="shared" si="109"/>
        <v>5.3253156622697306E-2</v>
      </c>
    </row>
    <row r="1234" spans="2:40" x14ac:dyDescent="0.5">
      <c r="B1234" s="29">
        <v>43787</v>
      </c>
      <c r="C1234" s="4">
        <v>43.7</v>
      </c>
      <c r="D1234" s="5">
        <f t="shared" si="105"/>
        <v>-5.2356020942407669E-3</v>
      </c>
      <c r="E1234" s="6">
        <f t="shared" si="106"/>
        <v>-5.2493558861436782E-3</v>
      </c>
      <c r="AJ1234" s="29">
        <v>43787</v>
      </c>
      <c r="AK1234" s="6">
        <f t="shared" si="107"/>
        <v>0.99476439790575921</v>
      </c>
      <c r="AL1234" s="7">
        <f t="shared" si="107"/>
        <v>0.99475064411385627</v>
      </c>
      <c r="AM1234" s="10">
        <f t="shared" si="108"/>
        <v>-1.0013612687405132E-3</v>
      </c>
      <c r="AN1234" s="11">
        <f t="shared" si="109"/>
        <v>5.324915161492802E-2</v>
      </c>
    </row>
    <row r="1235" spans="2:40" x14ac:dyDescent="0.5">
      <c r="B1235" s="29">
        <v>43788</v>
      </c>
      <c r="C1235" s="4">
        <v>42.82</v>
      </c>
      <c r="D1235" s="5">
        <f t="shared" si="105"/>
        <v>-2.0137299771167107E-2</v>
      </c>
      <c r="E1235" s="6">
        <f t="shared" si="106"/>
        <v>-2.0342818940007754E-2</v>
      </c>
      <c r="AJ1235" s="29">
        <v>43788</v>
      </c>
      <c r="AK1235" s="6">
        <f t="shared" si="107"/>
        <v>0.97986270022883293</v>
      </c>
      <c r="AL1235" s="7">
        <f t="shared" si="107"/>
        <v>0.97965718105999222</v>
      </c>
      <c r="AM1235" s="10">
        <f t="shared" si="108"/>
        <v>-1.548300280739821E-3</v>
      </c>
      <c r="AN1235" s="11">
        <f t="shared" si="109"/>
        <v>5.354789727194665E-2</v>
      </c>
    </row>
    <row r="1236" spans="2:40" x14ac:dyDescent="0.5">
      <c r="B1236" s="29">
        <v>43789</v>
      </c>
      <c r="C1236" s="4">
        <v>42.83</v>
      </c>
      <c r="D1236" s="5">
        <f t="shared" si="105"/>
        <v>2.3353573096679146E-4</v>
      </c>
      <c r="E1236" s="6">
        <f t="shared" si="106"/>
        <v>2.3350846574288382E-4</v>
      </c>
      <c r="AJ1236" s="29">
        <v>43789</v>
      </c>
      <c r="AK1236" s="6">
        <f t="shared" si="107"/>
        <v>1.0002335357309668</v>
      </c>
      <c r="AL1236" s="7">
        <f t="shared" si="107"/>
        <v>1.000233508465743</v>
      </c>
      <c r="AM1236" s="10">
        <f t="shared" si="108"/>
        <v>-2.4882381051340814E-3</v>
      </c>
      <c r="AN1236" s="11">
        <f t="shared" si="109"/>
        <v>5.4617831803673481E-2</v>
      </c>
    </row>
    <row r="1237" spans="2:40" x14ac:dyDescent="0.5">
      <c r="B1237" s="29">
        <v>43790</v>
      </c>
      <c r="C1237" s="4">
        <v>42.37</v>
      </c>
      <c r="D1237" s="5">
        <f t="shared" si="105"/>
        <v>-1.0740135419098783E-2</v>
      </c>
      <c r="E1237" s="6">
        <f t="shared" si="106"/>
        <v>-1.0798226988811792E-2</v>
      </c>
      <c r="AJ1237" s="29">
        <v>43790</v>
      </c>
      <c r="AK1237" s="6">
        <f t="shared" si="107"/>
        <v>0.9892598645809012</v>
      </c>
      <c r="AL1237" s="7">
        <f t="shared" si="107"/>
        <v>0.98920177301118817</v>
      </c>
      <c r="AM1237" s="10">
        <f t="shared" si="108"/>
        <v>-2.1203471188005704E-3</v>
      </c>
      <c r="AN1237" s="11">
        <f t="shared" si="109"/>
        <v>5.4748960887918113E-2</v>
      </c>
    </row>
    <row r="1238" spans="2:40" x14ac:dyDescent="0.5">
      <c r="B1238" s="29">
        <v>43791</v>
      </c>
      <c r="C1238" s="4">
        <v>42.44</v>
      </c>
      <c r="D1238" s="5">
        <f t="shared" si="105"/>
        <v>1.6521123436393742E-3</v>
      </c>
      <c r="E1238" s="6">
        <f t="shared" si="106"/>
        <v>1.6507491073144351E-3</v>
      </c>
      <c r="AJ1238" s="29">
        <v>43791</v>
      </c>
      <c r="AK1238" s="6">
        <f t="shared" si="107"/>
        <v>1.0016521123436393</v>
      </c>
      <c r="AL1238" s="7">
        <f t="shared" si="107"/>
        <v>1.0016507491073143</v>
      </c>
      <c r="AM1238" s="10">
        <f t="shared" si="108"/>
        <v>-1.6652374259998489E-3</v>
      </c>
      <c r="AN1238" s="11">
        <f t="shared" si="109"/>
        <v>5.484855515875376E-2</v>
      </c>
    </row>
    <row r="1239" spans="2:40" x14ac:dyDescent="0.5">
      <c r="B1239" s="29">
        <v>43794</v>
      </c>
      <c r="C1239" s="4">
        <v>43.23</v>
      </c>
      <c r="D1239" s="5">
        <f t="shared" si="105"/>
        <v>1.8614514608859548E-2</v>
      </c>
      <c r="E1239" s="6">
        <f t="shared" si="106"/>
        <v>1.8443384933758113E-2</v>
      </c>
      <c r="AJ1239" s="29">
        <v>43794</v>
      </c>
      <c r="AK1239" s="6">
        <f t="shared" si="107"/>
        <v>1.0186145146088597</v>
      </c>
      <c r="AL1239" s="7">
        <f t="shared" si="107"/>
        <v>1.0184433849337582</v>
      </c>
      <c r="AM1239" s="10">
        <f t="shared" si="108"/>
        <v>-3.063234604572041E-4</v>
      </c>
      <c r="AN1239" s="11">
        <f t="shared" si="109"/>
        <v>5.6440455867822321E-2</v>
      </c>
    </row>
    <row r="1240" spans="2:40" x14ac:dyDescent="0.5">
      <c r="B1240" s="29">
        <v>43795</v>
      </c>
      <c r="C1240" s="4">
        <v>43.26</v>
      </c>
      <c r="D1240" s="5">
        <f t="shared" si="105"/>
        <v>6.9396252602362104E-4</v>
      </c>
      <c r="E1240" s="6">
        <f t="shared" si="106"/>
        <v>6.937218453723083E-4</v>
      </c>
      <c r="AJ1240" s="29">
        <v>43795</v>
      </c>
      <c r="AK1240" s="6">
        <f t="shared" si="107"/>
        <v>1.0006939625260236</v>
      </c>
      <c r="AL1240" s="7">
        <f t="shared" si="107"/>
        <v>1.0006937218453724</v>
      </c>
      <c r="AM1240" s="10">
        <f t="shared" si="108"/>
        <v>-7.678598920727081E-4</v>
      </c>
      <c r="AN1240" s="11">
        <f t="shared" si="109"/>
        <v>5.64557360437676E-2</v>
      </c>
    </row>
    <row r="1241" spans="2:40" x14ac:dyDescent="0.5">
      <c r="B1241" s="29">
        <v>43796</v>
      </c>
      <c r="C1241" s="4">
        <v>44.2</v>
      </c>
      <c r="D1241" s="5">
        <f t="shared" si="105"/>
        <v>2.172907998150728E-2</v>
      </c>
      <c r="E1241" s="6">
        <f t="shared" si="106"/>
        <v>2.1496368558739869E-2</v>
      </c>
      <c r="AJ1241" s="29">
        <v>43796</v>
      </c>
      <c r="AK1241" s="6">
        <f t="shared" si="107"/>
        <v>1.0217290799815073</v>
      </c>
      <c r="AL1241" s="7">
        <f t="shared" si="107"/>
        <v>1.0214963685587399</v>
      </c>
      <c r="AM1241" s="10">
        <f t="shared" si="108"/>
        <v>-8.9455806407574454E-5</v>
      </c>
      <c r="AN1241" s="11">
        <f t="shared" si="109"/>
        <v>5.6843088446854789E-2</v>
      </c>
    </row>
    <row r="1242" spans="2:40" x14ac:dyDescent="0.5">
      <c r="B1242" s="29">
        <v>43798</v>
      </c>
      <c r="C1242" s="4">
        <v>43.8</v>
      </c>
      <c r="D1242" s="5">
        <f t="shared" si="105"/>
        <v>-9.049773755656236E-3</v>
      </c>
      <c r="E1242" s="6">
        <f t="shared" si="106"/>
        <v>-9.0909717012520753E-3</v>
      </c>
      <c r="AJ1242" s="29">
        <v>43798</v>
      </c>
      <c r="AK1242" s="6">
        <f t="shared" si="107"/>
        <v>0.99095022624434381</v>
      </c>
      <c r="AL1242" s="7">
        <f t="shared" si="107"/>
        <v>0.99090902829874794</v>
      </c>
      <c r="AM1242" s="10">
        <f t="shared" si="108"/>
        <v>2.2902713485243792E-4</v>
      </c>
      <c r="AN1242" s="11">
        <f t="shared" si="109"/>
        <v>5.7047515646955267E-2</v>
      </c>
    </row>
    <row r="1243" spans="2:40" x14ac:dyDescent="0.5">
      <c r="B1243" s="29">
        <v>43801</v>
      </c>
      <c r="C1243" s="4">
        <v>43.08</v>
      </c>
      <c r="D1243" s="5">
        <f t="shared" si="105"/>
        <v>-1.6438356164383536E-2</v>
      </c>
      <c r="E1243" s="6">
        <f t="shared" si="106"/>
        <v>-1.6574965094212562E-2</v>
      </c>
      <c r="AJ1243" s="29">
        <v>43801</v>
      </c>
      <c r="AK1243" s="6">
        <f t="shared" si="107"/>
        <v>0.98356164383561651</v>
      </c>
      <c r="AL1243" s="7">
        <f t="shared" si="107"/>
        <v>0.98342503490578748</v>
      </c>
      <c r="AM1243" s="10">
        <f t="shared" si="108"/>
        <v>-5.2179812408202598E-4</v>
      </c>
      <c r="AN1243" s="11">
        <f t="shared" si="109"/>
        <v>5.7617771427907589E-2</v>
      </c>
    </row>
    <row r="1244" spans="2:40" x14ac:dyDescent="0.5">
      <c r="B1244" s="29">
        <v>43802</v>
      </c>
      <c r="C1244" s="4">
        <v>42.82</v>
      </c>
      <c r="D1244" s="5">
        <f t="shared" si="105"/>
        <v>-6.0352831940575216E-3</v>
      </c>
      <c r="E1244" s="6">
        <f t="shared" si="106"/>
        <v>-6.0535691266510603E-3</v>
      </c>
      <c r="AJ1244" s="29">
        <v>43802</v>
      </c>
      <c r="AK1244" s="6">
        <f t="shared" si="107"/>
        <v>0.99396471680594245</v>
      </c>
      <c r="AL1244" s="7">
        <f t="shared" si="107"/>
        <v>0.99394643087334889</v>
      </c>
      <c r="AM1244" s="10">
        <f t="shared" si="108"/>
        <v>-2.7120189245837987E-4</v>
      </c>
      <c r="AN1244" s="11">
        <f t="shared" si="109"/>
        <v>5.7597364089568268E-2</v>
      </c>
    </row>
    <row r="1245" spans="2:40" x14ac:dyDescent="0.5">
      <c r="B1245" s="29">
        <v>43803</v>
      </c>
      <c r="C1245" s="4">
        <v>43.74</v>
      </c>
      <c r="D1245" s="5">
        <f t="shared" si="105"/>
        <v>2.1485287248949127E-2</v>
      </c>
      <c r="E1245" s="6">
        <f t="shared" si="106"/>
        <v>2.1257732087085004E-2</v>
      </c>
      <c r="AJ1245" s="29">
        <v>43803</v>
      </c>
      <c r="AK1245" s="6">
        <f t="shared" si="107"/>
        <v>1.021485287248949</v>
      </c>
      <c r="AL1245" s="7">
        <f t="shared" si="107"/>
        <v>1.021257732087085</v>
      </c>
      <c r="AM1245" s="10">
        <f t="shared" si="108"/>
        <v>-9.1209367761779423E-4</v>
      </c>
      <c r="AN1245" s="11">
        <f t="shared" si="109"/>
        <v>5.7985380007008126E-2</v>
      </c>
    </row>
    <row r="1246" spans="2:40" x14ac:dyDescent="0.5">
      <c r="B1246" s="29">
        <v>43804</v>
      </c>
      <c r="C1246" s="4">
        <v>44.54</v>
      </c>
      <c r="D1246" s="5">
        <f t="shared" si="105"/>
        <v>1.8289894833104645E-2</v>
      </c>
      <c r="E1246" s="6">
        <f t="shared" si="106"/>
        <v>1.8124646580599799E-2</v>
      </c>
      <c r="AJ1246" s="29">
        <v>43804</v>
      </c>
      <c r="AK1246" s="6">
        <f t="shared" si="107"/>
        <v>1.0182898948331047</v>
      </c>
      <c r="AL1246" s="7">
        <f t="shared" si="107"/>
        <v>1.0181246465805998</v>
      </c>
      <c r="AM1246" s="10">
        <f t="shared" si="108"/>
        <v>-4.0202832246447506E-4</v>
      </c>
      <c r="AN1246" s="11">
        <f t="shared" si="109"/>
        <v>5.8387340981047919E-2</v>
      </c>
    </row>
    <row r="1247" spans="2:40" x14ac:dyDescent="0.5">
      <c r="B1247" s="29">
        <v>43805</v>
      </c>
      <c r="C1247" s="4">
        <v>44.65</v>
      </c>
      <c r="D1247" s="5">
        <f t="shared" si="105"/>
        <v>2.4696901661427802E-3</v>
      </c>
      <c r="E1247" s="6">
        <f t="shared" si="106"/>
        <v>2.4666454932864299E-3</v>
      </c>
      <c r="AJ1247" s="29">
        <v>43805</v>
      </c>
      <c r="AK1247" s="6">
        <f t="shared" si="107"/>
        <v>1.0024696901661427</v>
      </c>
      <c r="AL1247" s="7">
        <f t="shared" si="107"/>
        <v>1.0024666454932865</v>
      </c>
      <c r="AM1247" s="10">
        <f t="shared" si="108"/>
        <v>1.6527691091613685E-4</v>
      </c>
      <c r="AN1247" s="11">
        <f t="shared" si="109"/>
        <v>5.8820169068470714E-2</v>
      </c>
    </row>
    <row r="1248" spans="2:40" x14ac:dyDescent="0.5">
      <c r="B1248" s="29">
        <v>43808</v>
      </c>
      <c r="C1248" s="4">
        <v>43.83</v>
      </c>
      <c r="D1248" s="5">
        <f t="shared" si="105"/>
        <v>-1.8365061590145584E-2</v>
      </c>
      <c r="E1248" s="6">
        <f t="shared" si="106"/>
        <v>-1.8535792891790286E-2</v>
      </c>
      <c r="AJ1248" s="29">
        <v>43808</v>
      </c>
      <c r="AK1248" s="6">
        <f t="shared" si="107"/>
        <v>0.98163493840985439</v>
      </c>
      <c r="AL1248" s="7">
        <f t="shared" si="107"/>
        <v>0.9814642071082097</v>
      </c>
      <c r="AM1248" s="10">
        <f t="shared" si="108"/>
        <v>-3.1420155824366105E-4</v>
      </c>
      <c r="AN1248" s="11">
        <f t="shared" si="109"/>
        <v>5.8978799295001147E-2</v>
      </c>
    </row>
    <row r="1249" spans="2:40" x14ac:dyDescent="0.5">
      <c r="B1249" s="29">
        <v>43809</v>
      </c>
      <c r="C1249" s="4">
        <v>44.29</v>
      </c>
      <c r="D1249" s="5">
        <f t="shared" si="105"/>
        <v>1.0495094684006409E-2</v>
      </c>
      <c r="E1249" s="6">
        <f t="shared" si="106"/>
        <v>1.0440403504388967E-2</v>
      </c>
      <c r="AJ1249" s="29">
        <v>43809</v>
      </c>
      <c r="AK1249" s="6">
        <f t="shared" si="107"/>
        <v>1.0104950946840063</v>
      </c>
      <c r="AL1249" s="7">
        <f t="shared" si="107"/>
        <v>1.010440403504389</v>
      </c>
      <c r="AM1249" s="10">
        <f t="shared" si="108"/>
        <v>-6.3426989076673318E-4</v>
      </c>
      <c r="AN1249" s="11">
        <f t="shared" si="109"/>
        <v>5.915661038983467E-2</v>
      </c>
    </row>
    <row r="1250" spans="2:40" x14ac:dyDescent="0.5">
      <c r="B1250" s="29">
        <v>43810</v>
      </c>
      <c r="C1250" s="4">
        <v>44.96</v>
      </c>
      <c r="D1250" s="5">
        <f t="shared" si="105"/>
        <v>1.5127568299841989E-2</v>
      </c>
      <c r="E1250" s="6">
        <f t="shared" si="106"/>
        <v>1.5014287650328821E-2</v>
      </c>
      <c r="AJ1250" s="29">
        <v>43810</v>
      </c>
      <c r="AK1250" s="6">
        <f t="shared" si="107"/>
        <v>1.015127568299842</v>
      </c>
      <c r="AL1250" s="7">
        <f t="shared" si="107"/>
        <v>1.0150142876503288</v>
      </c>
      <c r="AM1250" s="10">
        <f t="shared" si="108"/>
        <v>-5.5767984627895463E-4</v>
      </c>
      <c r="AN1250" s="11">
        <f t="shared" si="109"/>
        <v>5.9175688430615173E-2</v>
      </c>
    </row>
    <row r="1251" spans="2:40" x14ac:dyDescent="0.5">
      <c r="B1251" s="29">
        <v>43811</v>
      </c>
      <c r="C1251" s="4">
        <v>44.47</v>
      </c>
      <c r="D1251" s="5">
        <f t="shared" si="105"/>
        <v>-1.0898576512455561E-2</v>
      </c>
      <c r="E1251" s="6">
        <f t="shared" si="106"/>
        <v>-1.0958401062830555E-2</v>
      </c>
      <c r="AJ1251" s="29">
        <v>43811</v>
      </c>
      <c r="AK1251" s="6">
        <f t="shared" si="107"/>
        <v>0.98910142348754448</v>
      </c>
      <c r="AL1251" s="7">
        <f t="shared" si="107"/>
        <v>0.98904159893716947</v>
      </c>
      <c r="AM1251" s="10">
        <f t="shared" si="108"/>
        <v>-1.3674102421766074E-4</v>
      </c>
      <c r="AN1251" s="11">
        <f t="shared" si="109"/>
        <v>5.9424221725191594E-2</v>
      </c>
    </row>
    <row r="1252" spans="2:40" x14ac:dyDescent="0.5">
      <c r="B1252" s="29">
        <v>43812</v>
      </c>
      <c r="C1252" s="4">
        <v>44.41</v>
      </c>
      <c r="D1252" s="5">
        <f t="shared" si="105"/>
        <v>-1.3492241960873009E-3</v>
      </c>
      <c r="E1252" s="6">
        <f t="shared" si="106"/>
        <v>-1.3501352185942234E-3</v>
      </c>
      <c r="AJ1252" s="29">
        <v>43812</v>
      </c>
      <c r="AK1252" s="6">
        <f t="shared" si="107"/>
        <v>0.9986507758039127</v>
      </c>
      <c r="AL1252" s="7">
        <f t="shared" si="107"/>
        <v>0.99864986478140583</v>
      </c>
      <c r="AM1252" s="10">
        <f t="shared" si="108"/>
        <v>2.4005955232244205E-4</v>
      </c>
      <c r="AN1252" s="11">
        <f t="shared" si="109"/>
        <v>5.9463921354175775E-2</v>
      </c>
    </row>
    <row r="1253" spans="2:40" x14ac:dyDescent="0.5">
      <c r="B1253" s="29">
        <v>43815</v>
      </c>
      <c r="C1253" s="4">
        <v>46.48</v>
      </c>
      <c r="D1253" s="5">
        <f t="shared" si="105"/>
        <v>4.6611123620806133E-2</v>
      </c>
      <c r="E1253" s="6">
        <f t="shared" si="106"/>
        <v>4.5557443239644974E-2</v>
      </c>
      <c r="AJ1253" s="29">
        <v>43815</v>
      </c>
      <c r="AK1253" s="6">
        <f t="shared" si="107"/>
        <v>1.0466111236208062</v>
      </c>
      <c r="AL1253" s="7">
        <f t="shared" si="107"/>
        <v>1.0455574432396451</v>
      </c>
      <c r="AM1253" s="10">
        <f t="shared" si="108"/>
        <v>9.4346315160328674E-4</v>
      </c>
      <c r="AN1253" s="11">
        <f t="shared" si="109"/>
        <v>5.9822420189562707E-2</v>
      </c>
    </row>
    <row r="1254" spans="2:40" x14ac:dyDescent="0.5">
      <c r="B1254" s="29">
        <v>43816</v>
      </c>
      <c r="C1254" s="4">
        <v>46.39</v>
      </c>
      <c r="D1254" s="5">
        <f t="shared" si="105"/>
        <v>-1.9363166953527606E-3</v>
      </c>
      <c r="E1254" s="6">
        <f t="shared" si="106"/>
        <v>-1.9381937800034112E-3</v>
      </c>
      <c r="AJ1254" s="29">
        <v>43816</v>
      </c>
      <c r="AK1254" s="6">
        <f t="shared" si="107"/>
        <v>0.99806368330464723</v>
      </c>
      <c r="AL1254" s="7">
        <f t="shared" si="107"/>
        <v>0.99806180621999663</v>
      </c>
      <c r="AM1254" s="10">
        <f t="shared" si="108"/>
        <v>2.2942486389489664E-4</v>
      </c>
      <c r="AN1254" s="11">
        <f t="shared" si="109"/>
        <v>5.9658836900404653E-2</v>
      </c>
    </row>
    <row r="1255" spans="2:40" x14ac:dyDescent="0.5">
      <c r="B1255" s="29">
        <v>43817</v>
      </c>
      <c r="C1255" s="4">
        <v>46.81</v>
      </c>
      <c r="D1255" s="5">
        <f t="shared" si="105"/>
        <v>9.0536753610692324E-3</v>
      </c>
      <c r="E1255" s="6">
        <f t="shared" si="106"/>
        <v>9.0129365483269733E-3</v>
      </c>
      <c r="AJ1255" s="29">
        <v>43817</v>
      </c>
      <c r="AK1255" s="6">
        <f t="shared" si="107"/>
        <v>1.0090536753610693</v>
      </c>
      <c r="AL1255" s="7">
        <f t="shared" si="107"/>
        <v>1.0090129365483269</v>
      </c>
      <c r="AM1255" s="10">
        <f t="shared" si="108"/>
        <v>8.8915865609524966E-4</v>
      </c>
      <c r="AN1255" s="11">
        <f t="shared" si="109"/>
        <v>5.9965782515496599E-2</v>
      </c>
    </row>
    <row r="1256" spans="2:40" x14ac:dyDescent="0.5">
      <c r="B1256" s="29">
        <v>43818</v>
      </c>
      <c r="C1256" s="4">
        <v>47.72</v>
      </c>
      <c r="D1256" s="5">
        <f t="shared" si="105"/>
        <v>1.9440290536210138E-2</v>
      </c>
      <c r="E1256" s="6">
        <f t="shared" si="106"/>
        <v>1.9253741917736052E-2</v>
      </c>
      <c r="AJ1256" s="29">
        <v>43818</v>
      </c>
      <c r="AK1256" s="6">
        <f t="shared" si="107"/>
        <v>1.0194402905362101</v>
      </c>
      <c r="AL1256" s="7">
        <f t="shared" si="107"/>
        <v>1.0192537419177361</v>
      </c>
      <c r="AM1256" s="10">
        <f t="shared" si="108"/>
        <v>1.5303120427284512E-4</v>
      </c>
      <c r="AN1256" s="11">
        <f t="shared" si="109"/>
        <v>6.0274809618240659E-2</v>
      </c>
    </row>
    <row r="1257" spans="2:40" x14ac:dyDescent="0.5">
      <c r="B1257" s="29">
        <v>43819</v>
      </c>
      <c r="C1257" s="4">
        <v>48.25</v>
      </c>
      <c r="D1257" s="5">
        <f t="shared" si="105"/>
        <v>1.1106454316848306E-2</v>
      </c>
      <c r="E1257" s="6">
        <f t="shared" si="106"/>
        <v>1.104523055527949E-2</v>
      </c>
      <c r="AJ1257" s="29">
        <v>43819</v>
      </c>
      <c r="AK1257" s="6">
        <f t="shared" si="107"/>
        <v>1.0111064543168482</v>
      </c>
      <c r="AL1257" s="7">
        <f t="shared" si="107"/>
        <v>1.0110452305552795</v>
      </c>
      <c r="AM1257" s="10">
        <f t="shared" si="108"/>
        <v>-3.1300093602258715E-4</v>
      </c>
      <c r="AN1257" s="11">
        <f t="shared" si="109"/>
        <v>6.0287974646168543E-2</v>
      </c>
    </row>
    <row r="1258" spans="2:40" x14ac:dyDescent="0.5">
      <c r="B1258" s="29">
        <v>43822</v>
      </c>
      <c r="C1258" s="4">
        <v>47.31</v>
      </c>
      <c r="D1258" s="5">
        <f t="shared" si="105"/>
        <v>-1.9481865284974045E-2</v>
      </c>
      <c r="E1258" s="6">
        <f t="shared" si="106"/>
        <v>-1.9674138141938219E-2</v>
      </c>
      <c r="AJ1258" s="29">
        <v>43822</v>
      </c>
      <c r="AK1258" s="6">
        <f t="shared" si="107"/>
        <v>0.98051813471502591</v>
      </c>
      <c r="AL1258" s="7">
        <f t="shared" si="107"/>
        <v>0.98032586185806181</v>
      </c>
      <c r="AM1258" s="10">
        <f t="shared" si="108"/>
        <v>-3.2671534750896994E-4</v>
      </c>
      <c r="AN1258" s="11">
        <f t="shared" si="109"/>
        <v>6.0285489964137594E-2</v>
      </c>
    </row>
    <row r="1259" spans="2:40" x14ac:dyDescent="0.5">
      <c r="B1259" s="29">
        <v>43823</v>
      </c>
      <c r="C1259" s="4">
        <v>47.7</v>
      </c>
      <c r="D1259" s="5">
        <f t="shared" si="105"/>
        <v>8.243500317057716E-3</v>
      </c>
      <c r="E1259" s="6">
        <f t="shared" si="106"/>
        <v>8.2097082512389043E-3</v>
      </c>
      <c r="AJ1259" s="29">
        <v>43823</v>
      </c>
      <c r="AK1259" s="6">
        <f t="shared" si="107"/>
        <v>1.0082435003170578</v>
      </c>
      <c r="AL1259" s="7">
        <f t="shared" si="107"/>
        <v>1.0082097082512389</v>
      </c>
      <c r="AM1259" s="10">
        <f t="shared" si="108"/>
        <v>1.4868673975249988E-4</v>
      </c>
      <c r="AN1259" s="11">
        <f t="shared" si="109"/>
        <v>6.0303331495384721E-2</v>
      </c>
    </row>
    <row r="1260" spans="2:40" x14ac:dyDescent="0.5">
      <c r="B1260" s="29">
        <v>43825</v>
      </c>
      <c r="C1260" s="4">
        <v>47.88</v>
      </c>
      <c r="D1260" s="5">
        <f t="shared" si="105"/>
        <v>3.7735849056603713E-3</v>
      </c>
      <c r="E1260" s="6">
        <f t="shared" si="106"/>
        <v>3.7664827954768648E-3</v>
      </c>
      <c r="AJ1260" s="29">
        <v>43825</v>
      </c>
      <c r="AK1260" s="6">
        <f t="shared" si="107"/>
        <v>1.0037735849056604</v>
      </c>
      <c r="AL1260" s="7">
        <f t="shared" si="107"/>
        <v>1.0037664827954769</v>
      </c>
      <c r="AM1260" s="10">
        <f t="shared" si="108"/>
        <v>2.6766920489996158E-4</v>
      </c>
      <c r="AN1260" s="11">
        <f t="shared" si="109"/>
        <v>6.0330156187263576E-2</v>
      </c>
    </row>
    <row r="1261" spans="2:40" x14ac:dyDescent="0.5">
      <c r="B1261" s="29">
        <v>43826</v>
      </c>
      <c r="C1261" s="4">
        <v>48.07</v>
      </c>
      <c r="D1261" s="5">
        <f t="shared" si="105"/>
        <v>3.9682539682539203E-3</v>
      </c>
      <c r="E1261" s="6">
        <f t="shared" si="106"/>
        <v>3.9604012160969143E-3</v>
      </c>
      <c r="AJ1261" s="29">
        <v>43826</v>
      </c>
      <c r="AK1261" s="6">
        <f t="shared" si="107"/>
        <v>1.003968253968254</v>
      </c>
      <c r="AL1261" s="7">
        <f t="shared" si="107"/>
        <v>1.003960401216097</v>
      </c>
      <c r="AM1261" s="10">
        <f t="shared" si="108"/>
        <v>5.7422174047505907E-4</v>
      </c>
      <c r="AN1261" s="11">
        <f t="shared" si="109"/>
        <v>6.041897714412512E-2</v>
      </c>
    </row>
    <row r="1262" spans="2:40" x14ac:dyDescent="0.5">
      <c r="B1262" s="29">
        <v>43829</v>
      </c>
      <c r="C1262" s="4">
        <v>47.7</v>
      </c>
      <c r="D1262" s="5">
        <f t="shared" si="105"/>
        <v>-7.6971083836071862E-3</v>
      </c>
      <c r="E1262" s="6">
        <f t="shared" si="106"/>
        <v>-7.726884011573708E-3</v>
      </c>
      <c r="AJ1262" s="29">
        <v>43829</v>
      </c>
      <c r="AK1262" s="6">
        <f t="shared" si="107"/>
        <v>0.99230289161639285</v>
      </c>
      <c r="AL1262" s="7">
        <f t="shared" si="107"/>
        <v>0.99227311598842627</v>
      </c>
      <c r="AM1262" s="10">
        <f t="shared" si="108"/>
        <v>7.6828386144747924E-4</v>
      </c>
      <c r="AN1262" s="11">
        <f t="shared" si="109"/>
        <v>6.0458347742737034E-2</v>
      </c>
    </row>
    <row r="1263" spans="2:40" x14ac:dyDescent="0.5">
      <c r="B1263" s="29">
        <v>43830</v>
      </c>
      <c r="C1263" s="4">
        <v>47.71</v>
      </c>
      <c r="D1263" s="5">
        <f t="shared" si="105"/>
        <v>2.0964360586997924E-4</v>
      </c>
      <c r="E1263" s="6">
        <f t="shared" si="106"/>
        <v>2.0962163372014367E-4</v>
      </c>
      <c r="AJ1263" s="29">
        <v>43830</v>
      </c>
      <c r="AK1263" s="6">
        <f t="shared" si="107"/>
        <v>1.0002096436058701</v>
      </c>
      <c r="AL1263" s="7">
        <f t="shared" si="107"/>
        <v>1.0002096216337202</v>
      </c>
      <c r="AM1263" s="10">
        <f t="shared" si="108"/>
        <v>1.1405379147970554E-3</v>
      </c>
      <c r="AN1263" s="11">
        <f t="shared" si="109"/>
        <v>6.0509911424178456E-2</v>
      </c>
    </row>
    <row r="1264" spans="2:40" x14ac:dyDescent="0.5">
      <c r="B1264" s="29">
        <v>43832</v>
      </c>
      <c r="C1264" s="4">
        <v>47.66</v>
      </c>
      <c r="D1264" s="5">
        <f t="shared" si="105"/>
        <v>-1.0479983232027721E-3</v>
      </c>
      <c r="E1264" s="6">
        <f t="shared" si="106"/>
        <v>-1.0485478574196849E-3</v>
      </c>
      <c r="AJ1264" s="29">
        <v>43832</v>
      </c>
      <c r="AK1264" s="6">
        <f t="shared" si="107"/>
        <v>0.99895200167679721</v>
      </c>
      <c r="AL1264" s="7">
        <f t="shared" si="107"/>
        <v>0.9989514521425803</v>
      </c>
      <c r="AM1264" s="10">
        <f t="shared" si="108"/>
        <v>9.1396860852039361E-4</v>
      </c>
      <c r="AN1264" s="11">
        <f t="shared" si="109"/>
        <v>6.0552021055059045E-2</v>
      </c>
    </row>
    <row r="1265" spans="2:40" x14ac:dyDescent="0.5">
      <c r="B1265" s="29">
        <v>43833</v>
      </c>
      <c r="C1265" s="4">
        <v>47.31</v>
      </c>
      <c r="D1265" s="5">
        <f t="shared" si="105"/>
        <v>-7.3436844313888869E-3</v>
      </c>
      <c r="E1265" s="6">
        <f t="shared" si="106"/>
        <v>-7.3707820275392367E-3</v>
      </c>
      <c r="AJ1265" s="29">
        <v>43833</v>
      </c>
      <c r="AK1265" s="6">
        <f t="shared" si="107"/>
        <v>0.99265631556861111</v>
      </c>
      <c r="AL1265" s="7">
        <f t="shared" si="107"/>
        <v>0.99262921797246073</v>
      </c>
      <c r="AM1265" s="10">
        <f t="shared" si="108"/>
        <v>3.033716797580099E-4</v>
      </c>
      <c r="AN1265" s="11">
        <f t="shared" si="109"/>
        <v>6.0851435651528195E-2</v>
      </c>
    </row>
    <row r="1266" spans="2:40" x14ac:dyDescent="0.5">
      <c r="B1266" s="29">
        <v>43836</v>
      </c>
      <c r="C1266" s="4">
        <v>47.58</v>
      </c>
      <c r="D1266" s="5">
        <f t="shared" si="105"/>
        <v>5.7070386810398645E-3</v>
      </c>
      <c r="E1266" s="6">
        <f t="shared" si="106"/>
        <v>5.6908152317547952E-3</v>
      </c>
      <c r="AJ1266" s="29">
        <v>43836</v>
      </c>
      <c r="AK1266" s="6">
        <f t="shared" si="107"/>
        <v>1.0057070386810398</v>
      </c>
      <c r="AL1266" s="7">
        <f t="shared" si="107"/>
        <v>1.0056908152317547</v>
      </c>
      <c r="AM1266" s="10">
        <f t="shared" si="108"/>
        <v>4.1308714018640396E-4</v>
      </c>
      <c r="AN1266" s="11">
        <f t="shared" si="109"/>
        <v>6.0846495270659898E-2</v>
      </c>
    </row>
    <row r="1267" spans="2:40" x14ac:dyDescent="0.5">
      <c r="B1267" s="29">
        <v>43837</v>
      </c>
      <c r="C1267" s="4">
        <v>47.63</v>
      </c>
      <c r="D1267" s="5">
        <f t="shared" si="105"/>
        <v>1.0508617065995011E-3</v>
      </c>
      <c r="E1267" s="6">
        <f t="shared" si="106"/>
        <v>1.0503099379573979E-3</v>
      </c>
      <c r="AJ1267" s="29">
        <v>43837</v>
      </c>
      <c r="AK1267" s="6">
        <f t="shared" si="107"/>
        <v>1.0010508617065994</v>
      </c>
      <c r="AL1267" s="7">
        <f t="shared" si="107"/>
        <v>1.0010503099379573</v>
      </c>
      <c r="AM1267" s="10">
        <f t="shared" si="108"/>
        <v>6.6241908263014174E-5</v>
      </c>
      <c r="AN1267" s="11">
        <f t="shared" si="109"/>
        <v>6.0905913226369054E-2</v>
      </c>
    </row>
    <row r="1268" spans="2:40" x14ac:dyDescent="0.5">
      <c r="B1268" s="29">
        <v>43838</v>
      </c>
      <c r="C1268" s="4">
        <v>48.65</v>
      </c>
      <c r="D1268" s="5">
        <f t="shared" si="105"/>
        <v>2.1415074532857358E-2</v>
      </c>
      <c r="E1268" s="6">
        <f t="shared" si="106"/>
        <v>2.1188993819245008E-2</v>
      </c>
      <c r="AJ1268" s="29">
        <v>43838</v>
      </c>
      <c r="AK1268" s="6">
        <f t="shared" si="107"/>
        <v>1.0214150745328574</v>
      </c>
      <c r="AL1268" s="7">
        <f t="shared" si="107"/>
        <v>1.0211889938192451</v>
      </c>
      <c r="AM1268" s="10">
        <f t="shared" si="108"/>
        <v>8.1628186115217786E-4</v>
      </c>
      <c r="AN1268" s="11">
        <f t="shared" si="109"/>
        <v>6.1336910903884781E-2</v>
      </c>
    </row>
    <row r="1269" spans="2:40" x14ac:dyDescent="0.5">
      <c r="B1269" s="29">
        <v>43839</v>
      </c>
      <c r="C1269" s="4">
        <v>49.81</v>
      </c>
      <c r="D1269" s="5">
        <f t="shared" si="105"/>
        <v>2.3843782117163488E-2</v>
      </c>
      <c r="E1269" s="6">
        <f t="shared" si="106"/>
        <v>2.3563958453178071E-2</v>
      </c>
      <c r="AJ1269" s="29">
        <v>43839</v>
      </c>
      <c r="AK1269" s="6">
        <f t="shared" si="107"/>
        <v>1.0238437821171635</v>
      </c>
      <c r="AL1269" s="7">
        <f t="shared" si="107"/>
        <v>1.0235639584531782</v>
      </c>
      <c r="AM1269" s="10">
        <f t="shared" si="108"/>
        <v>5.1528502250080817E-4</v>
      </c>
      <c r="AN1269" s="11">
        <f t="shared" si="109"/>
        <v>6.1301900725101964E-2</v>
      </c>
    </row>
    <row r="1270" spans="2:40" x14ac:dyDescent="0.5">
      <c r="B1270" s="29">
        <v>43840</v>
      </c>
      <c r="C1270" s="4">
        <v>49.87</v>
      </c>
      <c r="D1270" s="5">
        <f t="shared" si="105"/>
        <v>1.2045773940974737E-3</v>
      </c>
      <c r="E1270" s="6">
        <f t="shared" si="106"/>
        <v>1.2038524728389948E-3</v>
      </c>
      <c r="AJ1270" s="29">
        <v>43840</v>
      </c>
      <c r="AK1270" s="6">
        <f t="shared" si="107"/>
        <v>1.0012045773940974</v>
      </c>
      <c r="AL1270" s="7">
        <f t="shared" si="107"/>
        <v>1.0012038524728391</v>
      </c>
      <c r="AM1270" s="10">
        <f t="shared" si="108"/>
        <v>6.9536669014552113E-4</v>
      </c>
      <c r="AN1270" s="11">
        <f t="shared" si="109"/>
        <v>6.1395191458256095E-2</v>
      </c>
    </row>
    <row r="1271" spans="2:40" x14ac:dyDescent="0.5">
      <c r="B1271" s="29">
        <v>43843</v>
      </c>
      <c r="C1271" s="4">
        <v>50.11</v>
      </c>
      <c r="D1271" s="5">
        <f t="shared" si="105"/>
        <v>4.8125125325847607E-3</v>
      </c>
      <c r="E1271" s="6">
        <f t="shared" si="106"/>
        <v>4.8009694136022379E-3</v>
      </c>
      <c r="AJ1271" s="29">
        <v>43843</v>
      </c>
      <c r="AK1271" s="6">
        <f t="shared" si="107"/>
        <v>1.0048125125325849</v>
      </c>
      <c r="AL1271" s="7">
        <f t="shared" si="107"/>
        <v>1.0048009694136022</v>
      </c>
      <c r="AM1271" s="10">
        <f t="shared" si="108"/>
        <v>6.7480194023517503E-4</v>
      </c>
      <c r="AN1271" s="11">
        <f t="shared" si="109"/>
        <v>6.1395332417223232E-2</v>
      </c>
    </row>
    <row r="1272" spans="2:40" x14ac:dyDescent="0.5">
      <c r="B1272" s="29">
        <v>43844</v>
      </c>
      <c r="C1272" s="4">
        <v>48.97</v>
      </c>
      <c r="D1272" s="5">
        <f t="shared" si="105"/>
        <v>-2.2749950109758544E-2</v>
      </c>
      <c r="E1272" s="6">
        <f t="shared" si="106"/>
        <v>-2.3012723257407299E-2</v>
      </c>
      <c r="AJ1272" s="29">
        <v>43844</v>
      </c>
      <c r="AK1272" s="6">
        <f t="shared" si="107"/>
        <v>0.97725004989024145</v>
      </c>
      <c r="AL1272" s="7">
        <f t="shared" si="107"/>
        <v>0.97698727674259267</v>
      </c>
      <c r="AM1272" s="10">
        <f t="shared" si="108"/>
        <v>6.8302156318084334E-4</v>
      </c>
      <c r="AN1272" s="11">
        <f t="shared" si="109"/>
        <v>6.1395942597297526E-2</v>
      </c>
    </row>
    <row r="1273" spans="2:40" x14ac:dyDescent="0.5">
      <c r="B1273" s="29">
        <v>43845</v>
      </c>
      <c r="C1273" s="4">
        <v>48.81</v>
      </c>
      <c r="D1273" s="5">
        <f t="shared" si="105"/>
        <v>-3.2673065141922931E-3</v>
      </c>
      <c r="E1273" s="6">
        <f t="shared" si="106"/>
        <v>-3.2726558151697908E-3</v>
      </c>
      <c r="AJ1273" s="29">
        <v>43845</v>
      </c>
      <c r="AK1273" s="6">
        <f t="shared" si="107"/>
        <v>0.99673269348580773</v>
      </c>
      <c r="AL1273" s="7">
        <f t="shared" si="107"/>
        <v>0.99672734418483022</v>
      </c>
      <c r="AM1273" s="10">
        <f t="shared" si="108"/>
        <v>1.5163792625282559E-3</v>
      </c>
      <c r="AN1273" s="11">
        <f t="shared" si="109"/>
        <v>6.158871533072225E-2</v>
      </c>
    </row>
    <row r="1274" spans="2:40" x14ac:dyDescent="0.5">
      <c r="B1274" s="29">
        <v>43846</v>
      </c>
      <c r="C1274" s="4">
        <v>49.08</v>
      </c>
      <c r="D1274" s="5">
        <f t="shared" si="105"/>
        <v>5.5316533497233355E-3</v>
      </c>
      <c r="E1274" s="6">
        <f t="shared" si="106"/>
        <v>5.5164099436545355E-3</v>
      </c>
      <c r="AJ1274" s="29">
        <v>43846</v>
      </c>
      <c r="AK1274" s="6">
        <f t="shared" si="107"/>
        <v>1.0055316533497234</v>
      </c>
      <c r="AL1274" s="7">
        <f t="shared" si="107"/>
        <v>1.0055164099436544</v>
      </c>
      <c r="AM1274" s="10">
        <f t="shared" si="108"/>
        <v>1.5684406456850622E-3</v>
      </c>
      <c r="AN1274" s="11">
        <f t="shared" si="109"/>
        <v>6.1586629039310233E-2</v>
      </c>
    </row>
    <row r="1275" spans="2:40" x14ac:dyDescent="0.5">
      <c r="B1275" s="29">
        <v>43847</v>
      </c>
      <c r="C1275" s="4">
        <v>50.36</v>
      </c>
      <c r="D1275" s="5">
        <f t="shared" si="105"/>
        <v>2.607986960065202E-2</v>
      </c>
      <c r="E1275" s="6">
        <f t="shared" si="106"/>
        <v>2.5745589333435848E-2</v>
      </c>
      <c r="AJ1275" s="29">
        <v>43847</v>
      </c>
      <c r="AK1275" s="6">
        <f t="shared" si="107"/>
        <v>1.0260798696006521</v>
      </c>
      <c r="AL1275" s="7">
        <f t="shared" si="107"/>
        <v>1.025745589333436</v>
      </c>
      <c r="AM1275" s="10">
        <f t="shared" si="108"/>
        <v>1.3970256188314029E-3</v>
      </c>
      <c r="AN1275" s="11">
        <f t="shared" si="109"/>
        <v>6.1597182844521432E-2</v>
      </c>
    </row>
    <row r="1276" spans="2:40" x14ac:dyDescent="0.5">
      <c r="B1276" s="29">
        <v>43851</v>
      </c>
      <c r="C1276" s="4">
        <v>50.76</v>
      </c>
      <c r="D1276" s="5">
        <f t="shared" si="105"/>
        <v>7.9428117553613699E-3</v>
      </c>
      <c r="E1276" s="6">
        <f t="shared" si="106"/>
        <v>7.9114336700403659E-3</v>
      </c>
      <c r="AJ1276" s="29">
        <v>43851</v>
      </c>
      <c r="AK1276" s="6">
        <f t="shared" si="107"/>
        <v>1.0079428117553613</v>
      </c>
      <c r="AL1276" s="7">
        <f t="shared" si="107"/>
        <v>1.0079114336700403</v>
      </c>
      <c r="AM1276" s="10">
        <f t="shared" si="108"/>
        <v>1.2035608569691439E-3</v>
      </c>
      <c r="AN1276" s="11">
        <f t="shared" si="109"/>
        <v>6.1546423944012538E-2</v>
      </c>
    </row>
    <row r="1277" spans="2:40" x14ac:dyDescent="0.5">
      <c r="B1277" s="29">
        <v>43852</v>
      </c>
      <c r="C1277" s="4">
        <v>52.01</v>
      </c>
      <c r="D1277" s="5">
        <f t="shared" si="105"/>
        <v>2.4625689519306541E-2</v>
      </c>
      <c r="E1277" s="6">
        <f t="shared" si="106"/>
        <v>2.4327364938794088E-2</v>
      </c>
      <c r="AJ1277" s="29">
        <v>43852</v>
      </c>
      <c r="AK1277" s="6">
        <f t="shared" si="107"/>
        <v>1.0246256895193064</v>
      </c>
      <c r="AL1277" s="7">
        <f t="shared" si="107"/>
        <v>1.0243273649387941</v>
      </c>
      <c r="AM1277" s="10">
        <f t="shared" si="108"/>
        <v>1.2663372353154355E-3</v>
      </c>
      <c r="AN1277" s="11">
        <f t="shared" si="109"/>
        <v>6.155628686649809E-2</v>
      </c>
    </row>
    <row r="1278" spans="2:40" x14ac:dyDescent="0.5">
      <c r="B1278" s="29">
        <v>43853</v>
      </c>
      <c r="C1278" s="4">
        <v>52.14</v>
      </c>
      <c r="D1278" s="5">
        <f t="shared" si="105"/>
        <v>2.4995193232071247E-3</v>
      </c>
      <c r="E1278" s="6">
        <f t="shared" si="106"/>
        <v>2.4964007203746269E-3</v>
      </c>
      <c r="AJ1278" s="29">
        <v>43853</v>
      </c>
      <c r="AK1278" s="6">
        <f t="shared" si="107"/>
        <v>1.0024995193232071</v>
      </c>
      <c r="AL1278" s="7">
        <f t="shared" si="107"/>
        <v>1.0024964007203747</v>
      </c>
      <c r="AM1278" s="10">
        <f t="shared" si="108"/>
        <v>1.3555726690553333E-3</v>
      </c>
      <c r="AN1278" s="11">
        <f t="shared" si="109"/>
        <v>6.159639898627995E-2</v>
      </c>
    </row>
    <row r="1279" spans="2:40" x14ac:dyDescent="0.5">
      <c r="B1279" s="29">
        <v>43854</v>
      </c>
      <c r="C1279" s="4">
        <v>51.01</v>
      </c>
      <c r="D1279" s="5">
        <f t="shared" si="105"/>
        <v>-2.167242040659767E-2</v>
      </c>
      <c r="E1279" s="6">
        <f t="shared" si="106"/>
        <v>-2.1910716570520534E-2</v>
      </c>
      <c r="AJ1279" s="29">
        <v>43854</v>
      </c>
      <c r="AK1279" s="6">
        <f t="shared" si="107"/>
        <v>0.97832757959340233</v>
      </c>
      <c r="AL1279" s="7">
        <f t="shared" si="107"/>
        <v>0.97808928342947943</v>
      </c>
      <c r="AM1279" s="10">
        <f t="shared" si="108"/>
        <v>1.7184435624278749E-3</v>
      </c>
      <c r="AN1279" s="11">
        <f t="shared" si="109"/>
        <v>6.170039103181129E-2</v>
      </c>
    </row>
    <row r="1280" spans="2:40" x14ac:dyDescent="0.5">
      <c r="B1280" s="29">
        <v>43857</v>
      </c>
      <c r="C1280" s="4">
        <v>49.85</v>
      </c>
      <c r="D1280" s="5">
        <f t="shared" si="105"/>
        <v>-2.2740639090374371E-2</v>
      </c>
      <c r="E1280" s="6">
        <f t="shared" si="106"/>
        <v>-2.3003195526987794E-2</v>
      </c>
      <c r="AJ1280" s="29">
        <v>43857</v>
      </c>
      <c r="AK1280" s="6">
        <f t="shared" si="107"/>
        <v>0.97725936090962562</v>
      </c>
      <c r="AL1280" s="7">
        <f t="shared" si="107"/>
        <v>0.97699680447301218</v>
      </c>
      <c r="AM1280" s="10">
        <f t="shared" si="108"/>
        <v>1.8969717362460111E-3</v>
      </c>
      <c r="AN1280" s="11">
        <f t="shared" si="109"/>
        <v>6.1655445653417906E-2</v>
      </c>
    </row>
    <row r="1281" spans="2:40" x14ac:dyDescent="0.5">
      <c r="B1281" s="29">
        <v>43858</v>
      </c>
      <c r="C1281" s="4">
        <v>50.75</v>
      </c>
      <c r="D1281" s="5">
        <f t="shared" si="105"/>
        <v>1.8054162487462357E-2</v>
      </c>
      <c r="E1281" s="6">
        <f t="shared" si="106"/>
        <v>1.7893121514049377E-2</v>
      </c>
      <c r="AJ1281" s="29">
        <v>43858</v>
      </c>
      <c r="AK1281" s="6">
        <f t="shared" si="107"/>
        <v>1.0180541624874624</v>
      </c>
      <c r="AL1281" s="7">
        <f t="shared" si="107"/>
        <v>1.0178931215140494</v>
      </c>
      <c r="AM1281" s="10">
        <f t="shared" si="108"/>
        <v>2.5387217551144795E-3</v>
      </c>
      <c r="AN1281" s="11">
        <f t="shared" si="109"/>
        <v>6.1700064549976945E-2</v>
      </c>
    </row>
    <row r="1282" spans="2:40" x14ac:dyDescent="0.5">
      <c r="B1282" s="29">
        <v>43859</v>
      </c>
      <c r="C1282" s="4">
        <v>51.16</v>
      </c>
      <c r="D1282" s="5">
        <f t="shared" si="105"/>
        <v>8.0788177339900808E-3</v>
      </c>
      <c r="E1282" s="6">
        <f t="shared" si="106"/>
        <v>8.0463587887451872E-3</v>
      </c>
      <c r="AJ1282" s="29">
        <v>43859</v>
      </c>
      <c r="AK1282" s="6">
        <f t="shared" si="107"/>
        <v>1.0080788177339901</v>
      </c>
      <c r="AL1282" s="7">
        <f t="shared" si="107"/>
        <v>1.0080463587887452</v>
      </c>
      <c r="AM1282" s="10">
        <f t="shared" si="108"/>
        <v>2.2720953223131345E-3</v>
      </c>
      <c r="AN1282" s="11">
        <f t="shared" si="109"/>
        <v>6.168469454681752E-2</v>
      </c>
    </row>
    <row r="1283" spans="2:40" x14ac:dyDescent="0.5">
      <c r="B1283" s="29">
        <v>43860</v>
      </c>
      <c r="C1283" s="4">
        <v>46.63</v>
      </c>
      <c r="D1283" s="5">
        <f t="shared" si="105"/>
        <v>-8.8545738858483075E-2</v>
      </c>
      <c r="E1283" s="6">
        <f t="shared" si="106"/>
        <v>-9.2713865890412292E-2</v>
      </c>
      <c r="AJ1283" s="29">
        <v>43860</v>
      </c>
      <c r="AK1283" s="6">
        <f t="shared" si="107"/>
        <v>0.91145426114151695</v>
      </c>
      <c r="AL1283" s="7">
        <f t="shared" si="107"/>
        <v>0.90728613410958769</v>
      </c>
      <c r="AM1283" s="10">
        <f t="shared" si="108"/>
        <v>2.0272823034538619E-3</v>
      </c>
      <c r="AN1283" s="11">
        <f t="shared" si="109"/>
        <v>6.1705597552331015E-2</v>
      </c>
    </row>
    <row r="1284" spans="2:40" x14ac:dyDescent="0.5">
      <c r="B1284" s="29">
        <v>43861</v>
      </c>
      <c r="C1284" s="4">
        <v>47.32</v>
      </c>
      <c r="D1284" s="5">
        <f t="shared" si="105"/>
        <v>1.4797340767746036E-2</v>
      </c>
      <c r="E1284" s="6">
        <f t="shared" si="106"/>
        <v>1.4688928289956422E-2</v>
      </c>
      <c r="AJ1284" s="29">
        <v>43861</v>
      </c>
      <c r="AK1284" s="6">
        <f t="shared" si="107"/>
        <v>1.014797340767746</v>
      </c>
      <c r="AL1284" s="7">
        <f t="shared" si="107"/>
        <v>1.0146889282899565</v>
      </c>
      <c r="AM1284" s="10">
        <f t="shared" si="108"/>
        <v>2.7365086032914059E-3</v>
      </c>
      <c r="AN1284" s="11">
        <f t="shared" si="109"/>
        <v>6.1020102631454777E-2</v>
      </c>
    </row>
    <row r="1285" spans="2:40" x14ac:dyDescent="0.5">
      <c r="B1285" s="29">
        <v>43864</v>
      </c>
      <c r="C1285" s="4">
        <v>45.94</v>
      </c>
      <c r="D1285" s="5">
        <f t="shared" si="105"/>
        <v>-2.9163144547759985E-2</v>
      </c>
      <c r="E1285" s="6">
        <f t="shared" si="106"/>
        <v>-2.9596841849233939E-2</v>
      </c>
      <c r="AJ1285" s="29">
        <v>43864</v>
      </c>
      <c r="AK1285" s="6">
        <f t="shared" si="107"/>
        <v>0.97083685545223997</v>
      </c>
      <c r="AL1285" s="7">
        <f t="shared" si="107"/>
        <v>0.97040315815076605</v>
      </c>
      <c r="AM1285" s="10">
        <f t="shared" si="108"/>
        <v>1.7630230287324466E-3</v>
      </c>
      <c r="AN1285" s="11">
        <f t="shared" si="109"/>
        <v>6.1530059886782902E-2</v>
      </c>
    </row>
    <row r="1286" spans="2:40" x14ac:dyDescent="0.5">
      <c r="B1286" s="29">
        <v>43865</v>
      </c>
      <c r="C1286" s="4">
        <v>47.06</v>
      </c>
      <c r="D1286" s="5">
        <f t="shared" si="105"/>
        <v>2.4379625598606978E-2</v>
      </c>
      <c r="E1286" s="6">
        <f t="shared" si="106"/>
        <v>2.4087186038264416E-2</v>
      </c>
      <c r="AJ1286" s="29">
        <v>43865</v>
      </c>
      <c r="AK1286" s="6">
        <f t="shared" si="107"/>
        <v>1.0243796255986071</v>
      </c>
      <c r="AL1286" s="7">
        <f t="shared" si="107"/>
        <v>1.0240871860382643</v>
      </c>
      <c r="AM1286" s="10">
        <f t="shared" si="108"/>
        <v>2.5854383731605621E-3</v>
      </c>
      <c r="AN1286" s="11">
        <f t="shared" si="109"/>
        <v>6.1612207829291388E-2</v>
      </c>
    </row>
    <row r="1287" spans="2:40" x14ac:dyDescent="0.5">
      <c r="B1287" s="29">
        <v>43866</v>
      </c>
      <c r="C1287" s="4">
        <v>47.96</v>
      </c>
      <c r="D1287" s="5">
        <f t="shared" si="105"/>
        <v>1.9124521886952794E-2</v>
      </c>
      <c r="E1287" s="6">
        <f t="shared" si="106"/>
        <v>1.8943946860097149E-2</v>
      </c>
      <c r="AJ1287" s="29">
        <v>43866</v>
      </c>
      <c r="AK1287" s="6">
        <f t="shared" si="107"/>
        <v>1.0191245218869529</v>
      </c>
      <c r="AL1287" s="7">
        <f t="shared" si="107"/>
        <v>1.0189439468600971</v>
      </c>
      <c r="AM1287" s="10">
        <f t="shared" si="108"/>
        <v>2.7796850673116411E-3</v>
      </c>
      <c r="AN1287" s="11">
        <f t="shared" si="109"/>
        <v>6.1709470259401149E-2</v>
      </c>
    </row>
    <row r="1288" spans="2:40" x14ac:dyDescent="0.5">
      <c r="B1288" s="29">
        <v>43867</v>
      </c>
      <c r="C1288" s="4">
        <v>47.05</v>
      </c>
      <c r="D1288" s="5">
        <f t="shared" ref="D1288:D1351" si="110">((C1288-C1287)/C1287)</f>
        <v>-1.8974145120934188E-2</v>
      </c>
      <c r="E1288" s="6">
        <f t="shared" ref="E1288:E1351" si="111" xml:space="preserve"> IF(C1288=C1287, 0, LN(C1288/C1287))</f>
        <v>-1.915646412792495E-2</v>
      </c>
      <c r="AJ1288" s="29">
        <v>43867</v>
      </c>
      <c r="AK1288" s="6">
        <f t="shared" ref="AK1288:AL1351" si="112">1 + D1288</f>
        <v>0.9810258548790658</v>
      </c>
      <c r="AL1288" s="7">
        <f t="shared" si="112"/>
        <v>0.98084353587207507</v>
      </c>
      <c r="AM1288" s="10">
        <f t="shared" ref="AM1288:AM1351" si="113">AVERAGE(D1288:D1378)</f>
        <v>2.9294696947839947E-3</v>
      </c>
      <c r="AN1288" s="11">
        <f t="shared" ref="AN1288:AN1351" si="114">STDEV(D1288:D1378)</f>
        <v>6.1766100406269127E-2</v>
      </c>
    </row>
    <row r="1289" spans="2:40" x14ac:dyDescent="0.5">
      <c r="B1289" s="29">
        <v>43868</v>
      </c>
      <c r="C1289" s="4">
        <v>47.36</v>
      </c>
      <c r="D1289" s="5">
        <f t="shared" si="110"/>
        <v>6.5887353878852769E-3</v>
      </c>
      <c r="E1289" s="6">
        <f t="shared" si="111"/>
        <v>6.567124544361664E-3</v>
      </c>
      <c r="AJ1289" s="29">
        <v>43868</v>
      </c>
      <c r="AK1289" s="6">
        <f t="shared" si="112"/>
        <v>1.0065887353878853</v>
      </c>
      <c r="AL1289" s="7">
        <f t="shared" si="112"/>
        <v>1.0065671245443617</v>
      </c>
      <c r="AM1289" s="10">
        <f t="shared" si="113"/>
        <v>3.1483496469559458E-3</v>
      </c>
      <c r="AN1289" s="11">
        <f t="shared" si="114"/>
        <v>6.1722894969020489E-2</v>
      </c>
    </row>
    <row r="1290" spans="2:40" x14ac:dyDescent="0.5">
      <c r="B1290" s="29">
        <v>43871</v>
      </c>
      <c r="C1290" s="4">
        <v>46.62</v>
      </c>
      <c r="D1290" s="5">
        <f t="shared" si="110"/>
        <v>-1.5625000000000042E-2</v>
      </c>
      <c r="E1290" s="6">
        <f t="shared" si="111"/>
        <v>-1.5748356968139168E-2</v>
      </c>
      <c r="AJ1290" s="29">
        <v>43871</v>
      </c>
      <c r="AK1290" s="6">
        <f t="shared" si="112"/>
        <v>0.984375</v>
      </c>
      <c r="AL1290" s="7">
        <f t="shared" si="112"/>
        <v>0.98425164303186086</v>
      </c>
      <c r="AM1290" s="10">
        <f t="shared" si="113"/>
        <v>3.3474586810202881E-3</v>
      </c>
      <c r="AN1290" s="11">
        <f t="shared" si="114"/>
        <v>6.1763327717051925E-2</v>
      </c>
    </row>
    <row r="1291" spans="2:40" x14ac:dyDescent="0.5">
      <c r="B1291" s="29">
        <v>43872</v>
      </c>
      <c r="C1291" s="4">
        <v>46.84</v>
      </c>
      <c r="D1291" s="5">
        <f t="shared" si="110"/>
        <v>4.7190047190048476E-3</v>
      </c>
      <c r="E1291" s="6">
        <f t="shared" si="111"/>
        <v>4.7079051219056818E-3</v>
      </c>
      <c r="AJ1291" s="29">
        <v>43872</v>
      </c>
      <c r="AK1291" s="6">
        <f t="shared" si="112"/>
        <v>1.0047190047190049</v>
      </c>
      <c r="AL1291" s="7">
        <f t="shared" si="112"/>
        <v>1.0047079051219057</v>
      </c>
      <c r="AM1291" s="10">
        <f t="shared" si="113"/>
        <v>3.2663317966769492E-3</v>
      </c>
      <c r="AN1291" s="11">
        <f t="shared" si="114"/>
        <v>6.17933663957679E-2</v>
      </c>
    </row>
    <row r="1292" spans="2:40" x14ac:dyDescent="0.5">
      <c r="B1292" s="29">
        <v>43873</v>
      </c>
      <c r="C1292" s="4">
        <v>46.34</v>
      </c>
      <c r="D1292" s="5">
        <f t="shared" si="110"/>
        <v>-1.067463706233988E-2</v>
      </c>
      <c r="E1292" s="6">
        <f t="shared" si="111"/>
        <v>-1.0732019725286406E-2</v>
      </c>
      <c r="AJ1292" s="29">
        <v>43873</v>
      </c>
      <c r="AK1292" s="6">
        <f t="shared" si="112"/>
        <v>0.98932536293766016</v>
      </c>
      <c r="AL1292" s="7">
        <f t="shared" si="112"/>
        <v>0.98926798027471363</v>
      </c>
      <c r="AM1292" s="10">
        <f t="shared" si="113"/>
        <v>2.9225660583585135E-3</v>
      </c>
      <c r="AN1292" s="11">
        <f t="shared" si="114"/>
        <v>6.1872160049457968E-2</v>
      </c>
    </row>
    <row r="1293" spans="2:40" x14ac:dyDescent="0.5">
      <c r="B1293" s="29">
        <v>43874</v>
      </c>
      <c r="C1293" s="4">
        <v>45.79</v>
      </c>
      <c r="D1293" s="5">
        <f t="shared" si="110"/>
        <v>-1.1868795856711356E-2</v>
      </c>
      <c r="E1293" s="6">
        <f t="shared" si="111"/>
        <v>-1.1939792335226096E-2</v>
      </c>
      <c r="AJ1293" s="29">
        <v>43874</v>
      </c>
      <c r="AK1293" s="6">
        <f t="shared" si="112"/>
        <v>0.98813120414328859</v>
      </c>
      <c r="AL1293" s="7">
        <f t="shared" si="112"/>
        <v>0.98806020766477387</v>
      </c>
      <c r="AM1293" s="10">
        <f t="shared" si="113"/>
        <v>2.9633061092331683E-3</v>
      </c>
      <c r="AN1293" s="11">
        <f t="shared" si="114"/>
        <v>6.1864327484295698E-2</v>
      </c>
    </row>
    <row r="1294" spans="2:40" x14ac:dyDescent="0.5">
      <c r="B1294" s="29">
        <v>43875</v>
      </c>
      <c r="C1294" s="4">
        <v>45.71</v>
      </c>
      <c r="D1294" s="5">
        <f t="shared" si="110"/>
        <v>-1.7471063550993295E-3</v>
      </c>
      <c r="E1294" s="6">
        <f t="shared" si="111"/>
        <v>-1.7486343253510592E-3</v>
      </c>
      <c r="AJ1294" s="29">
        <v>43875</v>
      </c>
      <c r="AK1294" s="6">
        <f t="shared" si="112"/>
        <v>0.99825289364490066</v>
      </c>
      <c r="AL1294" s="7">
        <f t="shared" si="112"/>
        <v>0.99825136567464889</v>
      </c>
      <c r="AM1294" s="10">
        <f t="shared" si="113"/>
        <v>2.7082282513959449E-3</v>
      </c>
      <c r="AN1294" s="11">
        <f t="shared" si="114"/>
        <v>6.1973919190667262E-2</v>
      </c>
    </row>
    <row r="1295" spans="2:40" x14ac:dyDescent="0.5">
      <c r="B1295" s="29">
        <v>43879</v>
      </c>
      <c r="C1295" s="4">
        <v>45.67</v>
      </c>
      <c r="D1295" s="5">
        <f t="shared" si="110"/>
        <v>-8.7508203894113201E-4</v>
      </c>
      <c r="E1295" s="6">
        <f t="shared" si="111"/>
        <v>-8.7546514674540551E-4</v>
      </c>
      <c r="AJ1295" s="29">
        <v>43879</v>
      </c>
      <c r="AK1295" s="6">
        <f t="shared" si="112"/>
        <v>0.99912491796105884</v>
      </c>
      <c r="AL1295" s="7">
        <f t="shared" si="112"/>
        <v>0.99912453485325459</v>
      </c>
      <c r="AM1295" s="10">
        <f t="shared" si="113"/>
        <v>2.7340858838069727E-3</v>
      </c>
      <c r="AN1295" s="11">
        <f t="shared" si="114"/>
        <v>6.1972530488156104E-2</v>
      </c>
    </row>
    <row r="1296" spans="2:40" x14ac:dyDescent="0.5">
      <c r="B1296" s="29">
        <v>43880</v>
      </c>
      <c r="C1296" s="4">
        <v>46.57</v>
      </c>
      <c r="D1296" s="5">
        <f t="shared" si="110"/>
        <v>1.9706590759798522E-2</v>
      </c>
      <c r="E1296" s="6">
        <f t="shared" si="111"/>
        <v>1.9514929797378108E-2</v>
      </c>
      <c r="AJ1296" s="29">
        <v>43880</v>
      </c>
      <c r="AK1296" s="6">
        <f t="shared" si="112"/>
        <v>1.0197065907597984</v>
      </c>
      <c r="AL1296" s="7">
        <f t="shared" si="112"/>
        <v>1.019514929797378</v>
      </c>
      <c r="AM1296" s="10">
        <f t="shared" si="113"/>
        <v>2.0116929599423949E-3</v>
      </c>
      <c r="AN1296" s="11">
        <f t="shared" si="114"/>
        <v>6.2396758235243314E-2</v>
      </c>
    </row>
    <row r="1297" spans="2:40" x14ac:dyDescent="0.5">
      <c r="B1297" s="29">
        <v>43881</v>
      </c>
      <c r="C1297" s="4">
        <v>46.45</v>
      </c>
      <c r="D1297" s="5">
        <f t="shared" si="110"/>
        <v>-2.5767661584710638E-3</v>
      </c>
      <c r="E1297" s="6">
        <f t="shared" si="111"/>
        <v>-2.5800917344382217E-3</v>
      </c>
      <c r="AJ1297" s="29">
        <v>43881</v>
      </c>
      <c r="AK1297" s="6">
        <f t="shared" si="112"/>
        <v>0.99742323384152898</v>
      </c>
      <c r="AL1297" s="7">
        <f t="shared" si="112"/>
        <v>0.99741990826556182</v>
      </c>
      <c r="AM1297" s="10">
        <f t="shared" si="113"/>
        <v>2.1848856771718816E-3</v>
      </c>
      <c r="AN1297" s="11">
        <f t="shared" si="114"/>
        <v>6.2468251185988366E-2</v>
      </c>
    </row>
    <row r="1298" spans="2:40" x14ac:dyDescent="0.5">
      <c r="B1298" s="29">
        <v>43882</v>
      </c>
      <c r="C1298" s="4">
        <v>45.69</v>
      </c>
      <c r="D1298" s="5">
        <f t="shared" si="110"/>
        <v>-1.6361679224973197E-2</v>
      </c>
      <c r="E1298" s="6">
        <f t="shared" si="111"/>
        <v>-1.6497009684667528E-2</v>
      </c>
      <c r="AJ1298" s="29">
        <v>43882</v>
      </c>
      <c r="AK1298" s="6">
        <f t="shared" si="112"/>
        <v>0.98363832077502678</v>
      </c>
      <c r="AL1298" s="7">
        <f t="shared" si="112"/>
        <v>0.9835029903153325</v>
      </c>
      <c r="AM1298" s="10">
        <f t="shared" si="113"/>
        <v>2.6814052645257034E-3</v>
      </c>
      <c r="AN1298" s="11">
        <f t="shared" si="114"/>
        <v>6.2609390231969569E-2</v>
      </c>
    </row>
    <row r="1299" spans="2:40" x14ac:dyDescent="0.5">
      <c r="B1299" s="29">
        <v>43885</v>
      </c>
      <c r="C1299" s="4">
        <v>44.92</v>
      </c>
      <c r="D1299" s="5">
        <f t="shared" si="110"/>
        <v>-1.6852702998467851E-2</v>
      </c>
      <c r="E1299" s="6">
        <f t="shared" si="111"/>
        <v>-1.6996325704937625E-2</v>
      </c>
      <c r="AJ1299" s="29">
        <v>43885</v>
      </c>
      <c r="AK1299" s="6">
        <f t="shared" si="112"/>
        <v>0.98314729700153214</v>
      </c>
      <c r="AL1299" s="7">
        <f t="shared" si="112"/>
        <v>0.98300367429506241</v>
      </c>
      <c r="AM1299" s="10">
        <f t="shared" si="113"/>
        <v>2.9140357209286186E-3</v>
      </c>
      <c r="AN1299" s="11">
        <f t="shared" si="114"/>
        <v>6.2577167868415648E-2</v>
      </c>
    </row>
    <row r="1300" spans="2:40" x14ac:dyDescent="0.5">
      <c r="B1300" s="29">
        <v>43886</v>
      </c>
      <c r="C1300" s="4">
        <v>43.17</v>
      </c>
      <c r="D1300" s="5">
        <f t="shared" si="110"/>
        <v>-3.8958147818343718E-2</v>
      </c>
      <c r="E1300" s="6">
        <f t="shared" si="111"/>
        <v>-3.9737320302856295E-2</v>
      </c>
      <c r="AJ1300" s="29">
        <v>43886</v>
      </c>
      <c r="AK1300" s="6">
        <f t="shared" si="112"/>
        <v>0.96104185218165628</v>
      </c>
      <c r="AL1300" s="7">
        <f t="shared" si="112"/>
        <v>0.96026267969714374</v>
      </c>
      <c r="AM1300" s="10">
        <f t="shared" si="113"/>
        <v>3.0444604677614226E-3</v>
      </c>
      <c r="AN1300" s="11">
        <f t="shared" si="114"/>
        <v>6.2547873425771588E-2</v>
      </c>
    </row>
    <row r="1301" spans="2:40" x14ac:dyDescent="0.5">
      <c r="B1301" s="29">
        <v>43887</v>
      </c>
      <c r="C1301" s="4">
        <v>43.2</v>
      </c>
      <c r="D1301" s="5">
        <f t="shared" si="110"/>
        <v>6.9492703266159687E-4</v>
      </c>
      <c r="E1301" s="6">
        <f t="shared" si="111"/>
        <v>6.9468568267841348E-4</v>
      </c>
      <c r="AJ1301" s="29">
        <v>43887</v>
      </c>
      <c r="AK1301" s="6">
        <f t="shared" si="112"/>
        <v>1.0006949270326615</v>
      </c>
      <c r="AL1301" s="7">
        <f t="shared" si="112"/>
        <v>1.0006946856826784</v>
      </c>
      <c r="AM1301" s="10">
        <f t="shared" si="113"/>
        <v>3.5232125858847114E-3</v>
      </c>
      <c r="AN1301" s="11">
        <f t="shared" si="114"/>
        <v>6.23893376980766E-2</v>
      </c>
    </row>
    <row r="1302" spans="2:40" x14ac:dyDescent="0.5">
      <c r="B1302" s="29">
        <v>43888</v>
      </c>
      <c r="C1302" s="4">
        <v>42.31</v>
      </c>
      <c r="D1302" s="5">
        <f t="shared" si="110"/>
        <v>-2.0601851851851864E-2</v>
      </c>
      <c r="E1302" s="6">
        <f t="shared" si="111"/>
        <v>-2.0817030518088482E-2</v>
      </c>
      <c r="AJ1302" s="29">
        <v>43888</v>
      </c>
      <c r="AK1302" s="6">
        <f t="shared" si="112"/>
        <v>0.97939814814814818</v>
      </c>
      <c r="AL1302" s="7">
        <f t="shared" si="112"/>
        <v>0.97918296948191152</v>
      </c>
      <c r="AM1302" s="10">
        <f t="shared" si="113"/>
        <v>3.2701094852439455E-3</v>
      </c>
      <c r="AN1302" s="11">
        <f t="shared" si="114"/>
        <v>6.2447631093260333E-2</v>
      </c>
    </row>
    <row r="1303" spans="2:40" x14ac:dyDescent="0.5">
      <c r="B1303" s="29">
        <v>43889</v>
      </c>
      <c r="C1303" s="4">
        <v>41.66</v>
      </c>
      <c r="D1303" s="5">
        <f t="shared" si="110"/>
        <v>-1.5362798392815071E-2</v>
      </c>
      <c r="E1303" s="6">
        <f t="shared" si="111"/>
        <v>-1.5482028899150306E-2</v>
      </c>
      <c r="AJ1303" s="29">
        <v>43889</v>
      </c>
      <c r="AK1303" s="6">
        <f t="shared" si="112"/>
        <v>0.98463720160718493</v>
      </c>
      <c r="AL1303" s="7">
        <f t="shared" si="112"/>
        <v>0.98451797110084971</v>
      </c>
      <c r="AM1303" s="10">
        <f t="shared" si="113"/>
        <v>3.7946549225800806E-3</v>
      </c>
      <c r="AN1303" s="11">
        <f t="shared" si="114"/>
        <v>6.244535985664311E-2</v>
      </c>
    </row>
    <row r="1304" spans="2:40" x14ac:dyDescent="0.5">
      <c r="B1304" s="29">
        <v>43892</v>
      </c>
      <c r="C1304" s="4">
        <v>43.39</v>
      </c>
      <c r="D1304" s="5">
        <f t="shared" si="110"/>
        <v>4.1526644263082189E-2</v>
      </c>
      <c r="E1304" s="6">
        <f t="shared" si="111"/>
        <v>4.068756397743347E-2</v>
      </c>
      <c r="AJ1304" s="29">
        <v>43892</v>
      </c>
      <c r="AK1304" s="6">
        <f t="shared" si="112"/>
        <v>1.0415266442630822</v>
      </c>
      <c r="AL1304" s="7">
        <f t="shared" si="112"/>
        <v>1.0406875639774336</v>
      </c>
      <c r="AM1304" s="10">
        <f t="shared" si="113"/>
        <v>3.8652632792653139E-3</v>
      </c>
      <c r="AN1304" s="11">
        <f t="shared" si="114"/>
        <v>6.2427087387621386E-2</v>
      </c>
    </row>
    <row r="1305" spans="2:40" x14ac:dyDescent="0.5">
      <c r="B1305" s="29">
        <v>43893</v>
      </c>
      <c r="C1305" s="4">
        <v>42.81</v>
      </c>
      <c r="D1305" s="5">
        <f t="shared" si="110"/>
        <v>-1.3367135284627754E-2</v>
      </c>
      <c r="E1305" s="6">
        <f t="shared" si="111"/>
        <v>-1.345727965340454E-2</v>
      </c>
      <c r="AJ1305" s="29">
        <v>43893</v>
      </c>
      <c r="AK1305" s="6">
        <f t="shared" si="112"/>
        <v>0.98663286471537226</v>
      </c>
      <c r="AL1305" s="7">
        <f t="shared" si="112"/>
        <v>0.98654272034659551</v>
      </c>
      <c r="AM1305" s="10">
        <f t="shared" si="113"/>
        <v>3.4507684547310158E-3</v>
      </c>
      <c r="AN1305" s="11">
        <f t="shared" si="114"/>
        <v>6.2299340190595867E-2</v>
      </c>
    </row>
    <row r="1306" spans="2:40" x14ac:dyDescent="0.5">
      <c r="B1306" s="29">
        <v>43894</v>
      </c>
      <c r="C1306" s="4">
        <v>42.94</v>
      </c>
      <c r="D1306" s="5">
        <f t="shared" si="110"/>
        <v>3.0366736743750395E-3</v>
      </c>
      <c r="E1306" s="6">
        <f t="shared" si="111"/>
        <v>3.0320722937800743E-3</v>
      </c>
      <c r="AJ1306" s="29">
        <v>43894</v>
      </c>
      <c r="AK1306" s="6">
        <f t="shared" si="112"/>
        <v>1.003036673674375</v>
      </c>
      <c r="AL1306" s="7">
        <f t="shared" si="112"/>
        <v>1.00303207229378</v>
      </c>
      <c r="AM1306" s="10">
        <f t="shared" si="113"/>
        <v>3.402407110953552E-3</v>
      </c>
      <c r="AN1306" s="11">
        <f t="shared" si="114"/>
        <v>6.2314246908360502E-2</v>
      </c>
    </row>
    <row r="1307" spans="2:40" x14ac:dyDescent="0.5">
      <c r="B1307" s="29">
        <v>43895</v>
      </c>
      <c r="C1307" s="4">
        <v>42.74</v>
      </c>
      <c r="D1307" s="5">
        <f t="shared" si="110"/>
        <v>-4.6576618537493191E-3</v>
      </c>
      <c r="E1307" s="6">
        <f t="shared" si="111"/>
        <v>-4.6685425596332637E-3</v>
      </c>
      <c r="AJ1307" s="29">
        <v>43895</v>
      </c>
      <c r="AK1307" s="6">
        <f t="shared" si="112"/>
        <v>0.99534233814625073</v>
      </c>
      <c r="AL1307" s="7">
        <f t="shared" si="112"/>
        <v>0.99533145744036677</v>
      </c>
      <c r="AM1307" s="10">
        <f t="shared" si="113"/>
        <v>3.7063014322304085E-3</v>
      </c>
      <c r="AN1307" s="11">
        <f t="shared" si="114"/>
        <v>6.2379841449601327E-2</v>
      </c>
    </row>
    <row r="1308" spans="2:40" x14ac:dyDescent="0.5">
      <c r="B1308" s="29">
        <v>43896</v>
      </c>
      <c r="C1308" s="4">
        <v>40.5</v>
      </c>
      <c r="D1308" s="5">
        <f t="shared" si="110"/>
        <v>-5.2409920449227931E-2</v>
      </c>
      <c r="E1308" s="6">
        <f t="shared" si="111"/>
        <v>-5.3833275778508209E-2</v>
      </c>
      <c r="AJ1308" s="29">
        <v>43896</v>
      </c>
      <c r="AK1308" s="6">
        <f t="shared" si="112"/>
        <v>0.94759007955077212</v>
      </c>
      <c r="AL1308" s="7">
        <f t="shared" si="112"/>
        <v>0.94616672422149184</v>
      </c>
      <c r="AM1308" s="10">
        <f t="shared" si="113"/>
        <v>4.0045259913163624E-3</v>
      </c>
      <c r="AN1308" s="11">
        <f t="shared" si="114"/>
        <v>6.2404277567848464E-2</v>
      </c>
    </row>
    <row r="1309" spans="2:40" x14ac:dyDescent="0.5">
      <c r="B1309" s="29">
        <v>43899</v>
      </c>
      <c r="C1309" s="4">
        <v>34.06</v>
      </c>
      <c r="D1309" s="5">
        <f t="shared" si="110"/>
        <v>-0.15901234567901229</v>
      </c>
      <c r="E1309" s="6">
        <f t="shared" si="111"/>
        <v>-0.17317829887795111</v>
      </c>
      <c r="AJ1309" s="29">
        <v>43899</v>
      </c>
      <c r="AK1309" s="6">
        <f t="shared" si="112"/>
        <v>0.84098765432098777</v>
      </c>
      <c r="AL1309" s="7">
        <f t="shared" si="112"/>
        <v>0.82682170112204889</v>
      </c>
      <c r="AM1309" s="10">
        <f t="shared" si="113"/>
        <v>4.4469379309334872E-3</v>
      </c>
      <c r="AN1309" s="11">
        <f t="shared" si="114"/>
        <v>6.214204418325852E-2</v>
      </c>
    </row>
    <row r="1310" spans="2:40" x14ac:dyDescent="0.5">
      <c r="B1310" s="29">
        <v>43900</v>
      </c>
      <c r="C1310" s="4">
        <v>35.44</v>
      </c>
      <c r="D1310" s="5">
        <f t="shared" si="110"/>
        <v>4.0516735173223586E-2</v>
      </c>
      <c r="E1310" s="6">
        <f t="shared" si="111"/>
        <v>3.9717450502337888E-2</v>
      </c>
      <c r="AJ1310" s="29">
        <v>43900</v>
      </c>
      <c r="AK1310" s="6">
        <f t="shared" si="112"/>
        <v>1.0405167351732236</v>
      </c>
      <c r="AL1310" s="7">
        <f t="shared" si="112"/>
        <v>1.0397174505023379</v>
      </c>
      <c r="AM1310" s="10">
        <f t="shared" si="113"/>
        <v>6.323053533458042E-3</v>
      </c>
      <c r="AN1310" s="11">
        <f t="shared" si="114"/>
        <v>5.9680687515685886E-2</v>
      </c>
    </row>
    <row r="1311" spans="2:40" x14ac:dyDescent="0.5">
      <c r="B1311" s="29">
        <v>43901</v>
      </c>
      <c r="C1311" s="4">
        <v>33.92</v>
      </c>
      <c r="D1311" s="5">
        <f t="shared" si="110"/>
        <v>-4.2889390519187248E-2</v>
      </c>
      <c r="E1311" s="6">
        <f t="shared" si="111"/>
        <v>-4.383631481317779E-2</v>
      </c>
      <c r="AJ1311" s="29">
        <v>43901</v>
      </c>
      <c r="AK1311" s="6">
        <f t="shared" si="112"/>
        <v>0.95711060948081272</v>
      </c>
      <c r="AL1311" s="7">
        <f t="shared" si="112"/>
        <v>0.95616368518682227</v>
      </c>
      <c r="AM1311" s="10">
        <f t="shared" si="113"/>
        <v>5.8354024469251054E-3</v>
      </c>
      <c r="AN1311" s="11">
        <f t="shared" si="114"/>
        <v>5.9579399711316455E-2</v>
      </c>
    </row>
    <row r="1312" spans="2:40" x14ac:dyDescent="0.5">
      <c r="B1312" s="29">
        <v>43902</v>
      </c>
      <c r="C1312" s="4">
        <v>30.1</v>
      </c>
      <c r="D1312" s="5">
        <f t="shared" si="110"/>
        <v>-0.11261792452830188</v>
      </c>
      <c r="E1312" s="6">
        <f t="shared" si="111"/>
        <v>-0.11947963916887228</v>
      </c>
      <c r="AJ1312" s="29">
        <v>43902</v>
      </c>
      <c r="AK1312" s="6">
        <f t="shared" si="112"/>
        <v>0.88738207547169812</v>
      </c>
      <c r="AL1312" s="7">
        <f t="shared" si="112"/>
        <v>0.88052036083112772</v>
      </c>
      <c r="AM1312" s="10">
        <f t="shared" si="113"/>
        <v>6.6962899848928515E-3</v>
      </c>
      <c r="AN1312" s="11">
        <f t="shared" si="114"/>
        <v>5.9433342317613803E-2</v>
      </c>
    </row>
    <row r="1313" spans="2:40" x14ac:dyDescent="0.5">
      <c r="B1313" s="29">
        <v>43903</v>
      </c>
      <c r="C1313" s="4">
        <v>35.950000000000003</v>
      </c>
      <c r="D1313" s="5">
        <f t="shared" si="110"/>
        <v>0.19435215946843859</v>
      </c>
      <c r="E1313" s="6">
        <f t="shared" si="111"/>
        <v>0.17760391241222565</v>
      </c>
      <c r="AJ1313" s="29">
        <v>43903</v>
      </c>
      <c r="AK1313" s="6">
        <f t="shared" si="112"/>
        <v>1.1943521594684385</v>
      </c>
      <c r="AL1313" s="7">
        <f t="shared" si="112"/>
        <v>1.1776039124122257</v>
      </c>
      <c r="AM1313" s="10">
        <f t="shared" si="113"/>
        <v>7.8803950982344242E-3</v>
      </c>
      <c r="AN1313" s="11">
        <f t="shared" si="114"/>
        <v>5.808797651371149E-2</v>
      </c>
    </row>
    <row r="1314" spans="2:40" x14ac:dyDescent="0.5">
      <c r="B1314" s="29">
        <v>43906</v>
      </c>
      <c r="C1314" s="4">
        <v>31.15</v>
      </c>
      <c r="D1314" s="5">
        <f t="shared" si="110"/>
        <v>-0.13351877607788606</v>
      </c>
      <c r="E1314" s="6">
        <f t="shared" si="111"/>
        <v>-0.1433148389335937</v>
      </c>
      <c r="AJ1314" s="29">
        <v>43906</v>
      </c>
      <c r="AK1314" s="6">
        <f t="shared" si="112"/>
        <v>0.86648122392211391</v>
      </c>
      <c r="AL1314" s="7">
        <f t="shared" si="112"/>
        <v>0.85668516106640635</v>
      </c>
      <c r="AM1314" s="10">
        <f t="shared" si="113"/>
        <v>5.6227635591889853E-3</v>
      </c>
      <c r="AN1314" s="11">
        <f t="shared" si="114"/>
        <v>5.4650769856288847E-2</v>
      </c>
    </row>
    <row r="1315" spans="2:40" x14ac:dyDescent="0.5">
      <c r="B1315" s="29">
        <v>43907</v>
      </c>
      <c r="C1315" s="4">
        <v>31.2</v>
      </c>
      <c r="D1315" s="5">
        <f t="shared" si="110"/>
        <v>1.6051364365971337E-3</v>
      </c>
      <c r="E1315" s="6">
        <f t="shared" si="111"/>
        <v>1.6038495819746207E-3</v>
      </c>
      <c r="AJ1315" s="29">
        <v>43907</v>
      </c>
      <c r="AK1315" s="6">
        <f t="shared" si="112"/>
        <v>1.0016051364365972</v>
      </c>
      <c r="AL1315" s="7">
        <f t="shared" si="112"/>
        <v>1.0016038495819746</v>
      </c>
      <c r="AM1315" s="10">
        <f t="shared" si="113"/>
        <v>6.9688312526868324E-3</v>
      </c>
      <c r="AN1315" s="11">
        <f t="shared" si="114"/>
        <v>5.2657757598408066E-2</v>
      </c>
    </row>
    <row r="1316" spans="2:40" x14ac:dyDescent="0.5">
      <c r="B1316" s="29">
        <v>43908</v>
      </c>
      <c r="C1316" s="4">
        <v>30</v>
      </c>
      <c r="D1316" s="5">
        <f t="shared" si="110"/>
        <v>-3.8461538461538443E-2</v>
      </c>
      <c r="E1316" s="6">
        <f t="shared" si="111"/>
        <v>-3.9220713153281267E-2</v>
      </c>
      <c r="AJ1316" s="29">
        <v>43908</v>
      </c>
      <c r="AK1316" s="6">
        <f t="shared" si="112"/>
        <v>0.96153846153846156</v>
      </c>
      <c r="AL1316" s="7">
        <f t="shared" si="112"/>
        <v>0.96077928684671876</v>
      </c>
      <c r="AM1316" s="10">
        <f t="shared" si="113"/>
        <v>6.9744294382047059E-3</v>
      </c>
      <c r="AN1316" s="11">
        <f t="shared" si="114"/>
        <v>5.265720811076724E-2</v>
      </c>
    </row>
    <row r="1317" spans="2:40" x14ac:dyDescent="0.5">
      <c r="B1317" s="29">
        <v>43909</v>
      </c>
      <c r="C1317" s="4">
        <v>29.89</v>
      </c>
      <c r="D1317" s="5">
        <f t="shared" si="110"/>
        <v>-3.6666666666666475E-3</v>
      </c>
      <c r="E1317" s="6">
        <f t="shared" si="111"/>
        <v>-3.6734053663088134E-3</v>
      </c>
      <c r="AJ1317" s="29">
        <v>43909</v>
      </c>
      <c r="AK1317" s="6">
        <f t="shared" si="112"/>
        <v>0.9963333333333334</v>
      </c>
      <c r="AL1317" s="7">
        <f t="shared" si="112"/>
        <v>0.99632659463369122</v>
      </c>
      <c r="AM1317" s="10">
        <f t="shared" si="113"/>
        <v>7.3970837070128194E-3</v>
      </c>
      <c r="AN1317" s="11">
        <f t="shared" si="114"/>
        <v>5.2442381132422618E-2</v>
      </c>
    </row>
    <row r="1318" spans="2:40" x14ac:dyDescent="0.5">
      <c r="B1318" s="29">
        <v>43910</v>
      </c>
      <c r="C1318" s="4">
        <v>26.84</v>
      </c>
      <c r="D1318" s="5">
        <f t="shared" si="110"/>
        <v>-0.10204081632653063</v>
      </c>
      <c r="E1318" s="6">
        <f t="shared" si="111"/>
        <v>-0.10763066419236544</v>
      </c>
      <c r="AJ1318" s="29">
        <v>43910</v>
      </c>
      <c r="AK1318" s="6">
        <f t="shared" si="112"/>
        <v>0.89795918367346939</v>
      </c>
      <c r="AL1318" s="7">
        <f t="shared" si="112"/>
        <v>0.89236933580763456</v>
      </c>
      <c r="AM1318" s="10">
        <f t="shared" si="113"/>
        <v>7.8378970020367422E-3</v>
      </c>
      <c r="AN1318" s="11">
        <f t="shared" si="114"/>
        <v>5.2516889210332866E-2</v>
      </c>
    </row>
    <row r="1319" spans="2:40" x14ac:dyDescent="0.5">
      <c r="B1319" s="29">
        <v>43913</v>
      </c>
      <c r="C1319" s="4">
        <v>23.8</v>
      </c>
      <c r="D1319" s="5">
        <f t="shared" si="110"/>
        <v>-0.11326378539493291</v>
      </c>
      <c r="E1319" s="6">
        <f t="shared" si="111"/>
        <v>-0.12020773142605196</v>
      </c>
      <c r="AJ1319" s="29">
        <v>43913</v>
      </c>
      <c r="AK1319" s="6">
        <f t="shared" si="112"/>
        <v>0.88673621460506713</v>
      </c>
      <c r="AL1319" s="7">
        <f t="shared" si="112"/>
        <v>0.8797922685739481</v>
      </c>
      <c r="AM1319" s="10">
        <f t="shared" si="113"/>
        <v>8.2494032889637164E-3</v>
      </c>
      <c r="AN1319" s="11">
        <f t="shared" si="114"/>
        <v>5.1788000541841094E-2</v>
      </c>
    </row>
    <row r="1320" spans="2:40" x14ac:dyDescent="0.5">
      <c r="B1320" s="29">
        <v>43914</v>
      </c>
      <c r="C1320" s="4">
        <v>27.48</v>
      </c>
      <c r="D1320" s="5">
        <f t="shared" si="110"/>
        <v>0.15462184873949578</v>
      </c>
      <c r="E1320" s="6">
        <f t="shared" si="111"/>
        <v>0.1437728866767195</v>
      </c>
      <c r="AJ1320" s="29">
        <v>43914</v>
      </c>
      <c r="AK1320" s="6">
        <f t="shared" si="112"/>
        <v>1.1546218487394957</v>
      </c>
      <c r="AL1320" s="7">
        <f t="shared" si="112"/>
        <v>1.1437728866767194</v>
      </c>
      <c r="AM1320" s="10">
        <f t="shared" si="113"/>
        <v>9.180958256601127E-3</v>
      </c>
      <c r="AN1320" s="11">
        <f t="shared" si="114"/>
        <v>5.0319562929707351E-2</v>
      </c>
    </row>
    <row r="1321" spans="2:40" x14ac:dyDescent="0.5">
      <c r="B1321" s="29">
        <v>43915</v>
      </c>
      <c r="C1321" s="4">
        <v>34.69</v>
      </c>
      <c r="D1321" s="5">
        <f t="shared" si="110"/>
        <v>0.2623726346433769</v>
      </c>
      <c r="E1321" s="6">
        <f t="shared" si="111"/>
        <v>0.23299299362750958</v>
      </c>
      <c r="AJ1321" s="29">
        <v>43915</v>
      </c>
      <c r="AK1321" s="6">
        <f t="shared" si="112"/>
        <v>1.262372634643377</v>
      </c>
      <c r="AL1321" s="7">
        <f t="shared" si="112"/>
        <v>1.2329929936275095</v>
      </c>
      <c r="AM1321" s="10">
        <f t="shared" si="113"/>
        <v>7.6071499772185575E-3</v>
      </c>
      <c r="AN1321" s="11">
        <f t="shared" si="114"/>
        <v>4.7901723103162194E-2</v>
      </c>
    </row>
    <row r="1322" spans="2:40" x14ac:dyDescent="0.5">
      <c r="B1322" s="29">
        <v>43916</v>
      </c>
      <c r="C1322" s="4">
        <v>37.700000000000003</v>
      </c>
      <c r="D1322" s="5">
        <f t="shared" si="110"/>
        <v>8.6768521187662304E-2</v>
      </c>
      <c r="E1322" s="6">
        <f t="shared" si="111"/>
        <v>8.3208633472306892E-2</v>
      </c>
      <c r="AJ1322" s="29">
        <v>43916</v>
      </c>
      <c r="AK1322" s="6">
        <f t="shared" si="112"/>
        <v>1.0867685211876623</v>
      </c>
      <c r="AL1322" s="7">
        <f t="shared" si="112"/>
        <v>1.083208633472307</v>
      </c>
      <c r="AM1322" s="10">
        <f t="shared" si="113"/>
        <v>4.5911632374120298E-3</v>
      </c>
      <c r="AN1322" s="11">
        <f t="shared" si="114"/>
        <v>3.9604464050228154E-2</v>
      </c>
    </row>
    <row r="1323" spans="2:40" x14ac:dyDescent="0.5">
      <c r="B1323" s="29">
        <v>43917</v>
      </c>
      <c r="C1323" s="4">
        <v>35.46</v>
      </c>
      <c r="D1323" s="5">
        <f t="shared" si="110"/>
        <v>-5.9416445623342223E-2</v>
      </c>
      <c r="E1323" s="6">
        <f t="shared" si="111"/>
        <v>-6.1254793807903329E-2</v>
      </c>
      <c r="AJ1323" s="29">
        <v>43917</v>
      </c>
      <c r="AK1323" s="6">
        <f t="shared" si="112"/>
        <v>0.94058355437665775</v>
      </c>
      <c r="AL1323" s="7">
        <f t="shared" si="112"/>
        <v>0.93874520619209667</v>
      </c>
      <c r="AM1323" s="10">
        <f t="shared" si="113"/>
        <v>3.7115801188564337E-3</v>
      </c>
      <c r="AN1323" s="11">
        <f t="shared" si="114"/>
        <v>3.8636088371267308E-2</v>
      </c>
    </row>
    <row r="1324" spans="2:40" x14ac:dyDescent="0.5">
      <c r="B1324" s="29">
        <v>43920</v>
      </c>
      <c r="C1324" s="4">
        <v>35.450000000000003</v>
      </c>
      <c r="D1324" s="5">
        <f t="shared" si="110"/>
        <v>-2.8200789622103806E-4</v>
      </c>
      <c r="E1324" s="6">
        <f t="shared" si="111"/>
        <v>-2.8204766792524588E-4</v>
      </c>
      <c r="AJ1324" s="29">
        <v>43920</v>
      </c>
      <c r="AK1324" s="6">
        <f t="shared" si="112"/>
        <v>0.99971799210377899</v>
      </c>
      <c r="AL1324" s="7">
        <f t="shared" si="112"/>
        <v>0.99971795233207472</v>
      </c>
      <c r="AM1324" s="10">
        <f t="shared" si="113"/>
        <v>4.1842874225409173E-3</v>
      </c>
      <c r="AN1324" s="11">
        <f t="shared" si="114"/>
        <v>3.8114776420925776E-2</v>
      </c>
    </row>
    <row r="1325" spans="2:40" x14ac:dyDescent="0.5">
      <c r="B1325" s="29">
        <v>43921</v>
      </c>
      <c r="C1325" s="4">
        <v>33.5</v>
      </c>
      <c r="D1325" s="5">
        <f t="shared" si="110"/>
        <v>-5.5007052186177789E-2</v>
      </c>
      <c r="E1325" s="6">
        <f t="shared" si="111"/>
        <v>-5.6577814147115782E-2</v>
      </c>
      <c r="AJ1325" s="29">
        <v>43921</v>
      </c>
      <c r="AK1325" s="6">
        <f t="shared" si="112"/>
        <v>0.94499294781382226</v>
      </c>
      <c r="AL1325" s="7">
        <f t="shared" si="112"/>
        <v>0.94342218585288418</v>
      </c>
      <c r="AM1325" s="10">
        <f t="shared" si="113"/>
        <v>4.2326272955041542E-3</v>
      </c>
      <c r="AN1325" s="11">
        <f t="shared" si="114"/>
        <v>3.8111838412511437E-2</v>
      </c>
    </row>
    <row r="1326" spans="2:40" x14ac:dyDescent="0.5">
      <c r="B1326" s="29">
        <v>43922</v>
      </c>
      <c r="C1326" s="4">
        <v>29.96</v>
      </c>
      <c r="D1326" s="5">
        <f t="shared" si="110"/>
        <v>-0.10567164179104475</v>
      </c>
      <c r="E1326" s="6">
        <f t="shared" si="111"/>
        <v>-0.11168228018200195</v>
      </c>
      <c r="AJ1326" s="29">
        <v>43922</v>
      </c>
      <c r="AK1326" s="6">
        <f t="shared" si="112"/>
        <v>0.89432835820895529</v>
      </c>
      <c r="AL1326" s="7">
        <f t="shared" si="112"/>
        <v>0.88831771981799801</v>
      </c>
      <c r="AM1326" s="10">
        <f t="shared" si="113"/>
        <v>4.8348476266707168E-3</v>
      </c>
      <c r="AN1326" s="11">
        <f t="shared" si="114"/>
        <v>3.7594835707205357E-2</v>
      </c>
    </row>
    <row r="1327" spans="2:40" x14ac:dyDescent="0.5">
      <c r="B1327" s="29">
        <v>43923</v>
      </c>
      <c r="C1327" s="4">
        <v>30.97</v>
      </c>
      <c r="D1327" s="5">
        <f t="shared" si="110"/>
        <v>3.3711615487316354E-2</v>
      </c>
      <c r="E1327" s="6">
        <f t="shared" si="111"/>
        <v>3.3155835336092551E-2</v>
      </c>
      <c r="AJ1327" s="29">
        <v>43923</v>
      </c>
      <c r="AK1327" s="6">
        <f t="shared" si="112"/>
        <v>1.0337116154873163</v>
      </c>
      <c r="AL1327" s="7">
        <f t="shared" si="112"/>
        <v>1.0331558353360926</v>
      </c>
      <c r="AM1327" s="10">
        <f t="shared" si="113"/>
        <v>5.7707512897831135E-3</v>
      </c>
      <c r="AN1327" s="11">
        <f t="shared" si="114"/>
        <v>3.583203654025207E-2</v>
      </c>
    </row>
    <row r="1328" spans="2:40" x14ac:dyDescent="0.5">
      <c r="B1328" s="29">
        <v>43924</v>
      </c>
      <c r="C1328" s="4">
        <v>31.92</v>
      </c>
      <c r="D1328" s="5">
        <f t="shared" si="110"/>
        <v>3.0674846625766965E-2</v>
      </c>
      <c r="E1328" s="6">
        <f t="shared" si="111"/>
        <v>3.0213778596496633E-2</v>
      </c>
      <c r="AJ1328" s="29">
        <v>43924</v>
      </c>
      <c r="AK1328" s="6">
        <f t="shared" si="112"/>
        <v>1.0306748466257669</v>
      </c>
      <c r="AL1328" s="7">
        <f t="shared" si="112"/>
        <v>1.0302137785964967</v>
      </c>
      <c r="AM1328" s="10">
        <f t="shared" si="113"/>
        <v>5.4762071780413892E-3</v>
      </c>
      <c r="AN1328" s="11">
        <f t="shared" si="114"/>
        <v>3.5709762544978527E-2</v>
      </c>
    </row>
    <row r="1329" spans="2:40" x14ac:dyDescent="0.5">
      <c r="B1329" s="29">
        <v>43927</v>
      </c>
      <c r="C1329" s="4">
        <v>35.92</v>
      </c>
      <c r="D1329" s="5">
        <f t="shared" si="110"/>
        <v>0.12531328320802004</v>
      </c>
      <c r="E1329" s="6">
        <f t="shared" si="111"/>
        <v>0.11806147085239092</v>
      </c>
      <c r="AJ1329" s="29">
        <v>43927</v>
      </c>
      <c r="AK1329" s="6">
        <f t="shared" si="112"/>
        <v>1.1253132832080199</v>
      </c>
      <c r="AL1329" s="7">
        <f t="shared" si="112"/>
        <v>1.1180614708523908</v>
      </c>
      <c r="AM1329" s="10">
        <f t="shared" si="113"/>
        <v>5.2282210404847023E-3</v>
      </c>
      <c r="AN1329" s="11">
        <f t="shared" si="114"/>
        <v>3.5611047275600459E-2</v>
      </c>
    </row>
    <row r="1330" spans="2:40" x14ac:dyDescent="0.5">
      <c r="B1330" s="29">
        <v>43928</v>
      </c>
      <c r="C1330" s="4">
        <v>35.08</v>
      </c>
      <c r="D1330" s="5">
        <f t="shared" si="110"/>
        <v>-2.3385300668151542E-2</v>
      </c>
      <c r="E1330" s="6">
        <f t="shared" si="111"/>
        <v>-2.3663075930016705E-2</v>
      </c>
      <c r="AJ1330" s="29">
        <v>43928</v>
      </c>
      <c r="AK1330" s="6">
        <f t="shared" si="112"/>
        <v>0.97661469933184841</v>
      </c>
      <c r="AL1330" s="7">
        <f t="shared" si="112"/>
        <v>0.97633692406998329</v>
      </c>
      <c r="AM1330" s="10">
        <f t="shared" si="113"/>
        <v>3.7106449450947177E-3</v>
      </c>
      <c r="AN1330" s="11">
        <f t="shared" si="114"/>
        <v>3.3304607729451832E-2</v>
      </c>
    </row>
    <row r="1331" spans="2:40" x14ac:dyDescent="0.5">
      <c r="B1331" s="29">
        <v>43929</v>
      </c>
      <c r="C1331" s="4">
        <v>37.270000000000003</v>
      </c>
      <c r="D1331" s="5">
        <f t="shared" si="110"/>
        <v>6.2428734321550883E-2</v>
      </c>
      <c r="E1331" s="6">
        <f t="shared" si="111"/>
        <v>6.0557545987184838E-2</v>
      </c>
      <c r="AJ1331" s="29">
        <v>43929</v>
      </c>
      <c r="AK1331" s="6">
        <f t="shared" si="112"/>
        <v>1.0624287343215508</v>
      </c>
      <c r="AL1331" s="7">
        <f t="shared" si="112"/>
        <v>1.0605575459871848</v>
      </c>
      <c r="AM1331" s="10">
        <f t="shared" si="113"/>
        <v>4.1214311042630731E-3</v>
      </c>
      <c r="AN1331" s="11">
        <f t="shared" si="114"/>
        <v>3.3197049402833669E-2</v>
      </c>
    </row>
    <row r="1332" spans="2:40" x14ac:dyDescent="0.5">
      <c r="B1332" s="29">
        <v>43930</v>
      </c>
      <c r="C1332" s="4">
        <v>39.159999999999997</v>
      </c>
      <c r="D1332" s="5">
        <f t="shared" si="110"/>
        <v>5.0711027636168318E-2</v>
      </c>
      <c r="E1332" s="6">
        <f t="shared" si="111"/>
        <v>4.9467104171142508E-2</v>
      </c>
      <c r="AJ1332" s="29">
        <v>43930</v>
      </c>
      <c r="AK1332" s="6">
        <f t="shared" si="112"/>
        <v>1.0507110276361684</v>
      </c>
      <c r="AL1332" s="7">
        <f t="shared" si="112"/>
        <v>1.0494671041711425</v>
      </c>
      <c r="AM1332" s="10">
        <f t="shared" si="113"/>
        <v>3.2905109242443087E-3</v>
      </c>
      <c r="AN1332" s="11">
        <f t="shared" si="114"/>
        <v>3.2663419916174621E-2</v>
      </c>
    </row>
    <row r="1333" spans="2:40" x14ac:dyDescent="0.5">
      <c r="B1333" s="29">
        <v>43934</v>
      </c>
      <c r="C1333" s="4">
        <v>36.130000000000003</v>
      </c>
      <c r="D1333" s="5">
        <f t="shared" si="110"/>
        <v>-7.7374872318692403E-2</v>
      </c>
      <c r="E1333" s="6">
        <f t="shared" si="111"/>
        <v>-8.0532272502760668E-2</v>
      </c>
      <c r="AJ1333" s="29">
        <v>43934</v>
      </c>
      <c r="AK1333" s="6">
        <f t="shared" si="112"/>
        <v>0.92262512768130756</v>
      </c>
      <c r="AL1333" s="7">
        <f t="shared" si="112"/>
        <v>0.91946772749723937</v>
      </c>
      <c r="AM1333" s="10">
        <f t="shared" si="113"/>
        <v>2.6850695918502511E-3</v>
      </c>
      <c r="AN1333" s="11">
        <f t="shared" si="114"/>
        <v>3.2283079147428936E-2</v>
      </c>
    </row>
    <row r="1334" spans="2:40" x14ac:dyDescent="0.5">
      <c r="B1334" s="29">
        <v>43935</v>
      </c>
      <c r="C1334" s="4">
        <v>36.36</v>
      </c>
      <c r="D1334" s="5">
        <f t="shared" si="110"/>
        <v>6.3659009133683053E-3</v>
      </c>
      <c r="E1334" s="6">
        <f t="shared" si="111"/>
        <v>6.3457241497291419E-3</v>
      </c>
      <c r="AJ1334" s="29">
        <v>43935</v>
      </c>
      <c r="AK1334" s="6">
        <f t="shared" si="112"/>
        <v>1.0063659009133683</v>
      </c>
      <c r="AL1334" s="7">
        <f t="shared" si="112"/>
        <v>1.0063457241497291</v>
      </c>
      <c r="AM1334" s="10">
        <f t="shared" si="113"/>
        <v>3.2956999820024104E-3</v>
      </c>
      <c r="AN1334" s="11">
        <f t="shared" si="114"/>
        <v>3.1261283973376103E-2</v>
      </c>
    </row>
    <row r="1335" spans="2:40" x14ac:dyDescent="0.5">
      <c r="B1335" s="29">
        <v>43936</v>
      </c>
      <c r="C1335" s="4">
        <v>34.020000000000003</v>
      </c>
      <c r="D1335" s="5">
        <f t="shared" si="110"/>
        <v>-6.4356435643564261E-2</v>
      </c>
      <c r="E1335" s="6">
        <f t="shared" si="111"/>
        <v>-6.6520682341562318E-2</v>
      </c>
      <c r="AJ1335" s="29">
        <v>43936</v>
      </c>
      <c r="AK1335" s="6">
        <f t="shared" si="112"/>
        <v>0.9356435643564357</v>
      </c>
      <c r="AL1335" s="7">
        <f t="shared" si="112"/>
        <v>0.93347931765843772</v>
      </c>
      <c r="AM1335" s="10">
        <f t="shared" si="113"/>
        <v>3.3152589427909271E-3</v>
      </c>
      <c r="AN1335" s="11">
        <f t="shared" si="114"/>
        <v>3.1263782917372807E-2</v>
      </c>
    </row>
    <row r="1336" spans="2:40" x14ac:dyDescent="0.5">
      <c r="B1336" s="29">
        <v>43937</v>
      </c>
      <c r="C1336" s="4">
        <v>36.33</v>
      </c>
      <c r="D1336" s="5">
        <f t="shared" si="110"/>
        <v>6.7901234567901092E-2</v>
      </c>
      <c r="E1336" s="6">
        <f t="shared" si="111"/>
        <v>6.569525926539474E-2</v>
      </c>
      <c r="AJ1336" s="29">
        <v>43937</v>
      </c>
      <c r="AK1336" s="6">
        <f t="shared" si="112"/>
        <v>1.0679012345679011</v>
      </c>
      <c r="AL1336" s="7">
        <f t="shared" si="112"/>
        <v>1.0656952592653948</v>
      </c>
      <c r="AM1336" s="10">
        <f t="shared" si="113"/>
        <v>3.6789929092600334E-3</v>
      </c>
      <c r="AN1336" s="11">
        <f t="shared" si="114"/>
        <v>3.0654325372178933E-2</v>
      </c>
    </row>
    <row r="1337" spans="2:40" x14ac:dyDescent="0.5">
      <c r="B1337" s="29">
        <v>43938</v>
      </c>
      <c r="C1337" s="4">
        <v>38.869999999999997</v>
      </c>
      <c r="D1337" s="5">
        <f t="shared" si="110"/>
        <v>6.9914671070740411E-2</v>
      </c>
      <c r="E1337" s="6">
        <f t="shared" si="111"/>
        <v>6.7578898631021136E-2</v>
      </c>
      <c r="AJ1337" s="29">
        <v>43938</v>
      </c>
      <c r="AK1337" s="6">
        <f t="shared" si="112"/>
        <v>1.0699146710707403</v>
      </c>
      <c r="AL1337" s="7">
        <f t="shared" si="112"/>
        <v>1.0675788986310211</v>
      </c>
      <c r="AM1337" s="10">
        <f t="shared" si="113"/>
        <v>2.9641813223384092E-3</v>
      </c>
      <c r="AN1337" s="11">
        <f t="shared" si="114"/>
        <v>2.9888975692427072E-2</v>
      </c>
    </row>
    <row r="1338" spans="2:40" x14ac:dyDescent="0.5">
      <c r="B1338" s="29">
        <v>43941</v>
      </c>
      <c r="C1338" s="4">
        <v>37.270000000000003</v>
      </c>
      <c r="D1338" s="5">
        <f t="shared" si="110"/>
        <v>-4.1162850527398875E-2</v>
      </c>
      <c r="E1338" s="6">
        <f t="shared" si="111"/>
        <v>-4.2034031372964596E-2</v>
      </c>
      <c r="AJ1338" s="29">
        <v>43941</v>
      </c>
      <c r="AK1338" s="6">
        <f t="shared" si="112"/>
        <v>0.95883714947260112</v>
      </c>
      <c r="AL1338" s="7">
        <f t="shared" si="112"/>
        <v>0.95796596862703542</v>
      </c>
      <c r="AM1338" s="10">
        <f t="shared" si="113"/>
        <v>2.4869082226334866E-3</v>
      </c>
      <c r="AN1338" s="11">
        <f t="shared" si="114"/>
        <v>2.9145536631934425E-2</v>
      </c>
    </row>
    <row r="1339" spans="2:40" x14ac:dyDescent="0.5">
      <c r="B1339" s="29">
        <v>43942</v>
      </c>
      <c r="C1339" s="4">
        <v>35.5</v>
      </c>
      <c r="D1339" s="5">
        <f t="shared" si="110"/>
        <v>-4.7491279849745181E-2</v>
      </c>
      <c r="E1339" s="6">
        <f t="shared" si="111"/>
        <v>-4.8656017009797055E-2</v>
      </c>
      <c r="AJ1339" s="29">
        <v>43942</v>
      </c>
      <c r="AK1339" s="6">
        <f t="shared" si="112"/>
        <v>0.95250872015025478</v>
      </c>
      <c r="AL1339" s="7">
        <f t="shared" si="112"/>
        <v>0.95134398299020295</v>
      </c>
      <c r="AM1339" s="10">
        <f t="shared" si="113"/>
        <v>3.0329701476399314E-3</v>
      </c>
      <c r="AN1339" s="11">
        <f t="shared" si="114"/>
        <v>2.8781876168973989E-2</v>
      </c>
    </row>
    <row r="1340" spans="2:40" x14ac:dyDescent="0.5">
      <c r="B1340" s="29">
        <v>43943</v>
      </c>
      <c r="C1340" s="4">
        <v>36.119999999999997</v>
      </c>
      <c r="D1340" s="5">
        <f t="shared" si="110"/>
        <v>1.7464788732394293E-2</v>
      </c>
      <c r="E1340" s="6">
        <f t="shared" si="111"/>
        <v>1.7314032067414404E-2</v>
      </c>
      <c r="AJ1340" s="29">
        <v>43943</v>
      </c>
      <c r="AK1340" s="6">
        <f t="shared" si="112"/>
        <v>1.0174647887323942</v>
      </c>
      <c r="AL1340" s="7">
        <f t="shared" si="112"/>
        <v>1.0173140320674143</v>
      </c>
      <c r="AM1340" s="10">
        <f t="shared" si="113"/>
        <v>3.389901016048955E-3</v>
      </c>
      <c r="AN1340" s="11">
        <f t="shared" si="114"/>
        <v>2.8346458095009321E-2</v>
      </c>
    </row>
    <row r="1341" spans="2:40" x14ac:dyDescent="0.5">
      <c r="B1341" s="29">
        <v>43944</v>
      </c>
      <c r="C1341" s="4">
        <v>38.049999999999997</v>
      </c>
      <c r="D1341" s="5">
        <f t="shared" si="110"/>
        <v>5.3433001107419706E-2</v>
      </c>
      <c r="E1341" s="6">
        <f t="shared" si="111"/>
        <v>5.205435575891023E-2</v>
      </c>
      <c r="AJ1341" s="29">
        <v>43944</v>
      </c>
      <c r="AK1341" s="6">
        <f t="shared" si="112"/>
        <v>1.0534330011074198</v>
      </c>
      <c r="AL1341" s="7">
        <f t="shared" si="112"/>
        <v>1.0520543557589102</v>
      </c>
      <c r="AM1341" s="10">
        <f t="shared" si="113"/>
        <v>3.2640228251806925E-3</v>
      </c>
      <c r="AN1341" s="11">
        <f t="shared" si="114"/>
        <v>2.8308669982247223E-2</v>
      </c>
    </row>
    <row r="1342" spans="2:40" x14ac:dyDescent="0.5">
      <c r="B1342" s="29">
        <v>43945</v>
      </c>
      <c r="C1342" s="4">
        <v>38.94</v>
      </c>
      <c r="D1342" s="5">
        <f t="shared" si="110"/>
        <v>2.3390275952693839E-2</v>
      </c>
      <c r="E1342" s="6">
        <f t="shared" si="111"/>
        <v>2.3120915636358791E-2</v>
      </c>
      <c r="AJ1342" s="29">
        <v>43945</v>
      </c>
      <c r="AK1342" s="6">
        <f t="shared" si="112"/>
        <v>1.0233902759526938</v>
      </c>
      <c r="AL1342" s="7">
        <f t="shared" si="112"/>
        <v>1.0231209156363588</v>
      </c>
      <c r="AM1342" s="10">
        <f t="shared" si="113"/>
        <v>2.9816414050017172E-3</v>
      </c>
      <c r="AN1342" s="11">
        <f t="shared" si="114"/>
        <v>2.7928277376933913E-2</v>
      </c>
    </row>
    <row r="1343" spans="2:40" x14ac:dyDescent="0.5">
      <c r="B1343" s="29">
        <v>43948</v>
      </c>
      <c r="C1343" s="4">
        <v>41.38</v>
      </c>
      <c r="D1343" s="5">
        <f t="shared" si="110"/>
        <v>6.2660503338469564E-2</v>
      </c>
      <c r="E1343" s="6">
        <f t="shared" si="111"/>
        <v>6.0775672373343408E-2</v>
      </c>
      <c r="AJ1343" s="29">
        <v>43948</v>
      </c>
      <c r="AK1343" s="6">
        <f t="shared" si="112"/>
        <v>1.0626605033384695</v>
      </c>
      <c r="AL1343" s="7">
        <f t="shared" si="112"/>
        <v>1.0607756723733435</v>
      </c>
      <c r="AM1343" s="10">
        <f t="shared" si="113"/>
        <v>2.7930443363229623E-3</v>
      </c>
      <c r="AN1343" s="11">
        <f t="shared" si="114"/>
        <v>2.7846757300574579E-2</v>
      </c>
    </row>
    <row r="1344" spans="2:40" x14ac:dyDescent="0.5">
      <c r="B1344" s="29">
        <v>43949</v>
      </c>
      <c r="C1344" s="4">
        <v>40.619999999999997</v>
      </c>
      <c r="D1344" s="5">
        <f t="shared" si="110"/>
        <v>-1.8366360560657446E-2</v>
      </c>
      <c r="E1344" s="6">
        <f t="shared" si="111"/>
        <v>-1.8537116165158463E-2</v>
      </c>
      <c r="AJ1344" s="29">
        <v>43949</v>
      </c>
      <c r="AK1344" s="6">
        <f t="shared" si="112"/>
        <v>0.98163363943934256</v>
      </c>
      <c r="AL1344" s="7">
        <f t="shared" si="112"/>
        <v>0.98146288383484159</v>
      </c>
      <c r="AM1344" s="10">
        <f t="shared" si="113"/>
        <v>1.637428741581994E-3</v>
      </c>
      <c r="AN1344" s="11">
        <f t="shared" si="114"/>
        <v>2.7514771491648909E-2</v>
      </c>
    </row>
    <row r="1345" spans="2:40" x14ac:dyDescent="0.5">
      <c r="B1345" s="29">
        <v>43950</v>
      </c>
      <c r="C1345" s="4">
        <v>42.98</v>
      </c>
      <c r="D1345" s="5">
        <f t="shared" si="110"/>
        <v>5.8099458394879358E-2</v>
      </c>
      <c r="E1345" s="6">
        <f t="shared" si="111"/>
        <v>5.6474335062125694E-2</v>
      </c>
      <c r="AJ1345" s="29">
        <v>43950</v>
      </c>
      <c r="AK1345" s="6">
        <f t="shared" si="112"/>
        <v>1.0580994583948793</v>
      </c>
      <c r="AL1345" s="7">
        <f t="shared" si="112"/>
        <v>1.0564743350621257</v>
      </c>
      <c r="AM1345" s="10">
        <f t="shared" si="113"/>
        <v>1.8866131002059441E-3</v>
      </c>
      <c r="AN1345" s="11">
        <f t="shared" si="114"/>
        <v>2.7434158756798232E-2</v>
      </c>
    </row>
    <row r="1346" spans="2:40" x14ac:dyDescent="0.5">
      <c r="B1346" s="29">
        <v>43951</v>
      </c>
      <c r="C1346" s="4">
        <v>40.49</v>
      </c>
      <c r="D1346" s="5">
        <f t="shared" si="110"/>
        <v>-5.7933922754769544E-2</v>
      </c>
      <c r="E1346" s="6">
        <f t="shared" si="111"/>
        <v>-5.9679861170294474E-2</v>
      </c>
      <c r="AJ1346" s="29">
        <v>43951</v>
      </c>
      <c r="AK1346" s="6">
        <f t="shared" si="112"/>
        <v>0.9420660772452305</v>
      </c>
      <c r="AL1346" s="7">
        <f t="shared" si="112"/>
        <v>0.94032013882970555</v>
      </c>
      <c r="AM1346" s="10">
        <f t="shared" si="113"/>
        <v>7.8370028005808731E-4</v>
      </c>
      <c r="AN1346" s="11">
        <f t="shared" si="114"/>
        <v>2.7165299915870949E-2</v>
      </c>
    </row>
    <row r="1347" spans="2:40" x14ac:dyDescent="0.5">
      <c r="B1347" s="29">
        <v>43952</v>
      </c>
      <c r="C1347" s="4">
        <v>39.56</v>
      </c>
      <c r="D1347" s="5">
        <f t="shared" si="110"/>
        <v>-2.2968634230674231E-2</v>
      </c>
      <c r="E1347" s="6">
        <f t="shared" si="111"/>
        <v>-2.3236523289558338E-2</v>
      </c>
      <c r="AJ1347" s="29">
        <v>43952</v>
      </c>
      <c r="AK1347" s="6">
        <f t="shared" si="112"/>
        <v>0.97703136576932581</v>
      </c>
      <c r="AL1347" s="7">
        <f t="shared" si="112"/>
        <v>0.97676347671044161</v>
      </c>
      <c r="AM1347" s="10">
        <f t="shared" si="113"/>
        <v>1.5901938185425E-3</v>
      </c>
      <c r="AN1347" s="11">
        <f t="shared" si="114"/>
        <v>2.6483574283500691E-2</v>
      </c>
    </row>
    <row r="1348" spans="2:40" x14ac:dyDescent="0.5">
      <c r="B1348" s="29">
        <v>43955</v>
      </c>
      <c r="C1348" s="4">
        <v>39.950000000000003</v>
      </c>
      <c r="D1348" s="5">
        <f t="shared" si="110"/>
        <v>9.8584428715874761E-3</v>
      </c>
      <c r="E1348" s="6">
        <f t="shared" si="111"/>
        <v>9.8101654577723921E-3</v>
      </c>
      <c r="AJ1348" s="29">
        <v>43955</v>
      </c>
      <c r="AK1348" s="6">
        <f t="shared" si="112"/>
        <v>1.0098584428715875</v>
      </c>
      <c r="AL1348" s="7">
        <f t="shared" si="112"/>
        <v>1.0098101654577725</v>
      </c>
      <c r="AM1348" s="10">
        <f t="shared" si="113"/>
        <v>1.765021199113419E-3</v>
      </c>
      <c r="AN1348" s="11">
        <f t="shared" si="114"/>
        <v>2.6371927557742307E-2</v>
      </c>
    </row>
    <row r="1349" spans="2:40" x14ac:dyDescent="0.5">
      <c r="B1349" s="29">
        <v>43956</v>
      </c>
      <c r="C1349" s="4">
        <v>40.9</v>
      </c>
      <c r="D1349" s="5">
        <f t="shared" si="110"/>
        <v>2.3779724655819668E-2</v>
      </c>
      <c r="E1349" s="6">
        <f t="shared" si="111"/>
        <v>2.3501390836472187E-2</v>
      </c>
      <c r="AJ1349" s="29">
        <v>43956</v>
      </c>
      <c r="AK1349" s="6">
        <f t="shared" si="112"/>
        <v>1.0237797246558196</v>
      </c>
      <c r="AL1349" s="7">
        <f t="shared" si="112"/>
        <v>1.0235013908364723</v>
      </c>
      <c r="AM1349" s="10">
        <f t="shared" si="113"/>
        <v>1.5883257849929552E-3</v>
      </c>
      <c r="AN1349" s="11">
        <f t="shared" si="114"/>
        <v>2.637096468260379E-2</v>
      </c>
    </row>
    <row r="1350" spans="2:40" x14ac:dyDescent="0.5">
      <c r="B1350" s="29">
        <v>43957</v>
      </c>
      <c r="C1350" s="4">
        <v>41.68</v>
      </c>
      <c r="D1350" s="5">
        <f t="shared" si="110"/>
        <v>1.90709046454768E-2</v>
      </c>
      <c r="E1350" s="6">
        <f t="shared" si="111"/>
        <v>1.8891334396355534E-2</v>
      </c>
      <c r="AJ1350" s="29">
        <v>43957</v>
      </c>
      <c r="AK1350" s="6">
        <f t="shared" si="112"/>
        <v>1.0190709046454769</v>
      </c>
      <c r="AL1350" s="7">
        <f t="shared" si="112"/>
        <v>1.0188913343963555</v>
      </c>
      <c r="AM1350" s="10">
        <f t="shared" si="113"/>
        <v>1.4965253894930184E-3</v>
      </c>
      <c r="AN1350" s="11">
        <f t="shared" si="114"/>
        <v>2.6307319033002839E-2</v>
      </c>
    </row>
    <row r="1351" spans="2:40" x14ac:dyDescent="0.5">
      <c r="B1351" s="29">
        <v>43958</v>
      </c>
      <c r="C1351" s="4">
        <v>43</v>
      </c>
      <c r="D1351" s="5">
        <f t="shared" si="110"/>
        <v>3.1669865642994247E-2</v>
      </c>
      <c r="E1351" s="6">
        <f t="shared" si="111"/>
        <v>3.1178718248451046E-2</v>
      </c>
      <c r="AJ1351" s="29">
        <v>43958</v>
      </c>
      <c r="AK1351" s="6">
        <f t="shared" si="112"/>
        <v>1.0316698656429943</v>
      </c>
      <c r="AL1351" s="7">
        <f t="shared" si="112"/>
        <v>1.0311787182484511</v>
      </c>
      <c r="AM1351" s="10">
        <f t="shared" si="113"/>
        <v>1.270019060529749E-3</v>
      </c>
      <c r="AN1351" s="11">
        <f t="shared" si="114"/>
        <v>2.6242978564139454E-2</v>
      </c>
    </row>
    <row r="1352" spans="2:40" x14ac:dyDescent="0.5">
      <c r="B1352" s="29">
        <v>43959</v>
      </c>
      <c r="C1352" s="4">
        <v>43.93</v>
      </c>
      <c r="D1352" s="5">
        <f t="shared" ref="D1352:D1415" si="115">((C1352-C1351)/C1351)</f>
        <v>2.1627906976744181E-2</v>
      </c>
      <c r="E1352" s="6">
        <f t="shared" ref="E1352:E1415" si="116" xml:space="preserve"> IF(C1352=C1351, 0, LN(C1352/C1351))</f>
        <v>2.13973422941258E-2</v>
      </c>
      <c r="AJ1352" s="29">
        <v>43959</v>
      </c>
      <c r="AK1352" s="6">
        <f t="shared" ref="AK1352:AL1415" si="117">1 + D1352</f>
        <v>1.0216279069767442</v>
      </c>
      <c r="AL1352" s="7">
        <f t="shared" si="117"/>
        <v>1.0213973422941258</v>
      </c>
      <c r="AM1352" s="10">
        <f t="shared" ref="AM1352:AM1415" si="118">AVERAGE(D1352:D1442)</f>
        <v>9.6561536111983712E-4</v>
      </c>
      <c r="AN1352" s="11">
        <f t="shared" ref="AN1352:AN1415" si="119">STDEV(D1352:D1442)</f>
        <v>2.6046359410376991E-2</v>
      </c>
    </row>
    <row r="1353" spans="2:40" x14ac:dyDescent="0.5">
      <c r="B1353" s="29">
        <v>43962</v>
      </c>
      <c r="C1353" s="4">
        <v>45.08</v>
      </c>
      <c r="D1353" s="5">
        <f t="shared" si="115"/>
        <v>2.6178010471204157E-2</v>
      </c>
      <c r="E1353" s="6">
        <f t="shared" si="116"/>
        <v>2.5841231183887328E-2</v>
      </c>
      <c r="AJ1353" s="29">
        <v>43962</v>
      </c>
      <c r="AK1353" s="6">
        <f t="shared" si="117"/>
        <v>1.0261780104712042</v>
      </c>
      <c r="AL1353" s="7">
        <f t="shared" si="117"/>
        <v>1.0258412311838874</v>
      </c>
      <c r="AM1353" s="10">
        <f t="shared" si="118"/>
        <v>4.7210701023148155E-4</v>
      </c>
      <c r="AN1353" s="11">
        <f t="shared" si="119"/>
        <v>2.6075952640735648E-2</v>
      </c>
    </row>
    <row r="1354" spans="2:40" x14ac:dyDescent="0.5">
      <c r="B1354" s="29">
        <v>43963</v>
      </c>
      <c r="C1354" s="4">
        <v>44.16</v>
      </c>
      <c r="D1354" s="5">
        <f t="shared" si="115"/>
        <v>-2.0408163265306162E-2</v>
      </c>
      <c r="E1354" s="6">
        <f t="shared" si="116"/>
        <v>-2.0619287202735703E-2</v>
      </c>
      <c r="AJ1354" s="29">
        <v>43963</v>
      </c>
      <c r="AK1354" s="6">
        <f t="shared" si="117"/>
        <v>0.97959183673469385</v>
      </c>
      <c r="AL1354" s="7">
        <f t="shared" si="117"/>
        <v>0.97938071279726424</v>
      </c>
      <c r="AM1354" s="10">
        <f t="shared" si="118"/>
        <v>2.3385869721778303E-4</v>
      </c>
      <c r="AN1354" s="11">
        <f t="shared" si="119"/>
        <v>2.5937150920584188E-2</v>
      </c>
    </row>
    <row r="1355" spans="2:40" x14ac:dyDescent="0.5">
      <c r="B1355" s="29">
        <v>43964</v>
      </c>
      <c r="C1355" s="4">
        <v>41.66</v>
      </c>
      <c r="D1355" s="5">
        <f t="shared" si="115"/>
        <v>-5.6612318840579712E-2</v>
      </c>
      <c r="E1355" s="6">
        <f t="shared" si="116"/>
        <v>-5.8277966136013937E-2</v>
      </c>
      <c r="AJ1355" s="29">
        <v>43964</v>
      </c>
      <c r="AK1355" s="6">
        <f t="shared" si="117"/>
        <v>0.94338768115942029</v>
      </c>
      <c r="AL1355" s="7">
        <f t="shared" si="117"/>
        <v>0.94172203386398601</v>
      </c>
      <c r="AM1355" s="10">
        <f t="shared" si="118"/>
        <v>2.1950008031808394E-4</v>
      </c>
      <c r="AN1355" s="11">
        <f t="shared" si="119"/>
        <v>2.5949064098172884E-2</v>
      </c>
    </row>
    <row r="1356" spans="2:40" x14ac:dyDescent="0.5">
      <c r="B1356" s="29">
        <v>43965</v>
      </c>
      <c r="C1356" s="4">
        <v>41.77</v>
      </c>
      <c r="D1356" s="5">
        <f t="shared" si="115"/>
        <v>2.6404224675949722E-3</v>
      </c>
      <c r="E1356" s="6">
        <f t="shared" si="116"/>
        <v>2.6369426762581001E-3</v>
      </c>
      <c r="AJ1356" s="29">
        <v>43965</v>
      </c>
      <c r="AK1356" s="6">
        <f t="shared" si="117"/>
        <v>1.0026404224675949</v>
      </c>
      <c r="AL1356" s="7">
        <f t="shared" si="117"/>
        <v>1.002636942676258</v>
      </c>
      <c r="AM1356" s="10">
        <f t="shared" si="118"/>
        <v>1.0000362870556628E-3</v>
      </c>
      <c r="AN1356" s="11">
        <f t="shared" si="119"/>
        <v>2.528023193853509E-2</v>
      </c>
    </row>
    <row r="1357" spans="2:40" x14ac:dyDescent="0.5">
      <c r="B1357" s="29">
        <v>43966</v>
      </c>
      <c r="C1357" s="4">
        <v>40.69</v>
      </c>
      <c r="D1357" s="5">
        <f t="shared" si="115"/>
        <v>-2.5855877423988635E-2</v>
      </c>
      <c r="E1357" s="6">
        <f t="shared" si="116"/>
        <v>-2.6196016495485527E-2</v>
      </c>
      <c r="AJ1357" s="29">
        <v>43966</v>
      </c>
      <c r="AK1357" s="6">
        <f t="shared" si="117"/>
        <v>0.97414412257601135</v>
      </c>
      <c r="AL1357" s="7">
        <f t="shared" si="117"/>
        <v>0.97380398350451447</v>
      </c>
      <c r="AM1357" s="10">
        <f t="shared" si="118"/>
        <v>8.7186422884377919E-4</v>
      </c>
      <c r="AN1357" s="11">
        <f t="shared" si="119"/>
        <v>2.5301381508185589E-2</v>
      </c>
    </row>
    <row r="1358" spans="2:40" x14ac:dyDescent="0.5">
      <c r="B1358" s="29">
        <v>43969</v>
      </c>
      <c r="C1358" s="4">
        <v>43.51</v>
      </c>
      <c r="D1358" s="5">
        <f t="shared" si="115"/>
        <v>6.9304497419513403E-2</v>
      </c>
      <c r="E1358" s="6">
        <f t="shared" si="116"/>
        <v>6.7008434718990151E-2</v>
      </c>
      <c r="AJ1358" s="29">
        <v>43969</v>
      </c>
      <c r="AK1358" s="6">
        <f t="shared" si="117"/>
        <v>1.0693044974195134</v>
      </c>
      <c r="AL1358" s="7">
        <f t="shared" si="117"/>
        <v>1.0670084347189901</v>
      </c>
      <c r="AM1358" s="10">
        <f t="shared" si="118"/>
        <v>8.8583468014513179E-4</v>
      </c>
      <c r="AN1358" s="11">
        <f t="shared" si="119"/>
        <v>2.5286806283887551E-2</v>
      </c>
    </row>
    <row r="1359" spans="2:40" x14ac:dyDescent="0.5">
      <c r="B1359" s="29">
        <v>43970</v>
      </c>
      <c r="C1359" s="4">
        <v>43.25</v>
      </c>
      <c r="D1359" s="5">
        <f t="shared" si="115"/>
        <v>-5.9756377844173295E-3</v>
      </c>
      <c r="E1359" s="6">
        <f t="shared" si="116"/>
        <v>-5.9935633547003797E-3</v>
      </c>
      <c r="AJ1359" s="29">
        <v>43970</v>
      </c>
      <c r="AK1359" s="6">
        <f t="shared" si="117"/>
        <v>0.99402436221558266</v>
      </c>
      <c r="AL1359" s="7">
        <f t="shared" si="117"/>
        <v>0.99400643664529964</v>
      </c>
      <c r="AM1359" s="10">
        <f t="shared" si="118"/>
        <v>6.0381390375261498E-4</v>
      </c>
      <c r="AN1359" s="11">
        <f t="shared" si="119"/>
        <v>2.4650366429179438E-2</v>
      </c>
    </row>
    <row r="1360" spans="2:40" x14ac:dyDescent="0.5">
      <c r="B1360" s="29">
        <v>43971</v>
      </c>
      <c r="C1360" s="4">
        <v>44.99</v>
      </c>
      <c r="D1360" s="5">
        <f t="shared" si="115"/>
        <v>4.0231213872832419E-2</v>
      </c>
      <c r="E1360" s="6">
        <f t="shared" si="116"/>
        <v>3.9443009475192678E-2</v>
      </c>
      <c r="AJ1360" s="29">
        <v>43971</v>
      </c>
      <c r="AK1360" s="6">
        <f t="shared" si="117"/>
        <v>1.0402312138728325</v>
      </c>
      <c r="AL1360" s="7">
        <f t="shared" si="117"/>
        <v>1.0394430094751927</v>
      </c>
      <c r="AM1360" s="10">
        <f t="shared" si="118"/>
        <v>1.0577324301928688E-3</v>
      </c>
      <c r="AN1360" s="11">
        <f t="shared" si="119"/>
        <v>2.4906845489235226E-2</v>
      </c>
    </row>
    <row r="1361" spans="2:40" x14ac:dyDescent="0.5">
      <c r="B1361" s="29">
        <v>43972</v>
      </c>
      <c r="C1361" s="4">
        <v>44.96</v>
      </c>
      <c r="D1361" s="5">
        <f t="shared" si="115"/>
        <v>-6.6681484774396829E-4</v>
      </c>
      <c r="E1361" s="6">
        <f t="shared" si="116"/>
        <v>-6.6703726764534566E-4</v>
      </c>
      <c r="AJ1361" s="29">
        <v>43972</v>
      </c>
      <c r="AK1361" s="6">
        <f t="shared" si="117"/>
        <v>0.999333185152256</v>
      </c>
      <c r="AL1361" s="7">
        <f t="shared" si="117"/>
        <v>0.99933296273235461</v>
      </c>
      <c r="AM1361" s="10">
        <f t="shared" si="118"/>
        <v>3.9015471146594825E-4</v>
      </c>
      <c r="AN1361" s="11">
        <f t="shared" si="119"/>
        <v>2.4658105877536203E-2</v>
      </c>
    </row>
    <row r="1362" spans="2:40" x14ac:dyDescent="0.5">
      <c r="B1362" s="29">
        <v>43973</v>
      </c>
      <c r="C1362" s="4">
        <v>45.21</v>
      </c>
      <c r="D1362" s="5">
        <f t="shared" si="115"/>
        <v>5.5604982206405697E-3</v>
      </c>
      <c r="E1362" s="6">
        <f t="shared" si="116"/>
        <v>5.5450957210781094E-3</v>
      </c>
      <c r="AJ1362" s="29">
        <v>43973</v>
      </c>
      <c r="AK1362" s="6">
        <f t="shared" si="117"/>
        <v>1.0055604982206405</v>
      </c>
      <c r="AL1362" s="7">
        <f t="shared" si="117"/>
        <v>1.0055450957210781</v>
      </c>
      <c r="AM1362" s="10">
        <f t="shared" si="118"/>
        <v>2.5209300661725893E-4</v>
      </c>
      <c r="AN1362" s="11">
        <f t="shared" si="119"/>
        <v>2.4699227446512033E-2</v>
      </c>
    </row>
    <row r="1363" spans="2:40" x14ac:dyDescent="0.5">
      <c r="B1363" s="29">
        <v>43977</v>
      </c>
      <c r="C1363" s="4">
        <v>47.61</v>
      </c>
      <c r="D1363" s="5">
        <f t="shared" si="115"/>
        <v>5.3085600530855974E-2</v>
      </c>
      <c r="E1363" s="6">
        <f t="shared" si="116"/>
        <v>5.1724521899913591E-2</v>
      </c>
      <c r="AJ1363" s="29">
        <v>43977</v>
      </c>
      <c r="AK1363" s="6">
        <f t="shared" si="117"/>
        <v>1.053085600530856</v>
      </c>
      <c r="AL1363" s="7">
        <f t="shared" si="117"/>
        <v>1.0517245218999136</v>
      </c>
      <c r="AM1363" s="10">
        <f t="shared" si="118"/>
        <v>7.5087567090023209E-4</v>
      </c>
      <c r="AN1363" s="11">
        <f t="shared" si="119"/>
        <v>2.5259562811476448E-2</v>
      </c>
    </row>
    <row r="1364" spans="2:40" x14ac:dyDescent="0.5">
      <c r="B1364" s="29">
        <v>43978</v>
      </c>
      <c r="C1364" s="4">
        <v>47.68</v>
      </c>
      <c r="D1364" s="5">
        <f t="shared" si="115"/>
        <v>1.4702793530770907E-3</v>
      </c>
      <c r="E1364" s="6">
        <f t="shared" si="116"/>
        <v>1.4691995506670363E-3</v>
      </c>
      <c r="AJ1364" s="29">
        <v>43978</v>
      </c>
      <c r="AK1364" s="6">
        <f t="shared" si="117"/>
        <v>1.0014702793530772</v>
      </c>
      <c r="AL1364" s="7">
        <f t="shared" si="117"/>
        <v>1.001469199550667</v>
      </c>
      <c r="AM1364" s="10">
        <f t="shared" si="118"/>
        <v>2.3995189931507257E-4</v>
      </c>
      <c r="AN1364" s="11">
        <f t="shared" si="119"/>
        <v>2.4652142387986797E-2</v>
      </c>
    </row>
    <row r="1365" spans="2:40" x14ac:dyDescent="0.5">
      <c r="B1365" s="29">
        <v>43979</v>
      </c>
      <c r="C1365" s="4">
        <v>47.2</v>
      </c>
      <c r="D1365" s="5">
        <f t="shared" si="115"/>
        <v>-1.0067114093959667E-2</v>
      </c>
      <c r="E1365" s="6">
        <f t="shared" si="116"/>
        <v>-1.0118130165584554E-2</v>
      </c>
      <c r="AJ1365" s="29">
        <v>43979</v>
      </c>
      <c r="AK1365" s="6">
        <f t="shared" si="117"/>
        <v>0.98993288590604034</v>
      </c>
      <c r="AL1365" s="7">
        <f t="shared" si="117"/>
        <v>0.9898818698344154</v>
      </c>
      <c r="AM1365" s="10">
        <f t="shared" si="118"/>
        <v>3.9789211561922964E-4</v>
      </c>
      <c r="AN1365" s="11">
        <f t="shared" si="119"/>
        <v>2.4706094067113774E-2</v>
      </c>
    </row>
    <row r="1366" spans="2:40" x14ac:dyDescent="0.5">
      <c r="B1366" s="29">
        <v>43980</v>
      </c>
      <c r="C1366" s="4">
        <v>47.6</v>
      </c>
      <c r="D1366" s="5">
        <f t="shared" si="115"/>
        <v>8.4745762711864094E-3</v>
      </c>
      <c r="E1366" s="6">
        <f t="shared" si="116"/>
        <v>8.4388686458646035E-3</v>
      </c>
      <c r="AJ1366" s="29">
        <v>43980</v>
      </c>
      <c r="AK1366" s="6">
        <f t="shared" si="117"/>
        <v>1.0084745762711864</v>
      </c>
      <c r="AL1366" s="7">
        <f t="shared" si="117"/>
        <v>1.0084388686458645</v>
      </c>
      <c r="AM1366" s="10">
        <f t="shared" si="118"/>
        <v>1.4976018276862671E-4</v>
      </c>
      <c r="AN1366" s="11">
        <f t="shared" si="119"/>
        <v>2.4924787130246033E-2</v>
      </c>
    </row>
    <row r="1367" spans="2:40" x14ac:dyDescent="0.5">
      <c r="B1367" s="29">
        <v>43983</v>
      </c>
      <c r="C1367" s="4">
        <v>48.25</v>
      </c>
      <c r="D1367" s="5">
        <f t="shared" si="115"/>
        <v>1.365546218487392E-2</v>
      </c>
      <c r="E1367" s="6">
        <f t="shared" si="116"/>
        <v>1.3563066547620566E-2</v>
      </c>
      <c r="AJ1367" s="29">
        <v>43983</v>
      </c>
      <c r="AK1367" s="6">
        <f t="shared" si="117"/>
        <v>1.0136554621848739</v>
      </c>
      <c r="AL1367" s="7">
        <f t="shared" si="117"/>
        <v>1.0135630665476205</v>
      </c>
      <c r="AM1367" s="10">
        <f t="shared" si="118"/>
        <v>-6.620206155393697E-5</v>
      </c>
      <c r="AN1367" s="11">
        <f t="shared" si="119"/>
        <v>2.4936992226448917E-2</v>
      </c>
    </row>
    <row r="1368" spans="2:40" x14ac:dyDescent="0.5">
      <c r="B1368" s="29">
        <v>43984</v>
      </c>
      <c r="C1368" s="4">
        <v>49.83</v>
      </c>
      <c r="D1368" s="5">
        <f t="shared" si="115"/>
        <v>3.2746113989637268E-2</v>
      </c>
      <c r="E1368" s="6">
        <f t="shared" si="116"/>
        <v>3.2221384508318185E-2</v>
      </c>
      <c r="AJ1368" s="29">
        <v>43984</v>
      </c>
      <c r="AK1368" s="6">
        <f t="shared" si="117"/>
        <v>1.0327461139896372</v>
      </c>
      <c r="AL1368" s="7">
        <f t="shared" si="117"/>
        <v>1.0322213845083181</v>
      </c>
      <c r="AM1368" s="10">
        <f t="shared" si="118"/>
        <v>1.0684880513861501E-5</v>
      </c>
      <c r="AN1368" s="11">
        <f t="shared" si="119"/>
        <v>2.499049850437415E-2</v>
      </c>
    </row>
    <row r="1369" spans="2:40" x14ac:dyDescent="0.5">
      <c r="B1369" s="29">
        <v>43985</v>
      </c>
      <c r="C1369" s="4">
        <v>51.6</v>
      </c>
      <c r="D1369" s="5">
        <f t="shared" si="115"/>
        <v>3.552077062010843E-2</v>
      </c>
      <c r="E1369" s="6">
        <f t="shared" si="116"/>
        <v>3.4904460194203873E-2</v>
      </c>
      <c r="AJ1369" s="29">
        <v>43985</v>
      </c>
      <c r="AK1369" s="6">
        <f t="shared" si="117"/>
        <v>1.0355207706201084</v>
      </c>
      <c r="AL1369" s="7">
        <f t="shared" si="117"/>
        <v>1.0349044601942039</v>
      </c>
      <c r="AM1369" s="10">
        <f t="shared" si="118"/>
        <v>-4.4278562278365474E-4</v>
      </c>
      <c r="AN1369" s="11">
        <f t="shared" si="119"/>
        <v>2.4763256324782729E-2</v>
      </c>
    </row>
    <row r="1370" spans="2:40" x14ac:dyDescent="0.5">
      <c r="B1370" s="29">
        <v>43986</v>
      </c>
      <c r="C1370" s="4">
        <v>51.32</v>
      </c>
      <c r="D1370" s="5">
        <f t="shared" si="115"/>
        <v>-5.4263565891473084E-3</v>
      </c>
      <c r="E1370" s="6">
        <f t="shared" si="116"/>
        <v>-5.4411327400814479E-3</v>
      </c>
      <c r="AJ1370" s="29">
        <v>43986</v>
      </c>
      <c r="AK1370" s="6">
        <f t="shared" si="117"/>
        <v>0.99457364341085264</v>
      </c>
      <c r="AL1370" s="7">
        <f t="shared" si="117"/>
        <v>0.9945588672599186</v>
      </c>
      <c r="AM1370" s="10">
        <f t="shared" si="118"/>
        <v>-1.4587065567589494E-3</v>
      </c>
      <c r="AN1370" s="11">
        <f t="shared" si="119"/>
        <v>2.5164565699255469E-2</v>
      </c>
    </row>
    <row r="1371" spans="2:40" x14ac:dyDescent="0.5">
      <c r="B1371" s="29">
        <v>43987</v>
      </c>
      <c r="C1371" s="4">
        <v>53.15</v>
      </c>
      <c r="D1371" s="5">
        <f t="shared" si="115"/>
        <v>3.565861262665624E-2</v>
      </c>
      <c r="E1371" s="6">
        <f t="shared" si="116"/>
        <v>3.5037565040521246E-2</v>
      </c>
      <c r="AJ1371" s="29">
        <v>43987</v>
      </c>
      <c r="AK1371" s="6">
        <f t="shared" si="117"/>
        <v>1.0356586126266563</v>
      </c>
      <c r="AL1371" s="7">
        <f t="shared" si="117"/>
        <v>1.0350375650405212</v>
      </c>
      <c r="AM1371" s="10">
        <f t="shared" si="118"/>
        <v>-1.591822015402828E-3</v>
      </c>
      <c r="AN1371" s="11">
        <f t="shared" si="119"/>
        <v>2.5217769721663657E-2</v>
      </c>
    </row>
    <row r="1372" spans="2:40" x14ac:dyDescent="0.5">
      <c r="B1372" s="29">
        <v>43990</v>
      </c>
      <c r="C1372" s="4">
        <v>52.82</v>
      </c>
      <c r="D1372" s="5">
        <f t="shared" si="115"/>
        <v>-6.2088428974599865E-3</v>
      </c>
      <c r="E1372" s="6">
        <f t="shared" si="116"/>
        <v>-6.228197918970689E-3</v>
      </c>
      <c r="AJ1372" s="29">
        <v>43990</v>
      </c>
      <c r="AK1372" s="6">
        <f t="shared" si="117"/>
        <v>0.99379115710254007</v>
      </c>
      <c r="AL1372" s="7">
        <f t="shared" si="117"/>
        <v>0.99377180208102933</v>
      </c>
      <c r="AM1372" s="10">
        <f t="shared" si="118"/>
        <v>-2.0218931172308529E-3</v>
      </c>
      <c r="AN1372" s="11">
        <f t="shared" si="119"/>
        <v>2.4907241843064601E-2</v>
      </c>
    </row>
    <row r="1373" spans="2:40" x14ac:dyDescent="0.5">
      <c r="B1373" s="29">
        <v>43991</v>
      </c>
      <c r="C1373" s="4">
        <v>52.07</v>
      </c>
      <c r="D1373" s="5">
        <f t="shared" si="115"/>
        <v>-1.419916698220371E-2</v>
      </c>
      <c r="E1373" s="6">
        <f t="shared" si="116"/>
        <v>-1.4300939694178432E-2</v>
      </c>
      <c r="AJ1373" s="29">
        <v>43991</v>
      </c>
      <c r="AK1373" s="6">
        <f t="shared" si="117"/>
        <v>0.98580083301779631</v>
      </c>
      <c r="AL1373" s="7">
        <f t="shared" si="117"/>
        <v>0.98569906030582155</v>
      </c>
      <c r="AM1373" s="10">
        <f t="shared" si="118"/>
        <v>-1.9383234355151474E-3</v>
      </c>
      <c r="AN1373" s="11">
        <f t="shared" si="119"/>
        <v>2.4905795523360922E-2</v>
      </c>
    </row>
    <row r="1374" spans="2:40" x14ac:dyDescent="0.5">
      <c r="B1374" s="29">
        <v>43992</v>
      </c>
      <c r="C1374" s="4">
        <v>50.82</v>
      </c>
      <c r="D1374" s="5">
        <f t="shared" si="115"/>
        <v>-2.4006145573266757E-2</v>
      </c>
      <c r="E1374" s="6">
        <f t="shared" si="116"/>
        <v>-2.4298989282789674E-2</v>
      </c>
      <c r="AJ1374" s="29">
        <v>43992</v>
      </c>
      <c r="AK1374" s="6">
        <f t="shared" si="117"/>
        <v>0.97599385442673325</v>
      </c>
      <c r="AL1374" s="7">
        <f t="shared" si="117"/>
        <v>0.97570101071721038</v>
      </c>
      <c r="AM1374" s="10">
        <f t="shared" si="118"/>
        <v>-2.4410165227240692E-3</v>
      </c>
      <c r="AN1374" s="11">
        <f t="shared" si="119"/>
        <v>2.5607776739410937E-2</v>
      </c>
    </row>
    <row r="1375" spans="2:40" x14ac:dyDescent="0.5">
      <c r="B1375" s="29">
        <v>43993</v>
      </c>
      <c r="C1375" s="4">
        <v>47.07</v>
      </c>
      <c r="D1375" s="5">
        <f t="shared" si="115"/>
        <v>-7.3789846517119242E-2</v>
      </c>
      <c r="E1375" s="6">
        <f t="shared" si="116"/>
        <v>-7.6654122478967149E-2</v>
      </c>
      <c r="AJ1375" s="29">
        <v>43993</v>
      </c>
      <c r="AK1375" s="6">
        <f t="shared" si="117"/>
        <v>0.92621015348288072</v>
      </c>
      <c r="AL1375" s="7">
        <f t="shared" si="117"/>
        <v>0.92334587752103281</v>
      </c>
      <c r="AM1375" s="10">
        <f t="shared" si="118"/>
        <v>-2.5791834682639954E-3</v>
      </c>
      <c r="AN1375" s="11">
        <f t="shared" si="119"/>
        <v>2.5758897844531881E-2</v>
      </c>
    </row>
    <row r="1376" spans="2:40" x14ac:dyDescent="0.5">
      <c r="B1376" s="29">
        <v>43994</v>
      </c>
      <c r="C1376" s="4">
        <v>49.22</v>
      </c>
      <c r="D1376" s="5">
        <f t="shared" si="115"/>
        <v>4.5676651795198607E-2</v>
      </c>
      <c r="E1376" s="6">
        <f t="shared" si="116"/>
        <v>4.4664189549858783E-2</v>
      </c>
      <c r="AJ1376" s="29">
        <v>43994</v>
      </c>
      <c r="AK1376" s="6">
        <f t="shared" si="117"/>
        <v>1.0456766517951985</v>
      </c>
      <c r="AL1376" s="7">
        <f t="shared" si="117"/>
        <v>1.0446641895498587</v>
      </c>
      <c r="AM1376" s="10">
        <f t="shared" si="118"/>
        <v>-1.4215517108574609E-3</v>
      </c>
      <c r="AN1376" s="11">
        <f t="shared" si="119"/>
        <v>2.4875039500389228E-2</v>
      </c>
    </row>
    <row r="1377" spans="2:40" x14ac:dyDescent="0.5">
      <c r="B1377" s="29">
        <v>43997</v>
      </c>
      <c r="C1377" s="4">
        <v>51.29</v>
      </c>
      <c r="D1377" s="5">
        <f t="shared" si="115"/>
        <v>4.2056074766355145E-2</v>
      </c>
      <c r="E1377" s="6">
        <f t="shared" si="116"/>
        <v>4.1195756438267332E-2</v>
      </c>
      <c r="AJ1377" s="29">
        <v>43997</v>
      </c>
      <c r="AK1377" s="6">
        <f t="shared" si="117"/>
        <v>1.0420560747663552</v>
      </c>
      <c r="AL1377" s="7">
        <f t="shared" si="117"/>
        <v>1.0411957564382672</v>
      </c>
      <c r="AM1377" s="10">
        <f t="shared" si="118"/>
        <v>-1.6365379147936471E-3</v>
      </c>
      <c r="AN1377" s="11">
        <f t="shared" si="119"/>
        <v>2.4545826265264539E-2</v>
      </c>
    </row>
    <row r="1378" spans="2:40" x14ac:dyDescent="0.5">
      <c r="B1378" s="29">
        <v>43998</v>
      </c>
      <c r="C1378" s="4">
        <v>52.97</v>
      </c>
      <c r="D1378" s="5">
        <f t="shared" si="115"/>
        <v>3.2754922986937017E-2</v>
      </c>
      <c r="E1378" s="6">
        <f t="shared" si="116"/>
        <v>3.2229914155258256E-2</v>
      </c>
      <c r="AJ1378" s="29">
        <v>43998</v>
      </c>
      <c r="AK1378" s="6">
        <f t="shared" si="117"/>
        <v>1.0327549229869371</v>
      </c>
      <c r="AL1378" s="7">
        <f t="shared" si="117"/>
        <v>1.0322299141552582</v>
      </c>
      <c r="AM1378" s="10">
        <f t="shared" si="118"/>
        <v>-2.2638207166611425E-3</v>
      </c>
      <c r="AN1378" s="11">
        <f t="shared" si="119"/>
        <v>2.4142914025555611E-2</v>
      </c>
    </row>
    <row r="1379" spans="2:40" x14ac:dyDescent="0.5">
      <c r="B1379" s="29">
        <v>43999</v>
      </c>
      <c r="C1379" s="4">
        <v>53.02</v>
      </c>
      <c r="D1379" s="5">
        <f t="shared" si="115"/>
        <v>9.439305267133144E-4</v>
      </c>
      <c r="E1379" s="6">
        <f t="shared" si="116"/>
        <v>9.4348530444431263E-4</v>
      </c>
      <c r="AJ1379" s="29">
        <v>43999</v>
      </c>
      <c r="AK1379" s="6">
        <f t="shared" si="117"/>
        <v>1.0009439305267134</v>
      </c>
      <c r="AL1379" s="7">
        <f t="shared" si="117"/>
        <v>1.0009434853044443</v>
      </c>
      <c r="AM1379" s="10">
        <f t="shared" si="118"/>
        <v>-2.485861490161272E-3</v>
      </c>
      <c r="AN1379" s="11">
        <f t="shared" si="119"/>
        <v>2.3909053106845223E-2</v>
      </c>
    </row>
    <row r="1380" spans="2:40" x14ac:dyDescent="0.5">
      <c r="B1380" s="29">
        <v>44000</v>
      </c>
      <c r="C1380" s="4">
        <v>54.33</v>
      </c>
      <c r="D1380" s="5">
        <f t="shared" si="115"/>
        <v>2.4707657487740384E-2</v>
      </c>
      <c r="E1380" s="6">
        <f t="shared" si="116"/>
        <v>2.4407359702552041E-2</v>
      </c>
      <c r="AJ1380" s="29">
        <v>44000</v>
      </c>
      <c r="AK1380" s="6">
        <f t="shared" si="117"/>
        <v>1.0247076574877403</v>
      </c>
      <c r="AL1380" s="7">
        <f t="shared" si="117"/>
        <v>1.024407359702552</v>
      </c>
      <c r="AM1380" s="10">
        <f t="shared" si="118"/>
        <v>-2.7606115311996217E-3</v>
      </c>
      <c r="AN1380" s="11">
        <f t="shared" si="119"/>
        <v>2.4012633735638785E-2</v>
      </c>
    </row>
    <row r="1381" spans="2:40" x14ac:dyDescent="0.5">
      <c r="B1381" s="29">
        <v>44001</v>
      </c>
      <c r="C1381" s="4">
        <v>53.08</v>
      </c>
      <c r="D1381" s="5">
        <f t="shared" si="115"/>
        <v>-2.3007546475243879E-2</v>
      </c>
      <c r="E1381" s="6">
        <f t="shared" si="116"/>
        <v>-2.32763510994249E-2</v>
      </c>
      <c r="AJ1381" s="29">
        <v>44001</v>
      </c>
      <c r="AK1381" s="6">
        <f t="shared" si="117"/>
        <v>0.97699245352475617</v>
      </c>
      <c r="AL1381" s="7">
        <f t="shared" si="117"/>
        <v>0.97672364890057506</v>
      </c>
      <c r="AM1381" s="10">
        <f t="shared" si="118"/>
        <v>-3.023915328293568E-3</v>
      </c>
      <c r="AN1381" s="11">
        <f t="shared" si="119"/>
        <v>2.3838829388119539E-2</v>
      </c>
    </row>
    <row r="1382" spans="2:40" x14ac:dyDescent="0.5">
      <c r="B1382" s="29">
        <v>44004</v>
      </c>
      <c r="C1382" s="4">
        <v>51.67</v>
      </c>
      <c r="D1382" s="5">
        <f t="shared" si="115"/>
        <v>-2.6563677467972807E-2</v>
      </c>
      <c r="E1382" s="6">
        <f t="shared" si="116"/>
        <v>-2.6922867164913482E-2</v>
      </c>
      <c r="AJ1382" s="29">
        <v>44004</v>
      </c>
      <c r="AK1382" s="6">
        <f t="shared" si="117"/>
        <v>0.97343632253202717</v>
      </c>
      <c r="AL1382" s="7">
        <f t="shared" si="117"/>
        <v>0.97307713283508657</v>
      </c>
      <c r="AM1382" s="10">
        <f t="shared" si="118"/>
        <v>-3.126539595759354E-3</v>
      </c>
      <c r="AN1382" s="11">
        <f t="shared" si="119"/>
        <v>2.3945675171770733E-2</v>
      </c>
    </row>
    <row r="1383" spans="2:40" x14ac:dyDescent="0.5">
      <c r="B1383" s="29">
        <v>44005</v>
      </c>
      <c r="C1383" s="4">
        <v>51.31</v>
      </c>
      <c r="D1383" s="5">
        <f t="shared" si="115"/>
        <v>-6.9672924327462632E-3</v>
      </c>
      <c r="E1383" s="6">
        <f t="shared" si="116"/>
        <v>-6.9916773452198362E-3</v>
      </c>
      <c r="AJ1383" s="29">
        <v>44005</v>
      </c>
      <c r="AK1383" s="6">
        <f t="shared" si="117"/>
        <v>0.9930327075672537</v>
      </c>
      <c r="AL1383" s="7">
        <f t="shared" si="117"/>
        <v>0.99300832265478012</v>
      </c>
      <c r="AM1383" s="10">
        <f t="shared" si="118"/>
        <v>-3.1256745419644973E-3</v>
      </c>
      <c r="AN1383" s="11">
        <f t="shared" si="119"/>
        <v>2.3944820488299705E-2</v>
      </c>
    </row>
    <row r="1384" spans="2:40" x14ac:dyDescent="0.5">
      <c r="B1384" s="29">
        <v>44006</v>
      </c>
      <c r="C1384" s="4">
        <v>49.51</v>
      </c>
      <c r="D1384" s="5">
        <f t="shared" si="115"/>
        <v>-3.5080880919898735E-2</v>
      </c>
      <c r="E1384" s="6">
        <f t="shared" si="116"/>
        <v>-3.5710995580541784E-2</v>
      </c>
      <c r="AJ1384" s="29">
        <v>44006</v>
      </c>
      <c r="AK1384" s="6">
        <f t="shared" si="117"/>
        <v>0.96491911908010131</v>
      </c>
      <c r="AL1384" s="7">
        <f t="shared" si="117"/>
        <v>0.9642890044194582</v>
      </c>
      <c r="AM1384" s="10">
        <f t="shared" si="118"/>
        <v>-3.3393647448798731E-3</v>
      </c>
      <c r="AN1384" s="11">
        <f t="shared" si="119"/>
        <v>2.4065948594789621E-2</v>
      </c>
    </row>
    <row r="1385" spans="2:40" x14ac:dyDescent="0.5">
      <c r="B1385" s="29">
        <v>44007</v>
      </c>
      <c r="C1385" s="4">
        <v>49.54</v>
      </c>
      <c r="D1385" s="5">
        <f t="shared" si="115"/>
        <v>6.05938194304204E-4</v>
      </c>
      <c r="E1385" s="6">
        <f t="shared" si="116"/>
        <v>6.0575468788184514E-4</v>
      </c>
      <c r="AJ1385" s="29">
        <v>44007</v>
      </c>
      <c r="AK1385" s="6">
        <f t="shared" si="117"/>
        <v>1.0006059381943042</v>
      </c>
      <c r="AL1385" s="7">
        <f t="shared" si="117"/>
        <v>1.0006057546878819</v>
      </c>
      <c r="AM1385" s="10">
        <f t="shared" si="118"/>
        <v>-2.4887803326078756E-3</v>
      </c>
      <c r="AN1385" s="11">
        <f t="shared" si="119"/>
        <v>2.4298357340927872E-2</v>
      </c>
    </row>
    <row r="1386" spans="2:40" x14ac:dyDescent="0.5">
      <c r="B1386" s="29">
        <v>44008</v>
      </c>
      <c r="C1386" s="4">
        <v>46.24</v>
      </c>
      <c r="D1386" s="5">
        <f t="shared" si="115"/>
        <v>-6.661283811061762E-2</v>
      </c>
      <c r="E1386" s="6">
        <f t="shared" si="116"/>
        <v>-6.8935199697091359E-2</v>
      </c>
      <c r="AJ1386" s="29">
        <v>44008</v>
      </c>
      <c r="AK1386" s="6">
        <f t="shared" si="117"/>
        <v>0.93338716188938242</v>
      </c>
      <c r="AL1386" s="7">
        <f t="shared" si="117"/>
        <v>0.93106480030290861</v>
      </c>
      <c r="AM1386" s="10">
        <f t="shared" si="118"/>
        <v>-2.2380181223994704E-3</v>
      </c>
      <c r="AN1386" s="11">
        <f t="shared" si="119"/>
        <v>2.4447939077032462E-2</v>
      </c>
    </row>
    <row r="1387" spans="2:40" x14ac:dyDescent="0.5">
      <c r="B1387" s="29">
        <v>44011</v>
      </c>
      <c r="C1387" s="4">
        <v>47.88</v>
      </c>
      <c r="D1387" s="5">
        <f t="shared" si="115"/>
        <v>3.546712802768167E-2</v>
      </c>
      <c r="E1387" s="6">
        <f t="shared" si="116"/>
        <v>3.4852656325650412E-2</v>
      </c>
      <c r="AJ1387" s="29">
        <v>44011</v>
      </c>
      <c r="AK1387" s="6">
        <f t="shared" si="117"/>
        <v>1.0354671280276817</v>
      </c>
      <c r="AL1387" s="7">
        <f t="shared" si="117"/>
        <v>1.0348526563256504</v>
      </c>
      <c r="AM1387" s="10">
        <f t="shared" si="118"/>
        <v>-1.1119472263676209E-3</v>
      </c>
      <c r="AN1387" s="11">
        <f t="shared" si="119"/>
        <v>2.3801278232766104E-2</v>
      </c>
    </row>
    <row r="1388" spans="2:40" x14ac:dyDescent="0.5">
      <c r="B1388" s="29">
        <v>44012</v>
      </c>
      <c r="C1388" s="4">
        <v>49.92</v>
      </c>
      <c r="D1388" s="5">
        <f t="shared" si="115"/>
        <v>4.2606516290726794E-2</v>
      </c>
      <c r="E1388" s="6">
        <f t="shared" si="116"/>
        <v>4.1723843371399769E-2</v>
      </c>
      <c r="AJ1388" s="29">
        <v>44012</v>
      </c>
      <c r="AK1388" s="6">
        <f t="shared" si="117"/>
        <v>1.0426065162907268</v>
      </c>
      <c r="AL1388" s="7">
        <f t="shared" si="117"/>
        <v>1.0417238433713998</v>
      </c>
      <c r="AM1388" s="10">
        <f t="shared" si="118"/>
        <v>-1.2399885287981186E-3</v>
      </c>
      <c r="AN1388" s="11">
        <f t="shared" si="119"/>
        <v>2.3633057488503507E-2</v>
      </c>
    </row>
    <row r="1389" spans="2:40" x14ac:dyDescent="0.5">
      <c r="B1389" s="29">
        <v>44013</v>
      </c>
      <c r="C1389" s="4">
        <v>50.16</v>
      </c>
      <c r="D1389" s="5">
        <f t="shared" si="115"/>
        <v>4.8076923076922047E-3</v>
      </c>
      <c r="E1389" s="6">
        <f t="shared" si="116"/>
        <v>4.7961722634930135E-3</v>
      </c>
      <c r="AJ1389" s="29">
        <v>44013</v>
      </c>
      <c r="AK1389" s="6">
        <f t="shared" si="117"/>
        <v>1.0048076923076923</v>
      </c>
      <c r="AL1389" s="7">
        <f t="shared" si="117"/>
        <v>1.004796172263493</v>
      </c>
      <c r="AM1389" s="10">
        <f t="shared" si="118"/>
        <v>-1.7187330222556549E-3</v>
      </c>
      <c r="AN1389" s="11">
        <f t="shared" si="119"/>
        <v>2.3171733867783765E-2</v>
      </c>
    </row>
    <row r="1390" spans="2:40" x14ac:dyDescent="0.5">
      <c r="B1390" s="29">
        <v>44014</v>
      </c>
      <c r="C1390" s="4">
        <v>49.91</v>
      </c>
      <c r="D1390" s="5">
        <f t="shared" si="115"/>
        <v>-4.9840510366826159E-3</v>
      </c>
      <c r="E1390" s="6">
        <f t="shared" si="116"/>
        <v>-4.9965128431474128E-3</v>
      </c>
      <c r="AJ1390" s="29">
        <v>44014</v>
      </c>
      <c r="AK1390" s="6">
        <f t="shared" si="117"/>
        <v>0.99501594896331735</v>
      </c>
      <c r="AL1390" s="7">
        <f t="shared" si="117"/>
        <v>0.99500348715685261</v>
      </c>
      <c r="AM1390" s="10">
        <f t="shared" si="118"/>
        <v>-1.1543231900552823E-3</v>
      </c>
      <c r="AN1390" s="11">
        <f t="shared" si="119"/>
        <v>2.3945084771893291E-2</v>
      </c>
    </row>
    <row r="1391" spans="2:40" x14ac:dyDescent="0.5">
      <c r="B1391" s="29">
        <v>44018</v>
      </c>
      <c r="C1391" s="4">
        <v>50.14</v>
      </c>
      <c r="D1391" s="5">
        <f t="shared" si="115"/>
        <v>4.6082949308756558E-3</v>
      </c>
      <c r="E1391" s="6">
        <f t="shared" si="116"/>
        <v>4.5977092486295494E-3</v>
      </c>
      <c r="AJ1391" s="29">
        <v>44018</v>
      </c>
      <c r="AK1391" s="6">
        <f t="shared" si="117"/>
        <v>1.0046082949308757</v>
      </c>
      <c r="AL1391" s="7">
        <f t="shared" si="117"/>
        <v>1.0045977092486296</v>
      </c>
      <c r="AM1391" s="10">
        <f t="shared" si="118"/>
        <v>-1.1095434084333947E-3</v>
      </c>
      <c r="AN1391" s="11">
        <f t="shared" si="119"/>
        <v>2.394165325992241E-2</v>
      </c>
    </row>
    <row r="1392" spans="2:40" x14ac:dyDescent="0.5">
      <c r="B1392" s="29">
        <v>44019</v>
      </c>
      <c r="C1392" s="4">
        <v>49.02</v>
      </c>
      <c r="D1392" s="5">
        <f t="shared" si="115"/>
        <v>-2.2337455125648133E-2</v>
      </c>
      <c r="E1392" s="6">
        <f t="shared" si="116"/>
        <v>-2.2590714630180739E-2</v>
      </c>
      <c r="AJ1392" s="29">
        <v>44019</v>
      </c>
      <c r="AK1392" s="6">
        <f t="shared" si="117"/>
        <v>0.97766254487435189</v>
      </c>
      <c r="AL1392" s="7">
        <f t="shared" si="117"/>
        <v>0.9774092853698193</v>
      </c>
      <c r="AM1392" s="10">
        <f t="shared" si="118"/>
        <v>-1.4326594892764433E-3</v>
      </c>
      <c r="AN1392" s="11">
        <f t="shared" si="119"/>
        <v>2.4061741786916741E-2</v>
      </c>
    </row>
    <row r="1393" spans="2:40" x14ac:dyDescent="0.5">
      <c r="B1393" s="29">
        <v>44020</v>
      </c>
      <c r="C1393" s="4">
        <v>50.35</v>
      </c>
      <c r="D1393" s="5">
        <f t="shared" si="115"/>
        <v>2.7131782945736399E-2</v>
      </c>
      <c r="E1393" s="6">
        <f t="shared" si="116"/>
        <v>2.6770241064604832E-2</v>
      </c>
      <c r="AJ1393" s="29">
        <v>44020</v>
      </c>
      <c r="AK1393" s="6">
        <f t="shared" si="117"/>
        <v>1.0271317829457365</v>
      </c>
      <c r="AL1393" s="7">
        <f t="shared" si="117"/>
        <v>1.0267702410646049</v>
      </c>
      <c r="AM1393" s="10">
        <f t="shared" si="118"/>
        <v>-1.2000096172543218E-3</v>
      </c>
      <c r="AN1393" s="11">
        <f t="shared" si="119"/>
        <v>2.3959503472651311E-2</v>
      </c>
    </row>
    <row r="1394" spans="2:40" x14ac:dyDescent="0.5">
      <c r="B1394" s="29">
        <v>44021</v>
      </c>
      <c r="C1394" s="4">
        <v>49.9</v>
      </c>
      <c r="D1394" s="5">
        <f t="shared" si="115"/>
        <v>-8.9374379344588448E-3</v>
      </c>
      <c r="E1394" s="6">
        <f t="shared" si="116"/>
        <v>-8.9776164070984234E-3</v>
      </c>
      <c r="AJ1394" s="29">
        <v>44021</v>
      </c>
      <c r="AK1394" s="6">
        <f t="shared" si="117"/>
        <v>0.99106256206554111</v>
      </c>
      <c r="AL1394" s="7">
        <f t="shared" si="117"/>
        <v>0.99102238359290162</v>
      </c>
      <c r="AM1394" s="10">
        <f t="shared" si="118"/>
        <v>-1.1337426848196559E-3</v>
      </c>
      <c r="AN1394" s="11">
        <f t="shared" si="119"/>
        <v>2.4046913707472951E-2</v>
      </c>
    </row>
    <row r="1395" spans="2:40" x14ac:dyDescent="0.5">
      <c r="B1395" s="29">
        <v>44022</v>
      </c>
      <c r="C1395" s="4">
        <v>50.09</v>
      </c>
      <c r="D1395" s="5">
        <f t="shared" si="115"/>
        <v>3.8076152304610186E-3</v>
      </c>
      <c r="E1395" s="6">
        <f t="shared" si="116"/>
        <v>3.8003846120524434E-3</v>
      </c>
      <c r="AJ1395" s="29">
        <v>44022</v>
      </c>
      <c r="AK1395" s="6">
        <f t="shared" si="117"/>
        <v>1.0038076152304609</v>
      </c>
      <c r="AL1395" s="7">
        <f t="shared" si="117"/>
        <v>1.0038003846120525</v>
      </c>
      <c r="AM1395" s="10">
        <f t="shared" si="118"/>
        <v>-7.5981022495526533E-4</v>
      </c>
      <c r="AN1395" s="11">
        <f t="shared" si="119"/>
        <v>2.4188369568049817E-2</v>
      </c>
    </row>
    <row r="1396" spans="2:40" x14ac:dyDescent="0.5">
      <c r="B1396" s="29">
        <v>44025</v>
      </c>
      <c r="C1396" s="4">
        <v>49.2</v>
      </c>
      <c r="D1396" s="5">
        <f t="shared" si="115"/>
        <v>-1.7768017568376933E-2</v>
      </c>
      <c r="E1396" s="6">
        <f t="shared" si="116"/>
        <v>-1.7927763871263065E-2</v>
      </c>
      <c r="AJ1396" s="29">
        <v>44025</v>
      </c>
      <c r="AK1396" s="6">
        <f t="shared" si="117"/>
        <v>0.98223198243162302</v>
      </c>
      <c r="AL1396" s="7">
        <f t="shared" si="117"/>
        <v>0.98207223612873695</v>
      </c>
      <c r="AM1396" s="10">
        <f t="shared" si="118"/>
        <v>-6.9987961218799868E-4</v>
      </c>
      <c r="AN1396" s="11">
        <f t="shared" si="119"/>
        <v>2.4206561200646539E-2</v>
      </c>
    </row>
    <row r="1397" spans="2:40" x14ac:dyDescent="0.5">
      <c r="B1397" s="29">
        <v>44026</v>
      </c>
      <c r="C1397" s="4">
        <v>50.71</v>
      </c>
      <c r="D1397" s="5">
        <f t="shared" si="115"/>
        <v>3.0691056910569062E-2</v>
      </c>
      <c r="E1397" s="6">
        <f t="shared" si="116"/>
        <v>3.0229506308665326E-2</v>
      </c>
      <c r="AJ1397" s="29">
        <v>44026</v>
      </c>
      <c r="AK1397" s="6">
        <f t="shared" si="117"/>
        <v>1.0306910569105692</v>
      </c>
      <c r="AL1397" s="7">
        <f t="shared" si="117"/>
        <v>1.0302295063086653</v>
      </c>
      <c r="AM1397" s="10">
        <f t="shared" si="118"/>
        <v>-6.0066347317842405E-4</v>
      </c>
      <c r="AN1397" s="11">
        <f t="shared" si="119"/>
        <v>2.4154272777813054E-2</v>
      </c>
    </row>
    <row r="1398" spans="2:40" x14ac:dyDescent="0.5">
      <c r="B1398" s="29">
        <v>44027</v>
      </c>
      <c r="C1398" s="4">
        <v>51.85</v>
      </c>
      <c r="D1398" s="5">
        <f t="shared" si="115"/>
        <v>2.2480773023072383E-2</v>
      </c>
      <c r="E1398" s="6">
        <f t="shared" si="116"/>
        <v>2.2231804868608547E-2</v>
      </c>
      <c r="AJ1398" s="29">
        <v>44027</v>
      </c>
      <c r="AK1398" s="6">
        <f t="shared" si="117"/>
        <v>1.0224807730230723</v>
      </c>
      <c r="AL1398" s="7">
        <f t="shared" si="117"/>
        <v>1.0222318048686085</v>
      </c>
      <c r="AM1398" s="10">
        <f t="shared" si="118"/>
        <v>-1.1002076973553421E-3</v>
      </c>
      <c r="AN1398" s="11">
        <f t="shared" si="119"/>
        <v>2.3969290175465372E-2</v>
      </c>
    </row>
    <row r="1399" spans="2:40" x14ac:dyDescent="0.5">
      <c r="B1399" s="29">
        <v>44028</v>
      </c>
      <c r="C1399" s="4">
        <v>51.22</v>
      </c>
      <c r="D1399" s="5">
        <f t="shared" si="115"/>
        <v>-1.2150433944069479E-2</v>
      </c>
      <c r="E1399" s="6">
        <f t="shared" si="116"/>
        <v>-1.222485390415717E-2</v>
      </c>
      <c r="AJ1399" s="29">
        <v>44028</v>
      </c>
      <c r="AK1399" s="6">
        <f t="shared" si="117"/>
        <v>0.98784956605593055</v>
      </c>
      <c r="AL1399" s="7">
        <f t="shared" si="117"/>
        <v>0.98777514609584283</v>
      </c>
      <c r="AM1399" s="10">
        <f t="shared" si="118"/>
        <v>-1.7209247006081223E-3</v>
      </c>
      <c r="AN1399" s="11">
        <f t="shared" si="119"/>
        <v>2.4082955058187073E-2</v>
      </c>
    </row>
    <row r="1400" spans="2:40" x14ac:dyDescent="0.5">
      <c r="B1400" s="29">
        <v>44029</v>
      </c>
      <c r="C1400" s="4">
        <v>51.82</v>
      </c>
      <c r="D1400" s="5">
        <f t="shared" si="115"/>
        <v>1.1714174150722402E-2</v>
      </c>
      <c r="E1400" s="6">
        <f t="shared" si="116"/>
        <v>1.1646094362584866E-2</v>
      </c>
      <c r="AJ1400" s="29">
        <v>44029</v>
      </c>
      <c r="AK1400" s="6">
        <f t="shared" si="117"/>
        <v>1.0117141741507225</v>
      </c>
      <c r="AL1400" s="7">
        <f t="shared" si="117"/>
        <v>1.0116460943625849</v>
      </c>
      <c r="AM1400" s="10">
        <f t="shared" si="118"/>
        <v>-1.2769218966785156E-3</v>
      </c>
      <c r="AN1400" s="11">
        <f t="shared" si="119"/>
        <v>2.4260337159216154E-2</v>
      </c>
    </row>
    <row r="1401" spans="2:40" x14ac:dyDescent="0.5">
      <c r="B1401" s="29">
        <v>44032</v>
      </c>
      <c r="C1401" s="4">
        <v>51.62</v>
      </c>
      <c r="D1401" s="5">
        <f t="shared" si="115"/>
        <v>-3.8595137012736942E-3</v>
      </c>
      <c r="E1401" s="6">
        <f t="shared" si="116"/>
        <v>-3.8669808434961539E-3</v>
      </c>
      <c r="AJ1401" s="29">
        <v>44032</v>
      </c>
      <c r="AK1401" s="6">
        <f t="shared" si="117"/>
        <v>0.99614048629872631</v>
      </c>
      <c r="AL1401" s="7">
        <f t="shared" si="117"/>
        <v>0.99613301915650387</v>
      </c>
      <c r="AM1401" s="10">
        <f t="shared" si="118"/>
        <v>-1.1135987930977005E-3</v>
      </c>
      <c r="AN1401" s="11">
        <f t="shared" si="119"/>
        <v>2.4398401073315333E-2</v>
      </c>
    </row>
    <row r="1402" spans="2:40" x14ac:dyDescent="0.5">
      <c r="B1402" s="29">
        <v>44033</v>
      </c>
      <c r="C1402" s="4">
        <v>53.45</v>
      </c>
      <c r="D1402" s="5">
        <f t="shared" si="115"/>
        <v>3.5451375435877674E-2</v>
      </c>
      <c r="E1402" s="6">
        <f t="shared" si="116"/>
        <v>3.4837443180586472E-2</v>
      </c>
      <c r="AJ1402" s="29">
        <v>44033</v>
      </c>
      <c r="AK1402" s="6">
        <f t="shared" si="117"/>
        <v>1.0354513754358776</v>
      </c>
      <c r="AL1402" s="7">
        <f t="shared" si="117"/>
        <v>1.0348374431805865</v>
      </c>
      <c r="AM1402" s="10">
        <f t="shared" si="118"/>
        <v>-1.4858662145848442E-3</v>
      </c>
      <c r="AN1402" s="11">
        <f t="shared" si="119"/>
        <v>2.4697371847078903E-2</v>
      </c>
    </row>
    <row r="1403" spans="2:40" x14ac:dyDescent="0.5">
      <c r="B1403" s="29">
        <v>44034</v>
      </c>
      <c r="C1403" s="4">
        <v>53.19</v>
      </c>
      <c r="D1403" s="5">
        <f t="shared" si="115"/>
        <v>-4.8643592142189919E-3</v>
      </c>
      <c r="E1403" s="6">
        <f t="shared" si="116"/>
        <v>-4.8762287168281401E-3</v>
      </c>
      <c r="AJ1403" s="29">
        <v>44034</v>
      </c>
      <c r="AK1403" s="6">
        <f t="shared" si="117"/>
        <v>0.99513564078578098</v>
      </c>
      <c r="AL1403" s="7">
        <f t="shared" si="117"/>
        <v>0.99512377128317187</v>
      </c>
      <c r="AM1403" s="10">
        <f t="shared" si="118"/>
        <v>-1.8729362943635589E-3</v>
      </c>
      <c r="AN1403" s="11">
        <f t="shared" si="119"/>
        <v>2.4386097917715868E-2</v>
      </c>
    </row>
    <row r="1404" spans="2:40" x14ac:dyDescent="0.5">
      <c r="B1404" s="29">
        <v>44035</v>
      </c>
      <c r="C1404" s="4">
        <v>52.6</v>
      </c>
      <c r="D1404" s="5">
        <f t="shared" si="115"/>
        <v>-1.1092310584696303E-2</v>
      </c>
      <c r="E1404" s="6">
        <f t="shared" si="116"/>
        <v>-1.115428901056195E-2</v>
      </c>
      <c r="AJ1404" s="29">
        <v>44035</v>
      </c>
      <c r="AK1404" s="6">
        <f t="shared" si="117"/>
        <v>0.98890768941530371</v>
      </c>
      <c r="AL1404" s="7">
        <f t="shared" si="117"/>
        <v>0.98884571098943808</v>
      </c>
      <c r="AM1404" s="10">
        <f t="shared" si="118"/>
        <v>-1.8821043812116166E-3</v>
      </c>
      <c r="AN1404" s="11">
        <f t="shared" si="119"/>
        <v>2.4387391850263871E-2</v>
      </c>
    </row>
    <row r="1405" spans="2:40" x14ac:dyDescent="0.5">
      <c r="B1405" s="29">
        <v>44036</v>
      </c>
      <c r="C1405" s="4">
        <v>52.02</v>
      </c>
      <c r="D1405" s="5">
        <f t="shared" si="115"/>
        <v>-1.1026615969581717E-2</v>
      </c>
      <c r="E1405" s="6">
        <f t="shared" si="116"/>
        <v>-1.1087859723158709E-2</v>
      </c>
      <c r="AJ1405" s="29">
        <v>44036</v>
      </c>
      <c r="AK1405" s="6">
        <f t="shared" si="117"/>
        <v>0.98897338403041823</v>
      </c>
      <c r="AL1405" s="7">
        <f t="shared" si="117"/>
        <v>0.98891214027684127</v>
      </c>
      <c r="AM1405" s="10">
        <f t="shared" si="118"/>
        <v>-1.3344559621215595E-3</v>
      </c>
      <c r="AN1405" s="11">
        <f t="shared" si="119"/>
        <v>2.4735349069975154E-2</v>
      </c>
    </row>
    <row r="1406" spans="2:40" x14ac:dyDescent="0.5">
      <c r="B1406" s="29">
        <v>44039</v>
      </c>
      <c r="C1406" s="4">
        <v>52.13</v>
      </c>
      <c r="D1406" s="5">
        <f t="shared" si="115"/>
        <v>2.1145713187235566E-3</v>
      </c>
      <c r="E1406" s="6">
        <f t="shared" si="116"/>
        <v>2.1123387595091137E-3</v>
      </c>
      <c r="AJ1406" s="29">
        <v>44039</v>
      </c>
      <c r="AK1406" s="6">
        <f t="shared" si="117"/>
        <v>1.0021145713187236</v>
      </c>
      <c r="AL1406" s="7">
        <f t="shared" si="117"/>
        <v>1.0021123387595092</v>
      </c>
      <c r="AM1406" s="10">
        <f t="shared" si="118"/>
        <v>-1.0459390130499035E-3</v>
      </c>
      <c r="AN1406" s="11">
        <f t="shared" si="119"/>
        <v>2.4774133129108804E-2</v>
      </c>
    </row>
    <row r="1407" spans="2:40" x14ac:dyDescent="0.5">
      <c r="B1407" s="29">
        <v>44040</v>
      </c>
      <c r="C1407" s="4">
        <v>52.13</v>
      </c>
      <c r="D1407" s="5">
        <f t="shared" si="115"/>
        <v>0</v>
      </c>
      <c r="E1407" s="6">
        <f t="shared" si="116"/>
        <v>0</v>
      </c>
      <c r="AJ1407" s="29">
        <v>44040</v>
      </c>
      <c r="AK1407" s="6">
        <f t="shared" si="117"/>
        <v>1</v>
      </c>
      <c r="AL1407" s="7">
        <f t="shared" si="117"/>
        <v>1</v>
      </c>
      <c r="AM1407" s="10">
        <f t="shared" si="118"/>
        <v>-9.1867438826760033E-4</v>
      </c>
      <c r="AN1407" s="11">
        <f t="shared" si="119"/>
        <v>2.4820252109505985E-2</v>
      </c>
    </row>
    <row r="1408" spans="2:40" x14ac:dyDescent="0.5">
      <c r="B1408" s="29">
        <v>44041</v>
      </c>
      <c r="C1408" s="4">
        <v>54.03</v>
      </c>
      <c r="D1408" s="5">
        <f t="shared" si="115"/>
        <v>3.6447343180510232E-2</v>
      </c>
      <c r="E1408" s="6">
        <f t="shared" si="116"/>
        <v>3.5798849075959718E-2</v>
      </c>
      <c r="AJ1408" s="29">
        <v>44041</v>
      </c>
      <c r="AK1408" s="6">
        <f t="shared" si="117"/>
        <v>1.0364473431805101</v>
      </c>
      <c r="AL1408" s="7">
        <f t="shared" si="117"/>
        <v>1.0357988490759598</v>
      </c>
      <c r="AM1408" s="10">
        <f t="shared" si="118"/>
        <v>-4.779827616441707E-4</v>
      </c>
      <c r="AN1408" s="11">
        <f t="shared" si="119"/>
        <v>2.519001081189973E-2</v>
      </c>
    </row>
    <row r="1409" spans="2:40" x14ac:dyDescent="0.5">
      <c r="B1409" s="29">
        <v>44042</v>
      </c>
      <c r="C1409" s="4">
        <v>50.54</v>
      </c>
      <c r="D1409" s="5">
        <f t="shared" si="115"/>
        <v>-6.4593744216176238E-2</v>
      </c>
      <c r="E1409" s="6">
        <f t="shared" si="116"/>
        <v>-6.677434589592629E-2</v>
      </c>
      <c r="AJ1409" s="29">
        <v>44042</v>
      </c>
      <c r="AK1409" s="6">
        <f t="shared" si="117"/>
        <v>0.93540625578382375</v>
      </c>
      <c r="AL1409" s="7">
        <f t="shared" si="117"/>
        <v>0.93322565410407377</v>
      </c>
      <c r="AM1409" s="10">
        <f t="shared" si="118"/>
        <v>-9.26084301069739E-4</v>
      </c>
      <c r="AN1409" s="11">
        <f t="shared" si="119"/>
        <v>2.4886717391215372E-2</v>
      </c>
    </row>
    <row r="1410" spans="2:40" x14ac:dyDescent="0.5">
      <c r="B1410" s="29">
        <v>44043</v>
      </c>
      <c r="C1410" s="4">
        <v>49.1</v>
      </c>
      <c r="D1410" s="5">
        <f t="shared" si="115"/>
        <v>-2.8492283339928724E-2</v>
      </c>
      <c r="E1410" s="6">
        <f t="shared" si="116"/>
        <v>-2.8906067159573202E-2</v>
      </c>
      <c r="AJ1410" s="29">
        <v>44043</v>
      </c>
      <c r="AK1410" s="6">
        <f t="shared" si="117"/>
        <v>0.9715077166600713</v>
      </c>
      <c r="AL1410" s="7">
        <f t="shared" si="117"/>
        <v>0.97109393284042678</v>
      </c>
      <c r="AM1410" s="10">
        <f t="shared" si="118"/>
        <v>-2.0943604995885809E-4</v>
      </c>
      <c r="AN1410" s="11">
        <f t="shared" si="119"/>
        <v>2.3954463822181939E-2</v>
      </c>
    </row>
    <row r="1411" spans="2:40" x14ac:dyDescent="0.5">
      <c r="B1411" s="29">
        <v>44046</v>
      </c>
      <c r="C1411" s="4">
        <v>49.66</v>
      </c>
      <c r="D1411" s="5">
        <f t="shared" si="115"/>
        <v>1.1405295315682183E-2</v>
      </c>
      <c r="E1411" s="6">
        <f t="shared" si="116"/>
        <v>1.1340745279545615E-2</v>
      </c>
      <c r="AJ1411" s="29">
        <v>44046</v>
      </c>
      <c r="AK1411" s="6">
        <f t="shared" si="117"/>
        <v>1.0114052953156822</v>
      </c>
      <c r="AL1411" s="7">
        <f t="shared" si="117"/>
        <v>1.0113407452795455</v>
      </c>
      <c r="AM1411" s="10">
        <f t="shared" si="118"/>
        <v>-2.0790160673571161E-4</v>
      </c>
      <c r="AN1411" s="11">
        <f t="shared" si="119"/>
        <v>2.3952636389614007E-2</v>
      </c>
    </row>
    <row r="1412" spans="2:40" x14ac:dyDescent="0.5">
      <c r="B1412" s="29">
        <v>44047</v>
      </c>
      <c r="C1412" s="4">
        <v>49.06</v>
      </c>
      <c r="D1412" s="5">
        <f t="shared" si="115"/>
        <v>-1.2082158679017204E-2</v>
      </c>
      <c r="E1412" s="6">
        <f t="shared" si="116"/>
        <v>-1.2155741249677172E-2</v>
      </c>
      <c r="AJ1412" s="29">
        <v>44047</v>
      </c>
      <c r="AK1412" s="6">
        <f t="shared" si="117"/>
        <v>0.98791784132098281</v>
      </c>
      <c r="AL1412" s="7">
        <f t="shared" si="117"/>
        <v>0.98784425875032278</v>
      </c>
      <c r="AM1412" s="10">
        <f t="shared" si="118"/>
        <v>-1.9748103190658184E-4</v>
      </c>
      <c r="AN1412" s="11">
        <f t="shared" si="119"/>
        <v>2.3957950521263354E-2</v>
      </c>
    </row>
    <row r="1413" spans="2:40" x14ac:dyDescent="0.5">
      <c r="B1413" s="29">
        <v>44048</v>
      </c>
      <c r="C1413" s="4">
        <v>49.39</v>
      </c>
      <c r="D1413" s="5">
        <f t="shared" si="115"/>
        <v>6.7264573991031038E-3</v>
      </c>
      <c r="E1413" s="6">
        <f t="shared" si="116"/>
        <v>6.7039357221901344E-3</v>
      </c>
      <c r="AJ1413" s="29">
        <v>44048</v>
      </c>
      <c r="AK1413" s="6">
        <f t="shared" si="117"/>
        <v>1.006726457399103</v>
      </c>
      <c r="AL1413" s="7">
        <f t="shared" si="117"/>
        <v>1.0067039357221901</v>
      </c>
      <c r="AM1413" s="10">
        <f t="shared" si="118"/>
        <v>2.0834526344352445E-5</v>
      </c>
      <c r="AN1413" s="11">
        <f t="shared" si="119"/>
        <v>2.3938958378736341E-2</v>
      </c>
    </row>
    <row r="1414" spans="2:40" x14ac:dyDescent="0.5">
      <c r="B1414" s="29">
        <v>44049</v>
      </c>
      <c r="C1414" s="4">
        <v>48.58</v>
      </c>
      <c r="D1414" s="5">
        <f t="shared" si="115"/>
        <v>-1.6400080988054309E-2</v>
      </c>
      <c r="E1414" s="6">
        <f t="shared" si="116"/>
        <v>-1.6536050978507112E-2</v>
      </c>
      <c r="AJ1414" s="29">
        <v>44049</v>
      </c>
      <c r="AK1414" s="6">
        <f t="shared" si="117"/>
        <v>0.98359991901194566</v>
      </c>
      <c r="AL1414" s="7">
        <f t="shared" si="117"/>
        <v>0.98346394902149292</v>
      </c>
      <c r="AM1414" s="10">
        <f t="shared" si="118"/>
        <v>-6.9141685410227511E-5</v>
      </c>
      <c r="AN1414" s="11">
        <f t="shared" si="119"/>
        <v>2.3928859936713388E-2</v>
      </c>
    </row>
    <row r="1415" spans="2:40" x14ac:dyDescent="0.5">
      <c r="B1415" s="29">
        <v>44050</v>
      </c>
      <c r="C1415" s="4">
        <v>48.78</v>
      </c>
      <c r="D1415" s="5">
        <f t="shared" si="115"/>
        <v>4.1169205434335703E-3</v>
      </c>
      <c r="E1415" s="6">
        <f t="shared" si="116"/>
        <v>4.1084692137477626E-3</v>
      </c>
      <c r="AJ1415" s="29">
        <v>44050</v>
      </c>
      <c r="AK1415" s="6">
        <f t="shared" si="117"/>
        <v>1.0041169205434335</v>
      </c>
      <c r="AL1415" s="7">
        <f t="shared" si="117"/>
        <v>1.0041084692137479</v>
      </c>
      <c r="AM1415" s="10">
        <f t="shared" si="118"/>
        <v>2.2365718643181342E-4</v>
      </c>
      <c r="AN1415" s="11">
        <f t="shared" si="119"/>
        <v>2.3889793938312445E-2</v>
      </c>
    </row>
    <row r="1416" spans="2:40" x14ac:dyDescent="0.5">
      <c r="B1416" s="29">
        <v>44053</v>
      </c>
      <c r="C1416" s="4">
        <v>48.77</v>
      </c>
      <c r="D1416" s="5">
        <f t="shared" ref="D1416:D1479" si="120">((C1416-C1415)/C1415)</f>
        <v>-2.0500205002045943E-4</v>
      </c>
      <c r="E1416" s="6">
        <f t="shared" ref="E1416:E1479" si="121" xml:space="preserve"> IF(C1416=C1415, 0, LN(C1416/C1415))</f>
        <v>-2.0502306581298983E-4</v>
      </c>
      <c r="AJ1416" s="29">
        <v>44053</v>
      </c>
      <c r="AK1416" s="6">
        <f t="shared" ref="AK1416:AL1479" si="122">1 + D1416</f>
        <v>0.9997949979499795</v>
      </c>
      <c r="AL1416" s="7">
        <f t="shared" si="122"/>
        <v>0.99979497693418706</v>
      </c>
      <c r="AM1416" s="10">
        <f t="shared" ref="AM1416:AM1479" si="123">AVERAGE(D1416:D1506)</f>
        <v>4.0811210222699052E-4</v>
      </c>
      <c r="AN1416" s="11">
        <f t="shared" ref="AN1416:AN1479" si="124">STDEV(D1416:D1506)</f>
        <v>2.3984799875672615E-2</v>
      </c>
    </row>
    <row r="1417" spans="2:40" x14ac:dyDescent="0.5">
      <c r="B1417" s="29">
        <v>44054</v>
      </c>
      <c r="C1417" s="4">
        <v>47.77</v>
      </c>
      <c r="D1417" s="5">
        <f t="shared" si="120"/>
        <v>-2.0504408447816279E-2</v>
      </c>
      <c r="E1417" s="6">
        <f t="shared" si="121"/>
        <v>-2.0717542320090789E-2</v>
      </c>
      <c r="AJ1417" s="29">
        <v>44054</v>
      </c>
      <c r="AK1417" s="6">
        <f t="shared" si="122"/>
        <v>0.97949559155218369</v>
      </c>
      <c r="AL1417" s="7">
        <f t="shared" si="122"/>
        <v>0.97928245767990918</v>
      </c>
      <c r="AM1417" s="10">
        <f t="shared" si="123"/>
        <v>3.4576294241462778E-4</v>
      </c>
      <c r="AN1417" s="11">
        <f t="shared" si="124"/>
        <v>2.3993784276062583E-2</v>
      </c>
    </row>
    <row r="1418" spans="2:40" x14ac:dyDescent="0.5">
      <c r="B1418" s="29">
        <v>44055</v>
      </c>
      <c r="C1418" s="4">
        <v>48.1</v>
      </c>
      <c r="D1418" s="5">
        <f t="shared" si="120"/>
        <v>6.9081013188193067E-3</v>
      </c>
      <c r="E1418" s="6">
        <f t="shared" si="121"/>
        <v>6.8843497098449256E-3</v>
      </c>
      <c r="AJ1418" s="29">
        <v>44055</v>
      </c>
      <c r="AK1418" s="6">
        <f t="shared" si="122"/>
        <v>1.0069081013188192</v>
      </c>
      <c r="AL1418" s="7">
        <f t="shared" si="122"/>
        <v>1.006884349709845</v>
      </c>
      <c r="AM1418" s="10">
        <f t="shared" si="123"/>
        <v>2.8874202884797434E-4</v>
      </c>
      <c r="AN1418" s="11">
        <f t="shared" si="124"/>
        <v>2.4049984853048885E-2</v>
      </c>
    </row>
    <row r="1419" spans="2:40" x14ac:dyDescent="0.5">
      <c r="B1419" s="29">
        <v>44056</v>
      </c>
      <c r="C1419" s="4">
        <v>48.49</v>
      </c>
      <c r="D1419" s="5">
        <f t="shared" si="120"/>
        <v>8.108108108108119E-3</v>
      </c>
      <c r="E1419" s="6">
        <f t="shared" si="121"/>
        <v>8.0754140055453311E-3</v>
      </c>
      <c r="AJ1419" s="29">
        <v>44056</v>
      </c>
      <c r="AK1419" s="6">
        <f t="shared" si="122"/>
        <v>1.008108108108108</v>
      </c>
      <c r="AL1419" s="7">
        <f t="shared" si="122"/>
        <v>1.0080754140055452</v>
      </c>
      <c r="AM1419" s="10">
        <f t="shared" si="123"/>
        <v>-2.1762867911713953E-5</v>
      </c>
      <c r="AN1419" s="11">
        <f t="shared" si="124"/>
        <v>2.4145786788993956E-2</v>
      </c>
    </row>
    <row r="1420" spans="2:40" x14ac:dyDescent="0.5">
      <c r="B1420" s="29">
        <v>44057</v>
      </c>
      <c r="C1420" s="4">
        <v>47.87</v>
      </c>
      <c r="D1420" s="5">
        <f t="shared" si="120"/>
        <v>-1.2786141472468643E-2</v>
      </c>
      <c r="E1420" s="6">
        <f t="shared" si="121"/>
        <v>-1.2868587712843292E-2</v>
      </c>
      <c r="AJ1420" s="29">
        <v>44057</v>
      </c>
      <c r="AK1420" s="6">
        <f t="shared" si="122"/>
        <v>0.98721385852753141</v>
      </c>
      <c r="AL1420" s="7">
        <f t="shared" si="122"/>
        <v>0.98713141228715673</v>
      </c>
      <c r="AM1420" s="10">
        <f t="shared" si="123"/>
        <v>1.640973265028014E-4</v>
      </c>
      <c r="AN1420" s="11">
        <f t="shared" si="124"/>
        <v>2.4273815970068519E-2</v>
      </c>
    </row>
    <row r="1421" spans="2:40" x14ac:dyDescent="0.5">
      <c r="B1421" s="29">
        <v>44060</v>
      </c>
      <c r="C1421" s="4">
        <v>48.54</v>
      </c>
      <c r="D1421" s="5">
        <f t="shared" si="120"/>
        <v>1.3996239816168828E-2</v>
      </c>
      <c r="E1421" s="6">
        <f t="shared" si="121"/>
        <v>1.3899196894037692E-2</v>
      </c>
      <c r="AJ1421" s="29">
        <v>44060</v>
      </c>
      <c r="AK1421" s="6">
        <f t="shared" si="122"/>
        <v>1.0139962398161688</v>
      </c>
      <c r="AL1421" s="7">
        <f t="shared" si="122"/>
        <v>1.0138991968940376</v>
      </c>
      <c r="AM1421" s="10">
        <f t="shared" si="123"/>
        <v>3.573369549846804E-4</v>
      </c>
      <c r="AN1421" s="11">
        <f t="shared" si="124"/>
        <v>2.4239546476766967E-2</v>
      </c>
    </row>
    <row r="1422" spans="2:40" x14ac:dyDescent="0.5">
      <c r="B1422" s="29">
        <v>44061</v>
      </c>
      <c r="C1422" s="4">
        <v>47.9</v>
      </c>
      <c r="D1422" s="5">
        <f t="shared" si="120"/>
        <v>-1.3185002060156584E-2</v>
      </c>
      <c r="E1422" s="6">
        <f t="shared" si="121"/>
        <v>-1.3272695881585802E-2</v>
      </c>
      <c r="AJ1422" s="29">
        <v>44061</v>
      </c>
      <c r="AK1422" s="6">
        <f t="shared" si="122"/>
        <v>0.9868149979398434</v>
      </c>
      <c r="AL1422" s="7">
        <f t="shared" si="122"/>
        <v>0.98672730411841425</v>
      </c>
      <c r="AM1422" s="10">
        <f t="shared" si="123"/>
        <v>4.1573686062278126E-4</v>
      </c>
      <c r="AN1422" s="11">
        <f t="shared" si="124"/>
        <v>2.4279141147763861E-2</v>
      </c>
    </row>
    <row r="1423" spans="2:40" x14ac:dyDescent="0.5">
      <c r="B1423" s="29">
        <v>44062</v>
      </c>
      <c r="C1423" s="4">
        <v>47.69</v>
      </c>
      <c r="D1423" s="5">
        <f t="shared" si="120"/>
        <v>-4.3841336116910408E-3</v>
      </c>
      <c r="E1423" s="6">
        <f t="shared" si="121"/>
        <v>-4.3937721067365378E-3</v>
      </c>
      <c r="AJ1423" s="29">
        <v>44062</v>
      </c>
      <c r="AK1423" s="6">
        <f t="shared" si="122"/>
        <v>0.99561586638830901</v>
      </c>
      <c r="AL1423" s="7">
        <f t="shared" si="122"/>
        <v>0.99560622789326347</v>
      </c>
      <c r="AM1423" s="10">
        <f t="shared" si="123"/>
        <v>3.9721330356187328E-4</v>
      </c>
      <c r="AN1423" s="11">
        <f t="shared" si="124"/>
        <v>2.4290273478325568E-2</v>
      </c>
    </row>
    <row r="1424" spans="2:40" x14ac:dyDescent="0.5">
      <c r="B1424" s="29">
        <v>44063</v>
      </c>
      <c r="C1424" s="4">
        <v>46.65</v>
      </c>
      <c r="D1424" s="5">
        <f t="shared" si="120"/>
        <v>-2.1807506814845862E-2</v>
      </c>
      <c r="E1424" s="6">
        <f t="shared" si="121"/>
        <v>-2.2048805016780155E-2</v>
      </c>
      <c r="AJ1424" s="29">
        <v>44063</v>
      </c>
      <c r="AK1424" s="6">
        <f t="shared" si="122"/>
        <v>0.97819249318515411</v>
      </c>
      <c r="AL1424" s="7">
        <f t="shared" si="122"/>
        <v>0.97795119498321981</v>
      </c>
      <c r="AM1424" s="10">
        <f t="shared" si="123"/>
        <v>3.7949288742042945E-4</v>
      </c>
      <c r="AN1424" s="11">
        <f t="shared" si="124"/>
        <v>2.4294388211988871E-2</v>
      </c>
    </row>
    <row r="1425" spans="2:40" x14ac:dyDescent="0.5">
      <c r="B1425" s="29">
        <v>44064</v>
      </c>
      <c r="C1425" s="4">
        <v>47.03</v>
      </c>
      <c r="D1425" s="5">
        <f t="shared" si="120"/>
        <v>8.1457663451233141E-3</v>
      </c>
      <c r="E1425" s="6">
        <f t="shared" si="121"/>
        <v>8.1127686636037286E-3</v>
      </c>
      <c r="AJ1425" s="29">
        <v>44064</v>
      </c>
      <c r="AK1425" s="6">
        <f t="shared" si="122"/>
        <v>1.0081457663451232</v>
      </c>
      <c r="AL1425" s="7">
        <f t="shared" si="122"/>
        <v>1.0081127686636038</v>
      </c>
      <c r="AM1425" s="10">
        <f t="shared" si="123"/>
        <v>7.3572403672641834E-4</v>
      </c>
      <c r="AN1425" s="11">
        <f t="shared" si="124"/>
        <v>2.4202938199500926E-2</v>
      </c>
    </row>
    <row r="1426" spans="2:40" x14ac:dyDescent="0.5">
      <c r="B1426" s="29">
        <v>44067</v>
      </c>
      <c r="C1426" s="4">
        <v>45.56</v>
      </c>
      <c r="D1426" s="5">
        <f t="shared" si="120"/>
        <v>-3.1256644694875588E-2</v>
      </c>
      <c r="E1426" s="6">
        <f t="shared" si="121"/>
        <v>-3.1755557377975155E-2</v>
      </c>
      <c r="AJ1426" s="29">
        <v>44067</v>
      </c>
      <c r="AK1426" s="6">
        <f t="shared" si="122"/>
        <v>0.96874335530512445</v>
      </c>
      <c r="AL1426" s="7">
        <f t="shared" si="122"/>
        <v>0.9682444426220248</v>
      </c>
      <c r="AM1426" s="10">
        <f t="shared" si="123"/>
        <v>7.3669189103129414E-4</v>
      </c>
      <c r="AN1426" s="11">
        <f t="shared" si="124"/>
        <v>2.4203239572200375E-2</v>
      </c>
    </row>
    <row r="1427" spans="2:40" x14ac:dyDescent="0.5">
      <c r="B1427" s="29">
        <v>44068</v>
      </c>
      <c r="C1427" s="4">
        <v>45.69</v>
      </c>
      <c r="D1427" s="5">
        <f t="shared" si="120"/>
        <v>2.8533801580332627E-3</v>
      </c>
      <c r="E1427" s="6">
        <f t="shared" si="121"/>
        <v>2.8493169961986507E-3</v>
      </c>
      <c r="AJ1427" s="29">
        <v>44068</v>
      </c>
      <c r="AK1427" s="6">
        <f t="shared" si="122"/>
        <v>1.0028533801580333</v>
      </c>
      <c r="AL1427" s="7">
        <f t="shared" si="122"/>
        <v>1.0028493169961987</v>
      </c>
      <c r="AM1427" s="10">
        <f t="shared" si="123"/>
        <v>8.086994063560087E-4</v>
      </c>
      <c r="AN1427" s="11">
        <f t="shared" si="124"/>
        <v>2.411659039426238E-2</v>
      </c>
    </row>
    <row r="1428" spans="2:40" x14ac:dyDescent="0.5">
      <c r="B1428" s="29">
        <v>44069</v>
      </c>
      <c r="C1428" s="4">
        <v>46.9</v>
      </c>
      <c r="D1428" s="5">
        <f t="shared" si="120"/>
        <v>2.648281899759249E-2</v>
      </c>
      <c r="E1428" s="6">
        <f t="shared" si="121"/>
        <v>2.6138219877053601E-2</v>
      </c>
      <c r="AJ1428" s="29">
        <v>44069</v>
      </c>
      <c r="AK1428" s="6">
        <f t="shared" si="122"/>
        <v>1.0264828189975925</v>
      </c>
      <c r="AL1428" s="7">
        <f t="shared" si="122"/>
        <v>1.0261382198770537</v>
      </c>
      <c r="AM1428" s="10">
        <f t="shared" si="123"/>
        <v>8.6245838190752912E-4</v>
      </c>
      <c r="AN1428" s="11">
        <f t="shared" si="124"/>
        <v>2.4126649317575414E-2</v>
      </c>
    </row>
    <row r="1429" spans="2:40" x14ac:dyDescent="0.5">
      <c r="B1429" s="29">
        <v>44070</v>
      </c>
      <c r="C1429" s="4">
        <v>47.3</v>
      </c>
      <c r="D1429" s="5">
        <f t="shared" si="120"/>
        <v>8.5287846481876036E-3</v>
      </c>
      <c r="E1429" s="6">
        <f t="shared" si="121"/>
        <v>8.4926200456535966E-3</v>
      </c>
      <c r="AJ1429" s="29">
        <v>44070</v>
      </c>
      <c r="AK1429" s="6">
        <f t="shared" si="122"/>
        <v>1.0085287846481876</v>
      </c>
      <c r="AL1429" s="7">
        <f t="shared" si="122"/>
        <v>1.0084926200456537</v>
      </c>
      <c r="AM1429" s="10">
        <f t="shared" si="123"/>
        <v>4.2534435401632718E-4</v>
      </c>
      <c r="AN1429" s="11">
        <f t="shared" si="124"/>
        <v>2.4017401013262087E-2</v>
      </c>
    </row>
    <row r="1430" spans="2:40" x14ac:dyDescent="0.5">
      <c r="B1430" s="29">
        <v>44071</v>
      </c>
      <c r="C1430" s="4">
        <v>46.59</v>
      </c>
      <c r="D1430" s="5">
        <f t="shared" si="120"/>
        <v>-1.5010570824524182E-2</v>
      </c>
      <c r="E1430" s="6">
        <f t="shared" si="121"/>
        <v>-1.5124369669181747E-2</v>
      </c>
      <c r="AJ1430" s="29">
        <v>44071</v>
      </c>
      <c r="AK1430" s="6">
        <f t="shared" si="122"/>
        <v>0.98498942917547583</v>
      </c>
      <c r="AL1430" s="7">
        <f t="shared" si="122"/>
        <v>0.98487563033081826</v>
      </c>
      <c r="AM1430" s="10">
        <f t="shared" si="123"/>
        <v>1.9281288593329444E-4</v>
      </c>
      <c r="AN1430" s="11">
        <f t="shared" si="124"/>
        <v>2.4040497471269608E-2</v>
      </c>
    </row>
    <row r="1431" spans="2:40" x14ac:dyDescent="0.5">
      <c r="B1431" s="29">
        <v>44074</v>
      </c>
      <c r="C1431" s="4">
        <v>46.87</v>
      </c>
      <c r="D1431" s="5">
        <f t="shared" si="120"/>
        <v>6.0098733633825712E-3</v>
      </c>
      <c r="E1431" s="6">
        <f t="shared" si="121"/>
        <v>5.9918861059093196E-3</v>
      </c>
      <c r="AJ1431" s="29">
        <v>44074</v>
      </c>
      <c r="AK1431" s="6">
        <f t="shared" si="122"/>
        <v>1.0060098733633827</v>
      </c>
      <c r="AL1431" s="7">
        <f t="shared" si="122"/>
        <v>1.0059918861059094</v>
      </c>
      <c r="AM1431" s="10">
        <f t="shared" si="123"/>
        <v>3.7182264990859472E-4</v>
      </c>
      <c r="AN1431" s="11">
        <f t="shared" si="124"/>
        <v>2.3986620865091748E-2</v>
      </c>
    </row>
    <row r="1432" spans="2:40" x14ac:dyDescent="0.5">
      <c r="B1432" s="29">
        <v>44075</v>
      </c>
      <c r="C1432" s="4">
        <v>48.17</v>
      </c>
      <c r="D1432" s="5">
        <f t="shared" si="120"/>
        <v>2.7736291871133013E-2</v>
      </c>
      <c r="E1432" s="6">
        <f t="shared" si="121"/>
        <v>2.7358608707514765E-2</v>
      </c>
      <c r="AJ1432" s="29">
        <v>44075</v>
      </c>
      <c r="AK1432" s="6">
        <f t="shared" si="122"/>
        <v>1.027736291871133</v>
      </c>
      <c r="AL1432" s="7">
        <f t="shared" si="122"/>
        <v>1.0273586087075148</v>
      </c>
      <c r="AM1432" s="10">
        <f t="shared" si="123"/>
        <v>4.227840355291727E-4</v>
      </c>
      <c r="AN1432" s="11">
        <f t="shared" si="124"/>
        <v>2.4003652720963119E-2</v>
      </c>
    </row>
    <row r="1433" spans="2:40" x14ac:dyDescent="0.5">
      <c r="B1433" s="29">
        <v>44076</v>
      </c>
      <c r="C1433" s="4">
        <v>48.47</v>
      </c>
      <c r="D1433" s="5">
        <f t="shared" si="120"/>
        <v>6.2279427029270735E-3</v>
      </c>
      <c r="E1433" s="6">
        <f t="shared" si="121"/>
        <v>6.2086292151551014E-3</v>
      </c>
      <c r="AJ1433" s="29">
        <v>44076</v>
      </c>
      <c r="AK1433" s="6">
        <f t="shared" si="122"/>
        <v>1.006227942702927</v>
      </c>
      <c r="AL1433" s="7">
        <f t="shared" si="122"/>
        <v>1.0062086292151551</v>
      </c>
      <c r="AM1433" s="10">
        <f t="shared" si="123"/>
        <v>6.8491795245847698E-6</v>
      </c>
      <c r="AN1433" s="11">
        <f t="shared" si="124"/>
        <v>2.3852563166039658E-2</v>
      </c>
    </row>
    <row r="1434" spans="2:40" x14ac:dyDescent="0.5">
      <c r="B1434" s="29">
        <v>44077</v>
      </c>
      <c r="C1434" s="4">
        <v>46.41</v>
      </c>
      <c r="D1434" s="5">
        <f t="shared" si="120"/>
        <v>-4.2500515782958576E-2</v>
      </c>
      <c r="E1434" s="6">
        <f t="shared" si="121"/>
        <v>-4.3430096604200191E-2</v>
      </c>
      <c r="AJ1434" s="29">
        <v>44077</v>
      </c>
      <c r="AK1434" s="6">
        <f t="shared" si="122"/>
        <v>0.95749948421704145</v>
      </c>
      <c r="AL1434" s="7">
        <f t="shared" si="122"/>
        <v>0.95656990339579984</v>
      </c>
      <c r="AM1434" s="10">
        <f t="shared" si="123"/>
        <v>-2.4164426495163745E-5</v>
      </c>
      <c r="AN1434" s="11">
        <f t="shared" si="124"/>
        <v>2.3846218416378684E-2</v>
      </c>
    </row>
    <row r="1435" spans="2:40" x14ac:dyDescent="0.5">
      <c r="B1435" s="29">
        <v>44078</v>
      </c>
      <c r="C1435" s="4">
        <v>46.61</v>
      </c>
      <c r="D1435" s="5">
        <f t="shared" si="120"/>
        <v>4.3094160741220184E-3</v>
      </c>
      <c r="E1435" s="6">
        <f t="shared" si="121"/>
        <v>4.3001571315651171E-3</v>
      </c>
      <c r="AJ1435" s="29">
        <v>44078</v>
      </c>
      <c r="AK1435" s="6">
        <f t="shared" si="122"/>
        <v>1.0043094160741219</v>
      </c>
      <c r="AL1435" s="7">
        <f t="shared" si="122"/>
        <v>1.0043001571315651</v>
      </c>
      <c r="AM1435" s="10">
        <f t="shared" si="123"/>
        <v>6.9230657501277563E-4</v>
      </c>
      <c r="AN1435" s="11">
        <f t="shared" si="124"/>
        <v>2.3533227308871224E-2</v>
      </c>
    </row>
    <row r="1436" spans="2:40" x14ac:dyDescent="0.5">
      <c r="B1436" s="29">
        <v>44082</v>
      </c>
      <c r="C1436" s="4">
        <v>44.64</v>
      </c>
      <c r="D1436" s="5">
        <f t="shared" si="120"/>
        <v>-4.2265608238575392E-2</v>
      </c>
      <c r="E1436" s="6">
        <f t="shared" si="121"/>
        <v>-4.3184792311594056E-2</v>
      </c>
      <c r="AJ1436" s="29">
        <v>44082</v>
      </c>
      <c r="AK1436" s="6">
        <f t="shared" si="122"/>
        <v>0.95773439176142461</v>
      </c>
      <c r="AL1436" s="7">
        <f t="shared" si="122"/>
        <v>0.956815207688406</v>
      </c>
      <c r="AM1436" s="10">
        <f t="shared" si="123"/>
        <v>5.8568582720079383E-4</v>
      </c>
      <c r="AN1436" s="11">
        <f t="shared" si="124"/>
        <v>2.3538636028134333E-2</v>
      </c>
    </row>
    <row r="1437" spans="2:40" x14ac:dyDescent="0.5">
      <c r="B1437" s="29">
        <v>44083</v>
      </c>
      <c r="C1437" s="4">
        <v>45.33</v>
      </c>
      <c r="D1437" s="5">
        <f t="shared" si="120"/>
        <v>1.5456989247311776E-2</v>
      </c>
      <c r="E1437" s="6">
        <f t="shared" si="121"/>
        <v>1.5338746879702327E-2</v>
      </c>
      <c r="AJ1437" s="29">
        <v>44083</v>
      </c>
      <c r="AK1437" s="6">
        <f t="shared" si="122"/>
        <v>1.0154569892473118</v>
      </c>
      <c r="AL1437" s="7">
        <f t="shared" si="122"/>
        <v>1.0153387468797024</v>
      </c>
      <c r="AM1437" s="10">
        <f t="shared" si="123"/>
        <v>1.1051454096503881E-3</v>
      </c>
      <c r="AN1437" s="11">
        <f t="shared" si="124"/>
        <v>2.3099977943343088E-2</v>
      </c>
    </row>
    <row r="1438" spans="2:40" x14ac:dyDescent="0.5">
      <c r="B1438" s="29">
        <v>44084</v>
      </c>
      <c r="C1438" s="4">
        <v>45.01</v>
      </c>
      <c r="D1438" s="5">
        <f t="shared" si="120"/>
        <v>-7.0593425987205008E-3</v>
      </c>
      <c r="E1438" s="6">
        <f t="shared" si="121"/>
        <v>-7.0843776479166164E-3</v>
      </c>
      <c r="AJ1438" s="29">
        <v>44084</v>
      </c>
      <c r="AK1438" s="6">
        <f t="shared" si="122"/>
        <v>0.99294065740127946</v>
      </c>
      <c r="AL1438" s="7">
        <f t="shared" si="122"/>
        <v>0.99291562235208342</v>
      </c>
      <c r="AM1438" s="10">
        <f t="shared" si="123"/>
        <v>9.0336347234910277E-4</v>
      </c>
      <c r="AN1438" s="11">
        <f t="shared" si="124"/>
        <v>2.30533705227805E-2</v>
      </c>
    </row>
    <row r="1439" spans="2:40" x14ac:dyDescent="0.5">
      <c r="B1439" s="29">
        <v>44085</v>
      </c>
      <c r="C1439" s="4">
        <v>44.73</v>
      </c>
      <c r="D1439" s="5">
        <f t="shared" si="120"/>
        <v>-6.2208398133748307E-3</v>
      </c>
      <c r="E1439" s="6">
        <f t="shared" si="121"/>
        <v>-6.240269860084623E-3</v>
      </c>
      <c r="AJ1439" s="29">
        <v>44085</v>
      </c>
      <c r="AK1439" s="6">
        <f t="shared" si="122"/>
        <v>0.99377916018662515</v>
      </c>
      <c r="AL1439" s="7">
        <f t="shared" si="122"/>
        <v>0.99375973013991536</v>
      </c>
      <c r="AM1439" s="10">
        <f t="shared" si="123"/>
        <v>9.2605078567165467E-4</v>
      </c>
      <c r="AN1439" s="11">
        <f t="shared" si="124"/>
        <v>2.3046462030830404E-2</v>
      </c>
    </row>
    <row r="1440" spans="2:40" x14ac:dyDescent="0.5">
      <c r="B1440" s="29">
        <v>44088</v>
      </c>
      <c r="C1440" s="4">
        <v>45.42</v>
      </c>
      <c r="D1440" s="5">
        <f t="shared" si="120"/>
        <v>1.5425888665325394E-2</v>
      </c>
      <c r="E1440" s="6">
        <f t="shared" si="121"/>
        <v>1.5308119232655732E-2</v>
      </c>
      <c r="AJ1440" s="29">
        <v>44088</v>
      </c>
      <c r="AK1440" s="6">
        <f t="shared" si="122"/>
        <v>1.0154258886653253</v>
      </c>
      <c r="AL1440" s="7">
        <f t="shared" si="122"/>
        <v>1.0153081192326556</v>
      </c>
      <c r="AM1440" s="10">
        <f t="shared" si="123"/>
        <v>6.7722205460878202E-4</v>
      </c>
      <c r="AN1440" s="11">
        <f t="shared" si="124"/>
        <v>2.3245859128172026E-2</v>
      </c>
    </row>
    <row r="1441" spans="2:40" x14ac:dyDescent="0.5">
      <c r="B1441" s="29">
        <v>44089</v>
      </c>
      <c r="C1441" s="4">
        <v>45.35</v>
      </c>
      <c r="D1441" s="5">
        <f t="shared" si="120"/>
        <v>-1.5411712901805435E-3</v>
      </c>
      <c r="E1441" s="6">
        <f t="shared" si="121"/>
        <v>-1.542360116266761E-3</v>
      </c>
      <c r="AJ1441" s="29">
        <v>44089</v>
      </c>
      <c r="AK1441" s="6">
        <f t="shared" si="122"/>
        <v>0.9984588287098195</v>
      </c>
      <c r="AL1441" s="7">
        <f t="shared" si="122"/>
        <v>0.99845763988373326</v>
      </c>
      <c r="AM1441" s="10">
        <f t="shared" si="123"/>
        <v>3.7753328509611479E-4</v>
      </c>
      <c r="AN1441" s="11">
        <f t="shared" si="124"/>
        <v>2.3229393885785737E-2</v>
      </c>
    </row>
    <row r="1442" spans="2:40" x14ac:dyDescent="0.5">
      <c r="B1442" s="29">
        <v>44090</v>
      </c>
      <c r="C1442" s="4">
        <v>45.53</v>
      </c>
      <c r="D1442" s="5">
        <f t="shared" si="120"/>
        <v>3.9691289966923863E-3</v>
      </c>
      <c r="E1442" s="6">
        <f t="shared" si="121"/>
        <v>3.9612727855450431E-3</v>
      </c>
      <c r="AJ1442" s="29">
        <v>44090</v>
      </c>
      <c r="AK1442" s="6">
        <f t="shared" si="122"/>
        <v>1.0039691289966923</v>
      </c>
      <c r="AL1442" s="7">
        <f t="shared" si="122"/>
        <v>1.0039612727855451</v>
      </c>
      <c r="AM1442" s="10">
        <f t="shared" si="123"/>
        <v>1.1848732495503241E-3</v>
      </c>
      <c r="AN1442" s="11">
        <f t="shared" si="124"/>
        <v>2.4408724356802095E-2</v>
      </c>
    </row>
    <row r="1443" spans="2:40" x14ac:dyDescent="0.5">
      <c r="B1443" s="29">
        <v>44091</v>
      </c>
      <c r="C1443" s="4">
        <v>44.47</v>
      </c>
      <c r="D1443" s="5">
        <f t="shared" si="120"/>
        <v>-2.3281352954096248E-2</v>
      </c>
      <c r="E1443" s="6">
        <f t="shared" si="121"/>
        <v>-2.3556644824085718E-2</v>
      </c>
      <c r="AJ1443" s="29">
        <v>44091</v>
      </c>
      <c r="AK1443" s="6">
        <f t="shared" si="122"/>
        <v>0.97671864704590372</v>
      </c>
      <c r="AL1443" s="7">
        <f t="shared" si="122"/>
        <v>0.9764433551759143</v>
      </c>
      <c r="AM1443" s="10">
        <f t="shared" si="123"/>
        <v>7.8374490646943875E-4</v>
      </c>
      <c r="AN1443" s="11">
        <f t="shared" si="124"/>
        <v>2.4661094408352572E-2</v>
      </c>
    </row>
    <row r="1444" spans="2:40" x14ac:dyDescent="0.5">
      <c r="B1444" s="29">
        <v>44092</v>
      </c>
      <c r="C1444" s="4">
        <v>44.67</v>
      </c>
      <c r="D1444" s="5">
        <f t="shared" si="120"/>
        <v>4.4974139869575639E-3</v>
      </c>
      <c r="E1444" s="6">
        <f t="shared" si="121"/>
        <v>4.4873308414223054E-3</v>
      </c>
      <c r="AJ1444" s="29">
        <v>44092</v>
      </c>
      <c r="AK1444" s="6">
        <f t="shared" si="122"/>
        <v>1.0044974139869576</v>
      </c>
      <c r="AL1444" s="7">
        <f t="shared" si="122"/>
        <v>1.0044873308414224</v>
      </c>
      <c r="AM1444" s="10">
        <f t="shared" si="123"/>
        <v>1.1504440860018639E-3</v>
      </c>
      <c r="AN1444" s="11">
        <f t="shared" si="124"/>
        <v>2.4547113577745871E-2</v>
      </c>
    </row>
    <row r="1445" spans="2:40" x14ac:dyDescent="0.5">
      <c r="B1445" s="29">
        <v>44095</v>
      </c>
      <c r="C1445" s="4">
        <v>43.7</v>
      </c>
      <c r="D1445" s="5">
        <f t="shared" si="120"/>
        <v>-2.1714797403178842E-2</v>
      </c>
      <c r="E1445" s="6">
        <f t="shared" si="121"/>
        <v>-2.1954033262482804E-2</v>
      </c>
      <c r="AJ1445" s="29">
        <v>44095</v>
      </c>
      <c r="AK1445" s="6">
        <f t="shared" si="122"/>
        <v>0.97828520259682117</v>
      </c>
      <c r="AL1445" s="7">
        <f t="shared" si="122"/>
        <v>0.9780459667375172</v>
      </c>
      <c r="AM1445" s="10">
        <f t="shared" si="123"/>
        <v>6.1627989650128875E-4</v>
      </c>
      <c r="AN1445" s="11">
        <f t="shared" si="124"/>
        <v>2.4998210899666026E-2</v>
      </c>
    </row>
    <row r="1446" spans="2:40" x14ac:dyDescent="0.5">
      <c r="B1446" s="29">
        <v>44096</v>
      </c>
      <c r="C1446" s="4">
        <v>44.33</v>
      </c>
      <c r="D1446" s="5">
        <f t="shared" si="120"/>
        <v>1.4416475972539941E-2</v>
      </c>
      <c r="E1446" s="6">
        <f t="shared" si="121"/>
        <v>1.4313546655417678E-2</v>
      </c>
      <c r="AJ1446" s="29">
        <v>44096</v>
      </c>
      <c r="AK1446" s="6">
        <f t="shared" si="122"/>
        <v>1.01441647597254</v>
      </c>
      <c r="AL1446" s="7">
        <f t="shared" si="122"/>
        <v>1.0143135466554176</v>
      </c>
      <c r="AM1446" s="10">
        <f t="shared" si="123"/>
        <v>1.2615500751629069E-3</v>
      </c>
      <c r="AN1446" s="11">
        <f t="shared" si="124"/>
        <v>2.5172627530165699E-2</v>
      </c>
    </row>
    <row r="1447" spans="2:40" x14ac:dyDescent="0.5">
      <c r="B1447" s="29">
        <v>44097</v>
      </c>
      <c r="C1447" s="4">
        <v>43.93</v>
      </c>
      <c r="D1447" s="5">
        <f t="shared" si="120"/>
        <v>-9.0232348296864114E-3</v>
      </c>
      <c r="E1447" s="6">
        <f t="shared" si="121"/>
        <v>-9.0641907692738857E-3</v>
      </c>
      <c r="AJ1447" s="29">
        <v>44097</v>
      </c>
      <c r="AK1447" s="6">
        <f t="shared" si="122"/>
        <v>0.99097676517031363</v>
      </c>
      <c r="AL1447" s="7">
        <f t="shared" si="122"/>
        <v>0.99093580923072611</v>
      </c>
      <c r="AM1447" s="10">
        <f t="shared" si="123"/>
        <v>1.3914619334840601E-3</v>
      </c>
      <c r="AN1447" s="11">
        <f t="shared" si="124"/>
        <v>2.5271583471139548E-2</v>
      </c>
    </row>
    <row r="1448" spans="2:40" x14ac:dyDescent="0.5">
      <c r="B1448" s="29">
        <v>44098</v>
      </c>
      <c r="C1448" s="4">
        <v>42.85</v>
      </c>
      <c r="D1448" s="5">
        <f t="shared" si="120"/>
        <v>-2.4584566355565635E-2</v>
      </c>
      <c r="E1448" s="6">
        <f t="shared" si="121"/>
        <v>-2.4891812943899333E-2</v>
      </c>
      <c r="AJ1448" s="29">
        <v>44098</v>
      </c>
      <c r="AK1448" s="6">
        <f t="shared" si="122"/>
        <v>0.97541543364443439</v>
      </c>
      <c r="AL1448" s="7">
        <f t="shared" si="122"/>
        <v>0.97510818705610069</v>
      </c>
      <c r="AM1448" s="10">
        <f t="shared" si="123"/>
        <v>1.7670856033110023E-3</v>
      </c>
      <c r="AN1448" s="11">
        <f t="shared" si="124"/>
        <v>2.5368907352961625E-2</v>
      </c>
    </row>
    <row r="1449" spans="2:40" x14ac:dyDescent="0.5">
      <c r="B1449" s="29">
        <v>44099</v>
      </c>
      <c r="C1449" s="4">
        <v>44.72</v>
      </c>
      <c r="D1449" s="5">
        <f t="shared" si="120"/>
        <v>4.3640606767794569E-2</v>
      </c>
      <c r="E1449" s="6">
        <f t="shared" si="121"/>
        <v>4.2715183803054869E-2</v>
      </c>
      <c r="AJ1449" s="29">
        <v>44099</v>
      </c>
      <c r="AK1449" s="6">
        <f t="shared" si="122"/>
        <v>1.0436406067677946</v>
      </c>
      <c r="AL1449" s="7">
        <f t="shared" si="122"/>
        <v>1.0427151838030548</v>
      </c>
      <c r="AM1449" s="10">
        <f t="shared" si="123"/>
        <v>2.2192265015817357E-3</v>
      </c>
      <c r="AN1449" s="11">
        <f t="shared" si="124"/>
        <v>2.526045580659203E-2</v>
      </c>
    </row>
    <row r="1450" spans="2:40" x14ac:dyDescent="0.5">
      <c r="B1450" s="29">
        <v>44102</v>
      </c>
      <c r="C1450" s="4">
        <v>46.3</v>
      </c>
      <c r="D1450" s="5">
        <f t="shared" si="120"/>
        <v>3.5330948121645757E-2</v>
      </c>
      <c r="E1450" s="6">
        <f t="shared" si="121"/>
        <v>3.4721132245344601E-2</v>
      </c>
      <c r="AJ1450" s="29">
        <v>44102</v>
      </c>
      <c r="AK1450" s="6">
        <f t="shared" si="122"/>
        <v>1.0353309481216457</v>
      </c>
      <c r="AL1450" s="7">
        <f t="shared" si="122"/>
        <v>1.0347211322453447</v>
      </c>
      <c r="AM1450" s="10">
        <f t="shared" si="123"/>
        <v>1.6835820074495576E-3</v>
      </c>
      <c r="AN1450" s="11">
        <f t="shared" si="124"/>
        <v>2.48863934462796E-2</v>
      </c>
    </row>
    <row r="1451" spans="2:40" x14ac:dyDescent="0.5">
      <c r="B1451" s="29">
        <v>44103</v>
      </c>
      <c r="C1451" s="4">
        <v>45.35</v>
      </c>
      <c r="D1451" s="5">
        <f t="shared" si="120"/>
        <v>-2.0518358531317404E-2</v>
      </c>
      <c r="E1451" s="6">
        <f t="shared" si="121"/>
        <v>-2.0731784531042734E-2</v>
      </c>
      <c r="AJ1451" s="29">
        <v>44103</v>
      </c>
      <c r="AK1451" s="6">
        <f t="shared" si="122"/>
        <v>0.97948164146868255</v>
      </c>
      <c r="AL1451" s="7">
        <f t="shared" si="122"/>
        <v>0.97926821546895726</v>
      </c>
      <c r="AM1451" s="10">
        <f t="shared" si="123"/>
        <v>1.3495269647777202E-3</v>
      </c>
      <c r="AN1451" s="11">
        <f t="shared" si="124"/>
        <v>2.4632450079956798E-2</v>
      </c>
    </row>
    <row r="1452" spans="2:40" x14ac:dyDescent="0.5">
      <c r="B1452" s="29">
        <v>44104</v>
      </c>
      <c r="C1452" s="4">
        <v>44.75</v>
      </c>
      <c r="D1452" s="5">
        <f t="shared" si="120"/>
        <v>-1.3230429988974673E-2</v>
      </c>
      <c r="E1452" s="6">
        <f t="shared" si="121"/>
        <v>-1.3318731840281315E-2</v>
      </c>
      <c r="AJ1452" s="29">
        <v>44104</v>
      </c>
      <c r="AK1452" s="6">
        <f t="shared" si="122"/>
        <v>0.98676957001102528</v>
      </c>
      <c r="AL1452" s="7">
        <f t="shared" si="122"/>
        <v>0.98668126815971868</v>
      </c>
      <c r="AM1452" s="10">
        <f t="shared" si="123"/>
        <v>1.5016570690558218E-3</v>
      </c>
      <c r="AN1452" s="11">
        <f t="shared" si="124"/>
        <v>2.453846381097877E-2</v>
      </c>
    </row>
    <row r="1453" spans="2:40" x14ac:dyDescent="0.5">
      <c r="B1453" s="29">
        <v>44105</v>
      </c>
      <c r="C1453" s="4">
        <v>47.03</v>
      </c>
      <c r="D1453" s="5">
        <f t="shared" si="120"/>
        <v>5.0949720670391087E-2</v>
      </c>
      <c r="E1453" s="6">
        <f t="shared" si="121"/>
        <v>4.9694251236092224E-2</v>
      </c>
      <c r="AJ1453" s="29">
        <v>44105</v>
      </c>
      <c r="AK1453" s="6">
        <f t="shared" si="122"/>
        <v>1.0509497206703911</v>
      </c>
      <c r="AL1453" s="7">
        <f t="shared" si="122"/>
        <v>1.0496942512360923</v>
      </c>
      <c r="AM1453" s="10">
        <f t="shared" si="123"/>
        <v>1.9206858136681913E-3</v>
      </c>
      <c r="AN1453" s="11">
        <f t="shared" si="124"/>
        <v>2.4609569924802868E-2</v>
      </c>
    </row>
    <row r="1454" spans="2:40" x14ac:dyDescent="0.5">
      <c r="B1454" s="29">
        <v>44106</v>
      </c>
      <c r="C1454" s="4">
        <v>47.34</v>
      </c>
      <c r="D1454" s="5">
        <f t="shared" si="120"/>
        <v>6.59153731660647E-3</v>
      </c>
      <c r="E1454" s="6">
        <f t="shared" si="121"/>
        <v>6.5699081288813953E-3</v>
      </c>
      <c r="AJ1454" s="29">
        <v>44106</v>
      </c>
      <c r="AK1454" s="6">
        <f t="shared" si="122"/>
        <v>1.0065915373166066</v>
      </c>
      <c r="AL1454" s="7">
        <f t="shared" si="122"/>
        <v>1.0065699081288815</v>
      </c>
      <c r="AM1454" s="10">
        <f t="shared" si="123"/>
        <v>1.0704990229496304E-3</v>
      </c>
      <c r="AN1454" s="11">
        <f t="shared" si="124"/>
        <v>2.4230421962538232E-2</v>
      </c>
    </row>
    <row r="1455" spans="2:40" x14ac:dyDescent="0.5">
      <c r="B1455" s="29">
        <v>44109</v>
      </c>
      <c r="C1455" s="4">
        <v>48.09</v>
      </c>
      <c r="D1455" s="5">
        <f t="shared" si="120"/>
        <v>1.5842839036755384E-2</v>
      </c>
      <c r="E1455" s="6">
        <f t="shared" si="121"/>
        <v>1.5718651203733336E-2</v>
      </c>
      <c r="AJ1455" s="29">
        <v>44109</v>
      </c>
      <c r="AK1455" s="6">
        <f t="shared" si="122"/>
        <v>1.0158428390367553</v>
      </c>
      <c r="AL1455" s="7">
        <f t="shared" si="122"/>
        <v>1.0157186512037333</v>
      </c>
      <c r="AM1455" s="10">
        <f t="shared" si="123"/>
        <v>1.2091824051196469E-3</v>
      </c>
      <c r="AN1455" s="11">
        <f t="shared" si="124"/>
        <v>2.4298393493452315E-2</v>
      </c>
    </row>
    <row r="1456" spans="2:40" x14ac:dyDescent="0.5">
      <c r="B1456" s="29">
        <v>44110</v>
      </c>
      <c r="C1456" s="4">
        <v>46.52</v>
      </c>
      <c r="D1456" s="5">
        <f t="shared" si="120"/>
        <v>-3.2647119983364531E-2</v>
      </c>
      <c r="E1456" s="6">
        <f t="shared" si="121"/>
        <v>-3.3191927639107638E-2</v>
      </c>
      <c r="AJ1456" s="29">
        <v>44110</v>
      </c>
      <c r="AK1456" s="6">
        <f t="shared" si="122"/>
        <v>0.96735288001663544</v>
      </c>
      <c r="AL1456" s="7">
        <f t="shared" si="122"/>
        <v>0.96680807236089239</v>
      </c>
      <c r="AM1456" s="10">
        <f t="shared" si="123"/>
        <v>1.0478979556952722E-3</v>
      </c>
      <c r="AN1456" s="11">
        <f t="shared" si="124"/>
        <v>2.4248840563716421E-2</v>
      </c>
    </row>
    <row r="1457" spans="2:40" x14ac:dyDescent="0.5">
      <c r="B1457" s="29">
        <v>44111</v>
      </c>
      <c r="C1457" s="4">
        <v>46</v>
      </c>
      <c r="D1457" s="5">
        <f t="shared" si="120"/>
        <v>-1.1177987962166876E-2</v>
      </c>
      <c r="E1457" s="6">
        <f t="shared" si="121"/>
        <v>-1.1240931161368713E-2</v>
      </c>
      <c r="AJ1457" s="29">
        <v>44111</v>
      </c>
      <c r="AK1457" s="6">
        <f t="shared" si="122"/>
        <v>0.98882201203783315</v>
      </c>
      <c r="AL1457" s="7">
        <f t="shared" si="122"/>
        <v>0.98875906883863129</v>
      </c>
      <c r="AM1457" s="10">
        <f t="shared" si="123"/>
        <v>1.4983748048742827E-3</v>
      </c>
      <c r="AN1457" s="11">
        <f t="shared" si="124"/>
        <v>2.3995372159278182E-2</v>
      </c>
    </row>
    <row r="1458" spans="2:40" x14ac:dyDescent="0.5">
      <c r="B1458" s="29">
        <v>44112</v>
      </c>
      <c r="C1458" s="4">
        <v>46.95</v>
      </c>
      <c r="D1458" s="5">
        <f t="shared" si="120"/>
        <v>2.0652173913043539E-2</v>
      </c>
      <c r="E1458" s="6">
        <f t="shared" si="121"/>
        <v>2.0441809165177068E-2</v>
      </c>
      <c r="AJ1458" s="29">
        <v>44112</v>
      </c>
      <c r="AK1458" s="6">
        <f t="shared" si="122"/>
        <v>1.0206521739130436</v>
      </c>
      <c r="AL1458" s="7">
        <f t="shared" si="122"/>
        <v>1.020441809165177</v>
      </c>
      <c r="AM1458" s="10">
        <f t="shared" si="123"/>
        <v>1.4456394982363628E-3</v>
      </c>
      <c r="AN1458" s="11">
        <f t="shared" si="124"/>
        <v>2.4028790987812732E-2</v>
      </c>
    </row>
    <row r="1459" spans="2:40" x14ac:dyDescent="0.5">
      <c r="B1459" s="29">
        <v>44113</v>
      </c>
      <c r="C1459" s="4">
        <v>46.55</v>
      </c>
      <c r="D1459" s="5">
        <f t="shared" si="120"/>
        <v>-8.5197018104367552E-3</v>
      </c>
      <c r="E1459" s="6">
        <f t="shared" si="121"/>
        <v>-8.5562019311959114E-3</v>
      </c>
      <c r="AJ1459" s="29">
        <v>44113</v>
      </c>
      <c r="AK1459" s="6">
        <f t="shared" si="122"/>
        <v>0.99148029818956329</v>
      </c>
      <c r="AL1459" s="7">
        <f t="shared" si="122"/>
        <v>0.99144379806880412</v>
      </c>
      <c r="AM1459" s="10">
        <f t="shared" si="123"/>
        <v>1.3713176847841139E-3</v>
      </c>
      <c r="AN1459" s="11">
        <f t="shared" si="124"/>
        <v>2.397913271107982E-2</v>
      </c>
    </row>
    <row r="1460" spans="2:40" x14ac:dyDescent="0.5">
      <c r="B1460" s="29">
        <v>44116</v>
      </c>
      <c r="C1460" s="4">
        <v>43.9</v>
      </c>
      <c r="D1460" s="5">
        <f t="shared" si="120"/>
        <v>-5.6928034371643364E-2</v>
      </c>
      <c r="E1460" s="6">
        <f t="shared" si="121"/>
        <v>-5.8612683641950415E-2</v>
      </c>
      <c r="AJ1460" s="29">
        <v>44116</v>
      </c>
      <c r="AK1460" s="6">
        <f t="shared" si="122"/>
        <v>0.9430719656283566</v>
      </c>
      <c r="AL1460" s="7">
        <f t="shared" si="122"/>
        <v>0.94138731635804962</v>
      </c>
      <c r="AM1460" s="10">
        <f t="shared" si="123"/>
        <v>1.2889639511780384E-3</v>
      </c>
      <c r="AN1460" s="11">
        <f t="shared" si="124"/>
        <v>2.4026302383805188E-2</v>
      </c>
    </row>
    <row r="1461" spans="2:40" x14ac:dyDescent="0.5">
      <c r="B1461" s="29">
        <v>44117</v>
      </c>
      <c r="C1461" s="4">
        <v>43.13</v>
      </c>
      <c r="D1461" s="5">
        <f t="shared" si="120"/>
        <v>-1.7539863325740229E-2</v>
      </c>
      <c r="E1461" s="6">
        <f t="shared" si="121"/>
        <v>-1.7695509421373778E-2</v>
      </c>
      <c r="AJ1461" s="29">
        <v>44117</v>
      </c>
      <c r="AK1461" s="6">
        <f t="shared" si="122"/>
        <v>0.9824601366742598</v>
      </c>
      <c r="AL1461" s="7">
        <f t="shared" si="122"/>
        <v>0.98230449057862623</v>
      </c>
      <c r="AM1461" s="10">
        <f t="shared" si="123"/>
        <v>1.8003472205065912E-3</v>
      </c>
      <c r="AN1461" s="11">
        <f t="shared" si="124"/>
        <v>2.3256330221156363E-2</v>
      </c>
    </row>
    <row r="1462" spans="2:40" x14ac:dyDescent="0.5">
      <c r="B1462" s="29">
        <v>44118</v>
      </c>
      <c r="C1462" s="4">
        <v>42.98</v>
      </c>
      <c r="D1462" s="5">
        <f t="shared" si="120"/>
        <v>-3.4778576396940803E-3</v>
      </c>
      <c r="E1462" s="6">
        <f t="shared" si="121"/>
        <v>-3.4839194453875231E-3</v>
      </c>
      <c r="AJ1462" s="29">
        <v>44118</v>
      </c>
      <c r="AK1462" s="6">
        <f t="shared" si="122"/>
        <v>0.9965221423603059</v>
      </c>
      <c r="AL1462" s="7">
        <f t="shared" si="122"/>
        <v>0.99651608055461249</v>
      </c>
      <c r="AM1462" s="10">
        <f t="shared" si="123"/>
        <v>2.1106690746491037E-3</v>
      </c>
      <c r="AN1462" s="11">
        <f t="shared" si="124"/>
        <v>2.3183688509632129E-2</v>
      </c>
    </row>
    <row r="1463" spans="2:40" x14ac:dyDescent="0.5">
      <c r="B1463" s="29">
        <v>44119</v>
      </c>
      <c r="C1463" s="4">
        <v>43.04</v>
      </c>
      <c r="D1463" s="5">
        <f t="shared" si="120"/>
        <v>1.3959981386692014E-3</v>
      </c>
      <c r="E1463" s="6">
        <f t="shared" si="121"/>
        <v>1.3950246391647347E-3</v>
      </c>
      <c r="AJ1463" s="29">
        <v>44119</v>
      </c>
      <c r="AK1463" s="6">
        <f t="shared" si="122"/>
        <v>1.0013959981386693</v>
      </c>
      <c r="AL1463" s="7">
        <f t="shared" si="122"/>
        <v>1.0013950246391647</v>
      </c>
      <c r="AM1463" s="10">
        <f t="shared" si="123"/>
        <v>1.6900244516815754E-3</v>
      </c>
      <c r="AN1463" s="11">
        <f t="shared" si="124"/>
        <v>2.3629196617083122E-2</v>
      </c>
    </row>
    <row r="1464" spans="2:40" x14ac:dyDescent="0.5">
      <c r="B1464" s="29">
        <v>44120</v>
      </c>
      <c r="C1464" s="4">
        <v>40.46</v>
      </c>
      <c r="D1464" s="5">
        <f t="shared" si="120"/>
        <v>-5.9944237918215577E-2</v>
      </c>
      <c r="E1464" s="6">
        <f t="shared" si="121"/>
        <v>-6.1816084113929526E-2</v>
      </c>
      <c r="AJ1464" s="29">
        <v>44120</v>
      </c>
      <c r="AK1464" s="6">
        <f t="shared" si="122"/>
        <v>0.94005576208178443</v>
      </c>
      <c r="AL1464" s="7">
        <f t="shared" si="122"/>
        <v>0.93818391588607053</v>
      </c>
      <c r="AM1464" s="10">
        <f t="shared" si="123"/>
        <v>1.8050771510444124E-3</v>
      </c>
      <c r="AN1464" s="11">
        <f t="shared" si="124"/>
        <v>2.3653226042809922E-2</v>
      </c>
    </row>
    <row r="1465" spans="2:40" x14ac:dyDescent="0.5">
      <c r="B1465" s="29">
        <v>44123</v>
      </c>
      <c r="C1465" s="4">
        <v>38.979999999999997</v>
      </c>
      <c r="D1465" s="5">
        <f t="shared" si="120"/>
        <v>-3.6579337617399996E-2</v>
      </c>
      <c r="E1465" s="6">
        <f t="shared" si="121"/>
        <v>-3.7265137660184709E-2</v>
      </c>
      <c r="AJ1465" s="29">
        <v>44123</v>
      </c>
      <c r="AK1465" s="6">
        <f t="shared" si="122"/>
        <v>0.96342066238260005</v>
      </c>
      <c r="AL1465" s="7">
        <f t="shared" si="122"/>
        <v>0.96273486233981531</v>
      </c>
      <c r="AM1465" s="10">
        <f t="shared" si="123"/>
        <v>2.6682104205606703E-3</v>
      </c>
      <c r="AN1465" s="11">
        <f t="shared" si="124"/>
        <v>2.2792319781680854E-2</v>
      </c>
    </row>
    <row r="1466" spans="2:40" x14ac:dyDescent="0.5">
      <c r="B1466" s="29">
        <v>44124</v>
      </c>
      <c r="C1466" s="4">
        <v>40.21</v>
      </c>
      <c r="D1466" s="5">
        <f t="shared" si="120"/>
        <v>3.1554643406875423E-2</v>
      </c>
      <c r="E1466" s="6">
        <f t="shared" si="121"/>
        <v>3.1067026829767991E-2</v>
      </c>
      <c r="AJ1466" s="29">
        <v>44124</v>
      </c>
      <c r="AK1466" s="6">
        <f t="shared" si="122"/>
        <v>1.0315546434068754</v>
      </c>
      <c r="AL1466" s="7">
        <f t="shared" si="122"/>
        <v>1.0310670268297679</v>
      </c>
      <c r="AM1466" s="10">
        <f t="shared" si="123"/>
        <v>2.9720260436198404E-3</v>
      </c>
      <c r="AN1466" s="11">
        <f t="shared" si="124"/>
        <v>2.2444965676328928E-2</v>
      </c>
    </row>
    <row r="1467" spans="2:40" x14ac:dyDescent="0.5">
      <c r="B1467" s="29">
        <v>44125</v>
      </c>
      <c r="C1467" s="4">
        <v>41.26</v>
      </c>
      <c r="D1467" s="5">
        <f t="shared" si="120"/>
        <v>2.6112907237005649E-2</v>
      </c>
      <c r="E1467" s="6">
        <f t="shared" si="121"/>
        <v>2.5777786733923048E-2</v>
      </c>
      <c r="AJ1467" s="29">
        <v>44125</v>
      </c>
      <c r="AK1467" s="6">
        <f t="shared" si="122"/>
        <v>1.0261129072370057</v>
      </c>
      <c r="AL1467" s="7">
        <f t="shared" si="122"/>
        <v>1.0257777867339231</v>
      </c>
      <c r="AM1467" s="10">
        <f t="shared" si="123"/>
        <v>2.7309141253286733E-3</v>
      </c>
      <c r="AN1467" s="11">
        <f t="shared" si="124"/>
        <v>2.2251525768467291E-2</v>
      </c>
    </row>
    <row r="1468" spans="2:40" x14ac:dyDescent="0.5">
      <c r="B1468" s="29">
        <v>44126</v>
      </c>
      <c r="C1468" s="4">
        <v>40.64</v>
      </c>
      <c r="D1468" s="5">
        <f t="shared" si="120"/>
        <v>-1.5026660203586948E-2</v>
      </c>
      <c r="E1468" s="6">
        <f t="shared" si="121"/>
        <v>-1.5140704372879196E-2</v>
      </c>
      <c r="AJ1468" s="29">
        <v>44126</v>
      </c>
      <c r="AK1468" s="6">
        <f t="shared" si="122"/>
        <v>0.98497333979641311</v>
      </c>
      <c r="AL1468" s="7">
        <f t="shared" si="122"/>
        <v>0.98485929562712082</v>
      </c>
      <c r="AM1468" s="10">
        <f t="shared" si="123"/>
        <v>2.2586653229112546E-3</v>
      </c>
      <c r="AN1468" s="11">
        <f t="shared" si="124"/>
        <v>2.2205753868875508E-2</v>
      </c>
    </row>
    <row r="1469" spans="2:40" x14ac:dyDescent="0.5">
      <c r="B1469" s="29">
        <v>44127</v>
      </c>
      <c r="C1469" s="4">
        <v>41.15</v>
      </c>
      <c r="D1469" s="5">
        <f t="shared" si="120"/>
        <v>1.2549212598425149E-2</v>
      </c>
      <c r="E1469" s="6">
        <f t="shared" si="121"/>
        <v>1.2471123852852399E-2</v>
      </c>
      <c r="AJ1469" s="29">
        <v>44127</v>
      </c>
      <c r="AK1469" s="6">
        <f t="shared" si="122"/>
        <v>1.0125492125984252</v>
      </c>
      <c r="AL1469" s="7">
        <f t="shared" si="122"/>
        <v>1.0124711238528523</v>
      </c>
      <c r="AM1469" s="10">
        <f t="shared" si="123"/>
        <v>2.4237934570166052E-3</v>
      </c>
      <c r="AN1469" s="11">
        <f t="shared" si="124"/>
        <v>2.2131534366092959E-2</v>
      </c>
    </row>
    <row r="1470" spans="2:40" x14ac:dyDescent="0.5">
      <c r="B1470" s="29">
        <v>44130</v>
      </c>
      <c r="C1470" s="4">
        <v>40.159999999999997</v>
      </c>
      <c r="D1470" s="5">
        <f t="shared" si="120"/>
        <v>-2.4058323207776476E-2</v>
      </c>
      <c r="E1470" s="6">
        <f t="shared" si="121"/>
        <v>-2.435245173960509E-2</v>
      </c>
      <c r="AJ1470" s="29">
        <v>44130</v>
      </c>
      <c r="AK1470" s="6">
        <f t="shared" si="122"/>
        <v>0.97594167679222354</v>
      </c>
      <c r="AL1470" s="7">
        <f t="shared" si="122"/>
        <v>0.9756475482603949</v>
      </c>
      <c r="AM1470" s="10">
        <f t="shared" si="123"/>
        <v>1.8202539630126776E-3</v>
      </c>
      <c r="AN1470" s="11">
        <f t="shared" si="124"/>
        <v>2.2596337833692547E-2</v>
      </c>
    </row>
    <row r="1471" spans="2:40" x14ac:dyDescent="0.5">
      <c r="B1471" s="29">
        <v>44131</v>
      </c>
      <c r="C1471" s="4">
        <v>40.19</v>
      </c>
      <c r="D1471" s="5">
        <f t="shared" si="120"/>
        <v>7.4701195219126345E-4</v>
      </c>
      <c r="E1471" s="6">
        <f t="shared" si="121"/>
        <v>7.4673307763604014E-4</v>
      </c>
      <c r="AJ1471" s="29">
        <v>44131</v>
      </c>
      <c r="AK1471" s="6">
        <f t="shared" si="122"/>
        <v>1.0007470119521913</v>
      </c>
      <c r="AL1471" s="7">
        <f t="shared" si="122"/>
        <v>1.0007467330776361</v>
      </c>
      <c r="AM1471" s="10">
        <f t="shared" si="123"/>
        <v>1.6933241758561313E-3</v>
      </c>
      <c r="AN1471" s="11">
        <f t="shared" si="124"/>
        <v>2.27750547605341E-2</v>
      </c>
    </row>
    <row r="1472" spans="2:40" x14ac:dyDescent="0.5">
      <c r="B1472" s="29">
        <v>44132</v>
      </c>
      <c r="C1472" s="4">
        <v>38.89</v>
      </c>
      <c r="D1472" s="5">
        <f t="shared" si="120"/>
        <v>-3.2346354814630433E-2</v>
      </c>
      <c r="E1472" s="6">
        <f t="shared" si="121"/>
        <v>-3.2881060293453758E-2</v>
      </c>
      <c r="AJ1472" s="29">
        <v>44132</v>
      </c>
      <c r="AK1472" s="6">
        <f t="shared" si="122"/>
        <v>0.96765364518536956</v>
      </c>
      <c r="AL1472" s="7">
        <f t="shared" si="122"/>
        <v>0.96711893970654628</v>
      </c>
      <c r="AM1472" s="10">
        <f t="shared" si="123"/>
        <v>1.6274931725232227E-3</v>
      </c>
      <c r="AN1472" s="11">
        <f t="shared" si="124"/>
        <v>2.27864754995885E-2</v>
      </c>
    </row>
    <row r="1473" spans="2:40" x14ac:dyDescent="0.5">
      <c r="B1473" s="29">
        <v>44133</v>
      </c>
      <c r="C1473" s="4">
        <v>37.86</v>
      </c>
      <c r="D1473" s="5">
        <f t="shared" si="120"/>
        <v>-2.648495757264081E-2</v>
      </c>
      <c r="E1473" s="6">
        <f t="shared" si="121"/>
        <v>-2.6842002386479148E-2</v>
      </c>
      <c r="AJ1473" s="29">
        <v>44133</v>
      </c>
      <c r="AK1473" s="6">
        <f t="shared" si="122"/>
        <v>0.9735150424273592</v>
      </c>
      <c r="AL1473" s="7">
        <f t="shared" si="122"/>
        <v>0.97315799761352084</v>
      </c>
      <c r="AM1473" s="10">
        <f t="shared" si="123"/>
        <v>2.5380700738079996E-3</v>
      </c>
      <c r="AN1473" s="11">
        <f t="shared" si="124"/>
        <v>2.3067663030119433E-2</v>
      </c>
    </row>
    <row r="1474" spans="2:40" x14ac:dyDescent="0.5">
      <c r="B1474" s="29">
        <v>44134</v>
      </c>
      <c r="C1474" s="4">
        <v>36.86</v>
      </c>
      <c r="D1474" s="5">
        <f t="shared" si="120"/>
        <v>-2.6413100898045432E-2</v>
      </c>
      <c r="E1474" s="6">
        <f t="shared" si="121"/>
        <v>-2.6768193539499517E-2</v>
      </c>
      <c r="AJ1474" s="29">
        <v>44134</v>
      </c>
      <c r="AK1474" s="6">
        <f t="shared" si="122"/>
        <v>0.97358689910195462</v>
      </c>
      <c r="AL1474" s="7">
        <f t="shared" si="122"/>
        <v>0.97323180646050045</v>
      </c>
      <c r="AM1474" s="10">
        <f t="shared" si="123"/>
        <v>2.8865514215986872E-3</v>
      </c>
      <c r="AN1474" s="11">
        <f t="shared" si="124"/>
        <v>2.2862968456028549E-2</v>
      </c>
    </row>
    <row r="1475" spans="2:40" x14ac:dyDescent="0.5">
      <c r="B1475" s="29">
        <v>44137</v>
      </c>
      <c r="C1475" s="4">
        <v>38.42</v>
      </c>
      <c r="D1475" s="5">
        <f t="shared" si="120"/>
        <v>4.2322300596853019E-2</v>
      </c>
      <c r="E1475" s="6">
        <f t="shared" si="121"/>
        <v>4.1451205098733346E-2</v>
      </c>
      <c r="AJ1475" s="29">
        <v>44137</v>
      </c>
      <c r="AK1475" s="6">
        <f t="shared" si="122"/>
        <v>1.0423223005968529</v>
      </c>
      <c r="AL1475" s="7">
        <f t="shared" si="122"/>
        <v>1.0414512050987335</v>
      </c>
      <c r="AM1475" s="10">
        <f t="shared" si="123"/>
        <v>3.3413661742952077E-3</v>
      </c>
      <c r="AN1475" s="11">
        <f t="shared" si="124"/>
        <v>2.2684605016228123E-2</v>
      </c>
    </row>
    <row r="1476" spans="2:40" x14ac:dyDescent="0.5">
      <c r="B1476" s="29">
        <v>44138</v>
      </c>
      <c r="C1476" s="4">
        <v>39.32</v>
      </c>
      <c r="D1476" s="5">
        <f t="shared" si="120"/>
        <v>2.3425299323269092E-2</v>
      </c>
      <c r="E1476" s="6">
        <f t="shared" si="121"/>
        <v>2.315513793855517E-2</v>
      </c>
      <c r="AJ1476" s="29">
        <v>44138</v>
      </c>
      <c r="AK1476" s="6">
        <f t="shared" si="122"/>
        <v>1.0234252993232691</v>
      </c>
      <c r="AL1476" s="7">
        <f t="shared" si="122"/>
        <v>1.0231551379385553</v>
      </c>
      <c r="AM1476" s="10">
        <f t="shared" si="123"/>
        <v>2.7119011524238262E-3</v>
      </c>
      <c r="AN1476" s="11">
        <f t="shared" si="124"/>
        <v>2.2383662592520732E-2</v>
      </c>
    </row>
    <row r="1477" spans="2:40" x14ac:dyDescent="0.5">
      <c r="B1477" s="29">
        <v>44139</v>
      </c>
      <c r="C1477" s="4">
        <v>40.729999999999997</v>
      </c>
      <c r="D1477" s="5">
        <f t="shared" si="120"/>
        <v>3.5859613428280687E-2</v>
      </c>
      <c r="E1477" s="6">
        <f t="shared" si="121"/>
        <v>3.5231626381355338E-2</v>
      </c>
      <c r="AJ1477" s="29">
        <v>44139</v>
      </c>
      <c r="AK1477" s="6">
        <f t="shared" si="122"/>
        <v>1.0358596134282807</v>
      </c>
      <c r="AL1477" s="7">
        <f t="shared" si="122"/>
        <v>1.0352316263813552</v>
      </c>
      <c r="AM1477" s="10">
        <f t="shared" si="123"/>
        <v>2.4819128024512484E-3</v>
      </c>
      <c r="AN1477" s="11">
        <f t="shared" si="124"/>
        <v>2.2275731632107637E-2</v>
      </c>
    </row>
    <row r="1478" spans="2:40" x14ac:dyDescent="0.5">
      <c r="B1478" s="29">
        <v>44140</v>
      </c>
      <c r="C1478" s="4">
        <v>41.7</v>
      </c>
      <c r="D1478" s="5">
        <f t="shared" si="120"/>
        <v>2.3815369506506409E-2</v>
      </c>
      <c r="E1478" s="6">
        <f t="shared" si="121"/>
        <v>2.3536207144434711E-2</v>
      </c>
      <c r="AJ1478" s="29">
        <v>44140</v>
      </c>
      <c r="AK1478" s="6">
        <f t="shared" si="122"/>
        <v>1.0238153695065064</v>
      </c>
      <c r="AL1478" s="7">
        <f t="shared" si="122"/>
        <v>1.0235362071444347</v>
      </c>
      <c r="AM1478" s="10">
        <f t="shared" si="123"/>
        <v>1.9168247988964446E-3</v>
      </c>
      <c r="AN1478" s="11">
        <f t="shared" si="124"/>
        <v>2.2070906813882241E-2</v>
      </c>
    </row>
    <row r="1479" spans="2:40" x14ac:dyDescent="0.5">
      <c r="B1479" s="29">
        <v>44141</v>
      </c>
      <c r="C1479" s="4">
        <v>41.66</v>
      </c>
      <c r="D1479" s="5">
        <f t="shared" si="120"/>
        <v>-9.5923261390902276E-4</v>
      </c>
      <c r="E1479" s="6">
        <f t="shared" si="121"/>
        <v>-9.5969297193002339E-4</v>
      </c>
      <c r="AJ1479" s="29">
        <v>44141</v>
      </c>
      <c r="AK1479" s="6">
        <f t="shared" si="122"/>
        <v>0.99904076738609093</v>
      </c>
      <c r="AL1479" s="7">
        <f t="shared" si="122"/>
        <v>0.99904030702807001</v>
      </c>
      <c r="AM1479" s="10">
        <f t="shared" si="123"/>
        <v>1.6203714119950809E-3</v>
      </c>
      <c r="AN1479" s="11">
        <f t="shared" si="124"/>
        <v>2.1954370117683131E-2</v>
      </c>
    </row>
    <row r="1480" spans="2:40" x14ac:dyDescent="0.5">
      <c r="B1480" s="29">
        <v>44144</v>
      </c>
      <c r="C1480" s="4">
        <v>44</v>
      </c>
      <c r="D1480" s="5">
        <f t="shared" ref="D1480:D1543" si="125">((C1480-C1479)/C1479)</f>
        <v>5.6168987037926152E-2</v>
      </c>
      <c r="E1480" s="6">
        <f t="shared" ref="E1480:E1543" si="126" xml:space="preserve"> IF(C1480=C1479, 0, LN(C1480/C1479))</f>
        <v>5.4648198085435216E-2</v>
      </c>
      <c r="AJ1480" s="29">
        <v>44144</v>
      </c>
      <c r="AK1480" s="6">
        <f t="shared" ref="AK1480:AL1543" si="127">1 + D1480</f>
        <v>1.0561689870379261</v>
      </c>
      <c r="AL1480" s="7">
        <f t="shared" si="127"/>
        <v>1.0546481980854352</v>
      </c>
      <c r="AM1480" s="10">
        <f t="shared" ref="AM1480:AM1543" si="128">AVERAGE(D1480:D1570)</f>
        <v>2.1258710553719909E-3</v>
      </c>
      <c r="AN1480" s="11">
        <f t="shared" ref="AN1480:AN1543" si="129">STDEV(D1480:D1570)</f>
        <v>2.2418979277451609E-2</v>
      </c>
    </row>
    <row r="1481" spans="2:40" x14ac:dyDescent="0.5">
      <c r="B1481" s="29">
        <v>44145</v>
      </c>
      <c r="C1481" s="4">
        <v>43.96</v>
      </c>
      <c r="D1481" s="5">
        <f t="shared" si="125"/>
        <v>-9.0909090909088968E-4</v>
      </c>
      <c r="E1481" s="6">
        <f t="shared" si="126"/>
        <v>-9.0950438284049986E-4</v>
      </c>
      <c r="AJ1481" s="29">
        <v>44145</v>
      </c>
      <c r="AK1481" s="6">
        <f t="shared" si="127"/>
        <v>0.99909090909090914</v>
      </c>
      <c r="AL1481" s="7">
        <f t="shared" si="127"/>
        <v>0.99909049561715946</v>
      </c>
      <c r="AM1481" s="10">
        <f t="shared" si="128"/>
        <v>1.4419215622597306E-3</v>
      </c>
      <c r="AN1481" s="11">
        <f t="shared" si="129"/>
        <v>2.1689451867261941E-2</v>
      </c>
    </row>
    <row r="1482" spans="2:40" x14ac:dyDescent="0.5">
      <c r="B1482" s="29">
        <v>44146</v>
      </c>
      <c r="C1482" s="4">
        <v>42.87</v>
      </c>
      <c r="D1482" s="5">
        <f t="shared" si="125"/>
        <v>-2.4795268425841753E-2</v>
      </c>
      <c r="E1482" s="6">
        <f t="shared" si="126"/>
        <v>-2.5107848925535001E-2</v>
      </c>
      <c r="AJ1482" s="29">
        <v>44146</v>
      </c>
      <c r="AK1482" s="6">
        <f t="shared" si="127"/>
        <v>0.97520473157415821</v>
      </c>
      <c r="AL1482" s="7">
        <f t="shared" si="127"/>
        <v>0.97489215107446503</v>
      </c>
      <c r="AM1482" s="10">
        <f t="shared" si="128"/>
        <v>1.1275209791295066E-3</v>
      </c>
      <c r="AN1482" s="11">
        <f t="shared" si="129"/>
        <v>2.1929938681726664E-2</v>
      </c>
    </row>
    <row r="1483" spans="2:40" x14ac:dyDescent="0.5">
      <c r="B1483" s="29">
        <v>44147</v>
      </c>
      <c r="C1483" s="4">
        <v>42.82</v>
      </c>
      <c r="D1483" s="5">
        <f t="shared" si="125"/>
        <v>-1.1663167716351099E-3</v>
      </c>
      <c r="E1483" s="6">
        <f t="shared" si="126"/>
        <v>-1.166997448348961E-3</v>
      </c>
      <c r="AJ1483" s="29">
        <v>44147</v>
      </c>
      <c r="AK1483" s="6">
        <f t="shared" si="127"/>
        <v>0.99883368322836485</v>
      </c>
      <c r="AL1483" s="7">
        <f t="shared" si="127"/>
        <v>0.99883300255165108</v>
      </c>
      <c r="AM1483" s="10">
        <f t="shared" si="128"/>
        <v>1.2386306562042393E-3</v>
      </c>
      <c r="AN1483" s="11">
        <f t="shared" si="129"/>
        <v>2.1822490389379223E-2</v>
      </c>
    </row>
    <row r="1484" spans="2:40" x14ac:dyDescent="0.5">
      <c r="B1484" s="29">
        <v>44148</v>
      </c>
      <c r="C1484" s="4">
        <v>44.24</v>
      </c>
      <c r="D1484" s="5">
        <f t="shared" si="125"/>
        <v>3.3162073797291025E-2</v>
      </c>
      <c r="E1484" s="6">
        <f t="shared" si="126"/>
        <v>3.2624074052542716E-2</v>
      </c>
      <c r="AJ1484" s="29">
        <v>44148</v>
      </c>
      <c r="AK1484" s="6">
        <f t="shared" si="127"/>
        <v>1.0331620737972911</v>
      </c>
      <c r="AL1484" s="7">
        <f t="shared" si="127"/>
        <v>1.0326240740525428</v>
      </c>
      <c r="AM1484" s="10">
        <f t="shared" si="128"/>
        <v>1.1859390617948312E-3</v>
      </c>
      <c r="AN1484" s="11">
        <f t="shared" si="129"/>
        <v>2.1834147489881894E-2</v>
      </c>
    </row>
    <row r="1485" spans="2:40" x14ac:dyDescent="0.5">
      <c r="B1485" s="29">
        <v>44151</v>
      </c>
      <c r="C1485" s="4">
        <v>45.35</v>
      </c>
      <c r="D1485" s="5">
        <f t="shared" si="125"/>
        <v>2.5090415913200711E-2</v>
      </c>
      <c r="E1485" s="6">
        <f t="shared" si="126"/>
        <v>2.4780819347066132E-2</v>
      </c>
      <c r="AJ1485" s="29">
        <v>44151</v>
      </c>
      <c r="AK1485" s="6">
        <f t="shared" si="127"/>
        <v>1.0250904159132006</v>
      </c>
      <c r="AL1485" s="7">
        <f t="shared" si="127"/>
        <v>1.0247808193470662</v>
      </c>
      <c r="AM1485" s="10">
        <f t="shared" si="128"/>
        <v>7.7444844314916565E-4</v>
      </c>
      <c r="AN1485" s="11">
        <f t="shared" si="129"/>
        <v>2.1576152866540292E-2</v>
      </c>
    </row>
    <row r="1486" spans="2:40" x14ac:dyDescent="0.5">
      <c r="B1486" s="29">
        <v>44152</v>
      </c>
      <c r="C1486" s="4">
        <v>45.77</v>
      </c>
      <c r="D1486" s="5">
        <f t="shared" si="125"/>
        <v>9.2613009922822859E-3</v>
      </c>
      <c r="E1486" s="6">
        <f t="shared" si="126"/>
        <v>9.2186781044052528E-3</v>
      </c>
      <c r="AJ1486" s="29">
        <v>44152</v>
      </c>
      <c r="AK1486" s="6">
        <f t="shared" si="127"/>
        <v>1.0092613009922824</v>
      </c>
      <c r="AL1486" s="7">
        <f t="shared" si="127"/>
        <v>1.0092186781044052</v>
      </c>
      <c r="AM1486" s="10">
        <f t="shared" si="128"/>
        <v>6.5473619596740035E-4</v>
      </c>
      <c r="AN1486" s="11">
        <f t="shared" si="129"/>
        <v>2.1469698885311514E-2</v>
      </c>
    </row>
    <row r="1487" spans="2:40" x14ac:dyDescent="0.5">
      <c r="B1487" s="29">
        <v>44153</v>
      </c>
      <c r="C1487" s="4">
        <v>45.37</v>
      </c>
      <c r="D1487" s="5">
        <f t="shared" si="125"/>
        <v>-8.7393489185056943E-3</v>
      </c>
      <c r="E1487" s="6">
        <f t="shared" si="126"/>
        <v>-8.7777609896783123E-3</v>
      </c>
      <c r="AJ1487" s="29">
        <v>44153</v>
      </c>
      <c r="AK1487" s="6">
        <f t="shared" si="127"/>
        <v>0.9912606510814943</v>
      </c>
      <c r="AL1487" s="7">
        <f t="shared" si="127"/>
        <v>0.99122223901032169</v>
      </c>
      <c r="AM1487" s="10">
        <f t="shared" si="128"/>
        <v>5.2033456875797746E-4</v>
      </c>
      <c r="AN1487" s="11">
        <f t="shared" si="129"/>
        <v>2.1453498500501236E-2</v>
      </c>
    </row>
    <row r="1488" spans="2:40" x14ac:dyDescent="0.5">
      <c r="B1488" s="29">
        <v>44154</v>
      </c>
      <c r="C1488" s="4">
        <v>44.7</v>
      </c>
      <c r="D1488" s="5">
        <f t="shared" si="125"/>
        <v>-1.4767467489530409E-2</v>
      </c>
      <c r="E1488" s="6">
        <f t="shared" si="126"/>
        <v>-1.4877592056349248E-2</v>
      </c>
      <c r="AJ1488" s="29">
        <v>44154</v>
      </c>
      <c r="AK1488" s="6">
        <f t="shared" si="127"/>
        <v>0.98523253251046961</v>
      </c>
      <c r="AL1488" s="7">
        <f t="shared" si="127"/>
        <v>0.9851224079436508</v>
      </c>
      <c r="AM1488" s="10">
        <f t="shared" si="128"/>
        <v>8.501303785480275E-4</v>
      </c>
      <c r="AN1488" s="11">
        <f t="shared" si="129"/>
        <v>2.1540073492998007E-2</v>
      </c>
    </row>
    <row r="1489" spans="2:40" x14ac:dyDescent="0.5">
      <c r="B1489" s="29">
        <v>44155</v>
      </c>
      <c r="C1489" s="4">
        <v>43.18</v>
      </c>
      <c r="D1489" s="5">
        <f t="shared" si="125"/>
        <v>-3.400447427293072E-2</v>
      </c>
      <c r="E1489" s="6">
        <f t="shared" si="126"/>
        <v>-3.4596076532861945E-2</v>
      </c>
      <c r="AJ1489" s="29">
        <v>44155</v>
      </c>
      <c r="AK1489" s="6">
        <f t="shared" si="127"/>
        <v>0.96599552572706926</v>
      </c>
      <c r="AL1489" s="7">
        <f t="shared" si="127"/>
        <v>0.9654039234671381</v>
      </c>
      <c r="AM1489" s="10">
        <f t="shared" si="128"/>
        <v>9.3687652671138068E-4</v>
      </c>
      <c r="AN1489" s="11">
        <f t="shared" si="129"/>
        <v>2.1492321713098842E-2</v>
      </c>
    </row>
    <row r="1490" spans="2:40" x14ac:dyDescent="0.5">
      <c r="B1490" s="29">
        <v>44158</v>
      </c>
      <c r="C1490" s="4">
        <v>44.4</v>
      </c>
      <c r="D1490" s="5">
        <f t="shared" si="125"/>
        <v>2.8253821213524755E-2</v>
      </c>
      <c r="E1490" s="6">
        <f t="shared" si="126"/>
        <v>2.7862044351517817E-2</v>
      </c>
      <c r="AJ1490" s="29">
        <v>44158</v>
      </c>
      <c r="AK1490" s="6">
        <f t="shared" si="127"/>
        <v>1.0282538212135248</v>
      </c>
      <c r="AL1490" s="7">
        <f t="shared" si="127"/>
        <v>1.0278620443515178</v>
      </c>
      <c r="AM1490" s="10">
        <f t="shared" si="128"/>
        <v>1.3382089750236955E-3</v>
      </c>
      <c r="AN1490" s="11">
        <f t="shared" si="129"/>
        <v>2.117118882573835E-2</v>
      </c>
    </row>
    <row r="1491" spans="2:40" x14ac:dyDescent="0.5">
      <c r="B1491" s="29">
        <v>44159</v>
      </c>
      <c r="C1491" s="4">
        <v>45.58</v>
      </c>
      <c r="D1491" s="5">
        <f t="shared" si="125"/>
        <v>2.6576576576576572E-2</v>
      </c>
      <c r="E1491" s="6">
        <f t="shared" si="126"/>
        <v>2.6229554379359189E-2</v>
      </c>
      <c r="AJ1491" s="29">
        <v>44159</v>
      </c>
      <c r="AK1491" s="6">
        <f t="shared" si="127"/>
        <v>1.0265765765765766</v>
      </c>
      <c r="AL1491" s="7">
        <f t="shared" si="127"/>
        <v>1.0262295543793591</v>
      </c>
      <c r="AM1491" s="10">
        <f t="shared" si="128"/>
        <v>8.5530570268784432E-4</v>
      </c>
      <c r="AN1491" s="11">
        <f t="shared" si="129"/>
        <v>2.1051268901608557E-2</v>
      </c>
    </row>
    <row r="1492" spans="2:40" x14ac:dyDescent="0.5">
      <c r="B1492" s="29">
        <v>44160</v>
      </c>
      <c r="C1492" s="4">
        <v>43.86</v>
      </c>
      <c r="D1492" s="5">
        <f t="shared" si="125"/>
        <v>-3.7735849056603751E-2</v>
      </c>
      <c r="E1492" s="6">
        <f t="shared" si="126"/>
        <v>-3.8466280827796052E-2</v>
      </c>
      <c r="AJ1492" s="29">
        <v>44160</v>
      </c>
      <c r="AK1492" s="6">
        <f t="shared" si="127"/>
        <v>0.96226415094339623</v>
      </c>
      <c r="AL1492" s="7">
        <f t="shared" si="127"/>
        <v>0.96153371917220398</v>
      </c>
      <c r="AM1492" s="10">
        <f t="shared" si="128"/>
        <v>4.488108753641128E-4</v>
      </c>
      <c r="AN1492" s="11">
        <f t="shared" si="129"/>
        <v>2.0905719586954155E-2</v>
      </c>
    </row>
    <row r="1493" spans="2:40" x14ac:dyDescent="0.5">
      <c r="B1493" s="29">
        <v>44162</v>
      </c>
      <c r="C1493" s="4">
        <v>43.87</v>
      </c>
      <c r="D1493" s="5">
        <f t="shared" si="125"/>
        <v>2.2799817601454653E-4</v>
      </c>
      <c r="E1493" s="6">
        <f t="shared" si="126"/>
        <v>2.2797218838036857E-4</v>
      </c>
      <c r="AJ1493" s="29">
        <v>44162</v>
      </c>
      <c r="AK1493" s="6">
        <f t="shared" si="127"/>
        <v>1.0002279981760145</v>
      </c>
      <c r="AL1493" s="7">
        <f t="shared" si="127"/>
        <v>1.0002279721883804</v>
      </c>
      <c r="AM1493" s="10">
        <f t="shared" si="128"/>
        <v>9.7441912563682486E-4</v>
      </c>
      <c r="AN1493" s="11">
        <f t="shared" si="129"/>
        <v>2.0532968368262836E-2</v>
      </c>
    </row>
    <row r="1494" spans="2:40" x14ac:dyDescent="0.5">
      <c r="B1494" s="29">
        <v>44165</v>
      </c>
      <c r="C1494" s="4">
        <v>43.62</v>
      </c>
      <c r="D1494" s="5">
        <f t="shared" si="125"/>
        <v>-5.6986551173922959E-3</v>
      </c>
      <c r="E1494" s="6">
        <f t="shared" si="126"/>
        <v>-5.7149544046396304E-3</v>
      </c>
      <c r="AJ1494" s="29">
        <v>44165</v>
      </c>
      <c r="AK1494" s="6">
        <f t="shared" si="127"/>
        <v>0.99430134488260768</v>
      </c>
      <c r="AL1494" s="7">
        <f t="shared" si="127"/>
        <v>0.99428504559536035</v>
      </c>
      <c r="AM1494" s="10">
        <f t="shared" si="128"/>
        <v>1.0957532391865201E-3</v>
      </c>
      <c r="AN1494" s="11">
        <f t="shared" si="129"/>
        <v>2.0561112416055578E-2</v>
      </c>
    </row>
    <row r="1495" spans="2:40" x14ac:dyDescent="0.5">
      <c r="B1495" s="29">
        <v>44166</v>
      </c>
      <c r="C1495" s="4">
        <v>45.31</v>
      </c>
      <c r="D1495" s="5">
        <f t="shared" si="125"/>
        <v>3.8743695552498965E-2</v>
      </c>
      <c r="E1495" s="6">
        <f t="shared" si="126"/>
        <v>3.801199790556388E-2</v>
      </c>
      <c r="AJ1495" s="29">
        <v>44166</v>
      </c>
      <c r="AK1495" s="6">
        <f t="shared" si="127"/>
        <v>1.0387436955524989</v>
      </c>
      <c r="AL1495" s="7">
        <f t="shared" si="127"/>
        <v>1.038011997905564</v>
      </c>
      <c r="AM1495" s="10">
        <f t="shared" si="128"/>
        <v>1.1144752323156556E-3</v>
      </c>
      <c r="AN1495" s="11">
        <f t="shared" si="129"/>
        <v>2.0555631928091088E-2</v>
      </c>
    </row>
    <row r="1496" spans="2:40" x14ac:dyDescent="0.5">
      <c r="B1496" s="29">
        <v>44167</v>
      </c>
      <c r="C1496" s="4">
        <v>46</v>
      </c>
      <c r="D1496" s="5">
        <f t="shared" si="125"/>
        <v>1.5228426395939035E-2</v>
      </c>
      <c r="E1496" s="6">
        <f t="shared" si="126"/>
        <v>1.5113637810048106E-2</v>
      </c>
      <c r="AJ1496" s="29">
        <v>44167</v>
      </c>
      <c r="AK1496" s="6">
        <f t="shared" si="127"/>
        <v>1.015228426395939</v>
      </c>
      <c r="AL1496" s="7">
        <f t="shared" si="127"/>
        <v>1.015113637810048</v>
      </c>
      <c r="AM1496" s="10">
        <f t="shared" si="128"/>
        <v>1.1758835845388893E-3</v>
      </c>
      <c r="AN1496" s="11">
        <f t="shared" si="129"/>
        <v>2.0677282472784705E-2</v>
      </c>
    </row>
    <row r="1497" spans="2:40" x14ac:dyDescent="0.5">
      <c r="B1497" s="29">
        <v>44168</v>
      </c>
      <c r="C1497" s="4">
        <v>46.63</v>
      </c>
      <c r="D1497" s="5">
        <f t="shared" si="125"/>
        <v>1.3695652173913098E-2</v>
      </c>
      <c r="E1497" s="6">
        <f t="shared" si="126"/>
        <v>1.3602714331134556E-2</v>
      </c>
      <c r="AJ1497" s="29">
        <v>44168</v>
      </c>
      <c r="AK1497" s="6">
        <f t="shared" si="127"/>
        <v>1.0136956521739131</v>
      </c>
      <c r="AL1497" s="7">
        <f t="shared" si="127"/>
        <v>1.0136027143311346</v>
      </c>
      <c r="AM1497" s="10">
        <f t="shared" si="128"/>
        <v>1.1795820733983594E-3</v>
      </c>
      <c r="AN1497" s="11">
        <f t="shared" si="129"/>
        <v>2.0679853880949121E-2</v>
      </c>
    </row>
    <row r="1498" spans="2:40" x14ac:dyDescent="0.5">
      <c r="B1498" s="29">
        <v>44169</v>
      </c>
      <c r="C1498" s="4">
        <v>48.5</v>
      </c>
      <c r="D1498" s="5">
        <f t="shared" si="125"/>
        <v>4.0102938022732092E-2</v>
      </c>
      <c r="E1498" s="6">
        <f t="shared" si="126"/>
        <v>3.9319687123207894E-2</v>
      </c>
      <c r="AJ1498" s="29">
        <v>44169</v>
      </c>
      <c r="AK1498" s="6">
        <f t="shared" si="127"/>
        <v>1.040102938022732</v>
      </c>
      <c r="AL1498" s="7">
        <f t="shared" si="127"/>
        <v>1.039319687123208</v>
      </c>
      <c r="AM1498" s="10">
        <f t="shared" si="128"/>
        <v>1.3199917191389378E-3</v>
      </c>
      <c r="AN1498" s="11">
        <f t="shared" si="129"/>
        <v>2.0808753358643056E-2</v>
      </c>
    </row>
    <row r="1499" spans="2:40" x14ac:dyDescent="0.5">
      <c r="B1499" s="29">
        <v>44172</v>
      </c>
      <c r="C1499" s="4">
        <v>48.29</v>
      </c>
      <c r="D1499" s="5">
        <f t="shared" si="125"/>
        <v>-4.3298969072165126E-3</v>
      </c>
      <c r="E1499" s="6">
        <f t="shared" si="126"/>
        <v>-4.3392980579870155E-3</v>
      </c>
      <c r="AJ1499" s="29">
        <v>44172</v>
      </c>
      <c r="AK1499" s="6">
        <f t="shared" si="127"/>
        <v>0.99567010309278348</v>
      </c>
      <c r="AL1499" s="7">
        <f t="shared" si="127"/>
        <v>0.99566070194201295</v>
      </c>
      <c r="AM1499" s="10">
        <f t="shared" si="128"/>
        <v>8.6225295504952317E-4</v>
      </c>
      <c r="AN1499" s="11">
        <f t="shared" si="129"/>
        <v>2.0400283235493411E-2</v>
      </c>
    </row>
    <row r="1500" spans="2:40" x14ac:dyDescent="0.5">
      <c r="B1500" s="29">
        <v>44173</v>
      </c>
      <c r="C1500" s="4">
        <v>48.32</v>
      </c>
      <c r="D1500" s="5">
        <f t="shared" si="125"/>
        <v>6.2124663491408441E-4</v>
      </c>
      <c r="E1500" s="6">
        <f t="shared" si="126"/>
        <v>6.21053741108951E-4</v>
      </c>
      <c r="AJ1500" s="29">
        <v>44173</v>
      </c>
      <c r="AK1500" s="6">
        <f t="shared" si="127"/>
        <v>1.000621246634914</v>
      </c>
      <c r="AL1500" s="7">
        <f t="shared" si="127"/>
        <v>1.0006210537411089</v>
      </c>
      <c r="AM1500" s="10">
        <f t="shared" si="128"/>
        <v>8.7355278959598949E-4</v>
      </c>
      <c r="AN1500" s="11">
        <f t="shared" si="129"/>
        <v>2.0397659936421272E-2</v>
      </c>
    </row>
    <row r="1501" spans="2:40" x14ac:dyDescent="0.5">
      <c r="B1501" s="29">
        <v>44174</v>
      </c>
      <c r="C1501" s="4">
        <v>46.95</v>
      </c>
      <c r="D1501" s="5">
        <f t="shared" si="125"/>
        <v>-2.8352649006622464E-2</v>
      </c>
      <c r="E1501" s="6">
        <f t="shared" si="126"/>
        <v>-2.8762347972287564E-2</v>
      </c>
      <c r="AJ1501" s="29">
        <v>44174</v>
      </c>
      <c r="AK1501" s="6">
        <f t="shared" si="127"/>
        <v>0.97164735099337751</v>
      </c>
      <c r="AL1501" s="7">
        <f t="shared" si="127"/>
        <v>0.97123765202771239</v>
      </c>
      <c r="AM1501" s="10">
        <f t="shared" si="128"/>
        <v>1.0765706184089974E-3</v>
      </c>
      <c r="AN1501" s="11">
        <f t="shared" si="129"/>
        <v>2.0486864695156183E-2</v>
      </c>
    </row>
    <row r="1502" spans="2:40" x14ac:dyDescent="0.5">
      <c r="B1502" s="29">
        <v>44175</v>
      </c>
      <c r="C1502" s="4">
        <v>47.53</v>
      </c>
      <c r="D1502" s="5">
        <f t="shared" si="125"/>
        <v>1.2353567625133084E-2</v>
      </c>
      <c r="E1502" s="6">
        <f t="shared" si="126"/>
        <v>1.2277884971646206E-2</v>
      </c>
      <c r="AJ1502" s="29">
        <v>44175</v>
      </c>
      <c r="AK1502" s="6">
        <f t="shared" si="127"/>
        <v>1.0123535676251332</v>
      </c>
      <c r="AL1502" s="7">
        <f t="shared" si="127"/>
        <v>1.0122778849716463</v>
      </c>
      <c r="AM1502" s="10">
        <f t="shared" si="128"/>
        <v>1.4742853123863389E-3</v>
      </c>
      <c r="AN1502" s="11">
        <f t="shared" si="129"/>
        <v>2.0259239012134386E-2</v>
      </c>
    </row>
    <row r="1503" spans="2:40" x14ac:dyDescent="0.5">
      <c r="B1503" s="29">
        <v>44176</v>
      </c>
      <c r="C1503" s="4">
        <v>47.9</v>
      </c>
      <c r="D1503" s="5">
        <f t="shared" si="125"/>
        <v>7.7845571218177452E-3</v>
      </c>
      <c r="E1503" s="6">
        <f t="shared" si="126"/>
        <v>7.7544137909514909E-3</v>
      </c>
      <c r="AJ1503" s="29">
        <v>44176</v>
      </c>
      <c r="AK1503" s="6">
        <f t="shared" si="127"/>
        <v>1.0077845571218178</v>
      </c>
      <c r="AL1503" s="7">
        <f t="shared" si="127"/>
        <v>1.0077544137909515</v>
      </c>
      <c r="AM1503" s="10">
        <f t="shared" si="128"/>
        <v>1.4386024969144178E-3</v>
      </c>
      <c r="AN1503" s="11">
        <f t="shared" si="129"/>
        <v>2.0242717177387633E-2</v>
      </c>
    </row>
    <row r="1504" spans="2:40" x14ac:dyDescent="0.5">
      <c r="B1504" s="29">
        <v>44179</v>
      </c>
      <c r="C1504" s="4">
        <v>47.83</v>
      </c>
      <c r="D1504" s="5">
        <f t="shared" si="125"/>
        <v>-1.4613778705636802E-3</v>
      </c>
      <c r="E1504" s="6">
        <f t="shared" si="126"/>
        <v>-1.4624467246640159E-3</v>
      </c>
      <c r="AJ1504" s="29">
        <v>44179</v>
      </c>
      <c r="AK1504" s="6">
        <f t="shared" si="127"/>
        <v>0.99853862212943634</v>
      </c>
      <c r="AL1504" s="7">
        <f t="shared" si="127"/>
        <v>0.998537553275336</v>
      </c>
      <c r="AM1504" s="10">
        <f t="shared" si="128"/>
        <v>1.6299008295950048E-3</v>
      </c>
      <c r="AN1504" s="11">
        <f t="shared" si="129"/>
        <v>2.0385108944145351E-2</v>
      </c>
    </row>
    <row r="1505" spans="2:40" x14ac:dyDescent="0.5">
      <c r="B1505" s="29">
        <v>44180</v>
      </c>
      <c r="C1505" s="4">
        <v>48.32</v>
      </c>
      <c r="D1505" s="5">
        <f t="shared" si="125"/>
        <v>1.0244616349571441E-2</v>
      </c>
      <c r="E1505" s="6">
        <f t="shared" si="126"/>
        <v>1.0192495934354107E-2</v>
      </c>
      <c r="AJ1505" s="29">
        <v>44180</v>
      </c>
      <c r="AK1505" s="6">
        <f t="shared" si="127"/>
        <v>1.0102446163495715</v>
      </c>
      <c r="AL1505" s="7">
        <f t="shared" si="127"/>
        <v>1.010192495934354</v>
      </c>
      <c r="AM1505" s="10">
        <f t="shared" si="128"/>
        <v>1.774934198721756E-3</v>
      </c>
      <c r="AN1505" s="11">
        <f t="shared" si="129"/>
        <v>2.0409806029662626E-2</v>
      </c>
    </row>
    <row r="1506" spans="2:40" x14ac:dyDescent="0.5">
      <c r="B1506" s="29">
        <v>44181</v>
      </c>
      <c r="C1506" s="4">
        <v>49.33</v>
      </c>
      <c r="D1506" s="5">
        <f t="shared" si="125"/>
        <v>2.090231788079466E-2</v>
      </c>
      <c r="E1506" s="6">
        <f t="shared" si="126"/>
        <v>2.0686861619087227E-2</v>
      </c>
      <c r="AJ1506" s="29">
        <v>44181</v>
      </c>
      <c r="AK1506" s="6">
        <f t="shared" si="127"/>
        <v>1.0209023178807946</v>
      </c>
      <c r="AL1506" s="7">
        <f t="shared" si="127"/>
        <v>1.0206868616190872</v>
      </c>
      <c r="AM1506" s="10">
        <f t="shared" si="128"/>
        <v>1.7101602863179651E-3</v>
      </c>
      <c r="AN1506" s="11">
        <f t="shared" si="129"/>
        <v>2.0391973099041668E-2</v>
      </c>
    </row>
    <row r="1507" spans="2:40" x14ac:dyDescent="0.5">
      <c r="B1507" s="29">
        <v>44182</v>
      </c>
      <c r="C1507" s="4">
        <v>49.04</v>
      </c>
      <c r="D1507" s="5">
        <f t="shared" si="125"/>
        <v>-5.8787755929454524E-3</v>
      </c>
      <c r="E1507" s="6">
        <f t="shared" si="126"/>
        <v>-5.8961236176909258E-3</v>
      </c>
      <c r="AJ1507" s="29">
        <v>44182</v>
      </c>
      <c r="AK1507" s="6">
        <f t="shared" si="127"/>
        <v>0.99412122440705453</v>
      </c>
      <c r="AL1507" s="7">
        <f t="shared" si="127"/>
        <v>0.99410387638230913</v>
      </c>
      <c r="AM1507" s="10">
        <f t="shared" si="128"/>
        <v>1.5042631015405854E-3</v>
      </c>
      <c r="AN1507" s="11">
        <f t="shared" si="129"/>
        <v>2.0290375872960665E-2</v>
      </c>
    </row>
    <row r="1508" spans="2:40" x14ac:dyDescent="0.5">
      <c r="B1508" s="29">
        <v>44183</v>
      </c>
      <c r="C1508" s="4">
        <v>47.78</v>
      </c>
      <c r="D1508" s="5">
        <f t="shared" si="125"/>
        <v>-2.5693311582381688E-2</v>
      </c>
      <c r="E1508" s="6">
        <f t="shared" si="126"/>
        <v>-2.6029149730292394E-2</v>
      </c>
      <c r="AJ1508" s="29">
        <v>44183</v>
      </c>
      <c r="AK1508" s="6">
        <f t="shared" si="127"/>
        <v>0.97430668841761836</v>
      </c>
      <c r="AL1508" s="7">
        <f t="shared" si="127"/>
        <v>0.97397085026970764</v>
      </c>
      <c r="AM1508" s="10">
        <f t="shared" si="128"/>
        <v>1.5372021145434089E-3</v>
      </c>
      <c r="AN1508" s="11">
        <f t="shared" si="129"/>
        <v>2.0280687904483903E-2</v>
      </c>
    </row>
    <row r="1509" spans="2:40" x14ac:dyDescent="0.5">
      <c r="B1509" s="29">
        <v>44186</v>
      </c>
      <c r="C1509" s="4">
        <v>46.76</v>
      </c>
      <c r="D1509" s="5">
        <f t="shared" si="125"/>
        <v>-2.1347844286312329E-2</v>
      </c>
      <c r="E1509" s="6">
        <f t="shared" si="126"/>
        <v>-2.1579005293795861E-2</v>
      </c>
      <c r="AJ1509" s="29">
        <v>44186</v>
      </c>
      <c r="AK1509" s="6">
        <f t="shared" si="127"/>
        <v>0.97865215571368769</v>
      </c>
      <c r="AL1509" s="7">
        <f t="shared" si="127"/>
        <v>0.97842099470620414</v>
      </c>
      <c r="AM1509" s="10">
        <f t="shared" si="128"/>
        <v>1.7600066765243441E-3</v>
      </c>
      <c r="AN1509" s="11">
        <f t="shared" si="129"/>
        <v>2.0088671506460386E-2</v>
      </c>
    </row>
    <row r="1510" spans="2:40" x14ac:dyDescent="0.5">
      <c r="B1510" s="29">
        <v>44187</v>
      </c>
      <c r="C1510" s="4">
        <v>47.93</v>
      </c>
      <c r="D1510" s="5">
        <f t="shared" si="125"/>
        <v>2.502138579982895E-2</v>
      </c>
      <c r="E1510" s="6">
        <f t="shared" si="126"/>
        <v>2.4713476567672268E-2</v>
      </c>
      <c r="AJ1510" s="29">
        <v>44187</v>
      </c>
      <c r="AK1510" s="6">
        <f t="shared" si="127"/>
        <v>1.0250213857998289</v>
      </c>
      <c r="AL1510" s="7">
        <f t="shared" si="127"/>
        <v>1.0247134765676722</v>
      </c>
      <c r="AM1510" s="10">
        <f t="shared" si="128"/>
        <v>1.9806301357475141E-3</v>
      </c>
      <c r="AN1510" s="11">
        <f t="shared" si="129"/>
        <v>1.9941779300687686E-2</v>
      </c>
    </row>
    <row r="1511" spans="2:40" x14ac:dyDescent="0.5">
      <c r="B1511" s="29">
        <v>44188</v>
      </c>
      <c r="C1511" s="4">
        <v>48.16</v>
      </c>
      <c r="D1511" s="5">
        <f t="shared" si="125"/>
        <v>4.7986647193823673E-3</v>
      </c>
      <c r="E1511" s="6">
        <f t="shared" si="126"/>
        <v>4.7871878290255366E-3</v>
      </c>
      <c r="AJ1511" s="29">
        <v>44188</v>
      </c>
      <c r="AK1511" s="6">
        <f t="shared" si="127"/>
        <v>1.0047986647193823</v>
      </c>
      <c r="AL1511" s="7">
        <f t="shared" si="127"/>
        <v>1.0047871878290255</v>
      </c>
      <c r="AM1511" s="10">
        <f t="shared" si="128"/>
        <v>2.0333421799052383E-3</v>
      </c>
      <c r="AN1511" s="11">
        <f t="shared" si="129"/>
        <v>2.0009583971503087E-2</v>
      </c>
    </row>
    <row r="1512" spans="2:40" x14ac:dyDescent="0.5">
      <c r="B1512" s="29">
        <v>44189</v>
      </c>
      <c r="C1512" s="4">
        <v>49.09</v>
      </c>
      <c r="D1512" s="5">
        <f t="shared" si="125"/>
        <v>1.9310631229236024E-2</v>
      </c>
      <c r="E1512" s="6">
        <f t="shared" si="126"/>
        <v>1.9126547069395577E-2</v>
      </c>
      <c r="AJ1512" s="29">
        <v>44189</v>
      </c>
      <c r="AK1512" s="6">
        <f t="shared" si="127"/>
        <v>1.0193106312292359</v>
      </c>
      <c r="AL1512" s="7">
        <f t="shared" si="127"/>
        <v>1.0191265470693955</v>
      </c>
      <c r="AM1512" s="10">
        <f t="shared" si="128"/>
        <v>2.0873178640592898E-3</v>
      </c>
      <c r="AN1512" s="11">
        <f t="shared" si="129"/>
        <v>2.0023746029028965E-2</v>
      </c>
    </row>
    <row r="1513" spans="2:40" x14ac:dyDescent="0.5">
      <c r="B1513" s="29">
        <v>44193</v>
      </c>
      <c r="C1513" s="4">
        <v>48.36</v>
      </c>
      <c r="D1513" s="5">
        <f t="shared" si="125"/>
        <v>-1.4870645752699203E-2</v>
      </c>
      <c r="E1513" s="6">
        <f t="shared" si="126"/>
        <v>-1.4982322323369329E-2</v>
      </c>
      <c r="AJ1513" s="29">
        <v>44193</v>
      </c>
      <c r="AK1513" s="6">
        <f t="shared" si="127"/>
        <v>0.98512935424730075</v>
      </c>
      <c r="AL1513" s="7">
        <f t="shared" si="127"/>
        <v>0.98501767767663062</v>
      </c>
      <c r="AM1513" s="10">
        <f t="shared" si="128"/>
        <v>2.0730267695968354E-3</v>
      </c>
      <c r="AN1513" s="11">
        <f t="shared" si="129"/>
        <v>2.0011777549244918E-2</v>
      </c>
    </row>
    <row r="1514" spans="2:40" x14ac:dyDescent="0.5">
      <c r="B1514" s="29">
        <v>44194</v>
      </c>
      <c r="C1514" s="4">
        <v>48.07</v>
      </c>
      <c r="D1514" s="5">
        <f t="shared" si="125"/>
        <v>-5.9966914805624312E-3</v>
      </c>
      <c r="E1514" s="6">
        <f t="shared" si="126"/>
        <v>-6.0147438407226264E-3</v>
      </c>
      <c r="AJ1514" s="29">
        <v>44194</v>
      </c>
      <c r="AK1514" s="6">
        <f t="shared" si="127"/>
        <v>0.99400330851943752</v>
      </c>
      <c r="AL1514" s="7">
        <f t="shared" si="127"/>
        <v>0.99398525615927735</v>
      </c>
      <c r="AM1514" s="10">
        <f t="shared" si="128"/>
        <v>2.1250781011739441E-3</v>
      </c>
      <c r="AN1514" s="11">
        <f t="shared" si="129"/>
        <v>1.9973339996267839E-2</v>
      </c>
    </row>
    <row r="1515" spans="2:40" x14ac:dyDescent="0.5">
      <c r="B1515" s="29">
        <v>44195</v>
      </c>
      <c r="C1515" s="4">
        <v>48.58</v>
      </c>
      <c r="D1515" s="5">
        <f t="shared" si="125"/>
        <v>1.0609527771999127E-2</v>
      </c>
      <c r="E1515" s="6">
        <f t="shared" si="126"/>
        <v>1.0553641668157029E-2</v>
      </c>
      <c r="AJ1515" s="29">
        <v>44195</v>
      </c>
      <c r="AK1515" s="6">
        <f t="shared" si="127"/>
        <v>1.0106095277719991</v>
      </c>
      <c r="AL1515" s="7">
        <f t="shared" si="127"/>
        <v>1.0105536416681571</v>
      </c>
      <c r="AM1515" s="10">
        <f t="shared" si="128"/>
        <v>2.2214849500993184E-3</v>
      </c>
      <c r="AN1515" s="11">
        <f t="shared" si="129"/>
        <v>1.9954866620357527E-2</v>
      </c>
    </row>
    <row r="1516" spans="2:40" x14ac:dyDescent="0.5">
      <c r="B1516" s="29">
        <v>44196</v>
      </c>
      <c r="C1516" s="4">
        <v>48.98</v>
      </c>
      <c r="D1516" s="5">
        <f t="shared" si="125"/>
        <v>8.2338410868669949E-3</v>
      </c>
      <c r="E1516" s="6">
        <f t="shared" si="126"/>
        <v>8.2001279499951969E-3</v>
      </c>
      <c r="AJ1516" s="29">
        <v>44196</v>
      </c>
      <c r="AK1516" s="6">
        <f t="shared" si="127"/>
        <v>1.008233841086867</v>
      </c>
      <c r="AL1516" s="7">
        <f t="shared" si="127"/>
        <v>1.0082001279499953</v>
      </c>
      <c r="AM1516" s="10">
        <f t="shared" si="128"/>
        <v>1.7188837148683416E-3</v>
      </c>
      <c r="AN1516" s="11">
        <f t="shared" si="129"/>
        <v>2.0314001655791322E-2</v>
      </c>
    </row>
    <row r="1517" spans="2:40" x14ac:dyDescent="0.5">
      <c r="B1517" s="29">
        <v>44200</v>
      </c>
      <c r="C1517" s="4">
        <v>47.77</v>
      </c>
      <c r="D1517" s="5">
        <f t="shared" si="125"/>
        <v>-2.4703960800326538E-2</v>
      </c>
      <c r="E1517" s="6">
        <f t="shared" si="126"/>
        <v>-2.5014224122151089E-2</v>
      </c>
      <c r="AJ1517" s="29">
        <v>44200</v>
      </c>
      <c r="AK1517" s="6">
        <f t="shared" si="127"/>
        <v>0.97529603919967345</v>
      </c>
      <c r="AL1517" s="7">
        <f t="shared" si="127"/>
        <v>0.97498577587784896</v>
      </c>
      <c r="AM1517" s="10">
        <f t="shared" si="128"/>
        <v>1.7151158047110551E-3</v>
      </c>
      <c r="AN1517" s="11">
        <f t="shared" si="129"/>
        <v>2.0312811576875877E-2</v>
      </c>
    </row>
    <row r="1518" spans="2:40" x14ac:dyDescent="0.5">
      <c r="B1518" s="29">
        <v>44201</v>
      </c>
      <c r="C1518" s="4">
        <v>48.14</v>
      </c>
      <c r="D1518" s="5">
        <f t="shared" si="125"/>
        <v>7.7454469332216332E-3</v>
      </c>
      <c r="E1518" s="6">
        <f t="shared" si="126"/>
        <v>7.7156049530553838E-3</v>
      </c>
      <c r="AJ1518" s="29">
        <v>44201</v>
      </c>
      <c r="AK1518" s="6">
        <f t="shared" si="127"/>
        <v>1.0077454469332217</v>
      </c>
      <c r="AL1518" s="7">
        <f t="shared" si="127"/>
        <v>1.0077156049530553</v>
      </c>
      <c r="AM1518" s="10">
        <f t="shared" si="128"/>
        <v>2.2251393855210254E-3</v>
      </c>
      <c r="AN1518" s="11">
        <f t="shared" si="129"/>
        <v>2.0224575862792801E-2</v>
      </c>
    </row>
    <row r="1519" spans="2:40" x14ac:dyDescent="0.5">
      <c r="B1519" s="29">
        <v>44202</v>
      </c>
      <c r="C1519" s="4">
        <v>47.5</v>
      </c>
      <c r="D1519" s="5">
        <f t="shared" si="125"/>
        <v>-1.3294557540506867E-2</v>
      </c>
      <c r="E1519" s="6">
        <f t="shared" si="126"/>
        <v>-1.3383721314330414E-2</v>
      </c>
      <c r="AJ1519" s="29">
        <v>44202</v>
      </c>
      <c r="AK1519" s="6">
        <f t="shared" si="127"/>
        <v>0.9867054424594931</v>
      </c>
      <c r="AL1519" s="7">
        <f t="shared" si="127"/>
        <v>0.98661627868566959</v>
      </c>
      <c r="AM1519" s="10">
        <f t="shared" si="128"/>
        <v>2.1323694039880781E-3</v>
      </c>
      <c r="AN1519" s="11">
        <f t="shared" si="129"/>
        <v>2.02183337907707E-2</v>
      </c>
    </row>
    <row r="1520" spans="2:40" x14ac:dyDescent="0.5">
      <c r="B1520" s="29">
        <v>44203</v>
      </c>
      <c r="C1520" s="4">
        <v>46.9</v>
      </c>
      <c r="D1520" s="5">
        <f t="shared" si="125"/>
        <v>-1.263157894736845E-2</v>
      </c>
      <c r="E1520" s="6">
        <f t="shared" si="126"/>
        <v>-1.2712035588361861E-2</v>
      </c>
      <c r="AJ1520" s="29">
        <v>44203</v>
      </c>
      <c r="AK1520" s="6">
        <f t="shared" si="127"/>
        <v>0.98736842105263156</v>
      </c>
      <c r="AL1520" s="7">
        <f t="shared" si="127"/>
        <v>0.98728796441163813</v>
      </c>
      <c r="AM1520" s="10">
        <f t="shared" si="128"/>
        <v>2.2037734065455958E-3</v>
      </c>
      <c r="AN1520" s="11">
        <f t="shared" si="129"/>
        <v>2.0174672741435057E-2</v>
      </c>
    </row>
    <row r="1521" spans="2:40" x14ac:dyDescent="0.5">
      <c r="B1521" s="29">
        <v>44204</v>
      </c>
      <c r="C1521" s="4">
        <v>46.96</v>
      </c>
      <c r="D1521" s="5">
        <f t="shared" si="125"/>
        <v>1.2793176972281935E-3</v>
      </c>
      <c r="E1521" s="6">
        <f t="shared" si="126"/>
        <v>1.2785000676072934E-3</v>
      </c>
      <c r="AJ1521" s="29">
        <v>44204</v>
      </c>
      <c r="AK1521" s="6">
        <f t="shared" si="127"/>
        <v>1.0012793176972281</v>
      </c>
      <c r="AL1521" s="7">
        <f t="shared" si="127"/>
        <v>1.0012785000676072</v>
      </c>
      <c r="AM1521" s="10">
        <f t="shared" si="128"/>
        <v>2.3425819664067882E-3</v>
      </c>
      <c r="AN1521" s="11">
        <f t="shared" si="129"/>
        <v>2.0114832389900302E-2</v>
      </c>
    </row>
    <row r="1522" spans="2:40" x14ac:dyDescent="0.5">
      <c r="B1522" s="29">
        <v>44207</v>
      </c>
      <c r="C1522" s="4">
        <v>47.46</v>
      </c>
      <c r="D1522" s="5">
        <f t="shared" si="125"/>
        <v>1.0647359454855196E-2</v>
      </c>
      <c r="E1522" s="6">
        <f t="shared" si="126"/>
        <v>1.0591075487776588E-2</v>
      </c>
      <c r="AJ1522" s="29">
        <v>44207</v>
      </c>
      <c r="AK1522" s="6">
        <f t="shared" si="127"/>
        <v>1.0106473594548553</v>
      </c>
      <c r="AL1522" s="7">
        <f t="shared" si="127"/>
        <v>1.0105910754877765</v>
      </c>
      <c r="AM1522" s="10">
        <f t="shared" si="128"/>
        <v>2.2861023612389185E-3</v>
      </c>
      <c r="AN1522" s="11">
        <f t="shared" si="129"/>
        <v>2.0125064152426164E-2</v>
      </c>
    </row>
    <row r="1523" spans="2:40" x14ac:dyDescent="0.5">
      <c r="B1523" s="29">
        <v>44208</v>
      </c>
      <c r="C1523" s="4">
        <v>46.98</v>
      </c>
      <c r="D1523" s="5">
        <f t="shared" si="125"/>
        <v>-1.0113780025284534E-2</v>
      </c>
      <c r="E1523" s="6">
        <f t="shared" si="126"/>
        <v>-1.0165271776850835E-2</v>
      </c>
      <c r="AJ1523" s="29">
        <v>44208</v>
      </c>
      <c r="AK1523" s="6">
        <f t="shared" si="127"/>
        <v>0.98988621997471549</v>
      </c>
      <c r="AL1523" s="7">
        <f t="shared" si="127"/>
        <v>0.98983472822314922</v>
      </c>
      <c r="AM1523" s="10">
        <f t="shared" si="128"/>
        <v>2.2968551005064595E-3</v>
      </c>
      <c r="AN1523" s="11">
        <f t="shared" si="129"/>
        <v>2.0129842012349967E-2</v>
      </c>
    </row>
    <row r="1524" spans="2:40" x14ac:dyDescent="0.5">
      <c r="B1524" s="29">
        <v>44209</v>
      </c>
      <c r="C1524" s="4">
        <v>47.14</v>
      </c>
      <c r="D1524" s="5">
        <f t="shared" si="125"/>
        <v>3.4057045551299215E-3</v>
      </c>
      <c r="E1524" s="6">
        <f t="shared" si="126"/>
        <v>3.3999182772183746E-3</v>
      </c>
      <c r="AJ1524" s="29">
        <v>44209</v>
      </c>
      <c r="AK1524" s="6">
        <f t="shared" si="127"/>
        <v>1.0034057045551299</v>
      </c>
      <c r="AL1524" s="7">
        <f t="shared" si="127"/>
        <v>1.0033999182772184</v>
      </c>
      <c r="AM1524" s="10">
        <f t="shared" si="128"/>
        <v>2.4099090021223956E-3</v>
      </c>
      <c r="AN1524" s="11">
        <f t="shared" si="129"/>
        <v>2.008821312244569E-2</v>
      </c>
    </row>
    <row r="1525" spans="2:40" x14ac:dyDescent="0.5">
      <c r="B1525" s="29">
        <v>44210</v>
      </c>
      <c r="C1525" s="4">
        <v>48.21</v>
      </c>
      <c r="D1525" s="5">
        <f t="shared" si="125"/>
        <v>2.2698345354263901E-2</v>
      </c>
      <c r="E1525" s="6">
        <f t="shared" si="126"/>
        <v>2.2444570909545918E-2</v>
      </c>
      <c r="AJ1525" s="29">
        <v>44210</v>
      </c>
      <c r="AK1525" s="6">
        <f t="shared" si="127"/>
        <v>1.022698345354264</v>
      </c>
      <c r="AL1525" s="7">
        <f t="shared" si="127"/>
        <v>1.022444570909546</v>
      </c>
      <c r="AM1525" s="10">
        <f t="shared" si="128"/>
        <v>2.2156071277065381E-3</v>
      </c>
      <c r="AN1525" s="11">
        <f t="shared" si="129"/>
        <v>2.0163843378110731E-2</v>
      </c>
    </row>
    <row r="1526" spans="2:40" x14ac:dyDescent="0.5">
      <c r="B1526" s="29">
        <v>44211</v>
      </c>
      <c r="C1526" s="4">
        <v>47.95</v>
      </c>
      <c r="D1526" s="5">
        <f t="shared" si="125"/>
        <v>-5.3930719767682636E-3</v>
      </c>
      <c r="E1526" s="6">
        <f t="shared" si="126"/>
        <v>-5.4076670880836815E-3</v>
      </c>
      <c r="AJ1526" s="29">
        <v>44211</v>
      </c>
      <c r="AK1526" s="6">
        <f t="shared" si="127"/>
        <v>0.9946069280232317</v>
      </c>
      <c r="AL1526" s="7">
        <f t="shared" si="127"/>
        <v>0.99459233291191629</v>
      </c>
      <c r="AM1526" s="10">
        <f t="shared" si="128"/>
        <v>2.0981515798361352E-3</v>
      </c>
      <c r="AN1526" s="11">
        <f t="shared" si="129"/>
        <v>2.0074135427096851E-2</v>
      </c>
    </row>
    <row r="1527" spans="2:40" x14ac:dyDescent="0.5">
      <c r="B1527" s="29">
        <v>44215</v>
      </c>
      <c r="C1527" s="4">
        <v>48.19</v>
      </c>
      <c r="D1527" s="5">
        <f t="shared" si="125"/>
        <v>5.0052137643377447E-3</v>
      </c>
      <c r="E1527" s="6">
        <f t="shared" si="126"/>
        <v>4.992729322794009E-3</v>
      </c>
      <c r="AJ1527" s="29">
        <v>44215</v>
      </c>
      <c r="AK1527" s="6">
        <f t="shared" si="127"/>
        <v>1.0050052137643377</v>
      </c>
      <c r="AL1527" s="7">
        <f t="shared" si="127"/>
        <v>1.004992729322794</v>
      </c>
      <c r="AM1527" s="10">
        <f t="shared" si="128"/>
        <v>2.2667308760540017E-3</v>
      </c>
      <c r="AN1527" s="11">
        <f t="shared" si="129"/>
        <v>2.007494075168767E-2</v>
      </c>
    </row>
    <row r="1528" spans="2:40" x14ac:dyDescent="0.5">
      <c r="B1528" s="29">
        <v>44216</v>
      </c>
      <c r="C1528" s="4">
        <v>48.05</v>
      </c>
      <c r="D1528" s="5">
        <f t="shared" si="125"/>
        <v>-2.9051670471052205E-3</v>
      </c>
      <c r="E1528" s="6">
        <f t="shared" si="126"/>
        <v>-2.9093952359398626E-3</v>
      </c>
      <c r="AJ1528" s="29">
        <v>44216</v>
      </c>
      <c r="AK1528" s="6">
        <f t="shared" si="127"/>
        <v>0.99709483295289481</v>
      </c>
      <c r="AL1528" s="7">
        <f t="shared" si="127"/>
        <v>0.99709060476406008</v>
      </c>
      <c r="AM1528" s="10">
        <f t="shared" si="128"/>
        <v>2.1110861246422126E-3</v>
      </c>
      <c r="AN1528" s="11">
        <f t="shared" si="129"/>
        <v>2.0108351863958918E-2</v>
      </c>
    </row>
    <row r="1529" spans="2:40" x14ac:dyDescent="0.5">
      <c r="B1529" s="29">
        <v>44217</v>
      </c>
      <c r="C1529" s="4">
        <v>47.81</v>
      </c>
      <c r="D1529" s="5">
        <f t="shared" si="125"/>
        <v>-4.9947970863682602E-3</v>
      </c>
      <c r="E1529" s="6">
        <f t="shared" si="126"/>
        <v>-5.0073127782894276E-3</v>
      </c>
      <c r="AJ1529" s="29">
        <v>44217</v>
      </c>
      <c r="AK1529" s="6">
        <f t="shared" si="127"/>
        <v>0.9950052029136317</v>
      </c>
      <c r="AL1529" s="7">
        <f t="shared" si="127"/>
        <v>0.99499268722171053</v>
      </c>
      <c r="AM1529" s="10">
        <f t="shared" si="128"/>
        <v>2.0069420138400596E-3</v>
      </c>
      <c r="AN1529" s="11">
        <f t="shared" si="129"/>
        <v>2.0159098093391663E-2</v>
      </c>
    </row>
    <row r="1530" spans="2:40" x14ac:dyDescent="0.5">
      <c r="B1530" s="29">
        <v>44218</v>
      </c>
      <c r="C1530" s="4">
        <v>46.43</v>
      </c>
      <c r="D1530" s="5">
        <f t="shared" si="125"/>
        <v>-2.8864254340096266E-2</v>
      </c>
      <c r="E1530" s="6">
        <f t="shared" si="126"/>
        <v>-2.9289020606181767E-2</v>
      </c>
      <c r="AJ1530" s="29">
        <v>44218</v>
      </c>
      <c r="AK1530" s="6">
        <f t="shared" si="127"/>
        <v>0.97113574565990368</v>
      </c>
      <c r="AL1530" s="7">
        <f t="shared" si="127"/>
        <v>0.97071097939381823</v>
      </c>
      <c r="AM1530" s="10">
        <f t="shared" si="128"/>
        <v>2.0734728509882784E-3</v>
      </c>
      <c r="AN1530" s="11">
        <f t="shared" si="129"/>
        <v>2.0145719621233113E-2</v>
      </c>
    </row>
    <row r="1531" spans="2:40" x14ac:dyDescent="0.5">
      <c r="B1531" s="29">
        <v>44221</v>
      </c>
      <c r="C1531" s="4">
        <v>45.88</v>
      </c>
      <c r="D1531" s="5">
        <f t="shared" si="125"/>
        <v>-1.1845789360327314E-2</v>
      </c>
      <c r="E1531" s="6">
        <f t="shared" si="126"/>
        <v>-1.1916509770660343E-2</v>
      </c>
      <c r="AJ1531" s="29">
        <v>44221</v>
      </c>
      <c r="AK1531" s="6">
        <f t="shared" si="127"/>
        <v>0.98815421063967268</v>
      </c>
      <c r="AL1531" s="7">
        <f t="shared" si="127"/>
        <v>0.98808349022933961</v>
      </c>
      <c r="AM1531" s="10">
        <f t="shared" si="128"/>
        <v>2.5534913395369612E-3</v>
      </c>
      <c r="AN1531" s="11">
        <f t="shared" si="129"/>
        <v>1.9919504437182219E-2</v>
      </c>
    </row>
    <row r="1532" spans="2:40" x14ac:dyDescent="0.5">
      <c r="B1532" s="29">
        <v>44222</v>
      </c>
      <c r="C1532" s="4">
        <v>49.18</v>
      </c>
      <c r="D1532" s="5">
        <f t="shared" si="125"/>
        <v>7.1926765475152504E-2</v>
      </c>
      <c r="E1532" s="6">
        <f t="shared" si="126"/>
        <v>6.945774452687653E-2</v>
      </c>
      <c r="AJ1532" s="29">
        <v>44222</v>
      </c>
      <c r="AK1532" s="6">
        <f t="shared" si="127"/>
        <v>1.0719267654751525</v>
      </c>
      <c r="AL1532" s="7">
        <f t="shared" si="127"/>
        <v>1.0694577445268765</v>
      </c>
      <c r="AM1532" s="10">
        <f t="shared" si="128"/>
        <v>2.6607432199509304E-3</v>
      </c>
      <c r="AN1532" s="11">
        <f t="shared" si="129"/>
        <v>1.9867320105257675E-2</v>
      </c>
    </row>
    <row r="1533" spans="2:40" x14ac:dyDescent="0.5">
      <c r="B1533" s="29">
        <v>44223</v>
      </c>
      <c r="C1533" s="4">
        <v>47.58</v>
      </c>
      <c r="D1533" s="5">
        <f t="shared" si="125"/>
        <v>-3.2533550223668189E-2</v>
      </c>
      <c r="E1533" s="6">
        <f t="shared" si="126"/>
        <v>-3.307453191323495E-2</v>
      </c>
      <c r="AJ1533" s="29">
        <v>44223</v>
      </c>
      <c r="AK1533" s="6">
        <f t="shared" si="127"/>
        <v>0.96746644977633178</v>
      </c>
      <c r="AL1533" s="7">
        <f t="shared" si="127"/>
        <v>0.96692546808676505</v>
      </c>
      <c r="AM1533" s="10">
        <f t="shared" si="128"/>
        <v>1.9335054400472687E-3</v>
      </c>
      <c r="AN1533" s="11">
        <f t="shared" si="129"/>
        <v>1.8465450992396402E-2</v>
      </c>
    </row>
    <row r="1534" spans="2:40" x14ac:dyDescent="0.5">
      <c r="B1534" s="29">
        <v>44224</v>
      </c>
      <c r="C1534" s="4">
        <v>48.06</v>
      </c>
      <c r="D1534" s="5">
        <f t="shared" si="125"/>
        <v>1.0088272383354434E-2</v>
      </c>
      <c r="E1534" s="6">
        <f t="shared" si="126"/>
        <v>1.0037725433511299E-2</v>
      </c>
      <c r="AJ1534" s="29">
        <v>44224</v>
      </c>
      <c r="AK1534" s="6">
        <f t="shared" si="127"/>
        <v>1.0100882723833544</v>
      </c>
      <c r="AL1534" s="7">
        <f t="shared" si="127"/>
        <v>1.0100377254335113</v>
      </c>
      <c r="AM1534" s="10">
        <f t="shared" si="128"/>
        <v>2.2491468317186497E-3</v>
      </c>
      <c r="AN1534" s="11">
        <f t="shared" si="129"/>
        <v>1.8111845413603535E-2</v>
      </c>
    </row>
    <row r="1535" spans="2:40" x14ac:dyDescent="0.5">
      <c r="B1535" s="29">
        <v>44225</v>
      </c>
      <c r="C1535" s="4">
        <v>45.94</v>
      </c>
      <c r="D1535" s="5">
        <f t="shared" si="125"/>
        <v>-4.4111527257594763E-2</v>
      </c>
      <c r="E1535" s="6">
        <f t="shared" si="126"/>
        <v>-4.5114033047370813E-2</v>
      </c>
      <c r="AJ1535" s="29">
        <v>44225</v>
      </c>
      <c r="AK1535" s="6">
        <f t="shared" si="127"/>
        <v>0.95588847274240529</v>
      </c>
      <c r="AL1535" s="7">
        <f t="shared" si="127"/>
        <v>0.95488596695262917</v>
      </c>
      <c r="AM1535" s="10">
        <f t="shared" si="128"/>
        <v>2.0771517249061995E-3</v>
      </c>
      <c r="AN1535" s="11">
        <f t="shared" si="129"/>
        <v>1.8110891491350947E-2</v>
      </c>
    </row>
    <row r="1536" spans="2:40" x14ac:dyDescent="0.5">
      <c r="B1536" s="29">
        <v>44228</v>
      </c>
      <c r="C1536" s="4">
        <v>47.64</v>
      </c>
      <c r="D1536" s="5">
        <f t="shared" si="125"/>
        <v>3.7004788855028364E-2</v>
      </c>
      <c r="E1536" s="6">
        <f t="shared" si="126"/>
        <v>3.6336547226147306E-2</v>
      </c>
      <c r="AJ1536" s="29">
        <v>44228</v>
      </c>
      <c r="AK1536" s="6">
        <f t="shared" si="127"/>
        <v>1.0370047888550284</v>
      </c>
      <c r="AL1536" s="7">
        <f t="shared" si="127"/>
        <v>1.0363365472261472</v>
      </c>
      <c r="AM1536" s="10">
        <f t="shared" si="128"/>
        <v>2.5811053403550607E-3</v>
      </c>
      <c r="AN1536" s="11">
        <f t="shared" si="129"/>
        <v>1.7436869642177551E-2</v>
      </c>
    </row>
    <row r="1537" spans="2:40" x14ac:dyDescent="0.5">
      <c r="B1537" s="29">
        <v>44229</v>
      </c>
      <c r="C1537" s="4">
        <v>48.89</v>
      </c>
      <c r="D1537" s="5">
        <f t="shared" si="125"/>
        <v>2.6238455079764904E-2</v>
      </c>
      <c r="E1537" s="6">
        <f t="shared" si="126"/>
        <v>2.5900132103454893E-2</v>
      </c>
      <c r="AJ1537" s="29">
        <v>44229</v>
      </c>
      <c r="AK1537" s="6">
        <f t="shared" si="127"/>
        <v>1.026238455079765</v>
      </c>
      <c r="AL1537" s="7">
        <f t="shared" si="127"/>
        <v>1.0259001321034549</v>
      </c>
      <c r="AM1537" s="10">
        <f t="shared" si="128"/>
        <v>2.2684316542623687E-3</v>
      </c>
      <c r="AN1537" s="11">
        <f t="shared" si="129"/>
        <v>1.7063852922497787E-2</v>
      </c>
    </row>
    <row r="1538" spans="2:40" x14ac:dyDescent="0.5">
      <c r="B1538" s="29">
        <v>44230</v>
      </c>
      <c r="C1538" s="4">
        <v>50.12</v>
      </c>
      <c r="D1538" s="5">
        <f t="shared" si="125"/>
        <v>2.5158519124565286E-2</v>
      </c>
      <c r="E1538" s="6">
        <f t="shared" si="126"/>
        <v>2.4847253437313362E-2</v>
      </c>
      <c r="AJ1538" s="29">
        <v>44230</v>
      </c>
      <c r="AK1538" s="6">
        <f t="shared" si="127"/>
        <v>1.0251585191245653</v>
      </c>
      <c r="AL1538" s="7">
        <f t="shared" si="127"/>
        <v>1.0248472534373134</v>
      </c>
      <c r="AM1538" s="10">
        <f t="shared" si="128"/>
        <v>1.9268538081656421E-3</v>
      </c>
      <c r="AN1538" s="11">
        <f t="shared" si="129"/>
        <v>1.6888911598291447E-2</v>
      </c>
    </row>
    <row r="1539" spans="2:40" x14ac:dyDescent="0.5">
      <c r="B1539" s="29">
        <v>44231</v>
      </c>
      <c r="C1539" s="4">
        <v>50.95</v>
      </c>
      <c r="D1539" s="5">
        <f t="shared" si="125"/>
        <v>1.6560255387071138E-2</v>
      </c>
      <c r="E1539" s="6">
        <f t="shared" si="126"/>
        <v>1.6424629640866412E-2</v>
      </c>
      <c r="AJ1539" s="29">
        <v>44231</v>
      </c>
      <c r="AK1539" s="6">
        <f t="shared" si="127"/>
        <v>1.0165602553870712</v>
      </c>
      <c r="AL1539" s="7">
        <f t="shared" si="127"/>
        <v>1.0164246296408663</v>
      </c>
      <c r="AM1539" s="10">
        <f t="shared" si="128"/>
        <v>1.7459265666818393E-3</v>
      </c>
      <c r="AN1539" s="11">
        <f t="shared" si="129"/>
        <v>1.6724661492712407E-2</v>
      </c>
    </row>
    <row r="1540" spans="2:40" x14ac:dyDescent="0.5">
      <c r="B1540" s="29">
        <v>44232</v>
      </c>
      <c r="C1540" s="4">
        <v>50.69</v>
      </c>
      <c r="D1540" s="5">
        <f t="shared" si="125"/>
        <v>-5.1030421982336625E-3</v>
      </c>
      <c r="E1540" s="6">
        <f t="shared" si="126"/>
        <v>-5.1161071844759206E-3</v>
      </c>
      <c r="AJ1540" s="29">
        <v>44232</v>
      </c>
      <c r="AK1540" s="6">
        <f t="shared" si="127"/>
        <v>0.99489695780176635</v>
      </c>
      <c r="AL1540" s="7">
        <f t="shared" si="127"/>
        <v>0.99488389281552403</v>
      </c>
      <c r="AM1540" s="10">
        <f t="shared" si="128"/>
        <v>1.6700282439212704E-3</v>
      </c>
      <c r="AN1540" s="11">
        <f t="shared" si="129"/>
        <v>1.6672275216178208E-2</v>
      </c>
    </row>
    <row r="1541" spans="2:40" x14ac:dyDescent="0.5">
      <c r="B1541" s="29">
        <v>44235</v>
      </c>
      <c r="C1541" s="4">
        <v>50.94</v>
      </c>
      <c r="D1541" s="5">
        <f t="shared" si="125"/>
        <v>4.9319392385085816E-3</v>
      </c>
      <c r="E1541" s="6">
        <f t="shared" si="126"/>
        <v>4.9198170670529187E-3</v>
      </c>
      <c r="AJ1541" s="29">
        <v>44235</v>
      </c>
      <c r="AK1541" s="6">
        <f t="shared" si="127"/>
        <v>1.0049319392385085</v>
      </c>
      <c r="AL1541" s="7">
        <f t="shared" si="127"/>
        <v>1.004919817067053</v>
      </c>
      <c r="AM1541" s="10">
        <f t="shared" si="128"/>
        <v>1.6998385735447965E-3</v>
      </c>
      <c r="AN1541" s="11">
        <f t="shared" si="129"/>
        <v>1.6662452604585532E-2</v>
      </c>
    </row>
    <row r="1542" spans="2:40" x14ac:dyDescent="0.5">
      <c r="B1542" s="29">
        <v>44236</v>
      </c>
      <c r="C1542" s="4">
        <v>50.6</v>
      </c>
      <c r="D1542" s="5">
        <f t="shared" si="125"/>
        <v>-6.6745190420101361E-3</v>
      </c>
      <c r="E1542" s="6">
        <f t="shared" si="126"/>
        <v>-6.696893257890987E-3</v>
      </c>
      <c r="AJ1542" s="29">
        <v>44236</v>
      </c>
      <c r="AK1542" s="6">
        <f t="shared" si="127"/>
        <v>0.99332548095798989</v>
      </c>
      <c r="AL1542" s="7">
        <f t="shared" si="127"/>
        <v>0.99330310674210898</v>
      </c>
      <c r="AM1542" s="10">
        <f t="shared" si="128"/>
        <v>1.4462857716185586E-3</v>
      </c>
      <c r="AN1542" s="11">
        <f t="shared" si="129"/>
        <v>1.6787805105907716E-2</v>
      </c>
    </row>
    <row r="1543" spans="2:40" x14ac:dyDescent="0.5">
      <c r="B1543" s="29">
        <v>44237</v>
      </c>
      <c r="C1543" s="4">
        <v>51.86</v>
      </c>
      <c r="D1543" s="5">
        <f t="shared" si="125"/>
        <v>2.4901185770750948E-2</v>
      </c>
      <c r="E1543" s="6">
        <f t="shared" si="126"/>
        <v>2.4596203817098327E-2</v>
      </c>
      <c r="AJ1543" s="29">
        <v>44237</v>
      </c>
      <c r="AK1543" s="6">
        <f t="shared" si="127"/>
        <v>1.0249011857707508</v>
      </c>
      <c r="AL1543" s="7">
        <f t="shared" si="127"/>
        <v>1.0245962038170984</v>
      </c>
      <c r="AM1543" s="10">
        <f t="shared" si="128"/>
        <v>1.7303330600777261E-3</v>
      </c>
      <c r="AN1543" s="11">
        <f t="shared" si="129"/>
        <v>1.6867361848054423E-2</v>
      </c>
    </row>
    <row r="1544" spans="2:40" x14ac:dyDescent="0.5">
      <c r="B1544" s="29">
        <v>44238</v>
      </c>
      <c r="C1544" s="4">
        <v>50.49</v>
      </c>
      <c r="D1544" s="5">
        <f t="shared" ref="D1544:D1607" si="130">((C1544-C1543)/C1543)</f>
        <v>-2.6417277284998021E-2</v>
      </c>
      <c r="E1544" s="6">
        <f t="shared" ref="E1544:E1607" si="131" xml:space="preserve"> IF(C1544=C1543, 0, LN(C1544/C1543))</f>
        <v>-2.6772483239693907E-2</v>
      </c>
      <c r="AJ1544" s="29">
        <v>44238</v>
      </c>
      <c r="AK1544" s="6">
        <f t="shared" ref="AK1544:AL1607" si="132">1 + D1544</f>
        <v>0.97358272271500201</v>
      </c>
      <c r="AL1544" s="7">
        <f t="shared" si="132"/>
        <v>0.97322751676030606</v>
      </c>
      <c r="AM1544" s="10">
        <f t="shared" ref="AM1544:AM1607" si="133">AVERAGE(D1544:D1634)</f>
        <v>1.4153462570368493E-3</v>
      </c>
      <c r="AN1544" s="11">
        <f t="shared" ref="AN1544:AN1607" si="134">STDEV(D1544:D1634)</f>
        <v>1.6696628382266133E-2</v>
      </c>
    </row>
    <row r="1545" spans="2:40" x14ac:dyDescent="0.5">
      <c r="B1545" s="29">
        <v>44239</v>
      </c>
      <c r="C1545" s="4">
        <v>51.46</v>
      </c>
      <c r="D1545" s="5">
        <f t="shared" si="130"/>
        <v>1.9211725094078012E-2</v>
      </c>
      <c r="E1545" s="6">
        <f t="shared" si="131"/>
        <v>1.9029509982773727E-2</v>
      </c>
      <c r="AJ1545" s="29">
        <v>44239</v>
      </c>
      <c r="AK1545" s="6">
        <f t="shared" si="132"/>
        <v>1.019211725094078</v>
      </c>
      <c r="AL1545" s="7">
        <f t="shared" si="132"/>
        <v>1.0190295099827738</v>
      </c>
      <c r="AM1545" s="10">
        <f t="shared" si="133"/>
        <v>1.7131921093881451E-3</v>
      </c>
      <c r="AN1545" s="11">
        <f t="shared" si="134"/>
        <v>1.6434303261910345E-2</v>
      </c>
    </row>
    <row r="1546" spans="2:40" x14ac:dyDescent="0.5">
      <c r="B1546" s="29">
        <v>44243</v>
      </c>
      <c r="C1546" s="4">
        <v>51.52</v>
      </c>
      <c r="D1546" s="5">
        <f t="shared" si="130"/>
        <v>1.1659541391372381E-3</v>
      </c>
      <c r="E1546" s="6">
        <f t="shared" si="131"/>
        <v>1.1652749425002074E-3</v>
      </c>
      <c r="AJ1546" s="29">
        <v>44243</v>
      </c>
      <c r="AK1546" s="6">
        <f t="shared" si="132"/>
        <v>1.0011659541391373</v>
      </c>
      <c r="AL1546" s="7">
        <f t="shared" si="132"/>
        <v>1.0011652749425002</v>
      </c>
      <c r="AM1546" s="10">
        <f t="shared" si="133"/>
        <v>1.6585484169496535E-3</v>
      </c>
      <c r="AN1546" s="11">
        <f t="shared" si="134"/>
        <v>1.638366339272581E-2</v>
      </c>
    </row>
    <row r="1547" spans="2:40" x14ac:dyDescent="0.5">
      <c r="B1547" s="29">
        <v>44244</v>
      </c>
      <c r="C1547" s="4">
        <v>51.95</v>
      </c>
      <c r="D1547" s="5">
        <f t="shared" si="130"/>
        <v>8.346273291925459E-3</v>
      </c>
      <c r="E1547" s="6">
        <f t="shared" si="131"/>
        <v>8.3116357491382579E-3</v>
      </c>
      <c r="AJ1547" s="29">
        <v>44244</v>
      </c>
      <c r="AK1547" s="6">
        <f t="shared" si="132"/>
        <v>1.0083462732919255</v>
      </c>
      <c r="AL1547" s="7">
        <f t="shared" si="132"/>
        <v>1.0083116357491382</v>
      </c>
      <c r="AM1547" s="10">
        <f t="shared" si="133"/>
        <v>2.1029916040777538E-3</v>
      </c>
      <c r="AN1547" s="11">
        <f t="shared" si="134"/>
        <v>1.6910260425222621E-2</v>
      </c>
    </row>
    <row r="1548" spans="2:40" x14ac:dyDescent="0.5">
      <c r="B1548" s="29">
        <v>44245</v>
      </c>
      <c r="C1548" s="4">
        <v>51.12</v>
      </c>
      <c r="D1548" s="5">
        <f t="shared" si="130"/>
        <v>-1.5976900866217621E-2</v>
      </c>
      <c r="E1548" s="6">
        <f t="shared" si="131"/>
        <v>-1.6105907475957134E-2</v>
      </c>
      <c r="AJ1548" s="29">
        <v>44245</v>
      </c>
      <c r="AK1548" s="6">
        <f t="shared" si="132"/>
        <v>0.98402309913378239</v>
      </c>
      <c r="AL1548" s="7">
        <f t="shared" si="132"/>
        <v>0.98389409252404292</v>
      </c>
      <c r="AM1548" s="10">
        <f t="shared" si="133"/>
        <v>2.0023517664473035E-3</v>
      </c>
      <c r="AN1548" s="11">
        <f t="shared" si="134"/>
        <v>1.6899940281184519E-2</v>
      </c>
    </row>
    <row r="1549" spans="2:40" x14ac:dyDescent="0.5">
      <c r="B1549" s="29">
        <v>44246</v>
      </c>
      <c r="C1549" s="4">
        <v>51.83</v>
      </c>
      <c r="D1549" s="5">
        <f t="shared" si="130"/>
        <v>1.3888888888888905E-2</v>
      </c>
      <c r="E1549" s="6">
        <f t="shared" si="131"/>
        <v>1.3793322132335769E-2</v>
      </c>
      <c r="AJ1549" s="29">
        <v>44246</v>
      </c>
      <c r="AK1549" s="6">
        <f t="shared" si="132"/>
        <v>1.0138888888888888</v>
      </c>
      <c r="AL1549" s="7">
        <f t="shared" si="132"/>
        <v>1.0137933221323359</v>
      </c>
      <c r="AM1549" s="10">
        <f t="shared" si="133"/>
        <v>2.3350865728936124E-3</v>
      </c>
      <c r="AN1549" s="11">
        <f t="shared" si="134"/>
        <v>1.6839988948423184E-2</v>
      </c>
    </row>
    <row r="1550" spans="2:40" x14ac:dyDescent="0.5">
      <c r="B1550" s="29">
        <v>44249</v>
      </c>
      <c r="C1550" s="4">
        <v>51</v>
      </c>
      <c r="D1550" s="5">
        <f t="shared" si="130"/>
        <v>-1.6013891568589587E-2</v>
      </c>
      <c r="E1550" s="6">
        <f t="shared" si="131"/>
        <v>-1.6143499477289356E-2</v>
      </c>
      <c r="AJ1550" s="29">
        <v>44249</v>
      </c>
      <c r="AK1550" s="6">
        <f t="shared" si="132"/>
        <v>0.98398610843141043</v>
      </c>
      <c r="AL1550" s="7">
        <f t="shared" si="132"/>
        <v>0.98385650052271068</v>
      </c>
      <c r="AM1550" s="10">
        <f t="shared" si="133"/>
        <v>2.1454850974405113E-3</v>
      </c>
      <c r="AN1550" s="11">
        <f t="shared" si="134"/>
        <v>1.6805553990431467E-2</v>
      </c>
    </row>
    <row r="1551" spans="2:40" x14ac:dyDescent="0.5">
      <c r="B1551" s="29">
        <v>44250</v>
      </c>
      <c r="C1551" s="4">
        <v>50.47</v>
      </c>
      <c r="D1551" s="5">
        <f t="shared" si="130"/>
        <v>-1.039215686274512E-2</v>
      </c>
      <c r="E1551" s="6">
        <f t="shared" si="131"/>
        <v>-1.0446532372154744E-2</v>
      </c>
      <c r="AJ1551" s="29">
        <v>44250</v>
      </c>
      <c r="AK1551" s="6">
        <f t="shared" si="132"/>
        <v>0.98960784313725492</v>
      </c>
      <c r="AL1551" s="7">
        <f t="shared" si="132"/>
        <v>0.98955346762784524</v>
      </c>
      <c r="AM1551" s="10">
        <f t="shared" si="133"/>
        <v>2.4645664118050688E-3</v>
      </c>
      <c r="AN1551" s="11">
        <f t="shared" si="134"/>
        <v>1.6732430167488783E-2</v>
      </c>
    </row>
    <row r="1552" spans="2:40" x14ac:dyDescent="0.5">
      <c r="B1552" s="29">
        <v>44251</v>
      </c>
      <c r="C1552" s="4">
        <v>51.01</v>
      </c>
      <c r="D1552" s="5">
        <f t="shared" si="130"/>
        <v>1.0699425401228436E-2</v>
      </c>
      <c r="E1552" s="6">
        <f t="shared" si="131"/>
        <v>1.06425915826642E-2</v>
      </c>
      <c r="AJ1552" s="29">
        <v>44251</v>
      </c>
      <c r="AK1552" s="6">
        <f t="shared" si="132"/>
        <v>1.0106994254012285</v>
      </c>
      <c r="AL1552" s="7">
        <f t="shared" si="132"/>
        <v>1.0106425915826642</v>
      </c>
      <c r="AM1552" s="10">
        <f t="shared" si="133"/>
        <v>2.7915352348109363E-3</v>
      </c>
      <c r="AN1552" s="11">
        <f t="shared" si="134"/>
        <v>1.6769078417196603E-2</v>
      </c>
    </row>
    <row r="1553" spans="2:40" x14ac:dyDescent="0.5">
      <c r="B1553" s="29">
        <v>44252</v>
      </c>
      <c r="C1553" s="4">
        <v>48.88</v>
      </c>
      <c r="D1553" s="5">
        <f t="shared" si="130"/>
        <v>-4.175651832973918E-2</v>
      </c>
      <c r="E1553" s="6">
        <f t="shared" si="131"/>
        <v>-4.2653377071495177E-2</v>
      </c>
      <c r="AJ1553" s="29">
        <v>44252</v>
      </c>
      <c r="AK1553" s="6">
        <f t="shared" si="132"/>
        <v>0.95824348167026085</v>
      </c>
      <c r="AL1553" s="7">
        <f t="shared" si="132"/>
        <v>0.95734662292850481</v>
      </c>
      <c r="AM1553" s="10">
        <f t="shared" si="133"/>
        <v>2.584993138751462E-3</v>
      </c>
      <c r="AN1553" s="11">
        <f t="shared" si="134"/>
        <v>1.6786336637929496E-2</v>
      </c>
    </row>
    <row r="1554" spans="2:40" x14ac:dyDescent="0.5">
      <c r="B1554" s="29">
        <v>44253</v>
      </c>
      <c r="C1554" s="4">
        <v>49.46</v>
      </c>
      <c r="D1554" s="5">
        <f t="shared" si="130"/>
        <v>1.1865793780687361E-2</v>
      </c>
      <c r="E1554" s="6">
        <f t="shared" si="131"/>
        <v>1.1795947229930282E-2</v>
      </c>
      <c r="AJ1554" s="29">
        <v>44253</v>
      </c>
      <c r="AK1554" s="6">
        <f t="shared" si="132"/>
        <v>1.0118657937806874</v>
      </c>
      <c r="AL1554" s="7">
        <f t="shared" si="132"/>
        <v>1.0117959472299303</v>
      </c>
      <c r="AM1554" s="10">
        <f t="shared" si="133"/>
        <v>2.9714123326585514E-3</v>
      </c>
      <c r="AN1554" s="11">
        <f t="shared" si="134"/>
        <v>1.6146814298648102E-2</v>
      </c>
    </row>
    <row r="1555" spans="2:40" x14ac:dyDescent="0.5">
      <c r="B1555" s="29">
        <v>44256</v>
      </c>
      <c r="C1555" s="4">
        <v>50.38</v>
      </c>
      <c r="D1555" s="5">
        <f t="shared" si="130"/>
        <v>1.8600889607763883E-2</v>
      </c>
      <c r="E1555" s="6">
        <f t="shared" si="131"/>
        <v>1.8430008831193986E-2</v>
      </c>
      <c r="AJ1555" s="29">
        <v>44256</v>
      </c>
      <c r="AK1555" s="6">
        <f t="shared" si="132"/>
        <v>1.0186008896077638</v>
      </c>
      <c r="AL1555" s="7">
        <f t="shared" si="132"/>
        <v>1.0184300088311939</v>
      </c>
      <c r="AM1555" s="10">
        <f t="shared" si="133"/>
        <v>2.3583289873077926E-3</v>
      </c>
      <c r="AN1555" s="11">
        <f t="shared" si="134"/>
        <v>1.6849234942706549E-2</v>
      </c>
    </row>
    <row r="1556" spans="2:40" x14ac:dyDescent="0.5">
      <c r="B1556" s="29">
        <v>44257</v>
      </c>
      <c r="C1556" s="4">
        <v>49.93</v>
      </c>
      <c r="D1556" s="5">
        <f t="shared" si="130"/>
        <v>-8.9321159190155382E-3</v>
      </c>
      <c r="E1556" s="6">
        <f t="shared" si="131"/>
        <v>-8.9722464119462858E-3</v>
      </c>
      <c r="AJ1556" s="29">
        <v>44257</v>
      </c>
      <c r="AK1556" s="6">
        <f t="shared" si="132"/>
        <v>0.99106788408098445</v>
      </c>
      <c r="AL1556" s="7">
        <f t="shared" si="132"/>
        <v>0.99102775358805373</v>
      </c>
      <c r="AM1556" s="10">
        <f t="shared" si="133"/>
        <v>2.2737839152616162E-3</v>
      </c>
      <c r="AN1556" s="11">
        <f t="shared" si="134"/>
        <v>1.678601206804918E-2</v>
      </c>
    </row>
    <row r="1557" spans="2:40" x14ac:dyDescent="0.5">
      <c r="B1557" s="29">
        <v>44258</v>
      </c>
      <c r="C1557" s="4">
        <v>50.41</v>
      </c>
      <c r="D1557" s="5">
        <f t="shared" si="130"/>
        <v>9.6134588423792688E-3</v>
      </c>
      <c r="E1557" s="6">
        <f t="shared" si="131"/>
        <v>9.567543582021526E-3</v>
      </c>
      <c r="AJ1557" s="29">
        <v>44258</v>
      </c>
      <c r="AK1557" s="6">
        <f t="shared" si="132"/>
        <v>1.0096134588423793</v>
      </c>
      <c r="AL1557" s="7">
        <f t="shared" si="132"/>
        <v>1.0095675435820215</v>
      </c>
      <c r="AM1557" s="10">
        <f t="shared" si="133"/>
        <v>2.3988860950571022E-3</v>
      </c>
      <c r="AN1557" s="11">
        <f t="shared" si="134"/>
        <v>1.6743938716834723E-2</v>
      </c>
    </row>
    <row r="1558" spans="2:40" x14ac:dyDescent="0.5">
      <c r="B1558" s="29">
        <v>44259</v>
      </c>
      <c r="C1558" s="4">
        <v>49.56</v>
      </c>
      <c r="D1558" s="5">
        <f t="shared" si="130"/>
        <v>-1.6861733782979456E-2</v>
      </c>
      <c r="E1558" s="6">
        <f t="shared" si="131"/>
        <v>-1.7005511333597713E-2</v>
      </c>
      <c r="AJ1558" s="29">
        <v>44259</v>
      </c>
      <c r="AK1558" s="6">
        <f t="shared" si="132"/>
        <v>0.9831382662170205</v>
      </c>
      <c r="AL1558" s="7">
        <f t="shared" si="132"/>
        <v>0.98299448866640227</v>
      </c>
      <c r="AM1558" s="10">
        <f t="shared" si="133"/>
        <v>2.0369767998780208E-3</v>
      </c>
      <c r="AN1558" s="11">
        <f t="shared" si="134"/>
        <v>1.6941028538488192E-2</v>
      </c>
    </row>
    <row r="1559" spans="2:40" x14ac:dyDescent="0.5">
      <c r="B1559" s="29">
        <v>44260</v>
      </c>
      <c r="C1559" s="4">
        <v>49.56</v>
      </c>
      <c r="D1559" s="5">
        <f t="shared" si="130"/>
        <v>0</v>
      </c>
      <c r="E1559" s="6">
        <f t="shared" si="131"/>
        <v>0</v>
      </c>
      <c r="AJ1559" s="29">
        <v>44260</v>
      </c>
      <c r="AK1559" s="6">
        <f t="shared" si="132"/>
        <v>1</v>
      </c>
      <c r="AL1559" s="7">
        <f t="shared" si="132"/>
        <v>1</v>
      </c>
      <c r="AM1559" s="10">
        <f t="shared" si="133"/>
        <v>2.2442889667375261E-3</v>
      </c>
      <c r="AN1559" s="11">
        <f t="shared" si="134"/>
        <v>1.6822203955800044E-2</v>
      </c>
    </row>
    <row r="1560" spans="2:40" x14ac:dyDescent="0.5">
      <c r="B1560" s="29">
        <v>44263</v>
      </c>
      <c r="C1560" s="4">
        <v>47.46</v>
      </c>
      <c r="D1560" s="5">
        <f t="shared" si="130"/>
        <v>-4.2372881355932229E-2</v>
      </c>
      <c r="E1560" s="6">
        <f t="shared" si="131"/>
        <v>-4.3296805753324188E-2</v>
      </c>
      <c r="AJ1560" s="29">
        <v>44263</v>
      </c>
      <c r="AK1560" s="6">
        <f t="shared" si="132"/>
        <v>0.9576271186440678</v>
      </c>
      <c r="AL1560" s="7">
        <f t="shared" si="132"/>
        <v>0.95670319424667583</v>
      </c>
      <c r="AM1560" s="10">
        <f t="shared" si="133"/>
        <v>2.1399107587099261E-3</v>
      </c>
      <c r="AN1560" s="11">
        <f t="shared" si="134"/>
        <v>1.6865695629107585E-2</v>
      </c>
    </row>
    <row r="1561" spans="2:40" x14ac:dyDescent="0.5">
      <c r="B1561" s="29">
        <v>44264</v>
      </c>
      <c r="C1561" s="4">
        <v>45.77</v>
      </c>
      <c r="D1561" s="5">
        <f t="shared" si="130"/>
        <v>-3.5608933839022285E-2</v>
      </c>
      <c r="E1561" s="6">
        <f t="shared" si="131"/>
        <v>-3.6258396342066755E-2</v>
      </c>
      <c r="AJ1561" s="29">
        <v>44264</v>
      </c>
      <c r="AK1561" s="6">
        <f t="shared" si="132"/>
        <v>0.96439106616097769</v>
      </c>
      <c r="AL1561" s="7">
        <f t="shared" si="132"/>
        <v>0.96374160365793327</v>
      </c>
      <c r="AM1561" s="10">
        <f t="shared" si="133"/>
        <v>2.1063824556832554E-3</v>
      </c>
      <c r="AN1561" s="11">
        <f t="shared" si="134"/>
        <v>1.6957948829463589E-2</v>
      </c>
    </row>
    <row r="1562" spans="2:40" x14ac:dyDescent="0.5">
      <c r="B1562" s="29">
        <v>44265</v>
      </c>
      <c r="C1562" s="4">
        <v>45.53</v>
      </c>
      <c r="D1562" s="5">
        <f t="shared" si="130"/>
        <v>-5.2436093511033857E-3</v>
      </c>
      <c r="E1562" s="6">
        <f t="shared" si="131"/>
        <v>-5.2574053188600102E-3</v>
      </c>
      <c r="AJ1562" s="29">
        <v>44265</v>
      </c>
      <c r="AK1562" s="6">
        <f t="shared" si="132"/>
        <v>0.99475639064889665</v>
      </c>
      <c r="AL1562" s="7">
        <f t="shared" si="132"/>
        <v>0.99474259468114001</v>
      </c>
      <c r="AM1562" s="10">
        <f t="shared" si="133"/>
        <v>2.3950426845324351E-3</v>
      </c>
      <c r="AN1562" s="11">
        <f t="shared" si="134"/>
        <v>1.6526912103765765E-2</v>
      </c>
    </row>
    <row r="1563" spans="2:40" x14ac:dyDescent="0.5">
      <c r="B1563" s="29">
        <v>44266</v>
      </c>
      <c r="C1563" s="4">
        <v>47.83</v>
      </c>
      <c r="D1563" s="5">
        <f t="shared" si="130"/>
        <v>5.0516143202284147E-2</v>
      </c>
      <c r="E1563" s="6">
        <f t="shared" si="131"/>
        <v>4.9281608345514642E-2</v>
      </c>
      <c r="AJ1563" s="29">
        <v>44266</v>
      </c>
      <c r="AK1563" s="6">
        <f t="shared" si="132"/>
        <v>1.0505161432022843</v>
      </c>
      <c r="AL1563" s="7">
        <f t="shared" si="132"/>
        <v>1.0492816083455145</v>
      </c>
      <c r="AM1563" s="10">
        <f t="shared" si="133"/>
        <v>2.6911738100850661E-3</v>
      </c>
      <c r="AN1563" s="11">
        <f t="shared" si="134"/>
        <v>1.662962995325187E-2</v>
      </c>
    </row>
    <row r="1564" spans="2:40" x14ac:dyDescent="0.5">
      <c r="B1564" s="29">
        <v>44267</v>
      </c>
      <c r="C1564" s="4">
        <v>48.08</v>
      </c>
      <c r="D1564" s="5">
        <f t="shared" si="130"/>
        <v>5.2268450763119385E-3</v>
      </c>
      <c r="E1564" s="6">
        <f t="shared" si="131"/>
        <v>5.2132325347466696E-3</v>
      </c>
      <c r="AJ1564" s="29">
        <v>44267</v>
      </c>
      <c r="AK1564" s="6">
        <f t="shared" si="132"/>
        <v>1.005226845076312</v>
      </c>
      <c r="AL1564" s="7">
        <f t="shared" si="132"/>
        <v>1.0052132325347467</v>
      </c>
      <c r="AM1564" s="10">
        <f t="shared" si="133"/>
        <v>2.2699936817478124E-3</v>
      </c>
      <c r="AN1564" s="11">
        <f t="shared" si="134"/>
        <v>1.5873054338756878E-2</v>
      </c>
    </row>
    <row r="1565" spans="2:40" x14ac:dyDescent="0.5">
      <c r="B1565" s="29">
        <v>44270</v>
      </c>
      <c r="C1565" s="4">
        <v>48.8</v>
      </c>
      <c r="D1565" s="5">
        <f t="shared" si="130"/>
        <v>1.4975041597337747E-2</v>
      </c>
      <c r="E1565" s="6">
        <f t="shared" si="131"/>
        <v>1.4864022632149341E-2</v>
      </c>
      <c r="AJ1565" s="29">
        <v>44270</v>
      </c>
      <c r="AK1565" s="6">
        <f t="shared" si="132"/>
        <v>1.0149750415973378</v>
      </c>
      <c r="AL1565" s="7">
        <f t="shared" si="132"/>
        <v>1.0148640226321493</v>
      </c>
      <c r="AM1565" s="10">
        <f t="shared" si="133"/>
        <v>2.2843917806874719E-3</v>
      </c>
      <c r="AN1565" s="11">
        <f t="shared" si="134"/>
        <v>1.5876360129593554E-2</v>
      </c>
    </row>
    <row r="1566" spans="2:40" x14ac:dyDescent="0.5">
      <c r="B1566" s="29">
        <v>44271</v>
      </c>
      <c r="C1566" s="4">
        <v>48.07</v>
      </c>
      <c r="D1566" s="5">
        <f t="shared" si="130"/>
        <v>-1.495901639344256E-2</v>
      </c>
      <c r="E1566" s="6">
        <f t="shared" si="131"/>
        <v>-1.5072030953232091E-2</v>
      </c>
      <c r="AJ1566" s="29">
        <v>44271</v>
      </c>
      <c r="AK1566" s="6">
        <f t="shared" si="132"/>
        <v>0.98504098360655745</v>
      </c>
      <c r="AL1566" s="7">
        <f t="shared" si="132"/>
        <v>0.98492796904676794</v>
      </c>
      <c r="AM1566" s="10">
        <f t="shared" si="133"/>
        <v>2.294498124139567E-3</v>
      </c>
      <c r="AN1566" s="11">
        <f t="shared" si="134"/>
        <v>1.5884818784137601E-2</v>
      </c>
    </row>
    <row r="1567" spans="2:40" x14ac:dyDescent="0.5">
      <c r="B1567" s="29">
        <v>44272</v>
      </c>
      <c r="C1567" s="4">
        <v>48.19</v>
      </c>
      <c r="D1567" s="5">
        <f t="shared" si="130"/>
        <v>2.496359475764457E-3</v>
      </c>
      <c r="E1567" s="6">
        <f t="shared" si="131"/>
        <v>2.4932487463720805E-3</v>
      </c>
      <c r="AJ1567" s="29">
        <v>44272</v>
      </c>
      <c r="AK1567" s="6">
        <f t="shared" si="132"/>
        <v>1.0024963594757645</v>
      </c>
      <c r="AL1567" s="7">
        <f t="shared" si="132"/>
        <v>1.002493248746372</v>
      </c>
      <c r="AM1567" s="10">
        <f t="shared" si="133"/>
        <v>2.4385465938174086E-3</v>
      </c>
      <c r="AN1567" s="11">
        <f t="shared" si="134"/>
        <v>1.5785746727857559E-2</v>
      </c>
    </row>
    <row r="1568" spans="2:40" x14ac:dyDescent="0.5">
      <c r="B1568" s="29">
        <v>44273</v>
      </c>
      <c r="C1568" s="4">
        <v>47.44</v>
      </c>
      <c r="D1568" s="5">
        <f t="shared" si="130"/>
        <v>-1.5563394895206474E-2</v>
      </c>
      <c r="E1568" s="6">
        <f t="shared" si="131"/>
        <v>-1.5685775962771417E-2</v>
      </c>
      <c r="AJ1568" s="29">
        <v>44273</v>
      </c>
      <c r="AK1568" s="6">
        <f t="shared" si="132"/>
        <v>0.98443660510479347</v>
      </c>
      <c r="AL1568" s="7">
        <f t="shared" si="132"/>
        <v>0.98431422403722857</v>
      </c>
      <c r="AM1568" s="10">
        <f t="shared" si="133"/>
        <v>2.3925922265149277E-3</v>
      </c>
      <c r="AN1568" s="11">
        <f t="shared" si="134"/>
        <v>1.5791662400165624E-2</v>
      </c>
    </row>
    <row r="1569" spans="2:40" x14ac:dyDescent="0.5">
      <c r="B1569" s="29">
        <v>44274</v>
      </c>
      <c r="C1569" s="4">
        <v>47.29</v>
      </c>
      <c r="D1569" s="5">
        <f t="shared" si="130"/>
        <v>-3.1618887015176767E-3</v>
      </c>
      <c r="E1569" s="6">
        <f t="shared" si="131"/>
        <v>-3.166898033685573E-3</v>
      </c>
      <c r="AJ1569" s="29">
        <v>44274</v>
      </c>
      <c r="AK1569" s="6">
        <f t="shared" si="132"/>
        <v>0.99683811129848232</v>
      </c>
      <c r="AL1569" s="7">
        <f t="shared" si="132"/>
        <v>0.99683310196631447</v>
      </c>
      <c r="AM1569" s="10">
        <f t="shared" si="133"/>
        <v>2.489406077463471E-3</v>
      </c>
      <c r="AN1569" s="11">
        <f t="shared" si="134"/>
        <v>1.5707136271988619E-2</v>
      </c>
    </row>
    <row r="1570" spans="2:40" x14ac:dyDescent="0.5">
      <c r="B1570" s="29">
        <v>44277</v>
      </c>
      <c r="C1570" s="4">
        <v>49.42</v>
      </c>
      <c r="D1570" s="5">
        <f t="shared" si="130"/>
        <v>4.5041234933389775E-2</v>
      </c>
      <c r="E1570" s="6">
        <f t="shared" si="131"/>
        <v>4.4056343904679621E-2</v>
      </c>
      <c r="AJ1570" s="29">
        <v>44277</v>
      </c>
      <c r="AK1570" s="6">
        <f t="shared" si="132"/>
        <v>1.0450412349333897</v>
      </c>
      <c r="AL1570" s="7">
        <f t="shared" si="132"/>
        <v>1.0440563439046797</v>
      </c>
      <c r="AM1570" s="10">
        <f t="shared" si="133"/>
        <v>2.6530390284902308E-3</v>
      </c>
      <c r="AN1570" s="11">
        <f t="shared" si="134"/>
        <v>1.5725161259305471E-2</v>
      </c>
    </row>
    <row r="1571" spans="2:40" x14ac:dyDescent="0.5">
      <c r="B1571" s="29">
        <v>44278</v>
      </c>
      <c r="C1571" s="4">
        <v>49.12</v>
      </c>
      <c r="D1571" s="5">
        <f t="shared" si="130"/>
        <v>-6.070416835289443E-3</v>
      </c>
      <c r="E1571" s="6">
        <f t="shared" si="131"/>
        <v>-6.0889167215770505E-3</v>
      </c>
      <c r="AJ1571" s="29">
        <v>44278</v>
      </c>
      <c r="AK1571" s="6">
        <f t="shared" si="132"/>
        <v>0.99392958316471058</v>
      </c>
      <c r="AL1571" s="7">
        <f t="shared" si="132"/>
        <v>0.99391108327842292</v>
      </c>
      <c r="AM1571" s="10">
        <f t="shared" si="133"/>
        <v>2.0362264503494703E-3</v>
      </c>
      <c r="AN1571" s="11">
        <f t="shared" si="134"/>
        <v>1.5133743587090581E-2</v>
      </c>
    </row>
    <row r="1572" spans="2:40" x14ac:dyDescent="0.5">
      <c r="B1572" s="29">
        <v>44279</v>
      </c>
      <c r="C1572" s="4">
        <v>47.67</v>
      </c>
      <c r="D1572" s="5">
        <f t="shared" si="130"/>
        <v>-2.9519543973941284E-2</v>
      </c>
      <c r="E1572" s="6">
        <f t="shared" si="131"/>
        <v>-2.9964014622152646E-2</v>
      </c>
      <c r="AJ1572" s="29">
        <v>44279</v>
      </c>
      <c r="AK1572" s="6">
        <f t="shared" si="132"/>
        <v>0.9704804560260587</v>
      </c>
      <c r="AL1572" s="7">
        <f t="shared" si="132"/>
        <v>0.9700359853778473</v>
      </c>
      <c r="AM1572" s="10">
        <f t="shared" si="133"/>
        <v>2.1664114553576553E-3</v>
      </c>
      <c r="AN1572" s="11">
        <f t="shared" si="134"/>
        <v>1.511417533243326E-2</v>
      </c>
    </row>
    <row r="1573" spans="2:40" x14ac:dyDescent="0.5">
      <c r="B1573" s="29">
        <v>44280</v>
      </c>
      <c r="C1573" s="4">
        <v>46.97</v>
      </c>
      <c r="D1573" s="5">
        <f t="shared" si="130"/>
        <v>-1.4684287812041175E-2</v>
      </c>
      <c r="E1573" s="6">
        <f t="shared" si="131"/>
        <v>-1.479316917783069E-2</v>
      </c>
      <c r="AJ1573" s="29">
        <v>44280</v>
      </c>
      <c r="AK1573" s="6">
        <f t="shared" si="132"/>
        <v>0.98531571218795877</v>
      </c>
      <c r="AL1573" s="7">
        <f t="shared" si="132"/>
        <v>0.98520683082216931</v>
      </c>
      <c r="AM1573" s="10">
        <f t="shared" si="133"/>
        <v>2.7618148194906602E-3</v>
      </c>
      <c r="AN1573" s="11">
        <f t="shared" si="134"/>
        <v>1.4918015096015562E-2</v>
      </c>
    </row>
    <row r="1574" spans="2:40" x14ac:dyDescent="0.5">
      <c r="B1574" s="29">
        <v>44281</v>
      </c>
      <c r="C1574" s="4">
        <v>46.69</v>
      </c>
      <c r="D1574" s="5">
        <f t="shared" si="130"/>
        <v>-5.9612518628912314E-3</v>
      </c>
      <c r="E1574" s="6">
        <f t="shared" si="131"/>
        <v>-5.9790910560580711E-3</v>
      </c>
      <c r="AJ1574" s="29">
        <v>44281</v>
      </c>
      <c r="AK1574" s="6">
        <f t="shared" si="132"/>
        <v>0.9940387481371088</v>
      </c>
      <c r="AL1574" s="7">
        <f t="shared" si="132"/>
        <v>0.99402090894394191</v>
      </c>
      <c r="AM1574" s="10">
        <f t="shared" si="133"/>
        <v>2.9648468333960186E-3</v>
      </c>
      <c r="AN1574" s="11">
        <f t="shared" si="134"/>
        <v>1.4803223563159025E-2</v>
      </c>
    </row>
    <row r="1575" spans="2:40" x14ac:dyDescent="0.5">
      <c r="B1575" s="29">
        <v>44284</v>
      </c>
      <c r="C1575" s="4">
        <v>46.49</v>
      </c>
      <c r="D1575" s="5">
        <f t="shared" si="130"/>
        <v>-4.2835724994644622E-3</v>
      </c>
      <c r="E1575" s="6">
        <f t="shared" si="131"/>
        <v>-4.2927732803521579E-3</v>
      </c>
      <c r="AJ1575" s="29">
        <v>44284</v>
      </c>
      <c r="AK1575" s="6">
        <f t="shared" si="132"/>
        <v>0.99571642750053557</v>
      </c>
      <c r="AL1575" s="7">
        <f t="shared" si="132"/>
        <v>0.99570722671964784</v>
      </c>
      <c r="AM1575" s="10">
        <f t="shared" si="133"/>
        <v>3.0754733867612914E-3</v>
      </c>
      <c r="AN1575" s="11">
        <f t="shared" si="134"/>
        <v>1.4773362395927624E-2</v>
      </c>
    </row>
    <row r="1576" spans="2:40" x14ac:dyDescent="0.5">
      <c r="B1576" s="29">
        <v>44285</v>
      </c>
      <c r="C1576" s="4">
        <v>47.15</v>
      </c>
      <c r="D1576" s="5">
        <f t="shared" si="130"/>
        <v>1.4196601419660069E-2</v>
      </c>
      <c r="E1576" s="6">
        <f t="shared" si="131"/>
        <v>1.4096773376973159E-2</v>
      </c>
      <c r="AJ1576" s="29">
        <v>44285</v>
      </c>
      <c r="AK1576" s="6">
        <f t="shared" si="132"/>
        <v>1.0141966014196602</v>
      </c>
      <c r="AL1576" s="7">
        <f t="shared" si="132"/>
        <v>1.0140967733769732</v>
      </c>
      <c r="AM1576" s="10">
        <f t="shared" si="133"/>
        <v>3.2124132190714393E-3</v>
      </c>
      <c r="AN1576" s="11">
        <f t="shared" si="134"/>
        <v>1.4762141721428432E-2</v>
      </c>
    </row>
    <row r="1577" spans="2:40" x14ac:dyDescent="0.5">
      <c r="B1577" s="29">
        <v>44286</v>
      </c>
      <c r="C1577" s="4">
        <v>47.01</v>
      </c>
      <c r="D1577" s="5">
        <f t="shared" si="130"/>
        <v>-2.9692470837751977E-3</v>
      </c>
      <c r="E1577" s="6">
        <f t="shared" si="131"/>
        <v>-2.9736640434273815E-3</v>
      </c>
      <c r="AJ1577" s="29">
        <v>44286</v>
      </c>
      <c r="AK1577" s="6">
        <f t="shared" si="132"/>
        <v>0.99703075291622478</v>
      </c>
      <c r="AL1577" s="7">
        <f t="shared" si="132"/>
        <v>0.99702633595657264</v>
      </c>
      <c r="AM1577" s="10">
        <f t="shared" si="133"/>
        <v>2.9940095651882315E-3</v>
      </c>
      <c r="AN1577" s="11">
        <f t="shared" si="134"/>
        <v>1.4744838347967939E-2</v>
      </c>
    </row>
    <row r="1578" spans="2:40" x14ac:dyDescent="0.5">
      <c r="B1578" s="29">
        <v>44287</v>
      </c>
      <c r="C1578" s="4">
        <v>48.01</v>
      </c>
      <c r="D1578" s="5">
        <f t="shared" si="130"/>
        <v>2.1272069772388855E-2</v>
      </c>
      <c r="E1578" s="6">
        <f t="shared" si="131"/>
        <v>2.1048977506809913E-2</v>
      </c>
      <c r="AJ1578" s="29">
        <v>44287</v>
      </c>
      <c r="AK1578" s="6">
        <f t="shared" si="132"/>
        <v>1.0212720697723889</v>
      </c>
      <c r="AL1578" s="7">
        <f t="shared" si="132"/>
        <v>1.0210489775068099</v>
      </c>
      <c r="AM1578" s="10">
        <f t="shared" si="133"/>
        <v>2.8132772071793018E-3</v>
      </c>
      <c r="AN1578" s="11">
        <f t="shared" si="134"/>
        <v>1.4918517208867468E-2</v>
      </c>
    </row>
    <row r="1579" spans="2:40" x14ac:dyDescent="0.5">
      <c r="B1579" s="29">
        <v>44291</v>
      </c>
      <c r="C1579" s="4">
        <v>47.68</v>
      </c>
      <c r="D1579" s="5">
        <f t="shared" si="130"/>
        <v>-6.873568006665243E-3</v>
      </c>
      <c r="E1579" s="6">
        <f t="shared" si="131"/>
        <v>-6.8972997857546627E-3</v>
      </c>
      <c r="AJ1579" s="29">
        <v>44291</v>
      </c>
      <c r="AK1579" s="6">
        <f t="shared" si="132"/>
        <v>0.99312643199333472</v>
      </c>
      <c r="AL1579" s="7">
        <f t="shared" si="132"/>
        <v>0.99310270021424529</v>
      </c>
      <c r="AM1579" s="10">
        <f t="shared" si="133"/>
        <v>2.4387272093148323E-3</v>
      </c>
      <c r="AN1579" s="11">
        <f t="shared" si="134"/>
        <v>1.487774231457397E-2</v>
      </c>
    </row>
    <row r="1580" spans="2:40" x14ac:dyDescent="0.5">
      <c r="B1580" s="29">
        <v>44292</v>
      </c>
      <c r="C1580" s="4">
        <v>47.8</v>
      </c>
      <c r="D1580" s="5">
        <f t="shared" si="130"/>
        <v>2.5167785234898794E-3</v>
      </c>
      <c r="E1580" s="6">
        <f t="shared" si="131"/>
        <v>2.5136167403158995E-3</v>
      </c>
      <c r="AJ1580" s="29">
        <v>44292</v>
      </c>
      <c r="AK1580" s="6">
        <f t="shared" si="132"/>
        <v>1.0025167785234899</v>
      </c>
      <c r="AL1580" s="7">
        <f t="shared" si="132"/>
        <v>1.0025136167403159</v>
      </c>
      <c r="AM1580" s="10">
        <f t="shared" si="133"/>
        <v>2.414242957483569E-3</v>
      </c>
      <c r="AN1580" s="11">
        <f t="shared" si="134"/>
        <v>1.4895061089542737E-2</v>
      </c>
    </row>
    <row r="1581" spans="2:40" x14ac:dyDescent="0.5">
      <c r="B1581" s="29">
        <v>44293</v>
      </c>
      <c r="C1581" s="4">
        <v>47.05</v>
      </c>
      <c r="D1581" s="5">
        <f t="shared" si="130"/>
        <v>-1.5690376569037656E-2</v>
      </c>
      <c r="E1581" s="6">
        <f t="shared" si="131"/>
        <v>-1.5814773466021708E-2</v>
      </c>
      <c r="AJ1581" s="29">
        <v>44293</v>
      </c>
      <c r="AK1581" s="6">
        <f t="shared" si="132"/>
        <v>0.98430962343096229</v>
      </c>
      <c r="AL1581" s="7">
        <f t="shared" si="132"/>
        <v>0.98418522653397833</v>
      </c>
      <c r="AM1581" s="10">
        <f t="shared" si="133"/>
        <v>2.4949994946467683E-3</v>
      </c>
      <c r="AN1581" s="11">
        <f t="shared" si="134"/>
        <v>1.491553073040928E-2</v>
      </c>
    </row>
    <row r="1582" spans="2:40" x14ac:dyDescent="0.5">
      <c r="B1582" s="29">
        <v>44294</v>
      </c>
      <c r="C1582" s="4">
        <v>46.56</v>
      </c>
      <c r="D1582" s="5">
        <f t="shared" si="130"/>
        <v>-1.0414452709882996E-2</v>
      </c>
      <c r="E1582" s="6">
        <f t="shared" si="131"/>
        <v>-1.0469062608206103E-2</v>
      </c>
      <c r="AJ1582" s="29">
        <v>44294</v>
      </c>
      <c r="AK1582" s="6">
        <f t="shared" si="132"/>
        <v>0.98958554729011705</v>
      </c>
      <c r="AL1582" s="7">
        <f t="shared" si="132"/>
        <v>0.98953093739179387</v>
      </c>
      <c r="AM1582" s="10">
        <f t="shared" si="133"/>
        <v>2.6822287085176439E-3</v>
      </c>
      <c r="AN1582" s="11">
        <f t="shared" si="134"/>
        <v>1.4791136248331133E-2</v>
      </c>
    </row>
    <row r="1583" spans="2:40" x14ac:dyDescent="0.5">
      <c r="B1583" s="29">
        <v>44295</v>
      </c>
      <c r="C1583" s="4">
        <v>47.03</v>
      </c>
      <c r="D1583" s="5">
        <f t="shared" si="130"/>
        <v>1.0094501718213033E-2</v>
      </c>
      <c r="E1583" s="6">
        <f t="shared" si="131"/>
        <v>1.0043892533774194E-2</v>
      </c>
      <c r="AJ1583" s="29">
        <v>44295</v>
      </c>
      <c r="AK1583" s="6">
        <f t="shared" si="132"/>
        <v>1.010094501718213</v>
      </c>
      <c r="AL1583" s="7">
        <f t="shared" si="132"/>
        <v>1.0100438925337742</v>
      </c>
      <c r="AM1583" s="10">
        <f t="shared" si="133"/>
        <v>2.5877988549335164E-3</v>
      </c>
      <c r="AN1583" s="11">
        <f t="shared" si="134"/>
        <v>1.4902686881886824E-2</v>
      </c>
    </row>
    <row r="1584" spans="2:40" x14ac:dyDescent="0.5">
      <c r="B1584" s="29">
        <v>44298</v>
      </c>
      <c r="C1584" s="4">
        <v>47.56</v>
      </c>
      <c r="D1584" s="5">
        <f t="shared" si="130"/>
        <v>1.1269402509036809E-2</v>
      </c>
      <c r="E1584" s="6">
        <f t="shared" si="131"/>
        <v>1.1206375865624426E-2</v>
      </c>
      <c r="AJ1584" s="29">
        <v>44298</v>
      </c>
      <c r="AK1584" s="6">
        <f t="shared" si="132"/>
        <v>1.0112694025090367</v>
      </c>
      <c r="AL1584" s="7">
        <f t="shared" si="132"/>
        <v>1.0112063758656245</v>
      </c>
      <c r="AM1584" s="10">
        <f t="shared" si="133"/>
        <v>2.2338005771093492E-3</v>
      </c>
      <c r="AN1584" s="11">
        <f t="shared" si="134"/>
        <v>1.5103640260880957E-2</v>
      </c>
    </row>
    <row r="1585" spans="2:40" x14ac:dyDescent="0.5">
      <c r="B1585" s="29">
        <v>44299</v>
      </c>
      <c r="C1585" s="4">
        <v>47.37</v>
      </c>
      <c r="D1585" s="5">
        <f t="shared" si="130"/>
        <v>-3.9949537426409764E-3</v>
      </c>
      <c r="E1585" s="6">
        <f t="shared" si="131"/>
        <v>-4.002954886920821E-3</v>
      </c>
      <c r="AJ1585" s="29">
        <v>44299</v>
      </c>
      <c r="AK1585" s="6">
        <f t="shared" si="132"/>
        <v>0.99600504625735897</v>
      </c>
      <c r="AL1585" s="7">
        <f t="shared" si="132"/>
        <v>0.99599704511307918</v>
      </c>
      <c r="AM1585" s="10">
        <f t="shared" si="133"/>
        <v>1.9057114423970693E-3</v>
      </c>
      <c r="AN1585" s="11">
        <f t="shared" si="134"/>
        <v>1.5228938630252408E-2</v>
      </c>
    </row>
    <row r="1586" spans="2:40" x14ac:dyDescent="0.5">
      <c r="B1586" s="29">
        <v>44300</v>
      </c>
      <c r="C1586" s="4">
        <v>49.47</v>
      </c>
      <c r="D1586" s="5">
        <f t="shared" si="130"/>
        <v>4.4331855604813203E-2</v>
      </c>
      <c r="E1586" s="6">
        <f t="shared" si="131"/>
        <v>4.3377308303956759E-2</v>
      </c>
      <c r="AJ1586" s="29">
        <v>44300</v>
      </c>
      <c r="AK1586" s="6">
        <f t="shared" si="132"/>
        <v>1.0443318556048131</v>
      </c>
      <c r="AL1586" s="7">
        <f t="shared" si="132"/>
        <v>1.0433773083039568</v>
      </c>
      <c r="AM1586" s="10">
        <f t="shared" si="133"/>
        <v>2.0085132889466561E-3</v>
      </c>
      <c r="AN1586" s="11">
        <f t="shared" si="134"/>
        <v>1.5220236570263685E-2</v>
      </c>
    </row>
    <row r="1587" spans="2:40" x14ac:dyDescent="0.5">
      <c r="B1587" s="29">
        <v>44301</v>
      </c>
      <c r="C1587" s="4">
        <v>50.24</v>
      </c>
      <c r="D1587" s="5">
        <f t="shared" si="130"/>
        <v>1.5564988882150863E-2</v>
      </c>
      <c r="E1587" s="6">
        <f t="shared" si="131"/>
        <v>1.5445096920326175E-2</v>
      </c>
      <c r="AJ1587" s="29">
        <v>44301</v>
      </c>
      <c r="AK1587" s="6">
        <f t="shared" si="132"/>
        <v>1.015564988882151</v>
      </c>
      <c r="AL1587" s="7">
        <f t="shared" si="132"/>
        <v>1.0154450969203261</v>
      </c>
      <c r="AM1587" s="10">
        <f t="shared" si="133"/>
        <v>1.7439815053985658E-3</v>
      </c>
      <c r="AN1587" s="11">
        <f t="shared" si="134"/>
        <v>1.4675931949075969E-2</v>
      </c>
    </row>
    <row r="1588" spans="2:40" x14ac:dyDescent="0.5">
      <c r="B1588" s="29">
        <v>44302</v>
      </c>
      <c r="C1588" s="4">
        <v>51.57</v>
      </c>
      <c r="D1588" s="5">
        <f t="shared" si="130"/>
        <v>2.6472929936305699E-2</v>
      </c>
      <c r="E1588" s="6">
        <f t="shared" si="131"/>
        <v>2.6128585902924398E-2</v>
      </c>
      <c r="AJ1588" s="29">
        <v>44302</v>
      </c>
      <c r="AK1588" s="6">
        <f t="shared" si="132"/>
        <v>1.0264729299363058</v>
      </c>
      <c r="AL1588" s="7">
        <f t="shared" si="132"/>
        <v>1.0261285859029243</v>
      </c>
      <c r="AM1588" s="10">
        <f t="shared" si="133"/>
        <v>1.6284473943438485E-3</v>
      </c>
      <c r="AN1588" s="11">
        <f t="shared" si="134"/>
        <v>1.4607141352105332E-2</v>
      </c>
    </row>
    <row r="1589" spans="2:40" x14ac:dyDescent="0.5">
      <c r="B1589" s="29">
        <v>44305</v>
      </c>
      <c r="C1589" s="4">
        <v>51.49</v>
      </c>
      <c r="D1589" s="5">
        <f t="shared" si="130"/>
        <v>-1.5512895094046595E-3</v>
      </c>
      <c r="E1589" s="6">
        <f t="shared" si="131"/>
        <v>-1.552494004817535E-3</v>
      </c>
      <c r="AJ1589" s="29">
        <v>44305</v>
      </c>
      <c r="AK1589" s="6">
        <f t="shared" si="132"/>
        <v>0.99844871049059536</v>
      </c>
      <c r="AL1589" s="7">
        <f t="shared" si="132"/>
        <v>0.9984475059951825</v>
      </c>
      <c r="AM1589" s="10">
        <f t="shared" si="133"/>
        <v>1.4232389350289296E-3</v>
      </c>
      <c r="AN1589" s="11">
        <f t="shared" si="134"/>
        <v>1.4383697145423204E-2</v>
      </c>
    </row>
    <row r="1590" spans="2:40" x14ac:dyDescent="0.5">
      <c r="B1590" s="29">
        <v>44306</v>
      </c>
      <c r="C1590" s="4">
        <v>51.32</v>
      </c>
      <c r="D1590" s="5">
        <f t="shared" si="130"/>
        <v>-3.3016119634880891E-3</v>
      </c>
      <c r="E1590" s="6">
        <f t="shared" si="131"/>
        <v>-3.3070743106143625E-3</v>
      </c>
      <c r="AJ1590" s="29">
        <v>44306</v>
      </c>
      <c r="AK1590" s="6">
        <f t="shared" si="132"/>
        <v>0.9966983880365119</v>
      </c>
      <c r="AL1590" s="7">
        <f t="shared" si="132"/>
        <v>0.99669292568938561</v>
      </c>
      <c r="AM1590" s="10">
        <f t="shared" si="133"/>
        <v>1.3968213686690763E-3</v>
      </c>
      <c r="AN1590" s="11">
        <f t="shared" si="134"/>
        <v>1.4391426516685448E-2</v>
      </c>
    </row>
    <row r="1591" spans="2:40" x14ac:dyDescent="0.5">
      <c r="B1591" s="29">
        <v>44307</v>
      </c>
      <c r="C1591" s="4">
        <v>52.3</v>
      </c>
      <c r="D1591" s="5">
        <f t="shared" si="130"/>
        <v>1.9095869056897835E-2</v>
      </c>
      <c r="E1591" s="6">
        <f t="shared" si="131"/>
        <v>1.8915831323441507E-2</v>
      </c>
      <c r="AJ1591" s="29">
        <v>44307</v>
      </c>
      <c r="AK1591" s="6">
        <f t="shared" si="132"/>
        <v>1.0190958690568979</v>
      </c>
      <c r="AL1591" s="7">
        <f t="shared" si="132"/>
        <v>1.0189158313234414</v>
      </c>
      <c r="AM1591" s="10">
        <f t="shared" si="133"/>
        <v>1.5716038205779671E-3</v>
      </c>
      <c r="AN1591" s="11">
        <f t="shared" si="134"/>
        <v>1.4430261647604074E-2</v>
      </c>
    </row>
    <row r="1592" spans="2:40" x14ac:dyDescent="0.5">
      <c r="B1592" s="29">
        <v>44308</v>
      </c>
      <c r="C1592" s="4">
        <v>52.71</v>
      </c>
      <c r="D1592" s="5">
        <f t="shared" si="130"/>
        <v>7.8393881453155592E-3</v>
      </c>
      <c r="E1592" s="6">
        <f t="shared" si="131"/>
        <v>7.8088197962384049E-3</v>
      </c>
      <c r="AJ1592" s="29">
        <v>44308</v>
      </c>
      <c r="AK1592" s="6">
        <f t="shared" si="132"/>
        <v>1.0078393881453156</v>
      </c>
      <c r="AL1592" s="7">
        <f t="shared" si="132"/>
        <v>1.0078088197962385</v>
      </c>
      <c r="AM1592" s="10">
        <f t="shared" si="133"/>
        <v>1.4029796072455598E-3</v>
      </c>
      <c r="AN1592" s="11">
        <f t="shared" si="134"/>
        <v>1.4312381308972858E-2</v>
      </c>
    </row>
    <row r="1593" spans="2:40" x14ac:dyDescent="0.5">
      <c r="B1593" s="29">
        <v>44309</v>
      </c>
      <c r="C1593" s="4">
        <v>53.19</v>
      </c>
      <c r="D1593" s="5">
        <f t="shared" si="130"/>
        <v>9.1064314171883307E-3</v>
      </c>
      <c r="E1593" s="6">
        <f t="shared" si="131"/>
        <v>9.0652178871105642E-3</v>
      </c>
      <c r="AJ1593" s="29">
        <v>44309</v>
      </c>
      <c r="AK1593" s="6">
        <f t="shared" si="132"/>
        <v>1.0091064314171883</v>
      </c>
      <c r="AL1593" s="7">
        <f t="shared" si="132"/>
        <v>1.0090652178871105</v>
      </c>
      <c r="AM1593" s="10">
        <f t="shared" si="133"/>
        <v>1.4866982907828145E-3</v>
      </c>
      <c r="AN1593" s="11">
        <f t="shared" si="134"/>
        <v>1.437260348232844E-2</v>
      </c>
    </row>
    <row r="1594" spans="2:40" x14ac:dyDescent="0.5">
      <c r="B1594" s="29">
        <v>44312</v>
      </c>
      <c r="C1594" s="4">
        <v>54.53</v>
      </c>
      <c r="D1594" s="5">
        <f t="shared" si="130"/>
        <v>2.5192705395751146E-2</v>
      </c>
      <c r="E1594" s="6">
        <f t="shared" si="131"/>
        <v>2.4880600183744151E-2</v>
      </c>
      <c r="AJ1594" s="29">
        <v>44312</v>
      </c>
      <c r="AK1594" s="6">
        <f t="shared" si="132"/>
        <v>1.0251927053957512</v>
      </c>
      <c r="AL1594" s="7">
        <f t="shared" si="132"/>
        <v>1.0248806001837441</v>
      </c>
      <c r="AM1594" s="10">
        <f t="shared" si="133"/>
        <v>1.6053784200995541E-3</v>
      </c>
      <c r="AN1594" s="11">
        <f t="shared" si="134"/>
        <v>1.4480406797998309E-2</v>
      </c>
    </row>
    <row r="1595" spans="2:40" x14ac:dyDescent="0.5">
      <c r="B1595" s="29">
        <v>44313</v>
      </c>
      <c r="C1595" s="4">
        <v>55.17</v>
      </c>
      <c r="D1595" s="5">
        <f t="shared" si="130"/>
        <v>1.1736658719970669E-2</v>
      </c>
      <c r="E1595" s="6">
        <f t="shared" si="131"/>
        <v>1.1668318346369314E-2</v>
      </c>
      <c r="AJ1595" s="29">
        <v>44313</v>
      </c>
      <c r="AK1595" s="6">
        <f t="shared" si="132"/>
        <v>1.0117366587199708</v>
      </c>
      <c r="AL1595" s="7">
        <f t="shared" si="132"/>
        <v>1.0116683183463693</v>
      </c>
      <c r="AM1595" s="10">
        <f t="shared" si="133"/>
        <v>1.3699898669146979E-3</v>
      </c>
      <c r="AN1595" s="11">
        <f t="shared" si="134"/>
        <v>1.426522108924377E-2</v>
      </c>
    </row>
    <row r="1596" spans="2:40" x14ac:dyDescent="0.5">
      <c r="B1596" s="29">
        <v>44314</v>
      </c>
      <c r="C1596" s="4">
        <v>55.41</v>
      </c>
      <c r="D1596" s="5">
        <f t="shared" si="130"/>
        <v>4.350190320826443E-3</v>
      </c>
      <c r="E1596" s="6">
        <f t="shared" si="131"/>
        <v>4.3407555949188424E-3</v>
      </c>
      <c r="AJ1596" s="29">
        <v>44314</v>
      </c>
      <c r="AK1596" s="6">
        <f t="shared" si="132"/>
        <v>1.0043501903208265</v>
      </c>
      <c r="AL1596" s="7">
        <f t="shared" si="132"/>
        <v>1.0043407555949189</v>
      </c>
      <c r="AM1596" s="10">
        <f t="shared" si="133"/>
        <v>1.350546587150602E-3</v>
      </c>
      <c r="AN1596" s="11">
        <f t="shared" si="134"/>
        <v>1.4252134269143105E-2</v>
      </c>
    </row>
    <row r="1597" spans="2:40" x14ac:dyDescent="0.5">
      <c r="B1597" s="29">
        <v>44315</v>
      </c>
      <c r="C1597" s="4">
        <v>55.53</v>
      </c>
      <c r="D1597" s="5">
        <f t="shared" si="130"/>
        <v>2.1656740660531411E-3</v>
      </c>
      <c r="E1597" s="6">
        <f t="shared" si="131"/>
        <v>2.163332374257654E-3</v>
      </c>
      <c r="AJ1597" s="29">
        <v>44315</v>
      </c>
      <c r="AK1597" s="6">
        <f t="shared" si="132"/>
        <v>1.0021656740660532</v>
      </c>
      <c r="AL1597" s="7">
        <f t="shared" si="132"/>
        <v>1.0021633323742576</v>
      </c>
      <c r="AM1597" s="10">
        <f t="shared" si="133"/>
        <v>1.318743122842169E-3</v>
      </c>
      <c r="AN1597" s="11">
        <f t="shared" si="134"/>
        <v>1.424859487854146E-2</v>
      </c>
    </row>
    <row r="1598" spans="2:40" x14ac:dyDescent="0.5">
      <c r="B1598" s="29">
        <v>44316</v>
      </c>
      <c r="C1598" s="4">
        <v>55.37</v>
      </c>
      <c r="D1598" s="5">
        <f t="shared" si="130"/>
        <v>-2.8813254096885232E-3</v>
      </c>
      <c r="E1598" s="6">
        <f t="shared" si="131"/>
        <v>-2.8854844186401124E-3</v>
      </c>
      <c r="AJ1598" s="29">
        <v>44316</v>
      </c>
      <c r="AK1598" s="6">
        <f t="shared" si="132"/>
        <v>0.99711867459031145</v>
      </c>
      <c r="AL1598" s="7">
        <f t="shared" si="132"/>
        <v>0.99711451558135988</v>
      </c>
      <c r="AM1598" s="10">
        <f t="shared" si="133"/>
        <v>1.1848768683926515E-3</v>
      </c>
      <c r="AN1598" s="11">
        <f t="shared" si="134"/>
        <v>1.4297689374610859E-2</v>
      </c>
    </row>
    <row r="1599" spans="2:40" x14ac:dyDescent="0.5">
      <c r="B1599" s="29">
        <v>44319</v>
      </c>
      <c r="C1599" s="4">
        <v>55.07</v>
      </c>
      <c r="D1599" s="5">
        <f t="shared" si="130"/>
        <v>-5.4180964421166183E-3</v>
      </c>
      <c r="E1599" s="6">
        <f t="shared" si="131"/>
        <v>-5.4328275604856755E-3</v>
      </c>
      <c r="AJ1599" s="29">
        <v>44319</v>
      </c>
      <c r="AK1599" s="6">
        <f t="shared" si="132"/>
        <v>0.99458190355788334</v>
      </c>
      <c r="AL1599" s="7">
        <f t="shared" si="132"/>
        <v>0.99456717243951431</v>
      </c>
      <c r="AM1599" s="10">
        <f t="shared" si="133"/>
        <v>1.1914343421226231E-3</v>
      </c>
      <c r="AN1599" s="11">
        <f t="shared" si="134"/>
        <v>1.4295940470356611E-2</v>
      </c>
    </row>
    <row r="1600" spans="2:40" x14ac:dyDescent="0.5">
      <c r="B1600" s="29">
        <v>44320</v>
      </c>
      <c r="C1600" s="4">
        <v>55</v>
      </c>
      <c r="D1600" s="5">
        <f t="shared" si="130"/>
        <v>-1.2711094970038184E-3</v>
      </c>
      <c r="E1600" s="6">
        <f t="shared" si="131"/>
        <v>-1.2719180419192126E-3</v>
      </c>
      <c r="AJ1600" s="29">
        <v>44320</v>
      </c>
      <c r="AK1600" s="6">
        <f t="shared" si="132"/>
        <v>0.99872889050299618</v>
      </c>
      <c r="AL1600" s="7">
        <f t="shared" si="132"/>
        <v>0.99872808195808083</v>
      </c>
      <c r="AM1600" s="10">
        <f t="shared" si="133"/>
        <v>1.1754850735498658E-3</v>
      </c>
      <c r="AN1600" s="11">
        <f t="shared" si="134"/>
        <v>1.430420355712054E-2</v>
      </c>
    </row>
    <row r="1601" spans="2:40" x14ac:dyDescent="0.5">
      <c r="B1601" s="29">
        <v>44321</v>
      </c>
      <c r="C1601" s="4">
        <v>56.64</v>
      </c>
      <c r="D1601" s="5">
        <f t="shared" si="130"/>
        <v>2.9818181818181827E-2</v>
      </c>
      <c r="E1601" s="6">
        <f t="shared" si="131"/>
        <v>2.9382264152993331E-2</v>
      </c>
      <c r="AJ1601" s="29">
        <v>44321</v>
      </c>
      <c r="AK1601" s="6">
        <f t="shared" si="132"/>
        <v>1.0298181818181817</v>
      </c>
      <c r="AL1601" s="7">
        <f t="shared" si="132"/>
        <v>1.0293822641529933</v>
      </c>
      <c r="AM1601" s="10">
        <f t="shared" si="133"/>
        <v>1.4211057153461265E-3</v>
      </c>
      <c r="AN1601" s="11">
        <f t="shared" si="134"/>
        <v>1.445285444211891E-2</v>
      </c>
    </row>
    <row r="1602" spans="2:40" x14ac:dyDescent="0.5">
      <c r="B1602" s="29">
        <v>44322</v>
      </c>
      <c r="C1602" s="4">
        <v>57.19</v>
      </c>
      <c r="D1602" s="5">
        <f t="shared" si="130"/>
        <v>9.7104519774010804E-3</v>
      </c>
      <c r="E1602" s="6">
        <f t="shared" si="131"/>
        <v>9.6636085417605381E-3</v>
      </c>
      <c r="AJ1602" s="29">
        <v>44322</v>
      </c>
      <c r="AK1602" s="6">
        <f t="shared" si="132"/>
        <v>1.0097104519774012</v>
      </c>
      <c r="AL1602" s="7">
        <f t="shared" si="132"/>
        <v>1.0096636085417605</v>
      </c>
      <c r="AM1602" s="10">
        <f t="shared" si="133"/>
        <v>9.1973611720233485E-4</v>
      </c>
      <c r="AN1602" s="11">
        <f t="shared" si="134"/>
        <v>1.4246703374401287E-2</v>
      </c>
    </row>
    <row r="1603" spans="2:40" x14ac:dyDescent="0.5">
      <c r="B1603" s="29">
        <v>44323</v>
      </c>
      <c r="C1603" s="4">
        <v>58.22</v>
      </c>
      <c r="D1603" s="5">
        <f t="shared" si="130"/>
        <v>1.801014163315267E-2</v>
      </c>
      <c r="E1603" s="6">
        <f t="shared" si="131"/>
        <v>1.7849880390252319E-2</v>
      </c>
      <c r="AJ1603" s="29">
        <v>44323</v>
      </c>
      <c r="AK1603" s="6">
        <f t="shared" si="132"/>
        <v>1.0180101416331526</v>
      </c>
      <c r="AL1603" s="7">
        <f t="shared" si="132"/>
        <v>1.0178498803902523</v>
      </c>
      <c r="AM1603" s="10">
        <f t="shared" si="133"/>
        <v>1.1732052050422049E-3</v>
      </c>
      <c r="AN1603" s="11">
        <f t="shared" si="134"/>
        <v>1.4605507869838056E-2</v>
      </c>
    </row>
    <row r="1604" spans="2:40" x14ac:dyDescent="0.5">
      <c r="B1604" s="29">
        <v>44326</v>
      </c>
      <c r="C1604" s="4">
        <v>57.63</v>
      </c>
      <c r="D1604" s="5">
        <f t="shared" si="130"/>
        <v>-1.0133974579182348E-2</v>
      </c>
      <c r="E1604" s="6">
        <f t="shared" si="131"/>
        <v>-1.0185672868902085E-2</v>
      </c>
      <c r="AJ1604" s="29">
        <v>44326</v>
      </c>
      <c r="AK1604" s="6">
        <f t="shared" si="132"/>
        <v>0.9898660254208177</v>
      </c>
      <c r="AL1604" s="7">
        <f t="shared" si="132"/>
        <v>0.98981432713109796</v>
      </c>
      <c r="AM1604" s="10">
        <f t="shared" si="133"/>
        <v>9.2123581006184189E-4</v>
      </c>
      <c r="AN1604" s="11">
        <f t="shared" si="134"/>
        <v>1.4509281849536431E-2</v>
      </c>
    </row>
    <row r="1605" spans="2:40" x14ac:dyDescent="0.5">
      <c r="B1605" s="29">
        <v>44327</v>
      </c>
      <c r="C1605" s="4">
        <v>57.79</v>
      </c>
      <c r="D1605" s="5">
        <f t="shared" si="130"/>
        <v>2.7763317716466523E-3</v>
      </c>
      <c r="E1605" s="6">
        <f t="shared" si="131"/>
        <v>2.7724848811116341E-3</v>
      </c>
      <c r="AJ1605" s="29">
        <v>44327</v>
      </c>
      <c r="AK1605" s="6">
        <f t="shared" si="132"/>
        <v>1.0027763317716467</v>
      </c>
      <c r="AL1605" s="7">
        <f t="shared" si="132"/>
        <v>1.0027724848811117</v>
      </c>
      <c r="AM1605" s="10">
        <f t="shared" si="133"/>
        <v>1.0483693527186071E-3</v>
      </c>
      <c r="AN1605" s="11">
        <f t="shared" si="134"/>
        <v>1.4461945855446998E-2</v>
      </c>
    </row>
    <row r="1606" spans="2:40" x14ac:dyDescent="0.5">
      <c r="B1606" s="29">
        <v>44328</v>
      </c>
      <c r="C1606" s="4">
        <v>55.76</v>
      </c>
      <c r="D1606" s="5">
        <f t="shared" si="130"/>
        <v>-3.5127184634019745E-2</v>
      </c>
      <c r="E1606" s="6">
        <f t="shared" si="131"/>
        <v>-3.5758983877418195E-2</v>
      </c>
      <c r="AJ1606" s="29">
        <v>44328</v>
      </c>
      <c r="AK1606" s="6">
        <f t="shared" si="132"/>
        <v>0.96487281536598024</v>
      </c>
      <c r="AL1606" s="7">
        <f t="shared" si="132"/>
        <v>0.96424101612258184</v>
      </c>
      <c r="AM1606" s="10">
        <f t="shared" si="133"/>
        <v>2.5317903367692455E-4</v>
      </c>
      <c r="AN1606" s="11">
        <f t="shared" si="134"/>
        <v>1.6245339050497052E-2</v>
      </c>
    </row>
    <row r="1607" spans="2:40" x14ac:dyDescent="0.5">
      <c r="B1607" s="29">
        <v>44329</v>
      </c>
      <c r="C1607" s="4">
        <v>56.2</v>
      </c>
      <c r="D1607" s="5">
        <f t="shared" si="130"/>
        <v>7.8909612625538885E-3</v>
      </c>
      <c r="E1607" s="6">
        <f t="shared" si="131"/>
        <v>7.8599904473770962E-3</v>
      </c>
      <c r="AJ1607" s="29">
        <v>44329</v>
      </c>
      <c r="AK1607" s="6">
        <f t="shared" si="132"/>
        <v>1.007890961262554</v>
      </c>
      <c r="AL1607" s="7">
        <f t="shared" si="132"/>
        <v>1.0078599904473771</v>
      </c>
      <c r="AM1607" s="10">
        <f t="shared" si="133"/>
        <v>7.7084202069544361E-4</v>
      </c>
      <c r="AN1607" s="11">
        <f t="shared" si="134"/>
        <v>1.5851168763273683E-2</v>
      </c>
    </row>
    <row r="1608" spans="2:40" x14ac:dyDescent="0.5">
      <c r="B1608" s="29">
        <v>44330</v>
      </c>
      <c r="C1608" s="4">
        <v>57.42</v>
      </c>
      <c r="D1608" s="5">
        <f t="shared" ref="D1608:D1671" si="135">((C1608-C1607)/C1607)</f>
        <v>2.1708185053380763E-2</v>
      </c>
      <c r="E1608" s="6">
        <f t="shared" ref="E1608:E1671" si="136" xml:space="preserve"> IF(C1608=C1607, 0, LN(C1608/C1607))</f>
        <v>2.1475917793272403E-2</v>
      </c>
      <c r="AJ1608" s="29">
        <v>44330</v>
      </c>
      <c r="AK1608" s="6">
        <f t="shared" ref="AK1608:AL1671" si="137">1 + D1608</f>
        <v>1.0217081850533807</v>
      </c>
      <c r="AL1608" s="7">
        <f t="shared" si="137"/>
        <v>1.0214759177932724</v>
      </c>
      <c r="AM1608" s="10">
        <f t="shared" ref="AM1608:AM1671" si="138">AVERAGE(D1608:D1698)</f>
        <v>7.3616474238432468E-4</v>
      </c>
      <c r="AN1608" s="11">
        <f t="shared" ref="AN1608:AN1671" si="139">STDEV(D1608:D1698)</f>
        <v>1.5838866133065534E-2</v>
      </c>
    </row>
    <row r="1609" spans="2:40" x14ac:dyDescent="0.5">
      <c r="B1609" s="29">
        <v>44333</v>
      </c>
      <c r="C1609" s="4">
        <v>57.38</v>
      </c>
      <c r="D1609" s="5">
        <f t="shared" si="135"/>
        <v>-6.9662138627654387E-4</v>
      </c>
      <c r="E1609" s="6">
        <f t="shared" si="136"/>
        <v>-6.9686413969918121E-4</v>
      </c>
      <c r="AJ1609" s="29">
        <v>44333</v>
      </c>
      <c r="AK1609" s="6">
        <f t="shared" si="137"/>
        <v>0.99930337861372343</v>
      </c>
      <c r="AL1609" s="7">
        <f t="shared" si="137"/>
        <v>0.99930313586030084</v>
      </c>
      <c r="AM1609" s="10">
        <f t="shared" si="138"/>
        <v>8.3980599232719698E-4</v>
      </c>
      <c r="AN1609" s="11">
        <f t="shared" si="139"/>
        <v>1.6007579203151961E-2</v>
      </c>
    </row>
    <row r="1610" spans="2:40" x14ac:dyDescent="0.5">
      <c r="B1610" s="29">
        <v>44334</v>
      </c>
      <c r="C1610" s="4">
        <v>56.99</v>
      </c>
      <c r="D1610" s="5">
        <f t="shared" si="135"/>
        <v>-6.7967933077727524E-3</v>
      </c>
      <c r="E1610" s="6">
        <f t="shared" si="136"/>
        <v>-6.8199967063105136E-3</v>
      </c>
      <c r="AJ1610" s="29">
        <v>44334</v>
      </c>
      <c r="AK1610" s="6">
        <f t="shared" si="137"/>
        <v>0.99320320669222728</v>
      </c>
      <c r="AL1610" s="7">
        <f t="shared" si="137"/>
        <v>0.9931800032936895</v>
      </c>
      <c r="AM1610" s="10">
        <f t="shared" si="138"/>
        <v>1.0537517802538688E-3</v>
      </c>
      <c r="AN1610" s="11">
        <f t="shared" si="139"/>
        <v>1.6116550118241129E-2</v>
      </c>
    </row>
    <row r="1611" spans="2:40" x14ac:dyDescent="0.5">
      <c r="B1611" s="29">
        <v>44335</v>
      </c>
      <c r="C1611" s="4">
        <v>56.99</v>
      </c>
      <c r="D1611" s="5">
        <f t="shared" si="135"/>
        <v>0</v>
      </c>
      <c r="E1611" s="6">
        <f t="shared" si="136"/>
        <v>0</v>
      </c>
      <c r="AJ1611" s="29">
        <v>44335</v>
      </c>
      <c r="AK1611" s="6">
        <f t="shared" si="137"/>
        <v>1</v>
      </c>
      <c r="AL1611" s="7">
        <f t="shared" si="137"/>
        <v>1</v>
      </c>
      <c r="AM1611" s="10">
        <f t="shared" si="138"/>
        <v>1.2305668986992613E-3</v>
      </c>
      <c r="AN1611" s="11">
        <f t="shared" si="139"/>
        <v>1.6117727425843432E-2</v>
      </c>
    </row>
    <row r="1612" spans="2:40" x14ac:dyDescent="0.5">
      <c r="B1612" s="29">
        <v>44336</v>
      </c>
      <c r="C1612" s="4">
        <v>56.77</v>
      </c>
      <c r="D1612" s="5">
        <f t="shared" si="135"/>
        <v>-3.8603263730478832E-3</v>
      </c>
      <c r="E1612" s="6">
        <f t="shared" si="136"/>
        <v>-3.8677966642733271E-3</v>
      </c>
      <c r="AJ1612" s="29">
        <v>44336</v>
      </c>
      <c r="AK1612" s="6">
        <f t="shared" si="137"/>
        <v>0.9961396736269521</v>
      </c>
      <c r="AL1612" s="7">
        <f t="shared" si="137"/>
        <v>0.99613220333572672</v>
      </c>
      <c r="AM1612" s="10">
        <f t="shared" si="138"/>
        <v>9.6015942079852963E-4</v>
      </c>
      <c r="AN1612" s="11">
        <f t="shared" si="139"/>
        <v>1.6343438422635945E-2</v>
      </c>
    </row>
    <row r="1613" spans="2:40" x14ac:dyDescent="0.5">
      <c r="B1613" s="29">
        <v>44337</v>
      </c>
      <c r="C1613" s="4">
        <v>57.43</v>
      </c>
      <c r="D1613" s="5">
        <f t="shared" si="135"/>
        <v>1.1625858728201453E-2</v>
      </c>
      <c r="E1613" s="6">
        <f t="shared" si="136"/>
        <v>1.1558797693570211E-2</v>
      </c>
      <c r="AJ1613" s="29">
        <v>44337</v>
      </c>
      <c r="AK1613" s="6">
        <f t="shared" si="137"/>
        <v>1.0116258587282014</v>
      </c>
      <c r="AL1613" s="7">
        <f t="shared" si="137"/>
        <v>1.0115587976935703</v>
      </c>
      <c r="AM1613" s="10">
        <f t="shared" si="138"/>
        <v>1.1653410063997892E-3</v>
      </c>
      <c r="AN1613" s="11">
        <f t="shared" si="139"/>
        <v>1.6399356790865762E-2</v>
      </c>
    </row>
    <row r="1614" spans="2:40" x14ac:dyDescent="0.5">
      <c r="B1614" s="29">
        <v>44340</v>
      </c>
      <c r="C1614" s="4">
        <v>57.44</v>
      </c>
      <c r="D1614" s="5">
        <f t="shared" si="135"/>
        <v>1.7412502176559309E-4</v>
      </c>
      <c r="E1614" s="6">
        <f t="shared" si="136"/>
        <v>1.7410986376346693E-4</v>
      </c>
      <c r="AJ1614" s="29">
        <v>44340</v>
      </c>
      <c r="AK1614" s="6">
        <f t="shared" si="137"/>
        <v>1.0001741250217655</v>
      </c>
      <c r="AL1614" s="7">
        <f t="shared" si="137"/>
        <v>1.0001741098637635</v>
      </c>
      <c r="AM1614" s="10">
        <f t="shared" si="138"/>
        <v>9.0363646861621049E-4</v>
      </c>
      <c r="AN1614" s="11">
        <f t="shared" si="139"/>
        <v>1.6420580427938293E-2</v>
      </c>
    </row>
    <row r="1615" spans="2:40" x14ac:dyDescent="0.5">
      <c r="B1615" s="29">
        <v>44341</v>
      </c>
      <c r="C1615" s="4">
        <v>56.62</v>
      </c>
      <c r="D1615" s="5">
        <f t="shared" si="135"/>
        <v>-1.4275766016713097E-2</v>
      </c>
      <c r="E1615" s="6">
        <f t="shared" si="136"/>
        <v>-1.4378645056215207E-2</v>
      </c>
      <c r="AJ1615" s="29">
        <v>44341</v>
      </c>
      <c r="AK1615" s="6">
        <f t="shared" si="137"/>
        <v>0.9857242339832869</v>
      </c>
      <c r="AL1615" s="7">
        <f t="shared" si="137"/>
        <v>0.98562135494378478</v>
      </c>
      <c r="AM1615" s="10">
        <f t="shared" si="138"/>
        <v>9.5168116687953093E-4</v>
      </c>
      <c r="AN1615" s="11">
        <f t="shared" si="139"/>
        <v>1.64248177789399E-2</v>
      </c>
    </row>
    <row r="1616" spans="2:40" x14ac:dyDescent="0.5">
      <c r="B1616" s="29">
        <v>44342</v>
      </c>
      <c r="C1616" s="4">
        <v>57.3</v>
      </c>
      <c r="D1616" s="5">
        <f t="shared" si="135"/>
        <v>1.2009890498057219E-2</v>
      </c>
      <c r="E1616" s="6">
        <f t="shared" si="136"/>
        <v>1.1938344036940343E-2</v>
      </c>
      <c r="AJ1616" s="29">
        <v>44342</v>
      </c>
      <c r="AK1616" s="6">
        <f t="shared" si="137"/>
        <v>1.0120098904980572</v>
      </c>
      <c r="AL1616" s="7">
        <f t="shared" si="137"/>
        <v>1.0119383440369403</v>
      </c>
      <c r="AM1616" s="10">
        <f t="shared" si="138"/>
        <v>5.6150496322209963E-4</v>
      </c>
      <c r="AN1616" s="11">
        <f t="shared" si="139"/>
        <v>1.7194273893752592E-2</v>
      </c>
    </row>
    <row r="1617" spans="2:40" x14ac:dyDescent="0.5">
      <c r="B1617" s="29">
        <v>44343</v>
      </c>
      <c r="C1617" s="4">
        <v>57.87</v>
      </c>
      <c r="D1617" s="5">
        <f t="shared" si="135"/>
        <v>9.9476439790575962E-3</v>
      </c>
      <c r="E1617" s="6">
        <f t="shared" si="136"/>
        <v>9.898491865053493E-3</v>
      </c>
      <c r="AJ1617" s="29">
        <v>44343</v>
      </c>
      <c r="AK1617" s="6">
        <f t="shared" si="137"/>
        <v>1.0099476439790576</v>
      </c>
      <c r="AL1617" s="7">
        <f t="shared" si="137"/>
        <v>1.0098984918650535</v>
      </c>
      <c r="AM1617" s="10">
        <f t="shared" si="138"/>
        <v>9.454266022874291E-4</v>
      </c>
      <c r="AN1617" s="11">
        <f t="shared" si="139"/>
        <v>1.7830993063644406E-2</v>
      </c>
    </row>
    <row r="1618" spans="2:40" x14ac:dyDescent="0.5">
      <c r="B1618" s="29">
        <v>44344</v>
      </c>
      <c r="C1618" s="4">
        <v>57.34</v>
      </c>
      <c r="D1618" s="5">
        <f t="shared" si="135"/>
        <v>-9.1584586141350271E-3</v>
      </c>
      <c r="E1618" s="6">
        <f t="shared" si="136"/>
        <v>-9.2006551305234951E-3</v>
      </c>
      <c r="AJ1618" s="29">
        <v>44344</v>
      </c>
      <c r="AK1618" s="6">
        <f t="shared" si="137"/>
        <v>0.990841541385865</v>
      </c>
      <c r="AL1618" s="7">
        <f t="shared" si="137"/>
        <v>0.99079934486947652</v>
      </c>
      <c r="AM1618" s="10">
        <f t="shared" si="138"/>
        <v>1.0253620631544109E-3</v>
      </c>
      <c r="AN1618" s="11">
        <f t="shared" si="139"/>
        <v>1.7888011576071571E-2</v>
      </c>
    </row>
    <row r="1619" spans="2:40" x14ac:dyDescent="0.5">
      <c r="B1619" s="29">
        <v>44348</v>
      </c>
      <c r="C1619" s="4">
        <v>56.63</v>
      </c>
      <c r="D1619" s="5">
        <f t="shared" si="135"/>
        <v>-1.2382281130101164E-2</v>
      </c>
      <c r="E1619" s="6">
        <f t="shared" si="136"/>
        <v>-1.2459580329510203E-2</v>
      </c>
      <c r="AJ1619" s="29">
        <v>44348</v>
      </c>
      <c r="AK1619" s="6">
        <f t="shared" si="137"/>
        <v>0.9876177188698988</v>
      </c>
      <c r="AL1619" s="7">
        <f t="shared" si="137"/>
        <v>0.98754041967048978</v>
      </c>
      <c r="AM1619" s="10">
        <f t="shared" si="138"/>
        <v>1.2980094290793492E-3</v>
      </c>
      <c r="AN1619" s="11">
        <f t="shared" si="139"/>
        <v>1.7920120024086644E-2</v>
      </c>
    </row>
    <row r="1620" spans="2:40" x14ac:dyDescent="0.5">
      <c r="B1620" s="29">
        <v>44349</v>
      </c>
      <c r="C1620" s="4">
        <v>56.69</v>
      </c>
      <c r="D1620" s="5">
        <f t="shared" si="135"/>
        <v>1.0595090941196391E-3</v>
      </c>
      <c r="E1620" s="6">
        <f t="shared" si="136"/>
        <v>1.0589482104986481E-3</v>
      </c>
      <c r="AJ1620" s="29">
        <v>44349</v>
      </c>
      <c r="AK1620" s="6">
        <f t="shared" si="137"/>
        <v>1.0010595090941197</v>
      </c>
      <c r="AL1620" s="7">
        <f t="shared" si="137"/>
        <v>1.0010589482104986</v>
      </c>
      <c r="AM1620" s="10">
        <f t="shared" si="138"/>
        <v>1.7399527951596351E-3</v>
      </c>
      <c r="AN1620" s="11">
        <f t="shared" si="139"/>
        <v>1.8074238273196642E-2</v>
      </c>
    </row>
    <row r="1621" spans="2:40" x14ac:dyDescent="0.5">
      <c r="B1621" s="29">
        <v>44350</v>
      </c>
      <c r="C1621" s="4">
        <v>57.53</v>
      </c>
      <c r="D1621" s="5">
        <f t="shared" si="135"/>
        <v>1.4817428117833894E-2</v>
      </c>
      <c r="E1621" s="6">
        <f t="shared" si="136"/>
        <v>1.4708722538989845E-2</v>
      </c>
      <c r="AJ1621" s="29">
        <v>44350</v>
      </c>
      <c r="AK1621" s="6">
        <f t="shared" si="137"/>
        <v>1.0148174281178339</v>
      </c>
      <c r="AL1621" s="7">
        <f t="shared" si="137"/>
        <v>1.0147087225389899</v>
      </c>
      <c r="AM1621" s="10">
        <f t="shared" si="138"/>
        <v>1.738397669466659E-3</v>
      </c>
      <c r="AN1621" s="11">
        <f t="shared" si="139"/>
        <v>1.80743035577615E-2</v>
      </c>
    </row>
    <row r="1622" spans="2:40" x14ac:dyDescent="0.5">
      <c r="B1622" s="29">
        <v>44351</v>
      </c>
      <c r="C1622" s="4">
        <v>57.41</v>
      </c>
      <c r="D1622" s="5">
        <f t="shared" si="135"/>
        <v>-2.0858682426560847E-3</v>
      </c>
      <c r="E1622" s="6">
        <f t="shared" si="136"/>
        <v>-2.0880466956567389E-3</v>
      </c>
      <c r="AJ1622" s="29">
        <v>44351</v>
      </c>
      <c r="AK1622" s="6">
        <f t="shared" si="137"/>
        <v>0.99791413175734389</v>
      </c>
      <c r="AL1622" s="7">
        <f t="shared" si="137"/>
        <v>0.99791195330434324</v>
      </c>
      <c r="AM1622" s="10">
        <f t="shared" si="138"/>
        <v>1.6578771868591459E-3</v>
      </c>
      <c r="AN1622" s="11">
        <f t="shared" si="139"/>
        <v>1.8031660750027226E-2</v>
      </c>
    </row>
    <row r="1623" spans="2:40" x14ac:dyDescent="0.5">
      <c r="B1623" s="29">
        <v>44354</v>
      </c>
      <c r="C1623" s="4">
        <v>57.74</v>
      </c>
      <c r="D1623" s="5">
        <f t="shared" si="135"/>
        <v>5.7481275039192722E-3</v>
      </c>
      <c r="E1623" s="6">
        <f t="shared" si="136"/>
        <v>5.7316700552437032E-3</v>
      </c>
      <c r="AJ1623" s="29">
        <v>44354</v>
      </c>
      <c r="AK1623" s="6">
        <f t="shared" si="137"/>
        <v>1.0057481275039193</v>
      </c>
      <c r="AL1623" s="7">
        <f t="shared" si="137"/>
        <v>1.0057316700552437</v>
      </c>
      <c r="AM1623" s="10">
        <f t="shared" si="138"/>
        <v>1.7024733937869199E-3</v>
      </c>
      <c r="AN1623" s="11">
        <f t="shared" si="139"/>
        <v>1.8027316725802718E-2</v>
      </c>
    </row>
    <row r="1624" spans="2:40" x14ac:dyDescent="0.5">
      <c r="B1624" s="29">
        <v>44355</v>
      </c>
      <c r="C1624" s="4">
        <v>57.52</v>
      </c>
      <c r="D1624" s="5">
        <f t="shared" si="135"/>
        <v>-3.810183581572547E-3</v>
      </c>
      <c r="E1624" s="6">
        <f t="shared" si="136"/>
        <v>-3.8174608219978105E-3</v>
      </c>
      <c r="AJ1624" s="29">
        <v>44355</v>
      </c>
      <c r="AK1624" s="6">
        <f t="shared" si="137"/>
        <v>0.99618981641842741</v>
      </c>
      <c r="AL1624" s="7">
        <f t="shared" si="137"/>
        <v>0.99618253917800215</v>
      </c>
      <c r="AM1624" s="10">
        <f t="shared" si="138"/>
        <v>1.9321699579140823E-3</v>
      </c>
      <c r="AN1624" s="11">
        <f t="shared" si="139"/>
        <v>1.8211659756614193E-2</v>
      </c>
    </row>
    <row r="1625" spans="2:40" x14ac:dyDescent="0.5">
      <c r="B1625" s="29">
        <v>44356</v>
      </c>
      <c r="C1625" s="4">
        <v>57.2</v>
      </c>
      <c r="D1625" s="5">
        <f t="shared" si="135"/>
        <v>-5.5632823365785863E-3</v>
      </c>
      <c r="E1625" s="6">
        <f t="shared" si="136"/>
        <v>-5.5788150270389978E-3</v>
      </c>
      <c r="AJ1625" s="29">
        <v>44356</v>
      </c>
      <c r="AK1625" s="6">
        <f t="shared" si="137"/>
        <v>0.99443671766342145</v>
      </c>
      <c r="AL1625" s="7">
        <f t="shared" si="137"/>
        <v>0.99442118497296095</v>
      </c>
      <c r="AM1625" s="10">
        <f t="shared" si="138"/>
        <v>1.9124497800850806E-3</v>
      </c>
      <c r="AN1625" s="11">
        <f t="shared" si="139"/>
        <v>1.8218916997968123E-2</v>
      </c>
    </row>
    <row r="1626" spans="2:40" x14ac:dyDescent="0.5">
      <c r="B1626" s="29">
        <v>44357</v>
      </c>
      <c r="C1626" s="4">
        <v>57.3</v>
      </c>
      <c r="D1626" s="5">
        <f t="shared" si="135"/>
        <v>1.7482517482516487E-3</v>
      </c>
      <c r="E1626" s="6">
        <f t="shared" si="136"/>
        <v>1.7467253349415786E-3</v>
      </c>
      <c r="AJ1626" s="29">
        <v>44357</v>
      </c>
      <c r="AK1626" s="6">
        <f t="shared" si="137"/>
        <v>1.0017482517482517</v>
      </c>
      <c r="AL1626" s="7">
        <f t="shared" si="137"/>
        <v>1.0017467253349415</v>
      </c>
      <c r="AM1626" s="10">
        <f t="shared" si="138"/>
        <v>2.1170188900977815E-3</v>
      </c>
      <c r="AN1626" s="11">
        <f t="shared" si="139"/>
        <v>1.8238545986648678E-2</v>
      </c>
    </row>
    <row r="1627" spans="2:40" x14ac:dyDescent="0.5">
      <c r="B1627" s="29">
        <v>44358</v>
      </c>
      <c r="C1627" s="4">
        <v>57.79</v>
      </c>
      <c r="D1627" s="5">
        <f t="shared" si="135"/>
        <v>8.5514834205934042E-3</v>
      </c>
      <c r="E1627" s="6">
        <f t="shared" si="136"/>
        <v>8.5151266089926667E-3</v>
      </c>
      <c r="AJ1627" s="29">
        <v>44358</v>
      </c>
      <c r="AK1627" s="6">
        <f t="shared" si="137"/>
        <v>1.0085514834205933</v>
      </c>
      <c r="AL1627" s="7">
        <f t="shared" si="137"/>
        <v>1.0085151266089927</v>
      </c>
      <c r="AM1627" s="10">
        <f t="shared" si="138"/>
        <v>2.8829665363247414E-3</v>
      </c>
      <c r="AN1627" s="11">
        <f t="shared" si="139"/>
        <v>1.9633157355771955E-2</v>
      </c>
    </row>
    <row r="1628" spans="2:40" x14ac:dyDescent="0.5">
      <c r="B1628" s="29">
        <v>44361</v>
      </c>
      <c r="C1628" s="4">
        <v>57.51</v>
      </c>
      <c r="D1628" s="5">
        <f t="shared" si="135"/>
        <v>-4.8451289150372237E-3</v>
      </c>
      <c r="E1628" s="6">
        <f t="shared" si="136"/>
        <v>-4.8569046040237733E-3</v>
      </c>
      <c r="AJ1628" s="29">
        <v>44361</v>
      </c>
      <c r="AK1628" s="6">
        <f t="shared" si="137"/>
        <v>0.99515487108496281</v>
      </c>
      <c r="AL1628" s="7">
        <f t="shared" si="137"/>
        <v>0.99514309539597623</v>
      </c>
      <c r="AM1628" s="10">
        <f t="shared" si="138"/>
        <v>2.9571780159641315E-3</v>
      </c>
      <c r="AN1628" s="11">
        <f t="shared" si="139"/>
        <v>1.9667555066285817E-2</v>
      </c>
    </row>
    <row r="1629" spans="2:40" x14ac:dyDescent="0.5">
      <c r="B1629" s="29">
        <v>44362</v>
      </c>
      <c r="C1629" s="4">
        <v>58.01</v>
      </c>
      <c r="D1629" s="5">
        <f t="shared" si="135"/>
        <v>8.6941401495392104E-3</v>
      </c>
      <c r="E1629" s="6">
        <f t="shared" si="136"/>
        <v>8.6565637523102149E-3</v>
      </c>
      <c r="AJ1629" s="29">
        <v>44362</v>
      </c>
      <c r="AK1629" s="6">
        <f t="shared" si="137"/>
        <v>1.0086941401495393</v>
      </c>
      <c r="AL1629" s="7">
        <f t="shared" si="137"/>
        <v>1.0086565637523102</v>
      </c>
      <c r="AM1629" s="10">
        <f t="shared" si="138"/>
        <v>3.4526438403451347E-3</v>
      </c>
      <c r="AN1629" s="11">
        <f t="shared" si="139"/>
        <v>2.0033335322304044E-2</v>
      </c>
    </row>
    <row r="1630" spans="2:40" x14ac:dyDescent="0.5">
      <c r="B1630" s="29">
        <v>44363</v>
      </c>
      <c r="C1630" s="4">
        <v>58.57</v>
      </c>
      <c r="D1630" s="5">
        <f t="shared" si="135"/>
        <v>9.6535080158593745E-3</v>
      </c>
      <c r="E1630" s="6">
        <f t="shared" si="136"/>
        <v>9.6072106237179069E-3</v>
      </c>
      <c r="AJ1630" s="29">
        <v>44363</v>
      </c>
      <c r="AK1630" s="6">
        <f t="shared" si="137"/>
        <v>1.0096535080158593</v>
      </c>
      <c r="AL1630" s="7">
        <f t="shared" si="137"/>
        <v>1.0096072106237179</v>
      </c>
      <c r="AM1630" s="10">
        <f t="shared" si="138"/>
        <v>3.702598685425829E-3</v>
      </c>
      <c r="AN1630" s="11">
        <f t="shared" si="139"/>
        <v>2.0240290480447724E-2</v>
      </c>
    </row>
    <row r="1631" spans="2:40" x14ac:dyDescent="0.5">
      <c r="B1631" s="29">
        <v>44364</v>
      </c>
      <c r="C1631" s="4">
        <v>58.43</v>
      </c>
      <c r="D1631" s="5">
        <f t="shared" si="135"/>
        <v>-2.3903022024927534E-3</v>
      </c>
      <c r="E1631" s="6">
        <f t="shared" si="136"/>
        <v>-2.393163535345202E-3</v>
      </c>
      <c r="AJ1631" s="29">
        <v>44364</v>
      </c>
      <c r="AK1631" s="6">
        <f t="shared" si="137"/>
        <v>0.9976096977975073</v>
      </c>
      <c r="AL1631" s="7">
        <f t="shared" si="137"/>
        <v>0.99760683646465476</v>
      </c>
      <c r="AM1631" s="10">
        <f t="shared" si="138"/>
        <v>3.6295990026040418E-3</v>
      </c>
      <c r="AN1631" s="11">
        <f t="shared" si="139"/>
        <v>2.0230566251991627E-2</v>
      </c>
    </row>
    <row r="1632" spans="2:40" x14ac:dyDescent="0.5">
      <c r="B1632" s="29">
        <v>44365</v>
      </c>
      <c r="C1632" s="4">
        <v>57.37</v>
      </c>
      <c r="D1632" s="5">
        <f t="shared" si="135"/>
        <v>-1.8141365736779092E-2</v>
      </c>
      <c r="E1632" s="6">
        <f t="shared" si="136"/>
        <v>-1.8307937952565963E-2</v>
      </c>
      <c r="AJ1632" s="29">
        <v>44365</v>
      </c>
      <c r="AK1632" s="6">
        <f t="shared" si="137"/>
        <v>0.98185863426322095</v>
      </c>
      <c r="AL1632" s="7">
        <f t="shared" si="137"/>
        <v>0.98169206204743409</v>
      </c>
      <c r="AM1632" s="10">
        <f t="shared" si="138"/>
        <v>3.6283797891664615E-3</v>
      </c>
      <c r="AN1632" s="11">
        <f t="shared" si="139"/>
        <v>2.0230936417672381E-2</v>
      </c>
    </row>
    <row r="1633" spans="2:40" x14ac:dyDescent="0.5">
      <c r="B1633" s="29">
        <v>44368</v>
      </c>
      <c r="C1633" s="4">
        <v>58.47</v>
      </c>
      <c r="D1633" s="5">
        <f t="shared" si="135"/>
        <v>1.9173784207774124E-2</v>
      </c>
      <c r="E1633" s="6">
        <f t="shared" si="136"/>
        <v>1.89922835737995E-2</v>
      </c>
      <c r="AJ1633" s="29">
        <v>44368</v>
      </c>
      <c r="AK1633" s="6">
        <f t="shared" si="137"/>
        <v>1.0191737842077742</v>
      </c>
      <c r="AL1633" s="7">
        <f t="shared" si="137"/>
        <v>1.0189922835737995</v>
      </c>
      <c r="AM1633" s="10">
        <f t="shared" si="138"/>
        <v>3.5122284961618291E-3</v>
      </c>
      <c r="AN1633" s="11">
        <f t="shared" si="139"/>
        <v>2.0387050778785807E-2</v>
      </c>
    </row>
    <row r="1634" spans="2:40" x14ac:dyDescent="0.5">
      <c r="B1634" s="29">
        <v>44369</v>
      </c>
      <c r="C1634" s="4">
        <v>58.25</v>
      </c>
      <c r="D1634" s="5">
        <f t="shared" si="135"/>
        <v>-3.7626133059688537E-3</v>
      </c>
      <c r="E1634" s="6">
        <f t="shared" si="136"/>
        <v>-3.7697097417691465E-3</v>
      </c>
      <c r="AJ1634" s="29">
        <v>44369</v>
      </c>
      <c r="AK1634" s="6">
        <f t="shared" si="137"/>
        <v>0.99623738669403117</v>
      </c>
      <c r="AL1634" s="7">
        <f t="shared" si="137"/>
        <v>0.99623029025823084</v>
      </c>
      <c r="AM1634" s="10">
        <f t="shared" si="138"/>
        <v>3.4235173662134385E-3</v>
      </c>
      <c r="AN1634" s="11">
        <f t="shared" si="139"/>
        <v>2.0335643480975264E-2</v>
      </c>
    </row>
    <row r="1635" spans="2:40" x14ac:dyDescent="0.5">
      <c r="B1635" s="29">
        <v>44370</v>
      </c>
      <c r="C1635" s="4">
        <v>58.29</v>
      </c>
      <c r="D1635" s="5">
        <f t="shared" si="135"/>
        <v>6.8669527896994249E-4</v>
      </c>
      <c r="E1635" s="6">
        <f t="shared" si="136"/>
        <v>6.8645961164842434E-4</v>
      </c>
      <c r="AJ1635" s="29">
        <v>44370</v>
      </c>
      <c r="AK1635" s="6">
        <f t="shared" si="137"/>
        <v>1.0006866952789699</v>
      </c>
      <c r="AL1635" s="7">
        <f t="shared" si="137"/>
        <v>1.0006864596116485</v>
      </c>
      <c r="AM1635" s="10">
        <f t="shared" si="138"/>
        <v>3.2712628864001586E-3</v>
      </c>
      <c r="AN1635" s="11">
        <f t="shared" si="139"/>
        <v>2.0441635467192958E-2</v>
      </c>
    </row>
    <row r="1636" spans="2:40" x14ac:dyDescent="0.5">
      <c r="B1636" s="29">
        <v>44371</v>
      </c>
      <c r="C1636" s="4">
        <v>59.12</v>
      </c>
      <c r="D1636" s="5">
        <f t="shared" si="135"/>
        <v>1.4239149082175301E-2</v>
      </c>
      <c r="E1636" s="6">
        <f t="shared" si="136"/>
        <v>1.4138724582487978E-2</v>
      </c>
      <c r="AJ1636" s="29">
        <v>44371</v>
      </c>
      <c r="AK1636" s="6">
        <f t="shared" si="137"/>
        <v>1.0142391490821754</v>
      </c>
      <c r="AL1636" s="7">
        <f t="shared" si="137"/>
        <v>1.014138724582488</v>
      </c>
      <c r="AM1636" s="10">
        <f t="shared" si="138"/>
        <v>3.1751763450158228E-3</v>
      </c>
      <c r="AN1636" s="11">
        <f t="shared" si="139"/>
        <v>2.047444339525907E-2</v>
      </c>
    </row>
    <row r="1637" spans="2:40" x14ac:dyDescent="0.5">
      <c r="B1637" s="29">
        <v>44372</v>
      </c>
      <c r="C1637" s="4">
        <v>61.58</v>
      </c>
      <c r="D1637" s="5">
        <f t="shared" si="135"/>
        <v>4.1610284167794331E-2</v>
      </c>
      <c r="E1637" s="6">
        <f t="shared" si="136"/>
        <v>4.0767865856407993E-2</v>
      </c>
      <c r="AJ1637" s="29">
        <v>44372</v>
      </c>
      <c r="AK1637" s="6">
        <f t="shared" si="137"/>
        <v>1.0416102841677943</v>
      </c>
      <c r="AL1637" s="7">
        <f t="shared" si="137"/>
        <v>1.0407678658564079</v>
      </c>
      <c r="AM1637" s="10">
        <f t="shared" si="138"/>
        <v>3.0316592209258847E-3</v>
      </c>
      <c r="AN1637" s="11">
        <f t="shared" si="139"/>
        <v>2.0441774611460593E-2</v>
      </c>
    </row>
    <row r="1638" spans="2:40" x14ac:dyDescent="0.5">
      <c r="B1638" s="29">
        <v>44375</v>
      </c>
      <c r="C1638" s="4">
        <v>61.53</v>
      </c>
      <c r="D1638" s="5">
        <f t="shared" si="135"/>
        <v>-8.1195193244555305E-4</v>
      </c>
      <c r="E1638" s="6">
        <f t="shared" si="136"/>
        <v>-8.1228174395532365E-4</v>
      </c>
      <c r="AJ1638" s="29">
        <v>44375</v>
      </c>
      <c r="AK1638" s="6">
        <f t="shared" si="137"/>
        <v>0.99918804806755446</v>
      </c>
      <c r="AL1638" s="7">
        <f t="shared" si="137"/>
        <v>0.99918771825604469</v>
      </c>
      <c r="AM1638" s="10">
        <f t="shared" si="138"/>
        <v>2.7972895984372582E-3</v>
      </c>
      <c r="AN1638" s="11">
        <f t="shared" si="139"/>
        <v>2.011418548991797E-2</v>
      </c>
    </row>
    <row r="1639" spans="2:40" x14ac:dyDescent="0.5">
      <c r="B1639" s="29">
        <v>44376</v>
      </c>
      <c r="C1639" s="4">
        <v>62.41</v>
      </c>
      <c r="D1639" s="5">
        <f t="shared" si="135"/>
        <v>1.430196652039648E-2</v>
      </c>
      <c r="E1639" s="6">
        <f t="shared" si="136"/>
        <v>1.4200658193552635E-2</v>
      </c>
      <c r="AJ1639" s="29">
        <v>44376</v>
      </c>
      <c r="AK1639" s="6">
        <f t="shared" si="137"/>
        <v>1.0143019665203965</v>
      </c>
      <c r="AL1639" s="7">
        <f t="shared" si="137"/>
        <v>1.0142006581935525</v>
      </c>
      <c r="AM1639" s="10">
        <f t="shared" si="138"/>
        <v>2.7103736519225783E-3</v>
      </c>
      <c r="AN1639" s="11">
        <f t="shared" si="139"/>
        <v>2.0147016629664716E-2</v>
      </c>
    </row>
    <row r="1640" spans="2:40" x14ac:dyDescent="0.5">
      <c r="B1640" s="29">
        <v>44377</v>
      </c>
      <c r="C1640" s="4">
        <v>62.2</v>
      </c>
      <c r="D1640" s="5">
        <f t="shared" si="135"/>
        <v>-3.3648453773432747E-3</v>
      </c>
      <c r="E1640" s="6">
        <f t="shared" si="136"/>
        <v>-3.3705192008177589E-3</v>
      </c>
      <c r="AJ1640" s="29">
        <v>44377</v>
      </c>
      <c r="AK1640" s="6">
        <f t="shared" si="137"/>
        <v>0.99663515462265673</v>
      </c>
      <c r="AL1640" s="7">
        <f t="shared" si="137"/>
        <v>0.99662948079918223</v>
      </c>
      <c r="AM1640" s="10">
        <f t="shared" si="138"/>
        <v>2.5034465524212787E-3</v>
      </c>
      <c r="AN1640" s="11">
        <f t="shared" si="139"/>
        <v>2.0123326270171736E-2</v>
      </c>
    </row>
    <row r="1641" spans="2:40" x14ac:dyDescent="0.5">
      <c r="B1641" s="29">
        <v>44378</v>
      </c>
      <c r="C1641" s="4">
        <v>63.01</v>
      </c>
      <c r="D1641" s="5">
        <f t="shared" si="135"/>
        <v>1.302250803858513E-2</v>
      </c>
      <c r="E1641" s="6">
        <f t="shared" si="136"/>
        <v>1.2938444208830226E-2</v>
      </c>
      <c r="AJ1641" s="29">
        <v>44378</v>
      </c>
      <c r="AK1641" s="6">
        <f t="shared" si="137"/>
        <v>1.0130225080385851</v>
      </c>
      <c r="AL1641" s="7">
        <f t="shared" si="137"/>
        <v>1.0129384442088303</v>
      </c>
      <c r="AM1641" s="10">
        <f t="shared" si="138"/>
        <v>2.5547054473690758E-3</v>
      </c>
      <c r="AN1641" s="11">
        <f t="shared" si="139"/>
        <v>2.0114151026741679E-2</v>
      </c>
    </row>
    <row r="1642" spans="2:40" x14ac:dyDescent="0.5">
      <c r="B1642" s="29">
        <v>44379</v>
      </c>
      <c r="C1642" s="4">
        <v>64.23</v>
      </c>
      <c r="D1642" s="5">
        <f t="shared" si="135"/>
        <v>1.9362006030788859E-2</v>
      </c>
      <c r="E1642" s="6">
        <f t="shared" si="136"/>
        <v>1.9176947315737089E-2</v>
      </c>
      <c r="AJ1642" s="29">
        <v>44379</v>
      </c>
      <c r="AK1642" s="6">
        <f t="shared" si="137"/>
        <v>1.0193620060307889</v>
      </c>
      <c r="AL1642" s="7">
        <f t="shared" si="137"/>
        <v>1.019176947315737</v>
      </c>
      <c r="AM1642" s="10">
        <f t="shared" si="138"/>
        <v>2.3046207162614168E-3</v>
      </c>
      <c r="AN1642" s="11">
        <f t="shared" si="139"/>
        <v>2.0124029866899474E-2</v>
      </c>
    </row>
    <row r="1643" spans="2:40" x14ac:dyDescent="0.5">
      <c r="B1643" s="29">
        <v>44383</v>
      </c>
      <c r="C1643" s="4">
        <v>63.71</v>
      </c>
      <c r="D1643" s="5">
        <f t="shared" si="135"/>
        <v>-8.0959053401837636E-3</v>
      </c>
      <c r="E1643" s="6">
        <f t="shared" si="136"/>
        <v>-8.1288551413043683E-3</v>
      </c>
      <c r="AJ1643" s="29">
        <v>44383</v>
      </c>
      <c r="AK1643" s="6">
        <f t="shared" si="137"/>
        <v>0.99190409465981622</v>
      </c>
      <c r="AL1643" s="7">
        <f t="shared" si="137"/>
        <v>0.99187114485869565</v>
      </c>
      <c r="AM1643" s="10">
        <f t="shared" si="138"/>
        <v>1.7619938341518139E-3</v>
      </c>
      <c r="AN1643" s="11">
        <f t="shared" si="139"/>
        <v>2.0323722592879088E-2</v>
      </c>
    </row>
    <row r="1644" spans="2:40" x14ac:dyDescent="0.5">
      <c r="B1644" s="29">
        <v>44384</v>
      </c>
      <c r="C1644" s="4">
        <v>63.29</v>
      </c>
      <c r="D1644" s="5">
        <f t="shared" si="135"/>
        <v>-6.5923716841940309E-3</v>
      </c>
      <c r="E1644" s="6">
        <f t="shared" si="136"/>
        <v>-6.6141973411828507E-3</v>
      </c>
      <c r="AJ1644" s="29">
        <v>44384</v>
      </c>
      <c r="AK1644" s="6">
        <f t="shared" si="137"/>
        <v>0.99340762831580598</v>
      </c>
      <c r="AL1644" s="7">
        <f t="shared" si="137"/>
        <v>0.99338580265881715</v>
      </c>
      <c r="AM1644" s="10">
        <f t="shared" si="138"/>
        <v>1.987579963521223E-3</v>
      </c>
      <c r="AN1644" s="11">
        <f t="shared" si="139"/>
        <v>2.0327016007273328E-2</v>
      </c>
    </row>
    <row r="1645" spans="2:40" x14ac:dyDescent="0.5">
      <c r="B1645" s="29">
        <v>44385</v>
      </c>
      <c r="C1645" s="4">
        <v>60.51</v>
      </c>
      <c r="D1645" s="5">
        <f t="shared" si="135"/>
        <v>-4.392479064623165E-2</v>
      </c>
      <c r="E1645" s="6">
        <f t="shared" si="136"/>
        <v>-4.4918698152983931E-2</v>
      </c>
      <c r="AJ1645" s="29">
        <v>44385</v>
      </c>
      <c r="AK1645" s="6">
        <f t="shared" si="137"/>
        <v>0.95607520935376833</v>
      </c>
      <c r="AL1645" s="7">
        <f t="shared" si="137"/>
        <v>0.95508130184701612</v>
      </c>
      <c r="AM1645" s="10">
        <f t="shared" si="138"/>
        <v>2.0702909705118018E-3</v>
      </c>
      <c r="AN1645" s="11">
        <f t="shared" si="139"/>
        <v>2.0307019422038185E-2</v>
      </c>
    </row>
    <row r="1646" spans="2:40" x14ac:dyDescent="0.5">
      <c r="B1646" s="29">
        <v>44386</v>
      </c>
      <c r="C1646" s="4">
        <v>61.17</v>
      </c>
      <c r="D1646" s="5">
        <f t="shared" si="135"/>
        <v>1.0907288051561787E-2</v>
      </c>
      <c r="E1646" s="6">
        <f t="shared" si="136"/>
        <v>1.0848232620243392E-2</v>
      </c>
      <c r="AJ1646" s="29">
        <v>44386</v>
      </c>
      <c r="AK1646" s="6">
        <f t="shared" si="137"/>
        <v>1.0109072880515617</v>
      </c>
      <c r="AL1646" s="7">
        <f t="shared" si="137"/>
        <v>1.0108482326202435</v>
      </c>
      <c r="AM1646" s="10">
        <f t="shared" si="138"/>
        <v>2.7156400281240127E-3</v>
      </c>
      <c r="AN1646" s="11">
        <f t="shared" si="139"/>
        <v>1.9754718803429126E-2</v>
      </c>
    </row>
    <row r="1647" spans="2:40" x14ac:dyDescent="0.5">
      <c r="B1647" s="29">
        <v>44389</v>
      </c>
      <c r="C1647" s="4">
        <v>61.32</v>
      </c>
      <c r="D1647" s="5">
        <f t="shared" si="135"/>
        <v>2.4521824423736891E-3</v>
      </c>
      <c r="E1647" s="6">
        <f t="shared" si="136"/>
        <v>2.449180749139938E-3</v>
      </c>
      <c r="AJ1647" s="29">
        <v>44389</v>
      </c>
      <c r="AK1647" s="6">
        <f t="shared" si="137"/>
        <v>1.0024521824423738</v>
      </c>
      <c r="AL1647" s="7">
        <f t="shared" si="137"/>
        <v>1.00244918074914</v>
      </c>
      <c r="AM1647" s="10">
        <f t="shared" si="138"/>
        <v>2.5510150233264152E-3</v>
      </c>
      <c r="AN1647" s="11">
        <f t="shared" si="139"/>
        <v>1.9748115700566626E-2</v>
      </c>
    </row>
    <row r="1648" spans="2:40" x14ac:dyDescent="0.5">
      <c r="B1648" s="29">
        <v>44390</v>
      </c>
      <c r="C1648" s="4">
        <v>59.89</v>
      </c>
      <c r="D1648" s="5">
        <f t="shared" si="135"/>
        <v>-2.3320287018917151E-2</v>
      </c>
      <c r="E1648" s="6">
        <f t="shared" si="136"/>
        <v>-2.3596507727242384E-2</v>
      </c>
      <c r="AJ1648" s="29">
        <v>44390</v>
      </c>
      <c r="AK1648" s="6">
        <f t="shared" si="137"/>
        <v>0.9766797129810828</v>
      </c>
      <c r="AL1648" s="7">
        <f t="shared" si="137"/>
        <v>0.97640349227275758</v>
      </c>
      <c r="AM1648" s="10">
        <f t="shared" si="138"/>
        <v>2.4820200259714469E-3</v>
      </c>
      <c r="AN1648" s="11">
        <f t="shared" si="139"/>
        <v>1.975942942854509E-2</v>
      </c>
    </row>
    <row r="1649" spans="2:40" x14ac:dyDescent="0.5">
      <c r="B1649" s="29">
        <v>44391</v>
      </c>
      <c r="C1649" s="4">
        <v>60.01</v>
      </c>
      <c r="D1649" s="5">
        <f t="shared" si="135"/>
        <v>2.0036734012355557E-3</v>
      </c>
      <c r="E1649" s="6">
        <f t="shared" si="136"/>
        <v>2.0016687250504856E-3</v>
      </c>
      <c r="AJ1649" s="29">
        <v>44391</v>
      </c>
      <c r="AK1649" s="6">
        <f t="shared" si="137"/>
        <v>1.0020036734012356</v>
      </c>
      <c r="AL1649" s="7">
        <f t="shared" si="137"/>
        <v>1.0020016687250506</v>
      </c>
      <c r="AM1649" s="10">
        <f t="shared" si="138"/>
        <v>2.7237319348468207E-3</v>
      </c>
      <c r="AN1649" s="11">
        <f t="shared" si="139"/>
        <v>1.9573953370333696E-2</v>
      </c>
    </row>
    <row r="1650" spans="2:40" x14ac:dyDescent="0.5">
      <c r="B1650" s="29">
        <v>44392</v>
      </c>
      <c r="C1650" s="4">
        <v>59.44</v>
      </c>
      <c r="D1650" s="5">
        <f t="shared" si="135"/>
        <v>-9.498416930511587E-3</v>
      </c>
      <c r="E1650" s="6">
        <f t="shared" si="136"/>
        <v>-9.5438145919177399E-3</v>
      </c>
      <c r="AJ1650" s="29">
        <v>44392</v>
      </c>
      <c r="AK1650" s="6">
        <f t="shared" si="137"/>
        <v>0.99050158306948843</v>
      </c>
      <c r="AL1650" s="7">
        <f t="shared" si="137"/>
        <v>0.99045618540808222</v>
      </c>
      <c r="AM1650" s="10">
        <f t="shared" si="138"/>
        <v>2.6361292627313398E-3</v>
      </c>
      <c r="AN1650" s="11">
        <f t="shared" si="139"/>
        <v>1.9595039299952162E-2</v>
      </c>
    </row>
    <row r="1651" spans="2:40" x14ac:dyDescent="0.5">
      <c r="B1651" s="29">
        <v>44393</v>
      </c>
      <c r="C1651" s="4">
        <v>56.74</v>
      </c>
      <c r="D1651" s="5">
        <f t="shared" si="135"/>
        <v>-4.5423956931359283E-2</v>
      </c>
      <c r="E1651" s="6">
        <f t="shared" si="136"/>
        <v>-4.6487971028798335E-2</v>
      </c>
      <c r="AJ1651" s="29">
        <v>44393</v>
      </c>
      <c r="AK1651" s="6">
        <f t="shared" si="137"/>
        <v>0.95457604306864074</v>
      </c>
      <c r="AL1651" s="7">
        <f t="shared" si="137"/>
        <v>0.95351202897120169</v>
      </c>
      <c r="AM1651" s="10">
        <f t="shared" si="138"/>
        <v>2.8724635733621382E-3</v>
      </c>
      <c r="AN1651" s="11">
        <f t="shared" si="139"/>
        <v>1.9576744426133393E-2</v>
      </c>
    </row>
    <row r="1652" spans="2:40" x14ac:dyDescent="0.5">
      <c r="B1652" s="29">
        <v>44396</v>
      </c>
      <c r="C1652" s="4">
        <v>56.21</v>
      </c>
      <c r="D1652" s="5">
        <f t="shared" si="135"/>
        <v>-9.3408530137469355E-3</v>
      </c>
      <c r="E1652" s="6">
        <f t="shared" si="136"/>
        <v>-9.3847523667217499E-3</v>
      </c>
      <c r="AJ1652" s="29">
        <v>44396</v>
      </c>
      <c r="AK1652" s="6">
        <f t="shared" si="137"/>
        <v>0.99065914698625301</v>
      </c>
      <c r="AL1652" s="7">
        <f t="shared" si="137"/>
        <v>0.99061524763327824</v>
      </c>
      <c r="AM1652" s="10">
        <f t="shared" si="138"/>
        <v>3.0760764201814986E-3</v>
      </c>
      <c r="AN1652" s="11">
        <f t="shared" si="139"/>
        <v>1.9160781459611326E-2</v>
      </c>
    </row>
    <row r="1653" spans="2:40" x14ac:dyDescent="0.5">
      <c r="B1653" s="29">
        <v>44397</v>
      </c>
      <c r="C1653" s="4">
        <v>57.43</v>
      </c>
      <c r="D1653" s="5">
        <f t="shared" si="135"/>
        <v>2.1704323074186068E-2</v>
      </c>
      <c r="E1653" s="6">
        <f t="shared" si="136"/>
        <v>2.147213786222147E-2</v>
      </c>
      <c r="AJ1653" s="29">
        <v>44397</v>
      </c>
      <c r="AK1653" s="6">
        <f t="shared" si="137"/>
        <v>1.021704323074186</v>
      </c>
      <c r="AL1653" s="7">
        <f t="shared" si="137"/>
        <v>1.0214721378622216</v>
      </c>
      <c r="AM1653" s="10">
        <f t="shared" si="138"/>
        <v>3.1995666945784378E-3</v>
      </c>
      <c r="AN1653" s="11">
        <f t="shared" si="139"/>
        <v>1.9116026453316257E-2</v>
      </c>
    </row>
    <row r="1654" spans="2:40" x14ac:dyDescent="0.5">
      <c r="B1654" s="29">
        <v>44398</v>
      </c>
      <c r="C1654" s="4">
        <v>58.13</v>
      </c>
      <c r="D1654" s="5">
        <f t="shared" si="135"/>
        <v>1.218875152359399E-2</v>
      </c>
      <c r="E1654" s="6">
        <f t="shared" si="136"/>
        <v>1.2115066837053995E-2</v>
      </c>
      <c r="AJ1654" s="29">
        <v>44398</v>
      </c>
      <c r="AK1654" s="6">
        <f t="shared" si="137"/>
        <v>1.0121887515235939</v>
      </c>
      <c r="AL1654" s="7">
        <f t="shared" si="137"/>
        <v>1.012115066837054</v>
      </c>
      <c r="AM1654" s="10">
        <f t="shared" si="138"/>
        <v>2.6326504248482129E-3</v>
      </c>
      <c r="AN1654" s="11">
        <f t="shared" si="139"/>
        <v>1.9324981400335957E-2</v>
      </c>
    </row>
    <row r="1655" spans="2:40" x14ac:dyDescent="0.5">
      <c r="B1655" s="29">
        <v>44399</v>
      </c>
      <c r="C1655" s="4">
        <v>58.51</v>
      </c>
      <c r="D1655" s="5">
        <f t="shared" si="135"/>
        <v>6.5370720798210123E-3</v>
      </c>
      <c r="E1655" s="6">
        <f t="shared" si="136"/>
        <v>6.5157980868854621E-3</v>
      </c>
      <c r="AJ1655" s="29">
        <v>44399</v>
      </c>
      <c r="AK1655" s="6">
        <f t="shared" si="137"/>
        <v>1.006537072079821</v>
      </c>
      <c r="AL1655" s="7">
        <f t="shared" si="137"/>
        <v>1.0065157980868855</v>
      </c>
      <c r="AM1655" s="10">
        <f t="shared" si="138"/>
        <v>2.7453251577354951E-3</v>
      </c>
      <c r="AN1655" s="11">
        <f t="shared" si="139"/>
        <v>1.9411017359832035E-2</v>
      </c>
    </row>
    <row r="1656" spans="2:40" x14ac:dyDescent="0.5">
      <c r="B1656" s="29">
        <v>44400</v>
      </c>
      <c r="C1656" s="4">
        <v>59.44</v>
      </c>
      <c r="D1656" s="5">
        <f t="shared" si="135"/>
        <v>1.5894718851478376E-2</v>
      </c>
      <c r="E1656" s="6">
        <f t="shared" si="136"/>
        <v>1.5769720609359029E-2</v>
      </c>
      <c r="AJ1656" s="29">
        <v>44400</v>
      </c>
      <c r="AK1656" s="6">
        <f t="shared" si="137"/>
        <v>1.0158947188514784</v>
      </c>
      <c r="AL1656" s="7">
        <f t="shared" si="137"/>
        <v>1.015769720609359</v>
      </c>
      <c r="AM1656" s="10">
        <f t="shared" si="138"/>
        <v>2.2884618219219774E-3</v>
      </c>
      <c r="AN1656" s="11">
        <f t="shared" si="139"/>
        <v>1.9806018596892409E-2</v>
      </c>
    </row>
    <row r="1657" spans="2:40" x14ac:dyDescent="0.5">
      <c r="B1657" s="29">
        <v>44403</v>
      </c>
      <c r="C1657" s="4">
        <v>59.33</v>
      </c>
      <c r="D1657" s="5">
        <f t="shared" si="135"/>
        <v>-1.8506056527590753E-3</v>
      </c>
      <c r="E1657" s="6">
        <f t="shared" si="136"/>
        <v>-1.8523201389518389E-3</v>
      </c>
      <c r="AJ1657" s="29">
        <v>44403</v>
      </c>
      <c r="AK1657" s="6">
        <f t="shared" si="137"/>
        <v>0.99814939434724093</v>
      </c>
      <c r="AL1657" s="7">
        <f t="shared" si="137"/>
        <v>0.99814767986104813</v>
      </c>
      <c r="AM1657" s="10">
        <f t="shared" si="138"/>
        <v>2.0936113177583808E-3</v>
      </c>
      <c r="AN1657" s="11">
        <f t="shared" si="139"/>
        <v>1.9757835325703545E-2</v>
      </c>
    </row>
    <row r="1658" spans="2:40" x14ac:dyDescent="0.5">
      <c r="B1658" s="29">
        <v>44404</v>
      </c>
      <c r="C1658" s="4">
        <v>59.23</v>
      </c>
      <c r="D1658" s="5">
        <f t="shared" si="135"/>
        <v>-1.6854879487611903E-3</v>
      </c>
      <c r="E1658" s="6">
        <f t="shared" si="136"/>
        <v>-1.6869099816781302E-3</v>
      </c>
      <c r="AJ1658" s="29">
        <v>44404</v>
      </c>
      <c r="AK1658" s="6">
        <f t="shared" si="137"/>
        <v>0.99831451205123878</v>
      </c>
      <c r="AL1658" s="7">
        <f t="shared" si="137"/>
        <v>0.99831309001832191</v>
      </c>
      <c r="AM1658" s="10">
        <f t="shared" si="138"/>
        <v>2.2928204339506329E-3</v>
      </c>
      <c r="AN1658" s="11">
        <f t="shared" si="139"/>
        <v>1.9808947902927865E-2</v>
      </c>
    </row>
    <row r="1659" spans="2:40" x14ac:dyDescent="0.5">
      <c r="B1659" s="29">
        <v>44405</v>
      </c>
      <c r="C1659" s="4">
        <v>58.83</v>
      </c>
      <c r="D1659" s="5">
        <f t="shared" si="135"/>
        <v>-6.7533344588890532E-3</v>
      </c>
      <c r="E1659" s="6">
        <f t="shared" si="136"/>
        <v>-6.7762414125091602E-3</v>
      </c>
      <c r="AJ1659" s="29">
        <v>44405</v>
      </c>
      <c r="AK1659" s="6">
        <f t="shared" si="137"/>
        <v>0.99324666554111096</v>
      </c>
      <c r="AL1659" s="7">
        <f t="shared" si="137"/>
        <v>0.99322375858749079</v>
      </c>
      <c r="AM1659" s="10">
        <f t="shared" si="138"/>
        <v>2.0526872855103776E-3</v>
      </c>
      <c r="AN1659" s="11">
        <f t="shared" si="139"/>
        <v>1.9989339944301084E-2</v>
      </c>
    </row>
    <row r="1660" spans="2:40" x14ac:dyDescent="0.5">
      <c r="B1660" s="29">
        <v>44406</v>
      </c>
      <c r="C1660" s="4">
        <v>59.52</v>
      </c>
      <c r="D1660" s="5">
        <f t="shared" si="135"/>
        <v>1.1728709841917472E-2</v>
      </c>
      <c r="E1660" s="6">
        <f t="shared" si="136"/>
        <v>1.1660461648471863E-2</v>
      </c>
      <c r="AJ1660" s="29">
        <v>44406</v>
      </c>
      <c r="AK1660" s="6">
        <f t="shared" si="137"/>
        <v>1.0117287098419174</v>
      </c>
      <c r="AL1660" s="7">
        <f t="shared" si="137"/>
        <v>1.0116604616484719</v>
      </c>
      <c r="AM1660" s="10">
        <f t="shared" si="138"/>
        <v>2.1331693347411335E-3</v>
      </c>
      <c r="AN1660" s="11">
        <f t="shared" si="139"/>
        <v>1.9968223465261874E-2</v>
      </c>
    </row>
    <row r="1661" spans="2:40" x14ac:dyDescent="0.5">
      <c r="B1661" s="29">
        <v>44407</v>
      </c>
      <c r="C1661" s="4">
        <v>58.86</v>
      </c>
      <c r="D1661" s="5">
        <f t="shared" si="135"/>
        <v>-1.1088709677419416E-2</v>
      </c>
      <c r="E1661" s="6">
        <f t="shared" si="136"/>
        <v>-1.1150647719509727E-2</v>
      </c>
      <c r="AJ1661" s="29">
        <v>44407</v>
      </c>
      <c r="AK1661" s="6">
        <f t="shared" si="137"/>
        <v>0.98891129032258063</v>
      </c>
      <c r="AL1661" s="7">
        <f t="shared" si="137"/>
        <v>0.98884935228049031</v>
      </c>
      <c r="AM1661" s="10">
        <f t="shared" si="138"/>
        <v>2.1358685749233931E-3</v>
      </c>
      <c r="AN1661" s="11">
        <f t="shared" si="139"/>
        <v>1.9969551529334328E-2</v>
      </c>
    </row>
    <row r="1662" spans="2:40" x14ac:dyDescent="0.5">
      <c r="B1662" s="29">
        <v>44410</v>
      </c>
      <c r="C1662" s="4">
        <v>59.2</v>
      </c>
      <c r="D1662" s="5">
        <f t="shared" si="135"/>
        <v>5.7764186204553756E-3</v>
      </c>
      <c r="E1662" s="6">
        <f t="shared" si="136"/>
        <v>5.7597990846333788E-3</v>
      </c>
      <c r="AJ1662" s="29">
        <v>44410</v>
      </c>
      <c r="AK1662" s="6">
        <f t="shared" si="137"/>
        <v>1.0057764186204554</v>
      </c>
      <c r="AL1662" s="7">
        <f t="shared" si="137"/>
        <v>1.0057597990846334</v>
      </c>
      <c r="AM1662" s="10">
        <f t="shared" si="138"/>
        <v>2.267010323722559E-3</v>
      </c>
      <c r="AN1662" s="11">
        <f t="shared" si="139"/>
        <v>1.9920865748606423E-2</v>
      </c>
    </row>
    <row r="1663" spans="2:40" x14ac:dyDescent="0.5">
      <c r="B1663" s="29">
        <v>44411</v>
      </c>
      <c r="C1663" s="4">
        <v>60.66</v>
      </c>
      <c r="D1663" s="5">
        <f t="shared" si="135"/>
        <v>2.4662162162162056E-2</v>
      </c>
      <c r="E1663" s="6">
        <f t="shared" si="136"/>
        <v>2.4362960370474994E-2</v>
      </c>
      <c r="AJ1663" s="29">
        <v>44411</v>
      </c>
      <c r="AK1663" s="6">
        <f t="shared" si="137"/>
        <v>1.0246621621621621</v>
      </c>
      <c r="AL1663" s="7">
        <f t="shared" si="137"/>
        <v>1.0243629603704749</v>
      </c>
      <c r="AM1663" s="10">
        <f t="shared" si="138"/>
        <v>2.1169203015305787E-3</v>
      </c>
      <c r="AN1663" s="11">
        <f t="shared" si="139"/>
        <v>1.9945568207770551E-2</v>
      </c>
    </row>
    <row r="1664" spans="2:40" x14ac:dyDescent="0.5">
      <c r="B1664" s="29">
        <v>44412</v>
      </c>
      <c r="C1664" s="4">
        <v>60.89</v>
      </c>
      <c r="D1664" s="5">
        <f t="shared" si="135"/>
        <v>3.7916254533465876E-3</v>
      </c>
      <c r="E1664" s="6">
        <f t="shared" si="136"/>
        <v>3.7844553600476873E-3</v>
      </c>
      <c r="AJ1664" s="29">
        <v>44412</v>
      </c>
      <c r="AK1664" s="6">
        <f t="shared" si="137"/>
        <v>1.0037916254533465</v>
      </c>
      <c r="AL1664" s="7">
        <f t="shared" si="137"/>
        <v>1.0037844553600477</v>
      </c>
      <c r="AM1664" s="10">
        <f t="shared" si="138"/>
        <v>1.7149560589506487E-3</v>
      </c>
      <c r="AN1664" s="11">
        <f t="shared" si="139"/>
        <v>1.985454332662313E-2</v>
      </c>
    </row>
    <row r="1665" spans="2:40" x14ac:dyDescent="0.5">
      <c r="B1665" s="29">
        <v>44413</v>
      </c>
      <c r="C1665" s="4">
        <v>61.14</v>
      </c>
      <c r="D1665" s="5">
        <f t="shared" si="135"/>
        <v>4.1057644933486619E-3</v>
      </c>
      <c r="E1665" s="6">
        <f t="shared" si="136"/>
        <v>4.0973588422057268E-3</v>
      </c>
      <c r="AJ1665" s="29">
        <v>44413</v>
      </c>
      <c r="AK1665" s="6">
        <f t="shared" si="137"/>
        <v>1.0041057644933487</v>
      </c>
      <c r="AL1665" s="7">
        <f t="shared" si="137"/>
        <v>1.0040973588422057</v>
      </c>
      <c r="AM1665" s="10">
        <f t="shared" si="138"/>
        <v>1.6669788553777447E-3</v>
      </c>
      <c r="AN1665" s="11">
        <f t="shared" si="139"/>
        <v>1.9854744419505257E-2</v>
      </c>
    </row>
    <row r="1666" spans="2:40" x14ac:dyDescent="0.5">
      <c r="B1666" s="29">
        <v>44414</v>
      </c>
      <c r="C1666" s="4">
        <v>61.64</v>
      </c>
      <c r="D1666" s="5">
        <f t="shared" si="135"/>
        <v>8.1779522407589133E-3</v>
      </c>
      <c r="E1666" s="6">
        <f t="shared" si="136"/>
        <v>8.1446939892266517E-3</v>
      </c>
      <c r="AJ1666" s="29">
        <v>44414</v>
      </c>
      <c r="AK1666" s="6">
        <f t="shared" si="137"/>
        <v>1.008177952240759</v>
      </c>
      <c r="AL1666" s="7">
        <f t="shared" si="137"/>
        <v>1.0081446939892267</v>
      </c>
      <c r="AM1666" s="10">
        <f t="shared" si="138"/>
        <v>1.4513659245619437E-3</v>
      </c>
      <c r="AN1666" s="11">
        <f t="shared" si="139"/>
        <v>1.9934342640331362E-2</v>
      </c>
    </row>
    <row r="1667" spans="2:40" x14ac:dyDescent="0.5">
      <c r="B1667" s="29">
        <v>44417</v>
      </c>
      <c r="C1667" s="4">
        <v>61.29</v>
      </c>
      <c r="D1667" s="5">
        <f t="shared" si="135"/>
        <v>-5.678131083711898E-3</v>
      </c>
      <c r="E1667" s="6">
        <f t="shared" si="136"/>
        <v>-5.6943129542745908E-3</v>
      </c>
      <c r="AJ1667" s="29">
        <v>44417</v>
      </c>
      <c r="AK1667" s="6">
        <f t="shared" si="137"/>
        <v>0.99432186891628815</v>
      </c>
      <c r="AL1667" s="7">
        <f t="shared" si="137"/>
        <v>0.99430568704572542</v>
      </c>
      <c r="AM1667" s="10">
        <f t="shared" si="138"/>
        <v>1.6228741808226631E-3</v>
      </c>
      <c r="AN1667" s="11">
        <f t="shared" si="139"/>
        <v>2.0059605084406604E-2</v>
      </c>
    </row>
    <row r="1668" spans="2:40" x14ac:dyDescent="0.5">
      <c r="B1668" s="29">
        <v>44418</v>
      </c>
      <c r="C1668" s="4">
        <v>60.1</v>
      </c>
      <c r="D1668" s="5">
        <f t="shared" si="135"/>
        <v>-1.9415891662587659E-2</v>
      </c>
      <c r="E1668" s="6">
        <f t="shared" si="136"/>
        <v>-1.9606855956478399E-2</v>
      </c>
      <c r="AJ1668" s="29">
        <v>44418</v>
      </c>
      <c r="AK1668" s="6">
        <f t="shared" si="137"/>
        <v>0.98058410833741239</v>
      </c>
      <c r="AL1668" s="7">
        <f t="shared" si="137"/>
        <v>0.98039314404352162</v>
      </c>
      <c r="AM1668" s="10">
        <f t="shared" si="138"/>
        <v>1.6288851943981053E-3</v>
      </c>
      <c r="AN1668" s="11">
        <f t="shared" si="139"/>
        <v>2.0057474817195543E-2</v>
      </c>
    </row>
    <row r="1669" spans="2:40" x14ac:dyDescent="0.5">
      <c r="B1669" s="29">
        <v>44419</v>
      </c>
      <c r="C1669" s="4">
        <v>59.33</v>
      </c>
      <c r="D1669" s="5">
        <f t="shared" si="135"/>
        <v>-1.2811980033277923E-2</v>
      </c>
      <c r="E1669" s="6">
        <f t="shared" si="136"/>
        <v>-1.289476127061003E-2</v>
      </c>
      <c r="AJ1669" s="29">
        <v>44419</v>
      </c>
      <c r="AK1669" s="6">
        <f t="shared" si="137"/>
        <v>0.98718801996672212</v>
      </c>
      <c r="AL1669" s="7">
        <f t="shared" si="137"/>
        <v>0.98710523872938993</v>
      </c>
      <c r="AM1669" s="10">
        <f t="shared" si="138"/>
        <v>1.9272619125014206E-3</v>
      </c>
      <c r="AN1669" s="11">
        <f t="shared" si="139"/>
        <v>1.9942563084284964E-2</v>
      </c>
    </row>
    <row r="1670" spans="2:40" x14ac:dyDescent="0.5">
      <c r="B1670" s="29">
        <v>44420</v>
      </c>
      <c r="C1670" s="4">
        <v>58.79</v>
      </c>
      <c r="D1670" s="5">
        <f t="shared" si="135"/>
        <v>-9.1016349233102849E-3</v>
      </c>
      <c r="E1670" s="6">
        <f t="shared" si="136"/>
        <v>-9.1433078563882934E-3</v>
      </c>
      <c r="AJ1670" s="29">
        <v>44420</v>
      </c>
      <c r="AK1670" s="6">
        <f t="shared" si="137"/>
        <v>0.99089836507668971</v>
      </c>
      <c r="AL1670" s="7">
        <f t="shared" si="137"/>
        <v>0.99085669214361172</v>
      </c>
      <c r="AM1670" s="10">
        <f t="shared" si="138"/>
        <v>1.7930932865715986E-3</v>
      </c>
      <c r="AN1670" s="11">
        <f t="shared" si="139"/>
        <v>2.0083400272471085E-2</v>
      </c>
    </row>
    <row r="1671" spans="2:40" x14ac:dyDescent="0.5">
      <c r="B1671" s="29">
        <v>44421</v>
      </c>
      <c r="C1671" s="4">
        <v>59.37</v>
      </c>
      <c r="D1671" s="5">
        <f t="shared" si="135"/>
        <v>9.8656234053410147E-3</v>
      </c>
      <c r="E1671" s="6">
        <f t="shared" si="136"/>
        <v>9.817275868420355E-3</v>
      </c>
      <c r="AJ1671" s="29">
        <v>44421</v>
      </c>
      <c r="AK1671" s="6">
        <f t="shared" si="137"/>
        <v>1.0098656234053409</v>
      </c>
      <c r="AL1671" s="7">
        <f t="shared" si="137"/>
        <v>1.0098172758684203</v>
      </c>
      <c r="AM1671" s="10">
        <f t="shared" si="138"/>
        <v>2.4250960367151095E-3</v>
      </c>
      <c r="AN1671" s="11">
        <f t="shared" si="139"/>
        <v>2.0634118817753275E-2</v>
      </c>
    </row>
    <row r="1672" spans="2:40" x14ac:dyDescent="0.5">
      <c r="B1672" s="29">
        <v>44424</v>
      </c>
      <c r="C1672" s="4">
        <v>59.45</v>
      </c>
      <c r="D1672" s="5">
        <f t="shared" ref="D1672:D1735" si="140">((C1672-C1671)/C1671)</f>
        <v>1.3474818932121509E-3</v>
      </c>
      <c r="E1672" s="6">
        <f t="shared" ref="E1672:E1735" si="141" xml:space="preserve"> IF(C1672=C1671, 0, LN(C1672/C1671))</f>
        <v>1.3465748542069371E-3</v>
      </c>
      <c r="AJ1672" s="29">
        <v>44424</v>
      </c>
      <c r="AK1672" s="6">
        <f t="shared" ref="AK1672:AL1735" si="142">1 + D1672</f>
        <v>1.0013474818932122</v>
      </c>
      <c r="AL1672" s="7">
        <f t="shared" si="142"/>
        <v>1.001346574854207</v>
      </c>
      <c r="AM1672" s="10">
        <f t="shared" ref="AM1672:AM1735" si="143">AVERAGE(D1672:D1762)</f>
        <v>2.3732324406271327E-3</v>
      </c>
      <c r="AN1672" s="11">
        <f t="shared" ref="AN1672:AN1735" si="144">STDEV(D1672:D1762)</f>
        <v>2.0621136577560505E-2</v>
      </c>
    </row>
    <row r="1673" spans="2:40" x14ac:dyDescent="0.5">
      <c r="B1673" s="29">
        <v>44425</v>
      </c>
      <c r="C1673" s="4">
        <v>58.32</v>
      </c>
      <c r="D1673" s="5">
        <f t="shared" si="140"/>
        <v>-1.9007569386038731E-2</v>
      </c>
      <c r="E1673" s="6">
        <f t="shared" si="141"/>
        <v>-1.9190535436388202E-2</v>
      </c>
      <c r="AJ1673" s="29">
        <v>44425</v>
      </c>
      <c r="AK1673" s="6">
        <f t="shared" si="142"/>
        <v>0.98099243061396124</v>
      </c>
      <c r="AL1673" s="7">
        <f t="shared" si="142"/>
        <v>0.98080946456361184</v>
      </c>
      <c r="AM1673" s="10">
        <f t="shared" si="143"/>
        <v>2.6625348404461196E-3</v>
      </c>
      <c r="AN1673" s="11">
        <f t="shared" si="144"/>
        <v>2.0790562763347026E-2</v>
      </c>
    </row>
    <row r="1674" spans="2:40" x14ac:dyDescent="0.5">
      <c r="B1674" s="29">
        <v>44426</v>
      </c>
      <c r="C1674" s="4">
        <v>57.03</v>
      </c>
      <c r="D1674" s="5">
        <f t="shared" si="140"/>
        <v>-2.2119341563785994E-2</v>
      </c>
      <c r="E1674" s="6">
        <f t="shared" si="141"/>
        <v>-2.2367642531955247E-2</v>
      </c>
      <c r="AJ1674" s="29">
        <v>44426</v>
      </c>
      <c r="AK1674" s="6">
        <f t="shared" si="142"/>
        <v>0.97788065843621397</v>
      </c>
      <c r="AL1674" s="7">
        <f t="shared" si="142"/>
        <v>0.97763235746804478</v>
      </c>
      <c r="AM1674" s="10">
        <f t="shared" si="143"/>
        <v>2.8344191559597719E-3</v>
      </c>
      <c r="AN1674" s="11">
        <f t="shared" si="144"/>
        <v>2.0673745416301331E-2</v>
      </c>
    </row>
    <row r="1675" spans="2:40" x14ac:dyDescent="0.5">
      <c r="B1675" s="29">
        <v>44427</v>
      </c>
      <c r="C1675" s="4">
        <v>55.97</v>
      </c>
      <c r="D1675" s="5">
        <f t="shared" si="140"/>
        <v>-1.8586708749780856E-2</v>
      </c>
      <c r="E1675" s="6">
        <f t="shared" si="141"/>
        <v>-1.8761612265179313E-2</v>
      </c>
      <c r="AJ1675" s="29">
        <v>44427</v>
      </c>
      <c r="AK1675" s="6">
        <f t="shared" si="142"/>
        <v>0.98141329125021914</v>
      </c>
      <c r="AL1675" s="7">
        <f t="shared" si="142"/>
        <v>0.98123838773482064</v>
      </c>
      <c r="AM1675" s="10">
        <f t="shared" si="143"/>
        <v>2.9958358301807927E-3</v>
      </c>
      <c r="AN1675" s="11">
        <f t="shared" si="144"/>
        <v>2.053361559803259E-2</v>
      </c>
    </row>
    <row r="1676" spans="2:40" x14ac:dyDescent="0.5">
      <c r="B1676" s="29">
        <v>44428</v>
      </c>
      <c r="C1676" s="4">
        <v>56.27</v>
      </c>
      <c r="D1676" s="5">
        <f t="shared" si="140"/>
        <v>5.3600142933715256E-3</v>
      </c>
      <c r="E1676" s="6">
        <f t="shared" si="141"/>
        <v>5.3457005419195805E-3</v>
      </c>
      <c r="AJ1676" s="29">
        <v>44428</v>
      </c>
      <c r="AK1676" s="6">
        <f t="shared" si="142"/>
        <v>1.0053600142933716</v>
      </c>
      <c r="AL1676" s="7">
        <f t="shared" si="142"/>
        <v>1.0053457005419195</v>
      </c>
      <c r="AM1676" s="10">
        <f t="shared" si="143"/>
        <v>3.0998725367750069E-3</v>
      </c>
      <c r="AN1676" s="11">
        <f t="shared" si="144"/>
        <v>2.0446849866256611E-2</v>
      </c>
    </row>
    <row r="1677" spans="2:40" x14ac:dyDescent="0.5">
      <c r="B1677" s="29">
        <v>44431</v>
      </c>
      <c r="C1677" s="4">
        <v>57.41</v>
      </c>
      <c r="D1677" s="5">
        <f t="shared" si="140"/>
        <v>2.025946330193697E-2</v>
      </c>
      <c r="E1677" s="6">
        <f t="shared" si="141"/>
        <v>2.0056970734357804E-2</v>
      </c>
      <c r="AJ1677" s="29">
        <v>44431</v>
      </c>
      <c r="AK1677" s="6">
        <f t="shared" si="142"/>
        <v>1.0202594633019371</v>
      </c>
      <c r="AL1677" s="7">
        <f t="shared" si="142"/>
        <v>1.0200569707343579</v>
      </c>
      <c r="AM1677" s="10">
        <f t="shared" si="143"/>
        <v>3.0771987895588751E-3</v>
      </c>
      <c r="AN1677" s="11">
        <f t="shared" si="144"/>
        <v>2.0445459688695784E-2</v>
      </c>
    </row>
    <row r="1678" spans="2:40" x14ac:dyDescent="0.5">
      <c r="B1678" s="29">
        <v>44432</v>
      </c>
      <c r="C1678" s="4">
        <v>57.7</v>
      </c>
      <c r="D1678" s="5">
        <f t="shared" si="140"/>
        <v>5.0513847761715081E-3</v>
      </c>
      <c r="E1678" s="6">
        <f t="shared" si="141"/>
        <v>5.038669334508545E-3</v>
      </c>
      <c r="AJ1678" s="29">
        <v>44432</v>
      </c>
      <c r="AK1678" s="6">
        <f t="shared" si="142"/>
        <v>1.0050513847761715</v>
      </c>
      <c r="AL1678" s="7">
        <f t="shared" si="142"/>
        <v>1.0050386693345086</v>
      </c>
      <c r="AM1678" s="10">
        <f t="shared" si="143"/>
        <v>2.7627916305170905E-3</v>
      </c>
      <c r="AN1678" s="11">
        <f t="shared" si="144"/>
        <v>2.0398231243470941E-2</v>
      </c>
    </row>
    <row r="1679" spans="2:40" x14ac:dyDescent="0.5">
      <c r="B1679" s="29">
        <v>44433</v>
      </c>
      <c r="C1679" s="4">
        <v>58.15</v>
      </c>
      <c r="D1679" s="5">
        <f t="shared" si="140"/>
        <v>7.7989601386481058E-3</v>
      </c>
      <c r="E1679" s="6">
        <f t="shared" si="141"/>
        <v>7.7687054506194887E-3</v>
      </c>
      <c r="AJ1679" s="29">
        <v>44433</v>
      </c>
      <c r="AK1679" s="6">
        <f t="shared" si="142"/>
        <v>1.0077989601386481</v>
      </c>
      <c r="AL1679" s="7">
        <f t="shared" si="142"/>
        <v>1.0077687054506195</v>
      </c>
      <c r="AM1679" s="10">
        <f t="shared" si="143"/>
        <v>2.5707347602477882E-3</v>
      </c>
      <c r="AN1679" s="11">
        <f t="shared" si="144"/>
        <v>2.045863147429456E-2</v>
      </c>
    </row>
    <row r="1680" spans="2:40" x14ac:dyDescent="0.5">
      <c r="B1680" s="29">
        <v>44434</v>
      </c>
      <c r="C1680" s="4">
        <v>57.92</v>
      </c>
      <c r="D1680" s="5">
        <f t="shared" si="140"/>
        <v>-3.9552880481512794E-3</v>
      </c>
      <c r="E1680" s="6">
        <f t="shared" si="141"/>
        <v>-3.9631308872124342E-3</v>
      </c>
      <c r="AJ1680" s="29">
        <v>44434</v>
      </c>
      <c r="AK1680" s="6">
        <f t="shared" si="142"/>
        <v>0.99604471195184874</v>
      </c>
      <c r="AL1680" s="7">
        <f t="shared" si="142"/>
        <v>0.99603686911278755</v>
      </c>
      <c r="AM1680" s="10">
        <f t="shared" si="143"/>
        <v>2.7968967458102132E-3</v>
      </c>
      <c r="AN1680" s="11">
        <f t="shared" si="144"/>
        <v>2.0630106901653077E-2</v>
      </c>
    </row>
    <row r="1681" spans="2:40" x14ac:dyDescent="0.5">
      <c r="B1681" s="29">
        <v>44435</v>
      </c>
      <c r="C1681" s="4">
        <v>58.65</v>
      </c>
      <c r="D1681" s="5">
        <f t="shared" si="140"/>
        <v>1.260359116022094E-2</v>
      </c>
      <c r="E1681" s="6">
        <f t="shared" si="141"/>
        <v>1.2524827022023467E-2</v>
      </c>
      <c r="AJ1681" s="29">
        <v>44435</v>
      </c>
      <c r="AK1681" s="6">
        <f t="shared" si="142"/>
        <v>1.0126035911602209</v>
      </c>
      <c r="AL1681" s="7">
        <f t="shared" si="142"/>
        <v>1.0125248270220235</v>
      </c>
      <c r="AM1681" s="10">
        <f t="shared" si="143"/>
        <v>2.2487833702928804E-3</v>
      </c>
      <c r="AN1681" s="11">
        <f t="shared" si="144"/>
        <v>2.1457503414441827E-2</v>
      </c>
    </row>
    <row r="1682" spans="2:40" x14ac:dyDescent="0.5">
      <c r="B1682" s="29">
        <v>44438</v>
      </c>
      <c r="C1682" s="4">
        <v>58.87</v>
      </c>
      <c r="D1682" s="5">
        <f t="shared" si="140"/>
        <v>3.7510656436487446E-3</v>
      </c>
      <c r="E1682" s="6">
        <f t="shared" si="141"/>
        <v>3.7440479406855571E-3</v>
      </c>
      <c r="AJ1682" s="29">
        <v>44438</v>
      </c>
      <c r="AK1682" s="6">
        <f t="shared" si="142"/>
        <v>1.0037510656436488</v>
      </c>
      <c r="AL1682" s="7">
        <f t="shared" si="142"/>
        <v>1.0037440479406856</v>
      </c>
      <c r="AM1682" s="10">
        <f t="shared" si="143"/>
        <v>2.1055457258645333E-3</v>
      </c>
      <c r="AN1682" s="11">
        <f t="shared" si="144"/>
        <v>2.1431102289418451E-2</v>
      </c>
    </row>
    <row r="1683" spans="2:40" x14ac:dyDescent="0.5">
      <c r="B1683" s="29">
        <v>44439</v>
      </c>
      <c r="C1683" s="4">
        <v>59.78</v>
      </c>
      <c r="D1683" s="5">
        <f t="shared" si="140"/>
        <v>1.5457788347205771E-2</v>
      </c>
      <c r="E1683" s="6">
        <f t="shared" si="141"/>
        <v>1.5339533815621892E-2</v>
      </c>
      <c r="AJ1683" s="29">
        <v>44439</v>
      </c>
      <c r="AK1683" s="6">
        <f t="shared" si="142"/>
        <v>1.0154577883472058</v>
      </c>
      <c r="AL1683" s="7">
        <f t="shared" si="142"/>
        <v>1.0153395338156219</v>
      </c>
      <c r="AM1683" s="10">
        <f t="shared" si="143"/>
        <v>1.9679719584631116E-3</v>
      </c>
      <c r="AN1683" s="11">
        <f t="shared" si="144"/>
        <v>2.1460584083153267E-2</v>
      </c>
    </row>
    <row r="1684" spans="2:40" x14ac:dyDescent="0.5">
      <c r="B1684" s="29">
        <v>44440</v>
      </c>
      <c r="C1684" s="4">
        <v>60.97</v>
      </c>
      <c r="D1684" s="5">
        <f t="shared" si="140"/>
        <v>1.9906323185011673E-2</v>
      </c>
      <c r="E1684" s="6">
        <f t="shared" si="141"/>
        <v>1.9710783063932844E-2</v>
      </c>
      <c r="AJ1684" s="29">
        <v>44440</v>
      </c>
      <c r="AK1684" s="6">
        <f t="shared" si="142"/>
        <v>1.0199063231850116</v>
      </c>
      <c r="AL1684" s="7">
        <f t="shared" si="142"/>
        <v>1.0197107830639329</v>
      </c>
      <c r="AM1684" s="10">
        <f t="shared" si="143"/>
        <v>1.7009005738057681E-3</v>
      </c>
      <c r="AN1684" s="11">
        <f t="shared" si="144"/>
        <v>2.144205887175793E-2</v>
      </c>
    </row>
    <row r="1685" spans="2:40" x14ac:dyDescent="0.5">
      <c r="B1685" s="29">
        <v>44441</v>
      </c>
      <c r="C1685" s="4">
        <v>61.2</v>
      </c>
      <c r="D1685" s="5">
        <f t="shared" si="140"/>
        <v>3.772347055929211E-3</v>
      </c>
      <c r="E1685" s="6">
        <f t="shared" si="141"/>
        <v>3.7652495985557341E-3</v>
      </c>
      <c r="AJ1685" s="29">
        <v>44441</v>
      </c>
      <c r="AK1685" s="6">
        <f t="shared" si="142"/>
        <v>1.0037723470559292</v>
      </c>
      <c r="AL1685" s="7">
        <f t="shared" si="142"/>
        <v>1.0037652495985558</v>
      </c>
      <c r="AM1685" s="10">
        <f t="shared" si="143"/>
        <v>1.8406793161073421E-3</v>
      </c>
      <c r="AN1685" s="11">
        <f t="shared" si="144"/>
        <v>2.160291339610157E-2</v>
      </c>
    </row>
    <row r="1686" spans="2:40" x14ac:dyDescent="0.5">
      <c r="B1686" s="29">
        <v>44442</v>
      </c>
      <c r="C1686" s="4">
        <v>61.81</v>
      </c>
      <c r="D1686" s="5">
        <f t="shared" si="140"/>
        <v>9.9673202614378991E-3</v>
      </c>
      <c r="E1686" s="6">
        <f t="shared" si="141"/>
        <v>9.9179741529015174E-3</v>
      </c>
      <c r="AJ1686" s="29">
        <v>44442</v>
      </c>
      <c r="AK1686" s="6">
        <f t="shared" si="142"/>
        <v>1.0099673202614379</v>
      </c>
      <c r="AL1686" s="7">
        <f t="shared" si="142"/>
        <v>1.0099179741529014</v>
      </c>
      <c r="AM1686" s="10">
        <f t="shared" si="143"/>
        <v>1.8272502004895751E-3</v>
      </c>
      <c r="AN1686" s="11">
        <f t="shared" si="144"/>
        <v>2.1602079080667372E-2</v>
      </c>
    </row>
    <row r="1687" spans="2:40" x14ac:dyDescent="0.5">
      <c r="B1687" s="29">
        <v>44446</v>
      </c>
      <c r="C1687" s="4">
        <v>61.9</v>
      </c>
      <c r="D1687" s="5">
        <f t="shared" si="140"/>
        <v>1.4560750687590406E-3</v>
      </c>
      <c r="E1687" s="6">
        <f t="shared" si="141"/>
        <v>1.4550160193684777E-3</v>
      </c>
      <c r="AJ1687" s="29">
        <v>44446</v>
      </c>
      <c r="AK1687" s="6">
        <f t="shared" si="142"/>
        <v>1.0014560750687591</v>
      </c>
      <c r="AL1687" s="7">
        <f t="shared" si="142"/>
        <v>1.0014550160193685</v>
      </c>
      <c r="AM1687" s="10">
        <f t="shared" si="143"/>
        <v>1.5298064994945157E-3</v>
      </c>
      <c r="AN1687" s="11">
        <f t="shared" si="144"/>
        <v>2.1674976620101989E-2</v>
      </c>
    </row>
    <row r="1688" spans="2:40" x14ac:dyDescent="0.5">
      <c r="B1688" s="29">
        <v>44447</v>
      </c>
      <c r="C1688" s="4">
        <v>61.28</v>
      </c>
      <c r="D1688" s="5">
        <f t="shared" si="140"/>
        <v>-1.0016155088852948E-2</v>
      </c>
      <c r="E1688" s="6">
        <f t="shared" si="141"/>
        <v>-1.0066654258214465E-2</v>
      </c>
      <c r="AJ1688" s="29">
        <v>44447</v>
      </c>
      <c r="AK1688" s="6">
        <f t="shared" si="142"/>
        <v>0.9899838449111471</v>
      </c>
      <c r="AL1688" s="7">
        <f t="shared" si="142"/>
        <v>0.98993334574178549</v>
      </c>
      <c r="AM1688" s="10">
        <f t="shared" si="143"/>
        <v>1.4000445255754935E-3</v>
      </c>
      <c r="AN1688" s="11">
        <f t="shared" si="144"/>
        <v>2.1710740029407583E-2</v>
      </c>
    </row>
    <row r="1689" spans="2:40" x14ac:dyDescent="0.5">
      <c r="B1689" s="29">
        <v>44448</v>
      </c>
      <c r="C1689" s="4">
        <v>61.14</v>
      </c>
      <c r="D1689" s="5">
        <f t="shared" si="140"/>
        <v>-2.2845953002611059E-3</v>
      </c>
      <c r="E1689" s="6">
        <f t="shared" si="141"/>
        <v>-2.2872089696474667E-3</v>
      </c>
      <c r="AJ1689" s="29">
        <v>44448</v>
      </c>
      <c r="AK1689" s="6">
        <f t="shared" si="142"/>
        <v>0.99771540469973885</v>
      </c>
      <c r="AL1689" s="7">
        <f t="shared" si="142"/>
        <v>0.99771279103035249</v>
      </c>
      <c r="AM1689" s="10">
        <f t="shared" si="143"/>
        <v>1.3217199952811943E-3</v>
      </c>
      <c r="AN1689" s="11">
        <f t="shared" si="144"/>
        <v>2.1765171733673129E-2</v>
      </c>
    </row>
    <row r="1690" spans="2:40" x14ac:dyDescent="0.5">
      <c r="B1690" s="29">
        <v>44449</v>
      </c>
      <c r="C1690" s="4">
        <v>60.72</v>
      </c>
      <c r="D1690" s="5">
        <f t="shared" si="140"/>
        <v>-6.8694798822375152E-3</v>
      </c>
      <c r="E1690" s="6">
        <f t="shared" si="141"/>
        <v>-6.8931833753139889E-3</v>
      </c>
      <c r="AJ1690" s="29">
        <v>44449</v>
      </c>
      <c r="AK1690" s="6">
        <f t="shared" si="142"/>
        <v>0.99313052011776248</v>
      </c>
      <c r="AL1690" s="7">
        <f t="shared" si="142"/>
        <v>0.99310681662468603</v>
      </c>
      <c r="AM1690" s="10">
        <f t="shared" si="143"/>
        <v>1.2493619260435466E-3</v>
      </c>
      <c r="AN1690" s="11">
        <f t="shared" si="144"/>
        <v>2.1788227078561675E-2</v>
      </c>
    </row>
    <row r="1691" spans="2:40" x14ac:dyDescent="0.5">
      <c r="B1691" s="29">
        <v>44452</v>
      </c>
      <c r="C1691" s="4">
        <v>62</v>
      </c>
      <c r="D1691" s="5">
        <f t="shared" si="140"/>
        <v>2.1080368906455881E-2</v>
      </c>
      <c r="E1691" s="6">
        <f t="shared" si="141"/>
        <v>2.0861251957717021E-2</v>
      </c>
      <c r="AJ1691" s="29">
        <v>44452</v>
      </c>
      <c r="AK1691" s="6">
        <f t="shared" si="142"/>
        <v>1.0210803689064558</v>
      </c>
      <c r="AL1691" s="7">
        <f t="shared" si="142"/>
        <v>1.0208612519577169</v>
      </c>
      <c r="AM1691" s="10">
        <f t="shared" si="143"/>
        <v>1.3166560768911239E-3</v>
      </c>
      <c r="AN1691" s="11">
        <f t="shared" si="144"/>
        <v>2.177232396235575E-2</v>
      </c>
    </row>
    <row r="1692" spans="2:40" x14ac:dyDescent="0.5">
      <c r="B1692" s="29">
        <v>44453</v>
      </c>
      <c r="C1692" s="4">
        <v>61.02</v>
      </c>
      <c r="D1692" s="5">
        <f t="shared" si="140"/>
        <v>-1.5806451612903175E-2</v>
      </c>
      <c r="E1692" s="6">
        <f t="shared" si="141"/>
        <v>-1.5932705756567918E-2</v>
      </c>
      <c r="AJ1692" s="29">
        <v>44453</v>
      </c>
      <c r="AK1692" s="6">
        <f t="shared" si="142"/>
        <v>0.98419354838709683</v>
      </c>
      <c r="AL1692" s="7">
        <f t="shared" si="142"/>
        <v>0.98406729424343209</v>
      </c>
      <c r="AM1692" s="10">
        <f t="shared" si="143"/>
        <v>9.0458707299862959E-4</v>
      </c>
      <c r="AN1692" s="11">
        <f t="shared" si="144"/>
        <v>2.1748953178217307E-2</v>
      </c>
    </row>
    <row r="1693" spans="2:40" x14ac:dyDescent="0.5">
      <c r="B1693" s="29">
        <v>44454</v>
      </c>
      <c r="C1693" s="4">
        <v>63.02</v>
      </c>
      <c r="D1693" s="5">
        <f t="shared" si="140"/>
        <v>3.2776138970829233E-2</v>
      </c>
      <c r="E1693" s="6">
        <f t="shared" si="141"/>
        <v>3.2250457040604932E-2</v>
      </c>
      <c r="AJ1693" s="29">
        <v>44454</v>
      </c>
      <c r="AK1693" s="6">
        <f t="shared" si="142"/>
        <v>1.0327761389708292</v>
      </c>
      <c r="AL1693" s="7">
        <f t="shared" si="142"/>
        <v>1.032250457040605</v>
      </c>
      <c r="AM1693" s="10">
        <f t="shared" si="143"/>
        <v>9.8657029120975551E-4</v>
      </c>
      <c r="AN1693" s="11">
        <f t="shared" si="144"/>
        <v>2.1699265044379572E-2</v>
      </c>
    </row>
    <row r="1694" spans="2:40" x14ac:dyDescent="0.5">
      <c r="B1694" s="29">
        <v>44455</v>
      </c>
      <c r="C1694" s="4">
        <v>62.71</v>
      </c>
      <c r="D1694" s="5">
        <f t="shared" si="140"/>
        <v>-4.9190733100603345E-3</v>
      </c>
      <c r="E1694" s="6">
        <f t="shared" si="141"/>
        <v>-4.931211774199154E-3</v>
      </c>
      <c r="AJ1694" s="29">
        <v>44455</v>
      </c>
      <c r="AK1694" s="6">
        <f t="shared" si="142"/>
        <v>0.99508092668993964</v>
      </c>
      <c r="AL1694" s="7">
        <f t="shared" si="142"/>
        <v>0.9950687882258008</v>
      </c>
      <c r="AM1694" s="10">
        <f t="shared" si="143"/>
        <v>4.246054389360862E-4</v>
      </c>
      <c r="AN1694" s="11">
        <f t="shared" si="144"/>
        <v>2.1528355265401779E-2</v>
      </c>
    </row>
    <row r="1695" spans="2:40" x14ac:dyDescent="0.5">
      <c r="B1695" s="29">
        <v>44456</v>
      </c>
      <c r="C1695" s="4">
        <v>62.8</v>
      </c>
      <c r="D1695" s="5">
        <f t="shared" si="140"/>
        <v>1.4351778025832611E-3</v>
      </c>
      <c r="E1695" s="6">
        <f t="shared" si="141"/>
        <v>1.4341489192233907E-3</v>
      </c>
      <c r="AJ1695" s="29">
        <v>44456</v>
      </c>
      <c r="AK1695" s="6">
        <f t="shared" si="142"/>
        <v>1.0014351778025832</v>
      </c>
      <c r="AL1695" s="7">
        <f t="shared" si="142"/>
        <v>1.0014341489192233</v>
      </c>
      <c r="AM1695" s="10">
        <f t="shared" si="143"/>
        <v>3.7588010474173778E-4</v>
      </c>
      <c r="AN1695" s="11">
        <f t="shared" si="144"/>
        <v>2.1545594908261103E-2</v>
      </c>
    </row>
    <row r="1696" spans="2:40" x14ac:dyDescent="0.5">
      <c r="B1696" s="29">
        <v>44459</v>
      </c>
      <c r="C1696" s="4">
        <v>58.43</v>
      </c>
      <c r="D1696" s="5">
        <f t="shared" si="140"/>
        <v>-6.9585987261146454E-2</v>
      </c>
      <c r="E1696" s="6">
        <f t="shared" si="141"/>
        <v>-7.2125616907807347E-2</v>
      </c>
      <c r="AJ1696" s="29">
        <v>44459</v>
      </c>
      <c r="AK1696" s="6">
        <f t="shared" si="142"/>
        <v>0.9304140127388536</v>
      </c>
      <c r="AL1696" s="7">
        <f t="shared" si="142"/>
        <v>0.92787438309219261</v>
      </c>
      <c r="AM1696" s="10">
        <f t="shared" si="143"/>
        <v>8.2353220020102641E-4</v>
      </c>
      <c r="AN1696" s="11">
        <f t="shared" si="144"/>
        <v>2.1986525409814255E-2</v>
      </c>
    </row>
    <row r="1697" spans="2:40" x14ac:dyDescent="0.5">
      <c r="B1697" s="29">
        <v>44460</v>
      </c>
      <c r="C1697" s="4">
        <v>59.13</v>
      </c>
      <c r="D1697" s="5">
        <f t="shared" si="140"/>
        <v>1.198014718466546E-2</v>
      </c>
      <c r="E1697" s="6">
        <f t="shared" si="141"/>
        <v>1.1908953266392897E-2</v>
      </c>
      <c r="AJ1697" s="29">
        <v>44460</v>
      </c>
      <c r="AK1697" s="6">
        <f t="shared" si="142"/>
        <v>1.0119801471846654</v>
      </c>
      <c r="AL1697" s="7">
        <f t="shared" si="142"/>
        <v>1.011908953266393</v>
      </c>
      <c r="AM1697" s="10">
        <f t="shared" si="143"/>
        <v>1.9084427494036424E-3</v>
      </c>
      <c r="AN1697" s="11">
        <f t="shared" si="144"/>
        <v>2.0881655557749429E-2</v>
      </c>
    </row>
    <row r="1698" spans="2:40" x14ac:dyDescent="0.5">
      <c r="B1698" s="29">
        <v>44461</v>
      </c>
      <c r="C1698" s="4">
        <v>59.41</v>
      </c>
      <c r="D1698" s="5">
        <f t="shared" si="140"/>
        <v>4.7353289362420774E-3</v>
      </c>
      <c r="E1698" s="6">
        <f t="shared" si="141"/>
        <v>4.7241525349115401E-3</v>
      </c>
      <c r="AJ1698" s="29">
        <v>44461</v>
      </c>
      <c r="AK1698" s="6">
        <f t="shared" si="142"/>
        <v>1.0047353289362422</v>
      </c>
      <c r="AL1698" s="7">
        <f t="shared" si="142"/>
        <v>1.0047241525349115</v>
      </c>
      <c r="AM1698" s="10">
        <f t="shared" si="143"/>
        <v>2.0734444854437956E-3</v>
      </c>
      <c r="AN1698" s="11">
        <f t="shared" si="144"/>
        <v>2.102098221708331E-2</v>
      </c>
    </row>
    <row r="1699" spans="2:40" x14ac:dyDescent="0.5">
      <c r="B1699" s="29">
        <v>44462</v>
      </c>
      <c r="C1699" s="4">
        <v>61.26</v>
      </c>
      <c r="D1699" s="5">
        <f t="shared" si="140"/>
        <v>3.113953879818215E-2</v>
      </c>
      <c r="E1699" s="6">
        <f t="shared" si="141"/>
        <v>3.0664539036979094E-2</v>
      </c>
      <c r="AJ1699" s="29">
        <v>44462</v>
      </c>
      <c r="AK1699" s="6">
        <f t="shared" si="142"/>
        <v>1.0311395387981821</v>
      </c>
      <c r="AL1699" s="7">
        <f t="shared" si="142"/>
        <v>1.0306645390369791</v>
      </c>
      <c r="AM1699" s="10">
        <f t="shared" si="143"/>
        <v>2.1234487200533806E-3</v>
      </c>
      <c r="AN1699" s="11">
        <f t="shared" si="144"/>
        <v>2.1032793461557932E-2</v>
      </c>
    </row>
    <row r="1700" spans="2:40" x14ac:dyDescent="0.5">
      <c r="B1700" s="29">
        <v>44463</v>
      </c>
      <c r="C1700" s="4">
        <v>62.41</v>
      </c>
      <c r="D1700" s="5">
        <f t="shared" si="140"/>
        <v>1.8772445315050582E-2</v>
      </c>
      <c r="E1700" s="6">
        <f t="shared" si="141"/>
        <v>1.8598417541322451E-2</v>
      </c>
      <c r="AJ1700" s="29">
        <v>44463</v>
      </c>
      <c r="AK1700" s="6">
        <f t="shared" si="142"/>
        <v>1.0187724453150506</v>
      </c>
      <c r="AL1700" s="7">
        <f t="shared" si="142"/>
        <v>1.0185984175413225</v>
      </c>
      <c r="AM1700" s="10">
        <f t="shared" si="143"/>
        <v>1.8403617775972884E-3</v>
      </c>
      <c r="AN1700" s="11">
        <f t="shared" si="144"/>
        <v>2.081010069824047E-2</v>
      </c>
    </row>
    <row r="1701" spans="2:40" x14ac:dyDescent="0.5">
      <c r="B1701" s="29">
        <v>44466</v>
      </c>
      <c r="C1701" s="4">
        <v>62.99</v>
      </c>
      <c r="D1701" s="5">
        <f t="shared" si="140"/>
        <v>9.2933824707579788E-3</v>
      </c>
      <c r="E1701" s="6">
        <f t="shared" si="141"/>
        <v>9.2504646878860796E-3</v>
      </c>
      <c r="AJ1701" s="29">
        <v>44466</v>
      </c>
      <c r="AK1701" s="6">
        <f t="shared" si="142"/>
        <v>1.0092933824707579</v>
      </c>
      <c r="AL1701" s="7">
        <f t="shared" si="142"/>
        <v>1.0092504646878862</v>
      </c>
      <c r="AM1701" s="10">
        <f t="shared" si="143"/>
        <v>1.3169168331568443E-3</v>
      </c>
      <c r="AN1701" s="11">
        <f t="shared" si="144"/>
        <v>2.0977864945198803E-2</v>
      </c>
    </row>
    <row r="1702" spans="2:40" x14ac:dyDescent="0.5">
      <c r="B1702" s="29">
        <v>44467</v>
      </c>
      <c r="C1702" s="4">
        <v>61.44</v>
      </c>
      <c r="D1702" s="5">
        <f t="shared" si="140"/>
        <v>-2.4607080488966569E-2</v>
      </c>
      <c r="E1702" s="6">
        <f t="shared" si="141"/>
        <v>-2.4914894794420953E-2</v>
      </c>
      <c r="AJ1702" s="29">
        <v>44467</v>
      </c>
      <c r="AK1702" s="6">
        <f t="shared" si="142"/>
        <v>0.97539291951103346</v>
      </c>
      <c r="AL1702" s="7">
        <f t="shared" si="142"/>
        <v>0.97508510520557901</v>
      </c>
      <c r="AM1702" s="10">
        <f t="shared" si="143"/>
        <v>1.4298564775779229E-3</v>
      </c>
      <c r="AN1702" s="11">
        <f t="shared" si="144"/>
        <v>2.1048831159865597E-2</v>
      </c>
    </row>
    <row r="1703" spans="2:40" x14ac:dyDescent="0.5">
      <c r="B1703" s="29">
        <v>44468</v>
      </c>
      <c r="C1703" s="4">
        <v>62.35</v>
      </c>
      <c r="D1703" s="5">
        <f t="shared" si="140"/>
        <v>1.4811197916666727E-2</v>
      </c>
      <c r="E1703" s="6">
        <f t="shared" si="141"/>
        <v>1.4702583286628804E-2</v>
      </c>
      <c r="AJ1703" s="29">
        <v>44468</v>
      </c>
      <c r="AK1703" s="6">
        <f t="shared" si="142"/>
        <v>1.0148111979166667</v>
      </c>
      <c r="AL1703" s="7">
        <f t="shared" si="142"/>
        <v>1.0147025832866288</v>
      </c>
      <c r="AM1703" s="10">
        <f t="shared" si="143"/>
        <v>1.7862010526485102E-3</v>
      </c>
      <c r="AN1703" s="11">
        <f t="shared" si="144"/>
        <v>2.0876929437974305E-2</v>
      </c>
    </row>
    <row r="1704" spans="2:40" x14ac:dyDescent="0.5">
      <c r="B1704" s="29">
        <v>44469</v>
      </c>
      <c r="C1704" s="4">
        <v>61.59</v>
      </c>
      <c r="D1704" s="5">
        <f t="shared" si="140"/>
        <v>-1.2189254210104219E-2</v>
      </c>
      <c r="E1704" s="6">
        <f t="shared" si="141"/>
        <v>-1.2264152427093507E-2</v>
      </c>
      <c r="AJ1704" s="29">
        <v>44469</v>
      </c>
      <c r="AK1704" s="6">
        <f t="shared" si="142"/>
        <v>0.98781074578989581</v>
      </c>
      <c r="AL1704" s="7">
        <f t="shared" si="142"/>
        <v>0.98773584757290644</v>
      </c>
      <c r="AM1704" s="10">
        <f t="shared" si="143"/>
        <v>1.1149198114339311E-3</v>
      </c>
      <c r="AN1704" s="11">
        <f t="shared" si="144"/>
        <v>2.1428282618843268E-2</v>
      </c>
    </row>
    <row r="1705" spans="2:40" x14ac:dyDescent="0.5">
      <c r="B1705" s="29">
        <v>44470</v>
      </c>
      <c r="C1705" s="4">
        <v>61.87</v>
      </c>
      <c r="D1705" s="5">
        <f t="shared" si="140"/>
        <v>4.5461925637277807E-3</v>
      </c>
      <c r="E1705" s="6">
        <f t="shared" si="141"/>
        <v>4.5358898439454478E-3</v>
      </c>
      <c r="AJ1705" s="29">
        <v>44470</v>
      </c>
      <c r="AK1705" s="6">
        <f t="shared" si="142"/>
        <v>1.0045461925637278</v>
      </c>
      <c r="AL1705" s="7">
        <f t="shared" si="142"/>
        <v>1.0045358898439454</v>
      </c>
      <c r="AM1705" s="10">
        <f t="shared" si="143"/>
        <v>1.617877348432932E-3</v>
      </c>
      <c r="AN1705" s="11">
        <f t="shared" si="144"/>
        <v>2.1648548683393092E-2</v>
      </c>
    </row>
    <row r="1706" spans="2:40" x14ac:dyDescent="0.5">
      <c r="B1706" s="29">
        <v>44473</v>
      </c>
      <c r="C1706" s="4">
        <v>58.79</v>
      </c>
      <c r="D1706" s="5">
        <f t="shared" si="140"/>
        <v>-4.9781800549539332E-2</v>
      </c>
      <c r="E1706" s="6">
        <f t="shared" si="141"/>
        <v>-5.106363712873379E-2</v>
      </c>
      <c r="AJ1706" s="29">
        <v>44473</v>
      </c>
      <c r="AK1706" s="6">
        <f t="shared" si="142"/>
        <v>0.95021819945046071</v>
      </c>
      <c r="AL1706" s="7">
        <f t="shared" si="142"/>
        <v>0.94893636287126626</v>
      </c>
      <c r="AM1706" s="10">
        <f t="shared" si="143"/>
        <v>1.536463596610055E-3</v>
      </c>
      <c r="AN1706" s="11">
        <f t="shared" si="144"/>
        <v>2.1651344486124262E-2</v>
      </c>
    </row>
    <row r="1707" spans="2:40" x14ac:dyDescent="0.5">
      <c r="B1707" s="29">
        <v>44474</v>
      </c>
      <c r="C1707" s="4">
        <v>61.55</v>
      </c>
      <c r="D1707" s="5">
        <f t="shared" si="140"/>
        <v>4.6946759653002178E-2</v>
      </c>
      <c r="E1707" s="6">
        <f t="shared" si="141"/>
        <v>4.5878080216298946E-2</v>
      </c>
      <c r="AJ1707" s="29">
        <v>44474</v>
      </c>
      <c r="AK1707" s="6">
        <f t="shared" si="142"/>
        <v>1.0469467596530022</v>
      </c>
      <c r="AL1707" s="7">
        <f t="shared" si="142"/>
        <v>1.045878080216299</v>
      </c>
      <c r="AM1707" s="10">
        <f t="shared" si="143"/>
        <v>1.4525985379877603E-3</v>
      </c>
      <c r="AN1707" s="11">
        <f t="shared" si="144"/>
        <v>2.1866046999794733E-2</v>
      </c>
    </row>
    <row r="1708" spans="2:40" x14ac:dyDescent="0.5">
      <c r="B1708" s="29">
        <v>44475</v>
      </c>
      <c r="C1708" s="4">
        <v>62.61</v>
      </c>
      <c r="D1708" s="5">
        <f t="shared" si="140"/>
        <v>1.7221770917952923E-2</v>
      </c>
      <c r="E1708" s="6">
        <f t="shared" si="141"/>
        <v>1.707515712675663E-2</v>
      </c>
      <c r="AJ1708" s="29">
        <v>44475</v>
      </c>
      <c r="AK1708" s="6">
        <f t="shared" si="142"/>
        <v>1.017221770917953</v>
      </c>
      <c r="AL1708" s="7">
        <f t="shared" si="142"/>
        <v>1.0170751571267567</v>
      </c>
      <c r="AM1708" s="10">
        <f t="shared" si="143"/>
        <v>9.3000660623230235E-4</v>
      </c>
      <c r="AN1708" s="11">
        <f t="shared" si="144"/>
        <v>2.1328343334265705E-2</v>
      </c>
    </row>
    <row r="1709" spans="2:40" x14ac:dyDescent="0.5">
      <c r="B1709" s="29">
        <v>44476</v>
      </c>
      <c r="C1709" s="4">
        <v>63.59</v>
      </c>
      <c r="D1709" s="5">
        <f t="shared" si="140"/>
        <v>1.5652451685034402E-2</v>
      </c>
      <c r="E1709" s="6">
        <f t="shared" si="141"/>
        <v>1.5531215522097488E-2</v>
      </c>
      <c r="AJ1709" s="29">
        <v>44476</v>
      </c>
      <c r="AK1709" s="6">
        <f t="shared" si="142"/>
        <v>1.0156524516850345</v>
      </c>
      <c r="AL1709" s="7">
        <f t="shared" si="142"/>
        <v>1.0155312155220975</v>
      </c>
      <c r="AM1709" s="10">
        <f t="shared" si="143"/>
        <v>1.0672621119821115E-3</v>
      </c>
      <c r="AN1709" s="11">
        <f t="shared" si="144"/>
        <v>2.1474043533536574E-2</v>
      </c>
    </row>
    <row r="1710" spans="2:40" x14ac:dyDescent="0.5">
      <c r="B1710" s="29">
        <v>44477</v>
      </c>
      <c r="C1710" s="4">
        <v>65.36</v>
      </c>
      <c r="D1710" s="5">
        <f t="shared" si="140"/>
        <v>2.7834565183204842E-2</v>
      </c>
      <c r="E1710" s="6">
        <f t="shared" si="141"/>
        <v>2.7454225272430941E-2</v>
      </c>
      <c r="AJ1710" s="29">
        <v>44477</v>
      </c>
      <c r="AK1710" s="6">
        <f t="shared" si="142"/>
        <v>1.0278345651832048</v>
      </c>
      <c r="AL1710" s="7">
        <f t="shared" si="142"/>
        <v>1.027454225272431</v>
      </c>
      <c r="AM1710" s="10">
        <f t="shared" si="143"/>
        <v>9.5704797670009649E-4</v>
      </c>
      <c r="AN1710" s="11">
        <f t="shared" si="144"/>
        <v>2.1424033855408524E-2</v>
      </c>
    </row>
    <row r="1711" spans="2:40" x14ac:dyDescent="0.5">
      <c r="B1711" s="29">
        <v>44480</v>
      </c>
      <c r="C1711" s="4">
        <v>65.42</v>
      </c>
      <c r="D1711" s="5">
        <f t="shared" si="140"/>
        <v>9.1799265605878636E-4</v>
      </c>
      <c r="E1711" s="6">
        <f t="shared" si="141"/>
        <v>9.1757155849039776E-4</v>
      </c>
      <c r="AJ1711" s="29">
        <v>44480</v>
      </c>
      <c r="AK1711" s="6">
        <f t="shared" si="142"/>
        <v>1.0009179926560587</v>
      </c>
      <c r="AL1711" s="7">
        <f t="shared" si="142"/>
        <v>1.0009175715584904</v>
      </c>
      <c r="AM1711" s="10">
        <f t="shared" si="143"/>
        <v>2.0973749512227856E-4</v>
      </c>
      <c r="AN1711" s="11">
        <f t="shared" si="144"/>
        <v>2.1660845152913614E-2</v>
      </c>
    </row>
    <row r="1712" spans="2:40" x14ac:dyDescent="0.5">
      <c r="B1712" s="29">
        <v>44481</v>
      </c>
      <c r="C1712" s="4">
        <v>65.91</v>
      </c>
      <c r="D1712" s="5">
        <f t="shared" si="140"/>
        <v>7.4900642005502121E-3</v>
      </c>
      <c r="E1712" s="6">
        <f t="shared" si="141"/>
        <v>7.4621529543905966E-3</v>
      </c>
      <c r="AJ1712" s="29">
        <v>44481</v>
      </c>
      <c r="AK1712" s="6">
        <f t="shared" si="142"/>
        <v>1.0074900642005502</v>
      </c>
      <c r="AL1712" s="7">
        <f t="shared" si="142"/>
        <v>1.0074621529543906</v>
      </c>
      <c r="AM1712" s="10">
        <f t="shared" si="143"/>
        <v>2.107612934560709E-5</v>
      </c>
      <c r="AN1712" s="11">
        <f t="shared" si="144"/>
        <v>2.1729265420622732E-2</v>
      </c>
    </row>
    <row r="1713" spans="2:40" x14ac:dyDescent="0.5">
      <c r="B1713" s="29">
        <v>44482</v>
      </c>
      <c r="C1713" s="4">
        <v>66.040000000000006</v>
      </c>
      <c r="D1713" s="5">
        <f t="shared" si="140"/>
        <v>1.9723865877713498E-3</v>
      </c>
      <c r="E1713" s="6">
        <f t="shared" si="141"/>
        <v>1.9704439872989601E-3</v>
      </c>
      <c r="AJ1713" s="29">
        <v>44482</v>
      </c>
      <c r="AK1713" s="6">
        <f t="shared" si="142"/>
        <v>1.0019723865877714</v>
      </c>
      <c r="AL1713" s="7">
        <f t="shared" si="142"/>
        <v>1.001970443987299</v>
      </c>
      <c r="AM1713" s="10">
        <f t="shared" si="143"/>
        <v>-2.2734323401259247E-4</v>
      </c>
      <c r="AN1713" s="11">
        <f t="shared" si="144"/>
        <v>2.1772107604845839E-2</v>
      </c>
    </row>
    <row r="1714" spans="2:40" x14ac:dyDescent="0.5">
      <c r="B1714" s="29">
        <v>44483</v>
      </c>
      <c r="C1714" s="4">
        <v>67.8</v>
      </c>
      <c r="D1714" s="5">
        <f t="shared" si="140"/>
        <v>2.6650514839491077E-2</v>
      </c>
      <c r="E1714" s="6">
        <f t="shared" si="141"/>
        <v>2.6301575894422512E-2</v>
      </c>
      <c r="AJ1714" s="29">
        <v>44483</v>
      </c>
      <c r="AK1714" s="6">
        <f t="shared" si="142"/>
        <v>1.0266505148394911</v>
      </c>
      <c r="AL1714" s="7">
        <f t="shared" si="142"/>
        <v>1.0263015758944225</v>
      </c>
      <c r="AM1714" s="10">
        <f t="shared" si="143"/>
        <v>-4.4028224367095089E-4</v>
      </c>
      <c r="AN1714" s="11">
        <f t="shared" si="144"/>
        <v>2.1844991620306623E-2</v>
      </c>
    </row>
    <row r="1715" spans="2:40" x14ac:dyDescent="0.5">
      <c r="B1715" s="29">
        <v>44484</v>
      </c>
      <c r="C1715" s="4">
        <v>67.42</v>
      </c>
      <c r="D1715" s="5">
        <f t="shared" si="140"/>
        <v>-5.6047197640117325E-3</v>
      </c>
      <c r="E1715" s="6">
        <f t="shared" si="141"/>
        <v>-5.620485140435197E-3</v>
      </c>
      <c r="AJ1715" s="29">
        <v>44484</v>
      </c>
      <c r="AK1715" s="6">
        <f t="shared" si="142"/>
        <v>0.99439528023598822</v>
      </c>
      <c r="AL1715" s="7">
        <f t="shared" si="142"/>
        <v>0.99437951485956477</v>
      </c>
      <c r="AM1715" s="10">
        <f t="shared" si="143"/>
        <v>-7.2252764218316986E-4</v>
      </c>
      <c r="AN1715" s="11">
        <f t="shared" si="144"/>
        <v>2.1656188973080186E-2</v>
      </c>
    </row>
    <row r="1716" spans="2:40" x14ac:dyDescent="0.5">
      <c r="B1716" s="29">
        <v>44487</v>
      </c>
      <c r="C1716" s="4">
        <v>68.3</v>
      </c>
      <c r="D1716" s="5">
        <f t="shared" si="140"/>
        <v>1.3052506674577209E-2</v>
      </c>
      <c r="E1716" s="6">
        <f t="shared" si="141"/>
        <v>1.2968056770829682E-2</v>
      </c>
      <c r="AJ1716" s="29">
        <v>44487</v>
      </c>
      <c r="AK1716" s="6">
        <f t="shared" si="142"/>
        <v>1.0130525066745772</v>
      </c>
      <c r="AL1716" s="7">
        <f t="shared" si="142"/>
        <v>1.0129680567708297</v>
      </c>
      <c r="AM1716" s="10">
        <f t="shared" si="143"/>
        <v>-4.0418837444782111E-5</v>
      </c>
      <c r="AN1716" s="11">
        <f t="shared" si="144"/>
        <v>2.2463212917800873E-2</v>
      </c>
    </row>
    <row r="1717" spans="2:40" x14ac:dyDescent="0.5">
      <c r="B1717" s="29">
        <v>44488</v>
      </c>
      <c r="C1717" s="4">
        <v>73.180000000000007</v>
      </c>
      <c r="D1717" s="5">
        <f t="shared" si="140"/>
        <v>7.1449487554904975E-2</v>
      </c>
      <c r="E1717" s="6">
        <f t="shared" si="141"/>
        <v>6.9012393014316525E-2</v>
      </c>
      <c r="AJ1717" s="29">
        <v>44488</v>
      </c>
      <c r="AK1717" s="6">
        <f t="shared" si="142"/>
        <v>1.071449487554905</v>
      </c>
      <c r="AL1717" s="7">
        <f t="shared" si="142"/>
        <v>1.0690123930143165</v>
      </c>
      <c r="AM1717" s="10">
        <f t="shared" si="143"/>
        <v>-2.5246108553496349E-4</v>
      </c>
      <c r="AN1717" s="11">
        <f t="shared" si="144"/>
        <v>2.2429294853267175E-2</v>
      </c>
    </row>
    <row r="1718" spans="2:40" x14ac:dyDescent="0.5">
      <c r="B1718" s="29">
        <v>44489</v>
      </c>
      <c r="C1718" s="4">
        <v>74.3</v>
      </c>
      <c r="D1718" s="5">
        <f t="shared" si="140"/>
        <v>1.5304728067777948E-2</v>
      </c>
      <c r="E1718" s="6">
        <f t="shared" si="141"/>
        <v>1.5188792132652699E-2</v>
      </c>
      <c r="AJ1718" s="29">
        <v>44489</v>
      </c>
      <c r="AK1718" s="6">
        <f t="shared" si="142"/>
        <v>1.0153047280677781</v>
      </c>
      <c r="AL1718" s="7">
        <f t="shared" si="142"/>
        <v>1.0151887921326528</v>
      </c>
      <c r="AM1718" s="10">
        <f t="shared" si="143"/>
        <v>-1.5192104124594052E-3</v>
      </c>
      <c r="AN1718" s="11">
        <f t="shared" si="144"/>
        <v>2.1573631346741708E-2</v>
      </c>
    </row>
    <row r="1719" spans="2:40" x14ac:dyDescent="0.5">
      <c r="B1719" s="29">
        <v>44490</v>
      </c>
      <c r="C1719" s="4">
        <v>77.290000000000006</v>
      </c>
      <c r="D1719" s="5">
        <f t="shared" si="140"/>
        <v>4.024226110363404E-2</v>
      </c>
      <c r="E1719" s="6">
        <f t="shared" si="141"/>
        <v>3.9453629395066164E-2</v>
      </c>
      <c r="AJ1719" s="29">
        <v>44490</v>
      </c>
      <c r="AK1719" s="6">
        <f t="shared" si="142"/>
        <v>1.0402422611036339</v>
      </c>
      <c r="AL1719" s="7">
        <f t="shared" si="142"/>
        <v>1.0394536293950662</v>
      </c>
      <c r="AM1719" s="10">
        <f t="shared" si="143"/>
        <v>-1.2418461956781521E-3</v>
      </c>
      <c r="AN1719" s="11">
        <f t="shared" si="144"/>
        <v>2.1951280055543837E-2</v>
      </c>
    </row>
    <row r="1720" spans="2:40" x14ac:dyDescent="0.5">
      <c r="B1720" s="29">
        <v>44491</v>
      </c>
      <c r="C1720" s="4">
        <v>79.72</v>
      </c>
      <c r="D1720" s="5">
        <f t="shared" si="140"/>
        <v>3.1440031051882422E-2</v>
      </c>
      <c r="E1720" s="6">
        <f t="shared" si="141"/>
        <v>3.0955914225814139E-2</v>
      </c>
      <c r="AJ1720" s="29">
        <v>44491</v>
      </c>
      <c r="AK1720" s="6">
        <f t="shared" si="142"/>
        <v>1.0314400310518823</v>
      </c>
      <c r="AL1720" s="7">
        <f t="shared" si="142"/>
        <v>1.0309559142258142</v>
      </c>
      <c r="AM1720" s="10">
        <f t="shared" si="143"/>
        <v>-1.7449966744624E-3</v>
      </c>
      <c r="AN1720" s="11">
        <f t="shared" si="144"/>
        <v>2.1510159393056196E-2</v>
      </c>
    </row>
    <row r="1721" spans="2:40" x14ac:dyDescent="0.5">
      <c r="B1721" s="29">
        <v>44494</v>
      </c>
      <c r="C1721" s="4">
        <v>79.959999999999994</v>
      </c>
      <c r="D1721" s="5">
        <f t="shared" si="140"/>
        <v>3.0105368790767045E-3</v>
      </c>
      <c r="E1721" s="6">
        <f t="shared" si="141"/>
        <v>3.0060142876052846E-3</v>
      </c>
      <c r="AJ1721" s="29">
        <v>44494</v>
      </c>
      <c r="AK1721" s="6">
        <f t="shared" si="142"/>
        <v>1.0030105368790767</v>
      </c>
      <c r="AL1721" s="7">
        <f t="shared" si="142"/>
        <v>1.0030060142876054</v>
      </c>
      <c r="AM1721" s="10">
        <f t="shared" si="143"/>
        <v>-2.275995965634609E-3</v>
      </c>
      <c r="AN1721" s="11">
        <f t="shared" si="144"/>
        <v>2.1277013521810488E-2</v>
      </c>
    </row>
    <row r="1722" spans="2:40" x14ac:dyDescent="0.5">
      <c r="B1722" s="29">
        <v>44495</v>
      </c>
      <c r="C1722" s="4">
        <v>79.760000000000005</v>
      </c>
      <c r="D1722" s="5">
        <f t="shared" si="140"/>
        <v>-2.5012506253125144E-3</v>
      </c>
      <c r="E1722" s="6">
        <f t="shared" si="141"/>
        <v>-2.504383978616246E-3</v>
      </c>
      <c r="AJ1722" s="29">
        <v>44495</v>
      </c>
      <c r="AK1722" s="6">
        <f t="shared" si="142"/>
        <v>0.99749874937468752</v>
      </c>
      <c r="AL1722" s="7">
        <f t="shared" si="142"/>
        <v>0.9974956160213837</v>
      </c>
      <c r="AM1722" s="10">
        <f t="shared" si="143"/>
        <v>-3.2075187228383637E-3</v>
      </c>
      <c r="AN1722" s="11">
        <f t="shared" si="144"/>
        <v>2.2841118013244958E-2</v>
      </c>
    </row>
    <row r="1723" spans="2:40" x14ac:dyDescent="0.5">
      <c r="B1723" s="29">
        <v>44496</v>
      </c>
      <c r="C1723" s="4">
        <v>77.47</v>
      </c>
      <c r="D1723" s="5">
        <f t="shared" si="140"/>
        <v>-2.8711133400200678E-2</v>
      </c>
      <c r="E1723" s="6">
        <f t="shared" si="141"/>
        <v>-2.9131361009771845E-2</v>
      </c>
      <c r="AJ1723" s="29">
        <v>44496</v>
      </c>
      <c r="AK1723" s="6">
        <f t="shared" si="142"/>
        <v>0.97128886659979929</v>
      </c>
      <c r="AL1723" s="7">
        <f t="shared" si="142"/>
        <v>0.97086863899022813</v>
      </c>
      <c r="AM1723" s="10">
        <f t="shared" si="143"/>
        <v>-2.8538875043665935E-3</v>
      </c>
      <c r="AN1723" s="11">
        <f t="shared" si="144"/>
        <v>2.309982137805806E-2</v>
      </c>
    </row>
    <row r="1724" spans="2:40" x14ac:dyDescent="0.5">
      <c r="B1724" s="29">
        <v>44497</v>
      </c>
      <c r="C1724" s="4">
        <v>78.33</v>
      </c>
      <c r="D1724" s="5">
        <f t="shared" si="140"/>
        <v>1.1101071382470627E-2</v>
      </c>
      <c r="E1724" s="6">
        <f t="shared" si="141"/>
        <v>1.1039906735336011E-2</v>
      </c>
      <c r="AJ1724" s="29">
        <v>44497</v>
      </c>
      <c r="AK1724" s="6">
        <f t="shared" si="142"/>
        <v>1.0111010713824706</v>
      </c>
      <c r="AL1724" s="7">
        <f t="shared" si="142"/>
        <v>1.0110399067353359</v>
      </c>
      <c r="AM1724" s="10">
        <f t="shared" si="143"/>
        <v>-1.9396790122009711E-3</v>
      </c>
      <c r="AN1724" s="11">
        <f t="shared" si="144"/>
        <v>2.3703466690539278E-2</v>
      </c>
    </row>
    <row r="1725" spans="2:40" x14ac:dyDescent="0.5">
      <c r="B1725" s="29">
        <v>44498</v>
      </c>
      <c r="C1725" s="4">
        <v>76.95</v>
      </c>
      <c r="D1725" s="5">
        <f t="shared" si="140"/>
        <v>-1.7617770968977344E-2</v>
      </c>
      <c r="E1725" s="6">
        <f t="shared" si="141"/>
        <v>-1.7774811094258852E-2</v>
      </c>
      <c r="AJ1725" s="29">
        <v>44498</v>
      </c>
      <c r="AK1725" s="6">
        <f t="shared" si="142"/>
        <v>0.98238222903102268</v>
      </c>
      <c r="AL1725" s="7">
        <f t="shared" si="142"/>
        <v>0.98222518890574118</v>
      </c>
      <c r="AM1725" s="10">
        <f t="shared" si="143"/>
        <v>-2.2734967963407089E-3</v>
      </c>
      <c r="AN1725" s="11">
        <f t="shared" si="144"/>
        <v>2.3731659198009399E-2</v>
      </c>
    </row>
    <row r="1726" spans="2:40" x14ac:dyDescent="0.5">
      <c r="B1726" s="29">
        <v>44501</v>
      </c>
      <c r="C1726" s="4">
        <v>76.33</v>
      </c>
      <c r="D1726" s="5">
        <f t="shared" si="140"/>
        <v>-8.0571799870046076E-3</v>
      </c>
      <c r="E1726" s="6">
        <f t="shared" si="141"/>
        <v>-8.0898144745092937E-3</v>
      </c>
      <c r="AJ1726" s="29">
        <v>44501</v>
      </c>
      <c r="AK1726" s="6">
        <f t="shared" si="142"/>
        <v>0.99194282001299539</v>
      </c>
      <c r="AL1726" s="7">
        <f t="shared" si="142"/>
        <v>0.99191018552549071</v>
      </c>
      <c r="AM1726" s="10">
        <f t="shared" si="143"/>
        <v>-1.9063935357461624E-3</v>
      </c>
      <c r="AN1726" s="11">
        <f t="shared" si="144"/>
        <v>2.3750035852558027E-2</v>
      </c>
    </row>
    <row r="1727" spans="2:40" x14ac:dyDescent="0.5">
      <c r="B1727" s="29">
        <v>44502</v>
      </c>
      <c r="C1727" s="4">
        <v>76.42</v>
      </c>
      <c r="D1727" s="5">
        <f t="shared" si="140"/>
        <v>1.179090789990874E-3</v>
      </c>
      <c r="E1727" s="6">
        <f t="shared" si="141"/>
        <v>1.1783962083749566E-3</v>
      </c>
      <c r="AJ1727" s="29">
        <v>44502</v>
      </c>
      <c r="AK1727" s="6">
        <f t="shared" si="142"/>
        <v>1.0011790907899909</v>
      </c>
      <c r="AL1727" s="7">
        <f t="shared" si="142"/>
        <v>1.0011783962083749</v>
      </c>
      <c r="AM1727" s="10">
        <f t="shared" si="143"/>
        <v>-2.4522702255910197E-3</v>
      </c>
      <c r="AN1727" s="11">
        <f t="shared" si="144"/>
        <v>2.4453430462583144E-2</v>
      </c>
    </row>
    <row r="1728" spans="2:40" x14ac:dyDescent="0.5">
      <c r="B1728" s="29">
        <v>44503</v>
      </c>
      <c r="C1728" s="4">
        <v>77.97</v>
      </c>
      <c r="D1728" s="5">
        <f t="shared" si="140"/>
        <v>2.0282648521329456E-2</v>
      </c>
      <c r="E1728" s="6">
        <f t="shared" si="141"/>
        <v>2.0079695302754635E-2</v>
      </c>
      <c r="AJ1728" s="29">
        <v>44503</v>
      </c>
      <c r="AK1728" s="6">
        <f t="shared" si="142"/>
        <v>1.0202826485213294</v>
      </c>
      <c r="AL1728" s="7">
        <f t="shared" si="142"/>
        <v>1.0200796953027547</v>
      </c>
      <c r="AM1728" s="10">
        <f t="shared" si="143"/>
        <v>-2.4393316008790356E-3</v>
      </c>
      <c r="AN1728" s="11">
        <f t="shared" si="144"/>
        <v>2.445568460008939E-2</v>
      </c>
    </row>
    <row r="1729" spans="2:40" x14ac:dyDescent="0.5">
      <c r="B1729" s="29">
        <v>44504</v>
      </c>
      <c r="C1729" s="4">
        <v>77.290000000000006</v>
      </c>
      <c r="D1729" s="5">
        <f t="shared" si="140"/>
        <v>-8.7213030652814241E-3</v>
      </c>
      <c r="E1729" s="6">
        <f t="shared" si="141"/>
        <v>-8.7595562027288406E-3</v>
      </c>
      <c r="AJ1729" s="29">
        <v>44504</v>
      </c>
      <c r="AK1729" s="6">
        <f t="shared" si="142"/>
        <v>0.9912786969347186</v>
      </c>
      <c r="AL1729" s="7">
        <f t="shared" si="142"/>
        <v>0.99124044379727116</v>
      </c>
      <c r="AM1729" s="10">
        <f t="shared" si="143"/>
        <v>-2.1584395108346865E-3</v>
      </c>
      <c r="AN1729" s="11">
        <f t="shared" si="144"/>
        <v>2.4862966902925204E-2</v>
      </c>
    </row>
    <row r="1730" spans="2:40" x14ac:dyDescent="0.5">
      <c r="B1730" s="29">
        <v>44505</v>
      </c>
      <c r="C1730" s="4">
        <v>76.94</v>
      </c>
      <c r="D1730" s="5">
        <f t="shared" si="140"/>
        <v>-4.5283995342218723E-3</v>
      </c>
      <c r="E1730" s="6">
        <f t="shared" si="141"/>
        <v>-4.5386837946307067E-3</v>
      </c>
      <c r="AJ1730" s="29">
        <v>44505</v>
      </c>
      <c r="AK1730" s="6">
        <f t="shared" si="142"/>
        <v>0.99547160046577809</v>
      </c>
      <c r="AL1730" s="7">
        <f t="shared" si="142"/>
        <v>0.99546131620536926</v>
      </c>
      <c r="AM1730" s="10">
        <f t="shared" si="143"/>
        <v>-2.1861126998171392E-3</v>
      </c>
      <c r="AN1730" s="11">
        <f t="shared" si="144"/>
        <v>2.4871752614765309E-2</v>
      </c>
    </row>
    <row r="1731" spans="2:40" x14ac:dyDescent="0.5">
      <c r="B1731" s="29">
        <v>44508</v>
      </c>
      <c r="C1731" s="4">
        <v>77.040000000000006</v>
      </c>
      <c r="D1731" s="5">
        <f t="shared" si="140"/>
        <v>1.2997140629062715E-3</v>
      </c>
      <c r="E1731" s="6">
        <f t="shared" si="141"/>
        <v>1.2988701657211904E-3</v>
      </c>
      <c r="AJ1731" s="29">
        <v>44508</v>
      </c>
      <c r="AK1731" s="6">
        <f t="shared" si="142"/>
        <v>1.0012997140629063</v>
      </c>
      <c r="AL1731" s="7">
        <f t="shared" si="142"/>
        <v>1.0012988701657213</v>
      </c>
      <c r="AM1731" s="10">
        <f t="shared" si="143"/>
        <v>-1.9578990934090751E-3</v>
      </c>
      <c r="AN1731" s="11">
        <f t="shared" si="144"/>
        <v>2.4945190477069026E-2</v>
      </c>
    </row>
    <row r="1732" spans="2:40" x14ac:dyDescent="0.5">
      <c r="B1732" s="29">
        <v>44509</v>
      </c>
      <c r="C1732" s="4">
        <v>76.290000000000006</v>
      </c>
      <c r="D1732" s="5">
        <f t="shared" si="140"/>
        <v>-9.7352024922118374E-3</v>
      </c>
      <c r="E1732" s="6">
        <f t="shared" si="141"/>
        <v>-9.7828993877321444E-3</v>
      </c>
      <c r="AJ1732" s="29">
        <v>44509</v>
      </c>
      <c r="AK1732" s="6">
        <f t="shared" si="142"/>
        <v>0.99026479750778817</v>
      </c>
      <c r="AL1732" s="7">
        <f t="shared" si="142"/>
        <v>0.99021710061226786</v>
      </c>
      <c r="AM1732" s="10">
        <f t="shared" si="143"/>
        <v>-1.9862296182154189E-3</v>
      </c>
      <c r="AN1732" s="11">
        <f t="shared" si="144"/>
        <v>2.4942913534027906E-2</v>
      </c>
    </row>
    <row r="1733" spans="2:40" x14ac:dyDescent="0.5">
      <c r="B1733" s="29">
        <v>44510</v>
      </c>
      <c r="C1733" s="4">
        <v>74</v>
      </c>
      <c r="D1733" s="5">
        <f t="shared" si="140"/>
        <v>-3.0017040241185032E-2</v>
      </c>
      <c r="E1733" s="6">
        <f t="shared" si="141"/>
        <v>-3.0476774897968267E-2</v>
      </c>
      <c r="AJ1733" s="29">
        <v>44510</v>
      </c>
      <c r="AK1733" s="6">
        <f t="shared" si="142"/>
        <v>0.96998295975881499</v>
      </c>
      <c r="AL1733" s="7">
        <f t="shared" si="142"/>
        <v>0.9695232251020317</v>
      </c>
      <c r="AM1733" s="10">
        <f t="shared" si="143"/>
        <v>-1.4959526677515516E-3</v>
      </c>
      <c r="AN1733" s="11">
        <f t="shared" si="144"/>
        <v>2.5225781058533962E-2</v>
      </c>
    </row>
    <row r="1734" spans="2:40" x14ac:dyDescent="0.5">
      <c r="B1734" s="29">
        <v>44511</v>
      </c>
      <c r="C1734" s="4">
        <v>74.92</v>
      </c>
      <c r="D1734" s="5">
        <f t="shared" si="140"/>
        <v>1.2432432432432455E-2</v>
      </c>
      <c r="E1734" s="6">
        <f t="shared" si="141"/>
        <v>1.2355784371718104E-2</v>
      </c>
      <c r="AJ1734" s="29">
        <v>44511</v>
      </c>
      <c r="AK1734" s="6">
        <f t="shared" si="142"/>
        <v>1.0124324324324325</v>
      </c>
      <c r="AL1734" s="7">
        <f t="shared" si="142"/>
        <v>1.0123557843717181</v>
      </c>
      <c r="AM1734" s="10">
        <f t="shared" si="143"/>
        <v>-1.4889015279390104E-3</v>
      </c>
      <c r="AN1734" s="11">
        <f t="shared" si="144"/>
        <v>2.5217808648351964E-2</v>
      </c>
    </row>
    <row r="1735" spans="2:40" x14ac:dyDescent="0.5">
      <c r="B1735" s="29">
        <v>44512</v>
      </c>
      <c r="C1735" s="4">
        <v>74.989999999999995</v>
      </c>
      <c r="D1735" s="5">
        <f t="shared" si="140"/>
        <v>9.3432995194865425E-4</v>
      </c>
      <c r="E1735" s="6">
        <f t="shared" si="141"/>
        <v>9.3389373741014899E-4</v>
      </c>
      <c r="AJ1735" s="29">
        <v>44512</v>
      </c>
      <c r="AK1735" s="6">
        <f t="shared" si="142"/>
        <v>1.0009343299519486</v>
      </c>
      <c r="AL1735" s="7">
        <f t="shared" si="142"/>
        <v>1.0009338937374102</v>
      </c>
      <c r="AM1735" s="10">
        <f t="shared" si="143"/>
        <v>-1.4312272682895995E-3</v>
      </c>
      <c r="AN1735" s="11">
        <f t="shared" si="144"/>
        <v>2.5255973861744465E-2</v>
      </c>
    </row>
    <row r="1736" spans="2:40" x14ac:dyDescent="0.5">
      <c r="B1736" s="29">
        <v>44515</v>
      </c>
      <c r="C1736" s="4">
        <v>76.099999999999994</v>
      </c>
      <c r="D1736" s="5">
        <f t="shared" ref="D1736:D1799" si="145">((C1736-C1735)/C1735)</f>
        <v>1.4801973596479523E-2</v>
      </c>
      <c r="E1736" s="6">
        <f t="shared" ref="E1736:E1799" si="146" xml:space="preserve"> IF(C1736=C1735, 0, LN(C1736/C1735))</f>
        <v>1.4693493554342107E-2</v>
      </c>
      <c r="AJ1736" s="29">
        <v>44515</v>
      </c>
      <c r="AK1736" s="6">
        <f t="shared" ref="AK1736:AL1799" si="147">1 + D1736</f>
        <v>1.0148019735964795</v>
      </c>
      <c r="AL1736" s="7">
        <f t="shared" si="147"/>
        <v>1.0146934935543421</v>
      </c>
      <c r="AM1736" s="10">
        <f t="shared" ref="AM1736:AM1799" si="148">AVERAGE(D1736:D1826)</f>
        <v>-1.680573128985954E-3</v>
      </c>
      <c r="AN1736" s="11">
        <f t="shared" ref="AN1736:AN1799" si="149">STDEV(D1736:D1826)</f>
        <v>2.5344214328038003E-2</v>
      </c>
    </row>
    <row r="1737" spans="2:40" x14ac:dyDescent="0.5">
      <c r="B1737" s="29">
        <v>44516</v>
      </c>
      <c r="C1737" s="4">
        <v>75.790000000000006</v>
      </c>
      <c r="D1737" s="5">
        <f t="shared" si="145"/>
        <v>-4.0735873850195545E-3</v>
      </c>
      <c r="E1737" s="6">
        <f t="shared" si="146"/>
        <v>-4.0819070437021999E-3</v>
      </c>
      <c r="AJ1737" s="29">
        <v>44516</v>
      </c>
      <c r="AK1737" s="6">
        <f t="shared" si="147"/>
        <v>0.99592641261498049</v>
      </c>
      <c r="AL1737" s="7">
        <f t="shared" si="147"/>
        <v>0.99591809295629785</v>
      </c>
      <c r="AM1737" s="10">
        <f t="shared" si="148"/>
        <v>-1.7183970146615534E-3</v>
      </c>
      <c r="AN1737" s="11">
        <f t="shared" si="149"/>
        <v>2.5321900929971639E-2</v>
      </c>
    </row>
    <row r="1738" spans="2:40" x14ac:dyDescent="0.5">
      <c r="B1738" s="29">
        <v>44517</v>
      </c>
      <c r="C1738" s="4">
        <v>75.5</v>
      </c>
      <c r="D1738" s="5">
        <f t="shared" si="145"/>
        <v>-3.8263623169284369E-3</v>
      </c>
      <c r="E1738" s="6">
        <f t="shared" si="146"/>
        <v>-3.8337015689588281E-3</v>
      </c>
      <c r="AJ1738" s="29">
        <v>44517</v>
      </c>
      <c r="AK1738" s="6">
        <f t="shared" si="147"/>
        <v>0.99617363768307154</v>
      </c>
      <c r="AL1738" s="7">
        <f t="shared" si="147"/>
        <v>0.99616629843104121</v>
      </c>
      <c r="AM1738" s="10">
        <f t="shared" si="148"/>
        <v>-1.2390091972159414E-3</v>
      </c>
      <c r="AN1738" s="11">
        <f t="shared" si="149"/>
        <v>2.5687125791144568E-2</v>
      </c>
    </row>
    <row r="1739" spans="2:40" x14ac:dyDescent="0.5">
      <c r="B1739" s="29">
        <v>44518</v>
      </c>
      <c r="C1739" s="4">
        <v>75.400000000000006</v>
      </c>
      <c r="D1739" s="5">
        <f t="shared" si="145"/>
        <v>-1.3245033112582029E-3</v>
      </c>
      <c r="E1739" s="6">
        <f t="shared" si="146"/>
        <v>-1.3253812410685707E-3</v>
      </c>
      <c r="AJ1739" s="29">
        <v>44518</v>
      </c>
      <c r="AK1739" s="6">
        <f t="shared" si="147"/>
        <v>0.99867549668874178</v>
      </c>
      <c r="AL1739" s="7">
        <f t="shared" si="147"/>
        <v>0.99867461875893138</v>
      </c>
      <c r="AM1739" s="10">
        <f t="shared" si="148"/>
        <v>-1.6434786746826369E-3</v>
      </c>
      <c r="AN1739" s="11">
        <f t="shared" si="149"/>
        <v>2.6015993035245655E-2</v>
      </c>
    </row>
    <row r="1740" spans="2:40" x14ac:dyDescent="0.5">
      <c r="B1740" s="29">
        <v>44519</v>
      </c>
      <c r="C1740" s="4">
        <v>74.95</v>
      </c>
      <c r="D1740" s="5">
        <f t="shared" si="145"/>
        <v>-5.9681697612732464E-3</v>
      </c>
      <c r="E1740" s="6">
        <f t="shared" si="146"/>
        <v>-5.9860504653037033E-3</v>
      </c>
      <c r="AJ1740" s="29">
        <v>44519</v>
      </c>
      <c r="AK1740" s="6">
        <f t="shared" si="147"/>
        <v>0.99403183023872677</v>
      </c>
      <c r="AL1740" s="7">
        <f t="shared" si="147"/>
        <v>0.99401394953469635</v>
      </c>
      <c r="AM1740" s="10">
        <f t="shared" si="148"/>
        <v>-1.8119576643452755E-3</v>
      </c>
      <c r="AN1740" s="11">
        <f t="shared" si="149"/>
        <v>2.606350453307444E-2</v>
      </c>
    </row>
    <row r="1741" spans="2:40" x14ac:dyDescent="0.5">
      <c r="B1741" s="29">
        <v>44522</v>
      </c>
      <c r="C1741" s="4">
        <v>75.849999999999994</v>
      </c>
      <c r="D1741" s="5">
        <f t="shared" si="145"/>
        <v>1.2008005336891147E-2</v>
      </c>
      <c r="E1741" s="6">
        <f t="shared" si="146"/>
        <v>1.1936481245934454E-2</v>
      </c>
      <c r="AJ1741" s="29">
        <v>44522</v>
      </c>
      <c r="AK1741" s="6">
        <f t="shared" si="147"/>
        <v>1.0120080053368912</v>
      </c>
      <c r="AL1741" s="7">
        <f t="shared" si="147"/>
        <v>1.0119364812459344</v>
      </c>
      <c r="AM1741" s="10">
        <f t="shared" si="148"/>
        <v>-1.6861013416308137E-3</v>
      </c>
      <c r="AN1741" s="11">
        <f t="shared" si="149"/>
        <v>2.6070862976720344E-2</v>
      </c>
    </row>
    <row r="1742" spans="2:40" x14ac:dyDescent="0.5">
      <c r="B1742" s="29">
        <v>44523</v>
      </c>
      <c r="C1742" s="4">
        <v>73.81</v>
      </c>
      <c r="D1742" s="5">
        <f t="shared" si="145"/>
        <v>-2.6895187870797525E-2</v>
      </c>
      <c r="E1742" s="6">
        <f t="shared" si="146"/>
        <v>-2.726348201258013E-2</v>
      </c>
      <c r="AJ1742" s="29">
        <v>44523</v>
      </c>
      <c r="AK1742" s="6">
        <f t="shared" si="147"/>
        <v>0.97310481212920252</v>
      </c>
      <c r="AL1742" s="7">
        <f t="shared" si="147"/>
        <v>0.97273651798741989</v>
      </c>
      <c r="AM1742" s="10">
        <f t="shared" si="148"/>
        <v>-1.6364646106277027E-3</v>
      </c>
      <c r="AN1742" s="11">
        <f t="shared" si="149"/>
        <v>2.6101507027704481E-2</v>
      </c>
    </row>
    <row r="1743" spans="2:40" x14ac:dyDescent="0.5">
      <c r="B1743" s="29">
        <v>44524</v>
      </c>
      <c r="C1743" s="4">
        <v>73.95</v>
      </c>
      <c r="D1743" s="5">
        <f t="shared" si="145"/>
        <v>1.8967619563744827E-3</v>
      </c>
      <c r="E1743" s="6">
        <f t="shared" si="146"/>
        <v>1.8949653748479211E-3</v>
      </c>
      <c r="AJ1743" s="29">
        <v>44524</v>
      </c>
      <c r="AK1743" s="6">
        <f t="shared" si="147"/>
        <v>1.0018967619563746</v>
      </c>
      <c r="AL1743" s="7">
        <f t="shared" si="147"/>
        <v>1.0018949653748479</v>
      </c>
      <c r="AM1743" s="10">
        <f t="shared" si="148"/>
        <v>-1.7276791073300058E-3</v>
      </c>
      <c r="AN1743" s="11">
        <f t="shared" si="149"/>
        <v>2.6205055226178726E-2</v>
      </c>
    </row>
    <row r="1744" spans="2:40" x14ac:dyDescent="0.5">
      <c r="B1744" s="29">
        <v>44526</v>
      </c>
      <c r="C1744" s="4">
        <v>71.739999999999995</v>
      </c>
      <c r="D1744" s="5">
        <f t="shared" si="145"/>
        <v>-2.9885057471264475E-2</v>
      </c>
      <c r="E1744" s="6">
        <f t="shared" si="146"/>
        <v>-3.0340717052672387E-2</v>
      </c>
      <c r="AJ1744" s="29">
        <v>44526</v>
      </c>
      <c r="AK1744" s="6">
        <f t="shared" si="147"/>
        <v>0.97011494252873554</v>
      </c>
      <c r="AL1744" s="7">
        <f t="shared" si="147"/>
        <v>0.96965928294732762</v>
      </c>
      <c r="AM1744" s="10">
        <f t="shared" si="148"/>
        <v>-2.1260283393563619E-3</v>
      </c>
      <c r="AN1744" s="11">
        <f t="shared" si="149"/>
        <v>2.6423953537508288E-2</v>
      </c>
    </row>
    <row r="1745" spans="2:40" x14ac:dyDescent="0.5">
      <c r="B1745" s="29">
        <v>44529</v>
      </c>
      <c r="C1745" s="4">
        <v>73.349999999999994</v>
      </c>
      <c r="D1745" s="5">
        <f t="shared" si="145"/>
        <v>2.2442152216336764E-2</v>
      </c>
      <c r="E1745" s="6">
        <f t="shared" si="146"/>
        <v>2.2194032484854156E-2</v>
      </c>
      <c r="AJ1745" s="29">
        <v>44529</v>
      </c>
      <c r="AK1745" s="6">
        <f t="shared" si="147"/>
        <v>1.0224421522163367</v>
      </c>
      <c r="AL1745" s="7">
        <f t="shared" si="147"/>
        <v>1.0221940324848542</v>
      </c>
      <c r="AM1745" s="10">
        <f t="shared" si="148"/>
        <v>-2.0507983962042026E-3</v>
      </c>
      <c r="AN1745" s="11">
        <f t="shared" si="149"/>
        <v>2.6353696359863284E-2</v>
      </c>
    </row>
    <row r="1746" spans="2:40" x14ac:dyDescent="0.5">
      <c r="B1746" s="29">
        <v>44530</v>
      </c>
      <c r="C1746" s="4">
        <v>70.78</v>
      </c>
      <c r="D1746" s="5">
        <f t="shared" si="145"/>
        <v>-3.5037491479209183E-2</v>
      </c>
      <c r="E1746" s="6">
        <f t="shared" si="146"/>
        <v>-3.566602967167333E-2</v>
      </c>
      <c r="AJ1746" s="29">
        <v>44530</v>
      </c>
      <c r="AK1746" s="6">
        <f t="shared" si="147"/>
        <v>0.9649625085207908</v>
      </c>
      <c r="AL1746" s="7">
        <f t="shared" si="147"/>
        <v>0.96433397032832668</v>
      </c>
      <c r="AM1746" s="10">
        <f t="shared" si="148"/>
        <v>-2.3183759392000933E-3</v>
      </c>
      <c r="AN1746" s="11">
        <f t="shared" si="149"/>
        <v>2.6225551281615647E-2</v>
      </c>
    </row>
    <row r="1747" spans="2:40" x14ac:dyDescent="0.5">
      <c r="B1747" s="29">
        <v>44531</v>
      </c>
      <c r="C1747" s="4">
        <v>70.650000000000006</v>
      </c>
      <c r="D1747" s="5">
        <f t="shared" si="145"/>
        <v>-1.8366770274088082E-3</v>
      </c>
      <c r="E1747" s="6">
        <f t="shared" si="146"/>
        <v>-1.838365786780864E-3</v>
      </c>
      <c r="AJ1747" s="29">
        <v>44531</v>
      </c>
      <c r="AK1747" s="6">
        <f t="shared" si="147"/>
        <v>0.99816332297259114</v>
      </c>
      <c r="AL1747" s="7">
        <f t="shared" si="147"/>
        <v>0.99816163421321913</v>
      </c>
      <c r="AM1747" s="10">
        <f t="shared" si="148"/>
        <v>-2.0650792340814444E-3</v>
      </c>
      <c r="AN1747" s="11">
        <f t="shared" si="149"/>
        <v>2.6016505740164914E-2</v>
      </c>
    </row>
    <row r="1748" spans="2:40" x14ac:dyDescent="0.5">
      <c r="B1748" s="29">
        <v>44532</v>
      </c>
      <c r="C1748" s="4">
        <v>71.8</v>
      </c>
      <c r="D1748" s="5">
        <f t="shared" si="145"/>
        <v>1.62774239207359E-2</v>
      </c>
      <c r="E1748" s="6">
        <f t="shared" si="146"/>
        <v>1.6146366923641974E-2</v>
      </c>
      <c r="AJ1748" s="29">
        <v>44532</v>
      </c>
      <c r="AK1748" s="6">
        <f t="shared" si="147"/>
        <v>1.0162774239207359</v>
      </c>
      <c r="AL1748" s="7">
        <f t="shared" si="147"/>
        <v>1.0161463669236419</v>
      </c>
      <c r="AM1748" s="10">
        <f t="shared" si="148"/>
        <v>-2.3076892695877683E-3</v>
      </c>
      <c r="AN1748" s="11">
        <f t="shared" si="149"/>
        <v>2.6117096708274546E-2</v>
      </c>
    </row>
    <row r="1749" spans="2:40" x14ac:dyDescent="0.5">
      <c r="B1749" s="29">
        <v>44533</v>
      </c>
      <c r="C1749" s="4">
        <v>70.11</v>
      </c>
      <c r="D1749" s="5">
        <f t="shared" si="145"/>
        <v>-2.3537604456824481E-2</v>
      </c>
      <c r="E1749" s="6">
        <f t="shared" si="146"/>
        <v>-2.381903883530222E-2</v>
      </c>
      <c r="AJ1749" s="29">
        <v>44533</v>
      </c>
      <c r="AK1749" s="6">
        <f t="shared" si="147"/>
        <v>0.97646239554317549</v>
      </c>
      <c r="AL1749" s="7">
        <f t="shared" si="147"/>
        <v>0.97618096116469777</v>
      </c>
      <c r="AM1749" s="10">
        <f t="shared" si="148"/>
        <v>-2.0431215156022564E-3</v>
      </c>
      <c r="AN1749" s="11">
        <f t="shared" si="149"/>
        <v>2.6427555613464389E-2</v>
      </c>
    </row>
    <row r="1750" spans="2:40" x14ac:dyDescent="0.5">
      <c r="B1750" s="29">
        <v>44536</v>
      </c>
      <c r="C1750" s="4">
        <v>70.150000000000006</v>
      </c>
      <c r="D1750" s="5">
        <f t="shared" si="145"/>
        <v>5.7053202110977398E-4</v>
      </c>
      <c r="E1750" s="6">
        <f t="shared" si="146"/>
        <v>5.7036932959377571E-4</v>
      </c>
      <c r="AJ1750" s="29">
        <v>44536</v>
      </c>
      <c r="AK1750" s="6">
        <f t="shared" si="147"/>
        <v>1.0005705320211098</v>
      </c>
      <c r="AL1750" s="7">
        <f t="shared" si="147"/>
        <v>1.0005703693295938</v>
      </c>
      <c r="AM1750" s="10">
        <f t="shared" si="148"/>
        <v>-1.8339408567598391E-3</v>
      </c>
      <c r="AN1750" s="11">
        <f t="shared" si="149"/>
        <v>2.6330688656832857E-2</v>
      </c>
    </row>
    <row r="1751" spans="2:40" x14ac:dyDescent="0.5">
      <c r="B1751" s="29">
        <v>44537</v>
      </c>
      <c r="C1751" s="4">
        <v>70.989999999999995</v>
      </c>
      <c r="D1751" s="5">
        <f t="shared" si="145"/>
        <v>1.1974340698503052E-2</v>
      </c>
      <c r="E1751" s="6">
        <f t="shared" si="146"/>
        <v>1.190321550282449E-2</v>
      </c>
      <c r="AJ1751" s="29">
        <v>44537</v>
      </c>
      <c r="AK1751" s="6">
        <f t="shared" si="147"/>
        <v>1.0119743406985031</v>
      </c>
      <c r="AL1751" s="7">
        <f t="shared" si="147"/>
        <v>1.0119032155028245</v>
      </c>
      <c r="AM1751" s="10">
        <f t="shared" si="148"/>
        <v>-1.9797473679531107E-3</v>
      </c>
      <c r="AN1751" s="11">
        <f t="shared" si="149"/>
        <v>2.6353952582528255E-2</v>
      </c>
    </row>
    <row r="1752" spans="2:40" x14ac:dyDescent="0.5">
      <c r="B1752" s="29">
        <v>44538</v>
      </c>
      <c r="C1752" s="4">
        <v>71.05</v>
      </c>
      <c r="D1752" s="5">
        <f t="shared" si="145"/>
        <v>8.4518946330472292E-4</v>
      </c>
      <c r="E1752" s="6">
        <f t="shared" si="146"/>
        <v>8.4483249181523405E-4</v>
      </c>
      <c r="AJ1752" s="29">
        <v>44538</v>
      </c>
      <c r="AK1752" s="6">
        <f t="shared" si="147"/>
        <v>1.0008451894633048</v>
      </c>
      <c r="AL1752" s="7">
        <f t="shared" si="147"/>
        <v>1.0008448324918153</v>
      </c>
      <c r="AM1752" s="10">
        <f t="shared" si="148"/>
        <v>-1.7570366635503481E-3</v>
      </c>
      <c r="AN1752" s="11">
        <f t="shared" si="149"/>
        <v>2.6558029522215802E-2</v>
      </c>
    </row>
    <row r="1753" spans="2:40" x14ac:dyDescent="0.5">
      <c r="B1753" s="29">
        <v>44539</v>
      </c>
      <c r="C1753" s="4">
        <v>70.489999999999995</v>
      </c>
      <c r="D1753" s="5">
        <f t="shared" si="145"/>
        <v>-7.8817733990148107E-3</v>
      </c>
      <c r="E1753" s="6">
        <f t="shared" si="146"/>
        <v>-7.9129987573254932E-3</v>
      </c>
      <c r="AJ1753" s="29">
        <v>44539</v>
      </c>
      <c r="AK1753" s="6">
        <f t="shared" si="147"/>
        <v>0.99211822660098514</v>
      </c>
      <c r="AL1753" s="7">
        <f t="shared" si="147"/>
        <v>0.99208700124267446</v>
      </c>
      <c r="AM1753" s="10">
        <f t="shared" si="148"/>
        <v>-1.6594165188410775E-3</v>
      </c>
      <c r="AN1753" s="11">
        <f t="shared" si="149"/>
        <v>2.6584014719765341E-2</v>
      </c>
    </row>
    <row r="1754" spans="2:40" x14ac:dyDescent="0.5">
      <c r="B1754" s="29">
        <v>44540</v>
      </c>
      <c r="C1754" s="4">
        <v>69.650000000000006</v>
      </c>
      <c r="D1754" s="5">
        <f t="shared" si="145"/>
        <v>-1.1916583912611566E-2</v>
      </c>
      <c r="E1754" s="6">
        <f t="shared" si="146"/>
        <v>-1.1988155559969326E-2</v>
      </c>
      <c r="AJ1754" s="29">
        <v>44540</v>
      </c>
      <c r="AK1754" s="6">
        <f t="shared" si="147"/>
        <v>0.98808341608738848</v>
      </c>
      <c r="AL1754" s="7">
        <f t="shared" si="147"/>
        <v>0.98801184444003065</v>
      </c>
      <c r="AM1754" s="10">
        <f t="shared" si="148"/>
        <v>-2.1300557028966632E-3</v>
      </c>
      <c r="AN1754" s="11">
        <f t="shared" si="149"/>
        <v>2.7070066475298429E-2</v>
      </c>
    </row>
    <row r="1755" spans="2:40" x14ac:dyDescent="0.5">
      <c r="B1755" s="29">
        <v>44543</v>
      </c>
      <c r="C1755" s="4">
        <v>69.61</v>
      </c>
      <c r="D1755" s="5">
        <f t="shared" si="145"/>
        <v>-5.7430007178759868E-4</v>
      </c>
      <c r="E1755" s="6">
        <f t="shared" si="146"/>
        <v>-5.744650452396984E-4</v>
      </c>
      <c r="AJ1755" s="29">
        <v>44543</v>
      </c>
      <c r="AK1755" s="6">
        <f t="shared" si="147"/>
        <v>0.9994256999282124</v>
      </c>
      <c r="AL1755" s="7">
        <f t="shared" si="147"/>
        <v>0.99942553495476028</v>
      </c>
      <c r="AM1755" s="10">
        <f t="shared" si="148"/>
        <v>-2.4354556292193619E-3</v>
      </c>
      <c r="AN1755" s="11">
        <f t="shared" si="149"/>
        <v>2.7337154502966282E-2</v>
      </c>
    </row>
    <row r="1756" spans="2:40" x14ac:dyDescent="0.5">
      <c r="B1756" s="29">
        <v>44544</v>
      </c>
      <c r="C1756" s="4">
        <v>68.53</v>
      </c>
      <c r="D1756" s="5">
        <f t="shared" si="145"/>
        <v>-1.5515012210889216E-2</v>
      </c>
      <c r="E1756" s="6">
        <f t="shared" si="146"/>
        <v>-1.5636629582842791E-2</v>
      </c>
      <c r="AJ1756" s="29">
        <v>44544</v>
      </c>
      <c r="AK1756" s="6">
        <f t="shared" si="147"/>
        <v>0.98448498778911075</v>
      </c>
      <c r="AL1756" s="7">
        <f t="shared" si="147"/>
        <v>0.98436337041715716</v>
      </c>
      <c r="AM1756" s="10">
        <f t="shared" si="148"/>
        <v>-2.3354130418866766E-3</v>
      </c>
      <c r="AN1756" s="11">
        <f t="shared" si="149"/>
        <v>2.7360689298169122E-2</v>
      </c>
    </row>
    <row r="1757" spans="2:40" x14ac:dyDescent="0.5">
      <c r="B1757" s="29">
        <v>44545</v>
      </c>
      <c r="C1757" s="4">
        <v>70.16</v>
      </c>
      <c r="D1757" s="5">
        <f t="shared" si="145"/>
        <v>2.3785203560484393E-2</v>
      </c>
      <c r="E1757" s="6">
        <f t="shared" si="146"/>
        <v>2.3506742466195236E-2</v>
      </c>
      <c r="AJ1757" s="29">
        <v>44545</v>
      </c>
      <c r="AK1757" s="6">
        <f t="shared" si="147"/>
        <v>1.0237852035604844</v>
      </c>
      <c r="AL1757" s="7">
        <f t="shared" si="147"/>
        <v>1.0235067424661952</v>
      </c>
      <c r="AM1757" s="10">
        <f t="shared" si="148"/>
        <v>-2.8195313017174341E-3</v>
      </c>
      <c r="AN1757" s="11">
        <f t="shared" si="149"/>
        <v>2.7979238574209201E-2</v>
      </c>
    </row>
    <row r="1758" spans="2:40" x14ac:dyDescent="0.5">
      <c r="B1758" s="29">
        <v>44546</v>
      </c>
      <c r="C1758" s="4">
        <v>69.8</v>
      </c>
      <c r="D1758" s="5">
        <f t="shared" si="145"/>
        <v>-5.1311288483466286E-3</v>
      </c>
      <c r="E1758" s="6">
        <f t="shared" si="146"/>
        <v>-5.1443382956008312E-3</v>
      </c>
      <c r="AJ1758" s="29">
        <v>44546</v>
      </c>
      <c r="AK1758" s="6">
        <f t="shared" si="147"/>
        <v>0.99486887115165334</v>
      </c>
      <c r="AL1758" s="7">
        <f t="shared" si="147"/>
        <v>0.99485566170439921</v>
      </c>
      <c r="AM1758" s="10">
        <f t="shared" si="148"/>
        <v>-3.1303201176582193E-3</v>
      </c>
      <c r="AN1758" s="11">
        <f t="shared" si="149"/>
        <v>2.7837147865669438E-2</v>
      </c>
    </row>
    <row r="1759" spans="2:40" x14ac:dyDescent="0.5">
      <c r="B1759" s="29">
        <v>44547</v>
      </c>
      <c r="C1759" s="4">
        <v>70.34</v>
      </c>
      <c r="D1759" s="5">
        <f t="shared" si="145"/>
        <v>7.7363896848138434E-3</v>
      </c>
      <c r="E1759" s="6">
        <f t="shared" si="146"/>
        <v>7.706617277509791E-3</v>
      </c>
      <c r="AJ1759" s="29">
        <v>44547</v>
      </c>
      <c r="AK1759" s="6">
        <f t="shared" si="147"/>
        <v>1.0077363896848139</v>
      </c>
      <c r="AL1759" s="7">
        <f t="shared" si="147"/>
        <v>1.0077066172775098</v>
      </c>
      <c r="AM1759" s="10">
        <f t="shared" si="148"/>
        <v>-2.7739591202397712E-3</v>
      </c>
      <c r="AN1759" s="11">
        <f t="shared" si="149"/>
        <v>2.8018231811413455E-2</v>
      </c>
    </row>
    <row r="1760" spans="2:40" x14ac:dyDescent="0.5">
      <c r="B1760" s="29">
        <v>44550</v>
      </c>
      <c r="C1760" s="4">
        <v>68.58</v>
      </c>
      <c r="D1760" s="5">
        <f t="shared" si="145"/>
        <v>-2.5021324992891742E-2</v>
      </c>
      <c r="E1760" s="6">
        <f t="shared" si="146"/>
        <v>-2.5339680011062224E-2</v>
      </c>
      <c r="AJ1760" s="29">
        <v>44550</v>
      </c>
      <c r="AK1760" s="6">
        <f t="shared" si="147"/>
        <v>0.97497867500710822</v>
      </c>
      <c r="AL1760" s="7">
        <f t="shared" si="147"/>
        <v>0.97466031998893776</v>
      </c>
      <c r="AM1760" s="10">
        <f t="shared" si="148"/>
        <v>-3.3946650438046173E-3</v>
      </c>
      <c r="AN1760" s="11">
        <f t="shared" si="149"/>
        <v>2.8405787613599257E-2</v>
      </c>
    </row>
    <row r="1761" spans="2:40" x14ac:dyDescent="0.5">
      <c r="B1761" s="29">
        <v>44551</v>
      </c>
      <c r="C1761" s="4">
        <v>71.900000000000006</v>
      </c>
      <c r="D1761" s="5">
        <f t="shared" si="145"/>
        <v>4.8410615339749309E-2</v>
      </c>
      <c r="E1761" s="6">
        <f t="shared" si="146"/>
        <v>4.7275317692226738E-2</v>
      </c>
      <c r="AJ1761" s="29">
        <v>44551</v>
      </c>
      <c r="AK1761" s="6">
        <f t="shared" si="147"/>
        <v>1.0484106153397492</v>
      </c>
      <c r="AL1761" s="7">
        <f t="shared" si="147"/>
        <v>1.0472753176922267</v>
      </c>
      <c r="AM1761" s="10">
        <f t="shared" si="148"/>
        <v>-2.6426904820297911E-3</v>
      </c>
      <c r="AN1761" s="11">
        <f t="shared" si="149"/>
        <v>2.8730808600922749E-2</v>
      </c>
    </row>
    <row r="1762" spans="2:40" x14ac:dyDescent="0.5">
      <c r="B1762" s="29">
        <v>44552</v>
      </c>
      <c r="C1762" s="4">
        <v>72.27</v>
      </c>
      <c r="D1762" s="5">
        <f t="shared" si="145"/>
        <v>5.1460361613350526E-3</v>
      </c>
      <c r="E1762" s="6">
        <f t="shared" si="146"/>
        <v>5.1328405678886281E-3</v>
      </c>
      <c r="AJ1762" s="29">
        <v>44552</v>
      </c>
      <c r="AK1762" s="6">
        <f t="shared" si="147"/>
        <v>1.0051460361613351</v>
      </c>
      <c r="AL1762" s="7">
        <f t="shared" si="147"/>
        <v>1.0051328405678885</v>
      </c>
      <c r="AM1762" s="10">
        <f t="shared" si="148"/>
        <v>-3.2148892892479518E-3</v>
      </c>
      <c r="AN1762" s="11">
        <f t="shared" si="149"/>
        <v>2.8216650330991404E-2</v>
      </c>
    </row>
    <row r="1763" spans="2:40" x14ac:dyDescent="0.5">
      <c r="B1763" s="29">
        <v>44553</v>
      </c>
      <c r="C1763" s="4">
        <v>74.27</v>
      </c>
      <c r="D1763" s="5">
        <f t="shared" si="145"/>
        <v>2.7674000276740003E-2</v>
      </c>
      <c r="E1763" s="6">
        <f t="shared" si="146"/>
        <v>2.7297996386315325E-2</v>
      </c>
      <c r="AJ1763" s="29">
        <v>44553</v>
      </c>
      <c r="AK1763" s="6">
        <f t="shared" si="147"/>
        <v>1.0276740002767399</v>
      </c>
      <c r="AL1763" s="7">
        <f t="shared" si="147"/>
        <v>1.0272979963863154</v>
      </c>
      <c r="AM1763" s="10">
        <f t="shared" si="148"/>
        <v>-2.8614489726900552E-3</v>
      </c>
      <c r="AN1763" s="11">
        <f t="shared" si="149"/>
        <v>2.8522323292873693E-2</v>
      </c>
    </row>
    <row r="1764" spans="2:40" x14ac:dyDescent="0.5">
      <c r="B1764" s="29">
        <v>44557</v>
      </c>
      <c r="C1764" s="4">
        <v>74.02</v>
      </c>
      <c r="D1764" s="5">
        <f t="shared" si="145"/>
        <v>-3.3660966742964861E-3</v>
      </c>
      <c r="E1764" s="6">
        <f t="shared" si="146"/>
        <v>-3.3717747231951064E-3</v>
      </c>
      <c r="AJ1764" s="29">
        <v>44557</v>
      </c>
      <c r="AK1764" s="6">
        <f t="shared" si="147"/>
        <v>0.99663390332570356</v>
      </c>
      <c r="AL1764" s="7">
        <f t="shared" si="147"/>
        <v>0.99662822527680495</v>
      </c>
      <c r="AM1764" s="10">
        <f t="shared" si="148"/>
        <v>-3.2249478555319345E-3</v>
      </c>
      <c r="AN1764" s="11">
        <f t="shared" si="149"/>
        <v>2.8339037133813968E-2</v>
      </c>
    </row>
    <row r="1765" spans="2:40" x14ac:dyDescent="0.5">
      <c r="B1765" s="29">
        <v>44558</v>
      </c>
      <c r="C1765" s="4">
        <v>73.47</v>
      </c>
      <c r="D1765" s="5">
        <f t="shared" si="145"/>
        <v>-7.4304242096730234E-3</v>
      </c>
      <c r="E1765" s="6">
        <f t="shared" si="146"/>
        <v>-7.4581673258237837E-3</v>
      </c>
      <c r="AJ1765" s="29">
        <v>44558</v>
      </c>
      <c r="AK1765" s="6">
        <f t="shared" si="147"/>
        <v>0.99256957579032701</v>
      </c>
      <c r="AL1765" s="7">
        <f t="shared" si="147"/>
        <v>0.99254183267417617</v>
      </c>
      <c r="AM1765" s="10">
        <f t="shared" si="148"/>
        <v>-3.2847319093162759E-3</v>
      </c>
      <c r="AN1765" s="11">
        <f t="shared" si="149"/>
        <v>2.8345076048598254E-2</v>
      </c>
    </row>
    <row r="1766" spans="2:40" x14ac:dyDescent="0.5">
      <c r="B1766" s="29">
        <v>44559</v>
      </c>
      <c r="C1766" s="4">
        <v>72.8</v>
      </c>
      <c r="D1766" s="5">
        <f t="shared" si="145"/>
        <v>-9.1193684497073869E-3</v>
      </c>
      <c r="E1766" s="6">
        <f t="shared" si="146"/>
        <v>-9.161204429545813E-3</v>
      </c>
      <c r="AJ1766" s="29">
        <v>44559</v>
      </c>
      <c r="AK1766" s="6">
        <f t="shared" si="147"/>
        <v>0.9908806315502926</v>
      </c>
      <c r="AL1766" s="7">
        <f t="shared" si="147"/>
        <v>0.99083879557045418</v>
      </c>
      <c r="AM1766" s="10">
        <f t="shared" si="148"/>
        <v>-3.8989803480682862E-3</v>
      </c>
      <c r="AN1766" s="11">
        <f t="shared" si="149"/>
        <v>2.9033210276394023E-2</v>
      </c>
    </row>
    <row r="1767" spans="2:40" x14ac:dyDescent="0.5">
      <c r="B1767" s="29">
        <v>44560</v>
      </c>
      <c r="C1767" s="4">
        <v>73.040000000000006</v>
      </c>
      <c r="D1767" s="5">
        <f t="shared" si="145"/>
        <v>3.2967032967034216E-3</v>
      </c>
      <c r="E1767" s="6">
        <f t="shared" si="146"/>
        <v>3.2912810840729518E-3</v>
      </c>
      <c r="AJ1767" s="29">
        <v>44560</v>
      </c>
      <c r="AK1767" s="6">
        <f t="shared" si="147"/>
        <v>1.0032967032967035</v>
      </c>
      <c r="AL1767" s="7">
        <f t="shared" si="147"/>
        <v>1.0032912810840731</v>
      </c>
      <c r="AM1767" s="10">
        <f t="shared" si="148"/>
        <v>-3.6013866849501121E-3</v>
      </c>
      <c r="AN1767" s="11">
        <f t="shared" si="149"/>
        <v>2.9117774771151808E-2</v>
      </c>
    </row>
    <row r="1768" spans="2:40" x14ac:dyDescent="0.5">
      <c r="B1768" s="29">
        <v>44561</v>
      </c>
      <c r="C1768" s="4">
        <v>72.430000000000007</v>
      </c>
      <c r="D1768" s="5">
        <f t="shared" si="145"/>
        <v>-8.3515881708652717E-3</v>
      </c>
      <c r="E1768" s="6">
        <f t="shared" si="146"/>
        <v>-8.3866580794782937E-3</v>
      </c>
      <c r="AJ1768" s="29">
        <v>44561</v>
      </c>
      <c r="AK1768" s="6">
        <f t="shared" si="147"/>
        <v>0.99164841182913477</v>
      </c>
      <c r="AL1768" s="7">
        <f t="shared" si="147"/>
        <v>0.99161334192052175</v>
      </c>
      <c r="AM1768" s="10">
        <f t="shared" si="148"/>
        <v>-3.5134322693645657E-3</v>
      </c>
      <c r="AN1768" s="11">
        <f t="shared" si="149"/>
        <v>2.9150912494965434E-2</v>
      </c>
    </row>
    <row r="1769" spans="2:40" x14ac:dyDescent="0.5">
      <c r="B1769" s="29">
        <v>44564</v>
      </c>
      <c r="C1769" s="4">
        <v>71.53</v>
      </c>
      <c r="D1769" s="5">
        <f t="shared" si="145"/>
        <v>-1.2425790418335022E-2</v>
      </c>
      <c r="E1769" s="6">
        <f t="shared" si="146"/>
        <v>-1.2503636086942311E-2</v>
      </c>
      <c r="AJ1769" s="29">
        <v>44564</v>
      </c>
      <c r="AK1769" s="6">
        <f t="shared" si="147"/>
        <v>0.98757420958166497</v>
      </c>
      <c r="AL1769" s="7">
        <f t="shared" si="147"/>
        <v>0.98749636391305773</v>
      </c>
      <c r="AM1769" s="10">
        <f t="shared" si="148"/>
        <v>-3.3010165800048314E-3</v>
      </c>
      <c r="AN1769" s="11">
        <f t="shared" si="149"/>
        <v>2.9185671480149111E-2</v>
      </c>
    </row>
    <row r="1770" spans="2:40" x14ac:dyDescent="0.5">
      <c r="B1770" s="29">
        <v>44565</v>
      </c>
      <c r="C1770" s="4">
        <v>73.56</v>
      </c>
      <c r="D1770" s="5">
        <f t="shared" si="145"/>
        <v>2.8379700824828758E-2</v>
      </c>
      <c r="E1770" s="6">
        <f t="shared" si="146"/>
        <v>2.798445761582791E-2</v>
      </c>
      <c r="AJ1770" s="29">
        <v>44565</v>
      </c>
      <c r="AK1770" s="6">
        <f t="shared" si="147"/>
        <v>1.0283797008248288</v>
      </c>
      <c r="AL1770" s="7">
        <f t="shared" si="147"/>
        <v>1.0279844576158279</v>
      </c>
      <c r="AM1770" s="10">
        <f t="shared" si="148"/>
        <v>-2.6040447883563219E-3</v>
      </c>
      <c r="AN1770" s="11">
        <f t="shared" si="149"/>
        <v>2.9717801292292286E-2</v>
      </c>
    </row>
    <row r="1771" spans="2:40" x14ac:dyDescent="0.5">
      <c r="B1771" s="29">
        <v>44566</v>
      </c>
      <c r="C1771" s="4">
        <v>69.599999999999994</v>
      </c>
      <c r="D1771" s="5">
        <f t="shared" si="145"/>
        <v>-5.3833605220228495E-2</v>
      </c>
      <c r="E1771" s="6">
        <f t="shared" si="146"/>
        <v>-5.5336832395746507E-2</v>
      </c>
      <c r="AJ1771" s="29">
        <v>44566</v>
      </c>
      <c r="AK1771" s="6">
        <f t="shared" si="147"/>
        <v>0.94616639477977149</v>
      </c>
      <c r="AL1771" s="7">
        <f t="shared" si="147"/>
        <v>0.94466316760425351</v>
      </c>
      <c r="AM1771" s="10">
        <f t="shared" si="148"/>
        <v>-3.0558066359508505E-3</v>
      </c>
      <c r="AN1771" s="11">
        <f t="shared" si="149"/>
        <v>2.9553581721606964E-2</v>
      </c>
    </row>
    <row r="1772" spans="2:40" x14ac:dyDescent="0.5">
      <c r="B1772" s="29">
        <v>44567</v>
      </c>
      <c r="C1772" s="4">
        <v>69.569999999999993</v>
      </c>
      <c r="D1772" s="5">
        <f t="shared" si="145"/>
        <v>-4.3103448275863706E-4</v>
      </c>
      <c r="E1772" s="6">
        <f t="shared" si="146"/>
        <v>-4.311274048239734E-4</v>
      </c>
      <c r="AJ1772" s="29">
        <v>44567</v>
      </c>
      <c r="AK1772" s="6">
        <f t="shared" si="147"/>
        <v>0.99956896551724139</v>
      </c>
      <c r="AL1772" s="7">
        <f t="shared" si="147"/>
        <v>0.99956887259517602</v>
      </c>
      <c r="AM1772" s="10">
        <f t="shared" si="148"/>
        <v>-2.1993093980237845E-3</v>
      </c>
      <c r="AN1772" s="11">
        <f t="shared" si="149"/>
        <v>2.9192843312113366E-2</v>
      </c>
    </row>
    <row r="1773" spans="2:40" x14ac:dyDescent="0.5">
      <c r="B1773" s="29">
        <v>44568</v>
      </c>
      <c r="C1773" s="4">
        <v>68.959999999999994</v>
      </c>
      <c r="D1773" s="5">
        <f t="shared" si="145"/>
        <v>-8.768147189880688E-3</v>
      </c>
      <c r="E1773" s="6">
        <f t="shared" si="146"/>
        <v>-8.8068135801123489E-3</v>
      </c>
      <c r="AJ1773" s="29">
        <v>44568</v>
      </c>
      <c r="AK1773" s="6">
        <f t="shared" si="147"/>
        <v>0.99123185281011927</v>
      </c>
      <c r="AL1773" s="7">
        <f t="shared" si="147"/>
        <v>0.99119318641988763</v>
      </c>
      <c r="AM1773" s="10">
        <f t="shared" si="148"/>
        <v>-2.2868162782565637E-3</v>
      </c>
      <c r="AN1773" s="11">
        <f t="shared" si="149"/>
        <v>2.919941810965529E-2</v>
      </c>
    </row>
    <row r="1774" spans="2:40" x14ac:dyDescent="0.5">
      <c r="B1774" s="29">
        <v>44571</v>
      </c>
      <c r="C1774" s="4">
        <v>68.349999999999994</v>
      </c>
      <c r="D1774" s="5">
        <f t="shared" si="145"/>
        <v>-8.8457076566125208E-3</v>
      </c>
      <c r="E1774" s="6">
        <f t="shared" si="146"/>
        <v>-8.8850631854790838E-3</v>
      </c>
      <c r="AJ1774" s="29">
        <v>44571</v>
      </c>
      <c r="AK1774" s="6">
        <f t="shared" si="147"/>
        <v>0.99115429234338748</v>
      </c>
      <c r="AL1774" s="7">
        <f t="shared" si="147"/>
        <v>0.9911149368145209</v>
      </c>
      <c r="AM1774" s="10">
        <f t="shared" si="148"/>
        <v>-2.2693315123548299E-3</v>
      </c>
      <c r="AN1774" s="11">
        <f t="shared" si="149"/>
        <v>2.9195970111680184E-2</v>
      </c>
    </row>
    <row r="1775" spans="2:40" x14ac:dyDescent="0.5">
      <c r="B1775" s="29">
        <v>44572</v>
      </c>
      <c r="C1775" s="4">
        <v>70.58</v>
      </c>
      <c r="D1775" s="5">
        <f t="shared" si="145"/>
        <v>3.2626188734455074E-2</v>
      </c>
      <c r="E1775" s="6">
        <f t="shared" si="146"/>
        <v>3.2105255077165426E-2</v>
      </c>
      <c r="AJ1775" s="29">
        <v>44572</v>
      </c>
      <c r="AK1775" s="6">
        <f t="shared" si="147"/>
        <v>1.032626188734455</v>
      </c>
      <c r="AL1775" s="7">
        <f t="shared" si="147"/>
        <v>1.0321052550771654</v>
      </c>
      <c r="AM1775" s="10">
        <f t="shared" si="148"/>
        <v>-2.0641708674609544E-3</v>
      </c>
      <c r="AN1775" s="11">
        <f t="shared" si="149"/>
        <v>2.9214834110535232E-2</v>
      </c>
    </row>
    <row r="1776" spans="2:40" x14ac:dyDescent="0.5">
      <c r="B1776" s="29">
        <v>44573</v>
      </c>
      <c r="C1776" s="4">
        <v>70.760000000000005</v>
      </c>
      <c r="D1776" s="5">
        <f t="shared" si="145"/>
        <v>2.55029753471248E-3</v>
      </c>
      <c r="E1776" s="6">
        <f t="shared" si="146"/>
        <v>2.5470510444606104E-3</v>
      </c>
      <c r="AJ1776" s="29">
        <v>44573</v>
      </c>
      <c r="AK1776" s="6">
        <f t="shared" si="147"/>
        <v>1.0025502975347125</v>
      </c>
      <c r="AL1776" s="7">
        <f t="shared" si="147"/>
        <v>1.0025470510444605</v>
      </c>
      <c r="AM1776" s="10">
        <f t="shared" si="148"/>
        <v>-2.2734370488710306E-3</v>
      </c>
      <c r="AN1776" s="11">
        <f t="shared" si="149"/>
        <v>2.9031212061237349E-2</v>
      </c>
    </row>
    <row r="1777" spans="2:40" x14ac:dyDescent="0.5">
      <c r="B1777" s="29">
        <v>44574</v>
      </c>
      <c r="C1777" s="4">
        <v>69.55</v>
      </c>
      <c r="D1777" s="5">
        <f t="shared" si="145"/>
        <v>-1.7100056529112603E-2</v>
      </c>
      <c r="E1777" s="6">
        <f t="shared" si="146"/>
        <v>-1.7247950922132736E-2</v>
      </c>
      <c r="AJ1777" s="29">
        <v>44574</v>
      </c>
      <c r="AK1777" s="6">
        <f t="shared" si="147"/>
        <v>0.98289994347088738</v>
      </c>
      <c r="AL1777" s="7">
        <f t="shared" si="147"/>
        <v>0.98275204907786728</v>
      </c>
      <c r="AM1777" s="10">
        <f t="shared" si="148"/>
        <v>-2.6278291567366358E-3</v>
      </c>
      <c r="AN1777" s="11">
        <f t="shared" si="149"/>
        <v>2.9168190392682744E-2</v>
      </c>
    </row>
    <row r="1778" spans="2:40" x14ac:dyDescent="0.5">
      <c r="B1778" s="29">
        <v>44575</v>
      </c>
      <c r="C1778" s="4">
        <v>68.83</v>
      </c>
      <c r="D1778" s="5">
        <f t="shared" si="145"/>
        <v>-1.0352264557872019E-2</v>
      </c>
      <c r="E1778" s="6">
        <f t="shared" si="146"/>
        <v>-1.0406221959179026E-2</v>
      </c>
      <c r="AJ1778" s="29">
        <v>44575</v>
      </c>
      <c r="AK1778" s="6">
        <f t="shared" si="147"/>
        <v>0.98964773544212803</v>
      </c>
      <c r="AL1778" s="7">
        <f t="shared" si="147"/>
        <v>0.98959377804082094</v>
      </c>
      <c r="AM1778" s="10">
        <f t="shared" si="148"/>
        <v>-1.9887065899206894E-3</v>
      </c>
      <c r="AN1778" s="11">
        <f t="shared" si="149"/>
        <v>2.9483049336323078E-2</v>
      </c>
    </row>
    <row r="1779" spans="2:40" x14ac:dyDescent="0.5">
      <c r="B1779" s="29">
        <v>44579</v>
      </c>
      <c r="C1779" s="4">
        <v>67.650000000000006</v>
      </c>
      <c r="D1779" s="5">
        <f t="shared" si="145"/>
        <v>-1.7143687345634064E-2</v>
      </c>
      <c r="E1779" s="6">
        <f t="shared" si="146"/>
        <v>-1.7292341793475705E-2</v>
      </c>
      <c r="AJ1779" s="29">
        <v>44579</v>
      </c>
      <c r="AK1779" s="6">
        <f t="shared" si="147"/>
        <v>0.9828563126543659</v>
      </c>
      <c r="AL1779" s="7">
        <f t="shared" si="147"/>
        <v>0.98270765820652428</v>
      </c>
      <c r="AM1779" s="10">
        <f t="shared" si="148"/>
        <v>-1.4159207796854048E-3</v>
      </c>
      <c r="AN1779" s="11">
        <f t="shared" si="149"/>
        <v>2.9823116764215261E-2</v>
      </c>
    </row>
    <row r="1780" spans="2:40" x14ac:dyDescent="0.5">
      <c r="B1780" s="29">
        <v>44580</v>
      </c>
      <c r="C1780" s="4">
        <v>67.05</v>
      </c>
      <c r="D1780" s="5">
        <f t="shared" si="145"/>
        <v>-8.8691796008870429E-3</v>
      </c>
      <c r="E1780" s="6">
        <f t="shared" si="146"/>
        <v>-8.9087448891096658E-3</v>
      </c>
      <c r="AJ1780" s="29">
        <v>44580</v>
      </c>
      <c r="AK1780" s="6">
        <f t="shared" si="147"/>
        <v>0.99113082039911293</v>
      </c>
      <c r="AL1780" s="7">
        <f t="shared" si="147"/>
        <v>0.99109125511089036</v>
      </c>
      <c r="AM1780" s="10">
        <f t="shared" si="148"/>
        <v>-8.0960201862882676E-4</v>
      </c>
      <c r="AN1780" s="11">
        <f t="shared" si="149"/>
        <v>3.0059739581328956E-2</v>
      </c>
    </row>
    <row r="1781" spans="2:40" x14ac:dyDescent="0.5">
      <c r="B1781" s="29">
        <v>44581</v>
      </c>
      <c r="C1781" s="4">
        <v>67</v>
      </c>
      <c r="D1781" s="5">
        <f t="shared" si="145"/>
        <v>-7.4571215510808593E-4</v>
      </c>
      <c r="E1781" s="6">
        <f t="shared" si="146"/>
        <v>-7.4599033672144487E-4</v>
      </c>
      <c r="AJ1781" s="29">
        <v>44581</v>
      </c>
      <c r="AK1781" s="6">
        <f t="shared" si="147"/>
        <v>0.9992542878448919</v>
      </c>
      <c r="AL1781" s="7">
        <f t="shared" si="147"/>
        <v>0.9992540096632786</v>
      </c>
      <c r="AM1781" s="10">
        <f t="shared" si="148"/>
        <v>-1.2003770584301961E-3</v>
      </c>
      <c r="AN1781" s="11">
        <f t="shared" si="149"/>
        <v>3.0394951269400443E-2</v>
      </c>
    </row>
    <row r="1782" spans="2:40" x14ac:dyDescent="0.5">
      <c r="B1782" s="29">
        <v>44582</v>
      </c>
      <c r="C1782" s="4">
        <v>65.900000000000006</v>
      </c>
      <c r="D1782" s="5">
        <f t="shared" si="145"/>
        <v>-1.641791044776111E-2</v>
      </c>
      <c r="E1782" s="6">
        <f t="shared" si="146"/>
        <v>-1.6554177882504413E-2</v>
      </c>
      <c r="AJ1782" s="29">
        <v>44582</v>
      </c>
      <c r="AK1782" s="6">
        <f t="shared" si="147"/>
        <v>0.98358208955223891</v>
      </c>
      <c r="AL1782" s="7">
        <f t="shared" si="147"/>
        <v>0.98344582211749554</v>
      </c>
      <c r="AM1782" s="10">
        <f t="shared" si="148"/>
        <v>-1.1673980434336593E-3</v>
      </c>
      <c r="AN1782" s="11">
        <f t="shared" si="149"/>
        <v>3.0397078110956724E-2</v>
      </c>
    </row>
    <row r="1783" spans="2:40" x14ac:dyDescent="0.5">
      <c r="B1783" s="29">
        <v>44585</v>
      </c>
      <c r="C1783" s="4">
        <v>65.349999999999994</v>
      </c>
      <c r="D1783" s="5">
        <f t="shared" si="145"/>
        <v>-8.3459787556906112E-3</v>
      </c>
      <c r="E1783" s="6">
        <f t="shared" si="146"/>
        <v>-8.3810014382307962E-3</v>
      </c>
      <c r="AJ1783" s="29">
        <v>44585</v>
      </c>
      <c r="AK1783" s="6">
        <f t="shared" si="147"/>
        <v>0.99165402124430935</v>
      </c>
      <c r="AL1783" s="7">
        <f t="shared" si="147"/>
        <v>0.99161899856176916</v>
      </c>
      <c r="AM1783" s="10">
        <f t="shared" si="148"/>
        <v>-8.4241422420219402E-4</v>
      </c>
      <c r="AN1783" s="11">
        <f t="shared" si="149"/>
        <v>3.0390307648595145E-2</v>
      </c>
    </row>
    <row r="1784" spans="2:40" x14ac:dyDescent="0.5">
      <c r="B1784" s="29">
        <v>44586</v>
      </c>
      <c r="C1784" s="4">
        <v>64.150000000000006</v>
      </c>
      <c r="D1784" s="5">
        <f t="shared" si="145"/>
        <v>-1.8362662586074809E-2</v>
      </c>
      <c r="E1784" s="6">
        <f t="shared" si="146"/>
        <v>-1.8533349008585311E-2</v>
      </c>
      <c r="AJ1784" s="29">
        <v>44586</v>
      </c>
      <c r="AK1784" s="6">
        <f t="shared" si="147"/>
        <v>0.98163733741392523</v>
      </c>
      <c r="AL1784" s="7">
        <f t="shared" si="147"/>
        <v>0.98146665099141472</v>
      </c>
      <c r="AM1784" s="10">
        <f t="shared" si="148"/>
        <v>-8.915127166498405E-4</v>
      </c>
      <c r="AN1784" s="11">
        <f t="shared" si="149"/>
        <v>3.0406170156711494E-2</v>
      </c>
    </row>
    <row r="1785" spans="2:40" x14ac:dyDescent="0.5">
      <c r="B1785" s="29">
        <v>44587</v>
      </c>
      <c r="C1785" s="4">
        <v>63.55</v>
      </c>
      <c r="D1785" s="5">
        <f t="shared" si="145"/>
        <v>-9.3530787217460404E-3</v>
      </c>
      <c r="E1785" s="6">
        <f t="shared" si="146"/>
        <v>-9.3970934261825376E-3</v>
      </c>
      <c r="AJ1785" s="29">
        <v>44587</v>
      </c>
      <c r="AK1785" s="6">
        <f t="shared" si="147"/>
        <v>0.99064692127825393</v>
      </c>
      <c r="AL1785" s="7">
        <f t="shared" si="147"/>
        <v>0.99060290657381744</v>
      </c>
      <c r="AM1785" s="10">
        <f t="shared" si="148"/>
        <v>-4.2536513825977416E-4</v>
      </c>
      <c r="AN1785" s="11">
        <f t="shared" si="149"/>
        <v>3.0460460417277284E-2</v>
      </c>
    </row>
    <row r="1786" spans="2:40" x14ac:dyDescent="0.5">
      <c r="B1786" s="29">
        <v>44588</v>
      </c>
      <c r="C1786" s="4">
        <v>66.23</v>
      </c>
      <c r="D1786" s="5">
        <f t="shared" si="145"/>
        <v>4.217151848937855E-2</v>
      </c>
      <c r="E1786" s="6">
        <f t="shared" si="146"/>
        <v>4.1306534861425076E-2</v>
      </c>
      <c r="AJ1786" s="29">
        <v>44588</v>
      </c>
      <c r="AK1786" s="6">
        <f t="shared" si="147"/>
        <v>1.0421715184893785</v>
      </c>
      <c r="AL1786" s="7">
        <f t="shared" si="147"/>
        <v>1.041306534861425</v>
      </c>
      <c r="AM1786" s="10">
        <f t="shared" si="148"/>
        <v>-3.3929879041760732E-4</v>
      </c>
      <c r="AN1786" s="11">
        <f t="shared" si="149"/>
        <v>3.0446016115224142E-2</v>
      </c>
    </row>
    <row r="1787" spans="2:40" x14ac:dyDescent="0.5">
      <c r="B1787" s="29">
        <v>44589</v>
      </c>
      <c r="C1787" s="4">
        <v>68.16</v>
      </c>
      <c r="D1787" s="5">
        <f t="shared" si="145"/>
        <v>2.9140872716291597E-2</v>
      </c>
      <c r="E1787" s="6">
        <f t="shared" si="146"/>
        <v>2.8724350024172132E-2</v>
      </c>
      <c r="AJ1787" s="29">
        <v>44589</v>
      </c>
      <c r="AK1787" s="6">
        <f t="shared" si="147"/>
        <v>1.0291408727162916</v>
      </c>
      <c r="AL1787" s="7">
        <f t="shared" si="147"/>
        <v>1.0287243500241721</v>
      </c>
      <c r="AM1787" s="10">
        <f t="shared" si="148"/>
        <v>-1.1300859726983822E-3</v>
      </c>
      <c r="AN1787" s="11">
        <f t="shared" si="149"/>
        <v>3.0263594817298185E-2</v>
      </c>
    </row>
    <row r="1788" spans="2:40" x14ac:dyDescent="0.5">
      <c r="B1788" s="29">
        <v>44592</v>
      </c>
      <c r="C1788" s="4">
        <v>70</v>
      </c>
      <c r="D1788" s="5">
        <f t="shared" si="145"/>
        <v>2.6995305164319302E-2</v>
      </c>
      <c r="E1788" s="6">
        <f t="shared" si="146"/>
        <v>2.6637359528298699E-2</v>
      </c>
      <c r="AJ1788" s="29">
        <v>44592</v>
      </c>
      <c r="AK1788" s="6">
        <f t="shared" si="147"/>
        <v>1.0269953051643192</v>
      </c>
      <c r="AL1788" s="7">
        <f t="shared" si="147"/>
        <v>1.0266373595282987</v>
      </c>
      <c r="AM1788" s="10">
        <f t="shared" si="148"/>
        <v>-1.5768461745529867E-3</v>
      </c>
      <c r="AN1788" s="11">
        <f t="shared" si="149"/>
        <v>3.0111460235564186E-2</v>
      </c>
    </row>
    <row r="1789" spans="2:40" x14ac:dyDescent="0.5">
      <c r="B1789" s="29">
        <v>44593</v>
      </c>
      <c r="C1789" s="4">
        <v>70.650000000000006</v>
      </c>
      <c r="D1789" s="5">
        <f t="shared" si="145"/>
        <v>9.2857142857143676E-3</v>
      </c>
      <c r="E1789" s="6">
        <f t="shared" si="146"/>
        <v>9.2428670811775127E-3</v>
      </c>
      <c r="AJ1789" s="29">
        <v>44593</v>
      </c>
      <c r="AK1789" s="6">
        <f t="shared" si="147"/>
        <v>1.0092857142857143</v>
      </c>
      <c r="AL1789" s="7">
        <f t="shared" si="147"/>
        <v>1.0092428670811775</v>
      </c>
      <c r="AM1789" s="10">
        <f t="shared" si="148"/>
        <v>-2.3021197343273741E-3</v>
      </c>
      <c r="AN1789" s="11">
        <f t="shared" si="149"/>
        <v>3.0210300576429521E-2</v>
      </c>
    </row>
    <row r="1790" spans="2:40" x14ac:dyDescent="0.5">
      <c r="B1790" s="29">
        <v>44594</v>
      </c>
      <c r="C1790" s="4">
        <v>71.03</v>
      </c>
      <c r="D1790" s="5">
        <f t="shared" si="145"/>
        <v>5.378627034677925E-3</v>
      </c>
      <c r="E1790" s="6">
        <f t="shared" si="146"/>
        <v>5.3642138791820011E-3</v>
      </c>
      <c r="AJ1790" s="29">
        <v>44594</v>
      </c>
      <c r="AK1790" s="6">
        <f t="shared" si="147"/>
        <v>1.0053786270346778</v>
      </c>
      <c r="AL1790" s="7">
        <f t="shared" si="147"/>
        <v>1.0053642138791821</v>
      </c>
      <c r="AM1790" s="10">
        <f t="shared" si="148"/>
        <v>-3.2861068871456968E-3</v>
      </c>
      <c r="AN1790" s="11">
        <f t="shared" si="149"/>
        <v>3.1268407579409616E-2</v>
      </c>
    </row>
    <row r="1791" spans="2:40" x14ac:dyDescent="0.5">
      <c r="B1791" s="29">
        <v>44595</v>
      </c>
      <c r="C1791" s="4">
        <v>68.98</v>
      </c>
      <c r="D1791" s="5">
        <f t="shared" si="145"/>
        <v>-2.8861044629029949E-2</v>
      </c>
      <c r="E1791" s="6">
        <f t="shared" si="146"/>
        <v>-2.9285715501023702E-2</v>
      </c>
      <c r="AJ1791" s="29">
        <v>44595</v>
      </c>
      <c r="AK1791" s="6">
        <f t="shared" si="147"/>
        <v>0.97113895537097006</v>
      </c>
      <c r="AL1791" s="7">
        <f t="shared" si="147"/>
        <v>0.97071428449897634</v>
      </c>
      <c r="AM1791" s="10">
        <f t="shared" si="148"/>
        <v>-3.5032016546159136E-3</v>
      </c>
      <c r="AN1791" s="11">
        <f t="shared" si="149"/>
        <v>3.1276160518900011E-2</v>
      </c>
    </row>
    <row r="1792" spans="2:40" x14ac:dyDescent="0.5">
      <c r="B1792" s="29">
        <v>44596</v>
      </c>
      <c r="C1792" s="4">
        <v>70.33</v>
      </c>
      <c r="D1792" s="5">
        <f t="shared" si="145"/>
        <v>1.957089011307617E-2</v>
      </c>
      <c r="E1792" s="6">
        <f t="shared" si="146"/>
        <v>1.9381842811232012E-2</v>
      </c>
      <c r="AJ1792" s="29">
        <v>44596</v>
      </c>
      <c r="AK1792" s="6">
        <f t="shared" si="147"/>
        <v>1.0195708901130762</v>
      </c>
      <c r="AL1792" s="7">
        <f t="shared" si="147"/>
        <v>1.019381842811232</v>
      </c>
      <c r="AM1792" s="10">
        <f t="shared" si="148"/>
        <v>-2.9211177581279189E-3</v>
      </c>
      <c r="AN1792" s="11">
        <f t="shared" si="149"/>
        <v>3.1291887052299037E-2</v>
      </c>
    </row>
    <row r="1793" spans="2:40" x14ac:dyDescent="0.5">
      <c r="B1793" s="29">
        <v>44599</v>
      </c>
      <c r="C1793" s="4">
        <v>70.88</v>
      </c>
      <c r="D1793" s="5">
        <f t="shared" si="145"/>
        <v>7.8202758424569477E-3</v>
      </c>
      <c r="E1793" s="6">
        <f t="shared" si="146"/>
        <v>7.7898559768986653E-3</v>
      </c>
      <c r="AJ1793" s="29">
        <v>44599</v>
      </c>
      <c r="AK1793" s="6">
        <f t="shared" si="147"/>
        <v>1.007820275842457</v>
      </c>
      <c r="AL1793" s="7">
        <f t="shared" si="147"/>
        <v>1.0077898559768987</v>
      </c>
      <c r="AM1793" s="10">
        <f t="shared" si="148"/>
        <v>-3.9557387938157912E-3</v>
      </c>
      <c r="AN1793" s="11">
        <f t="shared" si="149"/>
        <v>3.2086348532237782E-2</v>
      </c>
    </row>
    <row r="1794" spans="2:40" x14ac:dyDescent="0.5">
      <c r="B1794" s="29">
        <v>44600</v>
      </c>
      <c r="C1794" s="4">
        <v>67.599999999999994</v>
      </c>
      <c r="D1794" s="5">
        <f t="shared" si="145"/>
        <v>-4.6275395033860064E-2</v>
      </c>
      <c r="E1794" s="6">
        <f t="shared" si="146"/>
        <v>-4.7380323247907079E-2</v>
      </c>
      <c r="AJ1794" s="29">
        <v>44600</v>
      </c>
      <c r="AK1794" s="6">
        <f t="shared" si="147"/>
        <v>0.95372460496613998</v>
      </c>
      <c r="AL1794" s="7">
        <f t="shared" si="147"/>
        <v>0.95261967675209291</v>
      </c>
      <c r="AM1794" s="10">
        <f t="shared" si="148"/>
        <v>-3.6963606675173679E-3</v>
      </c>
      <c r="AN1794" s="11">
        <f t="shared" si="149"/>
        <v>3.2277433726089523E-2</v>
      </c>
    </row>
    <row r="1795" spans="2:40" x14ac:dyDescent="0.5">
      <c r="B1795" s="29">
        <v>44601</v>
      </c>
      <c r="C1795" s="4">
        <v>69.87</v>
      </c>
      <c r="D1795" s="5">
        <f t="shared" si="145"/>
        <v>3.3579881656804887E-2</v>
      </c>
      <c r="E1795" s="6">
        <f t="shared" si="146"/>
        <v>3.3028389515441091E-2</v>
      </c>
      <c r="AJ1795" s="29">
        <v>44601</v>
      </c>
      <c r="AK1795" s="6">
        <f t="shared" si="147"/>
        <v>1.0335798816568049</v>
      </c>
      <c r="AL1795" s="7">
        <f t="shared" si="147"/>
        <v>1.0330283895154411</v>
      </c>
      <c r="AM1795" s="10">
        <f t="shared" si="148"/>
        <v>-2.8234374060281567E-3</v>
      </c>
      <c r="AN1795" s="11">
        <f t="shared" si="149"/>
        <v>3.2187138037514752E-2</v>
      </c>
    </row>
    <row r="1796" spans="2:40" x14ac:dyDescent="0.5">
      <c r="B1796" s="29">
        <v>44602</v>
      </c>
      <c r="C1796" s="4">
        <v>69.67</v>
      </c>
      <c r="D1796" s="5">
        <f t="shared" si="145"/>
        <v>-2.8624588521540409E-3</v>
      </c>
      <c r="E1796" s="6">
        <f t="shared" si="146"/>
        <v>-2.8665635223318626E-3</v>
      </c>
      <c r="AJ1796" s="29">
        <v>44602</v>
      </c>
      <c r="AK1796" s="6">
        <f t="shared" si="147"/>
        <v>0.99713754114784592</v>
      </c>
      <c r="AL1796" s="7">
        <f t="shared" si="147"/>
        <v>0.99713343647766817</v>
      </c>
      <c r="AM1796" s="10">
        <f t="shared" si="148"/>
        <v>-3.1174969694638989E-3</v>
      </c>
      <c r="AN1796" s="11">
        <f t="shared" si="149"/>
        <v>3.1972384131688861E-2</v>
      </c>
    </row>
    <row r="1797" spans="2:40" x14ac:dyDescent="0.5">
      <c r="B1797" s="29">
        <v>44603</v>
      </c>
      <c r="C1797" s="4">
        <v>65.67</v>
      </c>
      <c r="D1797" s="5">
        <f t="shared" si="145"/>
        <v>-5.741352088416822E-2</v>
      </c>
      <c r="E1797" s="6">
        <f t="shared" si="146"/>
        <v>-5.912760883914623E-2</v>
      </c>
      <c r="AJ1797" s="29">
        <v>44603</v>
      </c>
      <c r="AK1797" s="6">
        <f t="shared" si="147"/>
        <v>0.94258647911583182</v>
      </c>
      <c r="AL1797" s="7">
        <f t="shared" si="147"/>
        <v>0.94087239116085375</v>
      </c>
      <c r="AM1797" s="10">
        <f t="shared" si="148"/>
        <v>-3.140778431821313E-3</v>
      </c>
      <c r="AN1797" s="11">
        <f t="shared" si="149"/>
        <v>3.1972967710335413E-2</v>
      </c>
    </row>
    <row r="1798" spans="2:40" x14ac:dyDescent="0.5">
      <c r="B1798" s="29">
        <v>44606</v>
      </c>
      <c r="C1798" s="4">
        <v>65.63</v>
      </c>
      <c r="D1798" s="5">
        <f t="shared" si="145"/>
        <v>-6.0910613674442285E-4</v>
      </c>
      <c r="E1798" s="6">
        <f t="shared" si="146"/>
        <v>-6.0929171725002779E-4</v>
      </c>
      <c r="AJ1798" s="29">
        <v>44606</v>
      </c>
      <c r="AK1798" s="6">
        <f t="shared" si="147"/>
        <v>0.99939089386325552</v>
      </c>
      <c r="AL1798" s="7">
        <f t="shared" si="147"/>
        <v>0.99939070828275001</v>
      </c>
      <c r="AM1798" s="10">
        <f t="shared" si="148"/>
        <v>-2.0565694177174933E-3</v>
      </c>
      <c r="AN1798" s="11">
        <f t="shared" si="149"/>
        <v>3.1784404742512581E-2</v>
      </c>
    </row>
    <row r="1799" spans="2:40" x14ac:dyDescent="0.5">
      <c r="B1799" s="29">
        <v>44607</v>
      </c>
      <c r="C1799" s="4">
        <v>67.58</v>
      </c>
      <c r="D1799" s="5">
        <f t="shared" si="145"/>
        <v>2.9712021941185478E-2</v>
      </c>
      <c r="E1799" s="6">
        <f t="shared" si="146"/>
        <v>2.9279172800512565E-2</v>
      </c>
      <c r="AJ1799" s="29">
        <v>44607</v>
      </c>
      <c r="AK1799" s="6">
        <f t="shared" si="147"/>
        <v>1.0297120219411855</v>
      </c>
      <c r="AL1799" s="7">
        <f t="shared" si="147"/>
        <v>1.0292791728005126</v>
      </c>
      <c r="AM1799" s="10">
        <f t="shared" si="148"/>
        <v>-1.9695716326137932E-3</v>
      </c>
      <c r="AN1799" s="11">
        <f t="shared" si="149"/>
        <v>3.1799241804205458E-2</v>
      </c>
    </row>
    <row r="1800" spans="2:40" x14ac:dyDescent="0.5">
      <c r="B1800" s="29">
        <v>44608</v>
      </c>
      <c r="C1800" s="4">
        <v>67.959999999999994</v>
      </c>
      <c r="D1800" s="5">
        <f t="shared" ref="D1800:D1863" si="150">((C1800-C1799)/C1799)</f>
        <v>5.6229653743710487E-3</v>
      </c>
      <c r="E1800" s="6">
        <f t="shared" ref="E1800:E1863" si="151" xml:space="preserve"> IF(C1800=C1799, 0, LN(C1800/C1799))</f>
        <v>5.6072155175873961E-3</v>
      </c>
      <c r="AJ1800" s="29">
        <v>44608</v>
      </c>
      <c r="AK1800" s="6">
        <f t="shared" ref="AK1800:AL1863" si="152">1 + D1800</f>
        <v>1.0056229653743711</v>
      </c>
      <c r="AL1800" s="7">
        <f t="shared" si="152"/>
        <v>1.0056072155175875</v>
      </c>
      <c r="AM1800" s="10">
        <f t="shared" ref="AM1800:AM1863" si="153">AVERAGE(D1800:D1890)</f>
        <v>-2.5289487351232015E-3</v>
      </c>
      <c r="AN1800" s="11">
        <f t="shared" ref="AN1800:AN1863" si="154">STDEV(D1800:D1890)</f>
        <v>3.1683247806949498E-2</v>
      </c>
    </row>
    <row r="1801" spans="2:40" x14ac:dyDescent="0.5">
      <c r="B1801" s="29">
        <v>44609</v>
      </c>
      <c r="C1801" s="4">
        <v>65.23</v>
      </c>
      <c r="D1801" s="5">
        <f t="shared" si="150"/>
        <v>-4.0170688640376546E-2</v>
      </c>
      <c r="E1801" s="6">
        <f t="shared" si="151"/>
        <v>-4.0999810995726485E-2</v>
      </c>
      <c r="AJ1801" s="29">
        <v>44609</v>
      </c>
      <c r="AK1801" s="6">
        <f t="shared" si="152"/>
        <v>0.95982931135962346</v>
      </c>
      <c r="AL1801" s="7">
        <f t="shared" si="152"/>
        <v>0.95900018900427353</v>
      </c>
      <c r="AM1801" s="10">
        <f t="shared" si="153"/>
        <v>-2.9315339358047922E-3</v>
      </c>
      <c r="AN1801" s="11">
        <f t="shared" si="154"/>
        <v>3.1811010556887079E-2</v>
      </c>
    </row>
    <row r="1802" spans="2:40" x14ac:dyDescent="0.5">
      <c r="B1802" s="29">
        <v>44610</v>
      </c>
      <c r="C1802" s="4">
        <v>64.17</v>
      </c>
      <c r="D1802" s="5">
        <f t="shared" si="150"/>
        <v>-1.6250191629618306E-2</v>
      </c>
      <c r="E1802" s="6">
        <f t="shared" si="151"/>
        <v>-1.6383674045580675E-2</v>
      </c>
      <c r="AJ1802" s="29">
        <v>44610</v>
      </c>
      <c r="AK1802" s="6">
        <f t="shared" si="152"/>
        <v>0.98374980837038173</v>
      </c>
      <c r="AL1802" s="7">
        <f t="shared" si="152"/>
        <v>0.98361632595441928</v>
      </c>
      <c r="AM1802" s="10">
        <f t="shared" si="153"/>
        <v>-2.7555328449432991E-3</v>
      </c>
      <c r="AN1802" s="11">
        <f t="shared" si="154"/>
        <v>3.1646569048112846E-2</v>
      </c>
    </row>
    <row r="1803" spans="2:40" x14ac:dyDescent="0.5">
      <c r="B1803" s="29">
        <v>44614</v>
      </c>
      <c r="C1803" s="4">
        <v>63.2</v>
      </c>
      <c r="D1803" s="5">
        <f t="shared" si="150"/>
        <v>-1.5116097865045953E-2</v>
      </c>
      <c r="E1803" s="6">
        <f t="shared" si="151"/>
        <v>-1.5231510609612215E-2</v>
      </c>
      <c r="AJ1803" s="29">
        <v>44614</v>
      </c>
      <c r="AK1803" s="6">
        <f t="shared" si="152"/>
        <v>0.98488390213495403</v>
      </c>
      <c r="AL1803" s="7">
        <f t="shared" si="152"/>
        <v>0.98476848939038775</v>
      </c>
      <c r="AM1803" s="10">
        <f t="shared" si="153"/>
        <v>-2.4001559159267122E-3</v>
      </c>
      <c r="AN1803" s="11">
        <f t="shared" si="154"/>
        <v>3.1674911556906424E-2</v>
      </c>
    </row>
    <row r="1804" spans="2:40" x14ac:dyDescent="0.5">
      <c r="B1804" s="29">
        <v>44615</v>
      </c>
      <c r="C1804" s="4">
        <v>62.1</v>
      </c>
      <c r="D1804" s="5">
        <f t="shared" si="150"/>
        <v>-1.7405063291139264E-2</v>
      </c>
      <c r="E1804" s="6">
        <f t="shared" si="151"/>
        <v>-1.7558312213378637E-2</v>
      </c>
      <c r="AJ1804" s="29">
        <v>44615</v>
      </c>
      <c r="AK1804" s="6">
        <f t="shared" si="152"/>
        <v>0.98259493670886078</v>
      </c>
      <c r="AL1804" s="7">
        <f t="shared" si="152"/>
        <v>0.98244168778662133</v>
      </c>
      <c r="AM1804" s="10">
        <f t="shared" si="153"/>
        <v>-1.8302668364890205E-3</v>
      </c>
      <c r="AN1804" s="11">
        <f t="shared" si="154"/>
        <v>3.1909246719418249E-2</v>
      </c>
    </row>
    <row r="1805" spans="2:40" x14ac:dyDescent="0.5">
      <c r="B1805" s="29">
        <v>44616</v>
      </c>
      <c r="C1805" s="4">
        <v>62.16</v>
      </c>
      <c r="D1805" s="5">
        <f t="shared" si="150"/>
        <v>9.6618357487914918E-4</v>
      </c>
      <c r="E1805" s="6">
        <f t="shared" si="151"/>
        <v>9.6571711995879132E-4</v>
      </c>
      <c r="AJ1805" s="29">
        <v>44616</v>
      </c>
      <c r="AK1805" s="6">
        <f t="shared" si="152"/>
        <v>1.0009661835748791</v>
      </c>
      <c r="AL1805" s="7">
        <f t="shared" si="152"/>
        <v>1.0009657171199589</v>
      </c>
      <c r="AM1805" s="10">
        <f t="shared" si="153"/>
        <v>-1.8175980405294812E-3</v>
      </c>
      <c r="AN1805" s="11">
        <f t="shared" si="154"/>
        <v>3.1903222704983247E-2</v>
      </c>
    </row>
    <row r="1806" spans="2:40" x14ac:dyDescent="0.5">
      <c r="B1806" s="29">
        <v>44617</v>
      </c>
      <c r="C1806" s="4">
        <v>65.67</v>
      </c>
      <c r="D1806" s="5">
        <f t="shared" si="150"/>
        <v>5.6467181467181556E-2</v>
      </c>
      <c r="E1806" s="6">
        <f t="shared" si="151"/>
        <v>5.4930494143489342E-2</v>
      </c>
      <c r="AJ1806" s="29">
        <v>44617</v>
      </c>
      <c r="AK1806" s="6">
        <f t="shared" si="152"/>
        <v>1.0564671814671815</v>
      </c>
      <c r="AL1806" s="7">
        <f t="shared" si="152"/>
        <v>1.0549304941434894</v>
      </c>
      <c r="AM1806" s="10">
        <f t="shared" si="153"/>
        <v>-1.3754436919087788E-3</v>
      </c>
      <c r="AN1806" s="11">
        <f t="shared" si="154"/>
        <v>3.2219485351504255E-2</v>
      </c>
    </row>
    <row r="1807" spans="2:40" x14ac:dyDescent="0.5">
      <c r="B1807" s="29">
        <v>44620</v>
      </c>
      <c r="C1807" s="4">
        <v>65.260000000000005</v>
      </c>
      <c r="D1807" s="5">
        <f t="shared" si="150"/>
        <v>-6.2433379016293067E-3</v>
      </c>
      <c r="E1807" s="6">
        <f t="shared" si="151"/>
        <v>-6.2629090377066821E-3</v>
      </c>
      <c r="AJ1807" s="29">
        <v>44620</v>
      </c>
      <c r="AK1807" s="6">
        <f t="shared" si="152"/>
        <v>0.99375666209837066</v>
      </c>
      <c r="AL1807" s="7">
        <f t="shared" si="152"/>
        <v>0.99373709096229335</v>
      </c>
      <c r="AM1807" s="10">
        <f t="shared" si="153"/>
        <v>-2.1535182437769245E-3</v>
      </c>
      <c r="AN1807" s="11">
        <f t="shared" si="154"/>
        <v>3.1657143857604327E-2</v>
      </c>
    </row>
    <row r="1808" spans="2:40" x14ac:dyDescent="0.5">
      <c r="B1808" s="29">
        <v>44621</v>
      </c>
      <c r="C1808" s="4">
        <v>62.4</v>
      </c>
      <c r="D1808" s="5">
        <f t="shared" si="150"/>
        <v>-4.3824701195219223E-2</v>
      </c>
      <c r="E1808" s="6">
        <f t="shared" si="151"/>
        <v>-4.4814015789792661E-2</v>
      </c>
      <c r="AJ1808" s="29">
        <v>44621</v>
      </c>
      <c r="AK1808" s="6">
        <f t="shared" si="152"/>
        <v>0.9561752988047808</v>
      </c>
      <c r="AL1808" s="7">
        <f t="shared" si="152"/>
        <v>0.95518598421020728</v>
      </c>
      <c r="AM1808" s="10">
        <f t="shared" si="153"/>
        <v>-2.2682024051491421E-3</v>
      </c>
      <c r="AN1808" s="11">
        <f t="shared" si="154"/>
        <v>3.1691010222582583E-2</v>
      </c>
    </row>
    <row r="1809" spans="2:40" x14ac:dyDescent="0.5">
      <c r="B1809" s="29">
        <v>44622</v>
      </c>
      <c r="C1809" s="4">
        <v>64.930000000000007</v>
      </c>
      <c r="D1809" s="5">
        <f t="shared" si="150"/>
        <v>4.0544871794871928E-2</v>
      </c>
      <c r="E1809" s="6">
        <f t="shared" si="151"/>
        <v>3.9744491145013584E-2</v>
      </c>
      <c r="AJ1809" s="29">
        <v>44622</v>
      </c>
      <c r="AK1809" s="6">
        <f t="shared" si="152"/>
        <v>1.040544871794872</v>
      </c>
      <c r="AL1809" s="7">
        <f t="shared" si="152"/>
        <v>1.0397444911450135</v>
      </c>
      <c r="AM1809" s="10">
        <f t="shared" si="153"/>
        <v>-1.7844448243359964E-3</v>
      </c>
      <c r="AN1809" s="11">
        <f t="shared" si="154"/>
        <v>3.1384116907252659E-2</v>
      </c>
    </row>
    <row r="1810" spans="2:40" x14ac:dyDescent="0.5">
      <c r="B1810" s="29">
        <v>44623</v>
      </c>
      <c r="C1810" s="4">
        <v>64.569999999999993</v>
      </c>
      <c r="D1810" s="5">
        <f t="shared" si="150"/>
        <v>-5.5444324657325369E-3</v>
      </c>
      <c r="E1810" s="6">
        <f t="shared" si="151"/>
        <v>-5.559859882019986E-3</v>
      </c>
      <c r="AJ1810" s="29">
        <v>44623</v>
      </c>
      <c r="AK1810" s="6">
        <f t="shared" si="152"/>
        <v>0.99445556753426745</v>
      </c>
      <c r="AL1810" s="7">
        <f t="shared" si="152"/>
        <v>0.99444014011797999</v>
      </c>
      <c r="AM1810" s="10">
        <f t="shared" si="153"/>
        <v>-2.3188411110683441E-3</v>
      </c>
      <c r="AN1810" s="11">
        <f t="shared" si="154"/>
        <v>3.106777395877084E-2</v>
      </c>
    </row>
    <row r="1811" spans="2:40" x14ac:dyDescent="0.5">
      <c r="B1811" s="29">
        <v>44624</v>
      </c>
      <c r="C1811" s="4">
        <v>63.48</v>
      </c>
      <c r="D1811" s="5">
        <f t="shared" si="150"/>
        <v>-1.6880904444788545E-2</v>
      </c>
      <c r="E1811" s="6">
        <f t="shared" si="151"/>
        <v>-1.7025010980167211E-2</v>
      </c>
      <c r="AJ1811" s="29">
        <v>44624</v>
      </c>
      <c r="AK1811" s="6">
        <f t="shared" si="152"/>
        <v>0.98311909555521149</v>
      </c>
      <c r="AL1811" s="7">
        <f t="shared" si="152"/>
        <v>0.98297498901983282</v>
      </c>
      <c r="AM1811" s="10">
        <f t="shared" si="153"/>
        <v>-2.6140184092514757E-3</v>
      </c>
      <c r="AN1811" s="11">
        <f t="shared" si="154"/>
        <v>3.1225963182703188E-2</v>
      </c>
    </row>
    <row r="1812" spans="2:40" x14ac:dyDescent="0.5">
      <c r="B1812" s="29">
        <v>44627</v>
      </c>
      <c r="C1812" s="4">
        <v>58.29</v>
      </c>
      <c r="D1812" s="5">
        <f t="shared" si="150"/>
        <v>-8.175803402646499E-2</v>
      </c>
      <c r="E1812" s="6">
        <f t="shared" si="151"/>
        <v>-8.5294343600749861E-2</v>
      </c>
      <c r="AJ1812" s="29">
        <v>44627</v>
      </c>
      <c r="AK1812" s="6">
        <f t="shared" si="152"/>
        <v>0.91824196597353502</v>
      </c>
      <c r="AL1812" s="7">
        <f t="shared" si="152"/>
        <v>0.91470565639925017</v>
      </c>
      <c r="AM1812" s="10">
        <f t="shared" si="153"/>
        <v>-1.9363001995259966E-3</v>
      </c>
      <c r="AN1812" s="11">
        <f t="shared" si="154"/>
        <v>3.1580128785663297E-2</v>
      </c>
    </row>
    <row r="1813" spans="2:40" x14ac:dyDescent="0.5">
      <c r="B1813" s="29">
        <v>44628</v>
      </c>
      <c r="C1813" s="4">
        <v>60.02</v>
      </c>
      <c r="D1813" s="5">
        <f t="shared" si="150"/>
        <v>2.9679190255618527E-2</v>
      </c>
      <c r="E1813" s="6">
        <f t="shared" si="151"/>
        <v>2.9247287954762786E-2</v>
      </c>
      <c r="AJ1813" s="29">
        <v>44628</v>
      </c>
      <c r="AK1813" s="6">
        <f t="shared" si="152"/>
        <v>1.0296791902556186</v>
      </c>
      <c r="AL1813" s="7">
        <f t="shared" si="152"/>
        <v>1.0292472879547627</v>
      </c>
      <c r="AM1813" s="10">
        <f t="shared" si="153"/>
        <v>-9.4061238031073555E-4</v>
      </c>
      <c r="AN1813" s="11">
        <f t="shared" si="154"/>
        <v>3.0443393140409298E-2</v>
      </c>
    </row>
    <row r="1814" spans="2:40" x14ac:dyDescent="0.5">
      <c r="B1814" s="29">
        <v>44629</v>
      </c>
      <c r="C1814" s="4">
        <v>63.29</v>
      </c>
      <c r="D1814" s="5">
        <f t="shared" si="150"/>
        <v>5.4481839386870977E-2</v>
      </c>
      <c r="E1814" s="6">
        <f t="shared" si="151"/>
        <v>5.30494987749928E-2</v>
      </c>
      <c r="AJ1814" s="29">
        <v>44629</v>
      </c>
      <c r="AK1814" s="6">
        <f t="shared" si="152"/>
        <v>1.0544818393868709</v>
      </c>
      <c r="AL1814" s="7">
        <f t="shared" si="152"/>
        <v>1.0530494987749928</v>
      </c>
      <c r="AM1814" s="10">
        <f t="shared" si="153"/>
        <v>-8.8760431744271616E-4</v>
      </c>
      <c r="AN1814" s="11">
        <f t="shared" si="154"/>
        <v>3.0501444954912003E-2</v>
      </c>
    </row>
    <row r="1815" spans="2:40" x14ac:dyDescent="0.5">
      <c r="B1815" s="29">
        <v>44630</v>
      </c>
      <c r="C1815" s="4">
        <v>62.07</v>
      </c>
      <c r="D1815" s="5">
        <f t="shared" si="150"/>
        <v>-1.9276346974245517E-2</v>
      </c>
      <c r="E1815" s="6">
        <f t="shared" si="151"/>
        <v>-1.9464558361652614E-2</v>
      </c>
      <c r="AJ1815" s="29">
        <v>44630</v>
      </c>
      <c r="AK1815" s="6">
        <f t="shared" si="152"/>
        <v>0.98072365302575448</v>
      </c>
      <c r="AL1815" s="7">
        <f t="shared" si="152"/>
        <v>0.98053544163834738</v>
      </c>
      <c r="AM1815" s="10">
        <f t="shared" si="153"/>
        <v>-1.2543915415032547E-3</v>
      </c>
      <c r="AN1815" s="11">
        <f t="shared" si="154"/>
        <v>3.0025184752558855E-2</v>
      </c>
    </row>
    <row r="1816" spans="2:40" x14ac:dyDescent="0.5">
      <c r="B1816" s="29">
        <v>44631</v>
      </c>
      <c r="C1816" s="4">
        <v>63.05</v>
      </c>
      <c r="D1816" s="5">
        <f t="shared" si="150"/>
        <v>1.5788625745126419E-2</v>
      </c>
      <c r="E1816" s="6">
        <f t="shared" si="151"/>
        <v>1.5665281985367256E-2</v>
      </c>
      <c r="AJ1816" s="29">
        <v>44631</v>
      </c>
      <c r="AK1816" s="6">
        <f t="shared" si="152"/>
        <v>1.0157886257451265</v>
      </c>
      <c r="AL1816" s="7">
        <f t="shared" si="152"/>
        <v>1.0156652819853673</v>
      </c>
      <c r="AM1816" s="10">
        <f t="shared" si="153"/>
        <v>-9.6347674181912219E-4</v>
      </c>
      <c r="AN1816" s="11">
        <f t="shared" si="154"/>
        <v>2.9976840456270682E-2</v>
      </c>
    </row>
    <row r="1817" spans="2:40" x14ac:dyDescent="0.5">
      <c r="B1817" s="29">
        <v>44634</v>
      </c>
      <c r="C1817" s="4">
        <v>59.41</v>
      </c>
      <c r="D1817" s="5">
        <f t="shared" si="150"/>
        <v>-5.7731958762886608E-2</v>
      </c>
      <c r="E1817" s="6">
        <f t="shared" si="151"/>
        <v>-5.9465500043278517E-2</v>
      </c>
      <c r="AJ1817" s="29">
        <v>44634</v>
      </c>
      <c r="AK1817" s="6">
        <f t="shared" si="152"/>
        <v>0.94226804123711339</v>
      </c>
      <c r="AL1817" s="7">
        <f t="shared" si="152"/>
        <v>0.94053449995672145</v>
      </c>
      <c r="AM1817" s="10">
        <f t="shared" si="153"/>
        <v>-1.2658342436953887E-3</v>
      </c>
      <c r="AN1817" s="11">
        <f t="shared" si="154"/>
        <v>2.9944738821337014E-2</v>
      </c>
    </row>
    <row r="1818" spans="2:40" x14ac:dyDescent="0.5">
      <c r="B1818" s="29">
        <v>44635</v>
      </c>
      <c r="C1818" s="4">
        <v>59.55</v>
      </c>
      <c r="D1818" s="5">
        <f t="shared" si="150"/>
        <v>2.3565056387813595E-3</v>
      </c>
      <c r="E1818" s="6">
        <f t="shared" si="151"/>
        <v>2.3537334336590082E-3</v>
      </c>
      <c r="AJ1818" s="29">
        <v>44635</v>
      </c>
      <c r="AK1818" s="6">
        <f t="shared" si="152"/>
        <v>1.0023565056387813</v>
      </c>
      <c r="AL1818" s="7">
        <f t="shared" si="152"/>
        <v>1.002353733433659</v>
      </c>
      <c r="AM1818" s="10">
        <f t="shared" si="153"/>
        <v>-6.1104445779772804E-4</v>
      </c>
      <c r="AN1818" s="11">
        <f t="shared" si="154"/>
        <v>2.9341695371471681E-2</v>
      </c>
    </row>
    <row r="1819" spans="2:40" x14ac:dyDescent="0.5">
      <c r="B1819" s="29">
        <v>44636</v>
      </c>
      <c r="C1819" s="4">
        <v>62.28</v>
      </c>
      <c r="D1819" s="5">
        <f t="shared" si="150"/>
        <v>4.5843828715365305E-2</v>
      </c>
      <c r="E1819" s="6">
        <f t="shared" si="151"/>
        <v>4.4824051164488524E-2</v>
      </c>
      <c r="AJ1819" s="29">
        <v>44636</v>
      </c>
      <c r="AK1819" s="6">
        <f t="shared" si="152"/>
        <v>1.0458438287153653</v>
      </c>
      <c r="AL1819" s="7">
        <f t="shared" si="152"/>
        <v>1.0448240511644886</v>
      </c>
      <c r="AM1819" s="10">
        <f t="shared" si="153"/>
        <v>-7.3658141550909863E-4</v>
      </c>
      <c r="AN1819" s="11">
        <f t="shared" si="154"/>
        <v>2.9353293703960594E-2</v>
      </c>
    </row>
    <row r="1820" spans="2:40" x14ac:dyDescent="0.5">
      <c r="B1820" s="29">
        <v>44637</v>
      </c>
      <c r="C1820" s="4">
        <v>61.58</v>
      </c>
      <c r="D1820" s="5">
        <f t="shared" si="150"/>
        <v>-1.1239563262684696E-2</v>
      </c>
      <c r="E1820" s="6">
        <f t="shared" si="151"/>
        <v>-1.1303204469443332E-2</v>
      </c>
      <c r="AJ1820" s="29">
        <v>44637</v>
      </c>
      <c r="AK1820" s="6">
        <f t="shared" si="152"/>
        <v>0.98876043673731528</v>
      </c>
      <c r="AL1820" s="7">
        <f t="shared" si="152"/>
        <v>0.98869679553055667</v>
      </c>
      <c r="AM1820" s="10">
        <f t="shared" si="153"/>
        <v>-9.7769058280838968E-4</v>
      </c>
      <c r="AN1820" s="11">
        <f t="shared" si="154"/>
        <v>2.9055025501241286E-2</v>
      </c>
    </row>
    <row r="1821" spans="2:40" x14ac:dyDescent="0.5">
      <c r="B1821" s="29">
        <v>44638</v>
      </c>
      <c r="C1821" s="4">
        <v>62.58</v>
      </c>
      <c r="D1821" s="5">
        <f t="shared" si="150"/>
        <v>1.6239038648911984E-2</v>
      </c>
      <c r="E1821" s="6">
        <f t="shared" si="151"/>
        <v>1.6108595744381744E-2</v>
      </c>
      <c r="AJ1821" s="29">
        <v>44638</v>
      </c>
      <c r="AK1821" s="6">
        <f t="shared" si="152"/>
        <v>1.016239038648912</v>
      </c>
      <c r="AL1821" s="7">
        <f t="shared" si="152"/>
        <v>1.0161085957443818</v>
      </c>
      <c r="AM1821" s="10">
        <f t="shared" si="153"/>
        <v>-5.174738382065935E-4</v>
      </c>
      <c r="AN1821" s="11">
        <f t="shared" si="154"/>
        <v>2.9221874292464912E-2</v>
      </c>
    </row>
    <row r="1822" spans="2:40" x14ac:dyDescent="0.5">
      <c r="B1822" s="29">
        <v>44641</v>
      </c>
      <c r="C1822" s="4">
        <v>62.5</v>
      </c>
      <c r="D1822" s="5">
        <f t="shared" si="150"/>
        <v>-1.2783636944710497E-3</v>
      </c>
      <c r="E1822" s="6">
        <f t="shared" si="151"/>
        <v>-1.2791814983802838E-3</v>
      </c>
      <c r="AJ1822" s="29">
        <v>44641</v>
      </c>
      <c r="AK1822" s="6">
        <f t="shared" si="152"/>
        <v>0.9987216363055289</v>
      </c>
      <c r="AL1822" s="7">
        <f t="shared" si="152"/>
        <v>0.99872081850161976</v>
      </c>
      <c r="AM1822" s="10">
        <f t="shared" si="153"/>
        <v>-5.8119261482106192E-4</v>
      </c>
      <c r="AN1822" s="11">
        <f t="shared" si="154"/>
        <v>2.9191236166927995E-2</v>
      </c>
    </row>
    <row r="1823" spans="2:40" x14ac:dyDescent="0.5">
      <c r="B1823" s="29">
        <v>44642</v>
      </c>
      <c r="C1823" s="4">
        <v>64.680000000000007</v>
      </c>
      <c r="D1823" s="5">
        <f t="shared" si="150"/>
        <v>3.4880000000000112E-2</v>
      </c>
      <c r="E1823" s="6">
        <f t="shared" si="151"/>
        <v>3.4285477966550307E-2</v>
      </c>
      <c r="AJ1823" s="29">
        <v>44642</v>
      </c>
      <c r="AK1823" s="6">
        <f t="shared" si="152"/>
        <v>1.03488</v>
      </c>
      <c r="AL1823" s="7">
        <f t="shared" si="152"/>
        <v>1.0342854779665502</v>
      </c>
      <c r="AM1823" s="10">
        <f t="shared" si="153"/>
        <v>-5.6329562150794397E-4</v>
      </c>
      <c r="AN1823" s="11">
        <f t="shared" si="154"/>
        <v>2.9191303236822452E-2</v>
      </c>
    </row>
    <row r="1824" spans="2:40" x14ac:dyDescent="0.5">
      <c r="B1824" s="29">
        <v>44643</v>
      </c>
      <c r="C1824" s="4">
        <v>62.78</v>
      </c>
      <c r="D1824" s="5">
        <f t="shared" si="150"/>
        <v>-2.9375386518243746E-2</v>
      </c>
      <c r="E1824" s="6">
        <f t="shared" si="151"/>
        <v>-2.981548329509873E-2</v>
      </c>
      <c r="AJ1824" s="29">
        <v>44643</v>
      </c>
      <c r="AK1824" s="6">
        <f t="shared" si="152"/>
        <v>0.97062461348175622</v>
      </c>
      <c r="AL1824" s="7">
        <f t="shared" si="152"/>
        <v>0.97018451670490125</v>
      </c>
      <c r="AM1824" s="10">
        <f t="shared" si="153"/>
        <v>-1.0831854235826218E-3</v>
      </c>
      <c r="AN1824" s="11">
        <f t="shared" si="154"/>
        <v>2.8973530343571984E-2</v>
      </c>
    </row>
    <row r="1825" spans="2:40" x14ac:dyDescent="0.5">
      <c r="B1825" s="29">
        <v>44644</v>
      </c>
      <c r="C1825" s="4">
        <v>63.89</v>
      </c>
      <c r="D1825" s="5">
        <f t="shared" si="150"/>
        <v>1.768079006052882E-2</v>
      </c>
      <c r="E1825" s="6">
        <f t="shared" si="151"/>
        <v>1.7526303200444494E-2</v>
      </c>
      <c r="AJ1825" s="29">
        <v>44644</v>
      </c>
      <c r="AK1825" s="6">
        <f t="shared" si="152"/>
        <v>1.0176807900605289</v>
      </c>
      <c r="AL1825" s="7">
        <f t="shared" si="152"/>
        <v>1.0175263032004445</v>
      </c>
      <c r="AM1825" s="10">
        <f t="shared" si="153"/>
        <v>-6.0063799249154609E-4</v>
      </c>
      <c r="AN1825" s="11">
        <f t="shared" si="154"/>
        <v>2.8862552757537449E-2</v>
      </c>
    </row>
    <row r="1826" spans="2:40" x14ac:dyDescent="0.5">
      <c r="B1826" s="29">
        <v>44645</v>
      </c>
      <c r="C1826" s="4">
        <v>62.5</v>
      </c>
      <c r="D1826" s="5">
        <f t="shared" si="150"/>
        <v>-2.1756143371419637E-2</v>
      </c>
      <c r="E1826" s="6">
        <f t="shared" si="151"/>
        <v>-2.1996297871896085E-2</v>
      </c>
      <c r="AJ1826" s="29">
        <v>44645</v>
      </c>
      <c r="AK1826" s="6">
        <f t="shared" si="152"/>
        <v>0.97824385662858038</v>
      </c>
      <c r="AL1826" s="7">
        <f t="shared" si="152"/>
        <v>0.97800370212810395</v>
      </c>
      <c r="AM1826" s="10">
        <f t="shared" si="153"/>
        <v>-6.4900108784114849E-4</v>
      </c>
      <c r="AN1826" s="11">
        <f t="shared" si="154"/>
        <v>2.8835253754474394E-2</v>
      </c>
    </row>
    <row r="1827" spans="2:40" x14ac:dyDescent="0.5">
      <c r="B1827" s="29">
        <v>44648</v>
      </c>
      <c r="C1827" s="4">
        <v>63.21</v>
      </c>
      <c r="D1827" s="5">
        <f t="shared" si="150"/>
        <v>1.1360000000000014E-2</v>
      </c>
      <c r="E1827" s="6">
        <f t="shared" si="151"/>
        <v>1.129595974185158E-2</v>
      </c>
      <c r="AJ1827" s="29">
        <v>44648</v>
      </c>
      <c r="AK1827" s="6">
        <f t="shared" si="152"/>
        <v>1.01136</v>
      </c>
      <c r="AL1827" s="7">
        <f t="shared" si="152"/>
        <v>1.0112959597418516</v>
      </c>
      <c r="AM1827" s="10">
        <f t="shared" si="153"/>
        <v>-4.9709184352115024E-4</v>
      </c>
      <c r="AN1827" s="11">
        <f t="shared" si="154"/>
        <v>2.8759134556411787E-2</v>
      </c>
    </row>
    <row r="1828" spans="2:40" x14ac:dyDescent="0.5">
      <c r="B1828" s="29">
        <v>44649</v>
      </c>
      <c r="C1828" s="4">
        <v>65.709999999999994</v>
      </c>
      <c r="D1828" s="5">
        <f t="shared" si="150"/>
        <v>3.9550704002531134E-2</v>
      </c>
      <c r="E1828" s="6">
        <f t="shared" si="151"/>
        <v>3.8788604425569036E-2</v>
      </c>
      <c r="AJ1828" s="29">
        <v>44649</v>
      </c>
      <c r="AK1828" s="6">
        <f t="shared" si="152"/>
        <v>1.0395507040025311</v>
      </c>
      <c r="AL1828" s="7">
        <f t="shared" si="152"/>
        <v>1.038788604425569</v>
      </c>
      <c r="AM1828" s="10">
        <f t="shared" si="153"/>
        <v>-6.4293850164314262E-4</v>
      </c>
      <c r="AN1828" s="11">
        <f t="shared" si="154"/>
        <v>2.8731975919883312E-2</v>
      </c>
    </row>
    <row r="1829" spans="2:40" x14ac:dyDescent="0.5">
      <c r="B1829" s="29">
        <v>44650</v>
      </c>
      <c r="C1829" s="4">
        <v>63.04</v>
      </c>
      <c r="D1829" s="5">
        <f t="shared" si="150"/>
        <v>-4.063308476639773E-2</v>
      </c>
      <c r="E1829" s="6">
        <f t="shared" si="151"/>
        <v>-4.1481675360152709E-2</v>
      </c>
      <c r="AJ1829" s="29">
        <v>44650</v>
      </c>
      <c r="AK1829" s="6">
        <f t="shared" si="152"/>
        <v>0.95936691523360229</v>
      </c>
      <c r="AL1829" s="7">
        <f t="shared" si="152"/>
        <v>0.95851832463984732</v>
      </c>
      <c r="AM1829" s="10">
        <f t="shared" si="153"/>
        <v>-9.8569946172240124E-4</v>
      </c>
      <c r="AN1829" s="11">
        <f t="shared" si="154"/>
        <v>2.8431633927726602E-2</v>
      </c>
    </row>
    <row r="1830" spans="2:40" x14ac:dyDescent="0.5">
      <c r="B1830" s="29">
        <v>44651</v>
      </c>
      <c r="C1830" s="4">
        <v>61.99</v>
      </c>
      <c r="D1830" s="5">
        <f t="shared" si="150"/>
        <v>-1.6656091370558332E-2</v>
      </c>
      <c r="E1830" s="6">
        <f t="shared" si="151"/>
        <v>-1.6796363835795625E-2</v>
      </c>
      <c r="AJ1830" s="29">
        <v>44651</v>
      </c>
      <c r="AK1830" s="6">
        <f t="shared" si="152"/>
        <v>0.98334390862944165</v>
      </c>
      <c r="AL1830" s="7">
        <f t="shared" si="152"/>
        <v>0.98320363616420436</v>
      </c>
      <c r="AM1830" s="10">
        <f t="shared" si="153"/>
        <v>-1.4251481066156622E-4</v>
      </c>
      <c r="AN1830" s="11">
        <f t="shared" si="154"/>
        <v>2.8380489360075822E-2</v>
      </c>
    </row>
    <row r="1831" spans="2:40" x14ac:dyDescent="0.5">
      <c r="B1831" s="29">
        <v>44652</v>
      </c>
      <c r="C1831" s="4">
        <v>62.33</v>
      </c>
      <c r="D1831" s="5">
        <f t="shared" si="150"/>
        <v>5.4847556057428023E-3</v>
      </c>
      <c r="E1831" s="6">
        <f t="shared" si="151"/>
        <v>5.4697691069312401E-3</v>
      </c>
      <c r="AJ1831" s="29">
        <v>44652</v>
      </c>
      <c r="AK1831" s="6">
        <f t="shared" si="152"/>
        <v>1.0054847556057429</v>
      </c>
      <c r="AL1831" s="7">
        <f t="shared" si="152"/>
        <v>1.0054697691069312</v>
      </c>
      <c r="AM1831" s="10">
        <f t="shared" si="153"/>
        <v>2.0538180238562548E-4</v>
      </c>
      <c r="AN1831" s="11">
        <f t="shared" si="154"/>
        <v>2.8369850042126259E-2</v>
      </c>
    </row>
    <row r="1832" spans="2:40" x14ac:dyDescent="0.5">
      <c r="B1832" s="29">
        <v>44655</v>
      </c>
      <c r="C1832" s="4">
        <v>63.36</v>
      </c>
      <c r="D1832" s="5">
        <f t="shared" si="150"/>
        <v>1.6524947858174252E-2</v>
      </c>
      <c r="E1832" s="6">
        <f t="shared" si="151"/>
        <v>1.6389896685411114E-2</v>
      </c>
      <c r="AJ1832" s="29">
        <v>44655</v>
      </c>
      <c r="AK1832" s="6">
        <f t="shared" si="152"/>
        <v>1.0165249478581742</v>
      </c>
      <c r="AL1832" s="7">
        <f t="shared" si="152"/>
        <v>1.016389896685411</v>
      </c>
      <c r="AM1832" s="10">
        <f t="shared" si="153"/>
        <v>1.6496181086178598E-4</v>
      </c>
      <c r="AN1832" s="11">
        <f t="shared" si="154"/>
        <v>2.8364864506359555E-2</v>
      </c>
    </row>
    <row r="1833" spans="2:40" x14ac:dyDescent="0.5">
      <c r="B1833" s="29">
        <v>44656</v>
      </c>
      <c r="C1833" s="4">
        <v>61.13</v>
      </c>
      <c r="D1833" s="5">
        <f t="shared" si="150"/>
        <v>-3.5195707070707023E-2</v>
      </c>
      <c r="E1833" s="6">
        <f t="shared" si="151"/>
        <v>-3.5830003465536386E-2</v>
      </c>
      <c r="AJ1833" s="29">
        <v>44656</v>
      </c>
      <c r="AK1833" s="6">
        <f t="shared" si="152"/>
        <v>0.96480429292929293</v>
      </c>
      <c r="AL1833" s="7">
        <f t="shared" si="152"/>
        <v>0.96416999653446367</v>
      </c>
      <c r="AM1833" s="10">
        <f t="shared" si="153"/>
        <v>6.9839883398511928E-5</v>
      </c>
      <c r="AN1833" s="11">
        <f t="shared" si="154"/>
        <v>2.8323876042218053E-2</v>
      </c>
    </row>
    <row r="1834" spans="2:40" x14ac:dyDescent="0.5">
      <c r="B1834" s="29">
        <v>44657</v>
      </c>
      <c r="C1834" s="4">
        <v>59.03</v>
      </c>
      <c r="D1834" s="5">
        <f t="shared" si="150"/>
        <v>-3.4353018158023906E-2</v>
      </c>
      <c r="E1834" s="6">
        <f t="shared" si="151"/>
        <v>-3.4956954788036093E-2</v>
      </c>
      <c r="AJ1834" s="29">
        <v>44657</v>
      </c>
      <c r="AK1834" s="6">
        <f t="shared" si="152"/>
        <v>0.96564698184197606</v>
      </c>
      <c r="AL1834" s="7">
        <f t="shared" si="152"/>
        <v>0.96504304521196393</v>
      </c>
      <c r="AM1834" s="10">
        <f t="shared" si="153"/>
        <v>3.2254997060762215E-4</v>
      </c>
      <c r="AN1834" s="11">
        <f t="shared" si="154"/>
        <v>2.8107498446914736E-2</v>
      </c>
    </row>
    <row r="1835" spans="2:40" x14ac:dyDescent="0.5">
      <c r="B1835" s="29">
        <v>44658</v>
      </c>
      <c r="C1835" s="4">
        <v>57.67</v>
      </c>
      <c r="D1835" s="5">
        <f t="shared" si="150"/>
        <v>-2.3039132644418082E-2</v>
      </c>
      <c r="E1835" s="6">
        <f t="shared" si="151"/>
        <v>-2.3308681625276686E-2</v>
      </c>
      <c r="AJ1835" s="29">
        <v>44658</v>
      </c>
      <c r="AK1835" s="6">
        <f t="shared" si="152"/>
        <v>0.97696086735558196</v>
      </c>
      <c r="AL1835" s="7">
        <f t="shared" si="152"/>
        <v>0.97669131837472334</v>
      </c>
      <c r="AM1835" s="10">
        <f t="shared" si="153"/>
        <v>4.3044218904462301E-4</v>
      </c>
      <c r="AN1835" s="11">
        <f t="shared" si="154"/>
        <v>2.7991519951472053E-2</v>
      </c>
    </row>
    <row r="1836" spans="2:40" x14ac:dyDescent="0.5">
      <c r="B1836" s="29">
        <v>44659</v>
      </c>
      <c r="C1836" s="4">
        <v>57.56</v>
      </c>
      <c r="D1836" s="5">
        <f t="shared" si="150"/>
        <v>-1.907404196289222E-3</v>
      </c>
      <c r="E1836" s="6">
        <f t="shared" si="151"/>
        <v>-1.9092256081541643E-3</v>
      </c>
      <c r="AJ1836" s="29">
        <v>44659</v>
      </c>
      <c r="AK1836" s="6">
        <f t="shared" si="152"/>
        <v>0.99809259580371079</v>
      </c>
      <c r="AL1836" s="7">
        <f t="shared" si="152"/>
        <v>0.99809077439184579</v>
      </c>
      <c r="AM1836" s="10">
        <f t="shared" si="153"/>
        <v>7.4112442369735304E-4</v>
      </c>
      <c r="AN1836" s="11">
        <f t="shared" si="154"/>
        <v>2.7884827921413398E-2</v>
      </c>
    </row>
    <row r="1837" spans="2:40" x14ac:dyDescent="0.5">
      <c r="B1837" s="29">
        <v>44662</v>
      </c>
      <c r="C1837" s="4">
        <v>56.87</v>
      </c>
      <c r="D1837" s="5">
        <f t="shared" si="150"/>
        <v>-1.1987491313412176E-2</v>
      </c>
      <c r="E1837" s="6">
        <f t="shared" si="151"/>
        <v>-1.2059920700458816E-2</v>
      </c>
      <c r="AJ1837" s="29">
        <v>44662</v>
      </c>
      <c r="AK1837" s="6">
        <f t="shared" si="152"/>
        <v>0.98801250868658785</v>
      </c>
      <c r="AL1837" s="7">
        <f t="shared" si="152"/>
        <v>0.9879400792995412</v>
      </c>
      <c r="AM1837" s="10">
        <f t="shared" si="153"/>
        <v>5.0004636017866031E-4</v>
      </c>
      <c r="AN1837" s="11">
        <f t="shared" si="154"/>
        <v>2.8002564472238711E-2</v>
      </c>
    </row>
    <row r="1838" spans="2:40" x14ac:dyDescent="0.5">
      <c r="B1838" s="29">
        <v>44663</v>
      </c>
      <c r="C1838" s="4">
        <v>55.51</v>
      </c>
      <c r="D1838" s="5">
        <f t="shared" si="150"/>
        <v>-2.3914190258484253E-2</v>
      </c>
      <c r="E1838" s="6">
        <f t="shared" si="151"/>
        <v>-2.4204776616638415E-2</v>
      </c>
      <c r="AJ1838" s="29">
        <v>44663</v>
      </c>
      <c r="AK1838" s="6">
        <f t="shared" si="152"/>
        <v>0.97608580974151571</v>
      </c>
      <c r="AL1838" s="7">
        <f t="shared" si="152"/>
        <v>0.97579522338336155</v>
      </c>
      <c r="AM1838" s="10">
        <f t="shared" si="153"/>
        <v>4.3328294245987664E-4</v>
      </c>
      <c r="AN1838" s="11">
        <f t="shared" si="154"/>
        <v>2.8039885601107543E-2</v>
      </c>
    </row>
    <row r="1839" spans="2:40" x14ac:dyDescent="0.5">
      <c r="B1839" s="29">
        <v>44664</v>
      </c>
      <c r="C1839" s="4">
        <v>57.75</v>
      </c>
      <c r="D1839" s="5">
        <f t="shared" si="150"/>
        <v>4.0353089533417437E-2</v>
      </c>
      <c r="E1839" s="6">
        <f t="shared" si="151"/>
        <v>3.9560164699833027E-2</v>
      </c>
      <c r="AJ1839" s="29">
        <v>44664</v>
      </c>
      <c r="AK1839" s="6">
        <f t="shared" si="152"/>
        <v>1.0403530895334174</v>
      </c>
      <c r="AL1839" s="7">
        <f t="shared" si="152"/>
        <v>1.0395601646998329</v>
      </c>
      <c r="AM1839" s="10">
        <f t="shared" si="153"/>
        <v>8.9052090035862046E-4</v>
      </c>
      <c r="AN1839" s="11">
        <f t="shared" si="154"/>
        <v>2.7977628060084539E-2</v>
      </c>
    </row>
    <row r="1840" spans="2:40" x14ac:dyDescent="0.5">
      <c r="B1840" s="29">
        <v>44665</v>
      </c>
      <c r="C1840" s="4">
        <v>57.49</v>
      </c>
      <c r="D1840" s="5">
        <f t="shared" si="150"/>
        <v>-4.5021645021644675E-3</v>
      </c>
      <c r="E1840" s="6">
        <f t="shared" si="151"/>
        <v>-4.5123297667033274E-3</v>
      </c>
      <c r="AJ1840" s="29">
        <v>44665</v>
      </c>
      <c r="AK1840" s="6">
        <f t="shared" si="152"/>
        <v>0.99549783549783555</v>
      </c>
      <c r="AL1840" s="7">
        <f t="shared" si="152"/>
        <v>0.99548767023329665</v>
      </c>
      <c r="AM1840" s="10">
        <f t="shared" si="153"/>
        <v>6.1166013844952852E-4</v>
      </c>
      <c r="AN1840" s="11">
        <f t="shared" si="154"/>
        <v>2.7705062076592377E-2</v>
      </c>
    </row>
    <row r="1841" spans="2:40" x14ac:dyDescent="0.5">
      <c r="B1841" s="29">
        <v>44669</v>
      </c>
      <c r="C1841" s="4">
        <v>56.76</v>
      </c>
      <c r="D1841" s="5">
        <f t="shared" si="150"/>
        <v>-1.2697860497477891E-2</v>
      </c>
      <c r="E1841" s="6">
        <f t="shared" si="151"/>
        <v>-1.277916734335771E-2</v>
      </c>
      <c r="AJ1841" s="29">
        <v>44669</v>
      </c>
      <c r="AK1841" s="6">
        <f t="shared" si="152"/>
        <v>0.9873021395025221</v>
      </c>
      <c r="AL1841" s="7">
        <f t="shared" si="152"/>
        <v>0.98722083265664229</v>
      </c>
      <c r="AM1841" s="10">
        <f t="shared" si="153"/>
        <v>9.1274853122235594E-4</v>
      </c>
      <c r="AN1841" s="11">
        <f t="shared" si="154"/>
        <v>2.7797596233810871E-2</v>
      </c>
    </row>
    <row r="1842" spans="2:40" x14ac:dyDescent="0.5">
      <c r="B1842" s="29">
        <v>44670</v>
      </c>
      <c r="C1842" s="4">
        <v>58.59</v>
      </c>
      <c r="D1842" s="5">
        <f t="shared" si="150"/>
        <v>3.2241014799154429E-2</v>
      </c>
      <c r="E1842" s="6">
        <f t="shared" si="151"/>
        <v>3.1732181264855538E-2</v>
      </c>
      <c r="AJ1842" s="29">
        <v>44670</v>
      </c>
      <c r="AK1842" s="6">
        <f t="shared" si="152"/>
        <v>1.0322410147991545</v>
      </c>
      <c r="AL1842" s="7">
        <f t="shared" si="152"/>
        <v>1.0317321812648554</v>
      </c>
      <c r="AM1842" s="10">
        <f t="shared" si="153"/>
        <v>3.3438290137271289E-4</v>
      </c>
      <c r="AN1842" s="11">
        <f t="shared" si="154"/>
        <v>2.8619315567763388E-2</v>
      </c>
    </row>
    <row r="1843" spans="2:40" x14ac:dyDescent="0.5">
      <c r="B1843" s="29">
        <v>44671</v>
      </c>
      <c r="C1843" s="4">
        <v>59.16</v>
      </c>
      <c r="D1843" s="5">
        <f t="shared" si="150"/>
        <v>9.7286226318483212E-3</v>
      </c>
      <c r="E1843" s="6">
        <f t="shared" si="151"/>
        <v>9.6816042859016165E-3</v>
      </c>
      <c r="AJ1843" s="29">
        <v>44671</v>
      </c>
      <c r="AK1843" s="6">
        <f t="shared" si="152"/>
        <v>1.0097286226318483</v>
      </c>
      <c r="AL1843" s="7">
        <f t="shared" si="152"/>
        <v>1.0096816042859016</v>
      </c>
      <c r="AM1843" s="10">
        <f t="shared" si="153"/>
        <v>-1.563749844617236E-4</v>
      </c>
      <c r="AN1843" s="11">
        <f t="shared" si="154"/>
        <v>2.8448499723692181E-2</v>
      </c>
    </row>
    <row r="1844" spans="2:40" x14ac:dyDescent="0.5">
      <c r="B1844" s="29">
        <v>44672</v>
      </c>
      <c r="C1844" s="4">
        <v>56.16</v>
      </c>
      <c r="D1844" s="5">
        <f t="shared" si="150"/>
        <v>-5.0709939148073029E-2</v>
      </c>
      <c r="E1844" s="6">
        <f t="shared" si="151"/>
        <v>-5.2040878125043329E-2</v>
      </c>
      <c r="AJ1844" s="29">
        <v>44672</v>
      </c>
      <c r="AK1844" s="6">
        <f t="shared" si="152"/>
        <v>0.94929006085192702</v>
      </c>
      <c r="AL1844" s="7">
        <f t="shared" si="152"/>
        <v>0.94795912187495668</v>
      </c>
      <c r="AM1844" s="10">
        <f t="shared" si="153"/>
        <v>-4.0540773078967155E-4</v>
      </c>
      <c r="AN1844" s="11">
        <f t="shared" si="154"/>
        <v>2.8460193801814321E-2</v>
      </c>
    </row>
    <row r="1845" spans="2:40" x14ac:dyDescent="0.5">
      <c r="B1845" s="29">
        <v>44673</v>
      </c>
      <c r="C1845" s="4">
        <v>53.93</v>
      </c>
      <c r="D1845" s="5">
        <f t="shared" si="150"/>
        <v>-3.9707977207977155E-2</v>
      </c>
      <c r="E1845" s="6">
        <f t="shared" si="151"/>
        <v>-4.0517850368419962E-2</v>
      </c>
      <c r="AJ1845" s="29">
        <v>44673</v>
      </c>
      <c r="AK1845" s="6">
        <f t="shared" si="152"/>
        <v>0.96029202279202286</v>
      </c>
      <c r="AL1845" s="7">
        <f t="shared" si="152"/>
        <v>0.95948214963158007</v>
      </c>
      <c r="AM1845" s="10">
        <f t="shared" si="153"/>
        <v>2.7783300878108882E-4</v>
      </c>
      <c r="AN1845" s="11">
        <f t="shared" si="154"/>
        <v>2.7981405795074087E-2</v>
      </c>
    </row>
    <row r="1846" spans="2:40" x14ac:dyDescent="0.5">
      <c r="B1846" s="29">
        <v>44676</v>
      </c>
      <c r="C1846" s="4">
        <v>54.39</v>
      </c>
      <c r="D1846" s="5">
        <f t="shared" si="150"/>
        <v>8.5295753754867573E-3</v>
      </c>
      <c r="E1846" s="6">
        <f t="shared" si="151"/>
        <v>8.4934040857338085E-3</v>
      </c>
      <c r="AJ1846" s="29">
        <v>44676</v>
      </c>
      <c r="AK1846" s="6">
        <f t="shared" si="152"/>
        <v>1.0085295753754868</v>
      </c>
      <c r="AL1846" s="7">
        <f t="shared" si="152"/>
        <v>1.0084934040857338</v>
      </c>
      <c r="AM1846" s="10">
        <f t="shared" si="153"/>
        <v>5.6589800433632645E-4</v>
      </c>
      <c r="AN1846" s="11">
        <f t="shared" si="154"/>
        <v>2.7698689319832558E-2</v>
      </c>
    </row>
    <row r="1847" spans="2:40" x14ac:dyDescent="0.5">
      <c r="B1847" s="29">
        <v>44677</v>
      </c>
      <c r="C1847" s="4">
        <v>51.15</v>
      </c>
      <c r="D1847" s="5">
        <f t="shared" si="150"/>
        <v>-5.956977385548818E-2</v>
      </c>
      <c r="E1847" s="6">
        <f t="shared" si="151"/>
        <v>-6.1417821037233984E-2</v>
      </c>
      <c r="AJ1847" s="29">
        <v>44677</v>
      </c>
      <c r="AK1847" s="6">
        <f t="shared" si="152"/>
        <v>0.94043022614451177</v>
      </c>
      <c r="AL1847" s="7">
        <f t="shared" si="152"/>
        <v>0.93858217896276597</v>
      </c>
      <c r="AM1847" s="10">
        <f t="shared" si="153"/>
        <v>5.0623775220076726E-4</v>
      </c>
      <c r="AN1847" s="11">
        <f t="shared" si="154"/>
        <v>2.7687190221888595E-2</v>
      </c>
    </row>
    <row r="1848" spans="2:40" x14ac:dyDescent="0.5">
      <c r="B1848" s="29">
        <v>44678</v>
      </c>
      <c r="C1848" s="4">
        <v>50.92</v>
      </c>
      <c r="D1848" s="5">
        <f t="shared" si="150"/>
        <v>-4.4965786901270165E-3</v>
      </c>
      <c r="E1848" s="6">
        <f t="shared" si="151"/>
        <v>-4.5067187084296238E-3</v>
      </c>
      <c r="AJ1848" s="29">
        <v>44678</v>
      </c>
      <c r="AK1848" s="6">
        <f t="shared" si="152"/>
        <v>0.99550342130987302</v>
      </c>
      <c r="AL1848" s="7">
        <f t="shared" si="152"/>
        <v>0.99549328129157033</v>
      </c>
      <c r="AM1848" s="10">
        <f t="shared" si="153"/>
        <v>1.28472677558775E-3</v>
      </c>
      <c r="AN1848" s="11">
        <f t="shared" si="154"/>
        <v>2.6965798344253444E-2</v>
      </c>
    </row>
    <row r="1849" spans="2:40" x14ac:dyDescent="0.5">
      <c r="B1849" s="29">
        <v>44679</v>
      </c>
      <c r="C1849" s="4">
        <v>52.31</v>
      </c>
      <c r="D1849" s="5">
        <f t="shared" si="150"/>
        <v>2.7297721916732139E-2</v>
      </c>
      <c r="E1849" s="6">
        <f t="shared" si="151"/>
        <v>2.6931783693313879E-2</v>
      </c>
      <c r="AJ1849" s="29">
        <v>44679</v>
      </c>
      <c r="AK1849" s="6">
        <f t="shared" si="152"/>
        <v>1.0272977219167321</v>
      </c>
      <c r="AL1849" s="7">
        <f t="shared" si="152"/>
        <v>1.0269317836933138</v>
      </c>
      <c r="AM1849" s="10">
        <f t="shared" si="153"/>
        <v>1.5554215029063424E-3</v>
      </c>
      <c r="AN1849" s="11">
        <f t="shared" si="154"/>
        <v>2.7030679759565433E-2</v>
      </c>
    </row>
    <row r="1850" spans="2:40" x14ac:dyDescent="0.5">
      <c r="B1850" s="29">
        <v>44680</v>
      </c>
      <c r="C1850" s="4">
        <v>49.76</v>
      </c>
      <c r="D1850" s="5">
        <f t="shared" si="150"/>
        <v>-4.8747849359587155E-2</v>
      </c>
      <c r="E1850" s="6">
        <f t="shared" si="151"/>
        <v>-4.9976108951595828E-2</v>
      </c>
      <c r="AJ1850" s="29">
        <v>44680</v>
      </c>
      <c r="AK1850" s="6">
        <f t="shared" si="152"/>
        <v>0.9512521506404128</v>
      </c>
      <c r="AL1850" s="7">
        <f t="shared" si="152"/>
        <v>0.95002389104840412</v>
      </c>
      <c r="AM1850" s="10">
        <f t="shared" si="153"/>
        <v>1.2786873072974177E-3</v>
      </c>
      <c r="AN1850" s="11">
        <f t="shared" si="154"/>
        <v>2.6892763668467139E-2</v>
      </c>
    </row>
    <row r="1851" spans="2:40" x14ac:dyDescent="0.5">
      <c r="B1851" s="29">
        <v>44683</v>
      </c>
      <c r="C1851" s="4">
        <v>51.92</v>
      </c>
      <c r="D1851" s="5">
        <f t="shared" si="150"/>
        <v>4.3408360128617436E-2</v>
      </c>
      <c r="E1851" s="6">
        <f t="shared" si="151"/>
        <v>4.2492623964910665E-2</v>
      </c>
      <c r="AJ1851" s="29">
        <v>44683</v>
      </c>
      <c r="AK1851" s="6">
        <f t="shared" si="152"/>
        <v>1.0434083601286175</v>
      </c>
      <c r="AL1851" s="7">
        <f t="shared" si="152"/>
        <v>1.0424926239649106</v>
      </c>
      <c r="AM1851" s="10">
        <f t="shared" si="153"/>
        <v>2.0559583981560382E-3</v>
      </c>
      <c r="AN1851" s="11">
        <f t="shared" si="154"/>
        <v>2.6449309350139571E-2</v>
      </c>
    </row>
    <row r="1852" spans="2:40" x14ac:dyDescent="0.5">
      <c r="B1852" s="29">
        <v>44684</v>
      </c>
      <c r="C1852" s="4">
        <v>51.73</v>
      </c>
      <c r="D1852" s="5">
        <f t="shared" si="150"/>
        <v>-3.6594761171033288E-3</v>
      </c>
      <c r="E1852" s="6">
        <f t="shared" si="151"/>
        <v>-3.6661883804109856E-3</v>
      </c>
      <c r="AJ1852" s="29">
        <v>44684</v>
      </c>
      <c r="AK1852" s="6">
        <f t="shared" si="152"/>
        <v>0.99634052388289662</v>
      </c>
      <c r="AL1852" s="7">
        <f t="shared" si="152"/>
        <v>0.996333811619589</v>
      </c>
      <c r="AM1852" s="10">
        <f t="shared" si="153"/>
        <v>1.7359023076656723E-3</v>
      </c>
      <c r="AN1852" s="11">
        <f t="shared" si="154"/>
        <v>2.6117491130811604E-2</v>
      </c>
    </row>
    <row r="1853" spans="2:40" x14ac:dyDescent="0.5">
      <c r="B1853" s="29">
        <v>44685</v>
      </c>
      <c r="C1853" s="4">
        <v>53.66</v>
      </c>
      <c r="D1853" s="5">
        <f t="shared" si="150"/>
        <v>3.7309104968103614E-2</v>
      </c>
      <c r="E1853" s="6">
        <f t="shared" si="151"/>
        <v>3.6629960982054337E-2</v>
      </c>
      <c r="AJ1853" s="29">
        <v>44685</v>
      </c>
      <c r="AK1853" s="6">
        <f t="shared" si="152"/>
        <v>1.0373091049681036</v>
      </c>
      <c r="AL1853" s="7">
        <f t="shared" si="152"/>
        <v>1.0366299609820544</v>
      </c>
      <c r="AM1853" s="10">
        <f t="shared" si="153"/>
        <v>1.3510239479148493E-3</v>
      </c>
      <c r="AN1853" s="11">
        <f t="shared" si="154"/>
        <v>2.6453781783602699E-2</v>
      </c>
    </row>
    <row r="1854" spans="2:40" x14ac:dyDescent="0.5">
      <c r="B1854" s="29">
        <v>44686</v>
      </c>
      <c r="C1854" s="4">
        <v>53.37</v>
      </c>
      <c r="D1854" s="5">
        <f t="shared" si="150"/>
        <v>-5.4043980618710243E-3</v>
      </c>
      <c r="E1854" s="6">
        <f t="shared" si="151"/>
        <v>-5.4190546516245577E-3</v>
      </c>
      <c r="AJ1854" s="29">
        <v>44686</v>
      </c>
      <c r="AK1854" s="6">
        <f t="shared" si="152"/>
        <v>0.99459560193812901</v>
      </c>
      <c r="AL1854" s="7">
        <f t="shared" si="152"/>
        <v>0.99458094534837549</v>
      </c>
      <c r="AM1854" s="10">
        <f t="shared" si="153"/>
        <v>1.0884331542676169E-3</v>
      </c>
      <c r="AN1854" s="11">
        <f t="shared" si="154"/>
        <v>2.6210361075954678E-2</v>
      </c>
    </row>
    <row r="1855" spans="2:40" x14ac:dyDescent="0.5">
      <c r="B1855" s="29">
        <v>44687</v>
      </c>
      <c r="C1855" s="4">
        <v>52.9</v>
      </c>
      <c r="D1855" s="5">
        <f t="shared" si="150"/>
        <v>-8.8064455686715174E-3</v>
      </c>
      <c r="E1855" s="6">
        <f t="shared" si="151"/>
        <v>-8.8454514815997261E-3</v>
      </c>
      <c r="AJ1855" s="29">
        <v>44687</v>
      </c>
      <c r="AK1855" s="6">
        <f t="shared" si="152"/>
        <v>0.99119355443132851</v>
      </c>
      <c r="AL1855" s="7">
        <f t="shared" si="152"/>
        <v>0.99115454851840024</v>
      </c>
      <c r="AM1855" s="10">
        <f t="shared" si="153"/>
        <v>1.0961496784929377E-3</v>
      </c>
      <c r="AN1855" s="11">
        <f t="shared" si="154"/>
        <v>2.6208531602234273E-2</v>
      </c>
    </row>
    <row r="1856" spans="2:40" x14ac:dyDescent="0.5">
      <c r="B1856" s="29">
        <v>44690</v>
      </c>
      <c r="C1856" s="4">
        <v>49.55</v>
      </c>
      <c r="D1856" s="5">
        <f t="shared" si="150"/>
        <v>-6.3327032136105882E-2</v>
      </c>
      <c r="E1856" s="6">
        <f t="shared" si="151"/>
        <v>-6.5421078088256757E-2</v>
      </c>
      <c r="AJ1856" s="29">
        <v>44690</v>
      </c>
      <c r="AK1856" s="6">
        <f t="shared" si="152"/>
        <v>0.93667296786389409</v>
      </c>
      <c r="AL1856" s="7">
        <f t="shared" si="152"/>
        <v>0.9345789219117433</v>
      </c>
      <c r="AM1856" s="10">
        <f t="shared" si="153"/>
        <v>7.4298004859082577E-4</v>
      </c>
      <c r="AN1856" s="11">
        <f t="shared" si="154"/>
        <v>2.655766853265026E-2</v>
      </c>
    </row>
    <row r="1857" spans="2:40" x14ac:dyDescent="0.5">
      <c r="B1857" s="29">
        <v>44691</v>
      </c>
      <c r="C1857" s="4">
        <v>50.44</v>
      </c>
      <c r="D1857" s="5">
        <f t="shared" si="150"/>
        <v>1.7961654894046431E-2</v>
      </c>
      <c r="E1857" s="6">
        <f t="shared" si="151"/>
        <v>1.7802250320721837E-2</v>
      </c>
      <c r="AJ1857" s="29">
        <v>44691</v>
      </c>
      <c r="AK1857" s="6">
        <f t="shared" si="152"/>
        <v>1.0179616548940464</v>
      </c>
      <c r="AL1857" s="7">
        <f t="shared" si="152"/>
        <v>1.0178022503207218</v>
      </c>
      <c r="AM1857" s="10">
        <f t="shared" si="153"/>
        <v>1.5671968998873054E-3</v>
      </c>
      <c r="AN1857" s="11">
        <f t="shared" si="154"/>
        <v>2.5697089906323335E-2</v>
      </c>
    </row>
    <row r="1858" spans="2:40" x14ac:dyDescent="0.5">
      <c r="B1858" s="29">
        <v>44692</v>
      </c>
      <c r="C1858" s="4">
        <v>51.01</v>
      </c>
      <c r="D1858" s="5">
        <f t="shared" si="150"/>
        <v>1.1300555114988111E-2</v>
      </c>
      <c r="E1858" s="6">
        <f t="shared" si="151"/>
        <v>1.1237180838116338E-2</v>
      </c>
      <c r="AJ1858" s="29">
        <v>44692</v>
      </c>
      <c r="AK1858" s="6">
        <f t="shared" si="152"/>
        <v>1.0113005551149881</v>
      </c>
      <c r="AL1858" s="7">
        <f t="shared" si="152"/>
        <v>1.0112371808381164</v>
      </c>
      <c r="AM1858" s="10">
        <f t="shared" si="153"/>
        <v>1.054711884404616E-3</v>
      </c>
      <c r="AN1858" s="11">
        <f t="shared" si="154"/>
        <v>2.5831186837309682E-2</v>
      </c>
    </row>
    <row r="1859" spans="2:40" x14ac:dyDescent="0.5">
      <c r="B1859" s="29">
        <v>44693</v>
      </c>
      <c r="C1859" s="4">
        <v>51.57</v>
      </c>
      <c r="D1859" s="5">
        <f t="shared" si="150"/>
        <v>1.0978239560870462E-2</v>
      </c>
      <c r="E1859" s="6">
        <f t="shared" si="151"/>
        <v>1.0918416128032382E-2</v>
      </c>
      <c r="AJ1859" s="29">
        <v>44693</v>
      </c>
      <c r="AK1859" s="6">
        <f t="shared" si="152"/>
        <v>1.0109782395608704</v>
      </c>
      <c r="AL1859" s="7">
        <f t="shared" si="152"/>
        <v>1.0109184161280325</v>
      </c>
      <c r="AM1859" s="10">
        <f t="shared" si="153"/>
        <v>6.8569495845225608E-4</v>
      </c>
      <c r="AN1859" s="11">
        <f t="shared" si="154"/>
        <v>2.5922889542823298E-2</v>
      </c>
    </row>
    <row r="1860" spans="2:40" x14ac:dyDescent="0.5">
      <c r="B1860" s="29">
        <v>44694</v>
      </c>
      <c r="C1860" s="4">
        <v>54.2</v>
      </c>
      <c r="D1860" s="5">
        <f t="shared" si="150"/>
        <v>5.0998642621679323E-2</v>
      </c>
      <c r="E1860" s="6">
        <f t="shared" si="151"/>
        <v>4.9740800382732979E-2</v>
      </c>
      <c r="AJ1860" s="29">
        <v>44694</v>
      </c>
      <c r="AK1860" s="6">
        <f t="shared" si="152"/>
        <v>1.0509986426216793</v>
      </c>
      <c r="AL1860" s="7">
        <f t="shared" si="152"/>
        <v>1.0497408003827329</v>
      </c>
      <c r="AM1860" s="10">
        <f t="shared" si="153"/>
        <v>3.2507466253036977E-4</v>
      </c>
      <c r="AN1860" s="11">
        <f t="shared" si="154"/>
        <v>2.6006241478893043E-2</v>
      </c>
    </row>
    <row r="1861" spans="2:40" x14ac:dyDescent="0.5">
      <c r="B1861" s="29">
        <v>44697</v>
      </c>
      <c r="C1861" s="4">
        <v>53.51</v>
      </c>
      <c r="D1861" s="5">
        <f t="shared" si="150"/>
        <v>-1.2730627306273151E-2</v>
      </c>
      <c r="E1861" s="6">
        <f t="shared" si="151"/>
        <v>-1.2812356122387377E-2</v>
      </c>
      <c r="AJ1861" s="29">
        <v>44697</v>
      </c>
      <c r="AK1861" s="6">
        <f t="shared" si="152"/>
        <v>0.98726937269372683</v>
      </c>
      <c r="AL1861" s="7">
        <f t="shared" si="152"/>
        <v>0.9871876438776126</v>
      </c>
      <c r="AM1861" s="10">
        <f t="shared" si="153"/>
        <v>-6.4282447184078656E-4</v>
      </c>
      <c r="AN1861" s="11">
        <f t="shared" si="154"/>
        <v>2.5736982620091768E-2</v>
      </c>
    </row>
    <row r="1862" spans="2:40" x14ac:dyDescent="0.5">
      <c r="B1862" s="29">
        <v>44698</v>
      </c>
      <c r="C1862" s="4">
        <v>54.8</v>
      </c>
      <c r="D1862" s="5">
        <f t="shared" si="150"/>
        <v>2.4107643431134352E-2</v>
      </c>
      <c r="E1862" s="6">
        <f t="shared" si="151"/>
        <v>2.3821641630756483E-2</v>
      </c>
      <c r="AJ1862" s="29">
        <v>44698</v>
      </c>
      <c r="AK1862" s="6">
        <f t="shared" si="152"/>
        <v>1.0241076434311343</v>
      </c>
      <c r="AL1862" s="7">
        <f t="shared" si="152"/>
        <v>1.0238216416307564</v>
      </c>
      <c r="AM1862" s="10">
        <f t="shared" si="153"/>
        <v>-6.6466089633760871E-4</v>
      </c>
      <c r="AN1862" s="11">
        <f t="shared" si="154"/>
        <v>2.5748192952254428E-2</v>
      </c>
    </row>
    <row r="1863" spans="2:40" x14ac:dyDescent="0.5">
      <c r="B1863" s="29">
        <v>44699</v>
      </c>
      <c r="C1863" s="4">
        <v>54.34</v>
      </c>
      <c r="D1863" s="5">
        <f t="shared" si="150"/>
        <v>-8.3941605839414919E-3</v>
      </c>
      <c r="E1863" s="6">
        <f t="shared" si="151"/>
        <v>-8.4295899557680527E-3</v>
      </c>
      <c r="AJ1863" s="29">
        <v>44699</v>
      </c>
      <c r="AK1863" s="6">
        <f t="shared" si="152"/>
        <v>0.99160583941605851</v>
      </c>
      <c r="AL1863" s="7">
        <f t="shared" si="152"/>
        <v>0.99157041004423196</v>
      </c>
      <c r="AM1863" s="10">
        <f t="shared" si="153"/>
        <v>-9.3407729698780496E-4</v>
      </c>
      <c r="AN1863" s="11">
        <f t="shared" si="154"/>
        <v>2.5614024489242285E-2</v>
      </c>
    </row>
    <row r="1864" spans="2:40" x14ac:dyDescent="0.5">
      <c r="B1864" s="29">
        <v>44700</v>
      </c>
      <c r="C1864" s="4">
        <v>53.95</v>
      </c>
      <c r="D1864" s="5">
        <f t="shared" ref="D1864:D1927" si="155">((C1864-C1863)/C1863)</f>
        <v>-7.1770334928229762E-3</v>
      </c>
      <c r="E1864" s="6">
        <f t="shared" ref="E1864:E1927" si="156" xml:space="preserve"> IF(C1864=C1863, 0, LN(C1864/C1863))</f>
        <v>-7.2029122940579973E-3</v>
      </c>
      <c r="AJ1864" s="29">
        <v>44700</v>
      </c>
      <c r="AK1864" s="6">
        <f t="shared" ref="AK1864:AL1927" si="157">1 + D1864</f>
        <v>0.99282296650717705</v>
      </c>
      <c r="AL1864" s="7">
        <f t="shared" si="157"/>
        <v>0.99279708770594199</v>
      </c>
      <c r="AM1864" s="10">
        <f t="shared" ref="AM1864:AM1927" si="158">AVERAGE(D1864:D1954)</f>
        <v>-5.7188877538083636E-4</v>
      </c>
      <c r="AN1864" s="11">
        <f t="shared" ref="AN1864:AN1927" si="159">STDEV(D1864:D1954)</f>
        <v>2.574008006543696E-2</v>
      </c>
    </row>
    <row r="1865" spans="2:40" x14ac:dyDescent="0.5">
      <c r="B1865" s="29">
        <v>44701</v>
      </c>
      <c r="C1865" s="4">
        <v>54.48</v>
      </c>
      <c r="D1865" s="5">
        <f t="shared" si="155"/>
        <v>9.8239110287301947E-3</v>
      </c>
      <c r="E1865" s="6">
        <f t="shared" si="156"/>
        <v>9.775970137113104E-3</v>
      </c>
      <c r="AJ1865" s="29">
        <v>44701</v>
      </c>
      <c r="AK1865" s="6">
        <f t="shared" si="157"/>
        <v>1.0098239110287301</v>
      </c>
      <c r="AL1865" s="7">
        <f t="shared" si="157"/>
        <v>1.0097759701371132</v>
      </c>
      <c r="AM1865" s="10">
        <f t="shared" si="158"/>
        <v>-1.0243570705327622E-3</v>
      </c>
      <c r="AN1865" s="11">
        <f t="shared" si="159"/>
        <v>2.6214987706441335E-2</v>
      </c>
    </row>
    <row r="1866" spans="2:40" x14ac:dyDescent="0.5">
      <c r="B1866" s="29">
        <v>44704</v>
      </c>
      <c r="C1866" s="4">
        <v>55.22</v>
      </c>
      <c r="D1866" s="5">
        <f t="shared" si="155"/>
        <v>1.358296622613807E-2</v>
      </c>
      <c r="E1866" s="6">
        <f t="shared" si="156"/>
        <v>1.3491544660751385E-2</v>
      </c>
      <c r="AJ1866" s="29">
        <v>44704</v>
      </c>
      <c r="AK1866" s="6">
        <f t="shared" si="157"/>
        <v>1.013582966226138</v>
      </c>
      <c r="AL1866" s="7">
        <f t="shared" si="157"/>
        <v>1.0134915446607513</v>
      </c>
      <c r="AM1866" s="10">
        <f t="shared" si="158"/>
        <v>-1.3930214044202192E-3</v>
      </c>
      <c r="AN1866" s="11">
        <f t="shared" si="159"/>
        <v>2.6296503286433622E-2</v>
      </c>
    </row>
    <row r="1867" spans="2:40" x14ac:dyDescent="0.5">
      <c r="B1867" s="29">
        <v>44705</v>
      </c>
      <c r="C1867" s="4">
        <v>53.58</v>
      </c>
      <c r="D1867" s="5">
        <f t="shared" si="155"/>
        <v>-2.96993842810576E-2</v>
      </c>
      <c r="E1867" s="6">
        <f t="shared" si="156"/>
        <v>-3.0149342385545664E-2</v>
      </c>
      <c r="AJ1867" s="29">
        <v>44705</v>
      </c>
      <c r="AK1867" s="6">
        <f t="shared" si="157"/>
        <v>0.97030061571894244</v>
      </c>
      <c r="AL1867" s="7">
        <f t="shared" si="157"/>
        <v>0.96985065761445433</v>
      </c>
      <c r="AM1867" s="10">
        <f t="shared" si="158"/>
        <v>-9.6802032431042822E-4</v>
      </c>
      <c r="AN1867" s="11">
        <f t="shared" si="159"/>
        <v>2.6847981408665473E-2</v>
      </c>
    </row>
    <row r="1868" spans="2:40" x14ac:dyDescent="0.5">
      <c r="B1868" s="29">
        <v>44706</v>
      </c>
      <c r="C1868" s="4">
        <v>55.78</v>
      </c>
      <c r="D1868" s="5">
        <f t="shared" si="155"/>
        <v>4.1060097051138542E-2</v>
      </c>
      <c r="E1868" s="6">
        <f t="shared" si="156"/>
        <v>4.0239518082880281E-2</v>
      </c>
      <c r="AJ1868" s="29">
        <v>44706</v>
      </c>
      <c r="AK1868" s="6">
        <f t="shared" si="157"/>
        <v>1.0410600970511386</v>
      </c>
      <c r="AL1868" s="7">
        <f t="shared" si="157"/>
        <v>1.0402395180828803</v>
      </c>
      <c r="AM1868" s="10">
        <f t="shared" si="158"/>
        <v>3.2105640090868958E-5</v>
      </c>
      <c r="AN1868" s="11">
        <f t="shared" si="159"/>
        <v>2.7454116473375811E-2</v>
      </c>
    </row>
    <row r="1869" spans="2:40" x14ac:dyDescent="0.5">
      <c r="B1869" s="29">
        <v>44707</v>
      </c>
      <c r="C1869" s="4">
        <v>58.11</v>
      </c>
      <c r="D1869" s="5">
        <f t="shared" si="155"/>
        <v>4.177124417353887E-2</v>
      </c>
      <c r="E1869" s="6">
        <f t="shared" si="156"/>
        <v>4.0922383887671346E-2</v>
      </c>
      <c r="AJ1869" s="29">
        <v>44707</v>
      </c>
      <c r="AK1869" s="6">
        <f t="shared" si="157"/>
        <v>1.0417712441735389</v>
      </c>
      <c r="AL1869" s="7">
        <f t="shared" si="157"/>
        <v>1.0409223838876713</v>
      </c>
      <c r="AM1869" s="10">
        <f t="shared" si="158"/>
        <v>-4.8258781662614456E-4</v>
      </c>
      <c r="AN1869" s="11">
        <f t="shared" si="159"/>
        <v>2.7113323699930521E-2</v>
      </c>
    </row>
    <row r="1870" spans="2:40" x14ac:dyDescent="0.5">
      <c r="B1870" s="29">
        <v>44708</v>
      </c>
      <c r="C1870" s="4">
        <v>60.32</v>
      </c>
      <c r="D1870" s="5">
        <f t="shared" si="155"/>
        <v>3.8031319910514554E-2</v>
      </c>
      <c r="E1870" s="6">
        <f t="shared" si="156"/>
        <v>3.7325957612686346E-2</v>
      </c>
      <c r="AJ1870" s="29">
        <v>44708</v>
      </c>
      <c r="AK1870" s="6">
        <f t="shared" si="157"/>
        <v>1.0380313199105144</v>
      </c>
      <c r="AL1870" s="7">
        <f t="shared" si="157"/>
        <v>1.0373259576126863</v>
      </c>
      <c r="AM1870" s="10">
        <f t="shared" si="158"/>
        <v>-1.0735742600389776E-3</v>
      </c>
      <c r="AN1870" s="11">
        <f t="shared" si="159"/>
        <v>2.6765978969441658E-2</v>
      </c>
    </row>
    <row r="1871" spans="2:40" x14ac:dyDescent="0.5">
      <c r="B1871" s="29">
        <v>44712</v>
      </c>
      <c r="C1871" s="4">
        <v>57.64</v>
      </c>
      <c r="D1871" s="5">
        <f t="shared" si="155"/>
        <v>-4.4429708222811663E-2</v>
      </c>
      <c r="E1871" s="6">
        <f t="shared" si="156"/>
        <v>-4.5446952568379294E-2</v>
      </c>
      <c r="AJ1871" s="29">
        <v>44712</v>
      </c>
      <c r="AK1871" s="6">
        <f t="shared" si="157"/>
        <v>0.95557029177718833</v>
      </c>
      <c r="AL1871" s="7">
        <f t="shared" si="157"/>
        <v>0.95455304743162073</v>
      </c>
      <c r="AM1871" s="10">
        <f t="shared" si="158"/>
        <v>-1.9740608331598143E-3</v>
      </c>
      <c r="AN1871" s="11">
        <f t="shared" si="159"/>
        <v>2.6814137454190982E-2</v>
      </c>
    </row>
    <row r="1872" spans="2:40" x14ac:dyDescent="0.5">
      <c r="B1872" s="29">
        <v>44713</v>
      </c>
      <c r="C1872" s="4">
        <v>57.77</v>
      </c>
      <c r="D1872" s="5">
        <f t="shared" si="155"/>
        <v>2.2553782095767272E-3</v>
      </c>
      <c r="E1872" s="6">
        <f t="shared" si="156"/>
        <v>2.2528386618528087E-3</v>
      </c>
      <c r="AJ1872" s="29">
        <v>44713</v>
      </c>
      <c r="AK1872" s="6">
        <f t="shared" si="157"/>
        <v>1.0022553782095767</v>
      </c>
      <c r="AL1872" s="7">
        <f t="shared" si="157"/>
        <v>1.0022528386618528</v>
      </c>
      <c r="AM1872" s="10">
        <f t="shared" si="158"/>
        <v>-1.5353933786071553E-3</v>
      </c>
      <c r="AN1872" s="11">
        <f t="shared" si="159"/>
        <v>2.6435720768158366E-2</v>
      </c>
    </row>
    <row r="1873" spans="2:40" x14ac:dyDescent="0.5">
      <c r="B1873" s="29">
        <v>44714</v>
      </c>
      <c r="C1873" s="4">
        <v>58.53</v>
      </c>
      <c r="D1873" s="5">
        <f t="shared" si="155"/>
        <v>1.3155617102302198E-2</v>
      </c>
      <c r="E1873" s="6">
        <f t="shared" si="156"/>
        <v>1.306983350995531E-2</v>
      </c>
      <c r="AJ1873" s="29">
        <v>44714</v>
      </c>
      <c r="AK1873" s="6">
        <f t="shared" si="157"/>
        <v>1.0131556171023022</v>
      </c>
      <c r="AL1873" s="7">
        <f t="shared" si="157"/>
        <v>1.0130698335099553</v>
      </c>
      <c r="AM1873" s="10">
        <f t="shared" si="158"/>
        <v>-1.75709720995242E-3</v>
      </c>
      <c r="AN1873" s="11">
        <f t="shared" si="159"/>
        <v>2.64881234661003E-2</v>
      </c>
    </row>
    <row r="1874" spans="2:40" x14ac:dyDescent="0.5">
      <c r="B1874" s="29">
        <v>44715</v>
      </c>
      <c r="C1874" s="4">
        <v>57.78</v>
      </c>
      <c r="D1874" s="5">
        <f t="shared" si="155"/>
        <v>-1.2813941568426447E-2</v>
      </c>
      <c r="E1874" s="6">
        <f t="shared" si="156"/>
        <v>-1.2896748265040309E-2</v>
      </c>
      <c r="AJ1874" s="29">
        <v>44715</v>
      </c>
      <c r="AK1874" s="6">
        <f t="shared" si="157"/>
        <v>0.98718605843157359</v>
      </c>
      <c r="AL1874" s="7">
        <f t="shared" si="157"/>
        <v>0.98710325173495972</v>
      </c>
      <c r="AM1874" s="10">
        <f t="shared" si="158"/>
        <v>-1.758770412123896E-3</v>
      </c>
      <c r="AN1874" s="11">
        <f t="shared" si="159"/>
        <v>2.6487175784876676E-2</v>
      </c>
    </row>
    <row r="1875" spans="2:40" x14ac:dyDescent="0.5">
      <c r="B1875" s="29">
        <v>44718</v>
      </c>
      <c r="C1875" s="4">
        <v>59.17</v>
      </c>
      <c r="D1875" s="5">
        <f t="shared" si="155"/>
        <v>2.4056767047421261E-2</v>
      </c>
      <c r="E1875" s="6">
        <f t="shared" si="156"/>
        <v>2.3771961650513474E-2</v>
      </c>
      <c r="AJ1875" s="29">
        <v>44718</v>
      </c>
      <c r="AK1875" s="6">
        <f t="shared" si="157"/>
        <v>1.0240567670474212</v>
      </c>
      <c r="AL1875" s="7">
        <f t="shared" si="157"/>
        <v>1.0237719616505134</v>
      </c>
      <c r="AM1875" s="10">
        <f t="shared" si="158"/>
        <v>-1.5588037709947345E-3</v>
      </c>
      <c r="AN1875" s="11">
        <f t="shared" si="159"/>
        <v>2.6471471627246543E-2</v>
      </c>
    </row>
    <row r="1876" spans="2:40" x14ac:dyDescent="0.5">
      <c r="B1876" s="29">
        <v>44719</v>
      </c>
      <c r="C1876" s="4">
        <v>59.08</v>
      </c>
      <c r="D1876" s="5">
        <f t="shared" si="155"/>
        <v>-1.5210410681088964E-3</v>
      </c>
      <c r="E1876" s="6">
        <f t="shared" si="156"/>
        <v>-1.5221990254237205E-3</v>
      </c>
      <c r="AJ1876" s="29">
        <v>44719</v>
      </c>
      <c r="AK1876" s="6">
        <f t="shared" si="157"/>
        <v>0.99847895893189109</v>
      </c>
      <c r="AL1876" s="7">
        <f t="shared" si="157"/>
        <v>0.99847780097457628</v>
      </c>
      <c r="AM1876" s="10">
        <f t="shared" si="158"/>
        <v>-2.094720956898834E-3</v>
      </c>
      <c r="AN1876" s="11">
        <f t="shared" si="159"/>
        <v>2.6440763151417274E-2</v>
      </c>
    </row>
    <row r="1877" spans="2:40" x14ac:dyDescent="0.5">
      <c r="B1877" s="29">
        <v>44720</v>
      </c>
      <c r="C1877" s="4">
        <v>57.32</v>
      </c>
      <c r="D1877" s="5">
        <f t="shared" si="155"/>
        <v>-2.9790115098171938E-2</v>
      </c>
      <c r="E1877" s="6">
        <f t="shared" si="156"/>
        <v>-3.0242854703207957E-2</v>
      </c>
      <c r="AJ1877" s="29">
        <v>44720</v>
      </c>
      <c r="AK1877" s="6">
        <f t="shared" si="157"/>
        <v>0.97020988490182802</v>
      </c>
      <c r="AL1877" s="7">
        <f t="shared" si="157"/>
        <v>0.96975714529679202</v>
      </c>
      <c r="AM1877" s="10">
        <f t="shared" si="158"/>
        <v>-1.7160371079175357E-3</v>
      </c>
      <c r="AN1877" s="11">
        <f t="shared" si="159"/>
        <v>2.6694621235480685E-2</v>
      </c>
    </row>
    <row r="1878" spans="2:40" x14ac:dyDescent="0.5">
      <c r="B1878" s="29">
        <v>44721</v>
      </c>
      <c r="C1878" s="4">
        <v>56.66</v>
      </c>
      <c r="D1878" s="5">
        <f t="shared" si="155"/>
        <v>-1.1514305652477385E-2</v>
      </c>
      <c r="E1878" s="6">
        <f t="shared" si="156"/>
        <v>-1.1581108557600641E-2</v>
      </c>
      <c r="AJ1878" s="29">
        <v>44721</v>
      </c>
      <c r="AK1878" s="6">
        <f t="shared" si="157"/>
        <v>0.98848569434752265</v>
      </c>
      <c r="AL1878" s="7">
        <f t="shared" si="157"/>
        <v>0.98841889144239936</v>
      </c>
      <c r="AM1878" s="10">
        <f t="shared" si="158"/>
        <v>-1.0899122773795485E-3</v>
      </c>
      <c r="AN1878" s="11">
        <f t="shared" si="159"/>
        <v>2.6697029204992898E-2</v>
      </c>
    </row>
    <row r="1879" spans="2:40" x14ac:dyDescent="0.5">
      <c r="B1879" s="29">
        <v>44722</v>
      </c>
      <c r="C1879" s="4">
        <v>54.45</v>
      </c>
      <c r="D1879" s="5">
        <f t="shared" si="155"/>
        <v>-3.9004588775149909E-2</v>
      </c>
      <c r="E1879" s="6">
        <f t="shared" si="156"/>
        <v>-3.9785645023400887E-2</v>
      </c>
      <c r="AJ1879" s="29">
        <v>44722</v>
      </c>
      <c r="AK1879" s="6">
        <f t="shared" si="157"/>
        <v>0.9609954112248501</v>
      </c>
      <c r="AL1879" s="7">
        <f t="shared" si="157"/>
        <v>0.96021435497659913</v>
      </c>
      <c r="AM1879" s="10">
        <f t="shared" si="158"/>
        <v>-1.1361440068559053E-3</v>
      </c>
      <c r="AN1879" s="11">
        <f t="shared" si="159"/>
        <v>2.6718915668386804E-2</v>
      </c>
    </row>
    <row r="1880" spans="2:40" x14ac:dyDescent="0.5">
      <c r="B1880" s="29">
        <v>44725</v>
      </c>
      <c r="C1880" s="4">
        <v>50.08</v>
      </c>
      <c r="D1880" s="5">
        <f t="shared" si="155"/>
        <v>-8.0257116620753063E-2</v>
      </c>
      <c r="E1880" s="6">
        <f t="shared" si="156"/>
        <v>-8.3661122587126491E-2</v>
      </c>
      <c r="AJ1880" s="29">
        <v>44725</v>
      </c>
      <c r="AK1880" s="6">
        <f t="shared" si="157"/>
        <v>0.91974288337924692</v>
      </c>
      <c r="AL1880" s="7">
        <f t="shared" si="157"/>
        <v>0.91633887741287356</v>
      </c>
      <c r="AM1880" s="10">
        <f t="shared" si="158"/>
        <v>-7.7639787815629905E-4</v>
      </c>
      <c r="AN1880" s="11">
        <f t="shared" si="159"/>
        <v>2.6422124062632016E-2</v>
      </c>
    </row>
    <row r="1881" spans="2:40" x14ac:dyDescent="0.5">
      <c r="B1881" s="29">
        <v>44726</v>
      </c>
      <c r="C1881" s="4">
        <v>49.36</v>
      </c>
      <c r="D1881" s="5">
        <f t="shared" si="155"/>
        <v>-1.43769968051118E-2</v>
      </c>
      <c r="E1881" s="6">
        <f t="shared" si="156"/>
        <v>-1.4481347194710732E-2</v>
      </c>
      <c r="AJ1881" s="29">
        <v>44726</v>
      </c>
      <c r="AK1881" s="6">
        <f t="shared" si="157"/>
        <v>0.98562300319488816</v>
      </c>
      <c r="AL1881" s="7">
        <f t="shared" si="157"/>
        <v>0.98551865280528927</v>
      </c>
      <c r="AM1881" s="10">
        <f t="shared" si="158"/>
        <v>5.6388971016606499E-4</v>
      </c>
      <c r="AN1881" s="11">
        <f t="shared" si="159"/>
        <v>2.5420013291389442E-2</v>
      </c>
    </row>
    <row r="1882" spans="2:40" x14ac:dyDescent="0.5">
      <c r="B1882" s="29">
        <v>44727</v>
      </c>
      <c r="C1882" s="4">
        <v>50.55</v>
      </c>
      <c r="D1882" s="5">
        <f t="shared" si="155"/>
        <v>2.4108589951377588E-2</v>
      </c>
      <c r="E1882" s="6">
        <f t="shared" si="156"/>
        <v>2.3822565869347962E-2</v>
      </c>
      <c r="AJ1882" s="29">
        <v>44727</v>
      </c>
      <c r="AK1882" s="6">
        <f t="shared" si="157"/>
        <v>1.0241085899513775</v>
      </c>
      <c r="AL1882" s="7">
        <f t="shared" si="157"/>
        <v>1.0238225658693481</v>
      </c>
      <c r="AM1882" s="10">
        <f t="shared" si="158"/>
        <v>8.3563212011234748E-4</v>
      </c>
      <c r="AN1882" s="11">
        <f t="shared" si="159"/>
        <v>2.5390677525110979E-2</v>
      </c>
    </row>
    <row r="1883" spans="2:40" x14ac:dyDescent="0.5">
      <c r="B1883" s="29">
        <v>44728</v>
      </c>
      <c r="C1883" s="4">
        <v>46.78</v>
      </c>
      <c r="D1883" s="5">
        <f t="shared" si="155"/>
        <v>-7.4579624134520198E-2</v>
      </c>
      <c r="E1883" s="6">
        <f t="shared" si="156"/>
        <v>-7.7507184310447411E-2</v>
      </c>
      <c r="AJ1883" s="29">
        <v>44728</v>
      </c>
      <c r="AK1883" s="6">
        <f t="shared" si="157"/>
        <v>0.92542037586547976</v>
      </c>
      <c r="AL1883" s="7">
        <f t="shared" si="157"/>
        <v>0.92249281568955255</v>
      </c>
      <c r="AM1883" s="10">
        <f t="shared" si="158"/>
        <v>1.1187723137668988E-3</v>
      </c>
      <c r="AN1883" s="11">
        <f t="shared" si="159"/>
        <v>2.5793551130319958E-2</v>
      </c>
    </row>
    <row r="1884" spans="2:40" x14ac:dyDescent="0.5">
      <c r="B1884" s="29">
        <v>44729</v>
      </c>
      <c r="C1884" s="4">
        <v>48.25</v>
      </c>
      <c r="D1884" s="5">
        <f t="shared" si="155"/>
        <v>3.1423685335613488E-2</v>
      </c>
      <c r="E1884" s="6">
        <f t="shared" si="156"/>
        <v>3.0940066628962027E-2</v>
      </c>
      <c r="AJ1884" s="29">
        <v>44729</v>
      </c>
      <c r="AK1884" s="6">
        <f t="shared" si="157"/>
        <v>1.0314236853356136</v>
      </c>
      <c r="AL1884" s="7">
        <f t="shared" si="157"/>
        <v>1.0309400666289621</v>
      </c>
      <c r="AM1884" s="10">
        <f t="shared" si="158"/>
        <v>1.9039310558571362E-3</v>
      </c>
      <c r="AN1884" s="11">
        <f t="shared" si="159"/>
        <v>2.451968877689141E-2</v>
      </c>
    </row>
    <row r="1885" spans="2:40" x14ac:dyDescent="0.5">
      <c r="B1885" s="29">
        <v>44733</v>
      </c>
      <c r="C1885" s="4">
        <v>49.85</v>
      </c>
      <c r="D1885" s="5">
        <f t="shared" si="155"/>
        <v>3.3160621761658057E-2</v>
      </c>
      <c r="E1885" s="6">
        <f t="shared" si="156"/>
        <v>3.2622668622852388E-2</v>
      </c>
      <c r="AJ1885" s="29">
        <v>44733</v>
      </c>
      <c r="AK1885" s="6">
        <f t="shared" si="157"/>
        <v>1.033160621761658</v>
      </c>
      <c r="AL1885" s="7">
        <f t="shared" si="157"/>
        <v>1.0326226686228523</v>
      </c>
      <c r="AM1885" s="10">
        <f t="shared" si="158"/>
        <v>1.5890619285903994E-3</v>
      </c>
      <c r="AN1885" s="11">
        <f t="shared" si="159"/>
        <v>2.4319556747150719E-2</v>
      </c>
    </row>
    <row r="1886" spans="2:40" x14ac:dyDescent="0.5">
      <c r="B1886" s="29">
        <v>44734</v>
      </c>
      <c r="C1886" s="4">
        <v>50.19</v>
      </c>
      <c r="D1886" s="5">
        <f t="shared" si="155"/>
        <v>6.8204613841523834E-3</v>
      </c>
      <c r="E1886" s="6">
        <f t="shared" si="156"/>
        <v>6.7973072589949885E-3</v>
      </c>
      <c r="AJ1886" s="29">
        <v>44734</v>
      </c>
      <c r="AK1886" s="6">
        <f t="shared" si="157"/>
        <v>1.0068204613841525</v>
      </c>
      <c r="AL1886" s="7">
        <f t="shared" si="157"/>
        <v>1.0067973072589951</v>
      </c>
      <c r="AM1886" s="10">
        <f t="shared" si="158"/>
        <v>1.4958931391951475E-3</v>
      </c>
      <c r="AN1886" s="11">
        <f t="shared" si="159"/>
        <v>2.4213269596866125E-2</v>
      </c>
    </row>
    <row r="1887" spans="2:40" x14ac:dyDescent="0.5">
      <c r="B1887" s="29">
        <v>44735</v>
      </c>
      <c r="C1887" s="4">
        <v>49.94</v>
      </c>
      <c r="D1887" s="5">
        <f t="shared" si="155"/>
        <v>-4.9810719266786211E-3</v>
      </c>
      <c r="E1887" s="6">
        <f t="shared" si="156"/>
        <v>-4.9935188152151399E-3</v>
      </c>
      <c r="AJ1887" s="29">
        <v>44735</v>
      </c>
      <c r="AK1887" s="6">
        <f t="shared" si="157"/>
        <v>0.99501892807332137</v>
      </c>
      <c r="AL1887" s="7">
        <f t="shared" si="157"/>
        <v>0.99500648118478485</v>
      </c>
      <c r="AM1887" s="10">
        <f t="shared" si="158"/>
        <v>1.367607889754593E-3</v>
      </c>
      <c r="AN1887" s="11">
        <f t="shared" si="159"/>
        <v>2.4215670852252451E-2</v>
      </c>
    </row>
    <row r="1888" spans="2:40" x14ac:dyDescent="0.5">
      <c r="B1888" s="29">
        <v>44736</v>
      </c>
      <c r="C1888" s="4">
        <v>52</v>
      </c>
      <c r="D1888" s="5">
        <f t="shared" si="155"/>
        <v>4.1249499399279181E-2</v>
      </c>
      <c r="E1888" s="6">
        <f t="shared" si="156"/>
        <v>4.0421433729800192E-2</v>
      </c>
      <c r="AJ1888" s="29">
        <v>44736</v>
      </c>
      <c r="AK1888" s="6">
        <f t="shared" si="157"/>
        <v>1.0412494993992791</v>
      </c>
      <c r="AL1888" s="7">
        <f t="shared" si="157"/>
        <v>1.0404214337298001</v>
      </c>
      <c r="AM1888" s="10">
        <f t="shared" si="158"/>
        <v>1.7816316109840542E-3</v>
      </c>
      <c r="AN1888" s="11">
        <f t="shared" si="159"/>
        <v>2.4427077576679109E-2</v>
      </c>
    </row>
    <row r="1889" spans="2:40" x14ac:dyDescent="0.5">
      <c r="B1889" s="29">
        <v>44739</v>
      </c>
      <c r="C1889" s="4">
        <v>52.38</v>
      </c>
      <c r="D1889" s="5">
        <f t="shared" si="155"/>
        <v>7.307692307692357E-3</v>
      </c>
      <c r="E1889" s="6">
        <f t="shared" si="156"/>
        <v>7.2811204981386331E-3</v>
      </c>
      <c r="AJ1889" s="29">
        <v>44739</v>
      </c>
      <c r="AK1889" s="6">
        <f t="shared" si="157"/>
        <v>1.0073076923076925</v>
      </c>
      <c r="AL1889" s="7">
        <f t="shared" si="157"/>
        <v>1.0072811204981387</v>
      </c>
      <c r="AM1889" s="10">
        <f t="shared" si="158"/>
        <v>1.7627494491154042E-3</v>
      </c>
      <c r="AN1889" s="11">
        <f t="shared" si="159"/>
        <v>2.4396875322892891E-2</v>
      </c>
    </row>
    <row r="1890" spans="2:40" x14ac:dyDescent="0.5">
      <c r="B1890" s="29">
        <v>44740</v>
      </c>
      <c r="C1890" s="4">
        <v>51.27</v>
      </c>
      <c r="D1890" s="5">
        <f t="shared" si="155"/>
        <v>-2.1191294387170663E-2</v>
      </c>
      <c r="E1890" s="6">
        <f t="shared" si="156"/>
        <v>-2.1419053283956661E-2</v>
      </c>
      <c r="AJ1890" s="29">
        <v>44740</v>
      </c>
      <c r="AK1890" s="6">
        <f t="shared" si="157"/>
        <v>0.97880870561282929</v>
      </c>
      <c r="AL1890" s="7">
        <f t="shared" si="157"/>
        <v>0.97858094671604334</v>
      </c>
      <c r="AM1890" s="10">
        <f t="shared" si="158"/>
        <v>1.8858426155433275E-3</v>
      </c>
      <c r="AN1890" s="11">
        <f t="shared" si="159"/>
        <v>2.4453355756209924E-2</v>
      </c>
    </row>
    <row r="1891" spans="2:40" x14ac:dyDescent="0.5">
      <c r="B1891" s="29">
        <v>44741</v>
      </c>
      <c r="C1891" s="4">
        <v>49.68</v>
      </c>
      <c r="D1891" s="5">
        <f t="shared" si="155"/>
        <v>-3.1012287887653662E-2</v>
      </c>
      <c r="E1891" s="6">
        <f t="shared" si="156"/>
        <v>-3.1503348170385935E-2</v>
      </c>
      <c r="AJ1891" s="29">
        <v>44741</v>
      </c>
      <c r="AK1891" s="6">
        <f t="shared" si="157"/>
        <v>0.96898771211234636</v>
      </c>
      <c r="AL1891" s="7">
        <f t="shared" si="157"/>
        <v>0.96849665182961409</v>
      </c>
      <c r="AM1891" s="10">
        <f t="shared" si="158"/>
        <v>2.49088435295361E-3</v>
      </c>
      <c r="AN1891" s="11">
        <f t="shared" si="159"/>
        <v>2.4556952900981255E-2</v>
      </c>
    </row>
    <row r="1892" spans="2:40" x14ac:dyDescent="0.5">
      <c r="B1892" s="29">
        <v>44742</v>
      </c>
      <c r="C1892" s="4">
        <v>48.48</v>
      </c>
      <c r="D1892" s="5">
        <f t="shared" si="155"/>
        <v>-2.4154589371980735E-2</v>
      </c>
      <c r="E1892" s="6">
        <f t="shared" si="156"/>
        <v>-2.4451095864164423E-2</v>
      </c>
      <c r="AJ1892" s="29">
        <v>44742</v>
      </c>
      <c r="AK1892" s="6">
        <f t="shared" si="157"/>
        <v>0.97584541062801922</v>
      </c>
      <c r="AL1892" s="7">
        <f t="shared" si="157"/>
        <v>0.97554890413583562</v>
      </c>
      <c r="AM1892" s="10">
        <f t="shared" si="158"/>
        <v>2.9317703882366882E-3</v>
      </c>
      <c r="AN1892" s="11">
        <f t="shared" si="159"/>
        <v>2.4307656265673737E-2</v>
      </c>
    </row>
    <row r="1893" spans="2:40" x14ac:dyDescent="0.5">
      <c r="B1893" s="29">
        <v>44743</v>
      </c>
      <c r="C1893" s="4">
        <v>49.26</v>
      </c>
      <c r="D1893" s="5">
        <f t="shared" si="155"/>
        <v>1.6089108910891114E-2</v>
      </c>
      <c r="E1893" s="6">
        <f t="shared" si="156"/>
        <v>1.5961050931332967E-2</v>
      </c>
      <c r="AJ1893" s="29">
        <v>44743</v>
      </c>
      <c r="AK1893" s="6">
        <f t="shared" si="157"/>
        <v>1.0160891089108912</v>
      </c>
      <c r="AL1893" s="7">
        <f t="shared" si="157"/>
        <v>1.015961050931333</v>
      </c>
      <c r="AM1893" s="10">
        <f t="shared" si="158"/>
        <v>3.2946535147261357E-3</v>
      </c>
      <c r="AN1893" s="11">
        <f t="shared" si="159"/>
        <v>2.4144743110888441E-2</v>
      </c>
    </row>
    <row r="1894" spans="2:40" x14ac:dyDescent="0.5">
      <c r="B1894" s="29">
        <v>44747</v>
      </c>
      <c r="C1894" s="4">
        <v>51.07</v>
      </c>
      <c r="D1894" s="5">
        <f t="shared" si="155"/>
        <v>3.6743808363784054E-2</v>
      </c>
      <c r="E1894" s="6">
        <f t="shared" si="156"/>
        <v>3.6084847967160785E-2</v>
      </c>
      <c r="AJ1894" s="29">
        <v>44747</v>
      </c>
      <c r="AK1894" s="6">
        <f t="shared" si="157"/>
        <v>1.0367438083637841</v>
      </c>
      <c r="AL1894" s="7">
        <f t="shared" si="157"/>
        <v>1.0360848479671607</v>
      </c>
      <c r="AM1894" s="10">
        <f t="shared" si="158"/>
        <v>2.6521409744357629E-3</v>
      </c>
      <c r="AN1894" s="11">
        <f t="shared" si="159"/>
        <v>2.4574612489744605E-2</v>
      </c>
    </row>
    <row r="1895" spans="2:40" x14ac:dyDescent="0.5">
      <c r="B1895" s="29">
        <v>44748</v>
      </c>
      <c r="C1895" s="4">
        <v>50.24</v>
      </c>
      <c r="D1895" s="5">
        <f t="shared" si="155"/>
        <v>-1.6252202858821192E-2</v>
      </c>
      <c r="E1895" s="6">
        <f t="shared" si="156"/>
        <v>-1.6385718499609309E-2</v>
      </c>
      <c r="AJ1895" s="29">
        <v>44748</v>
      </c>
      <c r="AK1895" s="6">
        <f t="shared" si="157"/>
        <v>0.98374779714117877</v>
      </c>
      <c r="AL1895" s="7">
        <f t="shared" si="157"/>
        <v>0.98361428150039065</v>
      </c>
      <c r="AM1895" s="10">
        <f t="shared" si="158"/>
        <v>2.8283434438067601E-3</v>
      </c>
      <c r="AN1895" s="11">
        <f t="shared" si="159"/>
        <v>2.4877388245087569E-2</v>
      </c>
    </row>
    <row r="1896" spans="2:40" x14ac:dyDescent="0.5">
      <c r="B1896" s="29">
        <v>44749</v>
      </c>
      <c r="C1896" s="4">
        <v>52.31</v>
      </c>
      <c r="D1896" s="5">
        <f t="shared" si="155"/>
        <v>4.1202229299363062E-2</v>
      </c>
      <c r="E1896" s="6">
        <f t="shared" si="156"/>
        <v>4.037603522257642E-2</v>
      </c>
      <c r="AJ1896" s="29">
        <v>44749</v>
      </c>
      <c r="AK1896" s="6">
        <f t="shared" si="157"/>
        <v>1.041202229299363</v>
      </c>
      <c r="AL1896" s="7">
        <f t="shared" si="157"/>
        <v>1.0403760352225764</v>
      </c>
      <c r="AM1896" s="10">
        <f t="shared" si="158"/>
        <v>3.1763166427367876E-3</v>
      </c>
      <c r="AN1896" s="11">
        <f t="shared" si="159"/>
        <v>2.4828947423528473E-2</v>
      </c>
    </row>
    <row r="1897" spans="2:40" x14ac:dyDescent="0.5">
      <c r="B1897" s="29">
        <v>44750</v>
      </c>
      <c r="C1897" s="4">
        <v>51.56</v>
      </c>
      <c r="D1897" s="5">
        <f t="shared" si="155"/>
        <v>-1.4337602752819728E-2</v>
      </c>
      <c r="E1897" s="6">
        <f t="shared" si="156"/>
        <v>-1.4441379311533034E-2</v>
      </c>
      <c r="AJ1897" s="29">
        <v>44750</v>
      </c>
      <c r="AK1897" s="6">
        <f t="shared" si="157"/>
        <v>0.9856623972471803</v>
      </c>
      <c r="AL1897" s="7">
        <f t="shared" si="157"/>
        <v>0.985558620688467</v>
      </c>
      <c r="AM1897" s="10">
        <f t="shared" si="158"/>
        <v>2.2770426057656459E-3</v>
      </c>
      <c r="AN1897" s="11">
        <f t="shared" si="159"/>
        <v>2.4918194730098781E-2</v>
      </c>
    </row>
    <row r="1898" spans="2:40" x14ac:dyDescent="0.5">
      <c r="B1898" s="29">
        <v>44753</v>
      </c>
      <c r="C1898" s="4">
        <v>50.7</v>
      </c>
      <c r="D1898" s="5">
        <f t="shared" si="155"/>
        <v>-1.6679596586501151E-2</v>
      </c>
      <c r="E1898" s="6">
        <f t="shared" si="156"/>
        <v>-1.6820267473849196E-2</v>
      </c>
      <c r="AJ1898" s="29">
        <v>44753</v>
      </c>
      <c r="AK1898" s="6">
        <f t="shared" si="157"/>
        <v>0.9833204034134988</v>
      </c>
      <c r="AL1898" s="7">
        <f t="shared" si="157"/>
        <v>0.98317973252615076</v>
      </c>
      <c r="AM1898" s="10">
        <f t="shared" si="158"/>
        <v>2.7805848018895361E-3</v>
      </c>
      <c r="AN1898" s="11">
        <f t="shared" si="159"/>
        <v>2.5041398627507434E-2</v>
      </c>
    </row>
    <row r="1899" spans="2:40" x14ac:dyDescent="0.5">
      <c r="B1899" s="29">
        <v>44754</v>
      </c>
      <c r="C1899" s="4">
        <v>50.71</v>
      </c>
      <c r="D1899" s="5">
        <f t="shared" si="155"/>
        <v>1.9723865877708106E-4</v>
      </c>
      <c r="E1899" s="6">
        <f t="shared" si="156"/>
        <v>1.9721920979028253E-4</v>
      </c>
      <c r="AJ1899" s="29">
        <v>44754</v>
      </c>
      <c r="AK1899" s="6">
        <f t="shared" si="157"/>
        <v>1.0001972386587772</v>
      </c>
      <c r="AL1899" s="7">
        <f t="shared" si="157"/>
        <v>1.0001972192097903</v>
      </c>
      <c r="AM1899" s="10">
        <f t="shared" si="158"/>
        <v>2.5926957278495488E-3</v>
      </c>
      <c r="AN1899" s="11">
        <f t="shared" si="159"/>
        <v>2.525228936484419E-2</v>
      </c>
    </row>
    <row r="1900" spans="2:40" x14ac:dyDescent="0.5">
      <c r="B1900" s="29">
        <v>44755</v>
      </c>
      <c r="C1900" s="4">
        <v>50.3</v>
      </c>
      <c r="D1900" s="5">
        <f t="shared" si="155"/>
        <v>-8.0851902977717161E-3</v>
      </c>
      <c r="E1900" s="6">
        <f t="shared" si="156"/>
        <v>-8.1180527012341894E-3</v>
      </c>
      <c r="AJ1900" s="29">
        <v>44755</v>
      </c>
      <c r="AK1900" s="6">
        <f t="shared" si="157"/>
        <v>0.99191480970222834</v>
      </c>
      <c r="AL1900" s="7">
        <f t="shared" si="157"/>
        <v>0.99188194729876578</v>
      </c>
      <c r="AM1900" s="10">
        <f t="shared" si="158"/>
        <v>2.4548397123068063E-3</v>
      </c>
      <c r="AN1900" s="11">
        <f t="shared" si="159"/>
        <v>2.5299709533438623E-2</v>
      </c>
    </row>
    <row r="1901" spans="2:40" x14ac:dyDescent="0.5">
      <c r="B1901" s="29">
        <v>44756</v>
      </c>
      <c r="C1901" s="4">
        <v>48.67</v>
      </c>
      <c r="D1901" s="5">
        <f t="shared" si="155"/>
        <v>-3.2405566600397527E-2</v>
      </c>
      <c r="E1901" s="6">
        <f t="shared" si="156"/>
        <v>-3.2942253260330477E-2</v>
      </c>
      <c r="AJ1901" s="29">
        <v>44756</v>
      </c>
      <c r="AK1901" s="6">
        <f t="shared" si="157"/>
        <v>0.96759443339960249</v>
      </c>
      <c r="AL1901" s="7">
        <f t="shared" si="157"/>
        <v>0.96705774673966949</v>
      </c>
      <c r="AM1901" s="10">
        <f t="shared" si="158"/>
        <v>2.6061356573884717E-3</v>
      </c>
      <c r="AN1901" s="11">
        <f t="shared" si="159"/>
        <v>2.5277135320931864E-2</v>
      </c>
    </row>
    <row r="1902" spans="2:40" x14ac:dyDescent="0.5">
      <c r="B1902" s="29">
        <v>44757</v>
      </c>
      <c r="C1902" s="4">
        <v>50.85</v>
      </c>
      <c r="D1902" s="5">
        <f t="shared" si="155"/>
        <v>4.4791452640230114E-2</v>
      </c>
      <c r="E1902" s="6">
        <f t="shared" si="156"/>
        <v>4.381729864920611E-2</v>
      </c>
      <c r="AJ1902" s="29">
        <v>44757</v>
      </c>
      <c r="AK1902" s="6">
        <f t="shared" si="157"/>
        <v>1.0447914526402302</v>
      </c>
      <c r="AL1902" s="7">
        <f t="shared" si="157"/>
        <v>1.043817298649206</v>
      </c>
      <c r="AM1902" s="10">
        <f t="shared" si="158"/>
        <v>3.0864304473178636E-3</v>
      </c>
      <c r="AN1902" s="11">
        <f t="shared" si="159"/>
        <v>2.5018396569561629E-2</v>
      </c>
    </row>
    <row r="1903" spans="2:40" x14ac:dyDescent="0.5">
      <c r="B1903" s="29">
        <v>44760</v>
      </c>
      <c r="C1903" s="4">
        <v>51.3</v>
      </c>
      <c r="D1903" s="5">
        <f t="shared" si="155"/>
        <v>8.8495575221238104E-3</v>
      </c>
      <c r="E1903" s="6">
        <f t="shared" si="156"/>
        <v>8.8106296821549059E-3</v>
      </c>
      <c r="AJ1903" s="29">
        <v>44760</v>
      </c>
      <c r="AK1903" s="6">
        <f t="shared" si="157"/>
        <v>1.0088495575221239</v>
      </c>
      <c r="AL1903" s="7">
        <f t="shared" si="157"/>
        <v>1.0088106296821548</v>
      </c>
      <c r="AM1903" s="10">
        <f t="shared" si="158"/>
        <v>2.9661308470582243E-3</v>
      </c>
      <c r="AN1903" s="11">
        <f t="shared" si="159"/>
        <v>2.4841325091406328E-2</v>
      </c>
    </row>
    <row r="1904" spans="2:40" x14ac:dyDescent="0.5">
      <c r="B1904" s="29">
        <v>44761</v>
      </c>
      <c r="C1904" s="4">
        <v>53.07</v>
      </c>
      <c r="D1904" s="5">
        <f t="shared" si="155"/>
        <v>3.450292397660825E-2</v>
      </c>
      <c r="E1904" s="6">
        <f t="shared" si="156"/>
        <v>3.3921044663079707E-2</v>
      </c>
      <c r="AJ1904" s="29">
        <v>44761</v>
      </c>
      <c r="AK1904" s="6">
        <f t="shared" si="157"/>
        <v>1.0345029239766081</v>
      </c>
      <c r="AL1904" s="7">
        <f t="shared" si="157"/>
        <v>1.0339210446630798</v>
      </c>
      <c r="AM1904" s="10">
        <f t="shared" si="158"/>
        <v>2.9639083814993806E-3</v>
      </c>
      <c r="AN1904" s="11">
        <f t="shared" si="159"/>
        <v>2.4840801915001886E-2</v>
      </c>
    </row>
    <row r="1905" spans="2:40" x14ac:dyDescent="0.5">
      <c r="B1905" s="29">
        <v>44762</v>
      </c>
      <c r="C1905" s="4">
        <v>54.19</v>
      </c>
      <c r="D1905" s="5">
        <f t="shared" si="155"/>
        <v>2.1104201997361925E-2</v>
      </c>
      <c r="E1905" s="6">
        <f t="shared" si="156"/>
        <v>2.0884592738219226E-2</v>
      </c>
      <c r="AJ1905" s="29">
        <v>44762</v>
      </c>
      <c r="AK1905" s="6">
        <f t="shared" si="157"/>
        <v>1.021104201997362</v>
      </c>
      <c r="AL1905" s="7">
        <f t="shared" si="157"/>
        <v>1.0208845927382193</v>
      </c>
      <c r="AM1905" s="10">
        <f t="shared" si="158"/>
        <v>2.7765415392835354E-3</v>
      </c>
      <c r="AN1905" s="11">
        <f t="shared" si="159"/>
        <v>2.4663942616258917E-2</v>
      </c>
    </row>
    <row r="1906" spans="2:40" x14ac:dyDescent="0.5">
      <c r="B1906" s="29">
        <v>44763</v>
      </c>
      <c r="C1906" s="4">
        <v>54.58</v>
      </c>
      <c r="D1906" s="5">
        <f t="shared" si="155"/>
        <v>7.1968997970105293E-3</v>
      </c>
      <c r="E1906" s="6">
        <f t="shared" si="156"/>
        <v>7.1711257021694914E-3</v>
      </c>
      <c r="AJ1906" s="29">
        <v>44763</v>
      </c>
      <c r="AK1906" s="6">
        <f t="shared" si="157"/>
        <v>1.0071968997970104</v>
      </c>
      <c r="AL1906" s="7">
        <f t="shared" si="157"/>
        <v>1.0071711257021696</v>
      </c>
      <c r="AM1906" s="10">
        <f t="shared" si="158"/>
        <v>2.3048730045051738E-3</v>
      </c>
      <c r="AN1906" s="11">
        <f t="shared" si="159"/>
        <v>2.4719904568685499E-2</v>
      </c>
    </row>
    <row r="1907" spans="2:40" x14ac:dyDescent="0.5">
      <c r="B1907" s="29">
        <v>44764</v>
      </c>
      <c r="C1907" s="4">
        <v>53.94</v>
      </c>
      <c r="D1907" s="5">
        <f t="shared" si="155"/>
        <v>-1.1725906925613788E-2</v>
      </c>
      <c r="E1907" s="6">
        <f t="shared" si="156"/>
        <v>-1.1795197568608546E-2</v>
      </c>
      <c r="AJ1907" s="29">
        <v>44764</v>
      </c>
      <c r="AK1907" s="6">
        <f t="shared" si="157"/>
        <v>0.98827409307438618</v>
      </c>
      <c r="AL1907" s="7">
        <f t="shared" si="157"/>
        <v>0.98820480243139142</v>
      </c>
      <c r="AM1907" s="10">
        <f t="shared" si="158"/>
        <v>2.3677761832547385E-3</v>
      </c>
      <c r="AN1907" s="11">
        <f t="shared" si="159"/>
        <v>2.4739766328099915E-2</v>
      </c>
    </row>
    <row r="1908" spans="2:40" x14ac:dyDescent="0.5">
      <c r="B1908" s="29">
        <v>44767</v>
      </c>
      <c r="C1908" s="4">
        <v>54.04</v>
      </c>
      <c r="D1908" s="5">
        <f t="shared" si="155"/>
        <v>1.8539117538005456E-3</v>
      </c>
      <c r="E1908" s="6">
        <f t="shared" si="156"/>
        <v>1.8521953804142462E-3</v>
      </c>
      <c r="AJ1908" s="29">
        <v>44767</v>
      </c>
      <c r="AK1908" s="6">
        <f t="shared" si="157"/>
        <v>1.0018539117538006</v>
      </c>
      <c r="AL1908" s="7">
        <f t="shared" si="157"/>
        <v>1.0018521953804143</v>
      </c>
      <c r="AM1908" s="10">
        <f t="shared" si="158"/>
        <v>3.0873855136596164E-3</v>
      </c>
      <c r="AN1908" s="11">
        <f t="shared" si="159"/>
        <v>2.5271920983758071E-2</v>
      </c>
    </row>
    <row r="1909" spans="2:40" x14ac:dyDescent="0.5">
      <c r="B1909" s="29">
        <v>44768</v>
      </c>
      <c r="C1909" s="4">
        <v>53.55</v>
      </c>
      <c r="D1909" s="5">
        <f t="shared" si="155"/>
        <v>-9.0673575129534053E-3</v>
      </c>
      <c r="E1909" s="6">
        <f t="shared" si="156"/>
        <v>-9.1087161982403662E-3</v>
      </c>
      <c r="AJ1909" s="29">
        <v>44768</v>
      </c>
      <c r="AK1909" s="6">
        <f t="shared" si="157"/>
        <v>0.9909326424870466</v>
      </c>
      <c r="AL1909" s="7">
        <f t="shared" si="157"/>
        <v>0.99089128380175961</v>
      </c>
      <c r="AM1909" s="10">
        <f t="shared" si="158"/>
        <v>3.0400906511139129E-3</v>
      </c>
      <c r="AN1909" s="11">
        <f t="shared" si="159"/>
        <v>2.5278281383362095E-2</v>
      </c>
    </row>
    <row r="1910" spans="2:40" x14ac:dyDescent="0.5">
      <c r="B1910" s="29">
        <v>44769</v>
      </c>
      <c r="C1910" s="4">
        <v>54.83</v>
      </c>
      <c r="D1910" s="5">
        <f t="shared" si="155"/>
        <v>2.3902894491129808E-2</v>
      </c>
      <c r="E1910" s="6">
        <f t="shared" si="156"/>
        <v>2.3621692522199238E-2</v>
      </c>
      <c r="AJ1910" s="29">
        <v>44769</v>
      </c>
      <c r="AK1910" s="6">
        <f t="shared" si="157"/>
        <v>1.0239028944911297</v>
      </c>
      <c r="AL1910" s="7">
        <f t="shared" si="157"/>
        <v>1.0236216925221993</v>
      </c>
      <c r="AM1910" s="10">
        <f t="shared" si="158"/>
        <v>2.9857397341532797E-3</v>
      </c>
      <c r="AN1910" s="11">
        <f t="shared" si="159"/>
        <v>2.5309900254394484E-2</v>
      </c>
    </row>
    <row r="1911" spans="2:40" x14ac:dyDescent="0.5">
      <c r="B1911" s="29">
        <v>44770</v>
      </c>
      <c r="C1911" s="4">
        <v>56.51</v>
      </c>
      <c r="D1911" s="5">
        <f t="shared" si="155"/>
        <v>3.0640160496078785E-2</v>
      </c>
      <c r="E1911" s="6">
        <f t="shared" si="156"/>
        <v>3.0180124225794944E-2</v>
      </c>
      <c r="AJ1911" s="29">
        <v>44770</v>
      </c>
      <c r="AK1911" s="6">
        <f t="shared" si="157"/>
        <v>1.0306401604960789</v>
      </c>
      <c r="AL1911" s="7">
        <f t="shared" si="157"/>
        <v>1.0301801242257949</v>
      </c>
      <c r="AM1911" s="10">
        <f t="shared" si="158"/>
        <v>2.1192787513380634E-3</v>
      </c>
      <c r="AN1911" s="11">
        <f t="shared" si="159"/>
        <v>2.5927961208176108E-2</v>
      </c>
    </row>
    <row r="1912" spans="2:40" x14ac:dyDescent="0.5">
      <c r="B1912" s="29">
        <v>44771</v>
      </c>
      <c r="C1912" s="4">
        <v>57.1</v>
      </c>
      <c r="D1912" s="5">
        <f t="shared" si="155"/>
        <v>1.0440629976995283E-2</v>
      </c>
      <c r="E1912" s="6">
        <f t="shared" si="156"/>
        <v>1.0386503020212594E-2</v>
      </c>
      <c r="AJ1912" s="29">
        <v>44771</v>
      </c>
      <c r="AK1912" s="6">
        <f t="shared" si="157"/>
        <v>1.0104406299769952</v>
      </c>
      <c r="AL1912" s="7">
        <f t="shared" si="157"/>
        <v>1.0103865030202126</v>
      </c>
      <c r="AM1912" s="10">
        <f t="shared" si="158"/>
        <v>1.5679046390632389E-3</v>
      </c>
      <c r="AN1912" s="11">
        <f t="shared" si="159"/>
        <v>2.584808661596015E-2</v>
      </c>
    </row>
    <row r="1913" spans="2:40" x14ac:dyDescent="0.5">
      <c r="B1913" s="29">
        <v>44774</v>
      </c>
      <c r="C1913" s="4">
        <v>57.12</v>
      </c>
      <c r="D1913" s="5">
        <f t="shared" si="155"/>
        <v>3.5026269702269737E-4</v>
      </c>
      <c r="E1913" s="6">
        <f t="shared" si="156"/>
        <v>3.5020136936429855E-4</v>
      </c>
      <c r="AJ1913" s="29">
        <v>44774</v>
      </c>
      <c r="AK1913" s="6">
        <f t="shared" si="157"/>
        <v>1.0003502626970227</v>
      </c>
      <c r="AL1913" s="7">
        <f t="shared" si="157"/>
        <v>1.0003502013693644</v>
      </c>
      <c r="AM1913" s="10">
        <f t="shared" si="158"/>
        <v>1.131703903726517E-3</v>
      </c>
      <c r="AN1913" s="11">
        <f t="shared" si="159"/>
        <v>2.6030975107753391E-2</v>
      </c>
    </row>
    <row r="1914" spans="2:40" x14ac:dyDescent="0.5">
      <c r="B1914" s="29">
        <v>44775</v>
      </c>
      <c r="C1914" s="4">
        <v>56.41</v>
      </c>
      <c r="D1914" s="5">
        <f t="shared" si="155"/>
        <v>-1.2429971988795533E-2</v>
      </c>
      <c r="E1914" s="6">
        <f t="shared" si="156"/>
        <v>-1.2507870279444284E-2</v>
      </c>
      <c r="AJ1914" s="29">
        <v>44775</v>
      </c>
      <c r="AK1914" s="6">
        <f t="shared" si="157"/>
        <v>0.98757002801120441</v>
      </c>
      <c r="AL1914" s="7">
        <f t="shared" si="157"/>
        <v>0.98749212972055567</v>
      </c>
      <c r="AM1914" s="10">
        <f t="shared" si="158"/>
        <v>1.3856195776165217E-3</v>
      </c>
      <c r="AN1914" s="11">
        <f t="shared" si="159"/>
        <v>2.6135750875033593E-2</v>
      </c>
    </row>
    <row r="1915" spans="2:40" x14ac:dyDescent="0.5">
      <c r="B1915" s="29">
        <v>44776</v>
      </c>
      <c r="C1915" s="4">
        <v>57.23</v>
      </c>
      <c r="D1915" s="5">
        <f t="shared" si="155"/>
        <v>1.4536429711044147E-2</v>
      </c>
      <c r="E1915" s="6">
        <f t="shared" si="156"/>
        <v>1.4431788669126219E-2</v>
      </c>
      <c r="AJ1915" s="29">
        <v>44776</v>
      </c>
      <c r="AK1915" s="6">
        <f t="shared" si="157"/>
        <v>1.0145364297110442</v>
      </c>
      <c r="AL1915" s="7">
        <f t="shared" si="157"/>
        <v>1.0144317886691263</v>
      </c>
      <c r="AM1915" s="10">
        <f t="shared" si="158"/>
        <v>1.5309577114008706E-3</v>
      </c>
      <c r="AN1915" s="11">
        <f t="shared" si="159"/>
        <v>2.609481169214237E-2</v>
      </c>
    </row>
    <row r="1916" spans="2:40" x14ac:dyDescent="0.5">
      <c r="B1916" s="29">
        <v>44777</v>
      </c>
      <c r="C1916" s="4">
        <v>57.99</v>
      </c>
      <c r="D1916" s="5">
        <f t="shared" si="155"/>
        <v>1.3279748383714925E-2</v>
      </c>
      <c r="E1916" s="6">
        <f t="shared" si="156"/>
        <v>1.3192345467338299E-2</v>
      </c>
      <c r="AJ1916" s="29">
        <v>44777</v>
      </c>
      <c r="AK1916" s="6">
        <f t="shared" si="157"/>
        <v>1.0132797483837148</v>
      </c>
      <c r="AL1916" s="7">
        <f t="shared" si="157"/>
        <v>1.0131923454673384</v>
      </c>
      <c r="AM1916" s="10">
        <f t="shared" si="158"/>
        <v>1.5791830594857508E-3</v>
      </c>
      <c r="AN1916" s="11">
        <f t="shared" si="159"/>
        <v>2.6123153694953986E-2</v>
      </c>
    </row>
    <row r="1917" spans="2:40" x14ac:dyDescent="0.5">
      <c r="B1917" s="29">
        <v>44778</v>
      </c>
      <c r="C1917" s="4">
        <v>57.53</v>
      </c>
      <c r="D1917" s="5">
        <f t="shared" si="155"/>
        <v>-7.9324021382997205E-3</v>
      </c>
      <c r="E1917" s="6">
        <f t="shared" si="156"/>
        <v>-7.9640310131471465E-3</v>
      </c>
      <c r="AJ1917" s="29">
        <v>44778</v>
      </c>
      <c r="AK1917" s="6">
        <f t="shared" si="157"/>
        <v>0.99206759786170029</v>
      </c>
      <c r="AL1917" s="7">
        <f t="shared" si="157"/>
        <v>0.99203596898685287</v>
      </c>
      <c r="AM1917" s="10">
        <f t="shared" si="158"/>
        <v>1.6682282694905006E-3</v>
      </c>
      <c r="AN1917" s="11">
        <f t="shared" si="159"/>
        <v>2.6177234650245993E-2</v>
      </c>
    </row>
    <row r="1918" spans="2:40" x14ac:dyDescent="0.5">
      <c r="B1918" s="29">
        <v>44781</v>
      </c>
      <c r="C1918" s="4">
        <v>57.42</v>
      </c>
      <c r="D1918" s="5">
        <f t="shared" si="155"/>
        <v>-1.9120458891013286E-3</v>
      </c>
      <c r="E1918" s="6">
        <f t="shared" si="156"/>
        <v>-1.9138761822841644E-3</v>
      </c>
      <c r="AJ1918" s="29">
        <v>44781</v>
      </c>
      <c r="AK1918" s="6">
        <f t="shared" si="157"/>
        <v>0.99808795411089868</v>
      </c>
      <c r="AL1918" s="7">
        <f t="shared" si="157"/>
        <v>0.99808612381771589</v>
      </c>
      <c r="AM1918" s="10">
        <f t="shared" si="158"/>
        <v>1.8628695138701076E-3</v>
      </c>
      <c r="AN1918" s="11">
        <f t="shared" si="159"/>
        <v>2.6170905313310618E-2</v>
      </c>
    </row>
    <row r="1919" spans="2:40" x14ac:dyDescent="0.5">
      <c r="B1919" s="29">
        <v>44782</v>
      </c>
      <c r="C1919" s="4">
        <v>57.9</v>
      </c>
      <c r="D1919" s="5">
        <f t="shared" si="155"/>
        <v>8.3594566353186496E-3</v>
      </c>
      <c r="E1919" s="6">
        <f t="shared" si="156"/>
        <v>8.3247098860316331E-3</v>
      </c>
      <c r="AJ1919" s="29">
        <v>44782</v>
      </c>
      <c r="AK1919" s="6">
        <f t="shared" si="157"/>
        <v>1.0083594566353187</v>
      </c>
      <c r="AL1919" s="7">
        <f t="shared" si="157"/>
        <v>1.0083247098860317</v>
      </c>
      <c r="AM1919" s="10">
        <f t="shared" si="158"/>
        <v>1.5479578504105347E-3</v>
      </c>
      <c r="AN1919" s="11">
        <f t="shared" si="159"/>
        <v>2.638834293907031E-2</v>
      </c>
    </row>
    <row r="1920" spans="2:40" x14ac:dyDescent="0.5">
      <c r="B1920" s="29">
        <v>44783</v>
      </c>
      <c r="C1920" s="4">
        <v>59.99</v>
      </c>
      <c r="D1920" s="5">
        <f t="shared" si="155"/>
        <v>3.6096718480138228E-2</v>
      </c>
      <c r="E1920" s="6">
        <f t="shared" si="156"/>
        <v>3.546049708605218E-2</v>
      </c>
      <c r="AJ1920" s="29">
        <v>44783</v>
      </c>
      <c r="AK1920" s="6">
        <f t="shared" si="157"/>
        <v>1.0360967184801382</v>
      </c>
      <c r="AL1920" s="7">
        <f t="shared" si="157"/>
        <v>1.0354604970860521</v>
      </c>
      <c r="AM1920" s="10">
        <f t="shared" si="158"/>
        <v>1.1902048523526497E-3</v>
      </c>
      <c r="AN1920" s="11">
        <f t="shared" si="159"/>
        <v>2.6515347609847865E-2</v>
      </c>
    </row>
    <row r="1921" spans="2:40" x14ac:dyDescent="0.5">
      <c r="B1921" s="29">
        <v>44784</v>
      </c>
      <c r="C1921" s="4">
        <v>60.89</v>
      </c>
      <c r="D1921" s="5">
        <f t="shared" si="155"/>
        <v>1.5002500416736099E-2</v>
      </c>
      <c r="E1921" s="6">
        <f t="shared" si="156"/>
        <v>1.4891075955480872E-2</v>
      </c>
      <c r="AJ1921" s="29">
        <v>44784</v>
      </c>
      <c r="AK1921" s="6">
        <f t="shared" si="157"/>
        <v>1.015002500416736</v>
      </c>
      <c r="AL1921" s="7">
        <f t="shared" si="157"/>
        <v>1.0148910759554808</v>
      </c>
      <c r="AM1921" s="10">
        <f t="shared" si="158"/>
        <v>7.6189432758501797E-4</v>
      </c>
      <c r="AN1921" s="11">
        <f t="shared" si="159"/>
        <v>2.6258783394130708E-2</v>
      </c>
    </row>
    <row r="1922" spans="2:40" x14ac:dyDescent="0.5">
      <c r="B1922" s="29">
        <v>44785</v>
      </c>
      <c r="C1922" s="4">
        <v>61</v>
      </c>
      <c r="D1922" s="5">
        <f t="shared" si="155"/>
        <v>1.8065363770734017E-3</v>
      </c>
      <c r="E1922" s="6">
        <f t="shared" si="156"/>
        <v>1.8049065528285256E-3</v>
      </c>
      <c r="AJ1922" s="29">
        <v>44785</v>
      </c>
      <c r="AK1922" s="6">
        <f t="shared" si="157"/>
        <v>1.0018065363770734</v>
      </c>
      <c r="AL1922" s="7">
        <f t="shared" si="157"/>
        <v>1.0018049065528285</v>
      </c>
      <c r="AM1922" s="10">
        <f t="shared" si="158"/>
        <v>6.6226406276357805E-4</v>
      </c>
      <c r="AN1922" s="11">
        <f t="shared" si="159"/>
        <v>2.6221324701514451E-2</v>
      </c>
    </row>
    <row r="1923" spans="2:40" x14ac:dyDescent="0.5">
      <c r="B1923" s="29">
        <v>44788</v>
      </c>
      <c r="C1923" s="4">
        <v>61.48</v>
      </c>
      <c r="D1923" s="5">
        <f t="shared" si="155"/>
        <v>7.8688524590163414E-3</v>
      </c>
      <c r="E1923" s="6">
        <f t="shared" si="156"/>
        <v>7.838054497083722E-3</v>
      </c>
      <c r="AJ1923" s="29">
        <v>44788</v>
      </c>
      <c r="AK1923" s="6">
        <f t="shared" si="157"/>
        <v>1.0078688524590163</v>
      </c>
      <c r="AL1923" s="7">
        <f t="shared" si="157"/>
        <v>1.0078380544970837</v>
      </c>
      <c r="AM1923" s="10">
        <f t="shared" si="158"/>
        <v>9.6489654767471984E-4</v>
      </c>
      <c r="AN1923" s="11">
        <f t="shared" si="159"/>
        <v>2.6393039172776619E-2</v>
      </c>
    </row>
    <row r="1924" spans="2:40" x14ac:dyDescent="0.5">
      <c r="B1924" s="29">
        <v>44789</v>
      </c>
      <c r="C1924" s="4">
        <v>60.73</v>
      </c>
      <c r="D1924" s="5">
        <f t="shared" si="155"/>
        <v>-1.2199089134677944E-2</v>
      </c>
      <c r="E1924" s="6">
        <f t="shared" si="156"/>
        <v>-1.2274108760911125E-2</v>
      </c>
      <c r="AJ1924" s="29">
        <v>44789</v>
      </c>
      <c r="AK1924" s="6">
        <f t="shared" si="157"/>
        <v>0.98780091086532207</v>
      </c>
      <c r="AL1924" s="7">
        <f t="shared" si="157"/>
        <v>0.98772589123908883</v>
      </c>
      <c r="AM1924" s="10">
        <f t="shared" si="158"/>
        <v>7.4732030435259249E-4</v>
      </c>
      <c r="AN1924" s="11">
        <f t="shared" si="159"/>
        <v>2.6417092000190493E-2</v>
      </c>
    </row>
    <row r="1925" spans="2:40" x14ac:dyDescent="0.5">
      <c r="B1925" s="29">
        <v>44790</v>
      </c>
      <c r="C1925" s="4">
        <v>59.24</v>
      </c>
      <c r="D1925" s="5">
        <f t="shared" si="155"/>
        <v>-2.4534826280256793E-2</v>
      </c>
      <c r="E1925" s="6">
        <f t="shared" si="156"/>
        <v>-2.4840820509885893E-2</v>
      </c>
      <c r="AJ1925" s="29">
        <v>44790</v>
      </c>
      <c r="AK1925" s="6">
        <f t="shared" si="157"/>
        <v>0.97546517371974317</v>
      </c>
      <c r="AL1925" s="7">
        <f t="shared" si="157"/>
        <v>0.9751591794901141</v>
      </c>
      <c r="AM1925" s="10">
        <f t="shared" si="158"/>
        <v>9.6409106777926292E-4</v>
      </c>
      <c r="AN1925" s="11">
        <f t="shared" si="159"/>
        <v>2.6390597367839889E-2</v>
      </c>
    </row>
    <row r="1926" spans="2:40" x14ac:dyDescent="0.5">
      <c r="B1926" s="29">
        <v>44791</v>
      </c>
      <c r="C1926" s="4">
        <v>59.55</v>
      </c>
      <c r="D1926" s="5">
        <f t="shared" si="155"/>
        <v>5.2329507089803372E-3</v>
      </c>
      <c r="E1926" s="6">
        <f t="shared" si="156"/>
        <v>5.2193064017109925E-3</v>
      </c>
      <c r="AJ1926" s="29">
        <v>44791</v>
      </c>
      <c r="AK1926" s="6">
        <f t="shared" si="157"/>
        <v>1.0052329507089803</v>
      </c>
      <c r="AL1926" s="7">
        <f t="shared" si="157"/>
        <v>1.005219306401711</v>
      </c>
      <c r="AM1926" s="10">
        <f t="shared" si="158"/>
        <v>1.0900349833745072E-3</v>
      </c>
      <c r="AN1926" s="11">
        <f t="shared" si="159"/>
        <v>2.6294730031183836E-2</v>
      </c>
    </row>
    <row r="1927" spans="2:40" x14ac:dyDescent="0.5">
      <c r="B1927" s="29">
        <v>44792</v>
      </c>
      <c r="C1927" s="4">
        <v>58.13</v>
      </c>
      <c r="D1927" s="5">
        <f t="shared" si="155"/>
        <v>-2.3845507976490255E-2</v>
      </c>
      <c r="E1927" s="6">
        <f t="shared" si="156"/>
        <v>-2.4134414088049776E-2</v>
      </c>
      <c r="AJ1927" s="29">
        <v>44792</v>
      </c>
      <c r="AK1927" s="6">
        <f t="shared" si="157"/>
        <v>0.97615449202350979</v>
      </c>
      <c r="AL1927" s="7">
        <f t="shared" si="157"/>
        <v>0.97586558591195027</v>
      </c>
      <c r="AM1927" s="10">
        <f t="shared" si="158"/>
        <v>8.782922166156265E-4</v>
      </c>
      <c r="AN1927" s="11">
        <f t="shared" si="159"/>
        <v>2.6338543114915829E-2</v>
      </c>
    </row>
    <row r="1928" spans="2:40" x14ac:dyDescent="0.5">
      <c r="B1928" s="29">
        <v>44795</v>
      </c>
      <c r="C1928" s="4">
        <v>57.08</v>
      </c>
      <c r="D1928" s="5">
        <f t="shared" ref="D1928:D1991" si="160">((C1928-C1927)/C1927)</f>
        <v>-1.8062962325821507E-2</v>
      </c>
      <c r="E1928" s="6">
        <f t="shared" ref="E1928:E1991" si="161" xml:space="preserve"> IF(C1928=C1927, 0, LN(C1928/C1927))</f>
        <v>-1.8228089104623594E-2</v>
      </c>
      <c r="AJ1928" s="29">
        <v>44795</v>
      </c>
      <c r="AK1928" s="6">
        <f t="shared" ref="AK1928:AL1991" si="162">1 + D1928</f>
        <v>0.9819370376741785</v>
      </c>
      <c r="AL1928" s="7">
        <f t="shared" si="162"/>
        <v>0.98177191089537641</v>
      </c>
      <c r="AM1928" s="10">
        <f t="shared" ref="AM1928:AM1991" si="163">AVERAGE(D1928:D2018)</f>
        <v>1.3248870923987016E-3</v>
      </c>
      <c r="AN1928" s="11">
        <f t="shared" ref="AN1928:AN1991" si="164">STDEV(D1928:D2018)</f>
        <v>2.6259095886145459E-2</v>
      </c>
    </row>
    <row r="1929" spans="2:40" x14ac:dyDescent="0.5">
      <c r="B1929" s="29">
        <v>44796</v>
      </c>
      <c r="C1929" s="4">
        <v>58.09</v>
      </c>
      <c r="D1929" s="5">
        <f t="shared" si="160"/>
        <v>1.7694463910301422E-2</v>
      </c>
      <c r="E1929" s="6">
        <f t="shared" si="161"/>
        <v>1.7539739395805515E-2</v>
      </c>
      <c r="AJ1929" s="29">
        <v>44796</v>
      </c>
      <c r="AK1929" s="6">
        <f t="shared" si="162"/>
        <v>1.0176944639103014</v>
      </c>
      <c r="AL1929" s="7">
        <f t="shared" si="162"/>
        <v>1.0175397393958054</v>
      </c>
      <c r="AM1929" s="10">
        <f t="shared" si="163"/>
        <v>1.5614114248473957E-3</v>
      </c>
      <c r="AN1929" s="11">
        <f t="shared" si="164"/>
        <v>2.6179337237936119E-2</v>
      </c>
    </row>
    <row r="1930" spans="2:40" x14ac:dyDescent="0.5">
      <c r="B1930" s="29">
        <v>44797</v>
      </c>
      <c r="C1930" s="4">
        <v>58.96</v>
      </c>
      <c r="D1930" s="5">
        <f t="shared" si="160"/>
        <v>1.4976760199690091E-2</v>
      </c>
      <c r="E1930" s="6">
        <f t="shared" si="161"/>
        <v>1.486571587664008E-2</v>
      </c>
      <c r="AJ1930" s="29">
        <v>44797</v>
      </c>
      <c r="AK1930" s="6">
        <f t="shared" si="162"/>
        <v>1.0149767601996902</v>
      </c>
      <c r="AL1930" s="7">
        <f t="shared" si="162"/>
        <v>1.0148657158766401</v>
      </c>
      <c r="AM1930" s="10">
        <f t="shared" si="163"/>
        <v>1.1981435846578094E-3</v>
      </c>
      <c r="AN1930" s="11">
        <f t="shared" si="164"/>
        <v>2.618233955610004E-2</v>
      </c>
    </row>
    <row r="1931" spans="2:40" x14ac:dyDescent="0.5">
      <c r="B1931" s="29">
        <v>44798</v>
      </c>
      <c r="C1931" s="4">
        <v>60.31</v>
      </c>
      <c r="D1931" s="5">
        <f t="shared" si="160"/>
        <v>2.2896879240162846E-2</v>
      </c>
      <c r="E1931" s="6">
        <f t="shared" si="161"/>
        <v>2.2638679581814349E-2</v>
      </c>
      <c r="AJ1931" s="29">
        <v>44798</v>
      </c>
      <c r="AK1931" s="6">
        <f t="shared" si="162"/>
        <v>1.0228968792401629</v>
      </c>
      <c r="AL1931" s="7">
        <f t="shared" si="162"/>
        <v>1.0226386795818143</v>
      </c>
      <c r="AM1931" s="10">
        <f t="shared" si="163"/>
        <v>1.3047462100284919E-3</v>
      </c>
      <c r="AN1931" s="11">
        <f t="shared" si="164"/>
        <v>2.6258700534353117E-2</v>
      </c>
    </row>
    <row r="1932" spans="2:40" x14ac:dyDescent="0.5">
      <c r="B1932" s="29">
        <v>44799</v>
      </c>
      <c r="C1932" s="4">
        <v>56.37</v>
      </c>
      <c r="D1932" s="5">
        <f t="shared" si="160"/>
        <v>-6.5329132813795474E-2</v>
      </c>
      <c r="E1932" s="6">
        <f t="shared" si="161"/>
        <v>-6.7560825369411881E-2</v>
      </c>
      <c r="AJ1932" s="29">
        <v>44799</v>
      </c>
      <c r="AK1932" s="6">
        <f t="shared" si="162"/>
        <v>0.93467086718620451</v>
      </c>
      <c r="AL1932" s="7">
        <f t="shared" si="162"/>
        <v>0.93243917463058812</v>
      </c>
      <c r="AM1932" s="10">
        <f t="shared" si="163"/>
        <v>8.1238470846502046E-4</v>
      </c>
      <c r="AN1932" s="11">
        <f t="shared" si="164"/>
        <v>2.6269393643826744E-2</v>
      </c>
    </row>
    <row r="1933" spans="2:40" x14ac:dyDescent="0.5">
      <c r="B1933" s="29">
        <v>44802</v>
      </c>
      <c r="C1933" s="4">
        <v>55.67</v>
      </c>
      <c r="D1933" s="5">
        <f t="shared" si="160"/>
        <v>-1.2417952811779241E-2</v>
      </c>
      <c r="E1933" s="6">
        <f t="shared" si="161"/>
        <v>-1.2495699898067189E-2</v>
      </c>
      <c r="AJ1933" s="29">
        <v>44802</v>
      </c>
      <c r="AK1933" s="6">
        <f t="shared" si="162"/>
        <v>0.98758204718822074</v>
      </c>
      <c r="AL1933" s="7">
        <f t="shared" si="162"/>
        <v>0.9875043001019328</v>
      </c>
      <c r="AM1933" s="10">
        <f t="shared" si="163"/>
        <v>1.7711901288891179E-3</v>
      </c>
      <c r="AN1933" s="11">
        <f t="shared" si="164"/>
        <v>2.5406595621317762E-2</v>
      </c>
    </row>
    <row r="1934" spans="2:40" x14ac:dyDescent="0.5">
      <c r="B1934" s="29">
        <v>44803</v>
      </c>
      <c r="C1934" s="4">
        <v>54.95</v>
      </c>
      <c r="D1934" s="5">
        <f t="shared" si="160"/>
        <v>-1.293335728399495E-2</v>
      </c>
      <c r="E1934" s="6">
        <f t="shared" si="161"/>
        <v>-1.3017721345785976E-2</v>
      </c>
      <c r="AJ1934" s="29">
        <v>44803</v>
      </c>
      <c r="AK1934" s="6">
        <f t="shared" si="162"/>
        <v>0.98706664271600508</v>
      </c>
      <c r="AL1934" s="7">
        <f t="shared" si="162"/>
        <v>0.98698227865421406</v>
      </c>
      <c r="AM1934" s="10">
        <f t="shared" si="163"/>
        <v>2.0767654170891696E-3</v>
      </c>
      <c r="AN1934" s="11">
        <f t="shared" si="164"/>
        <v>2.5401265426924689E-2</v>
      </c>
    </row>
    <row r="1935" spans="2:40" x14ac:dyDescent="0.5">
      <c r="B1935" s="29">
        <v>44804</v>
      </c>
      <c r="C1935" s="4">
        <v>55.58</v>
      </c>
      <c r="D1935" s="5">
        <f t="shared" si="160"/>
        <v>1.1464968152866158E-2</v>
      </c>
      <c r="E1935" s="6">
        <f t="shared" si="161"/>
        <v>1.1399743464727288E-2</v>
      </c>
      <c r="AJ1935" s="29">
        <v>44804</v>
      </c>
      <c r="AK1935" s="6">
        <f t="shared" si="162"/>
        <v>1.0114649681528662</v>
      </c>
      <c r="AL1935" s="7">
        <f t="shared" si="162"/>
        <v>1.0113997434647273</v>
      </c>
      <c r="AM1935" s="10">
        <f t="shared" si="163"/>
        <v>2.4207703997931799E-3</v>
      </c>
      <c r="AN1935" s="11">
        <f t="shared" si="164"/>
        <v>2.5407701854693852E-2</v>
      </c>
    </row>
    <row r="1936" spans="2:40" x14ac:dyDescent="0.5">
      <c r="B1936" s="29">
        <v>44805</v>
      </c>
      <c r="C1936" s="4">
        <v>54.83</v>
      </c>
      <c r="D1936" s="5">
        <f t="shared" si="160"/>
        <v>-1.3494062612450522E-2</v>
      </c>
      <c r="E1936" s="6">
        <f t="shared" si="161"/>
        <v>-1.3585934898400608E-2</v>
      </c>
      <c r="AJ1936" s="29">
        <v>44805</v>
      </c>
      <c r="AK1936" s="6">
        <f t="shared" si="162"/>
        <v>0.98650593738754944</v>
      </c>
      <c r="AL1936" s="7">
        <f t="shared" si="162"/>
        <v>0.98641406510159935</v>
      </c>
      <c r="AM1936" s="10">
        <f t="shared" si="163"/>
        <v>2.4864121168131537E-3</v>
      </c>
      <c r="AN1936" s="11">
        <f t="shared" si="164"/>
        <v>2.5439024424636764E-2</v>
      </c>
    </row>
    <row r="1937" spans="2:40" x14ac:dyDescent="0.5">
      <c r="B1937" s="29">
        <v>44806</v>
      </c>
      <c r="C1937" s="4">
        <v>55</v>
      </c>
      <c r="D1937" s="5">
        <f t="shared" si="160"/>
        <v>3.1004924311508609E-3</v>
      </c>
      <c r="E1937" s="6">
        <f t="shared" si="161"/>
        <v>3.0956958165138417E-3</v>
      </c>
      <c r="AJ1937" s="29">
        <v>44806</v>
      </c>
      <c r="AK1937" s="6">
        <f t="shared" si="162"/>
        <v>1.0031004924311508</v>
      </c>
      <c r="AL1937" s="7">
        <f t="shared" si="162"/>
        <v>1.0030956958165138</v>
      </c>
      <c r="AM1937" s="10">
        <f t="shared" si="163"/>
        <v>2.7580975787170471E-3</v>
      </c>
      <c r="AN1937" s="11">
        <f t="shared" si="164"/>
        <v>2.5398447572193009E-2</v>
      </c>
    </row>
    <row r="1938" spans="2:40" x14ac:dyDescent="0.5">
      <c r="B1938" s="29">
        <v>44810</v>
      </c>
      <c r="C1938" s="4">
        <v>55.62</v>
      </c>
      <c r="D1938" s="5">
        <f t="shared" si="160"/>
        <v>1.1272727272727226E-2</v>
      </c>
      <c r="E1938" s="6">
        <f t="shared" si="161"/>
        <v>1.1209663573347918E-2</v>
      </c>
      <c r="AJ1938" s="29">
        <v>44810</v>
      </c>
      <c r="AK1938" s="6">
        <f t="shared" si="162"/>
        <v>1.0112727272727273</v>
      </c>
      <c r="AL1938" s="7">
        <f t="shared" si="162"/>
        <v>1.0112096635733479</v>
      </c>
      <c r="AM1938" s="10">
        <f t="shared" si="163"/>
        <v>2.9279427142672406E-3</v>
      </c>
      <c r="AN1938" s="11">
        <f t="shared" si="164"/>
        <v>2.5452383980039971E-2</v>
      </c>
    </row>
    <row r="1939" spans="2:40" x14ac:dyDescent="0.5">
      <c r="B1939" s="29">
        <v>44811</v>
      </c>
      <c r="C1939" s="4">
        <v>56.74</v>
      </c>
      <c r="D1939" s="5">
        <f t="shared" si="160"/>
        <v>2.0136641495864881E-2</v>
      </c>
      <c r="E1939" s="6">
        <f t="shared" si="161"/>
        <v>1.9936580574886512E-2</v>
      </c>
      <c r="AJ1939" s="29">
        <v>44811</v>
      </c>
      <c r="AK1939" s="6">
        <f t="shared" si="162"/>
        <v>1.0201366414958648</v>
      </c>
      <c r="AL1939" s="7">
        <f t="shared" si="162"/>
        <v>1.0199365805748866</v>
      </c>
      <c r="AM1939" s="10">
        <f t="shared" si="163"/>
        <v>2.7063304433076747E-3</v>
      </c>
      <c r="AN1939" s="11">
        <f t="shared" si="164"/>
        <v>2.5466710292591847E-2</v>
      </c>
    </row>
    <row r="1940" spans="2:40" x14ac:dyDescent="0.5">
      <c r="B1940" s="29">
        <v>44812</v>
      </c>
      <c r="C1940" s="4">
        <v>56.86</v>
      </c>
      <c r="D1940" s="5">
        <f t="shared" si="160"/>
        <v>2.1149101163200111E-3</v>
      </c>
      <c r="E1940" s="6">
        <f t="shared" si="161"/>
        <v>2.1126768421484126E-3</v>
      </c>
      <c r="AJ1940" s="29">
        <v>44812</v>
      </c>
      <c r="AK1940" s="6">
        <f t="shared" si="162"/>
        <v>1.00211491011632</v>
      </c>
      <c r="AL1940" s="7">
        <f t="shared" si="162"/>
        <v>1.0021126768421484</v>
      </c>
      <c r="AM1940" s="10">
        <f t="shared" si="163"/>
        <v>2.3164518869177291E-3</v>
      </c>
      <c r="AN1940" s="11">
        <f t="shared" si="164"/>
        <v>2.5468478355105774E-2</v>
      </c>
    </row>
    <row r="1941" spans="2:40" x14ac:dyDescent="0.5">
      <c r="B1941" s="29">
        <v>44813</v>
      </c>
      <c r="C1941" s="4">
        <v>58.11</v>
      </c>
      <c r="D1941" s="5">
        <f t="shared" si="160"/>
        <v>2.1983819908547308E-2</v>
      </c>
      <c r="E1941" s="6">
        <f t="shared" si="161"/>
        <v>2.1745659864160528E-2</v>
      </c>
      <c r="AJ1941" s="29">
        <v>44813</v>
      </c>
      <c r="AK1941" s="6">
        <f t="shared" si="162"/>
        <v>1.0219838199085474</v>
      </c>
      <c r="AL1941" s="7">
        <f t="shared" si="162"/>
        <v>1.0217456598641605</v>
      </c>
      <c r="AM1941" s="10">
        <f t="shared" si="163"/>
        <v>1.9297644792593024E-3</v>
      </c>
      <c r="AN1941" s="11">
        <f t="shared" si="164"/>
        <v>2.5737287341060424E-2</v>
      </c>
    </row>
    <row r="1942" spans="2:40" x14ac:dyDescent="0.5">
      <c r="B1942" s="29">
        <v>44816</v>
      </c>
      <c r="C1942" s="4">
        <v>58.94</v>
      </c>
      <c r="D1942" s="5">
        <f t="shared" si="160"/>
        <v>1.428325589399412E-2</v>
      </c>
      <c r="E1942" s="6">
        <f t="shared" si="161"/>
        <v>1.4182211222534356E-2</v>
      </c>
      <c r="AJ1942" s="29">
        <v>44816</v>
      </c>
      <c r="AK1942" s="6">
        <f t="shared" si="162"/>
        <v>1.014283255893994</v>
      </c>
      <c r="AL1942" s="7">
        <f t="shared" si="162"/>
        <v>1.0141822112225343</v>
      </c>
      <c r="AM1942" s="10">
        <f t="shared" si="163"/>
        <v>1.903687600689001E-3</v>
      </c>
      <c r="AN1942" s="11">
        <f t="shared" si="164"/>
        <v>2.5717937798719698E-2</v>
      </c>
    </row>
    <row r="1943" spans="2:40" x14ac:dyDescent="0.5">
      <c r="B1943" s="29">
        <v>44817</v>
      </c>
      <c r="C1943" s="4">
        <v>56.66</v>
      </c>
      <c r="D1943" s="5">
        <f t="shared" si="160"/>
        <v>-3.8683406854428254E-2</v>
      </c>
      <c r="E1943" s="6">
        <f t="shared" si="161"/>
        <v>-3.9451482907178224E-2</v>
      </c>
      <c r="AJ1943" s="29">
        <v>44817</v>
      </c>
      <c r="AK1943" s="6">
        <f t="shared" si="162"/>
        <v>0.96131659314557172</v>
      </c>
      <c r="AL1943" s="7">
        <f t="shared" si="162"/>
        <v>0.96054851709282174</v>
      </c>
      <c r="AM1943" s="10">
        <f t="shared" si="163"/>
        <v>2.0367324639677846E-3</v>
      </c>
      <c r="AN1943" s="11">
        <f t="shared" si="164"/>
        <v>2.5813829366220842E-2</v>
      </c>
    </row>
    <row r="1944" spans="2:40" x14ac:dyDescent="0.5">
      <c r="B1944" s="29">
        <v>44818</v>
      </c>
      <c r="C1944" s="4">
        <v>57.42</v>
      </c>
      <c r="D1944" s="5">
        <f t="shared" si="160"/>
        <v>1.3413342746205528E-2</v>
      </c>
      <c r="E1944" s="6">
        <f t="shared" si="161"/>
        <v>1.3324180290547502E-2</v>
      </c>
      <c r="AJ1944" s="29">
        <v>44818</v>
      </c>
      <c r="AK1944" s="6">
        <f t="shared" si="162"/>
        <v>1.0134133427462055</v>
      </c>
      <c r="AL1944" s="7">
        <f t="shared" si="162"/>
        <v>1.0133241802905475</v>
      </c>
      <c r="AM1944" s="10">
        <f t="shared" si="163"/>
        <v>2.2798452925460516E-3</v>
      </c>
      <c r="AN1944" s="11">
        <f t="shared" si="164"/>
        <v>2.5528671514866104E-2</v>
      </c>
    </row>
    <row r="1945" spans="2:40" x14ac:dyDescent="0.5">
      <c r="B1945" s="29">
        <v>44819</v>
      </c>
      <c r="C1945" s="4">
        <v>57.15</v>
      </c>
      <c r="D1945" s="5">
        <f t="shared" si="160"/>
        <v>-4.7021943573668252E-3</v>
      </c>
      <c r="E1945" s="6">
        <f t="shared" si="161"/>
        <v>-4.7132844520983135E-3</v>
      </c>
      <c r="AJ1945" s="29">
        <v>44819</v>
      </c>
      <c r="AK1945" s="6">
        <f t="shared" si="162"/>
        <v>0.99529780564263315</v>
      </c>
      <c r="AL1945" s="7">
        <f t="shared" si="162"/>
        <v>0.99528671554790171</v>
      </c>
      <c r="AM1945" s="10">
        <f t="shared" si="163"/>
        <v>2.116214000011417E-3</v>
      </c>
      <c r="AN1945" s="11">
        <f t="shared" si="164"/>
        <v>2.5504226143059829E-2</v>
      </c>
    </row>
    <row r="1946" spans="2:40" x14ac:dyDescent="0.5">
      <c r="B1946" s="29">
        <v>44820</v>
      </c>
      <c r="C1946" s="4">
        <v>54.81</v>
      </c>
      <c r="D1946" s="5">
        <f t="shared" si="160"/>
        <v>-4.0944881889763717E-2</v>
      </c>
      <c r="E1946" s="6">
        <f t="shared" si="161"/>
        <v>-4.1806731182794592E-2</v>
      </c>
      <c r="AJ1946" s="29">
        <v>44820</v>
      </c>
      <c r="AK1946" s="6">
        <f t="shared" si="162"/>
        <v>0.95905511811023625</v>
      </c>
      <c r="AL1946" s="7">
        <f t="shared" si="162"/>
        <v>0.95819326881720546</v>
      </c>
      <c r="AM1946" s="10">
        <f t="shared" si="163"/>
        <v>2.6279293811412065E-3</v>
      </c>
      <c r="AN1946" s="11">
        <f t="shared" si="164"/>
        <v>2.5830958877499702E-2</v>
      </c>
    </row>
    <row r="1947" spans="2:40" x14ac:dyDescent="0.5">
      <c r="B1947" s="29">
        <v>44823</v>
      </c>
      <c r="C1947" s="4">
        <v>55.45</v>
      </c>
      <c r="D1947" s="5">
        <f t="shared" si="160"/>
        <v>1.1676701331873755E-2</v>
      </c>
      <c r="E1947" s="6">
        <f t="shared" si="161"/>
        <v>1.1609054738350964E-2</v>
      </c>
      <c r="AJ1947" s="29">
        <v>44823</v>
      </c>
      <c r="AK1947" s="6">
        <f t="shared" si="162"/>
        <v>1.0116767013318737</v>
      </c>
      <c r="AL1947" s="7">
        <f t="shared" si="162"/>
        <v>1.0116090547383509</v>
      </c>
      <c r="AM1947" s="10">
        <f t="shared" si="163"/>
        <v>3.1387238308552938E-3</v>
      </c>
      <c r="AN1947" s="11">
        <f t="shared" si="164"/>
        <v>2.5416003620339016E-2</v>
      </c>
    </row>
    <row r="1948" spans="2:40" x14ac:dyDescent="0.5">
      <c r="B1948" s="29">
        <v>44824</v>
      </c>
      <c r="C1948" s="4">
        <v>53.86</v>
      </c>
      <c r="D1948" s="5">
        <f t="shared" si="160"/>
        <v>-2.8674481514878329E-2</v>
      </c>
      <c r="E1948" s="6">
        <f t="shared" si="161"/>
        <v>-2.9093626412923203E-2</v>
      </c>
      <c r="AJ1948" s="29">
        <v>44824</v>
      </c>
      <c r="AK1948" s="6">
        <f t="shared" si="162"/>
        <v>0.97132551848512172</v>
      </c>
      <c r="AL1948" s="7">
        <f t="shared" si="162"/>
        <v>0.97090637358707677</v>
      </c>
      <c r="AM1948" s="10">
        <f t="shared" si="163"/>
        <v>2.7683460601995685E-3</v>
      </c>
      <c r="AN1948" s="11">
        <f t="shared" si="164"/>
        <v>2.5535500095404493E-2</v>
      </c>
    </row>
    <row r="1949" spans="2:40" x14ac:dyDescent="0.5">
      <c r="B1949" s="29">
        <v>44825</v>
      </c>
      <c r="C1949" s="4">
        <v>52.66</v>
      </c>
      <c r="D1949" s="5">
        <f t="shared" si="160"/>
        <v>-2.2279985146676621E-2</v>
      </c>
      <c r="E1949" s="6">
        <f t="shared" si="161"/>
        <v>-2.2531933315289555E-2</v>
      </c>
      <c r="AJ1949" s="29">
        <v>44825</v>
      </c>
      <c r="AK1949" s="6">
        <f t="shared" si="162"/>
        <v>0.97772001485332338</v>
      </c>
      <c r="AL1949" s="7">
        <f t="shared" si="162"/>
        <v>0.97746806668471042</v>
      </c>
      <c r="AM1949" s="10">
        <f t="shared" si="163"/>
        <v>3.3246182674454743E-3</v>
      </c>
      <c r="AN1949" s="11">
        <f t="shared" si="164"/>
        <v>2.539390610095648E-2</v>
      </c>
    </row>
    <row r="1950" spans="2:40" x14ac:dyDescent="0.5">
      <c r="B1950" s="29">
        <v>44826</v>
      </c>
      <c r="C1950" s="4">
        <v>51.51</v>
      </c>
      <c r="D1950" s="5">
        <f t="shared" si="160"/>
        <v>-2.1838207368021244E-2</v>
      </c>
      <c r="E1950" s="6">
        <f t="shared" si="161"/>
        <v>-2.2080190490669442E-2</v>
      </c>
      <c r="AJ1950" s="29">
        <v>44826</v>
      </c>
      <c r="AK1950" s="6">
        <f t="shared" si="162"/>
        <v>0.97816179263197878</v>
      </c>
      <c r="AL1950" s="7">
        <f t="shared" si="162"/>
        <v>0.97791980950933055</v>
      </c>
      <c r="AM1950" s="10">
        <f t="shared" si="163"/>
        <v>3.8395984954048478E-3</v>
      </c>
      <c r="AN1950" s="11">
        <f t="shared" si="164"/>
        <v>2.534401982024943E-2</v>
      </c>
    </row>
    <row r="1951" spans="2:40" x14ac:dyDescent="0.5">
      <c r="B1951" s="29">
        <v>44827</v>
      </c>
      <c r="C1951" s="4">
        <v>49.6</v>
      </c>
      <c r="D1951" s="5">
        <f t="shared" si="160"/>
        <v>-3.7080178606095839E-2</v>
      </c>
      <c r="E1951" s="6">
        <f t="shared" si="161"/>
        <v>-3.7785129846611948E-2</v>
      </c>
      <c r="AJ1951" s="29">
        <v>44827</v>
      </c>
      <c r="AK1951" s="6">
        <f t="shared" si="162"/>
        <v>0.9629198213939042</v>
      </c>
      <c r="AL1951" s="7">
        <f t="shared" si="162"/>
        <v>0.96221487015338802</v>
      </c>
      <c r="AM1951" s="10">
        <f t="shared" si="163"/>
        <v>4.0235124135553401E-3</v>
      </c>
      <c r="AN1951" s="11">
        <f t="shared" si="164"/>
        <v>2.5216014718182484E-2</v>
      </c>
    </row>
    <row r="1952" spans="2:40" x14ac:dyDescent="0.5">
      <c r="B1952" s="29">
        <v>44830</v>
      </c>
      <c r="C1952" s="4">
        <v>48.87</v>
      </c>
      <c r="D1952" s="5">
        <f t="shared" si="160"/>
        <v>-1.471774193548395E-2</v>
      </c>
      <c r="E1952" s="6">
        <f t="shared" si="161"/>
        <v>-1.4827122448818396E-2</v>
      </c>
      <c r="AJ1952" s="29">
        <v>44830</v>
      </c>
      <c r="AK1952" s="6">
        <f t="shared" si="162"/>
        <v>0.98528225806451608</v>
      </c>
      <c r="AL1952" s="7">
        <f t="shared" si="162"/>
        <v>0.98517287755118166</v>
      </c>
      <c r="AM1952" s="10">
        <f t="shared" si="163"/>
        <v>4.6213717095016397E-3</v>
      </c>
      <c r="AN1952" s="11">
        <f t="shared" si="164"/>
        <v>2.4873268964765077E-2</v>
      </c>
    </row>
    <row r="1953" spans="2:40" x14ac:dyDescent="0.5">
      <c r="B1953" s="29">
        <v>44831</v>
      </c>
      <c r="C1953" s="4">
        <v>48.85</v>
      </c>
      <c r="D1953" s="5">
        <f t="shared" si="160"/>
        <v>-4.09249028033477E-4</v>
      </c>
      <c r="E1953" s="6">
        <f t="shared" si="161"/>
        <v>-4.0933279327166802E-4</v>
      </c>
      <c r="AJ1953" s="29">
        <v>44831</v>
      </c>
      <c r="AK1953" s="6">
        <f t="shared" si="162"/>
        <v>0.99959075097196648</v>
      </c>
      <c r="AL1953" s="7">
        <f t="shared" si="162"/>
        <v>0.99959066720672829</v>
      </c>
      <c r="AM1953" s="10">
        <f t="shared" si="163"/>
        <v>4.5944654391876167E-3</v>
      </c>
      <c r="AN1953" s="11">
        <f t="shared" si="164"/>
        <v>2.4895735342245966E-2</v>
      </c>
    </row>
    <row r="1954" spans="2:40" x14ac:dyDescent="0.5">
      <c r="B1954" s="29">
        <v>44832</v>
      </c>
      <c r="C1954" s="4">
        <v>50.05</v>
      </c>
      <c r="D1954" s="5">
        <f t="shared" si="160"/>
        <v>2.4564994882292645E-2</v>
      </c>
      <c r="E1954" s="6">
        <f t="shared" si="161"/>
        <v>2.4268127272437694E-2</v>
      </c>
      <c r="AJ1954" s="29">
        <v>44832</v>
      </c>
      <c r="AK1954" s="6">
        <f t="shared" si="162"/>
        <v>1.0245649948822926</v>
      </c>
      <c r="AL1954" s="7">
        <f t="shared" si="162"/>
        <v>1.0242681272724377</v>
      </c>
      <c r="AM1954" s="10">
        <f t="shared" si="163"/>
        <v>4.7832807197443978E-3</v>
      </c>
      <c r="AN1954" s="11">
        <f t="shared" si="164"/>
        <v>2.4922506852115455E-2</v>
      </c>
    </row>
    <row r="1955" spans="2:40" x14ac:dyDescent="0.5">
      <c r="B1955" s="29">
        <v>44833</v>
      </c>
      <c r="C1955" s="4">
        <v>47.63</v>
      </c>
      <c r="D1955" s="5">
        <f t="shared" si="160"/>
        <v>-4.8351648351648249E-2</v>
      </c>
      <c r="E1955" s="6">
        <f t="shared" si="161"/>
        <v>-4.9559690948460508E-2</v>
      </c>
      <c r="AJ1955" s="29">
        <v>44833</v>
      </c>
      <c r="AK1955" s="6">
        <f t="shared" si="162"/>
        <v>0.95164835164835171</v>
      </c>
      <c r="AL1955" s="7">
        <f t="shared" si="162"/>
        <v>0.95044030905153953</v>
      </c>
      <c r="AM1955" s="10">
        <f t="shared" si="163"/>
        <v>4.5942364154355139E-3</v>
      </c>
      <c r="AN1955" s="11">
        <f t="shared" si="164"/>
        <v>2.4835884109344938E-2</v>
      </c>
    </row>
    <row r="1956" spans="2:40" x14ac:dyDescent="0.5">
      <c r="B1956" s="29">
        <v>44834</v>
      </c>
      <c r="C1956" s="4">
        <v>46.5</v>
      </c>
      <c r="D1956" s="5">
        <f t="shared" si="160"/>
        <v>-2.3724543355028396E-2</v>
      </c>
      <c r="E1956" s="6">
        <f t="shared" si="161"/>
        <v>-2.4010502219458434E-2</v>
      </c>
      <c r="AJ1956" s="29">
        <v>44834</v>
      </c>
      <c r="AK1956" s="6">
        <f t="shared" si="162"/>
        <v>0.97627545664497162</v>
      </c>
      <c r="AL1956" s="7">
        <f t="shared" si="162"/>
        <v>0.97598949778054156</v>
      </c>
      <c r="AM1956" s="10">
        <f t="shared" si="163"/>
        <v>4.3090937094980115E-3</v>
      </c>
      <c r="AN1956" s="11">
        <f t="shared" si="164"/>
        <v>2.5588078787701404E-2</v>
      </c>
    </row>
    <row r="1957" spans="2:40" x14ac:dyDescent="0.5">
      <c r="B1957" s="29">
        <v>44837</v>
      </c>
      <c r="C1957" s="4">
        <v>48.93</v>
      </c>
      <c r="D1957" s="5">
        <f t="shared" si="160"/>
        <v>5.2258064516129028E-2</v>
      </c>
      <c r="E1957" s="6">
        <f t="shared" si="161"/>
        <v>5.0938392707721554E-2</v>
      </c>
      <c r="AJ1957" s="29">
        <v>44837</v>
      </c>
      <c r="AK1957" s="6">
        <f t="shared" si="162"/>
        <v>1.052258064516129</v>
      </c>
      <c r="AL1957" s="7">
        <f t="shared" si="162"/>
        <v>1.0509383927077216</v>
      </c>
      <c r="AM1957" s="10">
        <f t="shared" si="163"/>
        <v>4.932890182328154E-3</v>
      </c>
      <c r="AN1957" s="11">
        <f t="shared" si="164"/>
        <v>2.5588995828075001E-2</v>
      </c>
    </row>
    <row r="1958" spans="2:40" x14ac:dyDescent="0.5">
      <c r="B1958" s="29">
        <v>44838</v>
      </c>
      <c r="C1958" s="4">
        <v>51.93</v>
      </c>
      <c r="D1958" s="5">
        <f t="shared" si="160"/>
        <v>6.1312078479460456E-2</v>
      </c>
      <c r="E1958" s="6">
        <f t="shared" si="161"/>
        <v>5.9505952555195446E-2</v>
      </c>
      <c r="AJ1958" s="29">
        <v>44838</v>
      </c>
      <c r="AK1958" s="6">
        <f t="shared" si="162"/>
        <v>1.0613120784794605</v>
      </c>
      <c r="AL1958" s="7">
        <f t="shared" si="162"/>
        <v>1.0595059525551955</v>
      </c>
      <c r="AM1958" s="10">
        <f t="shared" si="163"/>
        <v>4.4223887501938213E-3</v>
      </c>
      <c r="AN1958" s="11">
        <f t="shared" si="164"/>
        <v>2.5092954298696037E-2</v>
      </c>
    </row>
    <row r="1959" spans="2:40" x14ac:dyDescent="0.5">
      <c r="B1959" s="29">
        <v>44839</v>
      </c>
      <c r="C1959" s="4">
        <v>51.63</v>
      </c>
      <c r="D1959" s="5">
        <f t="shared" si="160"/>
        <v>-5.7770075101097086E-3</v>
      </c>
      <c r="E1959" s="6">
        <f t="shared" si="161"/>
        <v>-5.7937589646697481E-3</v>
      </c>
      <c r="AJ1959" s="29">
        <v>44839</v>
      </c>
      <c r="AK1959" s="6">
        <f t="shared" si="162"/>
        <v>0.99422299248989032</v>
      </c>
      <c r="AL1959" s="7">
        <f t="shared" si="162"/>
        <v>0.99420624103533028</v>
      </c>
      <c r="AM1959" s="10">
        <f t="shared" si="163"/>
        <v>3.8398568372933297E-3</v>
      </c>
      <c r="AN1959" s="11">
        <f t="shared" si="164"/>
        <v>2.4362266770309383E-2</v>
      </c>
    </row>
    <row r="1960" spans="2:40" x14ac:dyDescent="0.5">
      <c r="B1960" s="29">
        <v>44840</v>
      </c>
      <c r="C1960" s="4">
        <v>51.01</v>
      </c>
      <c r="D1960" s="5">
        <f t="shared" si="160"/>
        <v>-1.2008522177028946E-2</v>
      </c>
      <c r="E1960" s="6">
        <f t="shared" si="161"/>
        <v>-1.2081206956722667E-2</v>
      </c>
      <c r="AJ1960" s="29">
        <v>44840</v>
      </c>
      <c r="AK1960" s="6">
        <f t="shared" si="162"/>
        <v>0.98799147782297103</v>
      </c>
      <c r="AL1960" s="7">
        <f t="shared" si="162"/>
        <v>0.98791879304327734</v>
      </c>
      <c r="AM1960" s="10">
        <f t="shared" si="163"/>
        <v>4.0214193989281683E-3</v>
      </c>
      <c r="AN1960" s="11">
        <f t="shared" si="164"/>
        <v>2.4351363975171771E-2</v>
      </c>
    </row>
    <row r="1961" spans="2:40" x14ac:dyDescent="0.5">
      <c r="B1961" s="29">
        <v>44841</v>
      </c>
      <c r="C1961" s="4">
        <v>48.77</v>
      </c>
      <c r="D1961" s="5">
        <f t="shared" si="160"/>
        <v>-4.391295824348157E-2</v>
      </c>
      <c r="E1961" s="6">
        <f t="shared" si="161"/>
        <v>-4.4906322212873905E-2</v>
      </c>
      <c r="AJ1961" s="29">
        <v>44841</v>
      </c>
      <c r="AK1961" s="6">
        <f t="shared" si="162"/>
        <v>0.95608704175651837</v>
      </c>
      <c r="AL1961" s="7">
        <f t="shared" si="162"/>
        <v>0.95509367778712606</v>
      </c>
      <c r="AM1961" s="10">
        <f t="shared" si="163"/>
        <v>4.1017967031661672E-3</v>
      </c>
      <c r="AN1961" s="11">
        <f t="shared" si="164"/>
        <v>2.4309901581374367E-2</v>
      </c>
    </row>
    <row r="1962" spans="2:40" x14ac:dyDescent="0.5">
      <c r="B1962" s="29">
        <v>44844</v>
      </c>
      <c r="C1962" s="4">
        <v>48.55</v>
      </c>
      <c r="D1962" s="5">
        <f t="shared" si="160"/>
        <v>-4.5109698585197042E-3</v>
      </c>
      <c r="E1962" s="6">
        <f t="shared" si="161"/>
        <v>-4.521174984627464E-3</v>
      </c>
      <c r="AJ1962" s="29">
        <v>44844</v>
      </c>
      <c r="AK1962" s="6">
        <f t="shared" si="162"/>
        <v>0.99548903014148027</v>
      </c>
      <c r="AL1962" s="7">
        <f t="shared" si="162"/>
        <v>0.99547882501537255</v>
      </c>
      <c r="AM1962" s="10">
        <f t="shared" si="163"/>
        <v>4.4852741877775245E-3</v>
      </c>
      <c r="AN1962" s="11">
        <f t="shared" si="164"/>
        <v>2.3814260326441225E-2</v>
      </c>
    </row>
    <row r="1963" spans="2:40" x14ac:dyDescent="0.5">
      <c r="B1963" s="29">
        <v>44845</v>
      </c>
      <c r="C1963" s="4">
        <v>47.68</v>
      </c>
      <c r="D1963" s="5">
        <f t="shared" si="160"/>
        <v>-1.7919670442842379E-2</v>
      </c>
      <c r="E1963" s="6">
        <f t="shared" si="161"/>
        <v>-1.808217198023954E-2</v>
      </c>
      <c r="AJ1963" s="29">
        <v>44845</v>
      </c>
      <c r="AK1963" s="6">
        <f t="shared" si="162"/>
        <v>0.98208032955715763</v>
      </c>
      <c r="AL1963" s="7">
        <f t="shared" si="162"/>
        <v>0.98191782801976046</v>
      </c>
      <c r="AM1963" s="10">
        <f t="shared" si="163"/>
        <v>4.2133582615092105E-3</v>
      </c>
      <c r="AN1963" s="11">
        <f t="shared" si="164"/>
        <v>2.4058141701052256E-2</v>
      </c>
    </row>
    <row r="1964" spans="2:40" x14ac:dyDescent="0.5">
      <c r="B1964" s="29">
        <v>44846</v>
      </c>
      <c r="C1964" s="4">
        <v>48.3</v>
      </c>
      <c r="D1964" s="5">
        <f t="shared" si="160"/>
        <v>1.3003355704697933E-2</v>
      </c>
      <c r="E1964" s="6">
        <f t="shared" si="161"/>
        <v>1.2919537901432713E-2</v>
      </c>
      <c r="AJ1964" s="29">
        <v>44846</v>
      </c>
      <c r="AK1964" s="6">
        <f t="shared" si="162"/>
        <v>1.013003355704698</v>
      </c>
      <c r="AL1964" s="7">
        <f t="shared" si="162"/>
        <v>1.0129195379014326</v>
      </c>
      <c r="AM1964" s="10">
        <f t="shared" si="163"/>
        <v>4.5560583962313351E-3</v>
      </c>
      <c r="AN1964" s="11">
        <f t="shared" si="164"/>
        <v>2.3961281073581309E-2</v>
      </c>
    </row>
    <row r="1965" spans="2:40" x14ac:dyDescent="0.5">
      <c r="B1965" s="29">
        <v>44847</v>
      </c>
      <c r="C1965" s="4">
        <v>48.56</v>
      </c>
      <c r="D1965" s="5">
        <f t="shared" si="160"/>
        <v>5.3830227743272285E-3</v>
      </c>
      <c r="E1965" s="6">
        <f t="shared" si="161"/>
        <v>5.3685860927159251E-3</v>
      </c>
      <c r="AJ1965" s="29">
        <v>44847</v>
      </c>
      <c r="AK1965" s="6">
        <f t="shared" si="162"/>
        <v>1.0053830227743272</v>
      </c>
      <c r="AL1965" s="7">
        <f t="shared" si="162"/>
        <v>1.005368586092716</v>
      </c>
      <c r="AM1965" s="10">
        <f t="shared" si="163"/>
        <v>4.5601640975733914E-3</v>
      </c>
      <c r="AN1965" s="11">
        <f t="shared" si="164"/>
        <v>2.3962776540441721E-2</v>
      </c>
    </row>
    <row r="1966" spans="2:40" x14ac:dyDescent="0.5">
      <c r="B1966" s="29">
        <v>44848</v>
      </c>
      <c r="C1966" s="4">
        <v>47.36</v>
      </c>
      <c r="D1966" s="5">
        <f t="shared" si="160"/>
        <v>-2.4711696869851786E-2</v>
      </c>
      <c r="E1966" s="6">
        <f t="shared" si="161"/>
        <v>-2.5022156175492603E-2</v>
      </c>
      <c r="AJ1966" s="29">
        <v>44848</v>
      </c>
      <c r="AK1966" s="6">
        <f t="shared" si="162"/>
        <v>0.97528830313014825</v>
      </c>
      <c r="AL1966" s="7">
        <f t="shared" si="162"/>
        <v>0.97497784382450736</v>
      </c>
      <c r="AM1966" s="10">
        <f t="shared" si="163"/>
        <v>4.4485417560144007E-3</v>
      </c>
      <c r="AN1966" s="11">
        <f t="shared" si="164"/>
        <v>2.3982550706583443E-2</v>
      </c>
    </row>
    <row r="1967" spans="2:40" x14ac:dyDescent="0.5">
      <c r="B1967" s="29">
        <v>44851</v>
      </c>
      <c r="C1967" s="4">
        <v>48.92</v>
      </c>
      <c r="D1967" s="5">
        <f t="shared" si="160"/>
        <v>3.2939189189189234E-2</v>
      </c>
      <c r="E1967" s="6">
        <f t="shared" si="161"/>
        <v>3.2408320243221427E-2</v>
      </c>
      <c r="AJ1967" s="29">
        <v>44851</v>
      </c>
      <c r="AK1967" s="6">
        <f t="shared" si="162"/>
        <v>1.0329391891891893</v>
      </c>
      <c r="AL1967" s="7">
        <f t="shared" si="162"/>
        <v>1.0324083202432215</v>
      </c>
      <c r="AM1967" s="10">
        <f t="shared" si="163"/>
        <v>4.6503224436325588E-3</v>
      </c>
      <c r="AN1967" s="11">
        <f t="shared" si="164"/>
        <v>2.381111385493544E-2</v>
      </c>
    </row>
    <row r="1968" spans="2:40" x14ac:dyDescent="0.5">
      <c r="B1968" s="29">
        <v>44852</v>
      </c>
      <c r="C1968" s="4">
        <v>50.25</v>
      </c>
      <c r="D1968" s="5">
        <f t="shared" si="160"/>
        <v>2.7187244480784918E-2</v>
      </c>
      <c r="E1968" s="6">
        <f t="shared" si="161"/>
        <v>2.682423612021359E-2</v>
      </c>
      <c r="AJ1968" s="29">
        <v>44852</v>
      </c>
      <c r="AK1968" s="6">
        <f t="shared" si="162"/>
        <v>1.027187244480785</v>
      </c>
      <c r="AL1968" s="7">
        <f t="shared" si="162"/>
        <v>1.0268242361202136</v>
      </c>
      <c r="AM1968" s="10">
        <f t="shared" si="163"/>
        <v>4.3632571271011817E-3</v>
      </c>
      <c r="AN1968" s="11">
        <f t="shared" si="164"/>
        <v>2.3623000825572591E-2</v>
      </c>
    </row>
    <row r="1969" spans="2:40" x14ac:dyDescent="0.5">
      <c r="B1969" s="29">
        <v>44853</v>
      </c>
      <c r="C1969" s="4">
        <v>49.46</v>
      </c>
      <c r="D1969" s="5">
        <f t="shared" si="160"/>
        <v>-1.5721393034825854E-2</v>
      </c>
      <c r="E1969" s="6">
        <f t="shared" si="161"/>
        <v>-1.5846284845915007E-2</v>
      </c>
      <c r="AJ1969" s="29">
        <v>44853</v>
      </c>
      <c r="AK1969" s="6">
        <f t="shared" si="162"/>
        <v>0.98427860696517411</v>
      </c>
      <c r="AL1969" s="7">
        <f t="shared" si="162"/>
        <v>0.98415371515408501</v>
      </c>
      <c r="AM1969" s="10">
        <f t="shared" si="163"/>
        <v>4.2256890256601072E-3</v>
      </c>
      <c r="AN1969" s="11">
        <f t="shared" si="164"/>
        <v>2.3524856252442727E-2</v>
      </c>
    </row>
    <row r="1970" spans="2:40" x14ac:dyDescent="0.5">
      <c r="B1970" s="29">
        <v>44854</v>
      </c>
      <c r="C1970" s="4">
        <v>49.15</v>
      </c>
      <c r="D1970" s="5">
        <f t="shared" si="160"/>
        <v>-6.2676910634856912E-3</v>
      </c>
      <c r="E1970" s="6">
        <f t="shared" si="161"/>
        <v>-6.2874155000946239E-3</v>
      </c>
      <c r="AJ1970" s="29">
        <v>44854</v>
      </c>
      <c r="AK1970" s="6">
        <f t="shared" si="162"/>
        <v>0.99373230893651432</v>
      </c>
      <c r="AL1970" s="7">
        <f t="shared" si="162"/>
        <v>0.9937125844999054</v>
      </c>
      <c r="AM1970" s="10">
        <f t="shared" si="163"/>
        <v>4.4656626628677577E-3</v>
      </c>
      <c r="AN1970" s="11">
        <f t="shared" si="164"/>
        <v>2.3430309212966849E-2</v>
      </c>
    </row>
    <row r="1971" spans="2:40" x14ac:dyDescent="0.5">
      <c r="B1971" s="29">
        <v>44855</v>
      </c>
      <c r="C1971" s="4">
        <v>51.2</v>
      </c>
      <c r="D1971" s="5">
        <f t="shared" si="160"/>
        <v>4.170905391658198E-2</v>
      </c>
      <c r="E1971" s="6">
        <f t="shared" si="161"/>
        <v>4.0862685452286725E-2</v>
      </c>
      <c r="AJ1971" s="29">
        <v>44855</v>
      </c>
      <c r="AK1971" s="6">
        <f t="shared" si="162"/>
        <v>1.0417090539165821</v>
      </c>
      <c r="AL1971" s="7">
        <f t="shared" si="162"/>
        <v>1.0408626854522867</v>
      </c>
      <c r="AM1971" s="10">
        <f t="shared" si="163"/>
        <v>4.6453698066624277E-3</v>
      </c>
      <c r="AN1971" s="11">
        <f t="shared" si="164"/>
        <v>2.3409776150241146E-2</v>
      </c>
    </row>
    <row r="1972" spans="2:40" x14ac:dyDescent="0.5">
      <c r="B1972" s="29">
        <v>44858</v>
      </c>
      <c r="C1972" s="4">
        <v>51.73</v>
      </c>
      <c r="D1972" s="5">
        <f t="shared" si="160"/>
        <v>1.0351562499999883E-2</v>
      </c>
      <c r="E1972" s="6">
        <f t="shared" si="161"/>
        <v>1.0298351969961523E-2</v>
      </c>
      <c r="AJ1972" s="29">
        <v>44858</v>
      </c>
      <c r="AK1972" s="6">
        <f t="shared" si="162"/>
        <v>1.0103515624999999</v>
      </c>
      <c r="AL1972" s="7">
        <f t="shared" si="162"/>
        <v>1.0102983519699615</v>
      </c>
      <c r="AM1972" s="10">
        <f t="shared" si="163"/>
        <v>4.101353048557254E-3</v>
      </c>
      <c r="AN1972" s="11">
        <f t="shared" si="164"/>
        <v>2.3112222989340219E-2</v>
      </c>
    </row>
    <row r="1973" spans="2:40" x14ac:dyDescent="0.5">
      <c r="B1973" s="29">
        <v>44859</v>
      </c>
      <c r="C1973" s="4">
        <v>54.31</v>
      </c>
      <c r="D1973" s="5">
        <f t="shared" si="160"/>
        <v>4.9874347573941727E-2</v>
      </c>
      <c r="E1973" s="6">
        <f t="shared" si="161"/>
        <v>4.8670488031330388E-2</v>
      </c>
      <c r="AJ1973" s="29">
        <v>44859</v>
      </c>
      <c r="AK1973" s="6">
        <f t="shared" si="162"/>
        <v>1.0498743475739418</v>
      </c>
      <c r="AL1973" s="7">
        <f t="shared" si="162"/>
        <v>1.0486704880313304</v>
      </c>
      <c r="AM1973" s="10">
        <f t="shared" si="163"/>
        <v>3.7846043742752375E-3</v>
      </c>
      <c r="AN1973" s="11">
        <f t="shared" si="164"/>
        <v>2.3222863105349593E-2</v>
      </c>
    </row>
    <row r="1974" spans="2:40" x14ac:dyDescent="0.5">
      <c r="B1974" s="29">
        <v>44860</v>
      </c>
      <c r="C1974" s="4">
        <v>54.14</v>
      </c>
      <c r="D1974" s="5">
        <f t="shared" si="160"/>
        <v>-3.13017860430863E-3</v>
      </c>
      <c r="E1974" s="6">
        <f t="shared" si="161"/>
        <v>-3.1350878605988265E-3</v>
      </c>
      <c r="AJ1974" s="29">
        <v>44860</v>
      </c>
      <c r="AK1974" s="6">
        <f t="shared" si="162"/>
        <v>0.99686982139569136</v>
      </c>
      <c r="AL1974" s="7">
        <f t="shared" si="162"/>
        <v>0.9968649121394012</v>
      </c>
      <c r="AM1974" s="10">
        <f t="shared" si="163"/>
        <v>3.2411648219748536E-3</v>
      </c>
      <c r="AN1974" s="11">
        <f t="shared" si="164"/>
        <v>2.2705186808357477E-2</v>
      </c>
    </row>
    <row r="1975" spans="2:40" x14ac:dyDescent="0.5">
      <c r="B1975" s="29">
        <v>44861</v>
      </c>
      <c r="C1975" s="4">
        <v>54.29</v>
      </c>
      <c r="D1975" s="5">
        <f t="shared" si="160"/>
        <v>2.7705947543405721E-3</v>
      </c>
      <c r="E1975" s="6">
        <f t="shared" si="161"/>
        <v>2.7667637312046014E-3</v>
      </c>
      <c r="AJ1975" s="29">
        <v>44861</v>
      </c>
      <c r="AK1975" s="6">
        <f t="shared" si="162"/>
        <v>1.0027705947543406</v>
      </c>
      <c r="AL1975" s="7">
        <f t="shared" si="162"/>
        <v>1.0027667637312045</v>
      </c>
      <c r="AM1975" s="10">
        <f t="shared" si="163"/>
        <v>2.6800607406263824E-3</v>
      </c>
      <c r="AN1975" s="11">
        <f t="shared" si="164"/>
        <v>2.348201789994812E-2</v>
      </c>
    </row>
    <row r="1976" spans="2:40" x14ac:dyDescent="0.5">
      <c r="B1976" s="29">
        <v>44862</v>
      </c>
      <c r="C1976" s="4">
        <v>55.63</v>
      </c>
      <c r="D1976" s="5">
        <f t="shared" si="160"/>
        <v>2.4682261926690062E-2</v>
      </c>
      <c r="E1976" s="6">
        <f t="shared" si="161"/>
        <v>2.4382576169842112E-2</v>
      </c>
      <c r="AJ1976" s="29">
        <v>44862</v>
      </c>
      <c r="AK1976" s="6">
        <f t="shared" si="162"/>
        <v>1.02468226192669</v>
      </c>
      <c r="AL1976" s="7">
        <f t="shared" si="162"/>
        <v>1.0243825761698422</v>
      </c>
      <c r="AM1976" s="10">
        <f t="shared" si="163"/>
        <v>1.4947653375790922E-3</v>
      </c>
      <c r="AN1976" s="11">
        <f t="shared" si="164"/>
        <v>2.6058325990216638E-2</v>
      </c>
    </row>
    <row r="1977" spans="2:40" x14ac:dyDescent="0.5">
      <c r="B1977" s="29">
        <v>44865</v>
      </c>
      <c r="C1977" s="4">
        <v>55.36</v>
      </c>
      <c r="D1977" s="5">
        <f t="shared" si="160"/>
        <v>-4.8534963149380389E-3</v>
      </c>
      <c r="E1977" s="6">
        <f t="shared" si="161"/>
        <v>-4.8653127777877683E-3</v>
      </c>
      <c r="AJ1977" s="29">
        <v>44865</v>
      </c>
      <c r="AK1977" s="6">
        <f t="shared" si="162"/>
        <v>0.99514650368506197</v>
      </c>
      <c r="AL1977" s="7">
        <f t="shared" si="162"/>
        <v>0.99513468722221221</v>
      </c>
      <c r="AM1977" s="10">
        <f t="shared" si="163"/>
        <v>8.9180171823009303E-4</v>
      </c>
      <c r="AN1977" s="11">
        <f t="shared" si="164"/>
        <v>2.6150480922150103E-2</v>
      </c>
    </row>
    <row r="1978" spans="2:40" x14ac:dyDescent="0.5">
      <c r="B1978" s="29">
        <v>44866</v>
      </c>
      <c r="C1978" s="4">
        <v>57.17</v>
      </c>
      <c r="D1978" s="5">
        <f t="shared" si="160"/>
        <v>3.2695086705202353E-2</v>
      </c>
      <c r="E1978" s="6">
        <f t="shared" si="161"/>
        <v>3.2171973966465754E-2</v>
      </c>
      <c r="AJ1978" s="29">
        <v>44866</v>
      </c>
      <c r="AK1978" s="6">
        <f t="shared" si="162"/>
        <v>1.0326950867052023</v>
      </c>
      <c r="AL1978" s="7">
        <f t="shared" si="162"/>
        <v>1.0321719739664657</v>
      </c>
      <c r="AM1978" s="10">
        <f t="shared" si="163"/>
        <v>1.1875829546929405E-3</v>
      </c>
      <c r="AN1978" s="11">
        <f t="shared" si="164"/>
        <v>2.6236853117510669E-2</v>
      </c>
    </row>
    <row r="1979" spans="2:40" x14ac:dyDescent="0.5">
      <c r="B1979" s="29">
        <v>44867</v>
      </c>
      <c r="C1979" s="4">
        <v>59.43</v>
      </c>
      <c r="D1979" s="5">
        <f t="shared" si="160"/>
        <v>3.9531222669232077E-2</v>
      </c>
      <c r="E1979" s="6">
        <f t="shared" si="161"/>
        <v>3.8769864102689365E-2</v>
      </c>
      <c r="AJ1979" s="29">
        <v>44867</v>
      </c>
      <c r="AK1979" s="6">
        <f t="shared" si="162"/>
        <v>1.0395312226692321</v>
      </c>
      <c r="AL1979" s="7">
        <f t="shared" si="162"/>
        <v>1.0387698641026895</v>
      </c>
      <c r="AM1979" s="10">
        <f t="shared" si="163"/>
        <v>4.3294197658584502E-4</v>
      </c>
      <c r="AN1979" s="11">
        <f t="shared" si="164"/>
        <v>2.630804693670865E-2</v>
      </c>
    </row>
    <row r="1980" spans="2:40" x14ac:dyDescent="0.5">
      <c r="B1980" s="29">
        <v>44868</v>
      </c>
      <c r="C1980" s="4">
        <v>60.53</v>
      </c>
      <c r="D1980" s="5">
        <f t="shared" si="160"/>
        <v>1.8509170452633374E-2</v>
      </c>
      <c r="E1980" s="6">
        <f t="shared" si="161"/>
        <v>1.8339960525026712E-2</v>
      </c>
      <c r="AJ1980" s="29">
        <v>44868</v>
      </c>
      <c r="AK1980" s="6">
        <f t="shared" si="162"/>
        <v>1.0185091704526334</v>
      </c>
      <c r="AL1980" s="7">
        <f t="shared" si="162"/>
        <v>1.0183399605250267</v>
      </c>
      <c r="AM1980" s="10">
        <f t="shared" si="163"/>
        <v>2.1598602648284824E-4</v>
      </c>
      <c r="AN1980" s="11">
        <f t="shared" si="164"/>
        <v>2.6062290411601428E-2</v>
      </c>
    </row>
    <row r="1981" spans="2:40" x14ac:dyDescent="0.5">
      <c r="B1981" s="29">
        <v>44869</v>
      </c>
      <c r="C1981" s="4">
        <v>62.58</v>
      </c>
      <c r="D1981" s="5">
        <f t="shared" si="160"/>
        <v>3.3867503717164994E-2</v>
      </c>
      <c r="E1981" s="6">
        <f t="shared" si="161"/>
        <v>3.3306628337140133E-2</v>
      </c>
      <c r="AJ1981" s="29">
        <v>44869</v>
      </c>
      <c r="AK1981" s="6">
        <f t="shared" si="162"/>
        <v>1.033867503717165</v>
      </c>
      <c r="AL1981" s="7">
        <f t="shared" si="162"/>
        <v>1.0333066283371402</v>
      </c>
      <c r="AM1981" s="10">
        <f t="shared" si="163"/>
        <v>-4.0265578115656399E-4</v>
      </c>
      <c r="AN1981" s="11">
        <f t="shared" si="164"/>
        <v>2.6290396464743248E-2</v>
      </c>
    </row>
    <row r="1982" spans="2:40" x14ac:dyDescent="0.5">
      <c r="B1982" s="29">
        <v>44872</v>
      </c>
      <c r="C1982" s="4">
        <v>63.15</v>
      </c>
      <c r="D1982" s="5">
        <f t="shared" si="160"/>
        <v>9.1083413231064277E-3</v>
      </c>
      <c r="E1982" s="6">
        <f t="shared" si="161"/>
        <v>9.0671105557639537E-3</v>
      </c>
      <c r="AJ1982" s="29">
        <v>44872</v>
      </c>
      <c r="AK1982" s="6">
        <f t="shared" si="162"/>
        <v>1.0091083413231063</v>
      </c>
      <c r="AL1982" s="7">
        <f t="shared" si="162"/>
        <v>1.009067110555764</v>
      </c>
      <c r="AM1982" s="10">
        <f t="shared" si="163"/>
        <v>-7.2039623699375187E-4</v>
      </c>
      <c r="AN1982" s="11">
        <f t="shared" si="164"/>
        <v>2.6045195424275039E-2</v>
      </c>
    </row>
    <row r="1983" spans="2:40" x14ac:dyDescent="0.5">
      <c r="B1983" s="29">
        <v>44873</v>
      </c>
      <c r="C1983" s="4">
        <v>63.71</v>
      </c>
      <c r="D1983" s="5">
        <f t="shared" si="160"/>
        <v>8.8677751385590232E-3</v>
      </c>
      <c r="E1983" s="6">
        <f t="shared" si="161"/>
        <v>8.8286873318967948E-3</v>
      </c>
      <c r="AJ1983" s="29">
        <v>44873</v>
      </c>
      <c r="AK1983" s="6">
        <f t="shared" si="162"/>
        <v>1.0088677751385591</v>
      </c>
      <c r="AL1983" s="7">
        <f t="shared" si="162"/>
        <v>1.0088286873318968</v>
      </c>
      <c r="AM1983" s="10">
        <f t="shared" si="163"/>
        <v>-6.609355281333888E-5</v>
      </c>
      <c r="AN1983" s="11">
        <f t="shared" si="164"/>
        <v>2.7024345433039911E-2</v>
      </c>
    </row>
    <row r="1984" spans="2:40" x14ac:dyDescent="0.5">
      <c r="B1984" s="29">
        <v>44874</v>
      </c>
      <c r="C1984" s="4">
        <v>61.01</v>
      </c>
      <c r="D1984" s="5">
        <f t="shared" si="160"/>
        <v>-4.2379532255532926E-2</v>
      </c>
      <c r="E1984" s="6">
        <f t="shared" si="161"/>
        <v>-4.330375096463579E-2</v>
      </c>
      <c r="AJ1984" s="29">
        <v>44874</v>
      </c>
      <c r="AK1984" s="6">
        <f t="shared" si="162"/>
        <v>0.95762046774446707</v>
      </c>
      <c r="AL1984" s="7">
        <f t="shared" si="162"/>
        <v>0.95669624903536421</v>
      </c>
      <c r="AM1984" s="10">
        <f t="shared" si="163"/>
        <v>-4.8573632011490752E-4</v>
      </c>
      <c r="AN1984" s="11">
        <f t="shared" si="164"/>
        <v>2.7180120901426668E-2</v>
      </c>
    </row>
    <row r="1985" spans="2:40" x14ac:dyDescent="0.5">
      <c r="B1985" s="29">
        <v>44875</v>
      </c>
      <c r="C1985" s="4">
        <v>64.23</v>
      </c>
      <c r="D1985" s="5">
        <f t="shared" si="160"/>
        <v>5.2778233076544931E-2</v>
      </c>
      <c r="E1985" s="6">
        <f t="shared" si="161"/>
        <v>5.1432606105940151E-2</v>
      </c>
      <c r="AJ1985" s="29">
        <v>44875</v>
      </c>
      <c r="AK1985" s="6">
        <f t="shared" si="162"/>
        <v>1.0527782330765449</v>
      </c>
      <c r="AL1985" s="7">
        <f t="shared" si="162"/>
        <v>1.0514326061059402</v>
      </c>
      <c r="AM1985" s="10">
        <f t="shared" si="163"/>
        <v>-2.4939224345503052E-4</v>
      </c>
      <c r="AN1985" s="11">
        <f t="shared" si="164"/>
        <v>2.6903891293314067E-2</v>
      </c>
    </row>
    <row r="1986" spans="2:40" x14ac:dyDescent="0.5">
      <c r="B1986" s="29">
        <v>44876</v>
      </c>
      <c r="C1986" s="4">
        <v>65.22</v>
      </c>
      <c r="D1986" s="5">
        <f t="shared" si="160"/>
        <v>1.5413358243811223E-2</v>
      </c>
      <c r="E1986" s="6">
        <f t="shared" si="161"/>
        <v>1.5295779091471836E-2</v>
      </c>
      <c r="AJ1986" s="29">
        <v>44876</v>
      </c>
      <c r="AK1986" s="6">
        <f t="shared" si="162"/>
        <v>1.0154133582438112</v>
      </c>
      <c r="AL1986" s="7">
        <f t="shared" si="162"/>
        <v>1.0152957790914718</v>
      </c>
      <c r="AM1986" s="10">
        <f t="shared" si="163"/>
        <v>-8.5984495423961985E-4</v>
      </c>
      <c r="AN1986" s="11">
        <f t="shared" si="164"/>
        <v>2.6311018180340283E-2</v>
      </c>
    </row>
    <row r="1987" spans="2:40" x14ac:dyDescent="0.5">
      <c r="B1987" s="29">
        <v>44879</v>
      </c>
      <c r="C1987" s="4">
        <v>62.57</v>
      </c>
      <c r="D1987" s="5">
        <f t="shared" si="160"/>
        <v>-4.0631708065010715E-2</v>
      </c>
      <c r="E1987" s="6">
        <f t="shared" si="161"/>
        <v>-4.1480240350900928E-2</v>
      </c>
      <c r="AJ1987" s="29">
        <v>44879</v>
      </c>
      <c r="AK1987" s="6">
        <f t="shared" si="162"/>
        <v>0.95936829193498929</v>
      </c>
      <c r="AL1987" s="7">
        <f t="shared" si="162"/>
        <v>0.95851975964909908</v>
      </c>
      <c r="AM1987" s="10">
        <f t="shared" si="163"/>
        <v>-7.5994018342541219E-4</v>
      </c>
      <c r="AN1987" s="11">
        <f t="shared" si="164"/>
        <v>2.6390634983805145E-2</v>
      </c>
    </row>
    <row r="1988" spans="2:40" x14ac:dyDescent="0.5">
      <c r="B1988" s="29">
        <v>44880</v>
      </c>
      <c r="C1988" s="4">
        <v>64.540000000000006</v>
      </c>
      <c r="D1988" s="5">
        <f t="shared" si="160"/>
        <v>3.1484737094454304E-2</v>
      </c>
      <c r="E1988" s="6">
        <f t="shared" si="161"/>
        <v>3.0999256613543642E-2</v>
      </c>
      <c r="AJ1988" s="29">
        <v>44880</v>
      </c>
      <c r="AK1988" s="6">
        <f t="shared" si="162"/>
        <v>1.0314847370944542</v>
      </c>
      <c r="AL1988" s="7">
        <f t="shared" si="162"/>
        <v>1.0309992566135437</v>
      </c>
      <c r="AM1988" s="10">
        <f t="shared" si="163"/>
        <v>-2.8547603697379463E-4</v>
      </c>
      <c r="AN1988" s="11">
        <f t="shared" si="164"/>
        <v>2.6051782068301013E-2</v>
      </c>
    </row>
    <row r="1989" spans="2:40" x14ac:dyDescent="0.5">
      <c r="B1989" s="29">
        <v>44881</v>
      </c>
      <c r="C1989" s="4">
        <v>62.36</v>
      </c>
      <c r="D1989" s="5">
        <f t="shared" si="160"/>
        <v>-3.3777502324140174E-2</v>
      </c>
      <c r="E1989" s="6">
        <f t="shared" si="161"/>
        <v>-3.4361142434240044E-2</v>
      </c>
      <c r="AJ1989" s="29">
        <v>44881</v>
      </c>
      <c r="AK1989" s="6">
        <f t="shared" si="162"/>
        <v>0.96622249767585977</v>
      </c>
      <c r="AL1989" s="7">
        <f t="shared" si="162"/>
        <v>0.96563885756575996</v>
      </c>
      <c r="AM1989" s="10">
        <f t="shared" si="163"/>
        <v>-3.4139689420632167E-4</v>
      </c>
      <c r="AN1989" s="11">
        <f t="shared" si="164"/>
        <v>2.5988212777825818E-2</v>
      </c>
    </row>
    <row r="1990" spans="2:40" x14ac:dyDescent="0.5">
      <c r="B1990" s="29">
        <v>44882</v>
      </c>
      <c r="C1990" s="4">
        <v>61.59</v>
      </c>
      <c r="D1990" s="5">
        <f t="shared" si="160"/>
        <v>-1.2347658755612509E-2</v>
      </c>
      <c r="E1990" s="6">
        <f t="shared" si="161"/>
        <v>-1.2424524490623803E-2</v>
      </c>
      <c r="AJ1990" s="29">
        <v>44882</v>
      </c>
      <c r="AK1990" s="6">
        <f t="shared" si="162"/>
        <v>0.9876523412443875</v>
      </c>
      <c r="AL1990" s="7">
        <f t="shared" si="162"/>
        <v>0.98757547550937619</v>
      </c>
      <c r="AM1990" s="10">
        <f t="shared" si="163"/>
        <v>1.7289883645282841E-4</v>
      </c>
      <c r="AN1990" s="11">
        <f t="shared" si="164"/>
        <v>2.5781436838338251E-2</v>
      </c>
    </row>
    <row r="1991" spans="2:40" x14ac:dyDescent="0.5">
      <c r="B1991" s="29">
        <v>44883</v>
      </c>
      <c r="C1991" s="4">
        <v>61.94</v>
      </c>
      <c r="D1991" s="5">
        <f t="shared" si="160"/>
        <v>5.6827407046597545E-3</v>
      </c>
      <c r="E1991" s="6">
        <f t="shared" si="161"/>
        <v>5.6666548461047879E-3</v>
      </c>
      <c r="AJ1991" s="29">
        <v>44883</v>
      </c>
      <c r="AK1991" s="6">
        <f t="shared" si="162"/>
        <v>1.0056827407046598</v>
      </c>
      <c r="AL1991" s="7">
        <f t="shared" si="162"/>
        <v>1.0056666548461048</v>
      </c>
      <c r="AM1991" s="10">
        <f t="shared" si="163"/>
        <v>6.143841198570757E-4</v>
      </c>
      <c r="AN1991" s="11">
        <f t="shared" si="164"/>
        <v>2.5908321199480444E-2</v>
      </c>
    </row>
    <row r="1992" spans="2:40" x14ac:dyDescent="0.5">
      <c r="B1992" s="29">
        <v>44886</v>
      </c>
      <c r="C1992" s="4">
        <v>62.64</v>
      </c>
      <c r="D1992" s="5">
        <f t="shared" ref="D1992:D2055" si="165">((C1992-C1991)/C1991)</f>
        <v>1.1301259283177314E-2</v>
      </c>
      <c r="E1992" s="6">
        <f t="shared" ref="E1992:E2055" si="166" xml:space="preserve"> IF(C1992=C1991, 0, LN(C1992/C1991))</f>
        <v>1.1237877137491034E-2</v>
      </c>
      <c r="AJ1992" s="29">
        <v>44886</v>
      </c>
      <c r="AK1992" s="6">
        <f t="shared" ref="AK1992:AL2055" si="167">1 + D1992</f>
        <v>1.0113012592831774</v>
      </c>
      <c r="AL1992" s="7">
        <f t="shared" si="167"/>
        <v>1.011237877137491</v>
      </c>
      <c r="AM1992" s="10">
        <f t="shared" ref="AM1992:AM2055" si="168">AVERAGE(D1992:D2082)</f>
        <v>4.1970639523892345E-4</v>
      </c>
      <c r="AN1992" s="11">
        <f t="shared" ref="AN1992:AN2055" si="169">STDEV(D1992:D2082)</f>
        <v>2.5936357404962616E-2</v>
      </c>
    </row>
    <row r="1993" spans="2:40" x14ac:dyDescent="0.5">
      <c r="B1993" s="29">
        <v>44887</v>
      </c>
      <c r="C1993" s="4">
        <v>64.760000000000005</v>
      </c>
      <c r="D1993" s="5">
        <f t="shared" si="165"/>
        <v>3.3844189016602882E-2</v>
      </c>
      <c r="E1993" s="6">
        <f t="shared" si="166"/>
        <v>3.3284077126886712E-2</v>
      </c>
      <c r="AJ1993" s="29">
        <v>44887</v>
      </c>
      <c r="AK1993" s="6">
        <f t="shared" si="167"/>
        <v>1.0338441890166028</v>
      </c>
      <c r="AL1993" s="7">
        <f t="shared" si="167"/>
        <v>1.0332840771268867</v>
      </c>
      <c r="AM1993" s="10">
        <f t="shared" si="168"/>
        <v>2.4972918699888043E-4</v>
      </c>
      <c r="AN1993" s="11">
        <f t="shared" si="169"/>
        <v>2.5914928048682694E-2</v>
      </c>
    </row>
    <row r="1994" spans="2:40" x14ac:dyDescent="0.5">
      <c r="B1994" s="29">
        <v>44888</v>
      </c>
      <c r="C1994" s="4">
        <v>65.319999999999993</v>
      </c>
      <c r="D1994" s="5">
        <f t="shared" si="165"/>
        <v>8.6473131562691177E-3</v>
      </c>
      <c r="E1994" s="6">
        <f t="shared" si="166"/>
        <v>8.6101392928298898E-3</v>
      </c>
      <c r="AJ1994" s="29">
        <v>44888</v>
      </c>
      <c r="AK1994" s="6">
        <f t="shared" si="167"/>
        <v>1.0086473131562692</v>
      </c>
      <c r="AL1994" s="7">
        <f t="shared" si="167"/>
        <v>1.0086101392928299</v>
      </c>
      <c r="AM1994" s="10">
        <f t="shared" si="168"/>
        <v>-2.5304864283798306E-4</v>
      </c>
      <c r="AN1994" s="11">
        <f t="shared" si="169"/>
        <v>2.5698843081123152E-2</v>
      </c>
    </row>
    <row r="1995" spans="2:40" x14ac:dyDescent="0.5">
      <c r="B1995" s="29">
        <v>44890</v>
      </c>
      <c r="C1995" s="4">
        <v>66.459999999999994</v>
      </c>
      <c r="D1995" s="5">
        <f t="shared" si="165"/>
        <v>1.7452541334966331E-2</v>
      </c>
      <c r="E1995" s="6">
        <f t="shared" si="166"/>
        <v>1.7301994824183969E-2</v>
      </c>
      <c r="AJ1995" s="29">
        <v>44890</v>
      </c>
      <c r="AK1995" s="6">
        <f t="shared" si="167"/>
        <v>1.0174525413349664</v>
      </c>
      <c r="AL1995" s="7">
        <f t="shared" si="167"/>
        <v>1.0173019948241839</v>
      </c>
      <c r="AM1995" s="10">
        <f t="shared" si="168"/>
        <v>-4.4293034591900906E-4</v>
      </c>
      <c r="AN1995" s="11">
        <f t="shared" si="169"/>
        <v>2.5696185682964258E-2</v>
      </c>
    </row>
    <row r="1996" spans="2:40" x14ac:dyDescent="0.5">
      <c r="B1996" s="29">
        <v>44893</v>
      </c>
      <c r="C1996" s="4">
        <v>65.010000000000005</v>
      </c>
      <c r="D1996" s="5">
        <f t="shared" si="165"/>
        <v>-2.1817634667468985E-2</v>
      </c>
      <c r="E1996" s="6">
        <f t="shared" si="166"/>
        <v>-2.2059158710070689E-2</v>
      </c>
      <c r="AJ1996" s="29">
        <v>44893</v>
      </c>
      <c r="AK1996" s="6">
        <f t="shared" si="167"/>
        <v>0.978182365332531</v>
      </c>
      <c r="AL1996" s="7">
        <f t="shared" si="167"/>
        <v>0.97794084128992931</v>
      </c>
      <c r="AM1996" s="10">
        <f t="shared" si="168"/>
        <v>-4.5779470123928254E-4</v>
      </c>
      <c r="AN1996" s="11">
        <f t="shared" si="169"/>
        <v>2.5686108006156543E-2</v>
      </c>
    </row>
    <row r="1997" spans="2:40" x14ac:dyDescent="0.5">
      <c r="B1997" s="29">
        <v>44894</v>
      </c>
      <c r="C1997" s="4">
        <v>65.849999999999994</v>
      </c>
      <c r="D1997" s="5">
        <f t="shared" si="165"/>
        <v>1.2921089063220875E-2</v>
      </c>
      <c r="E1997" s="6">
        <f t="shared" si="166"/>
        <v>1.2838323972912612E-2</v>
      </c>
      <c r="AJ1997" s="29">
        <v>44894</v>
      </c>
      <c r="AK1997" s="6">
        <f t="shared" si="167"/>
        <v>1.012921089063221</v>
      </c>
      <c r="AL1997" s="7">
        <f t="shared" si="167"/>
        <v>1.0128383239729126</v>
      </c>
      <c r="AM1997" s="10">
        <f t="shared" si="168"/>
        <v>9.3796401188348721E-6</v>
      </c>
      <c r="AN1997" s="11">
        <f t="shared" si="169"/>
        <v>2.5679909958522866E-2</v>
      </c>
    </row>
    <row r="1998" spans="2:40" x14ac:dyDescent="0.5">
      <c r="B1998" s="29">
        <v>44895</v>
      </c>
      <c r="C1998" s="4">
        <v>69.39</v>
      </c>
      <c r="D1998" s="5">
        <f t="shared" si="165"/>
        <v>5.3758542141230166E-2</v>
      </c>
      <c r="E1998" s="6">
        <f t="shared" si="166"/>
        <v>5.2363336722167489E-2</v>
      </c>
      <c r="AJ1998" s="29">
        <v>44895</v>
      </c>
      <c r="AK1998" s="6">
        <f t="shared" si="167"/>
        <v>1.0537585421412301</v>
      </c>
      <c r="AL1998" s="7">
        <f t="shared" si="167"/>
        <v>1.0523633367221674</v>
      </c>
      <c r="AM1998" s="10">
        <f t="shared" si="168"/>
        <v>-2.2834860467885936E-4</v>
      </c>
      <c r="AN1998" s="11">
        <f t="shared" si="169"/>
        <v>2.5659178634366162E-2</v>
      </c>
    </row>
    <row r="1999" spans="2:40" x14ac:dyDescent="0.5">
      <c r="B1999" s="29">
        <v>44896</v>
      </c>
      <c r="C1999" s="4">
        <v>69.22</v>
      </c>
      <c r="D1999" s="5">
        <f t="shared" si="165"/>
        <v>-2.4499207378585056E-3</v>
      </c>
      <c r="E1999" s="6">
        <f t="shared" si="166"/>
        <v>-2.4529267042593759E-3</v>
      </c>
      <c r="AJ1999" s="29">
        <v>44896</v>
      </c>
      <c r="AK1999" s="6">
        <f t="shared" si="167"/>
        <v>0.99755007926214145</v>
      </c>
      <c r="AL1999" s="7">
        <f t="shared" si="167"/>
        <v>0.99754707329574066</v>
      </c>
      <c r="AM1999" s="10">
        <f t="shared" si="168"/>
        <v>-4.2927112797180319E-4</v>
      </c>
      <c r="AN1999" s="11">
        <f t="shared" si="169"/>
        <v>2.5300823946286518E-2</v>
      </c>
    </row>
    <row r="2000" spans="2:40" x14ac:dyDescent="0.5">
      <c r="B2000" s="29">
        <v>44897</v>
      </c>
      <c r="C2000" s="4">
        <v>68.25</v>
      </c>
      <c r="D2000" s="5">
        <f t="shared" si="165"/>
        <v>-1.4013290956370975E-2</v>
      </c>
      <c r="E2000" s="6">
        <f t="shared" si="166"/>
        <v>-1.4112404142129028E-2</v>
      </c>
      <c r="AJ2000" s="29">
        <v>44897</v>
      </c>
      <c r="AK2000" s="6">
        <f t="shared" si="167"/>
        <v>0.98598670904362906</v>
      </c>
      <c r="AL2000" s="7">
        <f t="shared" si="167"/>
        <v>0.985887595857871</v>
      </c>
      <c r="AM2000" s="10">
        <f t="shared" si="168"/>
        <v>-3.6673638644873276E-4</v>
      </c>
      <c r="AN2000" s="11">
        <f t="shared" si="169"/>
        <v>2.530280669778982E-2</v>
      </c>
    </row>
    <row r="2001" spans="2:40" x14ac:dyDescent="0.5">
      <c r="B2001" s="29">
        <v>44900</v>
      </c>
      <c r="C2001" s="4">
        <v>64.5</v>
      </c>
      <c r="D2001" s="5">
        <f t="shared" si="165"/>
        <v>-5.4945054945054944E-2</v>
      </c>
      <c r="E2001" s="6">
        <f t="shared" si="166"/>
        <v>-5.6512210263342334E-2</v>
      </c>
      <c r="AJ2001" s="29">
        <v>44900</v>
      </c>
      <c r="AK2001" s="6">
        <f t="shared" si="167"/>
        <v>0.94505494505494503</v>
      </c>
      <c r="AL2001" s="7">
        <f t="shared" si="167"/>
        <v>0.9434877897366577</v>
      </c>
      <c r="AM2001" s="10">
        <f t="shared" si="168"/>
        <v>-1.7217560964961451E-4</v>
      </c>
      <c r="AN2001" s="11">
        <f t="shared" si="169"/>
        <v>2.5264749373818476E-2</v>
      </c>
    </row>
    <row r="2002" spans="2:40" x14ac:dyDescent="0.5">
      <c r="B2002" s="29">
        <v>44901</v>
      </c>
      <c r="C2002" s="4">
        <v>63.24</v>
      </c>
      <c r="D2002" s="5">
        <f t="shared" si="165"/>
        <v>-1.95348837209302E-2</v>
      </c>
      <c r="E2002" s="6">
        <f t="shared" si="166"/>
        <v>-1.9728211460455454E-2</v>
      </c>
      <c r="AJ2002" s="29">
        <v>44901</v>
      </c>
      <c r="AK2002" s="6">
        <f t="shared" si="167"/>
        <v>0.98046511627906985</v>
      </c>
      <c r="AL2002" s="7">
        <f t="shared" si="167"/>
        <v>0.98027178853954455</v>
      </c>
      <c r="AM2002" s="10">
        <f t="shared" si="168"/>
        <v>4.4677345946997501E-4</v>
      </c>
      <c r="AN2002" s="11">
        <f t="shared" si="169"/>
        <v>2.4588876746176342E-2</v>
      </c>
    </row>
    <row r="2003" spans="2:40" x14ac:dyDescent="0.5">
      <c r="B2003" s="29">
        <v>44902</v>
      </c>
      <c r="C2003" s="4">
        <v>61.39</v>
      </c>
      <c r="D2003" s="5">
        <f t="shared" si="165"/>
        <v>-2.9253636938646448E-2</v>
      </c>
      <c r="E2003" s="6">
        <f t="shared" si="166"/>
        <v>-2.9690056901866331E-2</v>
      </c>
      <c r="AJ2003" s="29">
        <v>44902</v>
      </c>
      <c r="AK2003" s="6">
        <f t="shared" si="167"/>
        <v>0.97074636306135353</v>
      </c>
      <c r="AL2003" s="7">
        <f t="shared" si="167"/>
        <v>0.97030994309813368</v>
      </c>
      <c r="AM2003" s="10">
        <f t="shared" si="168"/>
        <v>7.3880622507567799E-4</v>
      </c>
      <c r="AN2003" s="11">
        <f t="shared" si="169"/>
        <v>2.4506598183218896E-2</v>
      </c>
    </row>
    <row r="2004" spans="2:40" x14ac:dyDescent="0.5">
      <c r="B2004" s="29">
        <v>44903</v>
      </c>
      <c r="C2004" s="4">
        <v>62.83</v>
      </c>
      <c r="D2004" s="5">
        <f t="shared" si="165"/>
        <v>2.3456589021013156E-2</v>
      </c>
      <c r="E2004" s="6">
        <f t="shared" si="166"/>
        <v>2.3185710975450698E-2</v>
      </c>
      <c r="AJ2004" s="29">
        <v>44903</v>
      </c>
      <c r="AK2004" s="6">
        <f t="shared" si="167"/>
        <v>1.0234565890210132</v>
      </c>
      <c r="AL2004" s="7">
        <f t="shared" si="167"/>
        <v>1.0231857109754507</v>
      </c>
      <c r="AM2004" s="10">
        <f t="shared" si="168"/>
        <v>8.0809533135226409E-4</v>
      </c>
      <c r="AN2004" s="11">
        <f t="shared" si="169"/>
        <v>2.4429649269910127E-2</v>
      </c>
    </row>
    <row r="2005" spans="2:40" x14ac:dyDescent="0.5">
      <c r="B2005" s="29">
        <v>44904</v>
      </c>
      <c r="C2005" s="4">
        <v>62.88</v>
      </c>
      <c r="D2005" s="5">
        <f t="shared" si="165"/>
        <v>7.9579818558020475E-4</v>
      </c>
      <c r="E2005" s="6">
        <f t="shared" si="166"/>
        <v>7.9548170609549339E-4</v>
      </c>
      <c r="AJ2005" s="29">
        <v>44904</v>
      </c>
      <c r="AK2005" s="6">
        <f t="shared" si="167"/>
        <v>1.0007957981855802</v>
      </c>
      <c r="AL2005" s="7">
        <f t="shared" si="167"/>
        <v>1.0007954817060956</v>
      </c>
      <c r="AM2005" s="10">
        <f t="shared" si="168"/>
        <v>4.2213403506929117E-4</v>
      </c>
      <c r="AN2005" s="11">
        <f t="shared" si="169"/>
        <v>2.4345154391391222E-2</v>
      </c>
    </row>
    <row r="2006" spans="2:40" x14ac:dyDescent="0.5">
      <c r="B2006" s="29">
        <v>44907</v>
      </c>
      <c r="C2006" s="4">
        <v>64.069999999999993</v>
      </c>
      <c r="D2006" s="5">
        <f t="shared" si="165"/>
        <v>1.8924936386768298E-2</v>
      </c>
      <c r="E2006" s="6">
        <f t="shared" si="166"/>
        <v>1.8748087529978932E-2</v>
      </c>
      <c r="AJ2006" s="29">
        <v>44907</v>
      </c>
      <c r="AK2006" s="6">
        <f t="shared" si="167"/>
        <v>1.0189249363867683</v>
      </c>
      <c r="AL2006" s="7">
        <f t="shared" si="167"/>
        <v>1.018748087529979</v>
      </c>
      <c r="AM2006" s="10">
        <f t="shared" si="168"/>
        <v>3.7188187640281681E-4</v>
      </c>
      <c r="AN2006" s="11">
        <f t="shared" si="169"/>
        <v>2.4349093835995182E-2</v>
      </c>
    </row>
    <row r="2007" spans="2:40" x14ac:dyDescent="0.5">
      <c r="B2007" s="29">
        <v>44908</v>
      </c>
      <c r="C2007" s="4">
        <v>65.44</v>
      </c>
      <c r="D2007" s="5">
        <f t="shared" si="165"/>
        <v>2.1382862494147101E-2</v>
      </c>
      <c r="E2007" s="6">
        <f t="shared" si="166"/>
        <v>2.1157456643561397E-2</v>
      </c>
      <c r="AJ2007" s="29">
        <v>44908</v>
      </c>
      <c r="AK2007" s="6">
        <f t="shared" si="167"/>
        <v>1.021382862494147</v>
      </c>
      <c r="AL2007" s="7">
        <f t="shared" si="167"/>
        <v>1.0211574566435615</v>
      </c>
      <c r="AM2007" s="10">
        <f t="shared" si="168"/>
        <v>-1.2599991330994578E-4</v>
      </c>
      <c r="AN2007" s="11">
        <f t="shared" si="169"/>
        <v>2.4428595827361971E-2</v>
      </c>
    </row>
    <row r="2008" spans="2:40" x14ac:dyDescent="0.5">
      <c r="B2008" s="29">
        <v>44909</v>
      </c>
      <c r="C2008" s="4">
        <v>66.08</v>
      </c>
      <c r="D2008" s="5">
        <f t="shared" si="165"/>
        <v>9.7799511002445074E-3</v>
      </c>
      <c r="E2008" s="6">
        <f t="shared" si="166"/>
        <v>9.7324369182310543E-3</v>
      </c>
      <c r="AJ2008" s="29">
        <v>44909</v>
      </c>
      <c r="AK2008" s="6">
        <f t="shared" si="167"/>
        <v>1.0097799511002445</v>
      </c>
      <c r="AL2008" s="7">
        <f t="shared" si="167"/>
        <v>1.009732436918231</v>
      </c>
      <c r="AM2008" s="10">
        <f t="shared" si="168"/>
        <v>-4.0555297376007767E-4</v>
      </c>
      <c r="AN2008" s="11">
        <f t="shared" si="169"/>
        <v>2.4325060746345446E-2</v>
      </c>
    </row>
    <row r="2009" spans="2:40" x14ac:dyDescent="0.5">
      <c r="B2009" s="29">
        <v>44910</v>
      </c>
      <c r="C2009" s="4">
        <v>64.06</v>
      </c>
      <c r="D2009" s="5">
        <f t="shared" si="165"/>
        <v>-3.0569007263922459E-2</v>
      </c>
      <c r="E2009" s="6">
        <f t="shared" si="166"/>
        <v>-3.1045985031710438E-2</v>
      </c>
      <c r="AJ2009" s="29">
        <v>44910</v>
      </c>
      <c r="AK2009" s="6">
        <f t="shared" si="167"/>
        <v>0.96943099273607758</v>
      </c>
      <c r="AL2009" s="7">
        <f t="shared" si="167"/>
        <v>0.96895401496828959</v>
      </c>
      <c r="AM2009" s="10">
        <f t="shared" si="168"/>
        <v>-2.784924712756469E-4</v>
      </c>
      <c r="AN2009" s="11">
        <f t="shared" si="169"/>
        <v>2.4408908785168597E-2</v>
      </c>
    </row>
    <row r="2010" spans="2:40" x14ac:dyDescent="0.5">
      <c r="B2010" s="29">
        <v>44911</v>
      </c>
      <c r="C2010" s="4">
        <v>62.51</v>
      </c>
      <c r="D2010" s="5">
        <f t="shared" si="165"/>
        <v>-2.4196066187948864E-2</v>
      </c>
      <c r="E2010" s="6">
        <f t="shared" si="166"/>
        <v>-2.4493600237291201E-2</v>
      </c>
      <c r="AJ2010" s="29">
        <v>44911</v>
      </c>
      <c r="AK2010" s="6">
        <f t="shared" si="167"/>
        <v>0.97580393381205111</v>
      </c>
      <c r="AL2010" s="7">
        <f t="shared" si="167"/>
        <v>0.97550639976270881</v>
      </c>
      <c r="AM2010" s="10">
        <f t="shared" si="168"/>
        <v>1.801345886819158E-4</v>
      </c>
      <c r="AN2010" s="11">
        <f t="shared" si="169"/>
        <v>2.4224839429181917E-2</v>
      </c>
    </row>
    <row r="2011" spans="2:40" x14ac:dyDescent="0.5">
      <c r="B2011" s="29">
        <v>44914</v>
      </c>
      <c r="C2011" s="4">
        <v>62.33</v>
      </c>
      <c r="D2011" s="5">
        <f t="shared" si="165"/>
        <v>-2.8795392737162012E-3</v>
      </c>
      <c r="E2011" s="6">
        <f t="shared" si="166"/>
        <v>-2.8836931229617585E-3</v>
      </c>
      <c r="AJ2011" s="29">
        <v>44914</v>
      </c>
      <c r="AK2011" s="6">
        <f t="shared" si="167"/>
        <v>0.9971204607262838</v>
      </c>
      <c r="AL2011" s="7">
        <f t="shared" si="167"/>
        <v>0.99711630687703823</v>
      </c>
      <c r="AM2011" s="10">
        <f t="shared" si="168"/>
        <v>5.03232771335275E-4</v>
      </c>
      <c r="AN2011" s="11">
        <f t="shared" si="169"/>
        <v>2.4091818622373754E-2</v>
      </c>
    </row>
    <row r="2012" spans="2:40" x14ac:dyDescent="0.5">
      <c r="B2012" s="29">
        <v>44915</v>
      </c>
      <c r="C2012" s="4">
        <v>62.7</v>
      </c>
      <c r="D2012" s="5">
        <f t="shared" si="165"/>
        <v>5.9361463179849923E-3</v>
      </c>
      <c r="E2012" s="6">
        <f t="shared" si="166"/>
        <v>5.9185968181158718E-3</v>
      </c>
      <c r="AJ2012" s="29">
        <v>44915</v>
      </c>
      <c r="AK2012" s="6">
        <f t="shared" si="167"/>
        <v>1.005936146317985</v>
      </c>
      <c r="AL2012" s="7">
        <f t="shared" si="167"/>
        <v>1.0059185968181159</v>
      </c>
      <c r="AM2012" s="10">
        <f t="shared" si="168"/>
        <v>1.1062987309937957E-4</v>
      </c>
      <c r="AN2012" s="11">
        <f t="shared" si="169"/>
        <v>2.4436200196121104E-2</v>
      </c>
    </row>
    <row r="2013" spans="2:40" x14ac:dyDescent="0.5">
      <c r="B2013" s="29">
        <v>44916</v>
      </c>
      <c r="C2013" s="4">
        <v>64.540000000000006</v>
      </c>
      <c r="D2013" s="5">
        <f t="shared" si="165"/>
        <v>2.9346092503987294E-2</v>
      </c>
      <c r="E2013" s="6">
        <f t="shared" si="166"/>
        <v>2.8923738984940744E-2</v>
      </c>
      <c r="AJ2013" s="29">
        <v>44916</v>
      </c>
      <c r="AK2013" s="6">
        <f t="shared" si="167"/>
        <v>1.0293460925039872</v>
      </c>
      <c r="AL2013" s="7">
        <f t="shared" si="167"/>
        <v>1.0289237389849408</v>
      </c>
      <c r="AM2013" s="10">
        <f t="shared" si="168"/>
        <v>-1.3798939319630672E-5</v>
      </c>
      <c r="AN2013" s="11">
        <f t="shared" si="169"/>
        <v>2.443503546067061E-2</v>
      </c>
    </row>
    <row r="2014" spans="2:40" x14ac:dyDescent="0.5">
      <c r="B2014" s="29">
        <v>44917</v>
      </c>
      <c r="C2014" s="4">
        <v>63.77</v>
      </c>
      <c r="D2014" s="5">
        <f t="shared" si="165"/>
        <v>-1.1930585683297227E-2</v>
      </c>
      <c r="E2014" s="6">
        <f t="shared" si="166"/>
        <v>-1.2002326296635517E-2</v>
      </c>
      <c r="AJ2014" s="29">
        <v>44917</v>
      </c>
      <c r="AK2014" s="6">
        <f t="shared" si="167"/>
        <v>0.98806941431670281</v>
      </c>
      <c r="AL2014" s="7">
        <f t="shared" si="167"/>
        <v>0.98799767370336444</v>
      </c>
      <c r="AM2014" s="10">
        <f t="shared" si="168"/>
        <v>-8.5750851349643688E-4</v>
      </c>
      <c r="AN2014" s="11">
        <f t="shared" si="169"/>
        <v>2.4733702013768528E-2</v>
      </c>
    </row>
    <row r="2015" spans="2:40" x14ac:dyDescent="0.5">
      <c r="B2015" s="29">
        <v>44918</v>
      </c>
      <c r="C2015" s="4">
        <v>64.25</v>
      </c>
      <c r="D2015" s="5">
        <f t="shared" si="165"/>
        <v>7.5270503371490799E-3</v>
      </c>
      <c r="E2015" s="6">
        <f t="shared" si="166"/>
        <v>7.4988634481489682E-3</v>
      </c>
      <c r="AJ2015" s="29">
        <v>44918</v>
      </c>
      <c r="AK2015" s="6">
        <f t="shared" si="167"/>
        <v>1.0075270503371492</v>
      </c>
      <c r="AL2015" s="7">
        <f t="shared" si="167"/>
        <v>1.007498863448149</v>
      </c>
      <c r="AM2015" s="10">
        <f t="shared" si="168"/>
        <v>-2.5495870073779131E-4</v>
      </c>
      <c r="AN2015" s="11">
        <f t="shared" si="169"/>
        <v>2.5125736146267744E-2</v>
      </c>
    </row>
    <row r="2016" spans="2:40" x14ac:dyDescent="0.5">
      <c r="B2016" s="29">
        <v>44922</v>
      </c>
      <c r="C2016" s="4">
        <v>63.41</v>
      </c>
      <c r="D2016" s="5">
        <f t="shared" si="165"/>
        <v>-1.3073929961089548E-2</v>
      </c>
      <c r="E2016" s="6">
        <f t="shared" si="166"/>
        <v>-1.3160146063389014E-2</v>
      </c>
      <c r="AJ2016" s="29">
        <v>44922</v>
      </c>
      <c r="AK2016" s="6">
        <f t="shared" si="167"/>
        <v>0.98692607003891042</v>
      </c>
      <c r="AL2016" s="7">
        <f t="shared" si="167"/>
        <v>0.986839853936611</v>
      </c>
      <c r="AM2016" s="10">
        <f t="shared" si="168"/>
        <v>-1.0166306074230017E-4</v>
      </c>
      <c r="AN2016" s="11">
        <f t="shared" si="169"/>
        <v>2.5216135356265015E-2</v>
      </c>
    </row>
    <row r="2017" spans="2:40" x14ac:dyDescent="0.5">
      <c r="B2017" s="29">
        <v>44923</v>
      </c>
      <c r="C2017" s="4">
        <v>62.52</v>
      </c>
      <c r="D2017" s="5">
        <f t="shared" si="165"/>
        <v>-1.4035641066077803E-2</v>
      </c>
      <c r="E2017" s="6">
        <f t="shared" si="166"/>
        <v>-1.4135072158664283E-2</v>
      </c>
      <c r="AJ2017" s="29">
        <v>44923</v>
      </c>
      <c r="AK2017" s="6">
        <f t="shared" si="167"/>
        <v>0.9859643589339222</v>
      </c>
      <c r="AL2017" s="7">
        <f t="shared" si="167"/>
        <v>0.98586492784133573</v>
      </c>
      <c r="AM2017" s="10">
        <f t="shared" si="168"/>
        <v>1.1843015647935633E-4</v>
      </c>
      <c r="AN2017" s="11">
        <f t="shared" si="169"/>
        <v>2.5189044300186928E-2</v>
      </c>
    </row>
    <row r="2018" spans="2:40" x14ac:dyDescent="0.5">
      <c r="B2018" s="29">
        <v>44924</v>
      </c>
      <c r="C2018" s="4">
        <v>63.57</v>
      </c>
      <c r="D2018" s="5">
        <f t="shared" si="165"/>
        <v>1.6794625719769626E-2</v>
      </c>
      <c r="E2018" s="6">
        <f t="shared" si="166"/>
        <v>1.665515539504139E-2</v>
      </c>
      <c r="AJ2018" s="29">
        <v>44924</v>
      </c>
      <c r="AK2018" s="6">
        <f t="shared" si="167"/>
        <v>1.0167946257197695</v>
      </c>
      <c r="AL2018" s="7">
        <f t="shared" si="167"/>
        <v>1.0166551553950414</v>
      </c>
      <c r="AM2018" s="10">
        <f t="shared" si="168"/>
        <v>5.1624065212752532E-4</v>
      </c>
      <c r="AN2018" s="11">
        <f t="shared" si="169"/>
        <v>2.5248813667570758E-2</v>
      </c>
    </row>
    <row r="2019" spans="2:40" x14ac:dyDescent="0.5">
      <c r="B2019" s="29">
        <v>44925</v>
      </c>
      <c r="C2019" s="4">
        <v>63.79</v>
      </c>
      <c r="D2019" s="5">
        <f t="shared" si="165"/>
        <v>3.4607519270095778E-3</v>
      </c>
      <c r="E2019" s="6">
        <f t="shared" si="166"/>
        <v>3.4547773055465148E-3</v>
      </c>
      <c r="AJ2019" s="29">
        <v>44925</v>
      </c>
      <c r="AK2019" s="6">
        <f t="shared" si="167"/>
        <v>1.0034607519270096</v>
      </c>
      <c r="AL2019" s="7">
        <f t="shared" si="167"/>
        <v>1.0034547773055464</v>
      </c>
      <c r="AM2019" s="10">
        <f t="shared" si="168"/>
        <v>3.454982928389894E-4</v>
      </c>
      <c r="AN2019" s="11">
        <f t="shared" si="169"/>
        <v>2.5189976696265892E-2</v>
      </c>
    </row>
    <row r="2020" spans="2:40" x14ac:dyDescent="0.5">
      <c r="B2020" s="29">
        <v>44929</v>
      </c>
      <c r="C2020" s="4">
        <v>62.81</v>
      </c>
      <c r="D2020" s="5">
        <f t="shared" si="165"/>
        <v>-1.5362909546950883E-2</v>
      </c>
      <c r="E2020" s="6">
        <f t="shared" si="166"/>
        <v>-1.5482141787574467E-2</v>
      </c>
      <c r="AJ2020" s="29">
        <v>44929</v>
      </c>
      <c r="AK2020" s="6">
        <f t="shared" si="167"/>
        <v>0.98463709045304915</v>
      </c>
      <c r="AL2020" s="7">
        <f t="shared" si="167"/>
        <v>0.98451785821242555</v>
      </c>
      <c r="AM2020" s="10">
        <f t="shared" si="168"/>
        <v>9.8794114395343434E-5</v>
      </c>
      <c r="AN2020" s="11">
        <f t="shared" si="169"/>
        <v>2.5268939106751816E-2</v>
      </c>
    </row>
    <row r="2021" spans="2:40" x14ac:dyDescent="0.5">
      <c r="B2021" s="29">
        <v>44930</v>
      </c>
      <c r="C2021" s="4">
        <v>64.36</v>
      </c>
      <c r="D2021" s="5">
        <f t="shared" si="165"/>
        <v>2.4677599108422179E-2</v>
      </c>
      <c r="E2021" s="6">
        <f t="shared" si="166"/>
        <v>2.4378025657893106E-2</v>
      </c>
      <c r="AJ2021" s="29">
        <v>44930</v>
      </c>
      <c r="AK2021" s="6">
        <f t="shared" si="167"/>
        <v>1.0246775991084223</v>
      </c>
      <c r="AL2021" s="7">
        <f t="shared" si="167"/>
        <v>1.0243780256578932</v>
      </c>
      <c r="AM2021" s="10">
        <f t="shared" si="168"/>
        <v>3.8540064869577178E-4</v>
      </c>
      <c r="AN2021" s="11">
        <f t="shared" si="169"/>
        <v>2.5239512627272663E-2</v>
      </c>
    </row>
    <row r="2022" spans="2:40" x14ac:dyDescent="0.5">
      <c r="B2022" s="29">
        <v>44931</v>
      </c>
      <c r="C2022" s="4">
        <v>62.95</v>
      </c>
      <c r="D2022" s="5">
        <f t="shared" si="165"/>
        <v>-2.190801740211306E-2</v>
      </c>
      <c r="E2022" s="6">
        <f t="shared" si="166"/>
        <v>-2.2151561633826183E-2</v>
      </c>
      <c r="AJ2022" s="29">
        <v>44931</v>
      </c>
      <c r="AK2022" s="6">
        <f t="shared" si="167"/>
        <v>0.97809198259788699</v>
      </c>
      <c r="AL2022" s="7">
        <f t="shared" si="167"/>
        <v>0.97784843836617386</v>
      </c>
      <c r="AM2022" s="10">
        <f t="shared" si="168"/>
        <v>-8.4064008653388024E-5</v>
      </c>
      <c r="AN2022" s="11">
        <f t="shared" si="169"/>
        <v>2.5179893640649494E-2</v>
      </c>
    </row>
    <row r="2023" spans="2:40" x14ac:dyDescent="0.5">
      <c r="B2023" s="29">
        <v>44932</v>
      </c>
      <c r="C2023" s="4">
        <v>64.33</v>
      </c>
      <c r="D2023" s="5">
        <f t="shared" si="165"/>
        <v>2.1922160444797386E-2</v>
      </c>
      <c r="E2023" s="6">
        <f t="shared" si="166"/>
        <v>2.1685324932552801E-2</v>
      </c>
      <c r="AJ2023" s="29">
        <v>44932</v>
      </c>
      <c r="AK2023" s="6">
        <f t="shared" si="167"/>
        <v>1.0219221604447974</v>
      </c>
      <c r="AL2023" s="7">
        <f t="shared" si="167"/>
        <v>1.0216853249325528</v>
      </c>
      <c r="AM2023" s="10">
        <f t="shared" si="168"/>
        <v>4.0111984997505737E-4</v>
      </c>
      <c r="AN2023" s="11">
        <f t="shared" si="169"/>
        <v>2.5180075224445202E-2</v>
      </c>
    </row>
    <row r="2024" spans="2:40" x14ac:dyDescent="0.5">
      <c r="B2024" s="29">
        <v>44935</v>
      </c>
      <c r="C2024" s="4">
        <v>65.319999999999993</v>
      </c>
      <c r="D2024" s="5">
        <f t="shared" si="165"/>
        <v>1.5389398414425539E-2</v>
      </c>
      <c r="E2024" s="6">
        <f t="shared" si="166"/>
        <v>1.5272182679355307E-2</v>
      </c>
      <c r="AJ2024" s="29">
        <v>44935</v>
      </c>
      <c r="AK2024" s="6">
        <f t="shared" si="167"/>
        <v>1.0153893984144255</v>
      </c>
      <c r="AL2024" s="7">
        <f t="shared" si="167"/>
        <v>1.0152721826793554</v>
      </c>
      <c r="AM2024" s="10">
        <f t="shared" si="168"/>
        <v>2.156645362963119E-4</v>
      </c>
      <c r="AN2024" s="11">
        <f t="shared" si="169"/>
        <v>2.5081765025140684E-2</v>
      </c>
    </row>
    <row r="2025" spans="2:40" x14ac:dyDescent="0.5">
      <c r="B2025" s="29">
        <v>44936</v>
      </c>
      <c r="C2025" s="4">
        <v>66.52</v>
      </c>
      <c r="D2025" s="5">
        <f t="shared" si="165"/>
        <v>1.8371096142069856E-2</v>
      </c>
      <c r="E2025" s="6">
        <f t="shared" si="166"/>
        <v>1.8204386222462531E-2</v>
      </c>
      <c r="AJ2025" s="29">
        <v>44936</v>
      </c>
      <c r="AK2025" s="6">
        <f t="shared" si="167"/>
        <v>1.0183710961420698</v>
      </c>
      <c r="AL2025" s="7">
        <f t="shared" si="167"/>
        <v>1.0182043862224626</v>
      </c>
      <c r="AM2025" s="10">
        <f t="shared" si="168"/>
        <v>6.5514673540768836E-5</v>
      </c>
      <c r="AN2025" s="11">
        <f t="shared" si="169"/>
        <v>2.5030765715595062E-2</v>
      </c>
    </row>
    <row r="2026" spans="2:40" x14ac:dyDescent="0.5">
      <c r="B2026" s="29">
        <v>44937</v>
      </c>
      <c r="C2026" s="4">
        <v>67.680000000000007</v>
      </c>
      <c r="D2026" s="5">
        <f t="shared" si="165"/>
        <v>1.7438364401683868E-2</v>
      </c>
      <c r="E2026" s="6">
        <f t="shared" si="166"/>
        <v>1.7288060973240989E-2</v>
      </c>
      <c r="AJ2026" s="29">
        <v>44937</v>
      </c>
      <c r="AK2026" s="6">
        <f t="shared" si="167"/>
        <v>1.0174383644016838</v>
      </c>
      <c r="AL2026" s="7">
        <f t="shared" si="167"/>
        <v>1.0172880609732411</v>
      </c>
      <c r="AM2026" s="10">
        <f t="shared" si="168"/>
        <v>2.3366384034291329E-4</v>
      </c>
      <c r="AN2026" s="11">
        <f t="shared" si="169"/>
        <v>2.5205886560854047E-2</v>
      </c>
    </row>
    <row r="2027" spans="2:40" x14ac:dyDescent="0.5">
      <c r="B2027" s="29">
        <v>44938</v>
      </c>
      <c r="C2027" s="4">
        <v>68.44</v>
      </c>
      <c r="D2027" s="5">
        <f t="shared" si="165"/>
        <v>1.1229314420803648E-2</v>
      </c>
      <c r="E2027" s="6">
        <f t="shared" si="166"/>
        <v>1.1166733726024659E-2</v>
      </c>
      <c r="AJ2027" s="29">
        <v>44938</v>
      </c>
      <c r="AK2027" s="6">
        <f t="shared" si="167"/>
        <v>1.0112293144208035</v>
      </c>
      <c r="AL2027" s="7">
        <f t="shared" si="167"/>
        <v>1.0111667337260246</v>
      </c>
      <c r="AM2027" s="10">
        <f t="shared" si="168"/>
        <v>-2.3768681741784974E-4</v>
      </c>
      <c r="AN2027" s="11">
        <f t="shared" si="169"/>
        <v>2.5281519234583726E-2</v>
      </c>
    </row>
    <row r="2028" spans="2:40" x14ac:dyDescent="0.5">
      <c r="B2028" s="29">
        <v>44939</v>
      </c>
      <c r="C2028" s="4">
        <v>69.709999999999994</v>
      </c>
      <c r="D2028" s="5">
        <f t="shared" si="165"/>
        <v>1.8556399766218527E-2</v>
      </c>
      <c r="E2028" s="6">
        <f t="shared" si="166"/>
        <v>1.8386330474314629E-2</v>
      </c>
      <c r="AJ2028" s="29">
        <v>44939</v>
      </c>
      <c r="AK2028" s="6">
        <f t="shared" si="167"/>
        <v>1.0185563997662186</v>
      </c>
      <c r="AL2028" s="7">
        <f t="shared" si="167"/>
        <v>1.0183863304743146</v>
      </c>
      <c r="AM2028" s="10">
        <f t="shared" si="168"/>
        <v>-5.917320964393091E-4</v>
      </c>
      <c r="AN2028" s="11">
        <f t="shared" si="169"/>
        <v>2.5344664020492128E-2</v>
      </c>
    </row>
    <row r="2029" spans="2:40" x14ac:dyDescent="0.5">
      <c r="B2029" s="29">
        <v>44943</v>
      </c>
      <c r="C2029" s="4">
        <v>69.09</v>
      </c>
      <c r="D2029" s="5">
        <f t="shared" si="165"/>
        <v>-8.8939893845931782E-3</v>
      </c>
      <c r="E2029" s="6">
        <f t="shared" si="166"/>
        <v>-8.9337769976036967E-3</v>
      </c>
      <c r="AJ2029" s="29">
        <v>44943</v>
      </c>
      <c r="AK2029" s="6">
        <f t="shared" si="167"/>
        <v>0.99110601061540682</v>
      </c>
      <c r="AL2029" s="7">
        <f t="shared" si="167"/>
        <v>0.99106622300239633</v>
      </c>
      <c r="AM2029" s="10">
        <f t="shared" si="168"/>
        <v>-5.7576365049850312E-4</v>
      </c>
      <c r="AN2029" s="11">
        <f t="shared" si="169"/>
        <v>2.5357316993952893E-2</v>
      </c>
    </row>
    <row r="2030" spans="2:40" x14ac:dyDescent="0.5">
      <c r="B2030" s="29">
        <v>44944</v>
      </c>
      <c r="C2030" s="4">
        <v>68.03</v>
      </c>
      <c r="D2030" s="5">
        <f t="shared" si="165"/>
        <v>-1.5342307135620238E-2</v>
      </c>
      <c r="E2030" s="6">
        <f t="shared" si="166"/>
        <v>-1.5461218143734145E-2</v>
      </c>
      <c r="AJ2030" s="29">
        <v>44944</v>
      </c>
      <c r="AK2030" s="6">
        <f t="shared" si="167"/>
        <v>0.98465769286437976</v>
      </c>
      <c r="AL2030" s="7">
        <f t="shared" si="167"/>
        <v>0.98453878185626587</v>
      </c>
      <c r="AM2030" s="10">
        <f t="shared" si="168"/>
        <v>-2.7443225077730546E-4</v>
      </c>
      <c r="AN2030" s="11">
        <f t="shared" si="169"/>
        <v>2.5420220193999761E-2</v>
      </c>
    </row>
    <row r="2031" spans="2:40" x14ac:dyDescent="0.5">
      <c r="B2031" s="29">
        <v>44945</v>
      </c>
      <c r="C2031" s="4">
        <v>65.78</v>
      </c>
      <c r="D2031" s="5">
        <f t="shared" si="165"/>
        <v>-3.3073643980596798E-2</v>
      </c>
      <c r="E2031" s="6">
        <f t="shared" si="166"/>
        <v>-3.3632943596058458E-2</v>
      </c>
      <c r="AJ2031" s="29">
        <v>44945</v>
      </c>
      <c r="AK2031" s="6">
        <f t="shared" si="167"/>
        <v>0.96692635601940324</v>
      </c>
      <c r="AL2031" s="7">
        <f t="shared" si="167"/>
        <v>0.96636705640394149</v>
      </c>
      <c r="AM2031" s="10">
        <f t="shared" si="168"/>
        <v>1.2261232893120069E-4</v>
      </c>
      <c r="AN2031" s="11">
        <f t="shared" si="169"/>
        <v>2.5464387913029449E-2</v>
      </c>
    </row>
    <row r="2032" spans="2:40" x14ac:dyDescent="0.5">
      <c r="B2032" s="29">
        <v>44946</v>
      </c>
      <c r="C2032" s="4">
        <v>67.069999999999993</v>
      </c>
      <c r="D2032" s="5">
        <f t="shared" si="165"/>
        <v>1.9610823958649923E-2</v>
      </c>
      <c r="E2032" s="6">
        <f t="shared" si="166"/>
        <v>1.9421009350734784E-2</v>
      </c>
      <c r="AJ2032" s="29">
        <v>44946</v>
      </c>
      <c r="AK2032" s="6">
        <f t="shared" si="167"/>
        <v>1.0196108239586499</v>
      </c>
      <c r="AL2032" s="7">
        <f t="shared" si="167"/>
        <v>1.0194210093507348</v>
      </c>
      <c r="AM2032" s="10">
        <f t="shared" si="168"/>
        <v>4.9757784552402311E-4</v>
      </c>
      <c r="AN2032" s="11">
        <f t="shared" si="169"/>
        <v>2.5220191525398575E-2</v>
      </c>
    </row>
    <row r="2033" spans="2:40" x14ac:dyDescent="0.5">
      <c r="B2033" s="29">
        <v>44949</v>
      </c>
      <c r="C2033" s="4">
        <v>68.84</v>
      </c>
      <c r="D2033" s="5">
        <f t="shared" si="165"/>
        <v>2.6390338452363358E-2</v>
      </c>
      <c r="E2033" s="6">
        <f t="shared" si="166"/>
        <v>2.6048121231692985E-2</v>
      </c>
      <c r="AJ2033" s="29">
        <v>44949</v>
      </c>
      <c r="AK2033" s="6">
        <f t="shared" si="167"/>
        <v>1.0263903384523634</v>
      </c>
      <c r="AL2033" s="7">
        <f t="shared" si="167"/>
        <v>1.026048121231693</v>
      </c>
      <c r="AM2033" s="10">
        <f t="shared" si="168"/>
        <v>4.7111486350987939E-4</v>
      </c>
      <c r="AN2033" s="11">
        <f t="shared" si="169"/>
        <v>2.5201169815768507E-2</v>
      </c>
    </row>
    <row r="2034" spans="2:40" x14ac:dyDescent="0.5">
      <c r="B2034" s="29">
        <v>44950</v>
      </c>
      <c r="C2034" s="4">
        <v>67.7</v>
      </c>
      <c r="D2034" s="5">
        <f t="shared" si="165"/>
        <v>-1.6560139453805935E-2</v>
      </c>
      <c r="E2034" s="6">
        <f t="shared" si="166"/>
        <v>-1.66987914251094E-2</v>
      </c>
      <c r="AJ2034" s="29">
        <v>44950</v>
      </c>
      <c r="AK2034" s="6">
        <f t="shared" si="167"/>
        <v>0.98343986054619403</v>
      </c>
      <c r="AL2034" s="7">
        <f t="shared" si="167"/>
        <v>0.98330120857489056</v>
      </c>
      <c r="AM2034" s="10">
        <f t="shared" si="168"/>
        <v>4.5583641897841397E-4</v>
      </c>
      <c r="AN2034" s="11">
        <f t="shared" si="169"/>
        <v>2.51856981505751E-2</v>
      </c>
    </row>
    <row r="2035" spans="2:40" x14ac:dyDescent="0.5">
      <c r="B2035" s="29">
        <v>44951</v>
      </c>
      <c r="C2035" s="4">
        <v>67.599999999999994</v>
      </c>
      <c r="D2035" s="5">
        <f t="shared" si="165"/>
        <v>-1.4771048744462115E-3</v>
      </c>
      <c r="E2035" s="6">
        <f t="shared" si="166"/>
        <v>-1.4781968693110058E-3</v>
      </c>
      <c r="AJ2035" s="29">
        <v>44951</v>
      </c>
      <c r="AK2035" s="6">
        <f t="shared" si="167"/>
        <v>0.99852289512555381</v>
      </c>
      <c r="AL2035" s="7">
        <f t="shared" si="167"/>
        <v>0.99852180313068895</v>
      </c>
      <c r="AM2035" s="10">
        <f t="shared" si="168"/>
        <v>7.6394522436575203E-4</v>
      </c>
      <c r="AN2035" s="11">
        <f t="shared" si="169"/>
        <v>2.5146690946568833E-2</v>
      </c>
    </row>
    <row r="2036" spans="2:40" x14ac:dyDescent="0.5">
      <c r="B2036" s="29">
        <v>44952</v>
      </c>
      <c r="C2036" s="4">
        <v>70.430000000000007</v>
      </c>
      <c r="D2036" s="5">
        <f t="shared" si="165"/>
        <v>4.1863905325443977E-2</v>
      </c>
      <c r="E2036" s="6">
        <f t="shared" si="166"/>
        <v>4.1011325708400707E-2</v>
      </c>
      <c r="AJ2036" s="29">
        <v>44952</v>
      </c>
      <c r="AK2036" s="6">
        <f t="shared" si="167"/>
        <v>1.0418639053254439</v>
      </c>
      <c r="AL2036" s="7">
        <f t="shared" si="167"/>
        <v>1.0410113257084006</v>
      </c>
      <c r="AM2036" s="10">
        <f t="shared" si="168"/>
        <v>8.4720231947111701E-4</v>
      </c>
      <c r="AN2036" s="11">
        <f t="shared" si="169"/>
        <v>2.5151730384157758E-2</v>
      </c>
    </row>
    <row r="2037" spans="2:40" x14ac:dyDescent="0.5">
      <c r="B2037" s="29">
        <v>44953</v>
      </c>
      <c r="C2037" s="4">
        <v>70.819999999999993</v>
      </c>
      <c r="D2037" s="5">
        <f t="shared" si="165"/>
        <v>5.5374130342181783E-3</v>
      </c>
      <c r="E2037" s="6">
        <f t="shared" si="166"/>
        <v>5.5221379264386089E-3</v>
      </c>
      <c r="AJ2037" s="29">
        <v>44953</v>
      </c>
      <c r="AK2037" s="6">
        <f t="shared" si="167"/>
        <v>1.0055374130342183</v>
      </c>
      <c r="AL2037" s="7">
        <f t="shared" si="167"/>
        <v>1.0055221379264385</v>
      </c>
      <c r="AM2037" s="10">
        <f t="shared" si="168"/>
        <v>4.8786231009277122E-4</v>
      </c>
      <c r="AN2037" s="11">
        <f t="shared" si="169"/>
        <v>2.4790210193347526E-2</v>
      </c>
    </row>
    <row r="2038" spans="2:40" x14ac:dyDescent="0.5">
      <c r="B2038" s="29">
        <v>44956</v>
      </c>
      <c r="C2038" s="4">
        <v>69.260000000000005</v>
      </c>
      <c r="D2038" s="5">
        <f t="shared" si="165"/>
        <v>-2.2027675797797065E-2</v>
      </c>
      <c r="E2038" s="6">
        <f t="shared" si="166"/>
        <v>-2.2273907709481611E-2</v>
      </c>
      <c r="AJ2038" s="29">
        <v>44956</v>
      </c>
      <c r="AK2038" s="6">
        <f t="shared" si="167"/>
        <v>0.97797232420220293</v>
      </c>
      <c r="AL2038" s="7">
        <f t="shared" si="167"/>
        <v>0.97772609229051843</v>
      </c>
      <c r="AM2038" s="10">
        <f t="shared" si="168"/>
        <v>6.0663082468962045E-4</v>
      </c>
      <c r="AN2038" s="11">
        <f t="shared" si="169"/>
        <v>2.4840510187079605E-2</v>
      </c>
    </row>
    <row r="2039" spans="2:40" x14ac:dyDescent="0.5">
      <c r="B2039" s="29">
        <v>44957</v>
      </c>
      <c r="C2039" s="4">
        <v>70.78</v>
      </c>
      <c r="D2039" s="5">
        <f t="shared" si="165"/>
        <v>2.194628934449893E-2</v>
      </c>
      <c r="E2039" s="6">
        <f t="shared" si="166"/>
        <v>2.1708935943041258E-2</v>
      </c>
      <c r="AJ2039" s="29">
        <v>44957</v>
      </c>
      <c r="AK2039" s="6">
        <f t="shared" si="167"/>
        <v>1.0219462893444988</v>
      </c>
      <c r="AL2039" s="7">
        <f t="shared" si="167"/>
        <v>1.0217089359430414</v>
      </c>
      <c r="AM2039" s="10">
        <f t="shared" si="168"/>
        <v>8.8343508650597807E-4</v>
      </c>
      <c r="AN2039" s="11">
        <f t="shared" si="169"/>
        <v>2.4725566677931313E-2</v>
      </c>
    </row>
    <row r="2040" spans="2:40" x14ac:dyDescent="0.5">
      <c r="B2040" s="29">
        <v>44958</v>
      </c>
      <c r="C2040" s="4">
        <v>72.52</v>
      </c>
      <c r="D2040" s="5">
        <f t="shared" si="165"/>
        <v>2.4583215597626374E-2</v>
      </c>
      <c r="E2040" s="6">
        <f t="shared" si="166"/>
        <v>2.4285910969332976E-2</v>
      </c>
      <c r="AJ2040" s="29">
        <v>44958</v>
      </c>
      <c r="AK2040" s="6">
        <f t="shared" si="167"/>
        <v>1.0245832155976264</v>
      </c>
      <c r="AL2040" s="7">
        <f t="shared" si="167"/>
        <v>1.024285910969333</v>
      </c>
      <c r="AM2040" s="10">
        <f t="shared" si="168"/>
        <v>7.4164700120162908E-4</v>
      </c>
      <c r="AN2040" s="11">
        <f t="shared" si="169"/>
        <v>2.4640288341215181E-2</v>
      </c>
    </row>
    <row r="2041" spans="2:40" x14ac:dyDescent="0.5">
      <c r="B2041" s="29">
        <v>44959</v>
      </c>
      <c r="C2041" s="4">
        <v>72.150000000000006</v>
      </c>
      <c r="D2041" s="5">
        <f t="shared" si="165"/>
        <v>-5.1020408163263975E-3</v>
      </c>
      <c r="E2041" s="6">
        <f t="shared" si="166"/>
        <v>-5.1151006667702649E-3</v>
      </c>
      <c r="AJ2041" s="29">
        <v>44959</v>
      </c>
      <c r="AK2041" s="6">
        <f t="shared" si="167"/>
        <v>0.99489795918367363</v>
      </c>
      <c r="AL2041" s="7">
        <f t="shared" si="167"/>
        <v>0.99488489933322977</v>
      </c>
      <c r="AM2041" s="10">
        <f t="shared" si="168"/>
        <v>8.2516766355528268E-4</v>
      </c>
      <c r="AN2041" s="11">
        <f t="shared" si="169"/>
        <v>2.4734699833160487E-2</v>
      </c>
    </row>
    <row r="2042" spans="2:40" x14ac:dyDescent="0.5">
      <c r="B2042" s="29">
        <v>44960</v>
      </c>
      <c r="C2042" s="4">
        <v>73.400000000000006</v>
      </c>
      <c r="D2042" s="5">
        <f t="shared" si="165"/>
        <v>1.7325017325017324E-2</v>
      </c>
      <c r="E2042" s="6">
        <f t="shared" si="166"/>
        <v>1.7176650400589927E-2</v>
      </c>
      <c r="AJ2042" s="29">
        <v>44960</v>
      </c>
      <c r="AK2042" s="6">
        <f t="shared" si="167"/>
        <v>1.0173250173250172</v>
      </c>
      <c r="AL2042" s="7">
        <f t="shared" si="167"/>
        <v>1.0171766504005899</v>
      </c>
      <c r="AM2042" s="10">
        <f t="shared" si="168"/>
        <v>9.0147429794100854E-4</v>
      </c>
      <c r="AN2042" s="11">
        <f t="shared" si="169"/>
        <v>2.4726920963065554E-2</v>
      </c>
    </row>
    <row r="2043" spans="2:40" x14ac:dyDescent="0.5">
      <c r="B2043" s="29">
        <v>44963</v>
      </c>
      <c r="C2043" s="4">
        <v>72.14</v>
      </c>
      <c r="D2043" s="5">
        <f t="shared" si="165"/>
        <v>-1.7166212534060015E-2</v>
      </c>
      <c r="E2043" s="6">
        <f t="shared" si="166"/>
        <v>-1.731526014507705E-2</v>
      </c>
      <c r="AJ2043" s="29">
        <v>44963</v>
      </c>
      <c r="AK2043" s="6">
        <f t="shared" si="167"/>
        <v>0.98283378746593997</v>
      </c>
      <c r="AL2043" s="7">
        <f t="shared" si="167"/>
        <v>0.982684739854923</v>
      </c>
      <c r="AM2043" s="10">
        <f t="shared" si="168"/>
        <v>8.9003070853893595E-4</v>
      </c>
      <c r="AN2043" s="11">
        <f t="shared" si="169"/>
        <v>2.4719475564429088E-2</v>
      </c>
    </row>
    <row r="2044" spans="2:40" x14ac:dyDescent="0.5">
      <c r="B2044" s="29">
        <v>44964</v>
      </c>
      <c r="C2044" s="4">
        <v>73.349999999999994</v>
      </c>
      <c r="D2044" s="5">
        <f t="shared" si="165"/>
        <v>1.6772941502633681E-2</v>
      </c>
      <c r="E2044" s="6">
        <f t="shared" si="166"/>
        <v>1.6633829113597665E-2</v>
      </c>
      <c r="AJ2044" s="29">
        <v>44964</v>
      </c>
      <c r="AK2044" s="6">
        <f t="shared" si="167"/>
        <v>1.0167729415026336</v>
      </c>
      <c r="AL2044" s="7">
        <f t="shared" si="167"/>
        <v>1.0166338291135977</v>
      </c>
      <c r="AM2044" s="10">
        <f t="shared" si="168"/>
        <v>1.0346518848573828E-3</v>
      </c>
      <c r="AN2044" s="11">
        <f t="shared" si="169"/>
        <v>2.465106698668575E-2</v>
      </c>
    </row>
    <row r="2045" spans="2:40" x14ac:dyDescent="0.5">
      <c r="B2045" s="29">
        <v>44965</v>
      </c>
      <c r="C2045" s="4">
        <v>73.89</v>
      </c>
      <c r="D2045" s="5">
        <f t="shared" si="165"/>
        <v>7.3619631901841349E-3</v>
      </c>
      <c r="E2045" s="6">
        <f t="shared" si="166"/>
        <v>7.3349962115656911E-3</v>
      </c>
      <c r="AJ2045" s="29">
        <v>44965</v>
      </c>
      <c r="AK2045" s="6">
        <f t="shared" si="167"/>
        <v>1.0073619631901842</v>
      </c>
      <c r="AL2045" s="7">
        <f t="shared" si="167"/>
        <v>1.0073349962115656</v>
      </c>
      <c r="AM2045" s="10">
        <f t="shared" si="168"/>
        <v>7.5338875720593556E-4</v>
      </c>
      <c r="AN2045" s="11">
        <f t="shared" si="169"/>
        <v>2.461549202701372E-2</v>
      </c>
    </row>
    <row r="2046" spans="2:40" x14ac:dyDescent="0.5">
      <c r="B2046" s="29">
        <v>44966</v>
      </c>
      <c r="C2046" s="4">
        <v>68.400000000000006</v>
      </c>
      <c r="D2046" s="5">
        <f t="shared" si="165"/>
        <v>-7.4299634591960956E-2</v>
      </c>
      <c r="E2046" s="6">
        <f t="shared" si="166"/>
        <v>-7.7204676172051415E-2</v>
      </c>
      <c r="AJ2046" s="29">
        <v>44966</v>
      </c>
      <c r="AK2046" s="6">
        <f t="shared" si="167"/>
        <v>0.92570036540803902</v>
      </c>
      <c r="AL2046" s="7">
        <f t="shared" si="167"/>
        <v>0.9227953238279486</v>
      </c>
      <c r="AM2046" s="10">
        <f t="shared" si="168"/>
        <v>6.7392641503199958E-4</v>
      </c>
      <c r="AN2046" s="11">
        <f t="shared" si="169"/>
        <v>2.4605591041800778E-2</v>
      </c>
    </row>
    <row r="2047" spans="2:40" x14ac:dyDescent="0.5">
      <c r="B2047" s="29">
        <v>44967</v>
      </c>
      <c r="C2047" s="4">
        <v>70.66</v>
      </c>
      <c r="D2047" s="5">
        <f t="shared" si="165"/>
        <v>3.3040935672514482E-2</v>
      </c>
      <c r="E2047" s="6">
        <f t="shared" si="166"/>
        <v>3.2506817302494301E-2</v>
      </c>
      <c r="AJ2047" s="29">
        <v>44967</v>
      </c>
      <c r="AK2047" s="6">
        <f t="shared" si="167"/>
        <v>1.0330409356725145</v>
      </c>
      <c r="AL2047" s="7">
        <f t="shared" si="167"/>
        <v>1.0325068173024943</v>
      </c>
      <c r="AM2047" s="10">
        <f t="shared" si="168"/>
        <v>1.268928662763186E-3</v>
      </c>
      <c r="AN2047" s="11">
        <f t="shared" si="169"/>
        <v>2.3397466389657423E-2</v>
      </c>
    </row>
    <row r="2048" spans="2:40" x14ac:dyDescent="0.5">
      <c r="B2048" s="29">
        <v>44970</v>
      </c>
      <c r="C2048" s="4">
        <v>71.069999999999993</v>
      </c>
      <c r="D2048" s="5">
        <f t="shared" si="165"/>
        <v>5.8024341919048483E-3</v>
      </c>
      <c r="E2048" s="6">
        <f t="shared" si="166"/>
        <v>5.7856649078046885E-3</v>
      </c>
      <c r="AJ2048" s="29">
        <v>44970</v>
      </c>
      <c r="AK2048" s="6">
        <f t="shared" si="167"/>
        <v>1.0058024341919047</v>
      </c>
      <c r="AL2048" s="7">
        <f t="shared" si="167"/>
        <v>1.0057856649078047</v>
      </c>
      <c r="AM2048" s="10">
        <f t="shared" si="168"/>
        <v>6.3137303831800671E-4</v>
      </c>
      <c r="AN2048" s="11">
        <f t="shared" si="169"/>
        <v>2.3312397347098973E-2</v>
      </c>
    </row>
    <row r="2049" spans="2:40" x14ac:dyDescent="0.5">
      <c r="B2049" s="29">
        <v>44971</v>
      </c>
      <c r="C2049" s="4">
        <v>71.66</v>
      </c>
      <c r="D2049" s="5">
        <f t="shared" si="165"/>
        <v>8.3016744055157375E-3</v>
      </c>
      <c r="E2049" s="6">
        <f t="shared" si="166"/>
        <v>8.2674050380040481E-3</v>
      </c>
      <c r="AJ2049" s="29">
        <v>44971</v>
      </c>
      <c r="AK2049" s="6">
        <f t="shared" si="167"/>
        <v>1.0083016744055158</v>
      </c>
      <c r="AL2049" s="7">
        <f t="shared" si="167"/>
        <v>1.008267405038004</v>
      </c>
      <c r="AM2049" s="10">
        <f t="shared" si="168"/>
        <v>6.6846807128367674E-4</v>
      </c>
      <c r="AN2049" s="11">
        <f t="shared" si="169"/>
        <v>2.3323400135757406E-2</v>
      </c>
    </row>
    <row r="2050" spans="2:40" x14ac:dyDescent="0.5">
      <c r="B2050" s="29">
        <v>44972</v>
      </c>
      <c r="C2050" s="4">
        <v>72.430000000000007</v>
      </c>
      <c r="D2050" s="5">
        <f t="shared" si="165"/>
        <v>1.0745185598660483E-2</v>
      </c>
      <c r="E2050" s="6">
        <f t="shared" si="166"/>
        <v>1.0687866330427035E-2</v>
      </c>
      <c r="AJ2050" s="29">
        <v>44972</v>
      </c>
      <c r="AK2050" s="6">
        <f t="shared" si="167"/>
        <v>1.0107451855986604</v>
      </c>
      <c r="AL2050" s="7">
        <f t="shared" si="167"/>
        <v>1.0106878663304271</v>
      </c>
      <c r="AM2050" s="10">
        <f t="shared" si="168"/>
        <v>7.3983110640251835E-4</v>
      </c>
      <c r="AN2050" s="11">
        <f t="shared" si="169"/>
        <v>2.3356925967536211E-2</v>
      </c>
    </row>
    <row r="2051" spans="2:40" x14ac:dyDescent="0.5">
      <c r="B2051" s="29">
        <v>44973</v>
      </c>
      <c r="C2051" s="4">
        <v>72.09</v>
      </c>
      <c r="D2051" s="5">
        <f t="shared" si="165"/>
        <v>-4.6941874913710253E-3</v>
      </c>
      <c r="E2051" s="6">
        <f t="shared" si="166"/>
        <v>-4.7052397907475429E-3</v>
      </c>
      <c r="AJ2051" s="29">
        <v>44973</v>
      </c>
      <c r="AK2051" s="6">
        <f t="shared" si="167"/>
        <v>0.99530581250862893</v>
      </c>
      <c r="AL2051" s="7">
        <f t="shared" si="167"/>
        <v>0.99529476020925245</v>
      </c>
      <c r="AM2051" s="10">
        <f t="shared" si="168"/>
        <v>6.7760853992519582E-4</v>
      </c>
      <c r="AN2051" s="11">
        <f t="shared" si="169"/>
        <v>2.3337509684840687E-2</v>
      </c>
    </row>
    <row r="2052" spans="2:40" x14ac:dyDescent="0.5">
      <c r="B2052" s="29">
        <v>44974</v>
      </c>
      <c r="C2052" s="4">
        <v>71.44</v>
      </c>
      <c r="D2052" s="5">
        <f t="shared" si="165"/>
        <v>-9.0165071438480463E-3</v>
      </c>
      <c r="E2052" s="6">
        <f t="shared" si="166"/>
        <v>-9.0574018482437128E-3</v>
      </c>
      <c r="AJ2052" s="29">
        <v>44974</v>
      </c>
      <c r="AK2052" s="6">
        <f t="shared" si="167"/>
        <v>0.99098349285615195</v>
      </c>
      <c r="AL2052" s="7">
        <f t="shared" si="167"/>
        <v>0.99094259815175634</v>
      </c>
      <c r="AM2052" s="10">
        <f t="shared" si="168"/>
        <v>8.2717860958295109E-4</v>
      </c>
      <c r="AN2052" s="11">
        <f t="shared" si="169"/>
        <v>2.334631370333165E-2</v>
      </c>
    </row>
    <row r="2053" spans="2:40" x14ac:dyDescent="0.5">
      <c r="B2053" s="29">
        <v>44978</v>
      </c>
      <c r="C2053" s="4">
        <v>69.349999999999994</v>
      </c>
      <c r="D2053" s="5">
        <f t="shared" si="165"/>
        <v>-2.9255319148936219E-2</v>
      </c>
      <c r="E2053" s="6">
        <f t="shared" si="166"/>
        <v>-2.969178980740304E-2</v>
      </c>
      <c r="AJ2053" s="29">
        <v>44978</v>
      </c>
      <c r="AK2053" s="6">
        <f t="shared" si="167"/>
        <v>0.9707446808510638</v>
      </c>
      <c r="AL2053" s="7">
        <f t="shared" si="167"/>
        <v>0.97030821019259694</v>
      </c>
      <c r="AM2053" s="10">
        <f t="shared" si="168"/>
        <v>1.0712157421157173E-3</v>
      </c>
      <c r="AN2053" s="11">
        <f t="shared" si="169"/>
        <v>2.3358338043991664E-2</v>
      </c>
    </row>
    <row r="2054" spans="2:40" x14ac:dyDescent="0.5">
      <c r="B2054" s="29">
        <v>44979</v>
      </c>
      <c r="C2054" s="4">
        <v>70.27</v>
      </c>
      <c r="D2054" s="5">
        <f t="shared" si="165"/>
        <v>1.3266041816870969E-2</v>
      </c>
      <c r="E2054" s="6">
        <f t="shared" si="166"/>
        <v>1.3178818443265882E-2</v>
      </c>
      <c r="AJ2054" s="29">
        <v>44979</v>
      </c>
      <c r="AK2054" s="6">
        <f t="shared" si="167"/>
        <v>1.0132660418168711</v>
      </c>
      <c r="AL2054" s="7">
        <f t="shared" si="167"/>
        <v>1.013178818443266</v>
      </c>
      <c r="AM2054" s="10">
        <f t="shared" si="168"/>
        <v>1.4299003032534152E-3</v>
      </c>
      <c r="AN2054" s="11">
        <f t="shared" si="169"/>
        <v>2.3137036988270136E-2</v>
      </c>
    </row>
    <row r="2055" spans="2:40" x14ac:dyDescent="0.5">
      <c r="B2055" s="29">
        <v>44980</v>
      </c>
      <c r="C2055" s="4">
        <v>71.209999999999994</v>
      </c>
      <c r="D2055" s="5">
        <f t="shared" si="165"/>
        <v>1.3376974526825071E-2</v>
      </c>
      <c r="E2055" s="6">
        <f t="shared" si="166"/>
        <v>1.3288292789927011E-2</v>
      </c>
      <c r="AJ2055" s="29">
        <v>44980</v>
      </c>
      <c r="AK2055" s="6">
        <f t="shared" si="167"/>
        <v>1.0133769745268251</v>
      </c>
      <c r="AL2055" s="7">
        <f t="shared" si="167"/>
        <v>1.0132882927899269</v>
      </c>
      <c r="AM2055" s="10">
        <f t="shared" si="168"/>
        <v>1.1358314258341096E-3</v>
      </c>
      <c r="AN2055" s="11">
        <f t="shared" si="169"/>
        <v>2.3154982471405093E-2</v>
      </c>
    </row>
    <row r="2056" spans="2:40" x14ac:dyDescent="0.5">
      <c r="B2056" s="29">
        <v>44981</v>
      </c>
      <c r="C2056" s="4">
        <v>70.87</v>
      </c>
      <c r="D2056" s="5">
        <f t="shared" ref="D2056:D2119" si="170">((C2056-C2055)/C2055)</f>
        <v>-4.7746103075409245E-3</v>
      </c>
      <c r="E2056" s="6">
        <f t="shared" ref="E2056:E2119" si="171" xml:space="preserve"> IF(C2056=C2055, 0, LN(C2056/C2055))</f>
        <v>-4.786045171868575E-3</v>
      </c>
      <c r="AJ2056" s="29">
        <v>44981</v>
      </c>
      <c r="AK2056" s="6">
        <f t="shared" ref="AK2056:AL2119" si="172">1 + D2056</f>
        <v>0.99522538969245911</v>
      </c>
      <c r="AL2056" s="7">
        <f t="shared" si="172"/>
        <v>0.99521395482813146</v>
      </c>
      <c r="AM2056" s="10">
        <f t="shared" ref="AM2056:AM2119" si="173">AVERAGE(D2056:D2146)</f>
        <v>7.6913820709678248E-4</v>
      </c>
      <c r="AN2056" s="11">
        <f t="shared" ref="AN2056:AN2119" si="174">STDEV(D2056:D2146)</f>
        <v>2.3223096078431902E-2</v>
      </c>
    </row>
    <row r="2057" spans="2:40" x14ac:dyDescent="0.5">
      <c r="B2057" s="29">
        <v>44984</v>
      </c>
      <c r="C2057" s="4">
        <v>70.42</v>
      </c>
      <c r="D2057" s="5">
        <f t="shared" si="170"/>
        <v>-6.349654296599447E-3</v>
      </c>
      <c r="E2057" s="6">
        <f t="shared" si="171"/>
        <v>-6.3698990952581669E-3</v>
      </c>
      <c r="AJ2057" s="29">
        <v>44984</v>
      </c>
      <c r="AK2057" s="6">
        <f t="shared" si="172"/>
        <v>0.99365034570340061</v>
      </c>
      <c r="AL2057" s="7">
        <f t="shared" si="172"/>
        <v>0.9936301009047418</v>
      </c>
      <c r="AM2057" s="10">
        <f t="shared" si="173"/>
        <v>1.0428320123408424E-3</v>
      </c>
      <c r="AN2057" s="11">
        <f t="shared" si="174"/>
        <v>2.3303659581273718E-2</v>
      </c>
    </row>
    <row r="2058" spans="2:40" x14ac:dyDescent="0.5">
      <c r="B2058" s="29">
        <v>44985</v>
      </c>
      <c r="C2058" s="4">
        <v>70.900000000000006</v>
      </c>
      <c r="D2058" s="5">
        <f t="shared" si="170"/>
        <v>6.8162453848339107E-3</v>
      </c>
      <c r="E2058" s="6">
        <f t="shared" si="171"/>
        <v>6.7931198111754491E-3</v>
      </c>
      <c r="AJ2058" s="29">
        <v>44985</v>
      </c>
      <c r="AK2058" s="6">
        <f t="shared" si="172"/>
        <v>1.0068162453848339</v>
      </c>
      <c r="AL2058" s="7">
        <f t="shared" si="172"/>
        <v>1.0067931198111755</v>
      </c>
      <c r="AM2058" s="10">
        <f t="shared" si="173"/>
        <v>1.0822480554994953E-3</v>
      </c>
      <c r="AN2058" s="11">
        <f t="shared" si="174"/>
        <v>2.3294048369031987E-2</v>
      </c>
    </row>
    <row r="2059" spans="2:40" x14ac:dyDescent="0.5">
      <c r="B2059" s="29">
        <v>44986</v>
      </c>
      <c r="C2059" s="4">
        <v>71.94</v>
      </c>
      <c r="D2059" s="5">
        <f t="shared" si="170"/>
        <v>1.4668547249647277E-2</v>
      </c>
      <c r="E2059" s="6">
        <f t="shared" si="171"/>
        <v>1.4562004729395952E-2</v>
      </c>
      <c r="AJ2059" s="29">
        <v>44986</v>
      </c>
      <c r="AK2059" s="6">
        <f t="shared" si="172"/>
        <v>1.0146685472496473</v>
      </c>
      <c r="AL2059" s="7">
        <f t="shared" si="172"/>
        <v>1.0145620047293959</v>
      </c>
      <c r="AM2059" s="10">
        <f t="shared" si="173"/>
        <v>1.320487581120647E-3</v>
      </c>
      <c r="AN2059" s="11">
        <f t="shared" si="174"/>
        <v>2.346359223423496E-2</v>
      </c>
    </row>
    <row r="2060" spans="2:40" x14ac:dyDescent="0.5">
      <c r="B2060" s="29">
        <v>44987</v>
      </c>
      <c r="C2060" s="4">
        <v>72.38</v>
      </c>
      <c r="D2060" s="5">
        <f t="shared" si="170"/>
        <v>6.1162079510703052E-3</v>
      </c>
      <c r="E2060" s="6">
        <f t="shared" si="171"/>
        <v>6.0975798681185377E-3</v>
      </c>
      <c r="AJ2060" s="29">
        <v>44987</v>
      </c>
      <c r="AK2060" s="6">
        <f t="shared" si="172"/>
        <v>1.0061162079510704</v>
      </c>
      <c r="AL2060" s="7">
        <f t="shared" si="172"/>
        <v>1.0060975798681184</v>
      </c>
      <c r="AM2060" s="10">
        <f t="shared" si="173"/>
        <v>1.1635234654594031E-3</v>
      </c>
      <c r="AN2060" s="11">
        <f t="shared" si="174"/>
        <v>2.3421044004832095E-2</v>
      </c>
    </row>
    <row r="2061" spans="2:40" x14ac:dyDescent="0.5">
      <c r="B2061" s="29">
        <v>44988</v>
      </c>
      <c r="C2061" s="4">
        <v>73.11</v>
      </c>
      <c r="D2061" s="5">
        <f t="shared" si="170"/>
        <v>1.008565902182929E-2</v>
      </c>
      <c r="E2061" s="6">
        <f t="shared" si="171"/>
        <v>1.0035138169628166E-2</v>
      </c>
      <c r="AJ2061" s="29">
        <v>44988</v>
      </c>
      <c r="AK2061" s="6">
        <f t="shared" si="172"/>
        <v>1.0100856590218292</v>
      </c>
      <c r="AL2061" s="7">
        <f t="shared" si="172"/>
        <v>1.0100351381696282</v>
      </c>
      <c r="AM2061" s="10">
        <f t="shared" si="173"/>
        <v>1.4570236101519515E-3</v>
      </c>
      <c r="AN2061" s="11">
        <f t="shared" si="174"/>
        <v>2.3650027156566823E-2</v>
      </c>
    </row>
    <row r="2062" spans="2:40" x14ac:dyDescent="0.5">
      <c r="B2062" s="29">
        <v>44991</v>
      </c>
      <c r="C2062" s="4">
        <v>72.540000000000006</v>
      </c>
      <c r="D2062" s="5">
        <f t="shared" si="170"/>
        <v>-7.7964710709888278E-3</v>
      </c>
      <c r="E2062" s="6">
        <f t="shared" si="171"/>
        <v>-7.8270224504681171E-3</v>
      </c>
      <c r="AJ2062" s="29">
        <v>44991</v>
      </c>
      <c r="AK2062" s="6">
        <f t="shared" si="172"/>
        <v>0.9922035289290112</v>
      </c>
      <c r="AL2062" s="7">
        <f t="shared" si="172"/>
        <v>0.99217297754953193</v>
      </c>
      <c r="AM2062" s="10">
        <f t="shared" si="173"/>
        <v>1.3107217657977741E-3</v>
      </c>
      <c r="AN2062" s="11">
        <f t="shared" si="174"/>
        <v>2.3637232195192641E-2</v>
      </c>
    </row>
    <row r="2063" spans="2:40" x14ac:dyDescent="0.5">
      <c r="B2063" s="29">
        <v>44992</v>
      </c>
      <c r="C2063" s="4">
        <v>71.2</v>
      </c>
      <c r="D2063" s="5">
        <f t="shared" si="170"/>
        <v>-1.847256685966368E-2</v>
      </c>
      <c r="E2063" s="6">
        <f t="shared" si="171"/>
        <v>-1.864531543682629E-2</v>
      </c>
      <c r="AJ2063" s="29">
        <v>44992</v>
      </c>
      <c r="AK2063" s="6">
        <f t="shared" si="172"/>
        <v>0.9815274331403363</v>
      </c>
      <c r="AL2063" s="7">
        <f t="shared" si="172"/>
        <v>0.98135468456317376</v>
      </c>
      <c r="AM2063" s="10">
        <f t="shared" si="173"/>
        <v>1.4853604946761505E-3</v>
      </c>
      <c r="AN2063" s="11">
        <f t="shared" si="174"/>
        <v>2.3627903955571013E-2</v>
      </c>
    </row>
    <row r="2064" spans="2:40" x14ac:dyDescent="0.5">
      <c r="B2064" s="29">
        <v>44993</v>
      </c>
      <c r="C2064" s="4">
        <v>71.23</v>
      </c>
      <c r="D2064" s="5">
        <f t="shared" si="170"/>
        <v>4.2134831460675752E-4</v>
      </c>
      <c r="E2064" s="6">
        <f t="shared" si="171"/>
        <v>4.2125957233233674E-4</v>
      </c>
      <c r="AJ2064" s="29">
        <v>44993</v>
      </c>
      <c r="AK2064" s="6">
        <f t="shared" si="172"/>
        <v>1.0004213483146067</v>
      </c>
      <c r="AL2064" s="7">
        <f t="shared" si="172"/>
        <v>1.0004212595723323</v>
      </c>
      <c r="AM2064" s="10">
        <f t="shared" si="173"/>
        <v>1.8947221384417361E-3</v>
      </c>
      <c r="AN2064" s="11">
        <f t="shared" si="174"/>
        <v>2.360096973858029E-2</v>
      </c>
    </row>
    <row r="2065" spans="2:40" x14ac:dyDescent="0.5">
      <c r="B2065" s="29">
        <v>44994</v>
      </c>
      <c r="C2065" s="4">
        <v>67.37</v>
      </c>
      <c r="D2065" s="5">
        <f t="shared" si="170"/>
        <v>-5.4190650007019503E-2</v>
      </c>
      <c r="E2065" s="6">
        <f t="shared" si="171"/>
        <v>-5.571426301769395E-2</v>
      </c>
      <c r="AJ2065" s="29">
        <v>44994</v>
      </c>
      <c r="AK2065" s="6">
        <f t="shared" si="172"/>
        <v>0.9458093499929805</v>
      </c>
      <c r="AL2065" s="7">
        <f t="shared" si="172"/>
        <v>0.944285736982306</v>
      </c>
      <c r="AM2065" s="10">
        <f t="shared" si="173"/>
        <v>1.8114657368001193E-3</v>
      </c>
      <c r="AN2065" s="11">
        <f t="shared" si="174"/>
        <v>2.3619581121263559E-2</v>
      </c>
    </row>
    <row r="2066" spans="2:40" x14ac:dyDescent="0.5">
      <c r="B2066" s="29">
        <v>44995</v>
      </c>
      <c r="C2066" s="4">
        <v>60.29</v>
      </c>
      <c r="D2066" s="5">
        <f t="shared" si="170"/>
        <v>-0.10509128692296281</v>
      </c>
      <c r="E2066" s="6">
        <f t="shared" si="171"/>
        <v>-0.1110335624712543</v>
      </c>
      <c r="AJ2066" s="29">
        <v>44995</v>
      </c>
      <c r="AK2066" s="6">
        <f t="shared" si="172"/>
        <v>0.89490871307703723</v>
      </c>
      <c r="AL2066" s="7">
        <f t="shared" si="172"/>
        <v>0.88896643752874571</v>
      </c>
      <c r="AM2066" s="10">
        <f t="shared" si="173"/>
        <v>2.3680420989602696E-3</v>
      </c>
      <c r="AN2066" s="11">
        <f t="shared" si="174"/>
        <v>2.2870128543041292E-2</v>
      </c>
    </row>
    <row r="2067" spans="2:40" x14ac:dyDescent="0.5">
      <c r="B2067" s="29">
        <v>44998</v>
      </c>
      <c r="C2067" s="4">
        <v>58.47</v>
      </c>
      <c r="D2067" s="5">
        <f t="shared" si="170"/>
        <v>-3.0187427434068673E-2</v>
      </c>
      <c r="E2067" s="6">
        <f t="shared" si="171"/>
        <v>-3.0652450313735053E-2</v>
      </c>
      <c r="AJ2067" s="29">
        <v>44998</v>
      </c>
      <c r="AK2067" s="6">
        <f t="shared" si="172"/>
        <v>0.96981257256593134</v>
      </c>
      <c r="AL2067" s="7">
        <f t="shared" si="172"/>
        <v>0.96934754968626491</v>
      </c>
      <c r="AM2067" s="10">
        <f t="shared" si="173"/>
        <v>3.4164766144194176E-3</v>
      </c>
      <c r="AN2067" s="11">
        <f t="shared" si="174"/>
        <v>1.9880632620657458E-2</v>
      </c>
    </row>
    <row r="2068" spans="2:40" x14ac:dyDescent="0.5">
      <c r="B2068" s="29">
        <v>44999</v>
      </c>
      <c r="C2068" s="4">
        <v>59.76</v>
      </c>
      <c r="D2068" s="5">
        <f t="shared" si="170"/>
        <v>2.2062596203181104E-2</v>
      </c>
      <c r="E2068" s="6">
        <f t="shared" si="171"/>
        <v>2.1822738636982687E-2</v>
      </c>
      <c r="AJ2068" s="29">
        <v>44999</v>
      </c>
      <c r="AK2068" s="6">
        <f t="shared" si="172"/>
        <v>1.0220625962031811</v>
      </c>
      <c r="AL2068" s="7">
        <f t="shared" si="172"/>
        <v>1.0218227386369827</v>
      </c>
      <c r="AM2068" s="10">
        <f t="shared" si="173"/>
        <v>3.755007558489364E-3</v>
      </c>
      <c r="AN2068" s="11">
        <f t="shared" si="174"/>
        <v>1.9561792421470076E-2</v>
      </c>
    </row>
    <row r="2069" spans="2:40" x14ac:dyDescent="0.5">
      <c r="B2069" s="29">
        <v>45000</v>
      </c>
      <c r="C2069" s="4">
        <v>57.61</v>
      </c>
      <c r="D2069" s="5">
        <f t="shared" si="170"/>
        <v>-3.5977242302543483E-2</v>
      </c>
      <c r="E2069" s="6">
        <f t="shared" si="171"/>
        <v>-3.6640377080270119E-2</v>
      </c>
      <c r="AJ2069" s="29">
        <v>45000</v>
      </c>
      <c r="AK2069" s="6">
        <f t="shared" si="172"/>
        <v>0.96402275769745649</v>
      </c>
      <c r="AL2069" s="7">
        <f t="shared" si="172"/>
        <v>0.96335962291972987</v>
      </c>
      <c r="AM2069" s="10">
        <f t="shared" si="173"/>
        <v>3.5560607476589684E-3</v>
      </c>
      <c r="AN2069" s="11">
        <f t="shared" si="174"/>
        <v>1.9465355795796953E-2</v>
      </c>
    </row>
    <row r="2070" spans="2:40" x14ac:dyDescent="0.5">
      <c r="B2070" s="29">
        <v>45001</v>
      </c>
      <c r="C2070" s="4">
        <v>58.75</v>
      </c>
      <c r="D2070" s="5">
        <f t="shared" si="170"/>
        <v>1.9788231209859411E-2</v>
      </c>
      <c r="E2070" s="6">
        <f t="shared" si="171"/>
        <v>1.9594989279976591E-2</v>
      </c>
      <c r="AJ2070" s="29">
        <v>45001</v>
      </c>
      <c r="AK2070" s="6">
        <f t="shared" si="172"/>
        <v>1.0197882312098594</v>
      </c>
      <c r="AL2070" s="7">
        <f t="shared" si="172"/>
        <v>1.0195949892799765</v>
      </c>
      <c r="AM2070" s="10">
        <f t="shared" si="173"/>
        <v>3.9893268757893235E-3</v>
      </c>
      <c r="AN2070" s="11">
        <f t="shared" si="174"/>
        <v>1.900907782824926E-2</v>
      </c>
    </row>
    <row r="2071" spans="2:40" x14ac:dyDescent="0.5">
      <c r="B2071" s="29">
        <v>45002</v>
      </c>
      <c r="C2071" s="4">
        <v>56.53</v>
      </c>
      <c r="D2071" s="5">
        <f t="shared" si="170"/>
        <v>-3.7787234042553172E-2</v>
      </c>
      <c r="E2071" s="6">
        <f t="shared" si="171"/>
        <v>-3.8519682337068845E-2</v>
      </c>
      <c r="AJ2071" s="29">
        <v>45002</v>
      </c>
      <c r="AK2071" s="6">
        <f t="shared" si="172"/>
        <v>0.96221276595744687</v>
      </c>
      <c r="AL2071" s="7">
        <f t="shared" si="172"/>
        <v>0.96148031766293118</v>
      </c>
      <c r="AM2071" s="10">
        <f t="shared" si="173"/>
        <v>3.6733720908022024E-3</v>
      </c>
      <c r="AN2071" s="11">
        <f t="shared" si="174"/>
        <v>1.8982490070434434E-2</v>
      </c>
    </row>
    <row r="2072" spans="2:40" x14ac:dyDescent="0.5">
      <c r="B2072" s="29">
        <v>45005</v>
      </c>
      <c r="C2072" s="4">
        <v>56.81</v>
      </c>
      <c r="D2072" s="5">
        <f t="shared" si="170"/>
        <v>4.9531222359809153E-3</v>
      </c>
      <c r="E2072" s="6">
        <f t="shared" si="171"/>
        <v>4.9408958818360675E-3</v>
      </c>
      <c r="AJ2072" s="29">
        <v>45005</v>
      </c>
      <c r="AK2072" s="6">
        <f t="shared" si="172"/>
        <v>1.0049531222359809</v>
      </c>
      <c r="AL2072" s="7">
        <f t="shared" si="172"/>
        <v>1.004940895881836</v>
      </c>
      <c r="AM2072" s="10">
        <f t="shared" si="173"/>
        <v>4.2383861159954357E-3</v>
      </c>
      <c r="AN2072" s="11">
        <f t="shared" si="174"/>
        <v>1.8493610375483856E-2</v>
      </c>
    </row>
    <row r="2073" spans="2:40" x14ac:dyDescent="0.5">
      <c r="B2073" s="29">
        <v>45006</v>
      </c>
      <c r="C2073" s="4">
        <v>60.71</v>
      </c>
      <c r="D2073" s="5">
        <f t="shared" si="170"/>
        <v>6.8649885583524001E-2</v>
      </c>
      <c r="E2073" s="6">
        <f t="shared" si="171"/>
        <v>6.6396062573307157E-2</v>
      </c>
      <c r="AJ2073" s="29">
        <v>45006</v>
      </c>
      <c r="AK2073" s="6">
        <f t="shared" si="172"/>
        <v>1.068649885583524</v>
      </c>
      <c r="AL2073" s="7">
        <f t="shared" si="172"/>
        <v>1.0663960625733071</v>
      </c>
      <c r="AM2073" s="10">
        <f t="shared" si="173"/>
        <v>4.170523844647645E-3</v>
      </c>
      <c r="AN2073" s="11">
        <f t="shared" si="174"/>
        <v>1.8502286907985784E-2</v>
      </c>
    </row>
    <row r="2074" spans="2:40" x14ac:dyDescent="0.5">
      <c r="B2074" s="29">
        <v>45007</v>
      </c>
      <c r="C2074" s="4">
        <v>58.93</v>
      </c>
      <c r="D2074" s="5">
        <f t="shared" si="170"/>
        <v>-2.9319716685883727E-2</v>
      </c>
      <c r="E2074" s="6">
        <f t="shared" si="171"/>
        <v>-2.9758130292520727E-2</v>
      </c>
      <c r="AJ2074" s="29">
        <v>45007</v>
      </c>
      <c r="AK2074" s="6">
        <f t="shared" si="172"/>
        <v>0.97068028331411627</v>
      </c>
      <c r="AL2074" s="7">
        <f t="shared" si="172"/>
        <v>0.97024186970747928</v>
      </c>
      <c r="AM2074" s="10">
        <f t="shared" si="173"/>
        <v>3.4497514868949189E-3</v>
      </c>
      <c r="AN2074" s="11">
        <f t="shared" si="174"/>
        <v>1.7193825206061903E-2</v>
      </c>
    </row>
    <row r="2075" spans="2:40" x14ac:dyDescent="0.5">
      <c r="B2075" s="29">
        <v>45008</v>
      </c>
      <c r="C2075" s="4">
        <v>57.7</v>
      </c>
      <c r="D2075" s="5">
        <f t="shared" si="170"/>
        <v>-2.0872221279484082E-2</v>
      </c>
      <c r="E2075" s="6">
        <f t="shared" si="171"/>
        <v>-2.1093125335768036E-2</v>
      </c>
      <c r="AJ2075" s="29">
        <v>45008</v>
      </c>
      <c r="AK2075" s="6">
        <f t="shared" si="172"/>
        <v>0.97912777872051593</v>
      </c>
      <c r="AL2075" s="7">
        <f t="shared" si="172"/>
        <v>0.97890687466423199</v>
      </c>
      <c r="AM2075" s="10">
        <f t="shared" si="173"/>
        <v>3.6874772040197358E-3</v>
      </c>
      <c r="AN2075" s="11">
        <f t="shared" si="174"/>
        <v>1.6882445031535038E-2</v>
      </c>
    </row>
    <row r="2076" spans="2:40" x14ac:dyDescent="0.5">
      <c r="B2076" s="29">
        <v>45009</v>
      </c>
      <c r="C2076" s="4">
        <v>57.54</v>
      </c>
      <c r="D2076" s="5">
        <f t="shared" si="170"/>
        <v>-2.7729636048527502E-3</v>
      </c>
      <c r="E2076" s="6">
        <f t="shared" si="171"/>
        <v>-2.7768153906521345E-3</v>
      </c>
      <c r="AJ2076" s="29">
        <v>45009</v>
      </c>
      <c r="AK2076" s="6">
        <f t="shared" si="172"/>
        <v>0.9972270363951472</v>
      </c>
      <c r="AL2076" s="7">
        <f t="shared" si="172"/>
        <v>0.99722318460934789</v>
      </c>
      <c r="AM2076" s="10">
        <f t="shared" si="173"/>
        <v>4.5383773836785712E-3</v>
      </c>
      <c r="AN2076" s="11">
        <f t="shared" si="174"/>
        <v>1.7568257778267971E-2</v>
      </c>
    </row>
    <row r="2077" spans="2:40" x14ac:dyDescent="0.5">
      <c r="B2077" s="29">
        <v>45012</v>
      </c>
      <c r="C2077" s="4">
        <v>58.95</v>
      </c>
      <c r="D2077" s="5">
        <f t="shared" si="170"/>
        <v>2.450469238790413E-2</v>
      </c>
      <c r="E2077" s="6">
        <f t="shared" si="171"/>
        <v>2.4209268859978213E-2</v>
      </c>
      <c r="AJ2077" s="29">
        <v>45012</v>
      </c>
      <c r="AK2077" s="6">
        <f t="shared" si="172"/>
        <v>1.0245046923879042</v>
      </c>
      <c r="AL2077" s="7">
        <f t="shared" si="172"/>
        <v>1.0242092688599782</v>
      </c>
      <c r="AM2077" s="10">
        <f t="shared" si="173"/>
        <v>4.5957050018094791E-3</v>
      </c>
      <c r="AN2077" s="11">
        <f t="shared" si="174"/>
        <v>1.7552639432622849E-2</v>
      </c>
    </row>
    <row r="2078" spans="2:40" x14ac:dyDescent="0.5">
      <c r="B2078" s="29">
        <v>45013</v>
      </c>
      <c r="C2078" s="4">
        <v>59.1</v>
      </c>
      <c r="D2078" s="5">
        <f t="shared" si="170"/>
        <v>2.5445292620864899E-3</v>
      </c>
      <c r="E2078" s="6">
        <f t="shared" si="171"/>
        <v>2.5412974286725481E-3</v>
      </c>
      <c r="AJ2078" s="29">
        <v>45013</v>
      </c>
      <c r="AK2078" s="6">
        <f t="shared" si="172"/>
        <v>1.0025445292620865</v>
      </c>
      <c r="AL2078" s="7">
        <f t="shared" si="172"/>
        <v>1.0025412974286725</v>
      </c>
      <c r="AM2078" s="10">
        <f t="shared" si="173"/>
        <v>4.3430069658631342E-3</v>
      </c>
      <c r="AN2078" s="11">
        <f t="shared" si="174"/>
        <v>1.7427918720729851E-2</v>
      </c>
    </row>
    <row r="2079" spans="2:40" x14ac:dyDescent="0.5">
      <c r="B2079" s="29">
        <v>45014</v>
      </c>
      <c r="C2079" s="4">
        <v>60.66</v>
      </c>
      <c r="D2079" s="5">
        <f t="shared" si="170"/>
        <v>2.6395939086294333E-2</v>
      </c>
      <c r="E2079" s="6">
        <f t="shared" si="171"/>
        <v>2.6053577848382352E-2</v>
      </c>
      <c r="AJ2079" s="29">
        <v>45014</v>
      </c>
      <c r="AK2079" s="6">
        <f t="shared" si="172"/>
        <v>1.0263959390862942</v>
      </c>
      <c r="AL2079" s="7">
        <f t="shared" si="172"/>
        <v>1.0260535778483824</v>
      </c>
      <c r="AM2079" s="10">
        <f t="shared" si="173"/>
        <v>3.8322776125244346E-3</v>
      </c>
      <c r="AN2079" s="11">
        <f t="shared" si="174"/>
        <v>1.8147360153128178E-2</v>
      </c>
    </row>
    <row r="2080" spans="2:40" x14ac:dyDescent="0.5">
      <c r="B2080" s="29">
        <v>45015</v>
      </c>
      <c r="C2080" s="4">
        <v>61.45</v>
      </c>
      <c r="D2080" s="5">
        <f t="shared" si="170"/>
        <v>1.3023409165842504E-2</v>
      </c>
      <c r="E2080" s="6">
        <f t="shared" si="171"/>
        <v>1.2939333751608925E-2</v>
      </c>
      <c r="AJ2080" s="29">
        <v>45015</v>
      </c>
      <c r="AK2080" s="6">
        <f t="shared" si="172"/>
        <v>1.0130234091658425</v>
      </c>
      <c r="AL2080" s="7">
        <f t="shared" si="172"/>
        <v>1.0129393337516088</v>
      </c>
      <c r="AM2080" s="10">
        <f t="shared" si="173"/>
        <v>3.438291050902095E-3</v>
      </c>
      <c r="AN2080" s="11">
        <f t="shared" si="174"/>
        <v>1.8040928009609162E-2</v>
      </c>
    </row>
    <row r="2081" spans="2:40" x14ac:dyDescent="0.5">
      <c r="B2081" s="29">
        <v>45016</v>
      </c>
      <c r="C2081" s="4">
        <v>63.16</v>
      </c>
      <c r="D2081" s="5">
        <f t="shared" si="170"/>
        <v>2.7827502034174022E-2</v>
      </c>
      <c r="E2081" s="6">
        <f t="shared" si="171"/>
        <v>2.7447353375397446E-2</v>
      </c>
      <c r="AJ2081" s="29">
        <v>45016</v>
      </c>
      <c r="AK2081" s="6">
        <f t="shared" si="172"/>
        <v>1.0278275020341741</v>
      </c>
      <c r="AL2081" s="7">
        <f t="shared" si="172"/>
        <v>1.0274473533753974</v>
      </c>
      <c r="AM2081" s="10">
        <f t="shared" si="173"/>
        <v>3.2817262226172484E-3</v>
      </c>
      <c r="AN2081" s="11">
        <f t="shared" si="174"/>
        <v>1.8018629016146051E-2</v>
      </c>
    </row>
    <row r="2082" spans="2:40" x14ac:dyDescent="0.5">
      <c r="B2082" s="29">
        <v>45019</v>
      </c>
      <c r="C2082" s="4">
        <v>62.4</v>
      </c>
      <c r="D2082" s="5">
        <f t="shared" si="170"/>
        <v>-1.2032932235592117E-2</v>
      </c>
      <c r="E2082" s="6">
        <f t="shared" si="171"/>
        <v>-1.2105914012059311E-2</v>
      </c>
      <c r="AJ2082" s="29">
        <v>45019</v>
      </c>
      <c r="AK2082" s="6">
        <f t="shared" si="172"/>
        <v>0.9879670677644079</v>
      </c>
      <c r="AL2082" s="7">
        <f t="shared" si="172"/>
        <v>0.98789408598794071</v>
      </c>
      <c r="AM2082" s="10">
        <f t="shared" si="173"/>
        <v>2.950342339026885E-3</v>
      </c>
      <c r="AN2082" s="11">
        <f t="shared" si="174"/>
        <v>1.7838589510029722E-2</v>
      </c>
    </row>
    <row r="2083" spans="2:40" x14ac:dyDescent="0.5">
      <c r="B2083" s="29">
        <v>45020</v>
      </c>
      <c r="C2083" s="4">
        <v>62.14</v>
      </c>
      <c r="D2083" s="5">
        <f t="shared" si="170"/>
        <v>-4.1666666666666345E-3</v>
      </c>
      <c r="E2083" s="6">
        <f t="shared" si="171"/>
        <v>-4.1753714104806215E-3</v>
      </c>
      <c r="AJ2083" s="29">
        <v>45020</v>
      </c>
      <c r="AK2083" s="6">
        <f t="shared" si="172"/>
        <v>0.99583333333333335</v>
      </c>
      <c r="AL2083" s="7">
        <f t="shared" si="172"/>
        <v>0.99582462858951937</v>
      </c>
      <c r="AM2083" s="10">
        <f t="shared" si="173"/>
        <v>3.1568133173336187E-3</v>
      </c>
      <c r="AN2083" s="11">
        <f t="shared" si="174"/>
        <v>1.7771850218063014E-2</v>
      </c>
    </row>
    <row r="2084" spans="2:40" x14ac:dyDescent="0.5">
      <c r="B2084" s="29">
        <v>45021</v>
      </c>
      <c r="C2084" s="4">
        <v>61.4</v>
      </c>
      <c r="D2084" s="5">
        <f t="shared" si="170"/>
        <v>-1.190859349855169E-2</v>
      </c>
      <c r="E2084" s="6">
        <f t="shared" si="171"/>
        <v>-1.1980068811804575E-2</v>
      </c>
      <c r="AJ2084" s="29">
        <v>45021</v>
      </c>
      <c r="AK2084" s="6">
        <f t="shared" si="172"/>
        <v>0.98809140650144833</v>
      </c>
      <c r="AL2084" s="7">
        <f t="shared" si="172"/>
        <v>0.98801993118819542</v>
      </c>
      <c r="AM2084" s="10">
        <f t="shared" si="173"/>
        <v>3.0095289277359046E-3</v>
      </c>
      <c r="AN2084" s="11">
        <f t="shared" si="174"/>
        <v>1.7888374249813998E-2</v>
      </c>
    </row>
    <row r="2085" spans="2:40" x14ac:dyDescent="0.5">
      <c r="B2085" s="29">
        <v>45022</v>
      </c>
      <c r="C2085" s="4">
        <v>60.87</v>
      </c>
      <c r="D2085" s="5">
        <f t="shared" si="170"/>
        <v>-8.6319218241042526E-3</v>
      </c>
      <c r="E2085" s="6">
        <f t="shared" si="171"/>
        <v>-8.6693926472636938E-3</v>
      </c>
      <c r="AJ2085" s="29">
        <v>45022</v>
      </c>
      <c r="AK2085" s="6">
        <f t="shared" si="172"/>
        <v>0.99136807817589578</v>
      </c>
      <c r="AL2085" s="7">
        <f t="shared" si="172"/>
        <v>0.99133060735273626</v>
      </c>
      <c r="AM2085" s="10">
        <f t="shared" si="173"/>
        <v>3.1049089505141357E-3</v>
      </c>
      <c r="AN2085" s="11">
        <f t="shared" si="174"/>
        <v>1.783099521974995E-2</v>
      </c>
    </row>
    <row r="2086" spans="2:40" x14ac:dyDescent="0.5">
      <c r="B2086" s="29">
        <v>45026</v>
      </c>
      <c r="C2086" s="4">
        <v>61.85</v>
      </c>
      <c r="D2086" s="5">
        <f t="shared" si="170"/>
        <v>1.609988500082149E-2</v>
      </c>
      <c r="E2086" s="6">
        <f t="shared" si="171"/>
        <v>1.5971656332663797E-2</v>
      </c>
      <c r="AJ2086" s="29">
        <v>45026</v>
      </c>
      <c r="AK2086" s="6">
        <f t="shared" si="172"/>
        <v>1.0160998850008216</v>
      </c>
      <c r="AL2086" s="7">
        <f t="shared" si="172"/>
        <v>1.0159716563326637</v>
      </c>
      <c r="AM2086" s="10">
        <f t="shared" si="173"/>
        <v>3.0546325200125259E-3</v>
      </c>
      <c r="AN2086" s="11">
        <f t="shared" si="174"/>
        <v>1.7870861700900929E-2</v>
      </c>
    </row>
    <row r="2087" spans="2:40" x14ac:dyDescent="0.5">
      <c r="B2087" s="29">
        <v>45027</v>
      </c>
      <c r="C2087" s="4">
        <v>63.13</v>
      </c>
      <c r="D2087" s="5">
        <f t="shared" si="170"/>
        <v>2.0695230396119663E-2</v>
      </c>
      <c r="E2087" s="6">
        <f t="shared" si="171"/>
        <v>2.0483993541037353E-2</v>
      </c>
      <c r="AJ2087" s="29">
        <v>45027</v>
      </c>
      <c r="AK2087" s="6">
        <f t="shared" si="172"/>
        <v>1.0206952303961196</v>
      </c>
      <c r="AL2087" s="7">
        <f t="shared" si="172"/>
        <v>1.0204839935410372</v>
      </c>
      <c r="AM2087" s="10">
        <f t="shared" si="173"/>
        <v>3.1496609787669567E-3</v>
      </c>
      <c r="AN2087" s="11">
        <f t="shared" si="174"/>
        <v>1.7963751104945087E-2</v>
      </c>
    </row>
    <row r="2088" spans="2:40" x14ac:dyDescent="0.5">
      <c r="B2088" s="29">
        <v>45028</v>
      </c>
      <c r="C2088" s="4">
        <v>62.58</v>
      </c>
      <c r="D2088" s="5">
        <f t="shared" si="170"/>
        <v>-8.712181213369306E-3</v>
      </c>
      <c r="E2088" s="6">
        <f t="shared" si="171"/>
        <v>-8.7503541387981918E-3</v>
      </c>
      <c r="AJ2088" s="29">
        <v>45028</v>
      </c>
      <c r="AK2088" s="6">
        <f t="shared" si="172"/>
        <v>0.99128781878663075</v>
      </c>
      <c r="AL2088" s="7">
        <f t="shared" si="172"/>
        <v>0.99124964586120179</v>
      </c>
      <c r="AM2088" s="10">
        <f t="shared" si="173"/>
        <v>2.9750466097889679E-3</v>
      </c>
      <c r="AN2088" s="11">
        <f t="shared" si="174"/>
        <v>1.7868280848165687E-2</v>
      </c>
    </row>
    <row r="2089" spans="2:40" x14ac:dyDescent="0.5">
      <c r="B2089" s="29">
        <v>45029</v>
      </c>
      <c r="C2089" s="4">
        <v>64.8</v>
      </c>
      <c r="D2089" s="5">
        <f t="shared" si="170"/>
        <v>3.5474592521572368E-2</v>
      </c>
      <c r="E2089" s="6">
        <f t="shared" si="171"/>
        <v>3.4859865117493019E-2</v>
      </c>
      <c r="AJ2089" s="29">
        <v>45029</v>
      </c>
      <c r="AK2089" s="6">
        <f t="shared" si="172"/>
        <v>1.0354745925215725</v>
      </c>
      <c r="AL2089" s="7">
        <f t="shared" si="172"/>
        <v>1.0348598651174929</v>
      </c>
      <c r="AM2089" s="10">
        <f t="shared" si="173"/>
        <v>3.0680898284642585E-3</v>
      </c>
      <c r="AN2089" s="11">
        <f t="shared" si="174"/>
        <v>1.7828747901670619E-2</v>
      </c>
    </row>
    <row r="2090" spans="2:40" x14ac:dyDescent="0.5">
      <c r="B2090" s="29">
        <v>45030</v>
      </c>
      <c r="C2090" s="4">
        <v>65.010000000000005</v>
      </c>
      <c r="D2090" s="5">
        <f t="shared" si="170"/>
        <v>3.2407407407408638E-3</v>
      </c>
      <c r="E2090" s="6">
        <f t="shared" si="171"/>
        <v>3.2355008581485003E-3</v>
      </c>
      <c r="AJ2090" s="29">
        <v>45030</v>
      </c>
      <c r="AK2090" s="6">
        <f t="shared" si="172"/>
        <v>1.0032407407407409</v>
      </c>
      <c r="AL2090" s="7">
        <f t="shared" si="172"/>
        <v>1.0032355008581486</v>
      </c>
      <c r="AM2090" s="10">
        <f t="shared" si="173"/>
        <v>2.8844800026085046E-3</v>
      </c>
      <c r="AN2090" s="11">
        <f t="shared" si="174"/>
        <v>1.7575538831110422E-2</v>
      </c>
    </row>
    <row r="2091" spans="2:40" x14ac:dyDescent="0.5">
      <c r="B2091" s="29">
        <v>45033</v>
      </c>
      <c r="C2091" s="4">
        <v>65.25</v>
      </c>
      <c r="D2091" s="5">
        <f t="shared" si="170"/>
        <v>3.6917397323487904E-3</v>
      </c>
      <c r="E2091" s="6">
        <f t="shared" si="171"/>
        <v>3.6849419864253678E-3</v>
      </c>
      <c r="AJ2091" s="29">
        <v>45033</v>
      </c>
      <c r="AK2091" s="6">
        <f t="shared" si="172"/>
        <v>1.0036917397323488</v>
      </c>
      <c r="AL2091" s="7">
        <f t="shared" si="172"/>
        <v>1.0036849419864253</v>
      </c>
      <c r="AM2091" s="10">
        <f t="shared" si="173"/>
        <v>2.7774243423382985E-3</v>
      </c>
      <c r="AN2091" s="11">
        <f t="shared" si="174"/>
        <v>1.7602993535398313E-2</v>
      </c>
    </row>
    <row r="2092" spans="2:40" x14ac:dyDescent="0.5">
      <c r="B2092" s="29">
        <v>45034</v>
      </c>
      <c r="C2092" s="4">
        <v>65.34</v>
      </c>
      <c r="D2092" s="5">
        <f t="shared" si="170"/>
        <v>1.3793103448276386E-3</v>
      </c>
      <c r="E2092" s="6">
        <f t="shared" si="171"/>
        <v>1.3783599701213596E-3</v>
      </c>
      <c r="AJ2092" s="29">
        <v>45034</v>
      </c>
      <c r="AK2092" s="6">
        <f t="shared" si="172"/>
        <v>1.0013793103448276</v>
      </c>
      <c r="AL2092" s="7">
        <f t="shared" si="172"/>
        <v>1.0013783599701214</v>
      </c>
      <c r="AM2092" s="10">
        <f t="shared" si="173"/>
        <v>2.8207515194044758E-3</v>
      </c>
      <c r="AN2092" s="11">
        <f t="shared" si="174"/>
        <v>1.7610119828452116E-2</v>
      </c>
    </row>
    <row r="2093" spans="2:40" x14ac:dyDescent="0.5">
      <c r="B2093" s="29">
        <v>45035</v>
      </c>
      <c r="C2093" s="4">
        <v>65.8</v>
      </c>
      <c r="D2093" s="5">
        <f t="shared" si="170"/>
        <v>7.0400979491887618E-3</v>
      </c>
      <c r="E2093" s="6">
        <f t="shared" si="171"/>
        <v>7.0154321583472514E-3</v>
      </c>
      <c r="AJ2093" s="29">
        <v>45035</v>
      </c>
      <c r="AK2093" s="6">
        <f t="shared" si="172"/>
        <v>1.0070400979491887</v>
      </c>
      <c r="AL2093" s="7">
        <f t="shared" si="172"/>
        <v>1.0070154321583473</v>
      </c>
      <c r="AM2093" s="10">
        <f t="shared" si="173"/>
        <v>2.8703521147574493E-3</v>
      </c>
      <c r="AN2093" s="11">
        <f t="shared" si="174"/>
        <v>1.7612371186709341E-2</v>
      </c>
    </row>
    <row r="2094" spans="2:40" x14ac:dyDescent="0.5">
      <c r="B2094" s="29">
        <v>45036</v>
      </c>
      <c r="C2094" s="4">
        <v>64.290000000000006</v>
      </c>
      <c r="D2094" s="5">
        <f t="shared" si="170"/>
        <v>-2.2948328267477065E-2</v>
      </c>
      <c r="E2094" s="6">
        <f t="shared" si="171"/>
        <v>-2.3215740177676029E-2</v>
      </c>
      <c r="AJ2094" s="29">
        <v>45036</v>
      </c>
      <c r="AK2094" s="6">
        <f t="shared" si="172"/>
        <v>0.97705167173252294</v>
      </c>
      <c r="AL2094" s="7">
        <f t="shared" si="172"/>
        <v>0.97678425982232397</v>
      </c>
      <c r="AM2094" s="10">
        <f t="shared" si="173"/>
        <v>2.9664161210862269E-3</v>
      </c>
      <c r="AN2094" s="11">
        <f t="shared" si="174"/>
        <v>1.7659145502513528E-2</v>
      </c>
    </row>
    <row r="2095" spans="2:40" x14ac:dyDescent="0.5">
      <c r="B2095" s="29">
        <v>45037</v>
      </c>
      <c r="C2095" s="4">
        <v>63.54</v>
      </c>
      <c r="D2095" s="5">
        <f t="shared" si="170"/>
        <v>-1.1665888940737393E-2</v>
      </c>
      <c r="E2095" s="6">
        <f t="shared" si="171"/>
        <v>-1.1734469312225358E-2</v>
      </c>
      <c r="AJ2095" s="29">
        <v>45037</v>
      </c>
      <c r="AK2095" s="6">
        <f t="shared" si="172"/>
        <v>0.98833411105926261</v>
      </c>
      <c r="AL2095" s="7">
        <f t="shared" si="172"/>
        <v>0.98826553068777467</v>
      </c>
      <c r="AM2095" s="10">
        <f t="shared" si="173"/>
        <v>3.2367036215524901E-3</v>
      </c>
      <c r="AN2095" s="11">
        <f t="shared" si="174"/>
        <v>1.7445026172768066E-2</v>
      </c>
    </row>
    <row r="2096" spans="2:40" x14ac:dyDescent="0.5">
      <c r="B2096" s="29">
        <v>45040</v>
      </c>
      <c r="C2096" s="4">
        <v>63.3</v>
      </c>
      <c r="D2096" s="5">
        <f t="shared" si="170"/>
        <v>-3.7771482530689644E-3</v>
      </c>
      <c r="E2096" s="6">
        <f t="shared" si="171"/>
        <v>-3.7842996912396181E-3</v>
      </c>
      <c r="AJ2096" s="29">
        <v>45040</v>
      </c>
      <c r="AK2096" s="6">
        <f t="shared" si="172"/>
        <v>0.99622285174693104</v>
      </c>
      <c r="AL2096" s="7">
        <f t="shared" si="172"/>
        <v>0.99621570030876039</v>
      </c>
      <c r="AM2096" s="10">
        <f t="shared" si="173"/>
        <v>3.6541526664843416E-3</v>
      </c>
      <c r="AN2096" s="11">
        <f t="shared" si="174"/>
        <v>1.753871555166826E-2</v>
      </c>
    </row>
    <row r="2097" spans="2:40" x14ac:dyDescent="0.5">
      <c r="B2097" s="29">
        <v>45041</v>
      </c>
      <c r="C2097" s="4">
        <v>61.63</v>
      </c>
      <c r="D2097" s="5">
        <f t="shared" si="170"/>
        <v>-2.6382306477093123E-2</v>
      </c>
      <c r="E2097" s="6">
        <f t="shared" si="171"/>
        <v>-2.6736564175978684E-2</v>
      </c>
      <c r="AJ2097" s="29">
        <v>45041</v>
      </c>
      <c r="AK2097" s="6">
        <f t="shared" si="172"/>
        <v>0.97361769352290684</v>
      </c>
      <c r="AL2097" s="7">
        <f t="shared" si="172"/>
        <v>0.97326343582402131</v>
      </c>
      <c r="AM2097" s="10">
        <f t="shared" si="173"/>
        <v>3.5824229010889106E-3</v>
      </c>
      <c r="AN2097" s="11">
        <f t="shared" si="174"/>
        <v>1.7582738384322089E-2</v>
      </c>
    </row>
    <row r="2098" spans="2:40" x14ac:dyDescent="0.5">
      <c r="B2098" s="29">
        <v>45042</v>
      </c>
      <c r="C2098" s="4">
        <v>61.38</v>
      </c>
      <c r="D2098" s="5">
        <f t="shared" si="170"/>
        <v>-4.0564660068148628E-3</v>
      </c>
      <c r="E2098" s="6">
        <f t="shared" si="171"/>
        <v>-4.064715782561663E-3</v>
      </c>
      <c r="AJ2098" s="29">
        <v>45042</v>
      </c>
      <c r="AK2098" s="6">
        <f t="shared" si="172"/>
        <v>0.99594353399318514</v>
      </c>
      <c r="AL2098" s="7">
        <f t="shared" si="172"/>
        <v>0.99593528421743838</v>
      </c>
      <c r="AM2098" s="10">
        <f t="shared" si="173"/>
        <v>4.168548393951893E-3</v>
      </c>
      <c r="AN2098" s="11">
        <f t="shared" si="174"/>
        <v>1.7461346915702704E-2</v>
      </c>
    </row>
    <row r="2099" spans="2:40" x14ac:dyDescent="0.5">
      <c r="B2099" s="29">
        <v>45043</v>
      </c>
      <c r="C2099" s="4">
        <v>62.69</v>
      </c>
      <c r="D2099" s="5">
        <f t="shared" si="170"/>
        <v>2.1342456826327714E-2</v>
      </c>
      <c r="E2099" s="6">
        <f t="shared" si="171"/>
        <v>2.1117896094286874E-2</v>
      </c>
      <c r="AJ2099" s="29">
        <v>45043</v>
      </c>
      <c r="AK2099" s="6">
        <f t="shared" si="172"/>
        <v>1.0213424568263276</v>
      </c>
      <c r="AL2099" s="7">
        <f t="shared" si="172"/>
        <v>1.0211178960942868</v>
      </c>
      <c r="AM2099" s="10">
        <f t="shared" si="173"/>
        <v>4.0014407169232172E-3</v>
      </c>
      <c r="AN2099" s="11">
        <f t="shared" si="174"/>
        <v>1.7613042855356604E-2</v>
      </c>
    </row>
    <row r="2100" spans="2:40" x14ac:dyDescent="0.5">
      <c r="B2100" s="29">
        <v>45044</v>
      </c>
      <c r="C2100" s="4">
        <v>63.39</v>
      </c>
      <c r="D2100" s="5">
        <f t="shared" si="170"/>
        <v>1.116605519221571E-2</v>
      </c>
      <c r="E2100" s="6">
        <f t="shared" si="171"/>
        <v>1.1104175010197902E-2</v>
      </c>
      <c r="AJ2100" s="29">
        <v>45044</v>
      </c>
      <c r="AK2100" s="6">
        <f t="shared" si="172"/>
        <v>1.0111660551922157</v>
      </c>
      <c r="AL2100" s="7">
        <f t="shared" si="172"/>
        <v>1.0111041750101979</v>
      </c>
      <c r="AM2100" s="10">
        <f t="shared" si="173"/>
        <v>3.7744816295564019E-3</v>
      </c>
      <c r="AN2100" s="11">
        <f t="shared" si="174"/>
        <v>1.7519927656972911E-2</v>
      </c>
    </row>
    <row r="2101" spans="2:40" x14ac:dyDescent="0.5">
      <c r="B2101" s="29">
        <v>45047</v>
      </c>
      <c r="C2101" s="4">
        <v>63.72</v>
      </c>
      <c r="D2101" s="5">
        <f t="shared" si="170"/>
        <v>5.2058684335068352E-3</v>
      </c>
      <c r="E2101" s="6">
        <f t="shared" si="171"/>
        <v>5.1923647457726794E-3</v>
      </c>
      <c r="AJ2101" s="29">
        <v>45047</v>
      </c>
      <c r="AK2101" s="6">
        <f t="shared" si="172"/>
        <v>1.0052058684335068</v>
      </c>
      <c r="AL2101" s="7">
        <f t="shared" si="172"/>
        <v>1.0051923647457728</v>
      </c>
      <c r="AM2101" s="10">
        <f t="shared" si="173"/>
        <v>3.7451187287771514E-3</v>
      </c>
      <c r="AN2101" s="11">
        <f t="shared" si="174"/>
        <v>1.7509638041103982E-2</v>
      </c>
    </row>
    <row r="2102" spans="2:40" x14ac:dyDescent="0.5">
      <c r="B2102" s="29">
        <v>45048</v>
      </c>
      <c r="C2102" s="4">
        <v>61.26</v>
      </c>
      <c r="D2102" s="5">
        <f t="shared" si="170"/>
        <v>-3.8606403013182689E-2</v>
      </c>
      <c r="E2102" s="6">
        <f t="shared" si="171"/>
        <v>-3.9371383637218545E-2</v>
      </c>
      <c r="AJ2102" s="29">
        <v>45048</v>
      </c>
      <c r="AK2102" s="6">
        <f t="shared" si="172"/>
        <v>0.96139359698681726</v>
      </c>
      <c r="AL2102" s="7">
        <f t="shared" si="172"/>
        <v>0.96062861636278141</v>
      </c>
      <c r="AM2102" s="10">
        <f t="shared" si="173"/>
        <v>3.7804662220959533E-3</v>
      </c>
      <c r="AN2102" s="11">
        <f t="shared" si="174"/>
        <v>1.7515865349757791E-2</v>
      </c>
    </row>
    <row r="2103" spans="2:40" x14ac:dyDescent="0.5">
      <c r="B2103" s="29">
        <v>45049</v>
      </c>
      <c r="C2103" s="4">
        <v>60.93</v>
      </c>
      <c r="D2103" s="5">
        <f t="shared" si="170"/>
        <v>-5.3868756121449287E-3</v>
      </c>
      <c r="E2103" s="6">
        <f t="shared" si="171"/>
        <v>-5.4014371442261278E-3</v>
      </c>
      <c r="AJ2103" s="29">
        <v>45049</v>
      </c>
      <c r="AK2103" s="6">
        <f t="shared" si="172"/>
        <v>0.9946131243878551</v>
      </c>
      <c r="AL2103" s="7">
        <f t="shared" si="172"/>
        <v>0.99459856285577386</v>
      </c>
      <c r="AM2103" s="10">
        <f t="shared" si="173"/>
        <v>4.3981983813210163E-3</v>
      </c>
      <c r="AN2103" s="11">
        <f t="shared" si="174"/>
        <v>1.6987677257126022E-2</v>
      </c>
    </row>
    <row r="2104" spans="2:40" x14ac:dyDescent="0.5">
      <c r="B2104" s="29">
        <v>45050</v>
      </c>
      <c r="C2104" s="4">
        <v>58.04</v>
      </c>
      <c r="D2104" s="5">
        <f t="shared" si="170"/>
        <v>-4.7431478746102096E-2</v>
      </c>
      <c r="E2104" s="6">
        <f t="shared" si="171"/>
        <v>-4.8593236244415923E-2</v>
      </c>
      <c r="AJ2104" s="29">
        <v>45050</v>
      </c>
      <c r="AK2104" s="6">
        <f t="shared" si="172"/>
        <v>0.9525685212538979</v>
      </c>
      <c r="AL2104" s="7">
        <f t="shared" si="172"/>
        <v>0.95140676375558408</v>
      </c>
      <c r="AM2104" s="10">
        <f t="shared" si="173"/>
        <v>4.5110235304077423E-3</v>
      </c>
      <c r="AN2104" s="11">
        <f t="shared" si="174"/>
        <v>1.6956032146079082E-2</v>
      </c>
    </row>
    <row r="2105" spans="2:40" x14ac:dyDescent="0.5">
      <c r="B2105" s="29">
        <v>45051</v>
      </c>
      <c r="C2105" s="4">
        <v>60.53</v>
      </c>
      <c r="D2105" s="5">
        <f t="shared" si="170"/>
        <v>4.2901447277739528E-2</v>
      </c>
      <c r="E2105" s="6">
        <f t="shared" si="171"/>
        <v>4.2006681887608865E-2</v>
      </c>
      <c r="AJ2105" s="29">
        <v>45051</v>
      </c>
      <c r="AK2105" s="6">
        <f t="shared" si="172"/>
        <v>1.0429014472777396</v>
      </c>
      <c r="AL2105" s="7">
        <f t="shared" si="172"/>
        <v>1.0420066818876088</v>
      </c>
      <c r="AM2105" s="10">
        <f t="shared" si="173"/>
        <v>5.1013847334250946E-3</v>
      </c>
      <c r="AN2105" s="11">
        <f t="shared" si="174"/>
        <v>1.6037824256446665E-2</v>
      </c>
    </row>
    <row r="2106" spans="2:40" x14ac:dyDescent="0.5">
      <c r="B2106" s="29">
        <v>45054</v>
      </c>
      <c r="C2106" s="4">
        <v>61.83</v>
      </c>
      <c r="D2106" s="5">
        <f t="shared" si="170"/>
        <v>2.1476953576738761E-2</v>
      </c>
      <c r="E2106" s="6">
        <f t="shared" si="171"/>
        <v>2.1249573666881412E-2</v>
      </c>
      <c r="AJ2106" s="29">
        <v>45054</v>
      </c>
      <c r="AK2106" s="6">
        <f t="shared" si="172"/>
        <v>1.0214769535767387</v>
      </c>
      <c r="AL2106" s="7">
        <f t="shared" si="172"/>
        <v>1.0212495736668814</v>
      </c>
      <c r="AM2106" s="10">
        <f t="shared" si="173"/>
        <v>4.7034655041249809E-3</v>
      </c>
      <c r="AN2106" s="11">
        <f t="shared" si="174"/>
        <v>1.5530734836188487E-2</v>
      </c>
    </row>
    <row r="2107" spans="2:40" x14ac:dyDescent="0.5">
      <c r="B2107" s="29">
        <v>45055</v>
      </c>
      <c r="C2107" s="4">
        <v>62.26</v>
      </c>
      <c r="D2107" s="5">
        <f t="shared" si="170"/>
        <v>6.9545528060811863E-3</v>
      </c>
      <c r="E2107" s="6">
        <f t="shared" si="171"/>
        <v>6.9304814429848247E-3</v>
      </c>
      <c r="AJ2107" s="29">
        <v>45055</v>
      </c>
      <c r="AK2107" s="6">
        <f t="shared" si="172"/>
        <v>1.0069545528060813</v>
      </c>
      <c r="AL2107" s="7">
        <f t="shared" si="172"/>
        <v>1.0069304814429849</v>
      </c>
      <c r="AM2107" s="10">
        <f t="shared" si="173"/>
        <v>4.5009800097544133E-3</v>
      </c>
      <c r="AN2107" s="11">
        <f t="shared" si="174"/>
        <v>1.5429403986458184E-2</v>
      </c>
    </row>
    <row r="2108" spans="2:40" x14ac:dyDescent="0.5">
      <c r="B2108" s="29">
        <v>45056</v>
      </c>
      <c r="C2108" s="4">
        <v>63.64</v>
      </c>
      <c r="D2108" s="5">
        <f t="shared" si="170"/>
        <v>2.2165114037905598E-2</v>
      </c>
      <c r="E2108" s="6">
        <f t="shared" si="171"/>
        <v>2.1923038456124005E-2</v>
      </c>
      <c r="AJ2108" s="29">
        <v>45056</v>
      </c>
      <c r="AK2108" s="6">
        <f t="shared" si="172"/>
        <v>1.0221651140379056</v>
      </c>
      <c r="AL2108" s="7">
        <f t="shared" si="172"/>
        <v>1.021923038456124</v>
      </c>
      <c r="AM2108" s="10">
        <f t="shared" si="173"/>
        <v>4.3768091833550236E-3</v>
      </c>
      <c r="AN2108" s="11">
        <f t="shared" si="174"/>
        <v>1.5454885526890227E-2</v>
      </c>
    </row>
    <row r="2109" spans="2:40" x14ac:dyDescent="0.5">
      <c r="B2109" s="29">
        <v>45057</v>
      </c>
      <c r="C2109" s="4">
        <v>63.72</v>
      </c>
      <c r="D2109" s="5">
        <f t="shared" si="170"/>
        <v>1.2570710245128581E-3</v>
      </c>
      <c r="E2109" s="6">
        <f t="shared" si="171"/>
        <v>1.2562815722615512E-3</v>
      </c>
      <c r="AJ2109" s="29">
        <v>45057</v>
      </c>
      <c r="AK2109" s="6">
        <f t="shared" si="172"/>
        <v>1.0012570710245128</v>
      </c>
      <c r="AL2109" s="7">
        <f t="shared" si="172"/>
        <v>1.0012562815722617</v>
      </c>
      <c r="AM2109" s="10">
        <f t="shared" si="173"/>
        <v>4.1763964836844256E-3</v>
      </c>
      <c r="AN2109" s="11">
        <f t="shared" si="174"/>
        <v>1.5339468626666906E-2</v>
      </c>
    </row>
    <row r="2110" spans="2:40" x14ac:dyDescent="0.5">
      <c r="B2110" s="29">
        <v>45058</v>
      </c>
      <c r="C2110" s="4">
        <v>62.51</v>
      </c>
      <c r="D2110" s="5">
        <f t="shared" si="170"/>
        <v>-1.8989328311362224E-2</v>
      </c>
      <c r="E2110" s="6">
        <f t="shared" si="171"/>
        <v>-1.9171941098126824E-2</v>
      </c>
      <c r="AJ2110" s="29">
        <v>45058</v>
      </c>
      <c r="AK2110" s="6">
        <f t="shared" si="172"/>
        <v>0.98101067168863776</v>
      </c>
      <c r="AL2110" s="7">
        <f t="shared" si="172"/>
        <v>0.98082805890187319</v>
      </c>
      <c r="AM2110" s="10">
        <f t="shared" si="173"/>
        <v>3.9703166210081726E-3</v>
      </c>
      <c r="AN2110" s="11">
        <f t="shared" si="174"/>
        <v>1.5504211238371392E-2</v>
      </c>
    </row>
    <row r="2111" spans="2:40" x14ac:dyDescent="0.5">
      <c r="B2111" s="29">
        <v>45061</v>
      </c>
      <c r="C2111" s="4">
        <v>63.18</v>
      </c>
      <c r="D2111" s="5">
        <f t="shared" si="170"/>
        <v>1.0718285074388125E-2</v>
      </c>
      <c r="E2111" s="6">
        <f t="shared" si="171"/>
        <v>1.0661251430218153E-2</v>
      </c>
      <c r="AJ2111" s="29">
        <v>45061</v>
      </c>
      <c r="AK2111" s="6">
        <f t="shared" si="172"/>
        <v>1.0107182850743881</v>
      </c>
      <c r="AL2111" s="7">
        <f t="shared" si="172"/>
        <v>1.0106612514302182</v>
      </c>
      <c r="AM2111" s="10">
        <f t="shared" si="173"/>
        <v>4.2276091227651568E-3</v>
      </c>
      <c r="AN2111" s="11">
        <f t="shared" si="174"/>
        <v>1.5312045947451407E-2</v>
      </c>
    </row>
    <row r="2112" spans="2:40" x14ac:dyDescent="0.5">
      <c r="B2112" s="29">
        <v>45062</v>
      </c>
      <c r="C2112" s="4">
        <v>62.04</v>
      </c>
      <c r="D2112" s="5">
        <f t="shared" si="170"/>
        <v>-1.8043684710351386E-2</v>
      </c>
      <c r="E2112" s="6">
        <f t="shared" si="171"/>
        <v>-1.8208457065601022E-2</v>
      </c>
      <c r="AJ2112" s="29">
        <v>45062</v>
      </c>
      <c r="AK2112" s="6">
        <f t="shared" si="172"/>
        <v>0.98195631528964866</v>
      </c>
      <c r="AL2112" s="7">
        <f t="shared" si="172"/>
        <v>0.98179154293439896</v>
      </c>
      <c r="AM2112" s="10">
        <f t="shared" si="173"/>
        <v>4.3119141785324597E-3</v>
      </c>
      <c r="AN2112" s="11">
        <f t="shared" si="174"/>
        <v>1.536919232695032E-2</v>
      </c>
    </row>
    <row r="2113" spans="2:40" x14ac:dyDescent="0.5">
      <c r="B2113" s="29">
        <v>45063</v>
      </c>
      <c r="C2113" s="4">
        <v>63.42</v>
      </c>
      <c r="D2113" s="5">
        <f t="shared" si="170"/>
        <v>2.2243713733075477E-2</v>
      </c>
      <c r="E2113" s="6">
        <f t="shared" si="171"/>
        <v>2.1999930801863299E-2</v>
      </c>
      <c r="AJ2113" s="29">
        <v>45063</v>
      </c>
      <c r="AK2113" s="6">
        <f t="shared" si="172"/>
        <v>1.0222437137330755</v>
      </c>
      <c r="AL2113" s="7">
        <f t="shared" si="172"/>
        <v>1.0219999308018632</v>
      </c>
      <c r="AM2113" s="10">
        <f t="shared" si="173"/>
        <v>4.2012493198416937E-3</v>
      </c>
      <c r="AN2113" s="11">
        <f t="shared" si="174"/>
        <v>1.5566934803566849E-2</v>
      </c>
    </row>
    <row r="2114" spans="2:40" x14ac:dyDescent="0.5">
      <c r="B2114" s="29">
        <v>45064</v>
      </c>
      <c r="C2114" s="4">
        <v>63.74</v>
      </c>
      <c r="D2114" s="5">
        <f t="shared" si="170"/>
        <v>5.0457269000315401E-3</v>
      </c>
      <c r="E2114" s="6">
        <f t="shared" si="171"/>
        <v>5.0330398789890174E-3</v>
      </c>
      <c r="AJ2114" s="29">
        <v>45064</v>
      </c>
      <c r="AK2114" s="6">
        <f t="shared" si="172"/>
        <v>1.0050457269000315</v>
      </c>
      <c r="AL2114" s="7">
        <f t="shared" si="172"/>
        <v>1.0050330398789891</v>
      </c>
      <c r="AM2114" s="10">
        <f t="shared" si="173"/>
        <v>3.9164660691180389E-3</v>
      </c>
      <c r="AN2114" s="11">
        <f t="shared" si="174"/>
        <v>1.5469942802039357E-2</v>
      </c>
    </row>
    <row r="2115" spans="2:40" x14ac:dyDescent="0.5">
      <c r="B2115" s="29">
        <v>45065</v>
      </c>
      <c r="C2115" s="4">
        <v>63.85</v>
      </c>
      <c r="D2115" s="5">
        <f t="shared" si="170"/>
        <v>1.7257609036711551E-3</v>
      </c>
      <c r="E2115" s="6">
        <f t="shared" si="171"/>
        <v>1.7242734893579393E-3</v>
      </c>
      <c r="AJ2115" s="29">
        <v>45065</v>
      </c>
      <c r="AK2115" s="6">
        <f t="shared" si="172"/>
        <v>1.0017257609036712</v>
      </c>
      <c r="AL2115" s="7">
        <f t="shared" si="172"/>
        <v>1.0017242734893579</v>
      </c>
      <c r="AM2115" s="10">
        <f t="shared" si="173"/>
        <v>4.0512247411230188E-3</v>
      </c>
      <c r="AN2115" s="11">
        <f t="shared" si="174"/>
        <v>1.5533171545939481E-2</v>
      </c>
    </row>
    <row r="2116" spans="2:40" x14ac:dyDescent="0.5">
      <c r="B2116" s="29">
        <v>45068</v>
      </c>
      <c r="C2116" s="4">
        <v>66</v>
      </c>
      <c r="D2116" s="5">
        <f t="shared" si="170"/>
        <v>3.3672670321064975E-2</v>
      </c>
      <c r="E2116" s="6">
        <f t="shared" si="171"/>
        <v>3.3118159547877273E-2</v>
      </c>
      <c r="AJ2116" s="29">
        <v>45068</v>
      </c>
      <c r="AK2116" s="6">
        <f t="shared" si="172"/>
        <v>1.033672670321065</v>
      </c>
      <c r="AL2116" s="7">
        <f t="shared" si="172"/>
        <v>1.0331181595478773</v>
      </c>
      <c r="AM2116" s="10">
        <f t="shared" si="173"/>
        <v>3.870621754630162E-3</v>
      </c>
      <c r="AN2116" s="11">
        <f t="shared" si="174"/>
        <v>1.5655571201458721E-2</v>
      </c>
    </row>
    <row r="2117" spans="2:40" x14ac:dyDescent="0.5">
      <c r="B2117" s="29">
        <v>45069</v>
      </c>
      <c r="C2117" s="4">
        <v>64.319999999999993</v>
      </c>
      <c r="D2117" s="5">
        <f t="shared" si="170"/>
        <v>-2.5454545454545559E-2</v>
      </c>
      <c r="E2117" s="6">
        <f t="shared" si="171"/>
        <v>-2.5784117155714669E-2</v>
      </c>
      <c r="AJ2117" s="29">
        <v>45069</v>
      </c>
      <c r="AK2117" s="6">
        <f t="shared" si="172"/>
        <v>0.97454545454545449</v>
      </c>
      <c r="AL2117" s="7">
        <f t="shared" si="172"/>
        <v>0.97421588284428529</v>
      </c>
      <c r="AM2117" s="10">
        <f t="shared" si="173"/>
        <v>3.4810041555602619E-3</v>
      </c>
      <c r="AN2117" s="11">
        <f t="shared" si="174"/>
        <v>1.5343729785946872E-2</v>
      </c>
    </row>
    <row r="2118" spans="2:40" x14ac:dyDescent="0.5">
      <c r="B2118" s="29">
        <v>45070</v>
      </c>
      <c r="C2118" s="4">
        <v>62.97</v>
      </c>
      <c r="D2118" s="5">
        <f t="shared" si="170"/>
        <v>-2.0988805970149169E-2</v>
      </c>
      <c r="E2118" s="6">
        <f t="shared" si="171"/>
        <v>-2.1212202370059545E-2</v>
      </c>
      <c r="AJ2118" s="29">
        <v>45070</v>
      </c>
      <c r="AK2118" s="6">
        <f t="shared" si="172"/>
        <v>0.97901119402985082</v>
      </c>
      <c r="AL2118" s="7">
        <f t="shared" si="172"/>
        <v>0.9787877976299405</v>
      </c>
      <c r="AM2118" s="10">
        <f t="shared" si="173"/>
        <v>3.3878829910105272E-3</v>
      </c>
      <c r="AN2118" s="11">
        <f t="shared" si="174"/>
        <v>1.5545676476454306E-2</v>
      </c>
    </row>
    <row r="2119" spans="2:40" x14ac:dyDescent="0.5">
      <c r="B2119" s="29">
        <v>45071</v>
      </c>
      <c r="C2119" s="4">
        <v>64.23</v>
      </c>
      <c r="D2119" s="5">
        <f t="shared" si="170"/>
        <v>2.0009528346831906E-2</v>
      </c>
      <c r="E2119" s="6">
        <f t="shared" si="171"/>
        <v>1.9811968769049986E-2</v>
      </c>
      <c r="AJ2119" s="29">
        <v>45071</v>
      </c>
      <c r="AK2119" s="6">
        <f t="shared" si="172"/>
        <v>1.020009528346832</v>
      </c>
      <c r="AL2119" s="7">
        <f t="shared" si="172"/>
        <v>1.0198119687690499</v>
      </c>
      <c r="AM2119" s="10">
        <f t="shared" si="173"/>
        <v>3.7975322776358372E-3</v>
      </c>
      <c r="AN2119" s="11">
        <f t="shared" si="174"/>
        <v>1.5386529915688042E-2</v>
      </c>
    </row>
    <row r="2120" spans="2:40" x14ac:dyDescent="0.5">
      <c r="B2120" s="29">
        <v>45072</v>
      </c>
      <c r="C2120" s="4">
        <v>65.42</v>
      </c>
      <c r="D2120" s="5">
        <f t="shared" ref="D2120:D2183" si="175">((C2120-C2119)/C2119)</f>
        <v>1.8527167990035773E-2</v>
      </c>
      <c r="E2120" s="6">
        <f t="shared" ref="E2120:E2183" si="176" xml:space="preserve"> IF(C2120=C2119, 0, LN(C2120/C2119))</f>
        <v>1.8357630840536765E-2</v>
      </c>
      <c r="AJ2120" s="29">
        <v>45072</v>
      </c>
      <c r="AK2120" s="6">
        <f t="shared" ref="AK2120:AL2183" si="177">1 + D2120</f>
        <v>1.0185271679900358</v>
      </c>
      <c r="AL2120" s="7">
        <f t="shared" si="177"/>
        <v>1.0183576308405367</v>
      </c>
      <c r="AM2120" s="10">
        <f t="shared" ref="AM2120:AM2183" si="178">AVERAGE(D2120:D2210)</f>
        <v>3.6538471541270995E-3</v>
      </c>
      <c r="AN2120" s="11">
        <f t="shared" ref="AN2120:AN2183" si="179">STDEV(D2120:D2210)</f>
        <v>1.529422849713837E-2</v>
      </c>
    </row>
    <row r="2121" spans="2:40" x14ac:dyDescent="0.5">
      <c r="B2121" s="29">
        <v>45076</v>
      </c>
      <c r="C2121" s="4">
        <v>66.78</v>
      </c>
      <c r="D2121" s="5">
        <f t="shared" si="175"/>
        <v>2.0788749617853857E-2</v>
      </c>
      <c r="E2121" s="6">
        <f t="shared" si="176"/>
        <v>2.0575612405270564E-2</v>
      </c>
      <c r="AJ2121" s="29">
        <v>45076</v>
      </c>
      <c r="AK2121" s="6">
        <f t="shared" si="177"/>
        <v>1.0207887496178538</v>
      </c>
      <c r="AL2121" s="7">
        <f t="shared" si="177"/>
        <v>1.0205756124052705</v>
      </c>
      <c r="AM2121" s="10">
        <f t="shared" si="178"/>
        <v>3.6971262734483848E-3</v>
      </c>
      <c r="AN2121" s="11">
        <f t="shared" si="179"/>
        <v>1.534228108179427E-2</v>
      </c>
    </row>
    <row r="2122" spans="2:40" x14ac:dyDescent="0.5">
      <c r="B2122" s="29">
        <v>45077</v>
      </c>
      <c r="C2122" s="4">
        <v>66.849999999999994</v>
      </c>
      <c r="D2122" s="5">
        <f t="shared" si="175"/>
        <v>1.0482180293500027E-3</v>
      </c>
      <c r="E2122" s="6">
        <f t="shared" si="176"/>
        <v>1.0476690324436838E-3</v>
      </c>
      <c r="AJ2122" s="29">
        <v>45077</v>
      </c>
      <c r="AK2122" s="6">
        <f t="shared" si="177"/>
        <v>1.0010482180293501</v>
      </c>
      <c r="AL2122" s="7">
        <f t="shared" si="177"/>
        <v>1.0010476690324437</v>
      </c>
      <c r="AM2122" s="10">
        <f t="shared" si="178"/>
        <v>3.3000274290248487E-3</v>
      </c>
      <c r="AN2122" s="11">
        <f t="shared" si="179"/>
        <v>1.5362623447390584E-2</v>
      </c>
    </row>
    <row r="2123" spans="2:40" x14ac:dyDescent="0.5">
      <c r="B2123" s="29">
        <v>45078</v>
      </c>
      <c r="C2123" s="4">
        <v>68</v>
      </c>
      <c r="D2123" s="5">
        <f t="shared" si="175"/>
        <v>1.7202692595362837E-2</v>
      </c>
      <c r="E2123" s="6">
        <f t="shared" si="176"/>
        <v>1.7056401628154541E-2</v>
      </c>
      <c r="AJ2123" s="29">
        <v>45078</v>
      </c>
      <c r="AK2123" s="6">
        <f t="shared" si="177"/>
        <v>1.0172026925953628</v>
      </c>
      <c r="AL2123" s="7">
        <f t="shared" si="177"/>
        <v>1.0170564016281545</v>
      </c>
      <c r="AM2123" s="10">
        <f t="shared" si="178"/>
        <v>3.3636744691070831E-3</v>
      </c>
      <c r="AN2123" s="11">
        <f t="shared" si="179"/>
        <v>1.5365188196980182E-2</v>
      </c>
    </row>
    <row r="2124" spans="2:40" x14ac:dyDescent="0.5">
      <c r="B2124" s="29">
        <v>45079</v>
      </c>
      <c r="C2124" s="4">
        <v>69.7</v>
      </c>
      <c r="D2124" s="5">
        <f t="shared" si="175"/>
        <v>2.5000000000000043E-2</v>
      </c>
      <c r="E2124" s="6">
        <f t="shared" si="176"/>
        <v>2.4692612590371633E-2</v>
      </c>
      <c r="AJ2124" s="29">
        <v>45079</v>
      </c>
      <c r="AK2124" s="6">
        <f t="shared" si="177"/>
        <v>1.0250000000000001</v>
      </c>
      <c r="AL2124" s="7">
        <f t="shared" si="177"/>
        <v>1.0246926125903717</v>
      </c>
      <c r="AM2124" s="10">
        <f t="shared" si="178"/>
        <v>3.1134410467825121E-3</v>
      </c>
      <c r="AN2124" s="11">
        <f t="shared" si="179"/>
        <v>1.5322669775487808E-2</v>
      </c>
    </row>
    <row r="2125" spans="2:40" x14ac:dyDescent="0.5">
      <c r="B2125" s="29">
        <v>45082</v>
      </c>
      <c r="C2125" s="4">
        <v>70.5</v>
      </c>
      <c r="D2125" s="5">
        <f t="shared" si="175"/>
        <v>1.1477761836441853E-2</v>
      </c>
      <c r="E2125" s="6">
        <f t="shared" si="176"/>
        <v>1.1412392051744765E-2</v>
      </c>
      <c r="AJ2125" s="29">
        <v>45082</v>
      </c>
      <c r="AK2125" s="6">
        <f t="shared" si="177"/>
        <v>1.0114777618364419</v>
      </c>
      <c r="AL2125" s="7">
        <f t="shared" si="177"/>
        <v>1.0114123920517448</v>
      </c>
      <c r="AM2125" s="10">
        <f t="shared" si="178"/>
        <v>2.6738006110618869E-3</v>
      </c>
      <c r="AN2125" s="11">
        <f t="shared" si="179"/>
        <v>1.5261545375478034E-2</v>
      </c>
    </row>
    <row r="2126" spans="2:40" x14ac:dyDescent="0.5">
      <c r="B2126" s="29">
        <v>45083</v>
      </c>
      <c r="C2126" s="4">
        <v>70.930000000000007</v>
      </c>
      <c r="D2126" s="5">
        <f t="shared" si="175"/>
        <v>6.0992907801419409E-3</v>
      </c>
      <c r="E2126" s="6">
        <f t="shared" si="176"/>
        <v>6.0807653957726101E-3</v>
      </c>
      <c r="AJ2126" s="29">
        <v>45083</v>
      </c>
      <c r="AK2126" s="6">
        <f t="shared" si="177"/>
        <v>1.006099290780142</v>
      </c>
      <c r="AL2126" s="7">
        <f t="shared" si="177"/>
        <v>1.0060807653957726</v>
      </c>
      <c r="AM2126" s="10">
        <f t="shared" si="178"/>
        <v>2.4989423744870283E-3</v>
      </c>
      <c r="AN2126" s="11">
        <f t="shared" si="179"/>
        <v>1.5250705844325021E-2</v>
      </c>
    </row>
    <row r="2127" spans="2:40" x14ac:dyDescent="0.5">
      <c r="B2127" s="29">
        <v>45084</v>
      </c>
      <c r="C2127" s="4">
        <v>71.58</v>
      </c>
      <c r="D2127" s="5">
        <f t="shared" si="175"/>
        <v>9.1639644720145404E-3</v>
      </c>
      <c r="E2127" s="6">
        <f t="shared" si="176"/>
        <v>9.1222301238842105E-3</v>
      </c>
      <c r="AJ2127" s="29">
        <v>45084</v>
      </c>
      <c r="AK2127" s="6">
        <f t="shared" si="177"/>
        <v>1.0091639644720145</v>
      </c>
      <c r="AL2127" s="7">
        <f t="shared" si="177"/>
        <v>1.0091222301238842</v>
      </c>
      <c r="AM2127" s="10">
        <f t="shared" si="178"/>
        <v>2.3930113832785842E-3</v>
      </c>
      <c r="AN2127" s="11">
        <f t="shared" si="179"/>
        <v>1.5258896474379112E-2</v>
      </c>
    </row>
    <row r="2128" spans="2:40" x14ac:dyDescent="0.5">
      <c r="B2128" s="29">
        <v>45085</v>
      </c>
      <c r="C2128" s="4">
        <v>72.75</v>
      </c>
      <c r="D2128" s="5">
        <f t="shared" si="175"/>
        <v>1.6345347862531459E-2</v>
      </c>
      <c r="E2128" s="6">
        <f t="shared" si="176"/>
        <v>1.6213200713722214E-2</v>
      </c>
      <c r="AJ2128" s="29">
        <v>45085</v>
      </c>
      <c r="AK2128" s="6">
        <f t="shared" si="177"/>
        <v>1.0163453478625315</v>
      </c>
      <c r="AL2128" s="7">
        <f t="shared" si="177"/>
        <v>1.0162132007137221</v>
      </c>
      <c r="AM2128" s="10">
        <f t="shared" si="178"/>
        <v>2.4006242300076024E-3</v>
      </c>
      <c r="AN2128" s="11">
        <f t="shared" si="179"/>
        <v>1.526248451230389E-2</v>
      </c>
    </row>
    <row r="2129" spans="2:40" x14ac:dyDescent="0.5">
      <c r="B2129" s="29">
        <v>45086</v>
      </c>
      <c r="C2129" s="4">
        <v>72.98</v>
      </c>
      <c r="D2129" s="5">
        <f t="shared" si="175"/>
        <v>3.1615120274914635E-3</v>
      </c>
      <c r="E2129" s="6">
        <f t="shared" si="176"/>
        <v>3.1565249566997662E-3</v>
      </c>
      <c r="AJ2129" s="29">
        <v>45086</v>
      </c>
      <c r="AK2129" s="6">
        <f t="shared" si="177"/>
        <v>1.0031615120274915</v>
      </c>
      <c r="AL2129" s="7">
        <f t="shared" si="177"/>
        <v>1.0031565249566998</v>
      </c>
      <c r="AM2129" s="10">
        <f t="shared" si="178"/>
        <v>2.113746488502211E-3</v>
      </c>
      <c r="AN2129" s="11">
        <f t="shared" si="179"/>
        <v>1.5242797239757711E-2</v>
      </c>
    </row>
    <row r="2130" spans="2:40" x14ac:dyDescent="0.5">
      <c r="B2130" s="29">
        <v>45089</v>
      </c>
      <c r="C2130" s="4">
        <v>73.64</v>
      </c>
      <c r="D2130" s="5">
        <f t="shared" si="175"/>
        <v>9.0435735818031864E-3</v>
      </c>
      <c r="E2130" s="6">
        <f t="shared" si="176"/>
        <v>9.0029253565753684E-3</v>
      </c>
      <c r="AJ2130" s="29">
        <v>45089</v>
      </c>
      <c r="AK2130" s="6">
        <f t="shared" si="177"/>
        <v>1.0090435735818031</v>
      </c>
      <c r="AL2130" s="7">
        <f t="shared" si="177"/>
        <v>1.0090029253565753</v>
      </c>
      <c r="AM2130" s="10">
        <f t="shared" si="178"/>
        <v>1.5915837095231956E-3</v>
      </c>
      <c r="AN2130" s="11">
        <f t="shared" si="179"/>
        <v>1.6001500322040257E-2</v>
      </c>
    </row>
    <row r="2131" spans="2:40" x14ac:dyDescent="0.5">
      <c r="B2131" s="29">
        <v>45090</v>
      </c>
      <c r="C2131" s="4">
        <v>76.010000000000005</v>
      </c>
      <c r="D2131" s="5">
        <f t="shared" si="175"/>
        <v>3.2183595871808864E-2</v>
      </c>
      <c r="E2131" s="6">
        <f t="shared" si="176"/>
        <v>3.1676554213072021E-2</v>
      </c>
      <c r="AJ2131" s="29">
        <v>45090</v>
      </c>
      <c r="AK2131" s="6">
        <f t="shared" si="177"/>
        <v>1.0321835958718089</v>
      </c>
      <c r="AL2131" s="7">
        <f t="shared" si="177"/>
        <v>1.0316765542130719</v>
      </c>
      <c r="AM2131" s="10">
        <f t="shared" si="178"/>
        <v>1.357773566466945E-3</v>
      </c>
      <c r="AN2131" s="11">
        <f t="shared" si="179"/>
        <v>1.6046784901208009E-2</v>
      </c>
    </row>
    <row r="2132" spans="2:40" x14ac:dyDescent="0.5">
      <c r="B2132" s="29">
        <v>45091</v>
      </c>
      <c r="C2132" s="4">
        <v>76.150000000000006</v>
      </c>
      <c r="D2132" s="5">
        <f t="shared" si="175"/>
        <v>1.8418629127746422E-3</v>
      </c>
      <c r="E2132" s="6">
        <f t="shared" si="176"/>
        <v>1.84016876322166E-3</v>
      </c>
      <c r="AJ2132" s="29">
        <v>45091</v>
      </c>
      <c r="AK2132" s="6">
        <f t="shared" si="177"/>
        <v>1.0018418629127746</v>
      </c>
      <c r="AL2132" s="7">
        <f t="shared" si="177"/>
        <v>1.0018401687632217</v>
      </c>
      <c r="AM2132" s="10">
        <f t="shared" si="178"/>
        <v>1.0654838926145215E-3</v>
      </c>
      <c r="AN2132" s="11">
        <f t="shared" si="179"/>
        <v>1.5717931443586765E-2</v>
      </c>
    </row>
    <row r="2133" spans="2:40" x14ac:dyDescent="0.5">
      <c r="B2133" s="29">
        <v>45092</v>
      </c>
      <c r="C2133" s="4">
        <v>77.39</v>
      </c>
      <c r="D2133" s="5">
        <f t="shared" si="175"/>
        <v>1.6283650689428691E-2</v>
      </c>
      <c r="E2133" s="6">
        <f t="shared" si="176"/>
        <v>1.6152493941196788E-2</v>
      </c>
      <c r="AJ2133" s="29">
        <v>45092</v>
      </c>
      <c r="AK2133" s="6">
        <f t="shared" si="177"/>
        <v>1.0162836506894286</v>
      </c>
      <c r="AL2133" s="7">
        <f t="shared" si="177"/>
        <v>1.0161524939411968</v>
      </c>
      <c r="AM2133" s="10">
        <f t="shared" si="178"/>
        <v>1.2018125006064344E-3</v>
      </c>
      <c r="AN2133" s="11">
        <f t="shared" si="179"/>
        <v>1.5778424693179114E-2</v>
      </c>
    </row>
    <row r="2134" spans="2:40" x14ac:dyDescent="0.5">
      <c r="B2134" s="29">
        <v>45093</v>
      </c>
      <c r="C2134" s="4">
        <v>77.08</v>
      </c>
      <c r="D2134" s="5">
        <f t="shared" si="175"/>
        <v>-4.005685489081306E-3</v>
      </c>
      <c r="E2134" s="6">
        <f t="shared" si="176"/>
        <v>-4.0137297362021476E-3</v>
      </c>
      <c r="AJ2134" s="29">
        <v>45093</v>
      </c>
      <c r="AK2134" s="6">
        <f t="shared" si="177"/>
        <v>0.99599431451091869</v>
      </c>
      <c r="AL2134" s="7">
        <f t="shared" si="177"/>
        <v>0.99598627026379782</v>
      </c>
      <c r="AM2134" s="10">
        <f t="shared" si="178"/>
        <v>6.827352298173177E-4</v>
      </c>
      <c r="AN2134" s="11">
        <f t="shared" si="179"/>
        <v>1.6051373387041431E-2</v>
      </c>
    </row>
    <row r="2135" spans="2:40" x14ac:dyDescent="0.5">
      <c r="B2135" s="29">
        <v>45097</v>
      </c>
      <c r="C2135" s="4">
        <v>76.400000000000006</v>
      </c>
      <c r="D2135" s="5">
        <f t="shared" si="175"/>
        <v>-8.8220031136480616E-3</v>
      </c>
      <c r="E2135" s="6">
        <f t="shared" si="176"/>
        <v>-8.8611473736907899E-3</v>
      </c>
      <c r="AJ2135" s="29">
        <v>45097</v>
      </c>
      <c r="AK2135" s="6">
        <f t="shared" si="177"/>
        <v>0.99117799688635189</v>
      </c>
      <c r="AL2135" s="7">
        <f t="shared" si="177"/>
        <v>0.99113885262630919</v>
      </c>
      <c r="AM2135" s="10">
        <f t="shared" si="178"/>
        <v>6.754537003753016E-4</v>
      </c>
      <c r="AN2135" s="11">
        <f t="shared" si="179"/>
        <v>1.6053673999428295E-2</v>
      </c>
    </row>
    <row r="2136" spans="2:40" x14ac:dyDescent="0.5">
      <c r="B2136" s="29">
        <v>45098</v>
      </c>
      <c r="C2136" s="4">
        <v>76.41</v>
      </c>
      <c r="D2136" s="5">
        <f t="shared" si="175"/>
        <v>1.3089005235590188E-4</v>
      </c>
      <c r="E2136" s="6">
        <f t="shared" si="176"/>
        <v>1.3088148700050523E-4</v>
      </c>
      <c r="AJ2136" s="29">
        <v>45098</v>
      </c>
      <c r="AK2136" s="6">
        <f t="shared" si="177"/>
        <v>1.000130890052356</v>
      </c>
      <c r="AL2136" s="7">
        <f t="shared" si="177"/>
        <v>1.0001308814870005</v>
      </c>
      <c r="AM2136" s="10">
        <f t="shared" si="178"/>
        <v>6.8152447007641516E-4</v>
      </c>
      <c r="AN2136" s="11">
        <f t="shared" si="179"/>
        <v>1.6050146653729343E-2</v>
      </c>
    </row>
    <row r="2137" spans="2:40" x14ac:dyDescent="0.5">
      <c r="B2137" s="29">
        <v>45099</v>
      </c>
      <c r="C2137" s="4">
        <v>74.87</v>
      </c>
      <c r="D2137" s="5">
        <f t="shared" si="175"/>
        <v>-2.0154430048422878E-2</v>
      </c>
      <c r="E2137" s="6">
        <f t="shared" si="176"/>
        <v>-2.0360301416881381E-2</v>
      </c>
      <c r="AJ2137" s="29">
        <v>45099</v>
      </c>
      <c r="AK2137" s="6">
        <f t="shared" si="177"/>
        <v>0.97984556995157712</v>
      </c>
      <c r="AL2137" s="7">
        <f t="shared" si="177"/>
        <v>0.97963969858311861</v>
      </c>
      <c r="AM2137" s="10">
        <f t="shared" si="178"/>
        <v>6.5410090207286011E-4</v>
      </c>
      <c r="AN2137" s="11">
        <f t="shared" si="179"/>
        <v>1.6053229601237527E-2</v>
      </c>
    </row>
    <row r="2138" spans="2:40" x14ac:dyDescent="0.5">
      <c r="B2138" s="29">
        <v>45100</v>
      </c>
      <c r="C2138" s="4">
        <v>73</v>
      </c>
      <c r="D2138" s="5">
        <f t="shared" si="175"/>
        <v>-2.4976626151996854E-2</v>
      </c>
      <c r="E2138" s="6">
        <f t="shared" si="176"/>
        <v>-2.5293835094202726E-2</v>
      </c>
      <c r="AJ2138" s="29">
        <v>45100</v>
      </c>
      <c r="AK2138" s="6">
        <f t="shared" si="177"/>
        <v>0.97502337384800319</v>
      </c>
      <c r="AL2138" s="7">
        <f t="shared" si="177"/>
        <v>0.97470616490579731</v>
      </c>
      <c r="AM2138" s="10">
        <f t="shared" si="178"/>
        <v>5.026975429506627E-4</v>
      </c>
      <c r="AN2138" s="11">
        <f t="shared" si="179"/>
        <v>1.6314507201238834E-2</v>
      </c>
    </row>
    <row r="2139" spans="2:40" x14ac:dyDescent="0.5">
      <c r="B2139" s="29">
        <v>45103</v>
      </c>
      <c r="C2139" s="4">
        <v>73.67</v>
      </c>
      <c r="D2139" s="5">
        <f t="shared" si="175"/>
        <v>9.1780821917808453E-3</v>
      </c>
      <c r="E2139" s="6">
        <f t="shared" si="176"/>
        <v>9.1362195463311167E-3</v>
      </c>
      <c r="AJ2139" s="29">
        <v>45103</v>
      </c>
      <c r="AK2139" s="6">
        <f t="shared" si="177"/>
        <v>1.0091780821917808</v>
      </c>
      <c r="AL2139" s="7">
        <f t="shared" si="177"/>
        <v>1.0091362195463311</v>
      </c>
      <c r="AM2139" s="10">
        <f t="shared" si="178"/>
        <v>1.6583870138789745E-3</v>
      </c>
      <c r="AN2139" s="11">
        <f t="shared" si="179"/>
        <v>1.8115122556278195E-2</v>
      </c>
    </row>
    <row r="2140" spans="2:40" x14ac:dyDescent="0.5">
      <c r="B2140" s="29">
        <v>45104</v>
      </c>
      <c r="C2140" s="4">
        <v>74.760000000000005</v>
      </c>
      <c r="D2140" s="5">
        <f t="shared" si="175"/>
        <v>1.4795710601330302E-2</v>
      </c>
      <c r="E2140" s="6">
        <f t="shared" si="176"/>
        <v>1.4687321892639941E-2</v>
      </c>
      <c r="AJ2140" s="29">
        <v>45104</v>
      </c>
      <c r="AK2140" s="6">
        <f t="shared" si="177"/>
        <v>1.0147957106013303</v>
      </c>
      <c r="AL2140" s="7">
        <f t="shared" si="177"/>
        <v>1.01468732189264</v>
      </c>
      <c r="AM2140" s="10">
        <f t="shared" si="178"/>
        <v>1.6192723648846071E-3</v>
      </c>
      <c r="AN2140" s="11">
        <f t="shared" si="179"/>
        <v>1.8102543868233706E-2</v>
      </c>
    </row>
    <row r="2141" spans="2:40" x14ac:dyDescent="0.5">
      <c r="B2141" s="29">
        <v>45105</v>
      </c>
      <c r="C2141" s="4">
        <v>75.14</v>
      </c>
      <c r="D2141" s="5">
        <f t="shared" si="175"/>
        <v>5.0829320492241231E-3</v>
      </c>
      <c r="E2141" s="6">
        <f t="shared" si="176"/>
        <v>5.0700575584606226E-3</v>
      </c>
      <c r="AJ2141" s="29">
        <v>45105</v>
      </c>
      <c r="AK2141" s="6">
        <f t="shared" si="177"/>
        <v>1.0050829320492241</v>
      </c>
      <c r="AL2141" s="7">
        <f t="shared" si="177"/>
        <v>1.0050700575584606</v>
      </c>
      <c r="AM2141" s="10">
        <f t="shared" si="178"/>
        <v>1.5755599321245115E-3</v>
      </c>
      <c r="AN2141" s="11">
        <f t="shared" si="179"/>
        <v>1.8075154976410029E-2</v>
      </c>
    </row>
    <row r="2142" spans="2:40" x14ac:dyDescent="0.5">
      <c r="B2142" s="29">
        <v>45106</v>
      </c>
      <c r="C2142" s="4">
        <v>75.81</v>
      </c>
      <c r="D2142" s="5">
        <f t="shared" si="175"/>
        <v>8.9166888474847186E-3</v>
      </c>
      <c r="E2142" s="6">
        <f t="shared" si="176"/>
        <v>8.8771699223897695E-3</v>
      </c>
      <c r="AJ2142" s="29">
        <v>45106</v>
      </c>
      <c r="AK2142" s="6">
        <f t="shared" si="177"/>
        <v>1.0089166888474848</v>
      </c>
      <c r="AL2142" s="7">
        <f t="shared" si="177"/>
        <v>1.0088771699223897</v>
      </c>
      <c r="AM2142" s="10">
        <f t="shared" si="178"/>
        <v>1.2767382218625194E-3</v>
      </c>
      <c r="AN2142" s="11">
        <f t="shared" si="179"/>
        <v>1.8240547432322618E-2</v>
      </c>
    </row>
    <row r="2143" spans="2:40" x14ac:dyDescent="0.5">
      <c r="B2143" s="29">
        <v>45107</v>
      </c>
      <c r="C2143" s="4">
        <v>76.81</v>
      </c>
      <c r="D2143" s="5">
        <f t="shared" si="175"/>
        <v>1.3190871916633689E-2</v>
      </c>
      <c r="E2143" s="6">
        <f t="shared" si="176"/>
        <v>1.3104629942377927E-2</v>
      </c>
      <c r="AJ2143" s="29">
        <v>45107</v>
      </c>
      <c r="AK2143" s="6">
        <f t="shared" si="177"/>
        <v>1.0131908719166336</v>
      </c>
      <c r="AL2143" s="7">
        <f t="shared" si="177"/>
        <v>1.0131046299423778</v>
      </c>
      <c r="AM2143" s="10">
        <f t="shared" si="178"/>
        <v>1.3373432878205896E-3</v>
      </c>
      <c r="AN2143" s="11">
        <f t="shared" si="179"/>
        <v>1.8275342404909953E-2</v>
      </c>
    </row>
    <row r="2144" spans="2:40" x14ac:dyDescent="0.5">
      <c r="B2144" s="29">
        <v>45110</v>
      </c>
      <c r="C2144" s="4">
        <v>77.069999999999993</v>
      </c>
      <c r="D2144" s="5">
        <f t="shared" si="175"/>
        <v>3.3849759145943353E-3</v>
      </c>
      <c r="E2144" s="6">
        <f t="shared" si="176"/>
        <v>3.3792597793111789E-3</v>
      </c>
      <c r="AJ2144" s="29">
        <v>45110</v>
      </c>
      <c r="AK2144" s="6">
        <f t="shared" si="177"/>
        <v>1.0033849759145943</v>
      </c>
      <c r="AL2144" s="7">
        <f t="shared" si="177"/>
        <v>1.0033792597793112</v>
      </c>
      <c r="AM2144" s="10">
        <f t="shared" si="178"/>
        <v>1.2471057185392657E-3</v>
      </c>
      <c r="AN2144" s="11">
        <f t="shared" si="179"/>
        <v>1.8236394920048027E-2</v>
      </c>
    </row>
    <row r="2145" spans="2:40" x14ac:dyDescent="0.5">
      <c r="B2145" s="29">
        <v>45112</v>
      </c>
      <c r="C2145" s="4">
        <v>76.03</v>
      </c>
      <c r="D2145" s="5">
        <f t="shared" si="175"/>
        <v>-1.3494226028285872E-2</v>
      </c>
      <c r="E2145" s="6">
        <f t="shared" si="176"/>
        <v>-1.358610054955652E-2</v>
      </c>
      <c r="AJ2145" s="29">
        <v>45112</v>
      </c>
      <c r="AK2145" s="6">
        <f t="shared" si="177"/>
        <v>0.98650577397171413</v>
      </c>
      <c r="AL2145" s="7">
        <f t="shared" si="177"/>
        <v>0.98641389945044344</v>
      </c>
      <c r="AM2145" s="10">
        <f t="shared" si="178"/>
        <v>1.1424988886452987E-3</v>
      </c>
      <c r="AN2145" s="11">
        <f t="shared" si="179"/>
        <v>1.8251291294958043E-2</v>
      </c>
    </row>
    <row r="2146" spans="2:40" x14ac:dyDescent="0.5">
      <c r="B2146" s="29">
        <v>45113</v>
      </c>
      <c r="C2146" s="4">
        <v>74.510000000000005</v>
      </c>
      <c r="D2146" s="5">
        <f t="shared" si="175"/>
        <v>-1.9992108378271683E-2</v>
      </c>
      <c r="E2146" s="6">
        <f t="shared" si="176"/>
        <v>-2.0194654674709104E-2</v>
      </c>
      <c r="AJ2146" s="29">
        <v>45113</v>
      </c>
      <c r="AK2146" s="6">
        <f t="shared" si="177"/>
        <v>0.9800078916217283</v>
      </c>
      <c r="AL2146" s="7">
        <f t="shared" si="177"/>
        <v>0.97980534532529084</v>
      </c>
      <c r="AM2146" s="10">
        <f t="shared" si="178"/>
        <v>1.3833947758051875E-3</v>
      </c>
      <c r="AN2146" s="11">
        <f t="shared" si="179"/>
        <v>1.8200555808128731E-2</v>
      </c>
    </row>
    <row r="2147" spans="2:40" x14ac:dyDescent="0.5">
      <c r="B2147" s="29">
        <v>45114</v>
      </c>
      <c r="C2147" s="4">
        <v>76.010000000000005</v>
      </c>
      <c r="D2147" s="5">
        <f t="shared" si="175"/>
        <v>2.0131525969668499E-2</v>
      </c>
      <c r="E2147" s="6">
        <f t="shared" si="176"/>
        <v>1.9931566012313041E-2</v>
      </c>
      <c r="AJ2147" s="29">
        <v>45114</v>
      </c>
      <c r="AK2147" s="6">
        <f t="shared" si="177"/>
        <v>1.0201315259696686</v>
      </c>
      <c r="AL2147" s="7">
        <f t="shared" si="177"/>
        <v>1.0199315660123129</v>
      </c>
      <c r="AM2147" s="10">
        <f t="shared" si="178"/>
        <v>1.7013892202260873E-3</v>
      </c>
      <c r="AN2147" s="11">
        <f t="shared" si="179"/>
        <v>1.8075302508585175E-2</v>
      </c>
    </row>
    <row r="2148" spans="2:40" x14ac:dyDescent="0.5">
      <c r="B2148" s="29">
        <v>45117</v>
      </c>
      <c r="C2148" s="4">
        <v>75.8</v>
      </c>
      <c r="D2148" s="5">
        <f t="shared" si="175"/>
        <v>-2.7627943691620571E-3</v>
      </c>
      <c r="E2148" s="6">
        <f t="shared" si="176"/>
        <v>-2.7666179296231943E-3</v>
      </c>
      <c r="AJ2148" s="29">
        <v>45117</v>
      </c>
      <c r="AK2148" s="6">
        <f t="shared" si="177"/>
        <v>0.99723720563083795</v>
      </c>
      <c r="AL2148" s="7">
        <f t="shared" si="177"/>
        <v>0.99723338207037682</v>
      </c>
      <c r="AM2148" s="10">
        <f t="shared" si="178"/>
        <v>1.7314289603818744E-3</v>
      </c>
      <c r="AN2148" s="11">
        <f t="shared" si="179"/>
        <v>1.8108513301029538E-2</v>
      </c>
    </row>
    <row r="2149" spans="2:40" x14ac:dyDescent="0.5">
      <c r="B2149" s="29">
        <v>45118</v>
      </c>
      <c r="C2149" s="4">
        <v>77.959999999999994</v>
      </c>
      <c r="D2149" s="5">
        <f t="shared" si="175"/>
        <v>2.8496042216358795E-2</v>
      </c>
      <c r="E2149" s="6">
        <f t="shared" si="176"/>
        <v>2.809758199103396E-2</v>
      </c>
      <c r="AJ2149" s="29">
        <v>45118</v>
      </c>
      <c r="AK2149" s="6">
        <f t="shared" si="177"/>
        <v>1.0284960422163587</v>
      </c>
      <c r="AL2149" s="7">
        <f t="shared" si="177"/>
        <v>1.0280975819910338</v>
      </c>
      <c r="AM2149" s="10">
        <f t="shared" si="178"/>
        <v>1.6728044178756739E-3</v>
      </c>
      <c r="AN2149" s="11">
        <f t="shared" si="179"/>
        <v>1.8131845042381516E-2</v>
      </c>
    </row>
    <row r="2150" spans="2:40" x14ac:dyDescent="0.5">
      <c r="B2150" s="29">
        <v>45119</v>
      </c>
      <c r="C2150" s="4">
        <v>77.989999999999995</v>
      </c>
      <c r="D2150" s="5">
        <f t="shared" si="175"/>
        <v>3.8481272447410386E-4</v>
      </c>
      <c r="E2150" s="6">
        <f t="shared" si="176"/>
        <v>3.84738703046628E-4</v>
      </c>
      <c r="AJ2150" s="29">
        <v>45119</v>
      </c>
      <c r="AK2150" s="6">
        <f t="shared" si="177"/>
        <v>1.0003848127244741</v>
      </c>
      <c r="AL2150" s="7">
        <f t="shared" si="177"/>
        <v>1.0003847387030467</v>
      </c>
      <c r="AM2150" s="10">
        <f t="shared" si="178"/>
        <v>1.2876392931633854E-3</v>
      </c>
      <c r="AN2150" s="11">
        <f t="shared" si="179"/>
        <v>1.7926837836598292E-2</v>
      </c>
    </row>
    <row r="2151" spans="2:40" x14ac:dyDescent="0.5">
      <c r="B2151" s="29">
        <v>45120</v>
      </c>
      <c r="C2151" s="4">
        <v>80.55</v>
      </c>
      <c r="D2151" s="5">
        <f t="shared" si="175"/>
        <v>3.2824721118092093E-2</v>
      </c>
      <c r="E2151" s="6">
        <f t="shared" si="176"/>
        <v>3.2297496280576737E-2</v>
      </c>
      <c r="AJ2151" s="29">
        <v>45120</v>
      </c>
      <c r="AK2151" s="6">
        <f t="shared" si="177"/>
        <v>1.0328247211180921</v>
      </c>
      <c r="AL2151" s="7">
        <f t="shared" si="177"/>
        <v>1.0322974962805767</v>
      </c>
      <c r="AM2151" s="10">
        <f t="shared" si="178"/>
        <v>1.3393731378679842E-3</v>
      </c>
      <c r="AN2151" s="11">
        <f t="shared" si="179"/>
        <v>1.7930995930702232E-2</v>
      </c>
    </row>
    <row r="2152" spans="2:40" x14ac:dyDescent="0.5">
      <c r="B2152" s="29">
        <v>45121</v>
      </c>
      <c r="C2152" s="4">
        <v>80.290000000000006</v>
      </c>
      <c r="D2152" s="5">
        <f t="shared" si="175"/>
        <v>-3.2278088144008805E-3</v>
      </c>
      <c r="E2152" s="6">
        <f t="shared" si="176"/>
        <v>-3.2330294263906434E-3</v>
      </c>
      <c r="AJ2152" s="29">
        <v>45121</v>
      </c>
      <c r="AK2152" s="6">
        <f t="shared" si="177"/>
        <v>0.99677219118559912</v>
      </c>
      <c r="AL2152" s="7">
        <f t="shared" si="177"/>
        <v>0.9967669705736093</v>
      </c>
      <c r="AM2152" s="10">
        <f t="shared" si="178"/>
        <v>1.1659458442858596E-3</v>
      </c>
      <c r="AN2152" s="11">
        <f t="shared" si="179"/>
        <v>1.7697893785262733E-2</v>
      </c>
    </row>
    <row r="2153" spans="2:40" x14ac:dyDescent="0.5">
      <c r="B2153" s="29">
        <v>45124</v>
      </c>
      <c r="C2153" s="4">
        <v>80.94</v>
      </c>
      <c r="D2153" s="5">
        <f t="shared" si="175"/>
        <v>8.095653256943473E-3</v>
      </c>
      <c r="E2153" s="6">
        <f t="shared" si="176"/>
        <v>8.0630592511267002E-3</v>
      </c>
      <c r="AJ2153" s="29">
        <v>45124</v>
      </c>
      <c r="AK2153" s="6">
        <f t="shared" si="177"/>
        <v>1.0080956532569434</v>
      </c>
      <c r="AL2153" s="7">
        <f t="shared" si="177"/>
        <v>1.0080630592511266</v>
      </c>
      <c r="AM2153" s="10">
        <f t="shared" si="178"/>
        <v>1.156624106460355E-3</v>
      </c>
      <c r="AN2153" s="11">
        <f t="shared" si="179"/>
        <v>1.7700456968224573E-2</v>
      </c>
    </row>
    <row r="2154" spans="2:40" x14ac:dyDescent="0.5">
      <c r="B2154" s="29">
        <v>45125</v>
      </c>
      <c r="C2154" s="4">
        <v>82.46</v>
      </c>
      <c r="D2154" s="5">
        <f t="shared" si="175"/>
        <v>1.8779342723004647E-2</v>
      </c>
      <c r="E2154" s="6">
        <f t="shared" si="176"/>
        <v>1.8605187831034486E-2</v>
      </c>
      <c r="AJ2154" s="29">
        <v>45125</v>
      </c>
      <c r="AK2154" s="6">
        <f t="shared" si="177"/>
        <v>1.0187793427230047</v>
      </c>
      <c r="AL2154" s="7">
        <f t="shared" si="177"/>
        <v>1.0186051878310345</v>
      </c>
      <c r="AM2154" s="10">
        <f t="shared" si="178"/>
        <v>1.3475083669782807E-3</v>
      </c>
      <c r="AN2154" s="11">
        <f t="shared" si="179"/>
        <v>1.786898047287324E-2</v>
      </c>
    </row>
    <row r="2155" spans="2:40" x14ac:dyDescent="0.5">
      <c r="B2155" s="29">
        <v>45126</v>
      </c>
      <c r="C2155" s="4">
        <v>81.87</v>
      </c>
      <c r="D2155" s="5">
        <f t="shared" si="175"/>
        <v>-7.1549842347803693E-3</v>
      </c>
      <c r="E2155" s="6">
        <f t="shared" si="176"/>
        <v>-7.1807038903969941E-3</v>
      </c>
      <c r="AJ2155" s="29">
        <v>45126</v>
      </c>
      <c r="AK2155" s="6">
        <f t="shared" si="177"/>
        <v>0.99284501576521966</v>
      </c>
      <c r="AL2155" s="7">
        <f t="shared" si="177"/>
        <v>0.99281929610960296</v>
      </c>
      <c r="AM2155" s="10">
        <f t="shared" si="178"/>
        <v>1.2556615901435277E-3</v>
      </c>
      <c r="AN2155" s="11">
        <f t="shared" si="179"/>
        <v>1.7799731150936717E-2</v>
      </c>
    </row>
    <row r="2156" spans="2:40" x14ac:dyDescent="0.5">
      <c r="B2156" s="29">
        <v>45127</v>
      </c>
      <c r="C2156" s="4">
        <v>81.58</v>
      </c>
      <c r="D2156" s="5">
        <f t="shared" si="175"/>
        <v>-3.5422010504459049E-3</v>
      </c>
      <c r="E2156" s="6">
        <f t="shared" si="176"/>
        <v>-3.5484894989444645E-3</v>
      </c>
      <c r="AJ2156" s="29">
        <v>45127</v>
      </c>
      <c r="AK2156" s="6">
        <f t="shared" si="177"/>
        <v>0.99645779894955411</v>
      </c>
      <c r="AL2156" s="7">
        <f t="shared" si="177"/>
        <v>0.99645151050105552</v>
      </c>
      <c r="AM2156" s="10">
        <f t="shared" si="178"/>
        <v>1.258326885071737E-3</v>
      </c>
      <c r="AN2156" s="11">
        <f t="shared" si="179"/>
        <v>1.7798475879568437E-2</v>
      </c>
    </row>
    <row r="2157" spans="2:40" x14ac:dyDescent="0.5">
      <c r="B2157" s="29">
        <v>45128</v>
      </c>
      <c r="C2157" s="4">
        <v>80.790000000000006</v>
      </c>
      <c r="D2157" s="5">
        <f t="shared" si="175"/>
        <v>-9.6837460161803383E-3</v>
      </c>
      <c r="E2157" s="6">
        <f t="shared" si="176"/>
        <v>-9.7309383977951091E-3</v>
      </c>
      <c r="AJ2157" s="29">
        <v>45128</v>
      </c>
      <c r="AK2157" s="6">
        <f t="shared" si="177"/>
        <v>0.99031625398381962</v>
      </c>
      <c r="AL2157" s="7">
        <f t="shared" si="177"/>
        <v>0.99026906160220485</v>
      </c>
      <c r="AM2157" s="10">
        <f t="shared" si="178"/>
        <v>1.3118216257507278E-3</v>
      </c>
      <c r="AN2157" s="11">
        <f t="shared" si="179"/>
        <v>1.7791201321179943E-2</v>
      </c>
    </row>
    <row r="2158" spans="2:40" x14ac:dyDescent="0.5">
      <c r="B2158" s="29">
        <v>45131</v>
      </c>
      <c r="C2158" s="4">
        <v>80.84</v>
      </c>
      <c r="D2158" s="5">
        <f t="shared" si="175"/>
        <v>6.1888847629653612E-4</v>
      </c>
      <c r="E2158" s="6">
        <f t="shared" si="176"/>
        <v>6.1869704380299951E-4</v>
      </c>
      <c r="AJ2158" s="29">
        <v>45131</v>
      </c>
      <c r="AK2158" s="6">
        <f t="shared" si="177"/>
        <v>1.0006188884762965</v>
      </c>
      <c r="AL2158" s="7">
        <f t="shared" si="177"/>
        <v>1.0006186970438029</v>
      </c>
      <c r="AM2158" s="10">
        <f t="shared" si="178"/>
        <v>1.6170886517393121E-3</v>
      </c>
      <c r="AN2158" s="11">
        <f t="shared" si="179"/>
        <v>1.7838699204958591E-2</v>
      </c>
    </row>
    <row r="2159" spans="2:40" x14ac:dyDescent="0.5">
      <c r="B2159" s="29">
        <v>45132</v>
      </c>
      <c r="C2159" s="4">
        <v>81.16</v>
      </c>
      <c r="D2159" s="5">
        <f t="shared" si="175"/>
        <v>3.9584364176149574E-3</v>
      </c>
      <c r="E2159" s="6">
        <f t="shared" si="176"/>
        <v>3.9506224221937539E-3</v>
      </c>
      <c r="AJ2159" s="29">
        <v>45132</v>
      </c>
      <c r="AK2159" s="6">
        <f t="shared" si="177"/>
        <v>1.0039584364176151</v>
      </c>
      <c r="AL2159" s="7">
        <f t="shared" si="177"/>
        <v>1.0039506224221937</v>
      </c>
      <c r="AM2159" s="10">
        <f t="shared" si="178"/>
        <v>1.5781316919678964E-3</v>
      </c>
      <c r="AN2159" s="11">
        <f t="shared" si="179"/>
        <v>1.7844773263739427E-2</v>
      </c>
    </row>
    <row r="2160" spans="2:40" x14ac:dyDescent="0.5">
      <c r="B2160" s="29">
        <v>45133</v>
      </c>
      <c r="C2160" s="4">
        <v>81.44</v>
      </c>
      <c r="D2160" s="5">
        <f t="shared" si="175"/>
        <v>3.4499753573188903E-3</v>
      </c>
      <c r="E2160" s="6">
        <f t="shared" si="176"/>
        <v>3.4440378445986883E-3</v>
      </c>
      <c r="AJ2160" s="29">
        <v>45133</v>
      </c>
      <c r="AK2160" s="6">
        <f t="shared" si="177"/>
        <v>1.0034499753573189</v>
      </c>
      <c r="AL2160" s="7">
        <f t="shared" si="177"/>
        <v>1.0034440378445988</v>
      </c>
      <c r="AM2160" s="10">
        <f t="shared" si="178"/>
        <v>1.6182444308092037E-3</v>
      </c>
      <c r="AN2160" s="11">
        <f t="shared" si="179"/>
        <v>1.785428345252511E-2</v>
      </c>
    </row>
    <row r="2161" spans="2:40" x14ac:dyDescent="0.5">
      <c r="B2161" s="29">
        <v>45134</v>
      </c>
      <c r="C2161" s="4">
        <v>80.709999999999994</v>
      </c>
      <c r="D2161" s="5">
        <f t="shared" si="175"/>
        <v>-8.9636542239686142E-3</v>
      </c>
      <c r="E2161" s="6">
        <f t="shared" si="176"/>
        <v>-9.0040694659316925E-3</v>
      </c>
      <c r="AJ2161" s="29">
        <v>45134</v>
      </c>
      <c r="AK2161" s="6">
        <f t="shared" si="177"/>
        <v>0.99103634577603139</v>
      </c>
      <c r="AL2161" s="7">
        <f t="shared" si="177"/>
        <v>0.99099593053406831</v>
      </c>
      <c r="AM2161" s="10">
        <f t="shared" si="178"/>
        <v>1.2436681993614916E-3</v>
      </c>
      <c r="AN2161" s="11">
        <f t="shared" si="179"/>
        <v>1.8170193004791925E-2</v>
      </c>
    </row>
    <row r="2162" spans="2:40" x14ac:dyDescent="0.5">
      <c r="B2162" s="29">
        <v>45135</v>
      </c>
      <c r="C2162" s="4">
        <v>81.81</v>
      </c>
      <c r="D2162" s="5">
        <f t="shared" si="175"/>
        <v>1.3629042250031082E-2</v>
      </c>
      <c r="E2162" s="6">
        <f t="shared" si="176"/>
        <v>1.3537002189326051E-2</v>
      </c>
      <c r="AJ2162" s="29">
        <v>45135</v>
      </c>
      <c r="AK2162" s="6">
        <f t="shared" si="177"/>
        <v>1.0136290422500311</v>
      </c>
      <c r="AL2162" s="7">
        <f t="shared" si="177"/>
        <v>1.013537002189326</v>
      </c>
      <c r="AM2162" s="10">
        <f t="shared" si="178"/>
        <v>1.448562499966563E-3</v>
      </c>
      <c r="AN2162" s="11">
        <f t="shared" si="179"/>
        <v>1.8158935149866259E-2</v>
      </c>
    </row>
    <row r="2163" spans="2:40" x14ac:dyDescent="0.5">
      <c r="B2163" s="29">
        <v>45138</v>
      </c>
      <c r="C2163" s="4">
        <v>81.709999999999994</v>
      </c>
      <c r="D2163" s="5">
        <f t="shared" si="175"/>
        <v>-1.2223444566679931E-3</v>
      </c>
      <c r="E2163" s="6">
        <f t="shared" si="176"/>
        <v>-1.223092128990912E-3</v>
      </c>
      <c r="AJ2163" s="29">
        <v>45138</v>
      </c>
      <c r="AK2163" s="6">
        <f t="shared" si="177"/>
        <v>0.99877765554333198</v>
      </c>
      <c r="AL2163" s="7">
        <f t="shared" si="177"/>
        <v>0.99877690787100903</v>
      </c>
      <c r="AM2163" s="10">
        <f t="shared" si="178"/>
        <v>1.279413969264391E-3</v>
      </c>
      <c r="AN2163" s="11">
        <f t="shared" si="179"/>
        <v>1.8115853336614869E-2</v>
      </c>
    </row>
    <row r="2164" spans="2:40" x14ac:dyDescent="0.5">
      <c r="B2164" s="29">
        <v>45139</v>
      </c>
      <c r="C2164" s="4">
        <v>81.96</v>
      </c>
      <c r="D2164" s="5">
        <f t="shared" si="175"/>
        <v>3.0596010280259456E-3</v>
      </c>
      <c r="E2164" s="6">
        <f t="shared" si="176"/>
        <v>3.0549299740829272E-3</v>
      </c>
      <c r="AJ2164" s="29">
        <v>45139</v>
      </c>
      <c r="AK2164" s="6">
        <f t="shared" si="177"/>
        <v>1.0030596010280259</v>
      </c>
      <c r="AL2164" s="7">
        <f t="shared" si="177"/>
        <v>1.003054929974083</v>
      </c>
      <c r="AM2164" s="10">
        <f t="shared" si="178"/>
        <v>1.3207526141884704E-3</v>
      </c>
      <c r="AN2164" s="11">
        <f t="shared" si="179"/>
        <v>1.8114373124809721E-2</v>
      </c>
    </row>
    <row r="2165" spans="2:40" x14ac:dyDescent="0.5">
      <c r="B2165" s="29">
        <v>45140</v>
      </c>
      <c r="C2165" s="4">
        <v>81.33</v>
      </c>
      <c r="D2165" s="5">
        <f t="shared" si="175"/>
        <v>-7.686676427525567E-3</v>
      </c>
      <c r="E2165" s="6">
        <f t="shared" si="176"/>
        <v>-7.7163711920150519E-3</v>
      </c>
      <c r="AJ2165" s="29">
        <v>45140</v>
      </c>
      <c r="AK2165" s="6">
        <f t="shared" si="177"/>
        <v>0.99231332357247448</v>
      </c>
      <c r="AL2165" s="7">
        <f t="shared" si="177"/>
        <v>0.99228362880798493</v>
      </c>
      <c r="AM2165" s="10">
        <f t="shared" si="178"/>
        <v>1.4432520364975243E-3</v>
      </c>
      <c r="AN2165" s="11">
        <f t="shared" si="179"/>
        <v>1.8163887770437974E-2</v>
      </c>
    </row>
    <row r="2166" spans="2:40" x14ac:dyDescent="0.5">
      <c r="B2166" s="29">
        <v>45141</v>
      </c>
      <c r="C2166" s="4">
        <v>85.93</v>
      </c>
      <c r="D2166" s="5">
        <f t="shared" si="175"/>
        <v>5.6559695069470166E-2</v>
      </c>
      <c r="E2166" s="6">
        <f t="shared" si="176"/>
        <v>5.5018059146447966E-2</v>
      </c>
      <c r="AJ2166" s="29">
        <v>45141</v>
      </c>
      <c r="AK2166" s="6">
        <f t="shared" si="177"/>
        <v>1.0565596950694702</v>
      </c>
      <c r="AL2166" s="7">
        <f t="shared" si="177"/>
        <v>1.055018059146448</v>
      </c>
      <c r="AM2166" s="10">
        <f t="shared" si="178"/>
        <v>1.5098216527247013E-3</v>
      </c>
      <c r="AN2166" s="11">
        <f t="shared" si="179"/>
        <v>1.814114188510689E-2</v>
      </c>
    </row>
    <row r="2167" spans="2:40" x14ac:dyDescent="0.5">
      <c r="B2167" s="29">
        <v>45142</v>
      </c>
      <c r="C2167" s="4">
        <v>86.14</v>
      </c>
      <c r="D2167" s="5">
        <f t="shared" si="175"/>
        <v>2.4438496450598594E-3</v>
      </c>
      <c r="E2167" s="6">
        <f t="shared" si="176"/>
        <v>2.4408683008327716E-3</v>
      </c>
      <c r="AJ2167" s="29">
        <v>45142</v>
      </c>
      <c r="AK2167" s="6">
        <f t="shared" si="177"/>
        <v>1.0024438496450598</v>
      </c>
      <c r="AL2167" s="7">
        <f t="shared" si="177"/>
        <v>1.0024408683008328</v>
      </c>
      <c r="AM2167" s="10">
        <f t="shared" si="178"/>
        <v>1.0424721432874572E-3</v>
      </c>
      <c r="AN2167" s="11">
        <f t="shared" si="179"/>
        <v>1.7232238961510181E-2</v>
      </c>
    </row>
    <row r="2168" spans="2:40" x14ac:dyDescent="0.5">
      <c r="B2168" s="29">
        <v>45145</v>
      </c>
      <c r="C2168" s="4">
        <v>86.27</v>
      </c>
      <c r="D2168" s="5">
        <f t="shared" si="175"/>
        <v>1.5091711167865736E-3</v>
      </c>
      <c r="E2168" s="6">
        <f t="shared" si="176"/>
        <v>1.5080334625227646E-3</v>
      </c>
      <c r="AJ2168" s="29">
        <v>45145</v>
      </c>
      <c r="AK2168" s="6">
        <f t="shared" si="177"/>
        <v>1.0015091711167865</v>
      </c>
      <c r="AL2168" s="7">
        <f t="shared" si="177"/>
        <v>1.0015080334625228</v>
      </c>
      <c r="AM2168" s="10">
        <f t="shared" si="178"/>
        <v>9.012828474765619E-4</v>
      </c>
      <c r="AN2168" s="11">
        <f t="shared" si="179"/>
        <v>1.7273215558006726E-2</v>
      </c>
    </row>
    <row r="2169" spans="2:40" x14ac:dyDescent="0.5">
      <c r="B2169" s="29">
        <v>45146</v>
      </c>
      <c r="C2169" s="4">
        <v>82.48</v>
      </c>
      <c r="D2169" s="5">
        <f t="shared" si="175"/>
        <v>-4.3931841891735157E-2</v>
      </c>
      <c r="E2169" s="6">
        <f t="shared" si="176"/>
        <v>-4.4926073379782827E-2</v>
      </c>
      <c r="AJ2169" s="29">
        <v>45146</v>
      </c>
      <c r="AK2169" s="6">
        <f t="shared" si="177"/>
        <v>0.95606815810826484</v>
      </c>
      <c r="AL2169" s="7">
        <f t="shared" si="177"/>
        <v>0.95507392662021717</v>
      </c>
      <c r="AM2169" s="10">
        <f t="shared" si="178"/>
        <v>9.883235176281948E-4</v>
      </c>
      <c r="AN2169" s="11">
        <f t="shared" si="179"/>
        <v>1.7296253832544031E-2</v>
      </c>
    </row>
    <row r="2170" spans="2:40" x14ac:dyDescent="0.5">
      <c r="B2170" s="29">
        <v>45147</v>
      </c>
      <c r="C2170" s="4">
        <v>81.7</v>
      </c>
      <c r="D2170" s="5">
        <f t="shared" si="175"/>
        <v>-9.4568380213385199E-3</v>
      </c>
      <c r="E2170" s="6">
        <f t="shared" si="176"/>
        <v>-9.501837842747345E-3</v>
      </c>
      <c r="AJ2170" s="29">
        <v>45147</v>
      </c>
      <c r="AK2170" s="6">
        <f t="shared" si="177"/>
        <v>0.99054316197866144</v>
      </c>
      <c r="AL2170" s="7">
        <f t="shared" si="177"/>
        <v>0.99049816215725262</v>
      </c>
      <c r="AM2170" s="10">
        <f t="shared" si="178"/>
        <v>1.6303862416447597E-3</v>
      </c>
      <c r="AN2170" s="11">
        <f t="shared" si="179"/>
        <v>1.668384244565806E-2</v>
      </c>
    </row>
    <row r="2171" spans="2:40" x14ac:dyDescent="0.5">
      <c r="B2171" s="29">
        <v>45148</v>
      </c>
      <c r="C2171" s="4">
        <v>81.599999999999994</v>
      </c>
      <c r="D2171" s="5">
        <f t="shared" si="175"/>
        <v>-1.2239902080784398E-3</v>
      </c>
      <c r="E2171" s="6">
        <f t="shared" si="176"/>
        <v>-1.2247398958959348E-3</v>
      </c>
      <c r="AJ2171" s="29">
        <v>45148</v>
      </c>
      <c r="AK2171" s="6">
        <f t="shared" si="177"/>
        <v>0.9987760097919216</v>
      </c>
      <c r="AL2171" s="7">
        <f t="shared" si="177"/>
        <v>0.99877526010410411</v>
      </c>
      <c r="AM2171" s="10">
        <f t="shared" si="178"/>
        <v>1.687783359966918E-3</v>
      </c>
      <c r="AN2171" s="11">
        <f t="shared" si="179"/>
        <v>1.6654233717037326E-2</v>
      </c>
    </row>
    <row r="2172" spans="2:40" x14ac:dyDescent="0.5">
      <c r="B2172" s="29">
        <v>45149</v>
      </c>
      <c r="C2172" s="4">
        <v>81.41</v>
      </c>
      <c r="D2172" s="5">
        <f t="shared" si="175"/>
        <v>-2.3284313725489918E-3</v>
      </c>
      <c r="E2172" s="6">
        <f t="shared" si="176"/>
        <v>-2.331146384174955E-3</v>
      </c>
      <c r="AJ2172" s="29">
        <v>45149</v>
      </c>
      <c r="AK2172" s="6">
        <f t="shared" si="177"/>
        <v>0.99767156862745099</v>
      </c>
      <c r="AL2172" s="7">
        <f t="shared" si="177"/>
        <v>0.99766885361582502</v>
      </c>
      <c r="AM2172" s="10">
        <f t="shared" si="178"/>
        <v>1.7806611771596776E-3</v>
      </c>
      <c r="AN2172" s="11">
        <f t="shared" si="179"/>
        <v>1.6661380641720267E-2</v>
      </c>
    </row>
    <row r="2173" spans="2:40" x14ac:dyDescent="0.5">
      <c r="B2173" s="29">
        <v>45152</v>
      </c>
      <c r="C2173" s="4">
        <v>81.96</v>
      </c>
      <c r="D2173" s="5">
        <f t="shared" si="175"/>
        <v>6.7559267903205648E-3</v>
      </c>
      <c r="E2173" s="6">
        <f t="shared" si="176"/>
        <v>6.7332077848125992E-3</v>
      </c>
      <c r="AJ2173" s="29">
        <v>45152</v>
      </c>
      <c r="AK2173" s="6">
        <f t="shared" si="177"/>
        <v>1.0067559267903206</v>
      </c>
      <c r="AL2173" s="7">
        <f t="shared" si="177"/>
        <v>1.0067332077848126</v>
      </c>
      <c r="AM2173" s="10">
        <f t="shared" si="178"/>
        <v>1.4479110202407219E-3</v>
      </c>
      <c r="AN2173" s="11">
        <f t="shared" si="179"/>
        <v>1.7042369390176015E-2</v>
      </c>
    </row>
    <row r="2174" spans="2:40" x14ac:dyDescent="0.5">
      <c r="B2174" s="29">
        <v>45153</v>
      </c>
      <c r="C2174" s="4">
        <v>80.52</v>
      </c>
      <c r="D2174" s="5">
        <f t="shared" si="175"/>
        <v>-1.7569546120058538E-2</v>
      </c>
      <c r="E2174" s="6">
        <f t="shared" si="176"/>
        <v>-1.7725722599108273E-2</v>
      </c>
      <c r="AJ2174" s="29">
        <v>45153</v>
      </c>
      <c r="AK2174" s="6">
        <f t="shared" si="177"/>
        <v>0.98243045387994143</v>
      </c>
      <c r="AL2174" s="7">
        <f t="shared" si="177"/>
        <v>0.98227427740089168</v>
      </c>
      <c r="AM2174" s="10">
        <f t="shared" si="178"/>
        <v>1.3892539153999362E-3</v>
      </c>
      <c r="AN2174" s="11">
        <f t="shared" si="179"/>
        <v>1.7033080446458144E-2</v>
      </c>
    </row>
    <row r="2175" spans="2:40" x14ac:dyDescent="0.5">
      <c r="B2175" s="29">
        <v>45154</v>
      </c>
      <c r="C2175" s="4">
        <v>80.260000000000005</v>
      </c>
      <c r="D2175" s="5">
        <f t="shared" si="175"/>
        <v>-3.2290114257326244E-3</v>
      </c>
      <c r="E2175" s="6">
        <f t="shared" si="176"/>
        <v>-3.2342359328199509E-3</v>
      </c>
      <c r="AJ2175" s="29">
        <v>45154</v>
      </c>
      <c r="AK2175" s="6">
        <f t="shared" si="177"/>
        <v>0.99677098857426738</v>
      </c>
      <c r="AL2175" s="7">
        <f t="shared" si="177"/>
        <v>0.99676576406718009</v>
      </c>
      <c r="AM2175" s="10">
        <f t="shared" si="178"/>
        <v>1.5559905303322282E-3</v>
      </c>
      <c r="AN2175" s="11">
        <f t="shared" si="179"/>
        <v>1.6919315292080527E-2</v>
      </c>
    </row>
    <row r="2176" spans="2:40" x14ac:dyDescent="0.5">
      <c r="B2176" s="29">
        <v>45155</v>
      </c>
      <c r="C2176" s="4">
        <v>79.2</v>
      </c>
      <c r="D2176" s="5">
        <f t="shared" si="175"/>
        <v>-1.3207076999750838E-2</v>
      </c>
      <c r="E2176" s="6">
        <f t="shared" si="176"/>
        <v>-1.3295066018390565E-2</v>
      </c>
      <c r="AJ2176" s="29">
        <v>45155</v>
      </c>
      <c r="AK2176" s="6">
        <f t="shared" si="177"/>
        <v>0.98679292300024912</v>
      </c>
      <c r="AL2176" s="7">
        <f t="shared" si="177"/>
        <v>0.98670493398160941</v>
      </c>
      <c r="AM2176" s="10">
        <f t="shared" si="178"/>
        <v>1.7126676764014307E-3</v>
      </c>
      <c r="AN2176" s="11">
        <f t="shared" si="179"/>
        <v>1.6940513932556262E-2</v>
      </c>
    </row>
    <row r="2177" spans="2:40" x14ac:dyDescent="0.5">
      <c r="B2177" s="29">
        <v>45156</v>
      </c>
      <c r="C2177" s="4">
        <v>81.16</v>
      </c>
      <c r="D2177" s="5">
        <f t="shared" si="175"/>
        <v>2.4747474747474667E-2</v>
      </c>
      <c r="E2177" s="6">
        <f t="shared" si="176"/>
        <v>2.4446216137233814E-2</v>
      </c>
      <c r="AJ2177" s="29">
        <v>45156</v>
      </c>
      <c r="AK2177" s="6">
        <f t="shared" si="177"/>
        <v>1.0247474747474747</v>
      </c>
      <c r="AL2177" s="7">
        <f t="shared" si="177"/>
        <v>1.0244462161372339</v>
      </c>
      <c r="AM2177" s="10">
        <f t="shared" si="178"/>
        <v>1.9254506365396411E-3</v>
      </c>
      <c r="AN2177" s="11">
        <f t="shared" si="179"/>
        <v>1.6872501260330911E-2</v>
      </c>
    </row>
    <row r="2178" spans="2:40" x14ac:dyDescent="0.5">
      <c r="B2178" s="29">
        <v>45159</v>
      </c>
      <c r="C2178" s="4">
        <v>81.55</v>
      </c>
      <c r="D2178" s="5">
        <f t="shared" si="175"/>
        <v>4.8053228191227279E-3</v>
      </c>
      <c r="E2178" s="6">
        <f t="shared" si="176"/>
        <v>4.7938141094088773E-3</v>
      </c>
      <c r="AJ2178" s="29">
        <v>45159</v>
      </c>
      <c r="AK2178" s="6">
        <f t="shared" si="177"/>
        <v>1.0048053228191227</v>
      </c>
      <c r="AL2178" s="7">
        <f t="shared" si="177"/>
        <v>1.0047938141094088</v>
      </c>
      <c r="AM2178" s="10">
        <f t="shared" si="178"/>
        <v>1.784434265381579E-3</v>
      </c>
      <c r="AN2178" s="11">
        <f t="shared" si="179"/>
        <v>1.673268700968528E-2</v>
      </c>
    </row>
    <row r="2179" spans="2:40" x14ac:dyDescent="0.5">
      <c r="B2179" s="29">
        <v>45160</v>
      </c>
      <c r="C2179" s="4">
        <v>81.53</v>
      </c>
      <c r="D2179" s="5">
        <f t="shared" si="175"/>
        <v>-2.4524831391779301E-4</v>
      </c>
      <c r="E2179" s="6">
        <f t="shared" si="176"/>
        <v>-2.4527839220341805E-4</v>
      </c>
      <c r="AJ2179" s="29">
        <v>45160</v>
      </c>
      <c r="AK2179" s="6">
        <f t="shared" si="177"/>
        <v>0.99975475168608219</v>
      </c>
      <c r="AL2179" s="7">
        <f t="shared" si="177"/>
        <v>0.99975472160779655</v>
      </c>
      <c r="AM2179" s="10">
        <f t="shared" si="178"/>
        <v>1.6057334117243031E-3</v>
      </c>
      <c r="AN2179" s="11">
        <f t="shared" si="179"/>
        <v>1.6786814499775468E-2</v>
      </c>
    </row>
    <row r="2180" spans="2:40" x14ac:dyDescent="0.5">
      <c r="B2180" s="29">
        <v>45161</v>
      </c>
      <c r="C2180" s="4">
        <v>83.06</v>
      </c>
      <c r="D2180" s="5">
        <f t="shared" si="175"/>
        <v>1.8766098368698653E-2</v>
      </c>
      <c r="E2180" s="6">
        <f t="shared" si="176"/>
        <v>1.8592187527787993E-2</v>
      </c>
      <c r="AJ2180" s="29">
        <v>45161</v>
      </c>
      <c r="AK2180" s="6">
        <f t="shared" si="177"/>
        <v>1.0187660983686986</v>
      </c>
      <c r="AL2180" s="7">
        <f t="shared" si="177"/>
        <v>1.0185921875277879</v>
      </c>
      <c r="AM2180" s="10">
        <f t="shared" si="178"/>
        <v>1.3890963262442075E-3</v>
      </c>
      <c r="AN2180" s="11">
        <f t="shared" si="179"/>
        <v>1.6937497234812145E-2</v>
      </c>
    </row>
    <row r="2181" spans="2:40" x14ac:dyDescent="0.5">
      <c r="B2181" s="29">
        <v>45162</v>
      </c>
      <c r="C2181" s="4">
        <v>82.52</v>
      </c>
      <c r="D2181" s="5">
        <f t="shared" si="175"/>
        <v>-6.5013243438478956E-3</v>
      </c>
      <c r="E2181" s="6">
        <f t="shared" si="176"/>
        <v>-6.5225499995564557E-3</v>
      </c>
      <c r="AJ2181" s="29">
        <v>45162</v>
      </c>
      <c r="AK2181" s="6">
        <f t="shared" si="177"/>
        <v>0.99349867565615213</v>
      </c>
      <c r="AL2181" s="7">
        <f t="shared" si="177"/>
        <v>0.99347745000044352</v>
      </c>
      <c r="AM2181" s="10">
        <f t="shared" si="178"/>
        <v>1.2839459701495662E-3</v>
      </c>
      <c r="AN2181" s="11">
        <f t="shared" si="179"/>
        <v>1.685793470853653E-2</v>
      </c>
    </row>
    <row r="2182" spans="2:40" x14ac:dyDescent="0.5">
      <c r="B2182" s="29">
        <v>45163</v>
      </c>
      <c r="C2182" s="4">
        <v>83.15</v>
      </c>
      <c r="D2182" s="5">
        <f t="shared" si="175"/>
        <v>7.6345128453709369E-3</v>
      </c>
      <c r="E2182" s="6">
        <f t="shared" si="176"/>
        <v>7.6055174358857659E-3</v>
      </c>
      <c r="AJ2182" s="29">
        <v>45163</v>
      </c>
      <c r="AK2182" s="6">
        <f t="shared" si="177"/>
        <v>1.007634512845371</v>
      </c>
      <c r="AL2182" s="7">
        <f t="shared" si="177"/>
        <v>1.0076055174358858</v>
      </c>
      <c r="AM2182" s="10">
        <f t="shared" si="178"/>
        <v>1.6689520643320141E-3</v>
      </c>
      <c r="AN2182" s="11">
        <f t="shared" si="179"/>
        <v>1.7076811858819381E-2</v>
      </c>
    </row>
    <row r="2183" spans="2:40" x14ac:dyDescent="0.5">
      <c r="B2183" s="29">
        <v>45166</v>
      </c>
      <c r="C2183" s="4">
        <v>83.64</v>
      </c>
      <c r="D2183" s="5">
        <f t="shared" si="175"/>
        <v>5.8929645219482239E-3</v>
      </c>
      <c r="E2183" s="6">
        <f t="shared" si="176"/>
        <v>5.8756689214961759E-3</v>
      </c>
      <c r="AJ2183" s="29">
        <v>45166</v>
      </c>
      <c r="AK2183" s="6">
        <f t="shared" si="177"/>
        <v>1.0058929645219483</v>
      </c>
      <c r="AL2183" s="7">
        <f t="shared" si="177"/>
        <v>1.0058756689214963</v>
      </c>
      <c r="AM2183" s="10">
        <f t="shared" si="178"/>
        <v>1.6001256376452762E-3</v>
      </c>
      <c r="AN2183" s="11">
        <f t="shared" si="179"/>
        <v>1.7065118711074242E-2</v>
      </c>
    </row>
    <row r="2184" spans="2:40" x14ac:dyDescent="0.5">
      <c r="B2184" s="29">
        <v>45167</v>
      </c>
      <c r="C2184" s="4">
        <v>84.96</v>
      </c>
      <c r="D2184" s="5">
        <f t="shared" ref="D2184:D2247" si="180">((C2184-C2183)/C2183)</f>
        <v>1.5781922525107524E-2</v>
      </c>
      <c r="E2184" s="6">
        <f t="shared" ref="E2184:E2247" si="181" xml:space="preserve"> IF(C2184=C2183, 0, LN(C2184/C2183))</f>
        <v>1.5658682933195736E-2</v>
      </c>
      <c r="AJ2184" s="29">
        <v>45167</v>
      </c>
      <c r="AK2184" s="6">
        <f t="shared" ref="AK2184:AL2247" si="182">1 + D2184</f>
        <v>1.0157819225251075</v>
      </c>
      <c r="AL2184" s="7">
        <f t="shared" si="182"/>
        <v>1.0156586829331957</v>
      </c>
      <c r="AM2184" s="10">
        <f t="shared" ref="AM2184:AM2247" si="183">AVERAGE(D2184:D2274)</f>
        <v>1.6928001563978393E-3</v>
      </c>
      <c r="AN2184" s="11">
        <f t="shared" ref="AN2184:AN2247" si="184">STDEV(D2184:D2274)</f>
        <v>1.7111526832532389E-2</v>
      </c>
    </row>
    <row r="2185" spans="2:40" x14ac:dyDescent="0.5">
      <c r="B2185" s="29">
        <v>45168</v>
      </c>
      <c r="C2185" s="4">
        <v>85.1</v>
      </c>
      <c r="D2185" s="5">
        <f t="shared" si="180"/>
        <v>1.6478342749529258E-3</v>
      </c>
      <c r="E2185" s="6">
        <f t="shared" si="181"/>
        <v>1.6464780856996822E-3</v>
      </c>
      <c r="AJ2185" s="29">
        <v>45168</v>
      </c>
      <c r="AK2185" s="6">
        <f t="shared" si="182"/>
        <v>1.0016478342749529</v>
      </c>
      <c r="AL2185" s="7">
        <f t="shared" si="182"/>
        <v>1.0016464780856997</v>
      </c>
      <c r="AM2185" s="10">
        <f t="shared" si="183"/>
        <v>1.4474742441818098E-3</v>
      </c>
      <c r="AN2185" s="11">
        <f t="shared" si="184"/>
        <v>1.7067264120322733E-2</v>
      </c>
    </row>
    <row r="2186" spans="2:40" x14ac:dyDescent="0.5">
      <c r="B2186" s="29">
        <v>45169</v>
      </c>
      <c r="C2186" s="4">
        <v>87.34</v>
      </c>
      <c r="D2186" s="5">
        <f t="shared" si="180"/>
        <v>2.6321974148061214E-2</v>
      </c>
      <c r="E2186" s="6">
        <f t="shared" si="181"/>
        <v>2.5981512478086485E-2</v>
      </c>
      <c r="AJ2186" s="29">
        <v>45169</v>
      </c>
      <c r="AK2186" s="6">
        <f t="shared" si="182"/>
        <v>1.0263219741480611</v>
      </c>
      <c r="AL2186" s="7">
        <f t="shared" si="182"/>
        <v>1.0259815124780864</v>
      </c>
      <c r="AM2186" s="10">
        <f t="shared" si="183"/>
        <v>1.5511344341469571E-3</v>
      </c>
      <c r="AN2186" s="11">
        <f t="shared" si="184"/>
        <v>1.7097114943620588E-2</v>
      </c>
    </row>
    <row r="2187" spans="2:40" x14ac:dyDescent="0.5">
      <c r="B2187" s="29">
        <v>45170</v>
      </c>
      <c r="C2187" s="4">
        <v>86.44</v>
      </c>
      <c r="D2187" s="5">
        <f t="shared" si="180"/>
        <v>-1.0304556904053191E-2</v>
      </c>
      <c r="E2187" s="6">
        <f t="shared" si="181"/>
        <v>-1.0358016418729734E-2</v>
      </c>
      <c r="AJ2187" s="29">
        <v>45170</v>
      </c>
      <c r="AK2187" s="6">
        <f t="shared" si="182"/>
        <v>0.98969544309594681</v>
      </c>
      <c r="AL2187" s="7">
        <f t="shared" si="182"/>
        <v>0.98964198358127031</v>
      </c>
      <c r="AM2187" s="10">
        <f t="shared" si="183"/>
        <v>1.1050908712623099E-3</v>
      </c>
      <c r="AN2187" s="11">
        <f t="shared" si="184"/>
        <v>1.6972712038056306E-2</v>
      </c>
    </row>
    <row r="2188" spans="2:40" x14ac:dyDescent="0.5">
      <c r="B2188" s="29">
        <v>45174</v>
      </c>
      <c r="C2188" s="4">
        <v>88.77</v>
      </c>
      <c r="D2188" s="5">
        <f t="shared" si="180"/>
        <v>2.6955113373438203E-2</v>
      </c>
      <c r="E2188" s="6">
        <f t="shared" si="181"/>
        <v>2.6598223441542779E-2</v>
      </c>
      <c r="AJ2188" s="29">
        <v>45174</v>
      </c>
      <c r="AK2188" s="6">
        <f t="shared" si="182"/>
        <v>1.0269551133734383</v>
      </c>
      <c r="AL2188" s="7">
        <f t="shared" si="182"/>
        <v>1.0265982234415427</v>
      </c>
      <c r="AM2188" s="10">
        <f t="shared" si="183"/>
        <v>1.2263960503244549E-3</v>
      </c>
      <c r="AN2188" s="11">
        <f t="shared" si="184"/>
        <v>1.6929653235370098E-2</v>
      </c>
    </row>
    <row r="2189" spans="2:40" x14ac:dyDescent="0.5">
      <c r="B2189" s="29">
        <v>45175</v>
      </c>
      <c r="C2189" s="4">
        <v>87.06</v>
      </c>
      <c r="D2189" s="5">
        <f t="shared" si="180"/>
        <v>-1.92632646164244E-2</v>
      </c>
      <c r="E2189" s="6">
        <f t="shared" si="181"/>
        <v>-1.9451218956076384E-2</v>
      </c>
      <c r="AJ2189" s="29">
        <v>45175</v>
      </c>
      <c r="AK2189" s="6">
        <f t="shared" si="182"/>
        <v>0.98073673538357564</v>
      </c>
      <c r="AL2189" s="7">
        <f t="shared" si="182"/>
        <v>0.98054878104392362</v>
      </c>
      <c r="AM2189" s="10">
        <f t="shared" si="183"/>
        <v>9.3594484932382912E-4</v>
      </c>
      <c r="AN2189" s="11">
        <f t="shared" si="184"/>
        <v>1.6708625096877823E-2</v>
      </c>
    </row>
    <row r="2190" spans="2:40" x14ac:dyDescent="0.5">
      <c r="B2190" s="29">
        <v>45176</v>
      </c>
      <c r="C2190" s="4">
        <v>87.12</v>
      </c>
      <c r="D2190" s="5">
        <f t="shared" si="180"/>
        <v>6.8917987594764845E-4</v>
      </c>
      <c r="E2190" s="6">
        <f t="shared" si="181"/>
        <v>6.8894250055356139E-4</v>
      </c>
      <c r="AJ2190" s="29">
        <v>45176</v>
      </c>
      <c r="AK2190" s="6">
        <f t="shared" si="182"/>
        <v>1.0006891798759476</v>
      </c>
      <c r="AL2190" s="7">
        <f t="shared" si="182"/>
        <v>1.0006889425005536</v>
      </c>
      <c r="AM2190" s="10">
        <f t="shared" si="183"/>
        <v>1.2166989123896415E-3</v>
      </c>
      <c r="AN2190" s="11">
        <f t="shared" si="184"/>
        <v>1.6579595553622942E-2</v>
      </c>
    </row>
    <row r="2191" spans="2:40" x14ac:dyDescent="0.5">
      <c r="B2191" s="29">
        <v>45177</v>
      </c>
      <c r="C2191" s="4">
        <v>87.86</v>
      </c>
      <c r="D2191" s="5">
        <f t="shared" si="180"/>
        <v>8.4940312213038893E-3</v>
      </c>
      <c r="E2191" s="6">
        <f t="shared" si="181"/>
        <v>8.4581599229285129E-3</v>
      </c>
      <c r="AJ2191" s="29">
        <v>45177</v>
      </c>
      <c r="AK2191" s="6">
        <f t="shared" si="182"/>
        <v>1.008494031221304</v>
      </c>
      <c r="AL2191" s="7">
        <f t="shared" si="182"/>
        <v>1.0084581599229285</v>
      </c>
      <c r="AM2191" s="10">
        <f t="shared" si="183"/>
        <v>1.2686121375392694E-3</v>
      </c>
      <c r="AN2191" s="11">
        <f t="shared" si="184"/>
        <v>1.6585320412352809E-2</v>
      </c>
    </row>
    <row r="2192" spans="2:40" x14ac:dyDescent="0.5">
      <c r="B2192" s="29">
        <v>45180</v>
      </c>
      <c r="C2192" s="4">
        <v>88.6</v>
      </c>
      <c r="D2192" s="5">
        <f t="shared" si="180"/>
        <v>8.4224903255178118E-3</v>
      </c>
      <c r="E2192" s="6">
        <f t="shared" si="181"/>
        <v>8.3872190634017834E-3</v>
      </c>
      <c r="AJ2192" s="29">
        <v>45180</v>
      </c>
      <c r="AK2192" s="6">
        <f t="shared" si="182"/>
        <v>1.0084224903255179</v>
      </c>
      <c r="AL2192" s="7">
        <f t="shared" si="182"/>
        <v>1.0083872190634018</v>
      </c>
      <c r="AM2192" s="10">
        <f t="shared" si="183"/>
        <v>1.4437953216269893E-3</v>
      </c>
      <c r="AN2192" s="11">
        <f t="shared" si="184"/>
        <v>1.6745902118281936E-2</v>
      </c>
    </row>
    <row r="2193" spans="2:40" x14ac:dyDescent="0.5">
      <c r="B2193" s="29">
        <v>45181</v>
      </c>
      <c r="C2193" s="4">
        <v>90.16</v>
      </c>
      <c r="D2193" s="5">
        <f t="shared" si="180"/>
        <v>1.7607223476297996E-2</v>
      </c>
      <c r="E2193" s="6">
        <f t="shared" si="181"/>
        <v>1.7454012120485689E-2</v>
      </c>
      <c r="AJ2193" s="29">
        <v>45181</v>
      </c>
      <c r="AK2193" s="6">
        <f t="shared" si="182"/>
        <v>1.0176072234762981</v>
      </c>
      <c r="AL2193" s="7">
        <f t="shared" si="182"/>
        <v>1.0174540121204856</v>
      </c>
      <c r="AM2193" s="10">
        <f t="shared" si="183"/>
        <v>1.185750020244785E-3</v>
      </c>
      <c r="AN2193" s="11">
        <f t="shared" si="184"/>
        <v>1.6817937804390403E-2</v>
      </c>
    </row>
    <row r="2194" spans="2:40" x14ac:dyDescent="0.5">
      <c r="B2194" s="29">
        <v>45182</v>
      </c>
      <c r="C2194" s="4">
        <v>90.6</v>
      </c>
      <c r="D2194" s="5">
        <f t="shared" si="180"/>
        <v>4.8802129547470914E-3</v>
      </c>
      <c r="E2194" s="6">
        <f t="shared" si="181"/>
        <v>4.8683433174128328E-3</v>
      </c>
      <c r="AJ2194" s="29">
        <v>45182</v>
      </c>
      <c r="AK2194" s="6">
        <f t="shared" si="182"/>
        <v>1.0048802129547472</v>
      </c>
      <c r="AL2194" s="7">
        <f t="shared" si="182"/>
        <v>1.0048683433174128</v>
      </c>
      <c r="AM2194" s="10">
        <f t="shared" si="183"/>
        <v>7.5094559219035972E-4</v>
      </c>
      <c r="AN2194" s="11">
        <f t="shared" si="184"/>
        <v>1.6899943749984315E-2</v>
      </c>
    </row>
    <row r="2195" spans="2:40" x14ac:dyDescent="0.5">
      <c r="B2195" s="29">
        <v>45183</v>
      </c>
      <c r="C2195" s="4">
        <v>91.17</v>
      </c>
      <c r="D2195" s="5">
        <f t="shared" si="180"/>
        <v>6.2913907284769029E-3</v>
      </c>
      <c r="E2195" s="6">
        <f t="shared" si="181"/>
        <v>6.2716825478778809E-3</v>
      </c>
      <c r="AJ2195" s="29">
        <v>45183</v>
      </c>
      <c r="AK2195" s="6">
        <f t="shared" si="182"/>
        <v>1.006291390728477</v>
      </c>
      <c r="AL2195" s="7">
        <f t="shared" si="182"/>
        <v>1.0062716825478779</v>
      </c>
      <c r="AM2195" s="10">
        <f t="shared" si="183"/>
        <v>1.0166911354532408E-3</v>
      </c>
      <c r="AN2195" s="11">
        <f t="shared" si="184"/>
        <v>1.7153822777768887E-2</v>
      </c>
    </row>
    <row r="2196" spans="2:40" x14ac:dyDescent="0.5">
      <c r="B2196" s="29">
        <v>45184</v>
      </c>
      <c r="C2196" s="4">
        <v>91.78</v>
      </c>
      <c r="D2196" s="5">
        <f t="shared" si="180"/>
        <v>6.690797411429192E-3</v>
      </c>
      <c r="E2196" s="6">
        <f t="shared" si="181"/>
        <v>6.6685133698760456E-3</v>
      </c>
      <c r="AJ2196" s="29">
        <v>45184</v>
      </c>
      <c r="AK2196" s="6">
        <f t="shared" si="182"/>
        <v>1.0066907974114292</v>
      </c>
      <c r="AL2196" s="7">
        <f t="shared" si="182"/>
        <v>1.0066685133698761</v>
      </c>
      <c r="AM2196" s="10">
        <f t="shared" si="183"/>
        <v>1.160433449123063E-3</v>
      </c>
      <c r="AN2196" s="11">
        <f t="shared" si="184"/>
        <v>1.7253031860257149E-2</v>
      </c>
    </row>
    <row r="2197" spans="2:40" x14ac:dyDescent="0.5">
      <c r="B2197" s="29">
        <v>45187</v>
      </c>
      <c r="C2197" s="4">
        <v>92.06</v>
      </c>
      <c r="D2197" s="5">
        <f t="shared" si="180"/>
        <v>3.0507735890172275E-3</v>
      </c>
      <c r="E2197" s="6">
        <f t="shared" si="181"/>
        <v>3.0461294224080038E-3</v>
      </c>
      <c r="AJ2197" s="29">
        <v>45187</v>
      </c>
      <c r="AK2197" s="6">
        <f t="shared" si="182"/>
        <v>1.0030507735890173</v>
      </c>
      <c r="AL2197" s="7">
        <f t="shared" si="182"/>
        <v>1.003046129422408</v>
      </c>
      <c r="AM2197" s="10">
        <f t="shared" si="183"/>
        <v>1.12317919330545E-3</v>
      </c>
      <c r="AN2197" s="11">
        <f t="shared" si="184"/>
        <v>1.7244615617329987E-2</v>
      </c>
    </row>
    <row r="2198" spans="2:40" x14ac:dyDescent="0.5">
      <c r="B2198" s="29">
        <v>45188</v>
      </c>
      <c r="C2198" s="4">
        <v>91.66</v>
      </c>
      <c r="D2198" s="5">
        <f t="shared" si="180"/>
        <v>-4.3449923962633683E-3</v>
      </c>
      <c r="E2198" s="6">
        <f t="shared" si="181"/>
        <v>-4.3544593081174757E-3</v>
      </c>
      <c r="AJ2198" s="29">
        <v>45188</v>
      </c>
      <c r="AK2198" s="6">
        <f t="shared" si="182"/>
        <v>0.9956550076037366</v>
      </c>
      <c r="AL2198" s="7">
        <f t="shared" si="182"/>
        <v>0.99564554069188249</v>
      </c>
      <c r="AM2198" s="10">
        <f t="shared" si="183"/>
        <v>1.1882496618075629E-3</v>
      </c>
      <c r="AN2198" s="11">
        <f t="shared" si="184"/>
        <v>1.7263131904324797E-2</v>
      </c>
    </row>
    <row r="2199" spans="2:40" x14ac:dyDescent="0.5">
      <c r="B2199" s="29">
        <v>45189</v>
      </c>
      <c r="C2199" s="4">
        <v>92.02</v>
      </c>
      <c r="D2199" s="5">
        <f t="shared" si="180"/>
        <v>3.9275583678812943E-3</v>
      </c>
      <c r="E2199" s="6">
        <f t="shared" si="181"/>
        <v>3.9198656463445176E-3</v>
      </c>
      <c r="AJ2199" s="29">
        <v>45189</v>
      </c>
      <c r="AK2199" s="6">
        <f t="shared" si="182"/>
        <v>1.0039275583678813</v>
      </c>
      <c r="AL2199" s="7">
        <f t="shared" si="182"/>
        <v>1.0039198656463446</v>
      </c>
      <c r="AM2199" s="10">
        <f t="shared" si="183"/>
        <v>1.2783416021237826E-3</v>
      </c>
      <c r="AN2199" s="11">
        <f t="shared" si="184"/>
        <v>1.7255325296326236E-2</v>
      </c>
    </row>
    <row r="2200" spans="2:40" x14ac:dyDescent="0.5">
      <c r="B2200" s="29">
        <v>45190</v>
      </c>
      <c r="C2200" s="4">
        <v>90.41</v>
      </c>
      <c r="D2200" s="5">
        <f t="shared" si="180"/>
        <v>-1.7496196479026293E-2</v>
      </c>
      <c r="E2200" s="6">
        <f t="shared" si="181"/>
        <v>-1.7651063978047513E-2</v>
      </c>
      <c r="AJ2200" s="29">
        <v>45190</v>
      </c>
      <c r="AK2200" s="6">
        <f t="shared" si="182"/>
        <v>0.98250380352097366</v>
      </c>
      <c r="AL2200" s="7">
        <f t="shared" si="182"/>
        <v>0.9823489360219525</v>
      </c>
      <c r="AM2200" s="10">
        <f t="shared" si="183"/>
        <v>1.1053901516850087E-3</v>
      </c>
      <c r="AN2200" s="11">
        <f t="shared" si="184"/>
        <v>1.7307273268548758E-2</v>
      </c>
    </row>
    <row r="2201" spans="2:40" x14ac:dyDescent="0.5">
      <c r="B2201" s="29">
        <v>45191</v>
      </c>
      <c r="C2201" s="4">
        <v>90.81</v>
      </c>
      <c r="D2201" s="5">
        <f t="shared" si="180"/>
        <v>4.4242893485234563E-3</v>
      </c>
      <c r="E2201" s="6">
        <f t="shared" si="181"/>
        <v>4.4145309524618601E-3</v>
      </c>
      <c r="AJ2201" s="29">
        <v>45191</v>
      </c>
      <c r="AK2201" s="6">
        <f t="shared" si="182"/>
        <v>1.0044242893485233</v>
      </c>
      <c r="AL2201" s="7">
        <f t="shared" si="182"/>
        <v>1.0044145309524619</v>
      </c>
      <c r="AM2201" s="10">
        <f t="shared" si="183"/>
        <v>1.314073892162027E-3</v>
      </c>
      <c r="AN2201" s="11">
        <f t="shared" si="184"/>
        <v>1.7194612457295325E-2</v>
      </c>
    </row>
    <row r="2202" spans="2:40" x14ac:dyDescent="0.5">
      <c r="B2202" s="29">
        <v>45194</v>
      </c>
      <c r="C2202" s="4">
        <v>92.48</v>
      </c>
      <c r="D2202" s="5">
        <f t="shared" si="180"/>
        <v>1.839004514921266E-2</v>
      </c>
      <c r="E2202" s="6">
        <f t="shared" si="181"/>
        <v>1.8222993222330446E-2</v>
      </c>
      <c r="AJ2202" s="29">
        <v>45194</v>
      </c>
      <c r="AK2202" s="6">
        <f t="shared" si="182"/>
        <v>1.0183900451492127</v>
      </c>
      <c r="AL2202" s="7">
        <f t="shared" si="182"/>
        <v>1.0182229932223303</v>
      </c>
      <c r="AM2202" s="10">
        <f t="shared" si="183"/>
        <v>1.5474210002112685E-3</v>
      </c>
      <c r="AN2202" s="11">
        <f t="shared" si="184"/>
        <v>1.7380373256751951E-2</v>
      </c>
    </row>
    <row r="2203" spans="2:40" x14ac:dyDescent="0.5">
      <c r="B2203" s="29">
        <v>45195</v>
      </c>
      <c r="C2203" s="4">
        <v>89.88</v>
      </c>
      <c r="D2203" s="5">
        <f t="shared" si="180"/>
        <v>-2.8114186851211163E-2</v>
      </c>
      <c r="E2203" s="6">
        <f t="shared" si="181"/>
        <v>-2.8516957606938991E-2</v>
      </c>
      <c r="AJ2203" s="29">
        <v>45195</v>
      </c>
      <c r="AK2203" s="6">
        <f t="shared" si="182"/>
        <v>0.97188581314878886</v>
      </c>
      <c r="AL2203" s="7">
        <f t="shared" si="182"/>
        <v>0.97148304239306105</v>
      </c>
      <c r="AM2203" s="10">
        <f t="shared" si="183"/>
        <v>1.3314804497443669E-3</v>
      </c>
      <c r="AN2203" s="11">
        <f t="shared" si="184"/>
        <v>1.7290630421716635E-2</v>
      </c>
    </row>
    <row r="2204" spans="2:40" x14ac:dyDescent="0.5">
      <c r="B2204" s="29">
        <v>45196</v>
      </c>
      <c r="C2204" s="4">
        <v>89.55</v>
      </c>
      <c r="D2204" s="5">
        <f t="shared" si="180"/>
        <v>-3.6715620827770172E-3</v>
      </c>
      <c r="E2204" s="6">
        <f t="shared" si="181"/>
        <v>-3.6783188104075686E-3</v>
      </c>
      <c r="AJ2204" s="29">
        <v>45196</v>
      </c>
      <c r="AK2204" s="6">
        <f t="shared" si="182"/>
        <v>0.99632843791722303</v>
      </c>
      <c r="AL2204" s="7">
        <f t="shared" si="182"/>
        <v>0.99632168118959241</v>
      </c>
      <c r="AM2204" s="10">
        <f t="shared" si="183"/>
        <v>1.7972610158037657E-3</v>
      </c>
      <c r="AN2204" s="11">
        <f t="shared" si="184"/>
        <v>1.7057938571424899E-2</v>
      </c>
    </row>
    <row r="2205" spans="2:40" x14ac:dyDescent="0.5">
      <c r="B2205" s="29">
        <v>45197</v>
      </c>
      <c r="C2205" s="4">
        <v>91.1</v>
      </c>
      <c r="D2205" s="5">
        <f t="shared" si="180"/>
        <v>1.7308766052484614E-2</v>
      </c>
      <c r="E2205" s="6">
        <f t="shared" si="181"/>
        <v>1.7160675759191866E-2</v>
      </c>
      <c r="AJ2205" s="29">
        <v>45197</v>
      </c>
      <c r="AK2205" s="6">
        <f t="shared" si="182"/>
        <v>1.0173087660524847</v>
      </c>
      <c r="AL2205" s="7">
        <f t="shared" si="182"/>
        <v>1.0171606757591918</v>
      </c>
      <c r="AM2205" s="10">
        <f t="shared" si="183"/>
        <v>1.9880269742510322E-3</v>
      </c>
      <c r="AN2205" s="11">
        <f t="shared" si="184"/>
        <v>1.7093132957587617E-2</v>
      </c>
    </row>
    <row r="2206" spans="2:40" x14ac:dyDescent="0.5">
      <c r="B2206" s="29">
        <v>45198</v>
      </c>
      <c r="C2206" s="4">
        <v>89.76</v>
      </c>
      <c r="D2206" s="5">
        <f t="shared" si="180"/>
        <v>-1.4709110867178807E-2</v>
      </c>
      <c r="E2206" s="6">
        <f t="shared" si="181"/>
        <v>-1.481836249152638E-2</v>
      </c>
      <c r="AJ2206" s="29">
        <v>45198</v>
      </c>
      <c r="AK2206" s="6">
        <f t="shared" si="182"/>
        <v>0.98529088913282115</v>
      </c>
      <c r="AL2206" s="7">
        <f t="shared" si="182"/>
        <v>0.98518163750847365</v>
      </c>
      <c r="AM2206" s="10">
        <f t="shared" si="183"/>
        <v>1.9545101457109281E-3</v>
      </c>
      <c r="AN2206" s="11">
        <f t="shared" si="184"/>
        <v>1.706572604218794E-2</v>
      </c>
    </row>
    <row r="2207" spans="2:40" x14ac:dyDescent="0.5">
      <c r="B2207" s="29">
        <v>45201</v>
      </c>
      <c r="C2207" s="4">
        <v>89.6</v>
      </c>
      <c r="D2207" s="5">
        <f t="shared" si="180"/>
        <v>-1.7825311942960204E-3</v>
      </c>
      <c r="E2207" s="6">
        <f t="shared" si="181"/>
        <v>-1.7841217935015538E-3</v>
      </c>
      <c r="AJ2207" s="29">
        <v>45201</v>
      </c>
      <c r="AK2207" s="6">
        <f t="shared" si="182"/>
        <v>0.99821746880570394</v>
      </c>
      <c r="AL2207" s="7">
        <f t="shared" si="182"/>
        <v>0.99821587820649849</v>
      </c>
      <c r="AM2207" s="10">
        <f t="shared" si="183"/>
        <v>2.373967437145688E-3</v>
      </c>
      <c r="AN2207" s="11">
        <f t="shared" si="184"/>
        <v>1.7120609413003189E-2</v>
      </c>
    </row>
    <row r="2208" spans="2:40" x14ac:dyDescent="0.5">
      <c r="B2208" s="29">
        <v>45202</v>
      </c>
      <c r="C2208" s="4">
        <v>86.56</v>
      </c>
      <c r="D2208" s="5">
        <f t="shared" si="180"/>
        <v>-3.3928571428571343E-2</v>
      </c>
      <c r="E2208" s="6">
        <f t="shared" si="181"/>
        <v>-3.4517504882713268E-2</v>
      </c>
      <c r="AJ2208" s="29">
        <v>45202</v>
      </c>
      <c r="AK2208" s="6">
        <f t="shared" si="182"/>
        <v>0.96607142857142869</v>
      </c>
      <c r="AL2208" s="7">
        <f t="shared" si="182"/>
        <v>0.96548249511728668</v>
      </c>
      <c r="AM2208" s="10">
        <f t="shared" si="183"/>
        <v>2.2885937931973362E-3</v>
      </c>
      <c r="AN2208" s="11">
        <f t="shared" si="184"/>
        <v>1.7160889580489922E-2</v>
      </c>
    </row>
    <row r="2209" spans="2:40" x14ac:dyDescent="0.5">
      <c r="B2209" s="29">
        <v>45203</v>
      </c>
      <c r="C2209" s="4">
        <v>87.97</v>
      </c>
      <c r="D2209" s="5">
        <f t="shared" si="180"/>
        <v>1.6289279112754119E-2</v>
      </c>
      <c r="E2209" s="6">
        <f t="shared" si="181"/>
        <v>1.6158032166411637E-2</v>
      </c>
      <c r="AJ2209" s="29">
        <v>45203</v>
      </c>
      <c r="AK2209" s="6">
        <f t="shared" si="182"/>
        <v>1.016289279112754</v>
      </c>
      <c r="AL2209" s="7">
        <f t="shared" si="182"/>
        <v>1.0161580321664117</v>
      </c>
      <c r="AM2209" s="10">
        <f t="shared" si="183"/>
        <v>2.7613536878633928E-3</v>
      </c>
      <c r="AN2209" s="11">
        <f t="shared" si="184"/>
        <v>1.6739482366450679E-2</v>
      </c>
    </row>
    <row r="2210" spans="2:40" x14ac:dyDescent="0.5">
      <c r="B2210" s="29">
        <v>45204</v>
      </c>
      <c r="C2210" s="4">
        <v>88.58</v>
      </c>
      <c r="D2210" s="5">
        <f t="shared" si="180"/>
        <v>6.9341821075366537E-3</v>
      </c>
      <c r="E2210" s="6">
        <f t="shared" si="181"/>
        <v>6.9102512304689114E-3</v>
      </c>
      <c r="AJ2210" s="29">
        <v>45204</v>
      </c>
      <c r="AK2210" s="6">
        <f t="shared" si="182"/>
        <v>1.0069341821075366</v>
      </c>
      <c r="AL2210" s="7">
        <f t="shared" si="182"/>
        <v>1.0069102512304688</v>
      </c>
      <c r="AM2210" s="10">
        <f t="shared" si="183"/>
        <v>2.8524000397339541E-3</v>
      </c>
      <c r="AN2210" s="11">
        <f t="shared" si="184"/>
        <v>1.6836131256742846E-2</v>
      </c>
    </row>
    <row r="2211" spans="2:40" x14ac:dyDescent="0.5">
      <c r="B2211" s="29">
        <v>45205</v>
      </c>
      <c r="C2211" s="4">
        <v>90.57</v>
      </c>
      <c r="D2211" s="5">
        <f t="shared" si="180"/>
        <v>2.246556784827269E-2</v>
      </c>
      <c r="E2211" s="6">
        <f t="shared" si="181"/>
        <v>2.2216933891804829E-2</v>
      </c>
      <c r="AJ2211" s="29">
        <v>45205</v>
      </c>
      <c r="AK2211" s="6">
        <f t="shared" si="182"/>
        <v>1.0224655678482726</v>
      </c>
      <c r="AL2211" s="7">
        <f t="shared" si="182"/>
        <v>1.0222169338918048</v>
      </c>
      <c r="AM2211" s="10">
        <f t="shared" si="183"/>
        <v>2.9206768843400067E-3</v>
      </c>
      <c r="AN2211" s="11">
        <f t="shared" si="184"/>
        <v>1.6865441246386656E-2</v>
      </c>
    </row>
    <row r="2212" spans="2:40" x14ac:dyDescent="0.5">
      <c r="B2212" s="29">
        <v>45208</v>
      </c>
      <c r="C2212" s="4">
        <v>89.18</v>
      </c>
      <c r="D2212" s="5">
        <f t="shared" si="180"/>
        <v>-1.5347245224687937E-2</v>
      </c>
      <c r="E2212" s="6">
        <f t="shared" si="181"/>
        <v>-1.5466233187526332E-2</v>
      </c>
      <c r="AJ2212" s="29">
        <v>45208</v>
      </c>
      <c r="AK2212" s="6">
        <f t="shared" si="182"/>
        <v>0.98465275477531211</v>
      </c>
      <c r="AL2212" s="7">
        <f t="shared" si="182"/>
        <v>0.98453376681247362</v>
      </c>
      <c r="AM2212" s="10">
        <f t="shared" si="183"/>
        <v>2.5446900641102532E-3</v>
      </c>
      <c r="AN2212" s="11">
        <f t="shared" si="184"/>
        <v>1.6806155926465238E-2</v>
      </c>
    </row>
    <row r="2213" spans="2:40" x14ac:dyDescent="0.5">
      <c r="B2213" s="29">
        <v>45209</v>
      </c>
      <c r="C2213" s="4">
        <v>89.79</v>
      </c>
      <c r="D2213" s="5">
        <f t="shared" si="180"/>
        <v>6.8400986768333638E-3</v>
      </c>
      <c r="E2213" s="6">
        <f t="shared" si="181"/>
        <v>6.8168113333866211E-3</v>
      </c>
      <c r="AJ2213" s="29">
        <v>45209</v>
      </c>
      <c r="AK2213" s="6">
        <f t="shared" si="182"/>
        <v>1.0068400986768333</v>
      </c>
      <c r="AL2213" s="7">
        <f t="shared" si="182"/>
        <v>1.0068168113333866</v>
      </c>
      <c r="AM2213" s="10">
        <f t="shared" si="183"/>
        <v>2.4101220157272669E-3</v>
      </c>
      <c r="AN2213" s="11">
        <f t="shared" si="184"/>
        <v>1.6998930132280498E-2</v>
      </c>
    </row>
    <row r="2214" spans="2:40" x14ac:dyDescent="0.5">
      <c r="B2214" s="29">
        <v>45210</v>
      </c>
      <c r="C2214" s="4">
        <v>89.29</v>
      </c>
      <c r="D2214" s="5">
        <f t="shared" si="180"/>
        <v>-5.5685488361732925E-3</v>
      </c>
      <c r="E2214" s="6">
        <f t="shared" si="181"/>
        <v>-5.5841110035922108E-3</v>
      </c>
      <c r="AJ2214" s="29">
        <v>45210</v>
      </c>
      <c r="AK2214" s="6">
        <f t="shared" si="182"/>
        <v>0.9944314511638267</v>
      </c>
      <c r="AL2214" s="7">
        <f t="shared" si="182"/>
        <v>0.99441588899640776</v>
      </c>
      <c r="AM2214" s="10">
        <f t="shared" si="183"/>
        <v>2.3028713925840757E-3</v>
      </c>
      <c r="AN2214" s="11">
        <f t="shared" si="184"/>
        <v>1.7001458093525948E-2</v>
      </c>
    </row>
    <row r="2215" spans="2:40" x14ac:dyDescent="0.5">
      <c r="B2215" s="29">
        <v>45211</v>
      </c>
      <c r="C2215" s="4">
        <v>87.95</v>
      </c>
      <c r="D2215" s="5">
        <f t="shared" si="180"/>
        <v>-1.500727965057681E-2</v>
      </c>
      <c r="E2215" s="6">
        <f t="shared" si="181"/>
        <v>-1.5121028345557907E-2</v>
      </c>
      <c r="AJ2215" s="29">
        <v>45211</v>
      </c>
      <c r="AK2215" s="6">
        <f t="shared" si="182"/>
        <v>0.9849927203494232</v>
      </c>
      <c r="AL2215" s="7">
        <f t="shared" si="182"/>
        <v>0.98487897165444205</v>
      </c>
      <c r="AM2215" s="10">
        <f t="shared" si="183"/>
        <v>2.5883092452236326E-3</v>
      </c>
      <c r="AN2215" s="11">
        <f t="shared" si="184"/>
        <v>1.708567381393709E-2</v>
      </c>
    </row>
    <row r="2216" spans="2:40" x14ac:dyDescent="0.5">
      <c r="B2216" s="29">
        <v>45212</v>
      </c>
      <c r="C2216" s="4">
        <v>87.56</v>
      </c>
      <c r="D2216" s="5">
        <f t="shared" si="180"/>
        <v>-4.4343376918703874E-3</v>
      </c>
      <c r="E2216" s="6">
        <f t="shared" si="181"/>
        <v>-4.44419852890501E-3</v>
      </c>
      <c r="AJ2216" s="29">
        <v>45212</v>
      </c>
      <c r="AK2216" s="6">
        <f t="shared" si="182"/>
        <v>0.9955656623081296</v>
      </c>
      <c r="AL2216" s="7">
        <f t="shared" si="182"/>
        <v>0.99555580147109501</v>
      </c>
      <c r="AM2216" s="10">
        <f t="shared" si="183"/>
        <v>2.7630791376233501E-3</v>
      </c>
      <c r="AN2216" s="11">
        <f t="shared" si="184"/>
        <v>1.6984731522649014E-2</v>
      </c>
    </row>
    <row r="2217" spans="2:40" x14ac:dyDescent="0.5">
      <c r="B2217" s="29">
        <v>45215</v>
      </c>
      <c r="C2217" s="4">
        <v>87.25</v>
      </c>
      <c r="D2217" s="5">
        <f t="shared" si="180"/>
        <v>-3.5404294198264304E-3</v>
      </c>
      <c r="E2217" s="6">
        <f t="shared" si="181"/>
        <v>-3.5467115721257042E-3</v>
      </c>
      <c r="AJ2217" s="29">
        <v>45215</v>
      </c>
      <c r="AK2217" s="6">
        <f t="shared" si="182"/>
        <v>0.99645957058017354</v>
      </c>
      <c r="AL2217" s="7">
        <f t="shared" si="182"/>
        <v>0.99645328842787428</v>
      </c>
      <c r="AM2217" s="10">
        <f t="shared" si="183"/>
        <v>2.7399330401735029E-3</v>
      </c>
      <c r="AN2217" s="11">
        <f t="shared" si="184"/>
        <v>1.6996080244347577E-2</v>
      </c>
    </row>
    <row r="2218" spans="2:40" x14ac:dyDescent="0.5">
      <c r="B2218" s="29">
        <v>45216</v>
      </c>
      <c r="C2218" s="4">
        <v>88.11</v>
      </c>
      <c r="D2218" s="5">
        <f t="shared" si="180"/>
        <v>9.8567335243552948E-3</v>
      </c>
      <c r="E2218" s="6">
        <f t="shared" si="181"/>
        <v>9.8084727961018948E-3</v>
      </c>
      <c r="AJ2218" s="29">
        <v>45216</v>
      </c>
      <c r="AK2218" s="6">
        <f t="shared" si="182"/>
        <v>1.0098567335243553</v>
      </c>
      <c r="AL2218" s="7">
        <f t="shared" si="182"/>
        <v>1.0098084727961019</v>
      </c>
      <c r="AM2218" s="10">
        <f t="shared" si="183"/>
        <v>2.7728924234559304E-3</v>
      </c>
      <c r="AN2218" s="11">
        <f t="shared" si="184"/>
        <v>1.6986671398509939E-2</v>
      </c>
    </row>
    <row r="2219" spans="2:40" x14ac:dyDescent="0.5">
      <c r="B2219" s="29">
        <v>45217</v>
      </c>
      <c r="C2219" s="4">
        <v>87.25</v>
      </c>
      <c r="D2219" s="5">
        <f t="shared" si="180"/>
        <v>-9.7605266144591921E-3</v>
      </c>
      <c r="E2219" s="6">
        <f t="shared" si="181"/>
        <v>-9.808472796101796E-3</v>
      </c>
      <c r="AJ2219" s="29">
        <v>45217</v>
      </c>
      <c r="AK2219" s="6">
        <f t="shared" si="182"/>
        <v>0.99023947338554086</v>
      </c>
      <c r="AL2219" s="7">
        <f t="shared" si="182"/>
        <v>0.99019152720389825</v>
      </c>
      <c r="AM2219" s="10">
        <f t="shared" si="183"/>
        <v>2.7607627438875335E-3</v>
      </c>
      <c r="AN2219" s="11">
        <f t="shared" si="184"/>
        <v>1.6981950272799785E-2</v>
      </c>
    </row>
    <row r="2220" spans="2:40" x14ac:dyDescent="0.5">
      <c r="B2220" s="29">
        <v>45218</v>
      </c>
      <c r="C2220" s="4">
        <v>83.38</v>
      </c>
      <c r="D2220" s="5">
        <f t="shared" si="180"/>
        <v>-4.4355300859598906E-2</v>
      </c>
      <c r="E2220" s="6">
        <f t="shared" si="181"/>
        <v>-4.5369088629885798E-2</v>
      </c>
      <c r="AJ2220" s="29">
        <v>45218</v>
      </c>
      <c r="AK2220" s="6">
        <f t="shared" si="182"/>
        <v>0.95564469914040107</v>
      </c>
      <c r="AL2220" s="7">
        <f t="shared" si="182"/>
        <v>0.95463091137011424</v>
      </c>
      <c r="AM2220" s="10">
        <f t="shared" si="183"/>
        <v>2.8690042829418627E-3</v>
      </c>
      <c r="AN2220" s="11">
        <f t="shared" si="184"/>
        <v>1.6932573534564697E-2</v>
      </c>
    </row>
    <row r="2221" spans="2:40" x14ac:dyDescent="0.5">
      <c r="B2221" s="29">
        <v>45219</v>
      </c>
      <c r="C2221" s="4">
        <v>82.36</v>
      </c>
      <c r="D2221" s="5">
        <f t="shared" si="180"/>
        <v>-1.2233149436315616E-2</v>
      </c>
      <c r="E2221" s="6">
        <f t="shared" si="181"/>
        <v>-1.2308590293062064E-2</v>
      </c>
      <c r="AJ2221" s="29">
        <v>45219</v>
      </c>
      <c r="AK2221" s="6">
        <f t="shared" si="182"/>
        <v>0.98776685056368441</v>
      </c>
      <c r="AL2221" s="7">
        <f t="shared" si="182"/>
        <v>0.98769140970693792</v>
      </c>
      <c r="AM2221" s="10">
        <f t="shared" si="183"/>
        <v>3.2787747360766956E-3</v>
      </c>
      <c r="AN2221" s="11">
        <f t="shared" si="184"/>
        <v>1.6212949999265359E-2</v>
      </c>
    </row>
    <row r="2222" spans="2:40" x14ac:dyDescent="0.5">
      <c r="B2222" s="29">
        <v>45222</v>
      </c>
      <c r="C2222" s="4">
        <v>82.82</v>
      </c>
      <c r="D2222" s="5">
        <f t="shared" si="180"/>
        <v>5.5852355512383892E-3</v>
      </c>
      <c r="E2222" s="6">
        <f t="shared" si="181"/>
        <v>5.5696959578324969E-3</v>
      </c>
      <c r="AJ2222" s="29">
        <v>45222</v>
      </c>
      <c r="AK2222" s="6">
        <f t="shared" si="182"/>
        <v>1.0055852355512385</v>
      </c>
      <c r="AL2222" s="7">
        <f t="shared" si="182"/>
        <v>1.0055696959578324</v>
      </c>
      <c r="AM2222" s="10">
        <f t="shared" si="183"/>
        <v>3.447851862969073E-3</v>
      </c>
      <c r="AN2222" s="11">
        <f t="shared" si="184"/>
        <v>1.6129397566750664E-2</v>
      </c>
    </row>
    <row r="2223" spans="2:40" x14ac:dyDescent="0.5">
      <c r="B2223" s="29">
        <v>45223</v>
      </c>
      <c r="C2223" s="4">
        <v>84</v>
      </c>
      <c r="D2223" s="5">
        <f t="shared" si="180"/>
        <v>1.4247766240038722E-2</v>
      </c>
      <c r="E2223" s="6">
        <f t="shared" si="181"/>
        <v>1.4147220725892432E-2</v>
      </c>
      <c r="AJ2223" s="29">
        <v>45223</v>
      </c>
      <c r="AK2223" s="6">
        <f t="shared" si="182"/>
        <v>1.0142477662400387</v>
      </c>
      <c r="AL2223" s="7">
        <f t="shared" si="182"/>
        <v>1.0141472207258924</v>
      </c>
      <c r="AM2223" s="10">
        <f t="shared" si="183"/>
        <v>3.1940495397459151E-3</v>
      </c>
      <c r="AN2223" s="11">
        <f t="shared" si="184"/>
        <v>1.6276433466040258E-2</v>
      </c>
    </row>
    <row r="2224" spans="2:40" x14ac:dyDescent="0.5">
      <c r="B2224" s="29">
        <v>45224</v>
      </c>
      <c r="C2224" s="4">
        <v>81.400000000000006</v>
      </c>
      <c r="D2224" s="5">
        <f t="shared" si="180"/>
        <v>-3.0952380952380884E-2</v>
      </c>
      <c r="E2224" s="6">
        <f t="shared" si="181"/>
        <v>-3.1441525834818886E-2</v>
      </c>
      <c r="AJ2224" s="29">
        <v>45224</v>
      </c>
      <c r="AK2224" s="6">
        <f t="shared" si="182"/>
        <v>0.96904761904761916</v>
      </c>
      <c r="AL2224" s="7">
        <f t="shared" si="182"/>
        <v>0.96855847416518115</v>
      </c>
      <c r="AM2224" s="10">
        <f t="shared" si="183"/>
        <v>2.9762130014779594E-3</v>
      </c>
      <c r="AN2224" s="11">
        <f t="shared" si="184"/>
        <v>1.6259494812947171E-2</v>
      </c>
    </row>
    <row r="2225" spans="2:40" x14ac:dyDescent="0.5">
      <c r="B2225" s="29">
        <v>45225</v>
      </c>
      <c r="C2225" s="4">
        <v>81.02</v>
      </c>
      <c r="D2225" s="5">
        <f t="shared" si="180"/>
        <v>-4.6683046683047864E-3</v>
      </c>
      <c r="E2225" s="6">
        <f t="shared" si="181"/>
        <v>-4.6792352339502597E-3</v>
      </c>
      <c r="AJ2225" s="29">
        <v>45225</v>
      </c>
      <c r="AK2225" s="6">
        <f t="shared" si="182"/>
        <v>0.99533169533169519</v>
      </c>
      <c r="AL2225" s="7">
        <f t="shared" si="182"/>
        <v>0.99532076476604969</v>
      </c>
      <c r="AM2225" s="10">
        <f t="shared" si="183"/>
        <v>3.5294631476902893E-3</v>
      </c>
      <c r="AN2225" s="11">
        <f t="shared" si="184"/>
        <v>1.594571541282833E-2</v>
      </c>
    </row>
    <row r="2226" spans="2:40" x14ac:dyDescent="0.5">
      <c r="B2226" s="29">
        <v>45226</v>
      </c>
      <c r="C2226" s="4">
        <v>80.349999999999994</v>
      </c>
      <c r="D2226" s="5">
        <f t="shared" si="180"/>
        <v>-8.2695630708467267E-3</v>
      </c>
      <c r="E2226" s="6">
        <f t="shared" si="181"/>
        <v>-8.3039455910228991E-3</v>
      </c>
      <c r="AJ2226" s="29">
        <v>45226</v>
      </c>
      <c r="AK2226" s="6">
        <f t="shared" si="182"/>
        <v>0.9917304369291533</v>
      </c>
      <c r="AL2226" s="7">
        <f t="shared" si="182"/>
        <v>0.99169605440897712</v>
      </c>
      <c r="AM2226" s="10">
        <f t="shared" si="183"/>
        <v>3.3667494604972962E-3</v>
      </c>
      <c r="AN2226" s="11">
        <f t="shared" si="184"/>
        <v>1.610504743133322E-2</v>
      </c>
    </row>
    <row r="2227" spans="2:40" x14ac:dyDescent="0.5">
      <c r="B2227" s="29">
        <v>45229</v>
      </c>
      <c r="C2227" s="4">
        <v>80.16</v>
      </c>
      <c r="D2227" s="5">
        <f t="shared" si="180"/>
        <v>-2.3646546359676135E-3</v>
      </c>
      <c r="E2227" s="6">
        <f t="shared" si="181"/>
        <v>-2.367454846966861E-3</v>
      </c>
      <c r="AJ2227" s="29">
        <v>45229</v>
      </c>
      <c r="AK2227" s="6">
        <f t="shared" si="182"/>
        <v>0.99763534536403242</v>
      </c>
      <c r="AL2227" s="7">
        <f t="shared" si="182"/>
        <v>0.99763254515303312</v>
      </c>
      <c r="AM2227" s="10">
        <f t="shared" si="183"/>
        <v>3.4586342637262552E-3</v>
      </c>
      <c r="AN2227" s="11">
        <f t="shared" si="184"/>
        <v>1.6061714993656984E-2</v>
      </c>
    </row>
    <row r="2228" spans="2:40" x14ac:dyDescent="0.5">
      <c r="B2228" s="29">
        <v>45230</v>
      </c>
      <c r="C2228" s="4">
        <v>77.44</v>
      </c>
      <c r="D2228" s="5">
        <f t="shared" si="180"/>
        <v>-3.3932135728542902E-2</v>
      </c>
      <c r="E2228" s="6">
        <f t="shared" si="181"/>
        <v>-3.4521194368233102E-2</v>
      </c>
      <c r="AJ2228" s="29">
        <v>45230</v>
      </c>
      <c r="AK2228" s="6">
        <f t="shared" si="182"/>
        <v>0.96606786427145708</v>
      </c>
      <c r="AL2228" s="7">
        <f t="shared" si="182"/>
        <v>0.96547880563176691</v>
      </c>
      <c r="AM2228" s="10">
        <f t="shared" si="183"/>
        <v>3.6038456009389341E-3</v>
      </c>
      <c r="AN2228" s="11">
        <f t="shared" si="184"/>
        <v>1.6068215158361161E-2</v>
      </c>
    </row>
    <row r="2229" spans="2:40" x14ac:dyDescent="0.5">
      <c r="B2229" s="29">
        <v>45231</v>
      </c>
      <c r="C2229" s="4">
        <v>83.65</v>
      </c>
      <c r="D2229" s="5">
        <f t="shared" si="180"/>
        <v>8.0191115702479443E-2</v>
      </c>
      <c r="E2229" s="6">
        <f t="shared" si="181"/>
        <v>7.7137984464511547E-2</v>
      </c>
      <c r="AJ2229" s="29">
        <v>45231</v>
      </c>
      <c r="AK2229" s="6">
        <f t="shared" si="182"/>
        <v>1.0801911157024795</v>
      </c>
      <c r="AL2229" s="7">
        <f t="shared" si="182"/>
        <v>1.0771379844645115</v>
      </c>
      <c r="AM2229" s="10">
        <f t="shared" si="183"/>
        <v>3.9807243981645948E-3</v>
      </c>
      <c r="AN2229" s="11">
        <f t="shared" si="184"/>
        <v>1.5572590166755301E-2</v>
      </c>
    </row>
    <row r="2230" spans="2:40" x14ac:dyDescent="0.5">
      <c r="B2230" s="29">
        <v>45232</v>
      </c>
      <c r="C2230" s="4">
        <v>84.12</v>
      </c>
      <c r="D2230" s="5">
        <f t="shared" si="180"/>
        <v>5.6186491332934707E-3</v>
      </c>
      <c r="E2230" s="6">
        <f t="shared" si="181"/>
        <v>5.6029234016660321E-3</v>
      </c>
      <c r="AJ2230" s="29">
        <v>45232</v>
      </c>
      <c r="AK2230" s="6">
        <f t="shared" si="182"/>
        <v>1.0056186491332935</v>
      </c>
      <c r="AL2230" s="7">
        <f t="shared" si="182"/>
        <v>1.0056029234016661</v>
      </c>
      <c r="AM2230" s="10">
        <f t="shared" si="183"/>
        <v>3.1025008944947276E-3</v>
      </c>
      <c r="AN2230" s="11">
        <f t="shared" si="184"/>
        <v>1.3317090011519747E-2</v>
      </c>
    </row>
    <row r="2231" spans="2:40" x14ac:dyDescent="0.5">
      <c r="B2231" s="29">
        <v>45233</v>
      </c>
      <c r="C2231" s="4">
        <v>85.03</v>
      </c>
      <c r="D2231" s="5">
        <f t="shared" si="180"/>
        <v>1.0817879220161633E-2</v>
      </c>
      <c r="E2231" s="6">
        <f t="shared" si="181"/>
        <v>1.0759784563202073E-2</v>
      </c>
      <c r="AJ2231" s="29">
        <v>45233</v>
      </c>
      <c r="AK2231" s="6">
        <f t="shared" si="182"/>
        <v>1.0108178792201616</v>
      </c>
      <c r="AL2231" s="7">
        <f t="shared" si="182"/>
        <v>1.0107597845632021</v>
      </c>
      <c r="AM2231" s="10">
        <f t="shared" si="183"/>
        <v>3.08071390498492E-3</v>
      </c>
      <c r="AN2231" s="11">
        <f t="shared" si="184"/>
        <v>1.3314549365741689E-2</v>
      </c>
    </row>
    <row r="2232" spans="2:40" x14ac:dyDescent="0.5">
      <c r="B2232" s="29">
        <v>45236</v>
      </c>
      <c r="C2232" s="4">
        <v>83.15</v>
      </c>
      <c r="D2232" s="5">
        <f t="shared" si="180"/>
        <v>-2.210984358461714E-2</v>
      </c>
      <c r="E2232" s="6">
        <f t="shared" si="181"/>
        <v>-2.2357929758764356E-2</v>
      </c>
      <c r="AJ2232" s="29">
        <v>45236</v>
      </c>
      <c r="AK2232" s="6">
        <f t="shared" si="182"/>
        <v>0.97789015641538291</v>
      </c>
      <c r="AL2232" s="7">
        <f t="shared" si="182"/>
        <v>0.97764207024123562</v>
      </c>
      <c r="AM2232" s="10">
        <f t="shared" si="183"/>
        <v>2.9488973247561783E-3</v>
      </c>
      <c r="AN2232" s="11">
        <f t="shared" si="184"/>
        <v>1.329646448889266E-2</v>
      </c>
    </row>
    <row r="2233" spans="2:40" x14ac:dyDescent="0.5">
      <c r="B2233" s="29">
        <v>45237</v>
      </c>
      <c r="C2233" s="4">
        <v>84.35</v>
      </c>
      <c r="D2233" s="5">
        <f t="shared" si="180"/>
        <v>1.4431749849669134E-2</v>
      </c>
      <c r="E2233" s="6">
        <f t="shared" si="181"/>
        <v>1.4328603353040462E-2</v>
      </c>
      <c r="AJ2233" s="29">
        <v>45237</v>
      </c>
      <c r="AK2233" s="6">
        <f t="shared" si="182"/>
        <v>1.0144317498496691</v>
      </c>
      <c r="AL2233" s="7">
        <f t="shared" si="182"/>
        <v>1.0143286033530405</v>
      </c>
      <c r="AM2233" s="10">
        <f t="shared" si="183"/>
        <v>3.237700007887586E-3</v>
      </c>
      <c r="AN2233" s="11">
        <f t="shared" si="184"/>
        <v>1.3028857119064459E-2</v>
      </c>
    </row>
    <row r="2234" spans="2:40" x14ac:dyDescent="0.5">
      <c r="B2234" s="29">
        <v>45238</v>
      </c>
      <c r="C2234" s="4">
        <v>84.77</v>
      </c>
      <c r="D2234" s="5">
        <f t="shared" si="180"/>
        <v>4.9792531120332155E-3</v>
      </c>
      <c r="E2234" s="6">
        <f t="shared" si="181"/>
        <v>4.9668976283368639E-3</v>
      </c>
      <c r="AJ2234" s="29">
        <v>45238</v>
      </c>
      <c r="AK2234" s="6">
        <f t="shared" si="182"/>
        <v>1.0049792531120332</v>
      </c>
      <c r="AL2234" s="7">
        <f t="shared" si="182"/>
        <v>1.0049668976283368</v>
      </c>
      <c r="AM2234" s="10">
        <f t="shared" si="183"/>
        <v>3.2676511677817294E-3</v>
      </c>
      <c r="AN2234" s="11">
        <f t="shared" si="184"/>
        <v>1.3057976546273439E-2</v>
      </c>
    </row>
    <row r="2235" spans="2:40" x14ac:dyDescent="0.5">
      <c r="B2235" s="29">
        <v>45239</v>
      </c>
      <c r="C2235" s="4">
        <v>84.25</v>
      </c>
      <c r="D2235" s="5">
        <f t="shared" si="180"/>
        <v>-6.1342456057567069E-3</v>
      </c>
      <c r="E2235" s="6">
        <f t="shared" si="181"/>
        <v>-6.153137387843035E-3</v>
      </c>
      <c r="AJ2235" s="29">
        <v>45239</v>
      </c>
      <c r="AK2235" s="6">
        <f t="shared" si="182"/>
        <v>0.99386575439424329</v>
      </c>
      <c r="AL2235" s="7">
        <f t="shared" si="182"/>
        <v>0.99384686261215693</v>
      </c>
      <c r="AM2235" s="10">
        <f t="shared" si="183"/>
        <v>3.3973200271899553E-3</v>
      </c>
      <c r="AN2235" s="11">
        <f t="shared" si="184"/>
        <v>1.3133531195059476E-2</v>
      </c>
    </row>
    <row r="2236" spans="2:40" x14ac:dyDescent="0.5">
      <c r="B2236" s="29">
        <v>45240</v>
      </c>
      <c r="C2236" s="4">
        <v>84.96</v>
      </c>
      <c r="D2236" s="5">
        <f t="shared" si="180"/>
        <v>8.4272997032640209E-3</v>
      </c>
      <c r="E2236" s="6">
        <f t="shared" si="181"/>
        <v>8.3919882611574494E-3</v>
      </c>
      <c r="AJ2236" s="29">
        <v>45240</v>
      </c>
      <c r="AK2236" s="6">
        <f t="shared" si="182"/>
        <v>1.0084272997032639</v>
      </c>
      <c r="AL2236" s="7">
        <f t="shared" si="182"/>
        <v>1.0083919882611574</v>
      </c>
      <c r="AM2236" s="10">
        <f t="shared" si="183"/>
        <v>3.2776292459682122E-3</v>
      </c>
      <c r="AN2236" s="11">
        <f t="shared" si="184"/>
        <v>1.3270279955609083E-2</v>
      </c>
    </row>
    <row r="2237" spans="2:40" x14ac:dyDescent="0.5">
      <c r="B2237" s="29">
        <v>45243</v>
      </c>
      <c r="C2237" s="4">
        <v>85.72</v>
      </c>
      <c r="D2237" s="5">
        <f t="shared" si="180"/>
        <v>8.9453860640301922E-3</v>
      </c>
      <c r="E2237" s="6">
        <f t="shared" si="181"/>
        <v>8.9056131117477132E-3</v>
      </c>
      <c r="AJ2237" s="29">
        <v>45243</v>
      </c>
      <c r="AK2237" s="6">
        <f t="shared" si="182"/>
        <v>1.0089453860640303</v>
      </c>
      <c r="AL2237" s="7">
        <f t="shared" si="182"/>
        <v>1.0089056131117478</v>
      </c>
      <c r="AM2237" s="10">
        <f t="shared" si="183"/>
        <v>3.2670145328564174E-3</v>
      </c>
      <c r="AN2237" s="11">
        <f t="shared" si="184"/>
        <v>1.3266500819666583E-2</v>
      </c>
    </row>
    <row r="2238" spans="2:40" x14ac:dyDescent="0.5">
      <c r="B2238" s="29">
        <v>45244</v>
      </c>
      <c r="C2238" s="4">
        <v>87.68</v>
      </c>
      <c r="D2238" s="5">
        <f t="shared" si="180"/>
        <v>2.2865142323845171E-2</v>
      </c>
      <c r="E2238" s="6">
        <f t="shared" si="181"/>
        <v>2.2607652594329126E-2</v>
      </c>
      <c r="AJ2238" s="29">
        <v>45244</v>
      </c>
      <c r="AK2238" s="6">
        <f t="shared" si="182"/>
        <v>1.0228651423238451</v>
      </c>
      <c r="AL2238" s="7">
        <f t="shared" si="182"/>
        <v>1.0226076525943291</v>
      </c>
      <c r="AM2238" s="10">
        <f t="shared" si="183"/>
        <v>3.2142508394769212E-3</v>
      </c>
      <c r="AN2238" s="11">
        <f t="shared" si="184"/>
        <v>1.3253207419946606E-2</v>
      </c>
    </row>
    <row r="2239" spans="2:40" x14ac:dyDescent="0.5">
      <c r="B2239" s="29">
        <v>45245</v>
      </c>
      <c r="C2239" s="4">
        <v>86.97</v>
      </c>
      <c r="D2239" s="5">
        <f t="shared" si="180"/>
        <v>-8.0976277372263681E-3</v>
      </c>
      <c r="E2239" s="6">
        <f t="shared" si="181"/>
        <v>-8.1305915980316411E-3</v>
      </c>
      <c r="AJ2239" s="29">
        <v>45245</v>
      </c>
      <c r="AK2239" s="6">
        <f t="shared" si="182"/>
        <v>0.99190237226277367</v>
      </c>
      <c r="AL2239" s="7">
        <f t="shared" si="182"/>
        <v>0.99186940840196836</v>
      </c>
      <c r="AM2239" s="10">
        <f t="shared" si="183"/>
        <v>2.9330742791692866E-3</v>
      </c>
      <c r="AN2239" s="11">
        <f t="shared" si="184"/>
        <v>1.3102231269879567E-2</v>
      </c>
    </row>
    <row r="2240" spans="2:40" x14ac:dyDescent="0.5">
      <c r="B2240" s="29">
        <v>45246</v>
      </c>
      <c r="C2240" s="4">
        <v>86.4</v>
      </c>
      <c r="D2240" s="5">
        <f t="shared" si="180"/>
        <v>-6.5539841324593904E-3</v>
      </c>
      <c r="E2240" s="6">
        <f t="shared" si="181"/>
        <v>-6.5755557916638572E-3</v>
      </c>
      <c r="AJ2240" s="29">
        <v>45246</v>
      </c>
      <c r="AK2240" s="6">
        <f t="shared" si="182"/>
        <v>0.99344601586754055</v>
      </c>
      <c r="AL2240" s="7">
        <f t="shared" si="182"/>
        <v>0.99342444420833609</v>
      </c>
      <c r="AM2240" s="10">
        <f t="shared" si="183"/>
        <v>2.9127302469234557E-3</v>
      </c>
      <c r="AN2240" s="11">
        <f t="shared" si="184"/>
        <v>1.3120972985191824E-2</v>
      </c>
    </row>
    <row r="2241" spans="2:40" x14ac:dyDescent="0.5">
      <c r="B2241" s="29">
        <v>45247</v>
      </c>
      <c r="C2241" s="4">
        <v>86.84</v>
      </c>
      <c r="D2241" s="5">
        <f t="shared" si="180"/>
        <v>5.0925925925925661E-3</v>
      </c>
      <c r="E2241" s="6">
        <f t="shared" si="181"/>
        <v>5.0796692000812122E-3</v>
      </c>
      <c r="AJ2241" s="29">
        <v>45247</v>
      </c>
      <c r="AK2241" s="6">
        <f t="shared" si="182"/>
        <v>1.0050925925925926</v>
      </c>
      <c r="AL2241" s="7">
        <f t="shared" si="182"/>
        <v>1.0050796692000812</v>
      </c>
      <c r="AM2241" s="10">
        <f t="shared" si="183"/>
        <v>2.9867065211840599E-3</v>
      </c>
      <c r="AN2241" s="11">
        <f t="shared" si="184"/>
        <v>1.3085936786409208E-2</v>
      </c>
    </row>
    <row r="2242" spans="2:40" x14ac:dyDescent="0.5">
      <c r="B2242" s="29">
        <v>45250</v>
      </c>
      <c r="C2242" s="4">
        <v>88.32</v>
      </c>
      <c r="D2242" s="5">
        <f t="shared" si="180"/>
        <v>1.7042837402118722E-2</v>
      </c>
      <c r="E2242" s="6">
        <f t="shared" si="181"/>
        <v>1.6899237518694009E-2</v>
      </c>
      <c r="AJ2242" s="29">
        <v>45250</v>
      </c>
      <c r="AK2242" s="6">
        <f t="shared" si="182"/>
        <v>1.0170428374021188</v>
      </c>
      <c r="AL2242" s="7">
        <f t="shared" si="182"/>
        <v>1.016899237518694</v>
      </c>
      <c r="AM2242" s="10">
        <f t="shared" si="183"/>
        <v>2.7441252136521E-3</v>
      </c>
      <c r="AN2242" s="11">
        <f t="shared" si="184"/>
        <v>1.3250043398153255E-2</v>
      </c>
    </row>
    <row r="2243" spans="2:40" x14ac:dyDescent="0.5">
      <c r="B2243" s="29">
        <v>45251</v>
      </c>
      <c r="C2243" s="4">
        <v>87.96</v>
      </c>
      <c r="D2243" s="5">
        <f t="shared" si="180"/>
        <v>-4.0760869565217329E-3</v>
      </c>
      <c r="E2243" s="6">
        <f t="shared" si="181"/>
        <v>-4.0844168422247357E-3</v>
      </c>
      <c r="AJ2243" s="29">
        <v>45251</v>
      </c>
      <c r="AK2243" s="6">
        <f t="shared" si="182"/>
        <v>0.99592391304347827</v>
      </c>
      <c r="AL2243" s="7">
        <f t="shared" si="182"/>
        <v>0.99591558315777529</v>
      </c>
      <c r="AM2243" s="10">
        <f t="shared" si="183"/>
        <v>2.7586112961752139E-3</v>
      </c>
      <c r="AN2243" s="11">
        <f t="shared" si="184"/>
        <v>1.3266559979224908E-2</v>
      </c>
    </row>
    <row r="2244" spans="2:40" x14ac:dyDescent="0.5">
      <c r="B2244" s="29">
        <v>45252</v>
      </c>
      <c r="C2244" s="4">
        <v>90.2</v>
      </c>
      <c r="D2244" s="5">
        <f t="shared" si="180"/>
        <v>2.5466120964074683E-2</v>
      </c>
      <c r="E2244" s="6">
        <f t="shared" si="181"/>
        <v>2.5147261382017699E-2</v>
      </c>
      <c r="AJ2244" s="29">
        <v>45252</v>
      </c>
      <c r="AK2244" s="6">
        <f t="shared" si="182"/>
        <v>1.0254661209640747</v>
      </c>
      <c r="AL2244" s="7">
        <f t="shared" si="182"/>
        <v>1.0251472613820176</v>
      </c>
      <c r="AM2244" s="10">
        <f t="shared" si="183"/>
        <v>2.6560244162710566E-3</v>
      </c>
      <c r="AN2244" s="11">
        <f t="shared" si="184"/>
        <v>1.3355792216144698E-2</v>
      </c>
    </row>
    <row r="2245" spans="2:40" x14ac:dyDescent="0.5">
      <c r="B2245" s="29">
        <v>45254</v>
      </c>
      <c r="C2245" s="4">
        <v>91.14</v>
      </c>
      <c r="D2245" s="5">
        <f t="shared" si="180"/>
        <v>1.0421286031042103E-2</v>
      </c>
      <c r="E2245" s="6">
        <f t="shared" si="181"/>
        <v>1.0367358767158585E-2</v>
      </c>
      <c r="AJ2245" s="29">
        <v>45254</v>
      </c>
      <c r="AK2245" s="6">
        <f t="shared" si="182"/>
        <v>1.0104212860310422</v>
      </c>
      <c r="AL2245" s="7">
        <f t="shared" si="182"/>
        <v>1.0103673587671587</v>
      </c>
      <c r="AM2245" s="10">
        <f t="shared" si="183"/>
        <v>2.7313313214330222E-3</v>
      </c>
      <c r="AN2245" s="11">
        <f t="shared" si="184"/>
        <v>1.3504330657149545E-2</v>
      </c>
    </row>
    <row r="2246" spans="2:40" x14ac:dyDescent="0.5">
      <c r="B2246" s="29">
        <v>45257</v>
      </c>
      <c r="C2246" s="4">
        <v>90.51</v>
      </c>
      <c r="D2246" s="5">
        <f t="shared" si="180"/>
        <v>-6.9124423963133142E-3</v>
      </c>
      <c r="E2246" s="6">
        <f t="shared" si="181"/>
        <v>-6.9364439966569866E-3</v>
      </c>
      <c r="AJ2246" s="29">
        <v>45257</v>
      </c>
      <c r="AK2246" s="6">
        <f t="shared" si="182"/>
        <v>0.99308755760368672</v>
      </c>
      <c r="AL2246" s="7">
        <f t="shared" si="182"/>
        <v>0.99306355600334306</v>
      </c>
      <c r="AM2246" s="10">
        <f t="shared" si="183"/>
        <v>2.7500176358949131E-3</v>
      </c>
      <c r="AN2246" s="11">
        <f t="shared" si="184"/>
        <v>1.3516260903660605E-2</v>
      </c>
    </row>
    <row r="2247" spans="2:40" x14ac:dyDescent="0.5">
      <c r="B2247" s="29">
        <v>45258</v>
      </c>
      <c r="C2247" s="4">
        <v>90.63</v>
      </c>
      <c r="D2247" s="5">
        <f t="shared" si="180"/>
        <v>1.3258203513422863E-3</v>
      </c>
      <c r="E2247" s="6">
        <f t="shared" si="181"/>
        <v>1.3249422276107104E-3</v>
      </c>
      <c r="AJ2247" s="29">
        <v>45258</v>
      </c>
      <c r="AK2247" s="6">
        <f t="shared" si="182"/>
        <v>1.0013258203513422</v>
      </c>
      <c r="AL2247" s="7">
        <f t="shared" si="182"/>
        <v>1.0013249422276107</v>
      </c>
      <c r="AM2247" s="10">
        <f t="shared" si="183"/>
        <v>2.4292530886179391E-3</v>
      </c>
      <c r="AN2247" s="11">
        <f t="shared" si="184"/>
        <v>1.4082610321557202E-2</v>
      </c>
    </row>
    <row r="2248" spans="2:40" x14ac:dyDescent="0.5">
      <c r="B2248" s="29">
        <v>45259</v>
      </c>
      <c r="C2248" s="4">
        <v>92.27</v>
      </c>
      <c r="D2248" s="5">
        <f t="shared" ref="D2248:D2311" si="185">((C2248-C2247)/C2247)</f>
        <v>1.8095553348780765E-2</v>
      </c>
      <c r="E2248" s="6">
        <f t="shared" ref="E2248:E2311" si="186" xml:space="preserve"> IF(C2248=C2247, 0, LN(C2248/C2247))</f>
        <v>1.7933777523774164E-2</v>
      </c>
      <c r="AJ2248" s="29">
        <v>45259</v>
      </c>
      <c r="AK2248" s="6">
        <f t="shared" ref="AK2248:AL2311" si="187">1 + D2248</f>
        <v>1.0180955533487808</v>
      </c>
      <c r="AL2248" s="7">
        <f t="shared" si="187"/>
        <v>1.0179337775237742</v>
      </c>
      <c r="AM2248" s="10">
        <f t="shared" ref="AM2248:AM2311" si="188">AVERAGE(D2248:D2338)</f>
        <v>2.6455245730131242E-3</v>
      </c>
      <c r="AN2248" s="11">
        <f t="shared" ref="AN2248:AN2311" si="189">STDEV(D2248:D2338)</f>
        <v>1.4215966501235191E-2</v>
      </c>
    </row>
    <row r="2249" spans="2:40" x14ac:dyDescent="0.5">
      <c r="B2249" s="29">
        <v>45260</v>
      </c>
      <c r="C2249" s="4">
        <v>92</v>
      </c>
      <c r="D2249" s="5">
        <f t="shared" si="185"/>
        <v>-2.9261948629023087E-3</v>
      </c>
      <c r="E2249" s="6">
        <f t="shared" si="186"/>
        <v>-2.9304845414241556E-3</v>
      </c>
      <c r="AJ2249" s="29">
        <v>45260</v>
      </c>
      <c r="AK2249" s="6">
        <f t="shared" si="187"/>
        <v>0.99707380513709765</v>
      </c>
      <c r="AL2249" s="7">
        <f t="shared" si="187"/>
        <v>0.99706951545857581</v>
      </c>
      <c r="AM2249" s="10">
        <f t="shared" si="188"/>
        <v>2.3312213387016892E-3</v>
      </c>
      <c r="AN2249" s="11">
        <f t="shared" si="189"/>
        <v>1.4186732469432872E-2</v>
      </c>
    </row>
    <row r="2250" spans="2:40" x14ac:dyDescent="0.5">
      <c r="B2250" s="29">
        <v>45261</v>
      </c>
      <c r="C2250" s="4">
        <v>92.7</v>
      </c>
      <c r="D2250" s="5">
        <f t="shared" si="185"/>
        <v>7.6086956521739437E-3</v>
      </c>
      <c r="E2250" s="6">
        <f t="shared" si="186"/>
        <v>7.5798955227691714E-3</v>
      </c>
      <c r="AJ2250" s="29">
        <v>45261</v>
      </c>
      <c r="AK2250" s="6">
        <f t="shared" si="187"/>
        <v>1.0076086956521739</v>
      </c>
      <c r="AL2250" s="7">
        <f t="shared" si="187"/>
        <v>1.0075798955227693</v>
      </c>
      <c r="AM2250" s="10">
        <f t="shared" si="188"/>
        <v>2.0823806728859744E-3</v>
      </c>
      <c r="AN2250" s="11">
        <f t="shared" si="189"/>
        <v>1.4475629211891709E-2</v>
      </c>
    </row>
    <row r="2251" spans="2:40" x14ac:dyDescent="0.5">
      <c r="B2251" s="29">
        <v>45264</v>
      </c>
      <c r="C2251" s="4">
        <v>89.86</v>
      </c>
      <c r="D2251" s="5">
        <f t="shared" si="185"/>
        <v>-3.0636461704422906E-2</v>
      </c>
      <c r="E2251" s="6">
        <f t="shared" si="186"/>
        <v>-3.1115568929795622E-2</v>
      </c>
      <c r="AJ2251" s="29">
        <v>45264</v>
      </c>
      <c r="AK2251" s="6">
        <f t="shared" si="187"/>
        <v>0.96936353829557709</v>
      </c>
      <c r="AL2251" s="7">
        <f t="shared" si="187"/>
        <v>0.96888443107020439</v>
      </c>
      <c r="AM2251" s="10">
        <f t="shared" si="188"/>
        <v>1.7443240851995026E-3</v>
      </c>
      <c r="AN2251" s="11">
        <f t="shared" si="189"/>
        <v>1.4702571079091059E-2</v>
      </c>
    </row>
    <row r="2252" spans="2:40" x14ac:dyDescent="0.5">
      <c r="B2252" s="29">
        <v>45265</v>
      </c>
      <c r="C2252" s="4">
        <v>90.73</v>
      </c>
      <c r="D2252" s="5">
        <f t="shared" si="185"/>
        <v>9.6817271310928616E-3</v>
      </c>
      <c r="E2252" s="6">
        <f t="shared" si="186"/>
        <v>9.635159539523791E-3</v>
      </c>
      <c r="AJ2252" s="29">
        <v>45265</v>
      </c>
      <c r="AK2252" s="6">
        <f t="shared" si="187"/>
        <v>1.0096817271310929</v>
      </c>
      <c r="AL2252" s="7">
        <f t="shared" si="187"/>
        <v>1.0096351595395239</v>
      </c>
      <c r="AM2252" s="10">
        <f t="shared" si="188"/>
        <v>2.106525334886606E-3</v>
      </c>
      <c r="AN2252" s="11">
        <f t="shared" si="189"/>
        <v>1.4296381036886248E-2</v>
      </c>
    </row>
    <row r="2253" spans="2:40" x14ac:dyDescent="0.5">
      <c r="B2253" s="29">
        <v>45266</v>
      </c>
      <c r="C2253" s="4">
        <v>90.57</v>
      </c>
      <c r="D2253" s="5">
        <f t="shared" si="185"/>
        <v>-1.7634740438665357E-3</v>
      </c>
      <c r="E2253" s="6">
        <f t="shared" si="186"/>
        <v>-1.7650307946805732E-3</v>
      </c>
      <c r="AJ2253" s="29">
        <v>45266</v>
      </c>
      <c r="AK2253" s="6">
        <f t="shared" si="187"/>
        <v>0.99823652595613344</v>
      </c>
      <c r="AL2253" s="7">
        <f t="shared" si="187"/>
        <v>0.9982349692053194</v>
      </c>
      <c r="AM2253" s="10">
        <f t="shared" si="188"/>
        <v>1.9654831534567665E-3</v>
      </c>
      <c r="AN2253" s="11">
        <f t="shared" si="189"/>
        <v>1.4284123202645872E-2</v>
      </c>
    </row>
    <row r="2254" spans="2:40" x14ac:dyDescent="0.5">
      <c r="B2254" s="29">
        <v>45267</v>
      </c>
      <c r="C2254" s="4">
        <v>90.8</v>
      </c>
      <c r="D2254" s="5">
        <f t="shared" si="185"/>
        <v>2.5394722314232526E-3</v>
      </c>
      <c r="E2254" s="6">
        <f t="shared" si="186"/>
        <v>2.5362532203904217E-3</v>
      </c>
      <c r="AJ2254" s="29">
        <v>45267</v>
      </c>
      <c r="AK2254" s="6">
        <f t="shared" si="187"/>
        <v>1.0025394722314231</v>
      </c>
      <c r="AL2254" s="7">
        <f t="shared" si="187"/>
        <v>1.0025362532203905</v>
      </c>
      <c r="AM2254" s="10">
        <f t="shared" si="188"/>
        <v>1.9654377441700567E-3</v>
      </c>
      <c r="AN2254" s="11">
        <f t="shared" si="189"/>
        <v>1.4284135195294621E-2</v>
      </c>
    </row>
    <row r="2255" spans="2:40" x14ac:dyDescent="0.5">
      <c r="B2255" s="29">
        <v>45268</v>
      </c>
      <c r="C2255" s="4">
        <v>92.09</v>
      </c>
      <c r="D2255" s="5">
        <f t="shared" si="185"/>
        <v>1.420704845814985E-2</v>
      </c>
      <c r="E2255" s="6">
        <f t="shared" si="186"/>
        <v>1.410707412602806E-2</v>
      </c>
      <c r="AJ2255" s="29">
        <v>45268</v>
      </c>
      <c r="AK2255" s="6">
        <f t="shared" si="187"/>
        <v>1.0142070484581498</v>
      </c>
      <c r="AL2255" s="7">
        <f t="shared" si="187"/>
        <v>1.0141070741260281</v>
      </c>
      <c r="AM2255" s="10">
        <f t="shared" si="188"/>
        <v>1.9713280414333815E-3</v>
      </c>
      <c r="AN2255" s="11">
        <f t="shared" si="189"/>
        <v>1.4284485051386686E-2</v>
      </c>
    </row>
    <row r="2256" spans="2:40" x14ac:dyDescent="0.5">
      <c r="B2256" s="29">
        <v>45271</v>
      </c>
      <c r="C2256" s="4">
        <v>91.94</v>
      </c>
      <c r="D2256" s="5">
        <f t="shared" si="185"/>
        <v>-1.6288413508524886E-3</v>
      </c>
      <c r="E2256" s="6">
        <f t="shared" si="186"/>
        <v>-1.6301693551937985E-3</v>
      </c>
      <c r="AJ2256" s="29">
        <v>45271</v>
      </c>
      <c r="AK2256" s="6">
        <f t="shared" si="187"/>
        <v>0.99837115864914749</v>
      </c>
      <c r="AL2256" s="7">
        <f t="shared" si="187"/>
        <v>0.99836983064480622</v>
      </c>
      <c r="AM2256" s="10">
        <f t="shared" si="188"/>
        <v>2.1184432983676832E-3</v>
      </c>
      <c r="AN2256" s="11">
        <f t="shared" si="189"/>
        <v>1.447950761044327E-2</v>
      </c>
    </row>
    <row r="2257" spans="2:40" x14ac:dyDescent="0.5">
      <c r="B2257" s="29">
        <v>45272</v>
      </c>
      <c r="C2257" s="4">
        <v>93.23</v>
      </c>
      <c r="D2257" s="5">
        <f t="shared" si="185"/>
        <v>1.4030889710680948E-2</v>
      </c>
      <c r="E2257" s="6">
        <f t="shared" si="186"/>
        <v>1.3933367930520354E-2</v>
      </c>
      <c r="AJ2257" s="29">
        <v>45272</v>
      </c>
      <c r="AK2257" s="6">
        <f t="shared" si="187"/>
        <v>1.0140308897106809</v>
      </c>
      <c r="AL2257" s="7">
        <f t="shared" si="187"/>
        <v>1.0139333679305202</v>
      </c>
      <c r="AM2257" s="10">
        <f t="shared" si="188"/>
        <v>2.4513079778784716E-3</v>
      </c>
      <c r="AN2257" s="11">
        <f t="shared" si="189"/>
        <v>1.4738264620647009E-2</v>
      </c>
    </row>
    <row r="2258" spans="2:40" x14ac:dyDescent="0.5">
      <c r="B2258" s="29">
        <v>45273</v>
      </c>
      <c r="C2258" s="4">
        <v>92.26</v>
      </c>
      <c r="D2258" s="5">
        <f t="shared" si="185"/>
        <v>-1.0404376273731619E-2</v>
      </c>
      <c r="E2258" s="6">
        <f t="shared" si="186"/>
        <v>-1.045888017892776E-2</v>
      </c>
      <c r="AJ2258" s="29">
        <v>45273</v>
      </c>
      <c r="AK2258" s="6">
        <f t="shared" si="187"/>
        <v>0.98959562372626841</v>
      </c>
      <c r="AL2258" s="7">
        <f t="shared" si="187"/>
        <v>0.98954111982107229</v>
      </c>
      <c r="AM2258" s="10">
        <f t="shared" si="188"/>
        <v>2.1957031840941963E-3</v>
      </c>
      <c r="AN2258" s="11">
        <f t="shared" si="189"/>
        <v>1.4736907895948712E-2</v>
      </c>
    </row>
    <row r="2259" spans="2:40" x14ac:dyDescent="0.5">
      <c r="B2259" s="29">
        <v>45274</v>
      </c>
      <c r="C2259" s="4">
        <v>93.13</v>
      </c>
      <c r="D2259" s="5">
        <f t="shared" si="185"/>
        <v>9.429872100585197E-3</v>
      </c>
      <c r="E2259" s="6">
        <f t="shared" si="186"/>
        <v>9.3856884038918936E-3</v>
      </c>
      <c r="AJ2259" s="29">
        <v>45274</v>
      </c>
      <c r="AK2259" s="6">
        <f t="shared" si="187"/>
        <v>1.0094298721005852</v>
      </c>
      <c r="AL2259" s="7">
        <f t="shared" si="187"/>
        <v>1.0093856884038919</v>
      </c>
      <c r="AM2259" s="10">
        <f t="shared" si="188"/>
        <v>2.228145849921319E-3</v>
      </c>
      <c r="AN2259" s="11">
        <f t="shared" si="189"/>
        <v>1.4712089923357978E-2</v>
      </c>
    </row>
    <row r="2260" spans="2:40" x14ac:dyDescent="0.5">
      <c r="B2260" s="29">
        <v>45275</v>
      </c>
      <c r="C2260" s="4">
        <v>94.48</v>
      </c>
      <c r="D2260" s="5">
        <f t="shared" si="185"/>
        <v>1.4495865993772238E-2</v>
      </c>
      <c r="E2260" s="6">
        <f t="shared" si="186"/>
        <v>1.4391805355540441E-2</v>
      </c>
      <c r="AJ2260" s="29">
        <v>45275</v>
      </c>
      <c r="AK2260" s="6">
        <f t="shared" si="187"/>
        <v>1.0144958659937722</v>
      </c>
      <c r="AL2260" s="7">
        <f t="shared" si="187"/>
        <v>1.0143918053555405</v>
      </c>
      <c r="AM2260" s="10">
        <f t="shared" si="188"/>
        <v>2.1579161600835542E-3</v>
      </c>
      <c r="AN2260" s="11">
        <f t="shared" si="189"/>
        <v>1.4692570623148443E-2</v>
      </c>
    </row>
    <row r="2261" spans="2:40" x14ac:dyDescent="0.5">
      <c r="B2261" s="29">
        <v>45278</v>
      </c>
      <c r="C2261" s="4">
        <v>94.08</v>
      </c>
      <c r="D2261" s="5">
        <f t="shared" si="185"/>
        <v>-4.233700254022075E-3</v>
      </c>
      <c r="E2261" s="6">
        <f t="shared" si="186"/>
        <v>-4.2426877387900927E-3</v>
      </c>
      <c r="AJ2261" s="29">
        <v>45278</v>
      </c>
      <c r="AK2261" s="6">
        <f t="shared" si="187"/>
        <v>0.99576629974597797</v>
      </c>
      <c r="AL2261" s="7">
        <f t="shared" si="187"/>
        <v>0.99575731226120989</v>
      </c>
      <c r="AM2261" s="10">
        <f t="shared" si="188"/>
        <v>1.8703407262495896E-3</v>
      </c>
      <c r="AN2261" s="11">
        <f t="shared" si="189"/>
        <v>1.4704498251708231E-2</v>
      </c>
    </row>
    <row r="2262" spans="2:40" x14ac:dyDescent="0.5">
      <c r="B2262" s="29">
        <v>45279</v>
      </c>
      <c r="C2262" s="4">
        <v>94.76</v>
      </c>
      <c r="D2262" s="5">
        <f t="shared" si="185"/>
        <v>7.2278911564626572E-3</v>
      </c>
      <c r="E2262" s="6">
        <f t="shared" si="186"/>
        <v>7.2018951402680539E-3</v>
      </c>
      <c r="AJ2262" s="29">
        <v>45279</v>
      </c>
      <c r="AK2262" s="6">
        <f t="shared" si="187"/>
        <v>1.0072278911564627</v>
      </c>
      <c r="AL2262" s="7">
        <f t="shared" si="187"/>
        <v>1.0072018951402681</v>
      </c>
      <c r="AM2262" s="10">
        <f t="shared" si="188"/>
        <v>1.6661914056117881E-3</v>
      </c>
      <c r="AN2262" s="11">
        <f t="shared" si="189"/>
        <v>1.4917601495741747E-2</v>
      </c>
    </row>
    <row r="2263" spans="2:40" x14ac:dyDescent="0.5">
      <c r="B2263" s="29">
        <v>45280</v>
      </c>
      <c r="C2263" s="4">
        <v>91.67</v>
      </c>
      <c r="D2263" s="5">
        <f t="shared" si="185"/>
        <v>-3.2608695652173947E-2</v>
      </c>
      <c r="E2263" s="6">
        <f t="shared" si="186"/>
        <v>-3.3152207316900509E-2</v>
      </c>
      <c r="AJ2263" s="29">
        <v>45280</v>
      </c>
      <c r="AK2263" s="6">
        <f t="shared" si="187"/>
        <v>0.96739130434782605</v>
      </c>
      <c r="AL2263" s="7">
        <f t="shared" si="187"/>
        <v>0.96684779268309951</v>
      </c>
      <c r="AM2263" s="10">
        <f t="shared" si="188"/>
        <v>1.5249140883644326E-3</v>
      </c>
      <c r="AN2263" s="11">
        <f t="shared" si="189"/>
        <v>1.4925219727871619E-2</v>
      </c>
    </row>
    <row r="2264" spans="2:40" x14ac:dyDescent="0.5">
      <c r="B2264" s="29">
        <v>45281</v>
      </c>
      <c r="C2264" s="4">
        <v>91.8</v>
      </c>
      <c r="D2264" s="5">
        <f t="shared" si="185"/>
        <v>1.4181302498090483E-3</v>
      </c>
      <c r="E2264" s="6">
        <f t="shared" si="186"/>
        <v>1.4171256527605207E-3</v>
      </c>
      <c r="AJ2264" s="29">
        <v>45281</v>
      </c>
      <c r="AK2264" s="6">
        <f t="shared" si="187"/>
        <v>1.0014181302498091</v>
      </c>
      <c r="AL2264" s="7">
        <f t="shared" si="187"/>
        <v>1.0014171256527604</v>
      </c>
      <c r="AM2264" s="10">
        <f t="shared" si="188"/>
        <v>2.3217105964381778E-3</v>
      </c>
      <c r="AN2264" s="11">
        <f t="shared" si="189"/>
        <v>1.5017896572958324E-2</v>
      </c>
    </row>
    <row r="2265" spans="2:40" x14ac:dyDescent="0.5">
      <c r="B2265" s="29">
        <v>45282</v>
      </c>
      <c r="C2265" s="4">
        <v>91.58</v>
      </c>
      <c r="D2265" s="5">
        <f t="shared" si="185"/>
        <v>-2.3965141612200314E-3</v>
      </c>
      <c r="E2265" s="6">
        <f t="shared" si="186"/>
        <v>-2.3993903974953374E-3</v>
      </c>
      <c r="AJ2265" s="29">
        <v>45282</v>
      </c>
      <c r="AK2265" s="6">
        <f t="shared" si="187"/>
        <v>0.99760348583878</v>
      </c>
      <c r="AL2265" s="7">
        <f t="shared" si="187"/>
        <v>0.99760060960250463</v>
      </c>
      <c r="AM2265" s="10">
        <f t="shared" si="188"/>
        <v>2.0502034970589535E-3</v>
      </c>
      <c r="AN2265" s="11">
        <f t="shared" si="189"/>
        <v>1.5255867452695089E-2</v>
      </c>
    </row>
    <row r="2266" spans="2:40" x14ac:dyDescent="0.5">
      <c r="B2266" s="29">
        <v>45286</v>
      </c>
      <c r="C2266" s="4">
        <v>92.59</v>
      </c>
      <c r="D2266" s="5">
        <f t="shared" si="185"/>
        <v>1.1028608866564808E-2</v>
      </c>
      <c r="E2266" s="6">
        <f t="shared" si="186"/>
        <v>1.0968237231006336E-2</v>
      </c>
      <c r="AJ2266" s="29">
        <v>45286</v>
      </c>
      <c r="AK2266" s="6">
        <f t="shared" si="187"/>
        <v>1.0110286088665648</v>
      </c>
      <c r="AL2266" s="7">
        <f t="shared" si="187"/>
        <v>1.0109682372310063</v>
      </c>
      <c r="AM2266" s="10">
        <f t="shared" si="188"/>
        <v>2.2793325521894498E-3</v>
      </c>
      <c r="AN2266" s="11">
        <f t="shared" si="189"/>
        <v>1.5344660862131177E-2</v>
      </c>
    </row>
    <row r="2267" spans="2:40" x14ac:dyDescent="0.5">
      <c r="B2267" s="29">
        <v>45287</v>
      </c>
      <c r="C2267" s="4">
        <v>93.16</v>
      </c>
      <c r="D2267" s="5">
        <f t="shared" si="185"/>
        <v>6.156172372826365E-3</v>
      </c>
      <c r="E2267" s="6">
        <f t="shared" si="186"/>
        <v>6.1373005561843677E-3</v>
      </c>
      <c r="AJ2267" s="29">
        <v>45287</v>
      </c>
      <c r="AK2267" s="6">
        <f t="shared" si="187"/>
        <v>1.0061561723728263</v>
      </c>
      <c r="AL2267" s="7">
        <f t="shared" si="187"/>
        <v>1.0061373005561844</v>
      </c>
      <c r="AM2267" s="10">
        <f t="shared" si="188"/>
        <v>2.3257145655753188E-3</v>
      </c>
      <c r="AN2267" s="11">
        <f t="shared" si="189"/>
        <v>1.5377744325845568E-2</v>
      </c>
    </row>
    <row r="2268" spans="2:40" x14ac:dyDescent="0.5">
      <c r="B2268" s="29">
        <v>45288</v>
      </c>
      <c r="C2268" s="4">
        <v>94.27</v>
      </c>
      <c r="D2268" s="5">
        <f t="shared" si="185"/>
        <v>1.1914984972091021E-2</v>
      </c>
      <c r="E2268" s="6">
        <f t="shared" si="186"/>
        <v>1.1844560391918673E-2</v>
      </c>
      <c r="AJ2268" s="29">
        <v>45288</v>
      </c>
      <c r="AK2268" s="6">
        <f t="shared" si="187"/>
        <v>1.011914984972091</v>
      </c>
      <c r="AL2268" s="7">
        <f t="shared" si="187"/>
        <v>1.0118445603919186</v>
      </c>
      <c r="AM2268" s="10">
        <f t="shared" si="188"/>
        <v>2.271657370952293E-3</v>
      </c>
      <c r="AN2268" s="11">
        <f t="shared" si="189"/>
        <v>1.537277495878021E-2</v>
      </c>
    </row>
    <row r="2269" spans="2:40" x14ac:dyDescent="0.5">
      <c r="B2269" s="29">
        <v>45289</v>
      </c>
      <c r="C2269" s="4">
        <v>93.19</v>
      </c>
      <c r="D2269" s="5">
        <f t="shared" si="185"/>
        <v>-1.1456454863689385E-2</v>
      </c>
      <c r="E2269" s="6">
        <f t="shared" si="186"/>
        <v>-1.1522585610494846E-2</v>
      </c>
      <c r="AJ2269" s="29">
        <v>45289</v>
      </c>
      <c r="AK2269" s="6">
        <f t="shared" si="187"/>
        <v>0.9885435451363106</v>
      </c>
      <c r="AL2269" s="7">
        <f t="shared" si="187"/>
        <v>0.9884774143895052</v>
      </c>
      <c r="AM2269" s="10">
        <f t="shared" si="188"/>
        <v>2.0311436747348951E-3</v>
      </c>
      <c r="AN2269" s="11">
        <f t="shared" si="189"/>
        <v>1.5391427039214426E-2</v>
      </c>
    </row>
    <row r="2270" spans="2:40" x14ac:dyDescent="0.5">
      <c r="B2270" s="29">
        <v>45293</v>
      </c>
      <c r="C2270" s="4">
        <v>91.33</v>
      </c>
      <c r="D2270" s="5">
        <f t="shared" si="185"/>
        <v>-1.9959223092606497E-2</v>
      </c>
      <c r="E2270" s="6">
        <f t="shared" si="186"/>
        <v>-2.0161099093976495E-2</v>
      </c>
      <c r="AJ2270" s="29">
        <v>45293</v>
      </c>
      <c r="AK2270" s="6">
        <f t="shared" si="187"/>
        <v>0.98004077690739355</v>
      </c>
      <c r="AL2270" s="7">
        <f t="shared" si="187"/>
        <v>0.97983890090602355</v>
      </c>
      <c r="AM2270" s="10">
        <f t="shared" si="188"/>
        <v>2.144305282560446E-3</v>
      </c>
      <c r="AN2270" s="11">
        <f t="shared" si="189"/>
        <v>1.5328889631596494E-2</v>
      </c>
    </row>
    <row r="2271" spans="2:40" x14ac:dyDescent="0.5">
      <c r="B2271" s="29">
        <v>45294</v>
      </c>
      <c r="C2271" s="4">
        <v>92.17</v>
      </c>
      <c r="D2271" s="5">
        <f t="shared" si="185"/>
        <v>9.1974159640863182E-3</v>
      </c>
      <c r="E2271" s="6">
        <f t="shared" si="186"/>
        <v>9.1553773019854238E-3</v>
      </c>
      <c r="AJ2271" s="29">
        <v>45294</v>
      </c>
      <c r="AK2271" s="6">
        <f t="shared" si="187"/>
        <v>1.0091974159640864</v>
      </c>
      <c r="AL2271" s="7">
        <f t="shared" si="187"/>
        <v>1.0091553773019855</v>
      </c>
      <c r="AM2271" s="10">
        <f t="shared" si="188"/>
        <v>2.1400523156213723E-3</v>
      </c>
      <c r="AN2271" s="11">
        <f t="shared" si="189"/>
        <v>1.5335142760486935E-2</v>
      </c>
    </row>
    <row r="2272" spans="2:40" x14ac:dyDescent="0.5">
      <c r="B2272" s="29">
        <v>45295</v>
      </c>
      <c r="C2272" s="4">
        <v>94.8</v>
      </c>
      <c r="D2272" s="5">
        <f t="shared" si="185"/>
        <v>2.8534230226754859E-2</v>
      </c>
      <c r="E2272" s="6">
        <f t="shared" si="186"/>
        <v>2.8134711255403178E-2</v>
      </c>
      <c r="AJ2272" s="29">
        <v>45295</v>
      </c>
      <c r="AK2272" s="6">
        <f t="shared" si="187"/>
        <v>1.0285342302267548</v>
      </c>
      <c r="AL2272" s="7">
        <f t="shared" si="187"/>
        <v>1.0281347112554031</v>
      </c>
      <c r="AM2272" s="10">
        <f t="shared" si="188"/>
        <v>2.1480911380677248E-3</v>
      </c>
      <c r="AN2272" s="11">
        <f t="shared" si="189"/>
        <v>1.5339074635216152E-2</v>
      </c>
    </row>
    <row r="2273" spans="2:40" x14ac:dyDescent="0.5">
      <c r="B2273" s="29">
        <v>45296</v>
      </c>
      <c r="C2273" s="4">
        <v>94.93</v>
      </c>
      <c r="D2273" s="5">
        <f t="shared" si="185"/>
        <v>1.3713080168777391E-3</v>
      </c>
      <c r="E2273" s="6">
        <f t="shared" si="186"/>
        <v>1.3703686327311562E-3</v>
      </c>
      <c r="AJ2273" s="29">
        <v>45296</v>
      </c>
      <c r="AK2273" s="6">
        <f t="shared" si="187"/>
        <v>1.0013713080168778</v>
      </c>
      <c r="AL2273" s="7">
        <f t="shared" si="187"/>
        <v>1.0013703686327311</v>
      </c>
      <c r="AM2273" s="10">
        <f t="shared" si="188"/>
        <v>2.2755951740547962E-3</v>
      </c>
      <c r="AN2273" s="11">
        <f t="shared" si="189"/>
        <v>1.5606731388125293E-2</v>
      </c>
    </row>
    <row r="2274" spans="2:40" x14ac:dyDescent="0.5">
      <c r="B2274" s="29">
        <v>45299</v>
      </c>
      <c r="C2274" s="4">
        <v>96.29</v>
      </c>
      <c r="D2274" s="5">
        <f t="shared" si="185"/>
        <v>1.4326345728431469E-2</v>
      </c>
      <c r="E2274" s="6">
        <f t="shared" si="186"/>
        <v>1.4224693358485481E-2</v>
      </c>
      <c r="AJ2274" s="29">
        <v>45299</v>
      </c>
      <c r="AK2274" s="6">
        <f t="shared" si="187"/>
        <v>1.0143263457284315</v>
      </c>
      <c r="AL2274" s="7">
        <f t="shared" si="187"/>
        <v>1.0142246933584855</v>
      </c>
      <c r="AM2274" s="10">
        <f t="shared" si="188"/>
        <v>2.0137209777899992E-3</v>
      </c>
      <c r="AN2274" s="11">
        <f t="shared" si="189"/>
        <v>1.5820542108716848E-2</v>
      </c>
    </row>
    <row r="2275" spans="2:40" x14ac:dyDescent="0.5">
      <c r="B2275" s="29">
        <v>45300</v>
      </c>
      <c r="C2275" s="4">
        <v>95.66</v>
      </c>
      <c r="D2275" s="5">
        <f t="shared" si="185"/>
        <v>-6.542735486551144E-3</v>
      </c>
      <c r="E2275" s="6">
        <f t="shared" si="186"/>
        <v>-6.5642330000418572E-3</v>
      </c>
      <c r="AJ2275" s="29">
        <v>45300</v>
      </c>
      <c r="AK2275" s="6">
        <f t="shared" si="187"/>
        <v>0.99345726451344885</v>
      </c>
      <c r="AL2275" s="7">
        <f t="shared" si="187"/>
        <v>0.99343576699995817</v>
      </c>
      <c r="AM2275" s="10">
        <f t="shared" si="188"/>
        <v>1.890406888405358E-3</v>
      </c>
      <c r="AN2275" s="11">
        <f t="shared" si="189"/>
        <v>1.5767147843887431E-2</v>
      </c>
    </row>
    <row r="2276" spans="2:40" x14ac:dyDescent="0.5">
      <c r="B2276" s="29">
        <v>45301</v>
      </c>
      <c r="C2276" s="4">
        <v>96.72</v>
      </c>
      <c r="D2276" s="5">
        <f t="shared" si="185"/>
        <v>1.1080911561781332E-2</v>
      </c>
      <c r="E2276" s="6">
        <f t="shared" si="186"/>
        <v>1.1019968054386462E-2</v>
      </c>
      <c r="AJ2276" s="29">
        <v>45301</v>
      </c>
      <c r="AK2276" s="6">
        <f t="shared" si="187"/>
        <v>1.0110809115617814</v>
      </c>
      <c r="AL2276" s="7">
        <f t="shared" si="187"/>
        <v>1.0110199680543865</v>
      </c>
      <c r="AM2276" s="10">
        <f t="shared" si="188"/>
        <v>1.9496717994494897E-3</v>
      </c>
      <c r="AN2276" s="11">
        <f t="shared" si="189"/>
        <v>1.5745217935449338E-2</v>
      </c>
    </row>
    <row r="2277" spans="2:40" x14ac:dyDescent="0.5">
      <c r="B2277" s="29">
        <v>45302</v>
      </c>
      <c r="C2277" s="4">
        <v>95.34</v>
      </c>
      <c r="D2277" s="5">
        <f t="shared" si="185"/>
        <v>-1.426799007444164E-2</v>
      </c>
      <c r="E2277" s="6">
        <f t="shared" si="186"/>
        <v>-1.4370756529857616E-2</v>
      </c>
      <c r="AJ2277" s="29">
        <v>45302</v>
      </c>
      <c r="AK2277" s="6">
        <f t="shared" si="187"/>
        <v>0.98573200992555832</v>
      </c>
      <c r="AL2277" s="7">
        <f t="shared" si="187"/>
        <v>0.98562924347014236</v>
      </c>
      <c r="AM2277" s="10">
        <f t="shared" si="188"/>
        <v>1.9981626749313759E-3</v>
      </c>
      <c r="AN2277" s="11">
        <f t="shared" si="189"/>
        <v>1.5780407639432392E-2</v>
      </c>
    </row>
    <row r="2278" spans="2:40" x14ac:dyDescent="0.5">
      <c r="B2278" s="29">
        <v>45303</v>
      </c>
      <c r="C2278" s="4">
        <v>95.41</v>
      </c>
      <c r="D2278" s="5">
        <f t="shared" si="185"/>
        <v>7.342143906019842E-4</v>
      </c>
      <c r="E2278" s="6">
        <f t="shared" si="186"/>
        <v>7.3394498707483294E-4</v>
      </c>
      <c r="AJ2278" s="29">
        <v>45303</v>
      </c>
      <c r="AK2278" s="6">
        <f t="shared" si="187"/>
        <v>1.000734214390602</v>
      </c>
      <c r="AL2278" s="7">
        <f t="shared" si="187"/>
        <v>1.0007339449870749</v>
      </c>
      <c r="AM2278" s="10">
        <f t="shared" si="188"/>
        <v>2.0725601438697878E-3</v>
      </c>
      <c r="AN2278" s="11">
        <f t="shared" si="189"/>
        <v>1.5718706534227297E-2</v>
      </c>
    </row>
    <row r="2279" spans="2:40" x14ac:dyDescent="0.5">
      <c r="B2279" s="29">
        <v>45307</v>
      </c>
      <c r="C2279" s="4">
        <v>95.46</v>
      </c>
      <c r="D2279" s="5">
        <f t="shared" si="185"/>
        <v>5.2405408238127198E-4</v>
      </c>
      <c r="E2279" s="6">
        <f t="shared" si="186"/>
        <v>5.2391681399585686E-4</v>
      </c>
      <c r="AJ2279" s="29">
        <v>45307</v>
      </c>
      <c r="AK2279" s="6">
        <f t="shared" si="187"/>
        <v>1.0005240540823812</v>
      </c>
      <c r="AL2279" s="7">
        <f t="shared" si="187"/>
        <v>1.0005239168139959</v>
      </c>
      <c r="AM2279" s="10">
        <f t="shared" si="188"/>
        <v>1.9718227520584405E-3</v>
      </c>
      <c r="AN2279" s="11">
        <f t="shared" si="189"/>
        <v>1.575670790725597E-2</v>
      </c>
    </row>
    <row r="2280" spans="2:40" x14ac:dyDescent="0.5">
      <c r="B2280" s="29">
        <v>45308</v>
      </c>
      <c r="C2280" s="4">
        <v>96.06</v>
      </c>
      <c r="D2280" s="5">
        <f t="shared" si="185"/>
        <v>6.2853551225645144E-3</v>
      </c>
      <c r="E2280" s="6">
        <f t="shared" si="186"/>
        <v>6.2656846589279544E-3</v>
      </c>
      <c r="AJ2280" s="29">
        <v>45308</v>
      </c>
      <c r="AK2280" s="6">
        <f t="shared" si="187"/>
        <v>1.0062853551225646</v>
      </c>
      <c r="AL2280" s="7">
        <f t="shared" si="187"/>
        <v>1.006265684658928</v>
      </c>
      <c r="AM2280" s="10">
        <f t="shared" si="188"/>
        <v>2.2230712601678795E-3</v>
      </c>
      <c r="AN2280" s="11">
        <f t="shared" si="189"/>
        <v>1.5914858160791048E-2</v>
      </c>
    </row>
    <row r="2281" spans="2:40" x14ac:dyDescent="0.5">
      <c r="B2281" s="29">
        <v>45309</v>
      </c>
      <c r="C2281" s="4">
        <v>96.58</v>
      </c>
      <c r="D2281" s="5">
        <f t="shared" si="185"/>
        <v>5.4132833645637729E-3</v>
      </c>
      <c r="E2281" s="6">
        <f t="shared" si="186"/>
        <v>5.3986842087174062E-3</v>
      </c>
      <c r="AJ2281" s="29">
        <v>45309</v>
      </c>
      <c r="AK2281" s="6">
        <f t="shared" si="187"/>
        <v>1.0054132833645637</v>
      </c>
      <c r="AL2281" s="7">
        <f t="shared" si="187"/>
        <v>1.0053986842087175</v>
      </c>
      <c r="AM2281" s="10">
        <f t="shared" si="188"/>
        <v>2.1616115420696239E-3</v>
      </c>
      <c r="AN2281" s="11">
        <f t="shared" si="189"/>
        <v>1.5909794546342088E-2</v>
      </c>
    </row>
    <row r="2282" spans="2:40" x14ac:dyDescent="0.5">
      <c r="B2282" s="29">
        <v>45310</v>
      </c>
      <c r="C2282" s="4">
        <v>98.94</v>
      </c>
      <c r="D2282" s="5">
        <f t="shared" si="185"/>
        <v>2.443570097328639E-2</v>
      </c>
      <c r="E2282" s="6">
        <f t="shared" si="186"/>
        <v>2.4141925354166597E-2</v>
      </c>
      <c r="AJ2282" s="29">
        <v>45310</v>
      </c>
      <c r="AK2282" s="6">
        <f t="shared" si="187"/>
        <v>1.0244357009732863</v>
      </c>
      <c r="AL2282" s="7">
        <f t="shared" si="187"/>
        <v>1.0241419253541666</v>
      </c>
      <c r="AM2282" s="10">
        <f t="shared" si="188"/>
        <v>1.8711275353637071E-3</v>
      </c>
      <c r="AN2282" s="11">
        <f t="shared" si="189"/>
        <v>1.6090062839753817E-2</v>
      </c>
    </row>
    <row r="2283" spans="2:40" x14ac:dyDescent="0.5">
      <c r="B2283" s="29">
        <v>45313</v>
      </c>
      <c r="C2283" s="4">
        <v>97.45</v>
      </c>
      <c r="D2283" s="5">
        <f t="shared" si="185"/>
        <v>-1.5059632100262734E-2</v>
      </c>
      <c r="E2283" s="6">
        <f t="shared" si="186"/>
        <v>-1.5174179845992663E-2</v>
      </c>
      <c r="AJ2283" s="29">
        <v>45313</v>
      </c>
      <c r="AK2283" s="6">
        <f t="shared" si="187"/>
        <v>0.98494036789973727</v>
      </c>
      <c r="AL2283" s="7">
        <f t="shared" si="187"/>
        <v>0.98482582015400733</v>
      </c>
      <c r="AM2283" s="10">
        <f t="shared" si="188"/>
        <v>1.9521698378468112E-3</v>
      </c>
      <c r="AN2283" s="11">
        <f t="shared" si="189"/>
        <v>1.6223002323532049E-2</v>
      </c>
    </row>
    <row r="2284" spans="2:40" x14ac:dyDescent="0.5">
      <c r="B2284" s="29">
        <v>45314</v>
      </c>
      <c r="C2284" s="4">
        <v>95.31</v>
      </c>
      <c r="D2284" s="5">
        <f t="shared" si="185"/>
        <v>-2.1959979476654699E-2</v>
      </c>
      <c r="E2284" s="6">
        <f t="shared" si="186"/>
        <v>-2.2204689004035383E-2</v>
      </c>
      <c r="AJ2284" s="29">
        <v>45314</v>
      </c>
      <c r="AK2284" s="6">
        <f t="shared" si="187"/>
        <v>0.97804002052334527</v>
      </c>
      <c r="AL2284" s="7">
        <f t="shared" si="187"/>
        <v>0.97779531099596462</v>
      </c>
      <c r="AM2284" s="10">
        <f t="shared" si="188"/>
        <v>2.060254316901408E-3</v>
      </c>
      <c r="AN2284" s="11">
        <f t="shared" si="189"/>
        <v>1.6140960497982332E-2</v>
      </c>
    </row>
    <row r="2285" spans="2:40" x14ac:dyDescent="0.5">
      <c r="B2285" s="29">
        <v>45315</v>
      </c>
      <c r="C2285" s="4">
        <v>98.08</v>
      </c>
      <c r="D2285" s="5">
        <f t="shared" si="185"/>
        <v>2.9063057391669249E-2</v>
      </c>
      <c r="E2285" s="6">
        <f t="shared" si="186"/>
        <v>2.8648735238366762E-2</v>
      </c>
      <c r="AJ2285" s="29">
        <v>45315</v>
      </c>
      <c r="AK2285" s="6">
        <f t="shared" si="187"/>
        <v>1.0290630573916693</v>
      </c>
      <c r="AL2285" s="7">
        <f t="shared" si="187"/>
        <v>1.0286487352383669</v>
      </c>
      <c r="AM2285" s="10">
        <f t="shared" si="188"/>
        <v>2.3384676959473816E-3</v>
      </c>
      <c r="AN2285" s="11">
        <f t="shared" si="189"/>
        <v>1.5939267350914055E-2</v>
      </c>
    </row>
    <row r="2286" spans="2:40" x14ac:dyDescent="0.5">
      <c r="B2286" s="29">
        <v>45316</v>
      </c>
      <c r="C2286" s="4">
        <v>99.98</v>
      </c>
      <c r="D2286" s="5">
        <f t="shared" si="185"/>
        <v>1.9371941272430727E-2</v>
      </c>
      <c r="E2286" s="6">
        <f t="shared" si="186"/>
        <v>1.9186693797523056E-2</v>
      </c>
      <c r="AJ2286" s="29">
        <v>45316</v>
      </c>
      <c r="AK2286" s="6">
        <f t="shared" si="187"/>
        <v>1.0193719412724307</v>
      </c>
      <c r="AL2286" s="7">
        <f t="shared" si="187"/>
        <v>1.0191866937975231</v>
      </c>
      <c r="AM2286" s="10">
        <f t="shared" si="188"/>
        <v>1.767350330010105E-3</v>
      </c>
      <c r="AN2286" s="11">
        <f t="shared" si="189"/>
        <v>1.5902114426839451E-2</v>
      </c>
    </row>
    <row r="2287" spans="2:40" x14ac:dyDescent="0.5">
      <c r="B2287" s="29">
        <v>45317</v>
      </c>
      <c r="C2287" s="4">
        <v>100.31</v>
      </c>
      <c r="D2287" s="5">
        <f t="shared" si="185"/>
        <v>3.3006601320263881E-3</v>
      </c>
      <c r="E2287" s="6">
        <f t="shared" si="186"/>
        <v>3.2952249099695366E-3</v>
      </c>
      <c r="AJ2287" s="29">
        <v>45317</v>
      </c>
      <c r="AK2287" s="6">
        <f t="shared" si="187"/>
        <v>1.0033006601320265</v>
      </c>
      <c r="AL2287" s="7">
        <f t="shared" si="187"/>
        <v>1.0032952249099696</v>
      </c>
      <c r="AM2287" s="10">
        <f t="shared" si="188"/>
        <v>1.7860632346577193E-3</v>
      </c>
      <c r="AN2287" s="11">
        <f t="shared" si="189"/>
        <v>1.5924047719298503E-2</v>
      </c>
    </row>
    <row r="2288" spans="2:40" x14ac:dyDescent="0.5">
      <c r="B2288" s="29">
        <v>45320</v>
      </c>
      <c r="C2288" s="4">
        <v>101.21</v>
      </c>
      <c r="D2288" s="5">
        <f t="shared" si="185"/>
        <v>8.9721862227095158E-3</v>
      </c>
      <c r="E2288" s="6">
        <f t="shared" si="186"/>
        <v>8.932175305415891E-3</v>
      </c>
      <c r="AJ2288" s="29">
        <v>45320</v>
      </c>
      <c r="AK2288" s="6">
        <f t="shared" si="187"/>
        <v>1.0089721862227095</v>
      </c>
      <c r="AL2288" s="7">
        <f t="shared" si="187"/>
        <v>1.0089321753054159</v>
      </c>
      <c r="AM2288" s="10">
        <f t="shared" si="188"/>
        <v>1.4369815598681776E-3</v>
      </c>
      <c r="AN2288" s="11">
        <f t="shared" si="189"/>
        <v>1.6235614859324579E-2</v>
      </c>
    </row>
    <row r="2289" spans="2:40" x14ac:dyDescent="0.5">
      <c r="B2289" s="29">
        <v>45321</v>
      </c>
      <c r="C2289" s="4">
        <v>101.6</v>
      </c>
      <c r="D2289" s="5">
        <f t="shared" si="185"/>
        <v>3.8533741725126033E-3</v>
      </c>
      <c r="E2289" s="6">
        <f t="shared" si="186"/>
        <v>3.8459689435717329E-3</v>
      </c>
      <c r="AJ2289" s="29">
        <v>45321</v>
      </c>
      <c r="AK2289" s="6">
        <f t="shared" si="187"/>
        <v>1.0038533741725126</v>
      </c>
      <c r="AL2289" s="7">
        <f t="shared" si="187"/>
        <v>1.0038459689435717</v>
      </c>
      <c r="AM2289" s="10">
        <f t="shared" si="188"/>
        <v>1.2790491439316806E-3</v>
      </c>
      <c r="AN2289" s="11">
        <f t="shared" si="189"/>
        <v>1.6231402251523225E-2</v>
      </c>
    </row>
    <row r="2290" spans="2:40" x14ac:dyDescent="0.5">
      <c r="B2290" s="29">
        <v>45322</v>
      </c>
      <c r="C2290" s="4">
        <v>100.4</v>
      </c>
      <c r="D2290" s="5">
        <f t="shared" si="185"/>
        <v>-1.1811023622047133E-2</v>
      </c>
      <c r="E2290" s="6">
        <f t="shared" si="186"/>
        <v>-1.1881327886752563E-2</v>
      </c>
      <c r="AJ2290" s="29">
        <v>45322</v>
      </c>
      <c r="AK2290" s="6">
        <f t="shared" si="187"/>
        <v>0.98818897637795289</v>
      </c>
      <c r="AL2290" s="7">
        <f t="shared" si="187"/>
        <v>0.98811867211324744</v>
      </c>
      <c r="AM2290" s="10">
        <f t="shared" si="188"/>
        <v>1.8636139530789355E-3</v>
      </c>
      <c r="AN2290" s="11">
        <f t="shared" si="189"/>
        <v>1.725102134607084E-2</v>
      </c>
    </row>
    <row r="2291" spans="2:40" x14ac:dyDescent="0.5">
      <c r="B2291" s="29">
        <v>45323</v>
      </c>
      <c r="C2291" s="4">
        <v>100.55</v>
      </c>
      <c r="D2291" s="5">
        <f t="shared" si="185"/>
        <v>1.4940239043823851E-3</v>
      </c>
      <c r="E2291" s="6">
        <f t="shared" si="186"/>
        <v>1.49290896103212E-3</v>
      </c>
      <c r="AJ2291" s="29">
        <v>45323</v>
      </c>
      <c r="AK2291" s="6">
        <f t="shared" si="187"/>
        <v>1.0014940239043824</v>
      </c>
      <c r="AL2291" s="7">
        <f t="shared" si="187"/>
        <v>1.001492908961032</v>
      </c>
      <c r="AM2291" s="10">
        <f t="shared" si="188"/>
        <v>1.8028071000136363E-3</v>
      </c>
      <c r="AN2291" s="11">
        <f t="shared" si="189"/>
        <v>1.7309410993818712E-2</v>
      </c>
    </row>
    <row r="2292" spans="2:40" x14ac:dyDescent="0.5">
      <c r="B2292" s="29">
        <v>45324</v>
      </c>
      <c r="C2292" s="4">
        <v>103.13</v>
      </c>
      <c r="D2292" s="5">
        <f t="shared" si="185"/>
        <v>2.5658876181004459E-2</v>
      </c>
      <c r="E2292" s="6">
        <f t="shared" si="186"/>
        <v>2.5335212109316479E-2</v>
      </c>
      <c r="AJ2292" s="29">
        <v>45324</v>
      </c>
      <c r="AK2292" s="6">
        <f t="shared" si="187"/>
        <v>1.0256588761810044</v>
      </c>
      <c r="AL2292" s="7">
        <f t="shared" si="187"/>
        <v>1.0253352121093164</v>
      </c>
      <c r="AM2292" s="10">
        <f t="shared" si="188"/>
        <v>1.9436306939615861E-3</v>
      </c>
      <c r="AN2292" s="11">
        <f t="shared" si="189"/>
        <v>1.7358929161205048E-2</v>
      </c>
    </row>
    <row r="2293" spans="2:40" x14ac:dyDescent="0.5">
      <c r="B2293" s="29">
        <v>45327</v>
      </c>
      <c r="C2293" s="4">
        <v>103</v>
      </c>
      <c r="D2293" s="5">
        <f t="shared" si="185"/>
        <v>-1.2605449432754336E-3</v>
      </c>
      <c r="E2293" s="6">
        <f t="shared" si="186"/>
        <v>-1.2613400983418135E-3</v>
      </c>
      <c r="AJ2293" s="29">
        <v>45327</v>
      </c>
      <c r="AK2293" s="6">
        <f t="shared" si="187"/>
        <v>0.99873945505672457</v>
      </c>
      <c r="AL2293" s="7">
        <f t="shared" si="187"/>
        <v>0.99873865990165822</v>
      </c>
      <c r="AM2293" s="10">
        <f t="shared" si="188"/>
        <v>1.4667256477881255E-3</v>
      </c>
      <c r="AN2293" s="11">
        <f t="shared" si="189"/>
        <v>1.729618877307109E-2</v>
      </c>
    </row>
    <row r="2294" spans="2:40" x14ac:dyDescent="0.5">
      <c r="B2294" s="29">
        <v>45328</v>
      </c>
      <c r="C2294" s="4">
        <v>104.47</v>
      </c>
      <c r="D2294" s="5">
        <f t="shared" si="185"/>
        <v>1.4271844660194164E-2</v>
      </c>
      <c r="E2294" s="6">
        <f t="shared" si="186"/>
        <v>1.4170960619780812E-2</v>
      </c>
      <c r="AJ2294" s="29">
        <v>45328</v>
      </c>
      <c r="AK2294" s="6">
        <f t="shared" si="187"/>
        <v>1.0142718446601942</v>
      </c>
      <c r="AL2294" s="7">
        <f t="shared" si="187"/>
        <v>1.0141709606197808</v>
      </c>
      <c r="AM2294" s="10">
        <f t="shared" si="188"/>
        <v>1.4418308472502112E-3</v>
      </c>
      <c r="AN2294" s="11">
        <f t="shared" si="189"/>
        <v>1.7301787246195448E-2</v>
      </c>
    </row>
    <row r="2295" spans="2:40" x14ac:dyDescent="0.5">
      <c r="B2295" s="29">
        <v>45329</v>
      </c>
      <c r="C2295" s="4">
        <v>105.9</v>
      </c>
      <c r="D2295" s="5">
        <f t="shared" si="185"/>
        <v>1.3688140135924254E-2</v>
      </c>
      <c r="E2295" s="6">
        <f t="shared" si="186"/>
        <v>1.3595303757944325E-2</v>
      </c>
      <c r="AJ2295" s="29">
        <v>45329</v>
      </c>
      <c r="AK2295" s="6">
        <f t="shared" si="187"/>
        <v>1.0136881401359243</v>
      </c>
      <c r="AL2295" s="7">
        <f t="shared" si="187"/>
        <v>1.0135953037579444</v>
      </c>
      <c r="AM2295" s="10">
        <f t="shared" si="188"/>
        <v>1.32482982765581E-3</v>
      </c>
      <c r="AN2295" s="11">
        <f t="shared" si="189"/>
        <v>1.7249984200059087E-2</v>
      </c>
    </row>
    <row r="2296" spans="2:40" x14ac:dyDescent="0.5">
      <c r="B2296" s="29">
        <v>45330</v>
      </c>
      <c r="C2296" s="4">
        <v>107.41</v>
      </c>
      <c r="D2296" s="5">
        <f t="shared" si="185"/>
        <v>1.4258734655335135E-2</v>
      </c>
      <c r="E2296" s="6">
        <f t="shared" si="186"/>
        <v>1.4158035002594754E-2</v>
      </c>
      <c r="AJ2296" s="29">
        <v>45330</v>
      </c>
      <c r="AK2296" s="6">
        <f t="shared" si="187"/>
        <v>1.0142587346553351</v>
      </c>
      <c r="AL2296" s="7">
        <f t="shared" si="187"/>
        <v>1.0141580350025947</v>
      </c>
      <c r="AM2296" s="10">
        <f t="shared" si="188"/>
        <v>1.2717422154617172E-3</v>
      </c>
      <c r="AN2296" s="11">
        <f t="shared" si="189"/>
        <v>1.7218918582742725E-2</v>
      </c>
    </row>
    <row r="2297" spans="2:40" x14ac:dyDescent="0.5">
      <c r="B2297" s="29">
        <v>45331</v>
      </c>
      <c r="C2297" s="4">
        <v>109.93</v>
      </c>
      <c r="D2297" s="5">
        <f t="shared" si="185"/>
        <v>2.3461502653384324E-2</v>
      </c>
      <c r="E2297" s="6">
        <f t="shared" si="186"/>
        <v>2.3190511980816963E-2</v>
      </c>
      <c r="AJ2297" s="29">
        <v>45331</v>
      </c>
      <c r="AK2297" s="6">
        <f t="shared" si="187"/>
        <v>1.0234615026533844</v>
      </c>
      <c r="AL2297" s="7">
        <f t="shared" si="187"/>
        <v>1.0231905119808169</v>
      </c>
      <c r="AM2297" s="10">
        <f t="shared" si="188"/>
        <v>1.2190231799166032E-3</v>
      </c>
      <c r="AN2297" s="11">
        <f t="shared" si="189"/>
        <v>1.7186027319386503E-2</v>
      </c>
    </row>
    <row r="2298" spans="2:40" x14ac:dyDescent="0.5">
      <c r="B2298" s="29">
        <v>45334</v>
      </c>
      <c r="C2298" s="4">
        <v>108.88</v>
      </c>
      <c r="D2298" s="5">
        <f t="shared" si="185"/>
        <v>-9.5515327935960272E-3</v>
      </c>
      <c r="E2298" s="6">
        <f t="shared" si="186"/>
        <v>-9.5974412475618442E-3</v>
      </c>
      <c r="AJ2298" s="29">
        <v>45334</v>
      </c>
      <c r="AK2298" s="6">
        <f t="shared" si="187"/>
        <v>0.990448467206404</v>
      </c>
      <c r="AL2298" s="7">
        <f t="shared" si="187"/>
        <v>0.9904025587524381</v>
      </c>
      <c r="AM2298" s="10">
        <f t="shared" si="188"/>
        <v>9.0089156609731065E-4</v>
      </c>
      <c r="AN2298" s="11">
        <f t="shared" si="189"/>
        <v>1.7037022065429914E-2</v>
      </c>
    </row>
    <row r="2299" spans="2:40" x14ac:dyDescent="0.5">
      <c r="B2299" s="29">
        <v>45335</v>
      </c>
      <c r="C2299" s="4">
        <v>109.87</v>
      </c>
      <c r="D2299" s="5">
        <f t="shared" si="185"/>
        <v>9.0925789860397607E-3</v>
      </c>
      <c r="E2299" s="6">
        <f t="shared" si="186"/>
        <v>9.051490369578934E-3</v>
      </c>
      <c r="AJ2299" s="29">
        <v>45335</v>
      </c>
      <c r="AK2299" s="6">
        <f t="shared" si="187"/>
        <v>1.0090925789860397</v>
      </c>
      <c r="AL2299" s="7">
        <f t="shared" si="187"/>
        <v>1.0090514903695789</v>
      </c>
      <c r="AM2299" s="10">
        <f t="shared" si="188"/>
        <v>1.0525040464741859E-3</v>
      </c>
      <c r="AN2299" s="11">
        <f t="shared" si="189"/>
        <v>1.7004329632751308E-2</v>
      </c>
    </row>
    <row r="2300" spans="2:40" x14ac:dyDescent="0.5">
      <c r="B2300" s="29">
        <v>45336</v>
      </c>
      <c r="C2300" s="4">
        <v>112.57</v>
      </c>
      <c r="D2300" s="5">
        <f t="shared" si="185"/>
        <v>2.4574497132975229E-2</v>
      </c>
      <c r="E2300" s="6">
        <f t="shared" si="186"/>
        <v>2.4277401653923038E-2</v>
      </c>
      <c r="AJ2300" s="29">
        <v>45336</v>
      </c>
      <c r="AK2300" s="6">
        <f t="shared" si="187"/>
        <v>1.0245744971329753</v>
      </c>
      <c r="AL2300" s="7">
        <f t="shared" si="187"/>
        <v>1.0242774016539231</v>
      </c>
      <c r="AM2300" s="10">
        <f t="shared" si="188"/>
        <v>9.7023787954037032E-4</v>
      </c>
      <c r="AN2300" s="11">
        <f t="shared" si="189"/>
        <v>1.6983095663875947E-2</v>
      </c>
    </row>
    <row r="2301" spans="2:40" x14ac:dyDescent="0.5">
      <c r="B2301" s="29">
        <v>45337</v>
      </c>
      <c r="C2301" s="4">
        <v>114.05</v>
      </c>
      <c r="D2301" s="5">
        <f t="shared" si="185"/>
        <v>1.3147374966687431E-2</v>
      </c>
      <c r="E2301" s="6">
        <f t="shared" si="186"/>
        <v>1.3061698363684508E-2</v>
      </c>
      <c r="AJ2301" s="29">
        <v>45337</v>
      </c>
      <c r="AK2301" s="6">
        <f t="shared" si="187"/>
        <v>1.0131473749666875</v>
      </c>
      <c r="AL2301" s="7">
        <f t="shared" si="187"/>
        <v>1.0130616983636844</v>
      </c>
      <c r="AM2301" s="10">
        <f t="shared" si="188"/>
        <v>6.621577817974843E-4</v>
      </c>
      <c r="AN2301" s="11">
        <f t="shared" si="189"/>
        <v>1.6803483204974438E-2</v>
      </c>
    </row>
    <row r="2302" spans="2:40" x14ac:dyDescent="0.5">
      <c r="B2302" s="29">
        <v>45338</v>
      </c>
      <c r="C2302" s="4">
        <v>112.71</v>
      </c>
      <c r="D2302" s="5">
        <f t="shared" si="185"/>
        <v>-1.174923279263484E-2</v>
      </c>
      <c r="E2302" s="6">
        <f t="shared" si="186"/>
        <v>-1.1818800476409853E-2</v>
      </c>
      <c r="AJ2302" s="29">
        <v>45338</v>
      </c>
      <c r="AK2302" s="6">
        <f t="shared" si="187"/>
        <v>0.98825076720736516</v>
      </c>
      <c r="AL2302" s="7">
        <f t="shared" si="187"/>
        <v>0.98818119952359018</v>
      </c>
      <c r="AM2302" s="10">
        <f t="shared" si="188"/>
        <v>5.1209634083087597E-4</v>
      </c>
      <c r="AN2302" s="11">
        <f t="shared" si="189"/>
        <v>1.6751641462892871E-2</v>
      </c>
    </row>
    <row r="2303" spans="2:40" x14ac:dyDescent="0.5">
      <c r="B2303" s="29">
        <v>45342</v>
      </c>
      <c r="C2303" s="4">
        <v>109.6</v>
      </c>
      <c r="D2303" s="5">
        <f t="shared" si="185"/>
        <v>-2.7592937627539699E-2</v>
      </c>
      <c r="E2303" s="6">
        <f t="shared" si="186"/>
        <v>-2.7980773740072028E-2</v>
      </c>
      <c r="AJ2303" s="29">
        <v>45342</v>
      </c>
      <c r="AK2303" s="6">
        <f t="shared" si="187"/>
        <v>0.97240706237246033</v>
      </c>
      <c r="AL2303" s="7">
        <f t="shared" si="187"/>
        <v>0.97201922625992798</v>
      </c>
      <c r="AM2303" s="10">
        <f t="shared" si="188"/>
        <v>6.4772769392557744E-4</v>
      </c>
      <c r="AN2303" s="11">
        <f t="shared" si="189"/>
        <v>1.6701153193212338E-2</v>
      </c>
    </row>
    <row r="2304" spans="2:40" x14ac:dyDescent="0.5">
      <c r="B2304" s="29">
        <v>45343</v>
      </c>
      <c r="C2304" s="4">
        <v>109.28</v>
      </c>
      <c r="D2304" s="5">
        <f t="shared" si="185"/>
        <v>-2.9197080291970181E-3</v>
      </c>
      <c r="E2304" s="6">
        <f t="shared" si="186"/>
        <v>-2.9239786914352006E-3</v>
      </c>
      <c r="AJ2304" s="29">
        <v>45343</v>
      </c>
      <c r="AK2304" s="6">
        <f t="shared" si="187"/>
        <v>0.99708029197080295</v>
      </c>
      <c r="AL2304" s="7">
        <f t="shared" si="187"/>
        <v>0.99707602130856476</v>
      </c>
      <c r="AM2304" s="10">
        <f t="shared" si="188"/>
        <v>1.013305028444364E-3</v>
      </c>
      <c r="AN2304" s="11">
        <f t="shared" si="189"/>
        <v>1.6438146362899211E-2</v>
      </c>
    </row>
    <row r="2305" spans="2:40" x14ac:dyDescent="0.5">
      <c r="B2305" s="29">
        <v>45344</v>
      </c>
      <c r="C2305" s="4">
        <v>111.51</v>
      </c>
      <c r="D2305" s="5">
        <f t="shared" si="185"/>
        <v>2.0406295754026391E-2</v>
      </c>
      <c r="E2305" s="6">
        <f t="shared" si="186"/>
        <v>2.0200877154790482E-2</v>
      </c>
      <c r="AJ2305" s="29">
        <v>45344</v>
      </c>
      <c r="AK2305" s="6">
        <f t="shared" si="187"/>
        <v>1.0204062957540263</v>
      </c>
      <c r="AL2305" s="7">
        <f t="shared" si="187"/>
        <v>1.0202008771547906</v>
      </c>
      <c r="AM2305" s="10">
        <f t="shared" si="188"/>
        <v>1.1657006153844201E-3</v>
      </c>
      <c r="AN2305" s="11">
        <f t="shared" si="189"/>
        <v>1.6465540091975858E-2</v>
      </c>
    </row>
    <row r="2306" spans="2:40" x14ac:dyDescent="0.5">
      <c r="B2306" s="29">
        <v>45345</v>
      </c>
      <c r="C2306" s="4">
        <v>111.61</v>
      </c>
      <c r="D2306" s="5">
        <f t="shared" si="185"/>
        <v>8.9678055779745592E-4</v>
      </c>
      <c r="E2306" s="6">
        <f t="shared" si="186"/>
        <v>8.963786903530888E-4</v>
      </c>
      <c r="AJ2306" s="29">
        <v>45345</v>
      </c>
      <c r="AK2306" s="6">
        <f t="shared" si="187"/>
        <v>1.0008967805577975</v>
      </c>
      <c r="AL2306" s="7">
        <f t="shared" si="187"/>
        <v>1.0008963786903531</v>
      </c>
      <c r="AM2306" s="10">
        <f t="shared" si="188"/>
        <v>9.1948490868652992E-4</v>
      </c>
      <c r="AN2306" s="11">
        <f t="shared" si="189"/>
        <v>1.6341685371058803E-2</v>
      </c>
    </row>
    <row r="2307" spans="2:40" x14ac:dyDescent="0.5">
      <c r="B2307" s="29">
        <v>45348</v>
      </c>
      <c r="C2307" s="4">
        <v>110.88</v>
      </c>
      <c r="D2307" s="5">
        <f t="shared" si="185"/>
        <v>-6.5406325598065043E-3</v>
      </c>
      <c r="E2307" s="6">
        <f t="shared" si="186"/>
        <v>-6.5621162260304962E-3</v>
      </c>
      <c r="AJ2307" s="29">
        <v>45348</v>
      </c>
      <c r="AK2307" s="6">
        <f t="shared" si="187"/>
        <v>0.99345936744019347</v>
      </c>
      <c r="AL2307" s="7">
        <f t="shared" si="187"/>
        <v>0.99343788377396947</v>
      </c>
      <c r="AM2307" s="10">
        <f t="shared" si="188"/>
        <v>8.1239852746286601E-4</v>
      </c>
      <c r="AN2307" s="11">
        <f t="shared" si="189"/>
        <v>1.6373733212577894E-2</v>
      </c>
    </row>
    <row r="2308" spans="2:40" x14ac:dyDescent="0.5">
      <c r="B2308" s="29">
        <v>45349</v>
      </c>
      <c r="C2308" s="4">
        <v>110.82</v>
      </c>
      <c r="D2308" s="5">
        <f t="shared" si="185"/>
        <v>-5.4112554112556162E-4</v>
      </c>
      <c r="E2308" s="6">
        <f t="shared" si="186"/>
        <v>-5.4127200238947521E-4</v>
      </c>
      <c r="AJ2308" s="29">
        <v>45349</v>
      </c>
      <c r="AK2308" s="6">
        <f t="shared" si="187"/>
        <v>0.99945887445887449</v>
      </c>
      <c r="AL2308" s="7">
        <f t="shared" si="187"/>
        <v>0.99945872799761049</v>
      </c>
      <c r="AM2308" s="10">
        <f t="shared" si="188"/>
        <v>6.2329154056115171E-4</v>
      </c>
      <c r="AN2308" s="11">
        <f t="shared" si="189"/>
        <v>1.6557939207916001E-2</v>
      </c>
    </row>
    <row r="2309" spans="2:40" x14ac:dyDescent="0.5">
      <c r="B2309" s="29">
        <v>45350</v>
      </c>
      <c r="C2309" s="4">
        <v>111.79</v>
      </c>
      <c r="D2309" s="5">
        <f t="shared" si="185"/>
        <v>8.7529326836312312E-3</v>
      </c>
      <c r="E2309" s="6">
        <f t="shared" si="186"/>
        <v>8.7148478430309709E-3</v>
      </c>
      <c r="AJ2309" s="29">
        <v>45350</v>
      </c>
      <c r="AK2309" s="6">
        <f t="shared" si="187"/>
        <v>1.0087529326836313</v>
      </c>
      <c r="AL2309" s="7">
        <f t="shared" si="187"/>
        <v>1.008714847843031</v>
      </c>
      <c r="AM2309" s="10">
        <f t="shared" si="188"/>
        <v>7.0128463097660348E-4</v>
      </c>
      <c r="AN2309" s="11">
        <f t="shared" si="189"/>
        <v>1.6569105154211197E-2</v>
      </c>
    </row>
    <row r="2310" spans="2:40" x14ac:dyDescent="0.5">
      <c r="B2310" s="29">
        <v>45351</v>
      </c>
      <c r="C2310" s="4">
        <v>111.8</v>
      </c>
      <c r="D2310" s="5">
        <f t="shared" si="185"/>
        <v>8.9453439484666824E-5</v>
      </c>
      <c r="E2310" s="6">
        <f t="shared" si="186"/>
        <v>8.9449438764298335E-5</v>
      </c>
      <c r="AJ2310" s="29">
        <v>45351</v>
      </c>
      <c r="AK2310" s="6">
        <f t="shared" si="187"/>
        <v>1.0000894534394846</v>
      </c>
      <c r="AL2310" s="7">
        <f t="shared" si="187"/>
        <v>1.0000894494387642</v>
      </c>
      <c r="AM2310" s="10">
        <f t="shared" si="188"/>
        <v>8.4337587842655507E-4</v>
      </c>
      <c r="AN2310" s="11">
        <f t="shared" si="189"/>
        <v>1.6693893786321377E-2</v>
      </c>
    </row>
    <row r="2311" spans="2:40" x14ac:dyDescent="0.5">
      <c r="B2311" s="29">
        <v>45352</v>
      </c>
      <c r="C2311" s="4">
        <v>111.01</v>
      </c>
      <c r="D2311" s="5">
        <f t="shared" si="185"/>
        <v>-7.0661896243290881E-3</v>
      </c>
      <c r="E2311" s="6">
        <f t="shared" si="186"/>
        <v>-7.0912733764428842E-3</v>
      </c>
      <c r="AJ2311" s="29">
        <v>45352</v>
      </c>
      <c r="AK2311" s="6">
        <f t="shared" si="187"/>
        <v>0.99293381037567097</v>
      </c>
      <c r="AL2311" s="7">
        <f t="shared" si="187"/>
        <v>0.99290872662355711</v>
      </c>
      <c r="AM2311" s="10">
        <f t="shared" si="188"/>
        <v>1.0166167706629938E-3</v>
      </c>
      <c r="AN2311" s="11">
        <f t="shared" si="189"/>
        <v>1.6767620460929528E-2</v>
      </c>
    </row>
    <row r="2312" spans="2:40" x14ac:dyDescent="0.5">
      <c r="B2312" s="29">
        <v>45355</v>
      </c>
      <c r="C2312" s="4">
        <v>111.36</v>
      </c>
      <c r="D2312" s="5">
        <f t="shared" ref="D2312:D2375" si="190">((C2312-C2311)/C2311)</f>
        <v>3.1528691108908594E-3</v>
      </c>
      <c r="E2312" s="6">
        <f t="shared" ref="E2312:E2375" si="191" xml:space="preserve"> IF(C2312=C2311, 0, LN(C2312/C2311))</f>
        <v>3.1479092415536867E-3</v>
      </c>
      <c r="AJ2312" s="29">
        <v>45355</v>
      </c>
      <c r="AK2312" s="6">
        <f t="shared" ref="AK2312:AL2375" si="192">1 + D2312</f>
        <v>1.0031528691108909</v>
      </c>
      <c r="AL2312" s="7">
        <f t="shared" si="192"/>
        <v>1.0031479092415536</v>
      </c>
      <c r="AM2312" s="10">
        <f t="shared" ref="AM2312:AM2375" si="193">AVERAGE(D2312:D2402)</f>
        <v>1.0434509703078486E-3</v>
      </c>
      <c r="AN2312" s="11">
        <f t="shared" ref="AN2312:AN2375" si="194">STDEV(D2312:D2402)</f>
        <v>1.675649162254126E-2</v>
      </c>
    </row>
    <row r="2313" spans="2:40" x14ac:dyDescent="0.5">
      <c r="B2313" s="29">
        <v>45356</v>
      </c>
      <c r="C2313" s="4">
        <v>109.41</v>
      </c>
      <c r="D2313" s="5">
        <f t="shared" si="190"/>
        <v>-1.7510775862068992E-2</v>
      </c>
      <c r="E2313" s="6">
        <f t="shared" si="191"/>
        <v>-1.7665903097410954E-2</v>
      </c>
      <c r="AJ2313" s="29">
        <v>45356</v>
      </c>
      <c r="AK2313" s="6">
        <f t="shared" si="192"/>
        <v>0.98248922413793105</v>
      </c>
      <c r="AL2313" s="7">
        <f t="shared" si="192"/>
        <v>0.98233409690258899</v>
      </c>
      <c r="AM2313" s="10">
        <f t="shared" si="193"/>
        <v>1.1874871625137289E-3</v>
      </c>
      <c r="AN2313" s="11">
        <f t="shared" si="194"/>
        <v>1.6830993823565475E-2</v>
      </c>
    </row>
    <row r="2314" spans="2:40" x14ac:dyDescent="0.5">
      <c r="B2314" s="29">
        <v>45357</v>
      </c>
      <c r="C2314" s="4">
        <v>108.8</v>
      </c>
      <c r="D2314" s="5">
        <f t="shared" si="190"/>
        <v>-5.5753587423453014E-3</v>
      </c>
      <c r="E2314" s="6">
        <f t="shared" si="191"/>
        <v>-5.5909590668562579E-3</v>
      </c>
      <c r="AJ2314" s="29">
        <v>45357</v>
      </c>
      <c r="AK2314" s="6">
        <f t="shared" si="192"/>
        <v>0.99442464125765473</v>
      </c>
      <c r="AL2314" s="7">
        <f t="shared" si="192"/>
        <v>0.99440904093314375</v>
      </c>
      <c r="AM2314" s="10">
        <f t="shared" si="193"/>
        <v>1.5144725891209011E-3</v>
      </c>
      <c r="AN2314" s="11">
        <f t="shared" si="194"/>
        <v>1.6752553171811135E-2</v>
      </c>
    </row>
    <row r="2315" spans="2:40" x14ac:dyDescent="0.5">
      <c r="B2315" s="29">
        <v>45358</v>
      </c>
      <c r="C2315" s="4">
        <v>110.91</v>
      </c>
      <c r="D2315" s="5">
        <f t="shared" si="190"/>
        <v>1.939338235294117E-2</v>
      </c>
      <c r="E2315" s="6">
        <f t="shared" si="191"/>
        <v>1.9207727194807889E-2</v>
      </c>
      <c r="AJ2315" s="29">
        <v>45358</v>
      </c>
      <c r="AK2315" s="6">
        <f t="shared" si="192"/>
        <v>1.0193933823529411</v>
      </c>
      <c r="AL2315" s="7">
        <f t="shared" si="192"/>
        <v>1.0192077271948079</v>
      </c>
      <c r="AM2315" s="10">
        <f t="shared" si="193"/>
        <v>1.3258288886645762E-3</v>
      </c>
      <c r="AN2315" s="11">
        <f t="shared" si="194"/>
        <v>1.692899966114245E-2</v>
      </c>
    </row>
    <row r="2316" spans="2:40" x14ac:dyDescent="0.5">
      <c r="B2316" s="29">
        <v>45359</v>
      </c>
      <c r="C2316" s="4">
        <v>108.75</v>
      </c>
      <c r="D2316" s="5">
        <f t="shared" si="190"/>
        <v>-1.947525020286716E-2</v>
      </c>
      <c r="E2316" s="6">
        <f t="shared" si="191"/>
        <v>-1.9667391647856684E-2</v>
      </c>
      <c r="AJ2316" s="29">
        <v>45359</v>
      </c>
      <c r="AK2316" s="6">
        <f t="shared" si="192"/>
        <v>0.98052474979713289</v>
      </c>
      <c r="AL2316" s="7">
        <f t="shared" si="192"/>
        <v>0.98033260835214331</v>
      </c>
      <c r="AM2316" s="10">
        <f t="shared" si="193"/>
        <v>1.0356339308840857E-3</v>
      </c>
      <c r="AN2316" s="11">
        <f t="shared" si="194"/>
        <v>1.6841961982130803E-2</v>
      </c>
    </row>
    <row r="2317" spans="2:40" x14ac:dyDescent="0.5">
      <c r="B2317" s="29">
        <v>45362</v>
      </c>
      <c r="C2317" s="4">
        <v>108.76</v>
      </c>
      <c r="D2317" s="5">
        <f t="shared" si="190"/>
        <v>9.1954022988552787E-5</v>
      </c>
      <c r="E2317" s="6">
        <f t="shared" si="191"/>
        <v>9.1949795476433635E-5</v>
      </c>
      <c r="AJ2317" s="29">
        <v>45362</v>
      </c>
      <c r="AK2317" s="6">
        <f t="shared" si="192"/>
        <v>1.0000919540229884</v>
      </c>
      <c r="AL2317" s="7">
        <f t="shared" si="192"/>
        <v>1.0000919497954763</v>
      </c>
      <c r="AM2317" s="10">
        <f t="shared" si="193"/>
        <v>1.2660859805050471E-3</v>
      </c>
      <c r="AN2317" s="11">
        <f t="shared" si="194"/>
        <v>1.6701075856759912E-2</v>
      </c>
    </row>
    <row r="2318" spans="2:40" x14ac:dyDescent="0.5">
      <c r="B2318" s="29">
        <v>45363</v>
      </c>
      <c r="C2318" s="4">
        <v>109.94</v>
      </c>
      <c r="D2318" s="5">
        <f t="shared" si="190"/>
        <v>1.0849577050386102E-2</v>
      </c>
      <c r="E2318" s="6">
        <f t="shared" si="191"/>
        <v>1.0791142668244193E-2</v>
      </c>
      <c r="AJ2318" s="29">
        <v>45363</v>
      </c>
      <c r="AK2318" s="6">
        <f t="shared" si="192"/>
        <v>1.010849577050386</v>
      </c>
      <c r="AL2318" s="7">
        <f t="shared" si="192"/>
        <v>1.0107911426682441</v>
      </c>
      <c r="AM2318" s="10">
        <f t="shared" si="193"/>
        <v>1.5824081516339432E-3</v>
      </c>
      <c r="AN2318" s="11">
        <f t="shared" si="194"/>
        <v>1.6949345343196805E-2</v>
      </c>
    </row>
    <row r="2319" spans="2:40" x14ac:dyDescent="0.5">
      <c r="B2319" s="29">
        <v>45364</v>
      </c>
      <c r="C2319" s="4">
        <v>109.98</v>
      </c>
      <c r="D2319" s="5">
        <f t="shared" si="190"/>
        <v>3.6383481899223444E-4</v>
      </c>
      <c r="E2319" s="6">
        <f t="shared" si="191"/>
        <v>3.6376864715444054E-4</v>
      </c>
      <c r="AJ2319" s="29">
        <v>45364</v>
      </c>
      <c r="AK2319" s="6">
        <f t="shared" si="192"/>
        <v>1.0003638348189923</v>
      </c>
      <c r="AL2319" s="7">
        <f t="shared" si="192"/>
        <v>1.0003637686471545</v>
      </c>
      <c r="AM2319" s="10">
        <f t="shared" si="193"/>
        <v>1.5385160034300945E-3</v>
      </c>
      <c r="AN2319" s="11">
        <f t="shared" si="194"/>
        <v>1.6930241286575946E-2</v>
      </c>
    </row>
    <row r="2320" spans="2:40" x14ac:dyDescent="0.5">
      <c r="B2320" s="29">
        <v>45365</v>
      </c>
      <c r="C2320" s="4">
        <v>110.01</v>
      </c>
      <c r="D2320" s="5">
        <f t="shared" si="190"/>
        <v>2.727768685215597E-4</v>
      </c>
      <c r="E2320" s="6">
        <f t="shared" si="191"/>
        <v>2.7273967167570136E-4</v>
      </c>
      <c r="AJ2320" s="29">
        <v>45365</v>
      </c>
      <c r="AK2320" s="6">
        <f t="shared" si="192"/>
        <v>1.0002727768685216</v>
      </c>
      <c r="AL2320" s="7">
        <f t="shared" si="192"/>
        <v>1.0002727396716757</v>
      </c>
      <c r="AM2320" s="10">
        <f t="shared" si="193"/>
        <v>1.2598805686403333E-3</v>
      </c>
      <c r="AN2320" s="11">
        <f t="shared" si="194"/>
        <v>1.7156922519376793E-2</v>
      </c>
    </row>
    <row r="2321" spans="2:40" x14ac:dyDescent="0.5">
      <c r="B2321" s="29">
        <v>45366</v>
      </c>
      <c r="C2321" s="4">
        <v>110.41</v>
      </c>
      <c r="D2321" s="5">
        <f t="shared" si="190"/>
        <v>3.6360330879010223E-3</v>
      </c>
      <c r="E2321" s="6">
        <f t="shared" si="191"/>
        <v>3.629438699701251E-3</v>
      </c>
      <c r="AJ2321" s="29">
        <v>45366</v>
      </c>
      <c r="AK2321" s="6">
        <f t="shared" si="192"/>
        <v>1.0036360330879011</v>
      </c>
      <c r="AL2321" s="7">
        <f t="shared" si="192"/>
        <v>1.0036294386997013</v>
      </c>
      <c r="AM2321" s="10">
        <f t="shared" si="193"/>
        <v>1.2514661568542808E-3</v>
      </c>
      <c r="AN2321" s="11">
        <f t="shared" si="194"/>
        <v>1.7157599765615334E-2</v>
      </c>
    </row>
    <row r="2322" spans="2:40" x14ac:dyDescent="0.5">
      <c r="B2322" s="29">
        <v>45369</v>
      </c>
      <c r="C2322" s="4">
        <v>110.28</v>
      </c>
      <c r="D2322" s="5">
        <f t="shared" si="190"/>
        <v>-1.177429580653885E-3</v>
      </c>
      <c r="E2322" s="6">
        <f t="shared" si="191"/>
        <v>-1.178123295449631E-3</v>
      </c>
      <c r="AJ2322" s="29">
        <v>45369</v>
      </c>
      <c r="AK2322" s="6">
        <f t="shared" si="192"/>
        <v>0.99882257041934608</v>
      </c>
      <c r="AL2322" s="7">
        <f t="shared" si="192"/>
        <v>0.99882187670455036</v>
      </c>
      <c r="AM2322" s="10">
        <f t="shared" si="193"/>
        <v>1.2566725431014838E-3</v>
      </c>
      <c r="AN2322" s="11">
        <f t="shared" si="194"/>
        <v>1.715840325455769E-2</v>
      </c>
    </row>
    <row r="2323" spans="2:40" x14ac:dyDescent="0.5">
      <c r="B2323" s="29">
        <v>45370</v>
      </c>
      <c r="C2323" s="4">
        <v>110.74</v>
      </c>
      <c r="D2323" s="5">
        <f t="shared" si="190"/>
        <v>4.1712005803408933E-3</v>
      </c>
      <c r="E2323" s="6">
        <f t="shared" si="191"/>
        <v>4.1625252392251061E-3</v>
      </c>
      <c r="AJ2323" s="29">
        <v>45370</v>
      </c>
      <c r="AK2323" s="6">
        <f t="shared" si="192"/>
        <v>1.0041712005803409</v>
      </c>
      <c r="AL2323" s="7">
        <f t="shared" si="192"/>
        <v>1.004162525239225</v>
      </c>
      <c r="AM2323" s="10">
        <f t="shared" si="193"/>
        <v>1.2606157411387082E-3</v>
      </c>
      <c r="AN2323" s="11">
        <f t="shared" si="194"/>
        <v>1.7157878878294144E-2</v>
      </c>
    </row>
    <row r="2324" spans="2:40" x14ac:dyDescent="0.5">
      <c r="B2324" s="29">
        <v>45371</v>
      </c>
      <c r="C2324" s="4">
        <v>112.64</v>
      </c>
      <c r="D2324" s="5">
        <f t="shared" si="190"/>
        <v>1.7157305400036172E-2</v>
      </c>
      <c r="E2324" s="6">
        <f t="shared" si="191"/>
        <v>1.7011781014911267E-2</v>
      </c>
      <c r="AJ2324" s="29">
        <v>45371</v>
      </c>
      <c r="AK2324" s="6">
        <f t="shared" si="192"/>
        <v>1.0171573054000362</v>
      </c>
      <c r="AL2324" s="7">
        <f t="shared" si="192"/>
        <v>1.0170117810149113</v>
      </c>
      <c r="AM2324" s="10">
        <f t="shared" si="193"/>
        <v>1.2669955306822747E-3</v>
      </c>
      <c r="AN2324" s="11">
        <f t="shared" si="194"/>
        <v>1.715908103420246E-2</v>
      </c>
    </row>
    <row r="2325" spans="2:40" x14ac:dyDescent="0.5">
      <c r="B2325" s="29">
        <v>45372</v>
      </c>
      <c r="C2325" s="4">
        <v>114.53</v>
      </c>
      <c r="D2325" s="5">
        <f t="shared" si="190"/>
        <v>1.6779119318181823E-2</v>
      </c>
      <c r="E2325" s="6">
        <f t="shared" si="191"/>
        <v>1.6639904999892666E-2</v>
      </c>
      <c r="AJ2325" s="29">
        <v>45372</v>
      </c>
      <c r="AK2325" s="6">
        <f t="shared" si="192"/>
        <v>1.0167791193181819</v>
      </c>
      <c r="AL2325" s="7">
        <f t="shared" si="192"/>
        <v>1.0166399049998927</v>
      </c>
      <c r="AM2325" s="10">
        <f t="shared" si="193"/>
        <v>1.3176958799345818E-3</v>
      </c>
      <c r="AN2325" s="11">
        <f t="shared" si="194"/>
        <v>1.7213284738161271E-2</v>
      </c>
    </row>
    <row r="2326" spans="2:40" x14ac:dyDescent="0.5">
      <c r="B2326" s="29">
        <v>45373</v>
      </c>
      <c r="C2326" s="4">
        <v>112.58</v>
      </c>
      <c r="D2326" s="5">
        <f t="shared" si="190"/>
        <v>-1.7026106696935325E-2</v>
      </c>
      <c r="E2326" s="6">
        <f t="shared" si="191"/>
        <v>-1.7172717373744324E-2</v>
      </c>
      <c r="AJ2326" s="29">
        <v>45373</v>
      </c>
      <c r="AK2326" s="6">
        <f t="shared" si="192"/>
        <v>0.98297389330306473</v>
      </c>
      <c r="AL2326" s="7">
        <f t="shared" si="192"/>
        <v>0.98282728262625563</v>
      </c>
      <c r="AM2326" s="10">
        <f t="shared" si="193"/>
        <v>3.1424233994352949E-4</v>
      </c>
      <c r="AN2326" s="11">
        <f t="shared" si="194"/>
        <v>1.8882594820690279E-2</v>
      </c>
    </row>
    <row r="2327" spans="2:40" x14ac:dyDescent="0.5">
      <c r="B2327" s="29">
        <v>45376</v>
      </c>
      <c r="C2327" s="4">
        <v>113.42</v>
      </c>
      <c r="D2327" s="5">
        <f t="shared" si="190"/>
        <v>7.4613608100906328E-3</v>
      </c>
      <c r="E2327" s="6">
        <f t="shared" si="191"/>
        <v>7.4336625500014556E-3</v>
      </c>
      <c r="AJ2327" s="29">
        <v>45376</v>
      </c>
      <c r="AK2327" s="6">
        <f t="shared" si="192"/>
        <v>1.0074613608100906</v>
      </c>
      <c r="AL2327" s="7">
        <f t="shared" si="192"/>
        <v>1.0074336625500016</v>
      </c>
      <c r="AM2327" s="10">
        <f t="shared" si="193"/>
        <v>-6.7743913948004324E-4</v>
      </c>
      <c r="AN2327" s="11">
        <f t="shared" si="194"/>
        <v>2.1927586620761469E-2</v>
      </c>
    </row>
    <row r="2328" spans="2:40" x14ac:dyDescent="0.5">
      <c r="B2328" s="29">
        <v>45377</v>
      </c>
      <c r="C2328" s="4">
        <v>113.89</v>
      </c>
      <c r="D2328" s="5">
        <f t="shared" si="190"/>
        <v>4.1438899664961986E-3</v>
      </c>
      <c r="E2328" s="6">
        <f t="shared" si="191"/>
        <v>4.135327700377861E-3</v>
      </c>
      <c r="AJ2328" s="29">
        <v>45377</v>
      </c>
      <c r="AK2328" s="6">
        <f t="shared" si="192"/>
        <v>1.0041438899664963</v>
      </c>
      <c r="AL2328" s="7">
        <f t="shared" si="192"/>
        <v>1.0041353277003779</v>
      </c>
      <c r="AM2328" s="10">
        <f t="shared" si="193"/>
        <v>-1.2232781312750307E-3</v>
      </c>
      <c r="AN2328" s="11">
        <f t="shared" si="194"/>
        <v>2.2337142684159289E-2</v>
      </c>
    </row>
    <row r="2329" spans="2:40" x14ac:dyDescent="0.5">
      <c r="B2329" s="29">
        <v>45378</v>
      </c>
      <c r="C2329" s="4">
        <v>113.58</v>
      </c>
      <c r="D2329" s="5">
        <f t="shared" si="190"/>
        <v>-2.7219246641496382E-3</v>
      </c>
      <c r="E2329" s="6">
        <f t="shared" si="191"/>
        <v>-2.7256358369733024E-3</v>
      </c>
      <c r="AJ2329" s="29">
        <v>45378</v>
      </c>
      <c r="AK2329" s="6">
        <f t="shared" si="192"/>
        <v>0.99727807533585033</v>
      </c>
      <c r="AL2329" s="7">
        <f t="shared" si="192"/>
        <v>0.99727436416302673</v>
      </c>
      <c r="AM2329" s="10">
        <f t="shared" si="193"/>
        <v>-7.9228505637751409E-4</v>
      </c>
      <c r="AN2329" s="11">
        <f t="shared" si="194"/>
        <v>2.2815115173043576E-2</v>
      </c>
    </row>
    <row r="2330" spans="2:40" x14ac:dyDescent="0.5">
      <c r="B2330" s="29">
        <v>45379</v>
      </c>
      <c r="C2330" s="4">
        <v>112.45</v>
      </c>
      <c r="D2330" s="5">
        <f t="shared" si="190"/>
        <v>-9.9489346715970726E-3</v>
      </c>
      <c r="E2330" s="6">
        <f t="shared" si="191"/>
        <v>-9.9987560439617554E-3</v>
      </c>
      <c r="AJ2330" s="29">
        <v>45379</v>
      </c>
      <c r="AK2330" s="6">
        <f t="shared" si="192"/>
        <v>0.99005106532840292</v>
      </c>
      <c r="AL2330" s="7">
        <f t="shared" si="192"/>
        <v>0.99000124395603828</v>
      </c>
      <c r="AM2330" s="10">
        <f t="shared" si="193"/>
        <v>-7.9848691962848843E-4</v>
      </c>
      <c r="AN2330" s="11">
        <f t="shared" si="194"/>
        <v>2.2815722236329682E-2</v>
      </c>
    </row>
    <row r="2331" spans="2:40" x14ac:dyDescent="0.5">
      <c r="B2331" s="29">
        <v>45383</v>
      </c>
      <c r="C2331" s="4">
        <v>112.47</v>
      </c>
      <c r="D2331" s="5">
        <f t="shared" si="190"/>
        <v>1.7785682525563379E-4</v>
      </c>
      <c r="E2331" s="6">
        <f t="shared" si="191"/>
        <v>1.7784101060571835E-4</v>
      </c>
      <c r="AJ2331" s="29">
        <v>45383</v>
      </c>
      <c r="AK2331" s="6">
        <f t="shared" si="192"/>
        <v>1.0001778568252557</v>
      </c>
      <c r="AL2331" s="7">
        <f t="shared" si="192"/>
        <v>1.0001778410106057</v>
      </c>
      <c r="AM2331" s="10">
        <f t="shared" si="193"/>
        <v>-6.8169839805806969E-4</v>
      </c>
      <c r="AN2331" s="11">
        <f t="shared" si="194"/>
        <v>2.2795554354362983E-2</v>
      </c>
    </row>
    <row r="2332" spans="2:40" x14ac:dyDescent="0.5">
      <c r="B2332" s="29">
        <v>45384</v>
      </c>
      <c r="C2332" s="4">
        <v>110.56</v>
      </c>
      <c r="D2332" s="5">
        <f t="shared" si="190"/>
        <v>-1.6982306392815831E-2</v>
      </c>
      <c r="E2332" s="6">
        <f t="shared" si="191"/>
        <v>-1.7128159396570558E-2</v>
      </c>
      <c r="AJ2332" s="29">
        <v>45384</v>
      </c>
      <c r="AK2332" s="6">
        <f t="shared" si="192"/>
        <v>0.98301769360718416</v>
      </c>
      <c r="AL2332" s="7">
        <f t="shared" si="192"/>
        <v>0.98287184060342947</v>
      </c>
      <c r="AM2332" s="10">
        <f t="shared" si="193"/>
        <v>-5.2284846326352392E-4</v>
      </c>
      <c r="AN2332" s="11">
        <f t="shared" si="194"/>
        <v>2.2851906782501246E-2</v>
      </c>
    </row>
    <row r="2333" spans="2:40" x14ac:dyDescent="0.5">
      <c r="B2333" s="29">
        <v>45385</v>
      </c>
      <c r="C2333" s="4">
        <v>112.59</v>
      </c>
      <c r="D2333" s="5">
        <f t="shared" si="190"/>
        <v>1.8361070911722153E-2</v>
      </c>
      <c r="E2333" s="6">
        <f t="shared" si="191"/>
        <v>1.8194541795679368E-2</v>
      </c>
      <c r="AJ2333" s="29">
        <v>45385</v>
      </c>
      <c r="AK2333" s="6">
        <f t="shared" si="192"/>
        <v>1.0183610709117221</v>
      </c>
      <c r="AL2333" s="7">
        <f t="shared" si="192"/>
        <v>1.0181945417956795</v>
      </c>
      <c r="AM2333" s="10">
        <f t="shared" si="193"/>
        <v>-5.1150811046822E-4</v>
      </c>
      <c r="AN2333" s="11">
        <f t="shared" si="194"/>
        <v>2.2843902610805034E-2</v>
      </c>
    </row>
    <row r="2334" spans="2:40" x14ac:dyDescent="0.5">
      <c r="B2334" s="29">
        <v>45386</v>
      </c>
      <c r="C2334" s="4">
        <v>111.08</v>
      </c>
      <c r="D2334" s="5">
        <f t="shared" si="190"/>
        <v>-1.3411493027800028E-2</v>
      </c>
      <c r="E2334" s="6">
        <f t="shared" si="191"/>
        <v>-1.3502239376440354E-2</v>
      </c>
      <c r="AJ2334" s="29">
        <v>45386</v>
      </c>
      <c r="AK2334" s="6">
        <f t="shared" si="192"/>
        <v>0.98658850697220002</v>
      </c>
      <c r="AL2334" s="7">
        <f t="shared" si="192"/>
        <v>0.98649776062355965</v>
      </c>
      <c r="AM2334" s="10">
        <f t="shared" si="193"/>
        <v>-5.4475790926092576E-4</v>
      </c>
      <c r="AN2334" s="11">
        <f t="shared" si="194"/>
        <v>2.2818315623571089E-2</v>
      </c>
    </row>
    <row r="2335" spans="2:40" x14ac:dyDescent="0.5">
      <c r="B2335" s="29">
        <v>45387</v>
      </c>
      <c r="C2335" s="4">
        <v>114.67</v>
      </c>
      <c r="D2335" s="5">
        <f t="shared" si="190"/>
        <v>3.23190493338135E-2</v>
      </c>
      <c r="E2335" s="6">
        <f t="shared" si="191"/>
        <v>3.1807775611614221E-2</v>
      </c>
      <c r="AJ2335" s="29">
        <v>45387</v>
      </c>
      <c r="AK2335" s="6">
        <f t="shared" si="192"/>
        <v>1.0323190493338135</v>
      </c>
      <c r="AL2335" s="7">
        <f t="shared" si="192"/>
        <v>1.0318077756116142</v>
      </c>
      <c r="AM2335" s="10">
        <f t="shared" si="193"/>
        <v>-2.5346389458599328E-4</v>
      </c>
      <c r="AN2335" s="11">
        <f t="shared" si="194"/>
        <v>2.2821432548324871E-2</v>
      </c>
    </row>
    <row r="2336" spans="2:40" x14ac:dyDescent="0.5">
      <c r="B2336" s="29">
        <v>45390</v>
      </c>
      <c r="C2336" s="4">
        <v>116.06</v>
      </c>
      <c r="D2336" s="5">
        <f t="shared" si="190"/>
        <v>1.2121740647074218E-2</v>
      </c>
      <c r="E2336" s="6">
        <f t="shared" si="191"/>
        <v>1.2048860712249154E-2</v>
      </c>
      <c r="AJ2336" s="29">
        <v>45390</v>
      </c>
      <c r="AK2336" s="6">
        <f t="shared" si="192"/>
        <v>1.0121217406470742</v>
      </c>
      <c r="AL2336" s="7">
        <f t="shared" si="192"/>
        <v>1.0120488607122491</v>
      </c>
      <c r="AM2336" s="10">
        <f t="shared" si="193"/>
        <v>-1.057243095095592E-4</v>
      </c>
      <c r="AN2336" s="11">
        <f t="shared" si="194"/>
        <v>2.3076730211424944E-2</v>
      </c>
    </row>
    <row r="2337" spans="2:40" x14ac:dyDescent="0.5">
      <c r="B2337" s="29">
        <v>45391</v>
      </c>
      <c r="C2337" s="4">
        <v>111.87</v>
      </c>
      <c r="D2337" s="5">
        <f t="shared" si="190"/>
        <v>-3.6102016198517987E-2</v>
      </c>
      <c r="E2337" s="6">
        <f t="shared" si="191"/>
        <v>-3.6769815903623021E-2</v>
      </c>
      <c r="AJ2337" s="29">
        <v>45391</v>
      </c>
      <c r="AK2337" s="6">
        <f t="shared" si="192"/>
        <v>0.96389798380148206</v>
      </c>
      <c r="AL2337" s="7">
        <f t="shared" si="192"/>
        <v>0.96323018409637695</v>
      </c>
      <c r="AM2337" s="10">
        <f t="shared" si="193"/>
        <v>-2.2207441861787943E-4</v>
      </c>
      <c r="AN2337" s="11">
        <f t="shared" si="194"/>
        <v>2.3041059596416343E-2</v>
      </c>
    </row>
    <row r="2338" spans="2:40" x14ac:dyDescent="0.5">
      <c r="B2338" s="29">
        <v>45392</v>
      </c>
      <c r="C2338" s="4">
        <v>114.22</v>
      </c>
      <c r="D2338" s="5">
        <f t="shared" si="190"/>
        <v>2.100652543130414E-2</v>
      </c>
      <c r="E2338" s="6">
        <f t="shared" si="191"/>
        <v>2.0788930377877643E-2</v>
      </c>
      <c r="AJ2338" s="29">
        <v>45392</v>
      </c>
      <c r="AK2338" s="6">
        <f t="shared" si="192"/>
        <v>1.0210065254313041</v>
      </c>
      <c r="AL2338" s="7">
        <f t="shared" si="192"/>
        <v>1.0207889303778777</v>
      </c>
      <c r="AM2338" s="10">
        <f t="shared" si="193"/>
        <v>2.3504109450314751E-4</v>
      </c>
      <c r="AN2338" s="11">
        <f t="shared" si="194"/>
        <v>2.2731877757652244E-2</v>
      </c>
    </row>
    <row r="2339" spans="2:40" x14ac:dyDescent="0.5">
      <c r="B2339" s="29">
        <v>45393</v>
      </c>
      <c r="C2339" s="4">
        <v>113.02</v>
      </c>
      <c r="D2339" s="5">
        <f t="shared" si="190"/>
        <v>-1.0506040973559823E-2</v>
      </c>
      <c r="E2339" s="6">
        <f t="shared" si="191"/>
        <v>-1.0561619035019577E-2</v>
      </c>
      <c r="AJ2339" s="29">
        <v>45393</v>
      </c>
      <c r="AK2339" s="6">
        <f t="shared" si="192"/>
        <v>0.98949395902644022</v>
      </c>
      <c r="AL2339" s="7">
        <f t="shared" si="192"/>
        <v>0.98943838096498038</v>
      </c>
      <c r="AM2339" s="10">
        <f t="shared" si="193"/>
        <v>-1.6908771582518984E-4</v>
      </c>
      <c r="AN2339" s="11">
        <f t="shared" si="194"/>
        <v>2.26853508531192E-2</v>
      </c>
    </row>
    <row r="2340" spans="2:40" x14ac:dyDescent="0.5">
      <c r="B2340" s="29">
        <v>45394</v>
      </c>
      <c r="C2340" s="4">
        <v>110.13</v>
      </c>
      <c r="D2340" s="5">
        <f t="shared" si="190"/>
        <v>-2.5570695452132371E-2</v>
      </c>
      <c r="E2340" s="6">
        <f t="shared" si="191"/>
        <v>-2.5903308024844706E-2</v>
      </c>
      <c r="AJ2340" s="29">
        <v>45394</v>
      </c>
      <c r="AK2340" s="6">
        <f t="shared" si="192"/>
        <v>0.97442930454786758</v>
      </c>
      <c r="AL2340" s="7">
        <f t="shared" si="192"/>
        <v>0.97409669197515525</v>
      </c>
      <c r="AM2340" s="10">
        <f t="shared" si="193"/>
        <v>-1.1065752871233824E-4</v>
      </c>
      <c r="AN2340" s="11">
        <f t="shared" si="194"/>
        <v>2.2665269091635819E-2</v>
      </c>
    </row>
    <row r="2341" spans="2:40" x14ac:dyDescent="0.5">
      <c r="B2341" s="29">
        <v>45397</v>
      </c>
      <c r="C2341" s="4">
        <v>107.58</v>
      </c>
      <c r="D2341" s="5">
        <f t="shared" si="190"/>
        <v>-2.3154453827294991E-2</v>
      </c>
      <c r="E2341" s="6">
        <f t="shared" si="191"/>
        <v>-2.3426729331756064E-2</v>
      </c>
      <c r="AJ2341" s="29">
        <v>45397</v>
      </c>
      <c r="AK2341" s="6">
        <f t="shared" si="192"/>
        <v>0.97684554617270503</v>
      </c>
      <c r="AL2341" s="7">
        <f t="shared" si="192"/>
        <v>0.97657327066824395</v>
      </c>
      <c r="AM2341" s="10">
        <f t="shared" si="193"/>
        <v>8.8886901867141557E-5</v>
      </c>
      <c r="AN2341" s="11">
        <f t="shared" si="194"/>
        <v>2.2518084812950357E-2</v>
      </c>
    </row>
    <row r="2342" spans="2:40" x14ac:dyDescent="0.5">
      <c r="B2342" s="29">
        <v>45398</v>
      </c>
      <c r="C2342" s="4">
        <v>107.83</v>
      </c>
      <c r="D2342" s="5">
        <f t="shared" si="190"/>
        <v>2.3238520171035507E-3</v>
      </c>
      <c r="E2342" s="6">
        <f t="shared" si="191"/>
        <v>2.3211560488845366E-3</v>
      </c>
      <c r="AJ2342" s="29">
        <v>45398</v>
      </c>
      <c r="AK2342" s="6">
        <f t="shared" si="192"/>
        <v>1.0023238520171036</v>
      </c>
      <c r="AL2342" s="7">
        <f t="shared" si="192"/>
        <v>1.0023211560488845</v>
      </c>
      <c r="AM2342" s="10">
        <f t="shared" si="193"/>
        <v>6.5131147529420895E-4</v>
      </c>
      <c r="AN2342" s="11">
        <f t="shared" si="194"/>
        <v>2.257019353763759E-2</v>
      </c>
    </row>
    <row r="2343" spans="2:40" x14ac:dyDescent="0.5">
      <c r="B2343" s="29">
        <v>45399</v>
      </c>
      <c r="C2343" s="4">
        <v>107.49</v>
      </c>
      <c r="D2343" s="5">
        <f t="shared" si="190"/>
        <v>-3.1531113790225673E-3</v>
      </c>
      <c r="E2343" s="6">
        <f t="shared" si="191"/>
        <v>-3.1580929090088382E-3</v>
      </c>
      <c r="AJ2343" s="29">
        <v>45399</v>
      </c>
      <c r="AK2343" s="6">
        <f t="shared" si="192"/>
        <v>0.99684688862097748</v>
      </c>
      <c r="AL2343" s="7">
        <f t="shared" si="192"/>
        <v>0.99684190709099119</v>
      </c>
      <c r="AM2343" s="10">
        <f t="shared" si="193"/>
        <v>6.6322261927802121E-4</v>
      </c>
      <c r="AN2343" s="11">
        <f t="shared" si="194"/>
        <v>2.2571371988295983E-2</v>
      </c>
    </row>
    <row r="2344" spans="2:40" x14ac:dyDescent="0.5">
      <c r="B2344" s="29">
        <v>45400</v>
      </c>
      <c r="C2344" s="4">
        <v>107.3</v>
      </c>
      <c r="D2344" s="5">
        <f t="shared" si="190"/>
        <v>-1.7676062889570912E-3</v>
      </c>
      <c r="E2344" s="6">
        <f t="shared" si="191"/>
        <v>-1.7691703483193484E-3</v>
      </c>
      <c r="AJ2344" s="29">
        <v>45400</v>
      </c>
      <c r="AK2344" s="6">
        <f t="shared" si="192"/>
        <v>0.99823239371104289</v>
      </c>
      <c r="AL2344" s="7">
        <f t="shared" si="192"/>
        <v>0.99823082965168064</v>
      </c>
      <c r="AM2344" s="10">
        <f t="shared" si="193"/>
        <v>8.6385153682742323E-4</v>
      </c>
      <c r="AN2344" s="11">
        <f t="shared" si="194"/>
        <v>2.2618165559727395E-2</v>
      </c>
    </row>
    <row r="2345" spans="2:40" x14ac:dyDescent="0.5">
      <c r="B2345" s="29">
        <v>45401</v>
      </c>
      <c r="C2345" s="4">
        <v>107.63</v>
      </c>
      <c r="D2345" s="5">
        <f t="shared" si="190"/>
        <v>3.0754892823858181E-3</v>
      </c>
      <c r="E2345" s="6">
        <f t="shared" si="191"/>
        <v>3.0707696395541246E-3</v>
      </c>
      <c r="AJ2345" s="29">
        <v>45401</v>
      </c>
      <c r="AK2345" s="6">
        <f t="shared" si="192"/>
        <v>1.0030754892823859</v>
      </c>
      <c r="AL2345" s="7">
        <f t="shared" si="192"/>
        <v>1.0030707696395542</v>
      </c>
      <c r="AM2345" s="10">
        <f t="shared" si="193"/>
        <v>8.6489303754626128E-4</v>
      </c>
      <c r="AN2345" s="11">
        <f t="shared" si="194"/>
        <v>2.2618045224178721E-2</v>
      </c>
    </row>
    <row r="2346" spans="2:40" x14ac:dyDescent="0.5">
      <c r="B2346" s="29">
        <v>45404</v>
      </c>
      <c r="C2346" s="4">
        <v>110.6</v>
      </c>
      <c r="D2346" s="5">
        <f t="shared" si="190"/>
        <v>2.7594536839171225E-2</v>
      </c>
      <c r="E2346" s="6">
        <f t="shared" si="191"/>
        <v>2.7220669812027559E-2</v>
      </c>
      <c r="AJ2346" s="29">
        <v>45404</v>
      </c>
      <c r="AK2346" s="6">
        <f t="shared" si="192"/>
        <v>1.0275945368391712</v>
      </c>
      <c r="AL2346" s="7">
        <f t="shared" si="192"/>
        <v>1.0272206698120276</v>
      </c>
      <c r="AM2346" s="10">
        <f t="shared" si="193"/>
        <v>8.1849770938005411E-4</v>
      </c>
      <c r="AN2346" s="11">
        <f t="shared" si="194"/>
        <v>2.2617790516648258E-2</v>
      </c>
    </row>
    <row r="2347" spans="2:40" x14ac:dyDescent="0.5">
      <c r="B2347" s="29">
        <v>45405</v>
      </c>
      <c r="C2347" s="4">
        <v>113.77</v>
      </c>
      <c r="D2347" s="5">
        <f t="shared" si="190"/>
        <v>2.8661844484629311E-2</v>
      </c>
      <c r="E2347" s="6">
        <f t="shared" si="191"/>
        <v>2.8258777463390811E-2</v>
      </c>
      <c r="AJ2347" s="29">
        <v>45405</v>
      </c>
      <c r="AK2347" s="6">
        <f t="shared" si="192"/>
        <v>1.0286618444846294</v>
      </c>
      <c r="AL2347" s="7">
        <f t="shared" si="192"/>
        <v>1.0282587774633909</v>
      </c>
      <c r="AM2347" s="10">
        <f t="shared" si="193"/>
        <v>7.5491190734481336E-4</v>
      </c>
      <c r="AN2347" s="11">
        <f t="shared" si="194"/>
        <v>2.2549709266900468E-2</v>
      </c>
    </row>
    <row r="2348" spans="2:40" x14ac:dyDescent="0.5">
      <c r="B2348" s="29">
        <v>45406</v>
      </c>
      <c r="C2348" s="4">
        <v>112.72</v>
      </c>
      <c r="D2348" s="5">
        <f t="shared" si="190"/>
        <v>-9.2291465236881177E-3</v>
      </c>
      <c r="E2348" s="6">
        <f t="shared" si="191"/>
        <v>-9.2719989612003433E-3</v>
      </c>
      <c r="AJ2348" s="29">
        <v>45406</v>
      </c>
      <c r="AK2348" s="6">
        <f t="shared" si="192"/>
        <v>0.99077085347631189</v>
      </c>
      <c r="AL2348" s="7">
        <f t="shared" si="192"/>
        <v>0.99072800103879965</v>
      </c>
      <c r="AM2348" s="10">
        <f t="shared" si="193"/>
        <v>2.1200031350179844E-5</v>
      </c>
      <c r="AN2348" s="11">
        <f t="shared" si="194"/>
        <v>2.2717204747958662E-2</v>
      </c>
    </row>
    <row r="2349" spans="2:40" x14ac:dyDescent="0.5">
      <c r="B2349" s="29">
        <v>45407</v>
      </c>
      <c r="C2349" s="4">
        <v>111.88</v>
      </c>
      <c r="D2349" s="5">
        <f t="shared" si="190"/>
        <v>-7.4520936834634793E-3</v>
      </c>
      <c r="E2349" s="6">
        <f t="shared" si="191"/>
        <v>-7.4799992566657965E-3</v>
      </c>
      <c r="AJ2349" s="29">
        <v>45407</v>
      </c>
      <c r="AK2349" s="6">
        <f t="shared" si="192"/>
        <v>0.99254790631653655</v>
      </c>
      <c r="AL2349" s="7">
        <f t="shared" si="192"/>
        <v>0.99252000074333424</v>
      </c>
      <c r="AM2349" s="10">
        <f t="shared" si="193"/>
        <v>-5.4081545667962901E-5</v>
      </c>
      <c r="AN2349" s="11">
        <f t="shared" si="194"/>
        <v>2.2759511281689834E-2</v>
      </c>
    </row>
    <row r="2350" spans="2:40" x14ac:dyDescent="0.5">
      <c r="B2350" s="29">
        <v>45408</v>
      </c>
      <c r="C2350" s="4">
        <v>112.22</v>
      </c>
      <c r="D2350" s="5">
        <f t="shared" si="190"/>
        <v>3.0389703253486185E-3</v>
      </c>
      <c r="E2350" s="6">
        <f t="shared" si="191"/>
        <v>3.0343619890669808E-3</v>
      </c>
      <c r="AJ2350" s="29">
        <v>45408</v>
      </c>
      <c r="AK2350" s="6">
        <f t="shared" si="192"/>
        <v>1.0030389703253486</v>
      </c>
      <c r="AL2350" s="7">
        <f t="shared" si="192"/>
        <v>1.0030343619890669</v>
      </c>
      <c r="AM2350" s="10">
        <f t="shared" si="193"/>
        <v>-4.0413974923659382E-5</v>
      </c>
      <c r="AN2350" s="11">
        <f t="shared" si="194"/>
        <v>2.2755392331206319E-2</v>
      </c>
    </row>
    <row r="2351" spans="2:40" x14ac:dyDescent="0.5">
      <c r="B2351" s="29">
        <v>45411</v>
      </c>
      <c r="C2351" s="4">
        <v>110.91</v>
      </c>
      <c r="D2351" s="5">
        <f t="shared" si="190"/>
        <v>-1.1673498485118538E-2</v>
      </c>
      <c r="E2351" s="6">
        <f t="shared" si="191"/>
        <v>-1.1742168706175742E-2</v>
      </c>
      <c r="AJ2351" s="29">
        <v>45411</v>
      </c>
      <c r="AK2351" s="6">
        <f t="shared" si="192"/>
        <v>0.98832650151488144</v>
      </c>
      <c r="AL2351" s="7">
        <f t="shared" si="192"/>
        <v>0.98825783129382427</v>
      </c>
      <c r="AM2351" s="10">
        <f t="shared" si="193"/>
        <v>-1.5962146581637775E-4</v>
      </c>
      <c r="AN2351" s="11">
        <f t="shared" si="194"/>
        <v>2.2767492178352184E-2</v>
      </c>
    </row>
    <row r="2352" spans="2:40" x14ac:dyDescent="0.5">
      <c r="B2352" s="29">
        <v>45412</v>
      </c>
      <c r="C2352" s="4">
        <v>108.38</v>
      </c>
      <c r="D2352" s="5">
        <f t="shared" si="190"/>
        <v>-2.2811288432062045E-2</v>
      </c>
      <c r="E2352" s="6">
        <f t="shared" si="191"/>
        <v>-2.3075491478682094E-2</v>
      </c>
      <c r="AJ2352" s="29">
        <v>45412</v>
      </c>
      <c r="AK2352" s="6">
        <f t="shared" si="192"/>
        <v>0.97718871156793796</v>
      </c>
      <c r="AL2352" s="7">
        <f t="shared" si="192"/>
        <v>0.97692450852131796</v>
      </c>
      <c r="AM2352" s="10">
        <f t="shared" si="193"/>
        <v>-7.3058804400748408E-5</v>
      </c>
      <c r="AN2352" s="11">
        <f t="shared" si="194"/>
        <v>2.2738185497928998E-2</v>
      </c>
    </row>
    <row r="2353" spans="2:40" x14ac:dyDescent="0.5">
      <c r="B2353" s="29">
        <v>45413</v>
      </c>
      <c r="C2353" s="4">
        <v>107.77</v>
      </c>
      <c r="D2353" s="5">
        <f t="shared" si="190"/>
        <v>-5.6283447130466829E-3</v>
      </c>
      <c r="E2353" s="6">
        <f t="shared" si="191"/>
        <v>-5.6442435292277477E-3</v>
      </c>
      <c r="AJ2353" s="29">
        <v>45413</v>
      </c>
      <c r="AK2353" s="6">
        <f t="shared" si="192"/>
        <v>0.99437165528695337</v>
      </c>
      <c r="AL2353" s="7">
        <f t="shared" si="192"/>
        <v>0.99435575647077223</v>
      </c>
      <c r="AM2353" s="10">
        <f t="shared" si="193"/>
        <v>9.0797524663449234E-5</v>
      </c>
      <c r="AN2353" s="11">
        <f t="shared" si="194"/>
        <v>2.2625956952922483E-2</v>
      </c>
    </row>
    <row r="2354" spans="2:40" x14ac:dyDescent="0.5">
      <c r="B2354" s="29">
        <v>45414</v>
      </c>
      <c r="C2354" s="4">
        <v>112.07</v>
      </c>
      <c r="D2354" s="5">
        <f t="shared" si="190"/>
        <v>3.9899786582536859E-2</v>
      </c>
      <c r="E2354" s="6">
        <f t="shared" si="191"/>
        <v>3.9124349455196189E-2</v>
      </c>
      <c r="AJ2354" s="29">
        <v>45414</v>
      </c>
      <c r="AK2354" s="6">
        <f t="shared" si="192"/>
        <v>1.0398997865825368</v>
      </c>
      <c r="AL2354" s="7">
        <f t="shared" si="192"/>
        <v>1.0391243494551963</v>
      </c>
      <c r="AM2354" s="10">
        <f t="shared" si="193"/>
        <v>3.5134328077520972E-4</v>
      </c>
      <c r="AN2354" s="11">
        <f t="shared" si="194"/>
        <v>2.2695772085293199E-2</v>
      </c>
    </row>
    <row r="2355" spans="2:40" x14ac:dyDescent="0.5">
      <c r="B2355" s="29">
        <v>45415</v>
      </c>
      <c r="C2355" s="4">
        <v>109.46</v>
      </c>
      <c r="D2355" s="5">
        <f t="shared" si="190"/>
        <v>-2.3289015793700362E-2</v>
      </c>
      <c r="E2355" s="6">
        <f t="shared" si="191"/>
        <v>-2.3564490348164515E-2</v>
      </c>
      <c r="AJ2355" s="29">
        <v>45415</v>
      </c>
      <c r="AK2355" s="6">
        <f t="shared" si="192"/>
        <v>0.97671098420629965</v>
      </c>
      <c r="AL2355" s="7">
        <f t="shared" si="192"/>
        <v>0.97643550965183545</v>
      </c>
      <c r="AM2355" s="10">
        <f t="shared" si="193"/>
        <v>2.8703832202578726E-4</v>
      </c>
      <c r="AN2355" s="11">
        <f t="shared" si="194"/>
        <v>2.2590518596318242E-2</v>
      </c>
    </row>
    <row r="2356" spans="2:40" x14ac:dyDescent="0.5">
      <c r="B2356" s="29">
        <v>45418</v>
      </c>
      <c r="C2356" s="4">
        <v>111.48</v>
      </c>
      <c r="D2356" s="5">
        <f t="shared" si="190"/>
        <v>1.8454229855655129E-2</v>
      </c>
      <c r="E2356" s="6">
        <f t="shared" si="191"/>
        <v>1.8286016897975474E-2</v>
      </c>
      <c r="AJ2356" s="29">
        <v>45418</v>
      </c>
      <c r="AK2356" s="6">
        <f t="shared" si="192"/>
        <v>1.0184542298556551</v>
      </c>
      <c r="AL2356" s="7">
        <f t="shared" si="192"/>
        <v>1.0182860168979755</v>
      </c>
      <c r="AM2356" s="10">
        <f t="shared" si="193"/>
        <v>7.4050364065411233E-4</v>
      </c>
      <c r="AN2356" s="11">
        <f t="shared" si="194"/>
        <v>2.2526085122946925E-2</v>
      </c>
    </row>
    <row r="2357" spans="2:40" x14ac:dyDescent="0.5">
      <c r="B2357" s="29">
        <v>45419</v>
      </c>
      <c r="C2357" s="4">
        <v>113.18</v>
      </c>
      <c r="D2357" s="5">
        <f t="shared" si="190"/>
        <v>1.5249372084678891E-2</v>
      </c>
      <c r="E2357" s="6">
        <f t="shared" si="191"/>
        <v>1.5134269100630362E-2</v>
      </c>
      <c r="AJ2357" s="29">
        <v>45419</v>
      </c>
      <c r="AK2357" s="6">
        <f t="shared" si="192"/>
        <v>1.0152493720846789</v>
      </c>
      <c r="AL2357" s="7">
        <f t="shared" si="192"/>
        <v>1.0151342691006304</v>
      </c>
      <c r="AM2357" s="10">
        <f t="shared" si="193"/>
        <v>8.0381324052995675E-4</v>
      </c>
      <c r="AN2357" s="11">
        <f t="shared" si="194"/>
        <v>2.2584443041306537E-2</v>
      </c>
    </row>
    <row r="2358" spans="2:40" x14ac:dyDescent="0.5">
      <c r="B2358" s="29">
        <v>45420</v>
      </c>
      <c r="C2358" s="4">
        <v>113.32</v>
      </c>
      <c r="D2358" s="5">
        <f t="shared" si="190"/>
        <v>1.2369676621309979E-3</v>
      </c>
      <c r="E2358" s="6">
        <f t="shared" si="191"/>
        <v>1.2362032479380151E-3</v>
      </c>
      <c r="AJ2358" s="29">
        <v>45420</v>
      </c>
      <c r="AK2358" s="6">
        <f t="shared" si="192"/>
        <v>1.0012369676621311</v>
      </c>
      <c r="AL2358" s="7">
        <f t="shared" si="192"/>
        <v>1.0012362032479381</v>
      </c>
      <c r="AM2358" s="10">
        <f t="shared" si="193"/>
        <v>6.9532851283148056E-4</v>
      </c>
      <c r="AN2358" s="11">
        <f t="shared" si="194"/>
        <v>2.2537945130267526E-2</v>
      </c>
    </row>
    <row r="2359" spans="2:40" x14ac:dyDescent="0.5">
      <c r="B2359" s="29">
        <v>45421</v>
      </c>
      <c r="C2359" s="4">
        <v>112.19</v>
      </c>
      <c r="D2359" s="5">
        <f t="shared" si="190"/>
        <v>-9.9717613836921588E-3</v>
      </c>
      <c r="E2359" s="6">
        <f t="shared" si="191"/>
        <v>-1.0021812405442447E-2</v>
      </c>
      <c r="AJ2359" s="29">
        <v>45421</v>
      </c>
      <c r="AK2359" s="6">
        <f t="shared" si="192"/>
        <v>0.99002823861630784</v>
      </c>
      <c r="AL2359" s="7">
        <f t="shared" si="192"/>
        <v>0.98997818759455758</v>
      </c>
      <c r="AM2359" s="10">
        <f t="shared" si="193"/>
        <v>6.5934508349109E-4</v>
      </c>
      <c r="AN2359" s="11">
        <f t="shared" si="194"/>
        <v>2.2539684668801241E-2</v>
      </c>
    </row>
    <row r="2360" spans="2:40" x14ac:dyDescent="0.5">
      <c r="B2360" s="29">
        <v>45422</v>
      </c>
      <c r="C2360" s="4">
        <v>112.06</v>
      </c>
      <c r="D2360" s="5">
        <f t="shared" si="190"/>
        <v>-1.15874855156427E-3</v>
      </c>
      <c r="E2360" s="6">
        <f t="shared" si="191"/>
        <v>-1.1594204197348191E-3</v>
      </c>
      <c r="AJ2360" s="29">
        <v>45422</v>
      </c>
      <c r="AK2360" s="6">
        <f t="shared" si="192"/>
        <v>0.99884125144843572</v>
      </c>
      <c r="AL2360" s="7">
        <f t="shared" si="192"/>
        <v>0.99884057958026518</v>
      </c>
      <c r="AM2360" s="10">
        <f t="shared" si="193"/>
        <v>1.1494036090334608E-3</v>
      </c>
      <c r="AN2360" s="11">
        <f t="shared" si="194"/>
        <v>2.2789387905440016E-2</v>
      </c>
    </row>
    <row r="2361" spans="2:40" x14ac:dyDescent="0.5">
      <c r="B2361" s="29">
        <v>45425</v>
      </c>
      <c r="C2361" s="4">
        <v>109.78</v>
      </c>
      <c r="D2361" s="5">
        <f t="shared" si="190"/>
        <v>-2.0346243084062118E-2</v>
      </c>
      <c r="E2361" s="6">
        <f t="shared" si="191"/>
        <v>-2.055607901539528E-2</v>
      </c>
      <c r="AJ2361" s="29">
        <v>45425</v>
      </c>
      <c r="AK2361" s="6">
        <f t="shared" si="192"/>
        <v>0.97965375691593792</v>
      </c>
      <c r="AL2361" s="7">
        <f t="shared" si="192"/>
        <v>0.97944392098460475</v>
      </c>
      <c r="AM2361" s="10">
        <f t="shared" si="193"/>
        <v>1.4205532535613858E-3</v>
      </c>
      <c r="AN2361" s="11">
        <f t="shared" si="194"/>
        <v>2.29081011380966E-2</v>
      </c>
    </row>
    <row r="2362" spans="2:40" x14ac:dyDescent="0.5">
      <c r="B2362" s="29">
        <v>45426</v>
      </c>
      <c r="C2362" s="4">
        <v>110.87</v>
      </c>
      <c r="D2362" s="5">
        <f t="shared" si="190"/>
        <v>9.9289488067043491E-3</v>
      </c>
      <c r="E2362" s="6">
        <f t="shared" si="191"/>
        <v>9.8799806625170447E-3</v>
      </c>
      <c r="AJ2362" s="29">
        <v>45426</v>
      </c>
      <c r="AK2362" s="6">
        <f t="shared" si="192"/>
        <v>1.0099289488067043</v>
      </c>
      <c r="AL2362" s="7">
        <f t="shared" si="192"/>
        <v>1.0098799806625169</v>
      </c>
      <c r="AM2362" s="10">
        <f t="shared" si="193"/>
        <v>1.7103478398406641E-3</v>
      </c>
      <c r="AN2362" s="11">
        <f t="shared" si="194"/>
        <v>2.2796214265278215E-2</v>
      </c>
    </row>
    <row r="2363" spans="2:40" x14ac:dyDescent="0.5">
      <c r="B2363" s="29">
        <v>45427</v>
      </c>
      <c r="C2363" s="4">
        <v>115.32</v>
      </c>
      <c r="D2363" s="5">
        <f t="shared" si="190"/>
        <v>4.0137097501578324E-2</v>
      </c>
      <c r="E2363" s="6">
        <f t="shared" si="191"/>
        <v>3.9352528985940993E-2</v>
      </c>
      <c r="AJ2363" s="29">
        <v>45427</v>
      </c>
      <c r="AK2363" s="6">
        <f t="shared" si="192"/>
        <v>1.0401370975015782</v>
      </c>
      <c r="AL2363" s="7">
        <f t="shared" si="192"/>
        <v>1.0393525289859409</v>
      </c>
      <c r="AM2363" s="10">
        <f t="shared" si="193"/>
        <v>1.5924634496185764E-3</v>
      </c>
      <c r="AN2363" s="11">
        <f t="shared" si="194"/>
        <v>2.2780973811463982E-2</v>
      </c>
    </row>
    <row r="2364" spans="2:40" x14ac:dyDescent="0.5">
      <c r="B2364" s="29">
        <v>45428</v>
      </c>
      <c r="C2364" s="4">
        <v>112.73</v>
      </c>
      <c r="D2364" s="5">
        <f t="shared" si="190"/>
        <v>-2.2459243843218776E-2</v>
      </c>
      <c r="E2364" s="6">
        <f t="shared" si="191"/>
        <v>-2.2715293713761367E-2</v>
      </c>
      <c r="AJ2364" s="29">
        <v>45428</v>
      </c>
      <c r="AK2364" s="6">
        <f t="shared" si="192"/>
        <v>0.97754075615678127</v>
      </c>
      <c r="AL2364" s="7">
        <f t="shared" si="192"/>
        <v>0.97728470628623865</v>
      </c>
      <c r="AM2364" s="10">
        <f t="shared" si="193"/>
        <v>1.0987039915101744E-3</v>
      </c>
      <c r="AN2364" s="11">
        <f t="shared" si="194"/>
        <v>2.2420346535835238E-2</v>
      </c>
    </row>
    <row r="2365" spans="2:40" x14ac:dyDescent="0.5">
      <c r="B2365" s="29">
        <v>45429</v>
      </c>
      <c r="C2365" s="4">
        <v>113.08</v>
      </c>
      <c r="D2365" s="5">
        <f t="shared" si="190"/>
        <v>3.1047635944291166E-3</v>
      </c>
      <c r="E2365" s="6">
        <f t="shared" si="191"/>
        <v>3.0999537689495129E-3</v>
      </c>
      <c r="AJ2365" s="29">
        <v>45429</v>
      </c>
      <c r="AK2365" s="6">
        <f t="shared" si="192"/>
        <v>1.003104763594429</v>
      </c>
      <c r="AL2365" s="7">
        <f t="shared" si="192"/>
        <v>1.0030999537689496</v>
      </c>
      <c r="AM2365" s="10">
        <f t="shared" si="193"/>
        <v>1.4311054372799863E-3</v>
      </c>
      <c r="AN2365" s="11">
        <f t="shared" si="194"/>
        <v>2.2291056213365672E-2</v>
      </c>
    </row>
    <row r="2366" spans="2:40" x14ac:dyDescent="0.5">
      <c r="B2366" s="29">
        <v>45432</v>
      </c>
      <c r="C2366" s="4">
        <v>112.95</v>
      </c>
      <c r="D2366" s="5">
        <f t="shared" si="190"/>
        <v>-1.1496285815351562E-3</v>
      </c>
      <c r="E2366" s="6">
        <f t="shared" si="191"/>
        <v>-1.1502899113772327E-3</v>
      </c>
      <c r="AJ2366" s="29">
        <v>45432</v>
      </c>
      <c r="AK2366" s="6">
        <f t="shared" si="192"/>
        <v>0.99885037141846489</v>
      </c>
      <c r="AL2366" s="7">
        <f t="shared" si="192"/>
        <v>0.99884971008862278</v>
      </c>
      <c r="AM2366" s="10">
        <f t="shared" si="193"/>
        <v>1.4241313265929889E-3</v>
      </c>
      <c r="AN2366" s="11">
        <f t="shared" si="194"/>
        <v>2.2290626039818129E-2</v>
      </c>
    </row>
    <row r="2367" spans="2:40" x14ac:dyDescent="0.5">
      <c r="B2367" s="29">
        <v>45433</v>
      </c>
      <c r="C2367" s="4">
        <v>114.7</v>
      </c>
      <c r="D2367" s="5">
        <f t="shared" si="190"/>
        <v>1.5493581230633022E-2</v>
      </c>
      <c r="E2367" s="6">
        <f t="shared" si="191"/>
        <v>1.5374781221312644E-2</v>
      </c>
      <c r="AJ2367" s="29">
        <v>45433</v>
      </c>
      <c r="AK2367" s="6">
        <f t="shared" si="192"/>
        <v>1.0154935812306329</v>
      </c>
      <c r="AL2367" s="7">
        <f t="shared" si="192"/>
        <v>1.0153747812213127</v>
      </c>
      <c r="AM2367" s="10">
        <f t="shared" si="193"/>
        <v>1.3581531309572307E-3</v>
      </c>
      <c r="AN2367" s="11">
        <f t="shared" si="194"/>
        <v>2.2307208275499351E-2</v>
      </c>
    </row>
    <row r="2368" spans="2:40" x14ac:dyDescent="0.5">
      <c r="B2368" s="29">
        <v>45434</v>
      </c>
      <c r="C2368" s="4">
        <v>113.84</v>
      </c>
      <c r="D2368" s="5">
        <f t="shared" si="190"/>
        <v>-7.497820401046202E-3</v>
      </c>
      <c r="E2368" s="6">
        <f t="shared" si="191"/>
        <v>-7.5260703537280539E-3</v>
      </c>
      <c r="AJ2368" s="29">
        <v>45434</v>
      </c>
      <c r="AK2368" s="6">
        <f t="shared" si="192"/>
        <v>0.99250217959895382</v>
      </c>
      <c r="AL2368" s="7">
        <f t="shared" si="192"/>
        <v>0.9924739296462719</v>
      </c>
      <c r="AM2368" s="10">
        <f t="shared" si="193"/>
        <v>1.8125195511297873E-3</v>
      </c>
      <c r="AN2368" s="11">
        <f t="shared" si="194"/>
        <v>2.3008399323305083E-2</v>
      </c>
    </row>
    <row r="2369" spans="2:40" x14ac:dyDescent="0.5">
      <c r="B2369" s="29">
        <v>45435</v>
      </c>
      <c r="C2369" s="4">
        <v>112.88</v>
      </c>
      <c r="D2369" s="5">
        <f t="shared" si="190"/>
        <v>-8.4328882642305692E-3</v>
      </c>
      <c r="E2369" s="6">
        <f t="shared" si="191"/>
        <v>-8.4686462370384772E-3</v>
      </c>
      <c r="AJ2369" s="29">
        <v>45435</v>
      </c>
      <c r="AK2369" s="6">
        <f t="shared" si="192"/>
        <v>0.99156711173576939</v>
      </c>
      <c r="AL2369" s="7">
        <f t="shared" si="192"/>
        <v>0.99153135376296153</v>
      </c>
      <c r="AM2369" s="10">
        <f t="shared" si="193"/>
        <v>1.9523513879738245E-3</v>
      </c>
      <c r="AN2369" s="11">
        <f t="shared" si="194"/>
        <v>2.2989846946267434E-2</v>
      </c>
    </row>
    <row r="2370" spans="2:40" x14ac:dyDescent="0.5">
      <c r="B2370" s="29">
        <v>45436</v>
      </c>
      <c r="C2370" s="4">
        <v>115.52</v>
      </c>
      <c r="D2370" s="5">
        <f t="shared" si="190"/>
        <v>2.3387668320340189E-2</v>
      </c>
      <c r="E2370" s="6">
        <f t="shared" si="191"/>
        <v>2.3118367599957577E-2</v>
      </c>
      <c r="AJ2370" s="29">
        <v>45436</v>
      </c>
      <c r="AK2370" s="6">
        <f t="shared" si="192"/>
        <v>1.0233876683203402</v>
      </c>
      <c r="AL2370" s="7">
        <f t="shared" si="192"/>
        <v>1.0231183675999576</v>
      </c>
      <c r="AM2370" s="10">
        <f t="shared" si="193"/>
        <v>1.9340538377418236E-3</v>
      </c>
      <c r="AN2370" s="11">
        <f t="shared" si="194"/>
        <v>2.2998865213266349E-2</v>
      </c>
    </row>
    <row r="2371" spans="2:40" x14ac:dyDescent="0.5">
      <c r="B2371" s="29">
        <v>45440</v>
      </c>
      <c r="C2371" s="4">
        <v>115.6</v>
      </c>
      <c r="D2371" s="5">
        <f t="shared" si="190"/>
        <v>6.9252077562325395E-4</v>
      </c>
      <c r="E2371" s="6">
        <f t="shared" si="191"/>
        <v>6.9228109376093412E-4</v>
      </c>
      <c r="AJ2371" s="29">
        <v>45440</v>
      </c>
      <c r="AK2371" s="6">
        <f t="shared" si="192"/>
        <v>1.0006925207756232</v>
      </c>
      <c r="AL2371" s="7">
        <f t="shared" si="192"/>
        <v>1.0006922810937608</v>
      </c>
      <c r="AM2371" s="10">
        <f t="shared" si="193"/>
        <v>2.0091595692806954E-3</v>
      </c>
      <c r="AN2371" s="11">
        <f t="shared" si="194"/>
        <v>2.3080717181272106E-2</v>
      </c>
    </row>
    <row r="2372" spans="2:40" x14ac:dyDescent="0.5">
      <c r="B2372" s="29">
        <v>45441</v>
      </c>
      <c r="C2372" s="4">
        <v>113.17</v>
      </c>
      <c r="D2372" s="5">
        <f t="shared" si="190"/>
        <v>-2.1020761245674677E-2</v>
      </c>
      <c r="E2372" s="6">
        <f t="shared" si="191"/>
        <v>-2.124484326042678E-2</v>
      </c>
      <c r="AJ2372" s="29">
        <v>45441</v>
      </c>
      <c r="AK2372" s="6">
        <f t="shared" si="192"/>
        <v>0.97897923875432535</v>
      </c>
      <c r="AL2372" s="7">
        <f t="shared" si="192"/>
        <v>0.97875515673957325</v>
      </c>
      <c r="AM2372" s="10">
        <f t="shared" si="193"/>
        <v>1.9114156874903052E-3</v>
      </c>
      <c r="AN2372" s="11">
        <f t="shared" si="194"/>
        <v>2.3105175915214736E-2</v>
      </c>
    </row>
    <row r="2373" spans="2:40" x14ac:dyDescent="0.5">
      <c r="B2373" s="29">
        <v>45442</v>
      </c>
      <c r="C2373" s="4">
        <v>116.77</v>
      </c>
      <c r="D2373" s="5">
        <f t="shared" si="190"/>
        <v>3.1810550499248864E-2</v>
      </c>
      <c r="E2373" s="6">
        <f t="shared" si="191"/>
        <v>3.1315075109773355E-2</v>
      </c>
      <c r="AJ2373" s="29">
        <v>45442</v>
      </c>
      <c r="AK2373" s="6">
        <f t="shared" si="192"/>
        <v>1.031810550499249</v>
      </c>
      <c r="AL2373" s="7">
        <f t="shared" si="192"/>
        <v>1.0313150751097733</v>
      </c>
      <c r="AM2373" s="10">
        <f t="shared" si="193"/>
        <v>2.2963345409385927E-3</v>
      </c>
      <c r="AN2373" s="11">
        <f t="shared" si="194"/>
        <v>2.301047007489895E-2</v>
      </c>
    </row>
    <row r="2374" spans="2:40" x14ac:dyDescent="0.5">
      <c r="B2374" s="29">
        <v>45443</v>
      </c>
      <c r="C2374" s="4">
        <v>116.16</v>
      </c>
      <c r="D2374" s="5">
        <f t="shared" si="190"/>
        <v>-5.2239445062944199E-3</v>
      </c>
      <c r="E2374" s="6">
        <f t="shared" si="191"/>
        <v>-5.237637011137517E-3</v>
      </c>
      <c r="AJ2374" s="29">
        <v>45443</v>
      </c>
      <c r="AK2374" s="6">
        <f t="shared" si="192"/>
        <v>0.99477605549370562</v>
      </c>
      <c r="AL2374" s="7">
        <f t="shared" si="192"/>
        <v>0.99476236298886245</v>
      </c>
      <c r="AM2374" s="10">
        <f t="shared" si="193"/>
        <v>2.1017930416412311E-3</v>
      </c>
      <c r="AN2374" s="11">
        <f t="shared" si="194"/>
        <v>2.2832316596080298E-2</v>
      </c>
    </row>
    <row r="2375" spans="2:40" x14ac:dyDescent="0.5">
      <c r="B2375" s="29">
        <v>45446</v>
      </c>
      <c r="C2375" s="4">
        <v>116.55</v>
      </c>
      <c r="D2375" s="5">
        <f t="shared" si="190"/>
        <v>3.3574380165289305E-3</v>
      </c>
      <c r="E2375" s="6">
        <f t="shared" si="191"/>
        <v>3.3518144052801344E-3</v>
      </c>
      <c r="AJ2375" s="29">
        <v>45446</v>
      </c>
      <c r="AK2375" s="6">
        <f t="shared" si="192"/>
        <v>1.0033574380165289</v>
      </c>
      <c r="AL2375" s="7">
        <f t="shared" si="192"/>
        <v>1.0033518144052802</v>
      </c>
      <c r="AM2375" s="10">
        <f t="shared" si="193"/>
        <v>2.1512371276837645E-3</v>
      </c>
      <c r="AN2375" s="11">
        <f t="shared" si="194"/>
        <v>2.2821145292144605E-2</v>
      </c>
    </row>
    <row r="2376" spans="2:40" x14ac:dyDescent="0.5">
      <c r="B2376" s="29">
        <v>45447</v>
      </c>
      <c r="C2376" s="4">
        <v>113.88</v>
      </c>
      <c r="D2376" s="5">
        <f t="shared" ref="D2376:D2439" si="195">((C2376-C2375)/C2375)</f>
        <v>-2.2908622908622923E-2</v>
      </c>
      <c r="E2376" s="6">
        <f t="shared" ref="E2376:E2439" si="196" xml:space="preserve"> IF(C2376=C2375, 0, LN(C2376/C2375))</f>
        <v>-2.3175103071929368E-2</v>
      </c>
      <c r="AJ2376" s="29">
        <v>45447</v>
      </c>
      <c r="AK2376" s="6">
        <f t="shared" ref="AK2376:AL2439" si="197">1 + D2376</f>
        <v>0.97709137709137706</v>
      </c>
      <c r="AL2376" s="7">
        <f t="shared" si="197"/>
        <v>0.97682489692807062</v>
      </c>
      <c r="AM2376" s="10">
        <f t="shared" ref="AM2376:AM2439" si="198">AVERAGE(D2376:D2466)</f>
        <v>2.2968018561423985E-3</v>
      </c>
      <c r="AN2376" s="11">
        <f t="shared" ref="AN2376:AN2439" si="199">STDEV(D2376:D2466)</f>
        <v>2.2871115889807635E-2</v>
      </c>
    </row>
    <row r="2377" spans="2:40" x14ac:dyDescent="0.5">
      <c r="B2377" s="29">
        <v>45448</v>
      </c>
      <c r="C2377" s="4">
        <v>116.28</v>
      </c>
      <c r="D2377" s="5">
        <f t="shared" si="195"/>
        <v>2.1074815595363592E-2</v>
      </c>
      <c r="E2377" s="6">
        <f t="shared" si="196"/>
        <v>2.0855813280838333E-2</v>
      </c>
      <c r="AJ2377" s="29">
        <v>45448</v>
      </c>
      <c r="AK2377" s="6">
        <f t="shared" si="197"/>
        <v>1.0210748155953635</v>
      </c>
      <c r="AL2377" s="7">
        <f t="shared" si="197"/>
        <v>1.0208558132808383</v>
      </c>
      <c r="AM2377" s="10">
        <f t="shared" si="198"/>
        <v>2.639460397217601E-3</v>
      </c>
      <c r="AN2377" s="11">
        <f t="shared" si="199"/>
        <v>2.2722391104271829E-2</v>
      </c>
    </row>
    <row r="2378" spans="2:40" x14ac:dyDescent="0.5">
      <c r="B2378" s="29">
        <v>45449</v>
      </c>
      <c r="C2378" s="4">
        <v>112.97</v>
      </c>
      <c r="D2378" s="5">
        <f t="shared" si="195"/>
        <v>-2.846577227382183E-2</v>
      </c>
      <c r="E2378" s="6">
        <f t="shared" si="196"/>
        <v>-2.8878778951837814E-2</v>
      </c>
      <c r="AJ2378" s="29">
        <v>45449</v>
      </c>
      <c r="AK2378" s="6">
        <f t="shared" si="197"/>
        <v>0.97153422772617815</v>
      </c>
      <c r="AL2378" s="7">
        <f t="shared" si="197"/>
        <v>0.97112122104816223</v>
      </c>
      <c r="AM2378" s="10">
        <f t="shared" si="198"/>
        <v>2.4218608256221731E-3</v>
      </c>
      <c r="AN2378" s="11">
        <f t="shared" si="199"/>
        <v>2.2638543965854421E-2</v>
      </c>
    </row>
    <row r="2379" spans="2:40" x14ac:dyDescent="0.5">
      <c r="B2379" s="29">
        <v>45450</v>
      </c>
      <c r="C2379" s="4">
        <v>112.36</v>
      </c>
      <c r="D2379" s="5">
        <f t="shared" si="195"/>
        <v>-5.3996636275117239E-3</v>
      </c>
      <c r="E2379" s="6">
        <f t="shared" si="196"/>
        <v>-5.4142945027945222E-3</v>
      </c>
      <c r="AJ2379" s="29">
        <v>45450</v>
      </c>
      <c r="AK2379" s="6">
        <f t="shared" si="197"/>
        <v>0.99460033637248824</v>
      </c>
      <c r="AL2379" s="7">
        <f t="shared" si="197"/>
        <v>0.99458570549720549</v>
      </c>
      <c r="AM2379" s="10">
        <f t="shared" si="198"/>
        <v>2.8355949595133905E-3</v>
      </c>
      <c r="AN2379" s="11">
        <f t="shared" si="199"/>
        <v>2.2410670736365587E-2</v>
      </c>
    </row>
    <row r="2380" spans="2:40" x14ac:dyDescent="0.5">
      <c r="B2380" s="29">
        <v>45453</v>
      </c>
      <c r="C2380" s="4">
        <v>118.77</v>
      </c>
      <c r="D2380" s="5">
        <f t="shared" si="195"/>
        <v>5.7048771804912753E-2</v>
      </c>
      <c r="E2380" s="6">
        <f t="shared" si="196"/>
        <v>5.5480847550106092E-2</v>
      </c>
      <c r="AJ2380" s="29">
        <v>45453</v>
      </c>
      <c r="AK2380" s="6">
        <f t="shared" si="197"/>
        <v>1.0570487718049129</v>
      </c>
      <c r="AL2380" s="7">
        <f t="shared" si="197"/>
        <v>1.0554808475501061</v>
      </c>
      <c r="AM2380" s="10">
        <f t="shared" si="198"/>
        <v>3.0749409229031029E-3</v>
      </c>
      <c r="AN2380" s="11">
        <f t="shared" si="199"/>
        <v>2.2438031998683543E-2</v>
      </c>
    </row>
    <row r="2381" spans="2:40" x14ac:dyDescent="0.5">
      <c r="B2381" s="29">
        <v>45454</v>
      </c>
      <c r="C2381" s="4">
        <v>116.71</v>
      </c>
      <c r="D2381" s="5">
        <f t="shared" si="195"/>
        <v>-1.7344447250989325E-2</v>
      </c>
      <c r="E2381" s="6">
        <f t="shared" si="196"/>
        <v>-1.7496624361886707E-2</v>
      </c>
      <c r="AJ2381" s="29">
        <v>45454</v>
      </c>
      <c r="AK2381" s="6">
        <f t="shared" si="197"/>
        <v>0.98265555274901062</v>
      </c>
      <c r="AL2381" s="7">
        <f t="shared" si="197"/>
        <v>0.9825033756381133</v>
      </c>
      <c r="AM2381" s="10">
        <f t="shared" si="198"/>
        <v>2.4344076634639522E-3</v>
      </c>
      <c r="AN2381" s="11">
        <f t="shared" si="199"/>
        <v>2.1699969697074297E-2</v>
      </c>
    </row>
    <row r="2382" spans="2:40" x14ac:dyDescent="0.5">
      <c r="B2382" s="29">
        <v>45455</v>
      </c>
      <c r="C2382" s="4">
        <v>118.38</v>
      </c>
      <c r="D2382" s="5">
        <f t="shared" si="195"/>
        <v>1.4308970953645804E-2</v>
      </c>
      <c r="E2382" s="6">
        <f t="shared" si="196"/>
        <v>1.4207563838316575E-2</v>
      </c>
      <c r="AJ2382" s="29">
        <v>45455</v>
      </c>
      <c r="AK2382" s="6">
        <f t="shared" si="197"/>
        <v>1.0143089709536457</v>
      </c>
      <c r="AL2382" s="7">
        <f t="shared" si="197"/>
        <v>1.0142075638383166</v>
      </c>
      <c r="AM2382" s="10">
        <f t="shared" si="198"/>
        <v>2.6060607208026245E-3</v>
      </c>
      <c r="AN2382" s="11">
        <f t="shared" si="199"/>
        <v>2.1603340727627856E-2</v>
      </c>
    </row>
    <row r="2383" spans="2:40" x14ac:dyDescent="0.5">
      <c r="B2383" s="29">
        <v>45456</v>
      </c>
      <c r="C2383" s="4">
        <v>116.28</v>
      </c>
      <c r="D2383" s="5">
        <f t="shared" si="195"/>
        <v>-1.7739483020780489E-2</v>
      </c>
      <c r="E2383" s="6">
        <f t="shared" si="196"/>
        <v>-1.7898713571903813E-2</v>
      </c>
      <c r="AJ2383" s="29">
        <v>45456</v>
      </c>
      <c r="AK2383" s="6">
        <f t="shared" si="197"/>
        <v>0.98226051697921957</v>
      </c>
      <c r="AL2383" s="7">
        <f t="shared" si="197"/>
        <v>0.98210128642809624</v>
      </c>
      <c r="AM2383" s="10">
        <f t="shared" si="198"/>
        <v>2.3865714991390483E-3</v>
      </c>
      <c r="AN2383" s="11">
        <f t="shared" si="199"/>
        <v>2.1584575420007197E-2</v>
      </c>
    </row>
    <row r="2384" spans="2:40" x14ac:dyDescent="0.5">
      <c r="B2384" s="29">
        <v>45457</v>
      </c>
      <c r="C2384" s="4">
        <v>115.87</v>
      </c>
      <c r="D2384" s="5">
        <f t="shared" si="195"/>
        <v>-3.5259717922256329E-3</v>
      </c>
      <c r="E2384" s="6">
        <f t="shared" si="196"/>
        <v>-3.5322026817041371E-3</v>
      </c>
      <c r="AJ2384" s="29">
        <v>45457</v>
      </c>
      <c r="AK2384" s="6">
        <f t="shared" si="197"/>
        <v>0.99647402820777442</v>
      </c>
      <c r="AL2384" s="7">
        <f t="shared" si="197"/>
        <v>0.99646779731829582</v>
      </c>
      <c r="AM2384" s="10">
        <f t="shared" si="198"/>
        <v>2.5509731184043356E-3</v>
      </c>
      <c r="AN2384" s="11">
        <f t="shared" si="199"/>
        <v>2.1486330409283071E-2</v>
      </c>
    </row>
    <row r="2385" spans="2:40" x14ac:dyDescent="0.5">
      <c r="B2385" s="29">
        <v>45460</v>
      </c>
      <c r="C2385" s="4">
        <v>116.29</v>
      </c>
      <c r="D2385" s="5">
        <f t="shared" si="195"/>
        <v>3.6247518771036651E-3</v>
      </c>
      <c r="E2385" s="6">
        <f t="shared" si="196"/>
        <v>3.6181982959810001E-3</v>
      </c>
      <c r="AJ2385" s="29">
        <v>45460</v>
      </c>
      <c r="AK2385" s="6">
        <f t="shared" si="197"/>
        <v>1.0036247518771038</v>
      </c>
      <c r="AL2385" s="7">
        <f t="shared" si="197"/>
        <v>1.0036181982959811</v>
      </c>
      <c r="AM2385" s="10">
        <f t="shared" si="198"/>
        <v>2.8002521791903987E-3</v>
      </c>
      <c r="AN2385" s="11">
        <f t="shared" si="199"/>
        <v>2.1546548803313168E-2</v>
      </c>
    </row>
    <row r="2386" spans="2:40" x14ac:dyDescent="0.5">
      <c r="B2386" s="29">
        <v>45461</v>
      </c>
      <c r="C2386" s="4">
        <v>117.32</v>
      </c>
      <c r="D2386" s="5">
        <f t="shared" si="195"/>
        <v>8.8571674262618184E-3</v>
      </c>
      <c r="E2386" s="6">
        <f t="shared" si="196"/>
        <v>8.8181728042983701E-3</v>
      </c>
      <c r="AJ2386" s="29">
        <v>45461</v>
      </c>
      <c r="AK2386" s="6">
        <f t="shared" si="197"/>
        <v>1.0088571674262619</v>
      </c>
      <c r="AL2386" s="7">
        <f t="shared" si="197"/>
        <v>1.0088181728042984</v>
      </c>
      <c r="AM2386" s="10">
        <f t="shared" si="198"/>
        <v>2.5200421679075651E-3</v>
      </c>
      <c r="AN2386" s="11">
        <f t="shared" si="199"/>
        <v>2.170096014729616E-2</v>
      </c>
    </row>
    <row r="2387" spans="2:40" x14ac:dyDescent="0.5">
      <c r="B2387" s="29">
        <v>45463</v>
      </c>
      <c r="C2387" s="4">
        <v>118.43</v>
      </c>
      <c r="D2387" s="5">
        <f t="shared" si="195"/>
        <v>9.4613024207297457E-3</v>
      </c>
      <c r="E2387" s="6">
        <f t="shared" si="196"/>
        <v>9.4168246241535056E-3</v>
      </c>
      <c r="AJ2387" s="29">
        <v>45463</v>
      </c>
      <c r="AK2387" s="6">
        <f t="shared" si="197"/>
        <v>1.0094613024207297</v>
      </c>
      <c r="AL2387" s="7">
        <f t="shared" si="197"/>
        <v>1.0094168246241535</v>
      </c>
      <c r="AM2387" s="10">
        <f t="shared" si="198"/>
        <v>2.5571069763449046E-3</v>
      </c>
      <c r="AN2387" s="11">
        <f t="shared" si="199"/>
        <v>2.1714780114846084E-2</v>
      </c>
    </row>
    <row r="2388" spans="2:40" x14ac:dyDescent="0.5">
      <c r="B2388" s="29">
        <v>45464</v>
      </c>
      <c r="C2388" s="4">
        <v>117.78</v>
      </c>
      <c r="D2388" s="5">
        <f t="shared" si="195"/>
        <v>-5.4884742041712876E-3</v>
      </c>
      <c r="E2388" s="6">
        <f t="shared" si="196"/>
        <v>-5.5035912169790636E-3</v>
      </c>
      <c r="AJ2388" s="29">
        <v>45464</v>
      </c>
      <c r="AK2388" s="6">
        <f t="shared" si="197"/>
        <v>0.99451152579582869</v>
      </c>
      <c r="AL2388" s="7">
        <f t="shared" si="197"/>
        <v>0.99449640878302092</v>
      </c>
      <c r="AM2388" s="10">
        <f t="shared" si="198"/>
        <v>2.5426632216130072E-3</v>
      </c>
      <c r="AN2388" s="11">
        <f t="shared" si="199"/>
        <v>2.1710573437286582E-2</v>
      </c>
    </row>
    <row r="2389" spans="2:40" x14ac:dyDescent="0.5">
      <c r="B2389" s="29">
        <v>45467</v>
      </c>
      <c r="C2389" s="4">
        <v>118.28</v>
      </c>
      <c r="D2389" s="5">
        <f t="shared" si="195"/>
        <v>4.2452029206996094E-3</v>
      </c>
      <c r="E2389" s="6">
        <f t="shared" si="196"/>
        <v>4.2362174678517925E-3</v>
      </c>
      <c r="AJ2389" s="29">
        <v>45467</v>
      </c>
      <c r="AK2389" s="6">
        <f t="shared" si="197"/>
        <v>1.0042452029206996</v>
      </c>
      <c r="AL2389" s="7">
        <f t="shared" si="197"/>
        <v>1.0042362174678519</v>
      </c>
      <c r="AM2389" s="10">
        <f t="shared" si="198"/>
        <v>2.5909350226528383E-3</v>
      </c>
      <c r="AN2389" s="11">
        <f t="shared" si="199"/>
        <v>2.1697397866142172E-2</v>
      </c>
    </row>
    <row r="2390" spans="2:40" x14ac:dyDescent="0.5">
      <c r="B2390" s="29">
        <v>45468</v>
      </c>
      <c r="C2390" s="4">
        <v>118.47</v>
      </c>
      <c r="D2390" s="5">
        <f t="shared" si="195"/>
        <v>1.6063577950625441E-3</v>
      </c>
      <c r="E2390" s="6">
        <f t="shared" si="196"/>
        <v>1.605068982391172E-3</v>
      </c>
      <c r="AJ2390" s="29">
        <v>45468</v>
      </c>
      <c r="AK2390" s="6">
        <f t="shared" si="197"/>
        <v>1.0016063577950625</v>
      </c>
      <c r="AL2390" s="7">
        <f t="shared" si="197"/>
        <v>1.0016050689823912</v>
      </c>
      <c r="AM2390" s="10">
        <f t="shared" si="198"/>
        <v>2.3484018922829619E-3</v>
      </c>
      <c r="AN2390" s="11">
        <f t="shared" si="199"/>
        <v>2.1801801755658733E-2</v>
      </c>
    </row>
    <row r="2391" spans="2:40" x14ac:dyDescent="0.5">
      <c r="B2391" s="29">
        <v>45469</v>
      </c>
      <c r="C2391" s="4">
        <v>118.06</v>
      </c>
      <c r="D2391" s="5">
        <f t="shared" si="195"/>
        <v>-3.4607917616273874E-3</v>
      </c>
      <c r="E2391" s="6">
        <f t="shared" si="196"/>
        <v>-3.4667941541244077E-3</v>
      </c>
      <c r="AJ2391" s="29">
        <v>45469</v>
      </c>
      <c r="AK2391" s="6">
        <f t="shared" si="197"/>
        <v>0.99653920823837261</v>
      </c>
      <c r="AL2391" s="7">
        <f t="shared" si="197"/>
        <v>0.99653320584587557</v>
      </c>
      <c r="AM2391" s="10">
        <f t="shared" si="198"/>
        <v>2.1573923225219455E-3</v>
      </c>
      <c r="AN2391" s="11">
        <f t="shared" si="199"/>
        <v>2.188436172785645E-2</v>
      </c>
    </row>
    <row r="2392" spans="2:40" x14ac:dyDescent="0.5">
      <c r="B2392" s="29">
        <v>45470</v>
      </c>
      <c r="C2392" s="4">
        <v>118</v>
      </c>
      <c r="D2392" s="5">
        <f t="shared" si="195"/>
        <v>-5.0821616127394778E-4</v>
      </c>
      <c r="E2392" s="6">
        <f t="shared" si="196"/>
        <v>-5.0834534687856331E-4</v>
      </c>
      <c r="AJ2392" s="29">
        <v>45470</v>
      </c>
      <c r="AK2392" s="6">
        <f t="shared" si="197"/>
        <v>0.99949178383872606</v>
      </c>
      <c r="AL2392" s="7">
        <f t="shared" si="197"/>
        <v>0.9994916546531214</v>
      </c>
      <c r="AM2392" s="10">
        <f t="shared" si="198"/>
        <v>2.0730630916271958E-3</v>
      </c>
      <c r="AN2392" s="11">
        <f t="shared" si="199"/>
        <v>2.1921006136762591E-2</v>
      </c>
    </row>
    <row r="2393" spans="2:40" x14ac:dyDescent="0.5">
      <c r="B2393" s="29">
        <v>45471</v>
      </c>
      <c r="C2393" s="4">
        <v>118.07</v>
      </c>
      <c r="D2393" s="5">
        <f t="shared" si="195"/>
        <v>5.9322033898299303E-4</v>
      </c>
      <c r="E2393" s="6">
        <f t="shared" si="196"/>
        <v>5.9304445335346212E-4</v>
      </c>
      <c r="AJ2393" s="29">
        <v>45471</v>
      </c>
      <c r="AK2393" s="6">
        <f t="shared" si="197"/>
        <v>1.0005932203389829</v>
      </c>
      <c r="AL2393" s="7">
        <f t="shared" si="197"/>
        <v>1.0005930444533535</v>
      </c>
      <c r="AM2393" s="10">
        <f t="shared" si="198"/>
        <v>2.8541758780950542E-3</v>
      </c>
      <c r="AN2393" s="11">
        <f t="shared" si="199"/>
        <v>2.3064597274498642E-2</v>
      </c>
    </row>
    <row r="2394" spans="2:40" x14ac:dyDescent="0.5">
      <c r="B2394" s="29">
        <v>45474</v>
      </c>
      <c r="C2394" s="4">
        <v>118.74</v>
      </c>
      <c r="D2394" s="5">
        <f t="shared" si="195"/>
        <v>5.6745998136698717E-3</v>
      </c>
      <c r="E2394" s="6">
        <f t="shared" si="196"/>
        <v>5.658559923510934E-3</v>
      </c>
      <c r="AJ2394" s="29">
        <v>45474</v>
      </c>
      <c r="AK2394" s="6">
        <f t="shared" si="197"/>
        <v>1.0056745998136698</v>
      </c>
      <c r="AL2394" s="7">
        <f t="shared" si="197"/>
        <v>1.0056585599235108</v>
      </c>
      <c r="AM2394" s="10">
        <f t="shared" si="198"/>
        <v>3.9077612021298979E-3</v>
      </c>
      <c r="AN2394" s="11">
        <f t="shared" si="199"/>
        <v>2.506336604897377E-2</v>
      </c>
    </row>
    <row r="2395" spans="2:40" x14ac:dyDescent="0.5">
      <c r="B2395" s="29">
        <v>45475</v>
      </c>
      <c r="C2395" s="4">
        <v>120.04</v>
      </c>
      <c r="D2395" s="5">
        <f t="shared" si="195"/>
        <v>1.0948290382348083E-2</v>
      </c>
      <c r="E2395" s="6">
        <f t="shared" si="196"/>
        <v>1.0888791729637142E-2</v>
      </c>
      <c r="AJ2395" s="29">
        <v>45475</v>
      </c>
      <c r="AK2395" s="6">
        <f t="shared" si="197"/>
        <v>1.0109482903823481</v>
      </c>
      <c r="AL2395" s="7">
        <f t="shared" si="197"/>
        <v>1.0108887917296372</v>
      </c>
      <c r="AM2395" s="10">
        <f t="shared" si="198"/>
        <v>3.5869090887240473E-3</v>
      </c>
      <c r="AN2395" s="11">
        <f t="shared" si="199"/>
        <v>2.522685127829194E-2</v>
      </c>
    </row>
    <row r="2396" spans="2:40" x14ac:dyDescent="0.5">
      <c r="B2396" s="29">
        <v>45476</v>
      </c>
      <c r="C2396" s="4">
        <v>119.8</v>
      </c>
      <c r="D2396" s="5">
        <f t="shared" si="195"/>
        <v>-1.999333555481582E-3</v>
      </c>
      <c r="E2396" s="6">
        <f t="shared" si="196"/>
        <v>-2.0013348908174268E-3</v>
      </c>
      <c r="AJ2396" s="29">
        <v>45476</v>
      </c>
      <c r="AK2396" s="6">
        <f t="shared" si="197"/>
        <v>0.99800066644451846</v>
      </c>
      <c r="AL2396" s="7">
        <f t="shared" si="197"/>
        <v>0.99799866510918256</v>
      </c>
      <c r="AM2396" s="10">
        <f t="shared" si="198"/>
        <v>3.6164921107703562E-3</v>
      </c>
      <c r="AN2396" s="11">
        <f t="shared" si="199"/>
        <v>2.5237156094249771E-2</v>
      </c>
    </row>
    <row r="2397" spans="2:40" x14ac:dyDescent="0.5">
      <c r="B2397" s="29">
        <v>45478</v>
      </c>
      <c r="C2397" s="4">
        <v>118.74</v>
      </c>
      <c r="D2397" s="5">
        <f t="shared" si="195"/>
        <v>-8.8480801335559453E-3</v>
      </c>
      <c r="E2397" s="6">
        <f t="shared" si="196"/>
        <v>-8.8874568388196684E-3</v>
      </c>
      <c r="AJ2397" s="29">
        <v>45478</v>
      </c>
      <c r="AK2397" s="6">
        <f t="shared" si="197"/>
        <v>0.99115191986644402</v>
      </c>
      <c r="AL2397" s="7">
        <f t="shared" si="197"/>
        <v>0.99111254316118036</v>
      </c>
      <c r="AM2397" s="10">
        <f t="shared" si="198"/>
        <v>3.9606714647242311E-3</v>
      </c>
      <c r="AN2397" s="11">
        <f t="shared" si="199"/>
        <v>2.5372922592710831E-2</v>
      </c>
    </row>
    <row r="2398" spans="2:40" x14ac:dyDescent="0.5">
      <c r="B2398" s="29">
        <v>45481</v>
      </c>
      <c r="C2398" s="4">
        <v>115.92</v>
      </c>
      <c r="D2398" s="5">
        <f t="shared" si="195"/>
        <v>-2.3749368367862501E-2</v>
      </c>
      <c r="E2398" s="6">
        <f t="shared" si="196"/>
        <v>-2.4035930830102317E-2</v>
      </c>
      <c r="AJ2398" s="29">
        <v>45481</v>
      </c>
      <c r="AK2398" s="6">
        <f t="shared" si="197"/>
        <v>0.97625063163213754</v>
      </c>
      <c r="AL2398" s="7">
        <f t="shared" si="197"/>
        <v>0.97596406916989764</v>
      </c>
      <c r="AM2398" s="10">
        <f t="shared" si="198"/>
        <v>3.8601997684143932E-3</v>
      </c>
      <c r="AN2398" s="11">
        <f t="shared" si="199"/>
        <v>2.5442213704250479E-2</v>
      </c>
    </row>
    <row r="2399" spans="2:40" x14ac:dyDescent="0.5">
      <c r="B2399" s="29">
        <v>45482</v>
      </c>
      <c r="C2399" s="4">
        <v>116.68</v>
      </c>
      <c r="D2399" s="5">
        <f t="shared" si="195"/>
        <v>6.5562456866805133E-3</v>
      </c>
      <c r="E2399" s="6">
        <f t="shared" si="196"/>
        <v>6.5348469870938229E-3</v>
      </c>
      <c r="AJ2399" s="29">
        <v>45482</v>
      </c>
      <c r="AK2399" s="6">
        <f t="shared" si="197"/>
        <v>1.0065562456866806</v>
      </c>
      <c r="AL2399" s="7">
        <f t="shared" si="197"/>
        <v>1.0065348469870938</v>
      </c>
      <c r="AM2399" s="10">
        <f t="shared" si="198"/>
        <v>4.1607758321833719E-3</v>
      </c>
      <c r="AN2399" s="11">
        <f t="shared" si="199"/>
        <v>2.5273419903094615E-2</v>
      </c>
    </row>
    <row r="2400" spans="2:40" x14ac:dyDescent="0.5">
      <c r="B2400" s="29">
        <v>45483</v>
      </c>
      <c r="C2400" s="4">
        <v>119.21</v>
      </c>
      <c r="D2400" s="5">
        <f t="shared" si="195"/>
        <v>2.1683236201576851E-2</v>
      </c>
      <c r="E2400" s="6">
        <f t="shared" si="196"/>
        <v>2.145149873038945E-2</v>
      </c>
      <c r="AJ2400" s="29">
        <v>45483</v>
      </c>
      <c r="AK2400" s="6">
        <f t="shared" si="197"/>
        <v>1.0216832362015769</v>
      </c>
      <c r="AL2400" s="7">
        <f t="shared" si="197"/>
        <v>1.0214514987303895</v>
      </c>
      <c r="AM2400" s="10">
        <f t="shared" si="198"/>
        <v>4.0867231501833723E-3</v>
      </c>
      <c r="AN2400" s="11">
        <f t="shared" si="199"/>
        <v>2.527619543000147E-2</v>
      </c>
    </row>
    <row r="2401" spans="2:40" x14ac:dyDescent="0.5">
      <c r="B2401" s="29">
        <v>45484</v>
      </c>
      <c r="C2401" s="4">
        <v>121.1</v>
      </c>
      <c r="D2401" s="5">
        <f t="shared" si="195"/>
        <v>1.5854374633000594E-2</v>
      </c>
      <c r="E2401" s="6">
        <f t="shared" si="196"/>
        <v>1.573000682913642E-2</v>
      </c>
      <c r="AJ2401" s="29">
        <v>45484</v>
      </c>
      <c r="AK2401" s="6">
        <f t="shared" si="197"/>
        <v>1.0158543746330007</v>
      </c>
      <c r="AL2401" s="7">
        <f t="shared" si="197"/>
        <v>1.0157300068291364</v>
      </c>
      <c r="AM2401" s="10">
        <f t="shared" si="198"/>
        <v>3.8029676023224809E-3</v>
      </c>
      <c r="AN2401" s="11">
        <f t="shared" si="199"/>
        <v>2.5221339124809082E-2</v>
      </c>
    </row>
    <row r="2402" spans="2:40" x14ac:dyDescent="0.5">
      <c r="B2402" s="29">
        <v>45485</v>
      </c>
      <c r="C2402" s="4">
        <v>120.54</v>
      </c>
      <c r="D2402" s="5">
        <f t="shared" si="195"/>
        <v>-4.6242774566473003E-3</v>
      </c>
      <c r="E2402" s="6">
        <f t="shared" si="196"/>
        <v>-4.6350025041484071E-3</v>
      </c>
      <c r="AJ2402" s="29">
        <v>45485</v>
      </c>
      <c r="AK2402" s="6">
        <f t="shared" si="197"/>
        <v>0.99537572254335271</v>
      </c>
      <c r="AL2402" s="7">
        <f t="shared" si="197"/>
        <v>0.99536499749585161</v>
      </c>
      <c r="AM2402" s="10">
        <f t="shared" si="198"/>
        <v>3.6744109268694943E-3</v>
      </c>
      <c r="AN2402" s="11">
        <f t="shared" si="199"/>
        <v>2.5189023035331461E-2</v>
      </c>
    </row>
    <row r="2403" spans="2:40" x14ac:dyDescent="0.5">
      <c r="B2403" s="29">
        <v>45488</v>
      </c>
      <c r="C2403" s="4">
        <v>122.5</v>
      </c>
      <c r="D2403" s="5">
        <f t="shared" si="195"/>
        <v>1.6260162601625962E-2</v>
      </c>
      <c r="E2403" s="6">
        <f t="shared" si="196"/>
        <v>1.6129381929883498E-2</v>
      </c>
      <c r="AJ2403" s="29">
        <v>45488</v>
      </c>
      <c r="AK2403" s="6">
        <f t="shared" si="197"/>
        <v>1.0162601626016259</v>
      </c>
      <c r="AL2403" s="7">
        <f t="shared" si="197"/>
        <v>1.0161293819298836</v>
      </c>
      <c r="AM2403" s="10">
        <f t="shared" si="198"/>
        <v>3.9887333600684468E-3</v>
      </c>
      <c r="AN2403" s="11">
        <f t="shared" si="199"/>
        <v>2.5262673247944799E-2</v>
      </c>
    </row>
    <row r="2404" spans="2:40" x14ac:dyDescent="0.5">
      <c r="B2404" s="29">
        <v>45489</v>
      </c>
      <c r="C2404" s="4">
        <v>124</v>
      </c>
      <c r="D2404" s="5">
        <f t="shared" si="195"/>
        <v>1.2244897959183673E-2</v>
      </c>
      <c r="E2404" s="6">
        <f t="shared" si="196"/>
        <v>1.2170535620255114E-2</v>
      </c>
      <c r="AJ2404" s="29">
        <v>45489</v>
      </c>
      <c r="AK2404" s="6">
        <f t="shared" si="197"/>
        <v>1.0122448979591836</v>
      </c>
      <c r="AL2404" s="7">
        <f t="shared" si="197"/>
        <v>1.0121705356202551</v>
      </c>
      <c r="AM2404" s="10">
        <f t="shared" si="198"/>
        <v>3.4599694289923358E-3</v>
      </c>
      <c r="AN2404" s="11">
        <f t="shared" si="199"/>
        <v>2.5505369945090409E-2</v>
      </c>
    </row>
    <row r="2405" spans="2:40" x14ac:dyDescent="0.5">
      <c r="B2405" s="29">
        <v>45490</v>
      </c>
      <c r="C2405" s="4">
        <v>121.18</v>
      </c>
      <c r="D2405" s="5">
        <f t="shared" si="195"/>
        <v>-2.2741935483870913E-2</v>
      </c>
      <c r="E2405" s="6">
        <f t="shared" si="196"/>
        <v>-2.3004522088193837E-2</v>
      </c>
      <c r="AJ2405" s="29">
        <v>45490</v>
      </c>
      <c r="AK2405" s="6">
        <f t="shared" si="197"/>
        <v>0.97725806451612907</v>
      </c>
      <c r="AL2405" s="7">
        <f t="shared" si="197"/>
        <v>0.97699547791180619</v>
      </c>
      <c r="AM2405" s="10">
        <f t="shared" si="198"/>
        <v>3.4691058158770735E-3</v>
      </c>
      <c r="AN2405" s="11">
        <f t="shared" si="199"/>
        <v>2.5508700491268022E-2</v>
      </c>
    </row>
    <row r="2406" spans="2:40" x14ac:dyDescent="0.5">
      <c r="B2406" s="29">
        <v>45491</v>
      </c>
      <c r="C2406" s="4">
        <v>120.33</v>
      </c>
      <c r="D2406" s="5">
        <f t="shared" si="195"/>
        <v>-7.0143588050834167E-3</v>
      </c>
      <c r="E2406" s="6">
        <f t="shared" si="196"/>
        <v>-7.0390750667718412E-3</v>
      </c>
      <c r="AJ2406" s="29">
        <v>45491</v>
      </c>
      <c r="AK2406" s="6">
        <f t="shared" si="197"/>
        <v>0.99298564119491661</v>
      </c>
      <c r="AL2406" s="7">
        <f t="shared" si="197"/>
        <v>0.99296092493322818</v>
      </c>
      <c r="AM2406" s="10">
        <f t="shared" si="198"/>
        <v>3.8881608617222234E-3</v>
      </c>
      <c r="AN2406" s="11">
        <f t="shared" si="199"/>
        <v>2.5386260565661904E-2</v>
      </c>
    </row>
    <row r="2407" spans="2:40" x14ac:dyDescent="0.5">
      <c r="B2407" s="29">
        <v>45492</v>
      </c>
      <c r="C2407" s="4">
        <v>120.51</v>
      </c>
      <c r="D2407" s="5">
        <f t="shared" si="195"/>
        <v>1.4958863126402961E-3</v>
      </c>
      <c r="E2407" s="6">
        <f t="shared" si="196"/>
        <v>1.494768589229283E-3</v>
      </c>
      <c r="AJ2407" s="29">
        <v>45492</v>
      </c>
      <c r="AK2407" s="6">
        <f t="shared" si="197"/>
        <v>1.0014958863126402</v>
      </c>
      <c r="AL2407" s="7">
        <f t="shared" si="197"/>
        <v>1.0014947685892293</v>
      </c>
      <c r="AM2407" s="10">
        <f t="shared" si="198"/>
        <v>4.4335010883085838E-3</v>
      </c>
      <c r="AN2407" s="11">
        <f t="shared" si="199"/>
        <v>2.5680770412293434E-2</v>
      </c>
    </row>
    <row r="2408" spans="2:40" x14ac:dyDescent="0.5">
      <c r="B2408" s="29">
        <v>45495</v>
      </c>
      <c r="C2408" s="4">
        <v>123.99</v>
      </c>
      <c r="D2408" s="5">
        <f t="shared" si="195"/>
        <v>2.8877271595718113E-2</v>
      </c>
      <c r="E2408" s="6">
        <f t="shared" si="196"/>
        <v>2.8468180152450142E-2</v>
      </c>
      <c r="AJ2408" s="29">
        <v>45495</v>
      </c>
      <c r="AK2408" s="6">
        <f t="shared" si="197"/>
        <v>1.0288772715957182</v>
      </c>
      <c r="AL2408" s="7">
        <f t="shared" si="197"/>
        <v>1.0284681801524502</v>
      </c>
      <c r="AM2408" s="10">
        <f t="shared" si="198"/>
        <v>4.4761908271501614E-3</v>
      </c>
      <c r="AN2408" s="11">
        <f t="shared" si="199"/>
        <v>2.5679061700334599E-2</v>
      </c>
    </row>
    <row r="2409" spans="2:40" x14ac:dyDescent="0.5">
      <c r="B2409" s="29">
        <v>45496</v>
      </c>
      <c r="C2409" s="4">
        <v>124.84</v>
      </c>
      <c r="D2409" s="5">
        <f t="shared" si="195"/>
        <v>6.8553915638358623E-3</v>
      </c>
      <c r="E2409" s="6">
        <f t="shared" si="196"/>
        <v>6.8320002108280594E-3</v>
      </c>
      <c r="AJ2409" s="29">
        <v>45496</v>
      </c>
      <c r="AK2409" s="6">
        <f t="shared" si="197"/>
        <v>1.0068553915638359</v>
      </c>
      <c r="AL2409" s="7">
        <f t="shared" si="197"/>
        <v>1.006832000210828</v>
      </c>
      <c r="AM2409" s="10">
        <f t="shared" si="198"/>
        <v>4.0468658603053966E-3</v>
      </c>
      <c r="AN2409" s="11">
        <f t="shared" si="199"/>
        <v>2.5593017347476189E-2</v>
      </c>
    </row>
    <row r="2410" spans="2:40" x14ac:dyDescent="0.5">
      <c r="B2410" s="29">
        <v>45497</v>
      </c>
      <c r="C2410" s="4">
        <v>121.72</v>
      </c>
      <c r="D2410" s="5">
        <f t="shared" si="195"/>
        <v>-2.4991989746876036E-2</v>
      </c>
      <c r="E2410" s="6">
        <f t="shared" si="196"/>
        <v>-2.5309592373808351E-2</v>
      </c>
      <c r="AJ2410" s="29">
        <v>45497</v>
      </c>
      <c r="AK2410" s="6">
        <f t="shared" si="197"/>
        <v>0.975008010253124</v>
      </c>
      <c r="AL2410" s="7">
        <f t="shared" si="197"/>
        <v>0.97469040762619163</v>
      </c>
      <c r="AM2410" s="10">
        <f t="shared" si="198"/>
        <v>4.0461193645974728E-3</v>
      </c>
      <c r="AN2410" s="11">
        <f t="shared" si="199"/>
        <v>2.5592935508918849E-2</v>
      </c>
    </row>
    <row r="2411" spans="2:40" x14ac:dyDescent="0.5">
      <c r="B2411" s="29">
        <v>45498</v>
      </c>
      <c r="C2411" s="4">
        <v>121.66</v>
      </c>
      <c r="D2411" s="5">
        <f t="shared" si="195"/>
        <v>-4.9293460400922013E-4</v>
      </c>
      <c r="E2411" s="6">
        <f t="shared" si="196"/>
        <v>-4.9305613621107298E-4</v>
      </c>
      <c r="AJ2411" s="29">
        <v>45498</v>
      </c>
      <c r="AK2411" s="6">
        <f t="shared" si="197"/>
        <v>0.99950706539599077</v>
      </c>
      <c r="AL2411" s="7">
        <f t="shared" si="197"/>
        <v>0.99950694386378891</v>
      </c>
      <c r="AM2411" s="10">
        <f t="shared" si="198"/>
        <v>4.1518687692769663E-3</v>
      </c>
      <c r="AN2411" s="11">
        <f t="shared" si="199"/>
        <v>2.5491297152518654E-2</v>
      </c>
    </row>
    <row r="2412" spans="2:40" x14ac:dyDescent="0.5">
      <c r="B2412" s="29">
        <v>45499</v>
      </c>
      <c r="C2412" s="4">
        <v>122.16</v>
      </c>
      <c r="D2412" s="5">
        <f t="shared" si="195"/>
        <v>4.109814236396515E-3</v>
      </c>
      <c r="E2412" s="6">
        <f t="shared" si="196"/>
        <v>4.1013920178176429E-3</v>
      </c>
      <c r="AJ2412" s="29">
        <v>45499</v>
      </c>
      <c r="AK2412" s="6">
        <f t="shared" si="197"/>
        <v>1.0041098142363964</v>
      </c>
      <c r="AL2412" s="7">
        <f t="shared" si="197"/>
        <v>1.0041013920178177</v>
      </c>
      <c r="AM2412" s="10">
        <f t="shared" si="198"/>
        <v>4.1993695790521072E-3</v>
      </c>
      <c r="AN2412" s="11">
        <f t="shared" si="199"/>
        <v>2.5486572729459488E-2</v>
      </c>
    </row>
    <row r="2413" spans="2:40" x14ac:dyDescent="0.5">
      <c r="B2413" s="29">
        <v>45502</v>
      </c>
      <c r="C2413" s="4">
        <v>122.06</v>
      </c>
      <c r="D2413" s="5">
        <f t="shared" si="195"/>
        <v>-8.1859855926648916E-4</v>
      </c>
      <c r="E2413" s="6">
        <f t="shared" si="196"/>
        <v>-8.1893379402803417E-4</v>
      </c>
      <c r="AJ2413" s="29">
        <v>45502</v>
      </c>
      <c r="AK2413" s="6">
        <f t="shared" si="197"/>
        <v>0.99918140144073353</v>
      </c>
      <c r="AL2413" s="7">
        <f t="shared" si="197"/>
        <v>0.99918106620597191</v>
      </c>
      <c r="AM2413" s="10">
        <f t="shared" si="198"/>
        <v>4.2640968951356611E-3</v>
      </c>
      <c r="AN2413" s="11">
        <f t="shared" si="199"/>
        <v>2.5493821275767076E-2</v>
      </c>
    </row>
    <row r="2414" spans="2:40" x14ac:dyDescent="0.5">
      <c r="B2414" s="29">
        <v>45503</v>
      </c>
      <c r="C2414" s="4">
        <v>122.64</v>
      </c>
      <c r="D2414" s="5">
        <f t="shared" si="195"/>
        <v>4.7517614288054913E-3</v>
      </c>
      <c r="E2414" s="6">
        <f t="shared" si="196"/>
        <v>4.7405074472097975E-3</v>
      </c>
      <c r="AJ2414" s="29">
        <v>45503</v>
      </c>
      <c r="AK2414" s="6">
        <f t="shared" si="197"/>
        <v>1.0047517614288055</v>
      </c>
      <c r="AL2414" s="7">
        <f t="shared" si="197"/>
        <v>1.0047405074472098</v>
      </c>
      <c r="AM2414" s="10">
        <f t="shared" si="198"/>
        <v>4.3359838646239469E-3</v>
      </c>
      <c r="AN2414" s="11">
        <f t="shared" si="199"/>
        <v>2.5488552500276856E-2</v>
      </c>
    </row>
    <row r="2415" spans="2:40" x14ac:dyDescent="0.5">
      <c r="B2415" s="29">
        <v>45504</v>
      </c>
      <c r="C2415" s="4">
        <v>125.31</v>
      </c>
      <c r="D2415" s="5">
        <f t="shared" si="195"/>
        <v>2.1771037181996099E-2</v>
      </c>
      <c r="E2415" s="6">
        <f t="shared" si="196"/>
        <v>2.153743261363502E-2</v>
      </c>
      <c r="AJ2415" s="29">
        <v>45504</v>
      </c>
      <c r="AK2415" s="6">
        <f t="shared" si="197"/>
        <v>1.0217710371819961</v>
      </c>
      <c r="AL2415" s="7">
        <f t="shared" si="197"/>
        <v>1.0215374326136351</v>
      </c>
      <c r="AM2415" s="10">
        <f t="shared" si="198"/>
        <v>4.4163377144119916E-3</v>
      </c>
      <c r="AN2415" s="11">
        <f t="shared" si="199"/>
        <v>2.5501400610392917E-2</v>
      </c>
    </row>
    <row r="2416" spans="2:40" x14ac:dyDescent="0.5">
      <c r="B2416" s="29">
        <v>45505</v>
      </c>
      <c r="C2416" s="4">
        <v>115.97</v>
      </c>
      <c r="D2416" s="5">
        <f t="shared" si="195"/>
        <v>-7.4535152821003939E-2</v>
      </c>
      <c r="E2416" s="6">
        <f t="shared" si="196"/>
        <v>-7.7459130208581861E-2</v>
      </c>
      <c r="AJ2416" s="29">
        <v>45505</v>
      </c>
      <c r="AK2416" s="6">
        <f t="shared" si="197"/>
        <v>0.92546484717899602</v>
      </c>
      <c r="AL2416" s="7">
        <f t="shared" si="197"/>
        <v>0.92254086979141814</v>
      </c>
      <c r="AM2416" s="10">
        <f t="shared" si="198"/>
        <v>3.8446756481060841E-3</v>
      </c>
      <c r="AN2416" s="11">
        <f t="shared" si="199"/>
        <v>2.5690416371350264E-2</v>
      </c>
    </row>
    <row r="2417" spans="2:40" x14ac:dyDescent="0.5">
      <c r="B2417" s="29">
        <v>45506</v>
      </c>
      <c r="C2417" s="4">
        <v>103.53</v>
      </c>
      <c r="D2417" s="5">
        <f t="shared" si="195"/>
        <v>-0.10726912132448045</v>
      </c>
      <c r="E2417" s="6">
        <f t="shared" si="196"/>
        <v>-0.11347011119059007</v>
      </c>
      <c r="AJ2417" s="29">
        <v>45506</v>
      </c>
      <c r="AK2417" s="6">
        <f t="shared" si="197"/>
        <v>0.89273087867551959</v>
      </c>
      <c r="AL2417" s="7">
        <f t="shared" si="197"/>
        <v>0.88652988880940997</v>
      </c>
      <c r="AM2417" s="10">
        <f t="shared" si="198"/>
        <v>4.8064659646917078E-3</v>
      </c>
      <c r="AN2417" s="11">
        <f t="shared" si="199"/>
        <v>2.432552255789797E-2</v>
      </c>
    </row>
    <row r="2418" spans="2:40" x14ac:dyDescent="0.5">
      <c r="B2418" s="29">
        <v>45509</v>
      </c>
      <c r="C2418" s="4">
        <v>99.16</v>
      </c>
      <c r="D2418" s="5">
        <f t="shared" si="195"/>
        <v>-4.2209987443253209E-2</v>
      </c>
      <c r="E2418" s="6">
        <f t="shared" si="196"/>
        <v>-4.3126718611032039E-2</v>
      </c>
      <c r="AJ2418" s="29">
        <v>45509</v>
      </c>
      <c r="AK2418" s="6">
        <f t="shared" si="197"/>
        <v>0.95779001255674678</v>
      </c>
      <c r="AL2418" s="7">
        <f t="shared" si="197"/>
        <v>0.95687328138896799</v>
      </c>
      <c r="AM2418" s="10">
        <f t="shared" si="198"/>
        <v>6.2305519814315358E-3</v>
      </c>
      <c r="AN2418" s="11">
        <f t="shared" si="199"/>
        <v>2.1296094005604827E-2</v>
      </c>
    </row>
    <row r="2419" spans="2:40" x14ac:dyDescent="0.5">
      <c r="B2419" s="29">
        <v>45510</v>
      </c>
      <c r="C2419" s="4">
        <v>103.46</v>
      </c>
      <c r="D2419" s="5">
        <f t="shared" si="195"/>
        <v>4.3364259782170206E-2</v>
      </c>
      <c r="E2419" s="6">
        <f t="shared" si="196"/>
        <v>4.2450357408379213E-2</v>
      </c>
      <c r="AJ2419" s="29">
        <v>45510</v>
      </c>
      <c r="AK2419" s="6">
        <f t="shared" si="197"/>
        <v>1.0433642597821702</v>
      </c>
      <c r="AL2419" s="7">
        <f t="shared" si="197"/>
        <v>1.0424503574083792</v>
      </c>
      <c r="AM2419" s="10">
        <f t="shared" si="198"/>
        <v>6.559042618668626E-3</v>
      </c>
      <c r="AN2419" s="11">
        <f t="shared" si="199"/>
        <v>2.0764511592989348E-2</v>
      </c>
    </row>
    <row r="2420" spans="2:40" x14ac:dyDescent="0.5">
      <c r="B2420" s="29">
        <v>45511</v>
      </c>
      <c r="C2420" s="4">
        <v>103.12</v>
      </c>
      <c r="D2420" s="5">
        <f t="shared" si="195"/>
        <v>-3.286294219988297E-3</v>
      </c>
      <c r="E2420" s="6">
        <f t="shared" si="196"/>
        <v>-3.2917059444369438E-3</v>
      </c>
      <c r="AJ2420" s="29">
        <v>45511</v>
      </c>
      <c r="AK2420" s="6">
        <f t="shared" si="197"/>
        <v>0.99671370578001173</v>
      </c>
      <c r="AL2420" s="7">
        <f t="shared" si="197"/>
        <v>0.99670829405556305</v>
      </c>
      <c r="AM2420" s="10">
        <f t="shared" si="198"/>
        <v>6.083758140378941E-3</v>
      </c>
      <c r="AN2420" s="11">
        <f t="shared" si="199"/>
        <v>2.0404577627205996E-2</v>
      </c>
    </row>
    <row r="2421" spans="2:40" x14ac:dyDescent="0.5">
      <c r="B2421" s="29">
        <v>45512</v>
      </c>
      <c r="C2421" s="4">
        <v>103.19</v>
      </c>
      <c r="D2421" s="5">
        <f t="shared" si="195"/>
        <v>6.7882079131102767E-4</v>
      </c>
      <c r="E2421" s="6">
        <f t="shared" si="196"/>
        <v>6.7859049669102931E-4</v>
      </c>
      <c r="AJ2421" s="29">
        <v>45512</v>
      </c>
      <c r="AK2421" s="6">
        <f t="shared" si="197"/>
        <v>1.0006788207913111</v>
      </c>
      <c r="AL2421" s="7">
        <f t="shared" si="197"/>
        <v>1.0006785904966911</v>
      </c>
      <c r="AM2421" s="10">
        <f t="shared" si="198"/>
        <v>6.2270021308811988E-3</v>
      </c>
      <c r="AN2421" s="11">
        <f t="shared" si="199"/>
        <v>2.0383811432789434E-2</v>
      </c>
    </row>
    <row r="2422" spans="2:40" x14ac:dyDescent="0.5">
      <c r="B2422" s="29">
        <v>45513</v>
      </c>
      <c r="C2422" s="4">
        <v>104.7</v>
      </c>
      <c r="D2422" s="5">
        <f t="shared" si="195"/>
        <v>1.463320089155931E-2</v>
      </c>
      <c r="E2422" s="6">
        <f t="shared" si="196"/>
        <v>1.4527168748868219E-2</v>
      </c>
      <c r="AJ2422" s="29">
        <v>45513</v>
      </c>
      <c r="AK2422" s="6">
        <f t="shared" si="197"/>
        <v>1.0146332008915593</v>
      </c>
      <c r="AL2422" s="7">
        <f t="shared" si="197"/>
        <v>1.0145271687488682</v>
      </c>
      <c r="AM2422" s="10">
        <f t="shared" si="198"/>
        <v>6.1066607761164418E-3</v>
      </c>
      <c r="AN2422" s="11">
        <f t="shared" si="199"/>
        <v>2.0449152130927396E-2</v>
      </c>
    </row>
    <row r="2423" spans="2:40" x14ac:dyDescent="0.5">
      <c r="B2423" s="29">
        <v>45516</v>
      </c>
      <c r="C2423" s="4">
        <v>103.03</v>
      </c>
      <c r="D2423" s="5">
        <f t="shared" si="195"/>
        <v>-1.5950334288443186E-2</v>
      </c>
      <c r="E2423" s="6">
        <f t="shared" si="196"/>
        <v>-1.6078909919514502E-2</v>
      </c>
      <c r="AJ2423" s="29">
        <v>45516</v>
      </c>
      <c r="AK2423" s="6">
        <f t="shared" si="197"/>
        <v>0.98404966571155683</v>
      </c>
      <c r="AL2423" s="7">
        <f t="shared" si="197"/>
        <v>0.98392109008048545</v>
      </c>
      <c r="AM2423" s="10">
        <f t="shared" si="198"/>
        <v>5.3924170695439939E-3</v>
      </c>
      <c r="AN2423" s="11">
        <f t="shared" si="199"/>
        <v>2.1266770894534704E-2</v>
      </c>
    </row>
    <row r="2424" spans="2:40" x14ac:dyDescent="0.5">
      <c r="B2424" s="29">
        <v>45517</v>
      </c>
      <c r="C2424" s="4">
        <v>104.61</v>
      </c>
      <c r="D2424" s="5">
        <f t="shared" si="195"/>
        <v>1.5335339221585928E-2</v>
      </c>
      <c r="E2424" s="6">
        <f t="shared" si="196"/>
        <v>1.52189413986929E-2</v>
      </c>
      <c r="AJ2424" s="29">
        <v>45517</v>
      </c>
      <c r="AK2424" s="6">
        <f t="shared" si="197"/>
        <v>1.015335339221586</v>
      </c>
      <c r="AL2424" s="7">
        <f t="shared" si="197"/>
        <v>1.015218941398693</v>
      </c>
      <c r="AM2424" s="10">
        <f t="shared" si="198"/>
        <v>5.7114241715307918E-3</v>
      </c>
      <c r="AN2424" s="11">
        <f t="shared" si="199"/>
        <v>2.1160527624158643E-2</v>
      </c>
    </row>
    <row r="2425" spans="2:40" x14ac:dyDescent="0.5">
      <c r="B2425" s="29">
        <v>45518</v>
      </c>
      <c r="C2425" s="4">
        <v>105.98</v>
      </c>
      <c r="D2425" s="5">
        <f t="shared" si="195"/>
        <v>1.3096262307618818E-2</v>
      </c>
      <c r="E2425" s="6">
        <f t="shared" si="196"/>
        <v>1.3011247708946501E-2</v>
      </c>
      <c r="AJ2425" s="29">
        <v>45518</v>
      </c>
      <c r="AK2425" s="6">
        <f t="shared" si="197"/>
        <v>1.0130962623076187</v>
      </c>
      <c r="AL2425" s="7">
        <f t="shared" si="197"/>
        <v>1.0130112477089466</v>
      </c>
      <c r="AM2425" s="10">
        <f t="shared" si="198"/>
        <v>5.63359909315027E-3</v>
      </c>
      <c r="AN2425" s="11">
        <f t="shared" si="199"/>
        <v>2.1137750235076438E-2</v>
      </c>
    </row>
    <row r="2426" spans="2:40" x14ac:dyDescent="0.5">
      <c r="B2426" s="29">
        <v>45519</v>
      </c>
      <c r="C2426" s="4">
        <v>110.83</v>
      </c>
      <c r="D2426" s="5">
        <f t="shared" si="195"/>
        <v>4.5763351575768961E-2</v>
      </c>
      <c r="E2426" s="6">
        <f t="shared" si="196"/>
        <v>4.4747098722945591E-2</v>
      </c>
      <c r="AJ2426" s="29">
        <v>45519</v>
      </c>
      <c r="AK2426" s="6">
        <f t="shared" si="197"/>
        <v>1.0457633515757689</v>
      </c>
      <c r="AL2426" s="7">
        <f t="shared" si="197"/>
        <v>1.0447470987229457</v>
      </c>
      <c r="AM2426" s="10">
        <f t="shared" si="198"/>
        <v>5.5282352926685043E-3</v>
      </c>
      <c r="AN2426" s="11">
        <f t="shared" si="199"/>
        <v>2.1124030437944811E-2</v>
      </c>
    </row>
    <row r="2427" spans="2:40" x14ac:dyDescent="0.5">
      <c r="B2427" s="29">
        <v>45520</v>
      </c>
      <c r="C2427" s="4">
        <v>111</v>
      </c>
      <c r="D2427" s="5">
        <f t="shared" si="195"/>
        <v>1.5338807182171045E-3</v>
      </c>
      <c r="E2427" s="6">
        <f t="shared" si="196"/>
        <v>1.5327055247723951E-3</v>
      </c>
      <c r="AJ2427" s="29">
        <v>45520</v>
      </c>
      <c r="AK2427" s="6">
        <f t="shared" si="197"/>
        <v>1.001533880718217</v>
      </c>
      <c r="AL2427" s="7">
        <f t="shared" si="197"/>
        <v>1.0015327055247725</v>
      </c>
      <c r="AM2427" s="10">
        <f t="shared" si="198"/>
        <v>5.2315093283080878E-3</v>
      </c>
      <c r="AN2427" s="11">
        <f t="shared" si="199"/>
        <v>2.0738706829151313E-2</v>
      </c>
    </row>
    <row r="2428" spans="2:40" x14ac:dyDescent="0.5">
      <c r="B2428" s="29">
        <v>45523</v>
      </c>
      <c r="C2428" s="4">
        <v>111.61</v>
      </c>
      <c r="D2428" s="5">
        <f t="shared" si="195"/>
        <v>5.4954954954954905E-3</v>
      </c>
      <c r="E2428" s="6">
        <f t="shared" si="196"/>
        <v>5.4804503552894606E-3</v>
      </c>
      <c r="AJ2428" s="29">
        <v>45523</v>
      </c>
      <c r="AK2428" s="6">
        <f t="shared" si="197"/>
        <v>1.0054954954954956</v>
      </c>
      <c r="AL2428" s="7">
        <f t="shared" si="197"/>
        <v>1.0054804503552894</v>
      </c>
      <c r="AM2428" s="10">
        <f t="shared" si="198"/>
        <v>5.1844863514029062E-3</v>
      </c>
      <c r="AN2428" s="11">
        <f t="shared" si="199"/>
        <v>2.0752030922372631E-2</v>
      </c>
    </row>
    <row r="2429" spans="2:40" x14ac:dyDescent="0.5">
      <c r="B2429" s="29">
        <v>45524</v>
      </c>
      <c r="C2429" s="4">
        <v>109.85</v>
      </c>
      <c r="D2429" s="5">
        <f t="shared" si="195"/>
        <v>-1.5769196308574547E-2</v>
      </c>
      <c r="E2429" s="6">
        <f t="shared" si="196"/>
        <v>-1.5894852837004366E-2</v>
      </c>
      <c r="AJ2429" s="29">
        <v>45524</v>
      </c>
      <c r="AK2429" s="6">
        <f t="shared" si="197"/>
        <v>0.98423080369142546</v>
      </c>
      <c r="AL2429" s="7">
        <f t="shared" si="197"/>
        <v>0.98410514716299569</v>
      </c>
      <c r="AM2429" s="10">
        <f t="shared" si="198"/>
        <v>4.866339481096835E-3</v>
      </c>
      <c r="AN2429" s="11">
        <f t="shared" si="199"/>
        <v>2.0968010912988791E-2</v>
      </c>
    </row>
    <row r="2430" spans="2:40" x14ac:dyDescent="0.5">
      <c r="B2430" s="29">
        <v>45525</v>
      </c>
      <c r="C2430" s="4">
        <v>109.28</v>
      </c>
      <c r="D2430" s="5">
        <f t="shared" si="195"/>
        <v>-5.1888939462903343E-3</v>
      </c>
      <c r="E2430" s="6">
        <f t="shared" si="196"/>
        <v>-5.2024030081391816E-3</v>
      </c>
      <c r="AJ2430" s="29">
        <v>45525</v>
      </c>
      <c r="AK2430" s="6">
        <f t="shared" si="197"/>
        <v>0.9948111060537097</v>
      </c>
      <c r="AL2430" s="7">
        <f t="shared" si="197"/>
        <v>0.99479759699186077</v>
      </c>
      <c r="AM2430" s="10">
        <f t="shared" si="198"/>
        <v>4.7963305976949687E-3</v>
      </c>
      <c r="AN2430" s="11">
        <f t="shared" si="199"/>
        <v>2.1048157645337628E-2</v>
      </c>
    </row>
    <row r="2431" spans="2:40" x14ac:dyDescent="0.5">
      <c r="B2431" s="29">
        <v>45526</v>
      </c>
      <c r="C2431" s="4">
        <v>108.47</v>
      </c>
      <c r="D2431" s="5">
        <f t="shared" si="195"/>
        <v>-7.4121522693997282E-3</v>
      </c>
      <c r="E2431" s="6">
        <f t="shared" si="196"/>
        <v>-7.4397587703537889E-3</v>
      </c>
      <c r="AJ2431" s="29">
        <v>45526</v>
      </c>
      <c r="AK2431" s="6">
        <f t="shared" si="197"/>
        <v>0.99258784773060027</v>
      </c>
      <c r="AL2431" s="7">
        <f t="shared" si="197"/>
        <v>0.99256024122964626</v>
      </c>
      <c r="AM2431" s="10">
        <f t="shared" si="198"/>
        <v>4.7642566722267974E-3</v>
      </c>
      <c r="AN2431" s="11">
        <f t="shared" si="199"/>
        <v>2.1065759018026545E-2</v>
      </c>
    </row>
    <row r="2432" spans="2:40" x14ac:dyDescent="0.5">
      <c r="B2432" s="29">
        <v>45527</v>
      </c>
      <c r="C2432" s="4">
        <v>111.51</v>
      </c>
      <c r="D2432" s="5">
        <f t="shared" si="195"/>
        <v>2.8026182354568142E-2</v>
      </c>
      <c r="E2432" s="6">
        <f t="shared" si="196"/>
        <v>2.7640635925144427E-2</v>
      </c>
      <c r="AJ2432" s="29">
        <v>45527</v>
      </c>
      <c r="AK2432" s="6">
        <f t="shared" si="197"/>
        <v>1.0280261823545682</v>
      </c>
      <c r="AL2432" s="7">
        <f t="shared" si="197"/>
        <v>1.0276406359251444</v>
      </c>
      <c r="AM2432" s="10">
        <f t="shared" si="198"/>
        <v>4.8995501049115377E-3</v>
      </c>
      <c r="AN2432" s="11">
        <f t="shared" si="199"/>
        <v>2.1143980987405681E-2</v>
      </c>
    </row>
    <row r="2433" spans="2:40" x14ac:dyDescent="0.5">
      <c r="B2433" s="29">
        <v>45530</v>
      </c>
      <c r="C2433" s="4">
        <v>111.89</v>
      </c>
      <c r="D2433" s="5">
        <f t="shared" si="195"/>
        <v>3.4077661196304856E-3</v>
      </c>
      <c r="E2433" s="6">
        <f t="shared" si="196"/>
        <v>3.4019728423593724E-3</v>
      </c>
      <c r="AJ2433" s="29">
        <v>45530</v>
      </c>
      <c r="AK2433" s="6">
        <f t="shared" si="197"/>
        <v>1.0034077661196306</v>
      </c>
      <c r="AL2433" s="7">
        <f t="shared" si="197"/>
        <v>1.0034019728423593</v>
      </c>
      <c r="AM2433" s="10">
        <f t="shared" si="198"/>
        <v>4.6397003043535971E-3</v>
      </c>
      <c r="AN2433" s="11">
        <f t="shared" si="199"/>
        <v>2.1118764646645433E-2</v>
      </c>
    </row>
    <row r="2434" spans="2:40" x14ac:dyDescent="0.5">
      <c r="B2434" s="29">
        <v>45531</v>
      </c>
      <c r="C2434" s="4">
        <v>113.58</v>
      </c>
      <c r="D2434" s="5">
        <f t="shared" si="195"/>
        <v>1.5104120117972989E-2</v>
      </c>
      <c r="E2434" s="6">
        <f t="shared" si="196"/>
        <v>1.4991188629656583E-2</v>
      </c>
      <c r="AJ2434" s="29">
        <v>45531</v>
      </c>
      <c r="AK2434" s="6">
        <f t="shared" si="197"/>
        <v>1.0151041201179729</v>
      </c>
      <c r="AL2434" s="7">
        <f t="shared" si="197"/>
        <v>1.0149911886296565</v>
      </c>
      <c r="AM2434" s="10">
        <f t="shared" si="198"/>
        <v>4.6536995564527232E-3</v>
      </c>
      <c r="AN2434" s="11">
        <f t="shared" si="199"/>
        <v>2.1239374752589805E-2</v>
      </c>
    </row>
    <row r="2435" spans="2:40" x14ac:dyDescent="0.5">
      <c r="B2435" s="29">
        <v>45532</v>
      </c>
      <c r="C2435" s="4">
        <v>113.39</v>
      </c>
      <c r="D2435" s="5">
        <f t="shared" si="195"/>
        <v>-1.6728297235428574E-3</v>
      </c>
      <c r="E2435" s="6">
        <f t="shared" si="196"/>
        <v>-1.6742304655380531E-3</v>
      </c>
      <c r="AJ2435" s="29">
        <v>45532</v>
      </c>
      <c r="AK2435" s="6">
        <f t="shared" si="197"/>
        <v>0.99832717027645712</v>
      </c>
      <c r="AL2435" s="7">
        <f t="shared" si="197"/>
        <v>0.99832576953446195</v>
      </c>
      <c r="AM2435" s="10">
        <f t="shared" si="198"/>
        <v>4.5335797798835235E-3</v>
      </c>
      <c r="AN2435" s="11">
        <f t="shared" si="199"/>
        <v>2.1332417158679937E-2</v>
      </c>
    </row>
    <row r="2436" spans="2:40" x14ac:dyDescent="0.5">
      <c r="B2436" s="29">
        <v>45533</v>
      </c>
      <c r="C2436" s="4">
        <v>113.26</v>
      </c>
      <c r="D2436" s="5">
        <f t="shared" si="195"/>
        <v>-1.1464855807390021E-3</v>
      </c>
      <c r="E2436" s="6">
        <f t="shared" si="196"/>
        <v>-1.1471432980894949E-3</v>
      </c>
      <c r="AJ2436" s="29">
        <v>45533</v>
      </c>
      <c r="AK2436" s="6">
        <f t="shared" si="197"/>
        <v>0.99885351441926096</v>
      </c>
      <c r="AL2436" s="7">
        <f t="shared" si="197"/>
        <v>0.99885285670191049</v>
      </c>
      <c r="AM2436" s="10">
        <f t="shared" si="198"/>
        <v>4.6057473322489466E-3</v>
      </c>
      <c r="AN2436" s="11">
        <f t="shared" si="199"/>
        <v>2.1446849887225304E-2</v>
      </c>
    </row>
    <row r="2437" spans="2:40" x14ac:dyDescent="0.5">
      <c r="B2437" s="29">
        <v>45534</v>
      </c>
      <c r="C2437" s="4">
        <v>115.73</v>
      </c>
      <c r="D2437" s="5">
        <f t="shared" si="195"/>
        <v>2.1808228853964318E-2</v>
      </c>
      <c r="E2437" s="6">
        <f t="shared" si="196"/>
        <v>2.1573831174327394E-2</v>
      </c>
      <c r="AJ2437" s="29">
        <v>45534</v>
      </c>
      <c r="AK2437" s="6">
        <f t="shared" si="197"/>
        <v>1.0218082288539643</v>
      </c>
      <c r="AL2437" s="7">
        <f t="shared" si="197"/>
        <v>1.0215738311743274</v>
      </c>
      <c r="AM2437" s="10">
        <f t="shared" si="198"/>
        <v>4.6734206606370409E-3</v>
      </c>
      <c r="AN2437" s="11">
        <f t="shared" si="199"/>
        <v>2.1564893483724392E-2</v>
      </c>
    </row>
    <row r="2438" spans="2:40" x14ac:dyDescent="0.5">
      <c r="B2438" s="29">
        <v>45538</v>
      </c>
      <c r="C2438" s="4">
        <v>111.32</v>
      </c>
      <c r="D2438" s="5">
        <f t="shared" si="195"/>
        <v>-3.810593623088232E-2</v>
      </c>
      <c r="E2438" s="6">
        <f t="shared" si="196"/>
        <v>-3.8850955202296457E-2</v>
      </c>
      <c r="AJ2438" s="29">
        <v>45538</v>
      </c>
      <c r="AK2438" s="6">
        <f t="shared" si="197"/>
        <v>0.96189406376911768</v>
      </c>
      <c r="AL2438" s="7">
        <f t="shared" si="197"/>
        <v>0.96114904479770358</v>
      </c>
      <c r="AM2438" s="10">
        <f t="shared" si="198"/>
        <v>4.4694348488117149E-3</v>
      </c>
      <c r="AN2438" s="11">
        <f t="shared" si="199"/>
        <v>2.1611758315487874E-2</v>
      </c>
    </row>
    <row r="2439" spans="2:40" x14ac:dyDescent="0.5">
      <c r="B2439" s="29">
        <v>45539</v>
      </c>
      <c r="C2439" s="4">
        <v>109.53</v>
      </c>
      <c r="D2439" s="5">
        <f t="shared" si="195"/>
        <v>-1.6079770032339132E-2</v>
      </c>
      <c r="E2439" s="6">
        <f t="shared" si="196"/>
        <v>-1.6210452322034819E-2</v>
      </c>
      <c r="AJ2439" s="29">
        <v>45539</v>
      </c>
      <c r="AK2439" s="6">
        <f t="shared" si="197"/>
        <v>0.98392022996766082</v>
      </c>
      <c r="AL2439" s="7">
        <f t="shared" si="197"/>
        <v>0.98378954767796523</v>
      </c>
      <c r="AM2439" s="10">
        <f t="shared" si="198"/>
        <v>4.9823911268803188E-3</v>
      </c>
      <c r="AN2439" s="11">
        <f t="shared" si="199"/>
        <v>2.1222442839139866E-2</v>
      </c>
    </row>
    <row r="2440" spans="2:40" x14ac:dyDescent="0.5">
      <c r="B2440" s="29">
        <v>45540</v>
      </c>
      <c r="C2440" s="4">
        <v>108.85</v>
      </c>
      <c r="D2440" s="5">
        <f t="shared" ref="D2440:D2503" si="200">((C2440-C2439)/C2439)</f>
        <v>-6.2083447457318254E-3</v>
      </c>
      <c r="E2440" s="6">
        <f t="shared" ref="E2440:E2503" si="201" xml:space="preserve"> IF(C2440=C2439, 0, LN(C2440/C2439))</f>
        <v>-6.2276966550988211E-3</v>
      </c>
      <c r="AJ2440" s="29">
        <v>45540</v>
      </c>
      <c r="AK2440" s="6">
        <f t="shared" ref="AK2440:AL2503" si="202">1 + D2440</f>
        <v>0.99379165525426816</v>
      </c>
      <c r="AL2440" s="7">
        <f t="shared" si="202"/>
        <v>0.99377230334490119</v>
      </c>
      <c r="AM2440" s="10">
        <f t="shared" ref="AM2440:AM2503" si="203">AVERAGE(D2440:D2530)</f>
        <v>5.2392467507732391E-3</v>
      </c>
      <c r="AN2440" s="11">
        <f t="shared" ref="AN2440:AN2503" si="204">STDEV(D2440:D2530)</f>
        <v>2.1222840595331763E-2</v>
      </c>
    </row>
    <row r="2441" spans="2:40" x14ac:dyDescent="0.5">
      <c r="B2441" s="29">
        <v>45541</v>
      </c>
      <c r="C2441" s="4">
        <v>108</v>
      </c>
      <c r="D2441" s="5">
        <f t="shared" si="200"/>
        <v>-7.8089113458887863E-3</v>
      </c>
      <c r="E2441" s="6">
        <f t="shared" si="201"/>
        <v>-7.8395605563367065E-3</v>
      </c>
      <c r="AJ2441" s="29">
        <v>45541</v>
      </c>
      <c r="AK2441" s="6">
        <f t="shared" si="202"/>
        <v>0.99219108865411121</v>
      </c>
      <c r="AL2441" s="7">
        <f t="shared" si="202"/>
        <v>0.99216043944366328</v>
      </c>
      <c r="AM2441" s="10">
        <f t="shared" si="203"/>
        <v>5.3805750408535491E-3</v>
      </c>
      <c r="AN2441" s="11">
        <f t="shared" si="204"/>
        <v>2.1316208849758329E-2</v>
      </c>
    </row>
    <row r="2442" spans="2:40" x14ac:dyDescent="0.5">
      <c r="B2442" s="29">
        <v>45544</v>
      </c>
      <c r="C2442" s="4">
        <v>107.59</v>
      </c>
      <c r="D2442" s="5">
        <f t="shared" si="200"/>
        <v>-3.7962962962962647E-3</v>
      </c>
      <c r="E2442" s="6">
        <f t="shared" si="201"/>
        <v>-3.803520518401896E-3</v>
      </c>
      <c r="AJ2442" s="29">
        <v>45544</v>
      </c>
      <c r="AK2442" s="6">
        <f t="shared" si="202"/>
        <v>0.9962037037037037</v>
      </c>
      <c r="AL2442" s="7">
        <f t="shared" si="202"/>
        <v>0.99619647948159806</v>
      </c>
      <c r="AM2442" s="10">
        <f t="shared" si="203"/>
        <v>5.545443620687829E-3</v>
      </c>
      <c r="AN2442" s="11">
        <f t="shared" si="204"/>
        <v>2.1398664247643241E-2</v>
      </c>
    </row>
    <row r="2443" spans="2:40" x14ac:dyDescent="0.5">
      <c r="B2443" s="29">
        <v>45545</v>
      </c>
      <c r="C2443" s="4">
        <v>106.74</v>
      </c>
      <c r="D2443" s="5">
        <f t="shared" si="200"/>
        <v>-7.9003624872200813E-3</v>
      </c>
      <c r="E2443" s="6">
        <f t="shared" si="201"/>
        <v>-7.9317357000190571E-3</v>
      </c>
      <c r="AJ2443" s="29">
        <v>45545</v>
      </c>
      <c r="AK2443" s="6">
        <f t="shared" si="202"/>
        <v>0.99209963751277996</v>
      </c>
      <c r="AL2443" s="7">
        <f t="shared" si="202"/>
        <v>0.99206826429998096</v>
      </c>
      <c r="AM2443" s="10">
        <f t="shared" si="203"/>
        <v>5.6636934930547134E-3</v>
      </c>
      <c r="AN2443" s="11">
        <f t="shared" si="204"/>
        <v>2.1509077073399524E-2</v>
      </c>
    </row>
    <row r="2444" spans="2:40" x14ac:dyDescent="0.5">
      <c r="B2444" s="29">
        <v>45546</v>
      </c>
      <c r="C2444" s="4">
        <v>108.67</v>
      </c>
      <c r="D2444" s="5">
        <f t="shared" si="200"/>
        <v>1.8081319093123542E-2</v>
      </c>
      <c r="E2444" s="6">
        <f t="shared" si="201"/>
        <v>1.7919796168961472E-2</v>
      </c>
      <c r="AJ2444" s="29">
        <v>45546</v>
      </c>
      <c r="AK2444" s="6">
        <f t="shared" si="202"/>
        <v>1.0180813190931235</v>
      </c>
      <c r="AL2444" s="7">
        <f t="shared" si="202"/>
        <v>1.0179197961689614</v>
      </c>
      <c r="AM2444" s="10">
        <f t="shared" si="203"/>
        <v>5.8375916466479804E-3</v>
      </c>
      <c r="AN2444" s="11">
        <f t="shared" si="204"/>
        <v>2.1592329251208624E-2</v>
      </c>
    </row>
    <row r="2445" spans="2:40" x14ac:dyDescent="0.5">
      <c r="B2445" s="29">
        <v>45547</v>
      </c>
      <c r="C2445" s="4">
        <v>112.37</v>
      </c>
      <c r="D2445" s="5">
        <f t="shared" si="200"/>
        <v>3.4048035336339405E-2</v>
      </c>
      <c r="E2445" s="6">
        <f t="shared" si="201"/>
        <v>3.3481230845050877E-2</v>
      </c>
      <c r="AJ2445" s="29">
        <v>45547</v>
      </c>
      <c r="AK2445" s="6">
        <f t="shared" si="202"/>
        <v>1.0340480353363395</v>
      </c>
      <c r="AL2445" s="7">
        <f t="shared" si="202"/>
        <v>1.0334812308450509</v>
      </c>
      <c r="AM2445" s="10">
        <f t="shared" si="203"/>
        <v>5.6785821992911571E-3</v>
      </c>
      <c r="AN2445" s="11">
        <f t="shared" si="204"/>
        <v>2.1687903741672433E-2</v>
      </c>
    </row>
    <row r="2446" spans="2:40" x14ac:dyDescent="0.5">
      <c r="B2446" s="29">
        <v>45548</v>
      </c>
      <c r="C2446" s="4">
        <v>114.39</v>
      </c>
      <c r="D2446" s="5">
        <f t="shared" si="200"/>
        <v>1.7976328201477227E-2</v>
      </c>
      <c r="E2446" s="6">
        <f t="shared" si="201"/>
        <v>1.7816664617771122E-2</v>
      </c>
      <c r="AJ2446" s="29">
        <v>45548</v>
      </c>
      <c r="AK2446" s="6">
        <f t="shared" si="202"/>
        <v>1.0179763282014773</v>
      </c>
      <c r="AL2446" s="7">
        <f t="shared" si="202"/>
        <v>1.0178166646177711</v>
      </c>
      <c r="AM2446" s="10">
        <f t="shared" si="203"/>
        <v>5.305299921172099E-3</v>
      </c>
      <c r="AN2446" s="11">
        <f t="shared" si="204"/>
        <v>2.1581577679870262E-2</v>
      </c>
    </row>
    <row r="2447" spans="2:40" x14ac:dyDescent="0.5">
      <c r="B2447" s="29">
        <v>45551</v>
      </c>
      <c r="C2447" s="4">
        <v>117.16</v>
      </c>
      <c r="D2447" s="5">
        <f t="shared" si="200"/>
        <v>2.4215403444356989E-2</v>
      </c>
      <c r="E2447" s="6">
        <f t="shared" si="201"/>
        <v>2.3926859421950553E-2</v>
      </c>
      <c r="AJ2447" s="29">
        <v>45551</v>
      </c>
      <c r="AK2447" s="6">
        <f t="shared" si="202"/>
        <v>1.0242154034443569</v>
      </c>
      <c r="AL2447" s="7">
        <f t="shared" si="202"/>
        <v>1.0239268594219506</v>
      </c>
      <c r="AM2447" s="10">
        <f t="shared" si="203"/>
        <v>5.1363528774346981E-3</v>
      </c>
      <c r="AN2447" s="11">
        <f t="shared" si="204"/>
        <v>2.1676254739695033E-2</v>
      </c>
    </row>
    <row r="2448" spans="2:40" x14ac:dyDescent="0.5">
      <c r="B2448" s="29">
        <v>45552</v>
      </c>
      <c r="C2448" s="4">
        <v>117.79</v>
      </c>
      <c r="D2448" s="5">
        <f t="shared" si="200"/>
        <v>5.3772618641175288E-3</v>
      </c>
      <c r="E2448" s="6">
        <f t="shared" si="201"/>
        <v>5.3628560111604164E-3</v>
      </c>
      <c r="AJ2448" s="29">
        <v>45552</v>
      </c>
      <c r="AK2448" s="6">
        <f t="shared" si="202"/>
        <v>1.0053772618641175</v>
      </c>
      <c r="AL2448" s="7">
        <f t="shared" si="202"/>
        <v>1.0053628560111605</v>
      </c>
      <c r="AM2448" s="10">
        <f t="shared" si="203"/>
        <v>4.8785278697735853E-3</v>
      </c>
      <c r="AN2448" s="11">
        <f t="shared" si="204"/>
        <v>2.170812366691436E-2</v>
      </c>
    </row>
    <row r="2449" spans="2:40" x14ac:dyDescent="0.5">
      <c r="B2449" s="29">
        <v>45553</v>
      </c>
      <c r="C2449" s="4">
        <v>117.55</v>
      </c>
      <c r="D2449" s="5">
        <f t="shared" si="200"/>
        <v>-2.0375244078445461E-3</v>
      </c>
      <c r="E2449" s="6">
        <f t="shared" si="201"/>
        <v>-2.0396029846146881E-3</v>
      </c>
      <c r="AJ2449" s="29">
        <v>45553</v>
      </c>
      <c r="AK2449" s="6">
        <f t="shared" si="202"/>
        <v>0.99796247559215545</v>
      </c>
      <c r="AL2449" s="7">
        <f t="shared" si="202"/>
        <v>0.9979603970153853</v>
      </c>
      <c r="AM2449" s="10">
        <f t="shared" si="203"/>
        <v>4.8716958972483248E-3</v>
      </c>
      <c r="AN2449" s="11">
        <f t="shared" si="204"/>
        <v>2.1858274582505676E-2</v>
      </c>
    </row>
    <row r="2450" spans="2:40" x14ac:dyDescent="0.5">
      <c r="B2450" s="29">
        <v>45554</v>
      </c>
      <c r="C2450" s="4">
        <v>121.62</v>
      </c>
      <c r="D2450" s="5">
        <f t="shared" si="200"/>
        <v>3.4623564440663612E-2</v>
      </c>
      <c r="E2450" s="6">
        <f t="shared" si="201"/>
        <v>3.4037654705885212E-2</v>
      </c>
      <c r="AJ2450" s="29">
        <v>45554</v>
      </c>
      <c r="AK2450" s="6">
        <f t="shared" si="202"/>
        <v>1.0346235644406636</v>
      </c>
      <c r="AL2450" s="7">
        <f t="shared" si="202"/>
        <v>1.0340376547058852</v>
      </c>
      <c r="AM2450" s="10">
        <f t="shared" si="203"/>
        <v>4.9676572903746153E-3</v>
      </c>
      <c r="AN2450" s="11">
        <f t="shared" si="204"/>
        <v>2.1996177559260054E-2</v>
      </c>
    </row>
    <row r="2451" spans="2:40" x14ac:dyDescent="0.5">
      <c r="B2451" s="29">
        <v>45555</v>
      </c>
      <c r="C2451" s="4">
        <v>124.48</v>
      </c>
      <c r="D2451" s="5">
        <f t="shared" si="200"/>
        <v>2.3515869100476889E-2</v>
      </c>
      <c r="E2451" s="6">
        <f t="shared" si="201"/>
        <v>2.324363073811778E-2</v>
      </c>
      <c r="AJ2451" s="29">
        <v>45555</v>
      </c>
      <c r="AK2451" s="6">
        <f t="shared" si="202"/>
        <v>1.0235158691004769</v>
      </c>
      <c r="AL2451" s="7">
        <f t="shared" si="202"/>
        <v>1.0232436307381179</v>
      </c>
      <c r="AM2451" s="10">
        <f t="shared" si="203"/>
        <v>4.5499684572719544E-3</v>
      </c>
      <c r="AN2451" s="11">
        <f t="shared" si="204"/>
        <v>2.1863276438015028E-2</v>
      </c>
    </row>
    <row r="2452" spans="2:40" x14ac:dyDescent="0.5">
      <c r="B2452" s="29">
        <v>45558</v>
      </c>
      <c r="C2452" s="4">
        <v>125.23</v>
      </c>
      <c r="D2452" s="5">
        <f t="shared" si="200"/>
        <v>6.0250642673521848E-3</v>
      </c>
      <c r="E2452" s="6">
        <f t="shared" si="201"/>
        <v>6.0069861458597155E-3</v>
      </c>
      <c r="AJ2452" s="29">
        <v>45558</v>
      </c>
      <c r="AK2452" s="6">
        <f t="shared" si="202"/>
        <v>1.0060250642673523</v>
      </c>
      <c r="AL2452" s="7">
        <f t="shared" si="202"/>
        <v>1.0060069861458598</v>
      </c>
      <c r="AM2452" s="10">
        <f t="shared" si="203"/>
        <v>4.2790270195118829E-3</v>
      </c>
      <c r="AN2452" s="11">
        <f t="shared" si="204"/>
        <v>2.1900749747856333E-2</v>
      </c>
    </row>
    <row r="2453" spans="2:40" x14ac:dyDescent="0.5">
      <c r="B2453" s="29">
        <v>45559</v>
      </c>
      <c r="C2453" s="4">
        <v>125.13</v>
      </c>
      <c r="D2453" s="5">
        <f t="shared" si="200"/>
        <v>-7.985307035056179E-4</v>
      </c>
      <c r="E2453" s="6">
        <f t="shared" si="201"/>
        <v>-7.9884969897764044E-4</v>
      </c>
      <c r="AJ2453" s="29">
        <v>45559</v>
      </c>
      <c r="AK2453" s="6">
        <f t="shared" si="202"/>
        <v>0.99920146929649434</v>
      </c>
      <c r="AL2453" s="7">
        <f t="shared" si="202"/>
        <v>0.99920115030102241</v>
      </c>
      <c r="AM2453" s="10">
        <f t="shared" si="203"/>
        <v>4.2537221318620236E-3</v>
      </c>
      <c r="AN2453" s="11">
        <f t="shared" si="204"/>
        <v>2.2060166089653468E-2</v>
      </c>
    </row>
    <row r="2454" spans="2:40" x14ac:dyDescent="0.5">
      <c r="B2454" s="29">
        <v>45560</v>
      </c>
      <c r="C2454" s="4">
        <v>124.53</v>
      </c>
      <c r="D2454" s="5">
        <f t="shared" si="200"/>
        <v>-4.7950131862862172E-3</v>
      </c>
      <c r="E2454" s="6">
        <f t="shared" si="201"/>
        <v>-4.806546143906393E-3</v>
      </c>
      <c r="AJ2454" s="29">
        <v>45560</v>
      </c>
      <c r="AK2454" s="6">
        <f t="shared" si="202"/>
        <v>0.99520498681371383</v>
      </c>
      <c r="AL2454" s="7">
        <f t="shared" si="202"/>
        <v>0.99519345385609359</v>
      </c>
      <c r="AM2454" s="10">
        <f t="shared" si="203"/>
        <v>4.328019967676254E-3</v>
      </c>
      <c r="AN2454" s="11">
        <f t="shared" si="204"/>
        <v>2.2215485545416372E-2</v>
      </c>
    </row>
    <row r="2455" spans="2:40" x14ac:dyDescent="0.5">
      <c r="B2455" s="29">
        <v>45561</v>
      </c>
      <c r="C2455" s="4">
        <v>125.5</v>
      </c>
      <c r="D2455" s="5">
        <f t="shared" si="200"/>
        <v>7.7892877218340871E-3</v>
      </c>
      <c r="E2455" s="6">
        <f t="shared" si="201"/>
        <v>7.7591078387815801E-3</v>
      </c>
      <c r="AJ2455" s="29">
        <v>45561</v>
      </c>
      <c r="AK2455" s="6">
        <f t="shared" si="202"/>
        <v>1.0077892877218342</v>
      </c>
      <c r="AL2455" s="7">
        <f t="shared" si="202"/>
        <v>1.0077591078387815</v>
      </c>
      <c r="AM2455" s="10">
        <f t="shared" si="203"/>
        <v>4.4641846416159925E-3</v>
      </c>
      <c r="AN2455" s="11">
        <f t="shared" si="204"/>
        <v>2.2354543466896942E-2</v>
      </c>
    </row>
    <row r="2456" spans="2:40" x14ac:dyDescent="0.5">
      <c r="B2456" s="29">
        <v>45562</v>
      </c>
      <c r="C2456" s="4">
        <v>125.81</v>
      </c>
      <c r="D2456" s="5">
        <f t="shared" si="200"/>
        <v>2.4701195219123686E-3</v>
      </c>
      <c r="E2456" s="6">
        <f t="shared" si="201"/>
        <v>2.4670737912009405E-3</v>
      </c>
      <c r="AJ2456" s="29">
        <v>45562</v>
      </c>
      <c r="AK2456" s="6">
        <f t="shared" si="202"/>
        <v>1.0024701195219123</v>
      </c>
      <c r="AL2456" s="7">
        <f t="shared" si="202"/>
        <v>1.0024670737912009</v>
      </c>
      <c r="AM2456" s="10">
        <f t="shared" si="203"/>
        <v>4.4138042919157185E-3</v>
      </c>
      <c r="AN2456" s="11">
        <f t="shared" si="204"/>
        <v>2.2522012025207473E-2</v>
      </c>
    </row>
    <row r="2457" spans="2:40" x14ac:dyDescent="0.5">
      <c r="B2457" s="29">
        <v>45565</v>
      </c>
      <c r="C2457" s="4">
        <v>124.91</v>
      </c>
      <c r="D2457" s="5">
        <f t="shared" si="200"/>
        <v>-7.1536443843892034E-3</v>
      </c>
      <c r="E2457" s="6">
        <f t="shared" si="201"/>
        <v>-7.1793543852217276E-3</v>
      </c>
      <c r="AJ2457" s="29">
        <v>45565</v>
      </c>
      <c r="AK2457" s="6">
        <f t="shared" si="202"/>
        <v>0.99284635561561074</v>
      </c>
      <c r="AL2457" s="7">
        <f t="shared" si="202"/>
        <v>0.99282064561477823</v>
      </c>
      <c r="AM2457" s="10">
        <f t="shared" si="203"/>
        <v>4.4437071345311552E-3</v>
      </c>
      <c r="AN2457" s="11">
        <f t="shared" si="204"/>
        <v>2.2695962827928105E-2</v>
      </c>
    </row>
    <row r="2458" spans="2:40" x14ac:dyDescent="0.5">
      <c r="B2458" s="29">
        <v>45566</v>
      </c>
      <c r="C2458" s="4">
        <v>132.01</v>
      </c>
      <c r="D2458" s="5">
        <f t="shared" si="200"/>
        <v>5.6840925466335721E-2</v>
      </c>
      <c r="E2458" s="6">
        <f t="shared" si="201"/>
        <v>5.5284199314850332E-2</v>
      </c>
      <c r="AJ2458" s="29">
        <v>45566</v>
      </c>
      <c r="AK2458" s="6">
        <f t="shared" si="202"/>
        <v>1.0568409254663358</v>
      </c>
      <c r="AL2458" s="7">
        <f t="shared" si="202"/>
        <v>1.0552841993148503</v>
      </c>
      <c r="AM2458" s="10">
        <f t="shared" si="203"/>
        <v>4.6249157520142845E-3</v>
      </c>
      <c r="AN2458" s="11">
        <f t="shared" si="204"/>
        <v>2.2827938373308106E-2</v>
      </c>
    </row>
    <row r="2459" spans="2:40" x14ac:dyDescent="0.5">
      <c r="B2459" s="29">
        <v>45567</v>
      </c>
      <c r="C2459" s="4">
        <v>132.69999999999999</v>
      </c>
      <c r="D2459" s="5">
        <f t="shared" si="200"/>
        <v>5.2268767517612133E-3</v>
      </c>
      <c r="E2459" s="6">
        <f t="shared" si="201"/>
        <v>5.2132640454935313E-3</v>
      </c>
      <c r="AJ2459" s="29">
        <v>45567</v>
      </c>
      <c r="AK2459" s="6">
        <f t="shared" si="202"/>
        <v>1.0052268767517611</v>
      </c>
      <c r="AL2459" s="7">
        <f t="shared" si="202"/>
        <v>1.0052132640454936</v>
      </c>
      <c r="AM2459" s="10">
        <f t="shared" si="203"/>
        <v>3.7960902009933095E-3</v>
      </c>
      <c r="AN2459" s="11">
        <f t="shared" si="204"/>
        <v>2.2019214812753051E-2</v>
      </c>
    </row>
    <row r="2460" spans="2:40" x14ac:dyDescent="0.5">
      <c r="B2460" s="29">
        <v>45568</v>
      </c>
      <c r="C2460" s="4">
        <v>131.36000000000001</v>
      </c>
      <c r="D2460" s="5">
        <f t="shared" si="200"/>
        <v>-1.0097965335342692E-2</v>
      </c>
      <c r="E2460" s="6">
        <f t="shared" si="201"/>
        <v>-1.0149295634043537E-2</v>
      </c>
      <c r="AJ2460" s="29">
        <v>45568</v>
      </c>
      <c r="AK2460" s="6">
        <f t="shared" si="202"/>
        <v>0.98990203466465732</v>
      </c>
      <c r="AL2460" s="7">
        <f t="shared" si="202"/>
        <v>0.98985070436595646</v>
      </c>
      <c r="AM2460" s="10">
        <f t="shared" si="203"/>
        <v>3.7730129985615686E-3</v>
      </c>
      <c r="AN2460" s="11">
        <f t="shared" si="204"/>
        <v>2.2198198395160545E-2</v>
      </c>
    </row>
    <row r="2461" spans="2:40" x14ac:dyDescent="0.5">
      <c r="B2461" s="29">
        <v>45569</v>
      </c>
      <c r="C2461" s="4">
        <v>135.33000000000001</v>
      </c>
      <c r="D2461" s="5">
        <f t="shared" si="200"/>
        <v>3.0222289890377577E-2</v>
      </c>
      <c r="E2461" s="6">
        <f t="shared" si="201"/>
        <v>2.9774594384296242E-2</v>
      </c>
      <c r="AJ2461" s="29">
        <v>45569</v>
      </c>
      <c r="AK2461" s="6">
        <f t="shared" si="202"/>
        <v>1.0302222898903777</v>
      </c>
      <c r="AL2461" s="7">
        <f t="shared" si="202"/>
        <v>1.0297745943842962</v>
      </c>
      <c r="AM2461" s="10">
        <f t="shared" si="203"/>
        <v>4.0004060860026223E-3</v>
      </c>
      <c r="AN2461" s="11">
        <f t="shared" si="204"/>
        <v>2.2309490703478863E-2</v>
      </c>
    </row>
    <row r="2462" spans="2:40" x14ac:dyDescent="0.5">
      <c r="B2462" s="29">
        <v>45572</v>
      </c>
      <c r="C2462" s="4">
        <v>134.22</v>
      </c>
      <c r="D2462" s="5">
        <f t="shared" si="200"/>
        <v>-8.2021724673022496E-3</v>
      </c>
      <c r="E2462" s="6">
        <f t="shared" si="201"/>
        <v>-8.2359953583211222E-3</v>
      </c>
      <c r="AJ2462" s="29">
        <v>45572</v>
      </c>
      <c r="AK2462" s="6">
        <f t="shared" si="202"/>
        <v>0.99179782753269774</v>
      </c>
      <c r="AL2462" s="7">
        <f t="shared" si="202"/>
        <v>0.99176400464167891</v>
      </c>
      <c r="AM2462" s="10">
        <f t="shared" si="203"/>
        <v>3.5633746892630392E-3</v>
      </c>
      <c r="AN2462" s="11">
        <f t="shared" si="204"/>
        <v>2.2232879739884668E-2</v>
      </c>
    </row>
    <row r="2463" spans="2:40" x14ac:dyDescent="0.5">
      <c r="B2463" s="29">
        <v>45573</v>
      </c>
      <c r="C2463" s="4">
        <v>136.1</v>
      </c>
      <c r="D2463" s="5">
        <f t="shared" si="200"/>
        <v>1.4006854418119472E-2</v>
      </c>
      <c r="E2463" s="6">
        <f t="shared" si="201"/>
        <v>1.3909664927327193E-2</v>
      </c>
      <c r="AJ2463" s="29">
        <v>45573</v>
      </c>
      <c r="AK2463" s="6">
        <f t="shared" si="202"/>
        <v>1.0140068544181196</v>
      </c>
      <c r="AL2463" s="7">
        <f t="shared" si="202"/>
        <v>1.0139096649273271</v>
      </c>
      <c r="AM2463" s="10">
        <f t="shared" si="203"/>
        <v>3.7627907427641473E-3</v>
      </c>
      <c r="AN2463" s="11">
        <f t="shared" si="204"/>
        <v>2.2369537942944238E-2</v>
      </c>
    </row>
    <row r="2464" spans="2:40" x14ac:dyDescent="0.5">
      <c r="B2464" s="29">
        <v>45574</v>
      </c>
      <c r="C2464" s="4">
        <v>138.02000000000001</v>
      </c>
      <c r="D2464" s="5">
        <f t="shared" si="200"/>
        <v>1.410727406318895E-2</v>
      </c>
      <c r="E2464" s="6">
        <f t="shared" si="201"/>
        <v>1.4008692535035453E-2</v>
      </c>
      <c r="AJ2464" s="29">
        <v>45574</v>
      </c>
      <c r="AK2464" s="6">
        <f t="shared" si="202"/>
        <v>1.0141072740631889</v>
      </c>
      <c r="AL2464" s="7">
        <f t="shared" si="202"/>
        <v>1.0140086925350356</v>
      </c>
      <c r="AM2464" s="10">
        <f t="shared" si="203"/>
        <v>3.5861689552580196E-3</v>
      </c>
      <c r="AN2464" s="11">
        <f t="shared" si="204"/>
        <v>2.2523372284146703E-2</v>
      </c>
    </row>
    <row r="2465" spans="2:40" x14ac:dyDescent="0.5">
      <c r="B2465" s="29">
        <v>45575</v>
      </c>
      <c r="C2465" s="4">
        <v>137.91999999999999</v>
      </c>
      <c r="D2465" s="5">
        <f t="shared" si="200"/>
        <v>-7.245326764238714E-4</v>
      </c>
      <c r="E2465" s="6">
        <f t="shared" si="201"/>
        <v>-7.2479527707301533E-4</v>
      </c>
      <c r="AJ2465" s="29">
        <v>45575</v>
      </c>
      <c r="AK2465" s="6">
        <f t="shared" si="202"/>
        <v>0.99927546732357608</v>
      </c>
      <c r="AL2465" s="7">
        <f t="shared" si="202"/>
        <v>0.99927520472292697</v>
      </c>
      <c r="AM2465" s="10">
        <f t="shared" si="203"/>
        <v>3.4015881638908094E-3</v>
      </c>
      <c r="AN2465" s="11">
        <f t="shared" si="204"/>
        <v>2.2679283891781952E-2</v>
      </c>
    </row>
    <row r="2466" spans="2:40" x14ac:dyDescent="0.5">
      <c r="B2466" s="29">
        <v>45576</v>
      </c>
      <c r="C2466" s="4">
        <v>140.21</v>
      </c>
      <c r="D2466" s="5">
        <f t="shared" si="200"/>
        <v>1.660382830626465E-2</v>
      </c>
      <c r="E2466" s="6">
        <f t="shared" si="201"/>
        <v>1.6467491817657331E-2</v>
      </c>
      <c r="AJ2466" s="29">
        <v>45576</v>
      </c>
      <c r="AK2466" s="6">
        <f t="shared" si="202"/>
        <v>1.0166038283062646</v>
      </c>
      <c r="AL2466" s="7">
        <f t="shared" si="202"/>
        <v>1.0164674918176573</v>
      </c>
      <c r="AM2466" s="10">
        <f t="shared" si="203"/>
        <v>3.4752688931821429E-3</v>
      </c>
      <c r="AN2466" s="11">
        <f t="shared" si="204"/>
        <v>2.2877645504443742E-2</v>
      </c>
    </row>
    <row r="2467" spans="2:40" x14ac:dyDescent="0.5">
      <c r="B2467" s="29">
        <v>45579</v>
      </c>
      <c r="C2467" s="4">
        <v>141.37</v>
      </c>
      <c r="D2467" s="5">
        <f t="shared" si="200"/>
        <v>8.2733043292204309E-3</v>
      </c>
      <c r="E2467" s="6">
        <f t="shared" si="201"/>
        <v>8.2392681459010075E-3</v>
      </c>
      <c r="AJ2467" s="29">
        <v>45579</v>
      </c>
      <c r="AK2467" s="6">
        <f t="shared" si="202"/>
        <v>1.0082733043292205</v>
      </c>
      <c r="AL2467" s="7">
        <f t="shared" si="202"/>
        <v>1.0082392681459009</v>
      </c>
      <c r="AM2467" s="10">
        <f t="shared" si="203"/>
        <v>3.2365678129442788E-3</v>
      </c>
      <c r="AN2467" s="11">
        <f t="shared" si="204"/>
        <v>2.301801775618879E-2</v>
      </c>
    </row>
    <row r="2468" spans="2:40" x14ac:dyDescent="0.5">
      <c r="B2468" s="29">
        <v>45580</v>
      </c>
      <c r="C2468" s="4">
        <v>141.55000000000001</v>
      </c>
      <c r="D2468" s="5">
        <f t="shared" si="200"/>
        <v>1.2732545801797186E-3</v>
      </c>
      <c r="E2468" s="6">
        <f t="shared" si="201"/>
        <v>1.2724446789674332E-3</v>
      </c>
      <c r="AJ2468" s="29">
        <v>45580</v>
      </c>
      <c r="AK2468" s="6">
        <f t="shared" si="202"/>
        <v>1.0012732545801797</v>
      </c>
      <c r="AL2468" s="7">
        <f t="shared" si="202"/>
        <v>1.0012724446789674</v>
      </c>
      <c r="AM2468" s="10">
        <f t="shared" si="203"/>
        <v>3.1432949144947209E-3</v>
      </c>
      <c r="AN2468" s="11">
        <f t="shared" si="204"/>
        <v>2.3223660320912647E-2</v>
      </c>
    </row>
    <row r="2469" spans="2:40" x14ac:dyDescent="0.5">
      <c r="B2469" s="29">
        <v>45581</v>
      </c>
      <c r="C2469" s="4">
        <v>142.85</v>
      </c>
      <c r="D2469" s="5">
        <f t="shared" si="200"/>
        <v>9.1840339102789315E-3</v>
      </c>
      <c r="E2469" s="6">
        <f t="shared" si="201"/>
        <v>9.142117118873307E-3</v>
      </c>
      <c r="AJ2469" s="29">
        <v>45581</v>
      </c>
      <c r="AK2469" s="6">
        <f t="shared" si="202"/>
        <v>1.0091840339102789</v>
      </c>
      <c r="AL2469" s="7">
        <f t="shared" si="202"/>
        <v>1.0091421171188732</v>
      </c>
      <c r="AM2469" s="10">
        <f t="shared" si="203"/>
        <v>3.1785786943874573E-3</v>
      </c>
      <c r="AN2469" s="11">
        <f t="shared" si="204"/>
        <v>2.3444440089700338E-2</v>
      </c>
    </row>
    <row r="2470" spans="2:40" x14ac:dyDescent="0.5">
      <c r="B2470" s="29">
        <v>45582</v>
      </c>
      <c r="C2470" s="4">
        <v>145.19</v>
      </c>
      <c r="D2470" s="5">
        <f t="shared" si="200"/>
        <v>1.6380819040952073E-2</v>
      </c>
      <c r="E2470" s="6">
        <f t="shared" si="201"/>
        <v>1.624810081881423E-2</v>
      </c>
      <c r="AJ2470" s="29">
        <v>45582</v>
      </c>
      <c r="AK2470" s="6">
        <f t="shared" si="202"/>
        <v>1.016380819040952</v>
      </c>
      <c r="AL2470" s="7">
        <f t="shared" si="202"/>
        <v>1.0162481008188142</v>
      </c>
      <c r="AM2470" s="10">
        <f t="shared" si="203"/>
        <v>3.0630891710049287E-3</v>
      </c>
      <c r="AN2470" s="11">
        <f t="shared" si="204"/>
        <v>2.3657943589344053E-2</v>
      </c>
    </row>
    <row r="2471" spans="2:40" x14ac:dyDescent="0.5">
      <c r="B2471" s="29">
        <v>45583</v>
      </c>
      <c r="C2471" s="4">
        <v>145.01</v>
      </c>
      <c r="D2471" s="5">
        <f t="shared" si="200"/>
        <v>-1.2397548040499126E-3</v>
      </c>
      <c r="E2471" s="6">
        <f t="shared" si="201"/>
        <v>-1.240523935792569E-3</v>
      </c>
      <c r="AJ2471" s="29">
        <v>45583</v>
      </c>
      <c r="AK2471" s="6">
        <f t="shared" si="202"/>
        <v>0.99876024519595008</v>
      </c>
      <c r="AL2471" s="7">
        <f t="shared" si="202"/>
        <v>0.99875947606420745</v>
      </c>
      <c r="AM2471" s="10">
        <f t="shared" si="203"/>
        <v>2.8019572127706712E-3</v>
      </c>
      <c r="AN2471" s="11">
        <f t="shared" si="204"/>
        <v>2.3817545391973876E-2</v>
      </c>
    </row>
    <row r="2472" spans="2:40" x14ac:dyDescent="0.5">
      <c r="B2472" s="29">
        <v>45586</v>
      </c>
      <c r="C2472" s="4">
        <v>144.76</v>
      </c>
      <c r="D2472" s="5">
        <f t="shared" si="200"/>
        <v>-1.7240190331701264E-3</v>
      </c>
      <c r="E2472" s="6">
        <f t="shared" si="201"/>
        <v>-1.725506864262116E-3</v>
      </c>
      <c r="AJ2472" s="29">
        <v>45586</v>
      </c>
      <c r="AK2472" s="6">
        <f t="shared" si="202"/>
        <v>0.9982759809668299</v>
      </c>
      <c r="AL2472" s="7">
        <f t="shared" si="202"/>
        <v>0.99827449313573791</v>
      </c>
      <c r="AM2472" s="10">
        <f t="shared" si="203"/>
        <v>2.8827914531070831E-3</v>
      </c>
      <c r="AN2472" s="11">
        <f t="shared" si="204"/>
        <v>2.4052286276067501E-2</v>
      </c>
    </row>
    <row r="2473" spans="2:40" x14ac:dyDescent="0.5">
      <c r="B2473" s="29">
        <v>45587</v>
      </c>
      <c r="C2473" s="4">
        <v>143.94</v>
      </c>
      <c r="D2473" s="5">
        <f t="shared" si="200"/>
        <v>-5.6645482177396607E-3</v>
      </c>
      <c r="E2473" s="6">
        <f t="shared" si="201"/>
        <v>-5.6806526158834246E-3</v>
      </c>
      <c r="AJ2473" s="29">
        <v>45587</v>
      </c>
      <c r="AK2473" s="6">
        <f t="shared" si="202"/>
        <v>0.99433545178226035</v>
      </c>
      <c r="AL2473" s="7">
        <f t="shared" si="202"/>
        <v>0.99431934738411654</v>
      </c>
      <c r="AM2473" s="10">
        <f t="shared" si="203"/>
        <v>2.9768079936433531E-3</v>
      </c>
      <c r="AN2473" s="11">
        <f t="shared" si="204"/>
        <v>2.4292255050456263E-2</v>
      </c>
    </row>
    <row r="2474" spans="2:40" x14ac:dyDescent="0.5">
      <c r="B2474" s="29">
        <v>45588</v>
      </c>
      <c r="C2474" s="4">
        <v>143.54</v>
      </c>
      <c r="D2474" s="5">
        <f t="shared" si="200"/>
        <v>-2.7789356676393337E-3</v>
      </c>
      <c r="E2474" s="6">
        <f t="shared" si="201"/>
        <v>-2.7828040777323933E-3</v>
      </c>
      <c r="AJ2474" s="29">
        <v>45588</v>
      </c>
      <c r="AK2474" s="6">
        <f t="shared" si="202"/>
        <v>0.99722106433236068</v>
      </c>
      <c r="AL2474" s="7">
        <f t="shared" si="202"/>
        <v>0.99721719592226765</v>
      </c>
      <c r="AM2474" s="10">
        <f t="shared" si="203"/>
        <v>3.1568362480471645E-3</v>
      </c>
      <c r="AN2474" s="11">
        <f t="shared" si="204"/>
        <v>2.4516267606450589E-2</v>
      </c>
    </row>
    <row r="2475" spans="2:40" x14ac:dyDescent="0.5">
      <c r="B2475" s="29">
        <v>45589</v>
      </c>
      <c r="C2475" s="4">
        <v>146.29</v>
      </c>
      <c r="D2475" s="5">
        <f t="shared" si="200"/>
        <v>1.9158422739306118E-2</v>
      </c>
      <c r="E2475" s="6">
        <f t="shared" si="201"/>
        <v>1.8977210988068795E-2</v>
      </c>
      <c r="AJ2475" s="29">
        <v>45589</v>
      </c>
      <c r="AK2475" s="6">
        <f t="shared" si="202"/>
        <v>1.019158422739306</v>
      </c>
      <c r="AL2475" s="7">
        <f t="shared" si="202"/>
        <v>1.0189772109880688</v>
      </c>
      <c r="AM2475" s="10">
        <f t="shared" si="203"/>
        <v>3.2831292675298569E-3</v>
      </c>
      <c r="AN2475" s="11">
        <f t="shared" si="204"/>
        <v>2.4765528155038574E-2</v>
      </c>
    </row>
    <row r="2476" spans="2:40" x14ac:dyDescent="0.5">
      <c r="B2476" s="29">
        <v>45590</v>
      </c>
      <c r="C2476" s="4">
        <v>143.09</v>
      </c>
      <c r="D2476" s="5">
        <f t="shared" si="200"/>
        <v>-2.1874359149634211E-2</v>
      </c>
      <c r="E2476" s="6">
        <f t="shared" si="201"/>
        <v>-2.2117150071351042E-2</v>
      </c>
      <c r="AJ2476" s="29">
        <v>45590</v>
      </c>
      <c r="AK2476" s="6">
        <f t="shared" si="202"/>
        <v>0.9781256408503658</v>
      </c>
      <c r="AL2476" s="7">
        <f t="shared" si="202"/>
        <v>0.97788284992864893</v>
      </c>
      <c r="AM2476" s="10">
        <f t="shared" si="203"/>
        <v>2.9380141920564598E-3</v>
      </c>
      <c r="AN2476" s="11">
        <f t="shared" si="204"/>
        <v>2.4924659790295449E-2</v>
      </c>
    </row>
    <row r="2477" spans="2:40" x14ac:dyDescent="0.5">
      <c r="B2477" s="29">
        <v>45593</v>
      </c>
      <c r="C2477" s="4">
        <v>144.84</v>
      </c>
      <c r="D2477" s="5">
        <f t="shared" si="200"/>
        <v>1.2230064994059682E-2</v>
      </c>
      <c r="E2477" s="6">
        <f t="shared" si="201"/>
        <v>1.2155881978796815E-2</v>
      </c>
      <c r="AJ2477" s="29">
        <v>45593</v>
      </c>
      <c r="AK2477" s="6">
        <f t="shared" si="202"/>
        <v>1.0122300649940597</v>
      </c>
      <c r="AL2477" s="7">
        <f t="shared" si="202"/>
        <v>1.0121558819787968</v>
      </c>
      <c r="AM2477" s="10">
        <f t="shared" si="203"/>
        <v>3.4894002663162522E-3</v>
      </c>
      <c r="AN2477" s="11">
        <f t="shared" si="204"/>
        <v>2.4920968209891821E-2</v>
      </c>
    </row>
    <row r="2478" spans="2:40" x14ac:dyDescent="0.5">
      <c r="B2478" s="29">
        <v>45594</v>
      </c>
      <c r="C2478" s="4">
        <v>146.02000000000001</v>
      </c>
      <c r="D2478" s="5">
        <f t="shared" si="200"/>
        <v>8.1469207401270831E-3</v>
      </c>
      <c r="E2478" s="6">
        <f t="shared" si="201"/>
        <v>8.1139137304992292E-3</v>
      </c>
      <c r="AJ2478" s="29">
        <v>45594</v>
      </c>
      <c r="AK2478" s="6">
        <f t="shared" si="202"/>
        <v>1.008146920740127</v>
      </c>
      <c r="AL2478" s="7">
        <f t="shared" si="202"/>
        <v>1.0081139137304993</v>
      </c>
      <c r="AM2478" s="10">
        <f t="shared" si="203"/>
        <v>3.2907487952311752E-3</v>
      </c>
      <c r="AN2478" s="11">
        <f t="shared" si="204"/>
        <v>2.5173014954197156E-2</v>
      </c>
    </row>
    <row r="2479" spans="2:40" x14ac:dyDescent="0.5">
      <c r="B2479" s="29">
        <v>45595</v>
      </c>
      <c r="C2479" s="4">
        <v>145.86000000000001</v>
      </c>
      <c r="D2479" s="5">
        <f t="shared" si="200"/>
        <v>-1.095740309546614E-3</v>
      </c>
      <c r="E2479" s="6">
        <f t="shared" si="201"/>
        <v>-1.0963410718526842E-3</v>
      </c>
      <c r="AJ2479" s="29">
        <v>45595</v>
      </c>
      <c r="AK2479" s="6">
        <f t="shared" si="202"/>
        <v>0.99890425969045338</v>
      </c>
      <c r="AL2479" s="7">
        <f t="shared" si="202"/>
        <v>0.99890365892814736</v>
      </c>
      <c r="AM2479" s="10">
        <f t="shared" si="203"/>
        <v>3.177814563954526E-3</v>
      </c>
      <c r="AN2479" s="11">
        <f t="shared" si="204"/>
        <v>2.5459649909227566E-2</v>
      </c>
    </row>
    <row r="2480" spans="2:40" x14ac:dyDescent="0.5">
      <c r="B2480" s="29">
        <v>45596</v>
      </c>
      <c r="C2480" s="4">
        <v>143.26</v>
      </c>
      <c r="D2480" s="5">
        <f t="shared" si="200"/>
        <v>-1.7825311942959155E-2</v>
      </c>
      <c r="E2480" s="6">
        <f t="shared" si="201"/>
        <v>-1.7986096369781938E-2</v>
      </c>
      <c r="AJ2480" s="29">
        <v>45596</v>
      </c>
      <c r="AK2480" s="6">
        <f t="shared" si="202"/>
        <v>0.98217468805704089</v>
      </c>
      <c r="AL2480" s="7">
        <f t="shared" si="202"/>
        <v>0.98201390363021801</v>
      </c>
      <c r="AM2480" s="10">
        <f t="shared" si="203"/>
        <v>3.2795658704664571E-3</v>
      </c>
      <c r="AN2480" s="11">
        <f t="shared" si="204"/>
        <v>2.5759412381557881E-2</v>
      </c>
    </row>
    <row r="2481" spans="2:40" x14ac:dyDescent="0.5">
      <c r="B2481" s="29">
        <v>45597</v>
      </c>
      <c r="C2481" s="4">
        <v>141</v>
      </c>
      <c r="D2481" s="5">
        <f t="shared" si="200"/>
        <v>-1.577551305318994E-2</v>
      </c>
      <c r="E2481" s="6">
        <f t="shared" si="201"/>
        <v>-1.5901270808136796E-2</v>
      </c>
      <c r="AJ2481" s="29">
        <v>45597</v>
      </c>
      <c r="AK2481" s="6">
        <f t="shared" si="202"/>
        <v>0.98422448694681008</v>
      </c>
      <c r="AL2481" s="7">
        <f t="shared" si="202"/>
        <v>0.98409872919186325</v>
      </c>
      <c r="AM2481" s="10">
        <f t="shared" si="203"/>
        <v>3.7943189878670821E-3</v>
      </c>
      <c r="AN2481" s="11">
        <f t="shared" si="204"/>
        <v>2.5859795391110028E-2</v>
      </c>
    </row>
    <row r="2482" spans="2:40" x14ac:dyDescent="0.5">
      <c r="B2482" s="29">
        <v>45600</v>
      </c>
      <c r="C2482" s="4">
        <v>139.43</v>
      </c>
      <c r="D2482" s="5">
        <f t="shared" si="200"/>
        <v>-1.1134751773049597E-2</v>
      </c>
      <c r="E2482" s="6">
        <f t="shared" si="201"/>
        <v>-1.1197207171238566E-2</v>
      </c>
      <c r="AJ2482" s="29">
        <v>45600</v>
      </c>
      <c r="AK2482" s="6">
        <f t="shared" si="202"/>
        <v>0.98886524822695043</v>
      </c>
      <c r="AL2482" s="7">
        <f t="shared" si="202"/>
        <v>0.98880279282876149</v>
      </c>
      <c r="AM2482" s="10">
        <f t="shared" si="203"/>
        <v>4.2835647888935071E-3</v>
      </c>
      <c r="AN2482" s="11">
        <f t="shared" si="204"/>
        <v>2.5996354735850529E-2</v>
      </c>
    </row>
    <row r="2483" spans="2:40" x14ac:dyDescent="0.5">
      <c r="B2483" s="29">
        <v>45601</v>
      </c>
      <c r="C2483" s="4">
        <v>149.27000000000001</v>
      </c>
      <c r="D2483" s="5">
        <f t="shared" si="200"/>
        <v>7.0573047407301179E-2</v>
      </c>
      <c r="E2483" s="6">
        <f t="shared" si="201"/>
        <v>6.8194063438218724E-2</v>
      </c>
      <c r="AJ2483" s="29">
        <v>45601</v>
      </c>
      <c r="AK2483" s="6">
        <f t="shared" si="202"/>
        <v>1.0705730474073012</v>
      </c>
      <c r="AL2483" s="7">
        <f t="shared" si="202"/>
        <v>1.0681940634382188</v>
      </c>
      <c r="AM2483" s="10">
        <f t="shared" si="203"/>
        <v>4.6789062391997408E-3</v>
      </c>
      <c r="AN2483" s="11">
        <f t="shared" si="204"/>
        <v>2.6214092201122315E-2</v>
      </c>
    </row>
    <row r="2484" spans="2:40" x14ac:dyDescent="0.5">
      <c r="B2484" s="29">
        <v>45602</v>
      </c>
      <c r="C2484" s="4">
        <v>163.66999999999999</v>
      </c>
      <c r="D2484" s="5">
        <f t="shared" si="200"/>
        <v>9.6469484826153792E-2</v>
      </c>
      <c r="E2484" s="6">
        <f t="shared" si="201"/>
        <v>9.2095458872644087E-2</v>
      </c>
      <c r="AJ2484" s="29">
        <v>45602</v>
      </c>
      <c r="AK2484" s="6">
        <f t="shared" si="202"/>
        <v>1.0964694848261538</v>
      </c>
      <c r="AL2484" s="7">
        <f t="shared" si="202"/>
        <v>1.0920954588726441</v>
      </c>
      <c r="AM2484" s="10">
        <f t="shared" si="203"/>
        <v>2.9448498926707548E-3</v>
      </c>
      <c r="AN2484" s="11">
        <f t="shared" si="204"/>
        <v>2.4193189762838543E-2</v>
      </c>
    </row>
    <row r="2485" spans="2:40" x14ac:dyDescent="0.5">
      <c r="B2485" s="29">
        <v>45603</v>
      </c>
      <c r="C2485" s="4">
        <v>159.82</v>
      </c>
      <c r="D2485" s="5">
        <f t="shared" si="200"/>
        <v>-2.3522942506262568E-2</v>
      </c>
      <c r="E2485" s="6">
        <f t="shared" si="201"/>
        <v>-2.3804023571475721E-2</v>
      </c>
      <c r="AJ2485" s="29">
        <v>45603</v>
      </c>
      <c r="AK2485" s="6">
        <f t="shared" si="202"/>
        <v>0.97647705749373748</v>
      </c>
      <c r="AL2485" s="7">
        <f t="shared" si="202"/>
        <v>0.97619597642852429</v>
      </c>
      <c r="AM2485" s="10">
        <f t="shared" si="203"/>
        <v>4.171570566306717E-4</v>
      </c>
      <c r="AN2485" s="11">
        <f t="shared" si="204"/>
        <v>1.8762571381291834E-2</v>
      </c>
    </row>
    <row r="2486" spans="2:40" x14ac:dyDescent="0.5">
      <c r="B2486" s="29">
        <v>45604</v>
      </c>
      <c r="C2486" s="4">
        <v>162</v>
      </c>
      <c r="D2486" s="5">
        <f t="shared" si="200"/>
        <v>1.3640345388562175E-2</v>
      </c>
      <c r="E2486" s="6">
        <f t="shared" si="201"/>
        <v>1.354815328606728E-2</v>
      </c>
      <c r="AJ2486" s="29">
        <v>45604</v>
      </c>
      <c r="AK2486" s="6">
        <f t="shared" si="202"/>
        <v>1.0136403453885621</v>
      </c>
      <c r="AL2486" s="7">
        <f t="shared" si="202"/>
        <v>1.0135481532860673</v>
      </c>
      <c r="AM2486" s="10">
        <f t="shared" si="203"/>
        <v>1.0821598222665945E-3</v>
      </c>
      <c r="AN2486" s="11">
        <f t="shared" si="204"/>
        <v>1.8581233585583376E-2</v>
      </c>
    </row>
    <row r="2487" spans="2:40" x14ac:dyDescent="0.5">
      <c r="B2487" s="29">
        <v>45607</v>
      </c>
      <c r="C2487" s="4">
        <v>166.75</v>
      </c>
      <c r="D2487" s="5">
        <f t="shared" si="200"/>
        <v>2.9320987654320986E-2</v>
      </c>
      <c r="E2487" s="6">
        <f t="shared" si="201"/>
        <v>2.8899349563349042E-2</v>
      </c>
      <c r="AJ2487" s="29">
        <v>45607</v>
      </c>
      <c r="AK2487" s="6">
        <f t="shared" si="202"/>
        <v>1.029320987654321</v>
      </c>
      <c r="AL2487" s="7">
        <f t="shared" si="202"/>
        <v>1.0288993495633489</v>
      </c>
      <c r="AM2487" s="10">
        <f t="shared" si="203"/>
        <v>7.2335452037243487E-4</v>
      </c>
      <c r="AN2487" s="11">
        <f t="shared" si="204"/>
        <v>1.872554443282156E-2</v>
      </c>
    </row>
    <row r="2488" spans="2:40" x14ac:dyDescent="0.5">
      <c r="B2488" s="29">
        <v>45608</v>
      </c>
      <c r="C2488" s="4">
        <v>163.75</v>
      </c>
      <c r="D2488" s="5">
        <f t="shared" si="200"/>
        <v>-1.7991004497751123E-2</v>
      </c>
      <c r="E2488" s="6">
        <f t="shared" si="201"/>
        <v>-1.8154810280371827E-2</v>
      </c>
      <c r="AJ2488" s="29">
        <v>45608</v>
      </c>
      <c r="AK2488" s="6">
        <f t="shared" si="202"/>
        <v>0.98200899550224885</v>
      </c>
      <c r="AL2488" s="7">
        <f t="shared" si="202"/>
        <v>0.9818451897196282</v>
      </c>
      <c r="AM2488" s="10">
        <f t="shared" si="203"/>
        <v>-1.1775233650840328E-4</v>
      </c>
      <c r="AN2488" s="11">
        <f t="shared" si="204"/>
        <v>1.8323760200489231E-2</v>
      </c>
    </row>
    <row r="2489" spans="2:40" x14ac:dyDescent="0.5">
      <c r="B2489" s="29">
        <v>45609</v>
      </c>
      <c r="C2489" s="4">
        <v>164.34</v>
      </c>
      <c r="D2489" s="5">
        <f t="shared" si="200"/>
        <v>3.6030534351145244E-3</v>
      </c>
      <c r="E2489" s="6">
        <f t="shared" si="201"/>
        <v>3.5965779876805659E-3</v>
      </c>
      <c r="AJ2489" s="29">
        <v>45609</v>
      </c>
      <c r="AK2489" s="6">
        <f t="shared" si="202"/>
        <v>1.0036030534351146</v>
      </c>
      <c r="AL2489" s="7">
        <f t="shared" si="202"/>
        <v>1.0035965779876805</v>
      </c>
      <c r="AM2489" s="10">
        <f t="shared" si="203"/>
        <v>4.2386136534743534E-4</v>
      </c>
      <c r="AN2489" s="11">
        <f t="shared" si="204"/>
        <v>1.8329409990435686E-2</v>
      </c>
    </row>
    <row r="2490" spans="2:40" x14ac:dyDescent="0.5">
      <c r="B2490" s="29">
        <v>45610</v>
      </c>
      <c r="C2490" s="4">
        <v>164.31</v>
      </c>
      <c r="D2490" s="5">
        <f t="shared" si="200"/>
        <v>-1.8254837531946657E-4</v>
      </c>
      <c r="E2490" s="6">
        <f t="shared" si="201"/>
        <v>-1.8256503930218768E-4</v>
      </c>
      <c r="AJ2490" s="29">
        <v>45610</v>
      </c>
      <c r="AK2490" s="6">
        <f t="shared" si="202"/>
        <v>0.9998174516246805</v>
      </c>
      <c r="AL2490" s="7">
        <f t="shared" si="202"/>
        <v>0.99981743496069786</v>
      </c>
      <c r="AM2490" s="10">
        <f t="shared" si="203"/>
        <v>3.2451161316721387E-4</v>
      </c>
      <c r="AN2490" s="11">
        <f t="shared" si="204"/>
        <v>1.8613669573694192E-2</v>
      </c>
    </row>
    <row r="2491" spans="2:40" x14ac:dyDescent="0.5">
      <c r="B2491" s="29">
        <v>45611</v>
      </c>
      <c r="C2491" s="4">
        <v>163.63</v>
      </c>
      <c r="D2491" s="5">
        <f t="shared" si="200"/>
        <v>-4.1385186537642674E-3</v>
      </c>
      <c r="E2491" s="6">
        <f t="shared" si="201"/>
        <v>-4.1471060229354827E-3</v>
      </c>
      <c r="AJ2491" s="29">
        <v>45611</v>
      </c>
      <c r="AK2491" s="6">
        <f t="shared" si="202"/>
        <v>0.99586148134623576</v>
      </c>
      <c r="AL2491" s="7">
        <f t="shared" si="202"/>
        <v>0.99585289397706456</v>
      </c>
      <c r="AM2491" s="10">
        <f t="shared" si="203"/>
        <v>3.4086838698936512E-4</v>
      </c>
      <c r="AN2491" s="11">
        <f t="shared" si="204"/>
        <v>1.8921120598651364E-2</v>
      </c>
    </row>
    <row r="2492" spans="2:40" x14ac:dyDescent="0.5">
      <c r="B2492" s="29">
        <v>45614</v>
      </c>
      <c r="C2492" s="4">
        <v>164.31</v>
      </c>
      <c r="D2492" s="5">
        <f t="shared" si="200"/>
        <v>4.1557171667787503E-3</v>
      </c>
      <c r="E2492" s="6">
        <f t="shared" si="201"/>
        <v>4.1471060229355166E-3</v>
      </c>
      <c r="AJ2492" s="29">
        <v>45614</v>
      </c>
      <c r="AK2492" s="6">
        <f t="shared" si="202"/>
        <v>1.0041557171667788</v>
      </c>
      <c r="AL2492" s="7">
        <f t="shared" si="202"/>
        <v>1.0041471060229354</v>
      </c>
      <c r="AM2492" s="10">
        <f t="shared" si="203"/>
        <v>4.901812883478197E-4</v>
      </c>
      <c r="AN2492" s="11">
        <f t="shared" si="204"/>
        <v>1.9225997487888932E-2</v>
      </c>
    </row>
    <row r="2493" spans="2:40" x14ac:dyDescent="0.5">
      <c r="B2493" s="29">
        <v>45615</v>
      </c>
      <c r="C2493" s="4">
        <v>168.25</v>
      </c>
      <c r="D2493" s="5">
        <f t="shared" si="200"/>
        <v>2.3979063964457415E-2</v>
      </c>
      <c r="E2493" s="6">
        <f t="shared" si="201"/>
        <v>2.369608106109759E-2</v>
      </c>
      <c r="AJ2493" s="29">
        <v>45615</v>
      </c>
      <c r="AK2493" s="6">
        <f t="shared" si="202"/>
        <v>1.0239790639644575</v>
      </c>
      <c r="AL2493" s="7">
        <f t="shared" si="202"/>
        <v>1.0236960810610976</v>
      </c>
      <c r="AM2493" s="10">
        <f t="shared" si="203"/>
        <v>3.6378349943640793E-4</v>
      </c>
      <c r="AN2493" s="11">
        <f t="shared" si="204"/>
        <v>1.9553617617261994E-2</v>
      </c>
    </row>
    <row r="2494" spans="2:40" x14ac:dyDescent="0.5">
      <c r="B2494" s="29">
        <v>45616</v>
      </c>
      <c r="C2494" s="4">
        <v>162.88999999999999</v>
      </c>
      <c r="D2494" s="5">
        <f t="shared" si="200"/>
        <v>-3.1857355126300231E-2</v>
      </c>
      <c r="E2494" s="6">
        <f t="shared" si="201"/>
        <v>-3.2375842155323652E-2</v>
      </c>
      <c r="AJ2494" s="29">
        <v>45616</v>
      </c>
      <c r="AK2494" s="6">
        <f t="shared" si="202"/>
        <v>0.96814264487369972</v>
      </c>
      <c r="AL2494" s="7">
        <f t="shared" si="202"/>
        <v>0.96762415784467637</v>
      </c>
      <c r="AM2494" s="10">
        <f t="shared" si="203"/>
        <v>-4.7961937431434084E-4</v>
      </c>
      <c r="AN2494" s="11">
        <f t="shared" si="204"/>
        <v>1.9367816247166835E-2</v>
      </c>
    </row>
    <row r="2495" spans="2:40" x14ac:dyDescent="0.5">
      <c r="B2495" s="29">
        <v>45617</v>
      </c>
      <c r="C2495" s="4">
        <v>165.02</v>
      </c>
      <c r="D2495" s="5">
        <f t="shared" si="200"/>
        <v>1.3076309165694789E-2</v>
      </c>
      <c r="E2495" s="6">
        <f t="shared" si="201"/>
        <v>1.2991552306683522E-2</v>
      </c>
      <c r="AJ2495" s="29">
        <v>45617</v>
      </c>
      <c r="AK2495" s="6">
        <f t="shared" si="202"/>
        <v>1.0130763091656947</v>
      </c>
      <c r="AL2495" s="7">
        <f t="shared" si="202"/>
        <v>1.0129915523066835</v>
      </c>
      <c r="AM2495" s="10">
        <f t="shared" si="203"/>
        <v>6.8251898687032061E-4</v>
      </c>
      <c r="AN2495" s="11">
        <f t="shared" si="204"/>
        <v>1.8715485870552981E-2</v>
      </c>
    </row>
    <row r="2496" spans="2:40" x14ac:dyDescent="0.5">
      <c r="B2496" s="29">
        <v>45618</v>
      </c>
      <c r="C2496" s="4">
        <v>167.56</v>
      </c>
      <c r="D2496" s="5">
        <f t="shared" si="200"/>
        <v>1.5392073688037765E-2</v>
      </c>
      <c r="E2496" s="6">
        <f t="shared" si="201"/>
        <v>1.5274817402636909E-2</v>
      </c>
      <c r="AJ2496" s="29">
        <v>45618</v>
      </c>
      <c r="AK2496" s="6">
        <f t="shared" si="202"/>
        <v>1.0153920736880377</v>
      </c>
      <c r="AL2496" s="7">
        <f t="shared" si="202"/>
        <v>1.0152748174026369</v>
      </c>
      <c r="AM2496" s="10">
        <f t="shared" si="203"/>
        <v>2.0583474922322581E-4</v>
      </c>
      <c r="AN2496" s="11">
        <f t="shared" si="204"/>
        <v>1.8918235368260861E-2</v>
      </c>
    </row>
    <row r="2497" spans="2:40" x14ac:dyDescent="0.5">
      <c r="B2497" s="29">
        <v>45621</v>
      </c>
      <c r="C2497" s="4">
        <v>174.7</v>
      </c>
      <c r="D2497" s="5">
        <f t="shared" si="200"/>
        <v>4.2611601814275403E-2</v>
      </c>
      <c r="E2497" s="6">
        <f t="shared" si="201"/>
        <v>4.1728721061176755E-2</v>
      </c>
      <c r="AJ2497" s="29">
        <v>45621</v>
      </c>
      <c r="AK2497" s="6">
        <f t="shared" si="202"/>
        <v>1.0426116018142755</v>
      </c>
      <c r="AL2497" s="7">
        <f t="shared" si="202"/>
        <v>1.0417287210611768</v>
      </c>
      <c r="AM2497" s="10">
        <f t="shared" si="203"/>
        <v>-4.0161480832935479E-4</v>
      </c>
      <c r="AN2497" s="11">
        <f t="shared" si="204"/>
        <v>1.9047795157830234E-2</v>
      </c>
    </row>
    <row r="2498" spans="2:40" x14ac:dyDescent="0.5">
      <c r="B2498" s="29">
        <v>45622</v>
      </c>
      <c r="C2498" s="4">
        <v>175.64</v>
      </c>
      <c r="D2498" s="5">
        <f t="shared" si="200"/>
        <v>5.3806525472237998E-3</v>
      </c>
      <c r="E2498" s="6">
        <f t="shared" si="201"/>
        <v>5.3662285535057558E-3</v>
      </c>
      <c r="AJ2498" s="29">
        <v>45622</v>
      </c>
      <c r="AK2498" s="6">
        <f t="shared" si="202"/>
        <v>1.0053806525472238</v>
      </c>
      <c r="AL2498" s="7">
        <f t="shared" si="202"/>
        <v>1.0053662285535057</v>
      </c>
      <c r="AM2498" s="10">
        <f t="shared" si="203"/>
        <v>-2.1938321676045528E-3</v>
      </c>
      <c r="AN2498" s="11">
        <f t="shared" si="204"/>
        <v>1.7169763832235969E-2</v>
      </c>
    </row>
    <row r="2499" spans="2:40" x14ac:dyDescent="0.5">
      <c r="B2499" s="29">
        <v>45623</v>
      </c>
      <c r="C2499" s="4">
        <v>173.85</v>
      </c>
      <c r="D2499" s="5">
        <f t="shared" si="200"/>
        <v>-1.0191300387155501E-2</v>
      </c>
      <c r="E2499" s="6">
        <f t="shared" si="201"/>
        <v>-1.0243587239646287E-2</v>
      </c>
      <c r="AJ2499" s="29">
        <v>45623</v>
      </c>
      <c r="AK2499" s="6">
        <f t="shared" si="202"/>
        <v>0.98980869961284446</v>
      </c>
      <c r="AL2499" s="7">
        <f t="shared" si="202"/>
        <v>0.98975641276035375</v>
      </c>
      <c r="AM2499" s="10">
        <f t="shared" si="203"/>
        <v>-2.5231575899883939E-3</v>
      </c>
      <c r="AN2499" s="11">
        <f t="shared" si="204"/>
        <v>1.7477974297781744E-2</v>
      </c>
    </row>
    <row r="2500" spans="2:40" x14ac:dyDescent="0.5">
      <c r="B2500" s="29">
        <v>45625</v>
      </c>
      <c r="C2500" s="4">
        <v>175.03</v>
      </c>
      <c r="D2500" s="5">
        <f t="shared" si="200"/>
        <v>6.7874604544147649E-3</v>
      </c>
      <c r="E2500" s="6">
        <f t="shared" si="201"/>
        <v>6.7645293488737225E-3</v>
      </c>
      <c r="AJ2500" s="29">
        <v>45625</v>
      </c>
      <c r="AK2500" s="6">
        <f t="shared" si="202"/>
        <v>1.0067874604544147</v>
      </c>
      <c r="AL2500" s="7">
        <f t="shared" si="202"/>
        <v>1.0067645293488736</v>
      </c>
      <c r="AM2500" s="10">
        <f t="shared" si="203"/>
        <v>-2.1746056446626172E-3</v>
      </c>
      <c r="AN2500" s="11">
        <f t="shared" si="204"/>
        <v>1.780727208613098E-2</v>
      </c>
    </row>
    <row r="2501" spans="2:40" x14ac:dyDescent="0.5">
      <c r="B2501" s="29">
        <v>45628</v>
      </c>
      <c r="C2501" s="4">
        <v>172.34</v>
      </c>
      <c r="D2501" s="5">
        <f t="shared" si="200"/>
        <v>-1.5368793921042094E-2</v>
      </c>
      <c r="E2501" s="6">
        <f t="shared" si="201"/>
        <v>-1.5488117991123363E-2</v>
      </c>
      <c r="AJ2501" s="29">
        <v>45628</v>
      </c>
      <c r="AK2501" s="6">
        <f t="shared" si="202"/>
        <v>0.98463120607895793</v>
      </c>
      <c r="AL2501" s="7">
        <f t="shared" si="202"/>
        <v>0.98451188200887663</v>
      </c>
      <c r="AM2501" s="10">
        <f t="shared" si="203"/>
        <v>-2.6013706969996351E-3</v>
      </c>
      <c r="AN2501" s="11">
        <f t="shared" si="204"/>
        <v>1.8131373909286957E-2</v>
      </c>
    </row>
    <row r="2502" spans="2:40" x14ac:dyDescent="0.5">
      <c r="B2502" s="29">
        <v>45629</v>
      </c>
      <c r="C2502" s="4">
        <v>173</v>
      </c>
      <c r="D2502" s="5">
        <f t="shared" si="200"/>
        <v>3.8296390855285865E-3</v>
      </c>
      <c r="E2502" s="6">
        <f t="shared" si="201"/>
        <v>3.8223246861581639E-3</v>
      </c>
      <c r="AJ2502" s="29">
        <v>45629</v>
      </c>
      <c r="AK2502" s="6">
        <f t="shared" si="202"/>
        <v>1.0038296390855286</v>
      </c>
      <c r="AL2502" s="7">
        <f t="shared" si="202"/>
        <v>1.0038223246861582</v>
      </c>
      <c r="AM2502" s="10">
        <f t="shared" si="203"/>
        <v>-1.9629995357975123E-3</v>
      </c>
      <c r="AN2502" s="11">
        <f t="shared" si="204"/>
        <v>1.8358673478905831E-2</v>
      </c>
    </row>
    <row r="2503" spans="2:40" x14ac:dyDescent="0.5">
      <c r="B2503" s="29">
        <v>45630</v>
      </c>
      <c r="C2503" s="4">
        <v>174.73</v>
      </c>
      <c r="D2503" s="5">
        <f t="shared" si="200"/>
        <v>9.9999999999999412E-3</v>
      </c>
      <c r="E2503" s="6">
        <f t="shared" si="201"/>
        <v>9.950330853168092E-3</v>
      </c>
      <c r="AJ2503" s="29">
        <v>45630</v>
      </c>
      <c r="AK2503" s="6">
        <f t="shared" si="202"/>
        <v>1.01</v>
      </c>
      <c r="AL2503" s="7">
        <f t="shared" si="202"/>
        <v>1.0099503308531681</v>
      </c>
      <c r="AM2503" s="10">
        <f t="shared" si="203"/>
        <v>-2.2678752527094123E-3</v>
      </c>
      <c r="AN2503" s="11">
        <f t="shared" si="204"/>
        <v>1.8809655099246179E-2</v>
      </c>
    </row>
    <row r="2504" spans="2:40" x14ac:dyDescent="0.5">
      <c r="B2504" s="29">
        <v>45631</v>
      </c>
      <c r="C2504" s="4">
        <v>175.73</v>
      </c>
      <c r="D2504" s="5">
        <f t="shared" ref="D2504:D2521" si="205">((C2504-C2503)/C2503)</f>
        <v>5.7231156641675733E-3</v>
      </c>
      <c r="E2504" s="6">
        <f t="shared" ref="E2504:E2521" si="206" xml:space="preserve"> IF(C2504=C2503, 0, LN(C2504/C2503))</f>
        <v>5.7068008558076892E-3</v>
      </c>
      <c r="AJ2504" s="29">
        <v>45631</v>
      </c>
      <c r="AK2504" s="6">
        <f t="shared" ref="AK2504:AL2521" si="207">1 + D2504</f>
        <v>1.0057231156641675</v>
      </c>
      <c r="AL2504" s="7">
        <f t="shared" si="207"/>
        <v>1.0057068008558077</v>
      </c>
      <c r="AM2504" s="10">
        <f t="shared" ref="AM2504:AM2521" si="208">AVERAGE(D2504:D2594)</f>
        <v>-2.9494238778599315E-3</v>
      </c>
      <c r="AN2504" s="11">
        <f t="shared" ref="AN2504:AN2520" si="209">STDEV(D2504:D2594)</f>
        <v>1.9112044758428124E-2</v>
      </c>
    </row>
    <row r="2505" spans="2:40" x14ac:dyDescent="0.5">
      <c r="B2505" s="29">
        <v>45632</v>
      </c>
      <c r="C2505" s="4">
        <v>177.85</v>
      </c>
      <c r="D2505" s="5">
        <f t="shared" si="205"/>
        <v>1.2063961759517468E-2</v>
      </c>
      <c r="E2505" s="6">
        <f t="shared" si="206"/>
        <v>1.1991772187709486E-2</v>
      </c>
      <c r="AJ2505" s="29">
        <v>45632</v>
      </c>
      <c r="AK2505" s="6">
        <f t="shared" si="207"/>
        <v>1.0120639617595175</v>
      </c>
      <c r="AL2505" s="7">
        <f t="shared" si="207"/>
        <v>1.0119917721877094</v>
      </c>
      <c r="AM2505" s="10">
        <f t="shared" si="208"/>
        <v>-3.4595732626850791E-3</v>
      </c>
      <c r="AN2505" s="11">
        <f t="shared" si="209"/>
        <v>1.9573510638740899E-2</v>
      </c>
    </row>
    <row r="2506" spans="2:40" x14ac:dyDescent="0.5">
      <c r="B2506" s="29">
        <v>45635</v>
      </c>
      <c r="C2506" s="4">
        <v>172.47</v>
      </c>
      <c r="D2506" s="5">
        <f t="shared" si="205"/>
        <v>-3.0250210851841416E-2</v>
      </c>
      <c r="E2506" s="6">
        <f t="shared" si="206"/>
        <v>-3.071719009115496E-2</v>
      </c>
      <c r="AJ2506" s="29">
        <v>45635</v>
      </c>
      <c r="AK2506" s="6">
        <f t="shared" si="207"/>
        <v>0.96974978914815857</v>
      </c>
      <c r="AL2506" s="7">
        <f t="shared" si="207"/>
        <v>0.96928280990884508</v>
      </c>
      <c r="AM2506" s="10">
        <f t="shared" si="208"/>
        <v>-4.4297942015727393E-3</v>
      </c>
      <c r="AN2506" s="11">
        <f t="shared" si="209"/>
        <v>1.9788743772304506E-2</v>
      </c>
    </row>
    <row r="2507" spans="2:40" x14ac:dyDescent="0.5">
      <c r="B2507" s="29">
        <v>45636</v>
      </c>
      <c r="C2507" s="4">
        <v>174.71</v>
      </c>
      <c r="D2507" s="5">
        <f t="shared" si="205"/>
        <v>1.2987765988287872E-2</v>
      </c>
      <c r="E2507" s="6">
        <f t="shared" si="206"/>
        <v>1.290414818304389E-2</v>
      </c>
      <c r="AJ2507" s="29">
        <v>45636</v>
      </c>
      <c r="AK2507" s="6">
        <f t="shared" si="207"/>
        <v>1.0129877659882878</v>
      </c>
      <c r="AL2507" s="7">
        <f t="shared" si="207"/>
        <v>1.0129041481830439</v>
      </c>
      <c r="AM2507" s="10">
        <f t="shared" si="208"/>
        <v>-2.7084330915548268E-3</v>
      </c>
      <c r="AN2507" s="11">
        <f t="shared" si="209"/>
        <v>1.9203376794253629E-2</v>
      </c>
    </row>
    <row r="2508" spans="2:40" x14ac:dyDescent="0.5">
      <c r="B2508" s="29">
        <v>45637</v>
      </c>
      <c r="C2508" s="4">
        <v>178.61</v>
      </c>
      <c r="D2508" s="5">
        <f t="shared" si="205"/>
        <v>2.2322706198843831E-2</v>
      </c>
      <c r="E2508" s="6">
        <f t="shared" si="206"/>
        <v>2.2077201430039019E-2</v>
      </c>
      <c r="AJ2508" s="29">
        <v>45637</v>
      </c>
      <c r="AK2508" s="6">
        <f t="shared" si="207"/>
        <v>1.0223227061988438</v>
      </c>
      <c r="AL2508" s="7">
        <f t="shared" si="207"/>
        <v>1.022077201430039</v>
      </c>
      <c r="AM2508" s="10">
        <f t="shared" si="208"/>
        <v>-3.829590168686448E-3</v>
      </c>
      <c r="AN2508" s="11">
        <f t="shared" si="209"/>
        <v>1.9412143213805071E-2</v>
      </c>
    </row>
    <row r="2509" spans="2:40" x14ac:dyDescent="0.5">
      <c r="B2509" s="29">
        <v>45638</v>
      </c>
      <c r="C2509" s="4">
        <v>176.41</v>
      </c>
      <c r="D2509" s="5">
        <f t="shared" si="205"/>
        <v>-1.2317339454677884E-2</v>
      </c>
      <c r="E2509" s="6">
        <f t="shared" si="206"/>
        <v>-1.2393826608077725E-2</v>
      </c>
      <c r="AJ2509" s="29">
        <v>45638</v>
      </c>
      <c r="AK2509" s="6">
        <f t="shared" si="207"/>
        <v>0.98768266054532217</v>
      </c>
      <c r="AL2509" s="7">
        <f t="shared" si="207"/>
        <v>0.98760617339192225</v>
      </c>
      <c r="AM2509" s="10">
        <f t="shared" si="208"/>
        <v>-5.8413052738810851E-3</v>
      </c>
      <c r="AN2509" s="11">
        <f t="shared" si="209"/>
        <v>1.8624028786891123E-2</v>
      </c>
    </row>
    <row r="2510" spans="2:40" x14ac:dyDescent="0.5">
      <c r="B2510" s="29">
        <v>45639</v>
      </c>
      <c r="C2510" s="4">
        <v>176.43</v>
      </c>
      <c r="D2510" s="5">
        <f t="shared" si="205"/>
        <v>1.1337225780857226E-4</v>
      </c>
      <c r="E2510" s="6">
        <f t="shared" si="206"/>
        <v>1.1336583165988137E-4</v>
      </c>
      <c r="AJ2510" s="29">
        <v>45639</v>
      </c>
      <c r="AK2510" s="6">
        <f t="shared" si="207"/>
        <v>1.0001133722578086</v>
      </c>
      <c r="AL2510" s="7">
        <f t="shared" si="207"/>
        <v>1.0001133658316599</v>
      </c>
      <c r="AM2510" s="10">
        <f t="shared" si="208"/>
        <v>-5.3016357588146846E-3</v>
      </c>
      <c r="AN2510" s="11">
        <f t="shared" si="209"/>
        <v>1.9345705283608551E-2</v>
      </c>
    </row>
    <row r="2511" spans="2:40" x14ac:dyDescent="0.5">
      <c r="B2511" s="29">
        <v>45642</v>
      </c>
      <c r="C2511" s="4">
        <v>178.15</v>
      </c>
      <c r="D2511" s="5">
        <f t="shared" si="205"/>
        <v>9.7489089157172752E-3</v>
      </c>
      <c r="E2511" s="6">
        <f t="shared" si="206"/>
        <v>9.7016949118707008E-3</v>
      </c>
      <c r="AJ2511" s="29">
        <v>45642</v>
      </c>
      <c r="AK2511" s="6">
        <f t="shared" si="207"/>
        <v>1.0097489089157172</v>
      </c>
      <c r="AL2511" s="7">
        <f t="shared" si="207"/>
        <v>1.0097016949118707</v>
      </c>
      <c r="AM2511" s="10">
        <f t="shared" si="208"/>
        <v>-5.7939092148713454E-3</v>
      </c>
      <c r="AN2511" s="11">
        <f t="shared" si="209"/>
        <v>2.0210965997674694E-2</v>
      </c>
    </row>
    <row r="2512" spans="2:40" x14ac:dyDescent="0.5">
      <c r="B2512" s="29">
        <v>45643</v>
      </c>
      <c r="C2512" s="4">
        <v>176.32</v>
      </c>
      <c r="D2512" s="5">
        <f t="shared" si="205"/>
        <v>-1.0272242492281855E-2</v>
      </c>
      <c r="E2512" s="6">
        <f t="shared" si="206"/>
        <v>-1.0325366087295474E-2</v>
      </c>
      <c r="AJ2512" s="29">
        <v>45643</v>
      </c>
      <c r="AK2512" s="6">
        <f t="shared" si="207"/>
        <v>0.98972775750771813</v>
      </c>
      <c r="AL2512" s="7">
        <f t="shared" si="207"/>
        <v>0.98967463391270449</v>
      </c>
      <c r="AM2512" s="10">
        <f t="shared" si="208"/>
        <v>-7.3481910279302081E-3</v>
      </c>
      <c r="AN2512" s="11">
        <f t="shared" si="209"/>
        <v>2.0599607198539319E-2</v>
      </c>
    </row>
    <row r="2513" spans="2:40" x14ac:dyDescent="0.5">
      <c r="B2513" s="29">
        <v>45644</v>
      </c>
      <c r="C2513" s="4">
        <v>167.44</v>
      </c>
      <c r="D2513" s="5">
        <f t="shared" si="205"/>
        <v>-5.0362976406533554E-2</v>
      </c>
      <c r="E2513" s="6">
        <f t="shared" si="206"/>
        <v>-5.1675447826805332E-2</v>
      </c>
      <c r="AJ2513" s="29">
        <v>45644</v>
      </c>
      <c r="AK2513" s="6">
        <f t="shared" si="207"/>
        <v>0.94963702359346647</v>
      </c>
      <c r="AL2513" s="7">
        <f t="shared" si="207"/>
        <v>0.94832455217319467</v>
      </c>
      <c r="AM2513" s="10">
        <f t="shared" si="208"/>
        <v>-7.0232964207800237E-3</v>
      </c>
      <c r="AN2513" s="11">
        <f t="shared" si="209"/>
        <v>2.1821990815141735E-2</v>
      </c>
    </row>
    <row r="2514" spans="2:40" x14ac:dyDescent="0.5">
      <c r="B2514" s="29">
        <v>45645</v>
      </c>
      <c r="C2514" s="4">
        <v>169.63</v>
      </c>
      <c r="D2514" s="5">
        <f t="shared" si="205"/>
        <v>1.3079311992355458E-2</v>
      </c>
      <c r="E2514" s="6">
        <f t="shared" si="206"/>
        <v>1.2994516369887063E-2</v>
      </c>
      <c r="AJ2514" s="29">
        <v>45645</v>
      </c>
      <c r="AK2514" s="6">
        <f t="shared" si="207"/>
        <v>1.0130793119923553</v>
      </c>
      <c r="AL2514" s="7">
        <f t="shared" si="207"/>
        <v>1.012994516369887</v>
      </c>
      <c r="AM2514" s="10">
        <f t="shared" si="208"/>
        <v>-1.6058364225608323E-3</v>
      </c>
      <c r="AN2514" s="11">
        <f t="shared" si="209"/>
        <v>1.5567711186771332E-2</v>
      </c>
    </row>
    <row r="2515" spans="2:40" x14ac:dyDescent="0.5">
      <c r="B2515" s="29">
        <v>45646</v>
      </c>
      <c r="C2515" s="4">
        <v>171.03</v>
      </c>
      <c r="D2515" s="5">
        <f t="shared" si="205"/>
        <v>8.2532570889583545E-3</v>
      </c>
      <c r="E2515" s="6">
        <f t="shared" si="206"/>
        <v>8.2193852039687994E-3</v>
      </c>
      <c r="AJ2515" s="29">
        <v>45646</v>
      </c>
      <c r="AK2515" s="6">
        <f t="shared" si="207"/>
        <v>1.0082532570889584</v>
      </c>
      <c r="AL2515" s="7">
        <f t="shared" si="207"/>
        <v>1.0082193852039687</v>
      </c>
      <c r="AM2515" s="10">
        <f t="shared" si="208"/>
        <v>-3.7037147675488733E-3</v>
      </c>
      <c r="AN2515" s="11">
        <f t="shared" si="209"/>
        <v>1.554570778029727E-2</v>
      </c>
    </row>
    <row r="2516" spans="2:40" x14ac:dyDescent="0.5">
      <c r="B2516" s="29">
        <v>45649</v>
      </c>
      <c r="C2516" s="4">
        <v>171.63</v>
      </c>
      <c r="D2516" s="5">
        <f t="shared" si="205"/>
        <v>3.5081564637782512E-3</v>
      </c>
      <c r="E2516" s="6">
        <f t="shared" si="206"/>
        <v>3.5020172369468307E-3</v>
      </c>
      <c r="AJ2516" s="29">
        <v>45649</v>
      </c>
      <c r="AK2516" s="6">
        <f t="shared" si="207"/>
        <v>1.0035081564637782</v>
      </c>
      <c r="AL2516" s="7">
        <f t="shared" si="207"/>
        <v>1.0035020172369469</v>
      </c>
      <c r="AM2516" s="10">
        <f t="shared" si="208"/>
        <v>-5.6965434103000779E-3</v>
      </c>
      <c r="AN2516" s="11">
        <f t="shared" si="209"/>
        <v>1.6020092448976984E-2</v>
      </c>
    </row>
    <row r="2517" spans="2:40" x14ac:dyDescent="0.5">
      <c r="B2517" s="29">
        <v>45650</v>
      </c>
      <c r="C2517" s="4">
        <v>174.85</v>
      </c>
      <c r="D2517" s="5">
        <f t="shared" si="205"/>
        <v>1.8761288818971038E-2</v>
      </c>
      <c r="E2517" s="6">
        <f t="shared" si="206"/>
        <v>1.8587466560837717E-2</v>
      </c>
      <c r="AJ2517" s="29">
        <v>45650</v>
      </c>
      <c r="AK2517" s="6">
        <f t="shared" si="207"/>
        <v>1.018761288818971</v>
      </c>
      <c r="AL2517" s="7">
        <f t="shared" si="207"/>
        <v>1.0185874665608377</v>
      </c>
      <c r="AM2517" s="10">
        <f t="shared" si="208"/>
        <v>-7.5374833851157442E-3</v>
      </c>
      <c r="AN2517" s="11">
        <f t="shared" si="209"/>
        <v>1.718680460878794E-2</v>
      </c>
    </row>
    <row r="2518" spans="2:40" x14ac:dyDescent="0.5">
      <c r="B2518" s="29">
        <v>45652</v>
      </c>
      <c r="C2518" s="4">
        <v>174.37</v>
      </c>
      <c r="D2518" s="5">
        <f t="shared" si="205"/>
        <v>-2.7452101801543598E-3</v>
      </c>
      <c r="E2518" s="6">
        <f t="shared" si="206"/>
        <v>-2.7489851799824619E-3</v>
      </c>
      <c r="AJ2518" s="29">
        <v>45652</v>
      </c>
      <c r="AK2518" s="6">
        <f t="shared" si="207"/>
        <v>0.99725478981984561</v>
      </c>
      <c r="AL2518" s="7">
        <f t="shared" si="207"/>
        <v>0.99725101482001755</v>
      </c>
      <c r="AM2518" s="10">
        <f t="shared" si="208"/>
        <v>-1.4112176436137438E-2</v>
      </c>
      <c r="AN2518" s="11">
        <f t="shared" si="209"/>
        <v>1.0279643903358365E-2</v>
      </c>
    </row>
    <row r="2519" spans="2:40" x14ac:dyDescent="0.5">
      <c r="B2519" s="29">
        <v>45653</v>
      </c>
      <c r="C2519" s="4">
        <v>170.28</v>
      </c>
      <c r="D2519" s="5">
        <f t="shared" si="205"/>
        <v>-2.3455869702357076E-2</v>
      </c>
      <c r="E2519" s="6">
        <f t="shared" si="206"/>
        <v>-2.3735337369450722E-2</v>
      </c>
      <c r="AJ2519" s="29">
        <v>45653</v>
      </c>
      <c r="AK2519" s="6">
        <f t="shared" si="207"/>
        <v>0.97654413029764298</v>
      </c>
      <c r="AL2519" s="7">
        <f t="shared" si="207"/>
        <v>0.97626466263054923</v>
      </c>
      <c r="AM2519" s="10">
        <f t="shared" si="208"/>
        <v>-1.7901165188131798E-2</v>
      </c>
      <c r="AN2519" s="11">
        <f t="shared" si="209"/>
        <v>8.5069385558695833E-3</v>
      </c>
    </row>
    <row r="2520" spans="2:40" x14ac:dyDescent="0.5">
      <c r="B2520" s="29">
        <v>45656</v>
      </c>
      <c r="C2520" s="4">
        <v>166.51</v>
      </c>
      <c r="D2520" s="5">
        <f t="shared" si="205"/>
        <v>-2.2140004698144294E-2</v>
      </c>
      <c r="E2520" s="6">
        <f t="shared" si="206"/>
        <v>-2.2388773282926239E-2</v>
      </c>
      <c r="AJ2520" s="29">
        <v>45656</v>
      </c>
      <c r="AK2520" s="6">
        <f t="shared" si="207"/>
        <v>0.97785999530185574</v>
      </c>
      <c r="AL2520" s="7">
        <f t="shared" si="207"/>
        <v>0.97761122671707379</v>
      </c>
      <c r="AM2520" s="10">
        <f t="shared" si="208"/>
        <v>-1.5123812931019161E-2</v>
      </c>
      <c r="AN2520" s="11">
        <f t="shared" si="209"/>
        <v>9.9223935532788167E-3</v>
      </c>
    </row>
    <row r="2521" spans="2:40" x14ac:dyDescent="0.5">
      <c r="B2521" s="29">
        <v>45657</v>
      </c>
      <c r="C2521" s="4">
        <v>165.16</v>
      </c>
      <c r="D2521" s="5">
        <f t="shared" si="205"/>
        <v>-8.1076211638940274E-3</v>
      </c>
      <c r="E2521" s="6">
        <f t="shared" si="206"/>
        <v>-8.140666659135912E-3</v>
      </c>
      <c r="AJ2521" s="29">
        <v>45657</v>
      </c>
      <c r="AK2521" s="6">
        <f t="shared" si="207"/>
        <v>0.99189237883610593</v>
      </c>
      <c r="AL2521" s="7">
        <f t="shared" si="207"/>
        <v>0.99185933334086407</v>
      </c>
      <c r="AM2521" s="10">
        <f t="shared" si="208"/>
        <v>-8.1076211638940274E-3</v>
      </c>
      <c r="AN2521" s="11"/>
    </row>
    <row r="2522" spans="2:40" x14ac:dyDescent="0.5">
      <c r="AJ2522"/>
      <c r="AK2522"/>
      <c r="AL2522"/>
      <c r="AM2522"/>
      <c r="AN2522"/>
    </row>
    <row r="2523" spans="2:40" x14ac:dyDescent="0.5">
      <c r="AJ2523"/>
      <c r="AK2523"/>
      <c r="AL2523"/>
      <c r="AM2523"/>
      <c r="AN2523"/>
    </row>
    <row r="2524" spans="2:40" x14ac:dyDescent="0.5">
      <c r="AJ2524"/>
      <c r="AK2524"/>
      <c r="AL2524"/>
      <c r="AM2524"/>
      <c r="AN2524"/>
    </row>
    <row r="2525" spans="2:40" x14ac:dyDescent="0.5">
      <c r="AJ2525"/>
      <c r="AK2525"/>
      <c r="AL2525"/>
      <c r="AM2525"/>
      <c r="AN2525"/>
    </row>
    <row r="2526" spans="2:40" x14ac:dyDescent="0.5">
      <c r="AJ2526"/>
      <c r="AK2526"/>
      <c r="AL2526"/>
      <c r="AM2526"/>
      <c r="AN2526"/>
    </row>
    <row r="2527" spans="2:40" x14ac:dyDescent="0.5">
      <c r="AJ2527"/>
      <c r="AK2527"/>
      <c r="AL2527"/>
      <c r="AM2527"/>
      <c r="AN2527"/>
    </row>
    <row r="2528" spans="2:40" x14ac:dyDescent="0.5">
      <c r="AJ2528"/>
      <c r="AK2528"/>
      <c r="AL2528"/>
      <c r="AM2528"/>
      <c r="AN2528"/>
    </row>
    <row r="2529" spans="36:40" x14ac:dyDescent="0.5">
      <c r="AJ2529"/>
      <c r="AK2529"/>
      <c r="AL2529"/>
      <c r="AM2529"/>
      <c r="AN2529"/>
    </row>
    <row r="2530" spans="36:40" x14ac:dyDescent="0.5">
      <c r="AJ2530"/>
      <c r="AK2530"/>
      <c r="AL2530"/>
      <c r="AM2530"/>
      <c r="AN2530"/>
    </row>
    <row r="2531" spans="36:40" x14ac:dyDescent="0.5">
      <c r="AJ2531"/>
      <c r="AK2531"/>
      <c r="AL2531"/>
      <c r="AM2531"/>
      <c r="AN2531"/>
    </row>
    <row r="2532" spans="36:40" x14ac:dyDescent="0.5">
      <c r="AJ2532"/>
      <c r="AK2532"/>
      <c r="AL2532"/>
      <c r="AM2532"/>
      <c r="AN2532"/>
    </row>
    <row r="2533" spans="36:40" x14ac:dyDescent="0.5">
      <c r="AJ2533"/>
      <c r="AK2533"/>
      <c r="AL2533"/>
      <c r="AM2533"/>
      <c r="AN2533"/>
    </row>
    <row r="2534" spans="36:40" x14ac:dyDescent="0.5">
      <c r="AJ2534"/>
      <c r="AK2534"/>
      <c r="AL2534"/>
      <c r="AM2534"/>
      <c r="AN2534"/>
    </row>
    <row r="2535" spans="36:40" x14ac:dyDescent="0.5">
      <c r="AJ2535"/>
      <c r="AK2535"/>
      <c r="AL2535"/>
      <c r="AM2535"/>
      <c r="AN2535"/>
    </row>
    <row r="2536" spans="36:40" x14ac:dyDescent="0.5">
      <c r="AJ2536"/>
      <c r="AK2536"/>
      <c r="AL2536"/>
      <c r="AM2536"/>
      <c r="AN2536"/>
    </row>
    <row r="2537" spans="36:40" x14ac:dyDescent="0.5">
      <c r="AJ2537"/>
      <c r="AK2537"/>
      <c r="AL2537"/>
      <c r="AM2537"/>
      <c r="AN2537"/>
    </row>
    <row r="2538" spans="36:40" x14ac:dyDescent="0.5">
      <c r="AJ2538"/>
      <c r="AK2538"/>
      <c r="AL2538"/>
      <c r="AM2538"/>
      <c r="AN2538"/>
    </row>
    <row r="2539" spans="36:40" x14ac:dyDescent="0.5">
      <c r="AJ2539"/>
      <c r="AK2539"/>
      <c r="AL2539"/>
      <c r="AM2539"/>
      <c r="AN2539"/>
    </row>
    <row r="2540" spans="36:40" x14ac:dyDescent="0.5">
      <c r="AJ2540"/>
      <c r="AK2540"/>
      <c r="AL2540"/>
      <c r="AM2540"/>
      <c r="AN2540"/>
    </row>
    <row r="2541" spans="36:40" x14ac:dyDescent="0.5">
      <c r="AJ2541"/>
      <c r="AK2541"/>
      <c r="AL2541"/>
      <c r="AM2541"/>
      <c r="AN2541"/>
    </row>
    <row r="2542" spans="36:40" x14ac:dyDescent="0.5">
      <c r="AJ2542"/>
      <c r="AK2542"/>
      <c r="AL2542"/>
      <c r="AM2542"/>
      <c r="AN2542"/>
    </row>
    <row r="2543" spans="36:40" x14ac:dyDescent="0.5">
      <c r="AJ2543"/>
      <c r="AK2543"/>
      <c r="AL2543"/>
      <c r="AM2543"/>
      <c r="AN2543"/>
    </row>
    <row r="2544" spans="36:40" x14ac:dyDescent="0.5">
      <c r="AJ2544"/>
      <c r="AK2544"/>
      <c r="AL2544"/>
      <c r="AM2544"/>
      <c r="AN2544"/>
    </row>
    <row r="2545" spans="36:40" x14ac:dyDescent="0.5">
      <c r="AJ2545"/>
      <c r="AK2545"/>
      <c r="AL2545"/>
      <c r="AM2545"/>
      <c r="AN2545"/>
    </row>
    <row r="2546" spans="36:40" x14ac:dyDescent="0.5">
      <c r="AJ2546"/>
      <c r="AK2546"/>
      <c r="AL2546"/>
      <c r="AM2546"/>
      <c r="AN2546"/>
    </row>
    <row r="2547" spans="36:40" x14ac:dyDescent="0.5">
      <c r="AJ2547"/>
      <c r="AK2547"/>
      <c r="AL2547"/>
      <c r="AM2547"/>
      <c r="AN2547"/>
    </row>
    <row r="2548" spans="36:40" x14ac:dyDescent="0.5">
      <c r="AJ2548"/>
      <c r="AK2548"/>
      <c r="AL2548"/>
      <c r="AM2548"/>
      <c r="AN2548"/>
    </row>
    <row r="2549" spans="36:40" x14ac:dyDescent="0.5">
      <c r="AJ2549"/>
      <c r="AK2549"/>
      <c r="AL2549"/>
      <c r="AM2549"/>
      <c r="AN2549"/>
    </row>
    <row r="2550" spans="36:40" x14ac:dyDescent="0.5">
      <c r="AJ2550"/>
      <c r="AK2550"/>
      <c r="AL2550"/>
      <c r="AM2550"/>
      <c r="AN2550"/>
    </row>
    <row r="2551" spans="36:40" x14ac:dyDescent="0.5">
      <c r="AJ2551"/>
      <c r="AK2551"/>
      <c r="AL2551"/>
      <c r="AM2551"/>
      <c r="AN2551"/>
    </row>
    <row r="2552" spans="36:40" x14ac:dyDescent="0.5">
      <c r="AJ2552"/>
      <c r="AK2552"/>
      <c r="AL2552"/>
      <c r="AM2552"/>
      <c r="AN2552"/>
    </row>
    <row r="2553" spans="36:40" x14ac:dyDescent="0.5">
      <c r="AJ2553"/>
      <c r="AK2553"/>
      <c r="AL2553"/>
      <c r="AM2553"/>
      <c r="AN2553"/>
    </row>
    <row r="2554" spans="36:40" x14ac:dyDescent="0.5">
      <c r="AJ2554"/>
      <c r="AK2554"/>
      <c r="AL2554"/>
      <c r="AM2554"/>
      <c r="AN2554"/>
    </row>
    <row r="2555" spans="36:40" x14ac:dyDescent="0.5">
      <c r="AJ2555"/>
      <c r="AK2555"/>
      <c r="AL2555"/>
      <c r="AM2555"/>
      <c r="AN2555"/>
    </row>
    <row r="2556" spans="36:40" x14ac:dyDescent="0.5">
      <c r="AJ2556"/>
      <c r="AK2556"/>
      <c r="AL2556"/>
      <c r="AM2556"/>
      <c r="AN2556"/>
    </row>
    <row r="2557" spans="36:40" x14ac:dyDescent="0.5">
      <c r="AJ2557"/>
      <c r="AK2557"/>
      <c r="AL2557"/>
      <c r="AM2557"/>
      <c r="AN2557"/>
    </row>
    <row r="2558" spans="36:40" x14ac:dyDescent="0.5">
      <c r="AJ2558"/>
      <c r="AK2558"/>
      <c r="AL2558"/>
      <c r="AM2558"/>
      <c r="AN2558"/>
    </row>
    <row r="2559" spans="36:40" x14ac:dyDescent="0.5">
      <c r="AJ2559"/>
      <c r="AK2559"/>
      <c r="AL2559"/>
      <c r="AM2559"/>
      <c r="AN2559"/>
    </row>
    <row r="2560" spans="36:40" x14ac:dyDescent="0.5">
      <c r="AJ2560"/>
      <c r="AK2560"/>
      <c r="AL2560"/>
      <c r="AM2560"/>
      <c r="AN2560"/>
    </row>
    <row r="2561" spans="36:40" x14ac:dyDescent="0.5">
      <c r="AJ2561"/>
      <c r="AK2561"/>
      <c r="AL2561"/>
      <c r="AM2561"/>
      <c r="AN2561"/>
    </row>
    <row r="2562" spans="36:40" x14ac:dyDescent="0.5">
      <c r="AJ2562"/>
      <c r="AK2562"/>
      <c r="AL2562"/>
      <c r="AM2562"/>
      <c r="AN2562"/>
    </row>
    <row r="2563" spans="36:40" x14ac:dyDescent="0.5">
      <c r="AJ2563"/>
      <c r="AK2563"/>
      <c r="AL2563"/>
      <c r="AM2563"/>
      <c r="AN2563"/>
    </row>
    <row r="2564" spans="36:40" x14ac:dyDescent="0.5">
      <c r="AJ2564"/>
      <c r="AK2564"/>
      <c r="AL2564"/>
      <c r="AM2564"/>
      <c r="AN2564"/>
    </row>
    <row r="2565" spans="36:40" x14ac:dyDescent="0.5">
      <c r="AJ2565"/>
      <c r="AK2565"/>
      <c r="AL2565"/>
      <c r="AM2565"/>
      <c r="AN2565"/>
    </row>
    <row r="2566" spans="36:40" x14ac:dyDescent="0.5">
      <c r="AJ2566"/>
      <c r="AK2566"/>
      <c r="AL2566"/>
      <c r="AM2566"/>
      <c r="AN2566"/>
    </row>
    <row r="2567" spans="36:40" x14ac:dyDescent="0.5">
      <c r="AJ2567"/>
      <c r="AK2567"/>
      <c r="AL2567"/>
      <c r="AM2567"/>
      <c r="AN2567"/>
    </row>
    <row r="2568" spans="36:40" x14ac:dyDescent="0.5">
      <c r="AJ2568"/>
      <c r="AK2568"/>
      <c r="AL2568"/>
      <c r="AM2568"/>
      <c r="AN2568"/>
    </row>
    <row r="2569" spans="36:40" x14ac:dyDescent="0.5">
      <c r="AJ2569"/>
      <c r="AK2569"/>
      <c r="AL2569"/>
      <c r="AM2569"/>
      <c r="AN2569"/>
    </row>
    <row r="2570" spans="36:40" x14ac:dyDescent="0.5">
      <c r="AJ2570"/>
      <c r="AK2570"/>
      <c r="AL2570"/>
      <c r="AM2570"/>
      <c r="AN2570"/>
    </row>
    <row r="2571" spans="36:40" x14ac:dyDescent="0.5">
      <c r="AJ2571"/>
      <c r="AK2571"/>
      <c r="AL2571"/>
      <c r="AM2571"/>
      <c r="AN2571"/>
    </row>
    <row r="2572" spans="36:40" x14ac:dyDescent="0.5">
      <c r="AJ2572"/>
      <c r="AK2572"/>
      <c r="AL2572"/>
      <c r="AM2572"/>
      <c r="AN2572"/>
    </row>
    <row r="2573" spans="36:40" x14ac:dyDescent="0.5">
      <c r="AJ2573"/>
      <c r="AK2573"/>
      <c r="AL2573"/>
      <c r="AM2573"/>
      <c r="AN2573"/>
    </row>
    <row r="2574" spans="36:40" x14ac:dyDescent="0.5">
      <c r="AJ2574"/>
      <c r="AK2574"/>
      <c r="AL2574"/>
      <c r="AM2574"/>
      <c r="AN2574"/>
    </row>
    <row r="2575" spans="36:40" x14ac:dyDescent="0.5">
      <c r="AJ2575"/>
      <c r="AK2575"/>
      <c r="AL2575"/>
      <c r="AM2575"/>
      <c r="AN2575"/>
    </row>
    <row r="2576" spans="36:40" x14ac:dyDescent="0.5">
      <c r="AJ2576"/>
      <c r="AK2576"/>
      <c r="AL2576"/>
      <c r="AM2576"/>
      <c r="AN2576"/>
    </row>
    <row r="2577" spans="36:40" x14ac:dyDescent="0.5">
      <c r="AJ2577"/>
      <c r="AK2577"/>
      <c r="AL2577"/>
      <c r="AM2577"/>
      <c r="AN2577"/>
    </row>
    <row r="2578" spans="36:40" x14ac:dyDescent="0.5">
      <c r="AJ2578"/>
      <c r="AK2578"/>
      <c r="AL2578"/>
      <c r="AM2578"/>
      <c r="AN2578"/>
    </row>
    <row r="2579" spans="36:40" x14ac:dyDescent="0.5">
      <c r="AJ2579"/>
      <c r="AK2579"/>
      <c r="AL2579"/>
      <c r="AM2579"/>
      <c r="AN2579"/>
    </row>
    <row r="2580" spans="36:40" x14ac:dyDescent="0.5">
      <c r="AJ2580"/>
      <c r="AK2580"/>
      <c r="AL2580"/>
      <c r="AM2580"/>
      <c r="AN2580"/>
    </row>
    <row r="2581" spans="36:40" x14ac:dyDescent="0.5">
      <c r="AJ2581"/>
      <c r="AK2581"/>
      <c r="AL2581"/>
      <c r="AM2581"/>
      <c r="AN2581"/>
    </row>
    <row r="2582" spans="36:40" x14ac:dyDescent="0.5">
      <c r="AJ2582"/>
      <c r="AK2582"/>
      <c r="AL2582"/>
      <c r="AM2582"/>
      <c r="AN2582"/>
    </row>
    <row r="2583" spans="36:40" x14ac:dyDescent="0.5">
      <c r="AJ2583"/>
      <c r="AK2583"/>
      <c r="AL2583"/>
      <c r="AM2583"/>
      <c r="AN2583"/>
    </row>
    <row r="2584" spans="36:40" x14ac:dyDescent="0.5">
      <c r="AJ2584"/>
      <c r="AK2584"/>
      <c r="AL2584"/>
      <c r="AM2584"/>
      <c r="AN2584"/>
    </row>
    <row r="2585" spans="36:40" x14ac:dyDescent="0.5">
      <c r="AJ2585"/>
      <c r="AK2585"/>
      <c r="AL2585"/>
      <c r="AM2585"/>
      <c r="AN2585"/>
    </row>
    <row r="2586" spans="36:40" x14ac:dyDescent="0.5">
      <c r="AJ2586"/>
      <c r="AK2586"/>
      <c r="AL2586"/>
      <c r="AM2586"/>
      <c r="AN2586"/>
    </row>
    <row r="2587" spans="36:40" x14ac:dyDescent="0.5">
      <c r="AJ2587"/>
      <c r="AK2587"/>
      <c r="AL2587"/>
      <c r="AM2587"/>
      <c r="AN2587"/>
    </row>
    <row r="2588" spans="36:40" x14ac:dyDescent="0.5">
      <c r="AJ2588"/>
      <c r="AK2588"/>
      <c r="AL2588"/>
      <c r="AM2588"/>
      <c r="AN2588"/>
    </row>
    <row r="2589" spans="36:40" x14ac:dyDescent="0.5">
      <c r="AJ2589"/>
      <c r="AK2589"/>
      <c r="AL2589"/>
      <c r="AM2589"/>
      <c r="AN2589"/>
    </row>
    <row r="2590" spans="36:40" x14ac:dyDescent="0.5">
      <c r="AJ2590"/>
      <c r="AK2590"/>
      <c r="AL2590"/>
      <c r="AM2590"/>
      <c r="AN2590"/>
    </row>
    <row r="2591" spans="36:40" x14ac:dyDescent="0.5">
      <c r="AJ2591"/>
      <c r="AK2591"/>
      <c r="AL2591"/>
      <c r="AM2591"/>
      <c r="AN2591"/>
    </row>
    <row r="2592" spans="36:40" x14ac:dyDescent="0.5">
      <c r="AJ2592"/>
      <c r="AK2592"/>
      <c r="AL2592"/>
      <c r="AM2592"/>
      <c r="AN2592"/>
    </row>
    <row r="2593" spans="36:40" x14ac:dyDescent="0.5">
      <c r="AJ2593"/>
      <c r="AK2593"/>
      <c r="AL2593"/>
      <c r="AM2593"/>
      <c r="AN2593"/>
    </row>
    <row r="2594" spans="36:40" x14ac:dyDescent="0.5">
      <c r="AJ2594"/>
      <c r="AK2594"/>
      <c r="AL2594"/>
      <c r="AM2594"/>
      <c r="AN2594"/>
    </row>
    <row r="2595" spans="36:40" x14ac:dyDescent="0.5">
      <c r="AJ2595"/>
      <c r="AK2595"/>
      <c r="AL2595"/>
      <c r="AM2595"/>
      <c r="AN2595"/>
    </row>
    <row r="2596" spans="36:40" x14ac:dyDescent="0.5">
      <c r="AJ2596"/>
      <c r="AK2596"/>
      <c r="AL2596"/>
      <c r="AM2596"/>
      <c r="AN2596"/>
    </row>
    <row r="2597" spans="36:40" x14ac:dyDescent="0.5">
      <c r="AJ2597"/>
      <c r="AK2597"/>
      <c r="AL2597"/>
      <c r="AM2597"/>
      <c r="AN2597"/>
    </row>
    <row r="2598" spans="36:40" x14ac:dyDescent="0.5">
      <c r="AJ2598"/>
      <c r="AK2598"/>
      <c r="AL2598"/>
      <c r="AM2598"/>
      <c r="AN2598"/>
    </row>
    <row r="2599" spans="36:40" x14ac:dyDescent="0.5">
      <c r="AJ2599"/>
      <c r="AK2599"/>
      <c r="AL2599"/>
      <c r="AM2599"/>
      <c r="AN2599"/>
    </row>
    <row r="2600" spans="36:40" x14ac:dyDescent="0.5">
      <c r="AJ2600"/>
      <c r="AK2600"/>
      <c r="AL2600"/>
      <c r="AM2600"/>
      <c r="AN2600"/>
    </row>
    <row r="2601" spans="36:40" x14ac:dyDescent="0.5">
      <c r="AJ2601"/>
      <c r="AK2601"/>
      <c r="AL2601"/>
      <c r="AM2601"/>
      <c r="AN2601"/>
    </row>
    <row r="2602" spans="36:40" x14ac:dyDescent="0.5">
      <c r="AJ2602"/>
      <c r="AK2602"/>
      <c r="AL2602"/>
      <c r="AM2602"/>
      <c r="AN2602"/>
    </row>
    <row r="2603" spans="36:40" x14ac:dyDescent="0.5">
      <c r="AJ2603"/>
      <c r="AK2603"/>
      <c r="AL2603"/>
      <c r="AM2603"/>
      <c r="AN2603"/>
    </row>
    <row r="2604" spans="36:40" x14ac:dyDescent="0.5">
      <c r="AJ2604"/>
      <c r="AK2604"/>
      <c r="AL2604"/>
      <c r="AM2604"/>
      <c r="AN2604"/>
    </row>
    <row r="2605" spans="36:40" x14ac:dyDescent="0.5">
      <c r="AJ2605"/>
      <c r="AK2605"/>
      <c r="AL2605"/>
      <c r="AM2605"/>
      <c r="AN2605"/>
    </row>
    <row r="2606" spans="36:40" x14ac:dyDescent="0.5">
      <c r="AJ2606"/>
      <c r="AK2606"/>
      <c r="AL2606"/>
      <c r="AM2606"/>
      <c r="AN2606"/>
    </row>
    <row r="2607" spans="36:40" x14ac:dyDescent="0.5">
      <c r="AJ2607"/>
      <c r="AK2607"/>
      <c r="AL2607"/>
      <c r="AM2607"/>
      <c r="AN2607"/>
    </row>
    <row r="2608" spans="36:40" x14ac:dyDescent="0.5">
      <c r="AJ2608"/>
      <c r="AK2608"/>
      <c r="AL2608"/>
      <c r="AM2608"/>
      <c r="AN2608"/>
    </row>
    <row r="2609" spans="36:40" x14ac:dyDescent="0.5">
      <c r="AJ2609"/>
      <c r="AK2609"/>
      <c r="AL2609"/>
      <c r="AM2609"/>
      <c r="AN2609"/>
    </row>
    <row r="2610" spans="36:40" x14ac:dyDescent="0.5">
      <c r="AJ2610"/>
      <c r="AK2610"/>
      <c r="AL2610"/>
      <c r="AM2610"/>
      <c r="AN2610"/>
    </row>
    <row r="2611" spans="36:40" x14ac:dyDescent="0.5">
      <c r="AJ2611"/>
      <c r="AK2611"/>
      <c r="AL2611"/>
      <c r="AM2611"/>
      <c r="AN2611"/>
    </row>
    <row r="2612" spans="36:40" x14ac:dyDescent="0.5">
      <c r="AJ2612"/>
      <c r="AK2612"/>
      <c r="AL2612"/>
      <c r="AM2612"/>
      <c r="AN2612"/>
    </row>
    <row r="2613" spans="36:40" x14ac:dyDescent="0.5">
      <c r="AJ2613"/>
      <c r="AK2613"/>
      <c r="AL2613"/>
      <c r="AM2613"/>
      <c r="AN2613"/>
    </row>
    <row r="2614" spans="36:40" x14ac:dyDescent="0.5">
      <c r="AJ2614"/>
      <c r="AK2614"/>
      <c r="AL2614"/>
      <c r="AM2614"/>
      <c r="AN2614"/>
    </row>
    <row r="2615" spans="36:40" x14ac:dyDescent="0.5">
      <c r="AJ2615"/>
      <c r="AK2615"/>
      <c r="AL2615"/>
      <c r="AM2615"/>
      <c r="AN2615"/>
    </row>
    <row r="2616" spans="36:40" x14ac:dyDescent="0.5">
      <c r="AJ2616"/>
      <c r="AK2616"/>
      <c r="AL2616"/>
      <c r="AM2616"/>
      <c r="AN2616"/>
    </row>
    <row r="2617" spans="36:40" x14ac:dyDescent="0.5">
      <c r="AJ2617"/>
      <c r="AK2617"/>
      <c r="AL2617"/>
      <c r="AM2617"/>
      <c r="AN2617"/>
    </row>
    <row r="2618" spans="36:40" x14ac:dyDescent="0.5">
      <c r="AJ2618"/>
      <c r="AK2618"/>
      <c r="AL2618"/>
      <c r="AM2618"/>
      <c r="AN2618"/>
    </row>
    <row r="2619" spans="36:40" x14ac:dyDescent="0.5">
      <c r="AJ2619"/>
      <c r="AK2619"/>
      <c r="AL2619"/>
      <c r="AM2619"/>
      <c r="AN2619"/>
    </row>
    <row r="2620" spans="36:40" x14ac:dyDescent="0.5">
      <c r="AJ2620"/>
      <c r="AK2620"/>
      <c r="AL2620"/>
      <c r="AM2620"/>
      <c r="AN2620"/>
    </row>
    <row r="2621" spans="36:40" x14ac:dyDescent="0.5">
      <c r="AJ2621"/>
      <c r="AK2621"/>
      <c r="AL2621"/>
      <c r="AM2621"/>
      <c r="AN2621"/>
    </row>
    <row r="2622" spans="36:40" x14ac:dyDescent="0.5">
      <c r="AJ2622"/>
      <c r="AK2622"/>
      <c r="AL2622"/>
      <c r="AM2622"/>
      <c r="AN2622"/>
    </row>
    <row r="2623" spans="36:40" x14ac:dyDescent="0.5">
      <c r="AJ2623"/>
      <c r="AK2623"/>
      <c r="AL2623"/>
      <c r="AM2623"/>
      <c r="AN2623"/>
    </row>
    <row r="2624" spans="36:40" x14ac:dyDescent="0.5">
      <c r="AJ2624"/>
      <c r="AK2624"/>
      <c r="AL2624"/>
      <c r="AM2624"/>
      <c r="AN2624"/>
    </row>
    <row r="2625" spans="36:40" x14ac:dyDescent="0.5">
      <c r="AJ2625"/>
      <c r="AK2625"/>
      <c r="AL2625"/>
      <c r="AM2625"/>
      <c r="AN2625"/>
    </row>
    <row r="2626" spans="36:40" x14ac:dyDescent="0.5">
      <c r="AJ2626"/>
      <c r="AK2626"/>
      <c r="AL2626"/>
      <c r="AM2626"/>
      <c r="AN2626"/>
    </row>
    <row r="2627" spans="36:40" x14ac:dyDescent="0.5">
      <c r="AJ2627"/>
      <c r="AK2627"/>
      <c r="AL2627"/>
      <c r="AM2627"/>
      <c r="AN2627"/>
    </row>
    <row r="2628" spans="36:40" x14ac:dyDescent="0.5">
      <c r="AJ2628"/>
      <c r="AK2628"/>
      <c r="AL2628"/>
      <c r="AM2628"/>
      <c r="AN2628"/>
    </row>
    <row r="2629" spans="36:40" x14ac:dyDescent="0.5">
      <c r="AJ2629"/>
      <c r="AK2629"/>
      <c r="AL2629"/>
      <c r="AM2629"/>
      <c r="AN2629"/>
    </row>
    <row r="2630" spans="36:40" x14ac:dyDescent="0.5">
      <c r="AJ2630"/>
      <c r="AK2630"/>
      <c r="AL2630"/>
      <c r="AM2630"/>
      <c r="AN2630"/>
    </row>
    <row r="2631" spans="36:40" x14ac:dyDescent="0.5">
      <c r="AJ2631"/>
      <c r="AK2631"/>
      <c r="AL2631"/>
      <c r="AM2631"/>
      <c r="AN2631"/>
    </row>
    <row r="2632" spans="36:40" x14ac:dyDescent="0.5">
      <c r="AJ2632"/>
      <c r="AK2632"/>
      <c r="AL2632"/>
      <c r="AM2632"/>
      <c r="AN2632"/>
    </row>
    <row r="2633" spans="36:40" x14ac:dyDescent="0.5">
      <c r="AJ2633"/>
      <c r="AK2633"/>
      <c r="AL2633"/>
      <c r="AM2633"/>
      <c r="AN2633"/>
    </row>
    <row r="2634" spans="36:40" x14ac:dyDescent="0.5">
      <c r="AJ2634"/>
      <c r="AK2634"/>
      <c r="AL2634"/>
      <c r="AM2634"/>
      <c r="AN2634"/>
    </row>
    <row r="2635" spans="36:40" x14ac:dyDescent="0.5">
      <c r="AJ2635"/>
      <c r="AK2635"/>
      <c r="AL2635"/>
      <c r="AM2635"/>
      <c r="AN2635"/>
    </row>
    <row r="2636" spans="36:40" x14ac:dyDescent="0.5">
      <c r="AJ2636"/>
      <c r="AK2636"/>
      <c r="AL2636"/>
      <c r="AM2636"/>
      <c r="AN2636"/>
    </row>
    <row r="2637" spans="36:40" x14ac:dyDescent="0.5">
      <c r="AJ2637"/>
      <c r="AK2637"/>
      <c r="AL2637"/>
      <c r="AM2637"/>
      <c r="AN2637"/>
    </row>
    <row r="2638" spans="36:40" x14ac:dyDescent="0.5">
      <c r="AJ2638"/>
      <c r="AK2638"/>
      <c r="AL2638"/>
      <c r="AM2638"/>
      <c r="AN2638"/>
    </row>
    <row r="2639" spans="36:40" x14ac:dyDescent="0.5">
      <c r="AJ2639"/>
      <c r="AK2639"/>
      <c r="AL2639"/>
      <c r="AM2639"/>
      <c r="AN2639"/>
    </row>
    <row r="2640" spans="36:40" x14ac:dyDescent="0.5">
      <c r="AJ2640"/>
      <c r="AK2640"/>
      <c r="AL2640"/>
      <c r="AM2640"/>
      <c r="AN2640"/>
    </row>
    <row r="2641" spans="36:40" x14ac:dyDescent="0.5">
      <c r="AJ2641"/>
      <c r="AK2641"/>
      <c r="AL2641"/>
      <c r="AM2641"/>
      <c r="AN2641"/>
    </row>
    <row r="2642" spans="36:40" x14ac:dyDescent="0.5">
      <c r="AJ2642"/>
      <c r="AK2642"/>
      <c r="AL2642"/>
      <c r="AM2642"/>
      <c r="AN2642"/>
    </row>
    <row r="2643" spans="36:40" x14ac:dyDescent="0.5">
      <c r="AJ2643"/>
      <c r="AK2643"/>
      <c r="AL2643"/>
      <c r="AM2643"/>
      <c r="AN2643"/>
    </row>
    <row r="2644" spans="36:40" x14ac:dyDescent="0.5">
      <c r="AJ2644"/>
      <c r="AK2644"/>
      <c r="AL2644"/>
      <c r="AM2644"/>
      <c r="AN2644"/>
    </row>
    <row r="2645" spans="36:40" x14ac:dyDescent="0.5">
      <c r="AJ2645"/>
      <c r="AK2645"/>
      <c r="AL2645"/>
      <c r="AM2645"/>
      <c r="AN2645"/>
    </row>
    <row r="2646" spans="36:40" x14ac:dyDescent="0.5">
      <c r="AJ2646"/>
      <c r="AK2646"/>
      <c r="AL2646"/>
      <c r="AM2646"/>
      <c r="AN2646"/>
    </row>
    <row r="2647" spans="36:40" x14ac:dyDescent="0.5">
      <c r="AJ2647"/>
      <c r="AK2647"/>
      <c r="AL2647"/>
      <c r="AM2647"/>
      <c r="AN2647"/>
    </row>
    <row r="2648" spans="36:40" x14ac:dyDescent="0.5">
      <c r="AJ2648"/>
      <c r="AK2648"/>
      <c r="AL2648"/>
      <c r="AM2648"/>
      <c r="AN2648"/>
    </row>
    <row r="2649" spans="36:40" x14ac:dyDescent="0.5">
      <c r="AJ2649"/>
      <c r="AK2649"/>
      <c r="AL2649"/>
      <c r="AM2649"/>
      <c r="AN2649"/>
    </row>
    <row r="2650" spans="36:40" x14ac:dyDescent="0.5">
      <c r="AJ2650"/>
      <c r="AK2650"/>
      <c r="AL2650"/>
      <c r="AM2650"/>
      <c r="AN2650"/>
    </row>
    <row r="2651" spans="36:40" x14ac:dyDescent="0.5">
      <c r="AJ2651"/>
      <c r="AK2651"/>
      <c r="AL2651"/>
      <c r="AM2651"/>
      <c r="AN2651"/>
    </row>
    <row r="2652" spans="36:40" x14ac:dyDescent="0.5">
      <c r="AJ2652"/>
      <c r="AK2652"/>
      <c r="AL2652"/>
      <c r="AM2652"/>
      <c r="AN2652"/>
    </row>
    <row r="2653" spans="36:40" x14ac:dyDescent="0.5">
      <c r="AJ2653"/>
      <c r="AK2653"/>
      <c r="AL2653"/>
      <c r="AM2653"/>
      <c r="AN2653"/>
    </row>
    <row r="2654" spans="36:40" x14ac:dyDescent="0.5">
      <c r="AJ2654"/>
      <c r="AK2654"/>
      <c r="AL2654"/>
      <c r="AM2654"/>
      <c r="AN2654"/>
    </row>
    <row r="2655" spans="36:40" x14ac:dyDescent="0.5">
      <c r="AJ2655"/>
      <c r="AK2655"/>
      <c r="AL2655"/>
      <c r="AM2655"/>
      <c r="AN2655"/>
    </row>
    <row r="2656" spans="36:40" x14ac:dyDescent="0.5">
      <c r="AJ2656"/>
      <c r="AK2656"/>
      <c r="AL2656"/>
      <c r="AM2656"/>
      <c r="AN2656"/>
    </row>
    <row r="2657" spans="36:40" x14ac:dyDescent="0.5">
      <c r="AJ2657"/>
      <c r="AK2657"/>
      <c r="AL2657"/>
      <c r="AM2657"/>
      <c r="AN2657"/>
    </row>
    <row r="2658" spans="36:40" x14ac:dyDescent="0.5">
      <c r="AJ2658"/>
      <c r="AK2658"/>
      <c r="AL2658"/>
      <c r="AM2658"/>
      <c r="AN2658"/>
    </row>
    <row r="2659" spans="36:40" x14ac:dyDescent="0.5">
      <c r="AJ2659"/>
      <c r="AK2659"/>
      <c r="AL2659"/>
      <c r="AM2659"/>
      <c r="AN2659"/>
    </row>
    <row r="2660" spans="36:40" x14ac:dyDescent="0.5">
      <c r="AJ2660"/>
      <c r="AK2660"/>
      <c r="AL2660"/>
      <c r="AM2660"/>
      <c r="AN2660"/>
    </row>
    <row r="2661" spans="36:40" x14ac:dyDescent="0.5">
      <c r="AJ2661"/>
      <c r="AK2661"/>
      <c r="AL2661"/>
      <c r="AM2661"/>
      <c r="AN2661"/>
    </row>
    <row r="2662" spans="36:40" x14ac:dyDescent="0.5">
      <c r="AJ2662"/>
      <c r="AK2662"/>
      <c r="AL2662"/>
      <c r="AM2662"/>
      <c r="AN2662"/>
    </row>
    <row r="2663" spans="36:40" x14ac:dyDescent="0.5">
      <c r="AJ2663"/>
      <c r="AK2663"/>
      <c r="AL2663"/>
      <c r="AM2663"/>
      <c r="AN2663"/>
    </row>
    <row r="2664" spans="36:40" x14ac:dyDescent="0.5">
      <c r="AJ2664"/>
      <c r="AK2664"/>
      <c r="AL2664"/>
      <c r="AM2664"/>
      <c r="AN2664"/>
    </row>
    <row r="2665" spans="36:40" x14ac:dyDescent="0.5">
      <c r="AJ2665"/>
      <c r="AK2665"/>
      <c r="AL2665"/>
      <c r="AM2665"/>
      <c r="AN2665"/>
    </row>
    <row r="2666" spans="36:40" x14ac:dyDescent="0.5">
      <c r="AJ2666"/>
      <c r="AK2666"/>
      <c r="AL2666"/>
      <c r="AM2666"/>
      <c r="AN2666"/>
    </row>
    <row r="2667" spans="36:40" x14ac:dyDescent="0.5">
      <c r="AJ2667"/>
      <c r="AK2667"/>
      <c r="AL2667"/>
      <c r="AM2667"/>
      <c r="AN2667"/>
    </row>
    <row r="2668" spans="36:40" x14ac:dyDescent="0.5">
      <c r="AJ2668"/>
      <c r="AK2668"/>
      <c r="AL2668"/>
      <c r="AM2668"/>
      <c r="AN2668"/>
    </row>
    <row r="2669" spans="36:40" x14ac:dyDescent="0.5">
      <c r="AJ2669"/>
      <c r="AK2669"/>
      <c r="AL2669"/>
      <c r="AM2669"/>
      <c r="AN2669"/>
    </row>
    <row r="2670" spans="36:40" x14ac:dyDescent="0.5">
      <c r="AJ2670"/>
      <c r="AK2670"/>
      <c r="AL2670"/>
      <c r="AM2670"/>
      <c r="AN2670"/>
    </row>
    <row r="2671" spans="36:40" x14ac:dyDescent="0.5">
      <c r="AJ2671"/>
      <c r="AK2671"/>
      <c r="AL2671"/>
      <c r="AM2671"/>
      <c r="AN2671"/>
    </row>
    <row r="2672" spans="36:40" x14ac:dyDescent="0.5">
      <c r="AJ2672"/>
      <c r="AK2672"/>
      <c r="AL2672"/>
      <c r="AM2672"/>
      <c r="AN2672"/>
    </row>
    <row r="2673" spans="36:40" x14ac:dyDescent="0.5">
      <c r="AJ2673"/>
      <c r="AK2673"/>
      <c r="AL2673"/>
      <c r="AM2673"/>
      <c r="AN2673"/>
    </row>
    <row r="2674" spans="36:40" x14ac:dyDescent="0.5">
      <c r="AJ2674"/>
      <c r="AK2674"/>
      <c r="AL2674"/>
      <c r="AM2674"/>
      <c r="AN2674"/>
    </row>
    <row r="2675" spans="36:40" x14ac:dyDescent="0.5">
      <c r="AJ2675"/>
      <c r="AK2675"/>
      <c r="AL2675"/>
      <c r="AM2675"/>
      <c r="AN2675"/>
    </row>
    <row r="2676" spans="36:40" x14ac:dyDescent="0.5">
      <c r="AJ2676"/>
      <c r="AK2676"/>
      <c r="AL2676"/>
      <c r="AM2676"/>
      <c r="AN2676"/>
    </row>
    <row r="2677" spans="36:40" x14ac:dyDescent="0.5">
      <c r="AJ2677"/>
      <c r="AK2677"/>
      <c r="AL2677"/>
      <c r="AM2677"/>
      <c r="AN2677"/>
    </row>
    <row r="2678" spans="36:40" x14ac:dyDescent="0.5">
      <c r="AJ2678"/>
      <c r="AK2678"/>
      <c r="AL2678"/>
      <c r="AM2678"/>
      <c r="AN2678"/>
    </row>
    <row r="2679" spans="36:40" x14ac:dyDescent="0.5">
      <c r="AJ2679"/>
      <c r="AK2679"/>
      <c r="AL2679"/>
      <c r="AM2679"/>
      <c r="AN2679"/>
    </row>
    <row r="2680" spans="36:40" x14ac:dyDescent="0.5">
      <c r="AJ2680"/>
      <c r="AK2680"/>
      <c r="AL2680"/>
      <c r="AM2680"/>
      <c r="AN2680"/>
    </row>
    <row r="2681" spans="36:40" x14ac:dyDescent="0.5">
      <c r="AJ2681"/>
      <c r="AK2681"/>
      <c r="AL2681"/>
      <c r="AM2681"/>
      <c r="AN2681"/>
    </row>
    <row r="2682" spans="36:40" x14ac:dyDescent="0.5">
      <c r="AJ2682"/>
      <c r="AK2682"/>
      <c r="AL2682"/>
      <c r="AM2682"/>
      <c r="AN2682"/>
    </row>
    <row r="2683" spans="36:40" x14ac:dyDescent="0.5">
      <c r="AJ2683"/>
      <c r="AK2683"/>
      <c r="AL2683"/>
      <c r="AM2683"/>
      <c r="AN2683"/>
    </row>
    <row r="2684" spans="36:40" x14ac:dyDescent="0.5">
      <c r="AJ2684"/>
      <c r="AK2684"/>
      <c r="AL2684"/>
      <c r="AM2684"/>
      <c r="AN2684"/>
    </row>
    <row r="2685" spans="36:40" x14ac:dyDescent="0.5">
      <c r="AJ2685"/>
      <c r="AK2685"/>
      <c r="AL2685"/>
      <c r="AM2685"/>
      <c r="AN2685"/>
    </row>
    <row r="2686" spans="36:40" x14ac:dyDescent="0.5">
      <c r="AJ2686"/>
      <c r="AK2686"/>
      <c r="AL2686"/>
      <c r="AM2686"/>
      <c r="AN2686"/>
    </row>
    <row r="2687" spans="36:40" x14ac:dyDescent="0.5">
      <c r="AJ2687"/>
      <c r="AK2687"/>
      <c r="AL2687"/>
      <c r="AM2687"/>
      <c r="AN2687"/>
    </row>
    <row r="2688" spans="36:40" x14ac:dyDescent="0.5">
      <c r="AJ2688"/>
      <c r="AK2688"/>
      <c r="AL2688"/>
      <c r="AM2688"/>
      <c r="AN2688"/>
    </row>
    <row r="2689" spans="36:40" x14ac:dyDescent="0.5">
      <c r="AJ2689"/>
      <c r="AK2689"/>
      <c r="AL2689"/>
      <c r="AM2689"/>
      <c r="AN2689"/>
    </row>
    <row r="2690" spans="36:40" x14ac:dyDescent="0.5">
      <c r="AJ2690"/>
      <c r="AK2690"/>
      <c r="AL2690"/>
      <c r="AM2690"/>
      <c r="AN2690"/>
    </row>
    <row r="2691" spans="36:40" x14ac:dyDescent="0.5">
      <c r="AJ2691"/>
      <c r="AK2691"/>
      <c r="AL2691"/>
      <c r="AM2691"/>
      <c r="AN2691"/>
    </row>
    <row r="2692" spans="36:40" x14ac:dyDescent="0.5">
      <c r="AJ2692"/>
      <c r="AK2692"/>
      <c r="AL2692"/>
      <c r="AM2692"/>
      <c r="AN2692"/>
    </row>
    <row r="2693" spans="36:40" x14ac:dyDescent="0.5">
      <c r="AJ2693"/>
      <c r="AK2693"/>
      <c r="AL2693"/>
      <c r="AM2693"/>
      <c r="AN2693"/>
    </row>
    <row r="2694" spans="36:40" x14ac:dyDescent="0.5">
      <c r="AJ2694"/>
      <c r="AK2694"/>
      <c r="AL2694"/>
      <c r="AM2694"/>
      <c r="AN2694"/>
    </row>
    <row r="2695" spans="36:40" x14ac:dyDescent="0.5">
      <c r="AJ2695"/>
      <c r="AK2695"/>
      <c r="AL2695"/>
      <c r="AM2695"/>
      <c r="AN2695"/>
    </row>
    <row r="2696" spans="36:40" x14ac:dyDescent="0.5">
      <c r="AJ2696"/>
      <c r="AK2696"/>
      <c r="AL2696"/>
      <c r="AM2696"/>
      <c r="AN2696"/>
    </row>
    <row r="2697" spans="36:40" x14ac:dyDescent="0.5">
      <c r="AJ2697"/>
      <c r="AK2697"/>
      <c r="AL2697"/>
      <c r="AM2697"/>
      <c r="AN2697"/>
    </row>
    <row r="2698" spans="36:40" x14ac:dyDescent="0.5">
      <c r="AJ2698"/>
      <c r="AK2698"/>
      <c r="AL2698"/>
      <c r="AM2698"/>
      <c r="AN2698"/>
    </row>
    <row r="2699" spans="36:40" x14ac:dyDescent="0.5">
      <c r="AJ2699"/>
      <c r="AK2699"/>
      <c r="AL2699"/>
      <c r="AM2699"/>
      <c r="AN2699"/>
    </row>
    <row r="2700" spans="36:40" x14ac:dyDescent="0.5">
      <c r="AJ2700"/>
      <c r="AK2700"/>
      <c r="AL2700"/>
      <c r="AM2700"/>
      <c r="AN2700"/>
    </row>
    <row r="2701" spans="36:40" x14ac:dyDescent="0.5">
      <c r="AJ2701"/>
      <c r="AK2701"/>
      <c r="AL2701"/>
      <c r="AM2701"/>
      <c r="AN2701"/>
    </row>
    <row r="2702" spans="36:40" x14ac:dyDescent="0.5">
      <c r="AJ2702"/>
      <c r="AK2702"/>
      <c r="AL2702"/>
      <c r="AM2702"/>
      <c r="AN2702"/>
    </row>
    <row r="2703" spans="36:40" x14ac:dyDescent="0.5">
      <c r="AJ2703"/>
      <c r="AK2703"/>
      <c r="AL2703"/>
      <c r="AM2703"/>
      <c r="AN2703"/>
    </row>
    <row r="2704" spans="36:40" x14ac:dyDescent="0.5">
      <c r="AJ2704"/>
      <c r="AK2704"/>
      <c r="AL2704"/>
      <c r="AM2704"/>
      <c r="AN2704"/>
    </row>
    <row r="2705" spans="36:40" x14ac:dyDescent="0.5">
      <c r="AJ2705"/>
      <c r="AK2705"/>
      <c r="AL2705"/>
      <c r="AM2705"/>
      <c r="AN2705"/>
    </row>
    <row r="2706" spans="36:40" x14ac:dyDescent="0.5">
      <c r="AJ2706"/>
      <c r="AK2706"/>
      <c r="AL2706"/>
      <c r="AM2706"/>
      <c r="AN2706"/>
    </row>
    <row r="2707" spans="36:40" x14ac:dyDescent="0.5">
      <c r="AJ2707"/>
      <c r="AK2707"/>
      <c r="AL2707"/>
      <c r="AM2707"/>
      <c r="AN2707"/>
    </row>
    <row r="2708" spans="36:40" x14ac:dyDescent="0.5">
      <c r="AJ2708"/>
      <c r="AK2708"/>
      <c r="AL2708"/>
      <c r="AM2708"/>
      <c r="AN2708"/>
    </row>
    <row r="2709" spans="36:40" x14ac:dyDescent="0.5">
      <c r="AJ2709"/>
      <c r="AK2709"/>
      <c r="AL2709"/>
      <c r="AM2709"/>
      <c r="AN2709"/>
    </row>
    <row r="2710" spans="36:40" x14ac:dyDescent="0.5">
      <c r="AJ2710"/>
      <c r="AK2710"/>
      <c r="AL2710"/>
      <c r="AM2710"/>
      <c r="AN2710"/>
    </row>
    <row r="2711" spans="36:40" x14ac:dyDescent="0.5">
      <c r="AJ2711"/>
      <c r="AK2711"/>
      <c r="AL2711"/>
      <c r="AM2711"/>
      <c r="AN2711"/>
    </row>
    <row r="2712" spans="36:40" x14ac:dyDescent="0.5">
      <c r="AJ2712"/>
      <c r="AK2712"/>
      <c r="AL2712"/>
      <c r="AM2712"/>
      <c r="AN2712"/>
    </row>
    <row r="2713" spans="36:40" x14ac:dyDescent="0.5">
      <c r="AJ2713"/>
      <c r="AK2713"/>
      <c r="AL2713"/>
      <c r="AM2713"/>
      <c r="AN2713"/>
    </row>
    <row r="2714" spans="36:40" x14ac:dyDescent="0.5">
      <c r="AJ2714"/>
      <c r="AK2714"/>
      <c r="AL2714"/>
      <c r="AM2714"/>
      <c r="AN2714"/>
    </row>
    <row r="2715" spans="36:40" x14ac:dyDescent="0.5">
      <c r="AJ2715"/>
      <c r="AK2715"/>
      <c r="AL2715"/>
      <c r="AM2715"/>
      <c r="AN2715"/>
    </row>
    <row r="2716" spans="36:40" x14ac:dyDescent="0.5">
      <c r="AJ2716"/>
      <c r="AK2716"/>
      <c r="AL2716"/>
      <c r="AM2716"/>
      <c r="AN2716"/>
    </row>
    <row r="2717" spans="36:40" x14ac:dyDescent="0.5">
      <c r="AJ2717"/>
      <c r="AK2717"/>
      <c r="AL2717"/>
      <c r="AM2717"/>
      <c r="AN2717"/>
    </row>
    <row r="2718" spans="36:40" x14ac:dyDescent="0.5">
      <c r="AJ2718"/>
      <c r="AK2718"/>
      <c r="AL2718"/>
      <c r="AM2718"/>
      <c r="AN2718"/>
    </row>
    <row r="2719" spans="36:40" x14ac:dyDescent="0.5">
      <c r="AJ2719"/>
      <c r="AK2719"/>
      <c r="AL2719"/>
      <c r="AM2719"/>
      <c r="AN2719"/>
    </row>
    <row r="2720" spans="36:40" x14ac:dyDescent="0.5">
      <c r="AJ2720"/>
      <c r="AK2720"/>
      <c r="AL2720"/>
      <c r="AM2720"/>
      <c r="AN2720"/>
    </row>
    <row r="2721" spans="36:40" x14ac:dyDescent="0.5">
      <c r="AJ2721"/>
      <c r="AK2721"/>
      <c r="AL2721"/>
      <c r="AM2721"/>
      <c r="AN2721"/>
    </row>
    <row r="2722" spans="36:40" x14ac:dyDescent="0.5">
      <c r="AJ2722"/>
      <c r="AK2722"/>
      <c r="AL2722"/>
      <c r="AM2722"/>
      <c r="AN2722"/>
    </row>
    <row r="2723" spans="36:40" x14ac:dyDescent="0.5">
      <c r="AJ2723"/>
      <c r="AK2723"/>
      <c r="AL2723"/>
      <c r="AM2723"/>
      <c r="AN2723"/>
    </row>
    <row r="2724" spans="36:40" x14ac:dyDescent="0.5">
      <c r="AJ2724"/>
      <c r="AK2724"/>
      <c r="AL2724"/>
      <c r="AM2724"/>
      <c r="AN2724"/>
    </row>
    <row r="2725" spans="36:40" x14ac:dyDescent="0.5">
      <c r="AJ2725"/>
      <c r="AK2725"/>
      <c r="AL2725"/>
      <c r="AM2725"/>
      <c r="AN2725"/>
    </row>
    <row r="2726" spans="36:40" x14ac:dyDescent="0.5">
      <c r="AJ2726"/>
      <c r="AK2726"/>
      <c r="AL2726"/>
      <c r="AM2726"/>
      <c r="AN2726"/>
    </row>
    <row r="2727" spans="36:40" x14ac:dyDescent="0.5">
      <c r="AJ2727"/>
      <c r="AK2727"/>
      <c r="AL2727"/>
      <c r="AM2727"/>
      <c r="AN2727"/>
    </row>
    <row r="2728" spans="36:40" x14ac:dyDescent="0.5">
      <c r="AJ2728"/>
      <c r="AK2728"/>
      <c r="AL2728"/>
      <c r="AM2728"/>
      <c r="AN2728"/>
    </row>
    <row r="2729" spans="36:40" x14ac:dyDescent="0.5">
      <c r="AJ2729"/>
      <c r="AK2729"/>
      <c r="AL2729"/>
      <c r="AM2729"/>
      <c r="AN2729"/>
    </row>
    <row r="2730" spans="36:40" x14ac:dyDescent="0.5">
      <c r="AJ2730"/>
      <c r="AK2730"/>
      <c r="AL2730"/>
      <c r="AM2730"/>
      <c r="AN2730"/>
    </row>
    <row r="2731" spans="36:40" x14ac:dyDescent="0.5">
      <c r="AJ2731"/>
      <c r="AK2731"/>
      <c r="AL2731"/>
      <c r="AM2731"/>
      <c r="AN2731"/>
    </row>
    <row r="2732" spans="36:40" x14ac:dyDescent="0.5">
      <c r="AJ2732"/>
      <c r="AK2732"/>
      <c r="AL2732"/>
      <c r="AM2732"/>
      <c r="AN2732"/>
    </row>
    <row r="2733" spans="36:40" x14ac:dyDescent="0.5">
      <c r="AJ2733"/>
      <c r="AK2733"/>
      <c r="AL2733"/>
      <c r="AM2733"/>
      <c r="AN2733"/>
    </row>
    <row r="2734" spans="36:40" x14ac:dyDescent="0.5">
      <c r="AJ2734"/>
      <c r="AK2734"/>
      <c r="AL2734"/>
      <c r="AM2734"/>
      <c r="AN2734"/>
    </row>
    <row r="2735" spans="36:40" x14ac:dyDescent="0.5">
      <c r="AJ2735"/>
      <c r="AK2735"/>
      <c r="AL2735"/>
      <c r="AM2735"/>
      <c r="AN2735"/>
    </row>
    <row r="2736" spans="36:40" x14ac:dyDescent="0.5">
      <c r="AJ2736"/>
      <c r="AK2736"/>
      <c r="AL2736"/>
      <c r="AM2736"/>
      <c r="AN2736"/>
    </row>
    <row r="2737" spans="36:40" x14ac:dyDescent="0.5">
      <c r="AJ2737"/>
      <c r="AK2737"/>
      <c r="AL2737"/>
      <c r="AM2737"/>
      <c r="AN2737"/>
    </row>
    <row r="2738" spans="36:40" x14ac:dyDescent="0.5">
      <c r="AJ2738"/>
      <c r="AK2738"/>
      <c r="AL2738"/>
      <c r="AM2738"/>
      <c r="AN2738"/>
    </row>
    <row r="2739" spans="36:40" x14ac:dyDescent="0.5">
      <c r="AJ2739"/>
      <c r="AK2739"/>
      <c r="AL2739"/>
      <c r="AM2739"/>
      <c r="AN2739"/>
    </row>
    <row r="2740" spans="36:40" x14ac:dyDescent="0.5">
      <c r="AJ2740"/>
      <c r="AK2740"/>
      <c r="AL2740"/>
      <c r="AM2740"/>
      <c r="AN2740"/>
    </row>
    <row r="2741" spans="36:40" x14ac:dyDescent="0.5">
      <c r="AJ2741"/>
      <c r="AK2741"/>
      <c r="AL2741"/>
      <c r="AM2741"/>
      <c r="AN2741"/>
    </row>
    <row r="2742" spans="36:40" x14ac:dyDescent="0.5">
      <c r="AJ2742"/>
      <c r="AK2742"/>
      <c r="AL2742"/>
      <c r="AM2742"/>
      <c r="AN2742"/>
    </row>
    <row r="2743" spans="36:40" x14ac:dyDescent="0.5">
      <c r="AJ2743"/>
      <c r="AK2743"/>
      <c r="AL2743"/>
      <c r="AM2743"/>
      <c r="AN2743"/>
    </row>
    <row r="2744" spans="36:40" x14ac:dyDescent="0.5">
      <c r="AJ2744"/>
      <c r="AK2744"/>
      <c r="AL2744"/>
      <c r="AM2744"/>
      <c r="AN2744"/>
    </row>
    <row r="2745" spans="36:40" x14ac:dyDescent="0.5">
      <c r="AJ2745"/>
      <c r="AK2745"/>
      <c r="AL2745"/>
      <c r="AM2745"/>
      <c r="AN2745"/>
    </row>
    <row r="2746" spans="36:40" x14ac:dyDescent="0.5">
      <c r="AJ2746"/>
      <c r="AK2746"/>
      <c r="AL2746"/>
      <c r="AM2746"/>
      <c r="AN2746"/>
    </row>
    <row r="2747" spans="36:40" x14ac:dyDescent="0.5">
      <c r="AJ2747"/>
      <c r="AK2747"/>
      <c r="AL2747"/>
      <c r="AM2747"/>
      <c r="AN2747"/>
    </row>
    <row r="2748" spans="36:40" x14ac:dyDescent="0.5">
      <c r="AJ2748"/>
      <c r="AK2748"/>
      <c r="AL2748"/>
      <c r="AM2748"/>
      <c r="AN2748"/>
    </row>
    <row r="2749" spans="36:40" x14ac:dyDescent="0.5">
      <c r="AJ2749"/>
      <c r="AK2749"/>
      <c r="AL2749"/>
      <c r="AM2749"/>
      <c r="AN2749"/>
    </row>
    <row r="2750" spans="36:40" x14ac:dyDescent="0.5">
      <c r="AJ2750"/>
      <c r="AK2750"/>
      <c r="AL2750"/>
      <c r="AM2750"/>
      <c r="AN2750"/>
    </row>
    <row r="2751" spans="36:40" x14ac:dyDescent="0.5">
      <c r="AJ2751"/>
      <c r="AK2751"/>
      <c r="AL2751"/>
      <c r="AM2751"/>
      <c r="AN2751"/>
    </row>
    <row r="2752" spans="36:40" x14ac:dyDescent="0.5">
      <c r="AJ2752"/>
      <c r="AK2752"/>
      <c r="AL2752"/>
      <c r="AM2752"/>
      <c r="AN2752"/>
    </row>
    <row r="2753" spans="36:40" x14ac:dyDescent="0.5">
      <c r="AJ2753"/>
      <c r="AK2753"/>
      <c r="AL2753"/>
      <c r="AM2753"/>
      <c r="AN2753"/>
    </row>
    <row r="2754" spans="36:40" x14ac:dyDescent="0.5">
      <c r="AJ2754"/>
      <c r="AK2754"/>
      <c r="AL2754"/>
      <c r="AM2754"/>
      <c r="AN2754"/>
    </row>
    <row r="2755" spans="36:40" x14ac:dyDescent="0.5">
      <c r="AJ2755"/>
      <c r="AK2755"/>
      <c r="AL2755"/>
      <c r="AM2755"/>
      <c r="AN2755"/>
    </row>
    <row r="2756" spans="36:40" x14ac:dyDescent="0.5">
      <c r="AJ2756"/>
      <c r="AK2756"/>
      <c r="AL2756"/>
      <c r="AM2756"/>
      <c r="AN2756"/>
    </row>
    <row r="2757" spans="36:40" x14ac:dyDescent="0.5">
      <c r="AJ2757"/>
      <c r="AK2757"/>
      <c r="AL2757"/>
      <c r="AM2757"/>
      <c r="AN2757"/>
    </row>
    <row r="2758" spans="36:40" x14ac:dyDescent="0.5">
      <c r="AJ2758"/>
      <c r="AK2758"/>
      <c r="AL2758"/>
      <c r="AM2758"/>
      <c r="AN2758"/>
    </row>
    <row r="2759" spans="36:40" x14ac:dyDescent="0.5">
      <c r="AJ2759"/>
      <c r="AK2759"/>
      <c r="AL2759"/>
      <c r="AM2759"/>
      <c r="AN2759"/>
    </row>
    <row r="2760" spans="36:40" x14ac:dyDescent="0.5">
      <c r="AJ2760"/>
      <c r="AK2760"/>
      <c r="AL2760"/>
      <c r="AM2760"/>
      <c r="AN2760"/>
    </row>
    <row r="2761" spans="36:40" x14ac:dyDescent="0.5">
      <c r="AJ2761"/>
      <c r="AK2761"/>
      <c r="AL2761"/>
      <c r="AM2761"/>
      <c r="AN2761"/>
    </row>
    <row r="2762" spans="36:40" x14ac:dyDescent="0.5">
      <c r="AJ2762"/>
      <c r="AK2762"/>
      <c r="AL2762"/>
      <c r="AM2762"/>
      <c r="AN2762"/>
    </row>
    <row r="2763" spans="36:40" x14ac:dyDescent="0.5">
      <c r="AJ2763"/>
      <c r="AK2763"/>
      <c r="AL2763"/>
      <c r="AM2763"/>
      <c r="AN2763"/>
    </row>
    <row r="2764" spans="36:40" x14ac:dyDescent="0.5">
      <c r="AJ2764"/>
      <c r="AK2764"/>
      <c r="AL2764"/>
      <c r="AM2764"/>
      <c r="AN2764"/>
    </row>
    <row r="2765" spans="36:40" x14ac:dyDescent="0.5">
      <c r="AJ2765"/>
      <c r="AK2765"/>
      <c r="AL2765"/>
      <c r="AM2765"/>
      <c r="AN2765"/>
    </row>
    <row r="2766" spans="36:40" x14ac:dyDescent="0.5">
      <c r="AJ2766"/>
      <c r="AK2766"/>
      <c r="AL2766"/>
      <c r="AM2766"/>
      <c r="AN2766"/>
    </row>
    <row r="2767" spans="36:40" x14ac:dyDescent="0.5">
      <c r="AJ2767"/>
      <c r="AK2767"/>
      <c r="AL2767"/>
      <c r="AM2767"/>
      <c r="AN2767"/>
    </row>
    <row r="2768" spans="36:40" x14ac:dyDescent="0.5">
      <c r="AJ2768"/>
      <c r="AK2768"/>
      <c r="AL2768"/>
      <c r="AM2768"/>
      <c r="AN2768"/>
    </row>
    <row r="2769" spans="36:40" x14ac:dyDescent="0.5">
      <c r="AJ2769"/>
      <c r="AK2769"/>
      <c r="AL2769"/>
      <c r="AM2769"/>
      <c r="AN2769"/>
    </row>
    <row r="2770" spans="36:40" x14ac:dyDescent="0.5">
      <c r="AJ2770"/>
      <c r="AK2770"/>
      <c r="AL2770"/>
      <c r="AM2770"/>
      <c r="AN2770"/>
    </row>
    <row r="2771" spans="36:40" x14ac:dyDescent="0.5">
      <c r="AJ2771"/>
      <c r="AK2771"/>
      <c r="AL2771"/>
      <c r="AM2771"/>
      <c r="AN2771"/>
    </row>
    <row r="2772" spans="36:40" x14ac:dyDescent="0.5">
      <c r="AJ2772"/>
      <c r="AK2772"/>
      <c r="AL2772"/>
      <c r="AM2772"/>
      <c r="AN2772"/>
    </row>
    <row r="2773" spans="36:40" x14ac:dyDescent="0.5">
      <c r="AJ2773"/>
      <c r="AK2773"/>
      <c r="AL2773"/>
      <c r="AM2773"/>
      <c r="AN2773"/>
    </row>
    <row r="2774" spans="36:40" x14ac:dyDescent="0.5">
      <c r="AJ2774"/>
      <c r="AK2774"/>
      <c r="AL2774"/>
      <c r="AM2774"/>
      <c r="AN2774"/>
    </row>
    <row r="2775" spans="36:40" x14ac:dyDescent="0.5">
      <c r="AJ2775"/>
      <c r="AK2775"/>
      <c r="AL2775"/>
      <c r="AM2775"/>
      <c r="AN2775"/>
    </row>
    <row r="2776" spans="36:40" x14ac:dyDescent="0.5">
      <c r="AJ2776"/>
      <c r="AK2776"/>
      <c r="AL2776"/>
      <c r="AM2776"/>
      <c r="AN2776"/>
    </row>
    <row r="2777" spans="36:40" x14ac:dyDescent="0.5">
      <c r="AJ2777"/>
      <c r="AK2777"/>
      <c r="AL2777"/>
      <c r="AM2777"/>
      <c r="AN2777"/>
    </row>
    <row r="2778" spans="36:40" x14ac:dyDescent="0.5">
      <c r="AJ2778"/>
      <c r="AK2778"/>
      <c r="AL2778"/>
      <c r="AM2778"/>
      <c r="AN2778"/>
    </row>
    <row r="2779" spans="36:40" x14ac:dyDescent="0.5">
      <c r="AJ2779"/>
      <c r="AK2779"/>
      <c r="AL2779"/>
      <c r="AM2779"/>
      <c r="AN2779"/>
    </row>
    <row r="2780" spans="36:40" x14ac:dyDescent="0.5">
      <c r="AJ2780"/>
      <c r="AK2780"/>
      <c r="AL2780"/>
      <c r="AM2780"/>
      <c r="AN2780"/>
    </row>
    <row r="2781" spans="36:40" x14ac:dyDescent="0.5">
      <c r="AJ2781"/>
      <c r="AK2781"/>
      <c r="AL2781"/>
      <c r="AM2781"/>
      <c r="AN2781"/>
    </row>
    <row r="2782" spans="36:40" x14ac:dyDescent="0.5">
      <c r="AJ2782"/>
      <c r="AK2782"/>
      <c r="AL2782"/>
      <c r="AM2782"/>
      <c r="AN2782"/>
    </row>
    <row r="2783" spans="36:40" x14ac:dyDescent="0.5">
      <c r="AJ2783"/>
      <c r="AK2783"/>
      <c r="AL2783"/>
      <c r="AM2783"/>
      <c r="AN2783"/>
    </row>
    <row r="2784" spans="36:40" x14ac:dyDescent="0.5">
      <c r="AJ2784"/>
      <c r="AK2784"/>
      <c r="AL2784"/>
      <c r="AM2784"/>
      <c r="AN2784"/>
    </row>
    <row r="2785" spans="36:40" x14ac:dyDescent="0.5">
      <c r="AJ2785"/>
      <c r="AK2785"/>
      <c r="AL2785"/>
      <c r="AM2785"/>
      <c r="AN2785"/>
    </row>
    <row r="2786" spans="36:40" x14ac:dyDescent="0.5">
      <c r="AJ2786"/>
      <c r="AK2786"/>
      <c r="AL2786"/>
      <c r="AM2786"/>
      <c r="AN2786"/>
    </row>
    <row r="2787" spans="36:40" x14ac:dyDescent="0.5">
      <c r="AJ2787"/>
      <c r="AK2787"/>
      <c r="AL2787"/>
      <c r="AM2787"/>
      <c r="AN2787"/>
    </row>
    <row r="2788" spans="36:40" x14ac:dyDescent="0.5">
      <c r="AJ2788"/>
      <c r="AK2788"/>
      <c r="AL2788"/>
      <c r="AM2788"/>
      <c r="AN2788"/>
    </row>
    <row r="2789" spans="36:40" x14ac:dyDescent="0.5">
      <c r="AJ2789"/>
      <c r="AK2789"/>
      <c r="AL2789"/>
      <c r="AM2789"/>
      <c r="AN2789"/>
    </row>
    <row r="2790" spans="36:40" x14ac:dyDescent="0.5">
      <c r="AJ2790"/>
      <c r="AK2790"/>
      <c r="AL2790"/>
      <c r="AM2790"/>
      <c r="AN2790"/>
    </row>
    <row r="2791" spans="36:40" x14ac:dyDescent="0.5">
      <c r="AJ2791"/>
      <c r="AK2791"/>
      <c r="AL2791"/>
      <c r="AM2791"/>
      <c r="AN2791"/>
    </row>
    <row r="2792" spans="36:40" x14ac:dyDescent="0.5">
      <c r="AJ2792"/>
      <c r="AK2792"/>
      <c r="AL2792"/>
      <c r="AM2792"/>
      <c r="AN2792"/>
    </row>
    <row r="2793" spans="36:40" x14ac:dyDescent="0.5">
      <c r="AJ2793"/>
      <c r="AK2793"/>
      <c r="AL2793"/>
      <c r="AM2793"/>
      <c r="AN2793"/>
    </row>
    <row r="2794" spans="36:40" x14ac:dyDescent="0.5">
      <c r="AJ2794"/>
      <c r="AK2794"/>
      <c r="AL2794"/>
      <c r="AM2794"/>
      <c r="AN2794"/>
    </row>
    <row r="2795" spans="36:40" x14ac:dyDescent="0.5">
      <c r="AJ2795"/>
      <c r="AK2795"/>
      <c r="AL2795"/>
      <c r="AM2795"/>
      <c r="AN2795"/>
    </row>
    <row r="2796" spans="36:40" x14ac:dyDescent="0.5">
      <c r="AJ2796"/>
      <c r="AK2796"/>
      <c r="AL2796"/>
      <c r="AM2796"/>
      <c r="AN2796"/>
    </row>
    <row r="2797" spans="36:40" x14ac:dyDescent="0.5">
      <c r="AJ2797"/>
      <c r="AK2797"/>
      <c r="AL2797"/>
      <c r="AM2797"/>
      <c r="AN2797"/>
    </row>
    <row r="2798" spans="36:40" x14ac:dyDescent="0.5">
      <c r="AJ2798"/>
      <c r="AK2798"/>
      <c r="AL2798"/>
      <c r="AM2798"/>
      <c r="AN2798"/>
    </row>
    <row r="2799" spans="36:40" x14ac:dyDescent="0.5">
      <c r="AJ2799"/>
      <c r="AK2799"/>
      <c r="AL2799"/>
      <c r="AM2799"/>
      <c r="AN2799"/>
    </row>
    <row r="2800" spans="36:40" x14ac:dyDescent="0.5">
      <c r="AJ2800"/>
      <c r="AK2800"/>
      <c r="AL2800"/>
      <c r="AM2800"/>
      <c r="AN2800"/>
    </row>
    <row r="2801" spans="36:40" x14ac:dyDescent="0.5">
      <c r="AJ2801"/>
      <c r="AK2801"/>
      <c r="AL2801"/>
      <c r="AM2801"/>
      <c r="AN2801"/>
    </row>
    <row r="2802" spans="36:40" x14ac:dyDescent="0.5">
      <c r="AJ2802"/>
      <c r="AK2802"/>
      <c r="AL2802"/>
      <c r="AM2802"/>
      <c r="AN2802"/>
    </row>
    <row r="2803" spans="36:40" x14ac:dyDescent="0.5">
      <c r="AJ2803"/>
      <c r="AK2803"/>
      <c r="AL2803"/>
      <c r="AM2803"/>
      <c r="AN2803"/>
    </row>
    <row r="2804" spans="36:40" x14ac:dyDescent="0.5">
      <c r="AJ2804"/>
      <c r="AK2804"/>
      <c r="AL2804"/>
      <c r="AM2804"/>
      <c r="AN2804"/>
    </row>
    <row r="2805" spans="36:40" x14ac:dyDescent="0.5">
      <c r="AJ2805"/>
      <c r="AK2805"/>
      <c r="AL2805"/>
      <c r="AM2805"/>
      <c r="AN2805"/>
    </row>
    <row r="2806" spans="36:40" x14ac:dyDescent="0.5">
      <c r="AJ2806"/>
      <c r="AK2806"/>
      <c r="AL2806"/>
      <c r="AM2806"/>
      <c r="AN2806"/>
    </row>
    <row r="2807" spans="36:40" x14ac:dyDescent="0.5">
      <c r="AJ2807"/>
      <c r="AK2807"/>
      <c r="AL2807"/>
      <c r="AM2807"/>
      <c r="AN2807"/>
    </row>
    <row r="2808" spans="36:40" x14ac:dyDescent="0.5">
      <c r="AJ2808"/>
      <c r="AK2808"/>
      <c r="AL2808"/>
      <c r="AM2808"/>
      <c r="AN2808"/>
    </row>
    <row r="2809" spans="36:40" x14ac:dyDescent="0.5">
      <c r="AJ2809"/>
      <c r="AK2809"/>
      <c r="AL2809"/>
      <c r="AM2809"/>
      <c r="AN2809"/>
    </row>
    <row r="2810" spans="36:40" x14ac:dyDescent="0.5">
      <c r="AJ2810"/>
      <c r="AK2810"/>
      <c r="AL2810"/>
      <c r="AM2810"/>
      <c r="AN2810"/>
    </row>
    <row r="2811" spans="36:40" x14ac:dyDescent="0.5">
      <c r="AJ2811"/>
      <c r="AK2811"/>
      <c r="AL2811"/>
      <c r="AM2811"/>
      <c r="AN2811"/>
    </row>
    <row r="2812" spans="36:40" x14ac:dyDescent="0.5">
      <c r="AJ2812"/>
      <c r="AK2812"/>
      <c r="AL2812"/>
      <c r="AM2812"/>
      <c r="AN2812"/>
    </row>
    <row r="2813" spans="36:40" x14ac:dyDescent="0.5">
      <c r="AJ2813"/>
      <c r="AK2813"/>
      <c r="AL2813"/>
      <c r="AM2813"/>
      <c r="AN2813"/>
    </row>
    <row r="2814" spans="36:40" x14ac:dyDescent="0.5">
      <c r="AJ2814"/>
      <c r="AK2814"/>
      <c r="AL2814"/>
      <c r="AM2814"/>
      <c r="AN2814"/>
    </row>
    <row r="2815" spans="36:40" x14ac:dyDescent="0.5">
      <c r="AJ2815"/>
      <c r="AK2815"/>
      <c r="AL2815"/>
      <c r="AM2815"/>
      <c r="AN2815"/>
    </row>
    <row r="2816" spans="36:40" x14ac:dyDescent="0.5">
      <c r="AJ2816"/>
      <c r="AK2816"/>
      <c r="AL2816"/>
      <c r="AM2816"/>
      <c r="AN2816"/>
    </row>
    <row r="2817" spans="36:40" x14ac:dyDescent="0.5">
      <c r="AJ2817"/>
      <c r="AK2817"/>
      <c r="AL2817"/>
      <c r="AM2817"/>
      <c r="AN2817"/>
    </row>
    <row r="2818" spans="36:40" x14ac:dyDescent="0.5">
      <c r="AJ2818"/>
      <c r="AK2818"/>
      <c r="AL2818"/>
      <c r="AM2818"/>
      <c r="AN2818"/>
    </row>
    <row r="2819" spans="36:40" x14ac:dyDescent="0.5">
      <c r="AJ2819"/>
      <c r="AK2819"/>
      <c r="AL2819"/>
      <c r="AM2819"/>
      <c r="AN2819"/>
    </row>
    <row r="2820" spans="36:40" x14ac:dyDescent="0.5">
      <c r="AJ2820"/>
      <c r="AK2820"/>
      <c r="AL2820"/>
      <c r="AM2820"/>
      <c r="AN2820"/>
    </row>
    <row r="2821" spans="36:40" x14ac:dyDescent="0.5">
      <c r="AJ2821"/>
      <c r="AK2821"/>
      <c r="AL2821"/>
      <c r="AM2821"/>
      <c r="AN2821"/>
    </row>
    <row r="2822" spans="36:40" x14ac:dyDescent="0.5">
      <c r="AJ2822"/>
      <c r="AK2822"/>
      <c r="AL2822"/>
      <c r="AM2822"/>
      <c r="AN2822"/>
    </row>
    <row r="2823" spans="36:40" x14ac:dyDescent="0.5">
      <c r="AJ2823"/>
      <c r="AK2823"/>
      <c r="AL2823"/>
      <c r="AM2823"/>
      <c r="AN2823"/>
    </row>
    <row r="2824" spans="36:40" x14ac:dyDescent="0.5">
      <c r="AJ2824"/>
      <c r="AK2824"/>
      <c r="AL2824"/>
      <c r="AM2824"/>
      <c r="AN2824"/>
    </row>
    <row r="2825" spans="36:40" x14ac:dyDescent="0.5">
      <c r="AJ2825"/>
      <c r="AK2825"/>
      <c r="AL2825"/>
      <c r="AM2825"/>
      <c r="AN2825"/>
    </row>
    <row r="2826" spans="36:40" x14ac:dyDescent="0.5">
      <c r="AJ2826"/>
      <c r="AK2826"/>
      <c r="AL2826"/>
      <c r="AM2826"/>
      <c r="AN2826"/>
    </row>
    <row r="2827" spans="36:40" x14ac:dyDescent="0.5">
      <c r="AJ2827"/>
      <c r="AK2827"/>
      <c r="AL2827"/>
      <c r="AM2827"/>
      <c r="AN2827"/>
    </row>
    <row r="2828" spans="36:40" x14ac:dyDescent="0.5">
      <c r="AJ2828"/>
      <c r="AK2828"/>
      <c r="AL2828"/>
      <c r="AM2828"/>
      <c r="AN2828"/>
    </row>
    <row r="2829" spans="36:40" x14ac:dyDescent="0.5">
      <c r="AJ2829"/>
      <c r="AK2829"/>
      <c r="AL2829"/>
      <c r="AM2829"/>
      <c r="AN2829"/>
    </row>
    <row r="2830" spans="36:40" x14ac:dyDescent="0.5">
      <c r="AJ2830"/>
      <c r="AK2830"/>
      <c r="AL2830"/>
      <c r="AM2830"/>
      <c r="AN2830"/>
    </row>
    <row r="2831" spans="36:40" x14ac:dyDescent="0.5">
      <c r="AJ2831"/>
      <c r="AK2831"/>
      <c r="AL2831"/>
      <c r="AM2831"/>
      <c r="AN2831"/>
    </row>
    <row r="2832" spans="36:40" x14ac:dyDescent="0.5">
      <c r="AJ2832"/>
      <c r="AK2832"/>
      <c r="AL2832"/>
      <c r="AM2832"/>
      <c r="AN2832"/>
    </row>
    <row r="2833" spans="36:40" x14ac:dyDescent="0.5">
      <c r="AJ2833"/>
      <c r="AK2833"/>
      <c r="AL2833"/>
      <c r="AM2833"/>
      <c r="AN2833"/>
    </row>
    <row r="2834" spans="36:40" x14ac:dyDescent="0.5">
      <c r="AJ2834"/>
      <c r="AK2834"/>
      <c r="AL2834"/>
      <c r="AM2834"/>
      <c r="AN2834"/>
    </row>
    <row r="2835" spans="36:40" x14ac:dyDescent="0.5">
      <c r="AJ2835"/>
      <c r="AK2835"/>
      <c r="AL2835"/>
      <c r="AM2835"/>
      <c r="AN2835"/>
    </row>
    <row r="2836" spans="36:40" x14ac:dyDescent="0.5">
      <c r="AJ2836"/>
      <c r="AK2836"/>
      <c r="AL2836"/>
      <c r="AM2836"/>
      <c r="AN2836"/>
    </row>
    <row r="2837" spans="36:40" x14ac:dyDescent="0.5">
      <c r="AJ2837"/>
      <c r="AK2837"/>
      <c r="AL2837"/>
      <c r="AM2837"/>
      <c r="AN2837"/>
    </row>
    <row r="2838" spans="36:40" x14ac:dyDescent="0.5">
      <c r="AJ2838"/>
      <c r="AK2838"/>
      <c r="AL2838"/>
      <c r="AM2838"/>
      <c r="AN2838"/>
    </row>
    <row r="2839" spans="36:40" x14ac:dyDescent="0.5">
      <c r="AJ2839"/>
      <c r="AK2839"/>
      <c r="AL2839"/>
      <c r="AM2839"/>
      <c r="AN2839"/>
    </row>
    <row r="2840" spans="36:40" x14ac:dyDescent="0.5">
      <c r="AJ2840"/>
      <c r="AK2840"/>
      <c r="AL2840"/>
      <c r="AM2840"/>
      <c r="AN2840"/>
    </row>
    <row r="2841" spans="36:40" x14ac:dyDescent="0.5">
      <c r="AJ2841"/>
      <c r="AK2841"/>
      <c r="AL2841"/>
      <c r="AM2841"/>
      <c r="AN2841"/>
    </row>
    <row r="2842" spans="36:40" x14ac:dyDescent="0.5">
      <c r="AJ2842"/>
      <c r="AK2842"/>
      <c r="AL2842"/>
      <c r="AM2842"/>
      <c r="AN2842"/>
    </row>
    <row r="2843" spans="36:40" x14ac:dyDescent="0.5">
      <c r="AJ2843"/>
      <c r="AK2843"/>
      <c r="AL2843"/>
      <c r="AM2843"/>
      <c r="AN2843"/>
    </row>
    <row r="2844" spans="36:40" x14ac:dyDescent="0.5">
      <c r="AJ2844"/>
      <c r="AK2844"/>
      <c r="AL2844"/>
      <c r="AM2844"/>
      <c r="AN2844"/>
    </row>
    <row r="2845" spans="36:40" x14ac:dyDescent="0.5">
      <c r="AJ2845"/>
      <c r="AK2845"/>
      <c r="AL2845"/>
      <c r="AM2845"/>
      <c r="AN2845"/>
    </row>
    <row r="2846" spans="36:40" x14ac:dyDescent="0.5">
      <c r="AJ2846"/>
      <c r="AK2846"/>
      <c r="AL2846"/>
      <c r="AM2846"/>
      <c r="AN2846"/>
    </row>
    <row r="2847" spans="36:40" x14ac:dyDescent="0.5">
      <c r="AJ2847"/>
      <c r="AK2847"/>
      <c r="AL2847"/>
      <c r="AM2847"/>
      <c r="AN2847"/>
    </row>
    <row r="2848" spans="36:40" x14ac:dyDescent="0.5">
      <c r="AJ2848"/>
      <c r="AK2848"/>
      <c r="AL2848"/>
      <c r="AM2848"/>
      <c r="AN2848"/>
    </row>
    <row r="2849" spans="36:40" x14ac:dyDescent="0.5">
      <c r="AJ2849"/>
      <c r="AK2849"/>
      <c r="AL2849"/>
      <c r="AM2849"/>
      <c r="AN2849"/>
    </row>
    <row r="2850" spans="36:40" x14ac:dyDescent="0.5">
      <c r="AJ2850"/>
      <c r="AK2850"/>
      <c r="AL2850"/>
      <c r="AM2850"/>
      <c r="AN2850"/>
    </row>
    <row r="2851" spans="36:40" x14ac:dyDescent="0.5">
      <c r="AJ2851"/>
      <c r="AK2851"/>
      <c r="AL2851"/>
      <c r="AM2851"/>
      <c r="AN2851"/>
    </row>
    <row r="2852" spans="36:40" x14ac:dyDescent="0.5">
      <c r="AJ2852"/>
      <c r="AK2852"/>
      <c r="AL2852"/>
      <c r="AM2852"/>
      <c r="AN2852"/>
    </row>
    <row r="2853" spans="36:40" x14ac:dyDescent="0.5">
      <c r="AJ2853"/>
      <c r="AK2853"/>
      <c r="AL2853"/>
      <c r="AM2853"/>
      <c r="AN2853"/>
    </row>
    <row r="2854" spans="36:40" x14ac:dyDescent="0.5">
      <c r="AJ2854"/>
      <c r="AK2854"/>
      <c r="AL2854"/>
      <c r="AM2854"/>
      <c r="AN2854"/>
    </row>
    <row r="2855" spans="36:40" x14ac:dyDescent="0.5">
      <c r="AJ2855"/>
      <c r="AK2855"/>
      <c r="AL2855"/>
      <c r="AM2855"/>
      <c r="AN2855"/>
    </row>
    <row r="2856" spans="36:40" x14ac:dyDescent="0.5">
      <c r="AJ2856"/>
      <c r="AK2856"/>
      <c r="AL2856"/>
      <c r="AM2856"/>
      <c r="AN2856"/>
    </row>
    <row r="2857" spans="36:40" x14ac:dyDescent="0.5">
      <c r="AJ2857"/>
      <c r="AK2857"/>
      <c r="AL2857"/>
      <c r="AM2857"/>
      <c r="AN2857"/>
    </row>
    <row r="2858" spans="36:40" x14ac:dyDescent="0.5">
      <c r="AJ2858"/>
      <c r="AK2858"/>
      <c r="AL2858"/>
      <c r="AM2858"/>
      <c r="AN2858"/>
    </row>
    <row r="2859" spans="36:40" x14ac:dyDescent="0.5">
      <c r="AJ2859"/>
      <c r="AK2859"/>
      <c r="AL2859"/>
      <c r="AM2859"/>
      <c r="AN2859"/>
    </row>
    <row r="2860" spans="36:40" x14ac:dyDescent="0.5">
      <c r="AJ2860"/>
      <c r="AK2860"/>
      <c r="AL2860"/>
      <c r="AM2860"/>
      <c r="AN2860"/>
    </row>
    <row r="2861" spans="36:40" x14ac:dyDescent="0.5">
      <c r="AJ2861"/>
      <c r="AK2861"/>
      <c r="AL2861"/>
      <c r="AM2861"/>
      <c r="AN2861"/>
    </row>
    <row r="2862" spans="36:40" x14ac:dyDescent="0.5">
      <c r="AJ2862"/>
      <c r="AK2862"/>
      <c r="AL2862"/>
      <c r="AM2862"/>
      <c r="AN2862"/>
    </row>
    <row r="2863" spans="36:40" x14ac:dyDescent="0.5">
      <c r="AJ2863"/>
      <c r="AK2863"/>
      <c r="AL2863"/>
      <c r="AM2863"/>
      <c r="AN2863"/>
    </row>
    <row r="2864" spans="36:40" x14ac:dyDescent="0.5">
      <c r="AJ2864"/>
      <c r="AK2864"/>
      <c r="AL2864"/>
      <c r="AM2864"/>
      <c r="AN2864"/>
    </row>
    <row r="2865" spans="36:40" x14ac:dyDescent="0.5">
      <c r="AJ2865"/>
      <c r="AK2865"/>
      <c r="AL2865"/>
      <c r="AM2865"/>
      <c r="AN2865"/>
    </row>
    <row r="2866" spans="36:40" x14ac:dyDescent="0.5">
      <c r="AJ2866"/>
      <c r="AK2866"/>
      <c r="AL2866"/>
      <c r="AM2866"/>
      <c r="AN2866"/>
    </row>
    <row r="2867" spans="36:40" x14ac:dyDescent="0.5">
      <c r="AJ2867"/>
      <c r="AK2867"/>
      <c r="AL2867"/>
      <c r="AM2867"/>
      <c r="AN2867"/>
    </row>
    <row r="2868" spans="36:40" x14ac:dyDescent="0.5">
      <c r="AJ2868"/>
      <c r="AK2868"/>
      <c r="AL2868"/>
      <c r="AM2868"/>
      <c r="AN2868"/>
    </row>
    <row r="2869" spans="36:40" x14ac:dyDescent="0.5">
      <c r="AJ2869"/>
      <c r="AK2869"/>
      <c r="AL2869"/>
      <c r="AM2869"/>
      <c r="AN2869"/>
    </row>
    <row r="2870" spans="36:40" x14ac:dyDescent="0.5">
      <c r="AJ2870"/>
      <c r="AK2870"/>
      <c r="AL2870"/>
      <c r="AM2870"/>
      <c r="AN2870"/>
    </row>
    <row r="2871" spans="36:40" x14ac:dyDescent="0.5">
      <c r="AJ2871"/>
      <c r="AK2871"/>
      <c r="AL2871"/>
      <c r="AM2871"/>
      <c r="AN2871"/>
    </row>
    <row r="2872" spans="36:40" x14ac:dyDescent="0.5">
      <c r="AJ2872"/>
      <c r="AK2872"/>
      <c r="AL2872"/>
      <c r="AM2872"/>
      <c r="AN2872"/>
    </row>
    <row r="2873" spans="36:40" x14ac:dyDescent="0.5">
      <c r="AJ2873"/>
      <c r="AK2873"/>
      <c r="AL2873"/>
      <c r="AM2873"/>
      <c r="AN2873"/>
    </row>
    <row r="2874" spans="36:40" x14ac:dyDescent="0.5">
      <c r="AJ2874"/>
      <c r="AK2874"/>
      <c r="AL2874"/>
      <c r="AM2874"/>
      <c r="AN2874"/>
    </row>
    <row r="2875" spans="36:40" x14ac:dyDescent="0.5">
      <c r="AJ2875"/>
      <c r="AK2875"/>
      <c r="AL2875"/>
      <c r="AM2875"/>
      <c r="AN2875"/>
    </row>
    <row r="2876" spans="36:40" x14ac:dyDescent="0.5">
      <c r="AJ2876"/>
      <c r="AK2876"/>
      <c r="AL2876"/>
      <c r="AM2876"/>
      <c r="AN2876"/>
    </row>
    <row r="2877" spans="36:40" x14ac:dyDescent="0.5">
      <c r="AJ2877"/>
      <c r="AK2877"/>
      <c r="AL2877"/>
      <c r="AM2877"/>
      <c r="AN2877"/>
    </row>
    <row r="2878" spans="36:40" x14ac:dyDescent="0.5">
      <c r="AJ2878"/>
      <c r="AK2878"/>
      <c r="AL2878"/>
      <c r="AM2878"/>
      <c r="AN2878"/>
    </row>
    <row r="2879" spans="36:40" x14ac:dyDescent="0.5">
      <c r="AJ2879"/>
      <c r="AK2879"/>
      <c r="AL2879"/>
      <c r="AM2879"/>
      <c r="AN2879"/>
    </row>
    <row r="2880" spans="36:40" x14ac:dyDescent="0.5">
      <c r="AJ2880"/>
      <c r="AK2880"/>
      <c r="AL2880"/>
      <c r="AM2880"/>
      <c r="AN2880"/>
    </row>
    <row r="2881" spans="36:40" x14ac:dyDescent="0.5">
      <c r="AJ2881"/>
      <c r="AK2881"/>
      <c r="AL2881"/>
      <c r="AM2881"/>
      <c r="AN2881"/>
    </row>
    <row r="2882" spans="36:40" x14ac:dyDescent="0.5">
      <c r="AJ2882"/>
      <c r="AK2882"/>
      <c r="AL2882"/>
      <c r="AM2882"/>
      <c r="AN2882"/>
    </row>
    <row r="2883" spans="36:40" x14ac:dyDescent="0.5">
      <c r="AJ2883"/>
      <c r="AK2883"/>
      <c r="AL2883"/>
      <c r="AM2883"/>
      <c r="AN2883"/>
    </row>
    <row r="2884" spans="36:40" x14ac:dyDescent="0.5">
      <c r="AJ2884"/>
      <c r="AK2884"/>
      <c r="AL2884"/>
      <c r="AM2884"/>
      <c r="AN2884"/>
    </row>
    <row r="2885" spans="36:40" x14ac:dyDescent="0.5">
      <c r="AJ2885"/>
      <c r="AK2885"/>
      <c r="AL2885"/>
      <c r="AM2885"/>
      <c r="AN2885"/>
    </row>
    <row r="2886" spans="36:40" x14ac:dyDescent="0.5">
      <c r="AJ2886"/>
      <c r="AK2886"/>
      <c r="AL2886"/>
      <c r="AM2886"/>
      <c r="AN2886"/>
    </row>
    <row r="2887" spans="36:40" x14ac:dyDescent="0.5">
      <c r="AJ2887"/>
      <c r="AK2887"/>
      <c r="AL2887"/>
      <c r="AM2887"/>
      <c r="AN2887"/>
    </row>
    <row r="2888" spans="36:40" x14ac:dyDescent="0.5">
      <c r="AJ2888"/>
      <c r="AK2888"/>
      <c r="AL2888"/>
      <c r="AM2888"/>
      <c r="AN2888"/>
    </row>
    <row r="2889" spans="36:40" x14ac:dyDescent="0.5">
      <c r="AJ2889"/>
      <c r="AK2889"/>
      <c r="AL2889"/>
      <c r="AM2889"/>
      <c r="AN2889"/>
    </row>
    <row r="2890" spans="36:40" x14ac:dyDescent="0.5">
      <c r="AJ2890"/>
      <c r="AK2890"/>
      <c r="AL2890"/>
      <c r="AM2890"/>
      <c r="AN2890"/>
    </row>
    <row r="2891" spans="36:40" x14ac:dyDescent="0.5">
      <c r="AJ2891"/>
      <c r="AK2891"/>
      <c r="AL2891"/>
      <c r="AM2891"/>
      <c r="AN2891"/>
    </row>
    <row r="2892" spans="36:40" x14ac:dyDescent="0.5">
      <c r="AJ2892"/>
      <c r="AK2892"/>
      <c r="AL2892"/>
      <c r="AM2892"/>
      <c r="AN2892"/>
    </row>
    <row r="2893" spans="36:40" x14ac:dyDescent="0.5">
      <c r="AJ2893"/>
      <c r="AK2893"/>
      <c r="AL2893"/>
      <c r="AM2893"/>
      <c r="AN2893"/>
    </row>
    <row r="2894" spans="36:40" x14ac:dyDescent="0.5">
      <c r="AJ2894"/>
      <c r="AK2894"/>
      <c r="AL2894"/>
      <c r="AM2894"/>
      <c r="AN2894"/>
    </row>
    <row r="2895" spans="36:40" x14ac:dyDescent="0.5">
      <c r="AJ2895"/>
      <c r="AK2895"/>
      <c r="AL2895"/>
      <c r="AM2895"/>
      <c r="AN2895"/>
    </row>
    <row r="2896" spans="36:40" x14ac:dyDescent="0.5">
      <c r="AJ2896"/>
      <c r="AK2896"/>
      <c r="AL2896"/>
      <c r="AM2896"/>
      <c r="AN2896"/>
    </row>
    <row r="2897" spans="36:40" x14ac:dyDescent="0.5">
      <c r="AJ2897"/>
      <c r="AK2897"/>
      <c r="AL2897"/>
      <c r="AM2897"/>
      <c r="AN2897"/>
    </row>
    <row r="2898" spans="36:40" x14ac:dyDescent="0.5">
      <c r="AJ2898"/>
      <c r="AK2898"/>
      <c r="AL2898"/>
      <c r="AM2898"/>
      <c r="AN2898"/>
    </row>
    <row r="2899" spans="36:40" x14ac:dyDescent="0.5">
      <c r="AJ2899"/>
      <c r="AK2899"/>
      <c r="AL2899"/>
      <c r="AM2899"/>
      <c r="AN2899"/>
    </row>
    <row r="2900" spans="36:40" x14ac:dyDescent="0.5">
      <c r="AJ2900"/>
      <c r="AK2900"/>
      <c r="AL2900"/>
      <c r="AM2900"/>
      <c r="AN2900"/>
    </row>
    <row r="2901" spans="36:40" x14ac:dyDescent="0.5">
      <c r="AJ2901"/>
      <c r="AK2901"/>
      <c r="AL2901"/>
      <c r="AM2901"/>
      <c r="AN2901"/>
    </row>
    <row r="2902" spans="36:40" x14ac:dyDescent="0.5">
      <c r="AJ2902"/>
      <c r="AK2902"/>
      <c r="AL2902"/>
      <c r="AM2902"/>
      <c r="AN2902"/>
    </row>
    <row r="2903" spans="36:40" x14ac:dyDescent="0.5">
      <c r="AJ2903"/>
      <c r="AK2903"/>
      <c r="AL2903"/>
      <c r="AM2903"/>
      <c r="AN2903"/>
    </row>
    <row r="2904" spans="36:40" x14ac:dyDescent="0.5">
      <c r="AJ2904"/>
      <c r="AK2904"/>
      <c r="AL2904"/>
      <c r="AM2904"/>
      <c r="AN2904"/>
    </row>
    <row r="2905" spans="36:40" x14ac:dyDescent="0.5">
      <c r="AJ2905"/>
      <c r="AK2905"/>
      <c r="AL2905"/>
      <c r="AM2905"/>
      <c r="AN2905"/>
    </row>
    <row r="2906" spans="36:40" x14ac:dyDescent="0.5">
      <c r="AJ2906"/>
      <c r="AK2906"/>
      <c r="AL2906"/>
      <c r="AM2906"/>
      <c r="AN2906"/>
    </row>
    <row r="2907" spans="36:40" x14ac:dyDescent="0.5">
      <c r="AJ2907"/>
      <c r="AK2907"/>
      <c r="AL2907"/>
      <c r="AM2907"/>
      <c r="AN2907"/>
    </row>
    <row r="2908" spans="36:40" x14ac:dyDescent="0.5">
      <c r="AJ2908"/>
      <c r="AK2908"/>
      <c r="AL2908"/>
      <c r="AM2908"/>
      <c r="AN2908"/>
    </row>
    <row r="2909" spans="36:40" x14ac:dyDescent="0.5">
      <c r="AJ2909"/>
      <c r="AK2909"/>
      <c r="AL2909"/>
      <c r="AM2909"/>
      <c r="AN2909"/>
    </row>
    <row r="2910" spans="36:40" x14ac:dyDescent="0.5">
      <c r="AJ2910"/>
      <c r="AK2910"/>
      <c r="AL2910"/>
      <c r="AM2910"/>
      <c r="AN2910"/>
    </row>
    <row r="2911" spans="36:40" x14ac:dyDescent="0.5">
      <c r="AJ2911"/>
      <c r="AK2911"/>
      <c r="AL2911"/>
      <c r="AM2911"/>
      <c r="AN2911"/>
    </row>
    <row r="2912" spans="36:40" x14ac:dyDescent="0.5">
      <c r="AJ2912"/>
      <c r="AK2912"/>
      <c r="AL2912"/>
      <c r="AM2912"/>
      <c r="AN2912"/>
    </row>
    <row r="2913" spans="36:40" x14ac:dyDescent="0.5">
      <c r="AJ2913"/>
      <c r="AK2913"/>
      <c r="AL2913"/>
      <c r="AM2913"/>
      <c r="AN2913"/>
    </row>
    <row r="2914" spans="36:40" x14ac:dyDescent="0.5">
      <c r="AJ2914"/>
      <c r="AK2914"/>
      <c r="AL2914"/>
      <c r="AM2914"/>
      <c r="AN2914"/>
    </row>
    <row r="2915" spans="36:40" x14ac:dyDescent="0.5">
      <c r="AJ2915"/>
      <c r="AK2915"/>
      <c r="AL2915"/>
      <c r="AM2915"/>
      <c r="AN2915"/>
    </row>
    <row r="2916" spans="36:40" x14ac:dyDescent="0.5">
      <c r="AJ2916"/>
      <c r="AK2916"/>
      <c r="AL2916"/>
      <c r="AM2916"/>
      <c r="AN2916"/>
    </row>
    <row r="2917" spans="36:40" x14ac:dyDescent="0.5">
      <c r="AJ2917"/>
      <c r="AK2917"/>
      <c r="AL2917"/>
      <c r="AM2917"/>
      <c r="AN2917"/>
    </row>
    <row r="2918" spans="36:40" x14ac:dyDescent="0.5">
      <c r="AJ2918"/>
      <c r="AK2918"/>
      <c r="AL2918"/>
      <c r="AM2918"/>
      <c r="AN2918"/>
    </row>
    <row r="2919" spans="36:40" x14ac:dyDescent="0.5">
      <c r="AJ2919"/>
      <c r="AK2919"/>
      <c r="AL2919"/>
      <c r="AM2919"/>
      <c r="AN2919"/>
    </row>
    <row r="2920" spans="36:40" x14ac:dyDescent="0.5">
      <c r="AJ2920"/>
      <c r="AK2920"/>
      <c r="AL2920"/>
      <c r="AM2920"/>
      <c r="AN2920"/>
    </row>
    <row r="2921" spans="36:40" x14ac:dyDescent="0.5">
      <c r="AJ2921"/>
      <c r="AK2921"/>
      <c r="AL2921"/>
      <c r="AM2921"/>
      <c r="AN2921"/>
    </row>
    <row r="2922" spans="36:40" x14ac:dyDescent="0.5">
      <c r="AJ2922"/>
      <c r="AK2922"/>
      <c r="AL2922"/>
      <c r="AM2922"/>
      <c r="AN2922"/>
    </row>
    <row r="2923" spans="36:40" x14ac:dyDescent="0.5">
      <c r="AJ2923"/>
      <c r="AK2923"/>
      <c r="AL2923"/>
      <c r="AM2923"/>
      <c r="AN2923"/>
    </row>
    <row r="2924" spans="36:40" x14ac:dyDescent="0.5">
      <c r="AJ2924"/>
      <c r="AK2924"/>
      <c r="AL2924"/>
      <c r="AM2924"/>
      <c r="AN2924"/>
    </row>
    <row r="2925" spans="36:40" x14ac:dyDescent="0.5">
      <c r="AJ2925"/>
      <c r="AK2925"/>
      <c r="AL2925"/>
      <c r="AM2925"/>
      <c r="AN2925"/>
    </row>
    <row r="2926" spans="36:40" x14ac:dyDescent="0.5">
      <c r="AJ2926"/>
      <c r="AK2926"/>
      <c r="AL2926"/>
      <c r="AM2926"/>
      <c r="AN2926"/>
    </row>
    <row r="2927" spans="36:40" x14ac:dyDescent="0.5">
      <c r="AJ2927"/>
      <c r="AK2927"/>
      <c r="AL2927"/>
      <c r="AM2927"/>
      <c r="AN2927"/>
    </row>
    <row r="2928" spans="36:40" x14ac:dyDescent="0.5">
      <c r="AJ2928"/>
      <c r="AK2928"/>
      <c r="AL2928"/>
      <c r="AM2928"/>
      <c r="AN2928"/>
    </row>
    <row r="2929" spans="36:40" x14ac:dyDescent="0.5">
      <c r="AJ2929"/>
      <c r="AK2929"/>
      <c r="AL2929"/>
      <c r="AM2929"/>
      <c r="AN2929"/>
    </row>
    <row r="2930" spans="36:40" x14ac:dyDescent="0.5">
      <c r="AJ2930"/>
      <c r="AK2930"/>
      <c r="AL2930"/>
      <c r="AM2930"/>
      <c r="AN2930"/>
    </row>
    <row r="2931" spans="36:40" x14ac:dyDescent="0.5">
      <c r="AJ2931"/>
      <c r="AK2931"/>
      <c r="AL2931"/>
      <c r="AM2931"/>
      <c r="AN2931"/>
    </row>
    <row r="2932" spans="36:40" x14ac:dyDescent="0.5">
      <c r="AJ2932"/>
      <c r="AK2932"/>
      <c r="AL2932"/>
      <c r="AM2932"/>
      <c r="AN2932"/>
    </row>
    <row r="2933" spans="36:40" x14ac:dyDescent="0.5">
      <c r="AJ2933"/>
      <c r="AK2933"/>
      <c r="AL2933"/>
      <c r="AM2933"/>
      <c r="AN2933"/>
    </row>
    <row r="2934" spans="36:40" x14ac:dyDescent="0.5">
      <c r="AJ2934"/>
      <c r="AK2934"/>
      <c r="AL2934"/>
      <c r="AM2934"/>
      <c r="AN2934"/>
    </row>
    <row r="2935" spans="36:40" x14ac:dyDescent="0.5">
      <c r="AJ2935"/>
      <c r="AK2935"/>
      <c r="AL2935"/>
      <c r="AM2935"/>
      <c r="AN2935"/>
    </row>
    <row r="2936" spans="36:40" x14ac:dyDescent="0.5">
      <c r="AJ2936"/>
      <c r="AK2936"/>
      <c r="AL2936"/>
      <c r="AM2936"/>
      <c r="AN2936"/>
    </row>
    <row r="2937" spans="36:40" x14ac:dyDescent="0.5">
      <c r="AJ2937"/>
      <c r="AK2937"/>
      <c r="AL2937"/>
      <c r="AM2937"/>
      <c r="AN2937"/>
    </row>
    <row r="2938" spans="36:40" x14ac:dyDescent="0.5">
      <c r="AJ2938"/>
      <c r="AK2938"/>
      <c r="AL2938"/>
      <c r="AM2938"/>
      <c r="AN2938"/>
    </row>
    <row r="2939" spans="36:40" x14ac:dyDescent="0.5">
      <c r="AJ2939"/>
      <c r="AK2939"/>
      <c r="AL2939"/>
      <c r="AM2939"/>
      <c r="AN2939"/>
    </row>
    <row r="2940" spans="36:40" x14ac:dyDescent="0.5">
      <c r="AJ2940"/>
      <c r="AK2940"/>
      <c r="AL2940"/>
      <c r="AM2940"/>
      <c r="AN2940"/>
    </row>
    <row r="2941" spans="36:40" x14ac:dyDescent="0.5">
      <c r="AJ2941"/>
      <c r="AK2941"/>
      <c r="AL2941"/>
      <c r="AM2941"/>
      <c r="AN2941"/>
    </row>
    <row r="2942" spans="36:40" x14ac:dyDescent="0.5">
      <c r="AJ2942"/>
      <c r="AK2942"/>
      <c r="AL2942"/>
      <c r="AM2942"/>
      <c r="AN2942"/>
    </row>
    <row r="2943" spans="36:40" x14ac:dyDescent="0.5">
      <c r="AJ2943"/>
      <c r="AK2943"/>
      <c r="AL2943"/>
      <c r="AM2943"/>
      <c r="AN2943"/>
    </row>
    <row r="2944" spans="36:40" x14ac:dyDescent="0.5">
      <c r="AJ2944"/>
      <c r="AK2944"/>
      <c r="AL2944"/>
      <c r="AM2944"/>
      <c r="AN2944"/>
    </row>
    <row r="2945" spans="36:40" x14ac:dyDescent="0.5">
      <c r="AJ2945"/>
      <c r="AK2945"/>
      <c r="AL2945"/>
      <c r="AM2945"/>
      <c r="AN2945"/>
    </row>
    <row r="2946" spans="36:40" x14ac:dyDescent="0.5">
      <c r="AJ2946"/>
      <c r="AK2946"/>
      <c r="AL2946"/>
      <c r="AM2946"/>
      <c r="AN2946"/>
    </row>
    <row r="2947" spans="36:40" x14ac:dyDescent="0.5">
      <c r="AJ2947"/>
      <c r="AK2947"/>
      <c r="AL2947"/>
      <c r="AM2947"/>
      <c r="AN2947"/>
    </row>
    <row r="2948" spans="36:40" x14ac:dyDescent="0.5">
      <c r="AJ2948"/>
      <c r="AK2948"/>
      <c r="AL2948"/>
      <c r="AM2948"/>
      <c r="AN2948"/>
    </row>
    <row r="2949" spans="36:40" x14ac:dyDescent="0.5">
      <c r="AJ2949"/>
      <c r="AK2949"/>
      <c r="AL2949"/>
      <c r="AM2949"/>
      <c r="AN2949"/>
    </row>
    <row r="2950" spans="36:40" x14ac:dyDescent="0.5">
      <c r="AJ2950"/>
      <c r="AK2950"/>
      <c r="AL2950"/>
      <c r="AM2950"/>
      <c r="AN2950"/>
    </row>
    <row r="2951" spans="36:40" x14ac:dyDescent="0.5">
      <c r="AJ2951"/>
      <c r="AK2951"/>
      <c r="AL2951"/>
      <c r="AM2951"/>
      <c r="AN2951"/>
    </row>
    <row r="2952" spans="36:40" x14ac:dyDescent="0.5">
      <c r="AJ2952"/>
      <c r="AK2952"/>
      <c r="AL2952"/>
      <c r="AM2952"/>
      <c r="AN2952"/>
    </row>
    <row r="2953" spans="36:40" x14ac:dyDescent="0.5">
      <c r="AJ2953"/>
      <c r="AK2953"/>
      <c r="AL2953"/>
      <c r="AM2953"/>
      <c r="AN2953"/>
    </row>
    <row r="2954" spans="36:40" x14ac:dyDescent="0.5">
      <c r="AJ2954"/>
      <c r="AK2954"/>
      <c r="AL2954"/>
      <c r="AM2954"/>
      <c r="AN2954"/>
    </row>
    <row r="2955" spans="36:40" x14ac:dyDescent="0.5">
      <c r="AJ2955"/>
      <c r="AK2955"/>
      <c r="AL2955"/>
      <c r="AM2955"/>
      <c r="AN2955"/>
    </row>
    <row r="2956" spans="36:40" x14ac:dyDescent="0.5">
      <c r="AJ2956"/>
      <c r="AK2956"/>
      <c r="AL2956"/>
      <c r="AM2956"/>
      <c r="AN2956"/>
    </row>
    <row r="2957" spans="36:40" x14ac:dyDescent="0.5">
      <c r="AJ2957"/>
      <c r="AK2957"/>
      <c r="AL2957"/>
      <c r="AM2957"/>
      <c r="AN2957"/>
    </row>
    <row r="2958" spans="36:40" x14ac:dyDescent="0.5">
      <c r="AJ2958"/>
      <c r="AK2958"/>
      <c r="AL2958"/>
      <c r="AM2958"/>
      <c r="AN2958"/>
    </row>
    <row r="2959" spans="36:40" x14ac:dyDescent="0.5">
      <c r="AJ2959"/>
      <c r="AK2959"/>
      <c r="AL2959"/>
      <c r="AM2959"/>
      <c r="AN2959"/>
    </row>
    <row r="2960" spans="36:40" x14ac:dyDescent="0.5">
      <c r="AJ2960"/>
      <c r="AK2960"/>
      <c r="AL2960"/>
      <c r="AM2960"/>
      <c r="AN2960"/>
    </row>
    <row r="2961" spans="36:40" x14ac:dyDescent="0.5">
      <c r="AJ2961"/>
      <c r="AK2961"/>
      <c r="AL2961"/>
      <c r="AM2961"/>
      <c r="AN2961"/>
    </row>
    <row r="2962" spans="36:40" x14ac:dyDescent="0.5">
      <c r="AJ2962"/>
      <c r="AK2962"/>
      <c r="AL2962"/>
      <c r="AM2962"/>
      <c r="AN2962"/>
    </row>
    <row r="2963" spans="36:40" x14ac:dyDescent="0.5">
      <c r="AJ2963"/>
      <c r="AK2963"/>
      <c r="AL2963"/>
      <c r="AM2963"/>
      <c r="AN2963"/>
    </row>
    <row r="2964" spans="36:40" x14ac:dyDescent="0.5">
      <c r="AJ2964"/>
      <c r="AK2964"/>
      <c r="AL2964"/>
      <c r="AM2964"/>
      <c r="AN2964"/>
    </row>
    <row r="2965" spans="36:40" x14ac:dyDescent="0.5">
      <c r="AJ2965"/>
      <c r="AK2965"/>
      <c r="AL2965"/>
      <c r="AM2965"/>
      <c r="AN2965"/>
    </row>
    <row r="2966" spans="36:40" x14ac:dyDescent="0.5">
      <c r="AJ2966"/>
      <c r="AK2966"/>
      <c r="AL2966"/>
      <c r="AM2966"/>
      <c r="AN2966"/>
    </row>
    <row r="2967" spans="36:40" x14ac:dyDescent="0.5">
      <c r="AJ2967"/>
      <c r="AK2967"/>
      <c r="AL2967"/>
      <c r="AM2967"/>
      <c r="AN2967"/>
    </row>
    <row r="2968" spans="36:40" x14ac:dyDescent="0.5">
      <c r="AJ2968"/>
      <c r="AK2968"/>
      <c r="AL2968"/>
      <c r="AM2968"/>
      <c r="AN2968"/>
    </row>
    <row r="2969" spans="36:40" x14ac:dyDescent="0.5">
      <c r="AJ2969"/>
      <c r="AK2969"/>
      <c r="AL2969"/>
      <c r="AM2969"/>
      <c r="AN2969"/>
    </row>
    <row r="2970" spans="36:40" x14ac:dyDescent="0.5">
      <c r="AJ2970"/>
      <c r="AK2970"/>
      <c r="AL2970"/>
      <c r="AM2970"/>
      <c r="AN2970"/>
    </row>
    <row r="2971" spans="36:40" x14ac:dyDescent="0.5">
      <c r="AJ2971"/>
      <c r="AK2971"/>
      <c r="AL2971"/>
      <c r="AM2971"/>
      <c r="AN2971"/>
    </row>
    <row r="2972" spans="36:40" x14ac:dyDescent="0.5">
      <c r="AJ2972"/>
      <c r="AK2972"/>
      <c r="AL2972"/>
      <c r="AM2972"/>
      <c r="AN2972"/>
    </row>
    <row r="2973" spans="36:40" x14ac:dyDescent="0.5">
      <c r="AJ2973"/>
      <c r="AK2973"/>
      <c r="AL2973"/>
      <c r="AM2973"/>
      <c r="AN2973"/>
    </row>
    <row r="2974" spans="36:40" x14ac:dyDescent="0.5">
      <c r="AJ2974"/>
      <c r="AK2974"/>
      <c r="AL2974"/>
      <c r="AM2974"/>
      <c r="AN2974"/>
    </row>
    <row r="2975" spans="36:40" x14ac:dyDescent="0.5">
      <c r="AJ2975"/>
      <c r="AK2975"/>
      <c r="AL2975"/>
      <c r="AM2975"/>
      <c r="AN2975"/>
    </row>
    <row r="2976" spans="36:40" x14ac:dyDescent="0.5">
      <c r="AJ2976"/>
      <c r="AK2976"/>
      <c r="AL2976"/>
      <c r="AM2976"/>
      <c r="AN2976"/>
    </row>
    <row r="2977" spans="36:40" x14ac:dyDescent="0.5">
      <c r="AJ2977"/>
      <c r="AK2977"/>
      <c r="AL2977"/>
      <c r="AM2977"/>
      <c r="AN2977"/>
    </row>
    <row r="2978" spans="36:40" x14ac:dyDescent="0.5">
      <c r="AJ2978"/>
      <c r="AK2978"/>
      <c r="AL2978"/>
      <c r="AM2978"/>
      <c r="AN2978"/>
    </row>
    <row r="2979" spans="36:40" x14ac:dyDescent="0.5">
      <c r="AJ2979"/>
      <c r="AK2979"/>
      <c r="AL2979"/>
      <c r="AM2979"/>
      <c r="AN2979"/>
    </row>
    <row r="2980" spans="36:40" x14ac:dyDescent="0.5">
      <c r="AJ2980"/>
      <c r="AK2980"/>
      <c r="AL2980"/>
      <c r="AM2980"/>
      <c r="AN2980"/>
    </row>
    <row r="2981" spans="36:40" x14ac:dyDescent="0.5">
      <c r="AJ2981"/>
      <c r="AK2981"/>
      <c r="AL2981"/>
      <c r="AM2981"/>
      <c r="AN2981"/>
    </row>
    <row r="2982" spans="36:40" x14ac:dyDescent="0.5">
      <c r="AJ2982"/>
      <c r="AK2982"/>
      <c r="AL2982"/>
      <c r="AM2982"/>
      <c r="AN2982"/>
    </row>
    <row r="2983" spans="36:40" x14ac:dyDescent="0.5">
      <c r="AJ2983"/>
      <c r="AK2983"/>
      <c r="AL2983"/>
      <c r="AM2983"/>
      <c r="AN2983"/>
    </row>
    <row r="2984" spans="36:40" x14ac:dyDescent="0.5">
      <c r="AJ2984"/>
      <c r="AK2984"/>
      <c r="AL2984"/>
      <c r="AM2984"/>
      <c r="AN2984"/>
    </row>
    <row r="2985" spans="36:40" x14ac:dyDescent="0.5">
      <c r="AJ2985"/>
      <c r="AK2985"/>
      <c r="AL2985"/>
      <c r="AM2985"/>
      <c r="AN2985"/>
    </row>
    <row r="2986" spans="36:40" x14ac:dyDescent="0.5">
      <c r="AJ2986"/>
      <c r="AK2986"/>
      <c r="AL2986"/>
      <c r="AM2986"/>
      <c r="AN2986"/>
    </row>
    <row r="2987" spans="36:40" x14ac:dyDescent="0.5">
      <c r="AJ2987"/>
      <c r="AK2987"/>
      <c r="AL2987"/>
      <c r="AM2987"/>
      <c r="AN2987"/>
    </row>
    <row r="2988" spans="36:40" x14ac:dyDescent="0.5">
      <c r="AJ2988"/>
      <c r="AK2988"/>
      <c r="AL2988"/>
      <c r="AM2988"/>
      <c r="AN2988"/>
    </row>
    <row r="2989" spans="36:40" x14ac:dyDescent="0.5">
      <c r="AJ2989"/>
      <c r="AK2989"/>
      <c r="AL2989"/>
      <c r="AM2989"/>
      <c r="AN2989"/>
    </row>
    <row r="2990" spans="36:40" x14ac:dyDescent="0.5">
      <c r="AJ2990"/>
      <c r="AK2990"/>
      <c r="AL2990"/>
      <c r="AM2990"/>
      <c r="AN2990"/>
    </row>
    <row r="2991" spans="36:40" x14ac:dyDescent="0.5">
      <c r="AJ2991"/>
      <c r="AK2991"/>
      <c r="AL2991"/>
      <c r="AM2991"/>
      <c r="AN2991"/>
    </row>
    <row r="2992" spans="36:40" x14ac:dyDescent="0.5">
      <c r="AJ2992"/>
      <c r="AK2992"/>
      <c r="AL2992"/>
      <c r="AM2992"/>
      <c r="AN2992"/>
    </row>
    <row r="2993" spans="36:40" x14ac:dyDescent="0.5">
      <c r="AJ2993"/>
      <c r="AK2993"/>
      <c r="AL2993"/>
      <c r="AM2993"/>
      <c r="AN2993"/>
    </row>
    <row r="2994" spans="36:40" x14ac:dyDescent="0.5">
      <c r="AJ2994"/>
      <c r="AK2994"/>
      <c r="AL2994"/>
      <c r="AM2994"/>
      <c r="AN2994"/>
    </row>
    <row r="2995" spans="36:40" x14ac:dyDescent="0.5">
      <c r="AJ2995"/>
      <c r="AK2995"/>
      <c r="AL2995"/>
      <c r="AM2995"/>
      <c r="AN2995"/>
    </row>
    <row r="2996" spans="36:40" x14ac:dyDescent="0.5">
      <c r="AJ2996"/>
      <c r="AK2996"/>
      <c r="AL2996"/>
      <c r="AM2996"/>
      <c r="AN2996"/>
    </row>
    <row r="2997" spans="36:40" x14ac:dyDescent="0.5">
      <c r="AJ2997"/>
      <c r="AK2997"/>
      <c r="AL2997"/>
      <c r="AM2997"/>
      <c r="AN2997"/>
    </row>
    <row r="2998" spans="36:40" x14ac:dyDescent="0.5">
      <c r="AJ2998"/>
      <c r="AK2998"/>
      <c r="AL2998"/>
      <c r="AM2998"/>
      <c r="AN2998"/>
    </row>
    <row r="2999" spans="36:40" x14ac:dyDescent="0.5">
      <c r="AJ2999"/>
      <c r="AK2999"/>
      <c r="AL2999"/>
      <c r="AM2999"/>
      <c r="AN2999"/>
    </row>
    <row r="3000" spans="36:40" x14ac:dyDescent="0.5">
      <c r="AJ3000"/>
      <c r="AK3000"/>
      <c r="AL3000"/>
      <c r="AM3000"/>
      <c r="AN3000"/>
    </row>
    <row r="3001" spans="36:40" x14ac:dyDescent="0.5">
      <c r="AJ3001"/>
      <c r="AK3001"/>
      <c r="AL3001"/>
      <c r="AM3001"/>
      <c r="AN3001"/>
    </row>
    <row r="3002" spans="36:40" x14ac:dyDescent="0.5">
      <c r="AJ3002"/>
      <c r="AK3002"/>
      <c r="AL3002"/>
      <c r="AM3002"/>
      <c r="AN3002"/>
    </row>
    <row r="3003" spans="36:40" x14ac:dyDescent="0.5">
      <c r="AJ3003"/>
      <c r="AK3003"/>
      <c r="AL3003"/>
      <c r="AM3003"/>
      <c r="AN3003"/>
    </row>
    <row r="3004" spans="36:40" x14ac:dyDescent="0.5">
      <c r="AJ3004"/>
      <c r="AK3004"/>
      <c r="AL3004"/>
      <c r="AM3004"/>
      <c r="AN3004"/>
    </row>
    <row r="3005" spans="36:40" x14ac:dyDescent="0.5">
      <c r="AJ3005"/>
      <c r="AK3005"/>
      <c r="AL3005"/>
      <c r="AM3005"/>
      <c r="AN3005"/>
    </row>
    <row r="3006" spans="36:40" x14ac:dyDescent="0.5">
      <c r="AJ3006"/>
      <c r="AK3006"/>
      <c r="AL3006"/>
      <c r="AM3006"/>
      <c r="AN3006"/>
    </row>
    <row r="3007" spans="36:40" x14ac:dyDescent="0.5">
      <c r="AJ3007"/>
      <c r="AK3007"/>
      <c r="AL3007"/>
      <c r="AM3007"/>
      <c r="AN3007"/>
    </row>
    <row r="3008" spans="36:40" x14ac:dyDescent="0.5">
      <c r="AJ3008"/>
      <c r="AK3008"/>
      <c r="AL3008"/>
      <c r="AM3008"/>
      <c r="AN3008"/>
    </row>
    <row r="3009" spans="36:40" x14ac:dyDescent="0.5">
      <c r="AJ3009"/>
      <c r="AK3009"/>
      <c r="AL3009"/>
      <c r="AM3009"/>
      <c r="AN3009"/>
    </row>
    <row r="3010" spans="36:40" x14ac:dyDescent="0.5">
      <c r="AJ3010"/>
      <c r="AK3010"/>
      <c r="AL3010"/>
      <c r="AM3010"/>
      <c r="AN3010"/>
    </row>
    <row r="3011" spans="36:40" x14ac:dyDescent="0.5">
      <c r="AJ3011"/>
      <c r="AK3011"/>
      <c r="AL3011"/>
      <c r="AM3011"/>
      <c r="AN3011"/>
    </row>
    <row r="3012" spans="36:40" x14ac:dyDescent="0.5">
      <c r="AJ3012"/>
      <c r="AK3012"/>
      <c r="AL3012"/>
      <c r="AM3012"/>
      <c r="AN3012"/>
    </row>
    <row r="3013" spans="36:40" x14ac:dyDescent="0.5">
      <c r="AJ3013"/>
      <c r="AK3013"/>
      <c r="AL3013"/>
      <c r="AM3013"/>
      <c r="AN3013"/>
    </row>
    <row r="3014" spans="36:40" x14ac:dyDescent="0.5">
      <c r="AJ3014"/>
      <c r="AK3014"/>
      <c r="AL3014"/>
      <c r="AM3014"/>
      <c r="AN3014"/>
    </row>
    <row r="3015" spans="36:40" x14ac:dyDescent="0.5">
      <c r="AJ3015"/>
      <c r="AK3015"/>
      <c r="AL3015"/>
      <c r="AM3015"/>
      <c r="AN3015"/>
    </row>
    <row r="3016" spans="36:40" x14ac:dyDescent="0.5">
      <c r="AJ3016"/>
      <c r="AK3016"/>
      <c r="AL3016"/>
      <c r="AM3016"/>
      <c r="AN3016"/>
    </row>
    <row r="3017" spans="36:40" x14ac:dyDescent="0.5">
      <c r="AJ3017"/>
      <c r="AK3017"/>
      <c r="AL3017"/>
      <c r="AM3017"/>
      <c r="AN3017"/>
    </row>
    <row r="3018" spans="36:40" x14ac:dyDescent="0.5">
      <c r="AJ3018"/>
      <c r="AK3018"/>
      <c r="AL3018"/>
      <c r="AM3018"/>
      <c r="AN3018"/>
    </row>
    <row r="3019" spans="36:40" x14ac:dyDescent="0.5">
      <c r="AJ3019"/>
      <c r="AK3019"/>
      <c r="AL3019"/>
      <c r="AM3019"/>
      <c r="AN3019"/>
    </row>
    <row r="3020" spans="36:40" x14ac:dyDescent="0.5">
      <c r="AJ3020"/>
      <c r="AK3020"/>
      <c r="AL3020"/>
      <c r="AM3020"/>
      <c r="AN3020"/>
    </row>
    <row r="3021" spans="36:40" x14ac:dyDescent="0.5">
      <c r="AJ3021"/>
      <c r="AK3021"/>
      <c r="AL3021"/>
      <c r="AM3021"/>
      <c r="AN3021"/>
    </row>
    <row r="3022" spans="36:40" x14ac:dyDescent="0.5">
      <c r="AJ3022"/>
      <c r="AK3022"/>
      <c r="AL3022"/>
      <c r="AM3022"/>
      <c r="AN3022"/>
    </row>
    <row r="3023" spans="36:40" x14ac:dyDescent="0.5">
      <c r="AJ3023"/>
      <c r="AK3023"/>
      <c r="AL3023"/>
      <c r="AM3023"/>
      <c r="AN3023"/>
    </row>
    <row r="3024" spans="36:40" x14ac:dyDescent="0.5">
      <c r="AJ3024"/>
      <c r="AK3024"/>
      <c r="AL3024"/>
      <c r="AM3024"/>
      <c r="AN3024"/>
    </row>
    <row r="3025" spans="36:40" x14ac:dyDescent="0.5">
      <c r="AJ3025"/>
      <c r="AK3025"/>
      <c r="AL3025"/>
      <c r="AM3025"/>
      <c r="AN3025"/>
    </row>
    <row r="3026" spans="36:40" x14ac:dyDescent="0.5">
      <c r="AJ3026"/>
      <c r="AK3026"/>
      <c r="AL3026"/>
      <c r="AM3026"/>
      <c r="AN3026"/>
    </row>
    <row r="3027" spans="36:40" x14ac:dyDescent="0.5">
      <c r="AJ3027"/>
      <c r="AK3027"/>
      <c r="AL3027"/>
      <c r="AM3027"/>
      <c r="AN3027"/>
    </row>
    <row r="3028" spans="36:40" x14ac:dyDescent="0.5">
      <c r="AJ3028"/>
      <c r="AK3028"/>
      <c r="AL3028"/>
      <c r="AM3028"/>
      <c r="AN3028"/>
    </row>
    <row r="3029" spans="36:40" x14ac:dyDescent="0.5">
      <c r="AJ3029"/>
      <c r="AK3029"/>
      <c r="AL3029"/>
      <c r="AM3029"/>
      <c r="AN3029"/>
    </row>
    <row r="3030" spans="36:40" x14ac:dyDescent="0.5">
      <c r="AJ3030"/>
      <c r="AK3030"/>
      <c r="AL3030"/>
      <c r="AM3030"/>
      <c r="AN3030"/>
    </row>
    <row r="3031" spans="36:40" x14ac:dyDescent="0.5">
      <c r="AJ3031"/>
      <c r="AK3031"/>
      <c r="AL3031"/>
      <c r="AM3031"/>
      <c r="AN3031"/>
    </row>
    <row r="3032" spans="36:40" x14ac:dyDescent="0.5">
      <c r="AJ3032"/>
      <c r="AK3032"/>
      <c r="AL3032"/>
      <c r="AM3032"/>
      <c r="AN3032"/>
    </row>
    <row r="3033" spans="36:40" x14ac:dyDescent="0.5">
      <c r="AJ3033"/>
      <c r="AK3033"/>
      <c r="AL3033"/>
      <c r="AM3033"/>
      <c r="AN3033"/>
    </row>
    <row r="3034" spans="36:40" x14ac:dyDescent="0.5">
      <c r="AJ3034"/>
      <c r="AK3034"/>
      <c r="AL3034"/>
      <c r="AM3034"/>
      <c r="AN3034"/>
    </row>
    <row r="3035" spans="36:40" x14ac:dyDescent="0.5">
      <c r="AJ3035"/>
      <c r="AK3035"/>
      <c r="AL3035"/>
      <c r="AM3035"/>
      <c r="AN3035"/>
    </row>
    <row r="3036" spans="36:40" x14ac:dyDescent="0.5">
      <c r="AJ3036"/>
      <c r="AK3036"/>
      <c r="AL3036"/>
      <c r="AM3036"/>
      <c r="AN3036"/>
    </row>
    <row r="3037" spans="36:40" x14ac:dyDescent="0.5">
      <c r="AJ3037"/>
      <c r="AK3037"/>
      <c r="AL3037"/>
      <c r="AM3037"/>
      <c r="AN3037"/>
    </row>
    <row r="3038" spans="36:40" x14ac:dyDescent="0.5">
      <c r="AJ3038"/>
      <c r="AK3038"/>
      <c r="AL3038"/>
      <c r="AM3038"/>
      <c r="AN3038"/>
    </row>
    <row r="3039" spans="36:40" x14ac:dyDescent="0.5">
      <c r="AJ3039"/>
      <c r="AK3039"/>
      <c r="AL3039"/>
      <c r="AM3039"/>
      <c r="AN3039"/>
    </row>
    <row r="3040" spans="36:40" x14ac:dyDescent="0.5">
      <c r="AJ3040"/>
      <c r="AK3040"/>
      <c r="AL3040"/>
      <c r="AM3040"/>
      <c r="AN3040"/>
    </row>
    <row r="3041" spans="36:40" x14ac:dyDescent="0.5">
      <c r="AJ3041"/>
      <c r="AK3041"/>
      <c r="AL3041"/>
      <c r="AM3041"/>
      <c r="AN3041"/>
    </row>
    <row r="3042" spans="36:40" x14ac:dyDescent="0.5">
      <c r="AJ3042"/>
      <c r="AK3042"/>
      <c r="AL3042"/>
      <c r="AM3042"/>
      <c r="AN3042"/>
    </row>
    <row r="3043" spans="36:40" x14ac:dyDescent="0.5">
      <c r="AJ3043"/>
      <c r="AK3043"/>
      <c r="AL3043"/>
      <c r="AM3043"/>
      <c r="AN3043"/>
    </row>
    <row r="3044" spans="36:40" x14ac:dyDescent="0.5">
      <c r="AJ3044"/>
      <c r="AK3044"/>
      <c r="AL3044"/>
      <c r="AM3044"/>
      <c r="AN3044"/>
    </row>
    <row r="3045" spans="36:40" x14ac:dyDescent="0.5">
      <c r="AJ3045"/>
      <c r="AK3045"/>
      <c r="AL3045"/>
      <c r="AM3045"/>
      <c r="AN3045"/>
    </row>
    <row r="3046" spans="36:40" x14ac:dyDescent="0.5">
      <c r="AJ3046"/>
      <c r="AK3046"/>
      <c r="AL3046"/>
      <c r="AM3046"/>
      <c r="AN3046"/>
    </row>
    <row r="3047" spans="36:40" x14ac:dyDescent="0.5">
      <c r="AJ3047"/>
      <c r="AK3047"/>
      <c r="AL3047"/>
      <c r="AM3047"/>
      <c r="AN3047"/>
    </row>
    <row r="3048" spans="36:40" x14ac:dyDescent="0.5">
      <c r="AJ3048"/>
      <c r="AK3048"/>
      <c r="AL3048"/>
      <c r="AM3048"/>
      <c r="AN3048"/>
    </row>
    <row r="3049" spans="36:40" x14ac:dyDescent="0.5">
      <c r="AJ3049"/>
      <c r="AK3049"/>
      <c r="AL3049"/>
      <c r="AM3049"/>
      <c r="AN3049"/>
    </row>
    <row r="3050" spans="36:40" x14ac:dyDescent="0.5">
      <c r="AJ3050"/>
      <c r="AK3050"/>
      <c r="AL3050"/>
      <c r="AM3050"/>
      <c r="AN3050"/>
    </row>
    <row r="3051" spans="36:40" x14ac:dyDescent="0.5">
      <c r="AJ3051"/>
      <c r="AK3051"/>
      <c r="AL3051"/>
      <c r="AM3051"/>
      <c r="AN3051"/>
    </row>
    <row r="3052" spans="36:40" x14ac:dyDescent="0.5">
      <c r="AJ3052"/>
      <c r="AK3052"/>
      <c r="AL3052"/>
      <c r="AM3052"/>
      <c r="AN3052"/>
    </row>
    <row r="3053" spans="36:40" x14ac:dyDescent="0.5">
      <c r="AJ3053"/>
      <c r="AK3053"/>
      <c r="AL3053"/>
      <c r="AM3053"/>
      <c r="AN3053"/>
    </row>
    <row r="3054" spans="36:40" x14ac:dyDescent="0.5">
      <c r="AJ3054"/>
      <c r="AK3054"/>
      <c r="AL3054"/>
      <c r="AM3054"/>
      <c r="AN3054"/>
    </row>
    <row r="3055" spans="36:40" x14ac:dyDescent="0.5">
      <c r="AJ3055"/>
      <c r="AK3055"/>
      <c r="AL3055"/>
      <c r="AM3055"/>
      <c r="AN3055"/>
    </row>
    <row r="3056" spans="36:40" x14ac:dyDescent="0.5">
      <c r="AJ3056"/>
      <c r="AK3056"/>
      <c r="AL3056"/>
      <c r="AM3056"/>
      <c r="AN3056"/>
    </row>
    <row r="3057" spans="36:40" x14ac:dyDescent="0.5">
      <c r="AJ3057"/>
      <c r="AK3057"/>
      <c r="AL3057"/>
      <c r="AM3057"/>
      <c r="AN3057"/>
    </row>
    <row r="3058" spans="36:40" x14ac:dyDescent="0.5">
      <c r="AJ3058"/>
      <c r="AK3058"/>
      <c r="AL3058"/>
      <c r="AM3058"/>
      <c r="AN3058"/>
    </row>
    <row r="3059" spans="36:40" x14ac:dyDescent="0.5">
      <c r="AJ3059"/>
      <c r="AK3059"/>
      <c r="AL3059"/>
      <c r="AM3059"/>
      <c r="AN3059"/>
    </row>
    <row r="3060" spans="36:40" x14ac:dyDescent="0.5">
      <c r="AJ3060"/>
      <c r="AK3060"/>
      <c r="AL3060"/>
      <c r="AM3060"/>
      <c r="AN3060"/>
    </row>
    <row r="3061" spans="36:40" x14ac:dyDescent="0.5">
      <c r="AJ3061"/>
      <c r="AK3061"/>
      <c r="AL3061"/>
      <c r="AM3061"/>
      <c r="AN3061"/>
    </row>
    <row r="3062" spans="36:40" x14ac:dyDescent="0.5">
      <c r="AJ3062"/>
      <c r="AK3062"/>
      <c r="AL3062"/>
      <c r="AM3062"/>
      <c r="AN3062"/>
    </row>
    <row r="3063" spans="36:40" x14ac:dyDescent="0.5">
      <c r="AJ3063"/>
      <c r="AK3063"/>
      <c r="AL3063"/>
      <c r="AM3063"/>
      <c r="AN3063"/>
    </row>
    <row r="3064" spans="36:40" x14ac:dyDescent="0.5">
      <c r="AJ3064"/>
      <c r="AK3064"/>
      <c r="AL3064"/>
      <c r="AM3064"/>
      <c r="AN3064"/>
    </row>
    <row r="3065" spans="36:40" x14ac:dyDescent="0.5">
      <c r="AJ3065"/>
      <c r="AK3065"/>
      <c r="AL3065"/>
      <c r="AM3065"/>
      <c r="AN3065"/>
    </row>
    <row r="3066" spans="36:40" x14ac:dyDescent="0.5">
      <c r="AJ3066"/>
      <c r="AK3066"/>
      <c r="AL3066"/>
      <c r="AM3066"/>
      <c r="AN3066"/>
    </row>
    <row r="3067" spans="36:40" x14ac:dyDescent="0.5">
      <c r="AJ3067"/>
      <c r="AK3067"/>
      <c r="AL3067"/>
      <c r="AM3067"/>
      <c r="AN3067"/>
    </row>
    <row r="3068" spans="36:40" x14ac:dyDescent="0.5">
      <c r="AJ3068"/>
      <c r="AK3068"/>
      <c r="AL3068"/>
      <c r="AM3068"/>
      <c r="AN3068"/>
    </row>
    <row r="3069" spans="36:40" x14ac:dyDescent="0.5">
      <c r="AJ3069"/>
      <c r="AK3069"/>
      <c r="AL3069"/>
      <c r="AM3069"/>
      <c r="AN3069"/>
    </row>
    <row r="3070" spans="36:40" x14ac:dyDescent="0.5">
      <c r="AJ3070"/>
      <c r="AK3070"/>
      <c r="AL3070"/>
      <c r="AM3070"/>
      <c r="AN3070"/>
    </row>
    <row r="3071" spans="36:40" x14ac:dyDescent="0.5">
      <c r="AJ3071"/>
      <c r="AK3071"/>
      <c r="AL3071"/>
      <c r="AM3071"/>
      <c r="AN3071"/>
    </row>
    <row r="3072" spans="36:40" x14ac:dyDescent="0.5">
      <c r="AJ3072"/>
      <c r="AK3072"/>
      <c r="AL3072"/>
      <c r="AM3072"/>
      <c r="AN3072"/>
    </row>
    <row r="3073" spans="36:40" x14ac:dyDescent="0.5">
      <c r="AJ3073"/>
      <c r="AK3073"/>
      <c r="AL3073"/>
      <c r="AM3073"/>
      <c r="AN3073"/>
    </row>
    <row r="3074" spans="36:40" x14ac:dyDescent="0.5">
      <c r="AJ3074"/>
      <c r="AK3074"/>
      <c r="AL3074"/>
      <c r="AM3074"/>
      <c r="AN3074"/>
    </row>
    <row r="3075" spans="36:40" x14ac:dyDescent="0.5">
      <c r="AJ3075"/>
      <c r="AK3075"/>
      <c r="AL3075"/>
      <c r="AM3075"/>
      <c r="AN3075"/>
    </row>
    <row r="3076" spans="36:40" x14ac:dyDescent="0.5">
      <c r="AJ3076"/>
      <c r="AK3076"/>
      <c r="AL3076"/>
      <c r="AM3076"/>
      <c r="AN3076"/>
    </row>
    <row r="3077" spans="36:40" x14ac:dyDescent="0.5">
      <c r="AJ3077"/>
      <c r="AK3077"/>
      <c r="AL3077"/>
      <c r="AM3077"/>
      <c r="AN3077"/>
    </row>
    <row r="3078" spans="36:40" x14ac:dyDescent="0.5">
      <c r="AJ3078"/>
      <c r="AK3078"/>
      <c r="AL3078"/>
      <c r="AM3078"/>
      <c r="AN3078"/>
    </row>
    <row r="3079" spans="36:40" x14ac:dyDescent="0.5">
      <c r="AJ3079"/>
      <c r="AK3079"/>
      <c r="AL3079"/>
      <c r="AM3079"/>
      <c r="AN3079"/>
    </row>
    <row r="3080" spans="36:40" x14ac:dyDescent="0.5">
      <c r="AJ3080"/>
      <c r="AK3080"/>
      <c r="AL3080"/>
      <c r="AM3080"/>
      <c r="AN3080"/>
    </row>
    <row r="3081" spans="36:40" x14ac:dyDescent="0.5">
      <c r="AJ3081"/>
      <c r="AK3081"/>
      <c r="AL3081"/>
      <c r="AM3081"/>
      <c r="AN3081"/>
    </row>
    <row r="3082" spans="36:40" x14ac:dyDescent="0.5">
      <c r="AJ3082"/>
      <c r="AK3082"/>
      <c r="AL3082"/>
      <c r="AM3082"/>
      <c r="AN3082"/>
    </row>
    <row r="3083" spans="36:40" x14ac:dyDescent="0.5">
      <c r="AJ3083"/>
      <c r="AK3083"/>
      <c r="AL3083"/>
      <c r="AM3083"/>
      <c r="AN3083"/>
    </row>
    <row r="3084" spans="36:40" x14ac:dyDescent="0.5">
      <c r="AJ3084"/>
      <c r="AK3084"/>
      <c r="AL3084"/>
      <c r="AM3084"/>
      <c r="AN3084"/>
    </row>
    <row r="3085" spans="36:40" x14ac:dyDescent="0.5">
      <c r="AJ3085"/>
      <c r="AK3085"/>
      <c r="AL3085"/>
      <c r="AM3085"/>
      <c r="AN3085"/>
    </row>
    <row r="3086" spans="36:40" x14ac:dyDescent="0.5">
      <c r="AJ3086"/>
      <c r="AK3086"/>
      <c r="AL3086"/>
      <c r="AM3086"/>
      <c r="AN3086"/>
    </row>
    <row r="3087" spans="36:40" x14ac:dyDescent="0.5">
      <c r="AJ3087"/>
      <c r="AK3087"/>
      <c r="AL3087"/>
      <c r="AM3087"/>
      <c r="AN3087"/>
    </row>
    <row r="3088" spans="36:40" x14ac:dyDescent="0.5">
      <c r="AJ3088"/>
      <c r="AK3088"/>
      <c r="AL3088"/>
      <c r="AM3088"/>
      <c r="AN3088"/>
    </row>
    <row r="3089" spans="36:40" x14ac:dyDescent="0.5">
      <c r="AJ3089"/>
      <c r="AK3089"/>
      <c r="AL3089"/>
      <c r="AM3089"/>
      <c r="AN3089"/>
    </row>
    <row r="3090" spans="36:40" x14ac:dyDescent="0.5">
      <c r="AJ3090"/>
      <c r="AK3090"/>
      <c r="AL3090"/>
      <c r="AM3090"/>
      <c r="AN3090"/>
    </row>
    <row r="3091" spans="36:40" x14ac:dyDescent="0.5">
      <c r="AJ3091"/>
      <c r="AK3091"/>
      <c r="AL3091"/>
      <c r="AM3091"/>
      <c r="AN3091"/>
    </row>
    <row r="3092" spans="36:40" x14ac:dyDescent="0.5">
      <c r="AJ3092"/>
      <c r="AK3092"/>
      <c r="AL3092"/>
      <c r="AM3092"/>
      <c r="AN3092"/>
    </row>
    <row r="3093" spans="36:40" x14ac:dyDescent="0.5">
      <c r="AJ3093"/>
      <c r="AK3093"/>
      <c r="AL3093"/>
      <c r="AM3093"/>
      <c r="AN3093"/>
    </row>
    <row r="3094" spans="36:40" x14ac:dyDescent="0.5">
      <c r="AJ3094"/>
      <c r="AK3094"/>
      <c r="AL3094"/>
      <c r="AM3094"/>
      <c r="AN3094"/>
    </row>
    <row r="3095" spans="36:40" x14ac:dyDescent="0.5">
      <c r="AJ3095"/>
      <c r="AK3095"/>
      <c r="AL3095"/>
      <c r="AM3095"/>
      <c r="AN3095"/>
    </row>
    <row r="3096" spans="36:40" x14ac:dyDescent="0.5">
      <c r="AJ3096"/>
      <c r="AK3096"/>
      <c r="AL3096"/>
      <c r="AM3096"/>
      <c r="AN3096"/>
    </row>
    <row r="3097" spans="36:40" x14ac:dyDescent="0.5">
      <c r="AJ3097"/>
      <c r="AK3097"/>
      <c r="AL3097"/>
      <c r="AM3097"/>
      <c r="AN3097"/>
    </row>
    <row r="3098" spans="36:40" x14ac:dyDescent="0.5">
      <c r="AJ3098"/>
      <c r="AK3098"/>
      <c r="AL3098"/>
      <c r="AM3098"/>
      <c r="AN3098"/>
    </row>
    <row r="3099" spans="36:40" x14ac:dyDescent="0.5">
      <c r="AJ3099"/>
      <c r="AK3099"/>
      <c r="AL3099"/>
      <c r="AM3099"/>
      <c r="AN3099"/>
    </row>
    <row r="3100" spans="36:40" x14ac:dyDescent="0.5">
      <c r="AJ3100"/>
      <c r="AK3100"/>
      <c r="AL3100"/>
      <c r="AM3100"/>
      <c r="AN3100"/>
    </row>
    <row r="3101" spans="36:40" x14ac:dyDescent="0.5">
      <c r="AJ3101"/>
      <c r="AK3101"/>
      <c r="AL3101"/>
      <c r="AM3101"/>
      <c r="AN3101"/>
    </row>
    <row r="3102" spans="36:40" x14ac:dyDescent="0.5">
      <c r="AJ3102"/>
      <c r="AK3102"/>
      <c r="AL3102"/>
      <c r="AM3102"/>
      <c r="AN3102"/>
    </row>
    <row r="3103" spans="36:40" x14ac:dyDescent="0.5">
      <c r="AJ3103"/>
      <c r="AK3103"/>
      <c r="AL3103"/>
      <c r="AM3103"/>
      <c r="AN3103"/>
    </row>
    <row r="3104" spans="36:40" x14ac:dyDescent="0.5">
      <c r="AJ3104"/>
      <c r="AK3104"/>
      <c r="AL3104"/>
      <c r="AM3104"/>
      <c r="AN3104"/>
    </row>
    <row r="3105" spans="36:40" x14ac:dyDescent="0.5">
      <c r="AJ3105"/>
      <c r="AK3105"/>
      <c r="AL3105"/>
      <c r="AM3105"/>
      <c r="AN3105"/>
    </row>
    <row r="3106" spans="36:40" x14ac:dyDescent="0.5">
      <c r="AJ3106"/>
      <c r="AK3106"/>
      <c r="AL3106"/>
      <c r="AM3106"/>
      <c r="AN3106"/>
    </row>
    <row r="3107" spans="36:40" x14ac:dyDescent="0.5">
      <c r="AJ3107"/>
      <c r="AK3107"/>
      <c r="AL3107"/>
      <c r="AM3107"/>
      <c r="AN3107"/>
    </row>
    <row r="3108" spans="36:40" x14ac:dyDescent="0.5">
      <c r="AJ3108"/>
      <c r="AK3108"/>
      <c r="AL3108"/>
      <c r="AM3108"/>
      <c r="AN3108"/>
    </row>
    <row r="3109" spans="36:40" x14ac:dyDescent="0.5">
      <c r="AJ3109"/>
      <c r="AK3109"/>
      <c r="AL3109"/>
      <c r="AM3109"/>
      <c r="AN3109"/>
    </row>
    <row r="3110" spans="36:40" x14ac:dyDescent="0.5">
      <c r="AJ3110"/>
      <c r="AK3110"/>
      <c r="AL3110"/>
      <c r="AM3110"/>
      <c r="AN3110"/>
    </row>
    <row r="3111" spans="36:40" x14ac:dyDescent="0.5">
      <c r="AJ3111"/>
      <c r="AK3111"/>
      <c r="AL3111"/>
      <c r="AM3111"/>
      <c r="AN3111"/>
    </row>
    <row r="3112" spans="36:40" x14ac:dyDescent="0.5">
      <c r="AJ3112"/>
      <c r="AK3112"/>
      <c r="AL3112"/>
      <c r="AM3112"/>
      <c r="AN3112"/>
    </row>
    <row r="3113" spans="36:40" x14ac:dyDescent="0.5">
      <c r="AJ3113"/>
      <c r="AK3113"/>
      <c r="AL3113"/>
      <c r="AM3113"/>
      <c r="AN3113"/>
    </row>
    <row r="3114" spans="36:40" x14ac:dyDescent="0.5">
      <c r="AJ3114"/>
      <c r="AK3114"/>
      <c r="AL3114"/>
      <c r="AM3114"/>
      <c r="AN3114"/>
    </row>
    <row r="3115" spans="36:40" x14ac:dyDescent="0.5">
      <c r="AJ3115"/>
      <c r="AK3115"/>
      <c r="AL3115"/>
      <c r="AM3115"/>
      <c r="AN3115"/>
    </row>
    <row r="3116" spans="36:40" x14ac:dyDescent="0.5">
      <c r="AJ3116"/>
      <c r="AK3116"/>
      <c r="AL3116"/>
      <c r="AM3116"/>
      <c r="AN3116"/>
    </row>
    <row r="3117" spans="36:40" x14ac:dyDescent="0.5">
      <c r="AJ3117"/>
      <c r="AK3117"/>
      <c r="AL3117"/>
      <c r="AM3117"/>
      <c r="AN3117"/>
    </row>
    <row r="3118" spans="36:40" x14ac:dyDescent="0.5">
      <c r="AJ3118"/>
      <c r="AK3118"/>
      <c r="AL3118"/>
      <c r="AM3118"/>
      <c r="AN3118"/>
    </row>
    <row r="3119" spans="36:40" x14ac:dyDescent="0.5">
      <c r="AJ3119"/>
      <c r="AK3119"/>
      <c r="AL3119"/>
      <c r="AM3119"/>
      <c r="AN3119"/>
    </row>
    <row r="3120" spans="36:40" x14ac:dyDescent="0.5">
      <c r="AJ3120"/>
      <c r="AK3120"/>
      <c r="AL3120"/>
      <c r="AM3120"/>
      <c r="AN3120"/>
    </row>
    <row r="3121" spans="36:40" x14ac:dyDescent="0.5">
      <c r="AJ3121"/>
      <c r="AK3121"/>
      <c r="AL3121"/>
      <c r="AM3121"/>
      <c r="AN3121"/>
    </row>
    <row r="3122" spans="36:40" x14ac:dyDescent="0.5">
      <c r="AJ3122"/>
      <c r="AK3122"/>
      <c r="AL3122"/>
      <c r="AM3122"/>
      <c r="AN3122"/>
    </row>
    <row r="3123" spans="36:40" x14ac:dyDescent="0.5">
      <c r="AJ3123"/>
      <c r="AK3123"/>
      <c r="AL3123"/>
      <c r="AM3123"/>
      <c r="AN3123"/>
    </row>
    <row r="3124" spans="36:40" x14ac:dyDescent="0.5">
      <c r="AJ3124"/>
      <c r="AK3124"/>
      <c r="AL3124"/>
      <c r="AM3124"/>
      <c r="AN3124"/>
    </row>
    <row r="3125" spans="36:40" x14ac:dyDescent="0.5">
      <c r="AJ3125"/>
      <c r="AK3125"/>
      <c r="AL3125"/>
      <c r="AM3125"/>
      <c r="AN3125"/>
    </row>
    <row r="3126" spans="36:40" x14ac:dyDescent="0.5">
      <c r="AJ3126"/>
      <c r="AK3126"/>
      <c r="AL3126"/>
      <c r="AM3126"/>
      <c r="AN3126"/>
    </row>
    <row r="3127" spans="36:40" x14ac:dyDescent="0.5">
      <c r="AJ3127"/>
      <c r="AK3127"/>
      <c r="AL3127"/>
      <c r="AM3127"/>
      <c r="AN3127"/>
    </row>
    <row r="3128" spans="36:40" x14ac:dyDescent="0.5">
      <c r="AJ3128"/>
      <c r="AK3128"/>
      <c r="AL3128"/>
      <c r="AM3128"/>
      <c r="AN3128"/>
    </row>
    <row r="3129" spans="36:40" x14ac:dyDescent="0.5">
      <c r="AJ3129"/>
      <c r="AK3129"/>
      <c r="AL3129"/>
      <c r="AM3129"/>
      <c r="AN3129"/>
    </row>
    <row r="3130" spans="36:40" x14ac:dyDescent="0.5">
      <c r="AJ3130"/>
      <c r="AK3130"/>
      <c r="AL3130"/>
      <c r="AM3130"/>
      <c r="AN3130"/>
    </row>
    <row r="3131" spans="36:40" x14ac:dyDescent="0.5">
      <c r="AJ3131"/>
      <c r="AK3131"/>
      <c r="AL3131"/>
      <c r="AM3131"/>
      <c r="AN3131"/>
    </row>
    <row r="3132" spans="36:40" x14ac:dyDescent="0.5">
      <c r="AJ3132"/>
      <c r="AK3132"/>
      <c r="AL3132"/>
      <c r="AM3132"/>
      <c r="AN3132"/>
    </row>
    <row r="3133" spans="36:40" x14ac:dyDescent="0.5">
      <c r="AJ3133"/>
      <c r="AK3133"/>
      <c r="AL3133"/>
      <c r="AM3133"/>
      <c r="AN3133"/>
    </row>
    <row r="3134" spans="36:40" x14ac:dyDescent="0.5">
      <c r="AJ3134"/>
      <c r="AK3134"/>
      <c r="AL3134"/>
      <c r="AM3134"/>
      <c r="AN3134"/>
    </row>
    <row r="3135" spans="36:40" x14ac:dyDescent="0.5">
      <c r="AJ3135"/>
      <c r="AK3135"/>
      <c r="AL3135"/>
      <c r="AM3135"/>
      <c r="AN3135"/>
    </row>
    <row r="3136" spans="36:40" x14ac:dyDescent="0.5">
      <c r="AJ3136"/>
      <c r="AK3136"/>
      <c r="AL3136"/>
      <c r="AM3136"/>
      <c r="AN3136"/>
    </row>
    <row r="3137" spans="36:40" x14ac:dyDescent="0.5">
      <c r="AJ3137"/>
      <c r="AK3137"/>
      <c r="AL3137"/>
      <c r="AM3137"/>
      <c r="AN3137"/>
    </row>
    <row r="3138" spans="36:40" x14ac:dyDescent="0.5">
      <c r="AJ3138"/>
      <c r="AK3138"/>
      <c r="AL3138"/>
      <c r="AM3138"/>
      <c r="AN3138"/>
    </row>
    <row r="3139" spans="36:40" x14ac:dyDescent="0.5">
      <c r="AJ3139"/>
      <c r="AK3139"/>
      <c r="AL3139"/>
      <c r="AM3139"/>
      <c r="AN3139"/>
    </row>
    <row r="3140" spans="36:40" x14ac:dyDescent="0.5">
      <c r="AJ3140"/>
      <c r="AK3140"/>
      <c r="AL3140"/>
      <c r="AM3140"/>
      <c r="AN3140"/>
    </row>
    <row r="3141" spans="36:40" x14ac:dyDescent="0.5">
      <c r="AJ3141"/>
      <c r="AK3141"/>
      <c r="AL3141"/>
      <c r="AM3141"/>
      <c r="AN3141"/>
    </row>
    <row r="3142" spans="36:40" x14ac:dyDescent="0.5">
      <c r="AJ3142"/>
      <c r="AK3142"/>
      <c r="AL3142"/>
      <c r="AM3142"/>
      <c r="AN3142"/>
    </row>
    <row r="3143" spans="36:40" x14ac:dyDescent="0.5">
      <c r="AJ3143"/>
      <c r="AK3143"/>
      <c r="AL3143"/>
      <c r="AM3143"/>
      <c r="AN3143"/>
    </row>
    <row r="3144" spans="36:40" x14ac:dyDescent="0.5">
      <c r="AJ3144"/>
      <c r="AK3144"/>
      <c r="AL3144"/>
      <c r="AM3144"/>
      <c r="AN3144"/>
    </row>
    <row r="3145" spans="36:40" x14ac:dyDescent="0.5">
      <c r="AJ3145"/>
      <c r="AK3145"/>
      <c r="AL3145"/>
      <c r="AM3145"/>
      <c r="AN3145"/>
    </row>
    <row r="3146" spans="36:40" x14ac:dyDescent="0.5">
      <c r="AJ3146"/>
      <c r="AK3146"/>
      <c r="AL3146"/>
      <c r="AM3146"/>
      <c r="AN3146"/>
    </row>
    <row r="3147" spans="36:40" x14ac:dyDescent="0.5">
      <c r="AJ3147"/>
      <c r="AK3147"/>
      <c r="AL3147"/>
      <c r="AM3147"/>
      <c r="AN3147"/>
    </row>
    <row r="3148" spans="36:40" x14ac:dyDescent="0.5">
      <c r="AJ3148"/>
      <c r="AK3148"/>
      <c r="AL3148"/>
      <c r="AM3148"/>
      <c r="AN3148"/>
    </row>
    <row r="3149" spans="36:40" x14ac:dyDescent="0.5">
      <c r="AJ3149"/>
      <c r="AK3149"/>
      <c r="AL3149"/>
      <c r="AM3149"/>
      <c r="AN3149"/>
    </row>
    <row r="3150" spans="36:40" x14ac:dyDescent="0.5">
      <c r="AJ3150"/>
      <c r="AK3150"/>
      <c r="AL3150"/>
      <c r="AM3150"/>
      <c r="AN3150"/>
    </row>
    <row r="3151" spans="36:40" x14ac:dyDescent="0.5">
      <c r="AJ3151"/>
      <c r="AK3151"/>
      <c r="AL3151"/>
      <c r="AM3151"/>
      <c r="AN3151"/>
    </row>
    <row r="3152" spans="36:40" x14ac:dyDescent="0.5">
      <c r="AJ3152"/>
      <c r="AK3152"/>
      <c r="AL3152"/>
      <c r="AM3152"/>
      <c r="AN3152"/>
    </row>
    <row r="3153" spans="36:40" x14ac:dyDescent="0.5">
      <c r="AJ3153"/>
      <c r="AK3153"/>
      <c r="AL3153"/>
      <c r="AM3153"/>
      <c r="AN3153"/>
    </row>
    <row r="3154" spans="36:40" x14ac:dyDescent="0.5">
      <c r="AJ3154"/>
      <c r="AK3154"/>
      <c r="AL3154"/>
      <c r="AM3154"/>
      <c r="AN3154"/>
    </row>
    <row r="3155" spans="36:40" x14ac:dyDescent="0.5">
      <c r="AJ3155"/>
      <c r="AK3155"/>
      <c r="AL3155"/>
      <c r="AM3155"/>
      <c r="AN3155"/>
    </row>
    <row r="3156" spans="36:40" x14ac:dyDescent="0.5">
      <c r="AJ3156"/>
      <c r="AK3156"/>
      <c r="AL3156"/>
      <c r="AM3156"/>
      <c r="AN3156"/>
    </row>
    <row r="3157" spans="36:40" x14ac:dyDescent="0.5">
      <c r="AJ3157"/>
      <c r="AK3157"/>
      <c r="AL3157"/>
      <c r="AM3157"/>
      <c r="AN3157"/>
    </row>
    <row r="3158" spans="36:40" x14ac:dyDescent="0.5">
      <c r="AJ3158"/>
      <c r="AK3158"/>
      <c r="AL3158"/>
      <c r="AM3158"/>
      <c r="AN3158"/>
    </row>
    <row r="3159" spans="36:40" x14ac:dyDescent="0.5">
      <c r="AJ3159"/>
      <c r="AK3159"/>
      <c r="AL3159"/>
      <c r="AM3159"/>
      <c r="AN3159"/>
    </row>
    <row r="3160" spans="36:40" x14ac:dyDescent="0.5">
      <c r="AJ3160"/>
      <c r="AK3160"/>
      <c r="AL3160"/>
      <c r="AM3160"/>
      <c r="AN3160"/>
    </row>
    <row r="3161" spans="36:40" x14ac:dyDescent="0.5">
      <c r="AJ3161"/>
      <c r="AK3161"/>
      <c r="AL3161"/>
      <c r="AM3161"/>
      <c r="AN3161"/>
    </row>
    <row r="3162" spans="36:40" x14ac:dyDescent="0.5">
      <c r="AJ3162"/>
      <c r="AK3162"/>
      <c r="AL3162"/>
      <c r="AM3162"/>
      <c r="AN3162"/>
    </row>
    <row r="3163" spans="36:40" x14ac:dyDescent="0.5">
      <c r="AJ3163"/>
      <c r="AK3163"/>
      <c r="AL3163"/>
      <c r="AM3163"/>
      <c r="AN3163"/>
    </row>
    <row r="3164" spans="36:40" x14ac:dyDescent="0.5">
      <c r="AJ3164"/>
      <c r="AK3164"/>
      <c r="AL3164"/>
      <c r="AM3164"/>
      <c r="AN3164"/>
    </row>
    <row r="3165" spans="36:40" x14ac:dyDescent="0.5">
      <c r="AJ3165"/>
      <c r="AK3165"/>
      <c r="AL3165"/>
      <c r="AM3165"/>
      <c r="AN3165"/>
    </row>
    <row r="3166" spans="36:40" x14ac:dyDescent="0.5">
      <c r="AJ3166"/>
      <c r="AK3166"/>
      <c r="AL3166"/>
      <c r="AM3166"/>
      <c r="AN3166"/>
    </row>
    <row r="3167" spans="36:40" x14ac:dyDescent="0.5">
      <c r="AJ3167"/>
      <c r="AK3167"/>
      <c r="AL3167"/>
      <c r="AM3167"/>
      <c r="AN3167"/>
    </row>
    <row r="3168" spans="36:40" x14ac:dyDescent="0.5">
      <c r="AJ3168"/>
      <c r="AK3168"/>
      <c r="AL3168"/>
      <c r="AM3168"/>
      <c r="AN3168"/>
    </row>
    <row r="3169" spans="36:40" x14ac:dyDescent="0.5">
      <c r="AJ3169"/>
      <c r="AK3169"/>
      <c r="AL3169"/>
      <c r="AM3169"/>
      <c r="AN3169"/>
    </row>
    <row r="3170" spans="36:40" x14ac:dyDescent="0.5">
      <c r="AJ3170"/>
      <c r="AK3170"/>
      <c r="AL3170"/>
      <c r="AM3170"/>
      <c r="AN3170"/>
    </row>
    <row r="3171" spans="36:40" x14ac:dyDescent="0.5">
      <c r="AJ3171"/>
      <c r="AK3171"/>
      <c r="AL3171"/>
      <c r="AM3171"/>
      <c r="AN3171"/>
    </row>
    <row r="3172" spans="36:40" x14ac:dyDescent="0.5">
      <c r="AJ3172"/>
      <c r="AK3172"/>
      <c r="AL3172"/>
      <c r="AM3172"/>
      <c r="AN3172"/>
    </row>
    <row r="3173" spans="36:40" x14ac:dyDescent="0.5">
      <c r="AJ3173"/>
      <c r="AK3173"/>
      <c r="AL3173"/>
      <c r="AM3173"/>
      <c r="AN3173"/>
    </row>
    <row r="3174" spans="36:40" x14ac:dyDescent="0.5">
      <c r="AJ3174"/>
      <c r="AK3174"/>
      <c r="AL3174"/>
      <c r="AM3174"/>
      <c r="AN3174"/>
    </row>
    <row r="3175" spans="36:40" x14ac:dyDescent="0.5">
      <c r="AJ3175"/>
      <c r="AK3175"/>
      <c r="AL3175"/>
      <c r="AM3175"/>
      <c r="AN3175"/>
    </row>
    <row r="3176" spans="36:40" x14ac:dyDescent="0.5">
      <c r="AJ3176"/>
      <c r="AK3176"/>
      <c r="AL3176"/>
      <c r="AM3176"/>
      <c r="AN3176"/>
    </row>
    <row r="3177" spans="36:40" x14ac:dyDescent="0.5">
      <c r="AJ3177"/>
      <c r="AK3177"/>
      <c r="AL3177"/>
      <c r="AM3177"/>
      <c r="AN3177"/>
    </row>
    <row r="3178" spans="36:40" x14ac:dyDescent="0.5">
      <c r="AJ3178"/>
      <c r="AK3178"/>
      <c r="AL3178"/>
      <c r="AM3178"/>
      <c r="AN3178"/>
    </row>
    <row r="3179" spans="36:40" x14ac:dyDescent="0.5">
      <c r="AJ3179"/>
      <c r="AK3179"/>
      <c r="AL3179"/>
      <c r="AM3179"/>
      <c r="AN3179"/>
    </row>
    <row r="3180" spans="36:40" x14ac:dyDescent="0.5">
      <c r="AJ3180"/>
      <c r="AK3180"/>
      <c r="AL3180"/>
      <c r="AM3180"/>
      <c r="AN3180"/>
    </row>
    <row r="3181" spans="36:40" x14ac:dyDescent="0.5">
      <c r="AJ3181"/>
      <c r="AK3181"/>
      <c r="AL3181"/>
      <c r="AM3181"/>
      <c r="AN3181"/>
    </row>
    <row r="3182" spans="36:40" x14ac:dyDescent="0.5">
      <c r="AJ3182"/>
      <c r="AK3182"/>
      <c r="AL3182"/>
      <c r="AM3182"/>
      <c r="AN3182"/>
    </row>
    <row r="3183" spans="36:40" x14ac:dyDescent="0.5">
      <c r="AJ3183"/>
      <c r="AK3183"/>
      <c r="AL3183"/>
      <c r="AM3183"/>
      <c r="AN3183"/>
    </row>
    <row r="3184" spans="36:40" x14ac:dyDescent="0.5">
      <c r="AJ3184"/>
      <c r="AK3184"/>
      <c r="AL3184"/>
      <c r="AM3184"/>
      <c r="AN3184"/>
    </row>
    <row r="3185" spans="36:40" x14ac:dyDescent="0.5">
      <c r="AJ3185"/>
      <c r="AK3185"/>
      <c r="AL3185"/>
      <c r="AM3185"/>
      <c r="AN3185"/>
    </row>
    <row r="3186" spans="36:40" x14ac:dyDescent="0.5">
      <c r="AJ3186"/>
      <c r="AK3186"/>
      <c r="AL3186"/>
      <c r="AM3186"/>
      <c r="AN3186"/>
    </row>
    <row r="3187" spans="36:40" x14ac:dyDescent="0.5">
      <c r="AJ3187"/>
      <c r="AK3187"/>
      <c r="AL3187"/>
      <c r="AM3187"/>
      <c r="AN3187"/>
    </row>
    <row r="3188" spans="36:40" x14ac:dyDescent="0.5">
      <c r="AJ3188"/>
      <c r="AK3188"/>
      <c r="AL3188"/>
      <c r="AM3188"/>
      <c r="AN3188"/>
    </row>
    <row r="3189" spans="36:40" x14ac:dyDescent="0.5">
      <c r="AJ3189"/>
      <c r="AK3189"/>
      <c r="AL3189"/>
      <c r="AM3189"/>
      <c r="AN3189"/>
    </row>
    <row r="3190" spans="36:40" x14ac:dyDescent="0.5">
      <c r="AJ3190"/>
      <c r="AK3190"/>
      <c r="AL3190"/>
      <c r="AM3190"/>
      <c r="AN3190"/>
    </row>
    <row r="3191" spans="36:40" x14ac:dyDescent="0.5">
      <c r="AJ3191"/>
      <c r="AK3191"/>
      <c r="AL3191"/>
      <c r="AM3191"/>
      <c r="AN3191"/>
    </row>
    <row r="3192" spans="36:40" x14ac:dyDescent="0.5">
      <c r="AJ3192"/>
      <c r="AK3192"/>
      <c r="AL3192"/>
      <c r="AM3192"/>
      <c r="AN3192"/>
    </row>
    <row r="3193" spans="36:40" x14ac:dyDescent="0.5">
      <c r="AJ3193"/>
      <c r="AK3193"/>
      <c r="AL3193"/>
      <c r="AM3193"/>
      <c r="AN3193"/>
    </row>
    <row r="3194" spans="36:40" x14ac:dyDescent="0.5">
      <c r="AJ3194"/>
      <c r="AK3194"/>
      <c r="AL3194"/>
      <c r="AM3194"/>
      <c r="AN3194"/>
    </row>
    <row r="3195" spans="36:40" x14ac:dyDescent="0.5">
      <c r="AJ3195"/>
      <c r="AK3195"/>
      <c r="AL3195"/>
      <c r="AM3195"/>
      <c r="AN3195"/>
    </row>
    <row r="3196" spans="36:40" x14ac:dyDescent="0.5">
      <c r="AJ3196"/>
      <c r="AK3196"/>
      <c r="AL3196"/>
      <c r="AM3196"/>
      <c r="AN3196"/>
    </row>
    <row r="3197" spans="36:40" x14ac:dyDescent="0.5">
      <c r="AJ3197"/>
      <c r="AK3197"/>
      <c r="AL3197"/>
      <c r="AM3197"/>
      <c r="AN3197"/>
    </row>
    <row r="3198" spans="36:40" x14ac:dyDescent="0.5">
      <c r="AJ3198"/>
      <c r="AK3198"/>
      <c r="AL3198"/>
      <c r="AM3198"/>
      <c r="AN3198"/>
    </row>
    <row r="3199" spans="36:40" x14ac:dyDescent="0.5">
      <c r="AJ3199"/>
      <c r="AK3199"/>
      <c r="AL3199"/>
      <c r="AM3199"/>
      <c r="AN3199"/>
    </row>
    <row r="3200" spans="36:40" x14ac:dyDescent="0.5">
      <c r="AJ3200"/>
      <c r="AK3200"/>
      <c r="AL3200"/>
      <c r="AM3200"/>
      <c r="AN3200"/>
    </row>
    <row r="3201" spans="36:40" x14ac:dyDescent="0.5">
      <c r="AJ3201"/>
      <c r="AK3201"/>
      <c r="AL3201"/>
      <c r="AM3201"/>
      <c r="AN3201"/>
    </row>
    <row r="3202" spans="36:40" x14ac:dyDescent="0.5">
      <c r="AJ3202"/>
      <c r="AK3202"/>
      <c r="AL3202"/>
      <c r="AM3202"/>
      <c r="AN3202"/>
    </row>
    <row r="3203" spans="36:40" x14ac:dyDescent="0.5">
      <c r="AJ3203"/>
      <c r="AK3203"/>
      <c r="AL3203"/>
      <c r="AM3203"/>
      <c r="AN3203"/>
    </row>
    <row r="3204" spans="36:40" x14ac:dyDescent="0.5">
      <c r="AJ3204"/>
      <c r="AK3204"/>
      <c r="AL3204"/>
      <c r="AM3204"/>
      <c r="AN3204"/>
    </row>
    <row r="3205" spans="36:40" x14ac:dyDescent="0.5">
      <c r="AJ3205"/>
      <c r="AK3205"/>
      <c r="AL3205"/>
      <c r="AM3205"/>
      <c r="AN3205"/>
    </row>
    <row r="3206" spans="36:40" x14ac:dyDescent="0.5">
      <c r="AJ3206"/>
      <c r="AK3206"/>
      <c r="AL3206"/>
      <c r="AM3206"/>
      <c r="AN3206"/>
    </row>
    <row r="3207" spans="36:40" x14ac:dyDescent="0.5">
      <c r="AJ3207"/>
      <c r="AK3207"/>
      <c r="AL3207"/>
      <c r="AM3207"/>
      <c r="AN3207"/>
    </row>
    <row r="3208" spans="36:40" x14ac:dyDescent="0.5">
      <c r="AJ3208"/>
      <c r="AK3208"/>
      <c r="AL3208"/>
      <c r="AM3208"/>
      <c r="AN3208"/>
    </row>
    <row r="3209" spans="36:40" x14ac:dyDescent="0.5">
      <c r="AJ3209"/>
      <c r="AK3209"/>
      <c r="AL3209"/>
      <c r="AM3209"/>
      <c r="AN3209"/>
    </row>
    <row r="3210" spans="36:40" x14ac:dyDescent="0.5">
      <c r="AJ3210"/>
      <c r="AK3210"/>
      <c r="AL3210"/>
      <c r="AM3210"/>
      <c r="AN3210"/>
    </row>
    <row r="3211" spans="36:40" x14ac:dyDescent="0.5">
      <c r="AJ3211"/>
      <c r="AK3211"/>
      <c r="AL3211"/>
      <c r="AM3211"/>
      <c r="AN3211"/>
    </row>
    <row r="3212" spans="36:40" x14ac:dyDescent="0.5">
      <c r="AJ3212"/>
      <c r="AK3212"/>
      <c r="AL3212"/>
      <c r="AM3212"/>
      <c r="AN3212"/>
    </row>
    <row r="3213" spans="36:40" x14ac:dyDescent="0.5">
      <c r="AJ3213"/>
      <c r="AK3213"/>
      <c r="AL3213"/>
      <c r="AM3213"/>
      <c r="AN3213"/>
    </row>
    <row r="3214" spans="36:40" x14ac:dyDescent="0.5">
      <c r="AJ3214"/>
      <c r="AK3214"/>
      <c r="AL3214"/>
      <c r="AM3214"/>
      <c r="AN3214"/>
    </row>
    <row r="3215" spans="36:40" x14ac:dyDescent="0.5">
      <c r="AJ3215"/>
      <c r="AK3215"/>
      <c r="AL3215"/>
      <c r="AM3215"/>
      <c r="AN3215"/>
    </row>
    <row r="3216" spans="36:40" x14ac:dyDescent="0.5">
      <c r="AJ3216"/>
      <c r="AK3216"/>
      <c r="AL3216"/>
      <c r="AM3216"/>
      <c r="AN3216"/>
    </row>
    <row r="3217" spans="36:40" x14ac:dyDescent="0.5">
      <c r="AJ3217"/>
      <c r="AK3217"/>
      <c r="AL3217"/>
      <c r="AM3217"/>
      <c r="AN3217"/>
    </row>
    <row r="3218" spans="36:40" x14ac:dyDescent="0.5">
      <c r="AJ3218"/>
      <c r="AK3218"/>
      <c r="AL3218"/>
      <c r="AM3218"/>
      <c r="AN3218"/>
    </row>
    <row r="3219" spans="36:40" x14ac:dyDescent="0.5">
      <c r="AJ3219"/>
      <c r="AK3219"/>
      <c r="AL3219"/>
      <c r="AM3219"/>
      <c r="AN3219"/>
    </row>
    <row r="3220" spans="36:40" x14ac:dyDescent="0.5">
      <c r="AJ3220"/>
      <c r="AK3220"/>
      <c r="AL3220"/>
      <c r="AM3220"/>
      <c r="AN3220"/>
    </row>
    <row r="3221" spans="36:40" x14ac:dyDescent="0.5">
      <c r="AJ3221"/>
      <c r="AK3221"/>
      <c r="AL3221"/>
      <c r="AM3221"/>
      <c r="AN3221"/>
    </row>
    <row r="3222" spans="36:40" x14ac:dyDescent="0.5">
      <c r="AJ3222"/>
      <c r="AK3222"/>
      <c r="AL3222"/>
      <c r="AM3222"/>
      <c r="AN3222"/>
    </row>
    <row r="3223" spans="36:40" x14ac:dyDescent="0.5">
      <c r="AJ3223"/>
      <c r="AK3223"/>
      <c r="AL3223"/>
      <c r="AM3223"/>
      <c r="AN3223"/>
    </row>
    <row r="3224" spans="36:40" x14ac:dyDescent="0.5">
      <c r="AJ3224"/>
      <c r="AK3224"/>
      <c r="AL3224"/>
      <c r="AM3224"/>
      <c r="AN3224"/>
    </row>
    <row r="3225" spans="36:40" x14ac:dyDescent="0.5">
      <c r="AJ3225"/>
      <c r="AK3225"/>
      <c r="AL3225"/>
      <c r="AM3225"/>
      <c r="AN3225"/>
    </row>
    <row r="3226" spans="36:40" x14ac:dyDescent="0.5">
      <c r="AJ3226"/>
      <c r="AK3226"/>
      <c r="AL3226"/>
      <c r="AM3226"/>
      <c r="AN3226"/>
    </row>
    <row r="3227" spans="36:40" x14ac:dyDescent="0.5">
      <c r="AJ3227"/>
      <c r="AK3227"/>
      <c r="AL3227"/>
      <c r="AM3227"/>
      <c r="AN3227"/>
    </row>
    <row r="3228" spans="36:40" x14ac:dyDescent="0.5">
      <c r="AJ3228"/>
      <c r="AK3228"/>
      <c r="AL3228"/>
      <c r="AM3228"/>
      <c r="AN3228"/>
    </row>
    <row r="3229" spans="36:40" x14ac:dyDescent="0.5">
      <c r="AJ3229"/>
      <c r="AK3229"/>
      <c r="AL3229"/>
      <c r="AM3229"/>
      <c r="AN3229"/>
    </row>
    <row r="3230" spans="36:40" x14ac:dyDescent="0.5">
      <c r="AJ3230"/>
      <c r="AK3230"/>
      <c r="AL3230"/>
      <c r="AM3230"/>
      <c r="AN3230"/>
    </row>
    <row r="3231" spans="36:40" x14ac:dyDescent="0.5">
      <c r="AJ3231"/>
      <c r="AK3231"/>
      <c r="AL3231"/>
      <c r="AM3231"/>
      <c r="AN3231"/>
    </row>
    <row r="3232" spans="36:40" x14ac:dyDescent="0.5">
      <c r="AJ3232"/>
      <c r="AK3232"/>
      <c r="AL3232"/>
      <c r="AM3232"/>
      <c r="AN3232"/>
    </row>
    <row r="3233" spans="36:40" x14ac:dyDescent="0.5">
      <c r="AJ3233"/>
      <c r="AK3233"/>
      <c r="AL3233"/>
      <c r="AM3233"/>
      <c r="AN3233"/>
    </row>
    <row r="3234" spans="36:40" x14ac:dyDescent="0.5">
      <c r="AJ3234"/>
      <c r="AK3234"/>
      <c r="AL3234"/>
      <c r="AM3234"/>
      <c r="AN3234"/>
    </row>
    <row r="3235" spans="36:40" x14ac:dyDescent="0.5">
      <c r="AJ3235"/>
      <c r="AK3235"/>
      <c r="AL3235"/>
      <c r="AM3235"/>
      <c r="AN3235"/>
    </row>
    <row r="3236" spans="36:40" x14ac:dyDescent="0.5">
      <c r="AJ3236"/>
      <c r="AK3236"/>
      <c r="AL3236"/>
      <c r="AM3236"/>
      <c r="AN3236"/>
    </row>
    <row r="3237" spans="36:40" x14ac:dyDescent="0.5">
      <c r="AJ3237"/>
      <c r="AK3237"/>
      <c r="AL3237"/>
      <c r="AM3237"/>
      <c r="AN3237"/>
    </row>
    <row r="3238" spans="36:40" x14ac:dyDescent="0.5">
      <c r="AJ3238"/>
      <c r="AK3238"/>
      <c r="AL3238"/>
      <c r="AM3238"/>
      <c r="AN3238"/>
    </row>
    <row r="3239" spans="36:40" x14ac:dyDescent="0.5">
      <c r="AJ3239"/>
      <c r="AK3239"/>
      <c r="AL3239"/>
      <c r="AM3239"/>
      <c r="AN3239"/>
    </row>
    <row r="3240" spans="36:40" x14ac:dyDescent="0.5">
      <c r="AJ3240"/>
      <c r="AK3240"/>
      <c r="AL3240"/>
      <c r="AM3240"/>
      <c r="AN3240"/>
    </row>
    <row r="3241" spans="36:40" x14ac:dyDescent="0.5">
      <c r="AJ3241"/>
      <c r="AK3241"/>
      <c r="AL3241"/>
      <c r="AM3241"/>
      <c r="AN3241"/>
    </row>
    <row r="3242" spans="36:40" x14ac:dyDescent="0.5">
      <c r="AJ3242"/>
      <c r="AK3242"/>
      <c r="AL3242"/>
      <c r="AM3242"/>
      <c r="AN3242"/>
    </row>
    <row r="3243" spans="36:40" x14ac:dyDescent="0.5">
      <c r="AJ3243"/>
      <c r="AK3243"/>
      <c r="AL3243"/>
      <c r="AM3243"/>
      <c r="AN3243"/>
    </row>
    <row r="3244" spans="36:40" x14ac:dyDescent="0.5">
      <c r="AJ3244"/>
      <c r="AK3244"/>
      <c r="AL3244"/>
      <c r="AM3244"/>
      <c r="AN3244"/>
    </row>
    <row r="3245" spans="36:40" x14ac:dyDescent="0.5">
      <c r="AJ3245"/>
      <c r="AK3245"/>
      <c r="AL3245"/>
      <c r="AM3245"/>
      <c r="AN3245"/>
    </row>
    <row r="3246" spans="36:40" x14ac:dyDescent="0.5">
      <c r="AJ3246"/>
      <c r="AK3246"/>
      <c r="AL3246"/>
      <c r="AM3246"/>
      <c r="AN3246"/>
    </row>
    <row r="3247" spans="36:40" x14ac:dyDescent="0.5">
      <c r="AJ3247"/>
      <c r="AK3247"/>
      <c r="AL3247"/>
      <c r="AM3247"/>
      <c r="AN3247"/>
    </row>
    <row r="3248" spans="36:40" x14ac:dyDescent="0.5">
      <c r="AJ3248"/>
      <c r="AK3248"/>
      <c r="AL3248"/>
      <c r="AM3248"/>
      <c r="AN3248"/>
    </row>
    <row r="3249" spans="36:40" x14ac:dyDescent="0.5">
      <c r="AJ3249"/>
      <c r="AK3249"/>
      <c r="AL3249"/>
      <c r="AM3249"/>
      <c r="AN3249"/>
    </row>
    <row r="3250" spans="36:40" x14ac:dyDescent="0.5">
      <c r="AJ3250"/>
      <c r="AK3250"/>
      <c r="AL3250"/>
      <c r="AM3250"/>
      <c r="AN3250"/>
    </row>
    <row r="3251" spans="36:40" x14ac:dyDescent="0.5">
      <c r="AJ3251"/>
      <c r="AK3251"/>
      <c r="AL3251"/>
      <c r="AM3251"/>
      <c r="AN3251"/>
    </row>
    <row r="3252" spans="36:40" x14ac:dyDescent="0.5">
      <c r="AJ3252"/>
      <c r="AK3252"/>
      <c r="AL3252"/>
      <c r="AM3252"/>
      <c r="AN3252"/>
    </row>
    <row r="3253" spans="36:40" x14ac:dyDescent="0.5">
      <c r="AJ3253"/>
      <c r="AK3253"/>
      <c r="AL3253"/>
      <c r="AM3253"/>
      <c r="AN3253"/>
    </row>
    <row r="3254" spans="36:40" x14ac:dyDescent="0.5">
      <c r="AJ3254"/>
      <c r="AK3254"/>
      <c r="AL3254"/>
      <c r="AM3254"/>
      <c r="AN3254"/>
    </row>
    <row r="3255" spans="36:40" x14ac:dyDescent="0.5">
      <c r="AJ3255"/>
      <c r="AK3255"/>
      <c r="AL3255"/>
      <c r="AM3255"/>
      <c r="AN3255"/>
    </row>
    <row r="3256" spans="36:40" x14ac:dyDescent="0.5">
      <c r="AJ3256"/>
      <c r="AK3256"/>
      <c r="AL3256"/>
      <c r="AM3256"/>
      <c r="AN3256"/>
    </row>
    <row r="3257" spans="36:40" x14ac:dyDescent="0.5">
      <c r="AJ3257"/>
      <c r="AK3257"/>
      <c r="AL3257"/>
      <c r="AM3257"/>
      <c r="AN3257"/>
    </row>
    <row r="3258" spans="36:40" x14ac:dyDescent="0.5">
      <c r="AJ3258"/>
      <c r="AK3258"/>
      <c r="AL3258"/>
      <c r="AM3258"/>
      <c r="AN3258"/>
    </row>
    <row r="3259" spans="36:40" x14ac:dyDescent="0.5">
      <c r="AJ3259"/>
      <c r="AK3259"/>
      <c r="AL3259"/>
      <c r="AM3259"/>
      <c r="AN3259"/>
    </row>
    <row r="3260" spans="36:40" x14ac:dyDescent="0.5">
      <c r="AJ3260"/>
      <c r="AK3260"/>
      <c r="AL3260"/>
      <c r="AM3260"/>
      <c r="AN3260"/>
    </row>
    <row r="3261" spans="36:40" x14ac:dyDescent="0.5">
      <c r="AJ3261"/>
      <c r="AK3261"/>
      <c r="AL3261"/>
      <c r="AM3261"/>
      <c r="AN3261"/>
    </row>
    <row r="3262" spans="36:40" x14ac:dyDescent="0.5">
      <c r="AJ3262"/>
      <c r="AK3262"/>
      <c r="AL3262"/>
      <c r="AM3262"/>
      <c r="AN3262"/>
    </row>
    <row r="3263" spans="36:40" x14ac:dyDescent="0.5">
      <c r="AJ3263"/>
      <c r="AK3263"/>
      <c r="AL3263"/>
      <c r="AM3263"/>
      <c r="AN3263"/>
    </row>
    <row r="3264" spans="36:40" x14ac:dyDescent="0.5">
      <c r="AJ3264"/>
      <c r="AK3264"/>
      <c r="AL3264"/>
      <c r="AM3264"/>
      <c r="AN3264"/>
    </row>
    <row r="3265" spans="36:40" x14ac:dyDescent="0.5">
      <c r="AJ3265"/>
      <c r="AK3265"/>
      <c r="AL3265"/>
      <c r="AM3265"/>
      <c r="AN3265"/>
    </row>
    <row r="3266" spans="36:40" x14ac:dyDescent="0.5">
      <c r="AJ3266"/>
      <c r="AK3266"/>
      <c r="AL3266"/>
      <c r="AM3266"/>
      <c r="AN3266"/>
    </row>
    <row r="3267" spans="36:40" x14ac:dyDescent="0.5">
      <c r="AJ3267"/>
      <c r="AK3267"/>
      <c r="AL3267"/>
      <c r="AM3267"/>
      <c r="AN3267"/>
    </row>
    <row r="3268" spans="36:40" x14ac:dyDescent="0.5">
      <c r="AJ3268"/>
      <c r="AK3268"/>
      <c r="AL3268"/>
      <c r="AM3268"/>
      <c r="AN3268"/>
    </row>
    <row r="3269" spans="36:40" x14ac:dyDescent="0.5">
      <c r="AJ3269"/>
      <c r="AK3269"/>
      <c r="AL3269"/>
      <c r="AM3269"/>
      <c r="AN3269"/>
    </row>
    <row r="3270" spans="36:40" x14ac:dyDescent="0.5">
      <c r="AJ3270"/>
      <c r="AK3270"/>
      <c r="AL3270"/>
      <c r="AM3270"/>
      <c r="AN3270"/>
    </row>
    <row r="3271" spans="36:40" x14ac:dyDescent="0.5">
      <c r="AJ3271"/>
      <c r="AK3271"/>
      <c r="AL3271"/>
      <c r="AM3271"/>
      <c r="AN3271"/>
    </row>
    <row r="3272" spans="36:40" x14ac:dyDescent="0.5">
      <c r="AJ3272"/>
      <c r="AK3272"/>
      <c r="AL3272"/>
      <c r="AM3272"/>
      <c r="AN3272"/>
    </row>
    <row r="3273" spans="36:40" x14ac:dyDescent="0.5">
      <c r="AJ3273"/>
      <c r="AK3273"/>
      <c r="AL3273"/>
      <c r="AM3273"/>
      <c r="AN3273"/>
    </row>
    <row r="3274" spans="36:40" x14ac:dyDescent="0.5">
      <c r="AJ3274"/>
      <c r="AK3274"/>
      <c r="AL3274"/>
      <c r="AM3274"/>
      <c r="AN3274"/>
    </row>
    <row r="3275" spans="36:40" x14ac:dyDescent="0.5">
      <c r="AJ3275"/>
      <c r="AK3275"/>
      <c r="AL3275"/>
      <c r="AM3275"/>
      <c r="AN3275"/>
    </row>
    <row r="3276" spans="36:40" x14ac:dyDescent="0.5">
      <c r="AJ3276"/>
      <c r="AK3276"/>
      <c r="AL3276"/>
      <c r="AM3276"/>
      <c r="AN3276"/>
    </row>
    <row r="3277" spans="36:40" x14ac:dyDescent="0.5">
      <c r="AJ3277"/>
      <c r="AK3277"/>
      <c r="AL3277"/>
      <c r="AM3277"/>
      <c r="AN3277"/>
    </row>
    <row r="3278" spans="36:40" x14ac:dyDescent="0.5">
      <c r="AJ3278"/>
      <c r="AK3278"/>
      <c r="AL3278"/>
      <c r="AM3278"/>
      <c r="AN3278"/>
    </row>
    <row r="3279" spans="36:40" x14ac:dyDescent="0.5">
      <c r="AJ3279"/>
      <c r="AK3279"/>
      <c r="AL3279"/>
      <c r="AM3279"/>
      <c r="AN3279"/>
    </row>
    <row r="3280" spans="36:40" x14ac:dyDescent="0.5">
      <c r="AJ3280"/>
      <c r="AK3280"/>
      <c r="AL3280"/>
      <c r="AM3280"/>
      <c r="AN3280"/>
    </row>
    <row r="3281" spans="36:40" x14ac:dyDescent="0.5">
      <c r="AJ3281"/>
      <c r="AK3281"/>
      <c r="AL3281"/>
      <c r="AM3281"/>
      <c r="AN3281"/>
    </row>
    <row r="3282" spans="36:40" x14ac:dyDescent="0.5">
      <c r="AJ3282"/>
      <c r="AK3282"/>
      <c r="AL3282"/>
      <c r="AM3282"/>
      <c r="AN3282"/>
    </row>
    <row r="3283" spans="36:40" x14ac:dyDescent="0.5">
      <c r="AJ3283"/>
      <c r="AK3283"/>
      <c r="AL3283"/>
      <c r="AM3283"/>
      <c r="AN3283"/>
    </row>
    <row r="3284" spans="36:40" x14ac:dyDescent="0.5">
      <c r="AJ3284"/>
      <c r="AK3284"/>
      <c r="AL3284"/>
      <c r="AM3284"/>
      <c r="AN3284"/>
    </row>
    <row r="3285" spans="36:40" x14ac:dyDescent="0.5">
      <c r="AJ3285"/>
      <c r="AK3285"/>
      <c r="AL3285"/>
      <c r="AM3285"/>
      <c r="AN3285"/>
    </row>
    <row r="3286" spans="36:40" x14ac:dyDescent="0.5">
      <c r="AJ3286"/>
      <c r="AK3286"/>
      <c r="AL3286"/>
      <c r="AM3286"/>
      <c r="AN3286"/>
    </row>
    <row r="3287" spans="36:40" x14ac:dyDescent="0.5">
      <c r="AJ3287"/>
      <c r="AK3287"/>
      <c r="AL3287"/>
      <c r="AM3287"/>
      <c r="AN3287"/>
    </row>
    <row r="3288" spans="36:40" x14ac:dyDescent="0.5">
      <c r="AJ3288"/>
      <c r="AK3288"/>
      <c r="AL3288"/>
      <c r="AM3288"/>
      <c r="AN3288"/>
    </row>
    <row r="3289" spans="36:40" x14ac:dyDescent="0.5">
      <c r="AJ3289"/>
      <c r="AK3289"/>
      <c r="AL3289"/>
      <c r="AM3289"/>
      <c r="AN3289"/>
    </row>
    <row r="3290" spans="36:40" x14ac:dyDescent="0.5">
      <c r="AJ3290"/>
      <c r="AK3290"/>
      <c r="AL3290"/>
      <c r="AM3290"/>
      <c r="AN3290"/>
    </row>
    <row r="3291" spans="36:40" x14ac:dyDescent="0.5">
      <c r="AJ3291"/>
      <c r="AK3291"/>
      <c r="AL3291"/>
      <c r="AM3291"/>
      <c r="AN3291"/>
    </row>
    <row r="3292" spans="36:40" x14ac:dyDescent="0.5">
      <c r="AJ3292"/>
      <c r="AK3292"/>
      <c r="AL3292"/>
      <c r="AM3292"/>
      <c r="AN3292"/>
    </row>
    <row r="3293" spans="36:40" x14ac:dyDescent="0.5">
      <c r="AJ3293"/>
      <c r="AK3293"/>
      <c r="AL3293"/>
      <c r="AM3293"/>
      <c r="AN3293"/>
    </row>
    <row r="3294" spans="36:40" x14ac:dyDescent="0.5">
      <c r="AJ3294"/>
      <c r="AK3294"/>
      <c r="AL3294"/>
      <c r="AM3294"/>
      <c r="AN3294"/>
    </row>
    <row r="3295" spans="36:40" x14ac:dyDescent="0.5">
      <c r="AJ3295"/>
      <c r="AK3295"/>
      <c r="AL3295"/>
      <c r="AM3295"/>
      <c r="AN3295"/>
    </row>
    <row r="3296" spans="36:40" x14ac:dyDescent="0.5">
      <c r="AJ3296"/>
      <c r="AK3296"/>
      <c r="AL3296"/>
      <c r="AM3296"/>
      <c r="AN3296"/>
    </row>
    <row r="3297" spans="36:40" x14ac:dyDescent="0.5">
      <c r="AJ3297"/>
      <c r="AK3297"/>
      <c r="AL3297"/>
      <c r="AM3297"/>
      <c r="AN3297"/>
    </row>
    <row r="3298" spans="36:40" x14ac:dyDescent="0.5">
      <c r="AJ3298"/>
      <c r="AK3298"/>
      <c r="AL3298"/>
      <c r="AM3298"/>
      <c r="AN3298"/>
    </row>
    <row r="3299" spans="36:40" x14ac:dyDescent="0.5">
      <c r="AJ3299"/>
      <c r="AK3299"/>
      <c r="AL3299"/>
      <c r="AM3299"/>
      <c r="AN3299"/>
    </row>
    <row r="3300" spans="36:40" x14ac:dyDescent="0.5">
      <c r="AJ3300"/>
      <c r="AK3300"/>
      <c r="AL3300"/>
      <c r="AM3300"/>
      <c r="AN3300"/>
    </row>
    <row r="3301" spans="36:40" x14ac:dyDescent="0.5">
      <c r="AJ3301"/>
      <c r="AK3301"/>
      <c r="AL3301"/>
      <c r="AM3301"/>
      <c r="AN3301"/>
    </row>
    <row r="3302" spans="36:40" x14ac:dyDescent="0.5">
      <c r="AJ3302"/>
      <c r="AK3302"/>
      <c r="AL3302"/>
      <c r="AM3302"/>
      <c r="AN3302"/>
    </row>
    <row r="3303" spans="36:40" x14ac:dyDescent="0.5">
      <c r="AJ3303"/>
      <c r="AK3303"/>
      <c r="AL3303"/>
      <c r="AM3303"/>
      <c r="AN3303"/>
    </row>
    <row r="3304" spans="36:40" x14ac:dyDescent="0.5">
      <c r="AJ3304"/>
      <c r="AK3304"/>
      <c r="AL3304"/>
      <c r="AM3304"/>
      <c r="AN3304"/>
    </row>
    <row r="3305" spans="36:40" x14ac:dyDescent="0.5">
      <c r="AJ3305"/>
      <c r="AK3305"/>
      <c r="AL3305"/>
      <c r="AM3305"/>
      <c r="AN3305"/>
    </row>
    <row r="3306" spans="36:40" x14ac:dyDescent="0.5">
      <c r="AJ3306"/>
      <c r="AK3306"/>
      <c r="AL3306"/>
      <c r="AM3306"/>
      <c r="AN3306"/>
    </row>
    <row r="3307" spans="36:40" x14ac:dyDescent="0.5">
      <c r="AJ3307"/>
      <c r="AK3307"/>
      <c r="AL3307"/>
      <c r="AM3307"/>
      <c r="AN3307"/>
    </row>
    <row r="3308" spans="36:40" x14ac:dyDescent="0.5">
      <c r="AJ3308"/>
      <c r="AK3308"/>
      <c r="AL3308"/>
      <c r="AM3308"/>
      <c r="AN3308"/>
    </row>
    <row r="3309" spans="36:40" x14ac:dyDescent="0.5">
      <c r="AJ3309"/>
      <c r="AK3309"/>
      <c r="AL3309"/>
      <c r="AM3309"/>
      <c r="AN3309"/>
    </row>
    <row r="3310" spans="36:40" x14ac:dyDescent="0.5">
      <c r="AJ3310"/>
      <c r="AK3310"/>
      <c r="AL3310"/>
      <c r="AM3310"/>
      <c r="AN3310"/>
    </row>
    <row r="3311" spans="36:40" x14ac:dyDescent="0.5">
      <c r="AJ3311"/>
      <c r="AK3311"/>
      <c r="AL3311"/>
      <c r="AM3311"/>
      <c r="AN3311"/>
    </row>
    <row r="3312" spans="36:40" x14ac:dyDescent="0.5">
      <c r="AJ3312"/>
      <c r="AK3312"/>
      <c r="AL3312"/>
      <c r="AM3312"/>
      <c r="AN3312"/>
    </row>
    <row r="3313" spans="36:40" x14ac:dyDescent="0.5">
      <c r="AJ3313"/>
      <c r="AK3313"/>
      <c r="AL3313"/>
      <c r="AM3313"/>
      <c r="AN3313"/>
    </row>
    <row r="3314" spans="36:40" x14ac:dyDescent="0.5">
      <c r="AJ3314"/>
      <c r="AK3314"/>
      <c r="AL3314"/>
      <c r="AM3314"/>
      <c r="AN3314"/>
    </row>
    <row r="3315" spans="36:40" x14ac:dyDescent="0.5">
      <c r="AJ3315"/>
      <c r="AK3315"/>
      <c r="AL3315"/>
      <c r="AM3315"/>
      <c r="AN3315"/>
    </row>
    <row r="3316" spans="36:40" x14ac:dyDescent="0.5">
      <c r="AJ3316"/>
      <c r="AK3316"/>
      <c r="AL3316"/>
      <c r="AM3316"/>
      <c r="AN3316"/>
    </row>
    <row r="3317" spans="36:40" x14ac:dyDescent="0.5">
      <c r="AJ3317"/>
      <c r="AK3317"/>
      <c r="AL3317"/>
      <c r="AM3317"/>
      <c r="AN3317"/>
    </row>
    <row r="3318" spans="36:40" x14ac:dyDescent="0.5">
      <c r="AJ3318"/>
      <c r="AK3318"/>
      <c r="AL3318"/>
      <c r="AM3318"/>
      <c r="AN3318"/>
    </row>
    <row r="3319" spans="36:40" x14ac:dyDescent="0.5">
      <c r="AJ3319"/>
      <c r="AK3319"/>
      <c r="AL3319"/>
      <c r="AM3319"/>
      <c r="AN3319"/>
    </row>
    <row r="3320" spans="36:40" x14ac:dyDescent="0.5">
      <c r="AJ3320"/>
      <c r="AK3320"/>
      <c r="AL3320"/>
      <c r="AM3320"/>
      <c r="AN3320"/>
    </row>
    <row r="3321" spans="36:40" x14ac:dyDescent="0.5">
      <c r="AJ3321"/>
      <c r="AK3321"/>
      <c r="AL3321"/>
      <c r="AM3321"/>
      <c r="AN3321"/>
    </row>
    <row r="3322" spans="36:40" x14ac:dyDescent="0.5">
      <c r="AJ3322"/>
      <c r="AK3322"/>
      <c r="AL3322"/>
      <c r="AM3322"/>
      <c r="AN3322"/>
    </row>
    <row r="3323" spans="36:40" x14ac:dyDescent="0.5">
      <c r="AJ3323"/>
      <c r="AK3323"/>
      <c r="AL3323"/>
      <c r="AM3323"/>
      <c r="AN3323"/>
    </row>
    <row r="3324" spans="36:40" x14ac:dyDescent="0.5">
      <c r="AJ3324"/>
      <c r="AK3324"/>
      <c r="AL3324"/>
      <c r="AM3324"/>
      <c r="AN3324"/>
    </row>
    <row r="3325" spans="36:40" x14ac:dyDescent="0.5">
      <c r="AJ3325"/>
      <c r="AK3325"/>
      <c r="AL3325"/>
      <c r="AM3325"/>
      <c r="AN3325"/>
    </row>
    <row r="3326" spans="36:40" x14ac:dyDescent="0.5">
      <c r="AJ3326"/>
      <c r="AK3326"/>
      <c r="AL3326"/>
      <c r="AM3326"/>
      <c r="AN3326"/>
    </row>
    <row r="3327" spans="36:40" x14ac:dyDescent="0.5">
      <c r="AJ3327"/>
      <c r="AK3327"/>
      <c r="AL3327"/>
      <c r="AM3327"/>
      <c r="AN3327"/>
    </row>
    <row r="3328" spans="36:40" x14ac:dyDescent="0.5">
      <c r="AJ3328"/>
      <c r="AK3328"/>
      <c r="AL3328"/>
      <c r="AM3328"/>
      <c r="AN3328"/>
    </row>
    <row r="3329" spans="36:40" x14ac:dyDescent="0.5">
      <c r="AJ3329"/>
      <c r="AK3329"/>
      <c r="AL3329"/>
      <c r="AM3329"/>
      <c r="AN3329"/>
    </row>
    <row r="3330" spans="36:40" x14ac:dyDescent="0.5">
      <c r="AJ3330"/>
      <c r="AK3330"/>
      <c r="AL3330"/>
      <c r="AM3330"/>
      <c r="AN3330"/>
    </row>
    <row r="3331" spans="36:40" x14ac:dyDescent="0.5">
      <c r="AJ3331"/>
      <c r="AK3331"/>
      <c r="AL3331"/>
      <c r="AM3331"/>
      <c r="AN3331"/>
    </row>
    <row r="3332" spans="36:40" x14ac:dyDescent="0.5">
      <c r="AJ3332"/>
      <c r="AK3332"/>
      <c r="AL3332"/>
      <c r="AM3332"/>
      <c r="AN3332"/>
    </row>
    <row r="3333" spans="36:40" x14ac:dyDescent="0.5">
      <c r="AJ3333"/>
      <c r="AK3333"/>
      <c r="AL3333"/>
      <c r="AM3333"/>
      <c r="AN3333"/>
    </row>
    <row r="3334" spans="36:40" x14ac:dyDescent="0.5">
      <c r="AJ3334"/>
      <c r="AK3334"/>
      <c r="AL3334"/>
      <c r="AM3334"/>
      <c r="AN3334"/>
    </row>
    <row r="3335" spans="36:40" x14ac:dyDescent="0.5">
      <c r="AJ3335"/>
      <c r="AK3335"/>
      <c r="AL3335"/>
      <c r="AM3335"/>
      <c r="AN3335"/>
    </row>
    <row r="3336" spans="36:40" x14ac:dyDescent="0.5">
      <c r="AJ3336"/>
      <c r="AK3336"/>
      <c r="AL3336"/>
      <c r="AM3336"/>
      <c r="AN3336"/>
    </row>
    <row r="3337" spans="36:40" x14ac:dyDescent="0.5">
      <c r="AJ3337"/>
      <c r="AK3337"/>
      <c r="AL3337"/>
      <c r="AM3337"/>
      <c r="AN3337"/>
    </row>
    <row r="3338" spans="36:40" x14ac:dyDescent="0.5">
      <c r="AJ3338"/>
      <c r="AK3338"/>
      <c r="AL3338"/>
      <c r="AM3338"/>
      <c r="AN3338"/>
    </row>
    <row r="3339" spans="36:40" x14ac:dyDescent="0.5">
      <c r="AJ3339"/>
      <c r="AK3339"/>
      <c r="AL3339"/>
      <c r="AM3339"/>
      <c r="AN3339"/>
    </row>
    <row r="3340" spans="36:40" x14ac:dyDescent="0.5">
      <c r="AJ3340"/>
      <c r="AK3340"/>
      <c r="AL3340"/>
      <c r="AM3340"/>
      <c r="AN3340"/>
    </row>
    <row r="3341" spans="36:40" x14ac:dyDescent="0.5">
      <c r="AJ3341"/>
      <c r="AK3341"/>
      <c r="AL3341"/>
      <c r="AM3341"/>
      <c r="AN3341"/>
    </row>
    <row r="3342" spans="36:40" x14ac:dyDescent="0.5">
      <c r="AJ3342"/>
      <c r="AK3342"/>
      <c r="AL3342"/>
      <c r="AM3342"/>
      <c r="AN3342"/>
    </row>
    <row r="3343" spans="36:40" x14ac:dyDescent="0.5">
      <c r="AJ3343"/>
      <c r="AK3343"/>
      <c r="AL3343"/>
      <c r="AM3343"/>
      <c r="AN3343"/>
    </row>
    <row r="3344" spans="36:40" x14ac:dyDescent="0.5">
      <c r="AJ3344"/>
      <c r="AK3344"/>
      <c r="AL3344"/>
      <c r="AM3344"/>
      <c r="AN3344"/>
    </row>
    <row r="3345" spans="36:40" x14ac:dyDescent="0.5">
      <c r="AJ3345"/>
      <c r="AK3345"/>
      <c r="AL3345"/>
      <c r="AM3345"/>
      <c r="AN3345"/>
    </row>
    <row r="3346" spans="36:40" x14ac:dyDescent="0.5">
      <c r="AJ3346"/>
      <c r="AK3346"/>
      <c r="AL3346"/>
      <c r="AM3346"/>
      <c r="AN3346"/>
    </row>
    <row r="3347" spans="36:40" x14ac:dyDescent="0.5">
      <c r="AJ3347"/>
      <c r="AK3347"/>
      <c r="AL3347"/>
      <c r="AM3347"/>
      <c r="AN3347"/>
    </row>
    <row r="3348" spans="36:40" x14ac:dyDescent="0.5">
      <c r="AJ3348"/>
      <c r="AK3348"/>
      <c r="AL3348"/>
      <c r="AM3348"/>
      <c r="AN3348"/>
    </row>
    <row r="3349" spans="36:40" x14ac:dyDescent="0.5">
      <c r="AJ3349"/>
      <c r="AK3349"/>
      <c r="AL3349"/>
      <c r="AM3349"/>
      <c r="AN3349"/>
    </row>
    <row r="3350" spans="36:40" x14ac:dyDescent="0.5">
      <c r="AJ3350"/>
      <c r="AK3350"/>
      <c r="AL3350"/>
      <c r="AM3350"/>
      <c r="AN3350"/>
    </row>
    <row r="3351" spans="36:40" x14ac:dyDescent="0.5">
      <c r="AJ3351"/>
      <c r="AK3351"/>
      <c r="AL3351"/>
      <c r="AM3351"/>
      <c r="AN3351"/>
    </row>
    <row r="3352" spans="36:40" x14ac:dyDescent="0.5">
      <c r="AJ3352"/>
      <c r="AK3352"/>
      <c r="AL3352"/>
      <c r="AM3352"/>
      <c r="AN3352"/>
    </row>
    <row r="3353" spans="36:40" x14ac:dyDescent="0.5">
      <c r="AJ3353"/>
      <c r="AK3353"/>
      <c r="AL3353"/>
      <c r="AM3353"/>
      <c r="AN3353"/>
    </row>
    <row r="3354" spans="36:40" x14ac:dyDescent="0.5">
      <c r="AJ3354"/>
      <c r="AK3354"/>
      <c r="AL3354"/>
      <c r="AM3354"/>
      <c r="AN3354"/>
    </row>
    <row r="3355" spans="36:40" x14ac:dyDescent="0.5">
      <c r="AJ3355"/>
      <c r="AK3355"/>
      <c r="AL3355"/>
      <c r="AM3355"/>
      <c r="AN3355"/>
    </row>
    <row r="3356" spans="36:40" x14ac:dyDescent="0.5">
      <c r="AJ3356"/>
      <c r="AK3356"/>
      <c r="AL3356"/>
      <c r="AM3356"/>
      <c r="AN3356"/>
    </row>
    <row r="3357" spans="36:40" x14ac:dyDescent="0.5">
      <c r="AJ3357"/>
      <c r="AK3357"/>
      <c r="AL3357"/>
      <c r="AM3357"/>
      <c r="AN3357"/>
    </row>
    <row r="3358" spans="36:40" x14ac:dyDescent="0.5">
      <c r="AJ3358"/>
      <c r="AK3358"/>
      <c r="AL3358"/>
      <c r="AM3358"/>
      <c r="AN3358"/>
    </row>
    <row r="3359" spans="36:40" x14ac:dyDescent="0.5">
      <c r="AJ3359"/>
      <c r="AK3359"/>
      <c r="AL3359"/>
      <c r="AM3359"/>
      <c r="AN3359"/>
    </row>
    <row r="3360" spans="36:40" x14ac:dyDescent="0.5">
      <c r="AJ3360"/>
      <c r="AK3360"/>
      <c r="AL3360"/>
      <c r="AM3360"/>
      <c r="AN3360"/>
    </row>
    <row r="3361" spans="36:40" x14ac:dyDescent="0.5">
      <c r="AJ3361"/>
      <c r="AK3361"/>
      <c r="AL3361"/>
      <c r="AM3361"/>
      <c r="AN3361"/>
    </row>
    <row r="3362" spans="36:40" x14ac:dyDescent="0.5">
      <c r="AJ3362"/>
      <c r="AK3362"/>
      <c r="AL3362"/>
      <c r="AM3362"/>
      <c r="AN3362"/>
    </row>
    <row r="3363" spans="36:40" x14ac:dyDescent="0.5">
      <c r="AJ3363"/>
      <c r="AK3363"/>
      <c r="AL3363"/>
      <c r="AM3363"/>
      <c r="AN3363"/>
    </row>
    <row r="3364" spans="36:40" x14ac:dyDescent="0.5">
      <c r="AJ3364"/>
      <c r="AK3364"/>
      <c r="AL3364"/>
      <c r="AM3364"/>
      <c r="AN3364"/>
    </row>
    <row r="3365" spans="36:40" x14ac:dyDescent="0.5">
      <c r="AJ3365"/>
      <c r="AK3365"/>
      <c r="AL3365"/>
      <c r="AM3365"/>
      <c r="AN3365"/>
    </row>
    <row r="3366" spans="36:40" x14ac:dyDescent="0.5">
      <c r="AJ3366"/>
      <c r="AK3366"/>
      <c r="AL3366"/>
      <c r="AM3366"/>
      <c r="AN3366"/>
    </row>
    <row r="3367" spans="36:40" x14ac:dyDescent="0.5">
      <c r="AJ3367"/>
      <c r="AK3367"/>
      <c r="AL3367"/>
      <c r="AM3367"/>
      <c r="AN3367"/>
    </row>
    <row r="3368" spans="36:40" x14ac:dyDescent="0.5">
      <c r="AJ3368"/>
      <c r="AK3368"/>
      <c r="AL3368"/>
      <c r="AM3368"/>
      <c r="AN3368"/>
    </row>
    <row r="3369" spans="36:40" x14ac:dyDescent="0.5">
      <c r="AJ3369"/>
      <c r="AK3369"/>
      <c r="AL3369"/>
      <c r="AM3369"/>
      <c r="AN3369"/>
    </row>
    <row r="3370" spans="36:40" x14ac:dyDescent="0.5">
      <c r="AJ3370"/>
      <c r="AK3370"/>
      <c r="AL3370"/>
      <c r="AM3370"/>
      <c r="AN3370"/>
    </row>
    <row r="3371" spans="36:40" x14ac:dyDescent="0.5">
      <c r="AJ3371"/>
      <c r="AK3371"/>
      <c r="AL3371"/>
      <c r="AM3371"/>
      <c r="AN3371"/>
    </row>
    <row r="3372" spans="36:40" x14ac:dyDescent="0.5">
      <c r="AJ3372"/>
      <c r="AK3372"/>
      <c r="AL3372"/>
      <c r="AM3372"/>
      <c r="AN3372"/>
    </row>
    <row r="3373" spans="36:40" x14ac:dyDescent="0.5">
      <c r="AJ3373"/>
      <c r="AK3373"/>
      <c r="AL3373"/>
      <c r="AM3373"/>
      <c r="AN3373"/>
    </row>
    <row r="3374" spans="36:40" x14ac:dyDescent="0.5">
      <c r="AJ3374"/>
      <c r="AK3374"/>
      <c r="AL3374"/>
      <c r="AM3374"/>
      <c r="AN3374"/>
    </row>
    <row r="3375" spans="36:40" x14ac:dyDescent="0.5">
      <c r="AJ3375"/>
      <c r="AK3375"/>
      <c r="AL3375"/>
      <c r="AM3375"/>
      <c r="AN3375"/>
    </row>
    <row r="3376" spans="36:40" x14ac:dyDescent="0.5">
      <c r="AJ3376"/>
      <c r="AK3376"/>
      <c r="AL3376"/>
      <c r="AM3376"/>
      <c r="AN3376"/>
    </row>
    <row r="3377" spans="36:40" x14ac:dyDescent="0.5">
      <c r="AJ3377"/>
      <c r="AK3377"/>
      <c r="AL3377"/>
      <c r="AM3377"/>
      <c r="AN3377"/>
    </row>
    <row r="3378" spans="36:40" x14ac:dyDescent="0.5">
      <c r="AJ3378"/>
      <c r="AK3378"/>
      <c r="AL3378"/>
      <c r="AM3378"/>
      <c r="AN3378"/>
    </row>
    <row r="3379" spans="36:40" x14ac:dyDescent="0.5">
      <c r="AJ3379"/>
      <c r="AK3379"/>
      <c r="AL3379"/>
      <c r="AM3379"/>
      <c r="AN3379"/>
    </row>
    <row r="3380" spans="36:40" x14ac:dyDescent="0.5">
      <c r="AJ3380"/>
      <c r="AK3380"/>
      <c r="AL3380"/>
      <c r="AM3380"/>
      <c r="AN3380"/>
    </row>
    <row r="3381" spans="36:40" x14ac:dyDescent="0.5">
      <c r="AJ3381"/>
      <c r="AK3381"/>
      <c r="AL3381"/>
      <c r="AM3381"/>
      <c r="AN3381"/>
    </row>
    <row r="3382" spans="36:40" x14ac:dyDescent="0.5">
      <c r="AJ3382"/>
      <c r="AK3382"/>
      <c r="AL3382"/>
      <c r="AM3382"/>
      <c r="AN3382"/>
    </row>
    <row r="3383" spans="36:40" x14ac:dyDescent="0.5">
      <c r="AJ3383"/>
      <c r="AK3383"/>
      <c r="AL3383"/>
      <c r="AM3383"/>
      <c r="AN3383"/>
    </row>
    <row r="3384" spans="36:40" x14ac:dyDescent="0.5">
      <c r="AJ3384"/>
      <c r="AK3384"/>
      <c r="AL3384"/>
      <c r="AM3384"/>
      <c r="AN3384"/>
    </row>
    <row r="3385" spans="36:40" x14ac:dyDescent="0.5">
      <c r="AJ3385"/>
      <c r="AK3385"/>
      <c r="AL3385"/>
      <c r="AM3385"/>
      <c r="AN3385"/>
    </row>
    <row r="3386" spans="36:40" x14ac:dyDescent="0.5">
      <c r="AJ3386"/>
      <c r="AK3386"/>
      <c r="AL3386"/>
      <c r="AM3386"/>
      <c r="AN3386"/>
    </row>
    <row r="3387" spans="36:40" x14ac:dyDescent="0.5">
      <c r="AJ3387"/>
      <c r="AK3387"/>
      <c r="AL3387"/>
      <c r="AM3387"/>
      <c r="AN3387"/>
    </row>
    <row r="3388" spans="36:40" x14ac:dyDescent="0.5">
      <c r="AJ3388"/>
      <c r="AK3388"/>
      <c r="AL3388"/>
      <c r="AM3388"/>
      <c r="AN3388"/>
    </row>
    <row r="3389" spans="36:40" x14ac:dyDescent="0.5">
      <c r="AJ3389"/>
      <c r="AK3389"/>
      <c r="AL3389"/>
      <c r="AM3389"/>
      <c r="AN3389"/>
    </row>
    <row r="3390" spans="36:40" x14ac:dyDescent="0.5">
      <c r="AJ3390"/>
      <c r="AK3390"/>
      <c r="AL3390"/>
      <c r="AM3390"/>
      <c r="AN3390"/>
    </row>
    <row r="3391" spans="36:40" x14ac:dyDescent="0.5">
      <c r="AJ3391"/>
      <c r="AK3391"/>
      <c r="AL3391"/>
      <c r="AM3391"/>
      <c r="AN3391"/>
    </row>
    <row r="3392" spans="36:40" x14ac:dyDescent="0.5">
      <c r="AJ3392"/>
      <c r="AK3392"/>
      <c r="AL3392"/>
      <c r="AM3392"/>
      <c r="AN3392"/>
    </row>
    <row r="3393" spans="36:40" x14ac:dyDescent="0.5">
      <c r="AJ3393"/>
      <c r="AK3393"/>
      <c r="AL3393"/>
      <c r="AM3393"/>
      <c r="AN3393"/>
    </row>
    <row r="3394" spans="36:40" x14ac:dyDescent="0.5">
      <c r="AJ3394"/>
      <c r="AK3394"/>
      <c r="AL3394"/>
      <c r="AM3394"/>
      <c r="AN3394"/>
    </row>
    <row r="3395" spans="36:40" x14ac:dyDescent="0.5">
      <c r="AJ3395"/>
      <c r="AK3395"/>
      <c r="AL3395"/>
      <c r="AM3395"/>
      <c r="AN3395"/>
    </row>
    <row r="3396" spans="36:40" x14ac:dyDescent="0.5">
      <c r="AJ3396"/>
      <c r="AK3396"/>
      <c r="AL3396"/>
      <c r="AM3396"/>
      <c r="AN3396"/>
    </row>
    <row r="3397" spans="36:40" x14ac:dyDescent="0.5">
      <c r="AJ3397"/>
      <c r="AK3397"/>
      <c r="AL3397"/>
      <c r="AM3397"/>
      <c r="AN3397"/>
    </row>
    <row r="3398" spans="36:40" x14ac:dyDescent="0.5">
      <c r="AJ3398"/>
      <c r="AK3398"/>
      <c r="AL3398"/>
      <c r="AM3398"/>
      <c r="AN3398"/>
    </row>
    <row r="3399" spans="36:40" x14ac:dyDescent="0.5">
      <c r="AJ3399"/>
      <c r="AK3399"/>
      <c r="AL3399"/>
      <c r="AM3399"/>
      <c r="AN3399"/>
    </row>
    <row r="3400" spans="36:40" x14ac:dyDescent="0.5">
      <c r="AJ3400"/>
      <c r="AK3400"/>
      <c r="AL3400"/>
      <c r="AM3400"/>
      <c r="AN3400"/>
    </row>
    <row r="3401" spans="36:40" x14ac:dyDescent="0.5">
      <c r="AJ3401"/>
      <c r="AK3401"/>
      <c r="AL3401"/>
      <c r="AM3401"/>
      <c r="AN3401"/>
    </row>
    <row r="3402" spans="36:40" x14ac:dyDescent="0.5">
      <c r="AJ3402"/>
      <c r="AK3402"/>
      <c r="AL3402"/>
      <c r="AM3402"/>
      <c r="AN3402"/>
    </row>
    <row r="3403" spans="36:40" x14ac:dyDescent="0.5">
      <c r="AJ3403"/>
      <c r="AK3403"/>
      <c r="AL3403"/>
      <c r="AM3403"/>
      <c r="AN3403"/>
    </row>
    <row r="3404" spans="36:40" x14ac:dyDescent="0.5">
      <c r="AJ3404"/>
      <c r="AK3404"/>
      <c r="AL3404"/>
      <c r="AM3404"/>
      <c r="AN3404"/>
    </row>
    <row r="3405" spans="36:40" x14ac:dyDescent="0.5">
      <c r="AJ3405"/>
      <c r="AK3405"/>
      <c r="AL3405"/>
      <c r="AM3405"/>
      <c r="AN3405"/>
    </row>
    <row r="3406" spans="36:40" x14ac:dyDescent="0.5">
      <c r="AJ3406"/>
      <c r="AK3406"/>
      <c r="AL3406"/>
      <c r="AM3406"/>
      <c r="AN3406"/>
    </row>
    <row r="3407" spans="36:40" x14ac:dyDescent="0.5">
      <c r="AJ3407"/>
      <c r="AK3407"/>
      <c r="AL3407"/>
      <c r="AM3407"/>
      <c r="AN3407"/>
    </row>
    <row r="3408" spans="36:40" x14ac:dyDescent="0.5">
      <c r="AJ3408"/>
      <c r="AK3408"/>
      <c r="AL3408"/>
      <c r="AM3408"/>
      <c r="AN3408"/>
    </row>
    <row r="3409" spans="36:40" x14ac:dyDescent="0.5">
      <c r="AJ3409"/>
      <c r="AK3409"/>
      <c r="AL3409"/>
      <c r="AM3409"/>
      <c r="AN3409"/>
    </row>
    <row r="3410" spans="36:40" x14ac:dyDescent="0.5">
      <c r="AJ3410"/>
      <c r="AK3410"/>
      <c r="AL3410"/>
      <c r="AM3410"/>
      <c r="AN3410"/>
    </row>
    <row r="3411" spans="36:40" x14ac:dyDescent="0.5">
      <c r="AJ3411"/>
      <c r="AK3411"/>
      <c r="AL3411"/>
      <c r="AM3411"/>
      <c r="AN3411"/>
    </row>
    <row r="3412" spans="36:40" x14ac:dyDescent="0.5">
      <c r="AJ3412"/>
      <c r="AK3412"/>
      <c r="AL3412"/>
      <c r="AM3412"/>
      <c r="AN3412"/>
    </row>
    <row r="3413" spans="36:40" x14ac:dyDescent="0.5">
      <c r="AJ3413"/>
      <c r="AK3413"/>
      <c r="AL3413"/>
      <c r="AM3413"/>
      <c r="AN3413"/>
    </row>
    <row r="3414" spans="36:40" x14ac:dyDescent="0.5">
      <c r="AJ3414"/>
      <c r="AK3414"/>
      <c r="AL3414"/>
      <c r="AM3414"/>
      <c r="AN3414"/>
    </row>
    <row r="3415" spans="36:40" x14ac:dyDescent="0.5">
      <c r="AJ3415"/>
      <c r="AK3415"/>
      <c r="AL3415"/>
      <c r="AM3415"/>
      <c r="AN3415"/>
    </row>
    <row r="3416" spans="36:40" x14ac:dyDescent="0.5">
      <c r="AJ3416"/>
      <c r="AK3416"/>
      <c r="AL3416"/>
      <c r="AM3416"/>
      <c r="AN3416"/>
    </row>
    <row r="3417" spans="36:40" x14ac:dyDescent="0.5">
      <c r="AJ3417"/>
      <c r="AK3417"/>
      <c r="AL3417"/>
      <c r="AM3417"/>
      <c r="AN3417"/>
    </row>
    <row r="3418" spans="36:40" x14ac:dyDescent="0.5">
      <c r="AJ3418"/>
      <c r="AK3418"/>
      <c r="AL3418"/>
      <c r="AM3418"/>
      <c r="AN3418"/>
    </row>
    <row r="3419" spans="36:40" x14ac:dyDescent="0.5">
      <c r="AJ3419"/>
      <c r="AK3419"/>
      <c r="AL3419"/>
      <c r="AM3419"/>
      <c r="AN3419"/>
    </row>
    <row r="3420" spans="36:40" x14ac:dyDescent="0.5">
      <c r="AJ3420"/>
      <c r="AK3420"/>
      <c r="AL3420"/>
      <c r="AM3420"/>
      <c r="AN3420"/>
    </row>
    <row r="3421" spans="36:40" x14ac:dyDescent="0.5">
      <c r="AJ3421"/>
      <c r="AK3421"/>
      <c r="AL3421"/>
      <c r="AM3421"/>
      <c r="AN3421"/>
    </row>
    <row r="3422" spans="36:40" x14ac:dyDescent="0.5">
      <c r="AJ3422"/>
      <c r="AK3422"/>
      <c r="AL3422"/>
      <c r="AM3422"/>
      <c r="AN3422"/>
    </row>
    <row r="3423" spans="36:40" x14ac:dyDescent="0.5">
      <c r="AJ3423"/>
      <c r="AK3423"/>
      <c r="AL3423"/>
      <c r="AM3423"/>
      <c r="AN3423"/>
    </row>
    <row r="3424" spans="36:40" x14ac:dyDescent="0.5">
      <c r="AJ3424"/>
      <c r="AK3424"/>
      <c r="AL3424"/>
      <c r="AM3424"/>
      <c r="AN3424"/>
    </row>
    <row r="3425" spans="36:40" x14ac:dyDescent="0.5">
      <c r="AJ3425"/>
      <c r="AK3425"/>
      <c r="AL3425"/>
      <c r="AM3425"/>
      <c r="AN3425"/>
    </row>
    <row r="3426" spans="36:40" x14ac:dyDescent="0.5">
      <c r="AJ3426"/>
      <c r="AK3426"/>
      <c r="AL3426"/>
      <c r="AM3426"/>
      <c r="AN3426"/>
    </row>
    <row r="3427" spans="36:40" x14ac:dyDescent="0.5">
      <c r="AJ3427"/>
      <c r="AK3427"/>
      <c r="AL3427"/>
      <c r="AM3427"/>
      <c r="AN3427"/>
    </row>
    <row r="3428" spans="36:40" x14ac:dyDescent="0.5">
      <c r="AJ3428"/>
      <c r="AK3428"/>
      <c r="AL3428"/>
      <c r="AM3428"/>
      <c r="AN3428"/>
    </row>
    <row r="3429" spans="36:40" x14ac:dyDescent="0.5">
      <c r="AJ3429"/>
      <c r="AK3429"/>
      <c r="AL3429"/>
      <c r="AM3429"/>
      <c r="AN3429"/>
    </row>
    <row r="3430" spans="36:40" x14ac:dyDescent="0.5">
      <c r="AJ3430"/>
      <c r="AK3430"/>
      <c r="AL3430"/>
      <c r="AM3430"/>
      <c r="AN3430"/>
    </row>
    <row r="3431" spans="36:40" x14ac:dyDescent="0.5">
      <c r="AJ3431"/>
      <c r="AK3431"/>
      <c r="AL3431"/>
      <c r="AM3431"/>
      <c r="AN3431"/>
    </row>
    <row r="3432" spans="36:40" x14ac:dyDescent="0.5">
      <c r="AJ3432"/>
      <c r="AK3432"/>
      <c r="AL3432"/>
      <c r="AM3432"/>
      <c r="AN3432"/>
    </row>
    <row r="3433" spans="36:40" x14ac:dyDescent="0.5">
      <c r="AJ3433"/>
      <c r="AK3433"/>
      <c r="AL3433"/>
      <c r="AM3433"/>
      <c r="AN3433"/>
    </row>
    <row r="3434" spans="36:40" x14ac:dyDescent="0.5">
      <c r="AJ3434"/>
      <c r="AK3434"/>
      <c r="AL3434"/>
      <c r="AM3434"/>
      <c r="AN3434"/>
    </row>
    <row r="3435" spans="36:40" x14ac:dyDescent="0.5">
      <c r="AJ3435"/>
      <c r="AK3435"/>
      <c r="AL3435"/>
      <c r="AM3435"/>
      <c r="AN3435"/>
    </row>
    <row r="3436" spans="36:40" x14ac:dyDescent="0.5">
      <c r="AJ3436"/>
      <c r="AK3436"/>
      <c r="AL3436"/>
      <c r="AM3436"/>
      <c r="AN3436"/>
    </row>
    <row r="3437" spans="36:40" x14ac:dyDescent="0.5">
      <c r="AJ3437"/>
      <c r="AK3437"/>
      <c r="AL3437"/>
      <c r="AM3437"/>
      <c r="AN3437"/>
    </row>
    <row r="3438" spans="36:40" x14ac:dyDescent="0.5">
      <c r="AJ3438"/>
      <c r="AK3438"/>
      <c r="AL3438"/>
      <c r="AM3438"/>
      <c r="AN3438"/>
    </row>
    <row r="3439" spans="36:40" x14ac:dyDescent="0.5">
      <c r="AJ3439"/>
      <c r="AK3439"/>
      <c r="AL3439"/>
      <c r="AM3439"/>
      <c r="AN3439"/>
    </row>
    <row r="3440" spans="36:40" x14ac:dyDescent="0.5">
      <c r="AJ3440"/>
      <c r="AK3440"/>
      <c r="AL3440"/>
      <c r="AM3440"/>
      <c r="AN3440"/>
    </row>
    <row r="3441" spans="36:40" x14ac:dyDescent="0.5">
      <c r="AJ3441"/>
      <c r="AK3441"/>
      <c r="AL3441"/>
      <c r="AM3441"/>
      <c r="AN3441"/>
    </row>
    <row r="3442" spans="36:40" x14ac:dyDescent="0.5">
      <c r="AJ3442"/>
      <c r="AK3442"/>
      <c r="AL3442"/>
      <c r="AM3442"/>
      <c r="AN3442"/>
    </row>
    <row r="3443" spans="36:40" x14ac:dyDescent="0.5">
      <c r="AJ3443"/>
      <c r="AK3443"/>
      <c r="AL3443"/>
      <c r="AM3443"/>
      <c r="AN3443"/>
    </row>
    <row r="3444" spans="36:40" x14ac:dyDescent="0.5">
      <c r="AJ3444"/>
      <c r="AK3444"/>
      <c r="AL3444"/>
      <c r="AM3444"/>
      <c r="AN3444"/>
    </row>
    <row r="3445" spans="36:40" x14ac:dyDescent="0.5">
      <c r="AJ3445"/>
      <c r="AK3445"/>
      <c r="AL3445"/>
      <c r="AM3445"/>
      <c r="AN3445"/>
    </row>
    <row r="3446" spans="36:40" x14ac:dyDescent="0.5">
      <c r="AJ3446"/>
      <c r="AK3446"/>
      <c r="AL3446"/>
      <c r="AM3446"/>
      <c r="AN3446"/>
    </row>
    <row r="3447" spans="36:40" x14ac:dyDescent="0.5">
      <c r="AJ3447"/>
      <c r="AK3447"/>
      <c r="AL3447"/>
      <c r="AM3447"/>
      <c r="AN3447"/>
    </row>
    <row r="3448" spans="36:40" x14ac:dyDescent="0.5">
      <c r="AJ3448"/>
      <c r="AK3448"/>
      <c r="AL3448"/>
      <c r="AM3448"/>
      <c r="AN3448"/>
    </row>
    <row r="3449" spans="36:40" x14ac:dyDescent="0.5">
      <c r="AJ3449"/>
      <c r="AK3449"/>
      <c r="AL3449"/>
      <c r="AM3449"/>
      <c r="AN3449"/>
    </row>
    <row r="3450" spans="36:40" x14ac:dyDescent="0.5">
      <c r="AJ3450"/>
      <c r="AK3450"/>
      <c r="AL3450"/>
      <c r="AM3450"/>
      <c r="AN3450"/>
    </row>
    <row r="3451" spans="36:40" x14ac:dyDescent="0.5">
      <c r="AJ3451"/>
      <c r="AK3451"/>
      <c r="AL3451"/>
      <c r="AM3451"/>
      <c r="AN3451"/>
    </row>
    <row r="3452" spans="36:40" x14ac:dyDescent="0.5">
      <c r="AJ3452"/>
      <c r="AK3452"/>
      <c r="AL3452"/>
      <c r="AM3452"/>
      <c r="AN3452"/>
    </row>
    <row r="3453" spans="36:40" x14ac:dyDescent="0.5">
      <c r="AJ3453"/>
      <c r="AK3453"/>
      <c r="AL3453"/>
      <c r="AM3453"/>
      <c r="AN3453"/>
    </row>
    <row r="3454" spans="36:40" x14ac:dyDescent="0.5">
      <c r="AJ3454"/>
      <c r="AK3454"/>
      <c r="AL3454"/>
      <c r="AM3454"/>
      <c r="AN3454"/>
    </row>
    <row r="3455" spans="36:40" x14ac:dyDescent="0.5">
      <c r="AJ3455"/>
      <c r="AK3455"/>
      <c r="AL3455"/>
      <c r="AM3455"/>
      <c r="AN3455"/>
    </row>
    <row r="3456" spans="36:40" x14ac:dyDescent="0.5">
      <c r="AJ3456"/>
      <c r="AK3456"/>
      <c r="AL3456"/>
      <c r="AM3456"/>
      <c r="AN3456"/>
    </row>
    <row r="3457" spans="36:40" x14ac:dyDescent="0.5">
      <c r="AJ3457"/>
      <c r="AK3457"/>
      <c r="AL3457"/>
      <c r="AM3457"/>
      <c r="AN3457"/>
    </row>
    <row r="3458" spans="36:40" x14ac:dyDescent="0.5">
      <c r="AJ3458"/>
      <c r="AK3458"/>
      <c r="AL3458"/>
      <c r="AM3458"/>
      <c r="AN3458"/>
    </row>
    <row r="3459" spans="36:40" x14ac:dyDescent="0.5">
      <c r="AJ3459"/>
      <c r="AK3459"/>
      <c r="AL3459"/>
      <c r="AM3459"/>
      <c r="AN3459"/>
    </row>
    <row r="3460" spans="36:40" x14ac:dyDescent="0.5">
      <c r="AJ3460"/>
      <c r="AK3460"/>
      <c r="AL3460"/>
      <c r="AM3460"/>
      <c r="AN3460"/>
    </row>
    <row r="3461" spans="36:40" x14ac:dyDescent="0.5">
      <c r="AJ3461"/>
      <c r="AK3461"/>
      <c r="AL3461"/>
      <c r="AM3461"/>
      <c r="AN3461"/>
    </row>
    <row r="3462" spans="36:40" x14ac:dyDescent="0.5">
      <c r="AJ3462"/>
      <c r="AK3462"/>
      <c r="AL3462"/>
      <c r="AM3462"/>
      <c r="AN3462"/>
    </row>
    <row r="3463" spans="36:40" x14ac:dyDescent="0.5">
      <c r="AJ3463"/>
      <c r="AK3463"/>
      <c r="AL3463"/>
      <c r="AM3463"/>
      <c r="AN3463"/>
    </row>
    <row r="3464" spans="36:40" x14ac:dyDescent="0.5">
      <c r="AJ3464"/>
      <c r="AK3464"/>
      <c r="AL3464"/>
      <c r="AM3464"/>
      <c r="AN3464"/>
    </row>
    <row r="3465" spans="36:40" x14ac:dyDescent="0.5">
      <c r="AJ3465"/>
      <c r="AK3465"/>
      <c r="AL3465"/>
      <c r="AM3465"/>
      <c r="AN3465"/>
    </row>
    <row r="3466" spans="36:40" x14ac:dyDescent="0.5">
      <c r="AJ3466"/>
      <c r="AK3466"/>
      <c r="AL3466"/>
      <c r="AM3466"/>
      <c r="AN3466"/>
    </row>
    <row r="3467" spans="36:40" x14ac:dyDescent="0.5">
      <c r="AJ3467"/>
      <c r="AK3467"/>
      <c r="AL3467"/>
      <c r="AM3467"/>
      <c r="AN3467"/>
    </row>
    <row r="3468" spans="36:40" x14ac:dyDescent="0.5">
      <c r="AJ3468"/>
      <c r="AK3468"/>
      <c r="AL3468"/>
      <c r="AM3468"/>
      <c r="AN3468"/>
    </row>
    <row r="3469" spans="36:40" x14ac:dyDescent="0.5">
      <c r="AJ3469"/>
      <c r="AK3469"/>
      <c r="AL3469"/>
      <c r="AM3469"/>
      <c r="AN3469"/>
    </row>
    <row r="3470" spans="36:40" x14ac:dyDescent="0.5">
      <c r="AJ3470"/>
      <c r="AK3470"/>
      <c r="AL3470"/>
      <c r="AM3470"/>
      <c r="AN3470"/>
    </row>
    <row r="3471" spans="36:40" x14ac:dyDescent="0.5">
      <c r="AJ3471"/>
      <c r="AK3471"/>
      <c r="AL3471"/>
      <c r="AM3471"/>
      <c r="AN3471"/>
    </row>
    <row r="3472" spans="36:40" x14ac:dyDescent="0.5">
      <c r="AJ3472"/>
      <c r="AK3472"/>
      <c r="AL3472"/>
      <c r="AM3472"/>
      <c r="AN3472"/>
    </row>
    <row r="3473" spans="36:40" x14ac:dyDescent="0.5">
      <c r="AJ3473"/>
      <c r="AK3473"/>
      <c r="AL3473"/>
      <c r="AM3473"/>
      <c r="AN3473"/>
    </row>
    <row r="3474" spans="36:40" x14ac:dyDescent="0.5">
      <c r="AJ3474"/>
      <c r="AK3474"/>
      <c r="AL3474"/>
      <c r="AM3474"/>
      <c r="AN3474"/>
    </row>
    <row r="3475" spans="36:40" x14ac:dyDescent="0.5">
      <c r="AJ3475"/>
      <c r="AK3475"/>
      <c r="AL3475"/>
      <c r="AM3475"/>
      <c r="AN3475"/>
    </row>
    <row r="3476" spans="36:40" x14ac:dyDescent="0.5">
      <c r="AJ3476"/>
      <c r="AK3476"/>
      <c r="AL3476"/>
      <c r="AM3476"/>
      <c r="AN3476"/>
    </row>
    <row r="3477" spans="36:40" x14ac:dyDescent="0.5">
      <c r="AJ3477"/>
      <c r="AK3477"/>
      <c r="AL3477"/>
      <c r="AM3477"/>
      <c r="AN3477"/>
    </row>
    <row r="3478" spans="36:40" x14ac:dyDescent="0.5">
      <c r="AJ3478"/>
      <c r="AK3478"/>
      <c r="AL3478"/>
      <c r="AM3478"/>
      <c r="AN3478"/>
    </row>
    <row r="3479" spans="36:40" x14ac:dyDescent="0.5">
      <c r="AJ3479"/>
      <c r="AK3479"/>
      <c r="AL3479"/>
      <c r="AM3479"/>
      <c r="AN3479"/>
    </row>
    <row r="3480" spans="36:40" x14ac:dyDescent="0.5">
      <c r="AJ3480"/>
      <c r="AK3480"/>
      <c r="AL3480"/>
      <c r="AM3480"/>
      <c r="AN3480"/>
    </row>
    <row r="3481" spans="36:40" x14ac:dyDescent="0.5">
      <c r="AJ3481"/>
      <c r="AK3481"/>
      <c r="AL3481"/>
      <c r="AM3481"/>
      <c r="AN3481"/>
    </row>
    <row r="3482" spans="36:40" x14ac:dyDescent="0.5">
      <c r="AJ3482"/>
      <c r="AK3482"/>
      <c r="AL3482"/>
      <c r="AM3482"/>
      <c r="AN3482"/>
    </row>
    <row r="3483" spans="36:40" x14ac:dyDescent="0.5">
      <c r="AJ3483"/>
      <c r="AK3483"/>
      <c r="AL3483"/>
      <c r="AM3483"/>
      <c r="AN3483"/>
    </row>
    <row r="3484" spans="36:40" x14ac:dyDescent="0.5">
      <c r="AJ3484"/>
      <c r="AK3484"/>
      <c r="AL3484"/>
      <c r="AM3484"/>
      <c r="AN3484"/>
    </row>
    <row r="3485" spans="36:40" x14ac:dyDescent="0.5">
      <c r="AJ3485"/>
      <c r="AK3485"/>
      <c r="AL3485"/>
      <c r="AM3485"/>
      <c r="AN3485"/>
    </row>
    <row r="3486" spans="36:40" x14ac:dyDescent="0.5">
      <c r="AJ3486"/>
      <c r="AK3486"/>
      <c r="AL3486"/>
      <c r="AM3486"/>
      <c r="AN3486"/>
    </row>
    <row r="3487" spans="36:40" x14ac:dyDescent="0.5">
      <c r="AJ3487"/>
      <c r="AK3487"/>
      <c r="AL3487"/>
      <c r="AM3487"/>
      <c r="AN3487"/>
    </row>
    <row r="3488" spans="36:40" x14ac:dyDescent="0.5">
      <c r="AJ3488"/>
      <c r="AK3488"/>
      <c r="AL3488"/>
      <c r="AM3488"/>
      <c r="AN3488"/>
    </row>
    <row r="3489" spans="36:40" x14ac:dyDescent="0.5">
      <c r="AJ3489"/>
      <c r="AK3489"/>
      <c r="AL3489"/>
      <c r="AM3489"/>
      <c r="AN3489"/>
    </row>
    <row r="3490" spans="36:40" x14ac:dyDescent="0.5">
      <c r="AJ3490"/>
      <c r="AK3490"/>
      <c r="AL3490"/>
      <c r="AM3490"/>
      <c r="AN3490"/>
    </row>
    <row r="3491" spans="36:40" x14ac:dyDescent="0.5">
      <c r="AJ3491"/>
      <c r="AK3491"/>
      <c r="AL3491"/>
      <c r="AM3491"/>
      <c r="AN3491"/>
    </row>
    <row r="3492" spans="36:40" x14ac:dyDescent="0.5">
      <c r="AJ3492"/>
      <c r="AK3492"/>
      <c r="AL3492"/>
      <c r="AM3492"/>
      <c r="AN3492"/>
    </row>
    <row r="3493" spans="36:40" x14ac:dyDescent="0.5">
      <c r="AJ3493"/>
      <c r="AK3493"/>
      <c r="AL3493"/>
      <c r="AM3493"/>
      <c r="AN3493"/>
    </row>
    <row r="3494" spans="36:40" x14ac:dyDescent="0.5">
      <c r="AJ3494"/>
      <c r="AK3494"/>
      <c r="AL3494"/>
      <c r="AM3494"/>
      <c r="AN3494"/>
    </row>
    <row r="3495" spans="36:40" x14ac:dyDescent="0.5">
      <c r="AJ3495"/>
      <c r="AK3495"/>
      <c r="AL3495"/>
      <c r="AM3495"/>
      <c r="AN3495"/>
    </row>
    <row r="3496" spans="36:40" x14ac:dyDescent="0.5">
      <c r="AJ3496"/>
      <c r="AK3496"/>
      <c r="AL3496"/>
      <c r="AM3496"/>
      <c r="AN3496"/>
    </row>
    <row r="3497" spans="36:40" x14ac:dyDescent="0.5">
      <c r="AJ3497"/>
      <c r="AK3497"/>
      <c r="AL3497"/>
      <c r="AM3497"/>
      <c r="AN3497"/>
    </row>
    <row r="3498" spans="36:40" x14ac:dyDescent="0.5">
      <c r="AJ3498"/>
      <c r="AK3498"/>
      <c r="AL3498"/>
      <c r="AM3498"/>
      <c r="AN3498"/>
    </row>
    <row r="3499" spans="36:40" x14ac:dyDescent="0.5">
      <c r="AJ3499"/>
      <c r="AK3499"/>
      <c r="AL3499"/>
      <c r="AM3499"/>
      <c r="AN3499"/>
    </row>
    <row r="3500" spans="36:40" x14ac:dyDescent="0.5">
      <c r="AJ3500"/>
      <c r="AK3500"/>
      <c r="AL3500"/>
      <c r="AM3500"/>
      <c r="AN3500"/>
    </row>
    <row r="3501" spans="36:40" x14ac:dyDescent="0.5">
      <c r="AJ3501"/>
      <c r="AK3501"/>
      <c r="AL3501"/>
      <c r="AM3501"/>
      <c r="AN3501"/>
    </row>
    <row r="3502" spans="36:40" x14ac:dyDescent="0.5">
      <c r="AJ3502"/>
      <c r="AK3502"/>
      <c r="AL3502"/>
      <c r="AM3502"/>
      <c r="AN3502"/>
    </row>
    <row r="3503" spans="36:40" x14ac:dyDescent="0.5">
      <c r="AJ3503"/>
      <c r="AK3503"/>
      <c r="AL3503"/>
      <c r="AM3503"/>
      <c r="AN3503"/>
    </row>
    <row r="3504" spans="36:40" x14ac:dyDescent="0.5">
      <c r="AJ3504"/>
      <c r="AK3504"/>
      <c r="AL3504"/>
      <c r="AM3504"/>
      <c r="AN3504"/>
    </row>
    <row r="3505" spans="36:40" x14ac:dyDescent="0.5">
      <c r="AJ3505"/>
      <c r="AK3505"/>
      <c r="AL3505"/>
      <c r="AM3505"/>
      <c r="AN3505"/>
    </row>
    <row r="3506" spans="36:40" x14ac:dyDescent="0.5">
      <c r="AJ3506"/>
      <c r="AK3506"/>
      <c r="AL3506"/>
      <c r="AM3506"/>
      <c r="AN3506"/>
    </row>
    <row r="3507" spans="36:40" x14ac:dyDescent="0.5">
      <c r="AJ3507"/>
      <c r="AK3507"/>
      <c r="AL3507"/>
      <c r="AM3507"/>
      <c r="AN3507"/>
    </row>
    <row r="3508" spans="36:40" x14ac:dyDescent="0.5">
      <c r="AJ3508"/>
      <c r="AK3508"/>
      <c r="AL3508"/>
      <c r="AM3508"/>
      <c r="AN3508"/>
    </row>
    <row r="3509" spans="36:40" x14ac:dyDescent="0.5">
      <c r="AJ3509"/>
      <c r="AK3509"/>
      <c r="AL3509"/>
      <c r="AM3509"/>
      <c r="AN3509"/>
    </row>
    <row r="3510" spans="36:40" x14ac:dyDescent="0.5">
      <c r="AJ3510"/>
      <c r="AK3510"/>
      <c r="AL3510"/>
      <c r="AM3510"/>
      <c r="AN3510"/>
    </row>
    <row r="3511" spans="36:40" x14ac:dyDescent="0.5">
      <c r="AJ3511"/>
      <c r="AK3511"/>
      <c r="AL3511"/>
      <c r="AM3511"/>
      <c r="AN3511"/>
    </row>
    <row r="3512" spans="36:40" x14ac:dyDescent="0.5">
      <c r="AJ3512"/>
      <c r="AK3512"/>
      <c r="AL3512"/>
      <c r="AM3512"/>
      <c r="AN3512"/>
    </row>
    <row r="3513" spans="36:40" x14ac:dyDescent="0.5">
      <c r="AJ3513"/>
      <c r="AK3513"/>
      <c r="AL3513"/>
      <c r="AM3513"/>
      <c r="AN3513"/>
    </row>
    <row r="3514" spans="36:40" x14ac:dyDescent="0.5">
      <c r="AJ3514"/>
      <c r="AK3514"/>
      <c r="AL3514"/>
      <c r="AM3514"/>
      <c r="AN3514"/>
    </row>
    <row r="3515" spans="36:40" x14ac:dyDescent="0.5">
      <c r="AJ3515"/>
      <c r="AK3515"/>
      <c r="AL3515"/>
      <c r="AM3515"/>
      <c r="AN3515"/>
    </row>
    <row r="3516" spans="36:40" x14ac:dyDescent="0.5">
      <c r="AJ3516"/>
      <c r="AK3516"/>
      <c r="AL3516"/>
      <c r="AM3516"/>
      <c r="AN3516"/>
    </row>
    <row r="3517" spans="36:40" x14ac:dyDescent="0.5">
      <c r="AJ3517"/>
      <c r="AK3517"/>
      <c r="AL3517"/>
      <c r="AM3517"/>
      <c r="AN3517"/>
    </row>
    <row r="3518" spans="36:40" x14ac:dyDescent="0.5">
      <c r="AJ3518"/>
      <c r="AK3518"/>
      <c r="AL3518"/>
      <c r="AM3518"/>
      <c r="AN3518"/>
    </row>
    <row r="3519" spans="36:40" x14ac:dyDescent="0.5">
      <c r="AJ3519"/>
      <c r="AK3519"/>
      <c r="AL3519"/>
      <c r="AM3519"/>
      <c r="AN3519"/>
    </row>
    <row r="3520" spans="36:40" x14ac:dyDescent="0.5">
      <c r="AJ3520"/>
      <c r="AK3520"/>
      <c r="AL3520"/>
      <c r="AM3520"/>
      <c r="AN3520"/>
    </row>
    <row r="3521" spans="36:40" x14ac:dyDescent="0.5">
      <c r="AJ3521"/>
      <c r="AK3521"/>
      <c r="AL3521"/>
      <c r="AM3521"/>
      <c r="AN3521"/>
    </row>
    <row r="3522" spans="36:40" x14ac:dyDescent="0.5">
      <c r="AJ3522"/>
      <c r="AK3522"/>
      <c r="AL3522"/>
      <c r="AM3522"/>
      <c r="AN3522"/>
    </row>
    <row r="3523" spans="36:40" x14ac:dyDescent="0.5">
      <c r="AJ3523"/>
      <c r="AK3523"/>
      <c r="AL3523"/>
      <c r="AM3523"/>
      <c r="AN3523"/>
    </row>
    <row r="3524" spans="36:40" x14ac:dyDescent="0.5">
      <c r="AJ3524"/>
      <c r="AK3524"/>
      <c r="AL3524"/>
      <c r="AM3524"/>
      <c r="AN3524"/>
    </row>
    <row r="3525" spans="36:40" x14ac:dyDescent="0.5">
      <c r="AJ3525"/>
      <c r="AK3525"/>
      <c r="AL3525"/>
      <c r="AM3525"/>
      <c r="AN3525"/>
    </row>
    <row r="3526" spans="36:40" x14ac:dyDescent="0.5">
      <c r="AJ3526"/>
      <c r="AK3526"/>
      <c r="AL3526"/>
      <c r="AM3526"/>
      <c r="AN3526"/>
    </row>
    <row r="3527" spans="36:40" x14ac:dyDescent="0.5">
      <c r="AJ3527"/>
      <c r="AK3527"/>
      <c r="AL3527"/>
      <c r="AM3527"/>
      <c r="AN3527"/>
    </row>
    <row r="3528" spans="36:40" x14ac:dyDescent="0.5">
      <c r="AJ3528"/>
      <c r="AK3528"/>
      <c r="AL3528"/>
      <c r="AM3528"/>
      <c r="AN3528"/>
    </row>
    <row r="3529" spans="36:40" x14ac:dyDescent="0.5">
      <c r="AJ3529"/>
      <c r="AK3529"/>
      <c r="AL3529"/>
      <c r="AM3529"/>
      <c r="AN3529"/>
    </row>
    <row r="3530" spans="36:40" x14ac:dyDescent="0.5">
      <c r="AJ3530"/>
      <c r="AK3530"/>
      <c r="AL3530"/>
      <c r="AM3530"/>
      <c r="AN3530"/>
    </row>
    <row r="3531" spans="36:40" x14ac:dyDescent="0.5">
      <c r="AJ3531"/>
      <c r="AK3531"/>
      <c r="AL3531"/>
      <c r="AM3531"/>
      <c r="AN3531"/>
    </row>
    <row r="3532" spans="36:40" x14ac:dyDescent="0.5">
      <c r="AJ3532"/>
      <c r="AK3532"/>
      <c r="AL3532"/>
      <c r="AM3532"/>
      <c r="AN3532"/>
    </row>
    <row r="3533" spans="36:40" x14ac:dyDescent="0.5">
      <c r="AJ3533"/>
      <c r="AK3533"/>
      <c r="AL3533"/>
      <c r="AM3533"/>
      <c r="AN3533"/>
    </row>
    <row r="3534" spans="36:40" x14ac:dyDescent="0.5">
      <c r="AJ3534"/>
      <c r="AK3534"/>
      <c r="AL3534"/>
      <c r="AM3534"/>
      <c r="AN3534"/>
    </row>
    <row r="3535" spans="36:40" x14ac:dyDescent="0.5">
      <c r="AJ3535"/>
      <c r="AK3535"/>
      <c r="AL3535"/>
      <c r="AM3535"/>
      <c r="AN3535"/>
    </row>
    <row r="3536" spans="36:40" x14ac:dyDescent="0.5">
      <c r="AJ3536"/>
      <c r="AK3536"/>
      <c r="AL3536"/>
      <c r="AM3536"/>
      <c r="AN3536"/>
    </row>
    <row r="3537" spans="36:40" x14ac:dyDescent="0.5">
      <c r="AJ3537"/>
      <c r="AK3537"/>
      <c r="AL3537"/>
      <c r="AM3537"/>
      <c r="AN3537"/>
    </row>
    <row r="3538" spans="36:40" x14ac:dyDescent="0.5">
      <c r="AJ3538"/>
      <c r="AK3538"/>
      <c r="AL3538"/>
      <c r="AM3538"/>
      <c r="AN3538"/>
    </row>
    <row r="3539" spans="36:40" x14ac:dyDescent="0.5">
      <c r="AJ3539"/>
      <c r="AK3539"/>
      <c r="AL3539"/>
      <c r="AM3539"/>
      <c r="AN3539"/>
    </row>
    <row r="3540" spans="36:40" x14ac:dyDescent="0.5">
      <c r="AJ3540"/>
      <c r="AK3540"/>
      <c r="AL3540"/>
      <c r="AM3540"/>
      <c r="AN3540"/>
    </row>
    <row r="3541" spans="36:40" x14ac:dyDescent="0.5">
      <c r="AJ3541"/>
      <c r="AK3541"/>
      <c r="AL3541"/>
      <c r="AM3541"/>
      <c r="AN3541"/>
    </row>
    <row r="3542" spans="36:40" x14ac:dyDescent="0.5">
      <c r="AJ3542"/>
      <c r="AK3542"/>
      <c r="AL3542"/>
      <c r="AM3542"/>
      <c r="AN3542"/>
    </row>
    <row r="3543" spans="36:40" x14ac:dyDescent="0.5">
      <c r="AJ3543"/>
      <c r="AK3543"/>
      <c r="AL3543"/>
      <c r="AM3543"/>
      <c r="AN3543"/>
    </row>
    <row r="3544" spans="36:40" x14ac:dyDescent="0.5">
      <c r="AJ3544"/>
      <c r="AK3544"/>
      <c r="AL3544"/>
      <c r="AM3544"/>
      <c r="AN3544"/>
    </row>
    <row r="3545" spans="36:40" x14ac:dyDescent="0.5">
      <c r="AJ3545"/>
      <c r="AK3545"/>
      <c r="AL3545"/>
      <c r="AM3545"/>
      <c r="AN3545"/>
    </row>
    <row r="3546" spans="36:40" x14ac:dyDescent="0.5">
      <c r="AJ3546"/>
      <c r="AK3546"/>
      <c r="AL3546"/>
      <c r="AM3546"/>
      <c r="AN3546"/>
    </row>
    <row r="3547" spans="36:40" x14ac:dyDescent="0.5">
      <c r="AJ3547"/>
      <c r="AK3547"/>
      <c r="AL3547"/>
      <c r="AM3547"/>
      <c r="AN3547"/>
    </row>
    <row r="3548" spans="36:40" x14ac:dyDescent="0.5">
      <c r="AJ3548"/>
      <c r="AK3548"/>
      <c r="AL3548"/>
      <c r="AM3548"/>
      <c r="AN3548"/>
    </row>
    <row r="3549" spans="36:40" x14ac:dyDescent="0.5">
      <c r="AJ3549"/>
      <c r="AK3549"/>
      <c r="AL3549"/>
      <c r="AM3549"/>
      <c r="AN3549"/>
    </row>
    <row r="3550" spans="36:40" x14ac:dyDescent="0.5">
      <c r="AJ3550"/>
      <c r="AK3550"/>
      <c r="AL3550"/>
      <c r="AM3550"/>
      <c r="AN3550"/>
    </row>
    <row r="3551" spans="36:40" x14ac:dyDescent="0.5">
      <c r="AJ3551"/>
      <c r="AK3551"/>
      <c r="AL3551"/>
      <c r="AM3551"/>
      <c r="AN3551"/>
    </row>
    <row r="3552" spans="36:40" x14ac:dyDescent="0.5">
      <c r="AJ3552"/>
      <c r="AK3552"/>
      <c r="AL3552"/>
      <c r="AM3552"/>
      <c r="AN3552"/>
    </row>
    <row r="3553" spans="36:40" x14ac:dyDescent="0.5">
      <c r="AJ3553"/>
      <c r="AK3553"/>
      <c r="AL3553"/>
      <c r="AM3553"/>
      <c r="AN3553"/>
    </row>
    <row r="3554" spans="36:40" x14ac:dyDescent="0.5">
      <c r="AJ3554"/>
      <c r="AK3554"/>
      <c r="AL3554"/>
      <c r="AM3554"/>
      <c r="AN3554"/>
    </row>
    <row r="3555" spans="36:40" x14ac:dyDescent="0.5">
      <c r="AJ3555"/>
      <c r="AK3555"/>
      <c r="AL3555"/>
      <c r="AM3555"/>
      <c r="AN3555"/>
    </row>
    <row r="3556" spans="36:40" x14ac:dyDescent="0.5">
      <c r="AJ3556"/>
      <c r="AK3556"/>
      <c r="AL3556"/>
      <c r="AM3556"/>
      <c r="AN3556"/>
    </row>
    <row r="3557" spans="36:40" x14ac:dyDescent="0.5">
      <c r="AJ3557"/>
      <c r="AK3557"/>
      <c r="AL3557"/>
      <c r="AM3557"/>
      <c r="AN3557"/>
    </row>
    <row r="3558" spans="36:40" x14ac:dyDescent="0.5">
      <c r="AJ3558"/>
      <c r="AK3558"/>
      <c r="AL3558"/>
      <c r="AM3558"/>
      <c r="AN3558"/>
    </row>
    <row r="3559" spans="36:40" x14ac:dyDescent="0.5">
      <c r="AJ3559"/>
      <c r="AK3559"/>
      <c r="AL3559"/>
      <c r="AM3559"/>
      <c r="AN3559"/>
    </row>
    <row r="3560" spans="36:40" x14ac:dyDescent="0.5">
      <c r="AJ3560"/>
      <c r="AK3560"/>
      <c r="AL3560"/>
      <c r="AM3560"/>
      <c r="AN3560"/>
    </row>
    <row r="3561" spans="36:40" x14ac:dyDescent="0.5">
      <c r="AJ3561"/>
      <c r="AK3561"/>
      <c r="AL3561"/>
      <c r="AM3561"/>
      <c r="AN3561"/>
    </row>
    <row r="3562" spans="36:40" x14ac:dyDescent="0.5">
      <c r="AJ3562"/>
      <c r="AK3562"/>
      <c r="AL3562"/>
      <c r="AM3562"/>
      <c r="AN3562"/>
    </row>
    <row r="3563" spans="36:40" x14ac:dyDescent="0.5">
      <c r="AJ3563"/>
      <c r="AK3563"/>
      <c r="AL3563"/>
      <c r="AM3563"/>
      <c r="AN3563"/>
    </row>
    <row r="3564" spans="36:40" x14ac:dyDescent="0.5">
      <c r="AJ3564"/>
      <c r="AK3564"/>
      <c r="AL3564"/>
      <c r="AM3564"/>
      <c r="AN3564"/>
    </row>
    <row r="3565" spans="36:40" x14ac:dyDescent="0.5">
      <c r="AJ3565"/>
      <c r="AK3565"/>
      <c r="AL3565"/>
      <c r="AM3565"/>
      <c r="AN3565"/>
    </row>
    <row r="3566" spans="36:40" x14ac:dyDescent="0.5">
      <c r="AJ3566"/>
      <c r="AK3566"/>
      <c r="AL3566"/>
      <c r="AM3566"/>
      <c r="AN3566"/>
    </row>
    <row r="3567" spans="36:40" x14ac:dyDescent="0.5">
      <c r="AJ3567"/>
      <c r="AK3567"/>
      <c r="AL3567"/>
      <c r="AM3567"/>
      <c r="AN3567"/>
    </row>
    <row r="3568" spans="36:40" x14ac:dyDescent="0.5">
      <c r="AJ3568"/>
      <c r="AK3568"/>
      <c r="AL3568"/>
      <c r="AM3568"/>
      <c r="AN3568"/>
    </row>
    <row r="3569" spans="36:40" x14ac:dyDescent="0.5">
      <c r="AJ3569"/>
      <c r="AK3569"/>
      <c r="AL3569"/>
      <c r="AM3569"/>
      <c r="AN3569"/>
    </row>
    <row r="3570" spans="36:40" x14ac:dyDescent="0.5">
      <c r="AJ3570"/>
      <c r="AK3570"/>
      <c r="AL3570"/>
      <c r="AM3570"/>
      <c r="AN3570"/>
    </row>
    <row r="3571" spans="36:40" x14ac:dyDescent="0.5">
      <c r="AJ3571"/>
      <c r="AK3571"/>
      <c r="AL3571"/>
      <c r="AM3571"/>
      <c r="AN3571"/>
    </row>
    <row r="3572" spans="36:40" x14ac:dyDescent="0.5">
      <c r="AJ3572"/>
      <c r="AK3572"/>
      <c r="AL3572"/>
      <c r="AM3572"/>
      <c r="AN3572"/>
    </row>
    <row r="3573" spans="36:40" x14ac:dyDescent="0.5">
      <c r="AJ3573"/>
      <c r="AK3573"/>
      <c r="AL3573"/>
      <c r="AM3573"/>
      <c r="AN3573"/>
    </row>
    <row r="3574" spans="36:40" x14ac:dyDescent="0.5">
      <c r="AJ3574"/>
      <c r="AK3574"/>
      <c r="AL3574"/>
      <c r="AM3574"/>
      <c r="AN3574"/>
    </row>
    <row r="3575" spans="36:40" x14ac:dyDescent="0.5">
      <c r="AJ3575"/>
      <c r="AK3575"/>
      <c r="AL3575"/>
      <c r="AM3575"/>
      <c r="AN3575"/>
    </row>
    <row r="3576" spans="36:40" x14ac:dyDescent="0.5">
      <c r="AJ3576"/>
      <c r="AK3576"/>
      <c r="AL3576"/>
      <c r="AM3576"/>
      <c r="AN3576"/>
    </row>
    <row r="3577" spans="36:40" x14ac:dyDescent="0.5">
      <c r="AJ3577"/>
      <c r="AK3577"/>
      <c r="AL3577"/>
      <c r="AM3577"/>
      <c r="AN3577"/>
    </row>
    <row r="3578" spans="36:40" x14ac:dyDescent="0.5">
      <c r="AJ3578"/>
      <c r="AK3578"/>
      <c r="AL3578"/>
      <c r="AM3578"/>
      <c r="AN3578"/>
    </row>
    <row r="3579" spans="36:40" x14ac:dyDescent="0.5">
      <c r="AJ3579"/>
      <c r="AK3579"/>
      <c r="AL3579"/>
      <c r="AM3579"/>
      <c r="AN3579"/>
    </row>
    <row r="3580" spans="36:40" x14ac:dyDescent="0.5">
      <c r="AJ3580"/>
      <c r="AK3580"/>
      <c r="AL3580"/>
      <c r="AM3580"/>
      <c r="AN3580"/>
    </row>
    <row r="3581" spans="36:40" x14ac:dyDescent="0.5">
      <c r="AJ3581"/>
      <c r="AK3581"/>
      <c r="AL3581"/>
      <c r="AM3581"/>
      <c r="AN3581"/>
    </row>
    <row r="3582" spans="36:40" x14ac:dyDescent="0.5">
      <c r="AJ3582"/>
      <c r="AK3582"/>
      <c r="AL3582"/>
      <c r="AM3582"/>
      <c r="AN3582"/>
    </row>
    <row r="3583" spans="36:40" x14ac:dyDescent="0.5">
      <c r="AJ3583"/>
      <c r="AK3583"/>
      <c r="AL3583"/>
      <c r="AM3583"/>
      <c r="AN3583"/>
    </row>
    <row r="3584" spans="36:40" x14ac:dyDescent="0.5">
      <c r="AJ3584"/>
      <c r="AK3584"/>
      <c r="AL3584"/>
      <c r="AM3584"/>
      <c r="AN3584"/>
    </row>
    <row r="3585" spans="36:40" x14ac:dyDescent="0.5">
      <c r="AJ3585"/>
      <c r="AK3585"/>
      <c r="AL3585"/>
      <c r="AM3585"/>
      <c r="AN3585"/>
    </row>
    <row r="3586" spans="36:40" x14ac:dyDescent="0.5">
      <c r="AJ3586"/>
      <c r="AK3586"/>
      <c r="AL3586"/>
      <c r="AM3586"/>
      <c r="AN3586"/>
    </row>
    <row r="3587" spans="36:40" x14ac:dyDescent="0.5">
      <c r="AJ3587"/>
      <c r="AK3587"/>
      <c r="AL3587"/>
      <c r="AM3587"/>
      <c r="AN3587"/>
    </row>
    <row r="3588" spans="36:40" x14ac:dyDescent="0.5">
      <c r="AJ3588"/>
      <c r="AK3588"/>
      <c r="AL3588"/>
      <c r="AM3588"/>
      <c r="AN3588"/>
    </row>
    <row r="3589" spans="36:40" x14ac:dyDescent="0.5">
      <c r="AJ3589"/>
      <c r="AK3589"/>
      <c r="AL3589"/>
      <c r="AM3589"/>
      <c r="AN3589"/>
    </row>
    <row r="3590" spans="36:40" x14ac:dyDescent="0.5">
      <c r="AJ3590"/>
      <c r="AK3590"/>
      <c r="AL3590"/>
      <c r="AM3590"/>
      <c r="AN3590"/>
    </row>
    <row r="3591" spans="36:40" x14ac:dyDescent="0.5">
      <c r="AJ3591"/>
      <c r="AK3591"/>
      <c r="AL3591"/>
      <c r="AM3591"/>
      <c r="AN3591"/>
    </row>
    <row r="3592" spans="36:40" x14ac:dyDescent="0.5">
      <c r="AJ3592"/>
      <c r="AK3592"/>
      <c r="AL3592"/>
      <c r="AM3592"/>
      <c r="AN3592"/>
    </row>
    <row r="3593" spans="36:40" x14ac:dyDescent="0.5">
      <c r="AJ3593"/>
      <c r="AK3593"/>
      <c r="AL3593"/>
      <c r="AM3593"/>
      <c r="AN3593"/>
    </row>
    <row r="3594" spans="36:40" x14ac:dyDescent="0.5">
      <c r="AJ3594"/>
      <c r="AK3594"/>
      <c r="AL3594"/>
      <c r="AM3594"/>
      <c r="AN3594"/>
    </row>
    <row r="3595" spans="36:40" x14ac:dyDescent="0.5">
      <c r="AJ3595"/>
      <c r="AK3595"/>
      <c r="AL3595"/>
      <c r="AM3595"/>
      <c r="AN3595"/>
    </row>
    <row r="3596" spans="36:40" x14ac:dyDescent="0.5">
      <c r="AJ3596"/>
      <c r="AK3596"/>
      <c r="AL3596"/>
      <c r="AM3596"/>
      <c r="AN3596"/>
    </row>
    <row r="3597" spans="36:40" x14ac:dyDescent="0.5">
      <c r="AJ3597"/>
      <c r="AK3597"/>
      <c r="AL3597"/>
      <c r="AM3597"/>
      <c r="AN3597"/>
    </row>
    <row r="3598" spans="36:40" x14ac:dyDescent="0.5">
      <c r="AJ3598"/>
      <c r="AK3598"/>
      <c r="AL3598"/>
      <c r="AM3598"/>
      <c r="AN3598"/>
    </row>
    <row r="3599" spans="36:40" x14ac:dyDescent="0.5">
      <c r="AJ3599"/>
      <c r="AK3599"/>
      <c r="AL3599"/>
      <c r="AM3599"/>
      <c r="AN3599"/>
    </row>
    <row r="3600" spans="36:40" x14ac:dyDescent="0.5">
      <c r="AJ3600"/>
      <c r="AK3600"/>
      <c r="AL3600"/>
      <c r="AM3600"/>
      <c r="AN3600"/>
    </row>
    <row r="3601" spans="36:40" x14ac:dyDescent="0.5">
      <c r="AJ3601"/>
      <c r="AK3601"/>
      <c r="AL3601"/>
      <c r="AM3601"/>
      <c r="AN3601"/>
    </row>
    <row r="3602" spans="36:40" x14ac:dyDescent="0.5">
      <c r="AJ3602"/>
      <c r="AK3602"/>
      <c r="AL3602"/>
      <c r="AM3602"/>
      <c r="AN3602"/>
    </row>
    <row r="3603" spans="36:40" x14ac:dyDescent="0.5">
      <c r="AJ3603"/>
      <c r="AK3603"/>
      <c r="AL3603"/>
      <c r="AM3603"/>
      <c r="AN3603"/>
    </row>
    <row r="3604" spans="36:40" x14ac:dyDescent="0.5">
      <c r="AJ3604"/>
      <c r="AK3604"/>
      <c r="AL3604"/>
      <c r="AM3604"/>
      <c r="AN3604"/>
    </row>
    <row r="3605" spans="36:40" x14ac:dyDescent="0.5">
      <c r="AJ3605"/>
      <c r="AK3605"/>
      <c r="AL3605"/>
      <c r="AM3605"/>
      <c r="AN3605"/>
    </row>
    <row r="3606" spans="36:40" x14ac:dyDescent="0.5">
      <c r="AJ3606"/>
      <c r="AK3606"/>
      <c r="AL3606"/>
      <c r="AM3606"/>
      <c r="AN3606"/>
    </row>
    <row r="3607" spans="36:40" x14ac:dyDescent="0.5">
      <c r="AJ3607"/>
      <c r="AK3607"/>
      <c r="AL3607"/>
      <c r="AM3607"/>
      <c r="AN3607"/>
    </row>
    <row r="3608" spans="36:40" x14ac:dyDescent="0.5">
      <c r="AJ3608"/>
      <c r="AK3608"/>
      <c r="AL3608"/>
      <c r="AM3608"/>
      <c r="AN3608"/>
    </row>
    <row r="3609" spans="36:40" x14ac:dyDescent="0.5">
      <c r="AJ3609"/>
      <c r="AK3609"/>
      <c r="AL3609"/>
      <c r="AM3609"/>
      <c r="AN3609"/>
    </row>
    <row r="3610" spans="36:40" x14ac:dyDescent="0.5">
      <c r="AJ3610"/>
      <c r="AK3610"/>
      <c r="AL3610"/>
      <c r="AM3610"/>
      <c r="AN3610"/>
    </row>
    <row r="3611" spans="36:40" x14ac:dyDescent="0.5">
      <c r="AJ3611"/>
      <c r="AK3611"/>
      <c r="AL3611"/>
      <c r="AM3611"/>
      <c r="AN3611"/>
    </row>
    <row r="3612" spans="36:40" x14ac:dyDescent="0.5">
      <c r="AJ3612"/>
      <c r="AK3612"/>
      <c r="AL3612"/>
      <c r="AM3612"/>
      <c r="AN3612"/>
    </row>
    <row r="3613" spans="36:40" x14ac:dyDescent="0.5">
      <c r="AJ3613"/>
      <c r="AK3613"/>
      <c r="AL3613"/>
      <c r="AM3613"/>
      <c r="AN3613"/>
    </row>
    <row r="3614" spans="36:40" x14ac:dyDescent="0.5">
      <c r="AJ3614"/>
      <c r="AK3614"/>
      <c r="AL3614"/>
      <c r="AM3614"/>
      <c r="AN3614"/>
    </row>
    <row r="3615" spans="36:40" x14ac:dyDescent="0.5">
      <c r="AJ3615"/>
      <c r="AK3615"/>
      <c r="AL3615"/>
      <c r="AM3615"/>
      <c r="AN3615"/>
    </row>
    <row r="3616" spans="36:40" x14ac:dyDescent="0.5">
      <c r="AJ3616"/>
      <c r="AK3616"/>
      <c r="AL3616"/>
      <c r="AM3616"/>
      <c r="AN3616"/>
    </row>
    <row r="3617" spans="36:40" x14ac:dyDescent="0.5">
      <c r="AJ3617"/>
      <c r="AK3617"/>
      <c r="AL3617"/>
      <c r="AM3617"/>
      <c r="AN3617"/>
    </row>
    <row r="3618" spans="36:40" x14ac:dyDescent="0.5">
      <c r="AJ3618"/>
      <c r="AK3618"/>
      <c r="AL3618"/>
      <c r="AM3618"/>
      <c r="AN3618"/>
    </row>
    <row r="3619" spans="36:40" x14ac:dyDescent="0.5">
      <c r="AJ3619"/>
      <c r="AK3619"/>
      <c r="AL3619"/>
      <c r="AM3619"/>
      <c r="AN3619"/>
    </row>
    <row r="3620" spans="36:40" x14ac:dyDescent="0.5">
      <c r="AJ3620"/>
      <c r="AK3620"/>
      <c r="AL3620"/>
      <c r="AM3620"/>
      <c r="AN3620"/>
    </row>
    <row r="3621" spans="36:40" x14ac:dyDescent="0.5">
      <c r="AJ3621"/>
      <c r="AK3621"/>
      <c r="AL3621"/>
      <c r="AM3621"/>
      <c r="AN3621"/>
    </row>
    <row r="3622" spans="36:40" x14ac:dyDescent="0.5">
      <c r="AJ3622"/>
      <c r="AK3622"/>
      <c r="AL3622"/>
      <c r="AM3622"/>
      <c r="AN3622"/>
    </row>
    <row r="3623" spans="36:40" x14ac:dyDescent="0.5">
      <c r="AJ3623"/>
      <c r="AK3623"/>
      <c r="AL3623"/>
      <c r="AM3623"/>
      <c r="AN3623"/>
    </row>
    <row r="3624" spans="36:40" x14ac:dyDescent="0.5">
      <c r="AJ3624"/>
      <c r="AK3624"/>
      <c r="AL3624"/>
      <c r="AM3624"/>
      <c r="AN3624"/>
    </row>
    <row r="3625" spans="36:40" x14ac:dyDescent="0.5">
      <c r="AJ3625"/>
      <c r="AK3625"/>
      <c r="AL3625"/>
      <c r="AM3625"/>
      <c r="AN3625"/>
    </row>
    <row r="3626" spans="36:40" x14ac:dyDescent="0.5">
      <c r="AJ3626"/>
      <c r="AK3626"/>
      <c r="AL3626"/>
      <c r="AM3626"/>
      <c r="AN3626"/>
    </row>
    <row r="3627" spans="36:40" x14ac:dyDescent="0.5">
      <c r="AJ3627"/>
      <c r="AK3627"/>
      <c r="AL3627"/>
      <c r="AM3627"/>
      <c r="AN3627"/>
    </row>
    <row r="3628" spans="36:40" x14ac:dyDescent="0.5">
      <c r="AJ3628"/>
      <c r="AK3628"/>
      <c r="AL3628"/>
      <c r="AM3628"/>
      <c r="AN3628"/>
    </row>
    <row r="3629" spans="36:40" x14ac:dyDescent="0.5">
      <c r="AJ3629"/>
      <c r="AK3629"/>
      <c r="AL3629"/>
      <c r="AM3629"/>
      <c r="AN3629"/>
    </row>
    <row r="3630" spans="36:40" x14ac:dyDescent="0.5">
      <c r="AJ3630"/>
      <c r="AK3630"/>
      <c r="AL3630"/>
      <c r="AM3630"/>
      <c r="AN3630"/>
    </row>
    <row r="3631" spans="36:40" x14ac:dyDescent="0.5">
      <c r="AJ3631"/>
      <c r="AK3631"/>
      <c r="AL3631"/>
      <c r="AM3631"/>
      <c r="AN3631"/>
    </row>
    <row r="3632" spans="36:40" x14ac:dyDescent="0.5">
      <c r="AJ3632"/>
      <c r="AK3632"/>
      <c r="AL3632"/>
      <c r="AM3632"/>
      <c r="AN3632"/>
    </row>
    <row r="3633" spans="36:40" x14ac:dyDescent="0.5">
      <c r="AJ3633"/>
      <c r="AK3633"/>
      <c r="AL3633"/>
      <c r="AM3633"/>
      <c r="AN3633"/>
    </row>
    <row r="3634" spans="36:40" x14ac:dyDescent="0.5">
      <c r="AJ3634"/>
      <c r="AK3634"/>
      <c r="AL3634"/>
      <c r="AM3634"/>
      <c r="AN3634"/>
    </row>
    <row r="3635" spans="36:40" x14ac:dyDescent="0.5">
      <c r="AJ3635"/>
      <c r="AK3635"/>
      <c r="AL3635"/>
      <c r="AM3635"/>
      <c r="AN3635"/>
    </row>
    <row r="3636" spans="36:40" x14ac:dyDescent="0.5">
      <c r="AJ3636"/>
      <c r="AK3636"/>
      <c r="AL3636"/>
      <c r="AM3636"/>
      <c r="AN3636"/>
    </row>
    <row r="3637" spans="36:40" x14ac:dyDescent="0.5">
      <c r="AJ3637"/>
      <c r="AK3637"/>
      <c r="AL3637"/>
      <c r="AM3637"/>
      <c r="AN3637"/>
    </row>
    <row r="3638" spans="36:40" x14ac:dyDescent="0.5">
      <c r="AJ3638"/>
      <c r="AK3638"/>
      <c r="AL3638"/>
      <c r="AM3638"/>
      <c r="AN3638"/>
    </row>
    <row r="3639" spans="36:40" x14ac:dyDescent="0.5">
      <c r="AJ3639"/>
      <c r="AK3639"/>
      <c r="AL3639"/>
      <c r="AM3639"/>
      <c r="AN3639"/>
    </row>
    <row r="3640" spans="36:40" x14ac:dyDescent="0.5">
      <c r="AJ3640"/>
      <c r="AK3640"/>
      <c r="AL3640"/>
      <c r="AM3640"/>
      <c r="AN3640"/>
    </row>
    <row r="3641" spans="36:40" x14ac:dyDescent="0.5">
      <c r="AJ3641"/>
      <c r="AK3641"/>
      <c r="AL3641"/>
      <c r="AM3641"/>
      <c r="AN3641"/>
    </row>
    <row r="3642" spans="36:40" x14ac:dyDescent="0.5">
      <c r="AJ3642"/>
      <c r="AK3642"/>
      <c r="AL3642"/>
      <c r="AM3642"/>
      <c r="AN3642"/>
    </row>
    <row r="3643" spans="36:40" x14ac:dyDescent="0.5">
      <c r="AJ3643"/>
      <c r="AK3643"/>
      <c r="AL3643"/>
      <c r="AM3643"/>
      <c r="AN3643"/>
    </row>
    <row r="3644" spans="36:40" x14ac:dyDescent="0.5">
      <c r="AJ3644"/>
      <c r="AK3644"/>
      <c r="AL3644"/>
      <c r="AM3644"/>
      <c r="AN3644"/>
    </row>
    <row r="3645" spans="36:40" x14ac:dyDescent="0.5">
      <c r="AJ3645"/>
      <c r="AK3645"/>
      <c r="AL3645"/>
      <c r="AM3645"/>
      <c r="AN3645"/>
    </row>
    <row r="3646" spans="36:40" x14ac:dyDescent="0.5">
      <c r="AJ3646"/>
      <c r="AK3646"/>
      <c r="AL3646"/>
      <c r="AM3646"/>
      <c r="AN3646"/>
    </row>
    <row r="3647" spans="36:40" x14ac:dyDescent="0.5">
      <c r="AJ3647"/>
      <c r="AK3647"/>
      <c r="AL3647"/>
      <c r="AM3647"/>
      <c r="AN3647"/>
    </row>
    <row r="3648" spans="36:40" x14ac:dyDescent="0.5">
      <c r="AJ3648"/>
      <c r="AK3648"/>
      <c r="AL3648"/>
      <c r="AM3648"/>
      <c r="AN3648"/>
    </row>
    <row r="3649" spans="36:40" x14ac:dyDescent="0.5">
      <c r="AJ3649"/>
      <c r="AK3649"/>
      <c r="AL3649"/>
      <c r="AM3649"/>
      <c r="AN3649"/>
    </row>
    <row r="3650" spans="36:40" x14ac:dyDescent="0.5">
      <c r="AJ3650"/>
      <c r="AK3650"/>
      <c r="AL3650"/>
      <c r="AM3650"/>
      <c r="AN3650"/>
    </row>
    <row r="3651" spans="36:40" x14ac:dyDescent="0.5">
      <c r="AJ3651"/>
      <c r="AK3651"/>
      <c r="AL3651"/>
      <c r="AM3651"/>
      <c r="AN3651"/>
    </row>
    <row r="3652" spans="36:40" x14ac:dyDescent="0.5">
      <c r="AJ3652"/>
      <c r="AK3652"/>
      <c r="AL3652"/>
      <c r="AM3652"/>
      <c r="AN3652"/>
    </row>
    <row r="3653" spans="36:40" x14ac:dyDescent="0.5">
      <c r="AJ3653"/>
      <c r="AK3653"/>
      <c r="AL3653"/>
      <c r="AM3653"/>
      <c r="AN3653"/>
    </row>
    <row r="3654" spans="36:40" x14ac:dyDescent="0.5">
      <c r="AJ3654"/>
      <c r="AK3654"/>
      <c r="AL3654"/>
      <c r="AM3654"/>
      <c r="AN3654"/>
    </row>
    <row r="3655" spans="36:40" x14ac:dyDescent="0.5">
      <c r="AJ3655"/>
      <c r="AK3655"/>
      <c r="AL3655"/>
      <c r="AM3655"/>
      <c r="AN3655"/>
    </row>
    <row r="3656" spans="36:40" x14ac:dyDescent="0.5">
      <c r="AJ3656"/>
      <c r="AK3656"/>
      <c r="AL3656"/>
      <c r="AM3656"/>
      <c r="AN3656"/>
    </row>
    <row r="3657" spans="36:40" x14ac:dyDescent="0.5">
      <c r="AJ3657"/>
      <c r="AK3657"/>
      <c r="AL3657"/>
      <c r="AM3657"/>
      <c r="AN3657"/>
    </row>
    <row r="3658" spans="36:40" x14ac:dyDescent="0.5">
      <c r="AJ3658"/>
      <c r="AK3658"/>
      <c r="AL3658"/>
      <c r="AM3658"/>
      <c r="AN3658"/>
    </row>
    <row r="3659" spans="36:40" x14ac:dyDescent="0.5">
      <c r="AJ3659"/>
      <c r="AK3659"/>
      <c r="AL3659"/>
      <c r="AM3659"/>
      <c r="AN3659"/>
    </row>
    <row r="3660" spans="36:40" x14ac:dyDescent="0.5">
      <c r="AJ3660"/>
      <c r="AK3660"/>
      <c r="AL3660"/>
      <c r="AM3660"/>
      <c r="AN3660"/>
    </row>
    <row r="3661" spans="36:40" x14ac:dyDescent="0.5">
      <c r="AJ3661"/>
      <c r="AK3661"/>
      <c r="AL3661"/>
      <c r="AM3661"/>
      <c r="AN3661"/>
    </row>
    <row r="3662" spans="36:40" x14ac:dyDescent="0.5">
      <c r="AJ3662"/>
      <c r="AK3662"/>
      <c r="AL3662"/>
      <c r="AM3662"/>
      <c r="AN3662"/>
    </row>
    <row r="3663" spans="36:40" x14ac:dyDescent="0.5">
      <c r="AJ3663"/>
      <c r="AK3663"/>
      <c r="AL3663"/>
      <c r="AM3663"/>
      <c r="AN3663"/>
    </row>
    <row r="3664" spans="36:40" x14ac:dyDescent="0.5">
      <c r="AJ3664"/>
      <c r="AK3664"/>
      <c r="AL3664"/>
      <c r="AM3664"/>
      <c r="AN3664"/>
    </row>
    <row r="3665" spans="36:40" x14ac:dyDescent="0.5">
      <c r="AJ3665"/>
      <c r="AK3665"/>
      <c r="AL3665"/>
      <c r="AM3665"/>
      <c r="AN3665"/>
    </row>
    <row r="3666" spans="36:40" x14ac:dyDescent="0.5">
      <c r="AJ3666"/>
      <c r="AK3666"/>
      <c r="AL3666"/>
      <c r="AM3666"/>
      <c r="AN3666"/>
    </row>
    <row r="3667" spans="36:40" x14ac:dyDescent="0.5">
      <c r="AJ3667"/>
      <c r="AK3667"/>
      <c r="AL3667"/>
      <c r="AM3667"/>
      <c r="AN3667"/>
    </row>
    <row r="3668" spans="36:40" x14ac:dyDescent="0.5">
      <c r="AJ3668"/>
      <c r="AK3668"/>
      <c r="AL3668"/>
      <c r="AM3668"/>
      <c r="AN3668"/>
    </row>
    <row r="3669" spans="36:40" x14ac:dyDescent="0.5">
      <c r="AJ3669"/>
      <c r="AK3669"/>
      <c r="AL3669"/>
      <c r="AM3669"/>
      <c r="AN3669"/>
    </row>
    <row r="3670" spans="36:40" x14ac:dyDescent="0.5">
      <c r="AJ3670"/>
      <c r="AK3670"/>
      <c r="AL3670"/>
      <c r="AM3670"/>
      <c r="AN3670"/>
    </row>
    <row r="3671" spans="36:40" x14ac:dyDescent="0.5">
      <c r="AJ3671"/>
      <c r="AK3671"/>
      <c r="AL3671"/>
      <c r="AM3671"/>
      <c r="AN3671"/>
    </row>
    <row r="3672" spans="36:40" x14ac:dyDescent="0.5">
      <c r="AJ3672"/>
      <c r="AK3672"/>
      <c r="AL3672"/>
      <c r="AM3672"/>
      <c r="AN3672"/>
    </row>
    <row r="3673" spans="36:40" x14ac:dyDescent="0.5">
      <c r="AJ3673"/>
      <c r="AK3673"/>
      <c r="AL3673"/>
      <c r="AM3673"/>
      <c r="AN3673"/>
    </row>
    <row r="3674" spans="36:40" x14ac:dyDescent="0.5">
      <c r="AJ3674"/>
      <c r="AK3674"/>
      <c r="AL3674"/>
      <c r="AM3674"/>
      <c r="AN3674"/>
    </row>
    <row r="3675" spans="36:40" x14ac:dyDescent="0.5">
      <c r="AJ3675"/>
      <c r="AK3675"/>
      <c r="AL3675"/>
      <c r="AM3675"/>
      <c r="AN3675"/>
    </row>
    <row r="3676" spans="36:40" x14ac:dyDescent="0.5">
      <c r="AJ3676"/>
      <c r="AK3676"/>
      <c r="AL3676"/>
      <c r="AM3676"/>
      <c r="AN3676"/>
    </row>
    <row r="3677" spans="36:40" x14ac:dyDescent="0.5">
      <c r="AJ3677"/>
      <c r="AK3677"/>
      <c r="AL3677"/>
      <c r="AM3677"/>
      <c r="AN3677"/>
    </row>
    <row r="3678" spans="36:40" x14ac:dyDescent="0.5">
      <c r="AJ3678"/>
      <c r="AK3678"/>
      <c r="AL3678"/>
      <c r="AM3678"/>
      <c r="AN3678"/>
    </row>
    <row r="3679" spans="36:40" x14ac:dyDescent="0.5">
      <c r="AJ3679"/>
      <c r="AK3679"/>
      <c r="AL3679"/>
      <c r="AM3679"/>
      <c r="AN3679"/>
    </row>
    <row r="3680" spans="36:40" x14ac:dyDescent="0.5">
      <c r="AJ3680"/>
      <c r="AK3680"/>
      <c r="AL3680"/>
      <c r="AM3680"/>
      <c r="AN3680"/>
    </row>
    <row r="3681" spans="36:40" x14ac:dyDescent="0.5">
      <c r="AJ3681"/>
      <c r="AK3681"/>
      <c r="AL3681"/>
      <c r="AM3681"/>
      <c r="AN3681"/>
    </row>
    <row r="3682" spans="36:40" x14ac:dyDescent="0.5">
      <c r="AJ3682"/>
      <c r="AK3682"/>
      <c r="AL3682"/>
      <c r="AM3682"/>
      <c r="AN3682"/>
    </row>
    <row r="3683" spans="36:40" x14ac:dyDescent="0.5">
      <c r="AJ3683"/>
      <c r="AK3683"/>
      <c r="AL3683"/>
      <c r="AM3683"/>
      <c r="AN3683"/>
    </row>
    <row r="3684" spans="36:40" x14ac:dyDescent="0.5">
      <c r="AJ3684"/>
      <c r="AK3684"/>
      <c r="AL3684"/>
      <c r="AM3684"/>
      <c r="AN3684"/>
    </row>
    <row r="3685" spans="36:40" x14ac:dyDescent="0.5">
      <c r="AJ3685"/>
      <c r="AK3685"/>
      <c r="AL3685"/>
      <c r="AM3685"/>
      <c r="AN3685"/>
    </row>
    <row r="3686" spans="36:40" x14ac:dyDescent="0.5">
      <c r="AJ3686"/>
      <c r="AK3686"/>
      <c r="AL3686"/>
      <c r="AM3686"/>
      <c r="AN3686"/>
    </row>
    <row r="3687" spans="36:40" x14ac:dyDescent="0.5">
      <c r="AJ3687"/>
      <c r="AK3687"/>
      <c r="AL3687"/>
      <c r="AM3687"/>
      <c r="AN3687"/>
    </row>
    <row r="3688" spans="36:40" x14ac:dyDescent="0.5">
      <c r="AJ3688"/>
      <c r="AK3688"/>
      <c r="AL3688"/>
      <c r="AM3688"/>
      <c r="AN3688"/>
    </row>
    <row r="3689" spans="36:40" x14ac:dyDescent="0.5">
      <c r="AJ3689"/>
      <c r="AK3689"/>
      <c r="AL3689"/>
      <c r="AM3689"/>
      <c r="AN3689"/>
    </row>
    <row r="3690" spans="36:40" x14ac:dyDescent="0.5">
      <c r="AJ3690"/>
      <c r="AK3690"/>
      <c r="AL3690"/>
      <c r="AM3690"/>
      <c r="AN3690"/>
    </row>
    <row r="3691" spans="36:40" x14ac:dyDescent="0.5">
      <c r="AJ3691"/>
      <c r="AK3691"/>
      <c r="AL3691"/>
      <c r="AM3691"/>
      <c r="AN3691"/>
    </row>
    <row r="3692" spans="36:40" x14ac:dyDescent="0.5">
      <c r="AJ3692"/>
      <c r="AK3692"/>
      <c r="AL3692"/>
      <c r="AM3692"/>
      <c r="AN3692"/>
    </row>
    <row r="3693" spans="36:40" x14ac:dyDescent="0.5">
      <c r="AJ3693"/>
      <c r="AK3693"/>
      <c r="AL3693"/>
      <c r="AM3693"/>
      <c r="AN3693"/>
    </row>
    <row r="3694" spans="36:40" x14ac:dyDescent="0.5">
      <c r="AJ3694"/>
      <c r="AK3694"/>
      <c r="AL3694"/>
      <c r="AM3694"/>
      <c r="AN3694"/>
    </row>
    <row r="3695" spans="36:40" x14ac:dyDescent="0.5">
      <c r="AJ3695"/>
      <c r="AK3695"/>
      <c r="AL3695"/>
      <c r="AM3695"/>
      <c r="AN3695"/>
    </row>
    <row r="3696" spans="36:40" x14ac:dyDescent="0.5">
      <c r="AJ3696"/>
      <c r="AK3696"/>
      <c r="AL3696"/>
      <c r="AM3696"/>
      <c r="AN3696"/>
    </row>
    <row r="3697" spans="36:40" x14ac:dyDescent="0.5">
      <c r="AJ3697"/>
      <c r="AK3697"/>
      <c r="AL3697"/>
      <c r="AM3697"/>
      <c r="AN3697"/>
    </row>
    <row r="3698" spans="36:40" x14ac:dyDescent="0.5">
      <c r="AJ3698"/>
      <c r="AK3698"/>
      <c r="AL3698"/>
      <c r="AM3698"/>
      <c r="AN3698"/>
    </row>
    <row r="3699" spans="36:40" x14ac:dyDescent="0.5">
      <c r="AJ3699"/>
      <c r="AK3699"/>
      <c r="AL3699"/>
      <c r="AM3699"/>
      <c r="AN3699"/>
    </row>
    <row r="3700" spans="36:40" x14ac:dyDescent="0.5">
      <c r="AJ3700"/>
      <c r="AK3700"/>
      <c r="AL3700"/>
      <c r="AM3700"/>
      <c r="AN3700"/>
    </row>
    <row r="3701" spans="36:40" x14ac:dyDescent="0.5">
      <c r="AJ3701"/>
      <c r="AK3701"/>
      <c r="AL3701"/>
      <c r="AM3701"/>
      <c r="AN3701"/>
    </row>
    <row r="3702" spans="36:40" x14ac:dyDescent="0.5">
      <c r="AJ3702"/>
      <c r="AK3702"/>
      <c r="AL3702"/>
      <c r="AM3702"/>
      <c r="AN3702"/>
    </row>
    <row r="3703" spans="36:40" x14ac:dyDescent="0.5">
      <c r="AJ3703"/>
      <c r="AK3703"/>
      <c r="AL3703"/>
      <c r="AM3703"/>
      <c r="AN3703"/>
    </row>
    <row r="3704" spans="36:40" x14ac:dyDescent="0.5">
      <c r="AJ3704"/>
      <c r="AK3704"/>
      <c r="AL3704"/>
      <c r="AM3704"/>
      <c r="AN3704"/>
    </row>
    <row r="3705" spans="36:40" x14ac:dyDescent="0.5">
      <c r="AJ3705"/>
      <c r="AK3705"/>
      <c r="AL3705"/>
      <c r="AM3705"/>
      <c r="AN3705"/>
    </row>
    <row r="3706" spans="36:40" x14ac:dyDescent="0.5">
      <c r="AJ3706"/>
      <c r="AK3706"/>
      <c r="AL3706"/>
      <c r="AM3706"/>
      <c r="AN3706"/>
    </row>
    <row r="3707" spans="36:40" x14ac:dyDescent="0.5">
      <c r="AJ3707"/>
      <c r="AK3707"/>
      <c r="AL3707"/>
      <c r="AM3707"/>
      <c r="AN3707"/>
    </row>
    <row r="3708" spans="36:40" x14ac:dyDescent="0.5">
      <c r="AJ3708"/>
      <c r="AK3708"/>
      <c r="AL3708"/>
      <c r="AM3708"/>
      <c r="AN3708"/>
    </row>
    <row r="3709" spans="36:40" x14ac:dyDescent="0.5">
      <c r="AJ3709"/>
      <c r="AK3709"/>
      <c r="AL3709"/>
      <c r="AM3709"/>
      <c r="AN3709"/>
    </row>
  </sheetData>
  <mergeCells count="6">
    <mergeCell ref="AT8:AU8"/>
    <mergeCell ref="B4:C4"/>
    <mergeCell ref="D4:E4"/>
    <mergeCell ref="J4:K4"/>
    <mergeCell ref="M4:R4"/>
    <mergeCell ref="U4:V4"/>
  </mergeCells>
  <conditionalFormatting sqref="D7:D2521 K14:K16 K5 K7:K12 AM7:AM2521">
    <cfRule type="cellIs" dxfId="58" priority="16" operator="lessThan">
      <formula>0</formula>
    </cfRule>
  </conditionalFormatting>
  <conditionalFormatting sqref="E7:E2521">
    <cfRule type="cellIs" dxfId="57" priority="15" operator="lessThan">
      <formula>0</formula>
    </cfRule>
  </conditionalFormatting>
  <conditionalFormatting sqref="K13">
    <cfRule type="cellIs" dxfId="56" priority="13" operator="lessThan">
      <formula>0</formula>
    </cfRule>
  </conditionalFormatting>
  <conditionalFormatting sqref="M5:R5">
    <cfRule type="cellIs" dxfId="55" priority="12" operator="lessThan">
      <formula>0</formula>
    </cfRule>
  </conditionalFormatting>
  <conditionalFormatting sqref="M6:M26 M30:M34">
    <cfRule type="cellIs" dxfId="54" priority="11" operator="lessThan">
      <formula>0</formula>
    </cfRule>
  </conditionalFormatting>
  <conditionalFormatting sqref="K6">
    <cfRule type="cellIs" dxfId="53" priority="10" operator="lessThan">
      <formula>0</formula>
    </cfRule>
  </conditionalFormatting>
  <conditionalFormatting sqref="U5:V5">
    <cfRule type="cellIs" dxfId="52" priority="9" operator="lessThan">
      <formula>0</formula>
    </cfRule>
  </conditionalFormatting>
  <conditionalFormatting sqref="AJ5:AN5">
    <cfRule type="cellIs" dxfId="51" priority="8" operator="lessThan">
      <formula>0</formula>
    </cfRule>
  </conditionalFormatting>
  <conditionalFormatting sqref="AQ5:AR5">
    <cfRule type="cellIs" dxfId="50" priority="7" operator="lessThan">
      <formula>0</formula>
    </cfRule>
  </conditionalFormatting>
  <conditionalFormatting sqref="AP6:AP9">
    <cfRule type="cellIs" dxfId="49" priority="6" operator="lessThan">
      <formula>0</formula>
    </cfRule>
  </conditionalFormatting>
  <conditionalFormatting sqref="AW5">
    <cfRule type="cellIs" dxfId="48" priority="4" operator="lessThan">
      <formula>0</formula>
    </cfRule>
  </conditionalFormatting>
  <conditionalFormatting sqref="AT5">
    <cfRule type="cellIs" dxfId="47" priority="3" operator="lessThan">
      <formula>0</formula>
    </cfRule>
  </conditionalFormatting>
  <conditionalFormatting sqref="AT8">
    <cfRule type="cellIs" dxfId="46" priority="2" operator="lessThan">
      <formula>0</formula>
    </cfRule>
  </conditionalFormatting>
  <conditionalFormatting sqref="AW6:AW9">
    <cfRule type="cellIs" dxfId="45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BM533"/>
  <sheetViews>
    <sheetView zoomScale="70" zoomScaleNormal="70" workbookViewId="0"/>
  </sheetViews>
  <sheetFormatPr defaultRowHeight="17.399999999999999" x14ac:dyDescent="0.5"/>
  <cols>
    <col min="1" max="1" width="8.88671875" style="1"/>
    <col min="2" max="2" width="13.77734375" style="1" customWidth="1"/>
    <col min="3" max="3" width="11.77734375" style="1" customWidth="1"/>
    <col min="4" max="4" width="5.77734375" style="1" customWidth="1"/>
    <col min="5" max="5" width="13.77734375" style="1" customWidth="1"/>
    <col min="6" max="6" width="11.77734375" style="1" customWidth="1"/>
    <col min="7" max="8" width="8.88671875" style="1"/>
    <col min="9" max="9" width="3.77734375" style="1" customWidth="1"/>
    <col min="10" max="11" width="10.44140625" style="1" bestFit="1" customWidth="1"/>
    <col min="12" max="12" width="8.88671875" style="1"/>
    <col min="13" max="13" width="11.5546875" style="1" bestFit="1" customWidth="1"/>
    <col min="14" max="14" width="9.5546875" style="1" bestFit="1" customWidth="1"/>
    <col min="15" max="15" width="8.88671875" style="1"/>
    <col min="16" max="17" width="9.5546875" style="1" bestFit="1" customWidth="1"/>
    <col min="18" max="20" width="8.88671875" style="1"/>
    <col min="21" max="21" width="3.77734375" style="1" customWidth="1"/>
    <col min="22" max="25" width="8.88671875" style="1"/>
    <col min="26" max="26" width="9.109375" style="1" customWidth="1"/>
    <col min="27" max="28" width="9.109375" style="1" bestFit="1" customWidth="1"/>
    <col min="29" max="34" width="8.88671875" style="1"/>
    <col min="35" max="36" width="10.77734375" style="1" customWidth="1"/>
    <col min="37" max="37" width="8.88671875" style="1"/>
    <col min="38" max="38" width="12.77734375" style="1" customWidth="1"/>
    <col min="39" max="40" width="13.33203125" style="1" customWidth="1"/>
    <col min="41" max="62" width="8.88671875" style="1"/>
    <col min="63" max="63" width="13.77734375" style="1" customWidth="1"/>
    <col min="64" max="65" width="11.77734375" style="1" customWidth="1"/>
    <col min="66" max="16384" width="8.88671875" style="1"/>
  </cols>
  <sheetData>
    <row r="2" spans="2:65" x14ac:dyDescent="0.5">
      <c r="B2" s="322" t="s">
        <v>75</v>
      </c>
      <c r="C2" s="323"/>
      <c r="D2"/>
      <c r="E2" s="322" t="s">
        <v>1640</v>
      </c>
      <c r="F2" s="323"/>
      <c r="I2" s="320" t="s">
        <v>42</v>
      </c>
      <c r="J2" s="321"/>
      <c r="K2" s="321"/>
      <c r="U2" s="320" t="s">
        <v>65</v>
      </c>
      <c r="V2" s="321"/>
      <c r="W2" s="321"/>
      <c r="X2" s="321"/>
    </row>
    <row r="3" spans="2:65" x14ac:dyDescent="0.5">
      <c r="B3" s="263" t="s">
        <v>7</v>
      </c>
      <c r="C3" s="263" t="s">
        <v>0</v>
      </c>
      <c r="E3" s="263" t="s">
        <v>7</v>
      </c>
      <c r="F3" s="263" t="s">
        <v>0</v>
      </c>
      <c r="I3" s="317" t="s">
        <v>43</v>
      </c>
      <c r="J3" s="318"/>
      <c r="K3" s="20" t="s">
        <v>66</v>
      </c>
      <c r="U3" s="317" t="s">
        <v>43</v>
      </c>
      <c r="V3" s="318"/>
      <c r="W3" s="319"/>
      <c r="X3" s="20" t="s">
        <v>66</v>
      </c>
      <c r="AI3" s="4" t="s">
        <v>72</v>
      </c>
      <c r="AJ3" s="4" t="s">
        <v>73</v>
      </c>
      <c r="AM3" s="4" t="s">
        <v>56</v>
      </c>
      <c r="AN3" s="4" t="s">
        <v>74</v>
      </c>
    </row>
    <row r="4" spans="2:65" x14ac:dyDescent="0.5">
      <c r="B4" s="31">
        <v>42008</v>
      </c>
      <c r="C4" s="34">
        <v>2044.8</v>
      </c>
      <c r="D4" s="15"/>
      <c r="E4" s="31">
        <v>42008</v>
      </c>
      <c r="F4" s="32">
        <v>23.87</v>
      </c>
      <c r="J4" s="267" t="s">
        <v>44</v>
      </c>
      <c r="K4" s="20" t="s">
        <v>45</v>
      </c>
      <c r="M4" s="4" t="s">
        <v>46</v>
      </c>
      <c r="N4" s="4"/>
      <c r="P4" s="314" t="s">
        <v>55</v>
      </c>
      <c r="Q4" s="316"/>
      <c r="S4"/>
      <c r="U4"/>
      <c r="V4" s="267" t="s">
        <v>44</v>
      </c>
      <c r="W4" s="267" t="s">
        <v>67</v>
      </c>
      <c r="X4" s="20" t="s">
        <v>45</v>
      </c>
      <c r="Z4" s="4" t="s">
        <v>46</v>
      </c>
      <c r="AA4" s="4"/>
      <c r="AB4" s="4"/>
      <c r="AD4" s="314" t="s">
        <v>55</v>
      </c>
      <c r="AE4" s="315"/>
      <c r="AF4" s="316"/>
      <c r="AI4" s="23">
        <f>MIN(J6:J532)</f>
        <v>-0.14979601773502216</v>
      </c>
      <c r="AJ4" s="23">
        <f>MAX(J6:J532)</f>
        <v>0.12101741908263519</v>
      </c>
      <c r="AL4" s="23">
        <v>-0.15</v>
      </c>
      <c r="AM4" s="8">
        <f>$M$18*AL4+$M$20</f>
        <v>-0.21345606629899533</v>
      </c>
      <c r="AN4" s="8">
        <f>$AA$21*AL4-$Z$17</f>
        <v>-0.23917786891765674</v>
      </c>
      <c r="BH4" s="4" t="s">
        <v>44</v>
      </c>
      <c r="BI4" s="4" t="s">
        <v>45</v>
      </c>
      <c r="BK4" s="4" t="s">
        <v>76</v>
      </c>
      <c r="BL4" s="4" t="s">
        <v>77</v>
      </c>
      <c r="BM4" s="4" t="s">
        <v>78</v>
      </c>
    </row>
    <row r="5" spans="2:65" x14ac:dyDescent="0.5">
      <c r="B5" s="31">
        <v>42015</v>
      </c>
      <c r="C5" s="34">
        <v>2019.4</v>
      </c>
      <c r="D5" s="15"/>
      <c r="E5" s="31">
        <v>42015</v>
      </c>
      <c r="F5" s="32">
        <v>23.95</v>
      </c>
      <c r="I5" s="4">
        <v>1</v>
      </c>
      <c r="J5" s="16">
        <v>0</v>
      </c>
      <c r="K5" s="16">
        <v>0</v>
      </c>
      <c r="M5" s="21">
        <f t="array" ref="M5:N6">MMULT(TRANSPOSE(I6:J525),I6:J525)</f>
        <v>520</v>
      </c>
      <c r="N5" s="8">
        <v>1.2153812295445221</v>
      </c>
      <c r="P5" s="8">
        <f t="array" ref="P5:Q9">LINEST(K6:K525,J6:J525,TRUE,TRUE)</f>
        <v>1.4345161821229235</v>
      </c>
      <c r="Q5" s="8">
        <v>1.7213610194432454E-3</v>
      </c>
      <c r="U5" s="4">
        <v>1</v>
      </c>
      <c r="V5" s="7">
        <f>C5/C4-1</f>
        <v>-1.242175273865409E-2</v>
      </c>
      <c r="W5" s="7">
        <f>ABS(V5)</f>
        <v>1.242175273865409E-2</v>
      </c>
      <c r="X5" s="7">
        <f>F5/F4-1</f>
        <v>3.3514872224549297E-3</v>
      </c>
      <c r="Z5" s="21">
        <f t="array" ref="Z5:AB7">MMULT(TRANSPOSE(U5:W525),U5:W525)</f>
        <v>521</v>
      </c>
      <c r="AA5" s="8">
        <v>1.2106298042844248</v>
      </c>
      <c r="AB5" s="8">
        <v>8.5777329903577506</v>
      </c>
      <c r="AD5" s="8">
        <f t="array" ref="AD5:AF9">LINEST(X5:X525,V5:W525,TRUE,TRUE)</f>
        <v>0.15862893437280254</v>
      </c>
      <c r="AE5" s="8">
        <v>1.4419674575559809</v>
      </c>
      <c r="AF5" s="8">
        <v>-9.1158987166064815E-4</v>
      </c>
      <c r="AL5" s="23">
        <f t="shared" ref="AL5:AL36" si="0">AL4+0.5%</f>
        <v>-0.14499999999999999</v>
      </c>
      <c r="AM5" s="8">
        <f t="shared" ref="AM5:AM60" si="1">$M$18*AL5+$M$20</f>
        <v>-0.20628348538838071</v>
      </c>
      <c r="AN5" s="8">
        <f t="shared" ref="AN5:AN60" si="2">$AA$21*AL5-$Z$17</f>
        <v>-0.23117488695801283</v>
      </c>
      <c r="BH5" s="17">
        <v>0</v>
      </c>
      <c r="BI5" s="17">
        <v>0</v>
      </c>
      <c r="BK5" s="31">
        <v>42008</v>
      </c>
      <c r="BL5" s="18" t="s">
        <v>79</v>
      </c>
      <c r="BM5" s="18" t="s">
        <v>79</v>
      </c>
    </row>
    <row r="6" spans="2:65" x14ac:dyDescent="0.5">
      <c r="B6" s="31">
        <v>42022</v>
      </c>
      <c r="C6" s="34">
        <v>2051.8000000000002</v>
      </c>
      <c r="D6" s="15"/>
      <c r="E6" s="31">
        <v>42022</v>
      </c>
      <c r="F6" s="32">
        <v>24.62</v>
      </c>
      <c r="I6" s="4">
        <v>1</v>
      </c>
      <c r="J6" s="17">
        <f>C5/C4-1</f>
        <v>-1.242175273865409E-2</v>
      </c>
      <c r="K6" s="17">
        <f>F5/F4-1</f>
        <v>3.3514872224549297E-3</v>
      </c>
      <c r="M6" s="8">
        <v>1.2153812295445221</v>
      </c>
      <c r="N6" s="8">
        <v>0.28542857852227899</v>
      </c>
      <c r="P6" s="8">
        <v>7.2642093872719721E-2</v>
      </c>
      <c r="Q6" s="8">
        <v>1.7019053736277226E-3</v>
      </c>
      <c r="U6" s="4">
        <v>1</v>
      </c>
      <c r="V6" s="7">
        <f t="shared" ref="V6:V69" si="3">C6/C5-1</f>
        <v>1.6044369614736986E-2</v>
      </c>
      <c r="W6" s="7">
        <f t="shared" ref="W6:W69" si="4">ABS(V6)</f>
        <v>1.6044369614736986E-2</v>
      </c>
      <c r="X6" s="7">
        <f>F6/F5-1</f>
        <v>2.7974947807933193E-2</v>
      </c>
      <c r="Z6" s="8">
        <v>1.2106298042844248</v>
      </c>
      <c r="AA6" s="8">
        <v>0.28545115456428127</v>
      </c>
      <c r="AB6" s="8">
        <v>6.747755479366558E-3</v>
      </c>
      <c r="AD6" s="8">
        <v>0.10166041019344575</v>
      </c>
      <c r="AE6" s="8">
        <v>7.2620734503495127E-2</v>
      </c>
      <c r="AF6" s="8">
        <v>2.3907166499943142E-3</v>
      </c>
      <c r="AL6" s="23">
        <f t="shared" si="0"/>
        <v>-0.13999999999999999</v>
      </c>
      <c r="AM6" s="8">
        <f t="shared" si="1"/>
        <v>-0.19911090447776608</v>
      </c>
      <c r="AN6" s="8">
        <f t="shared" si="2"/>
        <v>-0.22317190499836889</v>
      </c>
      <c r="BH6" s="17">
        <f>C5/C4-1</f>
        <v>-1.242175273865409E-2</v>
      </c>
      <c r="BI6" s="17">
        <f>F5/F4-1</f>
        <v>3.3514872224549297E-3</v>
      </c>
      <c r="BK6" s="31">
        <v>42015</v>
      </c>
      <c r="BL6" s="18" t="s">
        <v>79</v>
      </c>
      <c r="BM6" s="18" t="s">
        <v>79</v>
      </c>
    </row>
    <row r="7" spans="2:65" x14ac:dyDescent="0.5">
      <c r="B7" s="31">
        <v>42029</v>
      </c>
      <c r="C7" s="34">
        <v>1995</v>
      </c>
      <c r="D7" s="15"/>
      <c r="E7" s="31">
        <v>42029</v>
      </c>
      <c r="F7" s="32">
        <v>24.87</v>
      </c>
      <c r="I7" s="4">
        <v>1</v>
      </c>
      <c r="J7" s="17">
        <f>C6/C5-1</f>
        <v>1.6044369614736986E-2</v>
      </c>
      <c r="K7" s="17">
        <f t="shared" ref="K7:K70" si="5">F6/F5-1</f>
        <v>2.7974947807933193E-2</v>
      </c>
      <c r="M7" s="4" t="s">
        <v>47</v>
      </c>
      <c r="N7" s="4"/>
      <c r="P7" s="8">
        <v>0.4294982601035815</v>
      </c>
      <c r="Q7" s="8">
        <v>3.8615808932468437E-2</v>
      </c>
      <c r="U7" s="4">
        <v>1</v>
      </c>
      <c r="V7" s="7">
        <f t="shared" si="3"/>
        <v>-2.7683010039964984E-2</v>
      </c>
      <c r="W7" s="7">
        <f t="shared" si="4"/>
        <v>2.7683010039964984E-2</v>
      </c>
      <c r="X7" s="7">
        <f t="shared" ref="X7:X69" si="6">F7/F6-1</f>
        <v>1.0154346060113673E-2</v>
      </c>
      <c r="Z7" s="8">
        <v>8.5777329903577506</v>
      </c>
      <c r="AA7" s="8">
        <v>6.747755479366558E-3</v>
      </c>
      <c r="AB7" s="8">
        <v>0.28545115456428127</v>
      </c>
      <c r="AD7" s="8">
        <v>0.43222682950725477</v>
      </c>
      <c r="AE7" s="8">
        <v>3.8525480105417689E-2</v>
      </c>
      <c r="AF7" s="8" t="e">
        <v>#N/A</v>
      </c>
      <c r="AL7" s="23">
        <f t="shared" si="0"/>
        <v>-0.13499999999999998</v>
      </c>
      <c r="AM7" s="8">
        <f t="shared" si="1"/>
        <v>-0.19193832356715146</v>
      </c>
      <c r="AN7" s="8">
        <f t="shared" si="2"/>
        <v>-0.21516892303872498</v>
      </c>
      <c r="BH7" s="17">
        <f t="shared" ref="BH7:BH70" si="7">C6/C5-1</f>
        <v>1.6044369614736986E-2</v>
      </c>
      <c r="BI7" s="17">
        <f t="shared" ref="BI7:BI70" si="8">F6/F5-1</f>
        <v>2.7974947807933193E-2</v>
      </c>
      <c r="BK7" s="31">
        <v>42022</v>
      </c>
      <c r="BL7" s="18" t="s">
        <v>79</v>
      </c>
      <c r="BM7" s="18" t="s">
        <v>79</v>
      </c>
    </row>
    <row r="8" spans="2:65" x14ac:dyDescent="0.5">
      <c r="B8" s="31">
        <v>42036</v>
      </c>
      <c r="C8" s="34">
        <v>2055.5</v>
      </c>
      <c r="D8" s="15"/>
      <c r="E8" s="31">
        <v>42036</v>
      </c>
      <c r="F8" s="32">
        <v>24.3</v>
      </c>
      <c r="I8" s="4">
        <v>1</v>
      </c>
      <c r="J8" s="17">
        <f t="shared" ref="J8:J71" si="9">C7/C6-1</f>
        <v>-2.7683010039964984E-2</v>
      </c>
      <c r="K8" s="17">
        <f t="shared" si="5"/>
        <v>1.0154346060113673E-2</v>
      </c>
      <c r="M8" s="8">
        <f t="array" ref="M8:N9">MINVERSE(M5:N6)</f>
        <v>1.9424083893634194E-3</v>
      </c>
      <c r="N8" s="8">
        <v>-8.2709541867330531E-3</v>
      </c>
      <c r="P8" s="21">
        <v>389.97269101063426</v>
      </c>
      <c r="Q8" s="21">
        <v>518</v>
      </c>
      <c r="U8" s="4">
        <v>1</v>
      </c>
      <c r="V8" s="7">
        <f t="shared" si="3"/>
        <v>3.0325814536340756E-2</v>
      </c>
      <c r="W8" s="7">
        <f t="shared" si="4"/>
        <v>3.0325814536340756E-2</v>
      </c>
      <c r="X8" s="7">
        <f t="shared" si="6"/>
        <v>-2.2919179734619988E-2</v>
      </c>
      <c r="Z8" s="4" t="s">
        <v>47</v>
      </c>
      <c r="AA8" s="4"/>
      <c r="AB8" s="4"/>
      <c r="AD8" s="21">
        <v>197.16808517955391</v>
      </c>
      <c r="AE8" s="21">
        <v>518</v>
      </c>
      <c r="AF8" s="8" t="e">
        <v>#N/A</v>
      </c>
      <c r="AL8" s="23">
        <f t="shared" si="0"/>
        <v>-0.12999999999999998</v>
      </c>
      <c r="AM8" s="8">
        <f t="shared" si="1"/>
        <v>-0.18476574265653684</v>
      </c>
      <c r="AN8" s="8">
        <f t="shared" si="2"/>
        <v>-0.20716594107908107</v>
      </c>
      <c r="BH8" s="17">
        <f t="shared" si="7"/>
        <v>-2.7683010039964984E-2</v>
      </c>
      <c r="BI8" s="17">
        <f t="shared" si="8"/>
        <v>1.0154346060113673E-2</v>
      </c>
      <c r="BK8" s="31">
        <v>42029</v>
      </c>
      <c r="BL8" s="18" t="s">
        <v>79</v>
      </c>
      <c r="BM8" s="18" t="s">
        <v>79</v>
      </c>
    </row>
    <row r="9" spans="2:65" x14ac:dyDescent="0.5">
      <c r="B9" s="31">
        <v>42043</v>
      </c>
      <c r="C9" s="34">
        <v>2097</v>
      </c>
      <c r="D9" s="15"/>
      <c r="E9" s="31">
        <v>42043</v>
      </c>
      <c r="F9" s="32">
        <v>23.7</v>
      </c>
      <c r="I9" s="4">
        <v>1</v>
      </c>
      <c r="J9" s="17">
        <f t="shared" si="9"/>
        <v>3.0325814536340756E-2</v>
      </c>
      <c r="K9" s="17">
        <f t="shared" si="5"/>
        <v>-2.2919179734619988E-2</v>
      </c>
      <c r="M9" s="8">
        <v>-8.2709541867330531E-3</v>
      </c>
      <c r="N9" s="8">
        <v>3.538721902684804</v>
      </c>
      <c r="P9" s="8">
        <v>0.58151975017060931</v>
      </c>
      <c r="Q9" s="8">
        <v>0.77243160234561503</v>
      </c>
      <c r="U9" s="4">
        <v>1</v>
      </c>
      <c r="V9" s="7">
        <f t="shared" si="3"/>
        <v>2.0189734857698927E-2</v>
      </c>
      <c r="W9" s="7">
        <f t="shared" si="4"/>
        <v>2.0189734857698927E-2</v>
      </c>
      <c r="X9" s="7">
        <f t="shared" si="6"/>
        <v>-2.4691358024691468E-2</v>
      </c>
      <c r="Z9" s="8">
        <f t="array" ref="Z9:AB11">MINVERSE(Z5:AB7)</f>
        <v>3.8508809544777773E-3</v>
      </c>
      <c r="AA9" s="8">
        <v>-1.3604165238792392E-2</v>
      </c>
      <c r="AB9" s="8">
        <v>-0.11539638392744447</v>
      </c>
      <c r="AD9" s="8">
        <v>0.58527871952562405</v>
      </c>
      <c r="AE9" s="8">
        <v>0.76882213578881997</v>
      </c>
      <c r="AF9" s="8" t="e">
        <v>#N/A</v>
      </c>
      <c r="AL9" s="23">
        <f t="shared" si="0"/>
        <v>-0.12499999999999997</v>
      </c>
      <c r="AM9" s="8">
        <f t="shared" si="1"/>
        <v>-0.17759316174592221</v>
      </c>
      <c r="AN9" s="8">
        <f t="shared" si="2"/>
        <v>-0.19916295911943713</v>
      </c>
      <c r="BH9" s="17">
        <f t="shared" si="7"/>
        <v>3.0325814536340756E-2</v>
      </c>
      <c r="BI9" s="17">
        <f t="shared" si="8"/>
        <v>-2.2919179734619988E-2</v>
      </c>
      <c r="BK9" s="31">
        <v>42036</v>
      </c>
      <c r="BL9" s="18" t="s">
        <v>79</v>
      </c>
      <c r="BM9" s="18" t="s">
        <v>79</v>
      </c>
    </row>
    <row r="10" spans="2:65" x14ac:dyDescent="0.5">
      <c r="B10" s="31">
        <v>42050</v>
      </c>
      <c r="C10" s="34">
        <v>2110.3000000000002</v>
      </c>
      <c r="D10" s="15"/>
      <c r="E10" s="31">
        <v>42050</v>
      </c>
      <c r="F10" s="32">
        <v>23.5</v>
      </c>
      <c r="I10" s="4">
        <v>1</v>
      </c>
      <c r="J10" s="17">
        <f t="shared" si="9"/>
        <v>2.0189734857698927E-2</v>
      </c>
      <c r="K10" s="17">
        <f t="shared" si="5"/>
        <v>-2.4691358024691468E-2</v>
      </c>
      <c r="M10" s="4" t="s">
        <v>48</v>
      </c>
      <c r="N10" s="4"/>
      <c r="U10" s="4">
        <v>1</v>
      </c>
      <c r="V10" s="7">
        <f t="shared" si="3"/>
        <v>6.3423938960420756E-3</v>
      </c>
      <c r="W10" s="7">
        <f t="shared" si="4"/>
        <v>6.3423938960420756E-3</v>
      </c>
      <c r="X10" s="7">
        <f t="shared" si="6"/>
        <v>-8.4388185654008518E-3</v>
      </c>
      <c r="Z10" s="8">
        <v>-1.3604165238792392E-2</v>
      </c>
      <c r="AA10" s="8">
        <v>3.5532450123169017</v>
      </c>
      <c r="AB10" s="8">
        <v>0.32480677338719738</v>
      </c>
      <c r="AL10" s="23">
        <f t="shared" si="0"/>
        <v>-0.11999999999999997</v>
      </c>
      <c r="AM10" s="8">
        <f t="shared" si="1"/>
        <v>-0.17042058083530756</v>
      </c>
      <c r="AN10" s="8">
        <f t="shared" si="2"/>
        <v>-0.19115997715979322</v>
      </c>
      <c r="BH10" s="17">
        <f t="shared" si="7"/>
        <v>2.0189734857698927E-2</v>
      </c>
      <c r="BI10" s="17">
        <f t="shared" si="8"/>
        <v>-2.4691358024691468E-2</v>
      </c>
      <c r="BK10" s="31">
        <v>42043</v>
      </c>
      <c r="BL10" s="18" t="s">
        <v>79</v>
      </c>
      <c r="BM10" s="18" t="s">
        <v>79</v>
      </c>
    </row>
    <row r="11" spans="2:65" x14ac:dyDescent="0.5">
      <c r="B11" s="31">
        <v>42057</v>
      </c>
      <c r="C11" s="34">
        <v>2104.5</v>
      </c>
      <c r="D11" s="15"/>
      <c r="E11" s="31">
        <v>42057</v>
      </c>
      <c r="F11" s="32">
        <v>23.32</v>
      </c>
      <c r="I11" s="4">
        <v>1</v>
      </c>
      <c r="J11" s="17">
        <f t="shared" si="9"/>
        <v>6.3423938960420756E-3</v>
      </c>
      <c r="K11" s="17">
        <f t="shared" si="5"/>
        <v>-8.4388185654008518E-3</v>
      </c>
      <c r="M11" s="8">
        <f t="array" ref="M11:M12">MMULT(TRANSPOSE(I6:J525),K6:K525)</f>
        <v>2.6385917713405598</v>
      </c>
      <c r="N11" s="4"/>
      <c r="P11" s="4" t="s">
        <v>56</v>
      </c>
      <c r="Q11" s="22" t="s">
        <v>57</v>
      </c>
      <c r="U11" s="4">
        <v>1</v>
      </c>
      <c r="V11" s="7">
        <f t="shared" si="3"/>
        <v>-2.7484243946359621E-3</v>
      </c>
      <c r="W11" s="7">
        <f t="shared" si="4"/>
        <v>2.7484243946359621E-3</v>
      </c>
      <c r="X11" s="7">
        <f t="shared" si="6"/>
        <v>-7.659574468085073E-3</v>
      </c>
      <c r="Z11" s="8">
        <v>-0.11539638392744449</v>
      </c>
      <c r="AA11" s="8">
        <v>0.32480677338719738</v>
      </c>
      <c r="AB11" s="8">
        <v>6.9631795875254321</v>
      </c>
      <c r="AD11" s="4" t="s">
        <v>71</v>
      </c>
      <c r="AE11" s="4" t="s">
        <v>56</v>
      </c>
      <c r="AF11" s="4" t="s">
        <v>57</v>
      </c>
      <c r="AL11" s="23">
        <f t="shared" si="0"/>
        <v>-0.11499999999999996</v>
      </c>
      <c r="AM11" s="8">
        <f t="shared" si="1"/>
        <v>-0.16324799992469294</v>
      </c>
      <c r="AN11" s="8">
        <f t="shared" si="2"/>
        <v>-0.1831569952001493</v>
      </c>
      <c r="BH11" s="17">
        <f t="shared" si="7"/>
        <v>6.3423938960420756E-3</v>
      </c>
      <c r="BI11" s="17">
        <f t="shared" si="8"/>
        <v>-8.4388185654008518E-3</v>
      </c>
      <c r="BK11" s="31">
        <v>42050</v>
      </c>
      <c r="BL11" s="18" t="s">
        <v>79</v>
      </c>
      <c r="BM11" s="18" t="s">
        <v>79</v>
      </c>
    </row>
    <row r="12" spans="2:65" x14ac:dyDescent="0.5">
      <c r="B12" s="31">
        <v>42064</v>
      </c>
      <c r="C12" s="34">
        <v>2071.3000000000002</v>
      </c>
      <c r="D12" s="15"/>
      <c r="E12" s="31">
        <v>42064</v>
      </c>
      <c r="F12" s="32">
        <v>22.28</v>
      </c>
      <c r="I12" s="4">
        <v>1</v>
      </c>
      <c r="J12" s="17">
        <f t="shared" si="9"/>
        <v>-2.7484243946359621E-3</v>
      </c>
      <c r="K12" s="17">
        <f t="shared" si="5"/>
        <v>-7.659574468085073E-3</v>
      </c>
      <c r="M12" s="8">
        <v>0.41154402460285339</v>
      </c>
      <c r="N12" s="4"/>
      <c r="P12" s="4" t="s">
        <v>58</v>
      </c>
      <c r="Q12" s="22"/>
      <c r="U12" s="4">
        <v>1</v>
      </c>
      <c r="V12" s="7">
        <f t="shared" si="3"/>
        <v>-1.5775718698027963E-2</v>
      </c>
      <c r="W12" s="7">
        <f t="shared" si="4"/>
        <v>1.5775718698027963E-2</v>
      </c>
      <c r="X12" s="7">
        <f t="shared" si="6"/>
        <v>-4.4596912521440824E-2</v>
      </c>
      <c r="Z12" s="4" t="s">
        <v>48</v>
      </c>
      <c r="AA12" s="4"/>
      <c r="AB12" s="4"/>
      <c r="AD12" s="22" t="s">
        <v>58</v>
      </c>
      <c r="AE12" s="19"/>
      <c r="AF12" s="19"/>
      <c r="AL12" s="23">
        <f t="shared" si="0"/>
        <v>-0.10999999999999996</v>
      </c>
      <c r="AM12" s="8">
        <f t="shared" si="1"/>
        <v>-0.15607541901407831</v>
      </c>
      <c r="AN12" s="8">
        <f t="shared" si="2"/>
        <v>-0.17515401324050539</v>
      </c>
      <c r="BH12" s="17">
        <f t="shared" si="7"/>
        <v>-2.7484243946359621E-3</v>
      </c>
      <c r="BI12" s="17">
        <f t="shared" si="8"/>
        <v>-7.659574468085073E-3</v>
      </c>
      <c r="BK12" s="31">
        <v>42057</v>
      </c>
      <c r="BL12" s="18" t="s">
        <v>79</v>
      </c>
      <c r="BM12" s="18" t="s">
        <v>79</v>
      </c>
    </row>
    <row r="13" spans="2:65" x14ac:dyDescent="0.5">
      <c r="B13" s="31">
        <v>42071</v>
      </c>
      <c r="C13" s="34">
        <v>2053.4</v>
      </c>
      <c r="D13" s="15"/>
      <c r="E13" s="31">
        <v>42071</v>
      </c>
      <c r="F13" s="32">
        <v>22.53</v>
      </c>
      <c r="I13" s="4">
        <v>1</v>
      </c>
      <c r="J13" s="17">
        <f t="shared" si="9"/>
        <v>-1.5775718698027963E-2</v>
      </c>
      <c r="K13" s="17">
        <f t="shared" si="5"/>
        <v>-4.4596912521440824E-2</v>
      </c>
      <c r="M13" s="4" t="s">
        <v>49</v>
      </c>
      <c r="N13" s="4"/>
      <c r="P13" s="4" t="s">
        <v>59</v>
      </c>
      <c r="Q13" s="22" t="s">
        <v>64</v>
      </c>
      <c r="U13" s="4">
        <v>1</v>
      </c>
      <c r="V13" s="7">
        <f t="shared" si="3"/>
        <v>-8.641915705112746E-3</v>
      </c>
      <c r="W13" s="7">
        <f t="shared" si="4"/>
        <v>8.641915705112746E-3</v>
      </c>
      <c r="X13" s="7">
        <f t="shared" si="6"/>
        <v>1.1220825852782834E-2</v>
      </c>
      <c r="Z13" s="8">
        <f t="array" ref="Z13:Z15">MMULT(TRANSPOSE(U5:W525),X5:X525)</f>
        <v>2.6314271013851922</v>
      </c>
      <c r="AA13" s="4"/>
      <c r="AB13" s="4"/>
      <c r="AD13" s="4" t="s">
        <v>59</v>
      </c>
      <c r="AE13" s="4" t="s">
        <v>64</v>
      </c>
      <c r="AF13" s="4"/>
      <c r="AL13" s="23">
        <f t="shared" si="0"/>
        <v>-0.10499999999999995</v>
      </c>
      <c r="AM13" s="8">
        <f t="shared" si="1"/>
        <v>-0.14890283810346369</v>
      </c>
      <c r="AN13" s="8">
        <f t="shared" si="2"/>
        <v>-0.16715103128086145</v>
      </c>
      <c r="BH13" s="17">
        <f t="shared" si="7"/>
        <v>-1.5775718698027963E-2</v>
      </c>
      <c r="BI13" s="17">
        <f t="shared" si="8"/>
        <v>-4.4596912521440824E-2</v>
      </c>
      <c r="BK13" s="31">
        <v>42064</v>
      </c>
      <c r="BL13" s="18" t="s">
        <v>79</v>
      </c>
      <c r="BM13" s="18" t="s">
        <v>79</v>
      </c>
    </row>
    <row r="14" spans="2:65" x14ac:dyDescent="0.5">
      <c r="B14" s="31">
        <v>42078</v>
      </c>
      <c r="C14" s="34">
        <v>2108.1</v>
      </c>
      <c r="D14" s="15"/>
      <c r="E14" s="31">
        <v>42078</v>
      </c>
      <c r="F14" s="32">
        <v>22.24</v>
      </c>
      <c r="I14" s="4">
        <v>1</v>
      </c>
      <c r="J14" s="17">
        <f t="shared" si="9"/>
        <v>-8.641915705112746E-3</v>
      </c>
      <c r="K14" s="17">
        <f t="shared" si="5"/>
        <v>1.1220825852782834E-2</v>
      </c>
      <c r="M14" s="8">
        <f t="array" ref="M14:M15">MMULT(M8:N9,M11:M12)</f>
        <v>1.7213610194432476E-3</v>
      </c>
      <c r="N14" s="4"/>
      <c r="P14" s="4" t="s">
        <v>60</v>
      </c>
      <c r="Q14" s="22" t="s">
        <v>63</v>
      </c>
      <c r="U14" s="4">
        <v>1</v>
      </c>
      <c r="V14" s="7">
        <f t="shared" si="3"/>
        <v>2.6638745495276117E-2</v>
      </c>
      <c r="W14" s="7">
        <f t="shared" si="4"/>
        <v>2.6638745495276117E-2</v>
      </c>
      <c r="X14" s="7">
        <f t="shared" si="6"/>
        <v>-1.2871726586773269E-2</v>
      </c>
      <c r="Z14" s="8">
        <v>0.41157806699665961</v>
      </c>
      <c r="AA14" s="4"/>
      <c r="AB14" s="4"/>
      <c r="AD14" s="4" t="s">
        <v>60</v>
      </c>
      <c r="AE14" s="4" t="s">
        <v>63</v>
      </c>
      <c r="AF14" s="4"/>
      <c r="AL14" s="23">
        <f t="shared" si="0"/>
        <v>-9.999999999999995E-2</v>
      </c>
      <c r="AM14" s="8">
        <f t="shared" si="1"/>
        <v>-0.14173025719284907</v>
      </c>
      <c r="AN14" s="8">
        <f t="shared" si="2"/>
        <v>-0.15914804932121754</v>
      </c>
      <c r="BH14" s="17">
        <f t="shared" si="7"/>
        <v>-8.641915705112746E-3</v>
      </c>
      <c r="BI14" s="17">
        <f t="shared" si="8"/>
        <v>1.1220825852782834E-2</v>
      </c>
      <c r="BK14" s="31">
        <v>42071</v>
      </c>
      <c r="BL14" s="18" t="s">
        <v>79</v>
      </c>
      <c r="BM14" s="18" t="s">
        <v>79</v>
      </c>
    </row>
    <row r="15" spans="2:65" x14ac:dyDescent="0.5">
      <c r="B15" s="31">
        <v>42085</v>
      </c>
      <c r="C15" s="34">
        <v>2061</v>
      </c>
      <c r="D15" s="15"/>
      <c r="E15" s="31">
        <v>42085</v>
      </c>
      <c r="F15" s="32">
        <v>21.07</v>
      </c>
      <c r="I15" s="4">
        <v>1</v>
      </c>
      <c r="J15" s="17">
        <f t="shared" si="9"/>
        <v>2.6638745495276117E-2</v>
      </c>
      <c r="K15" s="17">
        <f t="shared" si="5"/>
        <v>-1.2871726586773269E-2</v>
      </c>
      <c r="M15" s="8">
        <v>1.4345161821229226</v>
      </c>
      <c r="N15" s="4"/>
      <c r="P15" s="4" t="s">
        <v>61</v>
      </c>
      <c r="Q15" s="22" t="s">
        <v>62</v>
      </c>
      <c r="U15" s="4">
        <v>1</v>
      </c>
      <c r="V15" s="7">
        <f t="shared" si="3"/>
        <v>-2.2342393624590784E-2</v>
      </c>
      <c r="W15" s="7">
        <f t="shared" si="4"/>
        <v>2.2342393624590784E-2</v>
      </c>
      <c r="X15" s="7">
        <f t="shared" si="6"/>
        <v>-5.2607913669064699E-2</v>
      </c>
      <c r="Z15" s="8">
        <v>4.7191481760990285E-2</v>
      </c>
      <c r="AA15" s="4"/>
      <c r="AB15" s="4"/>
      <c r="AD15" s="4" t="s">
        <v>61</v>
      </c>
      <c r="AE15" s="4" t="s">
        <v>62</v>
      </c>
      <c r="AF15" s="4"/>
      <c r="AL15" s="23">
        <f t="shared" si="0"/>
        <v>-9.4999999999999946E-2</v>
      </c>
      <c r="AM15" s="8">
        <f t="shared" si="1"/>
        <v>-0.13455767628223445</v>
      </c>
      <c r="AN15" s="8">
        <f t="shared" si="2"/>
        <v>-0.15114506736157363</v>
      </c>
      <c r="BH15" s="17">
        <f t="shared" si="7"/>
        <v>2.6638745495276117E-2</v>
      </c>
      <c r="BI15" s="17">
        <f t="shared" si="8"/>
        <v>-1.2871726586773269E-2</v>
      </c>
      <c r="BK15" s="31">
        <v>42078</v>
      </c>
      <c r="BL15" s="18" t="s">
        <v>79</v>
      </c>
      <c r="BM15" s="18" t="s">
        <v>79</v>
      </c>
    </row>
    <row r="16" spans="2:65" x14ac:dyDescent="0.5">
      <c r="B16" s="31">
        <v>42092</v>
      </c>
      <c r="C16" s="34">
        <v>2067</v>
      </c>
      <c r="D16" s="15"/>
      <c r="E16" s="31">
        <v>42092</v>
      </c>
      <c r="F16" s="32">
        <v>21.49</v>
      </c>
      <c r="I16" s="4">
        <v>1</v>
      </c>
      <c r="J16" s="17">
        <f t="shared" si="9"/>
        <v>-2.2342393624590784E-2</v>
      </c>
      <c r="K16" s="17">
        <f t="shared" si="5"/>
        <v>-5.2607913669064699E-2</v>
      </c>
      <c r="U16" s="4">
        <v>1</v>
      </c>
      <c r="V16" s="7">
        <f t="shared" si="3"/>
        <v>2.9112081513829047E-3</v>
      </c>
      <c r="W16" s="7">
        <f t="shared" si="4"/>
        <v>2.9112081513829047E-3</v>
      </c>
      <c r="X16" s="7">
        <f t="shared" si="6"/>
        <v>1.9933554817275656E-2</v>
      </c>
      <c r="Z16" s="4" t="s">
        <v>68</v>
      </c>
      <c r="AA16" s="4"/>
      <c r="AB16" s="4"/>
      <c r="AL16" s="23">
        <f t="shared" si="0"/>
        <v>-8.9999999999999941E-2</v>
      </c>
      <c r="AM16" s="8">
        <f t="shared" si="1"/>
        <v>-0.12738509537161982</v>
      </c>
      <c r="AN16" s="8">
        <f t="shared" si="2"/>
        <v>-0.14314208540192969</v>
      </c>
      <c r="BH16" s="17">
        <f t="shared" si="7"/>
        <v>-2.2342393624590784E-2</v>
      </c>
      <c r="BI16" s="17">
        <f t="shared" si="8"/>
        <v>-5.2607913669064699E-2</v>
      </c>
      <c r="BK16" s="31">
        <v>42085</v>
      </c>
      <c r="BL16" s="18" t="s">
        <v>79</v>
      </c>
      <c r="BM16" s="18" t="s">
        <v>79</v>
      </c>
    </row>
    <row r="17" spans="2:65" x14ac:dyDescent="0.5">
      <c r="B17" s="31">
        <v>42099</v>
      </c>
      <c r="C17" s="34">
        <v>2102.1</v>
      </c>
      <c r="D17" s="15"/>
      <c r="E17" s="31">
        <v>42099</v>
      </c>
      <c r="F17" s="32">
        <v>21.25</v>
      </c>
      <c r="I17" s="4">
        <v>1</v>
      </c>
      <c r="J17" s="17">
        <f t="shared" si="9"/>
        <v>2.9112081513829047E-3</v>
      </c>
      <c r="K17" s="17">
        <f t="shared" si="5"/>
        <v>1.9933554817275656E-2</v>
      </c>
      <c r="M17" s="4" t="s">
        <v>50</v>
      </c>
      <c r="N17" s="4"/>
      <c r="U17" s="4">
        <v>1</v>
      </c>
      <c r="V17" s="7">
        <f t="shared" si="3"/>
        <v>1.6981132075471583E-2</v>
      </c>
      <c r="W17" s="7">
        <f t="shared" si="4"/>
        <v>1.6981132075471583E-2</v>
      </c>
      <c r="X17" s="7">
        <f t="shared" si="6"/>
        <v>-1.1167985109353129E-2</v>
      </c>
      <c r="Z17" s="8">
        <f t="array" ref="Z17:Z19">MMULT(Z9:AB11,Z13:Z15)</f>
        <v>-9.1158987166065162E-4</v>
      </c>
      <c r="AA17" s="4"/>
      <c r="AB17" s="4"/>
      <c r="AL17" s="23">
        <f t="shared" si="0"/>
        <v>-8.4999999999999937E-2</v>
      </c>
      <c r="AM17" s="8">
        <f t="shared" si="1"/>
        <v>-0.1202125144610052</v>
      </c>
      <c r="AN17" s="8">
        <f t="shared" si="2"/>
        <v>-0.13513910344228577</v>
      </c>
      <c r="BH17" s="17">
        <f t="shared" si="7"/>
        <v>2.9112081513829047E-3</v>
      </c>
      <c r="BI17" s="17">
        <f t="shared" si="8"/>
        <v>1.9933554817275656E-2</v>
      </c>
      <c r="BK17" s="31">
        <v>42092</v>
      </c>
      <c r="BL17" s="18" t="s">
        <v>79</v>
      </c>
      <c r="BM17" s="18" t="s">
        <v>79</v>
      </c>
    </row>
    <row r="18" spans="2:65" x14ac:dyDescent="0.5">
      <c r="B18" s="31">
        <v>42106</v>
      </c>
      <c r="C18" s="34">
        <v>2081.1999999999998</v>
      </c>
      <c r="D18" s="15"/>
      <c r="E18" s="31">
        <v>42106</v>
      </c>
      <c r="F18" s="32">
        <v>22.06</v>
      </c>
      <c r="I18" s="4">
        <v>1</v>
      </c>
      <c r="J18" s="17">
        <f t="shared" si="9"/>
        <v>1.6981132075471583E-2</v>
      </c>
      <c r="K18" s="17">
        <f t="shared" si="5"/>
        <v>-1.1167985109353129E-2</v>
      </c>
      <c r="M18" s="8">
        <f>SLOPE(K6:K532,J6:J532)</f>
        <v>1.434516182122924</v>
      </c>
      <c r="N18" s="4"/>
      <c r="U18" s="4">
        <v>1</v>
      </c>
      <c r="V18" s="7">
        <f t="shared" si="3"/>
        <v>-9.9424385138671134E-3</v>
      </c>
      <c r="W18" s="7">
        <f t="shared" si="4"/>
        <v>9.9424385138671134E-3</v>
      </c>
      <c r="X18" s="7">
        <f t="shared" si="6"/>
        <v>3.8117647058823367E-2</v>
      </c>
      <c r="Z18" s="8">
        <v>1.4419674575559798</v>
      </c>
      <c r="AA18" s="4"/>
      <c r="AB18" s="4"/>
      <c r="AL18" s="23">
        <f t="shared" si="0"/>
        <v>-7.9999999999999932E-2</v>
      </c>
      <c r="AM18" s="8">
        <f t="shared" si="1"/>
        <v>-0.11303993355039058</v>
      </c>
      <c r="AN18" s="8">
        <f t="shared" si="2"/>
        <v>-0.12713612148264186</v>
      </c>
      <c r="BH18" s="17">
        <f t="shared" si="7"/>
        <v>1.6981132075471583E-2</v>
      </c>
      <c r="BI18" s="17">
        <f t="shared" si="8"/>
        <v>-1.1167985109353129E-2</v>
      </c>
      <c r="BK18" s="31">
        <v>42099</v>
      </c>
      <c r="BL18" s="18" t="s">
        <v>79</v>
      </c>
      <c r="BM18" s="18" t="s">
        <v>79</v>
      </c>
    </row>
    <row r="19" spans="2:65" x14ac:dyDescent="0.5">
      <c r="B19" s="31">
        <v>42113</v>
      </c>
      <c r="C19" s="34">
        <v>2117.6999999999998</v>
      </c>
      <c r="D19" s="15"/>
      <c r="E19" s="31">
        <v>42113</v>
      </c>
      <c r="F19" s="32">
        <v>22.02</v>
      </c>
      <c r="I19" s="4">
        <v>1</v>
      </c>
      <c r="J19" s="17">
        <f t="shared" si="9"/>
        <v>-9.9424385138671134E-3</v>
      </c>
      <c r="K19" s="17">
        <f t="shared" si="5"/>
        <v>3.8117647058823367E-2</v>
      </c>
      <c r="M19" s="4" t="s">
        <v>51</v>
      </c>
      <c r="N19" s="4"/>
      <c r="U19" s="4">
        <v>1</v>
      </c>
      <c r="V19" s="7">
        <f t="shared" si="3"/>
        <v>1.7537958869882742E-2</v>
      </c>
      <c r="W19" s="7">
        <f t="shared" si="4"/>
        <v>1.7537958869882742E-2</v>
      </c>
      <c r="X19" s="7">
        <f t="shared" si="6"/>
        <v>-1.8132366273798661E-3</v>
      </c>
      <c r="Z19" s="8">
        <v>0.15862893437280301</v>
      </c>
      <c r="AA19" s="4"/>
      <c r="AB19" s="4"/>
      <c r="AL19" s="23">
        <f t="shared" si="0"/>
        <v>-7.4999999999999928E-2</v>
      </c>
      <c r="AM19" s="8">
        <f t="shared" si="1"/>
        <v>-0.10586735263977595</v>
      </c>
      <c r="AN19" s="8">
        <f t="shared" si="2"/>
        <v>-0.11913313952299794</v>
      </c>
      <c r="BH19" s="17">
        <f t="shared" si="7"/>
        <v>-9.9424385138671134E-3</v>
      </c>
      <c r="BI19" s="17">
        <f t="shared" si="8"/>
        <v>3.8117647058823367E-2</v>
      </c>
      <c r="BK19" s="31">
        <v>42106</v>
      </c>
      <c r="BL19" s="18" t="s">
        <v>79</v>
      </c>
      <c r="BM19" s="18" t="s">
        <v>79</v>
      </c>
    </row>
    <row r="20" spans="2:65" x14ac:dyDescent="0.5">
      <c r="B20" s="31">
        <v>42120</v>
      </c>
      <c r="C20" s="34">
        <v>2108.3000000000002</v>
      </c>
      <c r="D20" s="15"/>
      <c r="E20" s="31">
        <v>42120</v>
      </c>
      <c r="F20" s="32">
        <v>22.88</v>
      </c>
      <c r="I20" s="4">
        <v>1</v>
      </c>
      <c r="J20" s="17">
        <f t="shared" si="9"/>
        <v>1.7537958869882742E-2</v>
      </c>
      <c r="K20" s="17">
        <f t="shared" si="5"/>
        <v>-1.8132366273798661E-3</v>
      </c>
      <c r="M20" s="8">
        <f>INTERCEPT(K6:K532,J6:J532)</f>
        <v>1.7213610194432441E-3</v>
      </c>
      <c r="N20" s="4"/>
      <c r="U20" s="4">
        <v>1</v>
      </c>
      <c r="V20" s="7">
        <f t="shared" si="3"/>
        <v>-4.4387779194406951E-3</v>
      </c>
      <c r="W20" s="7">
        <f t="shared" si="4"/>
        <v>4.4387779194406951E-3</v>
      </c>
      <c r="X20" s="7">
        <f t="shared" si="6"/>
        <v>3.9055404178020003E-2</v>
      </c>
      <c r="AL20" s="23">
        <f t="shared" si="0"/>
        <v>-6.9999999999999923E-2</v>
      </c>
      <c r="AM20" s="8">
        <f t="shared" si="1"/>
        <v>-9.8694771729161329E-2</v>
      </c>
      <c r="AN20" s="8">
        <f t="shared" si="2"/>
        <v>-0.11113015756335401</v>
      </c>
      <c r="BH20" s="17">
        <f t="shared" si="7"/>
        <v>1.7537958869882742E-2</v>
      </c>
      <c r="BI20" s="17">
        <f t="shared" si="8"/>
        <v>-1.8132366273798661E-3</v>
      </c>
      <c r="BK20" s="31">
        <v>42113</v>
      </c>
      <c r="BL20" s="18" t="s">
        <v>79</v>
      </c>
      <c r="BM20" s="18" t="s">
        <v>79</v>
      </c>
    </row>
    <row r="21" spans="2:65" x14ac:dyDescent="0.5">
      <c r="B21" s="31">
        <v>42127</v>
      </c>
      <c r="C21" s="34">
        <v>2116.1</v>
      </c>
      <c r="D21" s="15"/>
      <c r="E21" s="31">
        <v>42127</v>
      </c>
      <c r="F21" s="32">
        <v>21.95</v>
      </c>
      <c r="I21" s="4">
        <v>1</v>
      </c>
      <c r="J21" s="17">
        <f t="shared" si="9"/>
        <v>-4.4387779194406951E-3</v>
      </c>
      <c r="K21" s="17">
        <f t="shared" si="5"/>
        <v>3.9055404178020003E-2</v>
      </c>
      <c r="U21" s="4">
        <v>1</v>
      </c>
      <c r="V21" s="7">
        <f t="shared" si="3"/>
        <v>3.6996632357821913E-3</v>
      </c>
      <c r="W21" s="7">
        <f t="shared" si="4"/>
        <v>3.6996632357821913E-3</v>
      </c>
      <c r="X21" s="7">
        <f t="shared" si="6"/>
        <v>-4.0646853146853124E-2</v>
      </c>
      <c r="Z21" s="4" t="s">
        <v>69</v>
      </c>
      <c r="AA21" s="8">
        <f>Z18+Z19</f>
        <v>1.6005963919287827</v>
      </c>
      <c r="AL21" s="23">
        <f t="shared" si="0"/>
        <v>-6.4999999999999919E-2</v>
      </c>
      <c r="AM21" s="8">
        <f t="shared" si="1"/>
        <v>-9.1522190818546706E-2</v>
      </c>
      <c r="AN21" s="8">
        <f t="shared" si="2"/>
        <v>-0.1031271756037101</v>
      </c>
      <c r="BH21" s="17">
        <f t="shared" si="7"/>
        <v>-4.4387779194406951E-3</v>
      </c>
      <c r="BI21" s="17">
        <f t="shared" si="8"/>
        <v>3.9055404178020003E-2</v>
      </c>
      <c r="BK21" s="31">
        <v>42120</v>
      </c>
      <c r="BL21" s="18" t="s">
        <v>79</v>
      </c>
      <c r="BM21" s="18" t="s">
        <v>79</v>
      </c>
    </row>
    <row r="22" spans="2:65" x14ac:dyDescent="0.5">
      <c r="B22" s="31">
        <v>42134</v>
      </c>
      <c r="C22" s="34">
        <v>2122.6999999999998</v>
      </c>
      <c r="D22" s="15"/>
      <c r="E22" s="31">
        <v>42134</v>
      </c>
      <c r="F22" s="32">
        <v>21.87</v>
      </c>
      <c r="I22" s="4">
        <v>1</v>
      </c>
      <c r="J22" s="17">
        <f t="shared" si="9"/>
        <v>3.6996632357821913E-3</v>
      </c>
      <c r="K22" s="17">
        <f t="shared" si="5"/>
        <v>-4.0646853146853124E-2</v>
      </c>
      <c r="M22" s="4" t="s">
        <v>52</v>
      </c>
      <c r="N22" s="4"/>
      <c r="U22" s="4">
        <v>1</v>
      </c>
      <c r="V22" s="7">
        <f t="shared" si="3"/>
        <v>3.1189452294315689E-3</v>
      </c>
      <c r="W22" s="7">
        <f t="shared" si="4"/>
        <v>3.1189452294315689E-3</v>
      </c>
      <c r="X22" s="7">
        <f t="shared" si="6"/>
        <v>-3.6446469248291313E-3</v>
      </c>
      <c r="Z22" s="4" t="s">
        <v>70</v>
      </c>
      <c r="AA22" s="8">
        <f>Z18-Z19</f>
        <v>1.2833385231831769</v>
      </c>
      <c r="AL22" s="23">
        <f t="shared" si="0"/>
        <v>-5.9999999999999921E-2</v>
      </c>
      <c r="AM22" s="8">
        <f t="shared" si="1"/>
        <v>-8.4349609907932083E-2</v>
      </c>
      <c r="AN22" s="8">
        <f t="shared" si="2"/>
        <v>-9.5124193644066185E-2</v>
      </c>
      <c r="BH22" s="17">
        <f t="shared" si="7"/>
        <v>3.6996632357821913E-3</v>
      </c>
      <c r="BI22" s="17">
        <f t="shared" si="8"/>
        <v>-4.0646853146853124E-2</v>
      </c>
      <c r="BK22" s="31">
        <v>42127</v>
      </c>
      <c r="BL22" s="18" t="s">
        <v>79</v>
      </c>
      <c r="BM22" s="18" t="s">
        <v>79</v>
      </c>
    </row>
    <row r="23" spans="2:65" x14ac:dyDescent="0.5">
      <c r="B23" s="31">
        <v>42141</v>
      </c>
      <c r="C23" s="34">
        <v>2126.1</v>
      </c>
      <c r="D23" s="15"/>
      <c r="E23" s="31">
        <v>42141</v>
      </c>
      <c r="F23" s="32">
        <v>21.75</v>
      </c>
      <c r="I23" s="4">
        <v>1</v>
      </c>
      <c r="J23" s="17">
        <f t="shared" si="9"/>
        <v>3.1189452294315689E-3</v>
      </c>
      <c r="K23" s="17">
        <f t="shared" si="5"/>
        <v>-3.6446469248291313E-3</v>
      </c>
      <c r="M23" s="8">
        <f>M20-N25/52*(1-M18)</f>
        <v>2.097384638588082E-3</v>
      </c>
      <c r="N23" s="18" t="s">
        <v>54</v>
      </c>
      <c r="U23" s="4">
        <v>1</v>
      </c>
      <c r="V23" s="7">
        <f t="shared" si="3"/>
        <v>1.6017336411175975E-3</v>
      </c>
      <c r="W23" s="7">
        <f t="shared" si="4"/>
        <v>1.6017336411175975E-3</v>
      </c>
      <c r="X23" s="7">
        <f t="shared" si="6"/>
        <v>-5.4869684499314619E-3</v>
      </c>
      <c r="AL23" s="23">
        <f t="shared" si="0"/>
        <v>-5.4999999999999924E-2</v>
      </c>
      <c r="AM23" s="8">
        <f t="shared" si="1"/>
        <v>-7.7177028997317459E-2</v>
      </c>
      <c r="AN23" s="8">
        <f t="shared" si="2"/>
        <v>-8.7121211684422273E-2</v>
      </c>
      <c r="BH23" s="17">
        <f t="shared" si="7"/>
        <v>3.1189452294315689E-3</v>
      </c>
      <c r="BI23" s="17">
        <f t="shared" si="8"/>
        <v>-3.6446469248291313E-3</v>
      </c>
      <c r="BK23" s="31">
        <v>42134</v>
      </c>
      <c r="BL23" s="18" t="s">
        <v>79</v>
      </c>
      <c r="BM23" s="18" t="s">
        <v>79</v>
      </c>
    </row>
    <row r="24" spans="2:65" x14ac:dyDescent="0.5">
      <c r="B24" s="31">
        <v>42148</v>
      </c>
      <c r="C24" s="34">
        <v>2107.4</v>
      </c>
      <c r="D24" s="15"/>
      <c r="E24" s="31">
        <v>42148</v>
      </c>
      <c r="F24" s="32">
        <v>22.2</v>
      </c>
      <c r="I24" s="4">
        <v>1</v>
      </c>
      <c r="J24" s="17">
        <f t="shared" si="9"/>
        <v>1.6017336411175975E-3</v>
      </c>
      <c r="K24" s="17">
        <f t="shared" si="5"/>
        <v>-5.4869684499314619E-3</v>
      </c>
      <c r="U24" s="4">
        <v>1</v>
      </c>
      <c r="V24" s="7">
        <f t="shared" si="3"/>
        <v>-8.7954470626968595E-3</v>
      </c>
      <c r="W24" s="7">
        <f t="shared" si="4"/>
        <v>8.7954470626968595E-3</v>
      </c>
      <c r="X24" s="7">
        <f t="shared" si="6"/>
        <v>2.0689655172413834E-2</v>
      </c>
      <c r="AL24" s="23">
        <f t="shared" si="0"/>
        <v>-4.9999999999999926E-2</v>
      </c>
      <c r="AM24" s="8">
        <f t="shared" si="1"/>
        <v>-7.000444808670285E-2</v>
      </c>
      <c r="AN24" s="8">
        <f t="shared" si="2"/>
        <v>-7.9118229724778361E-2</v>
      </c>
      <c r="BH24" s="17">
        <f t="shared" si="7"/>
        <v>1.6017336411175975E-3</v>
      </c>
      <c r="BI24" s="17">
        <f t="shared" si="8"/>
        <v>-5.4869684499314619E-3</v>
      </c>
      <c r="BK24" s="31">
        <v>42141</v>
      </c>
      <c r="BL24" s="18" t="s">
        <v>79</v>
      </c>
      <c r="BM24" s="18" t="s">
        <v>79</v>
      </c>
    </row>
    <row r="25" spans="2:65" x14ac:dyDescent="0.5">
      <c r="B25" s="31">
        <v>42155</v>
      </c>
      <c r="C25" s="34">
        <v>2092.8000000000002</v>
      </c>
      <c r="D25" s="15"/>
      <c r="E25" s="31">
        <v>42155</v>
      </c>
      <c r="F25" s="32">
        <v>22.42</v>
      </c>
      <c r="I25" s="4">
        <v>1</v>
      </c>
      <c r="J25" s="17">
        <f t="shared" si="9"/>
        <v>-8.7954470626968595E-3</v>
      </c>
      <c r="K25" s="17">
        <f t="shared" si="5"/>
        <v>2.0689655172413834E-2</v>
      </c>
      <c r="M25" s="4" t="s">
        <v>53</v>
      </c>
      <c r="N25" s="6">
        <v>4.4999999999999998E-2</v>
      </c>
      <c r="U25" s="4">
        <v>1</v>
      </c>
      <c r="V25" s="7">
        <f t="shared" si="3"/>
        <v>-6.9279681123659564E-3</v>
      </c>
      <c r="W25" s="7">
        <f t="shared" si="4"/>
        <v>6.9279681123659564E-3</v>
      </c>
      <c r="X25" s="7">
        <f t="shared" si="6"/>
        <v>9.9099099099100307E-3</v>
      </c>
      <c r="AL25" s="23">
        <f t="shared" si="0"/>
        <v>-4.4999999999999929E-2</v>
      </c>
      <c r="AM25" s="8">
        <f t="shared" si="1"/>
        <v>-6.2831867176088227E-2</v>
      </c>
      <c r="AN25" s="8">
        <f t="shared" si="2"/>
        <v>-7.1115247765134462E-2</v>
      </c>
      <c r="BH25" s="17">
        <f t="shared" si="7"/>
        <v>-8.7954470626968595E-3</v>
      </c>
      <c r="BI25" s="17">
        <f t="shared" si="8"/>
        <v>2.0689655172413834E-2</v>
      </c>
      <c r="BK25" s="31">
        <v>42148</v>
      </c>
      <c r="BL25" s="18" t="s">
        <v>79</v>
      </c>
      <c r="BM25" s="18" t="s">
        <v>79</v>
      </c>
    </row>
    <row r="26" spans="2:65" x14ac:dyDescent="0.5">
      <c r="B26" s="31">
        <v>42162</v>
      </c>
      <c r="C26" s="34">
        <v>2094.1</v>
      </c>
      <c r="D26" s="15"/>
      <c r="E26" s="31">
        <v>42162</v>
      </c>
      <c r="F26" s="32">
        <v>21.41</v>
      </c>
      <c r="I26" s="4">
        <v>1</v>
      </c>
      <c r="J26" s="17">
        <f t="shared" si="9"/>
        <v>-6.9279681123659564E-3</v>
      </c>
      <c r="K26" s="17">
        <f t="shared" si="5"/>
        <v>9.9099099099100307E-3</v>
      </c>
      <c r="U26" s="4">
        <v>1</v>
      </c>
      <c r="V26" s="7">
        <f t="shared" si="3"/>
        <v>6.211773700304235E-4</v>
      </c>
      <c r="W26" s="7">
        <f t="shared" si="4"/>
        <v>6.211773700304235E-4</v>
      </c>
      <c r="X26" s="7">
        <f t="shared" si="6"/>
        <v>-4.5049063336306983E-2</v>
      </c>
      <c r="AL26" s="23">
        <f t="shared" si="0"/>
        <v>-3.9999999999999931E-2</v>
      </c>
      <c r="AM26" s="8">
        <f t="shared" si="1"/>
        <v>-5.5659286265473618E-2</v>
      </c>
      <c r="AN26" s="8">
        <f t="shared" si="2"/>
        <v>-6.311226580549055E-2</v>
      </c>
      <c r="BH26" s="17">
        <f t="shared" si="7"/>
        <v>-6.9279681123659564E-3</v>
      </c>
      <c r="BI26" s="17">
        <f t="shared" si="8"/>
        <v>9.9099099099100307E-3</v>
      </c>
      <c r="BK26" s="31">
        <v>42155</v>
      </c>
      <c r="BL26" s="18" t="s">
        <v>79</v>
      </c>
      <c r="BM26" s="18" t="s">
        <v>79</v>
      </c>
    </row>
    <row r="27" spans="2:65" x14ac:dyDescent="0.5">
      <c r="B27" s="31">
        <v>42169</v>
      </c>
      <c r="C27" s="34">
        <v>2110</v>
      </c>
      <c r="D27" s="15"/>
      <c r="E27" s="31">
        <v>42169</v>
      </c>
      <c r="F27" s="32">
        <v>21.67</v>
      </c>
      <c r="I27" s="4">
        <v>1</v>
      </c>
      <c r="J27" s="17">
        <f t="shared" si="9"/>
        <v>6.211773700304235E-4</v>
      </c>
      <c r="K27" s="17">
        <f t="shared" si="5"/>
        <v>-4.5049063336306983E-2</v>
      </c>
      <c r="U27" s="4">
        <v>1</v>
      </c>
      <c r="V27" s="7">
        <f t="shared" si="3"/>
        <v>7.5927606131511727E-3</v>
      </c>
      <c r="W27" s="7">
        <f t="shared" si="4"/>
        <v>7.5927606131511727E-3</v>
      </c>
      <c r="X27" s="7">
        <f t="shared" si="6"/>
        <v>1.2143858010275732E-2</v>
      </c>
      <c r="AL27" s="23">
        <f t="shared" si="0"/>
        <v>-3.4999999999999934E-2</v>
      </c>
      <c r="AM27" s="8">
        <f t="shared" si="1"/>
        <v>-4.8486705354859001E-2</v>
      </c>
      <c r="AN27" s="8">
        <f t="shared" si="2"/>
        <v>-5.5109283845846638E-2</v>
      </c>
      <c r="BH27" s="17">
        <f t="shared" si="7"/>
        <v>6.211773700304235E-4</v>
      </c>
      <c r="BI27" s="17">
        <f t="shared" si="8"/>
        <v>-4.5049063336306983E-2</v>
      </c>
      <c r="BK27" s="31">
        <v>42162</v>
      </c>
      <c r="BL27" s="18" t="s">
        <v>79</v>
      </c>
      <c r="BM27" s="18" t="s">
        <v>79</v>
      </c>
    </row>
    <row r="28" spans="2:65" x14ac:dyDescent="0.5">
      <c r="B28" s="31">
        <v>42176</v>
      </c>
      <c r="C28" s="34">
        <v>2101.5</v>
      </c>
      <c r="D28" s="15"/>
      <c r="E28" s="31">
        <v>42176</v>
      </c>
      <c r="F28" s="32">
        <v>22.41</v>
      </c>
      <c r="I28" s="4">
        <v>1</v>
      </c>
      <c r="J28" s="17">
        <f t="shared" si="9"/>
        <v>7.5927606131511727E-3</v>
      </c>
      <c r="K28" s="17">
        <f t="shared" si="5"/>
        <v>1.2143858010275732E-2</v>
      </c>
      <c r="U28" s="4">
        <v>1</v>
      </c>
      <c r="V28" s="7">
        <f t="shared" si="3"/>
        <v>-4.0284360189573043E-3</v>
      </c>
      <c r="W28" s="7">
        <f t="shared" si="4"/>
        <v>4.0284360189573043E-3</v>
      </c>
      <c r="X28" s="7">
        <f t="shared" si="6"/>
        <v>3.4148592524226862E-2</v>
      </c>
      <c r="AL28" s="23">
        <f t="shared" si="0"/>
        <v>-2.9999999999999933E-2</v>
      </c>
      <c r="AM28" s="8">
        <f t="shared" si="1"/>
        <v>-4.1314124444244378E-2</v>
      </c>
      <c r="AN28" s="8">
        <f t="shared" si="2"/>
        <v>-4.7106301886202719E-2</v>
      </c>
      <c r="BH28" s="17">
        <f t="shared" si="7"/>
        <v>7.5927606131511727E-3</v>
      </c>
      <c r="BI28" s="17">
        <f t="shared" si="8"/>
        <v>1.2143858010275732E-2</v>
      </c>
      <c r="BK28" s="31">
        <v>42169</v>
      </c>
      <c r="BL28" s="18" t="s">
        <v>79</v>
      </c>
      <c r="BM28" s="18" t="s">
        <v>79</v>
      </c>
    </row>
    <row r="29" spans="2:65" x14ac:dyDescent="0.5">
      <c r="B29" s="31">
        <v>42183</v>
      </c>
      <c r="C29" s="34">
        <v>2076.8000000000002</v>
      </c>
      <c r="D29" s="15"/>
      <c r="E29" s="31">
        <v>42183</v>
      </c>
      <c r="F29" s="32">
        <v>22.15</v>
      </c>
      <c r="I29" s="4">
        <v>1</v>
      </c>
      <c r="J29" s="17">
        <f t="shared" si="9"/>
        <v>-4.0284360189573043E-3</v>
      </c>
      <c r="K29" s="17">
        <f t="shared" si="5"/>
        <v>3.4148592524226862E-2</v>
      </c>
      <c r="U29" s="4">
        <v>1</v>
      </c>
      <c r="V29" s="7">
        <f t="shared" si="3"/>
        <v>-1.1753509398048978E-2</v>
      </c>
      <c r="W29" s="7">
        <f t="shared" si="4"/>
        <v>1.1753509398048978E-2</v>
      </c>
      <c r="X29" s="7">
        <f t="shared" si="6"/>
        <v>-1.1601963409192395E-2</v>
      </c>
      <c r="AL29" s="23">
        <f t="shared" si="0"/>
        <v>-2.4999999999999932E-2</v>
      </c>
      <c r="AM29" s="8">
        <f t="shared" si="1"/>
        <v>-3.4141543533629762E-2</v>
      </c>
      <c r="AN29" s="8">
        <f t="shared" si="2"/>
        <v>-3.9103319926558806E-2</v>
      </c>
      <c r="BH29" s="17">
        <f t="shared" si="7"/>
        <v>-4.0284360189573043E-3</v>
      </c>
      <c r="BI29" s="17">
        <f t="shared" si="8"/>
        <v>3.4148592524226862E-2</v>
      </c>
      <c r="BK29" s="31">
        <v>42176</v>
      </c>
      <c r="BL29" s="18" t="s">
        <v>79</v>
      </c>
      <c r="BM29" s="18" t="s">
        <v>79</v>
      </c>
    </row>
    <row r="30" spans="2:65" x14ac:dyDescent="0.5">
      <c r="B30" s="31">
        <v>42190</v>
      </c>
      <c r="C30" s="34">
        <v>2076.6</v>
      </c>
      <c r="D30" s="15"/>
      <c r="E30" s="31">
        <v>42190</v>
      </c>
      <c r="F30" s="32">
        <v>21.85</v>
      </c>
      <c r="I30" s="4">
        <v>1</v>
      </c>
      <c r="J30" s="17">
        <f t="shared" si="9"/>
        <v>-1.1753509398048978E-2</v>
      </c>
      <c r="K30" s="17">
        <f t="shared" si="5"/>
        <v>-1.1601963409192395E-2</v>
      </c>
      <c r="U30" s="4">
        <v>1</v>
      </c>
      <c r="V30" s="7">
        <f t="shared" si="3"/>
        <v>-9.6302003081749632E-5</v>
      </c>
      <c r="W30" s="7">
        <f t="shared" si="4"/>
        <v>9.6302003081749632E-5</v>
      </c>
      <c r="X30" s="7">
        <f t="shared" si="6"/>
        <v>-1.3544018058690654E-2</v>
      </c>
      <c r="AL30" s="23">
        <f t="shared" si="0"/>
        <v>-1.9999999999999931E-2</v>
      </c>
      <c r="AM30" s="8">
        <f t="shared" si="1"/>
        <v>-2.6968962623015139E-2</v>
      </c>
      <c r="AN30" s="8">
        <f t="shared" si="2"/>
        <v>-3.1100337966914894E-2</v>
      </c>
      <c r="BH30" s="17">
        <f t="shared" si="7"/>
        <v>-1.1753509398048978E-2</v>
      </c>
      <c r="BI30" s="17">
        <f t="shared" si="8"/>
        <v>-1.1601963409192395E-2</v>
      </c>
      <c r="BK30" s="31">
        <v>42183</v>
      </c>
      <c r="BL30" s="18" t="s">
        <v>79</v>
      </c>
      <c r="BM30" s="18" t="s">
        <v>79</v>
      </c>
    </row>
    <row r="31" spans="2:65" x14ac:dyDescent="0.5">
      <c r="B31" s="31">
        <v>42197</v>
      </c>
      <c r="C31" s="34">
        <v>2126.6</v>
      </c>
      <c r="D31" s="15"/>
      <c r="E31" s="31">
        <v>42197</v>
      </c>
      <c r="F31" s="32">
        <v>22.16</v>
      </c>
      <c r="I31" s="4">
        <v>1</v>
      </c>
      <c r="J31" s="17">
        <f t="shared" si="9"/>
        <v>-9.6302003081749632E-5</v>
      </c>
      <c r="K31" s="17">
        <f t="shared" si="5"/>
        <v>-1.3544018058690654E-2</v>
      </c>
      <c r="U31" s="4">
        <v>1</v>
      </c>
      <c r="V31" s="7">
        <f t="shared" si="3"/>
        <v>2.4077819512664966E-2</v>
      </c>
      <c r="W31" s="7">
        <f t="shared" si="4"/>
        <v>2.4077819512664966E-2</v>
      </c>
      <c r="X31" s="7">
        <f t="shared" si="6"/>
        <v>1.4187643020594942E-2</v>
      </c>
      <c r="AL31" s="23">
        <f t="shared" si="0"/>
        <v>-1.499999999999993E-2</v>
      </c>
      <c r="AM31" s="8">
        <f t="shared" si="1"/>
        <v>-1.9796381712400515E-2</v>
      </c>
      <c r="AN31" s="8">
        <f t="shared" si="2"/>
        <v>-2.3097356007270978E-2</v>
      </c>
      <c r="BH31" s="17">
        <f t="shared" si="7"/>
        <v>-9.6302003081749632E-5</v>
      </c>
      <c r="BI31" s="17">
        <f t="shared" si="8"/>
        <v>-1.3544018058690654E-2</v>
      </c>
      <c r="BK31" s="31">
        <v>42190</v>
      </c>
      <c r="BL31" s="18" t="s">
        <v>79</v>
      </c>
      <c r="BM31" s="18" t="s">
        <v>79</v>
      </c>
    </row>
    <row r="32" spans="2:65" x14ac:dyDescent="0.5">
      <c r="B32" s="31">
        <v>42204</v>
      </c>
      <c r="C32" s="34">
        <v>2079.6999999999998</v>
      </c>
      <c r="D32" s="15"/>
      <c r="E32" s="31">
        <v>42204</v>
      </c>
      <c r="F32" s="32">
        <v>20.36</v>
      </c>
      <c r="I32" s="4">
        <v>1</v>
      </c>
      <c r="J32" s="17">
        <f t="shared" si="9"/>
        <v>2.4077819512664966E-2</v>
      </c>
      <c r="K32" s="17">
        <f t="shared" si="5"/>
        <v>1.4187643020594942E-2</v>
      </c>
      <c r="U32" s="4">
        <v>1</v>
      </c>
      <c r="V32" s="7">
        <f t="shared" si="3"/>
        <v>-2.2053982883476042E-2</v>
      </c>
      <c r="W32" s="7">
        <f t="shared" si="4"/>
        <v>2.2053982883476042E-2</v>
      </c>
      <c r="X32" s="7">
        <f t="shared" si="6"/>
        <v>-8.1227436823104737E-2</v>
      </c>
      <c r="AL32" s="23">
        <f t="shared" si="0"/>
        <v>-9.9999999999999291E-3</v>
      </c>
      <c r="AM32" s="8">
        <f t="shared" si="1"/>
        <v>-1.2623800801785896E-2</v>
      </c>
      <c r="AN32" s="8">
        <f t="shared" si="2"/>
        <v>-1.5094374047627063E-2</v>
      </c>
      <c r="BH32" s="17">
        <f t="shared" si="7"/>
        <v>2.4077819512664966E-2</v>
      </c>
      <c r="BI32" s="17">
        <f t="shared" si="8"/>
        <v>1.4187643020594942E-2</v>
      </c>
      <c r="BK32" s="31">
        <v>42197</v>
      </c>
      <c r="BL32" s="18" t="s">
        <v>79</v>
      </c>
      <c r="BM32" s="18" t="s">
        <v>79</v>
      </c>
    </row>
    <row r="33" spans="2:65" x14ac:dyDescent="0.5">
      <c r="B33" s="31">
        <v>42211</v>
      </c>
      <c r="C33" s="34">
        <v>2103.8000000000002</v>
      </c>
      <c r="D33" s="15"/>
      <c r="E33" s="31">
        <v>42211</v>
      </c>
      <c r="F33" s="32">
        <v>20.57</v>
      </c>
      <c r="I33" s="4">
        <v>1</v>
      </c>
      <c r="J33" s="17">
        <f t="shared" si="9"/>
        <v>-2.2053982883476042E-2</v>
      </c>
      <c r="K33" s="17">
        <f t="shared" si="5"/>
        <v>-8.1227436823104737E-2</v>
      </c>
      <c r="U33" s="4">
        <v>1</v>
      </c>
      <c r="V33" s="7">
        <f t="shared" si="3"/>
        <v>1.1588209837957608E-2</v>
      </c>
      <c r="W33" s="7">
        <f t="shared" si="4"/>
        <v>1.1588209837957608E-2</v>
      </c>
      <c r="X33" s="7">
        <f t="shared" si="6"/>
        <v>1.031434184675839E-2</v>
      </c>
      <c r="AL33" s="23">
        <f t="shared" si="0"/>
        <v>-4.999999999999929E-3</v>
      </c>
      <c r="AM33" s="8">
        <f t="shared" si="1"/>
        <v>-5.4512198911712741E-3</v>
      </c>
      <c r="AN33" s="8">
        <f t="shared" si="2"/>
        <v>-7.0913920879831479E-3</v>
      </c>
      <c r="BH33" s="17">
        <f t="shared" si="7"/>
        <v>-2.2053982883476042E-2</v>
      </c>
      <c r="BI33" s="17">
        <f t="shared" si="8"/>
        <v>-8.1227436823104737E-2</v>
      </c>
      <c r="BK33" s="31">
        <v>42204</v>
      </c>
      <c r="BL33" s="18" t="s">
        <v>79</v>
      </c>
      <c r="BM33" s="18" t="s">
        <v>79</v>
      </c>
    </row>
    <row r="34" spans="2:65" x14ac:dyDescent="0.5">
      <c r="B34" s="31">
        <v>42218</v>
      </c>
      <c r="C34" s="34">
        <v>2077.6</v>
      </c>
      <c r="D34" s="15"/>
      <c r="E34" s="31">
        <v>42218</v>
      </c>
      <c r="F34" s="32">
        <v>21.18</v>
      </c>
      <c r="I34" s="4">
        <v>1</v>
      </c>
      <c r="J34" s="17">
        <f t="shared" si="9"/>
        <v>1.1588209837957608E-2</v>
      </c>
      <c r="K34" s="17">
        <f t="shared" si="5"/>
        <v>1.031434184675839E-2</v>
      </c>
      <c r="U34" s="4">
        <v>1</v>
      </c>
      <c r="V34" s="7">
        <f t="shared" si="3"/>
        <v>-1.2453655290426968E-2</v>
      </c>
      <c r="W34" s="7">
        <f t="shared" si="4"/>
        <v>1.2453655290426968E-2</v>
      </c>
      <c r="X34" s="7">
        <f t="shared" si="6"/>
        <v>2.9654837141468215E-2</v>
      </c>
      <c r="AL34" s="23">
        <f t="shared" si="0"/>
        <v>7.1123662515049091E-17</v>
      </c>
      <c r="AM34" s="8">
        <f t="shared" si="1"/>
        <v>1.7213610194433463E-3</v>
      </c>
      <c r="AN34" s="8">
        <f t="shared" si="2"/>
        <v>9.1158987166076546E-4</v>
      </c>
      <c r="BH34" s="17">
        <f t="shared" si="7"/>
        <v>1.1588209837957608E-2</v>
      </c>
      <c r="BI34" s="17">
        <f t="shared" si="8"/>
        <v>1.031434184675839E-2</v>
      </c>
      <c r="BK34" s="31">
        <v>42211</v>
      </c>
      <c r="BL34" s="18" t="s">
        <v>79</v>
      </c>
      <c r="BM34" s="18" t="s">
        <v>79</v>
      </c>
    </row>
    <row r="35" spans="2:65" x14ac:dyDescent="0.5">
      <c r="B35" s="31">
        <v>42225</v>
      </c>
      <c r="C35" s="34">
        <v>2091.5</v>
      </c>
      <c r="D35" s="15"/>
      <c r="E35" s="31">
        <v>42225</v>
      </c>
      <c r="F35" s="32">
        <v>20.71</v>
      </c>
      <c r="I35" s="4">
        <v>1</v>
      </c>
      <c r="J35" s="17">
        <f t="shared" si="9"/>
        <v>-1.2453655290426968E-2</v>
      </c>
      <c r="K35" s="17">
        <f t="shared" si="5"/>
        <v>2.9654837141468215E-2</v>
      </c>
      <c r="U35" s="4">
        <v>1</v>
      </c>
      <c r="V35" s="7">
        <f t="shared" si="3"/>
        <v>6.6904120138622236E-3</v>
      </c>
      <c r="W35" s="7">
        <f t="shared" si="4"/>
        <v>6.6904120138622236E-3</v>
      </c>
      <c r="X35" s="7">
        <f t="shared" si="6"/>
        <v>-2.2190745986779947E-2</v>
      </c>
      <c r="AL35" s="23">
        <f t="shared" si="0"/>
        <v>5.0000000000000712E-3</v>
      </c>
      <c r="AM35" s="8">
        <f t="shared" si="1"/>
        <v>8.8939419300579671E-3</v>
      </c>
      <c r="AN35" s="8">
        <f t="shared" si="2"/>
        <v>8.9145718313046775E-3</v>
      </c>
      <c r="BH35" s="17">
        <f t="shared" si="7"/>
        <v>-1.2453655290426968E-2</v>
      </c>
      <c r="BI35" s="17">
        <f t="shared" si="8"/>
        <v>2.9654837141468215E-2</v>
      </c>
      <c r="BK35" s="31">
        <v>42218</v>
      </c>
      <c r="BL35" s="18" t="s">
        <v>79</v>
      </c>
      <c r="BM35" s="18" t="s">
        <v>79</v>
      </c>
    </row>
    <row r="36" spans="2:65" x14ac:dyDescent="0.5">
      <c r="B36" s="31">
        <v>42232</v>
      </c>
      <c r="C36" s="34">
        <v>1970.9</v>
      </c>
      <c r="D36" s="15"/>
      <c r="E36" s="31">
        <v>42232</v>
      </c>
      <c r="F36" s="32">
        <v>18.84</v>
      </c>
      <c r="I36" s="4">
        <v>1</v>
      </c>
      <c r="J36" s="17">
        <f t="shared" si="9"/>
        <v>6.6904120138622236E-3</v>
      </c>
      <c r="K36" s="17">
        <f t="shared" si="5"/>
        <v>-2.2190745986779947E-2</v>
      </c>
      <c r="U36" s="4">
        <v>1</v>
      </c>
      <c r="V36" s="7">
        <f t="shared" si="3"/>
        <v>-5.7661965096820422E-2</v>
      </c>
      <c r="W36" s="7">
        <f t="shared" si="4"/>
        <v>5.7661965096820422E-2</v>
      </c>
      <c r="X36" s="7">
        <f t="shared" si="6"/>
        <v>-9.0294543698696272E-2</v>
      </c>
      <c r="AL36" s="23">
        <f t="shared" si="0"/>
        <v>1.0000000000000071E-2</v>
      </c>
      <c r="AM36" s="8">
        <f t="shared" si="1"/>
        <v>1.6066522840672587E-2</v>
      </c>
      <c r="AN36" s="8">
        <f t="shared" si="2"/>
        <v>1.6917553790948593E-2</v>
      </c>
      <c r="BH36" s="17">
        <f t="shared" si="7"/>
        <v>6.6904120138622236E-3</v>
      </c>
      <c r="BI36" s="17">
        <f t="shared" si="8"/>
        <v>-2.2190745986779947E-2</v>
      </c>
      <c r="BK36" s="31">
        <v>42225</v>
      </c>
      <c r="BL36" s="18" t="s">
        <v>79</v>
      </c>
      <c r="BM36" s="18" t="s">
        <v>79</v>
      </c>
    </row>
    <row r="37" spans="2:65" x14ac:dyDescent="0.5">
      <c r="B37" s="31">
        <v>42239</v>
      </c>
      <c r="C37" s="34">
        <v>1988.9</v>
      </c>
      <c r="D37" s="15"/>
      <c r="E37" s="31">
        <v>42239</v>
      </c>
      <c r="F37" s="32">
        <v>19.05</v>
      </c>
      <c r="I37" s="4">
        <v>1</v>
      </c>
      <c r="J37" s="17">
        <f t="shared" si="9"/>
        <v>-5.7661965096820422E-2</v>
      </c>
      <c r="K37" s="17">
        <f t="shared" si="5"/>
        <v>-9.0294543698696272E-2</v>
      </c>
      <c r="U37" s="4">
        <v>1</v>
      </c>
      <c r="V37" s="7">
        <f t="shared" si="3"/>
        <v>9.1328834542594439E-3</v>
      </c>
      <c r="W37" s="7">
        <f t="shared" si="4"/>
        <v>9.1328834542594439E-3</v>
      </c>
      <c r="X37" s="7">
        <f t="shared" si="6"/>
        <v>1.1146496815286566E-2</v>
      </c>
      <c r="AL37" s="23">
        <f t="shared" ref="AL37:AL60" si="10">AL36+0.5%</f>
        <v>1.5000000000000072E-2</v>
      </c>
      <c r="AM37" s="8">
        <f t="shared" si="1"/>
        <v>2.3239103751287207E-2</v>
      </c>
      <c r="AN37" s="8">
        <f t="shared" si="2"/>
        <v>2.4920535750592505E-2</v>
      </c>
      <c r="BH37" s="17">
        <f t="shared" si="7"/>
        <v>-5.7661965096820422E-2</v>
      </c>
      <c r="BI37" s="17">
        <f t="shared" si="8"/>
        <v>-9.0294543698696272E-2</v>
      </c>
      <c r="BK37" s="31">
        <v>42232</v>
      </c>
      <c r="BL37" s="18" t="s">
        <v>79</v>
      </c>
      <c r="BM37" s="18" t="s">
        <v>79</v>
      </c>
    </row>
    <row r="38" spans="2:65" x14ac:dyDescent="0.5">
      <c r="B38" s="31">
        <v>42246</v>
      </c>
      <c r="C38" s="34">
        <v>1921.2</v>
      </c>
      <c r="D38" s="15"/>
      <c r="E38" s="31">
        <v>42246</v>
      </c>
      <c r="F38" s="32">
        <v>18.809999999999999</v>
      </c>
      <c r="I38" s="4">
        <v>1</v>
      </c>
      <c r="J38" s="17">
        <f t="shared" si="9"/>
        <v>9.1328834542594439E-3</v>
      </c>
      <c r="K38" s="17">
        <f t="shared" si="5"/>
        <v>1.1146496815286566E-2</v>
      </c>
      <c r="U38" s="4">
        <v>1</v>
      </c>
      <c r="V38" s="7">
        <f t="shared" si="3"/>
        <v>-3.4038915983709561E-2</v>
      </c>
      <c r="W38" s="7">
        <f t="shared" si="4"/>
        <v>3.4038915983709561E-2</v>
      </c>
      <c r="X38" s="7">
        <f t="shared" si="6"/>
        <v>-1.2598425196850505E-2</v>
      </c>
      <c r="AL38" s="23">
        <f t="shared" si="10"/>
        <v>2.0000000000000073E-2</v>
      </c>
      <c r="AM38" s="8">
        <f t="shared" si="1"/>
        <v>3.0411684661901826E-2</v>
      </c>
      <c r="AN38" s="8">
        <f t="shared" si="2"/>
        <v>3.2923517710236425E-2</v>
      </c>
      <c r="BH38" s="17">
        <f t="shared" si="7"/>
        <v>9.1328834542594439E-3</v>
      </c>
      <c r="BI38" s="17">
        <f t="shared" si="8"/>
        <v>1.1146496815286566E-2</v>
      </c>
      <c r="BK38" s="31">
        <v>42239</v>
      </c>
      <c r="BL38" s="18" t="s">
        <v>79</v>
      </c>
      <c r="BM38" s="18" t="s">
        <v>79</v>
      </c>
    </row>
    <row r="39" spans="2:65" x14ac:dyDescent="0.5">
      <c r="B39" s="31">
        <v>42253</v>
      </c>
      <c r="C39" s="34">
        <v>1961</v>
      </c>
      <c r="D39" s="15"/>
      <c r="E39" s="31">
        <v>42253</v>
      </c>
      <c r="F39" s="32">
        <v>18.89</v>
      </c>
      <c r="I39" s="4">
        <v>1</v>
      </c>
      <c r="J39" s="17">
        <f t="shared" si="9"/>
        <v>-3.4038915983709561E-2</v>
      </c>
      <c r="K39" s="17">
        <f t="shared" si="5"/>
        <v>-1.2598425196850505E-2</v>
      </c>
      <c r="U39" s="4">
        <v>1</v>
      </c>
      <c r="V39" s="7">
        <f t="shared" si="3"/>
        <v>2.0716219029772942E-2</v>
      </c>
      <c r="W39" s="7">
        <f t="shared" si="4"/>
        <v>2.0716219029772942E-2</v>
      </c>
      <c r="X39" s="7">
        <f t="shared" si="6"/>
        <v>4.2530568846359529E-3</v>
      </c>
      <c r="AL39" s="23">
        <f t="shared" si="10"/>
        <v>2.5000000000000074E-2</v>
      </c>
      <c r="AM39" s="8">
        <f t="shared" si="1"/>
        <v>3.758426557251645E-2</v>
      </c>
      <c r="AN39" s="8">
        <f t="shared" si="2"/>
        <v>4.0926499669880337E-2</v>
      </c>
      <c r="BH39" s="17">
        <f t="shared" si="7"/>
        <v>-3.4038915983709561E-2</v>
      </c>
      <c r="BI39" s="17">
        <f t="shared" si="8"/>
        <v>-1.2598425196850505E-2</v>
      </c>
      <c r="BK39" s="31">
        <v>42246</v>
      </c>
      <c r="BL39" s="18" t="s">
        <v>79</v>
      </c>
      <c r="BM39" s="18" t="s">
        <v>79</v>
      </c>
    </row>
    <row r="40" spans="2:65" x14ac:dyDescent="0.5">
      <c r="B40" s="31">
        <v>42260</v>
      </c>
      <c r="C40" s="34">
        <v>1958</v>
      </c>
      <c r="D40" s="15"/>
      <c r="E40" s="31">
        <v>42260</v>
      </c>
      <c r="F40" s="32">
        <v>18.66</v>
      </c>
      <c r="I40" s="4">
        <v>1</v>
      </c>
      <c r="J40" s="17">
        <f t="shared" si="9"/>
        <v>2.0716219029772942E-2</v>
      </c>
      <c r="K40" s="17">
        <f t="shared" si="5"/>
        <v>4.2530568846359529E-3</v>
      </c>
      <c r="U40" s="4">
        <v>1</v>
      </c>
      <c r="V40" s="7">
        <f t="shared" si="3"/>
        <v>-1.5298317185109545E-3</v>
      </c>
      <c r="W40" s="7">
        <f t="shared" si="4"/>
        <v>1.5298317185109545E-3</v>
      </c>
      <c r="X40" s="7">
        <f t="shared" si="6"/>
        <v>-1.2175754367390157E-2</v>
      </c>
      <c r="AL40" s="23">
        <f t="shared" si="10"/>
        <v>3.0000000000000075E-2</v>
      </c>
      <c r="AM40" s="8">
        <f t="shared" si="1"/>
        <v>4.4756846483131073E-2</v>
      </c>
      <c r="AN40" s="8">
        <f t="shared" si="2"/>
        <v>4.8929481629524249E-2</v>
      </c>
      <c r="BH40" s="17">
        <f t="shared" si="7"/>
        <v>2.0716219029772942E-2</v>
      </c>
      <c r="BI40" s="17">
        <f t="shared" si="8"/>
        <v>4.2530568846359529E-3</v>
      </c>
      <c r="BK40" s="31">
        <v>42253</v>
      </c>
      <c r="BL40" s="18" t="s">
        <v>79</v>
      </c>
      <c r="BM40" s="18" t="s">
        <v>79</v>
      </c>
    </row>
    <row r="41" spans="2:65" x14ac:dyDescent="0.5">
      <c r="B41" s="31">
        <v>42267</v>
      </c>
      <c r="C41" s="34">
        <v>1931.3</v>
      </c>
      <c r="D41" s="15"/>
      <c r="E41" s="31">
        <v>42267</v>
      </c>
      <c r="F41" s="32">
        <v>17.690000000000001</v>
      </c>
      <c r="I41" s="4">
        <v>1</v>
      </c>
      <c r="J41" s="17">
        <f t="shared" si="9"/>
        <v>-1.5298317185109545E-3</v>
      </c>
      <c r="K41" s="17">
        <f t="shared" si="5"/>
        <v>-1.2175754367390157E-2</v>
      </c>
      <c r="U41" s="4">
        <v>1</v>
      </c>
      <c r="V41" s="7">
        <f t="shared" si="3"/>
        <v>-1.3636363636363669E-2</v>
      </c>
      <c r="W41" s="7">
        <f t="shared" si="4"/>
        <v>1.3636363636363669E-2</v>
      </c>
      <c r="X41" s="7">
        <f t="shared" si="6"/>
        <v>-5.1982851018220755E-2</v>
      </c>
      <c r="AL41" s="23">
        <f t="shared" si="10"/>
        <v>3.5000000000000073E-2</v>
      </c>
      <c r="AM41" s="8">
        <f t="shared" si="1"/>
        <v>5.1929427393745689E-2</v>
      </c>
      <c r="AN41" s="8">
        <f t="shared" si="2"/>
        <v>5.6932463589168161E-2</v>
      </c>
      <c r="BH41" s="17">
        <f t="shared" si="7"/>
        <v>-1.5298317185109545E-3</v>
      </c>
      <c r="BI41" s="17">
        <f t="shared" si="8"/>
        <v>-1.2175754367390157E-2</v>
      </c>
      <c r="BK41" s="31">
        <v>42260</v>
      </c>
      <c r="BL41" s="18" t="s">
        <v>79</v>
      </c>
      <c r="BM41" s="18" t="s">
        <v>79</v>
      </c>
    </row>
    <row r="42" spans="2:65" x14ac:dyDescent="0.5">
      <c r="B42" s="31">
        <v>42274</v>
      </c>
      <c r="C42" s="34">
        <v>1951.4</v>
      </c>
      <c r="D42" s="15"/>
      <c r="E42" s="31">
        <v>42274</v>
      </c>
      <c r="F42" s="32">
        <v>17.899999999999999</v>
      </c>
      <c r="I42" s="4">
        <v>1</v>
      </c>
      <c r="J42" s="17">
        <f t="shared" si="9"/>
        <v>-1.3636363636363669E-2</v>
      </c>
      <c r="K42" s="17">
        <f t="shared" si="5"/>
        <v>-5.1982851018220755E-2</v>
      </c>
      <c r="U42" s="4">
        <v>1</v>
      </c>
      <c r="V42" s="7">
        <f t="shared" si="3"/>
        <v>1.0407497540516841E-2</v>
      </c>
      <c r="W42" s="7">
        <f t="shared" si="4"/>
        <v>1.0407497540516841E-2</v>
      </c>
      <c r="X42" s="7">
        <f t="shared" si="6"/>
        <v>1.1871113623515894E-2</v>
      </c>
      <c r="AL42" s="23">
        <f t="shared" si="10"/>
        <v>4.000000000000007E-2</v>
      </c>
      <c r="AM42" s="8">
        <f t="shared" si="1"/>
        <v>5.9102008304360305E-2</v>
      </c>
      <c r="AN42" s="8">
        <f t="shared" si="2"/>
        <v>6.4935445548812074E-2</v>
      </c>
      <c r="BH42" s="17">
        <f t="shared" si="7"/>
        <v>-1.3636363636363669E-2</v>
      </c>
      <c r="BI42" s="17">
        <f t="shared" si="8"/>
        <v>-5.1982851018220755E-2</v>
      </c>
      <c r="BK42" s="31">
        <v>42267</v>
      </c>
      <c r="BL42" s="18" t="s">
        <v>79</v>
      </c>
      <c r="BM42" s="18" t="s">
        <v>79</v>
      </c>
    </row>
    <row r="43" spans="2:65" x14ac:dyDescent="0.5">
      <c r="B43" s="31">
        <v>42281</v>
      </c>
      <c r="C43" s="34">
        <v>2014.9</v>
      </c>
      <c r="D43" s="15"/>
      <c r="E43" s="31">
        <v>42281</v>
      </c>
      <c r="F43" s="32">
        <v>18.62</v>
      </c>
      <c r="I43" s="4">
        <v>1</v>
      </c>
      <c r="J43" s="17">
        <f t="shared" si="9"/>
        <v>1.0407497540516841E-2</v>
      </c>
      <c r="K43" s="17">
        <f t="shared" si="5"/>
        <v>1.1871113623515894E-2</v>
      </c>
      <c r="U43" s="4">
        <v>1</v>
      </c>
      <c r="V43" s="7">
        <f t="shared" si="3"/>
        <v>3.2540739981551603E-2</v>
      </c>
      <c r="W43" s="7">
        <f t="shared" si="4"/>
        <v>3.2540739981551603E-2</v>
      </c>
      <c r="X43" s="7">
        <f t="shared" si="6"/>
        <v>4.0223463687151018E-2</v>
      </c>
      <c r="AL43" s="23">
        <f t="shared" si="10"/>
        <v>4.5000000000000068E-2</v>
      </c>
      <c r="AM43" s="8">
        <f t="shared" si="1"/>
        <v>6.6274589214974922E-2</v>
      </c>
      <c r="AN43" s="8">
        <f t="shared" si="2"/>
        <v>7.2938427508455986E-2</v>
      </c>
      <c r="BH43" s="17">
        <f t="shared" si="7"/>
        <v>1.0407497540516841E-2</v>
      </c>
      <c r="BI43" s="17">
        <f t="shared" si="8"/>
        <v>1.1871113623515894E-2</v>
      </c>
      <c r="BK43" s="31">
        <v>42274</v>
      </c>
      <c r="BL43" s="18" t="s">
        <v>79</v>
      </c>
      <c r="BM43" s="18" t="s">
        <v>79</v>
      </c>
    </row>
    <row r="44" spans="2:65" x14ac:dyDescent="0.5">
      <c r="B44" s="31">
        <v>42288</v>
      </c>
      <c r="C44" s="34">
        <v>2033.1</v>
      </c>
      <c r="D44" s="15"/>
      <c r="E44" s="31">
        <v>42288</v>
      </c>
      <c r="F44" s="32">
        <v>18.57</v>
      </c>
      <c r="I44" s="4">
        <v>1</v>
      </c>
      <c r="J44" s="17">
        <f t="shared" si="9"/>
        <v>3.2540739981551603E-2</v>
      </c>
      <c r="K44" s="17">
        <f t="shared" si="5"/>
        <v>4.0223463687151018E-2</v>
      </c>
      <c r="U44" s="4">
        <v>1</v>
      </c>
      <c r="V44" s="7">
        <f t="shared" si="3"/>
        <v>9.0327063377835248E-3</v>
      </c>
      <c r="W44" s="7">
        <f t="shared" si="4"/>
        <v>9.0327063377835248E-3</v>
      </c>
      <c r="X44" s="7">
        <f t="shared" si="6"/>
        <v>-2.6852846401719255E-3</v>
      </c>
      <c r="AL44" s="23">
        <f t="shared" si="10"/>
        <v>5.0000000000000065E-2</v>
      </c>
      <c r="AM44" s="8">
        <f t="shared" si="1"/>
        <v>7.3447170125589531E-2</v>
      </c>
      <c r="AN44" s="8">
        <f t="shared" si="2"/>
        <v>8.0941409468099884E-2</v>
      </c>
      <c r="BH44" s="17">
        <f t="shared" si="7"/>
        <v>3.2540739981551603E-2</v>
      </c>
      <c r="BI44" s="17">
        <f t="shared" si="8"/>
        <v>4.0223463687151018E-2</v>
      </c>
      <c r="BK44" s="31">
        <v>42281</v>
      </c>
      <c r="BL44" s="18" t="s">
        <v>79</v>
      </c>
      <c r="BM44" s="18" t="s">
        <v>79</v>
      </c>
    </row>
    <row r="45" spans="2:65" x14ac:dyDescent="0.5">
      <c r="B45" s="31">
        <v>42295</v>
      </c>
      <c r="C45" s="34">
        <v>2075.1999999999998</v>
      </c>
      <c r="D45" s="15"/>
      <c r="E45" s="31">
        <v>42295</v>
      </c>
      <c r="F45" s="32">
        <v>18.59</v>
      </c>
      <c r="I45" s="4">
        <v>1</v>
      </c>
      <c r="J45" s="17">
        <f t="shared" si="9"/>
        <v>9.0327063377835248E-3</v>
      </c>
      <c r="K45" s="17">
        <f t="shared" si="5"/>
        <v>-2.6852846401719255E-3</v>
      </c>
      <c r="U45" s="4">
        <v>1</v>
      </c>
      <c r="V45" s="7">
        <f t="shared" si="3"/>
        <v>2.0707294279671329E-2</v>
      </c>
      <c r="W45" s="7">
        <f t="shared" si="4"/>
        <v>2.0707294279671329E-2</v>
      </c>
      <c r="X45" s="7">
        <f t="shared" si="6"/>
        <v>1.077005923532548E-3</v>
      </c>
      <c r="AL45" s="23">
        <f t="shared" si="10"/>
        <v>5.5000000000000063E-2</v>
      </c>
      <c r="AM45" s="8">
        <f t="shared" si="1"/>
        <v>8.0619751036204154E-2</v>
      </c>
      <c r="AN45" s="8">
        <f t="shared" si="2"/>
        <v>8.8944391427743796E-2</v>
      </c>
      <c r="BH45" s="17">
        <f t="shared" si="7"/>
        <v>9.0327063377835248E-3</v>
      </c>
      <c r="BI45" s="17">
        <f t="shared" si="8"/>
        <v>-2.6852846401719255E-3</v>
      </c>
      <c r="BK45" s="31">
        <v>42288</v>
      </c>
      <c r="BL45" s="18" t="s">
        <v>79</v>
      </c>
      <c r="BM45" s="18" t="s">
        <v>79</v>
      </c>
    </row>
    <row r="46" spans="2:65" x14ac:dyDescent="0.5">
      <c r="B46" s="31">
        <v>42302</v>
      </c>
      <c r="C46" s="34">
        <v>2079.4</v>
      </c>
      <c r="D46" s="15"/>
      <c r="E46" s="31">
        <v>42302</v>
      </c>
      <c r="F46" s="32">
        <v>18.27</v>
      </c>
      <c r="I46" s="4">
        <v>1</v>
      </c>
      <c r="J46" s="17">
        <f t="shared" si="9"/>
        <v>2.0707294279671329E-2</v>
      </c>
      <c r="K46" s="17">
        <f t="shared" si="5"/>
        <v>1.077005923532548E-3</v>
      </c>
      <c r="U46" s="4">
        <v>1</v>
      </c>
      <c r="V46" s="7">
        <f t="shared" si="3"/>
        <v>2.0239013107172799E-3</v>
      </c>
      <c r="W46" s="7">
        <f t="shared" si="4"/>
        <v>2.0239013107172799E-3</v>
      </c>
      <c r="X46" s="7">
        <f t="shared" si="6"/>
        <v>-1.7213555675094194E-2</v>
      </c>
      <c r="AL46" s="23">
        <f t="shared" si="10"/>
        <v>6.000000000000006E-2</v>
      </c>
      <c r="AM46" s="8">
        <f t="shared" si="1"/>
        <v>8.7792331946818764E-2</v>
      </c>
      <c r="AN46" s="8">
        <f t="shared" si="2"/>
        <v>9.6947373387387709E-2</v>
      </c>
      <c r="BH46" s="17">
        <f t="shared" si="7"/>
        <v>2.0707294279671329E-2</v>
      </c>
      <c r="BI46" s="17">
        <f t="shared" si="8"/>
        <v>1.077005923532548E-3</v>
      </c>
      <c r="BK46" s="31">
        <v>42295</v>
      </c>
      <c r="BL46" s="18" t="s">
        <v>79</v>
      </c>
      <c r="BM46" s="18" t="s">
        <v>79</v>
      </c>
    </row>
    <row r="47" spans="2:65" x14ac:dyDescent="0.5">
      <c r="B47" s="31">
        <v>42309</v>
      </c>
      <c r="C47" s="34">
        <v>2099.1999999999998</v>
      </c>
      <c r="D47" s="15"/>
      <c r="E47" s="31">
        <v>42309</v>
      </c>
      <c r="F47" s="32">
        <v>18.48</v>
      </c>
      <c r="I47" s="4">
        <v>1</v>
      </c>
      <c r="J47" s="17">
        <f t="shared" si="9"/>
        <v>2.0239013107172799E-3</v>
      </c>
      <c r="K47" s="17">
        <f t="shared" si="5"/>
        <v>-1.7213555675094194E-2</v>
      </c>
      <c r="U47" s="4">
        <v>1</v>
      </c>
      <c r="V47" s="7">
        <f t="shared" si="3"/>
        <v>9.5219774935075829E-3</v>
      </c>
      <c r="W47" s="7">
        <f t="shared" si="4"/>
        <v>9.5219774935075829E-3</v>
      </c>
      <c r="X47" s="7">
        <f t="shared" si="6"/>
        <v>1.1494252873563315E-2</v>
      </c>
      <c r="AL47" s="23">
        <f t="shared" si="10"/>
        <v>6.5000000000000058E-2</v>
      </c>
      <c r="AM47" s="8">
        <f t="shared" si="1"/>
        <v>9.4964912857433387E-2</v>
      </c>
      <c r="AN47" s="8">
        <f t="shared" si="2"/>
        <v>0.10495035534703162</v>
      </c>
      <c r="BH47" s="17">
        <f t="shared" si="7"/>
        <v>2.0239013107172799E-3</v>
      </c>
      <c r="BI47" s="17">
        <f t="shared" si="8"/>
        <v>-1.7213555675094194E-2</v>
      </c>
      <c r="BK47" s="31">
        <v>42302</v>
      </c>
      <c r="BL47" s="18" t="s">
        <v>79</v>
      </c>
      <c r="BM47" s="18" t="s">
        <v>79</v>
      </c>
    </row>
    <row r="48" spans="2:65" x14ac:dyDescent="0.5">
      <c r="B48" s="31">
        <v>42316</v>
      </c>
      <c r="C48" s="34">
        <v>2023</v>
      </c>
      <c r="D48" s="15"/>
      <c r="E48" s="31">
        <v>42316</v>
      </c>
      <c r="F48" s="32">
        <v>17.760000000000002</v>
      </c>
      <c r="I48" s="4">
        <v>1</v>
      </c>
      <c r="J48" s="17">
        <f t="shared" si="9"/>
        <v>9.5219774935075829E-3</v>
      </c>
      <c r="K48" s="17">
        <f t="shared" si="5"/>
        <v>1.1494252873563315E-2</v>
      </c>
      <c r="U48" s="4">
        <v>1</v>
      </c>
      <c r="V48" s="7">
        <f t="shared" si="3"/>
        <v>-3.6299542682926789E-2</v>
      </c>
      <c r="W48" s="7">
        <f t="shared" si="4"/>
        <v>3.6299542682926789E-2</v>
      </c>
      <c r="X48" s="7">
        <f t="shared" si="6"/>
        <v>-3.8961038961038863E-2</v>
      </c>
      <c r="AL48" s="23">
        <f t="shared" si="10"/>
        <v>7.0000000000000062E-2</v>
      </c>
      <c r="AM48" s="8">
        <f t="shared" si="1"/>
        <v>0.10213749376804801</v>
      </c>
      <c r="AN48" s="8">
        <f t="shared" si="2"/>
        <v>0.11295333730667553</v>
      </c>
      <c r="BH48" s="17">
        <f t="shared" si="7"/>
        <v>9.5219774935075829E-3</v>
      </c>
      <c r="BI48" s="17">
        <f t="shared" si="8"/>
        <v>1.1494252873563315E-2</v>
      </c>
      <c r="BK48" s="31">
        <v>42309</v>
      </c>
      <c r="BL48" s="18" t="s">
        <v>79</v>
      </c>
      <c r="BM48" s="18" t="s">
        <v>79</v>
      </c>
    </row>
    <row r="49" spans="2:65" x14ac:dyDescent="0.5">
      <c r="B49" s="31">
        <v>42323</v>
      </c>
      <c r="C49" s="34">
        <v>2089.1999999999998</v>
      </c>
      <c r="D49" s="15"/>
      <c r="E49" s="31">
        <v>42323</v>
      </c>
      <c r="F49" s="32">
        <v>16.57</v>
      </c>
      <c r="I49" s="4">
        <v>1</v>
      </c>
      <c r="J49" s="17">
        <f t="shared" si="9"/>
        <v>-3.6299542682926789E-2</v>
      </c>
      <c r="K49" s="17">
        <f t="shared" si="5"/>
        <v>-3.8961038961038863E-2</v>
      </c>
      <c r="U49" s="4">
        <v>1</v>
      </c>
      <c r="V49" s="7">
        <f t="shared" si="3"/>
        <v>3.272367770637663E-2</v>
      </c>
      <c r="W49" s="7">
        <f t="shared" si="4"/>
        <v>3.272367770637663E-2</v>
      </c>
      <c r="X49" s="7">
        <f t="shared" si="6"/>
        <v>-6.700450450450457E-2</v>
      </c>
      <c r="AL49" s="23">
        <f t="shared" si="10"/>
        <v>7.5000000000000067E-2</v>
      </c>
      <c r="AM49" s="8">
        <f t="shared" si="1"/>
        <v>0.10931007467866263</v>
      </c>
      <c r="AN49" s="8">
        <f t="shared" si="2"/>
        <v>0.12095631926631946</v>
      </c>
      <c r="BH49" s="17">
        <f t="shared" si="7"/>
        <v>-3.6299542682926789E-2</v>
      </c>
      <c r="BI49" s="17">
        <f t="shared" si="8"/>
        <v>-3.8961038961038863E-2</v>
      </c>
      <c r="BK49" s="31">
        <v>42316</v>
      </c>
      <c r="BL49" s="18" t="s">
        <v>79</v>
      </c>
      <c r="BM49" s="18" t="s">
        <v>79</v>
      </c>
    </row>
    <row r="50" spans="2:65" x14ac:dyDescent="0.5">
      <c r="B50" s="31">
        <v>42330</v>
      </c>
      <c r="C50" s="34">
        <v>2090.1</v>
      </c>
      <c r="D50" s="15"/>
      <c r="E50" s="31">
        <v>42330</v>
      </c>
      <c r="F50" s="32">
        <v>16.34</v>
      </c>
      <c r="I50" s="4">
        <v>1</v>
      </c>
      <c r="J50" s="17">
        <f t="shared" si="9"/>
        <v>3.272367770637663E-2</v>
      </c>
      <c r="K50" s="17">
        <f t="shared" si="5"/>
        <v>-6.700450450450457E-2</v>
      </c>
      <c r="U50" s="4">
        <v>1</v>
      </c>
      <c r="V50" s="7">
        <f t="shared" si="3"/>
        <v>4.3078690407805098E-4</v>
      </c>
      <c r="W50" s="7">
        <f t="shared" si="4"/>
        <v>4.3078690407805098E-4</v>
      </c>
      <c r="X50" s="7">
        <f t="shared" si="6"/>
        <v>-1.3880506940253445E-2</v>
      </c>
      <c r="AL50" s="23">
        <f t="shared" si="10"/>
        <v>8.0000000000000071E-2</v>
      </c>
      <c r="AM50" s="8">
        <f t="shared" si="1"/>
        <v>0.11648265558927727</v>
      </c>
      <c r="AN50" s="8">
        <f t="shared" si="2"/>
        <v>0.12895930122596339</v>
      </c>
      <c r="BH50" s="17">
        <f t="shared" si="7"/>
        <v>3.272367770637663E-2</v>
      </c>
      <c r="BI50" s="17">
        <f t="shared" si="8"/>
        <v>-6.700450450450457E-2</v>
      </c>
      <c r="BK50" s="31">
        <v>42323</v>
      </c>
      <c r="BL50" s="18" t="s">
        <v>79</v>
      </c>
      <c r="BM50" s="18" t="s">
        <v>79</v>
      </c>
    </row>
    <row r="51" spans="2:65" x14ac:dyDescent="0.5">
      <c r="B51" s="31">
        <v>42337</v>
      </c>
      <c r="C51" s="34">
        <v>2091.6999999999998</v>
      </c>
      <c r="D51" s="15"/>
      <c r="E51" s="31">
        <v>42337</v>
      </c>
      <c r="F51" s="32">
        <v>15.85</v>
      </c>
      <c r="I51" s="4">
        <v>1</v>
      </c>
      <c r="J51" s="17">
        <f t="shared" si="9"/>
        <v>4.3078690407805098E-4</v>
      </c>
      <c r="K51" s="17">
        <f t="shared" si="5"/>
        <v>-1.3880506940253445E-2</v>
      </c>
      <c r="U51" s="4">
        <v>1</v>
      </c>
      <c r="V51" s="7">
        <f t="shared" si="3"/>
        <v>7.6551361178878174E-4</v>
      </c>
      <c r="W51" s="7">
        <f t="shared" si="4"/>
        <v>7.6551361178878174E-4</v>
      </c>
      <c r="X51" s="7">
        <f t="shared" si="6"/>
        <v>-2.9987760097919258E-2</v>
      </c>
      <c r="AL51" s="23">
        <f t="shared" si="10"/>
        <v>8.5000000000000075E-2</v>
      </c>
      <c r="AM51" s="8">
        <f t="shared" si="1"/>
        <v>0.12365523649989189</v>
      </c>
      <c r="AN51" s="8">
        <f t="shared" si="2"/>
        <v>0.1369622831856073</v>
      </c>
      <c r="BH51" s="17">
        <f t="shared" si="7"/>
        <v>4.3078690407805098E-4</v>
      </c>
      <c r="BI51" s="17">
        <f t="shared" si="8"/>
        <v>-1.3880506940253445E-2</v>
      </c>
      <c r="BK51" s="31">
        <v>42330</v>
      </c>
      <c r="BL51" s="18" t="s">
        <v>79</v>
      </c>
      <c r="BM51" s="18" t="s">
        <v>79</v>
      </c>
    </row>
    <row r="52" spans="2:65" x14ac:dyDescent="0.5">
      <c r="B52" s="31">
        <v>42344</v>
      </c>
      <c r="C52" s="34">
        <v>2012.4</v>
      </c>
      <c r="D52" s="15"/>
      <c r="E52" s="31">
        <v>42344</v>
      </c>
      <c r="F52" s="32">
        <v>15.08</v>
      </c>
      <c r="I52" s="4">
        <v>1</v>
      </c>
      <c r="J52" s="17">
        <f t="shared" si="9"/>
        <v>7.6551361178878174E-4</v>
      </c>
      <c r="K52" s="17">
        <f t="shared" si="5"/>
        <v>-2.9987760097919258E-2</v>
      </c>
      <c r="U52" s="4">
        <v>1</v>
      </c>
      <c r="V52" s="7">
        <f t="shared" si="3"/>
        <v>-3.7911746426351645E-2</v>
      </c>
      <c r="W52" s="7">
        <f t="shared" si="4"/>
        <v>3.7911746426351645E-2</v>
      </c>
      <c r="X52" s="7">
        <f t="shared" si="6"/>
        <v>-4.8580441640378558E-2</v>
      </c>
      <c r="AL52" s="23">
        <f t="shared" si="10"/>
        <v>9.000000000000008E-2</v>
      </c>
      <c r="AM52" s="8">
        <f t="shared" si="1"/>
        <v>0.13082781741050653</v>
      </c>
      <c r="AN52" s="8">
        <f t="shared" si="2"/>
        <v>0.14496526514525121</v>
      </c>
      <c r="BH52" s="17">
        <f t="shared" si="7"/>
        <v>7.6551361178878174E-4</v>
      </c>
      <c r="BI52" s="17">
        <f t="shared" si="8"/>
        <v>-2.9987760097919258E-2</v>
      </c>
      <c r="BK52" s="31">
        <v>42337</v>
      </c>
      <c r="BL52" s="18" t="s">
        <v>79</v>
      </c>
      <c r="BM52" s="18" t="s">
        <v>79</v>
      </c>
    </row>
    <row r="53" spans="2:65" x14ac:dyDescent="0.5">
      <c r="B53" s="31">
        <v>42351</v>
      </c>
      <c r="C53" s="34">
        <v>2005.5</v>
      </c>
      <c r="D53" s="15"/>
      <c r="E53" s="31">
        <v>42351</v>
      </c>
      <c r="F53" s="32">
        <v>14.76</v>
      </c>
      <c r="I53" s="4">
        <v>1</v>
      </c>
      <c r="J53" s="17">
        <f t="shared" si="9"/>
        <v>-3.7911746426351645E-2</v>
      </c>
      <c r="K53" s="17">
        <f t="shared" si="5"/>
        <v>-4.8580441640378558E-2</v>
      </c>
      <c r="U53" s="4">
        <v>1</v>
      </c>
      <c r="V53" s="7">
        <f t="shared" si="3"/>
        <v>-3.4287418008348558E-3</v>
      </c>
      <c r="W53" s="7">
        <f t="shared" si="4"/>
        <v>3.4287418008348558E-3</v>
      </c>
      <c r="X53" s="7">
        <f t="shared" si="6"/>
        <v>-2.1220159151193685E-2</v>
      </c>
      <c r="AL53" s="23">
        <f t="shared" si="10"/>
        <v>9.5000000000000084E-2</v>
      </c>
      <c r="AM53" s="8">
        <f t="shared" si="1"/>
        <v>0.13800039832112115</v>
      </c>
      <c r="AN53" s="8">
        <f t="shared" si="2"/>
        <v>0.15296824710489515</v>
      </c>
      <c r="BH53" s="17">
        <f t="shared" si="7"/>
        <v>-3.7911746426351645E-2</v>
      </c>
      <c r="BI53" s="17">
        <f t="shared" si="8"/>
        <v>-4.8580441640378558E-2</v>
      </c>
      <c r="BK53" s="31">
        <v>42344</v>
      </c>
      <c r="BL53" s="18" t="s">
        <v>79</v>
      </c>
      <c r="BM53" s="18" t="s">
        <v>79</v>
      </c>
    </row>
    <row r="54" spans="2:65" x14ac:dyDescent="0.5">
      <c r="B54" s="31">
        <v>42358</v>
      </c>
      <c r="C54" s="34">
        <v>2061</v>
      </c>
      <c r="D54" s="15"/>
      <c r="E54" s="31">
        <v>42358</v>
      </c>
      <c r="F54" s="32">
        <v>15.6</v>
      </c>
      <c r="I54" s="4">
        <v>1</v>
      </c>
      <c r="J54" s="17">
        <f t="shared" si="9"/>
        <v>-3.4287418008348558E-3</v>
      </c>
      <c r="K54" s="17">
        <f t="shared" si="5"/>
        <v>-2.1220159151193685E-2</v>
      </c>
      <c r="U54" s="4">
        <v>1</v>
      </c>
      <c r="V54" s="7">
        <f t="shared" si="3"/>
        <v>2.7673896783844354E-2</v>
      </c>
      <c r="W54" s="7">
        <f t="shared" si="4"/>
        <v>2.7673896783844354E-2</v>
      </c>
      <c r="X54" s="7">
        <f t="shared" si="6"/>
        <v>5.6910569105691033E-2</v>
      </c>
      <c r="AL54" s="23">
        <f t="shared" si="10"/>
        <v>0.10000000000000009</v>
      </c>
      <c r="AM54" s="8">
        <f t="shared" si="1"/>
        <v>0.14517297923173578</v>
      </c>
      <c r="AN54" s="8">
        <f t="shared" si="2"/>
        <v>0.16097122906453906</v>
      </c>
      <c r="BH54" s="17">
        <f t="shared" si="7"/>
        <v>-3.4287418008348558E-3</v>
      </c>
      <c r="BI54" s="17">
        <f t="shared" si="8"/>
        <v>-2.1220159151193685E-2</v>
      </c>
      <c r="BK54" s="31">
        <v>42351</v>
      </c>
      <c r="BL54" s="18" t="s">
        <v>79</v>
      </c>
      <c r="BM54" s="18" t="s">
        <v>79</v>
      </c>
    </row>
    <row r="55" spans="2:65" x14ac:dyDescent="0.5">
      <c r="B55" s="31">
        <v>42365</v>
      </c>
      <c r="C55" s="34">
        <v>2043.9</v>
      </c>
      <c r="D55" s="15"/>
      <c r="E55" s="31">
        <v>42365</v>
      </c>
      <c r="F55" s="32">
        <v>15.18</v>
      </c>
      <c r="I55" s="4">
        <v>1</v>
      </c>
      <c r="J55" s="17">
        <f t="shared" si="9"/>
        <v>2.7673896783844354E-2</v>
      </c>
      <c r="K55" s="17">
        <f t="shared" si="5"/>
        <v>5.6910569105691033E-2</v>
      </c>
      <c r="U55" s="4">
        <v>1</v>
      </c>
      <c r="V55" s="7">
        <f t="shared" si="3"/>
        <v>-8.2969432314410341E-3</v>
      </c>
      <c r="W55" s="7">
        <f t="shared" si="4"/>
        <v>8.2969432314410341E-3</v>
      </c>
      <c r="X55" s="7">
        <f t="shared" si="6"/>
        <v>-2.6923076923076938E-2</v>
      </c>
      <c r="AL55" s="23">
        <f t="shared" si="10"/>
        <v>0.10500000000000009</v>
      </c>
      <c r="AM55" s="8">
        <f t="shared" si="1"/>
        <v>0.1523455601423504</v>
      </c>
      <c r="AN55" s="8">
        <f t="shared" si="2"/>
        <v>0.16897421102418297</v>
      </c>
      <c r="BH55" s="17">
        <f t="shared" si="7"/>
        <v>2.7673896783844354E-2</v>
      </c>
      <c r="BI55" s="17">
        <f t="shared" si="8"/>
        <v>5.6910569105691033E-2</v>
      </c>
      <c r="BK55" s="31">
        <v>42358</v>
      </c>
      <c r="BL55" s="18" t="s">
        <v>79</v>
      </c>
      <c r="BM55" s="18" t="s">
        <v>79</v>
      </c>
    </row>
    <row r="56" spans="2:65" x14ac:dyDescent="0.5">
      <c r="B56" s="31">
        <v>42372</v>
      </c>
      <c r="C56" s="34">
        <v>1922</v>
      </c>
      <c r="D56" s="15"/>
      <c r="E56" s="31">
        <v>42372</v>
      </c>
      <c r="F56" s="32">
        <v>14</v>
      </c>
      <c r="I56" s="4">
        <v>1</v>
      </c>
      <c r="J56" s="17">
        <f t="shared" si="9"/>
        <v>-8.2969432314410341E-3</v>
      </c>
      <c r="K56" s="17">
        <f t="shared" si="5"/>
        <v>-2.6923076923076938E-2</v>
      </c>
      <c r="U56" s="4">
        <v>1</v>
      </c>
      <c r="V56" s="7">
        <f t="shared" si="3"/>
        <v>-5.9640882626351588E-2</v>
      </c>
      <c r="W56" s="7">
        <f t="shared" si="4"/>
        <v>5.9640882626351588E-2</v>
      </c>
      <c r="X56" s="7">
        <f t="shared" si="6"/>
        <v>-7.7733860342556027E-2</v>
      </c>
      <c r="AL56" s="23">
        <f t="shared" si="10"/>
        <v>0.1100000000000001</v>
      </c>
      <c r="AM56" s="8">
        <f t="shared" si="1"/>
        <v>0.15951814105296502</v>
      </c>
      <c r="AN56" s="8">
        <f t="shared" si="2"/>
        <v>0.17697719298382691</v>
      </c>
      <c r="BH56" s="17">
        <f t="shared" si="7"/>
        <v>-8.2969432314410341E-3</v>
      </c>
      <c r="BI56" s="17">
        <f t="shared" si="8"/>
        <v>-2.6923076923076938E-2</v>
      </c>
      <c r="BK56" s="31">
        <v>42365</v>
      </c>
      <c r="BL56" s="18" t="s">
        <v>79</v>
      </c>
      <c r="BM56" s="18" t="s">
        <v>79</v>
      </c>
    </row>
    <row r="57" spans="2:65" x14ac:dyDescent="0.5">
      <c r="B57" s="31">
        <v>42379</v>
      </c>
      <c r="C57" s="34">
        <v>1880.3</v>
      </c>
      <c r="D57" s="15"/>
      <c r="E57" s="31">
        <v>42379</v>
      </c>
      <c r="F57" s="32">
        <v>13.38</v>
      </c>
      <c r="I57" s="4">
        <v>1</v>
      </c>
      <c r="J57" s="17">
        <f t="shared" si="9"/>
        <v>-5.9640882626351588E-2</v>
      </c>
      <c r="K57" s="17">
        <f t="shared" si="5"/>
        <v>-7.7733860342556027E-2</v>
      </c>
      <c r="U57" s="4">
        <v>1</v>
      </c>
      <c r="V57" s="7">
        <f t="shared" si="3"/>
        <v>-2.169614984391266E-2</v>
      </c>
      <c r="W57" s="7">
        <f t="shared" si="4"/>
        <v>2.169614984391266E-2</v>
      </c>
      <c r="X57" s="7">
        <f t="shared" si="6"/>
        <v>-4.4285714285714262E-2</v>
      </c>
      <c r="AL57" s="23">
        <f t="shared" si="10"/>
        <v>0.1150000000000001</v>
      </c>
      <c r="AM57" s="8">
        <f t="shared" si="1"/>
        <v>0.16669072196357967</v>
      </c>
      <c r="AN57" s="8">
        <f t="shared" si="2"/>
        <v>0.18498017494347083</v>
      </c>
      <c r="BH57" s="17">
        <f t="shared" si="7"/>
        <v>-5.9640882626351588E-2</v>
      </c>
      <c r="BI57" s="17">
        <f t="shared" si="8"/>
        <v>-7.7733860342556027E-2</v>
      </c>
      <c r="BK57" s="31">
        <v>42372</v>
      </c>
      <c r="BL57" s="8">
        <f>SLOPE(BI5:BI57,BH5:BH57)</f>
        <v>0.74237049376771624</v>
      </c>
      <c r="BM57" s="8">
        <f>STDEV(BI5:BI57)</f>
        <v>3.2077308553293209E-2</v>
      </c>
    </row>
    <row r="58" spans="2:65" x14ac:dyDescent="0.5">
      <c r="B58" s="31">
        <v>42386</v>
      </c>
      <c r="C58" s="34">
        <v>1906.9</v>
      </c>
      <c r="D58" s="15"/>
      <c r="E58" s="31">
        <v>42386</v>
      </c>
      <c r="F58" s="32">
        <v>13.8</v>
      </c>
      <c r="I58" s="4">
        <v>1</v>
      </c>
      <c r="J58" s="17">
        <f t="shared" si="9"/>
        <v>-2.169614984391266E-2</v>
      </c>
      <c r="K58" s="17">
        <f t="shared" si="5"/>
        <v>-4.4285714285714262E-2</v>
      </c>
      <c r="U58" s="4">
        <v>1</v>
      </c>
      <c r="V58" s="7">
        <f t="shared" si="3"/>
        <v>1.4146678721480788E-2</v>
      </c>
      <c r="W58" s="7">
        <f t="shared" si="4"/>
        <v>1.4146678721480788E-2</v>
      </c>
      <c r="X58" s="7">
        <f t="shared" si="6"/>
        <v>3.1390134529148073E-2</v>
      </c>
      <c r="AL58" s="23">
        <f t="shared" si="10"/>
        <v>0.12000000000000011</v>
      </c>
      <c r="AM58" s="8">
        <f t="shared" si="1"/>
        <v>0.1738633028741943</v>
      </c>
      <c r="AN58" s="8">
        <f t="shared" si="2"/>
        <v>0.19298315690311474</v>
      </c>
      <c r="BH58" s="17">
        <f t="shared" si="7"/>
        <v>-2.169614984391266E-2</v>
      </c>
      <c r="BI58" s="17">
        <f t="shared" si="8"/>
        <v>-4.4285714285714262E-2</v>
      </c>
      <c r="BK58" s="31">
        <v>42379</v>
      </c>
      <c r="BL58" s="8">
        <f t="shared" ref="BL58:BL121" si="11">SLOPE(BI6:BI58,BH6:BH58)</f>
        <v>0.75963648504281911</v>
      </c>
      <c r="BM58" s="8">
        <f t="shared" ref="BM58:BM121" si="12">STDEV(BI6:BI58)</f>
        <v>3.2400223499088304E-2</v>
      </c>
    </row>
    <row r="59" spans="2:65" x14ac:dyDescent="0.5">
      <c r="B59" s="31">
        <v>42393</v>
      </c>
      <c r="C59" s="34">
        <v>1940.2</v>
      </c>
      <c r="D59" s="15"/>
      <c r="E59" s="31">
        <v>42393</v>
      </c>
      <c r="F59" s="32">
        <v>13.58</v>
      </c>
      <c r="I59" s="4">
        <v>1</v>
      </c>
      <c r="J59" s="17">
        <f t="shared" si="9"/>
        <v>1.4146678721480788E-2</v>
      </c>
      <c r="K59" s="17">
        <f t="shared" si="5"/>
        <v>3.1390134529148073E-2</v>
      </c>
      <c r="U59" s="4">
        <v>1</v>
      </c>
      <c r="V59" s="7">
        <f t="shared" si="3"/>
        <v>1.746289789711053E-2</v>
      </c>
      <c r="W59" s="7">
        <f t="shared" si="4"/>
        <v>1.746289789711053E-2</v>
      </c>
      <c r="X59" s="7">
        <f t="shared" si="6"/>
        <v>-1.5942028985507339E-2</v>
      </c>
      <c r="AL59" s="23">
        <f t="shared" si="10"/>
        <v>0.12500000000000011</v>
      </c>
      <c r="AM59" s="8">
        <f t="shared" si="1"/>
        <v>0.18103588378480892</v>
      </c>
      <c r="AN59" s="8">
        <f t="shared" si="2"/>
        <v>0.20098613886275865</v>
      </c>
      <c r="BH59" s="17">
        <f t="shared" si="7"/>
        <v>1.4146678721480788E-2</v>
      </c>
      <c r="BI59" s="17">
        <f t="shared" si="8"/>
        <v>3.1390134529148073E-2</v>
      </c>
      <c r="BK59" s="31">
        <v>42386</v>
      </c>
      <c r="BL59" s="8">
        <f t="shared" si="11"/>
        <v>0.79132828103564035</v>
      </c>
      <c r="BM59" s="8">
        <f t="shared" si="12"/>
        <v>3.2853758203258192E-2</v>
      </c>
    </row>
    <row r="60" spans="2:65" x14ac:dyDescent="0.5">
      <c r="B60" s="31">
        <v>42400</v>
      </c>
      <c r="C60" s="34">
        <v>1880</v>
      </c>
      <c r="D60" s="15"/>
      <c r="E60" s="31">
        <v>42400</v>
      </c>
      <c r="F60" s="32">
        <v>13.6</v>
      </c>
      <c r="I60" s="4">
        <v>1</v>
      </c>
      <c r="J60" s="17">
        <f t="shared" si="9"/>
        <v>1.746289789711053E-2</v>
      </c>
      <c r="K60" s="17">
        <f t="shared" si="5"/>
        <v>-1.5942028985507339E-2</v>
      </c>
      <c r="U60" s="4">
        <v>1</v>
      </c>
      <c r="V60" s="7">
        <f t="shared" si="3"/>
        <v>-3.1027729100092771E-2</v>
      </c>
      <c r="W60" s="7">
        <f t="shared" si="4"/>
        <v>3.1027729100092771E-2</v>
      </c>
      <c r="X60" s="7">
        <f t="shared" si="6"/>
        <v>1.4727540500736325E-3</v>
      </c>
      <c r="AL60" s="23">
        <f t="shared" si="10"/>
        <v>0.13000000000000012</v>
      </c>
      <c r="AM60" s="8">
        <f t="shared" si="1"/>
        <v>0.18820846469542354</v>
      </c>
      <c r="AN60" s="8">
        <f t="shared" si="2"/>
        <v>0.20898912082240259</v>
      </c>
      <c r="BH60" s="17">
        <f t="shared" si="7"/>
        <v>1.746289789711053E-2</v>
      </c>
      <c r="BI60" s="17">
        <f t="shared" si="8"/>
        <v>-1.5942028985507339E-2</v>
      </c>
      <c r="BK60" s="31">
        <v>42393</v>
      </c>
      <c r="BL60" s="8">
        <f t="shared" si="11"/>
        <v>0.75588750922186831</v>
      </c>
      <c r="BM60" s="8">
        <f t="shared" si="12"/>
        <v>3.2433633732527674E-2</v>
      </c>
    </row>
    <row r="61" spans="2:65" x14ac:dyDescent="0.5">
      <c r="B61" s="31">
        <v>42407</v>
      </c>
      <c r="C61" s="34">
        <v>1864.8</v>
      </c>
      <c r="D61" s="15"/>
      <c r="E61" s="31">
        <v>42407</v>
      </c>
      <c r="F61" s="32">
        <v>13.4</v>
      </c>
      <c r="I61" s="4">
        <v>1</v>
      </c>
      <c r="J61" s="17">
        <f t="shared" si="9"/>
        <v>-3.1027729100092771E-2</v>
      </c>
      <c r="K61" s="17">
        <f t="shared" si="5"/>
        <v>1.4727540500736325E-3</v>
      </c>
      <c r="U61" s="4">
        <v>1</v>
      </c>
      <c r="V61" s="7">
        <f t="shared" si="3"/>
        <v>-8.0851063829787684E-3</v>
      </c>
      <c r="W61" s="7">
        <f t="shared" si="4"/>
        <v>8.0851063829787684E-3</v>
      </c>
      <c r="X61" s="7">
        <f t="shared" si="6"/>
        <v>-1.4705882352941124E-2</v>
      </c>
      <c r="BH61" s="17">
        <f t="shared" si="7"/>
        <v>-3.1027729100092771E-2</v>
      </c>
      <c r="BI61" s="17">
        <f t="shared" si="8"/>
        <v>1.4727540500736325E-3</v>
      </c>
      <c r="BK61" s="31">
        <v>42400</v>
      </c>
      <c r="BL61" s="8">
        <f t="shared" si="11"/>
        <v>0.75802114091728356</v>
      </c>
      <c r="BM61" s="8">
        <f t="shared" si="12"/>
        <v>3.234842310031253E-2</v>
      </c>
    </row>
    <row r="62" spans="2:65" x14ac:dyDescent="0.5">
      <c r="B62" s="31">
        <v>42414</v>
      </c>
      <c r="C62" s="34">
        <v>1917.8</v>
      </c>
      <c r="D62" s="15"/>
      <c r="E62" s="31">
        <v>42414</v>
      </c>
      <c r="F62" s="32">
        <v>14.91</v>
      </c>
      <c r="I62" s="4">
        <v>1</v>
      </c>
      <c r="J62" s="17">
        <f t="shared" si="9"/>
        <v>-8.0851063829787684E-3</v>
      </c>
      <c r="K62" s="17">
        <f t="shared" si="5"/>
        <v>-1.4705882352941124E-2</v>
      </c>
      <c r="U62" s="4">
        <v>1</v>
      </c>
      <c r="V62" s="7">
        <f t="shared" si="3"/>
        <v>2.8421278421278506E-2</v>
      </c>
      <c r="W62" s="7">
        <f t="shared" si="4"/>
        <v>2.8421278421278506E-2</v>
      </c>
      <c r="X62" s="7">
        <f t="shared" si="6"/>
        <v>0.11268656716417902</v>
      </c>
      <c r="BH62" s="17">
        <f t="shared" si="7"/>
        <v>-8.0851063829787684E-3</v>
      </c>
      <c r="BI62" s="17">
        <f t="shared" si="8"/>
        <v>-1.4705882352941124E-2</v>
      </c>
      <c r="BK62" s="31">
        <v>42407</v>
      </c>
      <c r="BL62" s="8">
        <f t="shared" si="11"/>
        <v>0.81069768301101686</v>
      </c>
      <c r="BM62" s="8">
        <f t="shared" si="12"/>
        <v>3.2308898921375943E-2</v>
      </c>
    </row>
    <row r="63" spans="2:65" x14ac:dyDescent="0.5">
      <c r="B63" s="31">
        <v>42421</v>
      </c>
      <c r="C63" s="34">
        <v>1948</v>
      </c>
      <c r="D63" s="15"/>
      <c r="E63" s="31">
        <v>42421</v>
      </c>
      <c r="F63" s="32">
        <v>15.07</v>
      </c>
      <c r="I63" s="4">
        <v>1</v>
      </c>
      <c r="J63" s="17">
        <f t="shared" si="9"/>
        <v>2.8421278421278506E-2</v>
      </c>
      <c r="K63" s="17">
        <f t="shared" si="5"/>
        <v>0.11268656716417902</v>
      </c>
      <c r="U63" s="4">
        <v>1</v>
      </c>
      <c r="V63" s="7">
        <f t="shared" si="3"/>
        <v>1.5747210345187224E-2</v>
      </c>
      <c r="W63" s="7">
        <f t="shared" si="4"/>
        <v>1.5747210345187224E-2</v>
      </c>
      <c r="X63" s="7">
        <f t="shared" si="6"/>
        <v>1.0731052984574108E-2</v>
      </c>
      <c r="BH63" s="17">
        <f t="shared" si="7"/>
        <v>2.8421278421278506E-2</v>
      </c>
      <c r="BI63" s="17">
        <f t="shared" si="8"/>
        <v>0.11268656716417902</v>
      </c>
      <c r="BK63" s="31">
        <v>42414</v>
      </c>
      <c r="BL63" s="8">
        <f t="shared" si="11"/>
        <v>0.976811979808067</v>
      </c>
      <c r="BM63" s="8">
        <f t="shared" si="12"/>
        <v>3.6410675532718956E-2</v>
      </c>
    </row>
    <row r="64" spans="2:65" x14ac:dyDescent="0.5">
      <c r="B64" s="31">
        <v>42428</v>
      </c>
      <c r="C64" s="34">
        <v>2000</v>
      </c>
      <c r="D64" s="15"/>
      <c r="E64" s="31">
        <v>42428</v>
      </c>
      <c r="F64" s="32">
        <v>16.850000000000001</v>
      </c>
      <c r="I64" s="4">
        <v>1</v>
      </c>
      <c r="J64" s="17">
        <f t="shared" si="9"/>
        <v>1.5747210345187224E-2</v>
      </c>
      <c r="K64" s="17">
        <f t="shared" si="5"/>
        <v>1.0731052984574108E-2</v>
      </c>
      <c r="U64" s="4">
        <v>1</v>
      </c>
      <c r="V64" s="7">
        <f t="shared" si="3"/>
        <v>2.6694045174537884E-2</v>
      </c>
      <c r="W64" s="7">
        <f t="shared" si="4"/>
        <v>2.6694045174537884E-2</v>
      </c>
      <c r="X64" s="7">
        <f t="shared" si="6"/>
        <v>0.11811546118115479</v>
      </c>
      <c r="BH64" s="17">
        <f t="shared" si="7"/>
        <v>1.5747210345187224E-2</v>
      </c>
      <c r="BI64" s="17">
        <f t="shared" si="8"/>
        <v>1.0731052984574108E-2</v>
      </c>
      <c r="BK64" s="31">
        <v>42421</v>
      </c>
      <c r="BL64" s="8">
        <f t="shared" si="11"/>
        <v>0.98108154822958904</v>
      </c>
      <c r="BM64" s="8">
        <f t="shared" si="12"/>
        <v>3.6501872039816335E-2</v>
      </c>
    </row>
    <row r="65" spans="2:65" x14ac:dyDescent="0.5">
      <c r="B65" s="31">
        <v>42435</v>
      </c>
      <c r="C65" s="34">
        <v>2022.2</v>
      </c>
      <c r="D65" s="15"/>
      <c r="E65" s="31">
        <v>42435</v>
      </c>
      <c r="F65" s="32">
        <v>16.91</v>
      </c>
      <c r="I65" s="4">
        <v>1</v>
      </c>
      <c r="J65" s="17">
        <f t="shared" si="9"/>
        <v>2.6694045174537884E-2</v>
      </c>
      <c r="K65" s="17">
        <f t="shared" si="5"/>
        <v>0.11811546118115479</v>
      </c>
      <c r="U65" s="4">
        <v>1</v>
      </c>
      <c r="V65" s="7">
        <f t="shared" si="3"/>
        <v>1.110000000000011E-2</v>
      </c>
      <c r="W65" s="7">
        <f t="shared" si="4"/>
        <v>1.110000000000011E-2</v>
      </c>
      <c r="X65" s="7">
        <f t="shared" si="6"/>
        <v>3.5608308605341588E-3</v>
      </c>
      <c r="BH65" s="17">
        <f t="shared" si="7"/>
        <v>2.6694045174537884E-2</v>
      </c>
      <c r="BI65" s="17">
        <f t="shared" si="8"/>
        <v>0.11811546118115479</v>
      </c>
      <c r="BK65" s="31">
        <v>42428</v>
      </c>
      <c r="BL65" s="8">
        <f t="shared" si="11"/>
        <v>1.0987795192756673</v>
      </c>
      <c r="BM65" s="8">
        <f t="shared" si="12"/>
        <v>4.0385885970190494E-2</v>
      </c>
    </row>
    <row r="66" spans="2:65" x14ac:dyDescent="0.5">
      <c r="B66" s="31">
        <v>42442</v>
      </c>
      <c r="C66" s="34">
        <v>2049.6</v>
      </c>
      <c r="D66" s="15"/>
      <c r="E66" s="31">
        <v>42442</v>
      </c>
      <c r="F66" s="32">
        <v>17.149999999999999</v>
      </c>
      <c r="I66" s="4">
        <v>1</v>
      </c>
      <c r="J66" s="17">
        <f t="shared" si="9"/>
        <v>1.110000000000011E-2</v>
      </c>
      <c r="K66" s="17">
        <f t="shared" si="5"/>
        <v>3.5608308605341588E-3</v>
      </c>
      <c r="U66" s="4">
        <v>1</v>
      </c>
      <c r="V66" s="7">
        <f t="shared" si="3"/>
        <v>1.3549599446147642E-2</v>
      </c>
      <c r="W66" s="7">
        <f t="shared" si="4"/>
        <v>1.3549599446147642E-2</v>
      </c>
      <c r="X66" s="7">
        <f t="shared" si="6"/>
        <v>1.4192785334121716E-2</v>
      </c>
      <c r="BH66" s="17">
        <f t="shared" si="7"/>
        <v>1.110000000000011E-2</v>
      </c>
      <c r="BI66" s="17">
        <f t="shared" si="8"/>
        <v>3.5608308605341588E-3</v>
      </c>
      <c r="BK66" s="31">
        <v>42435</v>
      </c>
      <c r="BL66" s="8">
        <f t="shared" si="11"/>
        <v>1.0812502669457673</v>
      </c>
      <c r="BM66" s="8">
        <f t="shared" si="12"/>
        <v>4.0025307573301319E-2</v>
      </c>
    </row>
    <row r="67" spans="2:65" x14ac:dyDescent="0.5">
      <c r="B67" s="31">
        <v>42449</v>
      </c>
      <c r="C67" s="34">
        <v>2035.9</v>
      </c>
      <c r="D67" s="15"/>
      <c r="E67" s="31">
        <v>42449</v>
      </c>
      <c r="F67" s="32">
        <v>16.73</v>
      </c>
      <c r="I67" s="4">
        <v>1</v>
      </c>
      <c r="J67" s="17">
        <f t="shared" si="9"/>
        <v>1.3549599446147642E-2</v>
      </c>
      <c r="K67" s="17">
        <f t="shared" si="5"/>
        <v>1.4192785334121716E-2</v>
      </c>
      <c r="U67" s="4">
        <v>1</v>
      </c>
      <c r="V67" s="7">
        <f t="shared" si="3"/>
        <v>-6.6842310694769091E-3</v>
      </c>
      <c r="W67" s="7">
        <f t="shared" si="4"/>
        <v>6.6842310694769091E-3</v>
      </c>
      <c r="X67" s="7">
        <f t="shared" si="6"/>
        <v>-2.4489795918367196E-2</v>
      </c>
      <c r="BH67" s="17">
        <f t="shared" si="7"/>
        <v>1.3549599446147642E-2</v>
      </c>
      <c r="BI67" s="17">
        <f t="shared" si="8"/>
        <v>1.4192785334121716E-2</v>
      </c>
      <c r="BK67" s="31">
        <v>42442</v>
      </c>
      <c r="BL67" s="8">
        <f t="shared" si="11"/>
        <v>1.0929067763401694</v>
      </c>
      <c r="BM67" s="8">
        <f t="shared" si="12"/>
        <v>4.0049701290602875E-2</v>
      </c>
    </row>
    <row r="68" spans="2:65" x14ac:dyDescent="0.5">
      <c r="B68" s="31">
        <v>42456</v>
      </c>
      <c r="C68" s="34">
        <v>2072.8000000000002</v>
      </c>
      <c r="D68" s="15"/>
      <c r="E68" s="31">
        <v>42456</v>
      </c>
      <c r="F68" s="32">
        <v>17.350000000000001</v>
      </c>
      <c r="I68" s="4">
        <v>1</v>
      </c>
      <c r="J68" s="17">
        <f t="shared" si="9"/>
        <v>-6.6842310694769091E-3</v>
      </c>
      <c r="K68" s="17">
        <f t="shared" si="5"/>
        <v>-2.4489795918367196E-2</v>
      </c>
      <c r="U68" s="4">
        <v>1</v>
      </c>
      <c r="V68" s="7">
        <f t="shared" si="3"/>
        <v>1.8124662311508555E-2</v>
      </c>
      <c r="W68" s="7">
        <f t="shared" si="4"/>
        <v>1.8124662311508555E-2</v>
      </c>
      <c r="X68" s="7">
        <f t="shared" si="6"/>
        <v>3.7059175134489086E-2</v>
      </c>
      <c r="BH68" s="17">
        <f t="shared" si="7"/>
        <v>-6.6842310694769091E-3</v>
      </c>
      <c r="BI68" s="17">
        <f t="shared" si="8"/>
        <v>-2.4489795918367196E-2</v>
      </c>
      <c r="BK68" s="31">
        <v>42449</v>
      </c>
      <c r="BL68" s="8">
        <f t="shared" si="11"/>
        <v>1.1419295068653661</v>
      </c>
      <c r="BM68" s="8">
        <f t="shared" si="12"/>
        <v>4.0128937439742711E-2</v>
      </c>
    </row>
    <row r="69" spans="2:65" x14ac:dyDescent="0.5">
      <c r="B69" s="31">
        <v>42463</v>
      </c>
      <c r="C69" s="34">
        <v>2047.6</v>
      </c>
      <c r="D69" s="15"/>
      <c r="E69" s="31">
        <v>42463</v>
      </c>
      <c r="F69" s="32">
        <v>15.83</v>
      </c>
      <c r="I69" s="4">
        <v>1</v>
      </c>
      <c r="J69" s="17">
        <f t="shared" si="9"/>
        <v>1.8124662311508555E-2</v>
      </c>
      <c r="K69" s="17">
        <f t="shared" si="5"/>
        <v>3.7059175134489086E-2</v>
      </c>
      <c r="U69" s="4">
        <v>1</v>
      </c>
      <c r="V69" s="7">
        <f t="shared" si="3"/>
        <v>-1.2157468159012086E-2</v>
      </c>
      <c r="W69" s="7">
        <f t="shared" si="4"/>
        <v>1.2157468159012086E-2</v>
      </c>
      <c r="X69" s="7">
        <f t="shared" si="6"/>
        <v>-8.7608069164265223E-2</v>
      </c>
      <c r="BH69" s="17">
        <f t="shared" si="7"/>
        <v>1.8124662311508555E-2</v>
      </c>
      <c r="BI69" s="17">
        <f t="shared" si="8"/>
        <v>3.7059175134489086E-2</v>
      </c>
      <c r="BK69" s="31">
        <v>42456</v>
      </c>
      <c r="BL69" s="8">
        <f t="shared" si="11"/>
        <v>1.1347800882208265</v>
      </c>
      <c r="BM69" s="8">
        <f t="shared" si="12"/>
        <v>3.9954641166336194E-2</v>
      </c>
    </row>
    <row r="70" spans="2:65" x14ac:dyDescent="0.5">
      <c r="B70" s="31">
        <v>42470</v>
      </c>
      <c r="C70" s="34">
        <v>2080.6999999999998</v>
      </c>
      <c r="D70" s="15"/>
      <c r="E70" s="31">
        <v>42470</v>
      </c>
      <c r="F70" s="32">
        <v>16.920000000000002</v>
      </c>
      <c r="I70" s="4">
        <v>1</v>
      </c>
      <c r="J70" s="17">
        <f t="shared" si="9"/>
        <v>-1.2157468159012086E-2</v>
      </c>
      <c r="K70" s="17">
        <f t="shared" si="5"/>
        <v>-8.7608069164265223E-2</v>
      </c>
      <c r="U70" s="4">
        <v>1</v>
      </c>
      <c r="V70" s="7">
        <f t="shared" ref="V70:V133" si="13">C70/C69-1</f>
        <v>1.6165266653643151E-2</v>
      </c>
      <c r="W70" s="7">
        <f t="shared" ref="W70:W133" si="14">ABS(V70)</f>
        <v>1.6165266653643151E-2</v>
      </c>
      <c r="X70" s="7">
        <f t="shared" ref="X70:X133" si="15">F70/F69-1</f>
        <v>6.8856601389766459E-2</v>
      </c>
      <c r="BH70" s="17">
        <f t="shared" si="7"/>
        <v>-1.2157468159012086E-2</v>
      </c>
      <c r="BI70" s="17">
        <f t="shared" si="8"/>
        <v>-8.7608069164265223E-2</v>
      </c>
      <c r="BK70" s="31">
        <v>42463</v>
      </c>
      <c r="BL70" s="8">
        <f t="shared" si="11"/>
        <v>1.1708557543199241</v>
      </c>
      <c r="BM70" s="8">
        <f t="shared" si="12"/>
        <v>4.1475515296993337E-2</v>
      </c>
    </row>
    <row r="71" spans="2:65" x14ac:dyDescent="0.5">
      <c r="B71" s="31">
        <v>42477</v>
      </c>
      <c r="C71" s="34">
        <v>2091.6</v>
      </c>
      <c r="D71" s="15"/>
      <c r="E71" s="31">
        <v>42477</v>
      </c>
      <c r="F71" s="32">
        <v>17.32</v>
      </c>
      <c r="I71" s="4">
        <v>1</v>
      </c>
      <c r="J71" s="17">
        <f t="shared" si="9"/>
        <v>1.6165266653643151E-2</v>
      </c>
      <c r="K71" s="17">
        <f t="shared" ref="K71:K134" si="16">F70/F69-1</f>
        <v>6.8856601389766459E-2</v>
      </c>
      <c r="U71" s="4">
        <v>1</v>
      </c>
      <c r="V71" s="7">
        <f t="shared" si="13"/>
        <v>5.2386216177249256E-3</v>
      </c>
      <c r="W71" s="7">
        <f t="shared" si="14"/>
        <v>5.2386216177249256E-3</v>
      </c>
      <c r="X71" s="7">
        <f t="shared" si="15"/>
        <v>2.3640661938534091E-2</v>
      </c>
      <c r="BH71" s="17">
        <f t="shared" ref="BH71:BH134" si="17">C70/C69-1</f>
        <v>1.6165266653643151E-2</v>
      </c>
      <c r="BI71" s="17">
        <f t="shared" ref="BI71:BI134" si="18">F70/F69-1</f>
        <v>6.8856601389766459E-2</v>
      </c>
      <c r="BK71" s="31">
        <v>42470</v>
      </c>
      <c r="BL71" s="8">
        <f t="shared" si="11"/>
        <v>1.2306076707881919</v>
      </c>
      <c r="BM71" s="8">
        <f t="shared" si="12"/>
        <v>4.2682392384942536E-2</v>
      </c>
    </row>
    <row r="72" spans="2:65" x14ac:dyDescent="0.5">
      <c r="B72" s="31">
        <v>42484</v>
      </c>
      <c r="C72" s="34">
        <v>2065.3000000000002</v>
      </c>
      <c r="D72" s="15"/>
      <c r="E72" s="31">
        <v>42484</v>
      </c>
      <c r="F72" s="32">
        <v>16.91</v>
      </c>
      <c r="I72" s="4">
        <v>1</v>
      </c>
      <c r="J72" s="17">
        <f t="shared" ref="J72:J135" si="19">C71/C70-1</f>
        <v>5.2386216177249256E-3</v>
      </c>
      <c r="K72" s="17">
        <f t="shared" si="16"/>
        <v>2.3640661938534091E-2</v>
      </c>
      <c r="U72" s="4">
        <v>1</v>
      </c>
      <c r="V72" s="7">
        <f t="shared" si="13"/>
        <v>-1.2574105947599779E-2</v>
      </c>
      <c r="W72" s="7">
        <f t="shared" si="14"/>
        <v>1.2574105947599779E-2</v>
      </c>
      <c r="X72" s="7">
        <f t="shared" si="15"/>
        <v>-2.3672055427251704E-2</v>
      </c>
      <c r="BH72" s="17">
        <f t="shared" si="17"/>
        <v>5.2386216177249256E-3</v>
      </c>
      <c r="BI72" s="17">
        <f t="shared" si="18"/>
        <v>2.3640661938534091E-2</v>
      </c>
      <c r="BK72" s="31">
        <v>42477</v>
      </c>
      <c r="BL72" s="8">
        <f t="shared" si="11"/>
        <v>1.2600649516961824</v>
      </c>
      <c r="BM72" s="8">
        <f t="shared" si="12"/>
        <v>4.2457314316326558E-2</v>
      </c>
    </row>
    <row r="73" spans="2:65" x14ac:dyDescent="0.5">
      <c r="B73" s="31">
        <v>42491</v>
      </c>
      <c r="C73" s="34">
        <v>2057.1</v>
      </c>
      <c r="D73" s="15"/>
      <c r="E73" s="31">
        <v>42491</v>
      </c>
      <c r="F73" s="32">
        <v>17.07</v>
      </c>
      <c r="I73" s="4">
        <v>1</v>
      </c>
      <c r="J73" s="17">
        <f t="shared" si="19"/>
        <v>-1.2574105947599779E-2</v>
      </c>
      <c r="K73" s="17">
        <f t="shared" si="16"/>
        <v>-2.3672055427251704E-2</v>
      </c>
      <c r="U73" s="4">
        <v>1</v>
      </c>
      <c r="V73" s="7">
        <f t="shared" si="13"/>
        <v>-3.9703675010895889E-3</v>
      </c>
      <c r="W73" s="7">
        <f t="shared" si="14"/>
        <v>3.9703675010895889E-3</v>
      </c>
      <c r="X73" s="7">
        <f t="shared" si="15"/>
        <v>9.4618568894144772E-3</v>
      </c>
      <c r="BH73" s="17">
        <f t="shared" si="17"/>
        <v>-1.2574105947599779E-2</v>
      </c>
      <c r="BI73" s="17">
        <f t="shared" si="18"/>
        <v>-2.3672055427251704E-2</v>
      </c>
      <c r="BK73" s="31">
        <v>42484</v>
      </c>
      <c r="BL73" s="8">
        <f t="shared" si="11"/>
        <v>1.2782261737921754</v>
      </c>
      <c r="BM73" s="8">
        <f t="shared" si="12"/>
        <v>4.2544974696337487E-2</v>
      </c>
    </row>
    <row r="74" spans="2:65" x14ac:dyDescent="0.5">
      <c r="B74" s="31">
        <v>42498</v>
      </c>
      <c r="C74" s="34">
        <v>2046.6</v>
      </c>
      <c r="D74" s="15"/>
      <c r="E74" s="31">
        <v>42498</v>
      </c>
      <c r="F74" s="32">
        <v>16.63</v>
      </c>
      <c r="I74" s="4">
        <v>1</v>
      </c>
      <c r="J74" s="17">
        <f t="shared" si="19"/>
        <v>-3.9703675010895889E-3</v>
      </c>
      <c r="K74" s="17">
        <f t="shared" si="16"/>
        <v>9.4618568894144772E-3</v>
      </c>
      <c r="U74" s="4">
        <v>1</v>
      </c>
      <c r="V74" s="7">
        <f t="shared" si="13"/>
        <v>-5.1042730056876096E-3</v>
      </c>
      <c r="W74" s="7">
        <f t="shared" si="14"/>
        <v>5.1042730056876096E-3</v>
      </c>
      <c r="X74" s="7">
        <f t="shared" si="15"/>
        <v>-2.5776215582894002E-2</v>
      </c>
      <c r="BH74" s="17">
        <f t="shared" si="17"/>
        <v>-3.9703675010895889E-3</v>
      </c>
      <c r="BI74" s="17">
        <f t="shared" si="18"/>
        <v>9.4618568894144772E-3</v>
      </c>
      <c r="BK74" s="31">
        <v>42491</v>
      </c>
      <c r="BL74" s="8">
        <f t="shared" si="11"/>
        <v>1.2843566228042509</v>
      </c>
      <c r="BM74" s="8">
        <f t="shared" si="12"/>
        <v>4.2160348889222612E-2</v>
      </c>
    </row>
    <row r="75" spans="2:65" x14ac:dyDescent="0.5">
      <c r="B75" s="31">
        <v>42505</v>
      </c>
      <c r="C75" s="34">
        <v>2052.3000000000002</v>
      </c>
      <c r="D75" s="15"/>
      <c r="E75" s="31">
        <v>42505</v>
      </c>
      <c r="F75" s="32">
        <v>16</v>
      </c>
      <c r="I75" s="4">
        <v>1</v>
      </c>
      <c r="J75" s="17">
        <f t="shared" si="19"/>
        <v>-5.1042730056876096E-3</v>
      </c>
      <c r="K75" s="17">
        <f t="shared" si="16"/>
        <v>-2.5776215582894002E-2</v>
      </c>
      <c r="U75" s="4">
        <v>1</v>
      </c>
      <c r="V75" s="7">
        <f t="shared" si="13"/>
        <v>2.7851070067430594E-3</v>
      </c>
      <c r="W75" s="7">
        <f t="shared" si="14"/>
        <v>2.7851070067430594E-3</v>
      </c>
      <c r="X75" s="7">
        <f t="shared" si="15"/>
        <v>-3.7883343355381793E-2</v>
      </c>
      <c r="BH75" s="17">
        <f t="shared" si="17"/>
        <v>-5.1042730056876096E-3</v>
      </c>
      <c r="BI75" s="17">
        <f t="shared" si="18"/>
        <v>-2.5776215582894002E-2</v>
      </c>
      <c r="BK75" s="31">
        <v>42498</v>
      </c>
      <c r="BL75" s="8">
        <f t="shared" si="11"/>
        <v>1.2952133253044711</v>
      </c>
      <c r="BM75" s="8">
        <f t="shared" si="12"/>
        <v>4.1965173427948754E-2</v>
      </c>
    </row>
    <row r="76" spans="2:65" x14ac:dyDescent="0.5">
      <c r="B76" s="31">
        <v>42512</v>
      </c>
      <c r="C76" s="34">
        <v>2099.1</v>
      </c>
      <c r="D76" s="15"/>
      <c r="E76" s="31">
        <v>42512</v>
      </c>
      <c r="F76" s="32">
        <v>16.57</v>
      </c>
      <c r="I76" s="4">
        <v>1</v>
      </c>
      <c r="J76" s="17">
        <f t="shared" si="19"/>
        <v>2.7851070067430594E-3</v>
      </c>
      <c r="K76" s="17">
        <f t="shared" si="16"/>
        <v>-3.7883343355381793E-2</v>
      </c>
      <c r="U76" s="4">
        <v>1</v>
      </c>
      <c r="V76" s="7">
        <f t="shared" si="13"/>
        <v>2.2803683671977604E-2</v>
      </c>
      <c r="W76" s="7">
        <f t="shared" si="14"/>
        <v>2.2803683671977604E-2</v>
      </c>
      <c r="X76" s="7">
        <f t="shared" si="15"/>
        <v>3.5625000000000018E-2</v>
      </c>
      <c r="BH76" s="17">
        <f t="shared" si="17"/>
        <v>2.7851070067430594E-3</v>
      </c>
      <c r="BI76" s="17">
        <f t="shared" si="18"/>
        <v>-3.7883343355381793E-2</v>
      </c>
      <c r="BK76" s="31">
        <v>42505</v>
      </c>
      <c r="BL76" s="8">
        <f t="shared" si="11"/>
        <v>1.2903410257995434</v>
      </c>
      <c r="BM76" s="8">
        <f t="shared" si="12"/>
        <v>4.2216674276665998E-2</v>
      </c>
    </row>
    <row r="77" spans="2:65" x14ac:dyDescent="0.5">
      <c r="B77" s="31">
        <v>42519</v>
      </c>
      <c r="C77" s="34">
        <v>2099.1</v>
      </c>
      <c r="D77" s="15"/>
      <c r="E77" s="31">
        <v>42519</v>
      </c>
      <c r="F77" s="32">
        <v>16.239999999999998</v>
      </c>
      <c r="I77" s="4">
        <v>1</v>
      </c>
      <c r="J77" s="17">
        <f t="shared" si="19"/>
        <v>2.2803683671977604E-2</v>
      </c>
      <c r="K77" s="17">
        <f t="shared" si="16"/>
        <v>3.5625000000000018E-2</v>
      </c>
      <c r="U77" s="4">
        <v>1</v>
      </c>
      <c r="V77" s="7">
        <f t="shared" si="13"/>
        <v>0</v>
      </c>
      <c r="W77" s="7">
        <f t="shared" si="14"/>
        <v>0</v>
      </c>
      <c r="X77" s="7">
        <f t="shared" si="15"/>
        <v>-1.991550995775504E-2</v>
      </c>
      <c r="BH77" s="17">
        <f t="shared" si="17"/>
        <v>2.2803683671977604E-2</v>
      </c>
      <c r="BI77" s="17">
        <f t="shared" si="18"/>
        <v>3.5625000000000018E-2</v>
      </c>
      <c r="BK77" s="31">
        <v>42512</v>
      </c>
      <c r="BL77" s="8">
        <f t="shared" si="11"/>
        <v>1.3013613659817311</v>
      </c>
      <c r="BM77" s="8">
        <f t="shared" si="12"/>
        <v>4.2583838680409491E-2</v>
      </c>
    </row>
    <row r="78" spans="2:65" x14ac:dyDescent="0.5">
      <c r="B78" s="31">
        <v>42526</v>
      </c>
      <c r="C78" s="34">
        <v>2096.1</v>
      </c>
      <c r="D78" s="15"/>
      <c r="E78" s="31">
        <v>42526</v>
      </c>
      <c r="F78" s="32">
        <v>16.100000000000001</v>
      </c>
      <c r="I78" s="4">
        <v>1</v>
      </c>
      <c r="J78" s="17">
        <f t="shared" si="19"/>
        <v>0</v>
      </c>
      <c r="K78" s="17">
        <f t="shared" si="16"/>
        <v>-1.991550995775504E-2</v>
      </c>
      <c r="U78" s="4">
        <v>1</v>
      </c>
      <c r="V78" s="7">
        <f t="shared" si="13"/>
        <v>-1.4291839359725778E-3</v>
      </c>
      <c r="W78" s="7">
        <f t="shared" si="14"/>
        <v>1.4291839359725778E-3</v>
      </c>
      <c r="X78" s="7">
        <f t="shared" si="15"/>
        <v>-8.6206896551722645E-3</v>
      </c>
      <c r="BH78" s="17">
        <f t="shared" si="17"/>
        <v>0</v>
      </c>
      <c r="BI78" s="17">
        <f t="shared" si="18"/>
        <v>-1.991550995775504E-2</v>
      </c>
      <c r="BK78" s="31">
        <v>42519</v>
      </c>
      <c r="BL78" s="8">
        <f t="shared" si="11"/>
        <v>1.3159137032395656</v>
      </c>
      <c r="BM78" s="8">
        <f t="shared" si="12"/>
        <v>4.2491978206121106E-2</v>
      </c>
    </row>
    <row r="79" spans="2:65" x14ac:dyDescent="0.5">
      <c r="B79" s="31">
        <v>42533</v>
      </c>
      <c r="C79" s="34">
        <v>2071.1999999999998</v>
      </c>
      <c r="D79" s="15"/>
      <c r="E79" s="31">
        <v>42533</v>
      </c>
      <c r="F79" s="32">
        <v>15.38</v>
      </c>
      <c r="I79" s="4">
        <v>1</v>
      </c>
      <c r="J79" s="17">
        <f t="shared" si="19"/>
        <v>-1.4291839359725778E-3</v>
      </c>
      <c r="K79" s="17">
        <f t="shared" si="16"/>
        <v>-8.6206896551722645E-3</v>
      </c>
      <c r="U79" s="4">
        <v>1</v>
      </c>
      <c r="V79" s="7">
        <f t="shared" si="13"/>
        <v>-1.1879204236439178E-2</v>
      </c>
      <c r="W79" s="7">
        <f t="shared" si="14"/>
        <v>1.1879204236439178E-2</v>
      </c>
      <c r="X79" s="7">
        <f t="shared" si="15"/>
        <v>-4.4720496894409933E-2</v>
      </c>
      <c r="BH79" s="17">
        <f t="shared" si="17"/>
        <v>-1.4291839359725778E-3</v>
      </c>
      <c r="BI79" s="17">
        <f t="shared" si="18"/>
        <v>-8.6206896551722645E-3</v>
      </c>
      <c r="BK79" s="31">
        <v>42526</v>
      </c>
      <c r="BL79" s="8">
        <f t="shared" si="11"/>
        <v>1.3237764044215254</v>
      </c>
      <c r="BM79" s="8">
        <f t="shared" si="12"/>
        <v>4.244314481353826E-2</v>
      </c>
    </row>
    <row r="80" spans="2:65" x14ac:dyDescent="0.5">
      <c r="B80" s="31">
        <v>42540</v>
      </c>
      <c r="C80" s="34">
        <v>2037.4</v>
      </c>
      <c r="D80" s="15"/>
      <c r="E80" s="31">
        <v>42540</v>
      </c>
      <c r="F80" s="32">
        <v>15.01</v>
      </c>
      <c r="I80" s="4">
        <v>1</v>
      </c>
      <c r="J80" s="17">
        <f t="shared" si="19"/>
        <v>-1.1879204236439178E-2</v>
      </c>
      <c r="K80" s="17">
        <f t="shared" si="16"/>
        <v>-4.4720496894409933E-2</v>
      </c>
      <c r="U80" s="4">
        <v>1</v>
      </c>
      <c r="V80" s="7">
        <f t="shared" si="13"/>
        <v>-1.6319042101197279E-2</v>
      </c>
      <c r="W80" s="7">
        <f t="shared" si="14"/>
        <v>1.6319042101197279E-2</v>
      </c>
      <c r="X80" s="7">
        <f t="shared" si="15"/>
        <v>-2.4057217165149636E-2</v>
      </c>
      <c r="BH80" s="17">
        <f t="shared" si="17"/>
        <v>-1.1879204236439178E-2</v>
      </c>
      <c r="BI80" s="17">
        <f t="shared" si="18"/>
        <v>-4.4720496894409933E-2</v>
      </c>
      <c r="BK80" s="31">
        <v>42533</v>
      </c>
      <c r="BL80" s="8">
        <f t="shared" si="11"/>
        <v>1.3371586865567373</v>
      </c>
      <c r="BM80" s="8">
        <f t="shared" si="12"/>
        <v>4.243725829299802E-2</v>
      </c>
    </row>
    <row r="81" spans="2:65" x14ac:dyDescent="0.5">
      <c r="B81" s="31">
        <v>42547</v>
      </c>
      <c r="C81" s="34">
        <v>2102.9</v>
      </c>
      <c r="D81" s="15"/>
      <c r="E81" s="31">
        <v>42547</v>
      </c>
      <c r="F81" s="32">
        <v>15.01</v>
      </c>
      <c r="I81" s="4">
        <v>1</v>
      </c>
      <c r="J81" s="17">
        <f t="shared" si="19"/>
        <v>-1.6319042101197279E-2</v>
      </c>
      <c r="K81" s="17">
        <f t="shared" si="16"/>
        <v>-2.4057217165149636E-2</v>
      </c>
      <c r="U81" s="4">
        <v>1</v>
      </c>
      <c r="V81" s="7">
        <f t="shared" si="13"/>
        <v>3.214881711985873E-2</v>
      </c>
      <c r="W81" s="7">
        <f t="shared" si="14"/>
        <v>3.214881711985873E-2</v>
      </c>
      <c r="X81" s="7">
        <f t="shared" si="15"/>
        <v>0</v>
      </c>
      <c r="BH81" s="17">
        <f t="shared" si="17"/>
        <v>-1.6319042101197279E-2</v>
      </c>
      <c r="BI81" s="17">
        <f t="shared" si="18"/>
        <v>-2.4057217165149636E-2</v>
      </c>
      <c r="BK81" s="31">
        <v>42540</v>
      </c>
      <c r="BL81" s="8">
        <f t="shared" si="11"/>
        <v>1.3323895132547687</v>
      </c>
      <c r="BM81" s="8">
        <f t="shared" si="12"/>
        <v>4.2441713930720583E-2</v>
      </c>
    </row>
    <row r="82" spans="2:65" x14ac:dyDescent="0.5">
      <c r="B82" s="31">
        <v>42554</v>
      </c>
      <c r="C82" s="34">
        <v>2129.9</v>
      </c>
      <c r="D82" s="15"/>
      <c r="E82" s="31">
        <v>42554</v>
      </c>
      <c r="F82" s="32">
        <v>15.45</v>
      </c>
      <c r="I82" s="4">
        <v>1</v>
      </c>
      <c r="J82" s="17">
        <f t="shared" si="19"/>
        <v>3.214881711985873E-2</v>
      </c>
      <c r="K82" s="17">
        <f t="shared" si="16"/>
        <v>0</v>
      </c>
      <c r="U82" s="4">
        <v>1</v>
      </c>
      <c r="V82" s="7">
        <f t="shared" si="13"/>
        <v>1.2839412240239767E-2</v>
      </c>
      <c r="W82" s="7">
        <f t="shared" si="14"/>
        <v>1.2839412240239767E-2</v>
      </c>
      <c r="X82" s="7">
        <f t="shared" si="15"/>
        <v>2.931379080612917E-2</v>
      </c>
      <c r="BH82" s="17">
        <f t="shared" si="17"/>
        <v>3.214881711985873E-2</v>
      </c>
      <c r="BI82" s="17">
        <f t="shared" si="18"/>
        <v>0</v>
      </c>
      <c r="BK82" s="31">
        <v>42547</v>
      </c>
      <c r="BL82" s="8">
        <f t="shared" si="11"/>
        <v>1.2902767285782484</v>
      </c>
      <c r="BM82" s="8">
        <f t="shared" si="12"/>
        <v>4.2077726861948515E-2</v>
      </c>
    </row>
    <row r="83" spans="2:65" x14ac:dyDescent="0.5">
      <c r="B83" s="31">
        <v>42561</v>
      </c>
      <c r="C83" s="34">
        <v>2161.6999999999998</v>
      </c>
      <c r="D83" s="15"/>
      <c r="E83" s="31">
        <v>42561</v>
      </c>
      <c r="F83" s="32">
        <v>15.91</v>
      </c>
      <c r="I83" s="4">
        <v>1</v>
      </c>
      <c r="J83" s="17">
        <f t="shared" si="19"/>
        <v>1.2839412240239767E-2</v>
      </c>
      <c r="K83" s="17">
        <f t="shared" si="16"/>
        <v>2.931379080612917E-2</v>
      </c>
      <c r="U83" s="4">
        <v>1</v>
      </c>
      <c r="V83" s="7">
        <f t="shared" si="13"/>
        <v>1.4930278416827036E-2</v>
      </c>
      <c r="W83" s="7">
        <f t="shared" si="14"/>
        <v>1.4930278416827036E-2</v>
      </c>
      <c r="X83" s="7">
        <f t="shared" si="15"/>
        <v>2.9773462783171611E-2</v>
      </c>
      <c r="BH83" s="17">
        <f t="shared" si="17"/>
        <v>1.2839412240239767E-2</v>
      </c>
      <c r="BI83" s="17">
        <f t="shared" si="18"/>
        <v>2.931379080612917E-2</v>
      </c>
      <c r="BK83" s="31">
        <v>42554</v>
      </c>
      <c r="BL83" s="8">
        <f t="shared" si="11"/>
        <v>1.3058639736922089</v>
      </c>
      <c r="BM83" s="8">
        <f t="shared" si="12"/>
        <v>4.2359909443710417E-2</v>
      </c>
    </row>
    <row r="84" spans="2:65" x14ac:dyDescent="0.5">
      <c r="B84" s="31">
        <v>42568</v>
      </c>
      <c r="C84" s="34">
        <v>2175</v>
      </c>
      <c r="D84" s="15"/>
      <c r="E84" s="31">
        <v>42568</v>
      </c>
      <c r="F84" s="32">
        <v>16.55</v>
      </c>
      <c r="I84" s="4">
        <v>1</v>
      </c>
      <c r="J84" s="17">
        <f t="shared" si="19"/>
        <v>1.4930278416827036E-2</v>
      </c>
      <c r="K84" s="17">
        <f t="shared" si="16"/>
        <v>2.9773462783171611E-2</v>
      </c>
      <c r="U84" s="4">
        <v>1</v>
      </c>
      <c r="V84" s="7">
        <f t="shared" si="13"/>
        <v>6.1525651107925405E-3</v>
      </c>
      <c r="W84" s="7">
        <f t="shared" si="14"/>
        <v>6.1525651107925405E-3</v>
      </c>
      <c r="X84" s="7">
        <f t="shared" si="15"/>
        <v>4.0226272784412265E-2</v>
      </c>
      <c r="BH84" s="17">
        <f t="shared" si="17"/>
        <v>1.4930278416827036E-2</v>
      </c>
      <c r="BI84" s="17">
        <f t="shared" si="18"/>
        <v>2.9773462783171611E-2</v>
      </c>
      <c r="BK84" s="31">
        <v>42561</v>
      </c>
      <c r="BL84" s="8">
        <f t="shared" si="11"/>
        <v>1.3155041471755975</v>
      </c>
      <c r="BM84" s="8">
        <f t="shared" si="12"/>
        <v>4.2626618120910058E-2</v>
      </c>
    </row>
    <row r="85" spans="2:65" x14ac:dyDescent="0.5">
      <c r="B85" s="31">
        <v>42575</v>
      </c>
      <c r="C85" s="34">
        <v>2173.6</v>
      </c>
      <c r="D85" s="15"/>
      <c r="E85" s="31">
        <v>42575</v>
      </c>
      <c r="F85" s="32">
        <v>17.149999999999999</v>
      </c>
      <c r="I85" s="4">
        <v>1</v>
      </c>
      <c r="J85" s="17">
        <f t="shared" si="19"/>
        <v>6.1525651107925405E-3</v>
      </c>
      <c r="K85" s="17">
        <f t="shared" si="16"/>
        <v>4.0226272784412265E-2</v>
      </c>
      <c r="U85" s="4">
        <v>1</v>
      </c>
      <c r="V85" s="7">
        <f t="shared" si="13"/>
        <v>-6.4367816091959185E-4</v>
      </c>
      <c r="W85" s="7">
        <f t="shared" si="14"/>
        <v>6.4367816091959185E-4</v>
      </c>
      <c r="X85" s="7">
        <f t="shared" si="15"/>
        <v>3.6253776435045237E-2</v>
      </c>
      <c r="BH85" s="17">
        <f t="shared" si="17"/>
        <v>6.1525651107925405E-3</v>
      </c>
      <c r="BI85" s="17">
        <f t="shared" si="18"/>
        <v>4.0226272784412265E-2</v>
      </c>
      <c r="BK85" s="31">
        <v>42568</v>
      </c>
      <c r="BL85" s="8">
        <f t="shared" si="11"/>
        <v>1.3356227614792446</v>
      </c>
      <c r="BM85" s="8">
        <f t="shared" si="12"/>
        <v>4.3001384591213401E-2</v>
      </c>
    </row>
    <row r="86" spans="2:65" x14ac:dyDescent="0.5">
      <c r="B86" s="31">
        <v>42582</v>
      </c>
      <c r="C86" s="34">
        <v>2182.9</v>
      </c>
      <c r="D86" s="15"/>
      <c r="E86" s="31">
        <v>42582</v>
      </c>
      <c r="F86" s="32">
        <v>18.420000000000002</v>
      </c>
      <c r="I86" s="4">
        <v>1</v>
      </c>
      <c r="J86" s="17">
        <f t="shared" si="19"/>
        <v>-6.4367816091959185E-4</v>
      </c>
      <c r="K86" s="17">
        <f t="shared" si="16"/>
        <v>3.6253776435045237E-2</v>
      </c>
      <c r="U86" s="4">
        <v>1</v>
      </c>
      <c r="V86" s="7">
        <f t="shared" si="13"/>
        <v>4.2786161207215567E-3</v>
      </c>
      <c r="W86" s="7">
        <f t="shared" si="14"/>
        <v>4.2786161207215567E-3</v>
      </c>
      <c r="X86" s="7">
        <f t="shared" si="15"/>
        <v>7.4052478134110977E-2</v>
      </c>
      <c r="BH86" s="17">
        <f t="shared" si="17"/>
        <v>-6.4367816091959185E-4</v>
      </c>
      <c r="BI86" s="17">
        <f t="shared" si="18"/>
        <v>3.6253776435045237E-2</v>
      </c>
      <c r="BK86" s="31">
        <v>42575</v>
      </c>
      <c r="BL86" s="8">
        <f t="shared" si="11"/>
        <v>1.285839904290633</v>
      </c>
      <c r="BM86" s="8">
        <f t="shared" si="12"/>
        <v>4.1991016829731602E-2</v>
      </c>
    </row>
    <row r="87" spans="2:65" x14ac:dyDescent="0.5">
      <c r="B87" s="31">
        <v>42589</v>
      </c>
      <c r="C87" s="34">
        <v>2184.1</v>
      </c>
      <c r="D87" s="15"/>
      <c r="E87" s="31">
        <v>42589</v>
      </c>
      <c r="F87" s="32">
        <v>18.690000000000001</v>
      </c>
      <c r="I87" s="4">
        <v>1</v>
      </c>
      <c r="J87" s="17">
        <f t="shared" si="19"/>
        <v>4.2786161207215567E-3</v>
      </c>
      <c r="K87" s="17">
        <f t="shared" si="16"/>
        <v>7.4052478134110977E-2</v>
      </c>
      <c r="U87" s="4">
        <v>1</v>
      </c>
      <c r="V87" s="7">
        <f t="shared" si="13"/>
        <v>5.4972742681735909E-4</v>
      </c>
      <c r="W87" s="7">
        <f t="shared" si="14"/>
        <v>5.4972742681735909E-4</v>
      </c>
      <c r="X87" s="7">
        <f t="shared" si="15"/>
        <v>1.4657980456026065E-2</v>
      </c>
      <c r="BH87" s="17">
        <f t="shared" si="17"/>
        <v>4.2786161207215567E-3</v>
      </c>
      <c r="BI87" s="17">
        <f t="shared" si="18"/>
        <v>7.4052478134110977E-2</v>
      </c>
      <c r="BK87" s="31">
        <v>42582</v>
      </c>
      <c r="BL87" s="8">
        <f t="shared" si="11"/>
        <v>1.2968831003879411</v>
      </c>
      <c r="BM87" s="8">
        <f t="shared" si="12"/>
        <v>4.3255076083523011E-2</v>
      </c>
    </row>
    <row r="88" spans="2:65" x14ac:dyDescent="0.5">
      <c r="B88" s="31">
        <v>42596</v>
      </c>
      <c r="C88" s="34">
        <v>2183.9</v>
      </c>
      <c r="D88" s="15"/>
      <c r="E88" s="31">
        <v>42596</v>
      </c>
      <c r="F88" s="32">
        <v>18.260000000000002</v>
      </c>
      <c r="I88" s="4">
        <v>1</v>
      </c>
      <c r="J88" s="17">
        <f t="shared" si="19"/>
        <v>5.4972742681735909E-4</v>
      </c>
      <c r="K88" s="17">
        <f t="shared" si="16"/>
        <v>1.4657980456026065E-2</v>
      </c>
      <c r="U88" s="4">
        <v>1</v>
      </c>
      <c r="V88" s="7">
        <f t="shared" si="13"/>
        <v>-9.1570898768322806E-5</v>
      </c>
      <c r="W88" s="7">
        <f t="shared" si="14"/>
        <v>9.1570898768322806E-5</v>
      </c>
      <c r="X88" s="7">
        <f t="shared" si="15"/>
        <v>-2.3006955591225231E-2</v>
      </c>
      <c r="BH88" s="17">
        <f t="shared" si="17"/>
        <v>5.4972742681735909E-4</v>
      </c>
      <c r="BI88" s="17">
        <f t="shared" si="18"/>
        <v>1.4657980456026065E-2</v>
      </c>
      <c r="BK88" s="31">
        <v>42589</v>
      </c>
      <c r="BL88" s="8">
        <f t="shared" si="11"/>
        <v>1.3253743632062482</v>
      </c>
      <c r="BM88" s="8">
        <f t="shared" si="12"/>
        <v>4.3098313974994147E-2</v>
      </c>
    </row>
    <row r="89" spans="2:65" x14ac:dyDescent="0.5">
      <c r="B89" s="31">
        <v>42603</v>
      </c>
      <c r="C89" s="34">
        <v>2169</v>
      </c>
      <c r="D89" s="15"/>
      <c r="E89" s="31">
        <v>42603</v>
      </c>
      <c r="F89" s="32">
        <v>18.46</v>
      </c>
      <c r="I89" s="4">
        <v>1</v>
      </c>
      <c r="J89" s="17">
        <f t="shared" si="19"/>
        <v>-9.1570898768322806E-5</v>
      </c>
      <c r="K89" s="17">
        <f t="shared" si="16"/>
        <v>-2.3006955591225231E-2</v>
      </c>
      <c r="U89" s="4">
        <v>1</v>
      </c>
      <c r="V89" s="7">
        <f t="shared" si="13"/>
        <v>-6.8226567150511119E-3</v>
      </c>
      <c r="W89" s="7">
        <f t="shared" si="14"/>
        <v>6.8226567150511119E-3</v>
      </c>
      <c r="X89" s="7">
        <f t="shared" si="15"/>
        <v>1.0952902519167473E-2</v>
      </c>
      <c r="BH89" s="17">
        <f t="shared" si="17"/>
        <v>-9.1570898768322806E-5</v>
      </c>
      <c r="BI89" s="17">
        <f t="shared" si="18"/>
        <v>-2.3006955591225231E-2</v>
      </c>
      <c r="BK89" s="31">
        <v>42596</v>
      </c>
      <c r="BL89" s="8">
        <f t="shared" si="11"/>
        <v>1.3333781394413988</v>
      </c>
      <c r="BM89" s="8">
        <f t="shared" si="12"/>
        <v>4.3106011398471838E-2</v>
      </c>
    </row>
    <row r="90" spans="2:65" x14ac:dyDescent="0.5">
      <c r="B90" s="31">
        <v>42610</v>
      </c>
      <c r="C90" s="34">
        <v>2180</v>
      </c>
      <c r="D90" s="15"/>
      <c r="E90" s="31">
        <v>42610</v>
      </c>
      <c r="F90" s="32">
        <v>18.899999999999999</v>
      </c>
      <c r="I90" s="4">
        <v>1</v>
      </c>
      <c r="J90" s="17">
        <f t="shared" si="19"/>
        <v>-6.8226567150511119E-3</v>
      </c>
      <c r="K90" s="17">
        <f t="shared" si="16"/>
        <v>1.0952902519167473E-2</v>
      </c>
      <c r="U90" s="4">
        <v>1</v>
      </c>
      <c r="V90" s="7">
        <f t="shared" si="13"/>
        <v>5.0714615029967547E-3</v>
      </c>
      <c r="W90" s="7">
        <f t="shared" si="14"/>
        <v>5.0714615029967547E-3</v>
      </c>
      <c r="X90" s="7">
        <f t="shared" si="15"/>
        <v>2.3835319609967431E-2</v>
      </c>
      <c r="BH90" s="17">
        <f t="shared" si="17"/>
        <v>-6.8226567150511119E-3</v>
      </c>
      <c r="BI90" s="17">
        <f t="shared" si="18"/>
        <v>1.0952902519167473E-2</v>
      </c>
      <c r="BK90" s="31">
        <v>42603</v>
      </c>
      <c r="BL90" s="8">
        <f t="shared" si="11"/>
        <v>1.2900522746369347</v>
      </c>
      <c r="BM90" s="8">
        <f t="shared" si="12"/>
        <v>4.1299483709569582E-2</v>
      </c>
    </row>
    <row r="91" spans="2:65" x14ac:dyDescent="0.5">
      <c r="B91" s="31">
        <v>42617</v>
      </c>
      <c r="C91" s="34">
        <v>2127.8000000000002</v>
      </c>
      <c r="D91" s="15"/>
      <c r="E91" s="31">
        <v>42617</v>
      </c>
      <c r="F91" s="32">
        <v>18.36</v>
      </c>
      <c r="I91" s="4">
        <v>1</v>
      </c>
      <c r="J91" s="17">
        <f t="shared" si="19"/>
        <v>5.0714615029967547E-3</v>
      </c>
      <c r="K91" s="17">
        <f t="shared" si="16"/>
        <v>2.3835319609967431E-2</v>
      </c>
      <c r="U91" s="4">
        <v>1</v>
      </c>
      <c r="V91" s="7">
        <f t="shared" si="13"/>
        <v>-2.3944954128440332E-2</v>
      </c>
      <c r="W91" s="7">
        <f t="shared" si="14"/>
        <v>2.3944954128440332E-2</v>
      </c>
      <c r="X91" s="7">
        <f t="shared" si="15"/>
        <v>-2.8571428571428581E-2</v>
      </c>
      <c r="BH91" s="17">
        <f t="shared" si="17"/>
        <v>5.0714615029967547E-3</v>
      </c>
      <c r="BI91" s="17">
        <f t="shared" si="18"/>
        <v>2.3835319609967431E-2</v>
      </c>
      <c r="BK91" s="31">
        <v>42610</v>
      </c>
      <c r="BL91" s="8">
        <f t="shared" si="11"/>
        <v>1.2926894615206193</v>
      </c>
      <c r="BM91" s="8">
        <f t="shared" si="12"/>
        <v>4.139939458943262E-2</v>
      </c>
    </row>
    <row r="92" spans="2:65" x14ac:dyDescent="0.5">
      <c r="B92" s="31">
        <v>42624</v>
      </c>
      <c r="C92" s="34">
        <v>2139.1999999999998</v>
      </c>
      <c r="D92" s="15"/>
      <c r="E92" s="31">
        <v>42624</v>
      </c>
      <c r="F92" s="32">
        <v>17.96</v>
      </c>
      <c r="I92" s="4">
        <v>1</v>
      </c>
      <c r="J92" s="17">
        <f t="shared" si="19"/>
        <v>-2.3944954128440332E-2</v>
      </c>
      <c r="K92" s="17">
        <f t="shared" si="16"/>
        <v>-2.8571428571428581E-2</v>
      </c>
      <c r="U92" s="4">
        <v>1</v>
      </c>
      <c r="V92" s="7">
        <f t="shared" si="13"/>
        <v>5.3576463953377562E-3</v>
      </c>
      <c r="W92" s="7">
        <f t="shared" si="14"/>
        <v>5.3576463953377562E-3</v>
      </c>
      <c r="X92" s="7">
        <f t="shared" si="15"/>
        <v>-2.1786492374727628E-2</v>
      </c>
      <c r="BH92" s="17">
        <f t="shared" si="17"/>
        <v>-2.3944954128440332E-2</v>
      </c>
      <c r="BI92" s="17">
        <f t="shared" si="18"/>
        <v>-2.8571428571428581E-2</v>
      </c>
      <c r="BK92" s="31">
        <v>42617</v>
      </c>
      <c r="BL92" s="8">
        <f t="shared" si="11"/>
        <v>1.3515583125487611</v>
      </c>
      <c r="BM92" s="8">
        <f t="shared" si="12"/>
        <v>4.1555764037308505E-2</v>
      </c>
    </row>
    <row r="93" spans="2:65" x14ac:dyDescent="0.5">
      <c r="B93" s="31">
        <v>42631</v>
      </c>
      <c r="C93" s="34">
        <v>2164.6999999999998</v>
      </c>
      <c r="D93" s="15"/>
      <c r="E93" s="31">
        <v>42631</v>
      </c>
      <c r="F93" s="32">
        <v>17.93</v>
      </c>
      <c r="I93" s="4">
        <v>1</v>
      </c>
      <c r="J93" s="17">
        <f t="shared" si="19"/>
        <v>5.3576463953377562E-3</v>
      </c>
      <c r="K93" s="17">
        <f t="shared" si="16"/>
        <v>-2.1786492374727628E-2</v>
      </c>
      <c r="U93" s="4">
        <v>1</v>
      </c>
      <c r="V93" s="7">
        <f t="shared" si="13"/>
        <v>1.1920344053852006E-2</v>
      </c>
      <c r="W93" s="7">
        <f t="shared" si="14"/>
        <v>1.1920344053852006E-2</v>
      </c>
      <c r="X93" s="7">
        <f t="shared" si="15"/>
        <v>-1.6703786191537562E-3</v>
      </c>
      <c r="BH93" s="17">
        <f t="shared" si="17"/>
        <v>5.3576463953377562E-3</v>
      </c>
      <c r="BI93" s="17">
        <f t="shared" si="18"/>
        <v>-2.1786492374727628E-2</v>
      </c>
      <c r="BK93" s="31">
        <v>42624</v>
      </c>
      <c r="BL93" s="8">
        <f t="shared" si="11"/>
        <v>1.3684929831867525</v>
      </c>
      <c r="BM93" s="8">
        <f t="shared" si="12"/>
        <v>4.1662874003348546E-2</v>
      </c>
    </row>
    <row r="94" spans="2:65" x14ac:dyDescent="0.5">
      <c r="B94" s="31">
        <v>42638</v>
      </c>
      <c r="C94" s="34">
        <v>2168.3000000000002</v>
      </c>
      <c r="D94" s="15"/>
      <c r="E94" s="31">
        <v>42638</v>
      </c>
      <c r="F94" s="32">
        <v>17.96</v>
      </c>
      <c r="I94" s="4">
        <v>1</v>
      </c>
      <c r="J94" s="17">
        <f t="shared" si="19"/>
        <v>1.1920344053852006E-2</v>
      </c>
      <c r="K94" s="17">
        <f t="shared" si="16"/>
        <v>-1.6703786191537562E-3</v>
      </c>
      <c r="U94" s="4">
        <v>1</v>
      </c>
      <c r="V94" s="7">
        <f t="shared" si="13"/>
        <v>1.6630479974131251E-3</v>
      </c>
      <c r="W94" s="7">
        <f t="shared" si="14"/>
        <v>1.6630479974131251E-3</v>
      </c>
      <c r="X94" s="7">
        <f t="shared" si="15"/>
        <v>1.6731734523145469E-3</v>
      </c>
      <c r="BH94" s="17">
        <f t="shared" si="17"/>
        <v>1.1920344053852006E-2</v>
      </c>
      <c r="BI94" s="17">
        <f t="shared" si="18"/>
        <v>-1.6703786191537562E-3</v>
      </c>
      <c r="BK94" s="31">
        <v>42631</v>
      </c>
      <c r="BL94" s="8">
        <f t="shared" si="11"/>
        <v>1.3587285439318773</v>
      </c>
      <c r="BM94" s="8">
        <f t="shared" si="12"/>
        <v>4.1629354335664948E-2</v>
      </c>
    </row>
    <row r="95" spans="2:65" x14ac:dyDescent="0.5">
      <c r="B95" s="31">
        <v>42645</v>
      </c>
      <c r="C95" s="34">
        <v>2153.6999999999998</v>
      </c>
      <c r="D95" s="15"/>
      <c r="E95" s="31">
        <v>42645</v>
      </c>
      <c r="F95" s="32">
        <v>18.64</v>
      </c>
      <c r="I95" s="4">
        <v>1</v>
      </c>
      <c r="J95" s="17">
        <f t="shared" si="19"/>
        <v>1.6630479974131251E-3</v>
      </c>
      <c r="K95" s="17">
        <f t="shared" si="16"/>
        <v>1.6731734523145469E-3</v>
      </c>
      <c r="U95" s="4">
        <v>1</v>
      </c>
      <c r="V95" s="7">
        <f t="shared" si="13"/>
        <v>-6.7333856016235094E-3</v>
      </c>
      <c r="W95" s="7">
        <f t="shared" si="14"/>
        <v>6.7333856016235094E-3</v>
      </c>
      <c r="X95" s="7">
        <f t="shared" si="15"/>
        <v>3.786191536748329E-2</v>
      </c>
      <c r="BH95" s="17">
        <f t="shared" si="17"/>
        <v>1.6630479974131251E-3</v>
      </c>
      <c r="BI95" s="17">
        <f t="shared" si="18"/>
        <v>1.6731734523145469E-3</v>
      </c>
      <c r="BK95" s="31">
        <v>42638</v>
      </c>
      <c r="BL95" s="8">
        <f t="shared" si="11"/>
        <v>1.3313881414947326</v>
      </c>
      <c r="BM95" s="8">
        <f t="shared" si="12"/>
        <v>4.0986210954103687E-2</v>
      </c>
    </row>
    <row r="96" spans="2:65" x14ac:dyDescent="0.5">
      <c r="B96" s="31">
        <v>42652</v>
      </c>
      <c r="C96" s="34">
        <v>2133</v>
      </c>
      <c r="D96" s="15"/>
      <c r="E96" s="31">
        <v>42652</v>
      </c>
      <c r="F96" s="32">
        <v>17.899999999999999</v>
      </c>
      <c r="I96" s="4">
        <v>1</v>
      </c>
      <c r="J96" s="17">
        <f t="shared" si="19"/>
        <v>-6.7333856016235094E-3</v>
      </c>
      <c r="K96" s="17">
        <f t="shared" si="16"/>
        <v>3.786191536748329E-2</v>
      </c>
      <c r="U96" s="4">
        <v>1</v>
      </c>
      <c r="V96" s="7">
        <f t="shared" si="13"/>
        <v>-9.6113664855829173E-3</v>
      </c>
      <c r="W96" s="7">
        <f t="shared" si="14"/>
        <v>9.6113664855829173E-3</v>
      </c>
      <c r="X96" s="7">
        <f t="shared" si="15"/>
        <v>-3.9699570815450724E-2</v>
      </c>
      <c r="BH96" s="17">
        <f t="shared" si="17"/>
        <v>-6.7333856016235094E-3</v>
      </c>
      <c r="BI96" s="17">
        <f t="shared" si="18"/>
        <v>3.786191536748329E-2</v>
      </c>
      <c r="BK96" s="31">
        <v>42645</v>
      </c>
      <c r="BL96" s="8">
        <f t="shared" si="11"/>
        <v>1.3076155925951207</v>
      </c>
      <c r="BM96" s="8">
        <f t="shared" si="12"/>
        <v>4.1272076015083779E-2</v>
      </c>
    </row>
    <row r="97" spans="2:65" x14ac:dyDescent="0.5">
      <c r="B97" s="31">
        <v>42659</v>
      </c>
      <c r="C97" s="34">
        <v>2141.1999999999998</v>
      </c>
      <c r="D97" s="15"/>
      <c r="E97" s="31">
        <v>42659</v>
      </c>
      <c r="F97" s="32">
        <v>17.75</v>
      </c>
      <c r="I97" s="4">
        <v>1</v>
      </c>
      <c r="J97" s="17">
        <f t="shared" si="19"/>
        <v>-9.6113664855829173E-3</v>
      </c>
      <c r="K97" s="17">
        <f t="shared" si="16"/>
        <v>-3.9699570815450724E-2</v>
      </c>
      <c r="U97" s="4">
        <v>1</v>
      </c>
      <c r="V97" s="7">
        <f t="shared" si="13"/>
        <v>3.8443506797936067E-3</v>
      </c>
      <c r="W97" s="7">
        <f t="shared" si="14"/>
        <v>3.8443506797936067E-3</v>
      </c>
      <c r="X97" s="7">
        <f t="shared" si="15"/>
        <v>-8.379888268156388E-3</v>
      </c>
      <c r="BH97" s="17">
        <f t="shared" si="17"/>
        <v>-9.6113664855829173E-3</v>
      </c>
      <c r="BI97" s="17">
        <f t="shared" si="18"/>
        <v>-3.9699570815450724E-2</v>
      </c>
      <c r="BK97" s="31">
        <v>42652</v>
      </c>
      <c r="BL97" s="8">
        <f t="shared" si="11"/>
        <v>1.3263241558138634</v>
      </c>
      <c r="BM97" s="8">
        <f t="shared" si="12"/>
        <v>4.1293397285473814E-2</v>
      </c>
    </row>
    <row r="98" spans="2:65" x14ac:dyDescent="0.5">
      <c r="B98" s="31">
        <v>42666</v>
      </c>
      <c r="C98" s="34">
        <v>2126.4</v>
      </c>
      <c r="D98" s="15"/>
      <c r="E98" s="31">
        <v>42666</v>
      </c>
      <c r="F98" s="32">
        <v>15.82</v>
      </c>
      <c r="I98" s="4">
        <v>1</v>
      </c>
      <c r="J98" s="17">
        <f t="shared" si="19"/>
        <v>3.8443506797936067E-3</v>
      </c>
      <c r="K98" s="17">
        <f t="shared" si="16"/>
        <v>-8.379888268156388E-3</v>
      </c>
      <c r="U98" s="4">
        <v>1</v>
      </c>
      <c r="V98" s="7">
        <f t="shared" si="13"/>
        <v>-6.9120119559124005E-3</v>
      </c>
      <c r="W98" s="7">
        <f t="shared" si="14"/>
        <v>6.9120119559124005E-3</v>
      </c>
      <c r="X98" s="7">
        <f t="shared" si="15"/>
        <v>-0.10873239436619719</v>
      </c>
      <c r="BH98" s="17">
        <f t="shared" si="17"/>
        <v>3.8443506797936067E-3</v>
      </c>
      <c r="BI98" s="17">
        <f t="shared" si="18"/>
        <v>-8.379888268156388E-3</v>
      </c>
      <c r="BK98" s="31">
        <v>42659</v>
      </c>
      <c r="BL98" s="8">
        <f t="shared" si="11"/>
        <v>1.3304726171046115</v>
      </c>
      <c r="BM98" s="8">
        <f t="shared" si="12"/>
        <v>4.1308138654085245E-2</v>
      </c>
    </row>
    <row r="99" spans="2:65" x14ac:dyDescent="0.5">
      <c r="B99" s="31">
        <v>42673</v>
      </c>
      <c r="C99" s="34">
        <v>2085.1999999999998</v>
      </c>
      <c r="D99" s="15"/>
      <c r="E99" s="31">
        <v>42673</v>
      </c>
      <c r="F99" s="32">
        <v>15.38</v>
      </c>
      <c r="I99" s="4">
        <v>1</v>
      </c>
      <c r="J99" s="17">
        <f t="shared" si="19"/>
        <v>-6.9120119559124005E-3</v>
      </c>
      <c r="K99" s="17">
        <f t="shared" si="16"/>
        <v>-0.10873239436619719</v>
      </c>
      <c r="U99" s="4">
        <v>1</v>
      </c>
      <c r="V99" s="7">
        <f t="shared" si="13"/>
        <v>-1.9375470278404916E-2</v>
      </c>
      <c r="W99" s="7">
        <f t="shared" si="14"/>
        <v>1.9375470278404916E-2</v>
      </c>
      <c r="X99" s="7">
        <f t="shared" si="15"/>
        <v>-2.7812895069532217E-2</v>
      </c>
      <c r="BH99" s="17">
        <f t="shared" si="17"/>
        <v>-6.9120119559124005E-3</v>
      </c>
      <c r="BI99" s="17">
        <f t="shared" si="18"/>
        <v>-0.10873239436619719</v>
      </c>
      <c r="BK99" s="31">
        <v>42666</v>
      </c>
      <c r="BL99" s="8">
        <f t="shared" si="11"/>
        <v>1.4040893758646888</v>
      </c>
      <c r="BM99" s="8">
        <f t="shared" si="12"/>
        <v>4.3922793968336704E-2</v>
      </c>
    </row>
    <row r="100" spans="2:65" x14ac:dyDescent="0.5">
      <c r="B100" s="31">
        <v>42680</v>
      </c>
      <c r="C100" s="34">
        <v>2164.4</v>
      </c>
      <c r="D100" s="15"/>
      <c r="E100" s="31">
        <v>42680</v>
      </c>
      <c r="F100" s="32">
        <v>16.739999999999998</v>
      </c>
      <c r="I100" s="4">
        <v>1</v>
      </c>
      <c r="J100" s="17">
        <f t="shared" si="19"/>
        <v>-1.9375470278404916E-2</v>
      </c>
      <c r="K100" s="17">
        <f t="shared" si="16"/>
        <v>-2.7812895069532217E-2</v>
      </c>
      <c r="U100" s="4">
        <v>1</v>
      </c>
      <c r="V100" s="7">
        <f t="shared" si="13"/>
        <v>3.7981968156531876E-2</v>
      </c>
      <c r="W100" s="7">
        <f t="shared" si="14"/>
        <v>3.7981968156531876E-2</v>
      </c>
      <c r="X100" s="7">
        <f t="shared" si="15"/>
        <v>8.8426527958387346E-2</v>
      </c>
      <c r="BH100" s="17">
        <f t="shared" si="17"/>
        <v>-1.9375470278404916E-2</v>
      </c>
      <c r="BI100" s="17">
        <f t="shared" si="18"/>
        <v>-2.7812895069532217E-2</v>
      </c>
      <c r="BK100" s="31">
        <v>42673</v>
      </c>
      <c r="BL100" s="8">
        <f t="shared" si="11"/>
        <v>1.4031958272155161</v>
      </c>
      <c r="BM100" s="8">
        <f t="shared" si="12"/>
        <v>4.4016967167197635E-2</v>
      </c>
    </row>
    <row r="101" spans="2:65" x14ac:dyDescent="0.5">
      <c r="B101" s="31">
        <v>42687</v>
      </c>
      <c r="C101" s="34">
        <v>2181.9</v>
      </c>
      <c r="D101" s="15"/>
      <c r="E101" s="31">
        <v>42687</v>
      </c>
      <c r="F101" s="32">
        <v>16.87</v>
      </c>
      <c r="I101" s="4">
        <v>1</v>
      </c>
      <c r="J101" s="17">
        <f t="shared" si="19"/>
        <v>3.7981968156531876E-2</v>
      </c>
      <c r="K101" s="17">
        <f t="shared" si="16"/>
        <v>8.8426527958387346E-2</v>
      </c>
      <c r="U101" s="4">
        <v>1</v>
      </c>
      <c r="V101" s="7">
        <f t="shared" si="13"/>
        <v>8.0853816300130443E-3</v>
      </c>
      <c r="W101" s="7">
        <f t="shared" si="14"/>
        <v>8.0853816300130443E-3</v>
      </c>
      <c r="X101" s="7">
        <f t="shared" si="15"/>
        <v>7.7658303464755996E-3</v>
      </c>
      <c r="BH101" s="17">
        <f t="shared" si="17"/>
        <v>3.7981968156531876E-2</v>
      </c>
      <c r="BI101" s="17">
        <f t="shared" si="18"/>
        <v>8.8426527958387346E-2</v>
      </c>
      <c r="BK101" s="31">
        <v>42680</v>
      </c>
      <c r="BL101" s="8">
        <f t="shared" si="11"/>
        <v>1.4786094622412289</v>
      </c>
      <c r="BM101" s="8">
        <f t="shared" si="12"/>
        <v>4.5716265951428442E-2</v>
      </c>
    </row>
    <row r="102" spans="2:65" x14ac:dyDescent="0.5">
      <c r="B102" s="31">
        <v>42694</v>
      </c>
      <c r="C102" s="34">
        <v>2213.3000000000002</v>
      </c>
      <c r="D102" s="15"/>
      <c r="E102" s="31">
        <v>42694</v>
      </c>
      <c r="F102" s="32">
        <v>17.41</v>
      </c>
      <c r="I102" s="4">
        <v>1</v>
      </c>
      <c r="J102" s="17">
        <f t="shared" si="19"/>
        <v>8.0853816300130443E-3</v>
      </c>
      <c r="K102" s="17">
        <f t="shared" si="16"/>
        <v>7.7658303464755996E-3</v>
      </c>
      <c r="U102" s="4">
        <v>1</v>
      </c>
      <c r="V102" s="7">
        <f t="shared" si="13"/>
        <v>1.4391126999404147E-2</v>
      </c>
      <c r="W102" s="7">
        <f t="shared" si="14"/>
        <v>1.4391126999404147E-2</v>
      </c>
      <c r="X102" s="7">
        <f t="shared" si="15"/>
        <v>3.2009484291641854E-2</v>
      </c>
      <c r="BH102" s="17">
        <f t="shared" si="17"/>
        <v>8.0853816300130443E-3</v>
      </c>
      <c r="BI102" s="17">
        <f t="shared" si="18"/>
        <v>7.7658303464755996E-3</v>
      </c>
      <c r="BK102" s="31">
        <v>42687</v>
      </c>
      <c r="BL102" s="8">
        <f t="shared" si="11"/>
        <v>1.5145283118490791</v>
      </c>
      <c r="BM102" s="8">
        <f t="shared" si="12"/>
        <v>4.5416685845237122E-2</v>
      </c>
    </row>
    <row r="103" spans="2:65" x14ac:dyDescent="0.5">
      <c r="B103" s="31">
        <v>42701</v>
      </c>
      <c r="C103" s="34">
        <v>2191.9</v>
      </c>
      <c r="D103" s="15"/>
      <c r="E103" s="31">
        <v>42701</v>
      </c>
      <c r="F103" s="32">
        <v>16.809999999999999</v>
      </c>
      <c r="I103" s="4">
        <v>1</v>
      </c>
      <c r="J103" s="17">
        <f t="shared" si="19"/>
        <v>1.4391126999404147E-2</v>
      </c>
      <c r="K103" s="17">
        <f t="shared" si="16"/>
        <v>3.2009484291641854E-2</v>
      </c>
      <c r="U103" s="4">
        <v>1</v>
      </c>
      <c r="V103" s="7">
        <f t="shared" si="13"/>
        <v>-9.668820313558979E-3</v>
      </c>
      <c r="W103" s="7">
        <f t="shared" si="14"/>
        <v>9.668820313558979E-3</v>
      </c>
      <c r="X103" s="7">
        <f t="shared" si="15"/>
        <v>-3.4462952326249408E-2</v>
      </c>
      <c r="BH103" s="17">
        <f t="shared" si="17"/>
        <v>1.4391126999404147E-2</v>
      </c>
      <c r="BI103" s="17">
        <f t="shared" si="18"/>
        <v>3.2009484291641854E-2</v>
      </c>
      <c r="BK103" s="31">
        <v>42694</v>
      </c>
      <c r="BL103" s="8">
        <f t="shared" si="11"/>
        <v>1.7441715463244829</v>
      </c>
      <c r="BM103" s="8">
        <f t="shared" si="12"/>
        <v>4.4635771517891443E-2</v>
      </c>
    </row>
    <row r="104" spans="2:65" x14ac:dyDescent="0.5">
      <c r="B104" s="31">
        <v>42708</v>
      </c>
      <c r="C104" s="34">
        <v>2259.5</v>
      </c>
      <c r="D104" s="15"/>
      <c r="E104" s="31">
        <v>42708</v>
      </c>
      <c r="F104" s="32">
        <v>18.149999999999999</v>
      </c>
      <c r="I104" s="4">
        <v>1</v>
      </c>
      <c r="J104" s="17">
        <f t="shared" si="19"/>
        <v>-9.668820313558979E-3</v>
      </c>
      <c r="K104" s="17">
        <f t="shared" si="16"/>
        <v>-3.4462952326249408E-2</v>
      </c>
      <c r="U104" s="4">
        <v>1</v>
      </c>
      <c r="V104" s="7">
        <f t="shared" si="13"/>
        <v>3.084082303024771E-2</v>
      </c>
      <c r="W104" s="7">
        <f t="shared" si="14"/>
        <v>3.084082303024771E-2</v>
      </c>
      <c r="X104" s="7">
        <f t="shared" si="15"/>
        <v>7.9714455681142216E-2</v>
      </c>
      <c r="BH104" s="17">
        <f t="shared" si="17"/>
        <v>-9.668820313558979E-3</v>
      </c>
      <c r="BI104" s="17">
        <f t="shared" si="18"/>
        <v>-3.4462952326249408E-2</v>
      </c>
      <c r="BK104" s="31">
        <v>42701</v>
      </c>
      <c r="BL104" s="8">
        <f t="shared" si="11"/>
        <v>1.7548979030426319</v>
      </c>
      <c r="BM104" s="8">
        <f t="shared" si="12"/>
        <v>4.4864682740223254E-2</v>
      </c>
    </row>
    <row r="105" spans="2:65" x14ac:dyDescent="0.5">
      <c r="B105" s="31">
        <v>42715</v>
      </c>
      <c r="C105" s="34">
        <v>2258.1</v>
      </c>
      <c r="D105" s="15"/>
      <c r="E105" s="31">
        <v>42715</v>
      </c>
      <c r="F105" s="32">
        <v>17.16</v>
      </c>
      <c r="I105" s="4">
        <v>1</v>
      </c>
      <c r="J105" s="17">
        <f t="shared" si="19"/>
        <v>3.084082303024771E-2</v>
      </c>
      <c r="K105" s="17">
        <f t="shared" si="16"/>
        <v>7.9714455681142216E-2</v>
      </c>
      <c r="U105" s="4">
        <v>1</v>
      </c>
      <c r="V105" s="7">
        <f t="shared" si="13"/>
        <v>-6.196061075459669E-4</v>
      </c>
      <c r="W105" s="7">
        <f t="shared" si="14"/>
        <v>6.196061075459669E-4</v>
      </c>
      <c r="X105" s="7">
        <f t="shared" si="15"/>
        <v>-5.4545454545454453E-2</v>
      </c>
      <c r="BH105" s="17">
        <f t="shared" si="17"/>
        <v>3.084082303024771E-2</v>
      </c>
      <c r="BI105" s="17">
        <f t="shared" si="18"/>
        <v>7.9714455681142216E-2</v>
      </c>
      <c r="BK105" s="31">
        <v>42708</v>
      </c>
      <c r="BL105" s="8">
        <f t="shared" si="11"/>
        <v>1.7970085942853919</v>
      </c>
      <c r="BM105" s="8">
        <f t="shared" si="12"/>
        <v>4.5901958909731831E-2</v>
      </c>
    </row>
    <row r="106" spans="2:65" x14ac:dyDescent="0.5">
      <c r="B106" s="31">
        <v>42722</v>
      </c>
      <c r="C106" s="34">
        <v>2263.8000000000002</v>
      </c>
      <c r="D106" s="15"/>
      <c r="E106" s="31">
        <v>42722</v>
      </c>
      <c r="F106" s="32">
        <v>16.670000000000002</v>
      </c>
      <c r="I106" s="4">
        <v>1</v>
      </c>
      <c r="J106" s="17">
        <f t="shared" si="19"/>
        <v>-6.196061075459669E-4</v>
      </c>
      <c r="K106" s="17">
        <f t="shared" si="16"/>
        <v>-5.4545454545454453E-2</v>
      </c>
      <c r="U106" s="4">
        <v>1</v>
      </c>
      <c r="V106" s="7">
        <f t="shared" si="13"/>
        <v>2.5242460475622952E-3</v>
      </c>
      <c r="W106" s="7">
        <f t="shared" si="14"/>
        <v>2.5242460475622952E-3</v>
      </c>
      <c r="X106" s="7">
        <f t="shared" si="15"/>
        <v>-2.8554778554778504E-2</v>
      </c>
      <c r="BH106" s="17">
        <f t="shared" si="17"/>
        <v>-6.196061075459669E-4</v>
      </c>
      <c r="BI106" s="17">
        <f t="shared" si="18"/>
        <v>-5.4545454545454453E-2</v>
      </c>
      <c r="BK106" s="31">
        <v>42715</v>
      </c>
      <c r="BL106" s="8">
        <f t="shared" si="11"/>
        <v>1.8552565483560302</v>
      </c>
      <c r="BM106" s="8">
        <f t="shared" si="12"/>
        <v>4.6039428537651333E-2</v>
      </c>
    </row>
    <row r="107" spans="2:65" x14ac:dyDescent="0.5">
      <c r="B107" s="31">
        <v>42729</v>
      </c>
      <c r="C107" s="34">
        <v>2238.8000000000002</v>
      </c>
      <c r="D107" s="15"/>
      <c r="E107" s="31">
        <v>42729</v>
      </c>
      <c r="F107" s="32">
        <v>16.850000000000001</v>
      </c>
      <c r="I107" s="4">
        <v>1</v>
      </c>
      <c r="J107" s="17">
        <f t="shared" si="19"/>
        <v>2.5242460475622952E-3</v>
      </c>
      <c r="K107" s="17">
        <f t="shared" si="16"/>
        <v>-2.8554778554778504E-2</v>
      </c>
      <c r="U107" s="4">
        <v>1</v>
      </c>
      <c r="V107" s="7">
        <f t="shared" si="13"/>
        <v>-1.1043378390317216E-2</v>
      </c>
      <c r="W107" s="7">
        <f t="shared" si="14"/>
        <v>1.1043378390317216E-2</v>
      </c>
      <c r="X107" s="7">
        <f t="shared" si="15"/>
        <v>1.0797840431913563E-2</v>
      </c>
      <c r="BH107" s="17">
        <f t="shared" si="17"/>
        <v>2.5242460475622952E-3</v>
      </c>
      <c r="BI107" s="17">
        <f t="shared" si="18"/>
        <v>-2.8554778554778504E-2</v>
      </c>
      <c r="BK107" s="31">
        <v>42722</v>
      </c>
      <c r="BL107" s="8">
        <f t="shared" si="11"/>
        <v>1.8498553563390976</v>
      </c>
      <c r="BM107" s="8">
        <f t="shared" si="12"/>
        <v>4.6126018615742344E-2</v>
      </c>
    </row>
    <row r="108" spans="2:65" x14ac:dyDescent="0.5">
      <c r="B108" s="31">
        <v>42736</v>
      </c>
      <c r="C108" s="34">
        <v>2277</v>
      </c>
      <c r="D108" s="15"/>
      <c r="E108" s="31">
        <v>42736</v>
      </c>
      <c r="F108" s="32">
        <v>18.64</v>
      </c>
      <c r="I108" s="4">
        <v>1</v>
      </c>
      <c r="J108" s="17">
        <f t="shared" si="19"/>
        <v>-1.1043378390317216E-2</v>
      </c>
      <c r="K108" s="17">
        <f t="shared" si="16"/>
        <v>1.0797840431913563E-2</v>
      </c>
      <c r="U108" s="4">
        <v>1</v>
      </c>
      <c r="V108" s="7">
        <f t="shared" si="13"/>
        <v>1.706271216723243E-2</v>
      </c>
      <c r="W108" s="7">
        <f t="shared" si="14"/>
        <v>1.706271216723243E-2</v>
      </c>
      <c r="X108" s="7">
        <f t="shared" si="15"/>
        <v>0.10623145400593459</v>
      </c>
      <c r="BH108" s="17">
        <f t="shared" si="17"/>
        <v>-1.1043378390317216E-2</v>
      </c>
      <c r="BI108" s="17">
        <f t="shared" si="18"/>
        <v>1.0797840431913563E-2</v>
      </c>
      <c r="BK108" s="31">
        <v>42729</v>
      </c>
      <c r="BL108" s="8">
        <f t="shared" si="11"/>
        <v>1.8110465352119784</v>
      </c>
      <c r="BM108" s="8">
        <f t="shared" si="12"/>
        <v>4.5526993656958108E-2</v>
      </c>
    </row>
    <row r="109" spans="2:65" x14ac:dyDescent="0.5">
      <c r="B109" s="31">
        <v>42743</v>
      </c>
      <c r="C109" s="34">
        <v>2274.6</v>
      </c>
      <c r="D109" s="15"/>
      <c r="E109" s="31">
        <v>42743</v>
      </c>
      <c r="F109" s="32">
        <v>18.64</v>
      </c>
      <c r="I109" s="4">
        <v>1</v>
      </c>
      <c r="J109" s="17">
        <f t="shared" si="19"/>
        <v>1.706271216723243E-2</v>
      </c>
      <c r="K109" s="17">
        <f t="shared" si="16"/>
        <v>0.10623145400593459</v>
      </c>
      <c r="U109" s="4">
        <v>1</v>
      </c>
      <c r="V109" s="7">
        <f t="shared" si="13"/>
        <v>-1.0540184453228241E-3</v>
      </c>
      <c r="W109" s="7">
        <f t="shared" si="14"/>
        <v>1.0540184453228241E-3</v>
      </c>
      <c r="X109" s="7">
        <f t="shared" si="15"/>
        <v>0</v>
      </c>
      <c r="BH109" s="17">
        <f t="shared" si="17"/>
        <v>1.706271216723243E-2</v>
      </c>
      <c r="BI109" s="17">
        <f t="shared" si="18"/>
        <v>0.10623145400593459</v>
      </c>
      <c r="BK109" s="31">
        <v>42736</v>
      </c>
      <c r="BL109" s="8">
        <f t="shared" si="11"/>
        <v>1.8768303634945991</v>
      </c>
      <c r="BM109" s="8">
        <f t="shared" si="12"/>
        <v>4.75051680659807E-2</v>
      </c>
    </row>
    <row r="110" spans="2:65" x14ac:dyDescent="0.5">
      <c r="B110" s="31">
        <v>42750</v>
      </c>
      <c r="C110" s="34">
        <v>2271.3000000000002</v>
      </c>
      <c r="D110" s="15"/>
      <c r="E110" s="31">
        <v>42750</v>
      </c>
      <c r="F110" s="32">
        <v>18.100000000000001</v>
      </c>
      <c r="I110" s="4">
        <v>1</v>
      </c>
      <c r="J110" s="17">
        <f t="shared" si="19"/>
        <v>-1.0540184453228241E-3</v>
      </c>
      <c r="K110" s="17">
        <f t="shared" si="16"/>
        <v>0</v>
      </c>
      <c r="U110" s="4">
        <v>1</v>
      </c>
      <c r="V110" s="7">
        <f t="shared" si="13"/>
        <v>-1.4508045370613676E-3</v>
      </c>
      <c r="W110" s="7">
        <f t="shared" si="14"/>
        <v>1.4508045370613676E-3</v>
      </c>
      <c r="X110" s="7">
        <f t="shared" si="15"/>
        <v>-2.8969957081545039E-2</v>
      </c>
      <c r="BH110" s="17">
        <f t="shared" si="17"/>
        <v>-1.0540184453228241E-3</v>
      </c>
      <c r="BI110" s="17">
        <f t="shared" si="18"/>
        <v>0</v>
      </c>
      <c r="BK110" s="31">
        <v>42743</v>
      </c>
      <c r="BL110" s="8">
        <f t="shared" si="11"/>
        <v>2.0587110370710828</v>
      </c>
      <c r="BM110" s="8">
        <f t="shared" si="12"/>
        <v>4.608112137268805E-2</v>
      </c>
    </row>
    <row r="111" spans="2:65" x14ac:dyDescent="0.5">
      <c r="B111" s="31">
        <v>42757</v>
      </c>
      <c r="C111" s="34">
        <v>2294.6999999999998</v>
      </c>
      <c r="D111" s="15"/>
      <c r="E111" s="31">
        <v>42757</v>
      </c>
      <c r="F111" s="32">
        <v>18.43</v>
      </c>
      <c r="I111" s="4">
        <v>1</v>
      </c>
      <c r="J111" s="17">
        <f t="shared" si="19"/>
        <v>-1.4508045370613676E-3</v>
      </c>
      <c r="K111" s="17">
        <f t="shared" si="16"/>
        <v>-2.8969957081545039E-2</v>
      </c>
      <c r="U111" s="4">
        <v>1</v>
      </c>
      <c r="V111" s="7">
        <f t="shared" si="13"/>
        <v>1.0302469951129156E-2</v>
      </c>
      <c r="W111" s="7">
        <f t="shared" si="14"/>
        <v>1.0302469951129156E-2</v>
      </c>
      <c r="X111" s="7">
        <f t="shared" si="15"/>
        <v>1.8232044198895014E-2</v>
      </c>
      <c r="BH111" s="17">
        <f t="shared" si="17"/>
        <v>-1.4508045370613676E-3</v>
      </c>
      <c r="BI111" s="17">
        <f t="shared" si="18"/>
        <v>-2.8969957081545039E-2</v>
      </c>
      <c r="BK111" s="31">
        <v>42750</v>
      </c>
      <c r="BL111" s="8">
        <f t="shared" si="11"/>
        <v>2.0724351203198053</v>
      </c>
      <c r="BM111" s="8">
        <f t="shared" si="12"/>
        <v>4.5804076688321517E-2</v>
      </c>
    </row>
    <row r="112" spans="2:65" x14ac:dyDescent="0.5">
      <c r="B112" s="31">
        <v>42764</v>
      </c>
      <c r="C112" s="34">
        <v>2297.4</v>
      </c>
      <c r="D112" s="15"/>
      <c r="E112" s="31">
        <v>42764</v>
      </c>
      <c r="F112" s="32">
        <v>22.13</v>
      </c>
      <c r="I112" s="4">
        <v>1</v>
      </c>
      <c r="J112" s="17">
        <f t="shared" si="19"/>
        <v>1.0302469951129156E-2</v>
      </c>
      <c r="K112" s="17">
        <f t="shared" si="16"/>
        <v>1.8232044198895014E-2</v>
      </c>
      <c r="U112" s="4">
        <v>1</v>
      </c>
      <c r="V112" s="7">
        <f t="shared" si="13"/>
        <v>1.1766243953459377E-3</v>
      </c>
      <c r="W112" s="7">
        <f t="shared" si="14"/>
        <v>1.1766243953459377E-3</v>
      </c>
      <c r="X112" s="7">
        <f t="shared" si="15"/>
        <v>0.20075963103635375</v>
      </c>
      <c r="BH112" s="17">
        <f t="shared" si="17"/>
        <v>1.0302469951129156E-2</v>
      </c>
      <c r="BI112" s="17">
        <f t="shared" si="18"/>
        <v>1.8232044198895014E-2</v>
      </c>
      <c r="BK112" s="31">
        <v>42757</v>
      </c>
      <c r="BL112" s="8">
        <f t="shared" si="11"/>
        <v>2.0681743841994535</v>
      </c>
      <c r="BM112" s="8">
        <f t="shared" si="12"/>
        <v>4.5703399837639568E-2</v>
      </c>
    </row>
    <row r="113" spans="2:65" x14ac:dyDescent="0.5">
      <c r="B113" s="31">
        <v>42771</v>
      </c>
      <c r="C113" s="34">
        <v>2316.1</v>
      </c>
      <c r="D113" s="15"/>
      <c r="E113" s="31">
        <v>42771</v>
      </c>
      <c r="F113" s="32">
        <v>23.62</v>
      </c>
      <c r="I113" s="4">
        <v>1</v>
      </c>
      <c r="J113" s="17">
        <f t="shared" si="19"/>
        <v>1.1766243953459377E-3</v>
      </c>
      <c r="K113" s="17">
        <f t="shared" si="16"/>
        <v>0.20075963103635375</v>
      </c>
      <c r="U113" s="4">
        <v>1</v>
      </c>
      <c r="V113" s="7">
        <f t="shared" si="13"/>
        <v>8.1396361103855952E-3</v>
      </c>
      <c r="W113" s="7">
        <f t="shared" si="14"/>
        <v>8.1396361103855952E-3</v>
      </c>
      <c r="X113" s="7">
        <f t="shared" si="15"/>
        <v>6.7329417080885801E-2</v>
      </c>
      <c r="BH113" s="17">
        <f t="shared" si="17"/>
        <v>1.1766243953459377E-3</v>
      </c>
      <c r="BI113" s="17">
        <f t="shared" si="18"/>
        <v>0.20075963103635375</v>
      </c>
      <c r="BK113" s="31">
        <v>42764</v>
      </c>
      <c r="BL113" s="8">
        <f t="shared" si="11"/>
        <v>2.0965744394876493</v>
      </c>
      <c r="BM113" s="8">
        <f t="shared" si="12"/>
        <v>5.280081452125629E-2</v>
      </c>
    </row>
    <row r="114" spans="2:65" x14ac:dyDescent="0.5">
      <c r="B114" s="31">
        <v>42778</v>
      </c>
      <c r="C114" s="34">
        <v>2351.1999999999998</v>
      </c>
      <c r="D114" s="15"/>
      <c r="E114" s="31">
        <v>42778</v>
      </c>
      <c r="F114" s="32">
        <v>22.1</v>
      </c>
      <c r="I114" s="4">
        <v>1</v>
      </c>
      <c r="J114" s="17">
        <f t="shared" si="19"/>
        <v>8.1396361103855952E-3</v>
      </c>
      <c r="K114" s="17">
        <f t="shared" si="16"/>
        <v>6.7329417080885801E-2</v>
      </c>
      <c r="U114" s="4">
        <v>1</v>
      </c>
      <c r="V114" s="7">
        <f t="shared" si="13"/>
        <v>1.515478606277787E-2</v>
      </c>
      <c r="W114" s="7">
        <f t="shared" si="14"/>
        <v>1.515478606277787E-2</v>
      </c>
      <c r="X114" s="7">
        <f t="shared" si="15"/>
        <v>-6.4352243861134584E-2</v>
      </c>
      <c r="BH114" s="17">
        <f t="shared" si="17"/>
        <v>8.1396361103855952E-3</v>
      </c>
      <c r="BI114" s="17">
        <f t="shared" si="18"/>
        <v>6.7329417080885801E-2</v>
      </c>
      <c r="BK114" s="31">
        <v>42771</v>
      </c>
      <c r="BL114" s="8">
        <f t="shared" si="11"/>
        <v>2.349892264548874</v>
      </c>
      <c r="BM114" s="8">
        <f t="shared" si="12"/>
        <v>5.3354578033793509E-2</v>
      </c>
    </row>
    <row r="115" spans="2:65" x14ac:dyDescent="0.5">
      <c r="B115" s="31">
        <v>42785</v>
      </c>
      <c r="C115" s="34">
        <v>2367.3000000000002</v>
      </c>
      <c r="D115" s="15"/>
      <c r="E115" s="31">
        <v>42785</v>
      </c>
      <c r="F115" s="32">
        <v>21.98</v>
      </c>
      <c r="I115" s="4">
        <v>1</v>
      </c>
      <c r="J115" s="17">
        <f t="shared" si="19"/>
        <v>1.515478606277787E-2</v>
      </c>
      <c r="K115" s="17">
        <f t="shared" si="16"/>
        <v>-6.4352243861134584E-2</v>
      </c>
      <c r="U115" s="4">
        <v>1</v>
      </c>
      <c r="V115" s="7">
        <f t="shared" si="13"/>
        <v>6.8475671997278997E-3</v>
      </c>
      <c r="W115" s="7">
        <f t="shared" si="14"/>
        <v>6.8475671997278997E-3</v>
      </c>
      <c r="X115" s="7">
        <f t="shared" si="15"/>
        <v>-5.4298642533937569E-3</v>
      </c>
      <c r="BH115" s="17">
        <f t="shared" si="17"/>
        <v>1.515478606277787E-2</v>
      </c>
      <c r="BI115" s="17">
        <f t="shared" si="18"/>
        <v>-6.4352243861134584E-2</v>
      </c>
      <c r="BK115" s="31">
        <v>42778</v>
      </c>
      <c r="BL115" s="8">
        <f t="shared" si="11"/>
        <v>2.2364918021547866</v>
      </c>
      <c r="BM115" s="8">
        <f t="shared" si="12"/>
        <v>5.4257307986744309E-2</v>
      </c>
    </row>
    <row r="116" spans="2:65" x14ac:dyDescent="0.5">
      <c r="B116" s="31">
        <v>42792</v>
      </c>
      <c r="C116" s="34">
        <v>2383.1</v>
      </c>
      <c r="D116" s="15"/>
      <c r="E116" s="31">
        <v>42792</v>
      </c>
      <c r="F116" s="32">
        <v>22.72</v>
      </c>
      <c r="I116" s="4">
        <v>1</v>
      </c>
      <c r="J116" s="17">
        <f t="shared" si="19"/>
        <v>6.8475671997278997E-3</v>
      </c>
      <c r="K116" s="17">
        <f t="shared" si="16"/>
        <v>-5.4298642533937569E-3</v>
      </c>
      <c r="U116" s="4">
        <v>1</v>
      </c>
      <c r="V116" s="7">
        <f t="shared" si="13"/>
        <v>6.6742702657034414E-3</v>
      </c>
      <c r="W116" s="7">
        <f t="shared" si="14"/>
        <v>6.6742702657034414E-3</v>
      </c>
      <c r="X116" s="7">
        <f t="shared" si="15"/>
        <v>3.3666969972702354E-2</v>
      </c>
      <c r="BH116" s="17">
        <f t="shared" si="17"/>
        <v>6.8475671997278997E-3</v>
      </c>
      <c r="BI116" s="17">
        <f t="shared" si="18"/>
        <v>-5.4298642533937569E-3</v>
      </c>
      <c r="BK116" s="31">
        <v>42785</v>
      </c>
      <c r="BL116" s="8">
        <f t="shared" si="11"/>
        <v>2.0968344111032415</v>
      </c>
      <c r="BM116" s="8">
        <f t="shared" si="12"/>
        <v>5.238872810048855E-2</v>
      </c>
    </row>
    <row r="117" spans="2:65" x14ac:dyDescent="0.5">
      <c r="B117" s="31">
        <v>42799</v>
      </c>
      <c r="C117" s="34">
        <v>2372.6</v>
      </c>
      <c r="D117" s="15"/>
      <c r="E117" s="31">
        <v>42799</v>
      </c>
      <c r="F117" s="32">
        <v>22.82</v>
      </c>
      <c r="I117" s="4">
        <v>1</v>
      </c>
      <c r="J117" s="17">
        <f t="shared" si="19"/>
        <v>6.6742702657034414E-3</v>
      </c>
      <c r="K117" s="17">
        <f t="shared" si="16"/>
        <v>3.3666969972702354E-2</v>
      </c>
      <c r="U117" s="4">
        <v>1</v>
      </c>
      <c r="V117" s="7">
        <f t="shared" si="13"/>
        <v>-4.4060257647602352E-3</v>
      </c>
      <c r="W117" s="7">
        <f t="shared" si="14"/>
        <v>4.4060257647602352E-3</v>
      </c>
      <c r="X117" s="7">
        <f t="shared" si="15"/>
        <v>4.4014084507042472E-3</v>
      </c>
      <c r="BH117" s="17">
        <f t="shared" si="17"/>
        <v>6.6742702657034414E-3</v>
      </c>
      <c r="BI117" s="17">
        <f t="shared" si="18"/>
        <v>3.3666969972702354E-2</v>
      </c>
      <c r="BK117" s="31">
        <v>42792</v>
      </c>
      <c r="BL117" s="8">
        <f t="shared" si="11"/>
        <v>2.1335683262191854</v>
      </c>
      <c r="BM117" s="8">
        <f t="shared" si="12"/>
        <v>5.2500868383625172E-2</v>
      </c>
    </row>
    <row r="118" spans="2:65" x14ac:dyDescent="0.5">
      <c r="B118" s="31">
        <v>42806</v>
      </c>
      <c r="C118" s="34">
        <v>2378.1999999999998</v>
      </c>
      <c r="D118" s="15"/>
      <c r="E118" s="31">
        <v>42806</v>
      </c>
      <c r="F118" s="32">
        <v>22.99</v>
      </c>
      <c r="I118" s="4">
        <v>1</v>
      </c>
      <c r="J118" s="17">
        <f t="shared" si="19"/>
        <v>-4.4060257647602352E-3</v>
      </c>
      <c r="K118" s="17">
        <f t="shared" si="16"/>
        <v>4.4014084507042472E-3</v>
      </c>
      <c r="U118" s="4">
        <v>1</v>
      </c>
      <c r="V118" s="7">
        <f t="shared" si="13"/>
        <v>2.3602798617550214E-3</v>
      </c>
      <c r="W118" s="7">
        <f t="shared" si="14"/>
        <v>2.3602798617550214E-3</v>
      </c>
      <c r="X118" s="7">
        <f t="shared" si="15"/>
        <v>7.4496056091146734E-3</v>
      </c>
      <c r="BH118" s="17">
        <f t="shared" si="17"/>
        <v>-4.4060257647602352E-3</v>
      </c>
      <c r="BI118" s="17">
        <f t="shared" si="18"/>
        <v>4.4014084507042472E-3</v>
      </c>
      <c r="BK118" s="31">
        <v>42799</v>
      </c>
      <c r="BL118" s="8">
        <f t="shared" si="11"/>
        <v>1.9500853174698791</v>
      </c>
      <c r="BM118" s="8">
        <f t="shared" si="12"/>
        <v>5.0233933409188011E-2</v>
      </c>
    </row>
    <row r="119" spans="2:65" x14ac:dyDescent="0.5">
      <c r="B119" s="31">
        <v>42813</v>
      </c>
      <c r="C119" s="34">
        <v>2344</v>
      </c>
      <c r="D119" s="15"/>
      <c r="E119" s="31">
        <v>42813</v>
      </c>
      <c r="F119" s="32">
        <v>23.4</v>
      </c>
      <c r="I119" s="4">
        <v>1</v>
      </c>
      <c r="J119" s="17">
        <f t="shared" si="19"/>
        <v>2.3602798617550214E-3</v>
      </c>
      <c r="K119" s="17">
        <f t="shared" si="16"/>
        <v>7.4496056091146734E-3</v>
      </c>
      <c r="U119" s="4">
        <v>1</v>
      </c>
      <c r="V119" s="7">
        <f t="shared" si="13"/>
        <v>-1.4380624001345432E-2</v>
      </c>
      <c r="W119" s="7">
        <f t="shared" si="14"/>
        <v>1.4380624001345432E-2</v>
      </c>
      <c r="X119" s="7">
        <f t="shared" si="15"/>
        <v>1.7833840800348E-2</v>
      </c>
      <c r="BH119" s="17">
        <f t="shared" si="17"/>
        <v>2.3602798617550214E-3</v>
      </c>
      <c r="BI119" s="17">
        <f t="shared" si="18"/>
        <v>7.4496056091146734E-3</v>
      </c>
      <c r="BK119" s="31">
        <v>42806</v>
      </c>
      <c r="BL119" s="8">
        <f t="shared" si="11"/>
        <v>1.9679258737680494</v>
      </c>
      <c r="BM119" s="8">
        <f t="shared" si="12"/>
        <v>5.0231748536312813E-2</v>
      </c>
    </row>
    <row r="120" spans="2:65" x14ac:dyDescent="0.5">
      <c r="B120" s="31">
        <v>42820</v>
      </c>
      <c r="C120" s="34">
        <v>2362.6999999999998</v>
      </c>
      <c r="D120" s="15"/>
      <c r="E120" s="31">
        <v>42820</v>
      </c>
      <c r="F120" s="32">
        <v>24.32</v>
      </c>
      <c r="I120" s="4">
        <v>1</v>
      </c>
      <c r="J120" s="17">
        <f t="shared" si="19"/>
        <v>-1.4380624001345432E-2</v>
      </c>
      <c r="K120" s="17">
        <f t="shared" si="16"/>
        <v>1.7833840800348E-2</v>
      </c>
      <c r="U120" s="4">
        <v>1</v>
      </c>
      <c r="V120" s="7">
        <f t="shared" si="13"/>
        <v>7.977815699658608E-3</v>
      </c>
      <c r="W120" s="7">
        <f t="shared" si="14"/>
        <v>7.977815699658608E-3</v>
      </c>
      <c r="X120" s="7">
        <f t="shared" si="15"/>
        <v>3.9316239316239399E-2</v>
      </c>
      <c r="BH120" s="17">
        <f t="shared" si="17"/>
        <v>-1.4380624001345432E-2</v>
      </c>
      <c r="BI120" s="17">
        <f t="shared" si="18"/>
        <v>1.7833840800348E-2</v>
      </c>
      <c r="BK120" s="31">
        <v>42813</v>
      </c>
      <c r="BL120" s="8">
        <f t="shared" si="11"/>
        <v>1.8932901878163815</v>
      </c>
      <c r="BM120" s="8">
        <f t="shared" si="12"/>
        <v>5.0244249928496805E-2</v>
      </c>
    </row>
    <row r="121" spans="2:65" x14ac:dyDescent="0.5">
      <c r="B121" s="31">
        <v>42827</v>
      </c>
      <c r="C121" s="34">
        <v>2355.5</v>
      </c>
      <c r="D121" s="15"/>
      <c r="E121" s="31">
        <v>42827</v>
      </c>
      <c r="F121" s="32">
        <v>25.3</v>
      </c>
      <c r="I121" s="4">
        <v>1</v>
      </c>
      <c r="J121" s="17">
        <f t="shared" si="19"/>
        <v>7.977815699658608E-3</v>
      </c>
      <c r="K121" s="17">
        <f t="shared" si="16"/>
        <v>3.9316239316239399E-2</v>
      </c>
      <c r="U121" s="4">
        <v>1</v>
      </c>
      <c r="V121" s="7">
        <f t="shared" si="13"/>
        <v>-3.0473610699622844E-3</v>
      </c>
      <c r="W121" s="7">
        <f t="shared" si="14"/>
        <v>3.0473610699622844E-3</v>
      </c>
      <c r="X121" s="7">
        <f t="shared" si="15"/>
        <v>4.0296052631578982E-2</v>
      </c>
      <c r="BH121" s="17">
        <f t="shared" si="17"/>
        <v>7.977815699658608E-3</v>
      </c>
      <c r="BI121" s="17">
        <f t="shared" si="18"/>
        <v>3.9316239316239399E-2</v>
      </c>
      <c r="BK121" s="31">
        <v>42820</v>
      </c>
      <c r="BL121" s="8">
        <f t="shared" si="11"/>
        <v>1.890718225336397</v>
      </c>
      <c r="BM121" s="8">
        <f t="shared" si="12"/>
        <v>5.023773104398431E-2</v>
      </c>
    </row>
    <row r="122" spans="2:65" x14ac:dyDescent="0.5">
      <c r="B122" s="31">
        <v>42834</v>
      </c>
      <c r="C122" s="34">
        <v>2328.9</v>
      </c>
      <c r="D122" s="15"/>
      <c r="E122" s="31">
        <v>42834</v>
      </c>
      <c r="F122" s="32">
        <v>25.62</v>
      </c>
      <c r="I122" s="4">
        <v>1</v>
      </c>
      <c r="J122" s="17">
        <f t="shared" si="19"/>
        <v>-3.0473610699622844E-3</v>
      </c>
      <c r="K122" s="17">
        <f t="shared" si="16"/>
        <v>4.0296052631578982E-2</v>
      </c>
      <c r="U122" s="4">
        <v>1</v>
      </c>
      <c r="V122" s="7">
        <f t="shared" si="13"/>
        <v>-1.1292719167904863E-2</v>
      </c>
      <c r="W122" s="7">
        <f t="shared" si="14"/>
        <v>1.1292719167904863E-2</v>
      </c>
      <c r="X122" s="7">
        <f t="shared" si="15"/>
        <v>1.2648221343873445E-2</v>
      </c>
      <c r="BH122" s="17">
        <f t="shared" si="17"/>
        <v>-3.0473610699622844E-3</v>
      </c>
      <c r="BI122" s="17">
        <f t="shared" si="18"/>
        <v>4.0296052631578982E-2</v>
      </c>
      <c r="BK122" s="31">
        <v>42827</v>
      </c>
      <c r="BL122" s="8">
        <f t="shared" ref="BL122:BL185" si="20">SLOPE(BI70:BI122,BH70:BH122)</f>
        <v>1.8612034232779802</v>
      </c>
      <c r="BM122" s="8">
        <f t="shared" ref="BM122:BM185" si="21">STDEV(BI70:BI122)</f>
        <v>5.0275341067794292E-2</v>
      </c>
    </row>
    <row r="123" spans="2:65" x14ac:dyDescent="0.5">
      <c r="B123" s="31">
        <v>42841</v>
      </c>
      <c r="C123" s="34">
        <v>2348.6999999999998</v>
      </c>
      <c r="D123" s="15"/>
      <c r="E123" s="31">
        <v>42841</v>
      </c>
      <c r="F123" s="32">
        <v>25.01</v>
      </c>
      <c r="I123" s="4">
        <v>1</v>
      </c>
      <c r="J123" s="17">
        <f t="shared" si="19"/>
        <v>-1.1292719167904863E-2</v>
      </c>
      <c r="K123" s="17">
        <f t="shared" si="16"/>
        <v>1.2648221343873445E-2</v>
      </c>
      <c r="U123" s="4">
        <v>1</v>
      </c>
      <c r="V123" s="7">
        <f t="shared" si="13"/>
        <v>8.50186783459983E-3</v>
      </c>
      <c r="W123" s="7">
        <f t="shared" si="14"/>
        <v>8.50186783459983E-3</v>
      </c>
      <c r="X123" s="7">
        <f t="shared" si="15"/>
        <v>-2.3809523809523836E-2</v>
      </c>
      <c r="BH123" s="17">
        <f t="shared" si="17"/>
        <v>-1.1292719167904863E-2</v>
      </c>
      <c r="BI123" s="17">
        <f t="shared" si="18"/>
        <v>1.2648221343873445E-2</v>
      </c>
      <c r="BK123" s="31">
        <v>42834</v>
      </c>
      <c r="BL123" s="8">
        <f t="shared" si="20"/>
        <v>1.6852759496963783</v>
      </c>
      <c r="BM123" s="8">
        <f t="shared" si="21"/>
        <v>4.8448617636262785E-2</v>
      </c>
    </row>
    <row r="124" spans="2:65" x14ac:dyDescent="0.5">
      <c r="B124" s="31">
        <v>42848</v>
      </c>
      <c r="C124" s="34">
        <v>2384.1999999999998</v>
      </c>
      <c r="D124" s="15"/>
      <c r="E124" s="31">
        <v>42848</v>
      </c>
      <c r="F124" s="32">
        <v>26.77</v>
      </c>
      <c r="I124" s="4">
        <v>1</v>
      </c>
      <c r="J124" s="17">
        <f t="shared" si="19"/>
        <v>8.50186783459983E-3</v>
      </c>
      <c r="K124" s="17">
        <f t="shared" si="16"/>
        <v>-2.3809523809523836E-2</v>
      </c>
      <c r="U124" s="4">
        <v>1</v>
      </c>
      <c r="V124" s="7">
        <f t="shared" si="13"/>
        <v>1.5114744326648832E-2</v>
      </c>
      <c r="W124" s="7">
        <f t="shared" si="14"/>
        <v>1.5114744326648832E-2</v>
      </c>
      <c r="X124" s="7">
        <f t="shared" si="15"/>
        <v>7.0371851259496188E-2</v>
      </c>
      <c r="BH124" s="17">
        <f t="shared" si="17"/>
        <v>8.50186783459983E-3</v>
      </c>
      <c r="BI124" s="17">
        <f t="shared" si="18"/>
        <v>-2.3809523809523836E-2</v>
      </c>
      <c r="BK124" s="31">
        <v>42841</v>
      </c>
      <c r="BL124" s="8">
        <f t="shared" si="20"/>
        <v>1.5890559318090844</v>
      </c>
      <c r="BM124" s="8">
        <f t="shared" si="21"/>
        <v>4.7962012728707148E-2</v>
      </c>
    </row>
    <row r="125" spans="2:65" x14ac:dyDescent="0.5">
      <c r="B125" s="31">
        <v>42855</v>
      </c>
      <c r="C125" s="34">
        <v>2399.3000000000002</v>
      </c>
      <c r="D125" s="15"/>
      <c r="E125" s="31">
        <v>42855</v>
      </c>
      <c r="F125" s="32">
        <v>26.45</v>
      </c>
      <c r="I125" s="4">
        <v>1</v>
      </c>
      <c r="J125" s="17">
        <f t="shared" si="19"/>
        <v>1.5114744326648832E-2</v>
      </c>
      <c r="K125" s="17">
        <f t="shared" si="16"/>
        <v>7.0371851259496188E-2</v>
      </c>
      <c r="U125" s="4">
        <v>1</v>
      </c>
      <c r="V125" s="7">
        <f t="shared" si="13"/>
        <v>6.3333612951934626E-3</v>
      </c>
      <c r="W125" s="7">
        <f t="shared" si="14"/>
        <v>6.3333612951934626E-3</v>
      </c>
      <c r="X125" s="7">
        <f t="shared" si="15"/>
        <v>-1.1953679491968683E-2</v>
      </c>
      <c r="BH125" s="17">
        <f t="shared" si="17"/>
        <v>1.5114744326648832E-2</v>
      </c>
      <c r="BI125" s="17">
        <f t="shared" si="18"/>
        <v>7.0371851259496188E-2</v>
      </c>
      <c r="BK125" s="31">
        <v>42848</v>
      </c>
      <c r="BL125" s="8">
        <f t="shared" si="20"/>
        <v>1.6502876137313189</v>
      </c>
      <c r="BM125" s="8">
        <f t="shared" si="21"/>
        <v>4.8670279884154795E-2</v>
      </c>
    </row>
    <row r="126" spans="2:65" x14ac:dyDescent="0.5">
      <c r="B126" s="31">
        <v>42862</v>
      </c>
      <c r="C126" s="34">
        <v>2390.9</v>
      </c>
      <c r="D126" s="15"/>
      <c r="E126" s="31">
        <v>42862</v>
      </c>
      <c r="F126" s="32">
        <v>26.98</v>
      </c>
      <c r="I126" s="4">
        <v>1</v>
      </c>
      <c r="J126" s="17">
        <f t="shared" si="19"/>
        <v>6.3333612951934626E-3</v>
      </c>
      <c r="K126" s="17">
        <f t="shared" si="16"/>
        <v>-1.1953679491968683E-2</v>
      </c>
      <c r="U126" s="4">
        <v>1</v>
      </c>
      <c r="V126" s="7">
        <f t="shared" si="13"/>
        <v>-3.50102113116324E-3</v>
      </c>
      <c r="W126" s="7">
        <f t="shared" si="14"/>
        <v>3.50102113116324E-3</v>
      </c>
      <c r="X126" s="7">
        <f t="shared" si="15"/>
        <v>2.0037807183364897E-2</v>
      </c>
      <c r="BH126" s="17">
        <f t="shared" si="17"/>
        <v>6.3333612951934626E-3</v>
      </c>
      <c r="BI126" s="17">
        <f t="shared" si="18"/>
        <v>-1.1953679491968683E-2</v>
      </c>
      <c r="BK126" s="31">
        <v>42855</v>
      </c>
      <c r="BL126" s="8">
        <f t="shared" si="20"/>
        <v>1.622332365995875</v>
      </c>
      <c r="BM126" s="8">
        <f t="shared" si="21"/>
        <v>4.8543750152926148E-2</v>
      </c>
    </row>
    <row r="127" spans="2:65" x14ac:dyDescent="0.5">
      <c r="B127" s="31">
        <v>42869</v>
      </c>
      <c r="C127" s="34">
        <v>2381.6999999999998</v>
      </c>
      <c r="D127" s="15"/>
      <c r="E127" s="31">
        <v>42869</v>
      </c>
      <c r="F127" s="32">
        <v>26.1</v>
      </c>
      <c r="I127" s="4">
        <v>1</v>
      </c>
      <c r="J127" s="17">
        <f t="shared" si="19"/>
        <v>-3.50102113116324E-3</v>
      </c>
      <c r="K127" s="17">
        <f t="shared" si="16"/>
        <v>2.0037807183364897E-2</v>
      </c>
      <c r="U127" s="4">
        <v>1</v>
      </c>
      <c r="V127" s="7">
        <f t="shared" si="13"/>
        <v>-3.8479233761345988E-3</v>
      </c>
      <c r="W127" s="7">
        <f t="shared" si="14"/>
        <v>3.8479233761345988E-3</v>
      </c>
      <c r="X127" s="7">
        <f t="shared" si="15"/>
        <v>-3.2616753150481848E-2</v>
      </c>
      <c r="BH127" s="17">
        <f t="shared" si="17"/>
        <v>-3.50102113116324E-3</v>
      </c>
      <c r="BI127" s="17">
        <f t="shared" si="18"/>
        <v>2.0037807183364897E-2</v>
      </c>
      <c r="BK127" s="31">
        <v>42862</v>
      </c>
      <c r="BL127" s="8">
        <f t="shared" si="20"/>
        <v>1.6149695100492829</v>
      </c>
      <c r="BM127" s="8">
        <f t="shared" si="21"/>
        <v>4.8564949052797582E-2</v>
      </c>
    </row>
    <row r="128" spans="2:65" x14ac:dyDescent="0.5">
      <c r="B128" s="31">
        <v>42876</v>
      </c>
      <c r="C128" s="34">
        <v>2415.8000000000002</v>
      </c>
      <c r="D128" s="15"/>
      <c r="E128" s="31">
        <v>42876</v>
      </c>
      <c r="F128" s="32">
        <v>27.56</v>
      </c>
      <c r="I128" s="4">
        <v>1</v>
      </c>
      <c r="J128" s="17">
        <f t="shared" si="19"/>
        <v>-3.8479233761345988E-3</v>
      </c>
      <c r="K128" s="17">
        <f t="shared" si="16"/>
        <v>-3.2616753150481848E-2</v>
      </c>
      <c r="U128" s="4">
        <v>1</v>
      </c>
      <c r="V128" s="7">
        <f t="shared" si="13"/>
        <v>1.4317504303648754E-2</v>
      </c>
      <c r="W128" s="7">
        <f t="shared" si="14"/>
        <v>1.4317504303648754E-2</v>
      </c>
      <c r="X128" s="7">
        <f t="shared" si="15"/>
        <v>5.5938697318007602E-2</v>
      </c>
      <c r="BH128" s="17">
        <f t="shared" si="17"/>
        <v>-3.8479233761345988E-3</v>
      </c>
      <c r="BI128" s="17">
        <f t="shared" si="18"/>
        <v>-3.2616753150481848E-2</v>
      </c>
      <c r="BK128" s="31">
        <v>42869</v>
      </c>
      <c r="BL128" s="8">
        <f t="shared" si="20"/>
        <v>1.6190280545223097</v>
      </c>
      <c r="BM128" s="8">
        <f t="shared" si="21"/>
        <v>4.8670260065834012E-2</v>
      </c>
    </row>
    <row r="129" spans="2:65" x14ac:dyDescent="0.5">
      <c r="B129" s="31">
        <v>42883</v>
      </c>
      <c r="C129" s="34">
        <v>2439.1</v>
      </c>
      <c r="D129" s="15"/>
      <c r="E129" s="31">
        <v>42883</v>
      </c>
      <c r="F129" s="32">
        <v>27.47</v>
      </c>
      <c r="I129" s="4">
        <v>1</v>
      </c>
      <c r="J129" s="17">
        <f t="shared" si="19"/>
        <v>1.4317504303648754E-2</v>
      </c>
      <c r="K129" s="17">
        <f t="shared" si="16"/>
        <v>5.5938697318007602E-2</v>
      </c>
      <c r="U129" s="4">
        <v>1</v>
      </c>
      <c r="V129" s="7">
        <f t="shared" si="13"/>
        <v>9.6448381488531965E-3</v>
      </c>
      <c r="W129" s="7">
        <f t="shared" si="14"/>
        <v>9.6448381488531965E-3</v>
      </c>
      <c r="X129" s="7">
        <f t="shared" si="15"/>
        <v>-3.2656023222060737E-3</v>
      </c>
      <c r="BH129" s="17">
        <f t="shared" si="17"/>
        <v>1.4317504303648754E-2</v>
      </c>
      <c r="BI129" s="17">
        <f t="shared" si="18"/>
        <v>5.5938697318007602E-2</v>
      </c>
      <c r="BK129" s="31">
        <v>42876</v>
      </c>
      <c r="BL129" s="8">
        <f t="shared" si="20"/>
        <v>1.6558951274716964</v>
      </c>
      <c r="BM129" s="8">
        <f t="shared" si="21"/>
        <v>4.8613986569608553E-2</v>
      </c>
    </row>
    <row r="130" spans="2:65" x14ac:dyDescent="0.5">
      <c r="B130" s="31">
        <v>42890</v>
      </c>
      <c r="C130" s="34">
        <v>2431.8000000000002</v>
      </c>
      <c r="D130" s="15"/>
      <c r="E130" s="31">
        <v>42890</v>
      </c>
      <c r="F130" s="32">
        <v>27.43</v>
      </c>
      <c r="I130" s="4">
        <v>1</v>
      </c>
      <c r="J130" s="17">
        <f t="shared" si="19"/>
        <v>9.6448381488531965E-3</v>
      </c>
      <c r="K130" s="17">
        <f t="shared" si="16"/>
        <v>-3.2656023222060737E-3</v>
      </c>
      <c r="U130" s="4">
        <v>1</v>
      </c>
      <c r="V130" s="7">
        <f t="shared" si="13"/>
        <v>-2.9929072198761064E-3</v>
      </c>
      <c r="W130" s="7">
        <f t="shared" si="14"/>
        <v>2.9929072198761064E-3</v>
      </c>
      <c r="X130" s="7">
        <f t="shared" si="15"/>
        <v>-1.4561339643246463E-3</v>
      </c>
      <c r="BH130" s="17">
        <f t="shared" si="17"/>
        <v>9.6448381488531965E-3</v>
      </c>
      <c r="BI130" s="17">
        <f t="shared" si="18"/>
        <v>-3.2656023222060737E-3</v>
      </c>
      <c r="BK130" s="31">
        <v>42883</v>
      </c>
      <c r="BL130" s="8">
        <f t="shared" si="20"/>
        <v>1.6551757624410568</v>
      </c>
      <c r="BM130" s="8">
        <f t="shared" si="21"/>
        <v>4.8535205487294043E-2</v>
      </c>
    </row>
    <row r="131" spans="2:65" x14ac:dyDescent="0.5">
      <c r="B131" s="31">
        <v>42897</v>
      </c>
      <c r="C131" s="34">
        <v>2433.1999999999998</v>
      </c>
      <c r="D131" s="15"/>
      <c r="E131" s="31">
        <v>42897</v>
      </c>
      <c r="F131" s="32">
        <v>27.51</v>
      </c>
      <c r="I131" s="4">
        <v>1</v>
      </c>
      <c r="J131" s="17">
        <f t="shared" si="19"/>
        <v>-2.9929072198761064E-3</v>
      </c>
      <c r="K131" s="17">
        <f t="shared" si="16"/>
        <v>-1.4561339643246463E-3</v>
      </c>
      <c r="U131" s="4">
        <v>1</v>
      </c>
      <c r="V131" s="7">
        <f t="shared" si="13"/>
        <v>5.7570523891747882E-4</v>
      </c>
      <c r="W131" s="7">
        <f t="shared" si="14"/>
        <v>5.7570523891747882E-4</v>
      </c>
      <c r="X131" s="7">
        <f t="shared" si="15"/>
        <v>2.916514764855993E-3</v>
      </c>
      <c r="BH131" s="17">
        <f t="shared" si="17"/>
        <v>-2.9929072198761064E-3</v>
      </c>
      <c r="BI131" s="17">
        <f t="shared" si="18"/>
        <v>-1.4561339643246463E-3</v>
      </c>
      <c r="BK131" s="31">
        <v>42890</v>
      </c>
      <c r="BL131" s="8">
        <f t="shared" si="20"/>
        <v>1.6473686180515257</v>
      </c>
      <c r="BM131" s="8">
        <f t="shared" si="21"/>
        <v>4.8377286775672518E-2</v>
      </c>
    </row>
    <row r="132" spans="2:65" x14ac:dyDescent="0.5">
      <c r="B132" s="31">
        <v>42904</v>
      </c>
      <c r="C132" s="34">
        <v>2438.3000000000002</v>
      </c>
      <c r="D132" s="15"/>
      <c r="E132" s="31">
        <v>42904</v>
      </c>
      <c r="F132" s="32">
        <v>27.3</v>
      </c>
      <c r="I132" s="4">
        <v>1</v>
      </c>
      <c r="J132" s="17">
        <f t="shared" si="19"/>
        <v>5.7570523891747882E-4</v>
      </c>
      <c r="K132" s="17">
        <f t="shared" si="16"/>
        <v>2.916514764855993E-3</v>
      </c>
      <c r="U132" s="4">
        <v>1</v>
      </c>
      <c r="V132" s="7">
        <f t="shared" si="13"/>
        <v>2.0960052605623058E-3</v>
      </c>
      <c r="W132" s="7">
        <f t="shared" si="14"/>
        <v>2.0960052605623058E-3</v>
      </c>
      <c r="X132" s="7">
        <f t="shared" si="15"/>
        <v>-7.6335877862595547E-3</v>
      </c>
      <c r="BH132" s="17">
        <f t="shared" si="17"/>
        <v>5.7570523891747882E-4</v>
      </c>
      <c r="BI132" s="17">
        <f t="shared" si="18"/>
        <v>2.916514764855993E-3</v>
      </c>
      <c r="BK132" s="31">
        <v>42897</v>
      </c>
      <c r="BL132" s="8">
        <f t="shared" si="20"/>
        <v>1.6415523819370319</v>
      </c>
      <c r="BM132" s="8">
        <f t="shared" si="21"/>
        <v>4.831301244059958E-2</v>
      </c>
    </row>
    <row r="133" spans="2:65" x14ac:dyDescent="0.5">
      <c r="B133" s="31">
        <v>42911</v>
      </c>
      <c r="C133" s="34">
        <v>2423.4</v>
      </c>
      <c r="D133" s="15"/>
      <c r="E133" s="31">
        <v>42911</v>
      </c>
      <c r="F133" s="32">
        <v>26.45</v>
      </c>
      <c r="I133" s="4">
        <v>1</v>
      </c>
      <c r="J133" s="17">
        <f t="shared" si="19"/>
        <v>2.0960052605623058E-3</v>
      </c>
      <c r="K133" s="17">
        <f t="shared" si="16"/>
        <v>-7.6335877862595547E-3</v>
      </c>
      <c r="U133" s="4">
        <v>1</v>
      </c>
      <c r="V133" s="7">
        <f t="shared" si="13"/>
        <v>-6.1108149120289168E-3</v>
      </c>
      <c r="W133" s="7">
        <f t="shared" si="14"/>
        <v>6.1108149120289168E-3</v>
      </c>
      <c r="X133" s="7">
        <f t="shared" si="15"/>
        <v>-3.1135531135531136E-2</v>
      </c>
      <c r="BH133" s="17">
        <f t="shared" si="17"/>
        <v>2.0960052605623058E-3</v>
      </c>
      <c r="BI133" s="17">
        <f t="shared" si="18"/>
        <v>-7.6335877862595547E-3</v>
      </c>
      <c r="BK133" s="31">
        <v>42904</v>
      </c>
      <c r="BL133" s="8">
        <f t="shared" si="20"/>
        <v>1.5796081587245618</v>
      </c>
      <c r="BM133" s="8">
        <f t="shared" si="21"/>
        <v>4.7751902594986968E-2</v>
      </c>
    </row>
    <row r="134" spans="2:65" x14ac:dyDescent="0.5">
      <c r="B134" s="31">
        <v>42918</v>
      </c>
      <c r="C134" s="34">
        <v>2425.1999999999998</v>
      </c>
      <c r="D134" s="15"/>
      <c r="E134" s="31">
        <v>42918</v>
      </c>
      <c r="F134" s="32">
        <v>26.34</v>
      </c>
      <c r="I134" s="4">
        <v>1</v>
      </c>
      <c r="J134" s="17">
        <f t="shared" si="19"/>
        <v>-6.1108149120289168E-3</v>
      </c>
      <c r="K134" s="17">
        <f t="shared" si="16"/>
        <v>-3.1135531135531136E-2</v>
      </c>
      <c r="U134" s="4">
        <v>1</v>
      </c>
      <c r="V134" s="7">
        <f t="shared" ref="V134:V197" si="22">C134/C133-1</f>
        <v>7.4275810844248724E-4</v>
      </c>
      <c r="W134" s="7">
        <f t="shared" ref="W134:W197" si="23">ABS(V134)</f>
        <v>7.4275810844248724E-4</v>
      </c>
      <c r="X134" s="7">
        <f t="shared" ref="X134:X197" si="24">F134/F133-1</f>
        <v>-4.1587901701323204E-3</v>
      </c>
      <c r="BH134" s="17">
        <f t="shared" si="17"/>
        <v>-6.1108149120289168E-3</v>
      </c>
      <c r="BI134" s="17">
        <f t="shared" si="18"/>
        <v>-3.1135531135531136E-2</v>
      </c>
      <c r="BK134" s="31">
        <v>42911</v>
      </c>
      <c r="BL134" s="8">
        <f t="shared" si="20"/>
        <v>1.6029253429765631</v>
      </c>
      <c r="BM134" s="8">
        <f t="shared" si="21"/>
        <v>4.7864344361919366E-2</v>
      </c>
    </row>
    <row r="135" spans="2:65" x14ac:dyDescent="0.5">
      <c r="B135" s="31">
        <v>42925</v>
      </c>
      <c r="C135" s="34">
        <v>2459.3000000000002</v>
      </c>
      <c r="D135" s="15"/>
      <c r="E135" s="31">
        <v>42925</v>
      </c>
      <c r="F135" s="32">
        <v>27.26</v>
      </c>
      <c r="I135" s="4">
        <v>1</v>
      </c>
      <c r="J135" s="17">
        <f t="shared" si="19"/>
        <v>7.4275810844248724E-4</v>
      </c>
      <c r="K135" s="17">
        <f t="shared" ref="K135:K198" si="25">F134/F133-1</f>
        <v>-4.1587901701323204E-3</v>
      </c>
      <c r="U135" s="4">
        <v>1</v>
      </c>
      <c r="V135" s="7">
        <f t="shared" si="22"/>
        <v>1.4060696025070207E-2</v>
      </c>
      <c r="W135" s="7">
        <f t="shared" si="23"/>
        <v>1.4060696025070207E-2</v>
      </c>
      <c r="X135" s="7">
        <f t="shared" si="24"/>
        <v>3.4927866362946203E-2</v>
      </c>
      <c r="BH135" s="17">
        <f t="shared" ref="BH135:BH198" si="26">C134/C133-1</f>
        <v>7.4275810844248724E-4</v>
      </c>
      <c r="BI135" s="17">
        <f t="shared" ref="BI135:BI198" si="27">F134/F133-1</f>
        <v>-4.1587901701323204E-3</v>
      </c>
      <c r="BK135" s="31">
        <v>42918</v>
      </c>
      <c r="BL135" s="8">
        <f t="shared" si="20"/>
        <v>1.8788338938295388</v>
      </c>
      <c r="BM135" s="8">
        <f t="shared" si="21"/>
        <v>4.7887511593807129E-2</v>
      </c>
    </row>
    <row r="136" spans="2:65" x14ac:dyDescent="0.5">
      <c r="B136" s="31">
        <v>42932</v>
      </c>
      <c r="C136" s="34">
        <v>2472.5</v>
      </c>
      <c r="D136" s="15"/>
      <c r="E136" s="31">
        <v>42932</v>
      </c>
      <c r="F136" s="32">
        <v>27.93</v>
      </c>
      <c r="I136" s="4">
        <v>1</v>
      </c>
      <c r="J136" s="17">
        <f t="shared" ref="J136:J199" si="28">C135/C134-1</f>
        <v>1.4060696025070207E-2</v>
      </c>
      <c r="K136" s="17">
        <f t="shared" si="25"/>
        <v>3.4927866362946203E-2</v>
      </c>
      <c r="U136" s="4">
        <v>1</v>
      </c>
      <c r="V136" s="7">
        <f t="shared" si="22"/>
        <v>5.3673809620622404E-3</v>
      </c>
      <c r="W136" s="7">
        <f t="shared" si="23"/>
        <v>5.3673809620622404E-3</v>
      </c>
      <c r="X136" s="7">
        <f t="shared" si="24"/>
        <v>2.4578136463683009E-2</v>
      </c>
      <c r="BH136" s="17">
        <f t="shared" si="26"/>
        <v>1.4060696025070207E-2</v>
      </c>
      <c r="BI136" s="17">
        <f t="shared" si="27"/>
        <v>3.4927866362946203E-2</v>
      </c>
      <c r="BK136" s="31">
        <v>42925</v>
      </c>
      <c r="BL136" s="8">
        <f t="shared" si="20"/>
        <v>1.8845187533058676</v>
      </c>
      <c r="BM136" s="8">
        <f t="shared" si="21"/>
        <v>4.7933297007851171E-2</v>
      </c>
    </row>
    <row r="137" spans="2:65" x14ac:dyDescent="0.5">
      <c r="B137" s="31">
        <v>42939</v>
      </c>
      <c r="C137" s="34">
        <v>2472.1</v>
      </c>
      <c r="D137" s="15"/>
      <c r="E137" s="31">
        <v>42939</v>
      </c>
      <c r="F137" s="32">
        <v>27.74</v>
      </c>
      <c r="I137" s="4">
        <v>1</v>
      </c>
      <c r="J137" s="17">
        <f t="shared" si="28"/>
        <v>5.3673809620622404E-3</v>
      </c>
      <c r="K137" s="17">
        <f t="shared" si="25"/>
        <v>2.4578136463683009E-2</v>
      </c>
      <c r="U137" s="4">
        <v>1</v>
      </c>
      <c r="V137" s="7">
        <f t="shared" si="22"/>
        <v>-1.6177957532870213E-4</v>
      </c>
      <c r="W137" s="7">
        <f t="shared" si="23"/>
        <v>1.6177957532870213E-4</v>
      </c>
      <c r="X137" s="7">
        <f t="shared" si="24"/>
        <v>-6.8027210884353817E-3</v>
      </c>
      <c r="BH137" s="17">
        <f t="shared" si="26"/>
        <v>5.3673809620622404E-3</v>
      </c>
      <c r="BI137" s="17">
        <f t="shared" si="27"/>
        <v>2.4578136463683009E-2</v>
      </c>
      <c r="BK137" s="31">
        <v>42932</v>
      </c>
      <c r="BL137" s="8">
        <f t="shared" si="20"/>
        <v>1.8980576707294641</v>
      </c>
      <c r="BM137" s="8">
        <f t="shared" si="21"/>
        <v>4.7901251655701943E-2</v>
      </c>
    </row>
    <row r="138" spans="2:65" x14ac:dyDescent="0.5">
      <c r="B138" s="31">
        <v>42946</v>
      </c>
      <c r="C138" s="34">
        <v>2476.8000000000002</v>
      </c>
      <c r="D138" s="15"/>
      <c r="E138" s="31">
        <v>42946</v>
      </c>
      <c r="F138" s="32">
        <v>29</v>
      </c>
      <c r="I138" s="4">
        <v>1</v>
      </c>
      <c r="J138" s="17">
        <f t="shared" si="28"/>
        <v>-1.6177957532870213E-4</v>
      </c>
      <c r="K138" s="17">
        <f t="shared" si="25"/>
        <v>-6.8027210884353817E-3</v>
      </c>
      <c r="U138" s="4">
        <v>1</v>
      </c>
      <c r="V138" s="7">
        <f t="shared" si="22"/>
        <v>1.9012175882853199E-3</v>
      </c>
      <c r="W138" s="7">
        <f t="shared" si="23"/>
        <v>1.9012175882853199E-3</v>
      </c>
      <c r="X138" s="7">
        <f t="shared" si="24"/>
        <v>4.5421773612112526E-2</v>
      </c>
      <c r="BH138" s="17">
        <f t="shared" si="26"/>
        <v>-1.6177957532870213E-4</v>
      </c>
      <c r="BI138" s="17">
        <f t="shared" si="27"/>
        <v>-6.8027210884353817E-3</v>
      </c>
      <c r="BK138" s="31">
        <v>42939</v>
      </c>
      <c r="BL138" s="8">
        <f t="shared" si="20"/>
        <v>1.890784524756526</v>
      </c>
      <c r="BM138" s="8">
        <f t="shared" si="21"/>
        <v>4.7799230679980612E-2</v>
      </c>
    </row>
    <row r="139" spans="2:65" x14ac:dyDescent="0.5">
      <c r="B139" s="31">
        <v>42953</v>
      </c>
      <c r="C139" s="34">
        <v>2441.3000000000002</v>
      </c>
      <c r="D139" s="15"/>
      <c r="E139" s="31">
        <v>42953</v>
      </c>
      <c r="F139" s="32">
        <v>29.39</v>
      </c>
      <c r="I139" s="4">
        <v>1</v>
      </c>
      <c r="J139" s="17">
        <f t="shared" si="28"/>
        <v>1.9012175882853199E-3</v>
      </c>
      <c r="K139" s="17">
        <f t="shared" si="25"/>
        <v>4.5421773612112526E-2</v>
      </c>
      <c r="U139" s="4">
        <v>1</v>
      </c>
      <c r="V139" s="7">
        <f t="shared" si="22"/>
        <v>-1.4333010335917273E-2</v>
      </c>
      <c r="W139" s="7">
        <f t="shared" si="23"/>
        <v>1.4333010335917273E-2</v>
      </c>
      <c r="X139" s="7">
        <f t="shared" si="24"/>
        <v>1.3448275862069092E-2</v>
      </c>
      <c r="BH139" s="17">
        <f t="shared" si="26"/>
        <v>1.9012175882853199E-3</v>
      </c>
      <c r="BI139" s="17">
        <f t="shared" si="27"/>
        <v>4.5421773612112526E-2</v>
      </c>
      <c r="BK139" s="31">
        <v>42946</v>
      </c>
      <c r="BL139" s="8">
        <f t="shared" si="20"/>
        <v>1.9033220028638771</v>
      </c>
      <c r="BM139" s="8">
        <f t="shared" si="21"/>
        <v>4.7909319748968317E-2</v>
      </c>
    </row>
    <row r="140" spans="2:65" x14ac:dyDescent="0.5">
      <c r="B140" s="31">
        <v>42960</v>
      </c>
      <c r="C140" s="34">
        <v>2425.6</v>
      </c>
      <c r="D140" s="15"/>
      <c r="E140" s="31">
        <v>42960</v>
      </c>
      <c r="F140" s="32">
        <v>29.28</v>
      </c>
      <c r="I140" s="4">
        <v>1</v>
      </c>
      <c r="J140" s="17">
        <f t="shared" si="28"/>
        <v>-1.4333010335917273E-2</v>
      </c>
      <c r="K140" s="17">
        <f t="shared" si="25"/>
        <v>1.3448275862069092E-2</v>
      </c>
      <c r="U140" s="4">
        <v>1</v>
      </c>
      <c r="V140" s="7">
        <f t="shared" si="22"/>
        <v>-6.430999877114818E-3</v>
      </c>
      <c r="W140" s="7">
        <f t="shared" si="23"/>
        <v>6.430999877114818E-3</v>
      </c>
      <c r="X140" s="7">
        <f t="shared" si="24"/>
        <v>-3.7427696495406781E-3</v>
      </c>
      <c r="BH140" s="17">
        <f t="shared" si="26"/>
        <v>-1.4333010335917273E-2</v>
      </c>
      <c r="BI140" s="17">
        <f t="shared" si="27"/>
        <v>1.3448275862069092E-2</v>
      </c>
      <c r="BK140" s="31">
        <v>42953</v>
      </c>
      <c r="BL140" s="8">
        <f t="shared" si="20"/>
        <v>1.7948733208655403</v>
      </c>
      <c r="BM140" s="8">
        <f t="shared" si="21"/>
        <v>4.7092806594124875E-2</v>
      </c>
    </row>
    <row r="141" spans="2:65" x14ac:dyDescent="0.5">
      <c r="B141" s="31">
        <v>42967</v>
      </c>
      <c r="C141" s="34">
        <v>2443.1</v>
      </c>
      <c r="D141" s="15"/>
      <c r="E141" s="31">
        <v>42967</v>
      </c>
      <c r="F141" s="32">
        <v>29.23</v>
      </c>
      <c r="I141" s="4">
        <v>1</v>
      </c>
      <c r="J141" s="17">
        <f t="shared" si="28"/>
        <v>-6.430999877114818E-3</v>
      </c>
      <c r="K141" s="17">
        <f t="shared" si="25"/>
        <v>-3.7427696495406781E-3</v>
      </c>
      <c r="U141" s="4">
        <v>1</v>
      </c>
      <c r="V141" s="7">
        <f t="shared" si="22"/>
        <v>7.2147097625330225E-3</v>
      </c>
      <c r="W141" s="7">
        <f t="shared" si="23"/>
        <v>7.2147097625330225E-3</v>
      </c>
      <c r="X141" s="7">
        <f t="shared" si="24"/>
        <v>-1.7076502732240595E-3</v>
      </c>
      <c r="BH141" s="17">
        <f t="shared" si="26"/>
        <v>-6.430999877114818E-3</v>
      </c>
      <c r="BI141" s="17">
        <f t="shared" si="27"/>
        <v>-3.7427696495406781E-3</v>
      </c>
      <c r="BK141" s="31">
        <v>42960</v>
      </c>
      <c r="BL141" s="8">
        <f t="shared" si="20"/>
        <v>1.7942848276432768</v>
      </c>
      <c r="BM141" s="8">
        <f t="shared" si="21"/>
        <v>4.7124871036255914E-2</v>
      </c>
    </row>
    <row r="142" spans="2:65" x14ac:dyDescent="0.5">
      <c r="B142" s="31">
        <v>42974</v>
      </c>
      <c r="C142" s="34">
        <v>2476.6</v>
      </c>
      <c r="D142" s="15"/>
      <c r="E142" s="31">
        <v>42974</v>
      </c>
      <c r="F142" s="32">
        <v>29.46</v>
      </c>
      <c r="I142" s="4">
        <v>1</v>
      </c>
      <c r="J142" s="17">
        <f t="shared" si="28"/>
        <v>7.2147097625330225E-3</v>
      </c>
      <c r="K142" s="17">
        <f t="shared" si="25"/>
        <v>-1.7076502732240595E-3</v>
      </c>
      <c r="U142" s="4">
        <v>1</v>
      </c>
      <c r="V142" s="7">
        <f t="shared" si="22"/>
        <v>1.3712087102451864E-2</v>
      </c>
      <c r="W142" s="7">
        <f t="shared" si="23"/>
        <v>1.3712087102451864E-2</v>
      </c>
      <c r="X142" s="7">
        <f t="shared" si="24"/>
        <v>7.8686281217927867E-3</v>
      </c>
      <c r="BH142" s="17">
        <f t="shared" si="26"/>
        <v>7.2147097625330225E-3</v>
      </c>
      <c r="BI142" s="17">
        <f t="shared" si="27"/>
        <v>-1.7076502732240595E-3</v>
      </c>
      <c r="BK142" s="31">
        <v>42967</v>
      </c>
      <c r="BL142" s="8">
        <f t="shared" si="20"/>
        <v>1.7683311710559204</v>
      </c>
      <c r="BM142" s="8">
        <f t="shared" si="21"/>
        <v>4.6932292738490297E-2</v>
      </c>
    </row>
    <row r="143" spans="2:65" x14ac:dyDescent="0.5">
      <c r="B143" s="31">
        <v>42981</v>
      </c>
      <c r="C143" s="34">
        <v>2461.4</v>
      </c>
      <c r="D143" s="15"/>
      <c r="E143" s="31">
        <v>42981</v>
      </c>
      <c r="F143" s="32">
        <v>28.45</v>
      </c>
      <c r="I143" s="4">
        <v>1</v>
      </c>
      <c r="J143" s="17">
        <f t="shared" si="28"/>
        <v>1.3712087102451864E-2</v>
      </c>
      <c r="K143" s="17">
        <f t="shared" si="25"/>
        <v>7.8686281217927867E-3</v>
      </c>
      <c r="U143" s="4">
        <v>1</v>
      </c>
      <c r="V143" s="7">
        <f t="shared" si="22"/>
        <v>-6.1374464992327571E-3</v>
      </c>
      <c r="W143" s="7">
        <f t="shared" si="23"/>
        <v>6.1374464992327571E-3</v>
      </c>
      <c r="X143" s="7">
        <f t="shared" si="24"/>
        <v>-3.4283774609640272E-2</v>
      </c>
      <c r="BH143" s="17">
        <f t="shared" si="26"/>
        <v>1.3712087102451864E-2</v>
      </c>
      <c r="BI143" s="17">
        <f t="shared" si="27"/>
        <v>7.8686281217927867E-3</v>
      </c>
      <c r="BK143" s="31">
        <v>42974</v>
      </c>
      <c r="BL143" s="8">
        <f t="shared" si="20"/>
        <v>1.7543172003241239</v>
      </c>
      <c r="BM143" s="8">
        <f t="shared" si="21"/>
        <v>4.6932943221082671E-2</v>
      </c>
    </row>
    <row r="144" spans="2:65" x14ac:dyDescent="0.5">
      <c r="B144" s="31">
        <v>42988</v>
      </c>
      <c r="C144" s="34">
        <v>2500.1999999999998</v>
      </c>
      <c r="D144" s="15"/>
      <c r="E144" s="31">
        <v>42988</v>
      </c>
      <c r="F144" s="32">
        <v>29.63</v>
      </c>
      <c r="I144" s="4">
        <v>1</v>
      </c>
      <c r="J144" s="17">
        <f t="shared" si="28"/>
        <v>-6.1374464992327571E-3</v>
      </c>
      <c r="K144" s="17">
        <f t="shared" si="25"/>
        <v>-3.4283774609640272E-2</v>
      </c>
      <c r="U144" s="4">
        <v>1</v>
      </c>
      <c r="V144" s="7">
        <f t="shared" si="22"/>
        <v>1.5763386690501147E-2</v>
      </c>
      <c r="W144" s="7">
        <f t="shared" si="23"/>
        <v>1.5763386690501147E-2</v>
      </c>
      <c r="X144" s="7">
        <f t="shared" si="24"/>
        <v>4.1476274165202165E-2</v>
      </c>
      <c r="BH144" s="17">
        <f t="shared" si="26"/>
        <v>-6.1374464992327571E-3</v>
      </c>
      <c r="BI144" s="17">
        <f t="shared" si="27"/>
        <v>-3.4283774609640272E-2</v>
      </c>
      <c r="BK144" s="31">
        <v>42981</v>
      </c>
      <c r="BL144" s="8">
        <f t="shared" si="20"/>
        <v>1.7875361722906216</v>
      </c>
      <c r="BM144" s="8">
        <f t="shared" si="21"/>
        <v>4.7278698905673107E-2</v>
      </c>
    </row>
    <row r="145" spans="2:65" x14ac:dyDescent="0.5">
      <c r="B145" s="31">
        <v>42995</v>
      </c>
      <c r="C145" s="34">
        <v>2502.1999999999998</v>
      </c>
      <c r="D145" s="15"/>
      <c r="E145" s="31">
        <v>42995</v>
      </c>
      <c r="F145" s="32">
        <v>31.05</v>
      </c>
      <c r="I145" s="4">
        <v>1</v>
      </c>
      <c r="J145" s="17">
        <f t="shared" si="28"/>
        <v>1.5763386690501147E-2</v>
      </c>
      <c r="K145" s="17">
        <f t="shared" si="25"/>
        <v>4.1476274165202165E-2</v>
      </c>
      <c r="U145" s="4">
        <v>1</v>
      </c>
      <c r="V145" s="7">
        <f t="shared" si="22"/>
        <v>7.9993600511962804E-4</v>
      </c>
      <c r="W145" s="7">
        <f t="shared" si="23"/>
        <v>7.9993600511962804E-4</v>
      </c>
      <c r="X145" s="7">
        <f t="shared" si="24"/>
        <v>4.7924400944988177E-2</v>
      </c>
      <c r="BH145" s="17">
        <f t="shared" si="26"/>
        <v>1.5763386690501147E-2</v>
      </c>
      <c r="BI145" s="17">
        <f t="shared" si="27"/>
        <v>4.1476274165202165E-2</v>
      </c>
      <c r="BK145" s="31">
        <v>42988</v>
      </c>
      <c r="BL145" s="8">
        <f t="shared" si="20"/>
        <v>1.8486732319100641</v>
      </c>
      <c r="BM145" s="8">
        <f t="shared" si="21"/>
        <v>4.719291119193629E-2</v>
      </c>
    </row>
    <row r="146" spans="2:65" x14ac:dyDescent="0.5">
      <c r="B146" s="31">
        <v>43002</v>
      </c>
      <c r="C146" s="34">
        <v>2519.4</v>
      </c>
      <c r="D146" s="15"/>
      <c r="E146" s="31">
        <v>43002</v>
      </c>
      <c r="F146" s="32">
        <v>30.1</v>
      </c>
      <c r="I146" s="4">
        <v>1</v>
      </c>
      <c r="J146" s="17">
        <f t="shared" si="28"/>
        <v>7.9993600511962804E-4</v>
      </c>
      <c r="K146" s="17">
        <f t="shared" si="25"/>
        <v>4.7924400944988177E-2</v>
      </c>
      <c r="U146" s="4">
        <v>1</v>
      </c>
      <c r="V146" s="7">
        <f t="shared" si="22"/>
        <v>6.873950923187655E-3</v>
      </c>
      <c r="W146" s="7">
        <f t="shared" si="23"/>
        <v>6.873950923187655E-3</v>
      </c>
      <c r="X146" s="7">
        <f t="shared" si="24"/>
        <v>-3.0595813204508882E-2</v>
      </c>
      <c r="BH146" s="17">
        <f t="shared" si="26"/>
        <v>7.9993600511962804E-4</v>
      </c>
      <c r="BI146" s="17">
        <f t="shared" si="27"/>
        <v>4.7924400944988177E-2</v>
      </c>
      <c r="BK146" s="31">
        <v>42995</v>
      </c>
      <c r="BL146" s="8">
        <f t="shared" si="20"/>
        <v>1.8471997784171974</v>
      </c>
      <c r="BM146" s="8">
        <f t="shared" si="21"/>
        <v>4.72579137546318E-2</v>
      </c>
    </row>
    <row r="147" spans="2:65" x14ac:dyDescent="0.5">
      <c r="B147" s="31">
        <v>43009</v>
      </c>
      <c r="C147" s="34">
        <v>2549.3000000000002</v>
      </c>
      <c r="D147" s="15"/>
      <c r="E147" s="31">
        <v>43009</v>
      </c>
      <c r="F147" s="32">
        <v>30.46</v>
      </c>
      <c r="I147" s="4">
        <v>1</v>
      </c>
      <c r="J147" s="17">
        <f t="shared" si="28"/>
        <v>6.873950923187655E-3</v>
      </c>
      <c r="K147" s="17">
        <f t="shared" si="25"/>
        <v>-3.0595813204508882E-2</v>
      </c>
      <c r="U147" s="4">
        <v>1</v>
      </c>
      <c r="V147" s="7">
        <f t="shared" si="22"/>
        <v>1.1867905056759609E-2</v>
      </c>
      <c r="W147" s="7">
        <f t="shared" si="23"/>
        <v>1.1867905056759609E-2</v>
      </c>
      <c r="X147" s="7">
        <f t="shared" si="24"/>
        <v>1.1960132890365349E-2</v>
      </c>
      <c r="BH147" s="17">
        <f t="shared" si="26"/>
        <v>6.873950923187655E-3</v>
      </c>
      <c r="BI147" s="17">
        <f t="shared" si="27"/>
        <v>-3.0595813204508882E-2</v>
      </c>
      <c r="BK147" s="31">
        <v>43002</v>
      </c>
      <c r="BL147" s="8">
        <f t="shared" si="20"/>
        <v>1.8591378510394767</v>
      </c>
      <c r="BM147" s="8">
        <f t="shared" si="21"/>
        <v>4.7578132952131112E-2</v>
      </c>
    </row>
    <row r="148" spans="2:65" x14ac:dyDescent="0.5">
      <c r="B148" s="31">
        <v>43016</v>
      </c>
      <c r="C148" s="34">
        <v>2553.1999999999998</v>
      </c>
      <c r="D148" s="15"/>
      <c r="E148" s="31">
        <v>43016</v>
      </c>
      <c r="F148" s="32">
        <v>31.13</v>
      </c>
      <c r="I148" s="4">
        <v>1</v>
      </c>
      <c r="J148" s="17">
        <f t="shared" si="28"/>
        <v>1.1867905056759609E-2</v>
      </c>
      <c r="K148" s="17">
        <f t="shared" si="25"/>
        <v>1.1960132890365349E-2</v>
      </c>
      <c r="U148" s="4">
        <v>1</v>
      </c>
      <c r="V148" s="7">
        <f t="shared" si="22"/>
        <v>1.5298317185108434E-3</v>
      </c>
      <c r="W148" s="7">
        <f t="shared" si="23"/>
        <v>1.5298317185108434E-3</v>
      </c>
      <c r="X148" s="7">
        <f t="shared" si="24"/>
        <v>2.1996060407091234E-2</v>
      </c>
      <c r="BH148" s="17">
        <f t="shared" si="26"/>
        <v>1.1867905056759609E-2</v>
      </c>
      <c r="BI148" s="17">
        <f t="shared" si="27"/>
        <v>1.1960132890365349E-2</v>
      </c>
      <c r="BK148" s="31">
        <v>43009</v>
      </c>
      <c r="BL148" s="8">
        <f t="shared" si="20"/>
        <v>1.8350985810965617</v>
      </c>
      <c r="BM148" s="8">
        <f t="shared" si="21"/>
        <v>4.7560785540128346E-2</v>
      </c>
    </row>
    <row r="149" spans="2:65" x14ac:dyDescent="0.5">
      <c r="B149" s="31">
        <v>43023</v>
      </c>
      <c r="C149" s="34">
        <v>2575.1999999999998</v>
      </c>
      <c r="D149" s="15"/>
      <c r="E149" s="31">
        <v>43023</v>
      </c>
      <c r="F149" s="32">
        <v>32.03</v>
      </c>
      <c r="I149" s="4">
        <v>1</v>
      </c>
      <c r="J149" s="17">
        <f t="shared" si="28"/>
        <v>1.5298317185108434E-3</v>
      </c>
      <c r="K149" s="17">
        <f t="shared" si="25"/>
        <v>2.1996060407091234E-2</v>
      </c>
      <c r="U149" s="4">
        <v>1</v>
      </c>
      <c r="V149" s="7">
        <f t="shared" si="22"/>
        <v>8.6166379445402619E-3</v>
      </c>
      <c r="W149" s="7">
        <f t="shared" si="23"/>
        <v>8.6166379445402619E-3</v>
      </c>
      <c r="X149" s="7">
        <f t="shared" si="24"/>
        <v>2.891101831031162E-2</v>
      </c>
      <c r="BH149" s="17">
        <f t="shared" si="26"/>
        <v>1.5298317185108434E-3</v>
      </c>
      <c r="BI149" s="17">
        <f t="shared" si="27"/>
        <v>2.1996060407091234E-2</v>
      </c>
      <c r="BK149" s="31">
        <v>43016</v>
      </c>
      <c r="BL149" s="8">
        <f t="shared" si="20"/>
        <v>1.9060573700876731</v>
      </c>
      <c r="BM149" s="8">
        <f t="shared" si="21"/>
        <v>4.7438781113788492E-2</v>
      </c>
    </row>
    <row r="150" spans="2:65" x14ac:dyDescent="0.5">
      <c r="B150" s="31">
        <v>43030</v>
      </c>
      <c r="C150" s="34">
        <v>2581.1</v>
      </c>
      <c r="D150" s="15"/>
      <c r="E150" s="31">
        <v>43030</v>
      </c>
      <c r="F150" s="32">
        <v>32.270000000000003</v>
      </c>
      <c r="I150" s="4">
        <v>1</v>
      </c>
      <c r="J150" s="17">
        <f t="shared" si="28"/>
        <v>8.6166379445402619E-3</v>
      </c>
      <c r="K150" s="17">
        <f t="shared" si="25"/>
        <v>2.891101831031162E-2</v>
      </c>
      <c r="U150" s="4">
        <v>1</v>
      </c>
      <c r="V150" s="7">
        <f t="shared" si="22"/>
        <v>2.2910841876360166E-3</v>
      </c>
      <c r="W150" s="7">
        <f t="shared" si="23"/>
        <v>2.2910841876360166E-3</v>
      </c>
      <c r="X150" s="7">
        <f t="shared" si="24"/>
        <v>7.4929753356229867E-3</v>
      </c>
      <c r="BH150" s="17">
        <f t="shared" si="26"/>
        <v>8.6166379445402619E-3</v>
      </c>
      <c r="BI150" s="17">
        <f t="shared" si="27"/>
        <v>2.891101831031162E-2</v>
      </c>
      <c r="BK150" s="31">
        <v>43023</v>
      </c>
      <c r="BL150" s="8">
        <f t="shared" si="20"/>
        <v>1.8541362191587529</v>
      </c>
      <c r="BM150" s="8">
        <f t="shared" si="21"/>
        <v>4.6968425655655746E-2</v>
      </c>
    </row>
    <row r="151" spans="2:65" x14ac:dyDescent="0.5">
      <c r="B151" s="31">
        <v>43037</v>
      </c>
      <c r="C151" s="34">
        <v>2587.8000000000002</v>
      </c>
      <c r="D151" s="15"/>
      <c r="E151" s="31">
        <v>43037</v>
      </c>
      <c r="F151" s="32">
        <v>31.29</v>
      </c>
      <c r="I151" s="4">
        <v>1</v>
      </c>
      <c r="J151" s="17">
        <f t="shared" si="28"/>
        <v>2.2910841876360166E-3</v>
      </c>
      <c r="K151" s="17">
        <f t="shared" si="25"/>
        <v>7.4929753356229867E-3</v>
      </c>
      <c r="U151" s="4">
        <v>1</v>
      </c>
      <c r="V151" s="7">
        <f t="shared" si="22"/>
        <v>2.5957924915733788E-3</v>
      </c>
      <c r="W151" s="7">
        <f t="shared" si="23"/>
        <v>2.5957924915733788E-3</v>
      </c>
      <c r="X151" s="7">
        <f t="shared" si="24"/>
        <v>-3.0368763557483858E-2</v>
      </c>
      <c r="BH151" s="17">
        <f t="shared" si="26"/>
        <v>2.2910841876360166E-3</v>
      </c>
      <c r="BI151" s="17">
        <f t="shared" si="27"/>
        <v>7.4929753356229867E-3</v>
      </c>
      <c r="BK151" s="31">
        <v>43030</v>
      </c>
      <c r="BL151" s="8">
        <f t="shared" si="20"/>
        <v>1.8555307792986415</v>
      </c>
      <c r="BM151" s="8">
        <f t="shared" si="21"/>
        <v>4.6885988614338424E-2</v>
      </c>
    </row>
    <row r="152" spans="2:65" x14ac:dyDescent="0.5">
      <c r="B152" s="31">
        <v>43044</v>
      </c>
      <c r="C152" s="34">
        <v>2582.3000000000002</v>
      </c>
      <c r="D152" s="15"/>
      <c r="E152" s="31">
        <v>43044</v>
      </c>
      <c r="F152" s="32">
        <v>30.39</v>
      </c>
      <c r="I152" s="4">
        <v>1</v>
      </c>
      <c r="J152" s="17">
        <f t="shared" si="28"/>
        <v>2.5957924915733788E-3</v>
      </c>
      <c r="K152" s="17">
        <f t="shared" si="25"/>
        <v>-3.0368763557483858E-2</v>
      </c>
      <c r="U152" s="4">
        <v>1</v>
      </c>
      <c r="V152" s="7">
        <f t="shared" si="22"/>
        <v>-2.1253574464796809E-3</v>
      </c>
      <c r="W152" s="7">
        <f t="shared" si="23"/>
        <v>2.1253574464796809E-3</v>
      </c>
      <c r="X152" s="7">
        <f t="shared" si="24"/>
        <v>-2.8763183125599223E-2</v>
      </c>
      <c r="BH152" s="17">
        <f t="shared" si="26"/>
        <v>2.5957924915733788E-3</v>
      </c>
      <c r="BI152" s="17">
        <f t="shared" si="27"/>
        <v>-3.0368763557483858E-2</v>
      </c>
      <c r="BK152" s="31">
        <v>43037</v>
      </c>
      <c r="BL152" s="8">
        <f t="shared" si="20"/>
        <v>1.6745487708954523</v>
      </c>
      <c r="BM152" s="8">
        <f t="shared" si="21"/>
        <v>4.4148962759136129E-2</v>
      </c>
    </row>
    <row r="153" spans="2:65" x14ac:dyDescent="0.5">
      <c r="B153" s="31">
        <v>43051</v>
      </c>
      <c r="C153" s="34">
        <v>2578.8000000000002</v>
      </c>
      <c r="D153" s="15"/>
      <c r="E153" s="31">
        <v>43051</v>
      </c>
      <c r="F153" s="32">
        <v>29.28</v>
      </c>
      <c r="I153" s="4">
        <v>1</v>
      </c>
      <c r="J153" s="17">
        <f t="shared" si="28"/>
        <v>-2.1253574464796809E-3</v>
      </c>
      <c r="K153" s="17">
        <f t="shared" si="25"/>
        <v>-2.8763183125599223E-2</v>
      </c>
      <c r="U153" s="4">
        <v>1</v>
      </c>
      <c r="V153" s="7">
        <f t="shared" si="22"/>
        <v>-1.3553808620222485E-3</v>
      </c>
      <c r="W153" s="7">
        <f t="shared" si="23"/>
        <v>1.3553808620222485E-3</v>
      </c>
      <c r="X153" s="7">
        <f t="shared" si="24"/>
        <v>-3.6525172754195423E-2</v>
      </c>
      <c r="BH153" s="17">
        <f t="shared" si="26"/>
        <v>-2.1253574464796809E-3</v>
      </c>
      <c r="BI153" s="17">
        <f t="shared" si="27"/>
        <v>-2.8763183125599223E-2</v>
      </c>
      <c r="BK153" s="31">
        <v>43044</v>
      </c>
      <c r="BL153" s="8">
        <f t="shared" si="20"/>
        <v>1.7004056976506436</v>
      </c>
      <c r="BM153" s="8">
        <f t="shared" si="21"/>
        <v>4.4166401422106739E-2</v>
      </c>
    </row>
    <row r="154" spans="2:65" x14ac:dyDescent="0.5">
      <c r="B154" s="31">
        <v>43058</v>
      </c>
      <c r="C154" s="34">
        <v>2602.4</v>
      </c>
      <c r="D154" s="15"/>
      <c r="E154" s="31">
        <v>43058</v>
      </c>
      <c r="F154" s="32">
        <v>30.3</v>
      </c>
      <c r="I154" s="4">
        <v>1</v>
      </c>
      <c r="J154" s="17">
        <f t="shared" si="28"/>
        <v>-1.3553808620222485E-3</v>
      </c>
      <c r="K154" s="17">
        <f t="shared" si="25"/>
        <v>-3.6525172754195423E-2</v>
      </c>
      <c r="U154" s="4">
        <v>1</v>
      </c>
      <c r="V154" s="7">
        <f t="shared" si="22"/>
        <v>9.1515433534976598E-3</v>
      </c>
      <c r="W154" s="7">
        <f t="shared" si="23"/>
        <v>9.1515433534976598E-3</v>
      </c>
      <c r="X154" s="7">
        <f t="shared" si="24"/>
        <v>3.4836065573770503E-2</v>
      </c>
      <c r="BH154" s="17">
        <f t="shared" si="26"/>
        <v>-1.3553808620222485E-3</v>
      </c>
      <c r="BI154" s="17">
        <f t="shared" si="27"/>
        <v>-3.6525172754195423E-2</v>
      </c>
      <c r="BK154" s="31">
        <v>43051</v>
      </c>
      <c r="BL154" s="8">
        <f t="shared" si="20"/>
        <v>1.6037851906098843</v>
      </c>
      <c r="BM154" s="8">
        <f t="shared" si="21"/>
        <v>4.3437378348279897E-2</v>
      </c>
    </row>
    <row r="155" spans="2:65" x14ac:dyDescent="0.5">
      <c r="B155" s="31">
        <v>43065</v>
      </c>
      <c r="C155" s="34">
        <v>2642.2</v>
      </c>
      <c r="D155" s="15"/>
      <c r="E155" s="31">
        <v>43065</v>
      </c>
      <c r="F155" s="32">
        <v>30.95</v>
      </c>
      <c r="I155" s="4">
        <v>1</v>
      </c>
      <c r="J155" s="17">
        <f t="shared" si="28"/>
        <v>9.1515433534976598E-3</v>
      </c>
      <c r="K155" s="17">
        <f t="shared" si="25"/>
        <v>3.4836065573770503E-2</v>
      </c>
      <c r="U155" s="4">
        <v>1</v>
      </c>
      <c r="V155" s="7">
        <f t="shared" si="22"/>
        <v>1.5293575161389406E-2</v>
      </c>
      <c r="W155" s="7">
        <f t="shared" si="23"/>
        <v>1.5293575161389406E-2</v>
      </c>
      <c r="X155" s="7">
        <f t="shared" si="24"/>
        <v>2.1452145214521323E-2</v>
      </c>
      <c r="BH155" s="17">
        <f t="shared" si="26"/>
        <v>9.1515433534976598E-3</v>
      </c>
      <c r="BI155" s="17">
        <f t="shared" si="27"/>
        <v>3.4836065573770503E-2</v>
      </c>
      <c r="BK155" s="31">
        <v>43058</v>
      </c>
      <c r="BL155" s="8">
        <f t="shared" si="20"/>
        <v>1.6367030422300988</v>
      </c>
      <c r="BM155" s="8">
        <f t="shared" si="21"/>
        <v>4.3551833958527499E-2</v>
      </c>
    </row>
    <row r="156" spans="2:65" x14ac:dyDescent="0.5">
      <c r="B156" s="31">
        <v>43072</v>
      </c>
      <c r="C156" s="34">
        <v>2651.5</v>
      </c>
      <c r="D156" s="15"/>
      <c r="E156" s="31">
        <v>43072</v>
      </c>
      <c r="F156" s="32">
        <v>31.9</v>
      </c>
      <c r="I156" s="4">
        <v>1</v>
      </c>
      <c r="J156" s="17">
        <f t="shared" si="28"/>
        <v>1.5293575161389406E-2</v>
      </c>
      <c r="K156" s="17">
        <f t="shared" si="25"/>
        <v>2.1452145214521323E-2</v>
      </c>
      <c r="U156" s="4">
        <v>1</v>
      </c>
      <c r="V156" s="7">
        <f t="shared" si="22"/>
        <v>3.5197941109681441E-3</v>
      </c>
      <c r="W156" s="7">
        <f t="shared" si="23"/>
        <v>3.5197941109681441E-3</v>
      </c>
      <c r="X156" s="7">
        <f t="shared" si="24"/>
        <v>3.0694668820678395E-2</v>
      </c>
      <c r="BH156" s="17">
        <f t="shared" si="26"/>
        <v>1.5293575161389406E-2</v>
      </c>
      <c r="BI156" s="17">
        <f t="shared" si="27"/>
        <v>2.1452145214521323E-2</v>
      </c>
      <c r="BK156" s="31">
        <v>43065</v>
      </c>
      <c r="BL156" s="8">
        <f t="shared" si="20"/>
        <v>1.6022637688586039</v>
      </c>
      <c r="BM156" s="8">
        <f t="shared" si="21"/>
        <v>4.348261391821942E-2</v>
      </c>
    </row>
    <row r="157" spans="2:65" x14ac:dyDescent="0.5">
      <c r="B157" s="31">
        <v>43079</v>
      </c>
      <c r="C157" s="34">
        <v>2675.8</v>
      </c>
      <c r="D157" s="15"/>
      <c r="E157" s="31">
        <v>43079</v>
      </c>
      <c r="F157" s="32">
        <v>32.31</v>
      </c>
      <c r="I157" s="4">
        <v>1</v>
      </c>
      <c r="J157" s="17">
        <f t="shared" si="28"/>
        <v>3.5197941109681441E-3</v>
      </c>
      <c r="K157" s="17">
        <f t="shared" si="25"/>
        <v>3.0694668820678395E-2</v>
      </c>
      <c r="U157" s="4">
        <v>1</v>
      </c>
      <c r="V157" s="7">
        <f t="shared" si="22"/>
        <v>9.1646237978504352E-3</v>
      </c>
      <c r="W157" s="7">
        <f t="shared" si="23"/>
        <v>9.1646237978504352E-3</v>
      </c>
      <c r="X157" s="7">
        <f t="shared" si="24"/>
        <v>1.2852664576802564E-2</v>
      </c>
      <c r="BH157" s="17">
        <f t="shared" si="26"/>
        <v>3.5197941109681441E-3</v>
      </c>
      <c r="BI157" s="17">
        <f t="shared" si="27"/>
        <v>3.0694668820678395E-2</v>
      </c>
      <c r="BK157" s="31">
        <v>43072</v>
      </c>
      <c r="BL157" s="8">
        <f t="shared" si="20"/>
        <v>1.5160543109735236</v>
      </c>
      <c r="BM157" s="8">
        <f t="shared" si="21"/>
        <v>4.3068759802544744E-2</v>
      </c>
    </row>
    <row r="158" spans="2:65" x14ac:dyDescent="0.5">
      <c r="B158" s="31">
        <v>43086</v>
      </c>
      <c r="C158" s="34">
        <v>2683.3</v>
      </c>
      <c r="D158" s="15"/>
      <c r="E158" s="31">
        <v>43086</v>
      </c>
      <c r="F158" s="32">
        <v>34.01</v>
      </c>
      <c r="I158" s="4">
        <v>1</v>
      </c>
      <c r="J158" s="17">
        <f t="shared" si="28"/>
        <v>9.1646237978504352E-3</v>
      </c>
      <c r="K158" s="17">
        <f t="shared" si="25"/>
        <v>1.2852664576802564E-2</v>
      </c>
      <c r="U158" s="4">
        <v>1</v>
      </c>
      <c r="V158" s="7">
        <f t="shared" si="22"/>
        <v>2.8029000672695759E-3</v>
      </c>
      <c r="W158" s="7">
        <f t="shared" si="23"/>
        <v>2.8029000672695759E-3</v>
      </c>
      <c r="X158" s="7">
        <f t="shared" si="24"/>
        <v>5.2615289384091435E-2</v>
      </c>
      <c r="BH158" s="17">
        <f t="shared" si="26"/>
        <v>9.1646237978504352E-3</v>
      </c>
      <c r="BI158" s="17">
        <f t="shared" si="27"/>
        <v>1.2852664576802564E-2</v>
      </c>
      <c r="BK158" s="31">
        <v>43079</v>
      </c>
      <c r="BL158" s="8">
        <f t="shared" si="20"/>
        <v>1.2818381667329606</v>
      </c>
      <c r="BM158" s="8">
        <f t="shared" si="21"/>
        <v>4.2044795166506659E-2</v>
      </c>
    </row>
    <row r="159" spans="2:65" x14ac:dyDescent="0.5">
      <c r="B159" s="31">
        <v>43093</v>
      </c>
      <c r="C159" s="34">
        <v>2673.6</v>
      </c>
      <c r="D159" s="15"/>
      <c r="E159" s="31">
        <v>43093</v>
      </c>
      <c r="F159" s="32">
        <v>33.47</v>
      </c>
      <c r="I159" s="4">
        <v>1</v>
      </c>
      <c r="J159" s="17">
        <f t="shared" si="28"/>
        <v>2.8029000672695759E-3</v>
      </c>
      <c r="K159" s="17">
        <f t="shared" si="25"/>
        <v>5.2615289384091435E-2</v>
      </c>
      <c r="U159" s="4">
        <v>1</v>
      </c>
      <c r="V159" s="7">
        <f t="shared" si="22"/>
        <v>-3.6149517385309915E-3</v>
      </c>
      <c r="W159" s="7">
        <f t="shared" si="23"/>
        <v>3.6149517385309915E-3</v>
      </c>
      <c r="X159" s="7">
        <f t="shared" si="24"/>
        <v>-1.5877683034401624E-2</v>
      </c>
      <c r="BH159" s="17">
        <f t="shared" si="26"/>
        <v>2.8029000672695759E-3</v>
      </c>
      <c r="BI159" s="17">
        <f t="shared" si="27"/>
        <v>5.2615289384091435E-2</v>
      </c>
      <c r="BK159" s="31">
        <v>43086</v>
      </c>
      <c r="BL159" s="8">
        <f t="shared" si="20"/>
        <v>1.2005824758013957</v>
      </c>
      <c r="BM159" s="8">
        <f t="shared" si="21"/>
        <v>4.1365948869504496E-2</v>
      </c>
    </row>
    <row r="160" spans="2:65" x14ac:dyDescent="0.5">
      <c r="B160" s="31">
        <v>43100</v>
      </c>
      <c r="C160" s="34">
        <v>2743.2</v>
      </c>
      <c r="D160" s="15"/>
      <c r="E160" s="31">
        <v>43100</v>
      </c>
      <c r="F160" s="32">
        <v>34.479999999999997</v>
      </c>
      <c r="I160" s="4">
        <v>1</v>
      </c>
      <c r="J160" s="17">
        <f t="shared" si="28"/>
        <v>-3.6149517385309915E-3</v>
      </c>
      <c r="K160" s="17">
        <f t="shared" si="25"/>
        <v>-1.5877683034401624E-2</v>
      </c>
      <c r="U160" s="4">
        <v>1</v>
      </c>
      <c r="V160" s="7">
        <f t="shared" si="22"/>
        <v>2.60323159784559E-2</v>
      </c>
      <c r="W160" s="7">
        <f t="shared" si="23"/>
        <v>2.60323159784559E-2</v>
      </c>
      <c r="X160" s="7">
        <f t="shared" si="24"/>
        <v>3.0176277263220808E-2</v>
      </c>
      <c r="BH160" s="17">
        <f t="shared" si="26"/>
        <v>-3.6149517385309915E-3</v>
      </c>
      <c r="BI160" s="17">
        <f t="shared" si="27"/>
        <v>-1.5877683034401624E-2</v>
      </c>
      <c r="BK160" s="31">
        <v>43093</v>
      </c>
      <c r="BL160" s="8">
        <f t="shared" si="20"/>
        <v>1.2369558097378182</v>
      </c>
      <c r="BM160" s="8">
        <f t="shared" si="21"/>
        <v>4.1152525406139576E-2</v>
      </c>
    </row>
    <row r="161" spans="2:65" x14ac:dyDescent="0.5">
      <c r="B161" s="31">
        <v>43107</v>
      </c>
      <c r="C161" s="34">
        <v>2786.2</v>
      </c>
      <c r="D161" s="15"/>
      <c r="E161" s="31">
        <v>43107</v>
      </c>
      <c r="F161" s="32">
        <v>36.19</v>
      </c>
      <c r="I161" s="4">
        <v>1</v>
      </c>
      <c r="J161" s="17">
        <f t="shared" si="28"/>
        <v>2.60323159784559E-2</v>
      </c>
      <c r="K161" s="17">
        <f t="shared" si="25"/>
        <v>3.0176277263220808E-2</v>
      </c>
      <c r="U161" s="4">
        <v>1</v>
      </c>
      <c r="V161" s="7">
        <f t="shared" si="22"/>
        <v>1.5675123942840541E-2</v>
      </c>
      <c r="W161" s="7">
        <f t="shared" si="23"/>
        <v>1.5675123942840541E-2</v>
      </c>
      <c r="X161" s="7">
        <f t="shared" si="24"/>
        <v>4.9593967517401527E-2</v>
      </c>
      <c r="BH161" s="17">
        <f t="shared" si="26"/>
        <v>2.60323159784559E-2</v>
      </c>
      <c r="BI161" s="17">
        <f t="shared" si="27"/>
        <v>3.0176277263220808E-2</v>
      </c>
      <c r="BK161" s="31">
        <v>43100</v>
      </c>
      <c r="BL161" s="8">
        <f t="shared" si="20"/>
        <v>1.2216216395664579</v>
      </c>
      <c r="BM161" s="8">
        <f t="shared" si="21"/>
        <v>4.1209364106351155E-2</v>
      </c>
    </row>
    <row r="162" spans="2:65" x14ac:dyDescent="0.5">
      <c r="B162" s="31">
        <v>43114</v>
      </c>
      <c r="C162" s="34">
        <v>2810.3</v>
      </c>
      <c r="D162" s="15"/>
      <c r="E162" s="31">
        <v>43114</v>
      </c>
      <c r="F162" s="32">
        <v>34.74</v>
      </c>
      <c r="I162" s="4">
        <v>1</v>
      </c>
      <c r="J162" s="17">
        <f t="shared" si="28"/>
        <v>1.5675123942840541E-2</v>
      </c>
      <c r="K162" s="17">
        <f t="shared" si="25"/>
        <v>4.9593967517401527E-2</v>
      </c>
      <c r="U162" s="4">
        <v>1</v>
      </c>
      <c r="V162" s="7">
        <f t="shared" si="22"/>
        <v>8.6497738855790818E-3</v>
      </c>
      <c r="W162" s="7">
        <f t="shared" si="23"/>
        <v>8.6497738855790818E-3</v>
      </c>
      <c r="X162" s="7">
        <f t="shared" si="24"/>
        <v>-4.0066316662061174E-2</v>
      </c>
      <c r="BH162" s="17">
        <f t="shared" si="26"/>
        <v>1.5675123942840541E-2</v>
      </c>
      <c r="BI162" s="17">
        <f t="shared" si="27"/>
        <v>4.9593967517401527E-2</v>
      </c>
      <c r="BK162" s="31">
        <v>43107</v>
      </c>
      <c r="BL162" s="8">
        <f t="shared" si="20"/>
        <v>1.0064430551433232</v>
      </c>
      <c r="BM162" s="8">
        <f t="shared" si="21"/>
        <v>3.947999214354906E-2</v>
      </c>
    </row>
    <row r="163" spans="2:65" x14ac:dyDescent="0.5">
      <c r="B163" s="31">
        <v>43121</v>
      </c>
      <c r="C163" s="34">
        <v>2872.9</v>
      </c>
      <c r="D163" s="15"/>
      <c r="E163" s="31">
        <v>43121</v>
      </c>
      <c r="F163" s="32">
        <v>36.42</v>
      </c>
      <c r="I163" s="4">
        <v>1</v>
      </c>
      <c r="J163" s="17">
        <f t="shared" si="28"/>
        <v>8.6497738855790818E-3</v>
      </c>
      <c r="K163" s="17">
        <f t="shared" si="25"/>
        <v>-4.0066316662061174E-2</v>
      </c>
      <c r="U163" s="4">
        <v>1</v>
      </c>
      <c r="V163" s="7">
        <f t="shared" si="22"/>
        <v>2.22752019357364E-2</v>
      </c>
      <c r="W163" s="7">
        <f t="shared" si="23"/>
        <v>2.22752019357364E-2</v>
      </c>
      <c r="X163" s="7">
        <f t="shared" si="24"/>
        <v>4.8359240069084652E-2</v>
      </c>
      <c r="BH163" s="17">
        <f t="shared" si="26"/>
        <v>8.6497738855790818E-3</v>
      </c>
      <c r="BI163" s="17">
        <f t="shared" si="27"/>
        <v>-4.0066316662061174E-2</v>
      </c>
      <c r="BK163" s="31">
        <v>43114</v>
      </c>
      <c r="BL163" s="8">
        <f t="shared" si="20"/>
        <v>0.91757090690282439</v>
      </c>
      <c r="BM163" s="8">
        <f t="shared" si="21"/>
        <v>4.0118392065242522E-2</v>
      </c>
    </row>
    <row r="164" spans="2:65" x14ac:dyDescent="0.5">
      <c r="B164" s="31">
        <v>43128</v>
      </c>
      <c r="C164" s="34">
        <v>2762.1</v>
      </c>
      <c r="D164" s="15"/>
      <c r="E164" s="31">
        <v>43128</v>
      </c>
      <c r="F164" s="32">
        <v>35.9</v>
      </c>
      <c r="I164" s="4">
        <v>1</v>
      </c>
      <c r="J164" s="17">
        <f t="shared" si="28"/>
        <v>2.22752019357364E-2</v>
      </c>
      <c r="K164" s="17">
        <f t="shared" si="25"/>
        <v>4.8359240069084652E-2</v>
      </c>
      <c r="U164" s="4">
        <v>1</v>
      </c>
      <c r="V164" s="7">
        <f t="shared" si="22"/>
        <v>-3.8567301333147785E-2</v>
      </c>
      <c r="W164" s="7">
        <f t="shared" si="23"/>
        <v>3.8567301333147785E-2</v>
      </c>
      <c r="X164" s="7">
        <f t="shared" si="24"/>
        <v>-1.4277869302581125E-2</v>
      </c>
      <c r="BH164" s="17">
        <f t="shared" si="26"/>
        <v>2.22752019357364E-2</v>
      </c>
      <c r="BI164" s="17">
        <f t="shared" si="27"/>
        <v>4.8359240069084652E-2</v>
      </c>
      <c r="BK164" s="31">
        <v>43121</v>
      </c>
      <c r="BL164" s="8">
        <f t="shared" si="20"/>
        <v>0.94986661066901323</v>
      </c>
      <c r="BM164" s="8">
        <f t="shared" si="21"/>
        <v>3.9984754830553949E-2</v>
      </c>
    </row>
    <row r="165" spans="2:65" x14ac:dyDescent="0.5">
      <c r="B165" s="31">
        <v>43135</v>
      </c>
      <c r="C165" s="34">
        <v>2619.6</v>
      </c>
      <c r="D165" s="15"/>
      <c r="E165" s="31">
        <v>43135</v>
      </c>
      <c r="F165" s="32">
        <v>32.33</v>
      </c>
      <c r="I165" s="4">
        <v>1</v>
      </c>
      <c r="J165" s="17">
        <f t="shared" si="28"/>
        <v>-3.8567301333147785E-2</v>
      </c>
      <c r="K165" s="17">
        <f t="shared" si="25"/>
        <v>-1.4277869302581125E-2</v>
      </c>
      <c r="U165" s="4">
        <v>1</v>
      </c>
      <c r="V165" s="7">
        <f t="shared" si="22"/>
        <v>-5.1591180623438704E-2</v>
      </c>
      <c r="W165" s="7">
        <f t="shared" si="23"/>
        <v>5.1591180623438704E-2</v>
      </c>
      <c r="X165" s="7">
        <f t="shared" si="24"/>
        <v>-9.9442896935933112E-2</v>
      </c>
      <c r="BH165" s="17">
        <f t="shared" si="26"/>
        <v>-3.8567301333147785E-2</v>
      </c>
      <c r="BI165" s="17">
        <f t="shared" si="27"/>
        <v>-1.4277869302581125E-2</v>
      </c>
      <c r="BK165" s="31">
        <v>43128</v>
      </c>
      <c r="BL165" s="8">
        <f t="shared" si="20"/>
        <v>0.85630495735742074</v>
      </c>
      <c r="BM165" s="8">
        <f t="shared" si="21"/>
        <v>4.0167892357632587E-2</v>
      </c>
    </row>
    <row r="166" spans="2:65" x14ac:dyDescent="0.5">
      <c r="B166" s="31">
        <v>43142</v>
      </c>
      <c r="C166" s="34">
        <v>2732.2</v>
      </c>
      <c r="D166" s="15"/>
      <c r="E166" s="31">
        <v>43142</v>
      </c>
      <c r="F166" s="32">
        <v>34.01</v>
      </c>
      <c r="I166" s="4">
        <v>1</v>
      </c>
      <c r="J166" s="17">
        <f t="shared" si="28"/>
        <v>-5.1591180623438704E-2</v>
      </c>
      <c r="K166" s="17">
        <f t="shared" si="25"/>
        <v>-9.9442896935933112E-2</v>
      </c>
      <c r="U166" s="4">
        <v>1</v>
      </c>
      <c r="V166" s="7">
        <f t="shared" si="22"/>
        <v>4.2983661627729486E-2</v>
      </c>
      <c r="W166" s="7">
        <f t="shared" si="23"/>
        <v>4.2983661627729486E-2</v>
      </c>
      <c r="X166" s="7">
        <f t="shared" si="24"/>
        <v>5.1964120012372383E-2</v>
      </c>
      <c r="BH166" s="17">
        <f t="shared" si="26"/>
        <v>-5.1591180623438704E-2</v>
      </c>
      <c r="BI166" s="17">
        <f t="shared" si="27"/>
        <v>-9.9442896935933112E-2</v>
      </c>
      <c r="BK166" s="31">
        <v>43135</v>
      </c>
      <c r="BL166" s="8">
        <f t="shared" si="20"/>
        <v>1.3023999058865063</v>
      </c>
      <c r="BM166" s="8">
        <f t="shared" si="21"/>
        <v>3.3921676892685874E-2</v>
      </c>
    </row>
    <row r="167" spans="2:65" x14ac:dyDescent="0.5">
      <c r="B167" s="31">
        <v>43149</v>
      </c>
      <c r="C167" s="34">
        <v>2747.3</v>
      </c>
      <c r="D167" s="15"/>
      <c r="E167" s="31">
        <v>43149</v>
      </c>
      <c r="F167" s="32">
        <v>34.25</v>
      </c>
      <c r="I167" s="4">
        <v>1</v>
      </c>
      <c r="J167" s="17">
        <f t="shared" si="28"/>
        <v>4.2983661627729486E-2</v>
      </c>
      <c r="K167" s="17">
        <f t="shared" si="25"/>
        <v>5.1964120012372383E-2</v>
      </c>
      <c r="U167" s="4">
        <v>1</v>
      </c>
      <c r="V167" s="7">
        <f t="shared" si="22"/>
        <v>5.5266817948906866E-3</v>
      </c>
      <c r="W167" s="7">
        <f t="shared" si="23"/>
        <v>5.5266817948906866E-3</v>
      </c>
      <c r="X167" s="7">
        <f t="shared" si="24"/>
        <v>7.05674801528966E-3</v>
      </c>
      <c r="BH167" s="17">
        <f t="shared" si="26"/>
        <v>4.2983661627729486E-2</v>
      </c>
      <c r="BI167" s="17">
        <f t="shared" si="27"/>
        <v>5.1964120012372383E-2</v>
      </c>
      <c r="BK167" s="31">
        <v>43142</v>
      </c>
      <c r="BL167" s="8">
        <f t="shared" si="20"/>
        <v>1.243927997068216</v>
      </c>
      <c r="BM167" s="8">
        <f t="shared" si="21"/>
        <v>3.3465241898535836E-2</v>
      </c>
    </row>
    <row r="168" spans="2:65" x14ac:dyDescent="0.5">
      <c r="B168" s="31">
        <v>43156</v>
      </c>
      <c r="C168" s="34">
        <v>2691.2</v>
      </c>
      <c r="D168" s="15"/>
      <c r="E168" s="31">
        <v>43156</v>
      </c>
      <c r="F168" s="32">
        <v>32.049999999999997</v>
      </c>
      <c r="I168" s="4">
        <v>1</v>
      </c>
      <c r="J168" s="17">
        <f t="shared" si="28"/>
        <v>5.5266817948906866E-3</v>
      </c>
      <c r="K168" s="17">
        <f t="shared" si="25"/>
        <v>7.05674801528966E-3</v>
      </c>
      <c r="U168" s="4">
        <v>1</v>
      </c>
      <c r="V168" s="7">
        <f t="shared" si="22"/>
        <v>-2.0420048775161237E-2</v>
      </c>
      <c r="W168" s="7">
        <f t="shared" si="23"/>
        <v>2.0420048775161237E-2</v>
      </c>
      <c r="X168" s="7">
        <f t="shared" si="24"/>
        <v>-6.4233576642335866E-2</v>
      </c>
      <c r="BH168" s="17">
        <f t="shared" si="26"/>
        <v>5.5266817948906866E-3</v>
      </c>
      <c r="BI168" s="17">
        <f t="shared" si="27"/>
        <v>7.05674801528966E-3</v>
      </c>
      <c r="BK168" s="31">
        <v>43149</v>
      </c>
      <c r="BL168" s="8">
        <f t="shared" si="20"/>
        <v>1.3481659353180346</v>
      </c>
      <c r="BM168" s="8">
        <f t="shared" si="21"/>
        <v>3.1920426359015402E-2</v>
      </c>
    </row>
    <row r="169" spans="2:65" x14ac:dyDescent="0.5">
      <c r="B169" s="31">
        <v>43163</v>
      </c>
      <c r="C169" s="34">
        <v>2786.6</v>
      </c>
      <c r="D169" s="15"/>
      <c r="E169" s="31">
        <v>43163</v>
      </c>
      <c r="F169" s="32">
        <v>33.56</v>
      </c>
      <c r="I169" s="4">
        <v>1</v>
      </c>
      <c r="J169" s="17">
        <f t="shared" si="28"/>
        <v>-2.0420048775161237E-2</v>
      </c>
      <c r="K169" s="17">
        <f t="shared" si="25"/>
        <v>-6.4233576642335866E-2</v>
      </c>
      <c r="U169" s="4">
        <v>1</v>
      </c>
      <c r="V169" s="7">
        <f t="shared" si="22"/>
        <v>3.5448870392390086E-2</v>
      </c>
      <c r="W169" s="7">
        <f t="shared" si="23"/>
        <v>3.5448870392390086E-2</v>
      </c>
      <c r="X169" s="7">
        <f t="shared" si="24"/>
        <v>4.7113884555382457E-2</v>
      </c>
      <c r="BH169" s="17">
        <f t="shared" si="26"/>
        <v>-2.0420048775161237E-2</v>
      </c>
      <c r="BI169" s="17">
        <f t="shared" si="27"/>
        <v>-6.4233576642335866E-2</v>
      </c>
      <c r="BK169" s="31">
        <v>43156</v>
      </c>
      <c r="BL169" s="8">
        <f t="shared" si="20"/>
        <v>1.4464687332053661</v>
      </c>
      <c r="BM169" s="8">
        <f t="shared" si="21"/>
        <v>3.3411782935872818E-2</v>
      </c>
    </row>
    <row r="170" spans="2:65" x14ac:dyDescent="0.5">
      <c r="B170" s="31">
        <v>43170</v>
      </c>
      <c r="C170" s="34">
        <v>2752</v>
      </c>
      <c r="D170" s="15"/>
      <c r="E170" s="31">
        <v>43170</v>
      </c>
      <c r="F170" s="32">
        <v>32.049999999999997</v>
      </c>
      <c r="I170" s="4">
        <v>1</v>
      </c>
      <c r="J170" s="17">
        <f t="shared" si="28"/>
        <v>3.5448870392390086E-2</v>
      </c>
      <c r="K170" s="17">
        <f t="shared" si="25"/>
        <v>4.7113884555382457E-2</v>
      </c>
      <c r="U170" s="4">
        <v>1</v>
      </c>
      <c r="V170" s="7">
        <f t="shared" si="22"/>
        <v>-1.2416564989592982E-2</v>
      </c>
      <c r="W170" s="7">
        <f t="shared" si="23"/>
        <v>1.2416564989592982E-2</v>
      </c>
      <c r="X170" s="7">
        <f t="shared" si="24"/>
        <v>-4.4994040524434009E-2</v>
      </c>
      <c r="BH170" s="17">
        <f t="shared" si="26"/>
        <v>3.5448870392390086E-2</v>
      </c>
      <c r="BI170" s="17">
        <f t="shared" si="27"/>
        <v>4.7113884555382457E-2</v>
      </c>
      <c r="BK170" s="31">
        <v>43163</v>
      </c>
      <c r="BL170" s="8">
        <f t="shared" si="20"/>
        <v>1.4172671131936758</v>
      </c>
      <c r="BM170" s="8">
        <f t="shared" si="21"/>
        <v>3.3662917543247302E-2</v>
      </c>
    </row>
    <row r="171" spans="2:65" x14ac:dyDescent="0.5">
      <c r="B171" s="31">
        <v>43177</v>
      </c>
      <c r="C171" s="34">
        <v>2588.3000000000002</v>
      </c>
      <c r="D171" s="15"/>
      <c r="E171" s="31">
        <v>43177</v>
      </c>
      <c r="F171" s="32">
        <v>30.16</v>
      </c>
      <c r="I171" s="4">
        <v>1</v>
      </c>
      <c r="J171" s="17">
        <f t="shared" si="28"/>
        <v>-1.2416564989592982E-2</v>
      </c>
      <c r="K171" s="17">
        <f t="shared" si="25"/>
        <v>-4.4994040524434009E-2</v>
      </c>
      <c r="U171" s="4">
        <v>1</v>
      </c>
      <c r="V171" s="7">
        <f t="shared" si="22"/>
        <v>-5.9484011627906952E-2</v>
      </c>
      <c r="W171" s="7">
        <f t="shared" si="23"/>
        <v>5.9484011627906952E-2</v>
      </c>
      <c r="X171" s="7">
        <f t="shared" si="24"/>
        <v>-5.897035881435253E-2</v>
      </c>
      <c r="BH171" s="17">
        <f t="shared" si="26"/>
        <v>-1.2416564989592982E-2</v>
      </c>
      <c r="BI171" s="17">
        <f t="shared" si="27"/>
        <v>-4.4994040524434009E-2</v>
      </c>
      <c r="BK171" s="31">
        <v>43170</v>
      </c>
      <c r="BL171" s="8">
        <f t="shared" si="20"/>
        <v>1.4620961260883132</v>
      </c>
      <c r="BM171" s="8">
        <f t="shared" si="21"/>
        <v>3.443784047357127E-2</v>
      </c>
    </row>
    <row r="172" spans="2:65" x14ac:dyDescent="0.5">
      <c r="B172" s="31">
        <v>43184</v>
      </c>
      <c r="C172" s="34">
        <v>2640.9</v>
      </c>
      <c r="D172" s="15"/>
      <c r="E172" s="31">
        <v>43184</v>
      </c>
      <c r="F172" s="32">
        <v>29.62</v>
      </c>
      <c r="I172" s="4">
        <v>1</v>
      </c>
      <c r="J172" s="17">
        <f t="shared" si="28"/>
        <v>-5.9484011627906952E-2</v>
      </c>
      <c r="K172" s="17">
        <f t="shared" si="25"/>
        <v>-5.897035881435253E-2</v>
      </c>
      <c r="U172" s="4">
        <v>1</v>
      </c>
      <c r="V172" s="7">
        <f t="shared" si="22"/>
        <v>2.0322219217246751E-2</v>
      </c>
      <c r="W172" s="7">
        <f t="shared" si="23"/>
        <v>2.0322219217246751E-2</v>
      </c>
      <c r="X172" s="7">
        <f t="shared" si="24"/>
        <v>-1.7904509283819592E-2</v>
      </c>
      <c r="BH172" s="17">
        <f t="shared" si="26"/>
        <v>-5.9484011627906952E-2</v>
      </c>
      <c r="BI172" s="17">
        <f t="shared" si="27"/>
        <v>-5.897035881435253E-2</v>
      </c>
      <c r="BK172" s="31">
        <v>43177</v>
      </c>
      <c r="BL172" s="8">
        <f t="shared" si="20"/>
        <v>1.3627771236168198</v>
      </c>
      <c r="BM172" s="8">
        <f t="shared" si="21"/>
        <v>3.5610302622255681E-2</v>
      </c>
    </row>
    <row r="173" spans="2:65" x14ac:dyDescent="0.5">
      <c r="B173" s="31">
        <v>43191</v>
      </c>
      <c r="C173" s="34">
        <v>2604.5</v>
      </c>
      <c r="D173" s="15"/>
      <c r="E173" s="31">
        <v>43191</v>
      </c>
      <c r="F173" s="32">
        <v>29.62</v>
      </c>
      <c r="I173" s="4">
        <v>1</v>
      </c>
      <c r="J173" s="17">
        <f t="shared" si="28"/>
        <v>2.0322219217246751E-2</v>
      </c>
      <c r="K173" s="17">
        <f t="shared" si="25"/>
        <v>-1.7904509283819592E-2</v>
      </c>
      <c r="U173" s="4">
        <v>1</v>
      </c>
      <c r="V173" s="7">
        <f t="shared" si="22"/>
        <v>-1.378317997652323E-2</v>
      </c>
      <c r="W173" s="7">
        <f t="shared" si="23"/>
        <v>1.378317997652323E-2</v>
      </c>
      <c r="X173" s="7">
        <f t="shared" si="24"/>
        <v>0</v>
      </c>
      <c r="BH173" s="17">
        <f t="shared" si="26"/>
        <v>2.0322219217246751E-2</v>
      </c>
      <c r="BI173" s="17">
        <f t="shared" si="27"/>
        <v>-1.7904509283819592E-2</v>
      </c>
      <c r="BK173" s="31">
        <v>43184</v>
      </c>
      <c r="BL173" s="8">
        <f t="shared" si="20"/>
        <v>1.3431883826227418</v>
      </c>
      <c r="BM173" s="8">
        <f t="shared" si="21"/>
        <v>3.5715532416867125E-2</v>
      </c>
    </row>
    <row r="174" spans="2:65" x14ac:dyDescent="0.5">
      <c r="B174" s="31">
        <v>43198</v>
      </c>
      <c r="C174" s="34">
        <v>2656.3</v>
      </c>
      <c r="D174" s="15"/>
      <c r="E174" s="31">
        <v>43198</v>
      </c>
      <c r="F174" s="32">
        <v>29.13</v>
      </c>
      <c r="I174" s="4">
        <v>1</v>
      </c>
      <c r="J174" s="17">
        <f t="shared" si="28"/>
        <v>-1.378317997652323E-2</v>
      </c>
      <c r="K174" s="17">
        <f t="shared" si="25"/>
        <v>0</v>
      </c>
      <c r="U174" s="4">
        <v>1</v>
      </c>
      <c r="V174" s="7">
        <f t="shared" si="22"/>
        <v>1.9888654252255833E-2</v>
      </c>
      <c r="W174" s="7">
        <f t="shared" si="23"/>
        <v>1.9888654252255833E-2</v>
      </c>
      <c r="X174" s="7">
        <f t="shared" si="24"/>
        <v>-1.6542876434841425E-2</v>
      </c>
      <c r="BH174" s="17">
        <f t="shared" si="26"/>
        <v>-1.378317997652323E-2</v>
      </c>
      <c r="BI174" s="17">
        <f t="shared" si="27"/>
        <v>0</v>
      </c>
      <c r="BK174" s="31">
        <v>43191</v>
      </c>
      <c r="BL174" s="8">
        <f t="shared" si="20"/>
        <v>1.3165275926127766</v>
      </c>
      <c r="BM174" s="8">
        <f t="shared" si="21"/>
        <v>3.5397822698150325E-2</v>
      </c>
    </row>
    <row r="175" spans="2:65" x14ac:dyDescent="0.5">
      <c r="B175" s="31">
        <v>43205</v>
      </c>
      <c r="C175" s="34">
        <v>2670.1</v>
      </c>
      <c r="D175" s="15"/>
      <c r="E175" s="31">
        <v>43205</v>
      </c>
      <c r="F175" s="32">
        <v>29.26</v>
      </c>
      <c r="I175" s="4">
        <v>1</v>
      </c>
      <c r="J175" s="17">
        <f t="shared" si="28"/>
        <v>1.9888654252255833E-2</v>
      </c>
      <c r="K175" s="17">
        <f t="shared" si="25"/>
        <v>-1.6542876434841425E-2</v>
      </c>
      <c r="U175" s="4">
        <v>1</v>
      </c>
      <c r="V175" s="7">
        <f t="shared" si="22"/>
        <v>5.1951963257161893E-3</v>
      </c>
      <c r="W175" s="7">
        <f t="shared" si="23"/>
        <v>5.1951963257161893E-3</v>
      </c>
      <c r="X175" s="7">
        <f t="shared" si="24"/>
        <v>4.462753175420664E-3</v>
      </c>
      <c r="BH175" s="17">
        <f t="shared" si="26"/>
        <v>1.9888654252255833E-2</v>
      </c>
      <c r="BI175" s="17">
        <f t="shared" si="27"/>
        <v>-1.6542876434841425E-2</v>
      </c>
      <c r="BK175" s="31">
        <v>43198</v>
      </c>
      <c r="BL175" s="8">
        <f t="shared" si="20"/>
        <v>1.2828691797378264</v>
      </c>
      <c r="BM175" s="8">
        <f t="shared" si="21"/>
        <v>3.5147846550348145E-2</v>
      </c>
    </row>
    <row r="176" spans="2:65" x14ac:dyDescent="0.5">
      <c r="B176" s="31">
        <v>43212</v>
      </c>
      <c r="C176" s="34">
        <v>2669.9</v>
      </c>
      <c r="D176" s="15"/>
      <c r="E176" s="31">
        <v>43212</v>
      </c>
      <c r="F176" s="32">
        <v>28.47</v>
      </c>
      <c r="I176" s="4">
        <v>1</v>
      </c>
      <c r="J176" s="17">
        <f t="shared" si="28"/>
        <v>5.1951963257161893E-3</v>
      </c>
      <c r="K176" s="17">
        <f t="shared" si="25"/>
        <v>4.462753175420664E-3</v>
      </c>
      <c r="U176" s="4">
        <v>1</v>
      </c>
      <c r="V176" s="7">
        <f t="shared" si="22"/>
        <v>-7.4903561664285689E-5</v>
      </c>
      <c r="W176" s="7">
        <f t="shared" si="23"/>
        <v>7.4903561664285689E-5</v>
      </c>
      <c r="X176" s="7">
        <f t="shared" si="24"/>
        <v>-2.6999316473000801E-2</v>
      </c>
      <c r="BH176" s="17">
        <f t="shared" si="26"/>
        <v>5.1951963257161893E-3</v>
      </c>
      <c r="BI176" s="17">
        <f t="shared" si="27"/>
        <v>4.462753175420664E-3</v>
      </c>
      <c r="BK176" s="31">
        <v>43205</v>
      </c>
      <c r="BL176" s="8">
        <f t="shared" si="20"/>
        <v>1.3062174856255289</v>
      </c>
      <c r="BM176" s="8">
        <f t="shared" si="21"/>
        <v>3.5123837372435324E-2</v>
      </c>
    </row>
    <row r="177" spans="2:65" x14ac:dyDescent="0.5">
      <c r="B177" s="31">
        <v>43219</v>
      </c>
      <c r="C177" s="34">
        <v>2663.4</v>
      </c>
      <c r="D177" s="15"/>
      <c r="E177" s="31">
        <v>43219</v>
      </c>
      <c r="F177" s="32">
        <v>31.15</v>
      </c>
      <c r="I177" s="4">
        <v>1</v>
      </c>
      <c r="J177" s="17">
        <f t="shared" si="28"/>
        <v>-7.4903561664285689E-5</v>
      </c>
      <c r="K177" s="17">
        <f t="shared" si="25"/>
        <v>-2.6999316473000801E-2</v>
      </c>
      <c r="U177" s="4">
        <v>1</v>
      </c>
      <c r="V177" s="7">
        <f t="shared" si="22"/>
        <v>-2.4345481104161015E-3</v>
      </c>
      <c r="W177" s="7">
        <f t="shared" si="23"/>
        <v>2.4345481104161015E-3</v>
      </c>
      <c r="X177" s="7">
        <f t="shared" si="24"/>
        <v>9.4134176325957108E-2</v>
      </c>
      <c r="BH177" s="17">
        <f t="shared" si="26"/>
        <v>-7.4903561664285689E-5</v>
      </c>
      <c r="BI177" s="17">
        <f t="shared" si="27"/>
        <v>-2.6999316473000801E-2</v>
      </c>
      <c r="BK177" s="31">
        <v>43212</v>
      </c>
      <c r="BL177" s="8">
        <f t="shared" si="20"/>
        <v>1.3234399463802482</v>
      </c>
      <c r="BM177" s="8">
        <f t="shared" si="21"/>
        <v>3.5173564841674332E-2</v>
      </c>
    </row>
    <row r="178" spans="2:65" x14ac:dyDescent="0.5">
      <c r="B178" s="31">
        <v>43226</v>
      </c>
      <c r="C178" s="34">
        <v>2727.7</v>
      </c>
      <c r="D178" s="15"/>
      <c r="E178" s="31">
        <v>43226</v>
      </c>
      <c r="F178" s="32">
        <v>30.28</v>
      </c>
      <c r="I178" s="4">
        <v>1</v>
      </c>
      <c r="J178" s="17">
        <f t="shared" si="28"/>
        <v>-2.4345481104161015E-3</v>
      </c>
      <c r="K178" s="17">
        <f t="shared" si="25"/>
        <v>9.4134176325957108E-2</v>
      </c>
      <c r="U178" s="4">
        <v>1</v>
      </c>
      <c r="V178" s="7">
        <f t="shared" si="22"/>
        <v>2.4142074040699679E-2</v>
      </c>
      <c r="W178" s="7">
        <f t="shared" si="23"/>
        <v>2.4142074040699679E-2</v>
      </c>
      <c r="X178" s="7">
        <f t="shared" si="24"/>
        <v>-2.792937399678963E-2</v>
      </c>
      <c r="BH178" s="17">
        <f t="shared" si="26"/>
        <v>-2.4345481104161015E-3</v>
      </c>
      <c r="BI178" s="17">
        <f t="shared" si="27"/>
        <v>9.4134176325957108E-2</v>
      </c>
      <c r="BK178" s="31">
        <v>43219</v>
      </c>
      <c r="BL178" s="8">
        <f t="shared" si="20"/>
        <v>1.2531615147189004</v>
      </c>
      <c r="BM178" s="8">
        <f t="shared" si="21"/>
        <v>3.6184982780129084E-2</v>
      </c>
    </row>
    <row r="179" spans="2:65" x14ac:dyDescent="0.5">
      <c r="B179" s="31">
        <v>43233</v>
      </c>
      <c r="C179" s="34">
        <v>2713</v>
      </c>
      <c r="D179" s="15"/>
      <c r="E179" s="31">
        <v>43233</v>
      </c>
      <c r="F179" s="32">
        <v>29.28</v>
      </c>
      <c r="I179" s="4">
        <v>1</v>
      </c>
      <c r="J179" s="17">
        <f t="shared" si="28"/>
        <v>2.4142074040699679E-2</v>
      </c>
      <c r="K179" s="17">
        <f t="shared" si="25"/>
        <v>-2.792937399678963E-2</v>
      </c>
      <c r="U179" s="4">
        <v>1</v>
      </c>
      <c r="V179" s="7">
        <f t="shared" si="22"/>
        <v>-5.3891556989403844E-3</v>
      </c>
      <c r="W179" s="7">
        <f t="shared" si="23"/>
        <v>5.3891556989403844E-3</v>
      </c>
      <c r="X179" s="7">
        <f t="shared" si="24"/>
        <v>-3.3025099075297271E-2</v>
      </c>
      <c r="BH179" s="17">
        <f t="shared" si="26"/>
        <v>2.4142074040699679E-2</v>
      </c>
      <c r="BI179" s="17">
        <f t="shared" si="27"/>
        <v>-2.792937399678963E-2</v>
      </c>
      <c r="BK179" s="31">
        <v>43226</v>
      </c>
      <c r="BL179" s="8">
        <f t="shared" si="20"/>
        <v>1.1797762652601611</v>
      </c>
      <c r="BM179" s="8">
        <f t="shared" si="21"/>
        <v>3.6382255962847623E-2</v>
      </c>
    </row>
    <row r="180" spans="2:65" x14ac:dyDescent="0.5">
      <c r="B180" s="31">
        <v>43240</v>
      </c>
      <c r="C180" s="34">
        <v>2721.3</v>
      </c>
      <c r="D180" s="15"/>
      <c r="E180" s="31">
        <v>43240</v>
      </c>
      <c r="F180" s="32">
        <v>31.62</v>
      </c>
      <c r="I180" s="4">
        <v>1</v>
      </c>
      <c r="J180" s="17">
        <f t="shared" si="28"/>
        <v>-5.3891556989403844E-3</v>
      </c>
      <c r="K180" s="17">
        <f t="shared" si="25"/>
        <v>-3.3025099075297271E-2</v>
      </c>
      <c r="U180" s="4">
        <v>1</v>
      </c>
      <c r="V180" s="7">
        <f t="shared" si="22"/>
        <v>3.0593438997419398E-3</v>
      </c>
      <c r="W180" s="7">
        <f t="shared" si="23"/>
        <v>3.0593438997419398E-3</v>
      </c>
      <c r="X180" s="7">
        <f t="shared" si="24"/>
        <v>7.991803278688514E-2</v>
      </c>
      <c r="BH180" s="17">
        <f t="shared" si="26"/>
        <v>-5.3891556989403844E-3</v>
      </c>
      <c r="BI180" s="17">
        <f t="shared" si="27"/>
        <v>-3.3025099075297271E-2</v>
      </c>
      <c r="BK180" s="31">
        <v>43233</v>
      </c>
      <c r="BL180" s="8">
        <f t="shared" si="20"/>
        <v>1.2017678957617575</v>
      </c>
      <c r="BM180" s="8">
        <f t="shared" si="21"/>
        <v>3.6639358947911975E-2</v>
      </c>
    </row>
    <row r="181" spans="2:65" x14ac:dyDescent="0.5">
      <c r="B181" s="31">
        <v>43247</v>
      </c>
      <c r="C181" s="34">
        <v>2734.6</v>
      </c>
      <c r="D181" s="15"/>
      <c r="E181" s="31">
        <v>43247</v>
      </c>
      <c r="F181" s="32">
        <v>32.33</v>
      </c>
      <c r="I181" s="4">
        <v>1</v>
      </c>
      <c r="J181" s="17">
        <f t="shared" si="28"/>
        <v>3.0593438997419398E-3</v>
      </c>
      <c r="K181" s="17">
        <f t="shared" si="25"/>
        <v>7.991803278688514E-2</v>
      </c>
      <c r="U181" s="4">
        <v>1</v>
      </c>
      <c r="V181" s="7">
        <f t="shared" si="22"/>
        <v>4.887370006981806E-3</v>
      </c>
      <c r="W181" s="7">
        <f t="shared" si="23"/>
        <v>4.887370006981806E-3</v>
      </c>
      <c r="X181" s="7">
        <f t="shared" si="24"/>
        <v>2.2454142947501587E-2</v>
      </c>
      <c r="BH181" s="17">
        <f t="shared" si="26"/>
        <v>3.0593438997419398E-3</v>
      </c>
      <c r="BI181" s="17">
        <f t="shared" si="27"/>
        <v>7.991803278688514E-2</v>
      </c>
      <c r="BK181" s="31">
        <v>43240</v>
      </c>
      <c r="BL181" s="8">
        <f t="shared" si="20"/>
        <v>1.1926986070683869</v>
      </c>
      <c r="BM181" s="8">
        <f t="shared" si="21"/>
        <v>3.7824210107470585E-2</v>
      </c>
    </row>
    <row r="182" spans="2:65" x14ac:dyDescent="0.5">
      <c r="B182" s="31">
        <v>43254</v>
      </c>
      <c r="C182" s="34">
        <v>2779</v>
      </c>
      <c r="D182" s="15"/>
      <c r="E182" s="31">
        <v>43254</v>
      </c>
      <c r="F182" s="32">
        <v>32.24</v>
      </c>
      <c r="I182" s="4">
        <v>1</v>
      </c>
      <c r="J182" s="17">
        <f t="shared" si="28"/>
        <v>4.887370006981806E-3</v>
      </c>
      <c r="K182" s="17">
        <f t="shared" si="25"/>
        <v>2.2454142947501587E-2</v>
      </c>
      <c r="U182" s="4">
        <v>1</v>
      </c>
      <c r="V182" s="7">
        <f t="shared" si="22"/>
        <v>1.6236378263731366E-2</v>
      </c>
      <c r="W182" s="7">
        <f t="shared" si="23"/>
        <v>1.6236378263731366E-2</v>
      </c>
      <c r="X182" s="7">
        <f t="shared" si="24"/>
        <v>-2.7837921435198698E-3</v>
      </c>
      <c r="BH182" s="17">
        <f t="shared" si="26"/>
        <v>4.887370006981806E-3</v>
      </c>
      <c r="BI182" s="17">
        <f t="shared" si="27"/>
        <v>2.2454142947501587E-2</v>
      </c>
      <c r="BK182" s="31">
        <v>43247</v>
      </c>
      <c r="BL182" s="8">
        <f t="shared" si="20"/>
        <v>1.1673008491994743</v>
      </c>
      <c r="BM182" s="8">
        <f t="shared" si="21"/>
        <v>3.7220400602777488E-2</v>
      </c>
    </row>
    <row r="183" spans="2:65" x14ac:dyDescent="0.5">
      <c r="B183" s="31">
        <v>43261</v>
      </c>
      <c r="C183" s="34">
        <v>2779.7</v>
      </c>
      <c r="D183" s="15"/>
      <c r="E183" s="31">
        <v>43261</v>
      </c>
      <c r="F183" s="32">
        <v>32.090000000000003</v>
      </c>
      <c r="I183" s="4">
        <v>1</v>
      </c>
      <c r="J183" s="17">
        <f t="shared" si="28"/>
        <v>1.6236378263731366E-2</v>
      </c>
      <c r="K183" s="17">
        <f t="shared" si="25"/>
        <v>-2.7837921435198698E-3</v>
      </c>
      <c r="U183" s="4">
        <v>1</v>
      </c>
      <c r="V183" s="7">
        <f t="shared" si="22"/>
        <v>2.5188916876572875E-4</v>
      </c>
      <c r="W183" s="7">
        <f t="shared" si="23"/>
        <v>2.5188916876572875E-4</v>
      </c>
      <c r="X183" s="7">
        <f t="shared" si="24"/>
        <v>-4.652605459056991E-3</v>
      </c>
      <c r="BH183" s="17">
        <f t="shared" si="26"/>
        <v>1.6236378263731366E-2</v>
      </c>
      <c r="BI183" s="17">
        <f t="shared" si="27"/>
        <v>-2.7837921435198698E-3</v>
      </c>
      <c r="BK183" s="31">
        <v>43254</v>
      </c>
      <c r="BL183" s="8">
        <f t="shared" si="20"/>
        <v>1.155038481844707</v>
      </c>
      <c r="BM183" s="8">
        <f t="shared" si="21"/>
        <v>3.7218726325559066E-2</v>
      </c>
    </row>
    <row r="184" spans="2:65" x14ac:dyDescent="0.5">
      <c r="B184" s="31">
        <v>43268</v>
      </c>
      <c r="C184" s="34">
        <v>2754.9</v>
      </c>
      <c r="D184" s="15"/>
      <c r="E184" s="31">
        <v>43268</v>
      </c>
      <c r="F184" s="32">
        <v>31.77</v>
      </c>
      <c r="I184" s="4">
        <v>1</v>
      </c>
      <c r="J184" s="17">
        <f t="shared" si="28"/>
        <v>2.5188916876572875E-4</v>
      </c>
      <c r="K184" s="17">
        <f t="shared" si="25"/>
        <v>-4.652605459056991E-3</v>
      </c>
      <c r="U184" s="4">
        <v>1</v>
      </c>
      <c r="V184" s="7">
        <f t="shared" si="22"/>
        <v>-8.9218260963411788E-3</v>
      </c>
      <c r="W184" s="7">
        <f t="shared" si="23"/>
        <v>8.9218260963411788E-3</v>
      </c>
      <c r="X184" s="7">
        <f t="shared" si="24"/>
        <v>-9.9719538797133911E-3</v>
      </c>
      <c r="BH184" s="17">
        <f t="shared" si="26"/>
        <v>2.5188916876572875E-4</v>
      </c>
      <c r="BI184" s="17">
        <f t="shared" si="27"/>
        <v>-4.652605459056991E-3</v>
      </c>
      <c r="BK184" s="31">
        <v>43261</v>
      </c>
      <c r="BL184" s="8">
        <f t="shared" si="20"/>
        <v>1.1563433973049622</v>
      </c>
      <c r="BM184" s="8">
        <f t="shared" si="21"/>
        <v>3.7229839277090004E-2</v>
      </c>
    </row>
    <row r="185" spans="2:65" x14ac:dyDescent="0.5">
      <c r="B185" s="31">
        <v>43275</v>
      </c>
      <c r="C185" s="34">
        <v>2718.4</v>
      </c>
      <c r="D185" s="15"/>
      <c r="E185" s="31">
        <v>43275</v>
      </c>
      <c r="F185" s="32">
        <v>31.87</v>
      </c>
      <c r="I185" s="4">
        <v>1</v>
      </c>
      <c r="J185" s="17">
        <f t="shared" si="28"/>
        <v>-8.9218260963411788E-3</v>
      </c>
      <c r="K185" s="17">
        <f t="shared" si="25"/>
        <v>-9.9719538797133911E-3</v>
      </c>
      <c r="U185" s="4">
        <v>1</v>
      </c>
      <c r="V185" s="7">
        <f t="shared" si="22"/>
        <v>-1.3249119750263216E-2</v>
      </c>
      <c r="W185" s="7">
        <f t="shared" si="23"/>
        <v>1.3249119750263216E-2</v>
      </c>
      <c r="X185" s="7">
        <f t="shared" si="24"/>
        <v>3.147623544224265E-3</v>
      </c>
      <c r="BH185" s="17">
        <f t="shared" si="26"/>
        <v>-8.9218260963411788E-3</v>
      </c>
      <c r="BI185" s="17">
        <f t="shared" si="27"/>
        <v>-9.9719538797133911E-3</v>
      </c>
      <c r="BK185" s="31">
        <v>43268</v>
      </c>
      <c r="BL185" s="8">
        <f t="shared" si="20"/>
        <v>1.1566844970206211</v>
      </c>
      <c r="BM185" s="8">
        <f t="shared" si="21"/>
        <v>3.7276752544676689E-2</v>
      </c>
    </row>
    <row r="186" spans="2:65" x14ac:dyDescent="0.5">
      <c r="B186" s="31">
        <v>43282</v>
      </c>
      <c r="C186" s="34">
        <v>2759.8</v>
      </c>
      <c r="D186" s="15"/>
      <c r="E186" s="31">
        <v>43282</v>
      </c>
      <c r="F186" s="32">
        <v>34.869999999999997</v>
      </c>
      <c r="I186" s="4">
        <v>1</v>
      </c>
      <c r="J186" s="17">
        <f t="shared" si="28"/>
        <v>-1.3249119750263216E-2</v>
      </c>
      <c r="K186" s="17">
        <f t="shared" si="25"/>
        <v>3.147623544224265E-3</v>
      </c>
      <c r="U186" s="4">
        <v>1</v>
      </c>
      <c r="V186" s="7">
        <f t="shared" si="22"/>
        <v>1.5229546792230764E-2</v>
      </c>
      <c r="W186" s="7">
        <f t="shared" si="23"/>
        <v>1.5229546792230764E-2</v>
      </c>
      <c r="X186" s="7">
        <f t="shared" si="24"/>
        <v>9.4132412927517839E-2</v>
      </c>
      <c r="BH186" s="17">
        <f t="shared" si="26"/>
        <v>-1.3249119750263216E-2</v>
      </c>
      <c r="BI186" s="17">
        <f t="shared" si="27"/>
        <v>3.147623544224265E-3</v>
      </c>
      <c r="BK186" s="31">
        <v>43275</v>
      </c>
      <c r="BL186" s="8">
        <f t="shared" ref="BL186:BL249" si="29">SLOPE(BI134:BI186,BH134:BH186)</f>
        <v>1.1398617398521076</v>
      </c>
      <c r="BM186" s="8">
        <f t="shared" ref="BM186:BM249" si="30">STDEV(BI134:BI186)</f>
        <v>3.724477674942199E-2</v>
      </c>
    </row>
    <row r="187" spans="2:65" x14ac:dyDescent="0.5">
      <c r="B187" s="31">
        <v>43289</v>
      </c>
      <c r="C187" s="34">
        <v>2801.3</v>
      </c>
      <c r="D187" s="15"/>
      <c r="E187" s="31">
        <v>43289</v>
      </c>
      <c r="F187" s="32">
        <v>36.119999999999997</v>
      </c>
      <c r="I187" s="4">
        <v>1</v>
      </c>
      <c r="J187" s="17">
        <f t="shared" si="28"/>
        <v>1.5229546792230764E-2</v>
      </c>
      <c r="K187" s="17">
        <f t="shared" si="25"/>
        <v>9.4132412927517839E-2</v>
      </c>
      <c r="U187" s="4">
        <v>1</v>
      </c>
      <c r="V187" s="7">
        <f t="shared" si="22"/>
        <v>1.503732154503945E-2</v>
      </c>
      <c r="W187" s="7">
        <f t="shared" si="23"/>
        <v>1.503732154503945E-2</v>
      </c>
      <c r="X187" s="7">
        <f t="shared" si="24"/>
        <v>3.5847433323773936E-2</v>
      </c>
      <c r="BH187" s="17">
        <f t="shared" si="26"/>
        <v>1.5229546792230764E-2</v>
      </c>
      <c r="BI187" s="17">
        <f t="shared" si="27"/>
        <v>9.4132412927517839E-2</v>
      </c>
      <c r="BK187" s="31">
        <v>43282</v>
      </c>
      <c r="BL187" s="8">
        <f t="shared" si="29"/>
        <v>1.1839062931579798</v>
      </c>
      <c r="BM187" s="8">
        <f t="shared" si="30"/>
        <v>3.8934158621036039E-2</v>
      </c>
    </row>
    <row r="188" spans="2:65" x14ac:dyDescent="0.5">
      <c r="B188" s="31">
        <v>43296</v>
      </c>
      <c r="C188" s="34">
        <v>2801.8</v>
      </c>
      <c r="D188" s="15"/>
      <c r="E188" s="31">
        <v>43296</v>
      </c>
      <c r="F188" s="32">
        <v>35.4</v>
      </c>
      <c r="I188" s="4">
        <v>1</v>
      </c>
      <c r="J188" s="17">
        <f t="shared" si="28"/>
        <v>1.503732154503945E-2</v>
      </c>
      <c r="K188" s="17">
        <f t="shared" si="25"/>
        <v>3.5847433323773936E-2</v>
      </c>
      <c r="U188" s="4">
        <v>1</v>
      </c>
      <c r="V188" s="7">
        <f t="shared" si="22"/>
        <v>1.7848855888336068E-4</v>
      </c>
      <c r="W188" s="7">
        <f t="shared" si="23"/>
        <v>1.7848855888336068E-4</v>
      </c>
      <c r="X188" s="7">
        <f t="shared" si="24"/>
        <v>-1.9933554817275767E-2</v>
      </c>
      <c r="BH188" s="17">
        <f t="shared" si="26"/>
        <v>1.503732154503945E-2</v>
      </c>
      <c r="BI188" s="17">
        <f t="shared" si="27"/>
        <v>3.5847433323773936E-2</v>
      </c>
      <c r="BK188" s="31">
        <v>43289</v>
      </c>
      <c r="BL188" s="8">
        <f t="shared" si="29"/>
        <v>1.1938594600839172</v>
      </c>
      <c r="BM188" s="8">
        <f t="shared" si="30"/>
        <v>3.9121392846340801E-2</v>
      </c>
    </row>
    <row r="189" spans="2:65" x14ac:dyDescent="0.5">
      <c r="B189" s="31">
        <v>43303</v>
      </c>
      <c r="C189" s="34">
        <v>2818.8</v>
      </c>
      <c r="D189" s="15"/>
      <c r="E189" s="31">
        <v>43303</v>
      </c>
      <c r="F189" s="32">
        <v>35.03</v>
      </c>
      <c r="I189" s="4">
        <v>1</v>
      </c>
      <c r="J189" s="17">
        <f t="shared" si="28"/>
        <v>1.7848855888336068E-4</v>
      </c>
      <c r="K189" s="17">
        <f t="shared" si="25"/>
        <v>-1.9933554817275767E-2</v>
      </c>
      <c r="U189" s="4">
        <v>1</v>
      </c>
      <c r="V189" s="7">
        <f t="shared" si="22"/>
        <v>6.0675280177029389E-3</v>
      </c>
      <c r="W189" s="7">
        <f t="shared" si="23"/>
        <v>6.0675280177029389E-3</v>
      </c>
      <c r="X189" s="7">
        <f t="shared" si="24"/>
        <v>-1.0451977401129908E-2</v>
      </c>
      <c r="BH189" s="17">
        <f t="shared" si="26"/>
        <v>1.7848855888336068E-4</v>
      </c>
      <c r="BI189" s="17">
        <f t="shared" si="27"/>
        <v>-1.9933554817275767E-2</v>
      </c>
      <c r="BK189" s="31">
        <v>43296</v>
      </c>
      <c r="BL189" s="8">
        <f t="shared" si="29"/>
        <v>1.1871094865296867</v>
      </c>
      <c r="BM189" s="8">
        <f t="shared" si="30"/>
        <v>3.9086560634413021E-2</v>
      </c>
    </row>
    <row r="190" spans="2:65" x14ac:dyDescent="0.5">
      <c r="B190" s="31">
        <v>43310</v>
      </c>
      <c r="C190" s="34">
        <v>2840.3</v>
      </c>
      <c r="D190" s="15"/>
      <c r="E190" s="31">
        <v>43310</v>
      </c>
      <c r="F190" s="32">
        <v>34.75</v>
      </c>
      <c r="I190" s="4">
        <v>1</v>
      </c>
      <c r="J190" s="17">
        <f t="shared" si="28"/>
        <v>6.0675280177029389E-3</v>
      </c>
      <c r="K190" s="17">
        <f t="shared" si="25"/>
        <v>-1.0451977401129908E-2</v>
      </c>
      <c r="U190" s="4">
        <v>1</v>
      </c>
      <c r="V190" s="7">
        <f t="shared" si="22"/>
        <v>7.6273591599262947E-3</v>
      </c>
      <c r="W190" s="7">
        <f t="shared" si="23"/>
        <v>7.6273591599262947E-3</v>
      </c>
      <c r="X190" s="7">
        <f t="shared" si="24"/>
        <v>-7.9931487296602821E-3</v>
      </c>
      <c r="BH190" s="17">
        <f t="shared" si="26"/>
        <v>6.0675280177029389E-3</v>
      </c>
      <c r="BI190" s="17">
        <f t="shared" si="27"/>
        <v>-1.0451977401129908E-2</v>
      </c>
      <c r="BK190" s="31">
        <v>43303</v>
      </c>
      <c r="BL190" s="8">
        <f t="shared" si="29"/>
        <v>1.1803975877687711</v>
      </c>
      <c r="BM190" s="8">
        <f t="shared" si="30"/>
        <v>3.9057164064515697E-2</v>
      </c>
    </row>
    <row r="191" spans="2:65" x14ac:dyDescent="0.5">
      <c r="B191" s="31">
        <v>43317</v>
      </c>
      <c r="C191" s="34">
        <v>2833.3</v>
      </c>
      <c r="D191" s="15"/>
      <c r="E191" s="31">
        <v>43317</v>
      </c>
      <c r="F191" s="32">
        <v>34.54</v>
      </c>
      <c r="I191" s="4">
        <v>1</v>
      </c>
      <c r="J191" s="17">
        <f t="shared" si="28"/>
        <v>7.6273591599262947E-3</v>
      </c>
      <c r="K191" s="17">
        <f t="shared" si="25"/>
        <v>-7.9931487296602821E-3</v>
      </c>
      <c r="U191" s="4">
        <v>1</v>
      </c>
      <c r="V191" s="7">
        <f t="shared" si="22"/>
        <v>-2.464528394887866E-3</v>
      </c>
      <c r="W191" s="7">
        <f t="shared" si="23"/>
        <v>2.464528394887866E-3</v>
      </c>
      <c r="X191" s="7">
        <f t="shared" si="24"/>
        <v>-6.043165467625955E-3</v>
      </c>
      <c r="BH191" s="17">
        <f t="shared" si="26"/>
        <v>7.6273591599262947E-3</v>
      </c>
      <c r="BI191" s="17">
        <f t="shared" si="27"/>
        <v>-7.9931487296602821E-3</v>
      </c>
      <c r="BK191" s="31">
        <v>43310</v>
      </c>
      <c r="BL191" s="8">
        <f t="shared" si="29"/>
        <v>1.1734161724565917</v>
      </c>
      <c r="BM191" s="8">
        <f t="shared" si="30"/>
        <v>3.9064439875053564E-2</v>
      </c>
    </row>
    <row r="192" spans="2:65" x14ac:dyDescent="0.5">
      <c r="B192" s="31">
        <v>43324</v>
      </c>
      <c r="C192" s="34">
        <v>2850.1</v>
      </c>
      <c r="D192" s="15"/>
      <c r="E192" s="31">
        <v>43324</v>
      </c>
      <c r="F192" s="32">
        <v>33.72</v>
      </c>
      <c r="I192" s="4">
        <v>1</v>
      </c>
      <c r="J192" s="17">
        <f t="shared" si="28"/>
        <v>-2.464528394887866E-3</v>
      </c>
      <c r="K192" s="17">
        <f t="shared" si="25"/>
        <v>-6.043165467625955E-3</v>
      </c>
      <c r="U192" s="4">
        <v>1</v>
      </c>
      <c r="V192" s="7">
        <f t="shared" si="22"/>
        <v>5.9294815233119635E-3</v>
      </c>
      <c r="W192" s="7">
        <f t="shared" si="23"/>
        <v>5.9294815233119635E-3</v>
      </c>
      <c r="X192" s="7">
        <f t="shared" si="24"/>
        <v>-2.3740590619571567E-2</v>
      </c>
      <c r="BH192" s="17">
        <f t="shared" si="26"/>
        <v>-2.464528394887866E-3</v>
      </c>
      <c r="BI192" s="17">
        <f t="shared" si="27"/>
        <v>-6.043165467625955E-3</v>
      </c>
      <c r="BK192" s="31">
        <v>43317</v>
      </c>
      <c r="BL192" s="8">
        <f t="shared" si="29"/>
        <v>1.176902514077081</v>
      </c>
      <c r="BM192" s="8">
        <f t="shared" si="30"/>
        <v>3.8678201931843965E-2</v>
      </c>
    </row>
    <row r="193" spans="2:65" x14ac:dyDescent="0.5">
      <c r="B193" s="31">
        <v>43331</v>
      </c>
      <c r="C193" s="34">
        <v>2874.7</v>
      </c>
      <c r="D193" s="15"/>
      <c r="E193" s="31">
        <v>43331</v>
      </c>
      <c r="F193" s="32">
        <v>34.700000000000003</v>
      </c>
      <c r="I193" s="4">
        <v>1</v>
      </c>
      <c r="J193" s="17">
        <f t="shared" si="28"/>
        <v>5.9294815233119635E-3</v>
      </c>
      <c r="K193" s="17">
        <f t="shared" si="25"/>
        <v>-2.3740590619571567E-2</v>
      </c>
      <c r="U193" s="4">
        <v>1</v>
      </c>
      <c r="V193" s="7">
        <f t="shared" si="22"/>
        <v>8.6312760955755685E-3</v>
      </c>
      <c r="W193" s="7">
        <f t="shared" si="23"/>
        <v>8.6312760955755685E-3</v>
      </c>
      <c r="X193" s="7">
        <f t="shared" si="24"/>
        <v>2.9062870699881449E-2</v>
      </c>
      <c r="BH193" s="17">
        <f t="shared" si="26"/>
        <v>5.9294815233119635E-3</v>
      </c>
      <c r="BI193" s="17">
        <f t="shared" si="27"/>
        <v>-2.3740590619571567E-2</v>
      </c>
      <c r="BK193" s="31">
        <v>43324</v>
      </c>
      <c r="BL193" s="8">
        <f t="shared" si="29"/>
        <v>1.2026128107148704</v>
      </c>
      <c r="BM193" s="8">
        <f t="shared" si="30"/>
        <v>3.8841117496059847E-2</v>
      </c>
    </row>
    <row r="194" spans="2:65" x14ac:dyDescent="0.5">
      <c r="B194" s="31">
        <v>43338</v>
      </c>
      <c r="C194" s="34">
        <v>2901.5</v>
      </c>
      <c r="D194" s="15"/>
      <c r="E194" s="31">
        <v>43338</v>
      </c>
      <c r="F194" s="32">
        <v>34.53</v>
      </c>
      <c r="I194" s="4">
        <v>1</v>
      </c>
      <c r="J194" s="17">
        <f t="shared" si="28"/>
        <v>8.6312760955755685E-3</v>
      </c>
      <c r="K194" s="17">
        <f t="shared" si="25"/>
        <v>2.9062870699881449E-2</v>
      </c>
      <c r="U194" s="4">
        <v>1</v>
      </c>
      <c r="V194" s="7">
        <f t="shared" si="22"/>
        <v>9.3227119351584342E-3</v>
      </c>
      <c r="W194" s="7">
        <f t="shared" si="23"/>
        <v>9.3227119351584342E-3</v>
      </c>
      <c r="X194" s="7">
        <f t="shared" si="24"/>
        <v>-4.8991354466859649E-3</v>
      </c>
      <c r="BH194" s="17">
        <f t="shared" si="26"/>
        <v>8.6312760955755685E-3</v>
      </c>
      <c r="BI194" s="17">
        <f t="shared" si="27"/>
        <v>2.9062870699881449E-2</v>
      </c>
      <c r="BK194" s="31">
        <v>43331</v>
      </c>
      <c r="BL194" s="8">
        <f t="shared" si="29"/>
        <v>1.2113408609576286</v>
      </c>
      <c r="BM194" s="8">
        <f t="shared" si="30"/>
        <v>3.8987319407201994E-2</v>
      </c>
    </row>
    <row r="195" spans="2:65" x14ac:dyDescent="0.5">
      <c r="B195" s="31">
        <v>43345</v>
      </c>
      <c r="C195" s="34">
        <v>2871.7</v>
      </c>
      <c r="D195" s="15"/>
      <c r="E195" s="31">
        <v>43345</v>
      </c>
      <c r="F195" s="32">
        <v>33.47</v>
      </c>
      <c r="I195" s="4">
        <v>1</v>
      </c>
      <c r="J195" s="17">
        <f t="shared" si="28"/>
        <v>9.3227119351584342E-3</v>
      </c>
      <c r="K195" s="17">
        <f t="shared" si="25"/>
        <v>-4.8991354466859649E-3</v>
      </c>
      <c r="U195" s="4">
        <v>1</v>
      </c>
      <c r="V195" s="7">
        <f t="shared" si="22"/>
        <v>-1.0270549715664323E-2</v>
      </c>
      <c r="W195" s="7">
        <f t="shared" si="23"/>
        <v>1.0270549715664323E-2</v>
      </c>
      <c r="X195" s="7">
        <f t="shared" si="24"/>
        <v>-3.0697943816970774E-2</v>
      </c>
      <c r="BH195" s="17">
        <f t="shared" si="26"/>
        <v>9.3227119351584342E-3</v>
      </c>
      <c r="BI195" s="17">
        <f t="shared" si="27"/>
        <v>-4.8991354466859649E-3</v>
      </c>
      <c r="BK195" s="31">
        <v>43338</v>
      </c>
      <c r="BL195" s="8">
        <f t="shared" si="29"/>
        <v>1.2079453541828187</v>
      </c>
      <c r="BM195" s="8">
        <f t="shared" si="30"/>
        <v>3.8998691031689944E-2</v>
      </c>
    </row>
    <row r="196" spans="2:65" x14ac:dyDescent="0.5">
      <c r="B196" s="31">
        <v>43352</v>
      </c>
      <c r="C196" s="34">
        <v>2905</v>
      </c>
      <c r="D196" s="15"/>
      <c r="E196" s="31">
        <v>43352</v>
      </c>
      <c r="F196" s="32">
        <v>34.4</v>
      </c>
      <c r="I196" s="4">
        <v>1</v>
      </c>
      <c r="J196" s="17">
        <f t="shared" si="28"/>
        <v>-1.0270549715664323E-2</v>
      </c>
      <c r="K196" s="17">
        <f t="shared" si="25"/>
        <v>-3.0697943816970774E-2</v>
      </c>
      <c r="U196" s="4">
        <v>1</v>
      </c>
      <c r="V196" s="7">
        <f t="shared" si="22"/>
        <v>1.1595918793745996E-2</v>
      </c>
      <c r="W196" s="7">
        <f t="shared" si="23"/>
        <v>1.1595918793745996E-2</v>
      </c>
      <c r="X196" s="7">
        <f t="shared" si="24"/>
        <v>2.7786077083955751E-2</v>
      </c>
      <c r="BH196" s="17">
        <f t="shared" si="26"/>
        <v>-1.0270549715664323E-2</v>
      </c>
      <c r="BI196" s="17">
        <f t="shared" si="27"/>
        <v>-3.0697943816970774E-2</v>
      </c>
      <c r="BK196" s="31">
        <v>43345</v>
      </c>
      <c r="BL196" s="8">
        <f t="shared" si="29"/>
        <v>1.2279659868114248</v>
      </c>
      <c r="BM196" s="8">
        <f t="shared" si="30"/>
        <v>3.9281825867395856E-2</v>
      </c>
    </row>
    <row r="197" spans="2:65" x14ac:dyDescent="0.5">
      <c r="B197" s="31">
        <v>43359</v>
      </c>
      <c r="C197" s="34">
        <v>2929.7</v>
      </c>
      <c r="D197" s="15"/>
      <c r="E197" s="31">
        <v>43359</v>
      </c>
      <c r="F197" s="32">
        <v>36.07</v>
      </c>
      <c r="I197" s="4">
        <v>1</v>
      </c>
      <c r="J197" s="17">
        <f t="shared" si="28"/>
        <v>1.1595918793745996E-2</v>
      </c>
      <c r="K197" s="17">
        <f t="shared" si="25"/>
        <v>2.7786077083955751E-2</v>
      </c>
      <c r="U197" s="4">
        <v>1</v>
      </c>
      <c r="V197" s="7">
        <f t="shared" si="22"/>
        <v>8.5025817555937078E-3</v>
      </c>
      <c r="W197" s="7">
        <f t="shared" si="23"/>
        <v>8.5025817555937078E-3</v>
      </c>
      <c r="X197" s="7">
        <f t="shared" si="24"/>
        <v>4.854651162790713E-2</v>
      </c>
      <c r="BH197" s="17">
        <f t="shared" si="26"/>
        <v>1.1595918793745996E-2</v>
      </c>
      <c r="BI197" s="17">
        <f t="shared" si="27"/>
        <v>2.7786077083955751E-2</v>
      </c>
      <c r="BK197" s="31">
        <v>43352</v>
      </c>
      <c r="BL197" s="8">
        <f t="shared" si="29"/>
        <v>1.2199915883349652</v>
      </c>
      <c r="BM197" s="8">
        <f t="shared" si="30"/>
        <v>3.9068601823505932E-2</v>
      </c>
    </row>
    <row r="198" spans="2:65" x14ac:dyDescent="0.5">
      <c r="B198" s="31">
        <v>43366</v>
      </c>
      <c r="C198" s="34">
        <v>2914</v>
      </c>
      <c r="D198" s="15"/>
      <c r="E198" s="31">
        <v>43366</v>
      </c>
      <c r="F198" s="32">
        <v>34.549999999999997</v>
      </c>
      <c r="I198" s="4">
        <v>1</v>
      </c>
      <c r="J198" s="17">
        <f t="shared" si="28"/>
        <v>8.5025817555937078E-3</v>
      </c>
      <c r="K198" s="17">
        <f t="shared" si="25"/>
        <v>4.854651162790713E-2</v>
      </c>
      <c r="U198" s="4">
        <v>1</v>
      </c>
      <c r="V198" s="7">
        <f>C198/C197-1</f>
        <v>-5.3589104686485589E-3</v>
      </c>
      <c r="W198" s="7">
        <f>ABS(V198)</f>
        <v>5.3589104686485589E-3</v>
      </c>
      <c r="X198" s="7">
        <f>F198/F197-1</f>
        <v>-4.2140282783476701E-2</v>
      </c>
      <c r="BH198" s="17">
        <f t="shared" si="26"/>
        <v>8.5025817555937078E-3</v>
      </c>
      <c r="BI198" s="17">
        <f t="shared" si="27"/>
        <v>4.854651162790713E-2</v>
      </c>
      <c r="BK198" s="31">
        <v>43359</v>
      </c>
      <c r="BL198" s="8">
        <f t="shared" si="29"/>
        <v>1.215467040788484</v>
      </c>
      <c r="BM198" s="8">
        <f t="shared" si="30"/>
        <v>3.9209677703161208E-2</v>
      </c>
    </row>
    <row r="199" spans="2:65" x14ac:dyDescent="0.5">
      <c r="B199" s="31">
        <v>43373</v>
      </c>
      <c r="C199" s="34">
        <v>2885.6</v>
      </c>
      <c r="D199" s="15"/>
      <c r="E199" s="31">
        <v>43373</v>
      </c>
      <c r="F199" s="32">
        <v>33.83</v>
      </c>
      <c r="I199" s="4">
        <v>1</v>
      </c>
      <c r="J199" s="17">
        <f t="shared" si="28"/>
        <v>-5.3589104686485589E-3</v>
      </c>
      <c r="K199" s="17">
        <f t="shared" ref="K199:K262" si="31">F198/F197-1</f>
        <v>-4.2140282783476701E-2</v>
      </c>
      <c r="U199" s="4">
        <v>1</v>
      </c>
      <c r="V199" s="7">
        <f>C199/C198-1</f>
        <v>-9.7460535346602928E-3</v>
      </c>
      <c r="W199" s="7">
        <f>ABS(V199)</f>
        <v>9.7460535346602928E-3</v>
      </c>
      <c r="X199" s="7">
        <f>F199/F198-1</f>
        <v>-2.0839363241678677E-2</v>
      </c>
      <c r="BH199" s="17">
        <f t="shared" ref="BH199:BH262" si="32">C198/C197-1</f>
        <v>-5.3589104686485589E-3</v>
      </c>
      <c r="BI199" s="17">
        <f t="shared" ref="BI199:BI262" si="33">F198/F197-1</f>
        <v>-4.2140282783476701E-2</v>
      </c>
      <c r="BK199" s="31">
        <v>43366</v>
      </c>
      <c r="BL199" s="8">
        <f t="shared" si="29"/>
        <v>1.2403281398581174</v>
      </c>
      <c r="BM199" s="8">
        <f t="shared" si="30"/>
        <v>3.9241748847737706E-2</v>
      </c>
    </row>
    <row r="200" spans="2:65" x14ac:dyDescent="0.5">
      <c r="B200" s="31">
        <v>43380</v>
      </c>
      <c r="C200" s="34">
        <v>2767.1</v>
      </c>
      <c r="D200" s="15"/>
      <c r="E200" s="31">
        <v>43380</v>
      </c>
      <c r="F200" s="32">
        <v>31.06</v>
      </c>
      <c r="I200" s="4">
        <v>1</v>
      </c>
      <c r="J200" s="17">
        <f t="shared" ref="J200:J263" si="34">C199/C198-1</f>
        <v>-9.7460535346602928E-3</v>
      </c>
      <c r="K200" s="17">
        <f t="shared" si="31"/>
        <v>-2.0839363241678677E-2</v>
      </c>
      <c r="U200" s="4">
        <v>1</v>
      </c>
      <c r="V200" s="7">
        <f>C200/C199-1</f>
        <v>-4.1065982811200441E-2</v>
      </c>
      <c r="W200" s="7">
        <f>ABS(V200)</f>
        <v>4.1065982811200441E-2</v>
      </c>
      <c r="X200" s="7">
        <f>F200/F199-1</f>
        <v>-8.1879988176175034E-2</v>
      </c>
      <c r="BH200" s="17">
        <f t="shared" si="32"/>
        <v>-9.7460535346602928E-3</v>
      </c>
      <c r="BI200" s="17">
        <f t="shared" si="33"/>
        <v>-2.0839363241678677E-2</v>
      </c>
      <c r="BK200" s="31">
        <v>43373</v>
      </c>
      <c r="BL200" s="8">
        <f t="shared" si="29"/>
        <v>1.2557323028236533</v>
      </c>
      <c r="BM200" s="8">
        <f t="shared" si="30"/>
        <v>3.9104870294881973E-2</v>
      </c>
    </row>
    <row r="201" spans="2:65" x14ac:dyDescent="0.5">
      <c r="B201" s="31">
        <v>43387</v>
      </c>
      <c r="C201" s="34">
        <v>2767.8</v>
      </c>
      <c r="D201" s="15"/>
      <c r="E201" s="31">
        <v>43387</v>
      </c>
      <c r="F201" s="32">
        <v>29.49</v>
      </c>
      <c r="I201" s="4">
        <v>1</v>
      </c>
      <c r="J201" s="17">
        <f t="shared" si="34"/>
        <v>-4.1065982811200441E-2</v>
      </c>
      <c r="K201" s="17">
        <f t="shared" si="31"/>
        <v>-8.1879988176175034E-2</v>
      </c>
      <c r="U201" s="4">
        <v>1</v>
      </c>
      <c r="V201" s="7">
        <f t="shared" ref="V201:V207" si="35">C201/C200-1</f>
        <v>2.5297242600563763E-4</v>
      </c>
      <c r="W201" s="7">
        <f t="shared" ref="W201:W207" si="36">ABS(V201)</f>
        <v>2.5297242600563763E-4</v>
      </c>
      <c r="X201" s="7">
        <f t="shared" ref="X201:X207" si="37">F201/F200-1</f>
        <v>-5.0547327752736626E-2</v>
      </c>
      <c r="BH201" s="17">
        <f t="shared" si="32"/>
        <v>-4.1065982811200441E-2</v>
      </c>
      <c r="BI201" s="17">
        <f t="shared" si="33"/>
        <v>-8.1879988176175034E-2</v>
      </c>
      <c r="BK201" s="31">
        <v>43380</v>
      </c>
      <c r="BL201" s="8">
        <f t="shared" si="29"/>
        <v>1.326762995288117</v>
      </c>
      <c r="BM201" s="8">
        <f t="shared" si="30"/>
        <v>4.0777833007684366E-2</v>
      </c>
    </row>
    <row r="202" spans="2:65" x14ac:dyDescent="0.5">
      <c r="B202" s="31">
        <v>43394</v>
      </c>
      <c r="C202" s="34">
        <v>2658.7</v>
      </c>
      <c r="D202" s="15"/>
      <c r="E202" s="31">
        <v>43394</v>
      </c>
      <c r="F202" s="32">
        <v>30.31</v>
      </c>
      <c r="I202" s="4">
        <v>1</v>
      </c>
      <c r="J202" s="17">
        <f t="shared" si="34"/>
        <v>2.5297242600563763E-4</v>
      </c>
      <c r="K202" s="17">
        <f t="shared" si="31"/>
        <v>-5.0547327752736626E-2</v>
      </c>
      <c r="U202" s="4">
        <v>1</v>
      </c>
      <c r="V202" s="7">
        <f t="shared" si="35"/>
        <v>-3.9417587976009916E-2</v>
      </c>
      <c r="W202" s="7">
        <f t="shared" si="36"/>
        <v>3.9417587976009916E-2</v>
      </c>
      <c r="X202" s="7">
        <f t="shared" si="37"/>
        <v>2.7806035944387908E-2</v>
      </c>
      <c r="BH202" s="17">
        <f t="shared" si="32"/>
        <v>2.5297242600563763E-4</v>
      </c>
      <c r="BI202" s="17">
        <f t="shared" si="33"/>
        <v>-5.0547327752736626E-2</v>
      </c>
      <c r="BK202" s="31">
        <v>43387</v>
      </c>
      <c r="BL202" s="8">
        <f t="shared" si="29"/>
        <v>1.3308835241506638</v>
      </c>
      <c r="BM202" s="8">
        <f t="shared" si="30"/>
        <v>4.1280160556838731E-2</v>
      </c>
    </row>
    <row r="203" spans="2:65" x14ac:dyDescent="0.5">
      <c r="B203" s="31">
        <v>43401</v>
      </c>
      <c r="C203" s="34">
        <v>2723.1</v>
      </c>
      <c r="D203" s="15"/>
      <c r="E203" s="31">
        <v>43401</v>
      </c>
      <c r="F203" s="32">
        <v>29.56</v>
      </c>
      <c r="I203" s="4">
        <v>1</v>
      </c>
      <c r="J203" s="17">
        <f t="shared" si="34"/>
        <v>-3.9417587976009916E-2</v>
      </c>
      <c r="K203" s="17">
        <f t="shared" si="31"/>
        <v>2.7806035944387908E-2</v>
      </c>
      <c r="U203" s="4">
        <v>1</v>
      </c>
      <c r="V203" s="7">
        <f t="shared" si="35"/>
        <v>2.4222364313386313E-2</v>
      </c>
      <c r="W203" s="7">
        <f t="shared" si="36"/>
        <v>2.4222364313386313E-2</v>
      </c>
      <c r="X203" s="7">
        <f t="shared" si="37"/>
        <v>-2.4744308808973936E-2</v>
      </c>
      <c r="BH203" s="17">
        <f t="shared" si="32"/>
        <v>-3.9417587976009916E-2</v>
      </c>
      <c r="BI203" s="17">
        <f t="shared" si="33"/>
        <v>2.7806035944387908E-2</v>
      </c>
      <c r="BK203" s="31">
        <v>43394</v>
      </c>
      <c r="BL203" s="8">
        <f t="shared" si="29"/>
        <v>1.156236626988175</v>
      </c>
      <c r="BM203" s="8">
        <f t="shared" si="30"/>
        <v>4.1265458534506187E-2</v>
      </c>
    </row>
    <row r="204" spans="2:65" x14ac:dyDescent="0.5">
      <c r="B204" s="31">
        <v>43408</v>
      </c>
      <c r="C204" s="34">
        <v>2781</v>
      </c>
      <c r="D204" s="15"/>
      <c r="E204" s="31">
        <v>43408</v>
      </c>
      <c r="F204" s="32">
        <v>30.59</v>
      </c>
      <c r="I204" s="4">
        <v>1</v>
      </c>
      <c r="J204" s="17">
        <f t="shared" si="34"/>
        <v>2.4222364313386313E-2</v>
      </c>
      <c r="K204" s="17">
        <f t="shared" si="31"/>
        <v>-2.4744308808973936E-2</v>
      </c>
      <c r="U204" s="4">
        <v>1</v>
      </c>
      <c r="V204" s="7">
        <f t="shared" si="35"/>
        <v>2.1262531673460483E-2</v>
      </c>
      <c r="W204" s="7">
        <f t="shared" si="36"/>
        <v>2.1262531673460483E-2</v>
      </c>
      <c r="X204" s="7">
        <f t="shared" si="37"/>
        <v>3.4844384303112319E-2</v>
      </c>
      <c r="BH204" s="17">
        <f t="shared" si="32"/>
        <v>2.4222364313386313E-2</v>
      </c>
      <c r="BI204" s="17">
        <f t="shared" si="33"/>
        <v>-2.4744308808973936E-2</v>
      </c>
      <c r="BK204" s="31">
        <v>43401</v>
      </c>
      <c r="BL204" s="8">
        <f t="shared" si="29"/>
        <v>1.097880244162452</v>
      </c>
      <c r="BM204" s="8">
        <f t="shared" si="30"/>
        <v>4.1387181749560915E-2</v>
      </c>
    </row>
    <row r="205" spans="2:65" x14ac:dyDescent="0.5">
      <c r="B205" s="31">
        <v>43415</v>
      </c>
      <c r="C205" s="34">
        <v>2736.3</v>
      </c>
      <c r="D205" s="15"/>
      <c r="E205" s="31">
        <v>43415</v>
      </c>
      <c r="F205" s="32">
        <v>28.15</v>
      </c>
      <c r="I205" s="4">
        <v>1</v>
      </c>
      <c r="J205" s="17">
        <f t="shared" si="34"/>
        <v>2.1262531673460483E-2</v>
      </c>
      <c r="K205" s="17">
        <f t="shared" si="31"/>
        <v>3.4844384303112319E-2</v>
      </c>
      <c r="U205" s="4">
        <v>1</v>
      </c>
      <c r="V205" s="7">
        <f t="shared" si="35"/>
        <v>-1.6073354908306303E-2</v>
      </c>
      <c r="W205" s="7">
        <f t="shared" si="36"/>
        <v>1.6073354908306303E-2</v>
      </c>
      <c r="X205" s="7">
        <f t="shared" si="37"/>
        <v>-7.9764628963713724E-2</v>
      </c>
      <c r="BH205" s="17">
        <f t="shared" si="32"/>
        <v>2.1262531673460483E-2</v>
      </c>
      <c r="BI205" s="17">
        <f t="shared" si="33"/>
        <v>3.4844384303112319E-2</v>
      </c>
      <c r="BK205" s="31">
        <v>43408</v>
      </c>
      <c r="BL205" s="8">
        <f t="shared" si="29"/>
        <v>1.1123056617057725</v>
      </c>
      <c r="BM205" s="8">
        <f t="shared" si="30"/>
        <v>4.146099724453263E-2</v>
      </c>
    </row>
    <row r="206" spans="2:65" x14ac:dyDescent="0.5">
      <c r="B206" s="31">
        <v>43422</v>
      </c>
      <c r="C206" s="34">
        <v>2632.6</v>
      </c>
      <c r="D206" s="15"/>
      <c r="E206" s="31">
        <v>43422</v>
      </c>
      <c r="F206" s="32">
        <v>28.7</v>
      </c>
      <c r="I206" s="4">
        <v>1</v>
      </c>
      <c r="J206" s="17">
        <f t="shared" si="34"/>
        <v>-1.6073354908306303E-2</v>
      </c>
      <c r="K206" s="17">
        <f t="shared" si="31"/>
        <v>-7.9764628963713724E-2</v>
      </c>
      <c r="U206" s="4">
        <v>1</v>
      </c>
      <c r="V206" s="7">
        <f t="shared" si="35"/>
        <v>-3.7897891313087073E-2</v>
      </c>
      <c r="W206" s="7">
        <f t="shared" si="36"/>
        <v>3.7897891313087073E-2</v>
      </c>
      <c r="X206" s="7">
        <f t="shared" si="37"/>
        <v>1.9538188277087087E-2</v>
      </c>
      <c r="BH206" s="17">
        <f t="shared" si="32"/>
        <v>-1.6073354908306303E-2</v>
      </c>
      <c r="BI206" s="17">
        <f t="shared" si="33"/>
        <v>-7.9764628963713724E-2</v>
      </c>
      <c r="BK206" s="31">
        <v>43415</v>
      </c>
      <c r="BL206" s="8">
        <f t="shared" si="29"/>
        <v>1.1579667788748544</v>
      </c>
      <c r="BM206" s="8">
        <f t="shared" si="30"/>
        <v>4.2723857140240143E-2</v>
      </c>
    </row>
    <row r="207" spans="2:65" x14ac:dyDescent="0.5">
      <c r="B207" s="31">
        <v>43429</v>
      </c>
      <c r="C207" s="34">
        <v>2760.2</v>
      </c>
      <c r="D207" s="15"/>
      <c r="E207" s="31">
        <v>43429</v>
      </c>
      <c r="F207" s="32">
        <v>28.19</v>
      </c>
      <c r="I207" s="4">
        <v>1</v>
      </c>
      <c r="J207" s="17">
        <f t="shared" si="34"/>
        <v>-3.7897891313087073E-2</v>
      </c>
      <c r="K207" s="17">
        <f t="shared" si="31"/>
        <v>1.9538188277087087E-2</v>
      </c>
      <c r="U207" s="4">
        <v>1</v>
      </c>
      <c r="V207" s="7">
        <f t="shared" si="35"/>
        <v>4.8469193952746403E-2</v>
      </c>
      <c r="W207" s="7">
        <f t="shared" si="36"/>
        <v>4.8469193952746403E-2</v>
      </c>
      <c r="X207" s="7">
        <f t="shared" si="37"/>
        <v>-1.7770034843205496E-2</v>
      </c>
      <c r="BH207" s="17">
        <f t="shared" si="32"/>
        <v>-3.7897891313087073E-2</v>
      </c>
      <c r="BI207" s="17">
        <f t="shared" si="33"/>
        <v>1.9538188277087087E-2</v>
      </c>
      <c r="BK207" s="31">
        <v>43422</v>
      </c>
      <c r="BL207" s="8">
        <f t="shared" si="29"/>
        <v>1.0438901352495777</v>
      </c>
      <c r="BM207" s="8">
        <f t="shared" si="30"/>
        <v>4.250945323653392E-2</v>
      </c>
    </row>
    <row r="208" spans="2:65" x14ac:dyDescent="0.5">
      <c r="B208" s="31">
        <v>43436</v>
      </c>
      <c r="C208" s="34">
        <v>2633.1</v>
      </c>
      <c r="D208" s="15"/>
      <c r="E208" s="31">
        <v>43436</v>
      </c>
      <c r="F208" s="32">
        <v>26.09</v>
      </c>
      <c r="I208" s="4">
        <v>1</v>
      </c>
      <c r="J208" s="17">
        <f t="shared" si="34"/>
        <v>4.8469193952746403E-2</v>
      </c>
      <c r="K208" s="17">
        <f t="shared" si="31"/>
        <v>-1.7770034843205496E-2</v>
      </c>
      <c r="U208" s="4">
        <v>1</v>
      </c>
      <c r="V208" s="7">
        <f>C208/C207-1</f>
        <v>-4.6047387870444156E-2</v>
      </c>
      <c r="W208" s="7">
        <f>ABS(V208)</f>
        <v>4.6047387870444156E-2</v>
      </c>
      <c r="X208" s="7">
        <f>F208/F207-1</f>
        <v>-7.4494501596310769E-2</v>
      </c>
      <c r="BH208" s="17">
        <f t="shared" si="32"/>
        <v>4.8469193952746403E-2</v>
      </c>
      <c r="BI208" s="17">
        <f t="shared" si="33"/>
        <v>-1.7770034843205496E-2</v>
      </c>
      <c r="BK208" s="31">
        <v>43429</v>
      </c>
      <c r="BL208" s="8">
        <f t="shared" si="29"/>
        <v>0.90652038080828601</v>
      </c>
      <c r="BM208" s="8">
        <f t="shared" si="30"/>
        <v>4.2306230108291785E-2</v>
      </c>
    </row>
    <row r="209" spans="2:65" x14ac:dyDescent="0.5">
      <c r="B209" s="31">
        <v>43443</v>
      </c>
      <c r="C209" s="34">
        <v>2599.9</v>
      </c>
      <c r="D209" s="15"/>
      <c r="E209" s="31">
        <v>43443</v>
      </c>
      <c r="F209" s="32">
        <v>24.28</v>
      </c>
      <c r="I209" s="4">
        <v>1</v>
      </c>
      <c r="J209" s="17">
        <f t="shared" si="34"/>
        <v>-4.6047387870444156E-2</v>
      </c>
      <c r="K209" s="17">
        <f t="shared" si="31"/>
        <v>-7.4494501596310769E-2</v>
      </c>
      <c r="U209" s="4">
        <v>1</v>
      </c>
      <c r="V209" s="7">
        <f>C209/C208-1</f>
        <v>-1.2608712164368874E-2</v>
      </c>
      <c r="W209" s="7">
        <f>ABS(V209)</f>
        <v>1.2608712164368874E-2</v>
      </c>
      <c r="X209" s="7">
        <f>F209/F208-1</f>
        <v>-6.937523955538516E-2</v>
      </c>
      <c r="BH209" s="17">
        <f t="shared" si="32"/>
        <v>-4.6047387870444156E-2</v>
      </c>
      <c r="BI209" s="17">
        <f t="shared" si="33"/>
        <v>-7.4494501596310769E-2</v>
      </c>
      <c r="BK209" s="31">
        <v>43436</v>
      </c>
      <c r="BL209" s="8">
        <f t="shared" si="29"/>
        <v>0.95478946343598015</v>
      </c>
      <c r="BM209" s="8">
        <f t="shared" si="30"/>
        <v>4.3388561037979508E-2</v>
      </c>
    </row>
    <row r="210" spans="2:65" x14ac:dyDescent="0.5">
      <c r="B210" s="31">
        <v>43450</v>
      </c>
      <c r="C210" s="34">
        <v>2416.6</v>
      </c>
      <c r="D210" s="15"/>
      <c r="E210" s="31">
        <v>43450</v>
      </c>
      <c r="F210" s="32">
        <v>23.75</v>
      </c>
      <c r="I210" s="4">
        <v>1</v>
      </c>
      <c r="J210" s="17">
        <f t="shared" si="34"/>
        <v>-1.2608712164368874E-2</v>
      </c>
      <c r="K210" s="17">
        <f t="shared" si="31"/>
        <v>-6.937523955538516E-2</v>
      </c>
      <c r="U210" s="4">
        <v>1</v>
      </c>
      <c r="V210" s="7">
        <f>C210/C209-1</f>
        <v>-7.0502711642755567E-2</v>
      </c>
      <c r="W210" s="7">
        <f>ABS(V210)</f>
        <v>7.0502711642755567E-2</v>
      </c>
      <c r="X210" s="7">
        <f>F210/F209-1</f>
        <v>-2.1828665568369043E-2</v>
      </c>
      <c r="BH210" s="17">
        <f t="shared" si="32"/>
        <v>-1.2608712164368874E-2</v>
      </c>
      <c r="BI210" s="17">
        <f t="shared" si="33"/>
        <v>-6.937523955538516E-2</v>
      </c>
      <c r="BK210" s="31">
        <v>43443</v>
      </c>
      <c r="BL210" s="8">
        <f t="shared" si="29"/>
        <v>0.97618178557713031</v>
      </c>
      <c r="BM210" s="8">
        <f t="shared" si="30"/>
        <v>4.4097026985632948E-2</v>
      </c>
    </row>
    <row r="211" spans="2:65" x14ac:dyDescent="0.5">
      <c r="B211" s="31">
        <v>43457</v>
      </c>
      <c r="C211" s="34">
        <v>2485.6999999999998</v>
      </c>
      <c r="D211" s="15"/>
      <c r="E211" s="31">
        <v>43457</v>
      </c>
      <c r="F211" s="32">
        <v>24.16</v>
      </c>
      <c r="I211" s="4">
        <v>1</v>
      </c>
      <c r="J211" s="17">
        <f t="shared" si="34"/>
        <v>-7.0502711642755567E-2</v>
      </c>
      <c r="K211" s="17">
        <f t="shared" si="31"/>
        <v>-2.1828665568369043E-2</v>
      </c>
      <c r="U211" s="4">
        <v>1</v>
      </c>
      <c r="V211" s="7">
        <f>C211/C210-1</f>
        <v>2.8593892245303287E-2</v>
      </c>
      <c r="W211" s="7">
        <f>ABS(V211)</f>
        <v>2.8593892245303287E-2</v>
      </c>
      <c r="X211" s="7">
        <f>F211/F210-1</f>
        <v>1.7263157894736869E-2</v>
      </c>
      <c r="BH211" s="17">
        <f t="shared" si="32"/>
        <v>-7.0502711642755567E-2</v>
      </c>
      <c r="BI211" s="17">
        <f t="shared" si="33"/>
        <v>-2.1828665568369043E-2</v>
      </c>
      <c r="BK211" s="31">
        <v>43450</v>
      </c>
      <c r="BL211" s="8">
        <f t="shared" si="29"/>
        <v>0.86261090835763221</v>
      </c>
      <c r="BM211" s="8">
        <f t="shared" si="30"/>
        <v>4.4096726985840967E-2</v>
      </c>
    </row>
    <row r="212" spans="2:65" x14ac:dyDescent="0.5">
      <c r="B212" s="31">
        <v>43464</v>
      </c>
      <c r="C212" s="34">
        <v>2531.94</v>
      </c>
      <c r="D212" s="15"/>
      <c r="E212" s="31">
        <v>43464</v>
      </c>
      <c r="F212" s="32">
        <v>25.37</v>
      </c>
      <c r="I212" s="4">
        <v>1</v>
      </c>
      <c r="J212" s="17">
        <f t="shared" si="34"/>
        <v>2.8593892245303287E-2</v>
      </c>
      <c r="K212" s="17">
        <f t="shared" si="31"/>
        <v>1.7263157894736869E-2</v>
      </c>
      <c r="U212" s="4">
        <v>1</v>
      </c>
      <c r="V212" s="7">
        <f t="shared" ref="V212:V225" si="38">C212/C211-1</f>
        <v>1.8602405760952845E-2</v>
      </c>
      <c r="W212" s="7">
        <f t="shared" ref="W212:W225" si="39">ABS(V212)</f>
        <v>1.8602405760952845E-2</v>
      </c>
      <c r="X212" s="7">
        <f t="shared" ref="X212:X225" si="40">F212/F211-1</f>
        <v>5.0082781456953773E-2</v>
      </c>
      <c r="BH212" s="17">
        <f t="shared" si="32"/>
        <v>2.8593892245303287E-2</v>
      </c>
      <c r="BI212" s="17">
        <f t="shared" si="33"/>
        <v>1.7263157894736869E-2</v>
      </c>
      <c r="BK212" s="31">
        <v>43457</v>
      </c>
      <c r="BL212" s="8">
        <f t="shared" si="29"/>
        <v>0.85253046168478142</v>
      </c>
      <c r="BM212" s="8">
        <f t="shared" si="30"/>
        <v>4.3473979869162044E-2</v>
      </c>
    </row>
    <row r="213" spans="2:65" x14ac:dyDescent="0.5">
      <c r="B213" s="31">
        <v>43471</v>
      </c>
      <c r="C213" s="34">
        <v>2596.2600000000002</v>
      </c>
      <c r="D213" s="15"/>
      <c r="E213" s="31">
        <v>43471</v>
      </c>
      <c r="F213" s="32">
        <v>26.35</v>
      </c>
      <c r="I213" s="4">
        <v>1</v>
      </c>
      <c r="J213" s="17">
        <f t="shared" si="34"/>
        <v>1.8602405760952845E-2</v>
      </c>
      <c r="K213" s="17">
        <f t="shared" si="31"/>
        <v>5.0082781456953773E-2</v>
      </c>
      <c r="U213" s="4">
        <v>1</v>
      </c>
      <c r="V213" s="7">
        <f t="shared" si="38"/>
        <v>2.5403445579279094E-2</v>
      </c>
      <c r="W213" s="7">
        <f t="shared" si="39"/>
        <v>2.5403445579279094E-2</v>
      </c>
      <c r="X213" s="7">
        <f t="shared" si="40"/>
        <v>3.8628301143082355E-2</v>
      </c>
      <c r="BH213" s="17">
        <f t="shared" si="32"/>
        <v>1.8602405760952845E-2</v>
      </c>
      <c r="BI213" s="17">
        <f t="shared" si="33"/>
        <v>5.0082781456953773E-2</v>
      </c>
      <c r="BK213" s="31">
        <v>43464</v>
      </c>
      <c r="BL213" s="8">
        <f t="shared" si="29"/>
        <v>0.87449988993581729</v>
      </c>
      <c r="BM213" s="8">
        <f t="shared" si="30"/>
        <v>4.4110710416620673E-2</v>
      </c>
    </row>
    <row r="214" spans="2:65" x14ac:dyDescent="0.5">
      <c r="B214" s="31">
        <v>43478</v>
      </c>
      <c r="C214" s="34">
        <v>2670.71</v>
      </c>
      <c r="D214" s="15"/>
      <c r="E214" s="31">
        <v>43478</v>
      </c>
      <c r="F214" s="32">
        <v>28.55</v>
      </c>
      <c r="I214" s="4">
        <v>1</v>
      </c>
      <c r="J214" s="17">
        <f t="shared" si="34"/>
        <v>2.5403445579279094E-2</v>
      </c>
      <c r="K214" s="17">
        <f t="shared" si="31"/>
        <v>3.8628301143082355E-2</v>
      </c>
      <c r="U214" s="4">
        <v>1</v>
      </c>
      <c r="V214" s="7">
        <f t="shared" si="38"/>
        <v>2.8675864512799132E-2</v>
      </c>
      <c r="W214" s="7">
        <f t="shared" si="39"/>
        <v>2.8675864512799132E-2</v>
      </c>
      <c r="X214" s="7">
        <f t="shared" si="40"/>
        <v>8.3491461100569264E-2</v>
      </c>
      <c r="BH214" s="17">
        <f t="shared" si="32"/>
        <v>2.5403445579279094E-2</v>
      </c>
      <c r="BI214" s="17">
        <f t="shared" si="33"/>
        <v>3.8628301143082355E-2</v>
      </c>
      <c r="BK214" s="31">
        <v>43471</v>
      </c>
      <c r="BL214" s="8">
        <f t="shared" si="29"/>
        <v>0.88142652450590464</v>
      </c>
      <c r="BM214" s="8">
        <f t="shared" si="30"/>
        <v>4.4252641668194127E-2</v>
      </c>
    </row>
    <row r="215" spans="2:65" x14ac:dyDescent="0.5">
      <c r="B215" s="31">
        <v>43485</v>
      </c>
      <c r="C215" s="34">
        <v>2664.76</v>
      </c>
      <c r="D215" s="15"/>
      <c r="E215" s="31">
        <v>43485</v>
      </c>
      <c r="F215" s="32">
        <v>27.91</v>
      </c>
      <c r="I215" s="4">
        <v>1</v>
      </c>
      <c r="J215" s="17">
        <f t="shared" si="34"/>
        <v>2.8675864512799132E-2</v>
      </c>
      <c r="K215" s="17">
        <f t="shared" si="31"/>
        <v>8.3491461100569264E-2</v>
      </c>
      <c r="U215" s="4">
        <v>1</v>
      </c>
      <c r="V215" s="7">
        <f t="shared" si="38"/>
        <v>-2.2278719890964638E-3</v>
      </c>
      <c r="W215" s="7">
        <f t="shared" si="39"/>
        <v>2.2278719890964638E-3</v>
      </c>
      <c r="X215" s="7">
        <f t="shared" si="40"/>
        <v>-2.241681260945716E-2</v>
      </c>
      <c r="BH215" s="17">
        <f t="shared" si="32"/>
        <v>2.8675864512799132E-2</v>
      </c>
      <c r="BI215" s="17">
        <f t="shared" si="33"/>
        <v>8.3491461100569264E-2</v>
      </c>
      <c r="BK215" s="31">
        <v>43478</v>
      </c>
      <c r="BL215" s="8">
        <f t="shared" si="29"/>
        <v>0.91613611473857881</v>
      </c>
      <c r="BM215" s="8">
        <f t="shared" si="30"/>
        <v>4.5276674178932566E-2</v>
      </c>
    </row>
    <row r="216" spans="2:65" x14ac:dyDescent="0.5">
      <c r="B216" s="31">
        <v>43492</v>
      </c>
      <c r="C216" s="34">
        <v>2706.53</v>
      </c>
      <c r="D216" s="15"/>
      <c r="E216" s="31">
        <v>43492</v>
      </c>
      <c r="F216" s="32">
        <v>29.35</v>
      </c>
      <c r="I216" s="4">
        <v>1</v>
      </c>
      <c r="J216" s="17">
        <f t="shared" si="34"/>
        <v>-2.2278719890964638E-3</v>
      </c>
      <c r="K216" s="17">
        <f t="shared" si="31"/>
        <v>-2.241681260945716E-2</v>
      </c>
      <c r="U216" s="4">
        <v>1</v>
      </c>
      <c r="V216" s="7">
        <f t="shared" si="38"/>
        <v>1.5674957594680183E-2</v>
      </c>
      <c r="W216" s="7">
        <f t="shared" si="39"/>
        <v>1.5674957594680183E-2</v>
      </c>
      <c r="X216" s="7">
        <f t="shared" si="40"/>
        <v>5.1594410605517727E-2</v>
      </c>
      <c r="BH216" s="17">
        <f t="shared" si="32"/>
        <v>-2.2278719890964638E-3</v>
      </c>
      <c r="BI216" s="17">
        <f t="shared" si="33"/>
        <v>-2.241681260945716E-2</v>
      </c>
      <c r="BK216" s="31">
        <v>43485</v>
      </c>
      <c r="BL216" s="8">
        <f t="shared" si="29"/>
        <v>0.92947998409928068</v>
      </c>
      <c r="BM216" s="8">
        <f t="shared" si="30"/>
        <v>4.5066664725662446E-2</v>
      </c>
    </row>
    <row r="217" spans="2:65" x14ac:dyDescent="0.5">
      <c r="B217" s="31">
        <v>43499</v>
      </c>
      <c r="C217" s="34">
        <v>2707.88</v>
      </c>
      <c r="D217" s="15"/>
      <c r="E217" s="31">
        <v>43499</v>
      </c>
      <c r="F217" s="32">
        <v>29.83</v>
      </c>
      <c r="I217" s="4">
        <v>1</v>
      </c>
      <c r="J217" s="17">
        <f t="shared" si="34"/>
        <v>1.5674957594680183E-2</v>
      </c>
      <c r="K217" s="17">
        <f t="shared" si="31"/>
        <v>5.1594410605517727E-2</v>
      </c>
      <c r="U217" s="4">
        <v>1</v>
      </c>
      <c r="V217" s="7">
        <f t="shared" si="38"/>
        <v>4.9879365830052258E-4</v>
      </c>
      <c r="W217" s="7">
        <f t="shared" si="39"/>
        <v>4.9879365830052258E-4</v>
      </c>
      <c r="X217" s="7">
        <f t="shared" si="40"/>
        <v>1.635434412265746E-2</v>
      </c>
      <c r="BH217" s="17">
        <f t="shared" si="32"/>
        <v>1.5674957594680183E-2</v>
      </c>
      <c r="BI217" s="17">
        <f t="shared" si="33"/>
        <v>5.1594410605517727E-2</v>
      </c>
      <c r="BK217" s="31">
        <v>43492</v>
      </c>
      <c r="BL217" s="8">
        <f t="shared" si="29"/>
        <v>0.92813875952736447</v>
      </c>
      <c r="BM217" s="8">
        <f t="shared" si="30"/>
        <v>4.5139871156805192E-2</v>
      </c>
    </row>
    <row r="218" spans="2:65" x14ac:dyDescent="0.5">
      <c r="B218" s="31">
        <v>43506</v>
      </c>
      <c r="C218" s="34">
        <v>2775.6</v>
      </c>
      <c r="D218" s="15"/>
      <c r="E218" s="31">
        <v>43506</v>
      </c>
      <c r="F218" s="32">
        <v>30.24</v>
      </c>
      <c r="I218" s="4">
        <v>1</v>
      </c>
      <c r="J218" s="17">
        <f t="shared" si="34"/>
        <v>4.9879365830052258E-4</v>
      </c>
      <c r="K218" s="17">
        <f t="shared" si="31"/>
        <v>1.635434412265746E-2</v>
      </c>
      <c r="U218" s="4">
        <v>1</v>
      </c>
      <c r="V218" s="7">
        <f t="shared" si="38"/>
        <v>2.500849372941194E-2</v>
      </c>
      <c r="W218" s="7">
        <f t="shared" si="39"/>
        <v>2.500849372941194E-2</v>
      </c>
      <c r="X218" s="7">
        <f t="shared" si="40"/>
        <v>1.3744552463962556E-2</v>
      </c>
      <c r="BH218" s="17">
        <f t="shared" si="32"/>
        <v>4.9879365830052258E-4</v>
      </c>
      <c r="BI218" s="17">
        <f t="shared" si="33"/>
        <v>1.635434412265746E-2</v>
      </c>
      <c r="BK218" s="31">
        <v>43499</v>
      </c>
      <c r="BL218" s="8">
        <f t="shared" si="29"/>
        <v>0.95736468673059483</v>
      </c>
      <c r="BM218" s="8">
        <f t="shared" si="30"/>
        <v>4.518961247833176E-2</v>
      </c>
    </row>
    <row r="219" spans="2:65" x14ac:dyDescent="0.5">
      <c r="B219" s="31">
        <v>43513</v>
      </c>
      <c r="C219" s="34">
        <v>2792.67</v>
      </c>
      <c r="D219" s="15"/>
      <c r="E219" s="31">
        <v>43513</v>
      </c>
      <c r="F219" s="32">
        <v>29.16</v>
      </c>
      <c r="I219" s="4">
        <v>1</v>
      </c>
      <c r="J219" s="17">
        <f t="shared" si="34"/>
        <v>2.500849372941194E-2</v>
      </c>
      <c r="K219" s="17">
        <f t="shared" si="31"/>
        <v>1.3744552463962556E-2</v>
      </c>
      <c r="U219" s="4">
        <v>1</v>
      </c>
      <c r="V219" s="7">
        <f t="shared" si="38"/>
        <v>6.1500216169476651E-3</v>
      </c>
      <c r="W219" s="7">
        <f t="shared" si="39"/>
        <v>6.1500216169476651E-3</v>
      </c>
      <c r="X219" s="7">
        <f t="shared" si="40"/>
        <v>-3.5714285714285698E-2</v>
      </c>
      <c r="BH219" s="17">
        <f t="shared" si="32"/>
        <v>2.500849372941194E-2</v>
      </c>
      <c r="BI219" s="17">
        <f t="shared" si="33"/>
        <v>1.3744552463962556E-2</v>
      </c>
      <c r="BK219" s="31">
        <v>43506</v>
      </c>
      <c r="BL219" s="8">
        <f t="shared" si="29"/>
        <v>0.86595716434683101</v>
      </c>
      <c r="BM219" s="8">
        <f t="shared" si="30"/>
        <v>4.3147872214283095E-2</v>
      </c>
    </row>
    <row r="220" spans="2:65" x14ac:dyDescent="0.5">
      <c r="B220" s="31">
        <v>43520</v>
      </c>
      <c r="C220" s="34">
        <v>2803.69</v>
      </c>
      <c r="D220" s="15"/>
      <c r="E220" s="31">
        <v>43520</v>
      </c>
      <c r="F220" s="32">
        <v>29.24</v>
      </c>
      <c r="I220" s="4">
        <v>1</v>
      </c>
      <c r="J220" s="17">
        <f t="shared" si="34"/>
        <v>6.1500216169476651E-3</v>
      </c>
      <c r="K220" s="17">
        <f t="shared" si="31"/>
        <v>-3.5714285714285698E-2</v>
      </c>
      <c r="U220" s="4">
        <v>1</v>
      </c>
      <c r="V220" s="7">
        <f t="shared" si="38"/>
        <v>3.946044466406784E-3</v>
      </c>
      <c r="W220" s="7">
        <f t="shared" si="39"/>
        <v>3.946044466406784E-3</v>
      </c>
      <c r="X220" s="7">
        <f t="shared" si="40"/>
        <v>2.7434842249656199E-3</v>
      </c>
      <c r="BH220" s="17">
        <f t="shared" si="32"/>
        <v>6.1500216169476651E-3</v>
      </c>
      <c r="BI220" s="17">
        <f t="shared" si="33"/>
        <v>-3.5714285714285698E-2</v>
      </c>
      <c r="BK220" s="31">
        <v>43513</v>
      </c>
      <c r="BL220" s="8">
        <f t="shared" si="29"/>
        <v>0.83349691767487333</v>
      </c>
      <c r="BM220" s="8">
        <f t="shared" si="30"/>
        <v>4.2782791089870112E-2</v>
      </c>
    </row>
    <row r="221" spans="2:65" x14ac:dyDescent="0.5">
      <c r="B221" s="31">
        <v>43527</v>
      </c>
      <c r="C221" s="34">
        <v>2743.07</v>
      </c>
      <c r="D221" s="15"/>
      <c r="E221" s="31">
        <v>43527</v>
      </c>
      <c r="F221" s="32">
        <v>27.99</v>
      </c>
      <c r="I221" s="4">
        <v>1</v>
      </c>
      <c r="J221" s="17">
        <f t="shared" si="34"/>
        <v>3.946044466406784E-3</v>
      </c>
      <c r="K221" s="17">
        <f t="shared" si="31"/>
        <v>2.7434842249656199E-3</v>
      </c>
      <c r="U221" s="4">
        <v>1</v>
      </c>
      <c r="V221" s="7">
        <f t="shared" si="38"/>
        <v>-2.1621505943952402E-2</v>
      </c>
      <c r="W221" s="7">
        <f t="shared" si="39"/>
        <v>2.1621505943952402E-2</v>
      </c>
      <c r="X221" s="7">
        <f t="shared" si="40"/>
        <v>-4.2749658002736002E-2</v>
      </c>
      <c r="BH221" s="17">
        <f t="shared" si="32"/>
        <v>3.946044466406784E-3</v>
      </c>
      <c r="BI221" s="17">
        <f t="shared" si="33"/>
        <v>2.7434842249656199E-3</v>
      </c>
      <c r="BK221" s="31">
        <v>43520</v>
      </c>
      <c r="BL221" s="8">
        <f t="shared" si="29"/>
        <v>0.83285768557502771</v>
      </c>
      <c r="BM221" s="8">
        <f t="shared" si="30"/>
        <v>4.2769322159020462E-2</v>
      </c>
    </row>
    <row r="222" spans="2:65" x14ac:dyDescent="0.5">
      <c r="B222" s="31">
        <v>43534</v>
      </c>
      <c r="C222" s="34">
        <v>2822.48</v>
      </c>
      <c r="D222" s="15"/>
      <c r="E222" s="31">
        <v>43534</v>
      </c>
      <c r="F222" s="32">
        <v>29.11</v>
      </c>
      <c r="I222" s="4">
        <v>1</v>
      </c>
      <c r="J222" s="17">
        <f t="shared" si="34"/>
        <v>-2.1621505943952402E-2</v>
      </c>
      <c r="K222" s="17">
        <f t="shared" si="31"/>
        <v>-4.2749658002736002E-2</v>
      </c>
      <c r="U222" s="4">
        <v>1</v>
      </c>
      <c r="V222" s="7">
        <f t="shared" si="38"/>
        <v>2.894931591246297E-2</v>
      </c>
      <c r="W222" s="7">
        <f t="shared" si="39"/>
        <v>2.894931591246297E-2</v>
      </c>
      <c r="X222" s="7">
        <f t="shared" si="40"/>
        <v>4.0014290818149334E-2</v>
      </c>
      <c r="BH222" s="17">
        <f t="shared" si="32"/>
        <v>-2.1621505943952402E-2</v>
      </c>
      <c r="BI222" s="17">
        <f t="shared" si="33"/>
        <v>-4.2749658002736002E-2</v>
      </c>
      <c r="BK222" s="31">
        <v>43527</v>
      </c>
      <c r="BL222" s="8">
        <f t="shared" si="29"/>
        <v>0.81685738445366829</v>
      </c>
      <c r="BM222" s="8">
        <f t="shared" si="30"/>
        <v>4.2267850376005986E-2</v>
      </c>
    </row>
    <row r="223" spans="2:65" x14ac:dyDescent="0.5">
      <c r="B223" s="31">
        <v>43541</v>
      </c>
      <c r="C223" s="34">
        <v>2800.71</v>
      </c>
      <c r="D223" s="15"/>
      <c r="E223" s="31">
        <v>43541</v>
      </c>
      <c r="F223" s="32">
        <v>28</v>
      </c>
      <c r="I223" s="4">
        <v>1</v>
      </c>
      <c r="J223" s="17">
        <f t="shared" si="34"/>
        <v>2.894931591246297E-2</v>
      </c>
      <c r="K223" s="17">
        <f t="shared" si="31"/>
        <v>4.0014290818149334E-2</v>
      </c>
      <c r="U223" s="4">
        <v>1</v>
      </c>
      <c r="V223" s="7">
        <f t="shared" si="38"/>
        <v>-7.7130750262180969E-3</v>
      </c>
      <c r="W223" s="7">
        <f t="shared" si="39"/>
        <v>7.7130750262180969E-3</v>
      </c>
      <c r="X223" s="7">
        <f t="shared" si="40"/>
        <v>-3.813122638268629E-2</v>
      </c>
      <c r="BH223" s="17">
        <f t="shared" si="32"/>
        <v>2.894931591246297E-2</v>
      </c>
      <c r="BI223" s="17">
        <f t="shared" si="33"/>
        <v>4.0014290818149334E-2</v>
      </c>
      <c r="BK223" s="31">
        <v>43534</v>
      </c>
      <c r="BL223" s="8">
        <f t="shared" si="29"/>
        <v>0.81019695831200556</v>
      </c>
      <c r="BM223" s="8">
        <f t="shared" si="30"/>
        <v>4.2121231703902889E-2</v>
      </c>
    </row>
    <row r="224" spans="2:65" x14ac:dyDescent="0.5">
      <c r="B224" s="31">
        <v>43548</v>
      </c>
      <c r="C224" s="34">
        <v>2834.4</v>
      </c>
      <c r="D224" s="15"/>
      <c r="E224" s="31">
        <v>43548</v>
      </c>
      <c r="F224" s="32">
        <v>28.25</v>
      </c>
      <c r="I224" s="4">
        <v>1</v>
      </c>
      <c r="J224" s="17">
        <f t="shared" si="34"/>
        <v>-7.7130750262180969E-3</v>
      </c>
      <c r="K224" s="17">
        <f t="shared" si="31"/>
        <v>-3.813122638268629E-2</v>
      </c>
      <c r="U224" s="4">
        <v>1</v>
      </c>
      <c r="V224" s="7">
        <f t="shared" si="38"/>
        <v>1.202909262294205E-2</v>
      </c>
      <c r="W224" s="7">
        <f t="shared" si="39"/>
        <v>1.202909262294205E-2</v>
      </c>
      <c r="X224" s="7">
        <f t="shared" si="40"/>
        <v>8.9285714285713969E-3</v>
      </c>
      <c r="BH224" s="17">
        <f t="shared" si="32"/>
        <v>-7.7130750262180969E-3</v>
      </c>
      <c r="BI224" s="17">
        <f t="shared" si="33"/>
        <v>-3.813122638268629E-2</v>
      </c>
      <c r="BK224" s="31">
        <v>43541</v>
      </c>
      <c r="BL224" s="8">
        <f t="shared" si="29"/>
        <v>0.80365803771399513</v>
      </c>
      <c r="BM224" s="8">
        <f t="shared" si="30"/>
        <v>4.1996303873264293E-2</v>
      </c>
    </row>
    <row r="225" spans="2:65" x14ac:dyDescent="0.5">
      <c r="B225" s="31">
        <v>43555</v>
      </c>
      <c r="C225" s="34">
        <v>2892.74</v>
      </c>
      <c r="D225" s="15"/>
      <c r="E225" s="31">
        <v>43555</v>
      </c>
      <c r="F225" s="32">
        <v>28.6</v>
      </c>
      <c r="I225" s="4">
        <v>1</v>
      </c>
      <c r="J225" s="17">
        <f t="shared" si="34"/>
        <v>1.202909262294205E-2</v>
      </c>
      <c r="K225" s="17">
        <f t="shared" si="31"/>
        <v>8.9285714285713969E-3</v>
      </c>
      <c r="U225" s="4">
        <v>1</v>
      </c>
      <c r="V225" s="7">
        <f t="shared" si="38"/>
        <v>2.0582839401636965E-2</v>
      </c>
      <c r="W225" s="7">
        <f t="shared" si="39"/>
        <v>2.0582839401636965E-2</v>
      </c>
      <c r="X225" s="7">
        <f t="shared" si="40"/>
        <v>1.2389380530973604E-2</v>
      </c>
      <c r="BH225" s="17">
        <f t="shared" si="32"/>
        <v>1.202909262294205E-2</v>
      </c>
      <c r="BI225" s="17">
        <f t="shared" si="33"/>
        <v>8.9285714285713969E-3</v>
      </c>
      <c r="BK225" s="31">
        <v>43548</v>
      </c>
      <c r="BL225" s="8">
        <f t="shared" si="29"/>
        <v>0.78105460965025886</v>
      </c>
      <c r="BM225" s="8">
        <f t="shared" si="30"/>
        <v>4.124411165093457E-2</v>
      </c>
    </row>
    <row r="226" spans="2:65" x14ac:dyDescent="0.5">
      <c r="B226" s="31">
        <v>43562</v>
      </c>
      <c r="C226" s="34">
        <v>2907.41</v>
      </c>
      <c r="D226" s="15"/>
      <c r="E226" s="31">
        <v>43562</v>
      </c>
      <c r="F226" s="32">
        <v>29.15</v>
      </c>
      <c r="I226" s="4">
        <v>1</v>
      </c>
      <c r="J226" s="17">
        <f t="shared" si="34"/>
        <v>2.0582839401636965E-2</v>
      </c>
      <c r="K226" s="17">
        <f t="shared" si="31"/>
        <v>1.2389380530973604E-2</v>
      </c>
      <c r="U226" s="4">
        <v>1</v>
      </c>
      <c r="V226" s="7">
        <f>C226/C225-1</f>
        <v>5.0713164681237544E-3</v>
      </c>
      <c r="W226" s="7">
        <f>ABS(V226)</f>
        <v>5.0713164681237544E-3</v>
      </c>
      <c r="X226" s="7">
        <f>F226/F225-1</f>
        <v>1.9230769230769162E-2</v>
      </c>
      <c r="BH226" s="17">
        <f t="shared" si="32"/>
        <v>2.0582839401636965E-2</v>
      </c>
      <c r="BI226" s="17">
        <f t="shared" si="33"/>
        <v>1.2389380530973604E-2</v>
      </c>
      <c r="BK226" s="31">
        <v>43555</v>
      </c>
      <c r="BL226" s="8">
        <f t="shared" si="29"/>
        <v>0.8042267370402516</v>
      </c>
      <c r="BM226" s="8">
        <f t="shared" si="30"/>
        <v>4.1206821075946753E-2</v>
      </c>
    </row>
    <row r="227" spans="2:65" x14ac:dyDescent="0.5">
      <c r="B227" s="31">
        <v>43569</v>
      </c>
      <c r="C227" s="34">
        <v>2905.03</v>
      </c>
      <c r="D227" s="15"/>
      <c r="E227" s="31">
        <v>43569</v>
      </c>
      <c r="F227" s="32">
        <v>31.65</v>
      </c>
      <c r="I227" s="4">
        <v>1</v>
      </c>
      <c r="J227" s="17">
        <f t="shared" si="34"/>
        <v>5.0713164681237544E-3</v>
      </c>
      <c r="K227" s="17">
        <f t="shared" si="31"/>
        <v>1.9230769230769162E-2</v>
      </c>
      <c r="U227" s="4">
        <v>1</v>
      </c>
      <c r="V227" s="7">
        <f t="shared" ref="V227:V239" si="41">C227/C226-1</f>
        <v>-8.1859799615457973E-4</v>
      </c>
      <c r="W227" s="7">
        <f t="shared" ref="W227:W239" si="42">ABS(V227)</f>
        <v>8.1859799615457973E-4</v>
      </c>
      <c r="X227" s="7">
        <f t="shared" ref="X227:X239" si="43">F227/F226-1</f>
        <v>8.5763293310463062E-2</v>
      </c>
      <c r="BH227" s="17">
        <f t="shared" si="32"/>
        <v>5.0713164681237544E-3</v>
      </c>
      <c r="BI227" s="17">
        <f t="shared" si="33"/>
        <v>1.9230769230769162E-2</v>
      </c>
      <c r="BK227" s="31">
        <v>43562</v>
      </c>
      <c r="BL227" s="8">
        <f t="shared" si="29"/>
        <v>0.81467948769910092</v>
      </c>
      <c r="BM227" s="8">
        <f t="shared" si="30"/>
        <v>4.1289905740716788E-2</v>
      </c>
    </row>
    <row r="228" spans="2:65" x14ac:dyDescent="0.5">
      <c r="B228" s="31">
        <v>43576</v>
      </c>
      <c r="C228" s="34">
        <v>2939.88</v>
      </c>
      <c r="D228" s="15"/>
      <c r="E228" s="31">
        <v>43576</v>
      </c>
      <c r="F228" s="32">
        <v>32.89</v>
      </c>
      <c r="I228" s="4">
        <v>1</v>
      </c>
      <c r="J228" s="17">
        <f t="shared" si="34"/>
        <v>-8.1859799615457973E-4</v>
      </c>
      <c r="K228" s="17">
        <f t="shared" si="31"/>
        <v>8.5763293310463062E-2</v>
      </c>
      <c r="U228" s="4">
        <v>1</v>
      </c>
      <c r="V228" s="7">
        <f t="shared" si="41"/>
        <v>1.1996433771768178E-2</v>
      </c>
      <c r="W228" s="7">
        <f t="shared" si="42"/>
        <v>1.1996433771768178E-2</v>
      </c>
      <c r="X228" s="7">
        <f t="shared" si="43"/>
        <v>3.9178515007898929E-2</v>
      </c>
      <c r="BH228" s="17">
        <f t="shared" si="32"/>
        <v>-8.1859799615457973E-4</v>
      </c>
      <c r="BI228" s="17">
        <f t="shared" si="33"/>
        <v>8.5763293310463062E-2</v>
      </c>
      <c r="BK228" s="31">
        <v>43569</v>
      </c>
      <c r="BL228" s="8">
        <f t="shared" si="29"/>
        <v>0.82862027393752902</v>
      </c>
      <c r="BM228" s="8">
        <f t="shared" si="30"/>
        <v>4.2838762029904595E-2</v>
      </c>
    </row>
    <row r="229" spans="2:65" x14ac:dyDescent="0.5">
      <c r="B229" s="31">
        <v>43583</v>
      </c>
      <c r="C229" s="34">
        <v>2945.64</v>
      </c>
      <c r="D229" s="15"/>
      <c r="E229" s="31">
        <v>43583</v>
      </c>
      <c r="F229" s="32">
        <v>33.380000000000003</v>
      </c>
      <c r="I229" s="4">
        <v>1</v>
      </c>
      <c r="J229" s="17">
        <f t="shared" si="34"/>
        <v>1.1996433771768178E-2</v>
      </c>
      <c r="K229" s="17">
        <f t="shared" si="31"/>
        <v>3.9178515007898929E-2</v>
      </c>
      <c r="U229" s="4">
        <v>1</v>
      </c>
      <c r="V229" s="7">
        <f t="shared" si="41"/>
        <v>1.9592636434140331E-3</v>
      </c>
      <c r="W229" s="7">
        <f t="shared" si="42"/>
        <v>1.9592636434140331E-3</v>
      </c>
      <c r="X229" s="7">
        <f t="shared" si="43"/>
        <v>1.4898145332927992E-2</v>
      </c>
      <c r="BH229" s="17">
        <f t="shared" si="32"/>
        <v>1.1996433771768178E-2</v>
      </c>
      <c r="BI229" s="17">
        <f t="shared" si="33"/>
        <v>3.9178515007898929E-2</v>
      </c>
      <c r="BK229" s="31">
        <v>43576</v>
      </c>
      <c r="BL229" s="8">
        <f t="shared" si="29"/>
        <v>0.84079480979344601</v>
      </c>
      <c r="BM229" s="8">
        <f t="shared" si="30"/>
        <v>4.3134356212582756E-2</v>
      </c>
    </row>
    <row r="230" spans="2:65" x14ac:dyDescent="0.5">
      <c r="B230" s="31">
        <v>43590</v>
      </c>
      <c r="C230" s="34">
        <v>2881.4</v>
      </c>
      <c r="D230" s="15"/>
      <c r="E230" s="31">
        <v>43590</v>
      </c>
      <c r="F230" s="32">
        <v>32.79</v>
      </c>
      <c r="I230" s="4">
        <v>1</v>
      </c>
      <c r="J230" s="17">
        <f t="shared" si="34"/>
        <v>1.9592636434140331E-3</v>
      </c>
      <c r="K230" s="17">
        <f t="shared" si="31"/>
        <v>1.4898145332927992E-2</v>
      </c>
      <c r="U230" s="4">
        <v>1</v>
      </c>
      <c r="V230" s="7">
        <f t="shared" si="41"/>
        <v>-2.1808503415217007E-2</v>
      </c>
      <c r="W230" s="7">
        <f t="shared" si="42"/>
        <v>2.1808503415217007E-2</v>
      </c>
      <c r="X230" s="7">
        <f t="shared" si="43"/>
        <v>-1.7675254643499172E-2</v>
      </c>
      <c r="BH230" s="17">
        <f t="shared" si="32"/>
        <v>1.9592636434140331E-3</v>
      </c>
      <c r="BI230" s="17">
        <f t="shared" si="33"/>
        <v>1.4898145332927992E-2</v>
      </c>
      <c r="BK230" s="31">
        <v>43583</v>
      </c>
      <c r="BL230" s="8">
        <f t="shared" si="29"/>
        <v>0.83812194466849543</v>
      </c>
      <c r="BM230" s="8">
        <f t="shared" si="30"/>
        <v>4.2955390567009741E-2</v>
      </c>
    </row>
    <row r="231" spans="2:65" x14ac:dyDescent="0.5">
      <c r="B231" s="31">
        <v>43597</v>
      </c>
      <c r="C231" s="34">
        <v>2859.53</v>
      </c>
      <c r="D231" s="15"/>
      <c r="E231" s="31">
        <v>43597</v>
      </c>
      <c r="F231" s="32">
        <v>32.79</v>
      </c>
      <c r="I231" s="4">
        <v>1</v>
      </c>
      <c r="J231" s="17">
        <f t="shared" si="34"/>
        <v>-2.1808503415217007E-2</v>
      </c>
      <c r="K231" s="17">
        <f t="shared" si="31"/>
        <v>-1.7675254643499172E-2</v>
      </c>
      <c r="U231" s="4">
        <v>1</v>
      </c>
      <c r="V231" s="7">
        <f t="shared" si="41"/>
        <v>-7.5900603873116923E-3</v>
      </c>
      <c r="W231" s="7">
        <f t="shared" si="42"/>
        <v>7.5900603873116923E-3</v>
      </c>
      <c r="X231" s="7">
        <f t="shared" si="43"/>
        <v>0</v>
      </c>
      <c r="BH231" s="17">
        <f t="shared" si="32"/>
        <v>-2.1808503415217007E-2</v>
      </c>
      <c r="BI231" s="17">
        <f t="shared" si="33"/>
        <v>-1.7675254643499172E-2</v>
      </c>
      <c r="BK231" s="31">
        <v>43590</v>
      </c>
      <c r="BL231" s="8">
        <f t="shared" si="29"/>
        <v>0.85596324788139488</v>
      </c>
      <c r="BM231" s="8">
        <f t="shared" si="30"/>
        <v>4.1146386455306452E-2</v>
      </c>
    </row>
    <row r="232" spans="2:65" x14ac:dyDescent="0.5">
      <c r="B232" s="31">
        <v>43604</v>
      </c>
      <c r="C232" s="34">
        <v>2826.06</v>
      </c>
      <c r="D232" s="15"/>
      <c r="E232" s="31">
        <v>43604</v>
      </c>
      <c r="F232" s="32">
        <v>31.81</v>
      </c>
      <c r="I232" s="4">
        <v>1</v>
      </c>
      <c r="J232" s="17">
        <f t="shared" si="34"/>
        <v>-7.5900603873116923E-3</v>
      </c>
      <c r="K232" s="17">
        <f t="shared" si="31"/>
        <v>0</v>
      </c>
      <c r="U232" s="4">
        <v>1</v>
      </c>
      <c r="V232" s="7">
        <f t="shared" si="41"/>
        <v>-1.170472070585038E-2</v>
      </c>
      <c r="W232" s="7">
        <f t="shared" si="42"/>
        <v>1.170472070585038E-2</v>
      </c>
      <c r="X232" s="7">
        <f t="shared" si="43"/>
        <v>-2.9887160719731631E-2</v>
      </c>
      <c r="BH232" s="17">
        <f t="shared" si="32"/>
        <v>-7.5900603873116923E-3</v>
      </c>
      <c r="BI232" s="17">
        <f t="shared" si="33"/>
        <v>0</v>
      </c>
      <c r="BK232" s="31">
        <v>43597</v>
      </c>
      <c r="BL232" s="8">
        <f t="shared" si="29"/>
        <v>0.90165212725577426</v>
      </c>
      <c r="BM232" s="8">
        <f t="shared" si="30"/>
        <v>4.0936679138640103E-2</v>
      </c>
    </row>
    <row r="233" spans="2:65" x14ac:dyDescent="0.5">
      <c r="B233" s="31">
        <v>43611</v>
      </c>
      <c r="C233" s="34">
        <v>2752.06</v>
      </c>
      <c r="D233" s="15"/>
      <c r="E233" s="31">
        <v>43611</v>
      </c>
      <c r="F233" s="32">
        <v>29.41</v>
      </c>
      <c r="I233" s="4">
        <v>1</v>
      </c>
      <c r="J233" s="17">
        <f t="shared" si="34"/>
        <v>-1.170472070585038E-2</v>
      </c>
      <c r="K233" s="17">
        <f t="shared" si="31"/>
        <v>-2.9887160719731631E-2</v>
      </c>
      <c r="U233" s="4">
        <v>1</v>
      </c>
      <c r="V233" s="7">
        <f t="shared" si="41"/>
        <v>-2.6184865147944492E-2</v>
      </c>
      <c r="W233" s="7">
        <f t="shared" si="42"/>
        <v>2.6184865147944492E-2</v>
      </c>
      <c r="X233" s="7">
        <f t="shared" si="43"/>
        <v>-7.5447972335743407E-2</v>
      </c>
      <c r="BH233" s="17">
        <f t="shared" si="32"/>
        <v>-1.170472070585038E-2</v>
      </c>
      <c r="BI233" s="17">
        <f t="shared" si="33"/>
        <v>-2.9887160719731631E-2</v>
      </c>
      <c r="BK233" s="31">
        <v>43604</v>
      </c>
      <c r="BL233" s="8">
        <f t="shared" si="29"/>
        <v>0.9047884139872413</v>
      </c>
      <c r="BM233" s="8">
        <f t="shared" si="30"/>
        <v>4.0886810981402122E-2</v>
      </c>
    </row>
    <row r="234" spans="2:65" x14ac:dyDescent="0.5">
      <c r="B234" s="31">
        <v>43618</v>
      </c>
      <c r="C234" s="34">
        <v>2873.34</v>
      </c>
      <c r="D234" s="15"/>
      <c r="E234" s="31">
        <v>43618</v>
      </c>
      <c r="F234" s="32">
        <v>32.65</v>
      </c>
      <c r="I234" s="4">
        <v>1</v>
      </c>
      <c r="J234" s="17">
        <f t="shared" si="34"/>
        <v>-2.6184865147944492E-2</v>
      </c>
      <c r="K234" s="17">
        <f t="shared" si="31"/>
        <v>-7.5447972335743407E-2</v>
      </c>
      <c r="U234" s="4">
        <v>1</v>
      </c>
      <c r="V234" s="7">
        <f t="shared" si="41"/>
        <v>4.4068806639390168E-2</v>
      </c>
      <c r="W234" s="7">
        <f t="shared" si="42"/>
        <v>4.4068806639390168E-2</v>
      </c>
      <c r="X234" s="7">
        <f t="shared" si="43"/>
        <v>0.11016660999659966</v>
      </c>
      <c r="BH234" s="17">
        <f t="shared" si="32"/>
        <v>-2.6184865147944492E-2</v>
      </c>
      <c r="BI234" s="17">
        <f t="shared" si="33"/>
        <v>-7.5447972335743407E-2</v>
      </c>
      <c r="BK234" s="31">
        <v>43611</v>
      </c>
      <c r="BL234" s="8">
        <f t="shared" si="29"/>
        <v>0.95494199618760234</v>
      </c>
      <c r="BM234" s="8">
        <f t="shared" si="30"/>
        <v>4.0790352453057545E-2</v>
      </c>
    </row>
    <row r="235" spans="2:65" x14ac:dyDescent="0.5">
      <c r="B235" s="31">
        <v>43625</v>
      </c>
      <c r="C235" s="34">
        <v>2886.98</v>
      </c>
      <c r="D235" s="15"/>
      <c r="E235" s="31">
        <v>43625</v>
      </c>
      <c r="F235" s="32">
        <v>33.36</v>
      </c>
      <c r="I235" s="4">
        <v>1</v>
      </c>
      <c r="J235" s="17">
        <f t="shared" si="34"/>
        <v>4.4068806639390168E-2</v>
      </c>
      <c r="K235" s="17">
        <f t="shared" si="31"/>
        <v>0.11016660999659966</v>
      </c>
      <c r="U235" s="4">
        <v>1</v>
      </c>
      <c r="V235" s="7">
        <f t="shared" si="41"/>
        <v>4.7470887538543227E-3</v>
      </c>
      <c r="W235" s="7">
        <f t="shared" si="42"/>
        <v>4.7470887538543227E-3</v>
      </c>
      <c r="X235" s="7">
        <f t="shared" si="43"/>
        <v>2.1745788667687727E-2</v>
      </c>
      <c r="BH235" s="17">
        <f t="shared" si="32"/>
        <v>4.4068806639390168E-2</v>
      </c>
      <c r="BI235" s="17">
        <f t="shared" si="33"/>
        <v>0.11016660999659966</v>
      </c>
      <c r="BK235" s="31">
        <v>43618</v>
      </c>
      <c r="BL235" s="8">
        <f t="shared" si="29"/>
        <v>1.0654277550153048</v>
      </c>
      <c r="BM235" s="8">
        <f t="shared" si="30"/>
        <v>4.3435188556172205E-2</v>
      </c>
    </row>
    <row r="236" spans="2:65" x14ac:dyDescent="0.5">
      <c r="B236" s="31">
        <v>43632</v>
      </c>
      <c r="C236" s="34">
        <v>2950.46</v>
      </c>
      <c r="D236" s="15"/>
      <c r="E236" s="31">
        <v>43632</v>
      </c>
      <c r="F236" s="32">
        <v>34.020000000000003</v>
      </c>
      <c r="I236" s="4">
        <v>1</v>
      </c>
      <c r="J236" s="17">
        <f t="shared" si="34"/>
        <v>4.7470887538543227E-3</v>
      </c>
      <c r="K236" s="17">
        <f t="shared" si="31"/>
        <v>2.1745788667687727E-2</v>
      </c>
      <c r="U236" s="4">
        <v>1</v>
      </c>
      <c r="V236" s="7">
        <f t="shared" si="41"/>
        <v>2.1988375395742166E-2</v>
      </c>
      <c r="W236" s="7">
        <f t="shared" si="42"/>
        <v>2.1988375395742166E-2</v>
      </c>
      <c r="X236" s="7">
        <f t="shared" si="43"/>
        <v>1.9784172661870603E-2</v>
      </c>
      <c r="BH236" s="17">
        <f t="shared" si="32"/>
        <v>4.7470887538543227E-3</v>
      </c>
      <c r="BI236" s="17">
        <f t="shared" si="33"/>
        <v>2.1745788667687727E-2</v>
      </c>
      <c r="BK236" s="31">
        <v>43625</v>
      </c>
      <c r="BL236" s="8">
        <f t="shared" si="29"/>
        <v>1.0796018659479862</v>
      </c>
      <c r="BM236" s="8">
        <f t="shared" si="30"/>
        <v>4.3523542992013019E-2</v>
      </c>
    </row>
    <row r="237" spans="2:65" x14ac:dyDescent="0.5">
      <c r="B237" s="31">
        <v>43639</v>
      </c>
      <c r="C237" s="34">
        <v>2941.76</v>
      </c>
      <c r="D237" s="15"/>
      <c r="E237" s="31">
        <v>43639</v>
      </c>
      <c r="F237" s="32">
        <v>34.299999999999997</v>
      </c>
      <c r="I237" s="4">
        <v>1</v>
      </c>
      <c r="J237" s="17">
        <f t="shared" si="34"/>
        <v>2.1988375395742166E-2</v>
      </c>
      <c r="K237" s="17">
        <f t="shared" si="31"/>
        <v>1.9784172661870603E-2</v>
      </c>
      <c r="U237" s="4">
        <v>1</v>
      </c>
      <c r="V237" s="7">
        <f t="shared" si="41"/>
        <v>-2.9486927462157864E-3</v>
      </c>
      <c r="W237" s="7">
        <f t="shared" si="42"/>
        <v>2.9486927462157864E-3</v>
      </c>
      <c r="X237" s="7">
        <f t="shared" si="43"/>
        <v>8.2304526748968598E-3</v>
      </c>
      <c r="BH237" s="17">
        <f t="shared" si="32"/>
        <v>2.1988375395742166E-2</v>
      </c>
      <c r="BI237" s="17">
        <f t="shared" si="33"/>
        <v>1.9784172661870603E-2</v>
      </c>
      <c r="BK237" s="31">
        <v>43632</v>
      </c>
      <c r="BL237" s="8">
        <f t="shared" si="29"/>
        <v>1.0758713075172734</v>
      </c>
      <c r="BM237" s="8">
        <f t="shared" si="30"/>
        <v>4.3585762345907685E-2</v>
      </c>
    </row>
    <row r="238" spans="2:65" x14ac:dyDescent="0.5">
      <c r="B238" s="31">
        <v>43646</v>
      </c>
      <c r="C238" s="34">
        <v>2990.41</v>
      </c>
      <c r="D238" s="15"/>
      <c r="E238" s="31">
        <v>43646</v>
      </c>
      <c r="F238" s="32">
        <v>35.78</v>
      </c>
      <c r="I238" s="4">
        <v>1</v>
      </c>
      <c r="J238" s="17">
        <f t="shared" si="34"/>
        <v>-2.9486927462157864E-3</v>
      </c>
      <c r="K238" s="17">
        <f t="shared" si="31"/>
        <v>8.2304526748968598E-3</v>
      </c>
      <c r="U238" s="4">
        <v>1</v>
      </c>
      <c r="V238" s="7">
        <f t="shared" si="41"/>
        <v>1.6537718916566746E-2</v>
      </c>
      <c r="W238" s="7">
        <f t="shared" si="42"/>
        <v>1.6537718916566746E-2</v>
      </c>
      <c r="X238" s="7">
        <f t="shared" si="43"/>
        <v>4.3148688046647399E-2</v>
      </c>
      <c r="BH238" s="17">
        <f t="shared" si="32"/>
        <v>-2.9486927462157864E-3</v>
      </c>
      <c r="BI238" s="17">
        <f t="shared" si="33"/>
        <v>8.2304526748968598E-3</v>
      </c>
      <c r="BK238" s="31">
        <v>43639</v>
      </c>
      <c r="BL238" s="8">
        <f t="shared" si="29"/>
        <v>1.0736749991046772</v>
      </c>
      <c r="BM238" s="8">
        <f t="shared" si="30"/>
        <v>4.3561081918794292E-2</v>
      </c>
    </row>
    <row r="239" spans="2:65" x14ac:dyDescent="0.5">
      <c r="B239" s="31">
        <v>43653</v>
      </c>
      <c r="C239" s="34">
        <v>3013.77</v>
      </c>
      <c r="D239" s="15"/>
      <c r="E239" s="31">
        <v>43653</v>
      </c>
      <c r="F239" s="32">
        <v>35.81</v>
      </c>
      <c r="I239" s="4">
        <v>1</v>
      </c>
      <c r="J239" s="17">
        <f t="shared" si="34"/>
        <v>1.6537718916566746E-2</v>
      </c>
      <c r="K239" s="17">
        <f t="shared" si="31"/>
        <v>4.3148688046647399E-2</v>
      </c>
      <c r="U239" s="4">
        <v>1</v>
      </c>
      <c r="V239" s="7">
        <f t="shared" si="41"/>
        <v>7.8116378690546995E-3</v>
      </c>
      <c r="W239" s="7">
        <f t="shared" si="42"/>
        <v>7.8116378690546995E-3</v>
      </c>
      <c r="X239" s="7">
        <f t="shared" si="43"/>
        <v>8.3845723868081201E-4</v>
      </c>
      <c r="BH239" s="17">
        <f t="shared" si="32"/>
        <v>1.6537718916566746E-2</v>
      </c>
      <c r="BI239" s="17">
        <f t="shared" si="33"/>
        <v>4.3148688046647399E-2</v>
      </c>
      <c r="BK239" s="31">
        <v>43646</v>
      </c>
      <c r="BL239" s="8">
        <f t="shared" si="29"/>
        <v>1.0968954981572214</v>
      </c>
      <c r="BM239" s="8">
        <f t="shared" si="30"/>
        <v>4.3919809300748548E-2</v>
      </c>
    </row>
    <row r="240" spans="2:65" x14ac:dyDescent="0.5">
      <c r="B240" s="31">
        <v>43660</v>
      </c>
      <c r="C240" s="34">
        <v>2976.61</v>
      </c>
      <c r="D240" s="15"/>
      <c r="E240" s="31">
        <v>43660</v>
      </c>
      <c r="F240" s="32">
        <v>34.229999999999997</v>
      </c>
      <c r="I240" s="4">
        <v>1</v>
      </c>
      <c r="J240" s="17">
        <f t="shared" si="34"/>
        <v>7.8116378690546995E-3</v>
      </c>
      <c r="K240" s="17">
        <f t="shared" si="31"/>
        <v>8.3845723868081201E-4</v>
      </c>
      <c r="U240" s="4">
        <v>1</v>
      </c>
      <c r="V240" s="7">
        <f>C240/C239-1</f>
        <v>-1.2330071637848938E-2</v>
      </c>
      <c r="W240" s="7">
        <f>ABS(V240)</f>
        <v>1.2330071637848938E-2</v>
      </c>
      <c r="X240" s="7">
        <f>F240/F239-1</f>
        <v>-4.4121753700083977E-2</v>
      </c>
      <c r="BH240" s="17">
        <f t="shared" si="32"/>
        <v>7.8116378690546995E-3</v>
      </c>
      <c r="BI240" s="17">
        <f t="shared" si="33"/>
        <v>8.3845723868081201E-4</v>
      </c>
      <c r="BK240" s="31">
        <v>43653</v>
      </c>
      <c r="BL240" s="8">
        <f t="shared" si="29"/>
        <v>1.0559751945534344</v>
      </c>
      <c r="BM240" s="8">
        <f t="shared" si="30"/>
        <v>4.2031256809762031E-2</v>
      </c>
    </row>
    <row r="241" spans="2:65" x14ac:dyDescent="0.5">
      <c r="B241" s="31">
        <v>43667</v>
      </c>
      <c r="C241" s="34">
        <v>3025.86</v>
      </c>
      <c r="D241" s="15"/>
      <c r="E241" s="31">
        <v>43667</v>
      </c>
      <c r="F241" s="32">
        <v>36.14</v>
      </c>
      <c r="I241" s="4">
        <v>1</v>
      </c>
      <c r="J241" s="17">
        <f t="shared" si="34"/>
        <v>-1.2330071637848938E-2</v>
      </c>
      <c r="K241" s="17">
        <f t="shared" si="31"/>
        <v>-4.4121753700083977E-2</v>
      </c>
      <c r="U241" s="4">
        <v>1</v>
      </c>
      <c r="V241" s="7">
        <f t="shared" ref="V241:V274" si="44">C241/C240-1</f>
        <v>1.6545667722677848E-2</v>
      </c>
      <c r="W241" s="7">
        <f t="shared" ref="W241:W274" si="45">ABS(V241)</f>
        <v>1.6545667722677848E-2</v>
      </c>
      <c r="X241" s="7">
        <f t="shared" ref="X241:X274" si="46">F241/F240-1</f>
        <v>5.5799006719252198E-2</v>
      </c>
      <c r="BH241" s="17">
        <f t="shared" si="32"/>
        <v>-1.2330071637848938E-2</v>
      </c>
      <c r="BI241" s="17">
        <f t="shared" si="33"/>
        <v>-4.4121753700083977E-2</v>
      </c>
      <c r="BK241" s="31">
        <v>43660</v>
      </c>
      <c r="BL241" s="8">
        <f t="shared" si="29"/>
        <v>1.0611968295233429</v>
      </c>
      <c r="BM241" s="8">
        <f t="shared" si="30"/>
        <v>4.2204708898943774E-2</v>
      </c>
    </row>
    <row r="242" spans="2:65" x14ac:dyDescent="0.5">
      <c r="B242" s="31">
        <v>43674</v>
      </c>
      <c r="C242" s="34">
        <v>2932.05</v>
      </c>
      <c r="D242" s="15"/>
      <c r="E242" s="31">
        <v>43674</v>
      </c>
      <c r="F242" s="32">
        <v>31.53</v>
      </c>
      <c r="I242" s="4">
        <v>1</v>
      </c>
      <c r="J242" s="17">
        <f t="shared" si="34"/>
        <v>1.6545667722677848E-2</v>
      </c>
      <c r="K242" s="17">
        <f t="shared" si="31"/>
        <v>5.5799006719252198E-2</v>
      </c>
      <c r="U242" s="4">
        <v>1</v>
      </c>
      <c r="V242" s="7">
        <f t="shared" si="44"/>
        <v>-3.1002756241200857E-2</v>
      </c>
      <c r="W242" s="7">
        <f t="shared" si="45"/>
        <v>3.1002756241200857E-2</v>
      </c>
      <c r="X242" s="7">
        <f t="shared" si="46"/>
        <v>-0.12755949086884333</v>
      </c>
      <c r="BH242" s="17">
        <f t="shared" si="32"/>
        <v>1.6545667722677848E-2</v>
      </c>
      <c r="BI242" s="17">
        <f t="shared" si="33"/>
        <v>5.5799006719252198E-2</v>
      </c>
      <c r="BK242" s="31">
        <v>43667</v>
      </c>
      <c r="BL242" s="8">
        <f t="shared" si="29"/>
        <v>1.0825423223515114</v>
      </c>
      <c r="BM242" s="8">
        <f t="shared" si="30"/>
        <v>4.2799555950914281E-2</v>
      </c>
    </row>
    <row r="243" spans="2:65" x14ac:dyDescent="0.5">
      <c r="B243" s="31">
        <v>43681</v>
      </c>
      <c r="C243" s="34">
        <v>2918.65</v>
      </c>
      <c r="D243" s="15"/>
      <c r="E243" s="31">
        <v>43681</v>
      </c>
      <c r="F243" s="32">
        <v>32.840000000000003</v>
      </c>
      <c r="I243" s="4">
        <v>1</v>
      </c>
      <c r="J243" s="17">
        <f t="shared" si="34"/>
        <v>-3.1002756241200857E-2</v>
      </c>
      <c r="K243" s="17">
        <f t="shared" si="31"/>
        <v>-0.12755949086884333</v>
      </c>
      <c r="U243" s="4">
        <v>1</v>
      </c>
      <c r="V243" s="7">
        <f t="shared" si="44"/>
        <v>-4.5701812724885382E-3</v>
      </c>
      <c r="W243" s="7">
        <f t="shared" si="45"/>
        <v>4.5701812724885382E-3</v>
      </c>
      <c r="X243" s="7">
        <f t="shared" si="46"/>
        <v>4.1547732318427011E-2</v>
      </c>
      <c r="BH243" s="17">
        <f t="shared" si="32"/>
        <v>-3.1002756241200857E-2</v>
      </c>
      <c r="BI243" s="17">
        <f t="shared" si="33"/>
        <v>-0.12755949086884333</v>
      </c>
      <c r="BK243" s="31">
        <v>43674</v>
      </c>
      <c r="BL243" s="8">
        <f t="shared" si="29"/>
        <v>1.1946604607438676</v>
      </c>
      <c r="BM243" s="8">
        <f t="shared" si="30"/>
        <v>4.6297267921926427E-2</v>
      </c>
    </row>
    <row r="244" spans="2:65" x14ac:dyDescent="0.5">
      <c r="B244" s="31">
        <v>43688</v>
      </c>
      <c r="C244" s="34">
        <v>2888.68</v>
      </c>
      <c r="D244" s="15"/>
      <c r="E244" s="31">
        <v>43688</v>
      </c>
      <c r="F244" s="32">
        <v>32</v>
      </c>
      <c r="I244" s="4">
        <v>1</v>
      </c>
      <c r="J244" s="17">
        <f t="shared" si="34"/>
        <v>-4.5701812724885382E-3</v>
      </c>
      <c r="K244" s="17">
        <f t="shared" si="31"/>
        <v>4.1547732318427011E-2</v>
      </c>
      <c r="U244" s="4">
        <v>1</v>
      </c>
      <c r="V244" s="7">
        <f t="shared" si="44"/>
        <v>-1.0268446028129485E-2</v>
      </c>
      <c r="W244" s="7">
        <f t="shared" si="45"/>
        <v>1.0268446028129485E-2</v>
      </c>
      <c r="X244" s="7">
        <f t="shared" si="46"/>
        <v>-2.5578562728380105E-2</v>
      </c>
      <c r="BH244" s="17">
        <f t="shared" si="32"/>
        <v>-4.5701812724885382E-3</v>
      </c>
      <c r="BI244" s="17">
        <f t="shared" si="33"/>
        <v>4.1547732318427011E-2</v>
      </c>
      <c r="BK244" s="31">
        <v>43681</v>
      </c>
      <c r="BL244" s="8">
        <f t="shared" si="29"/>
        <v>1.1888248164695603</v>
      </c>
      <c r="BM244" s="8">
        <f t="shared" si="30"/>
        <v>4.6650517710146971E-2</v>
      </c>
    </row>
    <row r="245" spans="2:65" x14ac:dyDescent="0.5">
      <c r="B245" s="31">
        <v>43695</v>
      </c>
      <c r="C245" s="34">
        <v>2847.11</v>
      </c>
      <c r="D245" s="15"/>
      <c r="E245" s="31">
        <v>43695</v>
      </c>
      <c r="F245" s="32">
        <v>35.75</v>
      </c>
      <c r="I245" s="4">
        <v>1</v>
      </c>
      <c r="J245" s="17">
        <f t="shared" si="34"/>
        <v>-1.0268446028129485E-2</v>
      </c>
      <c r="K245" s="17">
        <f t="shared" si="31"/>
        <v>-2.5578562728380105E-2</v>
      </c>
      <c r="U245" s="4">
        <v>1</v>
      </c>
      <c r="V245" s="7">
        <f t="shared" si="44"/>
        <v>-1.4390655939737096E-2</v>
      </c>
      <c r="W245" s="7">
        <f t="shared" si="45"/>
        <v>1.4390655939737096E-2</v>
      </c>
      <c r="X245" s="7">
        <f t="shared" si="46"/>
        <v>0.1171875</v>
      </c>
      <c r="BH245" s="17">
        <f t="shared" si="32"/>
        <v>-1.0268446028129485E-2</v>
      </c>
      <c r="BI245" s="17">
        <f t="shared" si="33"/>
        <v>-2.5578562728380105E-2</v>
      </c>
      <c r="BK245" s="31">
        <v>43688</v>
      </c>
      <c r="BL245" s="8">
        <f t="shared" si="29"/>
        <v>1.193512610124944</v>
      </c>
      <c r="BM245" s="8">
        <f t="shared" si="30"/>
        <v>4.6776293851483089E-2</v>
      </c>
    </row>
    <row r="246" spans="2:65" x14ac:dyDescent="0.5">
      <c r="B246" s="31">
        <v>43702</v>
      </c>
      <c r="C246" s="34">
        <v>2926.46</v>
      </c>
      <c r="D246" s="15"/>
      <c r="E246" s="31">
        <v>43702</v>
      </c>
      <c r="F246" s="32">
        <v>37.729999999999997</v>
      </c>
      <c r="I246" s="4">
        <v>1</v>
      </c>
      <c r="J246" s="17">
        <f t="shared" si="34"/>
        <v>-1.4390655939737096E-2</v>
      </c>
      <c r="K246" s="17">
        <f t="shared" si="31"/>
        <v>0.1171875</v>
      </c>
      <c r="U246" s="4">
        <v>1</v>
      </c>
      <c r="V246" s="7">
        <f t="shared" si="44"/>
        <v>2.7870366792993595E-2</v>
      </c>
      <c r="W246" s="7">
        <f t="shared" si="45"/>
        <v>2.7870366792993595E-2</v>
      </c>
      <c r="X246" s="7">
        <f t="shared" si="46"/>
        <v>5.5384615384615365E-2</v>
      </c>
      <c r="BH246" s="17">
        <f t="shared" si="32"/>
        <v>-1.4390655939737096E-2</v>
      </c>
      <c r="BI246" s="17">
        <f t="shared" si="33"/>
        <v>0.1171875</v>
      </c>
      <c r="BK246" s="31">
        <v>43695</v>
      </c>
      <c r="BL246" s="8">
        <f t="shared" si="29"/>
        <v>1.1280477281719969</v>
      </c>
      <c r="BM246" s="8">
        <f t="shared" si="30"/>
        <v>4.9355842050893349E-2</v>
      </c>
    </row>
    <row r="247" spans="2:65" x14ac:dyDescent="0.5">
      <c r="B247" s="31">
        <v>43709</v>
      </c>
      <c r="C247" s="34">
        <v>2978.71</v>
      </c>
      <c r="D247" s="15"/>
      <c r="E247" s="31">
        <v>43709</v>
      </c>
      <c r="F247" s="32">
        <v>40.68</v>
      </c>
      <c r="I247" s="4">
        <v>1</v>
      </c>
      <c r="J247" s="17">
        <f t="shared" si="34"/>
        <v>2.7870366792993595E-2</v>
      </c>
      <c r="K247" s="17">
        <f t="shared" si="31"/>
        <v>5.5384615384615365E-2</v>
      </c>
      <c r="U247" s="4">
        <v>1</v>
      </c>
      <c r="V247" s="7">
        <f t="shared" si="44"/>
        <v>1.7854335955386436E-2</v>
      </c>
      <c r="W247" s="7">
        <f t="shared" si="45"/>
        <v>1.7854335955386436E-2</v>
      </c>
      <c r="X247" s="7">
        <f t="shared" si="46"/>
        <v>7.8187119003445549E-2</v>
      </c>
      <c r="BH247" s="17">
        <f t="shared" si="32"/>
        <v>2.7870366792993595E-2</v>
      </c>
      <c r="BI247" s="17">
        <f t="shared" si="33"/>
        <v>5.5384615384615365E-2</v>
      </c>
      <c r="BK247" s="31">
        <v>43702</v>
      </c>
      <c r="BL247" s="8">
        <f t="shared" si="29"/>
        <v>1.1442066568851317</v>
      </c>
      <c r="BM247" s="8">
        <f t="shared" si="30"/>
        <v>4.9761051179029993E-2</v>
      </c>
    </row>
    <row r="248" spans="2:65" x14ac:dyDescent="0.5">
      <c r="B248" s="31">
        <v>43716</v>
      </c>
      <c r="C248" s="34">
        <v>3007.39</v>
      </c>
      <c r="D248" s="15"/>
      <c r="E248" s="31">
        <v>43716</v>
      </c>
      <c r="F248" s="32">
        <v>40.18</v>
      </c>
      <c r="I248" s="4">
        <v>1</v>
      </c>
      <c r="J248" s="17">
        <f t="shared" si="34"/>
        <v>1.7854335955386436E-2</v>
      </c>
      <c r="K248" s="17">
        <f t="shared" si="31"/>
        <v>7.8187119003445549E-2</v>
      </c>
      <c r="U248" s="4">
        <v>1</v>
      </c>
      <c r="V248" s="7">
        <f t="shared" si="44"/>
        <v>9.6283290417662482E-3</v>
      </c>
      <c r="W248" s="7">
        <f t="shared" si="45"/>
        <v>9.6283290417662482E-3</v>
      </c>
      <c r="X248" s="7">
        <f t="shared" si="46"/>
        <v>-1.2291052114061007E-2</v>
      </c>
      <c r="BH248" s="17">
        <f t="shared" si="32"/>
        <v>1.7854335955386436E-2</v>
      </c>
      <c r="BI248" s="17">
        <f t="shared" si="33"/>
        <v>7.8187119003445549E-2</v>
      </c>
      <c r="BK248" s="31">
        <v>43709</v>
      </c>
      <c r="BL248" s="8">
        <f t="shared" si="29"/>
        <v>1.1827284323994036</v>
      </c>
      <c r="BM248" s="8">
        <f t="shared" si="30"/>
        <v>5.0811517666602316E-2</v>
      </c>
    </row>
    <row r="249" spans="2:65" x14ac:dyDescent="0.5">
      <c r="B249" s="31">
        <v>43723</v>
      </c>
      <c r="C249" s="34">
        <v>2992.07</v>
      </c>
      <c r="D249" s="15"/>
      <c r="E249" s="31">
        <v>43723</v>
      </c>
      <c r="F249" s="32">
        <v>40.06</v>
      </c>
      <c r="I249" s="4">
        <v>1</v>
      </c>
      <c r="J249" s="17">
        <f t="shared" si="34"/>
        <v>9.6283290417662482E-3</v>
      </c>
      <c r="K249" s="17">
        <f t="shared" si="31"/>
        <v>-1.2291052114061007E-2</v>
      </c>
      <c r="U249" s="4">
        <v>1</v>
      </c>
      <c r="V249" s="7">
        <f t="shared" si="44"/>
        <v>-5.0941181556098947E-3</v>
      </c>
      <c r="W249" s="7">
        <f t="shared" si="45"/>
        <v>5.0941181556098947E-3</v>
      </c>
      <c r="X249" s="7">
        <f t="shared" si="46"/>
        <v>-2.9865604778496202E-3</v>
      </c>
      <c r="BH249" s="17">
        <f t="shared" si="32"/>
        <v>9.6283290417662482E-3</v>
      </c>
      <c r="BI249" s="17">
        <f t="shared" si="33"/>
        <v>-1.2291052114061007E-2</v>
      </c>
      <c r="BK249" s="31">
        <v>43716</v>
      </c>
      <c r="BL249" s="8">
        <f t="shared" si="29"/>
        <v>1.1658687818764899</v>
      </c>
      <c r="BM249" s="8">
        <f t="shared" si="30"/>
        <v>5.0629814675749188E-2</v>
      </c>
    </row>
    <row r="250" spans="2:65" x14ac:dyDescent="0.5">
      <c r="B250" s="31">
        <v>43730</v>
      </c>
      <c r="C250" s="34">
        <v>2961.79</v>
      </c>
      <c r="D250" s="15"/>
      <c r="E250" s="31">
        <v>43730</v>
      </c>
      <c r="F250" s="32">
        <v>38.880000000000003</v>
      </c>
      <c r="I250" s="4">
        <v>1</v>
      </c>
      <c r="J250" s="17">
        <f t="shared" si="34"/>
        <v>-5.0941181556098947E-3</v>
      </c>
      <c r="K250" s="17">
        <f t="shared" si="31"/>
        <v>-2.9865604778496202E-3</v>
      </c>
      <c r="U250" s="4">
        <v>1</v>
      </c>
      <c r="V250" s="7">
        <f t="shared" si="44"/>
        <v>-1.0120084088941828E-2</v>
      </c>
      <c r="W250" s="7">
        <f t="shared" si="45"/>
        <v>1.0120084088941828E-2</v>
      </c>
      <c r="X250" s="7">
        <f t="shared" si="46"/>
        <v>-2.9455816275586577E-2</v>
      </c>
      <c r="BH250" s="17">
        <f t="shared" si="32"/>
        <v>-5.0941181556098947E-3</v>
      </c>
      <c r="BI250" s="17">
        <f t="shared" si="33"/>
        <v>-2.9865604778496202E-3</v>
      </c>
      <c r="BK250" s="31">
        <v>43723</v>
      </c>
      <c r="BL250" s="8">
        <f t="shared" ref="BL250:BL313" si="47">SLOPE(BI198:BI250,BH198:BH250)</f>
        <v>1.1618431935246956</v>
      </c>
      <c r="BM250" s="8">
        <f t="shared" ref="BM250:BM313" si="48">STDEV(BI198:BI250)</f>
        <v>5.0536511672702566E-2</v>
      </c>
    </row>
    <row r="251" spans="2:65" x14ac:dyDescent="0.5">
      <c r="B251" s="31">
        <v>43737</v>
      </c>
      <c r="C251" s="34">
        <v>2952.01</v>
      </c>
      <c r="D251" s="15"/>
      <c r="E251" s="31">
        <v>43737</v>
      </c>
      <c r="F251" s="32">
        <v>37.590000000000003</v>
      </c>
      <c r="I251" s="4">
        <v>1</v>
      </c>
      <c r="J251" s="17">
        <f t="shared" si="34"/>
        <v>-1.0120084088941828E-2</v>
      </c>
      <c r="K251" s="17">
        <f t="shared" si="31"/>
        <v>-2.9455816275586577E-2</v>
      </c>
      <c r="U251" s="4">
        <v>1</v>
      </c>
      <c r="V251" s="7">
        <f t="shared" si="44"/>
        <v>-3.3020572018946925E-3</v>
      </c>
      <c r="W251" s="7">
        <f t="shared" si="45"/>
        <v>3.3020572018946925E-3</v>
      </c>
      <c r="X251" s="7">
        <f t="shared" si="46"/>
        <v>-3.3179012345678993E-2</v>
      </c>
      <c r="BH251" s="17">
        <f t="shared" si="32"/>
        <v>-1.0120084088941828E-2</v>
      </c>
      <c r="BI251" s="17">
        <f t="shared" si="33"/>
        <v>-2.9455816275586577E-2</v>
      </c>
      <c r="BK251" s="31">
        <v>43730</v>
      </c>
      <c r="BL251" s="8">
        <f t="shared" si="47"/>
        <v>1.1596105667141334</v>
      </c>
      <c r="BM251" s="8">
        <f t="shared" si="48"/>
        <v>5.0353725099976501E-2</v>
      </c>
    </row>
    <row r="252" spans="2:65" x14ac:dyDescent="0.5">
      <c r="B252" s="31">
        <v>43744</v>
      </c>
      <c r="C252" s="34">
        <v>2970.27</v>
      </c>
      <c r="D252" s="15"/>
      <c r="E252" s="31">
        <v>43744</v>
      </c>
      <c r="F252" s="32">
        <v>38.72</v>
      </c>
      <c r="I252" s="4">
        <v>1</v>
      </c>
      <c r="J252" s="17">
        <f t="shared" si="34"/>
        <v>-3.3020572018946925E-3</v>
      </c>
      <c r="K252" s="17">
        <f t="shared" si="31"/>
        <v>-3.3179012345678993E-2</v>
      </c>
      <c r="U252" s="4">
        <v>1</v>
      </c>
      <c r="V252" s="7">
        <f t="shared" si="44"/>
        <v>6.1856159023849777E-3</v>
      </c>
      <c r="W252" s="7">
        <f t="shared" si="45"/>
        <v>6.1856159023849777E-3</v>
      </c>
      <c r="X252" s="7">
        <f t="shared" si="46"/>
        <v>3.0061186485767388E-2</v>
      </c>
      <c r="BH252" s="17">
        <f t="shared" si="32"/>
        <v>-3.3020572018946925E-3</v>
      </c>
      <c r="BI252" s="17">
        <f t="shared" si="33"/>
        <v>-3.3179012345678993E-2</v>
      </c>
      <c r="BK252" s="31">
        <v>43737</v>
      </c>
      <c r="BL252" s="8">
        <f t="shared" si="47"/>
        <v>1.1559867888082889</v>
      </c>
      <c r="BM252" s="8">
        <f t="shared" si="48"/>
        <v>5.0215245486988441E-2</v>
      </c>
    </row>
    <row r="253" spans="2:65" x14ac:dyDescent="0.5">
      <c r="B253" s="31">
        <v>43751</v>
      </c>
      <c r="C253" s="34">
        <v>2986.2</v>
      </c>
      <c r="D253" s="15"/>
      <c r="E253" s="31">
        <v>43751</v>
      </c>
      <c r="F253" s="32">
        <v>39.97</v>
      </c>
      <c r="I253" s="4">
        <v>1</v>
      </c>
      <c r="J253" s="17">
        <f t="shared" si="34"/>
        <v>6.1856159023849777E-3</v>
      </c>
      <c r="K253" s="17">
        <f t="shared" si="31"/>
        <v>3.0061186485767388E-2</v>
      </c>
      <c r="U253" s="4">
        <v>1</v>
      </c>
      <c r="V253" s="7">
        <f t="shared" si="44"/>
        <v>5.3631488046541609E-3</v>
      </c>
      <c r="W253" s="7">
        <f t="shared" si="45"/>
        <v>5.3631488046541609E-3</v>
      </c>
      <c r="X253" s="7">
        <f t="shared" si="46"/>
        <v>3.2283057851239638E-2</v>
      </c>
      <c r="BH253" s="17">
        <f t="shared" si="32"/>
        <v>6.1856159023849777E-3</v>
      </c>
      <c r="BI253" s="17">
        <f t="shared" si="33"/>
        <v>3.0061186485767388E-2</v>
      </c>
      <c r="BK253" s="31">
        <v>43744</v>
      </c>
      <c r="BL253" s="8">
        <f t="shared" si="47"/>
        <v>1.1555044473202327</v>
      </c>
      <c r="BM253" s="8">
        <f t="shared" si="48"/>
        <v>5.024056282097978E-2</v>
      </c>
    </row>
    <row r="254" spans="2:65" x14ac:dyDescent="0.5">
      <c r="B254" s="31">
        <v>43758</v>
      </c>
      <c r="C254" s="34">
        <v>3022.55</v>
      </c>
      <c r="D254" s="15"/>
      <c r="E254" s="31">
        <v>43758</v>
      </c>
      <c r="F254" s="32">
        <v>41.21</v>
      </c>
      <c r="I254" s="4">
        <v>1</v>
      </c>
      <c r="J254" s="17">
        <f t="shared" si="34"/>
        <v>5.3631488046541609E-3</v>
      </c>
      <c r="K254" s="17">
        <f t="shared" si="31"/>
        <v>3.2283057851239638E-2</v>
      </c>
      <c r="U254" s="4">
        <v>1</v>
      </c>
      <c r="V254" s="7">
        <f t="shared" si="44"/>
        <v>1.2172660906838217E-2</v>
      </c>
      <c r="W254" s="7">
        <f t="shared" si="45"/>
        <v>1.2172660906838217E-2</v>
      </c>
      <c r="X254" s="7">
        <f t="shared" si="46"/>
        <v>3.1023267450587921E-2</v>
      </c>
      <c r="BH254" s="17">
        <f t="shared" si="32"/>
        <v>5.3631488046541609E-3</v>
      </c>
      <c r="BI254" s="17">
        <f t="shared" si="33"/>
        <v>3.2283057851239638E-2</v>
      </c>
      <c r="BK254" s="31">
        <v>43751</v>
      </c>
      <c r="BL254" s="8">
        <f t="shared" si="47"/>
        <v>1.0989291626371109</v>
      </c>
      <c r="BM254" s="8">
        <f t="shared" si="48"/>
        <v>4.8926962235035502E-2</v>
      </c>
    </row>
    <row r="255" spans="2:65" x14ac:dyDescent="0.5">
      <c r="B255" s="31">
        <v>43765</v>
      </c>
      <c r="C255" s="34">
        <v>3066.91</v>
      </c>
      <c r="D255" s="15"/>
      <c r="E255" s="31">
        <v>43765</v>
      </c>
      <c r="F255" s="32">
        <v>43.25</v>
      </c>
      <c r="I255" s="4">
        <v>1</v>
      </c>
      <c r="J255" s="17">
        <f t="shared" si="34"/>
        <v>1.2172660906838217E-2</v>
      </c>
      <c r="K255" s="17">
        <f t="shared" si="31"/>
        <v>3.1023267450587921E-2</v>
      </c>
      <c r="U255" s="4">
        <v>1</v>
      </c>
      <c r="V255" s="7">
        <f t="shared" si="44"/>
        <v>1.4676349440042147E-2</v>
      </c>
      <c r="W255" s="7">
        <f t="shared" si="45"/>
        <v>1.4676349440042147E-2</v>
      </c>
      <c r="X255" s="7">
        <f t="shared" si="46"/>
        <v>4.9502547925260876E-2</v>
      </c>
      <c r="BH255" s="17">
        <f t="shared" si="32"/>
        <v>1.2172660906838217E-2</v>
      </c>
      <c r="BI255" s="17">
        <f t="shared" si="33"/>
        <v>3.1023267450587921E-2</v>
      </c>
      <c r="BK255" s="31">
        <v>43758</v>
      </c>
      <c r="BL255" s="8">
        <f t="shared" si="47"/>
        <v>1.1007096457308723</v>
      </c>
      <c r="BM255" s="8">
        <f t="shared" si="48"/>
        <v>4.839578495127158E-2</v>
      </c>
    </row>
    <row r="256" spans="2:65" x14ac:dyDescent="0.5">
      <c r="B256" s="31">
        <v>43772</v>
      </c>
      <c r="C256" s="34">
        <v>3093.08</v>
      </c>
      <c r="D256" s="15"/>
      <c r="E256" s="31">
        <v>43772</v>
      </c>
      <c r="F256" s="32">
        <v>42.27</v>
      </c>
      <c r="I256" s="4">
        <v>1</v>
      </c>
      <c r="J256" s="17">
        <f t="shared" si="34"/>
        <v>1.4676349440042147E-2</v>
      </c>
      <c r="K256" s="17">
        <f t="shared" si="31"/>
        <v>4.9502547925260876E-2</v>
      </c>
      <c r="U256" s="4">
        <v>1</v>
      </c>
      <c r="V256" s="7">
        <f t="shared" si="44"/>
        <v>8.533018575699991E-3</v>
      </c>
      <c r="W256" s="7">
        <f t="shared" si="45"/>
        <v>8.533018575699991E-3</v>
      </c>
      <c r="X256" s="7">
        <f t="shared" si="46"/>
        <v>-2.2658959537572132E-2</v>
      </c>
      <c r="BH256" s="17">
        <f t="shared" si="32"/>
        <v>1.4676349440042147E-2</v>
      </c>
      <c r="BI256" s="17">
        <f t="shared" si="33"/>
        <v>4.9502547925260876E-2</v>
      </c>
      <c r="BK256" s="31">
        <v>43765</v>
      </c>
      <c r="BL256" s="8">
        <f t="shared" si="47"/>
        <v>1.2245175410142226</v>
      </c>
      <c r="BM256" s="8">
        <f t="shared" si="48"/>
        <v>4.8662010960641544E-2</v>
      </c>
    </row>
    <row r="257" spans="2:65" x14ac:dyDescent="0.5">
      <c r="B257" s="31">
        <v>43779</v>
      </c>
      <c r="C257" s="34">
        <v>3120.46</v>
      </c>
      <c r="D257" s="15"/>
      <c r="E257" s="31">
        <v>43779</v>
      </c>
      <c r="F257" s="32">
        <v>43.93</v>
      </c>
      <c r="I257" s="4">
        <v>1</v>
      </c>
      <c r="J257" s="17">
        <f t="shared" si="34"/>
        <v>8.533018575699991E-3</v>
      </c>
      <c r="K257" s="17">
        <f t="shared" si="31"/>
        <v>-2.2658959537572132E-2</v>
      </c>
      <c r="U257" s="4">
        <v>1</v>
      </c>
      <c r="V257" s="7">
        <f t="shared" si="44"/>
        <v>8.8520180532025705E-3</v>
      </c>
      <c r="W257" s="7">
        <f t="shared" si="45"/>
        <v>8.8520180532025705E-3</v>
      </c>
      <c r="X257" s="7">
        <f t="shared" si="46"/>
        <v>3.9271350839839014E-2</v>
      </c>
      <c r="BH257" s="17">
        <f t="shared" si="32"/>
        <v>8.533018575699991E-3</v>
      </c>
      <c r="BI257" s="17">
        <f t="shared" si="33"/>
        <v>-2.2658959537572132E-2</v>
      </c>
      <c r="BK257" s="31">
        <v>43772</v>
      </c>
      <c r="BL257" s="8">
        <f t="shared" si="47"/>
        <v>1.2668103956205561</v>
      </c>
      <c r="BM257" s="8">
        <f t="shared" si="48"/>
        <v>4.863594910047378E-2</v>
      </c>
    </row>
    <row r="258" spans="2:65" x14ac:dyDescent="0.5">
      <c r="B258" s="31">
        <v>43786</v>
      </c>
      <c r="C258" s="34">
        <v>3110.29</v>
      </c>
      <c r="D258" s="15"/>
      <c r="E258" s="31">
        <v>43786</v>
      </c>
      <c r="F258" s="32">
        <v>42.44</v>
      </c>
      <c r="I258" s="4">
        <v>1</v>
      </c>
      <c r="J258" s="17">
        <f t="shared" si="34"/>
        <v>8.8520180532025705E-3</v>
      </c>
      <c r="K258" s="17">
        <f t="shared" si="31"/>
        <v>3.9271350839839014E-2</v>
      </c>
      <c r="U258" s="4">
        <v>1</v>
      </c>
      <c r="V258" s="7">
        <f t="shared" si="44"/>
        <v>-3.259134871140823E-3</v>
      </c>
      <c r="W258" s="7">
        <f t="shared" si="45"/>
        <v>3.259134871140823E-3</v>
      </c>
      <c r="X258" s="7">
        <f t="shared" si="46"/>
        <v>-3.3917596175734199E-2</v>
      </c>
      <c r="BH258" s="17">
        <f t="shared" si="32"/>
        <v>8.8520180532025705E-3</v>
      </c>
      <c r="BI258" s="17">
        <f t="shared" si="33"/>
        <v>3.9271350839839014E-2</v>
      </c>
      <c r="BK258" s="31">
        <v>43779</v>
      </c>
      <c r="BL258" s="8">
        <f t="shared" si="47"/>
        <v>1.2704373053594153</v>
      </c>
      <c r="BM258" s="8">
        <f t="shared" si="48"/>
        <v>4.8686829105686696E-2</v>
      </c>
    </row>
    <row r="259" spans="2:65" x14ac:dyDescent="0.5">
      <c r="B259" s="31">
        <v>43793</v>
      </c>
      <c r="C259" s="34">
        <v>3140.98</v>
      </c>
      <c r="D259" s="15"/>
      <c r="E259" s="31">
        <v>43793</v>
      </c>
      <c r="F259" s="32">
        <v>43.8</v>
      </c>
      <c r="I259" s="4">
        <v>1</v>
      </c>
      <c r="J259" s="17">
        <f t="shared" si="34"/>
        <v>-3.259134871140823E-3</v>
      </c>
      <c r="K259" s="17">
        <f t="shared" si="31"/>
        <v>-3.3917596175734199E-2</v>
      </c>
      <c r="U259" s="4">
        <v>1</v>
      </c>
      <c r="V259" s="7">
        <f t="shared" si="44"/>
        <v>9.8672471055754052E-3</v>
      </c>
      <c r="W259" s="7">
        <f t="shared" si="45"/>
        <v>9.8672471055754052E-3</v>
      </c>
      <c r="X259" s="7">
        <f t="shared" si="46"/>
        <v>3.2045240339302561E-2</v>
      </c>
      <c r="BH259" s="17">
        <f t="shared" si="32"/>
        <v>-3.259134871140823E-3</v>
      </c>
      <c r="BI259" s="17">
        <f t="shared" si="33"/>
        <v>-3.3917596175734199E-2</v>
      </c>
      <c r="BK259" s="31">
        <v>43786</v>
      </c>
      <c r="BL259" s="8">
        <f t="shared" si="47"/>
        <v>1.2290309008752909</v>
      </c>
      <c r="BM259" s="8">
        <f t="shared" si="48"/>
        <v>4.7489753397073321E-2</v>
      </c>
    </row>
    <row r="260" spans="2:65" x14ac:dyDescent="0.5">
      <c r="B260" s="31">
        <v>43800</v>
      </c>
      <c r="C260" s="34">
        <v>3145.91</v>
      </c>
      <c r="D260" s="15"/>
      <c r="E260" s="31">
        <v>43800</v>
      </c>
      <c r="F260" s="32">
        <v>44.65</v>
      </c>
      <c r="I260" s="4">
        <v>1</v>
      </c>
      <c r="J260" s="17">
        <f t="shared" si="34"/>
        <v>9.8672471055754052E-3</v>
      </c>
      <c r="K260" s="17">
        <f t="shared" si="31"/>
        <v>3.2045240339302561E-2</v>
      </c>
      <c r="U260" s="4">
        <v>1</v>
      </c>
      <c r="V260" s="7">
        <f t="shared" si="44"/>
        <v>1.5695738272767379E-3</v>
      </c>
      <c r="W260" s="7">
        <f t="shared" si="45"/>
        <v>1.5695738272767379E-3</v>
      </c>
      <c r="X260" s="7">
        <f t="shared" si="46"/>
        <v>1.9406392694063967E-2</v>
      </c>
      <c r="BH260" s="17">
        <f t="shared" si="32"/>
        <v>9.8672471055754052E-3</v>
      </c>
      <c r="BI260" s="17">
        <f t="shared" si="33"/>
        <v>3.2045240339302561E-2</v>
      </c>
      <c r="BK260" s="31">
        <v>43793</v>
      </c>
      <c r="BL260" s="8">
        <f t="shared" si="47"/>
        <v>1.3445565708953779</v>
      </c>
      <c r="BM260" s="8">
        <f t="shared" si="48"/>
        <v>4.7574720160065538E-2</v>
      </c>
    </row>
    <row r="261" spans="2:65" x14ac:dyDescent="0.5">
      <c r="B261" s="31">
        <v>43807</v>
      </c>
      <c r="C261" s="34">
        <v>3168.8</v>
      </c>
      <c r="D261" s="15"/>
      <c r="E261" s="31">
        <v>43807</v>
      </c>
      <c r="F261" s="32">
        <v>44.41</v>
      </c>
      <c r="I261" s="4">
        <v>1</v>
      </c>
      <c r="J261" s="17">
        <f t="shared" si="34"/>
        <v>1.5695738272767379E-3</v>
      </c>
      <c r="K261" s="17">
        <f t="shared" si="31"/>
        <v>1.9406392694063967E-2</v>
      </c>
      <c r="U261" s="4">
        <v>1</v>
      </c>
      <c r="V261" s="7">
        <f t="shared" si="44"/>
        <v>7.2761140655646095E-3</v>
      </c>
      <c r="W261" s="7">
        <f t="shared" si="45"/>
        <v>7.2761140655646095E-3</v>
      </c>
      <c r="X261" s="7">
        <f t="shared" si="46"/>
        <v>-5.3751399776036379E-3</v>
      </c>
      <c r="BH261" s="17">
        <f t="shared" si="32"/>
        <v>1.5695738272767379E-3</v>
      </c>
      <c r="BI261" s="17">
        <f t="shared" si="33"/>
        <v>1.9406392694063967E-2</v>
      </c>
      <c r="BK261" s="31">
        <v>43800</v>
      </c>
      <c r="BL261" s="8">
        <f t="shared" si="47"/>
        <v>1.539555833098766</v>
      </c>
      <c r="BM261" s="8">
        <f t="shared" si="48"/>
        <v>4.7444540349256978E-2</v>
      </c>
    </row>
    <row r="262" spans="2:65" x14ac:dyDescent="0.5">
      <c r="B262" s="31">
        <v>43814</v>
      </c>
      <c r="C262" s="34">
        <v>3221.22</v>
      </c>
      <c r="D262" s="15"/>
      <c r="E262" s="31">
        <v>43814</v>
      </c>
      <c r="F262" s="32">
        <v>48.25</v>
      </c>
      <c r="I262" s="4">
        <v>1</v>
      </c>
      <c r="J262" s="17">
        <f t="shared" si="34"/>
        <v>7.2761140655646095E-3</v>
      </c>
      <c r="K262" s="17">
        <f t="shared" si="31"/>
        <v>-5.3751399776036379E-3</v>
      </c>
      <c r="U262" s="4">
        <v>1</v>
      </c>
      <c r="V262" s="7">
        <f t="shared" si="44"/>
        <v>1.6542539762686159E-2</v>
      </c>
      <c r="W262" s="7">
        <f t="shared" si="45"/>
        <v>1.6542539762686159E-2</v>
      </c>
      <c r="X262" s="7">
        <f t="shared" si="46"/>
        <v>8.6467011934249216E-2</v>
      </c>
      <c r="BH262" s="17">
        <f t="shared" si="32"/>
        <v>7.2761140655646095E-3</v>
      </c>
      <c r="BI262" s="17">
        <f t="shared" si="33"/>
        <v>-5.3751399776036379E-3</v>
      </c>
      <c r="BK262" s="31">
        <v>43807</v>
      </c>
      <c r="BL262" s="8">
        <f t="shared" si="47"/>
        <v>1.5093960581597587</v>
      </c>
      <c r="BM262" s="8">
        <f t="shared" si="48"/>
        <v>4.6010666330674833E-2</v>
      </c>
    </row>
    <row r="263" spans="2:65" x14ac:dyDescent="0.5">
      <c r="B263" s="31">
        <v>43821</v>
      </c>
      <c r="C263" s="34">
        <v>3240.02</v>
      </c>
      <c r="D263" s="15"/>
      <c r="E263" s="31">
        <v>43821</v>
      </c>
      <c r="F263" s="32">
        <v>48.07</v>
      </c>
      <c r="I263" s="4">
        <v>1</v>
      </c>
      <c r="J263" s="17">
        <f t="shared" si="34"/>
        <v>1.6542539762686159E-2</v>
      </c>
      <c r="K263" s="17">
        <f t="shared" ref="K263:K326" si="49">F262/F261-1</f>
        <v>8.6467011934249216E-2</v>
      </c>
      <c r="U263" s="4">
        <v>1</v>
      </c>
      <c r="V263" s="7">
        <f t="shared" si="44"/>
        <v>5.836298048565558E-3</v>
      </c>
      <c r="W263" s="7">
        <f t="shared" si="45"/>
        <v>5.836298048565558E-3</v>
      </c>
      <c r="X263" s="7">
        <f t="shared" si="46"/>
        <v>-3.7305699481865462E-3</v>
      </c>
      <c r="BH263" s="17">
        <f t="shared" ref="BH263:BH326" si="50">C262/C261-1</f>
        <v>1.6542539762686159E-2</v>
      </c>
      <c r="BI263" s="17">
        <f t="shared" ref="BI263:BI326" si="51">F262/F261-1</f>
        <v>8.6467011934249216E-2</v>
      </c>
      <c r="BK263" s="31">
        <v>43814</v>
      </c>
      <c r="BL263" s="8">
        <f t="shared" si="47"/>
        <v>1.4953046539387629</v>
      </c>
      <c r="BM263" s="8">
        <f t="shared" si="48"/>
        <v>4.5746217770277861E-2</v>
      </c>
    </row>
    <row r="264" spans="2:65" x14ac:dyDescent="0.5">
      <c r="B264" s="31">
        <v>43828</v>
      </c>
      <c r="C264" s="34">
        <v>3234.85</v>
      </c>
      <c r="D264" s="15"/>
      <c r="E264" s="31">
        <v>43828</v>
      </c>
      <c r="F264" s="32">
        <v>47.31</v>
      </c>
      <c r="I264" s="4">
        <v>1</v>
      </c>
      <c r="J264" s="17">
        <f t="shared" ref="J264:J327" si="52">C263/C262-1</f>
        <v>5.836298048565558E-3</v>
      </c>
      <c r="K264" s="17">
        <f t="shared" si="49"/>
        <v>-3.7305699481865462E-3</v>
      </c>
      <c r="U264" s="4">
        <v>1</v>
      </c>
      <c r="V264" s="7">
        <f t="shared" si="44"/>
        <v>-1.5956691625360619E-3</v>
      </c>
      <c r="W264" s="7">
        <f t="shared" si="45"/>
        <v>1.5956691625360619E-3</v>
      </c>
      <c r="X264" s="7">
        <f t="shared" si="46"/>
        <v>-1.5810276679841806E-2</v>
      </c>
      <c r="BH264" s="17">
        <f t="shared" si="50"/>
        <v>5.836298048565558E-3</v>
      </c>
      <c r="BI264" s="17">
        <f t="shared" si="51"/>
        <v>-3.7305699481865462E-3</v>
      </c>
      <c r="BK264" s="31">
        <v>43821</v>
      </c>
      <c r="BL264" s="8">
        <f t="shared" si="47"/>
        <v>1.9678490894863856</v>
      </c>
      <c r="BM264" s="8">
        <f t="shared" si="48"/>
        <v>4.5540224273455263E-2</v>
      </c>
    </row>
    <row r="265" spans="2:65" x14ac:dyDescent="0.5">
      <c r="B265" s="31">
        <v>43835</v>
      </c>
      <c r="C265" s="34">
        <v>3265.35</v>
      </c>
      <c r="D265" s="15"/>
      <c r="E265" s="31">
        <v>43835</v>
      </c>
      <c r="F265" s="32">
        <v>49.87</v>
      </c>
      <c r="I265" s="4">
        <v>1</v>
      </c>
      <c r="J265" s="17">
        <f t="shared" si="52"/>
        <v>-1.5956691625360619E-3</v>
      </c>
      <c r="K265" s="17">
        <f t="shared" si="49"/>
        <v>-1.5810276679841806E-2</v>
      </c>
      <c r="U265" s="4">
        <v>1</v>
      </c>
      <c r="V265" s="7">
        <f t="shared" si="44"/>
        <v>9.4285670123808174E-3</v>
      </c>
      <c r="W265" s="7">
        <f t="shared" si="45"/>
        <v>9.4285670123808174E-3</v>
      </c>
      <c r="X265" s="7">
        <f t="shared" si="46"/>
        <v>5.4111181568378575E-2</v>
      </c>
      <c r="BH265" s="17">
        <f t="shared" si="50"/>
        <v>-1.5956691625360619E-3</v>
      </c>
      <c r="BI265" s="17">
        <f t="shared" si="51"/>
        <v>-1.5810276679841806E-2</v>
      </c>
      <c r="BK265" s="31">
        <v>43828</v>
      </c>
      <c r="BL265" s="8">
        <f t="shared" si="47"/>
        <v>2.0616443890149974</v>
      </c>
      <c r="BM265" s="8">
        <f t="shared" si="48"/>
        <v>4.5726535636353809E-2</v>
      </c>
    </row>
    <row r="266" spans="2:65" x14ac:dyDescent="0.5">
      <c r="B266" s="31">
        <v>43842</v>
      </c>
      <c r="C266" s="34">
        <v>3329.62</v>
      </c>
      <c r="D266" s="15"/>
      <c r="E266" s="31">
        <v>43842</v>
      </c>
      <c r="F266" s="32">
        <v>50.36</v>
      </c>
      <c r="I266" s="4">
        <v>1</v>
      </c>
      <c r="J266" s="17">
        <f t="shared" si="52"/>
        <v>9.4285670123808174E-3</v>
      </c>
      <c r="K266" s="17">
        <f t="shared" si="49"/>
        <v>5.4111181568378575E-2</v>
      </c>
      <c r="U266" s="4">
        <v>1</v>
      </c>
      <c r="V266" s="7">
        <f t="shared" si="44"/>
        <v>1.9682423017440609E-2</v>
      </c>
      <c r="W266" s="7">
        <f t="shared" si="45"/>
        <v>1.9682423017440609E-2</v>
      </c>
      <c r="X266" s="7">
        <f t="shared" si="46"/>
        <v>9.8255464206937759E-3</v>
      </c>
      <c r="BH266" s="17">
        <f t="shared" si="50"/>
        <v>9.4285670123808174E-3</v>
      </c>
      <c r="BI266" s="17">
        <f t="shared" si="51"/>
        <v>5.4111181568378575E-2</v>
      </c>
      <c r="BK266" s="31">
        <v>43835</v>
      </c>
      <c r="BL266" s="8">
        <f t="shared" si="47"/>
        <v>2.0638868686440519</v>
      </c>
      <c r="BM266" s="8">
        <f t="shared" si="48"/>
        <v>4.579133835868366E-2</v>
      </c>
    </row>
    <row r="267" spans="2:65" x14ac:dyDescent="0.5">
      <c r="B267" s="31">
        <v>43849</v>
      </c>
      <c r="C267" s="34">
        <v>3295.47</v>
      </c>
      <c r="D267" s="15"/>
      <c r="E267" s="31">
        <v>43849</v>
      </c>
      <c r="F267" s="32">
        <v>51.01</v>
      </c>
      <c r="I267" s="4">
        <v>1</v>
      </c>
      <c r="J267" s="17">
        <f t="shared" si="52"/>
        <v>1.9682423017440609E-2</v>
      </c>
      <c r="K267" s="17">
        <f t="shared" si="49"/>
        <v>9.8255464206937759E-3</v>
      </c>
      <c r="U267" s="4">
        <v>1</v>
      </c>
      <c r="V267" s="7">
        <f t="shared" si="44"/>
        <v>-1.0256425658183299E-2</v>
      </c>
      <c r="W267" s="7">
        <f t="shared" si="45"/>
        <v>1.0256425658183299E-2</v>
      </c>
      <c r="X267" s="7">
        <f t="shared" si="46"/>
        <v>1.2907069102462199E-2</v>
      </c>
      <c r="BH267" s="17">
        <f t="shared" si="50"/>
        <v>1.9682423017440609E-2</v>
      </c>
      <c r="BI267" s="17">
        <f t="shared" si="51"/>
        <v>9.8255464206937759E-3</v>
      </c>
      <c r="BK267" s="31">
        <v>43842</v>
      </c>
      <c r="BL267" s="8">
        <f t="shared" si="47"/>
        <v>2.0504546120290925</v>
      </c>
      <c r="BM267" s="8">
        <f t="shared" si="48"/>
        <v>4.56624436817335E-2</v>
      </c>
    </row>
    <row r="268" spans="2:65" x14ac:dyDescent="0.5">
      <c r="B268" s="31">
        <v>43856</v>
      </c>
      <c r="C268" s="34">
        <v>3225.52</v>
      </c>
      <c r="D268" s="15"/>
      <c r="E268" s="31">
        <v>43856</v>
      </c>
      <c r="F268" s="32">
        <v>47.32</v>
      </c>
      <c r="I268" s="4">
        <v>1</v>
      </c>
      <c r="J268" s="17">
        <f t="shared" si="52"/>
        <v>-1.0256425658183299E-2</v>
      </c>
      <c r="K268" s="17">
        <f t="shared" si="49"/>
        <v>1.2907069102462199E-2</v>
      </c>
      <c r="U268" s="4">
        <v>1</v>
      </c>
      <c r="V268" s="7">
        <f t="shared" si="44"/>
        <v>-2.1226107353427559E-2</v>
      </c>
      <c r="W268" s="7">
        <f t="shared" si="45"/>
        <v>2.1226107353427559E-2</v>
      </c>
      <c r="X268" s="7">
        <f t="shared" si="46"/>
        <v>-7.2338757106449658E-2</v>
      </c>
      <c r="BH268" s="17">
        <f t="shared" si="50"/>
        <v>-1.0256425658183299E-2</v>
      </c>
      <c r="BI268" s="17">
        <f t="shared" si="51"/>
        <v>1.2907069102462199E-2</v>
      </c>
      <c r="BK268" s="31">
        <v>43849</v>
      </c>
      <c r="BL268" s="8">
        <f t="shared" si="47"/>
        <v>1.9631215983987442</v>
      </c>
      <c r="BM268" s="8">
        <f t="shared" si="48"/>
        <v>4.4593116240407092E-2</v>
      </c>
    </row>
    <row r="269" spans="2:65" x14ac:dyDescent="0.5">
      <c r="B269" s="31">
        <v>43863</v>
      </c>
      <c r="C269" s="34">
        <v>3327.71</v>
      </c>
      <c r="D269" s="15"/>
      <c r="E269" s="31">
        <v>43863</v>
      </c>
      <c r="F269" s="32">
        <v>47.36</v>
      </c>
      <c r="I269" s="4">
        <v>1</v>
      </c>
      <c r="J269" s="17">
        <f t="shared" si="52"/>
        <v>-2.1226107353427559E-2</v>
      </c>
      <c r="K269" s="17">
        <f t="shared" si="49"/>
        <v>-7.2338757106449658E-2</v>
      </c>
      <c r="U269" s="4">
        <v>1</v>
      </c>
      <c r="V269" s="7">
        <f t="shared" si="44"/>
        <v>3.1681713336144224E-2</v>
      </c>
      <c r="W269" s="7">
        <f t="shared" si="45"/>
        <v>3.1681713336144224E-2</v>
      </c>
      <c r="X269" s="7">
        <f t="shared" si="46"/>
        <v>8.4530853761610736E-4</v>
      </c>
      <c r="BH269" s="17">
        <f t="shared" si="50"/>
        <v>-2.1226107353427559E-2</v>
      </c>
      <c r="BI269" s="17">
        <f t="shared" si="51"/>
        <v>-7.2338757106449658E-2</v>
      </c>
      <c r="BK269" s="31">
        <v>43856</v>
      </c>
      <c r="BL269" s="8">
        <f t="shared" si="47"/>
        <v>2.0264386924196383</v>
      </c>
      <c r="BM269" s="8">
        <f t="shared" si="48"/>
        <v>4.5843408128812949E-2</v>
      </c>
    </row>
    <row r="270" spans="2:65" x14ac:dyDescent="0.5">
      <c r="B270" s="31">
        <v>43870</v>
      </c>
      <c r="C270" s="34">
        <v>3380.16</v>
      </c>
      <c r="D270" s="15"/>
      <c r="E270" s="31">
        <v>43870</v>
      </c>
      <c r="F270" s="32">
        <v>45.71</v>
      </c>
      <c r="I270" s="4">
        <v>1</v>
      </c>
      <c r="J270" s="17">
        <f t="shared" si="52"/>
        <v>3.1681713336144224E-2</v>
      </c>
      <c r="K270" s="17">
        <f t="shared" si="49"/>
        <v>8.4530853761610736E-4</v>
      </c>
      <c r="U270" s="4">
        <v>1</v>
      </c>
      <c r="V270" s="7">
        <f t="shared" si="44"/>
        <v>1.5761589801995823E-2</v>
      </c>
      <c r="W270" s="7">
        <f t="shared" si="45"/>
        <v>1.5761589801995823E-2</v>
      </c>
      <c r="X270" s="7">
        <f t="shared" si="46"/>
        <v>-3.4839527027026973E-2</v>
      </c>
      <c r="BH270" s="17">
        <f t="shared" si="50"/>
        <v>3.1681713336144224E-2</v>
      </c>
      <c r="BI270" s="17">
        <f t="shared" si="51"/>
        <v>8.4530853761610736E-4</v>
      </c>
      <c r="BK270" s="31">
        <v>43863</v>
      </c>
      <c r="BL270" s="8">
        <f t="shared" si="47"/>
        <v>1.8594709996950822</v>
      </c>
      <c r="BM270" s="8">
        <f t="shared" si="48"/>
        <v>4.5508850290277389E-2</v>
      </c>
    </row>
    <row r="271" spans="2:65" x14ac:dyDescent="0.5">
      <c r="B271" s="31">
        <v>43877</v>
      </c>
      <c r="C271" s="34">
        <v>3337.75</v>
      </c>
      <c r="D271" s="15"/>
      <c r="E271" s="31">
        <v>43877</v>
      </c>
      <c r="F271" s="32">
        <v>45.69</v>
      </c>
      <c r="I271" s="4">
        <v>1</v>
      </c>
      <c r="J271" s="17">
        <f t="shared" si="52"/>
        <v>1.5761589801995823E-2</v>
      </c>
      <c r="K271" s="17">
        <f t="shared" si="49"/>
        <v>-3.4839527027026973E-2</v>
      </c>
      <c r="U271" s="4">
        <v>1</v>
      </c>
      <c r="V271" s="7">
        <f t="shared" si="44"/>
        <v>-1.2546743349427181E-2</v>
      </c>
      <c r="W271" s="7">
        <f t="shared" si="45"/>
        <v>1.2546743349427181E-2</v>
      </c>
      <c r="X271" s="7">
        <f t="shared" si="46"/>
        <v>-4.3754101947068857E-4</v>
      </c>
      <c r="BH271" s="17">
        <f t="shared" si="50"/>
        <v>1.5761589801995823E-2</v>
      </c>
      <c r="BI271" s="17">
        <f t="shared" si="51"/>
        <v>-3.4839527027026973E-2</v>
      </c>
      <c r="BK271" s="31">
        <v>43870</v>
      </c>
      <c r="BL271" s="8">
        <f t="shared" si="47"/>
        <v>1.8014607937768736</v>
      </c>
      <c r="BM271" s="8">
        <f t="shared" si="48"/>
        <v>4.5914668067677564E-2</v>
      </c>
    </row>
    <row r="272" spans="2:65" x14ac:dyDescent="0.5">
      <c r="B272" s="31">
        <v>43884</v>
      </c>
      <c r="C272" s="34">
        <v>2954.22</v>
      </c>
      <c r="D272" s="15"/>
      <c r="E272" s="31">
        <v>43884</v>
      </c>
      <c r="F272" s="32">
        <v>41.66</v>
      </c>
      <c r="I272" s="4">
        <v>1</v>
      </c>
      <c r="J272" s="17">
        <f t="shared" si="52"/>
        <v>-1.2546743349427181E-2</v>
      </c>
      <c r="K272" s="17">
        <f t="shared" si="49"/>
        <v>-4.3754101947068857E-4</v>
      </c>
      <c r="U272" s="4">
        <v>1</v>
      </c>
      <c r="V272" s="7">
        <f t="shared" si="44"/>
        <v>-0.11490674855816052</v>
      </c>
      <c r="W272" s="7">
        <f t="shared" si="45"/>
        <v>0.11490674855816052</v>
      </c>
      <c r="X272" s="7">
        <f t="shared" si="46"/>
        <v>-8.8203107901072442E-2</v>
      </c>
      <c r="BH272" s="17">
        <f t="shared" si="50"/>
        <v>-1.2546743349427181E-2</v>
      </c>
      <c r="BI272" s="17">
        <f t="shared" si="51"/>
        <v>-4.3754101947068857E-4</v>
      </c>
      <c r="BK272" s="31">
        <v>43877</v>
      </c>
      <c r="BL272" s="8">
        <f t="shared" si="47"/>
        <v>1.8313163765938407</v>
      </c>
      <c r="BM272" s="8">
        <f t="shared" si="48"/>
        <v>4.5928505573891262E-2</v>
      </c>
    </row>
    <row r="273" spans="2:65" x14ac:dyDescent="0.5">
      <c r="B273" s="31">
        <v>43891</v>
      </c>
      <c r="C273" s="34">
        <v>2972.37</v>
      </c>
      <c r="D273" s="15"/>
      <c r="E273" s="31">
        <v>43891</v>
      </c>
      <c r="F273" s="32">
        <v>40.5</v>
      </c>
      <c r="I273" s="4">
        <v>1</v>
      </c>
      <c r="J273" s="17">
        <f t="shared" si="52"/>
        <v>-0.11490674855816052</v>
      </c>
      <c r="K273" s="17">
        <f t="shared" si="49"/>
        <v>-8.8203107901072442E-2</v>
      </c>
      <c r="U273" s="4">
        <v>1</v>
      </c>
      <c r="V273" s="7">
        <f t="shared" si="44"/>
        <v>6.1437536811748128E-3</v>
      </c>
      <c r="W273" s="7">
        <f t="shared" si="45"/>
        <v>6.1437536811748128E-3</v>
      </c>
      <c r="X273" s="7">
        <f t="shared" si="46"/>
        <v>-2.7844455112817967E-2</v>
      </c>
      <c r="BH273" s="17">
        <f t="shared" si="50"/>
        <v>-0.11490674855816052</v>
      </c>
      <c r="BI273" s="17">
        <f t="shared" si="51"/>
        <v>-8.8203107901072442E-2</v>
      </c>
      <c r="BK273" s="31">
        <v>43884</v>
      </c>
      <c r="BL273" s="8">
        <f t="shared" si="47"/>
        <v>1.3027003480398938</v>
      </c>
      <c r="BM273" s="8">
        <f t="shared" si="48"/>
        <v>4.7448665303489963E-2</v>
      </c>
    </row>
    <row r="274" spans="2:65" x14ac:dyDescent="0.5">
      <c r="B274" s="31">
        <v>43898</v>
      </c>
      <c r="C274" s="34">
        <v>2711.02</v>
      </c>
      <c r="D274" s="15"/>
      <c r="E274" s="31">
        <v>43898</v>
      </c>
      <c r="F274" s="32">
        <v>35.950000000000003</v>
      </c>
      <c r="I274" s="4">
        <v>1</v>
      </c>
      <c r="J274" s="17">
        <f t="shared" si="52"/>
        <v>6.1437536811748128E-3</v>
      </c>
      <c r="K274" s="17">
        <f t="shared" si="49"/>
        <v>-2.7844455112817967E-2</v>
      </c>
      <c r="U274" s="4">
        <v>1</v>
      </c>
      <c r="V274" s="7">
        <f t="shared" si="44"/>
        <v>-8.7926469450303912E-2</v>
      </c>
      <c r="W274" s="7">
        <f t="shared" si="45"/>
        <v>8.7926469450303912E-2</v>
      </c>
      <c r="X274" s="7">
        <f t="shared" si="46"/>
        <v>-0.1123456790123456</v>
      </c>
      <c r="BH274" s="17">
        <f t="shared" si="50"/>
        <v>6.1437536811748128E-3</v>
      </c>
      <c r="BI274" s="17">
        <f t="shared" si="51"/>
        <v>-2.7844455112817967E-2</v>
      </c>
      <c r="BK274" s="31">
        <v>43891</v>
      </c>
      <c r="BL274" s="8">
        <f t="shared" si="47"/>
        <v>1.2958055817719059</v>
      </c>
      <c r="BM274" s="8">
        <f t="shared" si="48"/>
        <v>4.7697458905024658E-2</v>
      </c>
    </row>
    <row r="275" spans="2:65" x14ac:dyDescent="0.5">
      <c r="B275" s="31">
        <v>43905</v>
      </c>
      <c r="C275" s="34">
        <v>2304.92</v>
      </c>
      <c r="D275" s="15"/>
      <c r="E275" s="31">
        <v>43905</v>
      </c>
      <c r="F275" s="32">
        <v>26.84</v>
      </c>
      <c r="I275" s="4">
        <v>1</v>
      </c>
      <c r="J275" s="17">
        <f t="shared" si="52"/>
        <v>-8.7926469450303912E-2</v>
      </c>
      <c r="K275" s="17">
        <f t="shared" si="49"/>
        <v>-0.1123456790123456</v>
      </c>
      <c r="U275" s="4">
        <v>1</v>
      </c>
      <c r="V275" s="7">
        <f>C275/C274-1</f>
        <v>-0.14979601773502216</v>
      </c>
      <c r="W275" s="7">
        <f>ABS(V275)</f>
        <v>0.14979601773502216</v>
      </c>
      <c r="X275" s="7">
        <f>F275/F274-1</f>
        <v>-0.25340751043115439</v>
      </c>
      <c r="BH275" s="17">
        <f t="shared" si="50"/>
        <v>-8.7926469450303912E-2</v>
      </c>
      <c r="BI275" s="17">
        <f t="shared" si="51"/>
        <v>-0.1123456790123456</v>
      </c>
      <c r="BK275" s="31">
        <v>43898</v>
      </c>
      <c r="BL275" s="8">
        <f t="shared" si="47"/>
        <v>1.2929867951250216</v>
      </c>
      <c r="BM275" s="8">
        <f t="shared" si="48"/>
        <v>5.0003599556417956E-2</v>
      </c>
    </row>
    <row r="276" spans="2:65" x14ac:dyDescent="0.5">
      <c r="B276" s="31">
        <v>43912</v>
      </c>
      <c r="C276" s="34">
        <v>2541.4699999999998</v>
      </c>
      <c r="D276" s="15"/>
      <c r="E276" s="31">
        <v>43912</v>
      </c>
      <c r="F276" s="32">
        <v>35.46</v>
      </c>
      <c r="I276" s="4">
        <v>1</v>
      </c>
      <c r="J276" s="17">
        <f t="shared" si="52"/>
        <v>-0.14979601773502216</v>
      </c>
      <c r="K276" s="17">
        <f t="shared" si="49"/>
        <v>-0.25340751043115439</v>
      </c>
      <c r="U276" s="4">
        <v>1</v>
      </c>
      <c r="V276" s="7">
        <f t="shared" ref="V276:V339" si="53">C276/C275-1</f>
        <v>0.10262829078666491</v>
      </c>
      <c r="W276" s="7">
        <f t="shared" ref="W276:W339" si="54">ABS(V276)</f>
        <v>0.10262829078666491</v>
      </c>
      <c r="X276" s="7">
        <f t="shared" ref="X276:X339" si="55">F276/F275-1</f>
        <v>0.32116244411326389</v>
      </c>
      <c r="BH276" s="17">
        <f t="shared" si="50"/>
        <v>-0.14979601773502216</v>
      </c>
      <c r="BI276" s="17">
        <f t="shared" si="51"/>
        <v>-0.25340751043115439</v>
      </c>
      <c r="BK276" s="31">
        <v>43905</v>
      </c>
      <c r="BL276" s="8">
        <f t="shared" si="47"/>
        <v>1.4716826618133743</v>
      </c>
      <c r="BM276" s="8">
        <f t="shared" si="48"/>
        <v>6.1160468152623972E-2</v>
      </c>
    </row>
    <row r="277" spans="2:65" x14ac:dyDescent="0.5">
      <c r="B277" s="31">
        <v>43919</v>
      </c>
      <c r="C277" s="34">
        <v>2488.65</v>
      </c>
      <c r="D277" s="15"/>
      <c r="E277" s="31">
        <v>43919</v>
      </c>
      <c r="F277" s="32">
        <v>31.92</v>
      </c>
      <c r="I277" s="4">
        <v>1</v>
      </c>
      <c r="J277" s="17">
        <f t="shared" si="52"/>
        <v>0.10262829078666491</v>
      </c>
      <c r="K277" s="17">
        <f t="shared" si="49"/>
        <v>0.32116244411326389</v>
      </c>
      <c r="U277" s="4">
        <v>1</v>
      </c>
      <c r="V277" s="7">
        <f t="shared" si="53"/>
        <v>-2.0783247490625434E-2</v>
      </c>
      <c r="W277" s="7">
        <f t="shared" si="54"/>
        <v>2.0783247490625434E-2</v>
      </c>
      <c r="X277" s="7">
        <f t="shared" si="55"/>
        <v>-9.9830795262267347E-2</v>
      </c>
      <c r="BH277" s="17">
        <f t="shared" si="50"/>
        <v>0.10262829078666491</v>
      </c>
      <c r="BI277" s="17">
        <f t="shared" si="51"/>
        <v>0.32116244411326389</v>
      </c>
      <c r="BK277" s="31">
        <v>43912</v>
      </c>
      <c r="BL277" s="8">
        <f t="shared" si="47"/>
        <v>1.7305983934661</v>
      </c>
      <c r="BM277" s="8">
        <f t="shared" si="48"/>
        <v>7.5122466497825557E-2</v>
      </c>
    </row>
    <row r="278" spans="2:65" x14ac:dyDescent="0.5">
      <c r="B278" s="31">
        <v>43926</v>
      </c>
      <c r="C278" s="34">
        <v>2789.82</v>
      </c>
      <c r="D278" s="15"/>
      <c r="E278" s="31">
        <v>43926</v>
      </c>
      <c r="F278" s="32">
        <v>39.159999999999997</v>
      </c>
      <c r="I278" s="4">
        <v>1</v>
      </c>
      <c r="J278" s="17">
        <f t="shared" si="52"/>
        <v>-2.0783247490625434E-2</v>
      </c>
      <c r="K278" s="17">
        <f t="shared" si="49"/>
        <v>-9.9830795262267347E-2</v>
      </c>
      <c r="U278" s="4">
        <v>1</v>
      </c>
      <c r="V278" s="7">
        <f t="shared" si="53"/>
        <v>0.12101741908263519</v>
      </c>
      <c r="W278" s="7">
        <f t="shared" si="54"/>
        <v>0.12101741908263519</v>
      </c>
      <c r="X278" s="7">
        <f t="shared" si="55"/>
        <v>0.22681704260651614</v>
      </c>
      <c r="BH278" s="17">
        <f t="shared" si="50"/>
        <v>-2.0783247490625434E-2</v>
      </c>
      <c r="BI278" s="17">
        <f t="shared" si="51"/>
        <v>-9.9830795262267347E-2</v>
      </c>
      <c r="BK278" s="31">
        <v>43919</v>
      </c>
      <c r="BL278" s="8">
        <f t="shared" si="47"/>
        <v>1.7562568656363713</v>
      </c>
      <c r="BM278" s="8">
        <f t="shared" si="48"/>
        <v>7.6546619876558655E-2</v>
      </c>
    </row>
    <row r="279" spans="2:65" x14ac:dyDescent="0.5">
      <c r="B279" s="31">
        <v>43933</v>
      </c>
      <c r="C279" s="34">
        <v>2874.56</v>
      </c>
      <c r="D279" s="15"/>
      <c r="E279" s="31">
        <v>43933</v>
      </c>
      <c r="F279" s="32">
        <v>38.869999999999997</v>
      </c>
      <c r="I279" s="4">
        <v>1</v>
      </c>
      <c r="J279" s="17">
        <f t="shared" si="52"/>
        <v>0.12101741908263519</v>
      </c>
      <c r="K279" s="17">
        <f t="shared" si="49"/>
        <v>0.22681704260651614</v>
      </c>
      <c r="U279" s="4">
        <v>1</v>
      </c>
      <c r="V279" s="7">
        <f t="shared" si="53"/>
        <v>3.0374719515954274E-2</v>
      </c>
      <c r="W279" s="7">
        <f t="shared" si="54"/>
        <v>3.0374719515954274E-2</v>
      </c>
      <c r="X279" s="7">
        <f t="shared" si="55"/>
        <v>-7.4055158324820569E-3</v>
      </c>
      <c r="BH279" s="17">
        <f t="shared" si="50"/>
        <v>0.12101741908263519</v>
      </c>
      <c r="BI279" s="17">
        <f t="shared" si="51"/>
        <v>0.22681704260651614</v>
      </c>
      <c r="BK279" s="31">
        <v>43926</v>
      </c>
      <c r="BL279" s="8">
        <f t="shared" si="47"/>
        <v>1.7734977221273054</v>
      </c>
      <c r="BM279" s="8">
        <f t="shared" si="48"/>
        <v>8.2380467652600056E-2</v>
      </c>
    </row>
    <row r="280" spans="2:65" x14ac:dyDescent="0.5">
      <c r="B280" s="31">
        <v>43940</v>
      </c>
      <c r="C280" s="34">
        <v>2836.74</v>
      </c>
      <c r="D280" s="15"/>
      <c r="E280" s="31">
        <v>43940</v>
      </c>
      <c r="F280" s="32">
        <v>38.94</v>
      </c>
      <c r="I280" s="4">
        <v>1</v>
      </c>
      <c r="J280" s="17">
        <f t="shared" si="52"/>
        <v>3.0374719515954274E-2</v>
      </c>
      <c r="K280" s="17">
        <f t="shared" si="49"/>
        <v>-7.4055158324820569E-3</v>
      </c>
      <c r="U280" s="4">
        <v>1</v>
      </c>
      <c r="V280" s="7">
        <f t="shared" si="53"/>
        <v>-1.3156796170544438E-2</v>
      </c>
      <c r="W280" s="7">
        <f t="shared" si="54"/>
        <v>1.3156796170544438E-2</v>
      </c>
      <c r="X280" s="7">
        <f t="shared" si="55"/>
        <v>1.8008747105737744E-3</v>
      </c>
      <c r="BH280" s="17">
        <f t="shared" si="50"/>
        <v>3.0374719515954274E-2</v>
      </c>
      <c r="BI280" s="17">
        <f t="shared" si="51"/>
        <v>-7.4055158324820569E-3</v>
      </c>
      <c r="BK280" s="31">
        <v>43933</v>
      </c>
      <c r="BL280" s="8">
        <f t="shared" si="47"/>
        <v>1.7474817617111891</v>
      </c>
      <c r="BM280" s="8">
        <f t="shared" si="48"/>
        <v>8.2399378511572668E-2</v>
      </c>
    </row>
    <row r="281" spans="2:65" x14ac:dyDescent="0.5">
      <c r="B281" s="31">
        <v>43947</v>
      </c>
      <c r="C281" s="34">
        <v>2830.71</v>
      </c>
      <c r="D281" s="15"/>
      <c r="E281" s="31">
        <v>43947</v>
      </c>
      <c r="F281" s="32">
        <v>39.56</v>
      </c>
      <c r="I281" s="4">
        <v>1</v>
      </c>
      <c r="J281" s="17">
        <f t="shared" si="52"/>
        <v>-1.3156796170544438E-2</v>
      </c>
      <c r="K281" s="17">
        <f t="shared" si="49"/>
        <v>1.8008747105737744E-3</v>
      </c>
      <c r="U281" s="4">
        <v>1</v>
      </c>
      <c r="V281" s="7">
        <f t="shared" si="53"/>
        <v>-2.1256794771462584E-3</v>
      </c>
      <c r="W281" s="7">
        <f t="shared" si="54"/>
        <v>2.1256794771462584E-3</v>
      </c>
      <c r="X281" s="7">
        <f t="shared" si="55"/>
        <v>1.5921931176168691E-2</v>
      </c>
      <c r="BH281" s="17">
        <f t="shared" si="50"/>
        <v>-1.3156796170544438E-2</v>
      </c>
      <c r="BI281" s="17">
        <f t="shared" si="51"/>
        <v>1.8008747105737744E-3</v>
      </c>
      <c r="BK281" s="31">
        <v>43940</v>
      </c>
      <c r="BL281" s="8">
        <f t="shared" si="47"/>
        <v>1.7457682882658012</v>
      </c>
      <c r="BM281" s="8">
        <f t="shared" si="48"/>
        <v>8.1693439264222442E-2</v>
      </c>
    </row>
    <row r="282" spans="2:65" x14ac:dyDescent="0.5">
      <c r="B282" s="31">
        <v>43954</v>
      </c>
      <c r="C282" s="34">
        <v>2929.8</v>
      </c>
      <c r="D282" s="15"/>
      <c r="E282" s="31">
        <v>43954</v>
      </c>
      <c r="F282" s="32">
        <v>43.93</v>
      </c>
      <c r="I282" s="4">
        <v>1</v>
      </c>
      <c r="J282" s="17">
        <f t="shared" si="52"/>
        <v>-2.1256794771462584E-3</v>
      </c>
      <c r="K282" s="17">
        <f t="shared" si="49"/>
        <v>1.5921931176168691E-2</v>
      </c>
      <c r="U282" s="4">
        <v>1</v>
      </c>
      <c r="V282" s="7">
        <f t="shared" si="53"/>
        <v>3.5005352014159108E-2</v>
      </c>
      <c r="W282" s="7">
        <f t="shared" si="54"/>
        <v>3.5005352014159108E-2</v>
      </c>
      <c r="X282" s="7">
        <f t="shared" si="55"/>
        <v>0.11046511627906974</v>
      </c>
      <c r="BH282" s="17">
        <f t="shared" si="50"/>
        <v>-2.1256794771462584E-3</v>
      </c>
      <c r="BI282" s="17">
        <f t="shared" si="51"/>
        <v>1.5921931176168691E-2</v>
      </c>
      <c r="BK282" s="31">
        <v>43947</v>
      </c>
      <c r="BL282" s="8">
        <f t="shared" si="47"/>
        <v>1.7436851289464828</v>
      </c>
      <c r="BM282" s="8">
        <f t="shared" si="48"/>
        <v>8.1580305331135153E-2</v>
      </c>
    </row>
    <row r="283" spans="2:65" x14ac:dyDescent="0.5">
      <c r="B283" s="31">
        <v>43961</v>
      </c>
      <c r="C283" s="34">
        <v>2863.7</v>
      </c>
      <c r="D283" s="15"/>
      <c r="E283" s="31">
        <v>43961</v>
      </c>
      <c r="F283" s="32">
        <v>40.69</v>
      </c>
      <c r="I283" s="4">
        <v>1</v>
      </c>
      <c r="J283" s="17">
        <f t="shared" si="52"/>
        <v>3.5005352014159108E-2</v>
      </c>
      <c r="K283" s="17">
        <f t="shared" si="49"/>
        <v>0.11046511627906974</v>
      </c>
      <c r="U283" s="4">
        <v>1</v>
      </c>
      <c r="V283" s="7">
        <f t="shared" si="53"/>
        <v>-2.2561266980681394E-2</v>
      </c>
      <c r="W283" s="7">
        <f t="shared" si="54"/>
        <v>2.2561266980681394E-2</v>
      </c>
      <c r="X283" s="7">
        <f t="shared" si="55"/>
        <v>-7.3753699066697043E-2</v>
      </c>
      <c r="BH283" s="17">
        <f t="shared" si="50"/>
        <v>3.5005352014159108E-2</v>
      </c>
      <c r="BI283" s="17">
        <f t="shared" si="51"/>
        <v>0.11046511627906974</v>
      </c>
      <c r="BK283" s="31">
        <v>43954</v>
      </c>
      <c r="BL283" s="8">
        <f t="shared" si="47"/>
        <v>1.7615441695652247</v>
      </c>
      <c r="BM283" s="8">
        <f t="shared" si="48"/>
        <v>8.281228635616289E-2</v>
      </c>
    </row>
    <row r="284" spans="2:65" x14ac:dyDescent="0.5">
      <c r="B284" s="31">
        <v>43968</v>
      </c>
      <c r="C284" s="34">
        <v>2955.45</v>
      </c>
      <c r="D284" s="15"/>
      <c r="E284" s="31">
        <v>43968</v>
      </c>
      <c r="F284" s="32">
        <v>45.21</v>
      </c>
      <c r="I284" s="4">
        <v>1</v>
      </c>
      <c r="J284" s="17">
        <f t="shared" si="52"/>
        <v>-2.2561266980681394E-2</v>
      </c>
      <c r="K284" s="17">
        <f t="shared" si="49"/>
        <v>-7.3753699066697043E-2</v>
      </c>
      <c r="U284" s="4">
        <v>1</v>
      </c>
      <c r="V284" s="7">
        <f t="shared" si="53"/>
        <v>3.2038970562558999E-2</v>
      </c>
      <c r="W284" s="7">
        <f t="shared" si="54"/>
        <v>3.2038970562558999E-2</v>
      </c>
      <c r="X284" s="7">
        <f t="shared" si="55"/>
        <v>0.11108380437453924</v>
      </c>
      <c r="BH284" s="17">
        <f t="shared" si="50"/>
        <v>-2.2561266980681394E-2</v>
      </c>
      <c r="BI284" s="17">
        <f t="shared" si="51"/>
        <v>-7.3753699066697043E-2</v>
      </c>
      <c r="BK284" s="31">
        <v>43961</v>
      </c>
      <c r="BL284" s="8">
        <f t="shared" si="47"/>
        <v>1.7769295201197037</v>
      </c>
      <c r="BM284" s="8">
        <f t="shared" si="48"/>
        <v>8.3508266889476643E-2</v>
      </c>
    </row>
    <row r="285" spans="2:65" x14ac:dyDescent="0.5">
      <c r="B285" s="31">
        <v>43975</v>
      </c>
      <c r="C285" s="34">
        <v>3044.31</v>
      </c>
      <c r="D285" s="15"/>
      <c r="E285" s="31">
        <v>43975</v>
      </c>
      <c r="F285" s="32">
        <v>47.6</v>
      </c>
      <c r="I285" s="4">
        <v>1</v>
      </c>
      <c r="J285" s="17">
        <f t="shared" si="52"/>
        <v>3.2038970562558999E-2</v>
      </c>
      <c r="K285" s="17">
        <f t="shared" si="49"/>
        <v>0.11108380437453924</v>
      </c>
      <c r="U285" s="4">
        <v>1</v>
      </c>
      <c r="V285" s="7">
        <f t="shared" si="53"/>
        <v>3.0066487336953829E-2</v>
      </c>
      <c r="W285" s="7">
        <f t="shared" si="54"/>
        <v>3.0066487336953829E-2</v>
      </c>
      <c r="X285" s="7">
        <f t="shared" si="55"/>
        <v>5.2864410528644212E-2</v>
      </c>
      <c r="BH285" s="17">
        <f t="shared" si="50"/>
        <v>3.2038970562558999E-2</v>
      </c>
      <c r="BI285" s="17">
        <f t="shared" si="51"/>
        <v>0.11108380437453924</v>
      </c>
      <c r="BK285" s="31">
        <v>43968</v>
      </c>
      <c r="BL285" s="8">
        <f t="shared" si="47"/>
        <v>1.7954133873809663</v>
      </c>
      <c r="BM285" s="8">
        <f t="shared" si="48"/>
        <v>8.4703778598272897E-2</v>
      </c>
    </row>
    <row r="286" spans="2:65" x14ac:dyDescent="0.5">
      <c r="B286" s="31">
        <v>43982</v>
      </c>
      <c r="C286" s="34">
        <v>3193.93</v>
      </c>
      <c r="D286" s="15"/>
      <c r="E286" s="31">
        <v>43982</v>
      </c>
      <c r="F286" s="32">
        <v>53.15</v>
      </c>
      <c r="I286" s="4">
        <v>1</v>
      </c>
      <c r="J286" s="17">
        <f t="shared" si="52"/>
        <v>3.0066487336953829E-2</v>
      </c>
      <c r="K286" s="17">
        <f t="shared" si="49"/>
        <v>5.2864410528644212E-2</v>
      </c>
      <c r="U286" s="4">
        <v>1</v>
      </c>
      <c r="V286" s="7">
        <f t="shared" si="53"/>
        <v>4.9147425853477422E-2</v>
      </c>
      <c r="W286" s="7">
        <f t="shared" si="54"/>
        <v>4.9147425853477422E-2</v>
      </c>
      <c r="X286" s="7">
        <f t="shared" si="55"/>
        <v>0.11659663865546221</v>
      </c>
      <c r="BH286" s="17">
        <f t="shared" si="50"/>
        <v>3.0066487336953829E-2</v>
      </c>
      <c r="BI286" s="17">
        <f t="shared" si="51"/>
        <v>5.2864410528644212E-2</v>
      </c>
      <c r="BK286" s="31">
        <v>43975</v>
      </c>
      <c r="BL286" s="8">
        <f t="shared" si="47"/>
        <v>1.790083460118185</v>
      </c>
      <c r="BM286" s="8">
        <f t="shared" si="48"/>
        <v>8.472607518272128E-2</v>
      </c>
    </row>
    <row r="287" spans="2:65" x14ac:dyDescent="0.5">
      <c r="B287" s="31">
        <v>43989</v>
      </c>
      <c r="C287" s="34">
        <v>3041.31</v>
      </c>
      <c r="D287" s="15"/>
      <c r="E287" s="31">
        <v>43989</v>
      </c>
      <c r="F287" s="32">
        <v>49.22</v>
      </c>
      <c r="I287" s="4">
        <v>1</v>
      </c>
      <c r="J287" s="17">
        <f t="shared" si="52"/>
        <v>4.9147425853477422E-2</v>
      </c>
      <c r="K287" s="17">
        <f t="shared" si="49"/>
        <v>0.11659663865546221</v>
      </c>
      <c r="U287" s="4">
        <v>1</v>
      </c>
      <c r="V287" s="7">
        <f t="shared" si="53"/>
        <v>-4.7784391016709837E-2</v>
      </c>
      <c r="W287" s="7">
        <f t="shared" si="54"/>
        <v>4.7784391016709837E-2</v>
      </c>
      <c r="X287" s="7">
        <f t="shared" si="55"/>
        <v>-7.3941674506114774E-2</v>
      </c>
      <c r="BH287" s="17">
        <f t="shared" si="50"/>
        <v>4.9147425853477422E-2</v>
      </c>
      <c r="BI287" s="17">
        <f t="shared" si="51"/>
        <v>0.11659663865546221</v>
      </c>
      <c r="BK287" s="31">
        <v>43982</v>
      </c>
      <c r="BL287" s="8">
        <f t="shared" si="47"/>
        <v>1.7890718117017856</v>
      </c>
      <c r="BM287" s="8">
        <f t="shared" si="48"/>
        <v>8.5060193277931129E-2</v>
      </c>
    </row>
    <row r="288" spans="2:65" x14ac:dyDescent="0.5">
      <c r="B288" s="31">
        <v>43996</v>
      </c>
      <c r="C288" s="34">
        <v>3097.74</v>
      </c>
      <c r="D288" s="15"/>
      <c r="E288" s="31">
        <v>43996</v>
      </c>
      <c r="F288" s="32">
        <v>53.08</v>
      </c>
      <c r="I288" s="4">
        <v>1</v>
      </c>
      <c r="J288" s="17">
        <f t="shared" si="52"/>
        <v>-4.7784391016709837E-2</v>
      </c>
      <c r="K288" s="17">
        <f t="shared" si="49"/>
        <v>-7.3941674506114774E-2</v>
      </c>
      <c r="U288" s="4">
        <v>1</v>
      </c>
      <c r="V288" s="7">
        <f t="shared" si="53"/>
        <v>1.8554504473401234E-2</v>
      </c>
      <c r="W288" s="7">
        <f t="shared" si="54"/>
        <v>1.8554504473401234E-2</v>
      </c>
      <c r="X288" s="7">
        <f t="shared" si="55"/>
        <v>7.8423405119870004E-2</v>
      </c>
      <c r="BH288" s="17">
        <f t="shared" si="50"/>
        <v>-4.7784391016709837E-2</v>
      </c>
      <c r="BI288" s="17">
        <f t="shared" si="51"/>
        <v>-7.3941674506114774E-2</v>
      </c>
      <c r="BK288" s="31">
        <v>43989</v>
      </c>
      <c r="BL288" s="8">
        <f t="shared" si="47"/>
        <v>1.7757510277736812</v>
      </c>
      <c r="BM288" s="8">
        <f t="shared" si="48"/>
        <v>8.4845830810411665E-2</v>
      </c>
    </row>
    <row r="289" spans="2:65" x14ac:dyDescent="0.5">
      <c r="B289" s="31">
        <v>44003</v>
      </c>
      <c r="C289" s="34">
        <v>3009.05</v>
      </c>
      <c r="D289" s="15"/>
      <c r="E289" s="31">
        <v>44003</v>
      </c>
      <c r="F289" s="32">
        <v>46.24</v>
      </c>
      <c r="I289" s="4">
        <v>1</v>
      </c>
      <c r="J289" s="17">
        <f t="shared" si="52"/>
        <v>1.8554504473401234E-2</v>
      </c>
      <c r="K289" s="17">
        <f t="shared" si="49"/>
        <v>7.8423405119870004E-2</v>
      </c>
      <c r="U289" s="4">
        <v>1</v>
      </c>
      <c r="V289" s="7">
        <f t="shared" si="53"/>
        <v>-2.8630550013880929E-2</v>
      </c>
      <c r="W289" s="7">
        <f t="shared" si="54"/>
        <v>2.8630550013880929E-2</v>
      </c>
      <c r="X289" s="7">
        <f t="shared" si="55"/>
        <v>-0.1288620949510173</v>
      </c>
      <c r="BH289" s="17">
        <f t="shared" si="50"/>
        <v>1.8554504473401234E-2</v>
      </c>
      <c r="BI289" s="17">
        <f t="shared" si="51"/>
        <v>7.8423405119870004E-2</v>
      </c>
      <c r="BK289" s="31">
        <v>43996</v>
      </c>
      <c r="BL289" s="8">
        <f t="shared" si="47"/>
        <v>1.7827612821193002</v>
      </c>
      <c r="BM289" s="8">
        <f t="shared" si="48"/>
        <v>8.5336652603365482E-2</v>
      </c>
    </row>
    <row r="290" spans="2:65" x14ac:dyDescent="0.5">
      <c r="B290" s="31">
        <v>44010</v>
      </c>
      <c r="C290" s="34">
        <v>3130.01</v>
      </c>
      <c r="D290" s="15"/>
      <c r="E290" s="31">
        <v>44010</v>
      </c>
      <c r="F290" s="32">
        <v>49.91</v>
      </c>
      <c r="I290" s="4">
        <v>1</v>
      </c>
      <c r="J290" s="17">
        <f t="shared" si="52"/>
        <v>-2.8630550013880929E-2</v>
      </c>
      <c r="K290" s="17">
        <f t="shared" si="49"/>
        <v>-0.1288620949510173</v>
      </c>
      <c r="U290" s="4">
        <v>1</v>
      </c>
      <c r="V290" s="7">
        <f t="shared" si="53"/>
        <v>4.0198733819644117E-2</v>
      </c>
      <c r="W290" s="7">
        <f t="shared" si="54"/>
        <v>4.0198733819644117E-2</v>
      </c>
      <c r="X290" s="7">
        <f t="shared" si="55"/>
        <v>7.9368512110726597E-2</v>
      </c>
      <c r="BH290" s="17">
        <f t="shared" si="50"/>
        <v>-2.8630550013880929E-2</v>
      </c>
      <c r="BI290" s="17">
        <f t="shared" si="51"/>
        <v>-0.1288620949510173</v>
      </c>
      <c r="BK290" s="31">
        <v>44003</v>
      </c>
      <c r="BL290" s="8">
        <f t="shared" si="47"/>
        <v>1.8192290405409939</v>
      </c>
      <c r="BM290" s="8">
        <f t="shared" si="48"/>
        <v>8.7501227733047762E-2</v>
      </c>
    </row>
    <row r="291" spans="2:65" x14ac:dyDescent="0.5">
      <c r="B291" s="31">
        <v>44017</v>
      </c>
      <c r="C291" s="34">
        <v>3185.04</v>
      </c>
      <c r="D291" s="15"/>
      <c r="E291" s="31">
        <v>44017</v>
      </c>
      <c r="F291" s="32">
        <v>50.09</v>
      </c>
      <c r="I291" s="4">
        <v>1</v>
      </c>
      <c r="J291" s="17">
        <f t="shared" si="52"/>
        <v>4.0198733819644117E-2</v>
      </c>
      <c r="K291" s="17">
        <f t="shared" si="49"/>
        <v>7.9368512110726597E-2</v>
      </c>
      <c r="U291" s="4">
        <v>1</v>
      </c>
      <c r="V291" s="7">
        <f t="shared" si="53"/>
        <v>1.75814134779122E-2</v>
      </c>
      <c r="W291" s="7">
        <f t="shared" si="54"/>
        <v>1.75814134779122E-2</v>
      </c>
      <c r="X291" s="7">
        <f t="shared" si="55"/>
        <v>3.6064916850331308E-3</v>
      </c>
      <c r="BH291" s="17">
        <f t="shared" si="50"/>
        <v>4.0198733819644117E-2</v>
      </c>
      <c r="BI291" s="17">
        <f t="shared" si="51"/>
        <v>7.9368512110726597E-2</v>
      </c>
      <c r="BK291" s="31">
        <v>44010</v>
      </c>
      <c r="BL291" s="8">
        <f t="shared" si="47"/>
        <v>1.819124974008262</v>
      </c>
      <c r="BM291" s="8">
        <f t="shared" si="48"/>
        <v>8.8025469855255972E-2</v>
      </c>
    </row>
    <row r="292" spans="2:65" x14ac:dyDescent="0.5">
      <c r="B292" s="31">
        <v>44024</v>
      </c>
      <c r="C292" s="34">
        <v>3224.73</v>
      </c>
      <c r="D292" s="15"/>
      <c r="E292" s="31">
        <v>44024</v>
      </c>
      <c r="F292" s="32">
        <v>51.82</v>
      </c>
      <c r="I292" s="4">
        <v>1</v>
      </c>
      <c r="J292" s="17">
        <f t="shared" si="52"/>
        <v>1.75814134779122E-2</v>
      </c>
      <c r="K292" s="17">
        <f t="shared" si="49"/>
        <v>3.6064916850331308E-3</v>
      </c>
      <c r="U292" s="4">
        <v>1</v>
      </c>
      <c r="V292" s="7">
        <f t="shared" si="53"/>
        <v>1.246138196066604E-2</v>
      </c>
      <c r="W292" s="7">
        <f t="shared" si="54"/>
        <v>1.246138196066604E-2</v>
      </c>
      <c r="X292" s="7">
        <f t="shared" si="55"/>
        <v>3.4537831902575311E-2</v>
      </c>
      <c r="BH292" s="17">
        <f t="shared" si="50"/>
        <v>1.75814134779122E-2</v>
      </c>
      <c r="BI292" s="17">
        <f t="shared" si="51"/>
        <v>3.6064916850331308E-3</v>
      </c>
      <c r="BK292" s="31">
        <v>44017</v>
      </c>
      <c r="BL292" s="8">
        <f t="shared" si="47"/>
        <v>1.8118741436050942</v>
      </c>
      <c r="BM292" s="8">
        <f t="shared" si="48"/>
        <v>8.7913859928052812E-2</v>
      </c>
    </row>
    <row r="293" spans="2:65" x14ac:dyDescent="0.5">
      <c r="B293" s="31">
        <v>44031</v>
      </c>
      <c r="C293" s="34">
        <v>3215.63</v>
      </c>
      <c r="D293" s="15"/>
      <c r="E293" s="31">
        <v>44031</v>
      </c>
      <c r="F293" s="32">
        <v>52.02</v>
      </c>
      <c r="I293" s="4">
        <v>1</v>
      </c>
      <c r="J293" s="17">
        <f t="shared" si="52"/>
        <v>1.246138196066604E-2</v>
      </c>
      <c r="K293" s="17">
        <f t="shared" si="49"/>
        <v>3.4537831902575311E-2</v>
      </c>
      <c r="U293" s="4">
        <v>1</v>
      </c>
      <c r="V293" s="7">
        <f t="shared" si="53"/>
        <v>-2.8219416819392773E-3</v>
      </c>
      <c r="W293" s="7">
        <f t="shared" si="54"/>
        <v>2.8219416819392773E-3</v>
      </c>
      <c r="X293" s="7">
        <f t="shared" si="55"/>
        <v>3.8595137012737979E-3</v>
      </c>
      <c r="BH293" s="17">
        <f t="shared" si="50"/>
        <v>1.246138196066604E-2</v>
      </c>
      <c r="BI293" s="17">
        <f t="shared" si="51"/>
        <v>3.4537831902575311E-2</v>
      </c>
      <c r="BK293" s="31">
        <v>44024</v>
      </c>
      <c r="BL293" s="8">
        <f t="shared" si="47"/>
        <v>1.8137992946841093</v>
      </c>
      <c r="BM293" s="8">
        <f t="shared" si="48"/>
        <v>8.7967488278343026E-2</v>
      </c>
    </row>
    <row r="294" spans="2:65" x14ac:dyDescent="0.5">
      <c r="B294" s="31">
        <v>44038</v>
      </c>
      <c r="C294" s="34">
        <v>3271.12</v>
      </c>
      <c r="D294" s="15"/>
      <c r="E294" s="31">
        <v>44038</v>
      </c>
      <c r="F294" s="32">
        <v>49.1</v>
      </c>
      <c r="I294" s="4">
        <v>1</v>
      </c>
      <c r="J294" s="17">
        <f t="shared" si="52"/>
        <v>-2.8219416819392773E-3</v>
      </c>
      <c r="K294" s="17">
        <f t="shared" si="49"/>
        <v>3.8595137012737979E-3</v>
      </c>
      <c r="U294" s="4">
        <v>1</v>
      </c>
      <c r="V294" s="7">
        <f t="shared" si="53"/>
        <v>1.7256338571290719E-2</v>
      </c>
      <c r="W294" s="7">
        <f t="shared" si="54"/>
        <v>1.7256338571290719E-2</v>
      </c>
      <c r="X294" s="7">
        <f t="shared" si="55"/>
        <v>-5.6132256824298343E-2</v>
      </c>
      <c r="BH294" s="17">
        <f t="shared" si="50"/>
        <v>-2.8219416819392773E-3</v>
      </c>
      <c r="BI294" s="17">
        <f t="shared" si="51"/>
        <v>3.8595137012737979E-3</v>
      </c>
      <c r="BK294" s="31">
        <v>44031</v>
      </c>
      <c r="BL294" s="8">
        <f t="shared" si="47"/>
        <v>1.8089059141411541</v>
      </c>
      <c r="BM294" s="8">
        <f t="shared" si="48"/>
        <v>8.7638425667768249E-2</v>
      </c>
    </row>
    <row r="295" spans="2:65" x14ac:dyDescent="0.5">
      <c r="B295" s="31">
        <v>44045</v>
      </c>
      <c r="C295" s="34">
        <v>3351.28</v>
      </c>
      <c r="D295" s="15"/>
      <c r="E295" s="31">
        <v>44045</v>
      </c>
      <c r="F295" s="32">
        <v>48.78</v>
      </c>
      <c r="I295" s="4">
        <v>1</v>
      </c>
      <c r="J295" s="17">
        <f t="shared" si="52"/>
        <v>1.7256338571290719E-2</v>
      </c>
      <c r="K295" s="17">
        <f t="shared" si="49"/>
        <v>-5.6132256824298343E-2</v>
      </c>
      <c r="U295" s="4">
        <v>1</v>
      </c>
      <c r="V295" s="7">
        <f t="shared" si="53"/>
        <v>2.4505368191934274E-2</v>
      </c>
      <c r="W295" s="7">
        <f t="shared" si="54"/>
        <v>2.4505368191934274E-2</v>
      </c>
      <c r="X295" s="7">
        <f t="shared" si="55"/>
        <v>-6.5173116089612959E-3</v>
      </c>
      <c r="BH295" s="17">
        <f t="shared" si="50"/>
        <v>1.7256338571290719E-2</v>
      </c>
      <c r="BI295" s="17">
        <f t="shared" si="51"/>
        <v>-5.6132256824298343E-2</v>
      </c>
      <c r="BK295" s="31">
        <v>44038</v>
      </c>
      <c r="BL295" s="8">
        <f t="shared" si="47"/>
        <v>1.7898137226666451</v>
      </c>
      <c r="BM295" s="8">
        <f t="shared" si="48"/>
        <v>8.7901937458746901E-2</v>
      </c>
    </row>
    <row r="296" spans="2:65" x14ac:dyDescent="0.5">
      <c r="B296" s="31">
        <v>44052</v>
      </c>
      <c r="C296" s="34">
        <v>3372.85</v>
      </c>
      <c r="D296" s="15"/>
      <c r="E296" s="31">
        <v>44052</v>
      </c>
      <c r="F296" s="32">
        <v>47.87</v>
      </c>
      <c r="I296" s="4">
        <v>1</v>
      </c>
      <c r="J296" s="17">
        <f t="shared" si="52"/>
        <v>2.4505368191934274E-2</v>
      </c>
      <c r="K296" s="17">
        <f t="shared" si="49"/>
        <v>-6.5173116089612959E-3</v>
      </c>
      <c r="U296" s="4">
        <v>1</v>
      </c>
      <c r="V296" s="7">
        <f t="shared" si="53"/>
        <v>6.4363467093169202E-3</v>
      </c>
      <c r="W296" s="7">
        <f t="shared" si="54"/>
        <v>6.4363467093169202E-3</v>
      </c>
      <c r="X296" s="7">
        <f t="shared" si="55"/>
        <v>-1.8655186551865599E-2</v>
      </c>
      <c r="BH296" s="17">
        <f t="shared" si="50"/>
        <v>2.4505368191934274E-2</v>
      </c>
      <c r="BI296" s="17">
        <f t="shared" si="51"/>
        <v>-6.5173116089612959E-3</v>
      </c>
      <c r="BK296" s="31">
        <v>44045</v>
      </c>
      <c r="BL296" s="8">
        <f t="shared" si="47"/>
        <v>1.7457753548218633</v>
      </c>
      <c r="BM296" s="8">
        <f t="shared" si="48"/>
        <v>8.5819629845117706E-2</v>
      </c>
    </row>
    <row r="297" spans="2:65" x14ac:dyDescent="0.5">
      <c r="B297" s="31">
        <v>44059</v>
      </c>
      <c r="C297" s="34">
        <v>3397.16</v>
      </c>
      <c r="D297" s="15"/>
      <c r="E297" s="31">
        <v>44059</v>
      </c>
      <c r="F297" s="32">
        <v>47.03</v>
      </c>
      <c r="I297" s="4">
        <v>1</v>
      </c>
      <c r="J297" s="17">
        <f t="shared" si="52"/>
        <v>6.4363467093169202E-3</v>
      </c>
      <c r="K297" s="17">
        <f t="shared" si="49"/>
        <v>-1.8655186551865599E-2</v>
      </c>
      <c r="U297" s="4">
        <v>1</v>
      </c>
      <c r="V297" s="7">
        <f t="shared" si="53"/>
        <v>7.2075544420890925E-3</v>
      </c>
      <c r="W297" s="7">
        <f t="shared" si="54"/>
        <v>7.2075544420890925E-3</v>
      </c>
      <c r="X297" s="7">
        <f t="shared" si="55"/>
        <v>-1.7547524545644344E-2</v>
      </c>
      <c r="BH297" s="17">
        <f t="shared" si="50"/>
        <v>6.4363467093169202E-3</v>
      </c>
      <c r="BI297" s="17">
        <f t="shared" si="51"/>
        <v>-1.8655186551865599E-2</v>
      </c>
      <c r="BK297" s="31">
        <v>44052</v>
      </c>
      <c r="BL297" s="8">
        <f t="shared" si="47"/>
        <v>1.7486782790503035</v>
      </c>
      <c r="BM297" s="8">
        <f t="shared" si="48"/>
        <v>8.581682142395293E-2</v>
      </c>
    </row>
    <row r="298" spans="2:65" x14ac:dyDescent="0.5">
      <c r="B298" s="31">
        <v>44066</v>
      </c>
      <c r="C298" s="34">
        <v>3508.01</v>
      </c>
      <c r="D298" s="15"/>
      <c r="E298" s="31">
        <v>44066</v>
      </c>
      <c r="F298" s="32">
        <v>46.59</v>
      </c>
      <c r="I298" s="4">
        <v>1</v>
      </c>
      <c r="J298" s="17">
        <f t="shared" si="52"/>
        <v>7.2075544420890925E-3</v>
      </c>
      <c r="K298" s="17">
        <f t="shared" si="49"/>
        <v>-1.7547524545644344E-2</v>
      </c>
      <c r="U298" s="4">
        <v>1</v>
      </c>
      <c r="V298" s="7">
        <f t="shared" si="53"/>
        <v>3.2630196988072457E-2</v>
      </c>
      <c r="W298" s="7">
        <f t="shared" si="54"/>
        <v>3.2630196988072457E-2</v>
      </c>
      <c r="X298" s="7">
        <f t="shared" si="55"/>
        <v>-9.3557303848607054E-3</v>
      </c>
      <c r="BH298" s="17">
        <f t="shared" si="50"/>
        <v>7.2075544420890925E-3</v>
      </c>
      <c r="BI298" s="17">
        <f t="shared" si="51"/>
        <v>-1.7547524545644344E-2</v>
      </c>
      <c r="BK298" s="31">
        <v>44059</v>
      </c>
      <c r="BL298" s="8">
        <f t="shared" si="47"/>
        <v>1.7454044168453258</v>
      </c>
      <c r="BM298" s="8">
        <f t="shared" si="48"/>
        <v>8.5758655848222273E-2</v>
      </c>
    </row>
    <row r="299" spans="2:65" x14ac:dyDescent="0.5">
      <c r="B299" s="31">
        <v>44073</v>
      </c>
      <c r="C299" s="34">
        <v>3426.96</v>
      </c>
      <c r="D299" s="15"/>
      <c r="E299" s="31">
        <v>44073</v>
      </c>
      <c r="F299" s="32">
        <v>46.61</v>
      </c>
      <c r="I299" s="4">
        <v>1</v>
      </c>
      <c r="J299" s="17">
        <f t="shared" si="52"/>
        <v>3.2630196988072457E-2</v>
      </c>
      <c r="K299" s="17">
        <f t="shared" si="49"/>
        <v>-9.3557303848607054E-3</v>
      </c>
      <c r="U299" s="4">
        <v>1</v>
      </c>
      <c r="V299" s="7">
        <f t="shared" si="53"/>
        <v>-2.3104267091598962E-2</v>
      </c>
      <c r="W299" s="7">
        <f t="shared" si="54"/>
        <v>2.3104267091598962E-2</v>
      </c>
      <c r="X299" s="7">
        <f t="shared" si="55"/>
        <v>4.2927666881298343E-4</v>
      </c>
      <c r="BH299" s="17">
        <f t="shared" si="50"/>
        <v>3.2630196988072457E-2</v>
      </c>
      <c r="BI299" s="17">
        <f t="shared" si="51"/>
        <v>-9.3557303848607054E-3</v>
      </c>
      <c r="BK299" s="31">
        <v>44066</v>
      </c>
      <c r="BL299" s="8">
        <f t="shared" si="47"/>
        <v>1.7533726066232083</v>
      </c>
      <c r="BM299" s="8">
        <f t="shared" si="48"/>
        <v>8.4492574793056746E-2</v>
      </c>
    </row>
    <row r="300" spans="2:65" x14ac:dyDescent="0.5">
      <c r="B300" s="31">
        <v>44080</v>
      </c>
      <c r="C300" s="34">
        <v>3340.97</v>
      </c>
      <c r="D300" s="15"/>
      <c r="E300" s="31">
        <v>44080</v>
      </c>
      <c r="F300" s="32">
        <v>44.73</v>
      </c>
      <c r="I300" s="4">
        <v>1</v>
      </c>
      <c r="J300" s="17">
        <f t="shared" si="52"/>
        <v>-2.3104267091598962E-2</v>
      </c>
      <c r="K300" s="17">
        <f t="shared" si="49"/>
        <v>4.2927666881298343E-4</v>
      </c>
      <c r="U300" s="4">
        <v>1</v>
      </c>
      <c r="V300" s="7">
        <f t="shared" si="53"/>
        <v>-2.5092210005369209E-2</v>
      </c>
      <c r="W300" s="7">
        <f t="shared" si="54"/>
        <v>2.5092210005369209E-2</v>
      </c>
      <c r="X300" s="7">
        <f t="shared" si="55"/>
        <v>-4.033469212615326E-2</v>
      </c>
      <c r="BH300" s="17">
        <f t="shared" si="50"/>
        <v>-2.3104267091598962E-2</v>
      </c>
      <c r="BI300" s="17">
        <f t="shared" si="51"/>
        <v>4.2927666881298343E-4</v>
      </c>
      <c r="BK300" s="31">
        <v>44073</v>
      </c>
      <c r="BL300" s="8">
        <f t="shared" si="47"/>
        <v>1.739009757094671</v>
      </c>
      <c r="BM300" s="8">
        <f t="shared" si="48"/>
        <v>8.4242152114433658E-2</v>
      </c>
    </row>
    <row r="301" spans="2:65" x14ac:dyDescent="0.5">
      <c r="B301" s="31">
        <v>44087</v>
      </c>
      <c r="C301" s="34">
        <v>3319.47</v>
      </c>
      <c r="D301" s="15"/>
      <c r="E301" s="31">
        <v>44087</v>
      </c>
      <c r="F301" s="32">
        <v>44.67</v>
      </c>
      <c r="I301" s="4">
        <v>1</v>
      </c>
      <c r="J301" s="17">
        <f t="shared" si="52"/>
        <v>-2.5092210005369209E-2</v>
      </c>
      <c r="K301" s="17">
        <f t="shared" si="49"/>
        <v>-4.033469212615326E-2</v>
      </c>
      <c r="U301" s="4">
        <v>1</v>
      </c>
      <c r="V301" s="7">
        <f t="shared" si="53"/>
        <v>-6.4352568266102805E-3</v>
      </c>
      <c r="W301" s="7">
        <f t="shared" si="54"/>
        <v>6.4352568266102805E-3</v>
      </c>
      <c r="X301" s="7">
        <f t="shared" si="55"/>
        <v>-1.3413816230716247E-3</v>
      </c>
      <c r="BH301" s="17">
        <f t="shared" si="50"/>
        <v>-2.5092210005369209E-2</v>
      </c>
      <c r="BI301" s="17">
        <f t="shared" si="51"/>
        <v>-4.033469212615326E-2</v>
      </c>
      <c r="BK301" s="31">
        <v>44080</v>
      </c>
      <c r="BL301" s="8">
        <f t="shared" si="47"/>
        <v>1.7303870567102444</v>
      </c>
      <c r="BM301" s="8">
        <f t="shared" si="48"/>
        <v>8.3899271005083861E-2</v>
      </c>
    </row>
    <row r="302" spans="2:65" x14ac:dyDescent="0.5">
      <c r="B302" s="31">
        <v>44094</v>
      </c>
      <c r="C302" s="34">
        <v>3298.46</v>
      </c>
      <c r="D302" s="15"/>
      <c r="E302" s="31">
        <v>44094</v>
      </c>
      <c r="F302" s="32">
        <v>44.72</v>
      </c>
      <c r="I302" s="4">
        <v>1</v>
      </c>
      <c r="J302" s="17">
        <f t="shared" si="52"/>
        <v>-6.4352568266102805E-3</v>
      </c>
      <c r="K302" s="17">
        <f t="shared" si="49"/>
        <v>-1.3413816230716247E-3</v>
      </c>
      <c r="U302" s="4">
        <v>1</v>
      </c>
      <c r="V302" s="7">
        <f t="shared" si="53"/>
        <v>-6.3293236570897138E-3</v>
      </c>
      <c r="W302" s="7">
        <f t="shared" si="54"/>
        <v>6.3293236570897138E-3</v>
      </c>
      <c r="X302" s="7">
        <f t="shared" si="55"/>
        <v>1.119319453771972E-3</v>
      </c>
      <c r="BH302" s="17">
        <f t="shared" si="50"/>
        <v>-6.4352568266102805E-3</v>
      </c>
      <c r="BI302" s="17">
        <f t="shared" si="51"/>
        <v>-1.3413816230716247E-3</v>
      </c>
      <c r="BK302" s="31">
        <v>44087</v>
      </c>
      <c r="BL302" s="8">
        <f t="shared" si="47"/>
        <v>1.7316247346937079</v>
      </c>
      <c r="BM302" s="8">
        <f t="shared" si="48"/>
        <v>8.3868946035553116E-2</v>
      </c>
    </row>
    <row r="303" spans="2:65" x14ac:dyDescent="0.5">
      <c r="B303" s="31">
        <v>44101</v>
      </c>
      <c r="C303" s="34">
        <v>3348.44</v>
      </c>
      <c r="D303" s="15"/>
      <c r="E303" s="31">
        <v>44101</v>
      </c>
      <c r="F303" s="32">
        <v>47.34</v>
      </c>
      <c r="I303" s="4">
        <v>1</v>
      </c>
      <c r="J303" s="17">
        <f t="shared" si="52"/>
        <v>-6.3293236570897138E-3</v>
      </c>
      <c r="K303" s="17">
        <f t="shared" si="49"/>
        <v>1.119319453771972E-3</v>
      </c>
      <c r="U303" s="4">
        <v>1</v>
      </c>
      <c r="V303" s="7">
        <f t="shared" si="53"/>
        <v>1.5152525724125843E-2</v>
      </c>
      <c r="W303" s="7">
        <f t="shared" si="54"/>
        <v>1.5152525724125843E-2</v>
      </c>
      <c r="X303" s="7">
        <f t="shared" si="55"/>
        <v>5.8586762075134358E-2</v>
      </c>
      <c r="BH303" s="17">
        <f t="shared" si="50"/>
        <v>-6.3293236570897138E-3</v>
      </c>
      <c r="BI303" s="17">
        <f t="shared" si="51"/>
        <v>1.119319453771972E-3</v>
      </c>
      <c r="BK303" s="31">
        <v>44094</v>
      </c>
      <c r="BL303" s="8">
        <f t="shared" si="47"/>
        <v>1.730913681082106</v>
      </c>
      <c r="BM303" s="8">
        <f t="shared" si="48"/>
        <v>8.3862977094851743E-2</v>
      </c>
    </row>
    <row r="304" spans="2:65" x14ac:dyDescent="0.5">
      <c r="B304" s="31">
        <v>44108</v>
      </c>
      <c r="C304" s="34">
        <v>3477.13</v>
      </c>
      <c r="D304" s="15"/>
      <c r="E304" s="31">
        <v>44108</v>
      </c>
      <c r="F304" s="32">
        <v>46.55</v>
      </c>
      <c r="I304" s="4">
        <v>1</v>
      </c>
      <c r="J304" s="17">
        <f t="shared" si="52"/>
        <v>1.5152525724125843E-2</v>
      </c>
      <c r="K304" s="17">
        <f t="shared" si="49"/>
        <v>5.8586762075134358E-2</v>
      </c>
      <c r="U304" s="4">
        <v>1</v>
      </c>
      <c r="V304" s="7">
        <f t="shared" si="53"/>
        <v>3.8432822448662751E-2</v>
      </c>
      <c r="W304" s="7">
        <f t="shared" si="54"/>
        <v>3.8432822448662751E-2</v>
      </c>
      <c r="X304" s="7">
        <f t="shared" si="55"/>
        <v>-1.6687790452049156E-2</v>
      </c>
      <c r="BH304" s="17">
        <f t="shared" si="50"/>
        <v>1.5152525724125843E-2</v>
      </c>
      <c r="BI304" s="17">
        <f t="shared" si="51"/>
        <v>5.8586762075134358E-2</v>
      </c>
      <c r="BK304" s="31">
        <v>44101</v>
      </c>
      <c r="BL304" s="8">
        <f t="shared" si="47"/>
        <v>1.7332852869427338</v>
      </c>
      <c r="BM304" s="8">
        <f t="shared" si="48"/>
        <v>8.4030176920146332E-2</v>
      </c>
    </row>
    <row r="305" spans="2:65" x14ac:dyDescent="0.5">
      <c r="B305" s="31">
        <v>44115</v>
      </c>
      <c r="C305" s="34">
        <v>3483.81</v>
      </c>
      <c r="D305" s="15"/>
      <c r="E305" s="31">
        <v>44115</v>
      </c>
      <c r="F305" s="32">
        <v>40.46</v>
      </c>
      <c r="I305" s="4">
        <v>1</v>
      </c>
      <c r="J305" s="17">
        <f t="shared" si="52"/>
        <v>3.8432822448662751E-2</v>
      </c>
      <c r="K305" s="17">
        <f t="shared" si="49"/>
        <v>-1.6687790452049156E-2</v>
      </c>
      <c r="U305" s="4">
        <v>1</v>
      </c>
      <c r="V305" s="7">
        <f t="shared" si="53"/>
        <v>1.9211246056374254E-3</v>
      </c>
      <c r="W305" s="7">
        <f t="shared" si="54"/>
        <v>1.9211246056374254E-3</v>
      </c>
      <c r="X305" s="7">
        <f t="shared" si="55"/>
        <v>-0.13082706766917285</v>
      </c>
      <c r="BH305" s="17">
        <f t="shared" si="50"/>
        <v>3.8432822448662751E-2</v>
      </c>
      <c r="BI305" s="17">
        <f t="shared" si="51"/>
        <v>-1.6687790452049156E-2</v>
      </c>
      <c r="BK305" s="31">
        <v>44108</v>
      </c>
      <c r="BL305" s="8">
        <f t="shared" si="47"/>
        <v>1.6981885252225615</v>
      </c>
      <c r="BM305" s="8">
        <f t="shared" si="48"/>
        <v>8.3908581037422242E-2</v>
      </c>
    </row>
    <row r="306" spans="2:65" x14ac:dyDescent="0.5">
      <c r="B306" s="31">
        <v>44122</v>
      </c>
      <c r="C306" s="34">
        <v>3465.39</v>
      </c>
      <c r="D306" s="15"/>
      <c r="E306" s="31">
        <v>44122</v>
      </c>
      <c r="F306" s="32">
        <v>41.15</v>
      </c>
      <c r="I306" s="4">
        <v>1</v>
      </c>
      <c r="J306" s="17">
        <f t="shared" si="52"/>
        <v>1.9211246056374254E-3</v>
      </c>
      <c r="K306" s="17">
        <f t="shared" si="49"/>
        <v>-0.13082706766917285</v>
      </c>
      <c r="U306" s="4">
        <v>1</v>
      </c>
      <c r="V306" s="7">
        <f t="shared" si="53"/>
        <v>-5.2873147502303652E-3</v>
      </c>
      <c r="W306" s="7">
        <f t="shared" si="54"/>
        <v>5.2873147502303652E-3</v>
      </c>
      <c r="X306" s="7">
        <f t="shared" si="55"/>
        <v>1.7053880375679675E-2</v>
      </c>
      <c r="BH306" s="17">
        <f t="shared" si="50"/>
        <v>1.9211246056374254E-3</v>
      </c>
      <c r="BI306" s="17">
        <f t="shared" si="51"/>
        <v>-0.13082706766917285</v>
      </c>
      <c r="BK306" s="31">
        <v>44115</v>
      </c>
      <c r="BL306" s="8">
        <f t="shared" si="47"/>
        <v>1.7006557676266909</v>
      </c>
      <c r="BM306" s="8">
        <f t="shared" si="48"/>
        <v>8.5958863883225975E-2</v>
      </c>
    </row>
    <row r="307" spans="2:65" x14ac:dyDescent="0.5">
      <c r="B307" s="31">
        <v>44129</v>
      </c>
      <c r="C307" s="34">
        <v>3269.96</v>
      </c>
      <c r="D307" s="15"/>
      <c r="E307" s="31">
        <v>44129</v>
      </c>
      <c r="F307" s="32">
        <v>36.86</v>
      </c>
      <c r="I307" s="4">
        <v>1</v>
      </c>
      <c r="J307" s="17">
        <f t="shared" si="52"/>
        <v>-5.2873147502303652E-3</v>
      </c>
      <c r="K307" s="17">
        <f t="shared" si="49"/>
        <v>1.7053880375679675E-2</v>
      </c>
      <c r="U307" s="4">
        <v>1</v>
      </c>
      <c r="V307" s="7">
        <f t="shared" si="53"/>
        <v>-5.6394806933707242E-2</v>
      </c>
      <c r="W307" s="7">
        <f t="shared" si="54"/>
        <v>5.6394806933707242E-2</v>
      </c>
      <c r="X307" s="7">
        <f t="shared" si="55"/>
        <v>-0.10425273390036449</v>
      </c>
      <c r="BH307" s="17">
        <f t="shared" si="50"/>
        <v>-5.2873147502303652E-3</v>
      </c>
      <c r="BI307" s="17">
        <f t="shared" si="51"/>
        <v>1.7053880375679675E-2</v>
      </c>
      <c r="BK307" s="31">
        <v>44122</v>
      </c>
      <c r="BL307" s="8">
        <f t="shared" si="47"/>
        <v>1.6973462725910646</v>
      </c>
      <c r="BM307" s="8">
        <f t="shared" si="48"/>
        <v>8.5889227475930627E-2</v>
      </c>
    </row>
    <row r="308" spans="2:65" x14ac:dyDescent="0.5">
      <c r="B308" s="31">
        <v>44136</v>
      </c>
      <c r="C308" s="34">
        <v>3509.44</v>
      </c>
      <c r="D308" s="15"/>
      <c r="E308" s="31">
        <v>44136</v>
      </c>
      <c r="F308" s="32">
        <v>41.66</v>
      </c>
      <c r="I308" s="4">
        <v>1</v>
      </c>
      <c r="J308" s="17">
        <f t="shared" si="52"/>
        <v>-5.6394806933707242E-2</v>
      </c>
      <c r="K308" s="17">
        <f t="shared" si="49"/>
        <v>-0.10425273390036449</v>
      </c>
      <c r="U308" s="4">
        <v>1</v>
      </c>
      <c r="V308" s="7">
        <f t="shared" si="53"/>
        <v>7.3236369863851625E-2</v>
      </c>
      <c r="W308" s="7">
        <f t="shared" si="54"/>
        <v>7.3236369863851625E-2</v>
      </c>
      <c r="X308" s="7">
        <f t="shared" si="55"/>
        <v>0.13022246337493204</v>
      </c>
      <c r="BH308" s="17">
        <f t="shared" si="50"/>
        <v>-5.6394806933707242E-2</v>
      </c>
      <c r="BI308" s="17">
        <f t="shared" si="51"/>
        <v>-0.10425273390036449</v>
      </c>
      <c r="BK308" s="31">
        <v>44129</v>
      </c>
      <c r="BL308" s="8">
        <f t="shared" si="47"/>
        <v>1.7000638376759269</v>
      </c>
      <c r="BM308" s="8">
        <f t="shared" si="48"/>
        <v>8.7075402347154454E-2</v>
      </c>
    </row>
    <row r="309" spans="2:65" x14ac:dyDescent="0.5">
      <c r="B309" s="31">
        <v>44143</v>
      </c>
      <c r="C309" s="34">
        <v>3585.15</v>
      </c>
      <c r="D309" s="15"/>
      <c r="E309" s="31">
        <v>44143</v>
      </c>
      <c r="F309" s="32">
        <v>44.24</v>
      </c>
      <c r="I309" s="4">
        <v>1</v>
      </c>
      <c r="J309" s="17">
        <f t="shared" si="52"/>
        <v>7.3236369863851625E-2</v>
      </c>
      <c r="K309" s="17">
        <f t="shared" si="49"/>
        <v>0.13022246337493204</v>
      </c>
      <c r="U309" s="4">
        <v>1</v>
      </c>
      <c r="V309" s="7">
        <f t="shared" si="53"/>
        <v>2.1573242454636654E-2</v>
      </c>
      <c r="W309" s="7">
        <f t="shared" si="54"/>
        <v>2.1573242454636654E-2</v>
      </c>
      <c r="X309" s="7">
        <f t="shared" si="55"/>
        <v>6.1929908785405718E-2</v>
      </c>
      <c r="BH309" s="17">
        <f t="shared" si="50"/>
        <v>7.3236369863851625E-2</v>
      </c>
      <c r="BI309" s="17">
        <f t="shared" si="51"/>
        <v>0.13022246337493204</v>
      </c>
      <c r="BK309" s="31">
        <v>44136</v>
      </c>
      <c r="BL309" s="8">
        <f t="shared" si="47"/>
        <v>1.702839110355743</v>
      </c>
      <c r="BM309" s="8">
        <f t="shared" si="48"/>
        <v>8.8622584684815445E-2</v>
      </c>
    </row>
    <row r="310" spans="2:65" x14ac:dyDescent="0.5">
      <c r="B310" s="31">
        <v>44150</v>
      </c>
      <c r="C310" s="34">
        <v>3557.54</v>
      </c>
      <c r="D310" s="15"/>
      <c r="E310" s="31">
        <v>44150</v>
      </c>
      <c r="F310" s="32">
        <v>43.18</v>
      </c>
      <c r="I310" s="4">
        <v>1</v>
      </c>
      <c r="J310" s="17">
        <f t="shared" si="52"/>
        <v>2.1573242454636654E-2</v>
      </c>
      <c r="K310" s="17">
        <f t="shared" si="49"/>
        <v>6.1929908785405718E-2</v>
      </c>
      <c r="U310" s="4">
        <v>1</v>
      </c>
      <c r="V310" s="7">
        <f t="shared" si="53"/>
        <v>-7.7012119437123161E-3</v>
      </c>
      <c r="W310" s="7">
        <f t="shared" si="54"/>
        <v>7.7012119437123161E-3</v>
      </c>
      <c r="X310" s="7">
        <f t="shared" si="55"/>
        <v>-2.396021699819173E-2</v>
      </c>
      <c r="BH310" s="17">
        <f t="shared" si="50"/>
        <v>2.1573242454636654E-2</v>
      </c>
      <c r="BI310" s="17">
        <f t="shared" si="51"/>
        <v>6.1929908785405718E-2</v>
      </c>
      <c r="BK310" s="31">
        <v>44143</v>
      </c>
      <c r="BL310" s="8">
        <f t="shared" si="47"/>
        <v>1.709625029481763</v>
      </c>
      <c r="BM310" s="8">
        <f t="shared" si="48"/>
        <v>8.8911624599637917E-2</v>
      </c>
    </row>
    <row r="311" spans="2:65" x14ac:dyDescent="0.5">
      <c r="B311" s="31">
        <v>44157</v>
      </c>
      <c r="C311" s="34">
        <v>3638.35</v>
      </c>
      <c r="D311" s="15"/>
      <c r="E311" s="31">
        <v>44157</v>
      </c>
      <c r="F311" s="32">
        <v>43.87</v>
      </c>
      <c r="I311" s="4">
        <v>1</v>
      </c>
      <c r="J311" s="17">
        <f t="shared" si="52"/>
        <v>-7.7012119437123161E-3</v>
      </c>
      <c r="K311" s="17">
        <f t="shared" si="49"/>
        <v>-2.396021699819173E-2</v>
      </c>
      <c r="U311" s="4">
        <v>1</v>
      </c>
      <c r="V311" s="7">
        <f t="shared" si="53"/>
        <v>2.2715134615492794E-2</v>
      </c>
      <c r="W311" s="7">
        <f t="shared" si="54"/>
        <v>2.2715134615492794E-2</v>
      </c>
      <c r="X311" s="7">
        <f t="shared" si="55"/>
        <v>1.5979620194534361E-2</v>
      </c>
      <c r="BH311" s="17">
        <f t="shared" si="50"/>
        <v>-7.7012119437123161E-3</v>
      </c>
      <c r="BI311" s="17">
        <f t="shared" si="51"/>
        <v>-2.396021699819173E-2</v>
      </c>
      <c r="BK311" s="31">
        <v>44150</v>
      </c>
      <c r="BL311" s="8">
        <f t="shared" si="47"/>
        <v>1.7092223983014712</v>
      </c>
      <c r="BM311" s="8">
        <f t="shared" si="48"/>
        <v>8.8862497827686238E-2</v>
      </c>
    </row>
    <row r="312" spans="2:65" x14ac:dyDescent="0.5">
      <c r="B312" s="31">
        <v>44164</v>
      </c>
      <c r="C312" s="34">
        <v>3699.12</v>
      </c>
      <c r="D312" s="15"/>
      <c r="E312" s="31">
        <v>44164</v>
      </c>
      <c r="F312" s="32">
        <v>48.5</v>
      </c>
      <c r="I312" s="4">
        <v>1</v>
      </c>
      <c r="J312" s="17">
        <f t="shared" si="52"/>
        <v>2.2715134615492794E-2</v>
      </c>
      <c r="K312" s="17">
        <f t="shared" si="49"/>
        <v>1.5979620194534361E-2</v>
      </c>
      <c r="U312" s="4">
        <v>1</v>
      </c>
      <c r="V312" s="7">
        <f t="shared" si="53"/>
        <v>1.6702626190443493E-2</v>
      </c>
      <c r="W312" s="7">
        <f t="shared" si="54"/>
        <v>1.6702626190443493E-2</v>
      </c>
      <c r="X312" s="7">
        <f t="shared" si="55"/>
        <v>0.10553909277410534</v>
      </c>
      <c r="BH312" s="17">
        <f t="shared" si="50"/>
        <v>2.2715134615492794E-2</v>
      </c>
      <c r="BI312" s="17">
        <f t="shared" si="51"/>
        <v>1.5979620194534361E-2</v>
      </c>
      <c r="BK312" s="31">
        <v>44157</v>
      </c>
      <c r="BL312" s="8">
        <f t="shared" si="47"/>
        <v>1.7034236437961296</v>
      </c>
      <c r="BM312" s="8">
        <f t="shared" si="48"/>
        <v>8.8723007751193822E-2</v>
      </c>
    </row>
    <row r="313" spans="2:65" x14ac:dyDescent="0.5">
      <c r="B313" s="31">
        <v>44171</v>
      </c>
      <c r="C313" s="34">
        <v>3663.46</v>
      </c>
      <c r="D313" s="15"/>
      <c r="E313" s="31">
        <v>44171</v>
      </c>
      <c r="F313" s="32">
        <v>47.9</v>
      </c>
      <c r="I313" s="4">
        <v>1</v>
      </c>
      <c r="J313" s="17">
        <f t="shared" si="52"/>
        <v>1.6702626190443493E-2</v>
      </c>
      <c r="K313" s="17">
        <f t="shared" si="49"/>
        <v>0.10553909277410534</v>
      </c>
      <c r="U313" s="4">
        <v>1</v>
      </c>
      <c r="V313" s="7">
        <f t="shared" si="53"/>
        <v>-9.6401306256622687E-3</v>
      </c>
      <c r="W313" s="7">
        <f t="shared" si="54"/>
        <v>9.6401306256622687E-3</v>
      </c>
      <c r="X313" s="7">
        <f t="shared" si="55"/>
        <v>-1.2371134020618624E-2</v>
      </c>
      <c r="BH313" s="17">
        <f t="shared" si="50"/>
        <v>1.6702626190443493E-2</v>
      </c>
      <c r="BI313" s="17">
        <f t="shared" si="51"/>
        <v>0.10553909277410534</v>
      </c>
      <c r="BK313" s="31">
        <v>44164</v>
      </c>
      <c r="BL313" s="8">
        <f t="shared" si="47"/>
        <v>1.7125791728015829</v>
      </c>
      <c r="BM313" s="8">
        <f t="shared" si="48"/>
        <v>8.9731834541051811E-2</v>
      </c>
    </row>
    <row r="314" spans="2:65" x14ac:dyDescent="0.5">
      <c r="B314" s="31">
        <v>44178</v>
      </c>
      <c r="C314" s="34">
        <v>3709.41</v>
      </c>
      <c r="D314" s="15"/>
      <c r="E314" s="31">
        <v>44178</v>
      </c>
      <c r="F314" s="32">
        <v>47.78</v>
      </c>
      <c r="I314" s="4">
        <v>1</v>
      </c>
      <c r="J314" s="17">
        <f t="shared" si="52"/>
        <v>-9.6401306256622687E-3</v>
      </c>
      <c r="K314" s="17">
        <f t="shared" si="49"/>
        <v>-1.2371134020618624E-2</v>
      </c>
      <c r="U314" s="4">
        <v>1</v>
      </c>
      <c r="V314" s="7">
        <f t="shared" si="53"/>
        <v>1.2542787419543178E-2</v>
      </c>
      <c r="W314" s="7">
        <f t="shared" si="54"/>
        <v>1.2542787419543178E-2</v>
      </c>
      <c r="X314" s="7">
        <f t="shared" si="55"/>
        <v>-2.5052192066805645E-3</v>
      </c>
      <c r="BH314" s="17">
        <f t="shared" si="50"/>
        <v>-9.6401306256622687E-3</v>
      </c>
      <c r="BI314" s="17">
        <f t="shared" si="51"/>
        <v>-1.2371134020618624E-2</v>
      </c>
      <c r="BK314" s="31">
        <v>44171</v>
      </c>
      <c r="BL314" s="8">
        <f t="shared" ref="BL314:BL377" si="56">SLOPE(BI262:BI314,BH262:BH314)</f>
        <v>1.7122695231838148</v>
      </c>
      <c r="BM314" s="8">
        <f t="shared" ref="BM314:BM377" si="57">STDEV(BI262:BI314)</f>
        <v>8.9745308986722783E-2</v>
      </c>
    </row>
    <row r="315" spans="2:65" x14ac:dyDescent="0.5">
      <c r="B315" s="31">
        <v>44185</v>
      </c>
      <c r="C315" s="34">
        <v>3703.06</v>
      </c>
      <c r="D315" s="15"/>
      <c r="E315" s="31">
        <v>44185</v>
      </c>
      <c r="F315" s="32">
        <v>49.09</v>
      </c>
      <c r="I315" s="4">
        <v>1</v>
      </c>
      <c r="J315" s="17">
        <f t="shared" si="52"/>
        <v>1.2542787419543178E-2</v>
      </c>
      <c r="K315" s="17">
        <f t="shared" si="49"/>
        <v>-2.5052192066805645E-3</v>
      </c>
      <c r="U315" s="4">
        <v>1</v>
      </c>
      <c r="V315" s="7">
        <f t="shared" si="53"/>
        <v>-1.7118625333947257E-3</v>
      </c>
      <c r="W315" s="7">
        <f t="shared" si="54"/>
        <v>1.7118625333947257E-3</v>
      </c>
      <c r="X315" s="7">
        <f t="shared" si="55"/>
        <v>2.7417329426538295E-2</v>
      </c>
      <c r="BH315" s="17">
        <f t="shared" si="50"/>
        <v>1.2542787419543178E-2</v>
      </c>
      <c r="BI315" s="17">
        <f t="shared" si="51"/>
        <v>-2.5052192066805645E-3</v>
      </c>
      <c r="BK315" s="31">
        <v>44178</v>
      </c>
      <c r="BL315" s="8">
        <f t="shared" si="56"/>
        <v>1.7108560920059332</v>
      </c>
      <c r="BM315" s="8">
        <f t="shared" si="57"/>
        <v>8.9739673357591074E-2</v>
      </c>
    </row>
    <row r="316" spans="2:65" x14ac:dyDescent="0.5">
      <c r="B316" s="31">
        <v>44192</v>
      </c>
      <c r="C316" s="34">
        <v>3756.07</v>
      </c>
      <c r="D316" s="15"/>
      <c r="E316" s="31">
        <v>44192</v>
      </c>
      <c r="F316" s="32">
        <v>48.98</v>
      </c>
      <c r="I316" s="4">
        <v>1</v>
      </c>
      <c r="J316" s="17">
        <f t="shared" si="52"/>
        <v>-1.7118625333947257E-3</v>
      </c>
      <c r="K316" s="17">
        <f t="shared" si="49"/>
        <v>2.7417329426538295E-2</v>
      </c>
      <c r="U316" s="4">
        <v>1</v>
      </c>
      <c r="V316" s="7">
        <f t="shared" si="53"/>
        <v>1.4315187979671018E-2</v>
      </c>
      <c r="W316" s="7">
        <f t="shared" si="54"/>
        <v>1.4315187979671018E-2</v>
      </c>
      <c r="X316" s="7">
        <f t="shared" si="55"/>
        <v>-2.2407822367082053E-3</v>
      </c>
      <c r="BH316" s="17">
        <f t="shared" si="50"/>
        <v>-1.7118625333947257E-3</v>
      </c>
      <c r="BI316" s="17">
        <f t="shared" si="51"/>
        <v>2.7417329426538295E-2</v>
      </c>
      <c r="BK316" s="31">
        <v>44185</v>
      </c>
      <c r="BL316" s="8">
        <f t="shared" si="56"/>
        <v>1.7013182051593045</v>
      </c>
      <c r="BM316" s="8">
        <f t="shared" si="57"/>
        <v>8.9076063243578377E-2</v>
      </c>
    </row>
    <row r="317" spans="2:65" x14ac:dyDescent="0.5">
      <c r="B317" s="31">
        <v>44199</v>
      </c>
      <c r="C317" s="34">
        <v>3824.68</v>
      </c>
      <c r="D317" s="15"/>
      <c r="E317" s="31">
        <v>44199</v>
      </c>
      <c r="F317" s="32">
        <v>46.96</v>
      </c>
      <c r="I317" s="4">
        <v>1</v>
      </c>
      <c r="J317" s="17">
        <f t="shared" si="52"/>
        <v>1.4315187979671018E-2</v>
      </c>
      <c r="K317" s="17">
        <f t="shared" si="49"/>
        <v>-2.2407822367082053E-3</v>
      </c>
      <c r="U317" s="4">
        <v>1</v>
      </c>
      <c r="V317" s="7">
        <f t="shared" si="53"/>
        <v>1.8266432734214133E-2</v>
      </c>
      <c r="W317" s="7">
        <f t="shared" si="54"/>
        <v>1.8266432734214133E-2</v>
      </c>
      <c r="X317" s="7">
        <f t="shared" si="55"/>
        <v>-4.1241322988974982E-2</v>
      </c>
      <c r="BH317" s="17">
        <f t="shared" si="50"/>
        <v>1.4315187979671018E-2</v>
      </c>
      <c r="BI317" s="17">
        <f t="shared" si="51"/>
        <v>-2.2407822367082053E-3</v>
      </c>
      <c r="BK317" s="31">
        <v>44192</v>
      </c>
      <c r="BL317" s="8">
        <f t="shared" si="56"/>
        <v>1.6989309433749105</v>
      </c>
      <c r="BM317" s="8">
        <f t="shared" si="57"/>
        <v>8.9073767964733111E-2</v>
      </c>
    </row>
    <row r="318" spans="2:65" x14ac:dyDescent="0.5">
      <c r="B318" s="31">
        <v>44206</v>
      </c>
      <c r="C318" s="34">
        <v>3768.25</v>
      </c>
      <c r="D318" s="15"/>
      <c r="E318" s="31">
        <v>44206</v>
      </c>
      <c r="F318" s="32">
        <v>47.95</v>
      </c>
      <c r="I318" s="4">
        <v>1</v>
      </c>
      <c r="J318" s="17">
        <f t="shared" si="52"/>
        <v>1.8266432734214133E-2</v>
      </c>
      <c r="K318" s="17">
        <f t="shared" si="49"/>
        <v>-4.1241322988974982E-2</v>
      </c>
      <c r="U318" s="4">
        <v>1</v>
      </c>
      <c r="V318" s="7">
        <f t="shared" si="53"/>
        <v>-1.4754175512722623E-2</v>
      </c>
      <c r="W318" s="7">
        <f t="shared" si="54"/>
        <v>1.4754175512722623E-2</v>
      </c>
      <c r="X318" s="7">
        <f t="shared" si="55"/>
        <v>2.1081771720613318E-2</v>
      </c>
      <c r="BH318" s="17">
        <f t="shared" si="50"/>
        <v>1.8266432734214133E-2</v>
      </c>
      <c r="BI318" s="17">
        <f t="shared" si="51"/>
        <v>-4.1241322988974982E-2</v>
      </c>
      <c r="BK318" s="31">
        <v>44199</v>
      </c>
      <c r="BL318" s="8">
        <f t="shared" si="56"/>
        <v>1.6882868289775879</v>
      </c>
      <c r="BM318" s="8">
        <f t="shared" si="57"/>
        <v>8.9251759307098458E-2</v>
      </c>
    </row>
    <row r="319" spans="2:65" x14ac:dyDescent="0.5">
      <c r="B319" s="31">
        <v>44213</v>
      </c>
      <c r="C319" s="34">
        <v>3841.47</v>
      </c>
      <c r="D319" s="15"/>
      <c r="E319" s="31">
        <v>44213</v>
      </c>
      <c r="F319" s="32">
        <v>46.43</v>
      </c>
      <c r="I319" s="4">
        <v>1</v>
      </c>
      <c r="J319" s="17">
        <f t="shared" si="52"/>
        <v>-1.4754175512722623E-2</v>
      </c>
      <c r="K319" s="17">
        <f t="shared" si="49"/>
        <v>2.1081771720613318E-2</v>
      </c>
      <c r="U319" s="4">
        <v>1</v>
      </c>
      <c r="V319" s="7">
        <f t="shared" si="53"/>
        <v>1.9430770251442908E-2</v>
      </c>
      <c r="W319" s="7">
        <f t="shared" si="54"/>
        <v>1.9430770251442908E-2</v>
      </c>
      <c r="X319" s="7">
        <f t="shared" si="55"/>
        <v>-3.1699687174139846E-2</v>
      </c>
      <c r="BH319" s="17">
        <f t="shared" si="50"/>
        <v>-1.4754175512722623E-2</v>
      </c>
      <c r="BI319" s="17">
        <f t="shared" si="51"/>
        <v>2.1081771720613318E-2</v>
      </c>
      <c r="BK319" s="31">
        <v>44206</v>
      </c>
      <c r="BL319" s="8">
        <f t="shared" si="56"/>
        <v>1.6767407420295357</v>
      </c>
      <c r="BM319" s="8">
        <f t="shared" si="57"/>
        <v>8.9007868115050487E-2</v>
      </c>
    </row>
    <row r="320" spans="2:65" x14ac:dyDescent="0.5">
      <c r="B320" s="31">
        <v>44220</v>
      </c>
      <c r="C320" s="34">
        <v>3714.24</v>
      </c>
      <c r="D320" s="15"/>
      <c r="E320" s="31">
        <v>44220</v>
      </c>
      <c r="F320" s="32">
        <v>45.94</v>
      </c>
      <c r="I320" s="4">
        <v>1</v>
      </c>
      <c r="J320" s="17">
        <f t="shared" si="52"/>
        <v>1.9430770251442908E-2</v>
      </c>
      <c r="K320" s="17">
        <f t="shared" si="49"/>
        <v>-3.1699687174139846E-2</v>
      </c>
      <c r="U320" s="4">
        <v>1</v>
      </c>
      <c r="V320" s="7">
        <f t="shared" si="53"/>
        <v>-3.3120133698818388E-2</v>
      </c>
      <c r="W320" s="7">
        <f t="shared" si="54"/>
        <v>3.3120133698818388E-2</v>
      </c>
      <c r="X320" s="7">
        <f t="shared" si="55"/>
        <v>-1.0553521430109902E-2</v>
      </c>
      <c r="BH320" s="17">
        <f t="shared" si="50"/>
        <v>1.9430770251442908E-2</v>
      </c>
      <c r="BI320" s="17">
        <f t="shared" si="51"/>
        <v>-3.1699687174139846E-2</v>
      </c>
      <c r="BK320" s="31">
        <v>44213</v>
      </c>
      <c r="BL320" s="8">
        <f t="shared" si="56"/>
        <v>1.6702627837252426</v>
      </c>
      <c r="BM320" s="8">
        <f t="shared" si="57"/>
        <v>8.9129863290747943E-2</v>
      </c>
    </row>
    <row r="321" spans="2:65" x14ac:dyDescent="0.5">
      <c r="B321" s="31">
        <v>44227</v>
      </c>
      <c r="C321" s="34">
        <v>3886.83</v>
      </c>
      <c r="D321" s="15"/>
      <c r="E321" s="31">
        <v>44227</v>
      </c>
      <c r="F321" s="32">
        <v>50.69</v>
      </c>
      <c r="I321" s="4">
        <v>1</v>
      </c>
      <c r="J321" s="17">
        <f t="shared" si="52"/>
        <v>-3.3120133698818388E-2</v>
      </c>
      <c r="K321" s="17">
        <f t="shared" si="49"/>
        <v>-1.0553521430109902E-2</v>
      </c>
      <c r="U321" s="4">
        <v>1</v>
      </c>
      <c r="V321" s="7">
        <f t="shared" si="53"/>
        <v>4.6467110364435404E-2</v>
      </c>
      <c r="W321" s="7">
        <f t="shared" si="54"/>
        <v>4.6467110364435404E-2</v>
      </c>
      <c r="X321" s="7">
        <f t="shared" si="55"/>
        <v>0.10339573356552023</v>
      </c>
      <c r="BH321" s="17">
        <f t="shared" si="50"/>
        <v>-3.3120133698818388E-2</v>
      </c>
      <c r="BI321" s="17">
        <f t="shared" si="51"/>
        <v>-1.0553521430109902E-2</v>
      </c>
      <c r="BK321" s="31">
        <v>44220</v>
      </c>
      <c r="BL321" s="8">
        <f t="shared" si="56"/>
        <v>1.6572207508109404</v>
      </c>
      <c r="BM321" s="8">
        <f t="shared" si="57"/>
        <v>8.9134317650091402E-2</v>
      </c>
    </row>
    <row r="322" spans="2:65" x14ac:dyDescent="0.5">
      <c r="B322" s="31">
        <v>44234</v>
      </c>
      <c r="C322" s="34">
        <v>3934.83</v>
      </c>
      <c r="D322" s="15"/>
      <c r="E322" s="31">
        <v>44234</v>
      </c>
      <c r="F322" s="32">
        <v>51.46</v>
      </c>
      <c r="I322" s="4">
        <v>1</v>
      </c>
      <c r="J322" s="17">
        <f t="shared" si="52"/>
        <v>4.6467110364435404E-2</v>
      </c>
      <c r="K322" s="17">
        <f t="shared" si="49"/>
        <v>0.10339573356552023</v>
      </c>
      <c r="U322" s="4">
        <v>1</v>
      </c>
      <c r="V322" s="7">
        <f t="shared" si="53"/>
        <v>1.2349395265550678E-2</v>
      </c>
      <c r="W322" s="7">
        <f t="shared" si="54"/>
        <v>1.2349395265550678E-2</v>
      </c>
      <c r="X322" s="7">
        <f t="shared" si="55"/>
        <v>1.519037285460656E-2</v>
      </c>
      <c r="BH322" s="17">
        <f t="shared" si="50"/>
        <v>4.6467110364435404E-2</v>
      </c>
      <c r="BI322" s="17">
        <f t="shared" si="51"/>
        <v>0.10339573356552023</v>
      </c>
      <c r="BK322" s="31">
        <v>44227</v>
      </c>
      <c r="BL322" s="8">
        <f t="shared" si="56"/>
        <v>1.6610493690490267</v>
      </c>
      <c r="BM322" s="8">
        <f t="shared" si="57"/>
        <v>8.9589466439971649E-2</v>
      </c>
    </row>
    <row r="323" spans="2:65" x14ac:dyDescent="0.5">
      <c r="B323" s="31">
        <v>44241</v>
      </c>
      <c r="C323" s="34">
        <v>3906.71</v>
      </c>
      <c r="D323" s="15"/>
      <c r="E323" s="31">
        <v>44241</v>
      </c>
      <c r="F323" s="32">
        <v>51.83</v>
      </c>
      <c r="I323" s="4">
        <v>1</v>
      </c>
      <c r="J323" s="17">
        <f t="shared" si="52"/>
        <v>1.2349395265550678E-2</v>
      </c>
      <c r="K323" s="17">
        <f t="shared" si="49"/>
        <v>1.519037285460656E-2</v>
      </c>
      <c r="U323" s="4">
        <v>1</v>
      </c>
      <c r="V323" s="7">
        <f t="shared" si="53"/>
        <v>-7.1464332639529227E-3</v>
      </c>
      <c r="W323" s="7">
        <f t="shared" si="54"/>
        <v>7.1464332639529227E-3</v>
      </c>
      <c r="X323" s="7">
        <f t="shared" si="55"/>
        <v>7.1900505246793589E-3</v>
      </c>
      <c r="BH323" s="17">
        <f t="shared" si="50"/>
        <v>1.2349395265550678E-2</v>
      </c>
      <c r="BI323" s="17">
        <f t="shared" si="51"/>
        <v>1.519037285460656E-2</v>
      </c>
      <c r="BK323" s="31">
        <v>44234</v>
      </c>
      <c r="BL323" s="8">
        <f t="shared" si="56"/>
        <v>1.674297761485732</v>
      </c>
      <c r="BM323" s="8">
        <f t="shared" si="57"/>
        <v>8.9597876394144904E-2</v>
      </c>
    </row>
    <row r="324" spans="2:65" x14ac:dyDescent="0.5">
      <c r="B324" s="31">
        <v>44248</v>
      </c>
      <c r="C324" s="34">
        <v>3811.15</v>
      </c>
      <c r="D324" s="15"/>
      <c r="E324" s="31">
        <v>44248</v>
      </c>
      <c r="F324" s="32">
        <v>49.46</v>
      </c>
      <c r="I324" s="4">
        <v>1</v>
      </c>
      <c r="J324" s="17">
        <f t="shared" si="52"/>
        <v>-7.1464332639529227E-3</v>
      </c>
      <c r="K324" s="17">
        <f t="shared" si="49"/>
        <v>7.1900505246793589E-3</v>
      </c>
      <c r="U324" s="4">
        <v>1</v>
      </c>
      <c r="V324" s="7">
        <f t="shared" si="53"/>
        <v>-2.4460479533930046E-2</v>
      </c>
      <c r="W324" s="7">
        <f t="shared" si="54"/>
        <v>2.4460479533930046E-2</v>
      </c>
      <c r="X324" s="7">
        <f t="shared" si="55"/>
        <v>-4.5726413274165489E-2</v>
      </c>
      <c r="BH324" s="17">
        <f t="shared" si="50"/>
        <v>-7.1464332639529227E-3</v>
      </c>
      <c r="BI324" s="17">
        <f t="shared" si="51"/>
        <v>7.1900505246793589E-3</v>
      </c>
      <c r="BK324" s="31">
        <v>44241</v>
      </c>
      <c r="BL324" s="8">
        <f t="shared" si="56"/>
        <v>1.6792062410042534</v>
      </c>
      <c r="BM324" s="8">
        <f t="shared" si="57"/>
        <v>8.9420500707119668E-2</v>
      </c>
    </row>
    <row r="325" spans="2:65" x14ac:dyDescent="0.5">
      <c r="B325" s="31">
        <v>44255</v>
      </c>
      <c r="C325" s="34">
        <v>3841.94</v>
      </c>
      <c r="D325" s="15"/>
      <c r="E325" s="31">
        <v>44255</v>
      </c>
      <c r="F325" s="32">
        <v>49.56</v>
      </c>
      <c r="I325" s="4">
        <v>1</v>
      </c>
      <c r="J325" s="17">
        <f t="shared" si="52"/>
        <v>-2.4460479533930046E-2</v>
      </c>
      <c r="K325" s="17">
        <f t="shared" si="49"/>
        <v>-4.5726413274165489E-2</v>
      </c>
      <c r="U325" s="4">
        <v>1</v>
      </c>
      <c r="V325" s="7">
        <f t="shared" si="53"/>
        <v>8.0789263083320684E-3</v>
      </c>
      <c r="W325" s="7">
        <f t="shared" si="54"/>
        <v>8.0789263083320684E-3</v>
      </c>
      <c r="X325" s="7">
        <f t="shared" si="55"/>
        <v>2.021835826930829E-3</v>
      </c>
      <c r="BH325" s="17">
        <f t="shared" si="50"/>
        <v>-2.4460479533930046E-2</v>
      </c>
      <c r="BI325" s="17">
        <f t="shared" si="51"/>
        <v>-4.5726413274165489E-2</v>
      </c>
      <c r="BK325" s="31">
        <v>44248</v>
      </c>
      <c r="BL325" s="8">
        <f t="shared" si="56"/>
        <v>1.6837466167953539</v>
      </c>
      <c r="BM325" s="8">
        <f t="shared" si="57"/>
        <v>8.9701244702275362E-2</v>
      </c>
    </row>
    <row r="326" spans="2:65" x14ac:dyDescent="0.5">
      <c r="B326" s="31">
        <v>44262</v>
      </c>
      <c r="C326" s="34">
        <v>3943.34</v>
      </c>
      <c r="D326" s="15"/>
      <c r="E326" s="31">
        <v>44262</v>
      </c>
      <c r="F326" s="32">
        <v>48.08</v>
      </c>
      <c r="I326" s="4">
        <v>1</v>
      </c>
      <c r="J326" s="17">
        <f t="shared" si="52"/>
        <v>8.0789263083320684E-3</v>
      </c>
      <c r="K326" s="17">
        <f t="shared" si="49"/>
        <v>2.021835826930829E-3</v>
      </c>
      <c r="U326" s="4">
        <v>1</v>
      </c>
      <c r="V326" s="7">
        <f t="shared" si="53"/>
        <v>2.6392916078856077E-2</v>
      </c>
      <c r="W326" s="7">
        <f t="shared" si="54"/>
        <v>2.6392916078856077E-2</v>
      </c>
      <c r="X326" s="7">
        <f t="shared" si="55"/>
        <v>-2.9862792574657071E-2</v>
      </c>
      <c r="BH326" s="17">
        <f t="shared" si="50"/>
        <v>8.0789263083320684E-3</v>
      </c>
      <c r="BI326" s="17">
        <f t="shared" si="51"/>
        <v>2.021835826930829E-3</v>
      </c>
      <c r="BK326" s="31">
        <v>44255</v>
      </c>
      <c r="BL326" s="8">
        <f t="shared" si="56"/>
        <v>1.8299525021022505</v>
      </c>
      <c r="BM326" s="8">
        <f t="shared" si="57"/>
        <v>8.874246660631345E-2</v>
      </c>
    </row>
    <row r="327" spans="2:65" x14ac:dyDescent="0.5">
      <c r="B327" s="31">
        <v>44269</v>
      </c>
      <c r="C327" s="34">
        <v>3913.1</v>
      </c>
      <c r="D327" s="15"/>
      <c r="E327" s="31">
        <v>44269</v>
      </c>
      <c r="F327" s="32">
        <v>47.29</v>
      </c>
      <c r="I327" s="4">
        <v>1</v>
      </c>
      <c r="J327" s="17">
        <f t="shared" si="52"/>
        <v>2.6392916078856077E-2</v>
      </c>
      <c r="K327" s="17">
        <f t="shared" ref="K327:K390" si="58">F326/F325-1</f>
        <v>-2.9862792574657071E-2</v>
      </c>
      <c r="U327" s="4">
        <v>1</v>
      </c>
      <c r="V327" s="7">
        <f t="shared" si="53"/>
        <v>-7.6686260885442392E-3</v>
      </c>
      <c r="W327" s="7">
        <f t="shared" si="54"/>
        <v>7.6686260885442392E-3</v>
      </c>
      <c r="X327" s="7">
        <f t="shared" si="55"/>
        <v>-1.643094841930115E-2</v>
      </c>
      <c r="BH327" s="17">
        <f t="shared" ref="BH327:BH390" si="59">C326/C325-1</f>
        <v>2.6392916078856077E-2</v>
      </c>
      <c r="BI327" s="17">
        <f t="shared" ref="BI327:BI390" si="60">F326/F325-1</f>
        <v>-2.9862792574657071E-2</v>
      </c>
      <c r="BK327" s="31">
        <v>44262</v>
      </c>
      <c r="BL327" s="8">
        <f t="shared" si="56"/>
        <v>1.8127232138344875</v>
      </c>
      <c r="BM327" s="8">
        <f t="shared" si="57"/>
        <v>8.8758165979745896E-2</v>
      </c>
    </row>
    <row r="328" spans="2:65" x14ac:dyDescent="0.5">
      <c r="B328" s="31">
        <v>44276</v>
      </c>
      <c r="C328" s="34">
        <v>3974.54</v>
      </c>
      <c r="D328" s="15"/>
      <c r="E328" s="31">
        <v>44276</v>
      </c>
      <c r="F328" s="32">
        <v>46.69</v>
      </c>
      <c r="I328" s="4">
        <v>1</v>
      </c>
      <c r="J328" s="17">
        <f t="shared" ref="J328:J391" si="61">C327/C326-1</f>
        <v>-7.6686260885442392E-3</v>
      </c>
      <c r="K328" s="17">
        <f t="shared" si="58"/>
        <v>-1.643094841930115E-2</v>
      </c>
      <c r="U328" s="4">
        <v>1</v>
      </c>
      <c r="V328" s="7">
        <f t="shared" si="53"/>
        <v>1.570110653957224E-2</v>
      </c>
      <c r="W328" s="7">
        <f t="shared" si="54"/>
        <v>1.570110653957224E-2</v>
      </c>
      <c r="X328" s="7">
        <f t="shared" si="55"/>
        <v>-1.2687671812222523E-2</v>
      </c>
      <c r="BH328" s="17">
        <f t="shared" si="59"/>
        <v>-7.6686260885442392E-3</v>
      </c>
      <c r="BI328" s="17">
        <f t="shared" si="60"/>
        <v>-1.643094841930115E-2</v>
      </c>
      <c r="BK328" s="31">
        <v>44269</v>
      </c>
      <c r="BL328" s="8">
        <f t="shared" si="56"/>
        <v>1.8745794823023461</v>
      </c>
      <c r="BM328" s="8">
        <f t="shared" si="57"/>
        <v>8.7242361335770707E-2</v>
      </c>
    </row>
    <row r="329" spans="2:65" x14ac:dyDescent="0.5">
      <c r="B329" s="31">
        <v>44283</v>
      </c>
      <c r="C329" s="34">
        <v>4019.87</v>
      </c>
      <c r="D329" s="15"/>
      <c r="E329" s="31">
        <v>44283</v>
      </c>
      <c r="F329" s="32">
        <v>48.01</v>
      </c>
      <c r="I329" s="4">
        <v>1</v>
      </c>
      <c r="J329" s="17">
        <f t="shared" si="61"/>
        <v>1.570110653957224E-2</v>
      </c>
      <c r="K329" s="17">
        <f t="shared" si="58"/>
        <v>-1.2687671812222523E-2</v>
      </c>
      <c r="U329" s="4">
        <v>1</v>
      </c>
      <c r="V329" s="7">
        <f t="shared" si="53"/>
        <v>1.140509341961593E-2</v>
      </c>
      <c r="W329" s="7">
        <f t="shared" si="54"/>
        <v>1.140509341961593E-2</v>
      </c>
      <c r="X329" s="7">
        <f t="shared" si="55"/>
        <v>2.8271578496465999E-2</v>
      </c>
      <c r="BH329" s="17">
        <f t="shared" si="59"/>
        <v>1.570110653957224E-2</v>
      </c>
      <c r="BI329" s="17">
        <f t="shared" si="60"/>
        <v>-1.2687671812222523E-2</v>
      </c>
      <c r="BK329" s="31">
        <v>44276</v>
      </c>
      <c r="BL329" s="8">
        <f t="shared" si="56"/>
        <v>1.9702672780655481</v>
      </c>
      <c r="BM329" s="8">
        <f t="shared" si="57"/>
        <v>7.9224974624117109E-2</v>
      </c>
    </row>
    <row r="330" spans="2:65" x14ac:dyDescent="0.5">
      <c r="B330" s="31">
        <v>44290</v>
      </c>
      <c r="C330" s="34">
        <v>4128.8</v>
      </c>
      <c r="D330" s="15"/>
      <c r="E330" s="31">
        <v>44290</v>
      </c>
      <c r="F330" s="32">
        <v>47.03</v>
      </c>
      <c r="I330" s="4">
        <v>1</v>
      </c>
      <c r="J330" s="17">
        <f t="shared" si="61"/>
        <v>1.140509341961593E-2</v>
      </c>
      <c r="K330" s="17">
        <f t="shared" si="58"/>
        <v>2.8271578496465999E-2</v>
      </c>
      <c r="U330" s="4">
        <v>1</v>
      </c>
      <c r="V330" s="7">
        <f t="shared" si="53"/>
        <v>2.7097891225338122E-2</v>
      </c>
      <c r="W330" s="7">
        <f t="shared" si="54"/>
        <v>2.7097891225338122E-2</v>
      </c>
      <c r="X330" s="7">
        <f t="shared" si="55"/>
        <v>-2.0412414080399843E-2</v>
      </c>
      <c r="BH330" s="17">
        <f t="shared" si="59"/>
        <v>1.140509341961593E-2</v>
      </c>
      <c r="BI330" s="17">
        <f t="shared" si="60"/>
        <v>2.8271578496465999E-2</v>
      </c>
      <c r="BK330" s="31">
        <v>44283</v>
      </c>
      <c r="BL330" s="8">
        <f t="shared" si="56"/>
        <v>1.7069043613666093</v>
      </c>
      <c r="BM330" s="8">
        <f t="shared" si="57"/>
        <v>6.6542923694678124E-2</v>
      </c>
    </row>
    <row r="331" spans="2:65" x14ac:dyDescent="0.5">
      <c r="B331" s="31">
        <v>44297</v>
      </c>
      <c r="C331" s="34">
        <v>4185.47</v>
      </c>
      <c r="D331" s="15"/>
      <c r="E331" s="31">
        <v>44297</v>
      </c>
      <c r="F331" s="32">
        <v>51.57</v>
      </c>
      <c r="I331" s="4">
        <v>1</v>
      </c>
      <c r="J331" s="17">
        <f t="shared" si="61"/>
        <v>2.7097891225338122E-2</v>
      </c>
      <c r="K331" s="17">
        <f t="shared" si="58"/>
        <v>-2.0412414080399843E-2</v>
      </c>
      <c r="U331" s="4">
        <v>1</v>
      </c>
      <c r="V331" s="7">
        <f t="shared" si="53"/>
        <v>1.3725537686494871E-2</v>
      </c>
      <c r="W331" s="7">
        <f t="shared" si="54"/>
        <v>1.3725537686494871E-2</v>
      </c>
      <c r="X331" s="7">
        <f t="shared" si="55"/>
        <v>9.6534127152881011E-2</v>
      </c>
      <c r="BH331" s="17">
        <f t="shared" si="59"/>
        <v>2.7097891225338122E-2</v>
      </c>
      <c r="BI331" s="17">
        <f t="shared" si="60"/>
        <v>-2.0412414080399843E-2</v>
      </c>
      <c r="BK331" s="31">
        <v>44290</v>
      </c>
      <c r="BL331" s="8">
        <f t="shared" si="56"/>
        <v>1.6448125948677728</v>
      </c>
      <c r="BM331" s="8">
        <f t="shared" si="57"/>
        <v>6.4946510976806149E-2</v>
      </c>
    </row>
    <row r="332" spans="2:65" x14ac:dyDescent="0.5">
      <c r="B332" s="31">
        <v>44304</v>
      </c>
      <c r="C332" s="34">
        <v>4180.17</v>
      </c>
      <c r="D332" s="15"/>
      <c r="E332" s="31">
        <v>44304</v>
      </c>
      <c r="F332" s="32">
        <v>53.19</v>
      </c>
      <c r="I332" s="4">
        <v>1</v>
      </c>
      <c r="J332" s="17">
        <f t="shared" si="61"/>
        <v>1.3725537686494871E-2</v>
      </c>
      <c r="K332" s="17">
        <f t="shared" si="58"/>
        <v>9.6534127152881011E-2</v>
      </c>
      <c r="U332" s="4">
        <v>1</v>
      </c>
      <c r="V332" s="7">
        <f t="shared" si="53"/>
        <v>-1.266285506765108E-3</v>
      </c>
      <c r="W332" s="7">
        <f t="shared" si="54"/>
        <v>1.266285506765108E-3</v>
      </c>
      <c r="X332" s="7">
        <f t="shared" si="55"/>
        <v>3.1413612565444948E-2</v>
      </c>
      <c r="BH332" s="17">
        <f t="shared" si="59"/>
        <v>1.3725537686494871E-2</v>
      </c>
      <c r="BI332" s="17">
        <f t="shared" si="60"/>
        <v>9.6534127152881011E-2</v>
      </c>
      <c r="BK332" s="31">
        <v>44297</v>
      </c>
      <c r="BL332" s="8">
        <f t="shared" si="56"/>
        <v>1.5355111972936546</v>
      </c>
      <c r="BM332" s="8">
        <f t="shared" si="57"/>
        <v>5.8724758712971135E-2</v>
      </c>
    </row>
    <row r="333" spans="2:65" x14ac:dyDescent="0.5">
      <c r="B333" s="31">
        <v>44311</v>
      </c>
      <c r="C333" s="34">
        <v>4181.17</v>
      </c>
      <c r="D333" s="15"/>
      <c r="E333" s="31">
        <v>44311</v>
      </c>
      <c r="F333" s="32">
        <v>55.37</v>
      </c>
      <c r="I333" s="4">
        <v>1</v>
      </c>
      <c r="J333" s="17">
        <f t="shared" si="61"/>
        <v>-1.266285506765108E-3</v>
      </c>
      <c r="K333" s="17">
        <f t="shared" si="58"/>
        <v>3.1413612565444948E-2</v>
      </c>
      <c r="U333" s="4">
        <v>1</v>
      </c>
      <c r="V333" s="7">
        <f t="shared" si="53"/>
        <v>2.3922472052562149E-4</v>
      </c>
      <c r="W333" s="7">
        <f t="shared" si="54"/>
        <v>2.3922472052562149E-4</v>
      </c>
      <c r="X333" s="7">
        <f t="shared" si="55"/>
        <v>4.0985147584132298E-2</v>
      </c>
      <c r="BH333" s="17">
        <f t="shared" si="59"/>
        <v>-1.266285506765108E-3</v>
      </c>
      <c r="BI333" s="17">
        <f t="shared" si="60"/>
        <v>3.1413612565444948E-2</v>
      </c>
      <c r="BK333" s="31">
        <v>44304</v>
      </c>
      <c r="BL333" s="8">
        <f t="shared" si="56"/>
        <v>1.5605050566607501</v>
      </c>
      <c r="BM333" s="8">
        <f t="shared" si="57"/>
        <v>5.8785079599552162E-2</v>
      </c>
    </row>
    <row r="334" spans="2:65" x14ac:dyDescent="0.5">
      <c r="B334" s="31">
        <v>44318</v>
      </c>
      <c r="C334" s="34">
        <v>4232.6000000000004</v>
      </c>
      <c r="D334" s="15"/>
      <c r="E334" s="31">
        <v>44318</v>
      </c>
      <c r="F334" s="32">
        <v>58.22</v>
      </c>
      <c r="I334" s="4">
        <v>1</v>
      </c>
      <c r="J334" s="17">
        <f t="shared" si="61"/>
        <v>2.3922472052562149E-4</v>
      </c>
      <c r="K334" s="17">
        <f t="shared" si="58"/>
        <v>4.0985147584132298E-2</v>
      </c>
      <c r="U334" s="4">
        <v>1</v>
      </c>
      <c r="V334" s="7">
        <f t="shared" si="53"/>
        <v>1.2300384820516763E-2</v>
      </c>
      <c r="W334" s="7">
        <f t="shared" si="54"/>
        <v>1.2300384820516763E-2</v>
      </c>
      <c r="X334" s="7">
        <f t="shared" si="55"/>
        <v>5.1471916200108492E-2</v>
      </c>
      <c r="BH334" s="17">
        <f t="shared" si="59"/>
        <v>2.3922472052562149E-4</v>
      </c>
      <c r="BI334" s="17">
        <f t="shared" si="60"/>
        <v>4.0985147584132298E-2</v>
      </c>
      <c r="BK334" s="31">
        <v>44311</v>
      </c>
      <c r="BL334" s="8">
        <f t="shared" si="56"/>
        <v>1.5674790645368881</v>
      </c>
      <c r="BM334" s="8">
        <f t="shared" si="57"/>
        <v>5.8956606977437459E-2</v>
      </c>
    </row>
    <row r="335" spans="2:65" x14ac:dyDescent="0.5">
      <c r="B335" s="31">
        <v>44325</v>
      </c>
      <c r="C335" s="34">
        <v>4173.8500000000004</v>
      </c>
      <c r="D335" s="15"/>
      <c r="E335" s="31">
        <v>44325</v>
      </c>
      <c r="F335" s="32">
        <v>57.42</v>
      </c>
      <c r="I335" s="4">
        <v>1</v>
      </c>
      <c r="J335" s="17">
        <f t="shared" si="61"/>
        <v>1.2300384820516763E-2</v>
      </c>
      <c r="K335" s="17">
        <f t="shared" si="58"/>
        <v>5.1471916200108492E-2</v>
      </c>
      <c r="U335" s="4">
        <v>1</v>
      </c>
      <c r="V335" s="7">
        <f t="shared" si="53"/>
        <v>-1.388035722723624E-2</v>
      </c>
      <c r="W335" s="7">
        <f t="shared" si="54"/>
        <v>1.388035722723624E-2</v>
      </c>
      <c r="X335" s="7">
        <f t="shared" si="55"/>
        <v>-1.3740982480247244E-2</v>
      </c>
      <c r="BH335" s="17">
        <f t="shared" si="59"/>
        <v>1.2300384820516763E-2</v>
      </c>
      <c r="BI335" s="17">
        <f t="shared" si="60"/>
        <v>5.1471916200108492E-2</v>
      </c>
      <c r="BK335" s="31">
        <v>44318</v>
      </c>
      <c r="BL335" s="8">
        <f t="shared" si="56"/>
        <v>1.579983030998054</v>
      </c>
      <c r="BM335" s="8">
        <f t="shared" si="57"/>
        <v>5.9245788926391381E-2</v>
      </c>
    </row>
    <row r="336" spans="2:65" x14ac:dyDescent="0.5">
      <c r="B336" s="31">
        <v>44332</v>
      </c>
      <c r="C336" s="34">
        <v>4155.8599999999997</v>
      </c>
      <c r="D336" s="15"/>
      <c r="E336" s="31">
        <v>44332</v>
      </c>
      <c r="F336" s="32">
        <v>57.43</v>
      </c>
      <c r="I336" s="4">
        <v>1</v>
      </c>
      <c r="J336" s="17">
        <f t="shared" si="61"/>
        <v>-1.388035722723624E-2</v>
      </c>
      <c r="K336" s="17">
        <f t="shared" si="58"/>
        <v>-1.3740982480247244E-2</v>
      </c>
      <c r="U336" s="4">
        <v>1</v>
      </c>
      <c r="V336" s="7">
        <f t="shared" si="53"/>
        <v>-4.3101692681818404E-3</v>
      </c>
      <c r="W336" s="7">
        <f t="shared" si="54"/>
        <v>4.3101692681818404E-3</v>
      </c>
      <c r="X336" s="7">
        <f t="shared" si="55"/>
        <v>1.741553465690604E-4</v>
      </c>
      <c r="BH336" s="17">
        <f t="shared" si="59"/>
        <v>-1.388035722723624E-2</v>
      </c>
      <c r="BI336" s="17">
        <f t="shared" si="60"/>
        <v>-1.3740982480247244E-2</v>
      </c>
      <c r="BK336" s="31">
        <v>44325</v>
      </c>
      <c r="BL336" s="8">
        <f t="shared" si="56"/>
        <v>1.5183935543281259</v>
      </c>
      <c r="BM336" s="8">
        <f t="shared" si="57"/>
        <v>5.7589788357063361E-2</v>
      </c>
    </row>
    <row r="337" spans="2:65" x14ac:dyDescent="0.5">
      <c r="B337" s="31">
        <v>44339</v>
      </c>
      <c r="C337" s="34">
        <v>4204.1099999999997</v>
      </c>
      <c r="D337" s="15"/>
      <c r="E337" s="31">
        <v>44339</v>
      </c>
      <c r="F337" s="32">
        <v>57.34</v>
      </c>
      <c r="I337" s="4">
        <v>1</v>
      </c>
      <c r="J337" s="17">
        <f t="shared" si="61"/>
        <v>-4.3101692681818404E-3</v>
      </c>
      <c r="K337" s="17">
        <f t="shared" si="58"/>
        <v>1.741553465690604E-4</v>
      </c>
      <c r="U337" s="4">
        <v>1</v>
      </c>
      <c r="V337" s="7">
        <f t="shared" si="53"/>
        <v>1.1610111986448013E-2</v>
      </c>
      <c r="W337" s="7">
        <f t="shared" si="54"/>
        <v>1.1610111986448013E-2</v>
      </c>
      <c r="X337" s="7">
        <f t="shared" si="55"/>
        <v>-1.5671251958906396E-3</v>
      </c>
      <c r="BH337" s="17">
        <f t="shared" si="59"/>
        <v>-4.3101692681818404E-3</v>
      </c>
      <c r="BI337" s="17">
        <f t="shared" si="60"/>
        <v>1.741553465690604E-4</v>
      </c>
      <c r="BK337" s="31">
        <v>44332</v>
      </c>
      <c r="BL337" s="8">
        <f t="shared" si="56"/>
        <v>1.4786361543152176</v>
      </c>
      <c r="BM337" s="8">
        <f t="shared" si="57"/>
        <v>5.6488699906600617E-2</v>
      </c>
    </row>
    <row r="338" spans="2:65" x14ac:dyDescent="0.5">
      <c r="B338" s="31">
        <v>44346</v>
      </c>
      <c r="C338" s="34">
        <v>4229.8900000000003</v>
      </c>
      <c r="D338" s="15"/>
      <c r="E338" s="31">
        <v>44346</v>
      </c>
      <c r="F338" s="32">
        <v>57.41</v>
      </c>
      <c r="I338" s="4">
        <v>1</v>
      </c>
      <c r="J338" s="17">
        <f t="shared" si="61"/>
        <v>1.1610111986448013E-2</v>
      </c>
      <c r="K338" s="17">
        <f t="shared" si="58"/>
        <v>-1.5671251958906396E-3</v>
      </c>
      <c r="U338" s="4">
        <v>1</v>
      </c>
      <c r="V338" s="7">
        <f t="shared" si="53"/>
        <v>6.1320945455758391E-3</v>
      </c>
      <c r="W338" s="7">
        <f t="shared" si="54"/>
        <v>6.1320945455758391E-3</v>
      </c>
      <c r="X338" s="7">
        <f t="shared" si="55"/>
        <v>1.2207882804324832E-3</v>
      </c>
      <c r="BH338" s="17">
        <f t="shared" si="59"/>
        <v>1.1610111986448013E-2</v>
      </c>
      <c r="BI338" s="17">
        <f t="shared" si="60"/>
        <v>-1.5671251958906396E-3</v>
      </c>
      <c r="BK338" s="31">
        <v>44339</v>
      </c>
      <c r="BL338" s="8">
        <f t="shared" si="56"/>
        <v>1.4190994888641468</v>
      </c>
      <c r="BM338" s="8">
        <f t="shared" si="57"/>
        <v>5.4627301487272045E-2</v>
      </c>
    </row>
    <row r="339" spans="2:65" x14ac:dyDescent="0.5">
      <c r="B339" s="31">
        <v>44353</v>
      </c>
      <c r="C339" s="34">
        <v>4247.4399999999996</v>
      </c>
      <c r="D339" s="15"/>
      <c r="E339" s="31">
        <v>44353</v>
      </c>
      <c r="F339" s="32">
        <v>57.79</v>
      </c>
      <c r="I339" s="4">
        <v>1</v>
      </c>
      <c r="J339" s="17">
        <f t="shared" si="61"/>
        <v>6.1320945455758391E-3</v>
      </c>
      <c r="K339" s="17">
        <f t="shared" si="58"/>
        <v>1.2207882804324832E-3</v>
      </c>
      <c r="U339" s="4">
        <v>1</v>
      </c>
      <c r="V339" s="7">
        <f t="shared" si="53"/>
        <v>4.1490440649754046E-3</v>
      </c>
      <c r="W339" s="7">
        <f t="shared" si="54"/>
        <v>4.1490440649754046E-3</v>
      </c>
      <c r="X339" s="7">
        <f t="shared" si="55"/>
        <v>6.6190559136038996E-3</v>
      </c>
      <c r="BH339" s="17">
        <f t="shared" si="59"/>
        <v>6.1320945455758391E-3</v>
      </c>
      <c r="BI339" s="17">
        <f t="shared" si="60"/>
        <v>1.2207882804324832E-3</v>
      </c>
      <c r="BK339" s="31">
        <v>44346</v>
      </c>
      <c r="BL339" s="8">
        <f t="shared" si="56"/>
        <v>1.4075755731666018</v>
      </c>
      <c r="BM339" s="8">
        <f t="shared" si="57"/>
        <v>5.4233711443641058E-2</v>
      </c>
    </row>
    <row r="340" spans="2:65" x14ac:dyDescent="0.5">
      <c r="B340" s="31">
        <v>44360</v>
      </c>
      <c r="C340" s="34">
        <v>4166.45</v>
      </c>
      <c r="D340" s="15"/>
      <c r="E340" s="31">
        <v>44360</v>
      </c>
      <c r="F340" s="32">
        <v>57.37</v>
      </c>
      <c r="I340" s="4">
        <v>1</v>
      </c>
      <c r="J340" s="17">
        <f t="shared" si="61"/>
        <v>4.1490440649754046E-3</v>
      </c>
      <c r="K340" s="17">
        <f t="shared" si="58"/>
        <v>6.6190559136038996E-3</v>
      </c>
      <c r="U340" s="4">
        <v>1</v>
      </c>
      <c r="V340" s="7">
        <f t="shared" ref="V340:V403" si="62">C340/C339-1</f>
        <v>-1.9067956227751259E-2</v>
      </c>
      <c r="W340" s="7">
        <f t="shared" ref="W340:W403" si="63">ABS(V340)</f>
        <v>1.9067956227751259E-2</v>
      </c>
      <c r="X340" s="7">
        <f t="shared" ref="X340:X403" si="64">F340/F339-1</f>
        <v>-7.267693372555839E-3</v>
      </c>
      <c r="BH340" s="17">
        <f t="shared" si="59"/>
        <v>4.1490440649754046E-3</v>
      </c>
      <c r="BI340" s="17">
        <f t="shared" si="60"/>
        <v>6.6190559136038996E-3</v>
      </c>
      <c r="BK340" s="31">
        <v>44353</v>
      </c>
      <c r="BL340" s="8">
        <f t="shared" si="56"/>
        <v>1.3237959083590181</v>
      </c>
      <c r="BM340" s="8">
        <f t="shared" si="57"/>
        <v>5.1936444717776274E-2</v>
      </c>
    </row>
    <row r="341" spans="2:65" x14ac:dyDescent="0.5">
      <c r="B341" s="31">
        <v>44367</v>
      </c>
      <c r="C341" s="34">
        <v>4280.7</v>
      </c>
      <c r="D341" s="15"/>
      <c r="E341" s="31">
        <v>44367</v>
      </c>
      <c r="F341" s="32">
        <v>61.58</v>
      </c>
      <c r="I341" s="4">
        <v>1</v>
      </c>
      <c r="J341" s="17">
        <f t="shared" si="61"/>
        <v>-1.9067956227751259E-2</v>
      </c>
      <c r="K341" s="17">
        <f t="shared" si="58"/>
        <v>-7.267693372555839E-3</v>
      </c>
      <c r="U341" s="4">
        <v>1</v>
      </c>
      <c r="V341" s="7">
        <f t="shared" si="62"/>
        <v>2.7421425914147646E-2</v>
      </c>
      <c r="W341" s="7">
        <f t="shared" si="63"/>
        <v>2.7421425914147646E-2</v>
      </c>
      <c r="X341" s="7">
        <f t="shared" si="64"/>
        <v>7.3383301377026422E-2</v>
      </c>
      <c r="BH341" s="17">
        <f t="shared" si="59"/>
        <v>-1.9067956227751259E-2</v>
      </c>
      <c r="BI341" s="17">
        <f t="shared" si="60"/>
        <v>-7.267693372555839E-3</v>
      </c>
      <c r="BK341" s="31">
        <v>44360</v>
      </c>
      <c r="BL341" s="8">
        <f t="shared" si="56"/>
        <v>1.2872414485249359</v>
      </c>
      <c r="BM341" s="8">
        <f t="shared" si="57"/>
        <v>5.0834977885039795E-2</v>
      </c>
    </row>
    <row r="342" spans="2:65" x14ac:dyDescent="0.5">
      <c r="B342" s="31">
        <v>44374</v>
      </c>
      <c r="C342" s="34">
        <v>4352.34</v>
      </c>
      <c r="D342" s="15"/>
      <c r="E342" s="31">
        <v>44374</v>
      </c>
      <c r="F342" s="32">
        <v>64.23</v>
      </c>
      <c r="I342" s="4">
        <v>1</v>
      </c>
      <c r="J342" s="17">
        <f t="shared" si="61"/>
        <v>2.7421425914147646E-2</v>
      </c>
      <c r="K342" s="17">
        <f t="shared" si="58"/>
        <v>7.3383301377026422E-2</v>
      </c>
      <c r="U342" s="4">
        <v>1</v>
      </c>
      <c r="V342" s="7">
        <f t="shared" si="62"/>
        <v>1.6735580629336333E-2</v>
      </c>
      <c r="W342" s="7">
        <f t="shared" si="63"/>
        <v>1.6735580629336333E-2</v>
      </c>
      <c r="X342" s="7">
        <f t="shared" si="64"/>
        <v>4.3033452419616758E-2</v>
      </c>
      <c r="BH342" s="17">
        <f t="shared" si="59"/>
        <v>2.7421425914147646E-2</v>
      </c>
      <c r="BI342" s="17">
        <f t="shared" si="60"/>
        <v>7.3383301377026422E-2</v>
      </c>
      <c r="BK342" s="31">
        <v>44367</v>
      </c>
      <c r="BL342" s="8">
        <f t="shared" si="56"/>
        <v>1.2940931872341901</v>
      </c>
      <c r="BM342" s="8">
        <f t="shared" si="57"/>
        <v>5.069792596019939E-2</v>
      </c>
    </row>
    <row r="343" spans="2:65" x14ac:dyDescent="0.5">
      <c r="B343" s="31">
        <v>44381</v>
      </c>
      <c r="C343" s="34">
        <v>4369.55</v>
      </c>
      <c r="D343" s="15"/>
      <c r="E343" s="31">
        <v>44381</v>
      </c>
      <c r="F343" s="32">
        <v>61.17</v>
      </c>
      <c r="I343" s="4">
        <v>1</v>
      </c>
      <c r="J343" s="17">
        <f t="shared" si="61"/>
        <v>1.6735580629336333E-2</v>
      </c>
      <c r="K343" s="17">
        <f t="shared" si="58"/>
        <v>4.3033452419616758E-2</v>
      </c>
      <c r="U343" s="4">
        <v>1</v>
      </c>
      <c r="V343" s="7">
        <f t="shared" si="62"/>
        <v>3.954194755005469E-3</v>
      </c>
      <c r="W343" s="7">
        <f t="shared" si="63"/>
        <v>3.954194755005469E-3</v>
      </c>
      <c r="X343" s="7">
        <f t="shared" si="64"/>
        <v>-4.7641289117234975E-2</v>
      </c>
      <c r="BH343" s="17">
        <f t="shared" si="59"/>
        <v>1.6735580629336333E-2</v>
      </c>
      <c r="BI343" s="17">
        <f t="shared" si="60"/>
        <v>4.3033452419616758E-2</v>
      </c>
      <c r="BK343" s="31">
        <v>44374</v>
      </c>
      <c r="BL343" s="8">
        <f t="shared" si="56"/>
        <v>1.1720426294694983</v>
      </c>
      <c r="BM343" s="8">
        <f t="shared" si="57"/>
        <v>4.7422713875425973E-2</v>
      </c>
    </row>
    <row r="344" spans="2:65" x14ac:dyDescent="0.5">
      <c r="B344" s="31">
        <v>44388</v>
      </c>
      <c r="C344" s="34">
        <v>4327.16</v>
      </c>
      <c r="D344" s="15"/>
      <c r="E344" s="31">
        <v>44388</v>
      </c>
      <c r="F344" s="32">
        <v>56.74</v>
      </c>
      <c r="I344" s="4">
        <v>1</v>
      </c>
      <c r="J344" s="17">
        <f t="shared" si="61"/>
        <v>3.954194755005469E-3</v>
      </c>
      <c r="K344" s="17">
        <f t="shared" si="58"/>
        <v>-4.7641289117234975E-2</v>
      </c>
      <c r="U344" s="4">
        <v>1</v>
      </c>
      <c r="V344" s="7">
        <f t="shared" si="62"/>
        <v>-9.7012278152213138E-3</v>
      </c>
      <c r="W344" s="7">
        <f t="shared" si="63"/>
        <v>9.7012278152213138E-3</v>
      </c>
      <c r="X344" s="7">
        <f t="shared" si="64"/>
        <v>-7.2421121464770311E-2</v>
      </c>
      <c r="BH344" s="17">
        <f t="shared" si="59"/>
        <v>3.954194755005469E-3</v>
      </c>
      <c r="BI344" s="17">
        <f t="shared" si="60"/>
        <v>-4.7641289117234975E-2</v>
      </c>
      <c r="BK344" s="31">
        <v>44381</v>
      </c>
      <c r="BL344" s="8">
        <f t="shared" si="56"/>
        <v>1.128209460898342</v>
      </c>
      <c r="BM344" s="8">
        <f t="shared" si="57"/>
        <v>4.6918042579264921E-2</v>
      </c>
    </row>
    <row r="345" spans="2:65" x14ac:dyDescent="0.5">
      <c r="B345" s="31">
        <v>44395</v>
      </c>
      <c r="C345" s="34">
        <v>4411.79</v>
      </c>
      <c r="D345" s="15"/>
      <c r="E345" s="31">
        <v>44395</v>
      </c>
      <c r="F345" s="32">
        <v>59.44</v>
      </c>
      <c r="I345" s="4">
        <v>1</v>
      </c>
      <c r="J345" s="17">
        <f t="shared" si="61"/>
        <v>-9.7012278152213138E-3</v>
      </c>
      <c r="K345" s="17">
        <f t="shared" si="58"/>
        <v>-7.2421121464770311E-2</v>
      </c>
      <c r="U345" s="4">
        <v>1</v>
      </c>
      <c r="V345" s="7">
        <f t="shared" si="62"/>
        <v>1.9557862431710538E-2</v>
      </c>
      <c r="W345" s="7">
        <f t="shared" si="63"/>
        <v>1.9557862431710538E-2</v>
      </c>
      <c r="X345" s="7">
        <f t="shared" si="64"/>
        <v>4.7585477617201111E-2</v>
      </c>
      <c r="BH345" s="17">
        <f t="shared" si="59"/>
        <v>-9.7012278152213138E-3</v>
      </c>
      <c r="BI345" s="17">
        <f t="shared" si="60"/>
        <v>-7.2421121464770311E-2</v>
      </c>
      <c r="BK345" s="31">
        <v>44388</v>
      </c>
      <c r="BL345" s="8">
        <f t="shared" si="56"/>
        <v>1.1759402248507735</v>
      </c>
      <c r="BM345" s="8">
        <f t="shared" si="57"/>
        <v>4.8106143502322792E-2</v>
      </c>
    </row>
    <row r="346" spans="2:65" x14ac:dyDescent="0.5">
      <c r="B346" s="31">
        <v>44402</v>
      </c>
      <c r="C346" s="34">
        <v>4395.26</v>
      </c>
      <c r="D346" s="15"/>
      <c r="E346" s="31">
        <v>44402</v>
      </c>
      <c r="F346" s="32">
        <v>58.86</v>
      </c>
      <c r="I346" s="4">
        <v>1</v>
      </c>
      <c r="J346" s="17">
        <f t="shared" si="61"/>
        <v>1.9557862431710538E-2</v>
      </c>
      <c r="K346" s="17">
        <f t="shared" si="58"/>
        <v>4.7585477617201111E-2</v>
      </c>
      <c r="U346" s="4">
        <v>1</v>
      </c>
      <c r="V346" s="7">
        <f t="shared" si="62"/>
        <v>-3.7467785184697178E-3</v>
      </c>
      <c r="W346" s="7">
        <f t="shared" si="63"/>
        <v>3.7467785184697178E-3</v>
      </c>
      <c r="X346" s="7">
        <f t="shared" si="64"/>
        <v>-9.7577388963661082E-3</v>
      </c>
      <c r="BH346" s="17">
        <f t="shared" si="59"/>
        <v>1.9557862431710538E-2</v>
      </c>
      <c r="BI346" s="17">
        <f t="shared" si="60"/>
        <v>4.7585477617201111E-2</v>
      </c>
      <c r="BK346" s="31">
        <v>44395</v>
      </c>
      <c r="BL346" s="8">
        <f t="shared" si="56"/>
        <v>1.1859604599976783</v>
      </c>
      <c r="BM346" s="8">
        <f t="shared" si="57"/>
        <v>4.8301104511341425E-2</v>
      </c>
    </row>
    <row r="347" spans="2:65" x14ac:dyDescent="0.5">
      <c r="B347" s="31">
        <v>44409</v>
      </c>
      <c r="C347" s="34">
        <v>4436.5200000000004</v>
      </c>
      <c r="D347" s="15"/>
      <c r="E347" s="31">
        <v>44409</v>
      </c>
      <c r="F347" s="32">
        <v>61.64</v>
      </c>
      <c r="I347" s="4">
        <v>1</v>
      </c>
      <c r="J347" s="17">
        <f t="shared" si="61"/>
        <v>-3.7467785184697178E-3</v>
      </c>
      <c r="K347" s="17">
        <f t="shared" si="58"/>
        <v>-9.7577388963661082E-3</v>
      </c>
      <c r="U347" s="4">
        <v>1</v>
      </c>
      <c r="V347" s="7">
        <f t="shared" si="62"/>
        <v>9.3873855016541885E-3</v>
      </c>
      <c r="W347" s="7">
        <f t="shared" si="63"/>
        <v>9.3873855016541885E-3</v>
      </c>
      <c r="X347" s="7">
        <f t="shared" si="64"/>
        <v>4.7230716955487528E-2</v>
      </c>
      <c r="BH347" s="17">
        <f t="shared" si="59"/>
        <v>-3.7467785184697178E-3</v>
      </c>
      <c r="BI347" s="17">
        <f t="shared" si="60"/>
        <v>-9.7577388963661082E-3</v>
      </c>
      <c r="BK347" s="31">
        <v>44402</v>
      </c>
      <c r="BL347" s="8">
        <f t="shared" si="56"/>
        <v>1.1909179210208252</v>
      </c>
      <c r="BM347" s="8">
        <f t="shared" si="57"/>
        <v>4.8336610425656422E-2</v>
      </c>
    </row>
    <row r="348" spans="2:65" x14ac:dyDescent="0.5">
      <c r="B348" s="31">
        <v>44416</v>
      </c>
      <c r="C348" s="34">
        <v>4468</v>
      </c>
      <c r="D348" s="15"/>
      <c r="E348" s="31">
        <v>44416</v>
      </c>
      <c r="F348" s="32">
        <v>59.37</v>
      </c>
      <c r="I348" s="4">
        <v>1</v>
      </c>
      <c r="J348" s="17">
        <f t="shared" si="61"/>
        <v>9.3873855016541885E-3</v>
      </c>
      <c r="K348" s="17">
        <f t="shared" si="58"/>
        <v>4.7230716955487528E-2</v>
      </c>
      <c r="U348" s="4">
        <v>1</v>
      </c>
      <c r="V348" s="7">
        <f t="shared" si="62"/>
        <v>7.0956515467077708E-3</v>
      </c>
      <c r="W348" s="7">
        <f t="shared" si="63"/>
        <v>7.0956515467077708E-3</v>
      </c>
      <c r="X348" s="7">
        <f t="shared" si="64"/>
        <v>-3.6826735885788553E-2</v>
      </c>
      <c r="BH348" s="17">
        <f t="shared" si="59"/>
        <v>9.3873855016541885E-3</v>
      </c>
      <c r="BI348" s="17">
        <f t="shared" si="60"/>
        <v>4.7230716955487528E-2</v>
      </c>
      <c r="BK348" s="31">
        <v>44409</v>
      </c>
      <c r="BL348" s="8">
        <f t="shared" si="56"/>
        <v>1.2328751818176842</v>
      </c>
      <c r="BM348" s="8">
        <f t="shared" si="57"/>
        <v>4.7969232572183627E-2</v>
      </c>
    </row>
    <row r="349" spans="2:65" x14ac:dyDescent="0.5">
      <c r="B349" s="31">
        <v>44423</v>
      </c>
      <c r="C349" s="34">
        <v>4441.67</v>
      </c>
      <c r="D349" s="15"/>
      <c r="E349" s="31">
        <v>44423</v>
      </c>
      <c r="F349" s="32">
        <v>56.27</v>
      </c>
      <c r="I349" s="4">
        <v>1</v>
      </c>
      <c r="J349" s="17">
        <f t="shared" si="61"/>
        <v>7.0956515467077708E-3</v>
      </c>
      <c r="K349" s="17">
        <f t="shared" si="58"/>
        <v>-3.6826735885788553E-2</v>
      </c>
      <c r="U349" s="4">
        <v>1</v>
      </c>
      <c r="V349" s="7">
        <f t="shared" si="62"/>
        <v>-5.8930170098477896E-3</v>
      </c>
      <c r="W349" s="7">
        <f t="shared" si="63"/>
        <v>5.8930170098477896E-3</v>
      </c>
      <c r="X349" s="7">
        <f t="shared" si="64"/>
        <v>-5.2214923361967203E-2</v>
      </c>
      <c r="BH349" s="17">
        <f t="shared" si="59"/>
        <v>7.0956515467077708E-3</v>
      </c>
      <c r="BI349" s="17">
        <f t="shared" si="60"/>
        <v>-3.6826735885788553E-2</v>
      </c>
      <c r="BK349" s="31">
        <v>44416</v>
      </c>
      <c r="BL349" s="8">
        <f t="shared" si="56"/>
        <v>1.259253289995538</v>
      </c>
      <c r="BM349" s="8">
        <f t="shared" si="57"/>
        <v>4.8293903140697418E-2</v>
      </c>
    </row>
    <row r="350" spans="2:65" x14ac:dyDescent="0.5">
      <c r="B350" s="31">
        <v>44430</v>
      </c>
      <c r="C350" s="34">
        <v>4509.37</v>
      </c>
      <c r="D350" s="15"/>
      <c r="E350" s="31">
        <v>44430</v>
      </c>
      <c r="F350" s="32">
        <v>58.65</v>
      </c>
      <c r="I350" s="4">
        <v>1</v>
      </c>
      <c r="J350" s="17">
        <f t="shared" si="61"/>
        <v>-5.8930170098477896E-3</v>
      </c>
      <c r="K350" s="17">
        <f t="shared" si="58"/>
        <v>-5.2214923361967203E-2</v>
      </c>
      <c r="U350" s="4">
        <v>1</v>
      </c>
      <c r="V350" s="7">
        <f t="shared" si="62"/>
        <v>1.5242014827756112E-2</v>
      </c>
      <c r="W350" s="7">
        <f t="shared" si="63"/>
        <v>1.5242014827756112E-2</v>
      </c>
      <c r="X350" s="7">
        <f t="shared" si="64"/>
        <v>4.229607250755274E-2</v>
      </c>
      <c r="BH350" s="17">
        <f t="shared" si="59"/>
        <v>-5.8930170098477896E-3</v>
      </c>
      <c r="BI350" s="17">
        <f t="shared" si="60"/>
        <v>-5.2214923361967203E-2</v>
      </c>
      <c r="BK350" s="31">
        <v>44423</v>
      </c>
      <c r="BL350" s="8">
        <f t="shared" si="56"/>
        <v>1.2816423745429955</v>
      </c>
      <c r="BM350" s="8">
        <f t="shared" si="57"/>
        <v>4.8825131831565248E-2</v>
      </c>
    </row>
    <row r="351" spans="2:65" x14ac:dyDescent="0.5">
      <c r="B351" s="31">
        <v>44437</v>
      </c>
      <c r="C351" s="34">
        <v>4535.43</v>
      </c>
      <c r="D351" s="15"/>
      <c r="E351" s="31">
        <v>44437</v>
      </c>
      <c r="F351" s="32">
        <v>61.81</v>
      </c>
      <c r="I351" s="4">
        <v>1</v>
      </c>
      <c r="J351" s="17">
        <f t="shared" si="61"/>
        <v>1.5242014827756112E-2</v>
      </c>
      <c r="K351" s="17">
        <f t="shared" si="58"/>
        <v>4.229607250755274E-2</v>
      </c>
      <c r="U351" s="4">
        <v>1</v>
      </c>
      <c r="V351" s="7">
        <f t="shared" si="62"/>
        <v>5.7790777869193288E-3</v>
      </c>
      <c r="W351" s="7">
        <f t="shared" si="63"/>
        <v>5.7790777869193288E-3</v>
      </c>
      <c r="X351" s="7">
        <f t="shared" si="64"/>
        <v>5.3878942881500524E-2</v>
      </c>
      <c r="BH351" s="17">
        <f t="shared" si="59"/>
        <v>1.5242014827756112E-2</v>
      </c>
      <c r="BI351" s="17">
        <f t="shared" si="60"/>
        <v>4.229607250755274E-2</v>
      </c>
      <c r="BK351" s="31">
        <v>44430</v>
      </c>
      <c r="BL351" s="8">
        <f t="shared" si="56"/>
        <v>1.2942399705512999</v>
      </c>
      <c r="BM351" s="8">
        <f t="shared" si="57"/>
        <v>4.900372424432177E-2</v>
      </c>
    </row>
    <row r="352" spans="2:65" x14ac:dyDescent="0.5">
      <c r="B352" s="31">
        <v>44444</v>
      </c>
      <c r="C352" s="34">
        <v>4458.58</v>
      </c>
      <c r="D352" s="15"/>
      <c r="E352" s="31">
        <v>44444</v>
      </c>
      <c r="F352" s="32">
        <v>60.72</v>
      </c>
      <c r="I352" s="4">
        <v>1</v>
      </c>
      <c r="J352" s="17">
        <f t="shared" si="61"/>
        <v>5.7790777869193288E-3</v>
      </c>
      <c r="K352" s="17">
        <f t="shared" si="58"/>
        <v>5.3878942881500524E-2</v>
      </c>
      <c r="U352" s="4">
        <v>1</v>
      </c>
      <c r="V352" s="7">
        <f t="shared" si="62"/>
        <v>-1.6944369111638879E-2</v>
      </c>
      <c r="W352" s="7">
        <f t="shared" si="63"/>
        <v>1.6944369111638879E-2</v>
      </c>
      <c r="X352" s="7">
        <f t="shared" si="64"/>
        <v>-1.7634686943860278E-2</v>
      </c>
      <c r="BH352" s="17">
        <f t="shared" si="59"/>
        <v>5.7790777869193288E-3</v>
      </c>
      <c r="BI352" s="17">
        <f t="shared" si="60"/>
        <v>5.3878942881500524E-2</v>
      </c>
      <c r="BK352" s="31">
        <v>44437</v>
      </c>
      <c r="BL352" s="8">
        <f t="shared" si="56"/>
        <v>1.3582677028496641</v>
      </c>
      <c r="BM352" s="8">
        <f t="shared" si="57"/>
        <v>4.9406978964582703E-2</v>
      </c>
    </row>
    <row r="353" spans="2:65" x14ac:dyDescent="0.5">
      <c r="B353" s="31">
        <v>44451</v>
      </c>
      <c r="C353" s="34">
        <v>4432.99</v>
      </c>
      <c r="D353" s="15"/>
      <c r="E353" s="31">
        <v>44451</v>
      </c>
      <c r="F353" s="32">
        <v>62.8</v>
      </c>
      <c r="I353" s="4">
        <v>1</v>
      </c>
      <c r="J353" s="17">
        <f t="shared" si="61"/>
        <v>-1.6944369111638879E-2</v>
      </c>
      <c r="K353" s="17">
        <f t="shared" si="58"/>
        <v>-1.7634686943860278E-2</v>
      </c>
      <c r="U353" s="4">
        <v>1</v>
      </c>
      <c r="V353" s="7">
        <f t="shared" si="62"/>
        <v>-5.7394955344527432E-3</v>
      </c>
      <c r="W353" s="7">
        <f t="shared" si="63"/>
        <v>5.7394955344527432E-3</v>
      </c>
      <c r="X353" s="7">
        <f t="shared" si="64"/>
        <v>3.4255599472990728E-2</v>
      </c>
      <c r="BH353" s="17">
        <f t="shared" si="59"/>
        <v>-1.6944369111638879E-2</v>
      </c>
      <c r="BI353" s="17">
        <f t="shared" si="60"/>
        <v>-1.7634686943860278E-2</v>
      </c>
      <c r="BK353" s="31">
        <v>44444</v>
      </c>
      <c r="BL353" s="8">
        <f t="shared" si="56"/>
        <v>1.3944458918538822</v>
      </c>
      <c r="BM353" s="8">
        <f t="shared" si="57"/>
        <v>4.951214652623441E-2</v>
      </c>
    </row>
    <row r="354" spans="2:65" x14ac:dyDescent="0.5">
      <c r="B354" s="31">
        <v>44458</v>
      </c>
      <c r="C354" s="34">
        <v>4455.4799999999996</v>
      </c>
      <c r="D354" s="15"/>
      <c r="E354" s="31">
        <v>44458</v>
      </c>
      <c r="F354" s="32">
        <v>62.41</v>
      </c>
      <c r="I354" s="4">
        <v>1</v>
      </c>
      <c r="J354" s="17">
        <f t="shared" si="61"/>
        <v>-5.7394955344527432E-3</v>
      </c>
      <c r="K354" s="17">
        <f t="shared" si="58"/>
        <v>3.4255599472990728E-2</v>
      </c>
      <c r="U354" s="4">
        <v>1</v>
      </c>
      <c r="V354" s="7">
        <f t="shared" si="62"/>
        <v>5.0733252274424157E-3</v>
      </c>
      <c r="W354" s="7">
        <f t="shared" si="63"/>
        <v>5.0733252274424157E-3</v>
      </c>
      <c r="X354" s="7">
        <f t="shared" si="64"/>
        <v>-6.2101910828025186E-3</v>
      </c>
      <c r="BH354" s="17">
        <f t="shared" si="59"/>
        <v>-5.7394955344527432E-3</v>
      </c>
      <c r="BI354" s="17">
        <f t="shared" si="60"/>
        <v>3.4255599472990728E-2</v>
      </c>
      <c r="BK354" s="31">
        <v>44451</v>
      </c>
      <c r="BL354" s="8">
        <f t="shared" si="56"/>
        <v>1.3646451254406284</v>
      </c>
      <c r="BM354" s="8">
        <f t="shared" si="57"/>
        <v>4.92232257560574E-2</v>
      </c>
    </row>
    <row r="355" spans="2:65" x14ac:dyDescent="0.5">
      <c r="B355" s="31">
        <v>44465</v>
      </c>
      <c r="C355" s="34">
        <v>4357.04</v>
      </c>
      <c r="D355" s="15"/>
      <c r="E355" s="31">
        <v>44465</v>
      </c>
      <c r="F355" s="32">
        <v>61.87</v>
      </c>
      <c r="I355" s="4">
        <v>1</v>
      </c>
      <c r="J355" s="17">
        <f t="shared" si="61"/>
        <v>5.0733252274424157E-3</v>
      </c>
      <c r="K355" s="17">
        <f t="shared" si="58"/>
        <v>-6.2101910828025186E-3</v>
      </c>
      <c r="U355" s="4">
        <v>1</v>
      </c>
      <c r="V355" s="7">
        <f t="shared" si="62"/>
        <v>-2.2094140249759753E-2</v>
      </c>
      <c r="W355" s="7">
        <f t="shared" si="63"/>
        <v>2.2094140249759753E-2</v>
      </c>
      <c r="X355" s="7">
        <f t="shared" si="64"/>
        <v>-8.6524595417400985E-3</v>
      </c>
      <c r="BH355" s="17">
        <f t="shared" si="59"/>
        <v>5.0733252274424157E-3</v>
      </c>
      <c r="BI355" s="17">
        <f t="shared" si="60"/>
        <v>-6.2101910828025186E-3</v>
      </c>
      <c r="BK355" s="31">
        <v>44458</v>
      </c>
      <c r="BL355" s="8">
        <f t="shared" si="56"/>
        <v>1.3694475732190632</v>
      </c>
      <c r="BM355" s="8">
        <f t="shared" si="57"/>
        <v>4.9244787012283187E-2</v>
      </c>
    </row>
    <row r="356" spans="2:65" x14ac:dyDescent="0.5">
      <c r="B356" s="31">
        <v>44472</v>
      </c>
      <c r="C356" s="34">
        <v>4391.34</v>
      </c>
      <c r="D356" s="15"/>
      <c r="E356" s="31">
        <v>44472</v>
      </c>
      <c r="F356" s="32">
        <v>65.36</v>
      </c>
      <c r="I356" s="4">
        <v>1</v>
      </c>
      <c r="J356" s="17">
        <f t="shared" si="61"/>
        <v>-2.2094140249759753E-2</v>
      </c>
      <c r="K356" s="17">
        <f t="shared" si="58"/>
        <v>-8.6524595417400985E-3</v>
      </c>
      <c r="U356" s="4">
        <v>1</v>
      </c>
      <c r="V356" s="7">
        <f t="shared" si="62"/>
        <v>7.8723169858436748E-3</v>
      </c>
      <c r="W356" s="7">
        <f t="shared" si="63"/>
        <v>7.8723169858436748E-3</v>
      </c>
      <c r="X356" s="7">
        <f t="shared" si="64"/>
        <v>5.640859867464032E-2</v>
      </c>
      <c r="BH356" s="17">
        <f t="shared" si="59"/>
        <v>-2.2094140249759753E-2</v>
      </c>
      <c r="BI356" s="17">
        <f t="shared" si="60"/>
        <v>-8.6524595417400985E-3</v>
      </c>
      <c r="BK356" s="31">
        <v>44465</v>
      </c>
      <c r="BL356" s="8">
        <f t="shared" si="56"/>
        <v>1.3466491055891436</v>
      </c>
      <c r="BM356" s="8">
        <f t="shared" si="57"/>
        <v>4.9287470596241299E-2</v>
      </c>
    </row>
    <row r="357" spans="2:65" x14ac:dyDescent="0.5">
      <c r="B357" s="31">
        <v>44479</v>
      </c>
      <c r="C357" s="34">
        <v>4471.37</v>
      </c>
      <c r="D357" s="15"/>
      <c r="E357" s="31">
        <v>44479</v>
      </c>
      <c r="F357" s="32">
        <v>67.42</v>
      </c>
      <c r="I357" s="4">
        <v>1</v>
      </c>
      <c r="J357" s="17">
        <f t="shared" si="61"/>
        <v>7.8723169858436748E-3</v>
      </c>
      <c r="K357" s="17">
        <f t="shared" si="58"/>
        <v>5.640859867464032E-2</v>
      </c>
      <c r="U357" s="4">
        <v>1</v>
      </c>
      <c r="V357" s="7">
        <f t="shared" si="62"/>
        <v>1.8224505504014665E-2</v>
      </c>
      <c r="W357" s="7">
        <f t="shared" si="63"/>
        <v>1.8224505504014665E-2</v>
      </c>
      <c r="X357" s="7">
        <f t="shared" si="64"/>
        <v>3.1517747858017087E-2</v>
      </c>
      <c r="BH357" s="17">
        <f t="shared" si="59"/>
        <v>7.8723169858436748E-3</v>
      </c>
      <c r="BI357" s="17">
        <f t="shared" si="60"/>
        <v>5.640859867464032E-2</v>
      </c>
      <c r="BK357" s="31">
        <v>44472</v>
      </c>
      <c r="BL357" s="8">
        <f t="shared" si="56"/>
        <v>1.3344563424299509</v>
      </c>
      <c r="BM357" s="8">
        <f t="shared" si="57"/>
        <v>4.9244800095756748E-2</v>
      </c>
    </row>
    <row r="358" spans="2:65" x14ac:dyDescent="0.5">
      <c r="B358" s="31">
        <v>44486</v>
      </c>
      <c r="C358" s="34">
        <v>4544.8999999999996</v>
      </c>
      <c r="D358" s="15"/>
      <c r="E358" s="31">
        <v>44486</v>
      </c>
      <c r="F358" s="32">
        <v>79.72</v>
      </c>
      <c r="I358" s="4">
        <v>1</v>
      </c>
      <c r="J358" s="17">
        <f t="shared" si="61"/>
        <v>1.8224505504014665E-2</v>
      </c>
      <c r="K358" s="17">
        <f t="shared" si="58"/>
        <v>3.1517747858017087E-2</v>
      </c>
      <c r="U358" s="4">
        <v>1</v>
      </c>
      <c r="V358" s="7">
        <f t="shared" si="62"/>
        <v>1.6444624354504223E-2</v>
      </c>
      <c r="W358" s="7">
        <f t="shared" si="63"/>
        <v>1.6444624354504223E-2</v>
      </c>
      <c r="X358" s="7">
        <f t="shared" si="64"/>
        <v>0.18243844556511424</v>
      </c>
      <c r="BH358" s="17">
        <f t="shared" si="59"/>
        <v>1.8224505504014665E-2</v>
      </c>
      <c r="BI358" s="17">
        <f t="shared" si="60"/>
        <v>3.1517747858017087E-2</v>
      </c>
      <c r="BK358" s="31">
        <v>44479</v>
      </c>
      <c r="BL358" s="8">
        <f t="shared" si="56"/>
        <v>1.4515534468383102</v>
      </c>
      <c r="BM358" s="8">
        <f t="shared" si="57"/>
        <v>4.9238584339943554E-2</v>
      </c>
    </row>
    <row r="359" spans="2:65" x14ac:dyDescent="0.5">
      <c r="B359" s="31">
        <v>44493</v>
      </c>
      <c r="C359" s="34">
        <v>4605.38</v>
      </c>
      <c r="D359" s="15"/>
      <c r="E359" s="31">
        <v>44493</v>
      </c>
      <c r="F359" s="32">
        <v>76.95</v>
      </c>
      <c r="I359" s="4">
        <v>1</v>
      </c>
      <c r="J359" s="17">
        <f t="shared" si="61"/>
        <v>1.6444624354504223E-2</v>
      </c>
      <c r="K359" s="17">
        <f t="shared" si="58"/>
        <v>0.18243844556511424</v>
      </c>
      <c r="U359" s="4">
        <v>1</v>
      </c>
      <c r="V359" s="7">
        <f t="shared" si="62"/>
        <v>1.3307223481264785E-2</v>
      </c>
      <c r="W359" s="7">
        <f t="shared" si="63"/>
        <v>1.3307223481264785E-2</v>
      </c>
      <c r="X359" s="7">
        <f t="shared" si="64"/>
        <v>-3.4746613146011018E-2</v>
      </c>
      <c r="BH359" s="17">
        <f t="shared" si="59"/>
        <v>1.6444624354504223E-2</v>
      </c>
      <c r="BI359" s="17">
        <f t="shared" si="60"/>
        <v>0.18243844556511424</v>
      </c>
      <c r="BK359" s="31">
        <v>44486</v>
      </c>
      <c r="BL359" s="8">
        <f t="shared" si="56"/>
        <v>1.5164442954900026</v>
      </c>
      <c r="BM359" s="8">
        <f t="shared" si="57"/>
        <v>5.0999573999837004E-2</v>
      </c>
    </row>
    <row r="360" spans="2:65" x14ac:dyDescent="0.5">
      <c r="B360" s="31">
        <v>44500</v>
      </c>
      <c r="C360" s="34">
        <v>4697.53</v>
      </c>
      <c r="D360" s="15"/>
      <c r="E360" s="31">
        <v>44500</v>
      </c>
      <c r="F360" s="32">
        <v>76.94</v>
      </c>
      <c r="I360" s="4">
        <v>1</v>
      </c>
      <c r="J360" s="17">
        <f t="shared" si="61"/>
        <v>1.3307223481264785E-2</v>
      </c>
      <c r="K360" s="17">
        <f t="shared" si="58"/>
        <v>-3.4746613146011018E-2</v>
      </c>
      <c r="U360" s="4">
        <v>1</v>
      </c>
      <c r="V360" s="7">
        <f t="shared" si="62"/>
        <v>2.0009206623557541E-2</v>
      </c>
      <c r="W360" s="7">
        <f t="shared" si="63"/>
        <v>2.0009206623557541E-2</v>
      </c>
      <c r="X360" s="7">
        <f t="shared" si="64"/>
        <v>-1.299545159194615E-4</v>
      </c>
      <c r="BH360" s="17">
        <f t="shared" si="59"/>
        <v>1.3307223481264785E-2</v>
      </c>
      <c r="BI360" s="17">
        <f t="shared" si="60"/>
        <v>-3.4746613146011018E-2</v>
      </c>
      <c r="BK360" s="31">
        <v>44493</v>
      </c>
      <c r="BL360" s="8">
        <f t="shared" si="56"/>
        <v>1.5032857762698326</v>
      </c>
      <c r="BM360" s="8">
        <f t="shared" si="57"/>
        <v>5.1436569444873174E-2</v>
      </c>
    </row>
    <row r="361" spans="2:65" x14ac:dyDescent="0.5">
      <c r="B361" s="31">
        <v>44507</v>
      </c>
      <c r="C361" s="34">
        <v>4682.8500000000004</v>
      </c>
      <c r="D361" s="15"/>
      <c r="E361" s="31">
        <v>44507</v>
      </c>
      <c r="F361" s="32">
        <v>74.989999999999995</v>
      </c>
      <c r="I361" s="4">
        <v>1</v>
      </c>
      <c r="J361" s="17">
        <f t="shared" si="61"/>
        <v>2.0009206623557541E-2</v>
      </c>
      <c r="K361" s="17">
        <f t="shared" si="58"/>
        <v>-1.299545159194615E-4</v>
      </c>
      <c r="U361" s="4">
        <v>1</v>
      </c>
      <c r="V361" s="7">
        <f t="shared" si="62"/>
        <v>-3.1250465670255023E-3</v>
      </c>
      <c r="W361" s="7">
        <f t="shared" si="63"/>
        <v>3.1250465670255023E-3</v>
      </c>
      <c r="X361" s="7">
        <f t="shared" si="64"/>
        <v>-2.5344424226670159E-2</v>
      </c>
      <c r="BH361" s="17">
        <f t="shared" si="59"/>
        <v>2.0009206623557541E-2</v>
      </c>
      <c r="BI361" s="17">
        <f t="shared" si="60"/>
        <v>-1.299545159194615E-4</v>
      </c>
      <c r="BK361" s="31">
        <v>44500</v>
      </c>
      <c r="BL361" s="8">
        <f t="shared" si="56"/>
        <v>1.3834332954564934</v>
      </c>
      <c r="BM361" s="8">
        <f t="shared" si="57"/>
        <v>4.8787089997578262E-2</v>
      </c>
    </row>
    <row r="362" spans="2:65" x14ac:dyDescent="0.5">
      <c r="B362" s="31">
        <v>44514</v>
      </c>
      <c r="C362" s="34">
        <v>4697.96</v>
      </c>
      <c r="D362" s="15"/>
      <c r="E362" s="31">
        <v>44514</v>
      </c>
      <c r="F362" s="32">
        <v>74.95</v>
      </c>
      <c r="I362" s="4">
        <v>1</v>
      </c>
      <c r="J362" s="17">
        <f t="shared" si="61"/>
        <v>-3.1250465670255023E-3</v>
      </c>
      <c r="K362" s="17">
        <f t="shared" si="58"/>
        <v>-2.5344424226670159E-2</v>
      </c>
      <c r="U362" s="4">
        <v>1</v>
      </c>
      <c r="V362" s="7">
        <f t="shared" si="62"/>
        <v>3.2266675208472151E-3</v>
      </c>
      <c r="W362" s="7">
        <f t="shared" si="63"/>
        <v>3.2266675208472151E-3</v>
      </c>
      <c r="X362" s="7">
        <f t="shared" si="64"/>
        <v>-5.334044539271332E-4</v>
      </c>
      <c r="BH362" s="17">
        <f t="shared" si="59"/>
        <v>-3.1250465670255023E-3</v>
      </c>
      <c r="BI362" s="17">
        <f t="shared" si="60"/>
        <v>-2.5344424226670159E-2</v>
      </c>
      <c r="BK362" s="31">
        <v>44507</v>
      </c>
      <c r="BL362" s="8">
        <f t="shared" si="56"/>
        <v>1.2720554433578093</v>
      </c>
      <c r="BM362" s="8">
        <f t="shared" si="57"/>
        <v>4.6346236419667466E-2</v>
      </c>
    </row>
    <row r="363" spans="2:65" x14ac:dyDescent="0.5">
      <c r="B363" s="31">
        <v>44521</v>
      </c>
      <c r="C363" s="34">
        <v>4594.62</v>
      </c>
      <c r="D363" s="15"/>
      <c r="E363" s="31">
        <v>44521</v>
      </c>
      <c r="F363" s="32">
        <v>71.739999999999995</v>
      </c>
      <c r="I363" s="4">
        <v>1</v>
      </c>
      <c r="J363" s="17">
        <f t="shared" si="61"/>
        <v>3.2266675208472151E-3</v>
      </c>
      <c r="K363" s="17">
        <f t="shared" si="58"/>
        <v>-5.334044539271332E-4</v>
      </c>
      <c r="U363" s="4">
        <v>1</v>
      </c>
      <c r="V363" s="7">
        <f t="shared" si="62"/>
        <v>-2.1996781581792968E-2</v>
      </c>
      <c r="W363" s="7">
        <f t="shared" si="63"/>
        <v>2.1996781581792968E-2</v>
      </c>
      <c r="X363" s="7">
        <f t="shared" si="64"/>
        <v>-4.2828552368245565E-2</v>
      </c>
      <c r="BH363" s="17">
        <f t="shared" si="59"/>
        <v>3.2266675208472151E-3</v>
      </c>
      <c r="BI363" s="17">
        <f t="shared" si="60"/>
        <v>-5.334044539271332E-4</v>
      </c>
      <c r="BK363" s="31">
        <v>44514</v>
      </c>
      <c r="BL363" s="8">
        <f t="shared" si="56"/>
        <v>1.2334845170119764</v>
      </c>
      <c r="BM363" s="8">
        <f t="shared" si="57"/>
        <v>4.5847869806948098E-2</v>
      </c>
    </row>
    <row r="364" spans="2:65" x14ac:dyDescent="0.5">
      <c r="B364" s="31">
        <v>44528</v>
      </c>
      <c r="C364" s="34">
        <v>4538.43</v>
      </c>
      <c r="D364" s="15"/>
      <c r="E364" s="31">
        <v>44528</v>
      </c>
      <c r="F364" s="32">
        <v>70.11</v>
      </c>
      <c r="I364" s="4">
        <v>1</v>
      </c>
      <c r="J364" s="17">
        <f t="shared" si="61"/>
        <v>-2.1996781581792968E-2</v>
      </c>
      <c r="K364" s="17">
        <f t="shared" si="58"/>
        <v>-4.2828552368245565E-2</v>
      </c>
      <c r="U364" s="4">
        <v>1</v>
      </c>
      <c r="V364" s="7">
        <f t="shared" si="62"/>
        <v>-1.2229520613238898E-2</v>
      </c>
      <c r="W364" s="7">
        <f t="shared" si="63"/>
        <v>1.2229520613238898E-2</v>
      </c>
      <c r="X364" s="7">
        <f t="shared" si="64"/>
        <v>-2.2720936715918572E-2</v>
      </c>
      <c r="BH364" s="17">
        <f t="shared" si="59"/>
        <v>-2.1996781581792968E-2</v>
      </c>
      <c r="BI364" s="17">
        <f t="shared" si="60"/>
        <v>-4.2828552368245565E-2</v>
      </c>
      <c r="BK364" s="31">
        <v>44521</v>
      </c>
      <c r="BL364" s="8">
        <f t="shared" si="56"/>
        <v>1.2578117392995058</v>
      </c>
      <c r="BM364" s="8">
        <f t="shared" si="57"/>
        <v>4.6196359462253353E-2</v>
      </c>
    </row>
    <row r="365" spans="2:65" x14ac:dyDescent="0.5">
      <c r="B365" s="31">
        <v>44535</v>
      </c>
      <c r="C365" s="34">
        <v>4712.0200000000004</v>
      </c>
      <c r="D365" s="15"/>
      <c r="E365" s="31">
        <v>44535</v>
      </c>
      <c r="F365" s="32">
        <v>69.650000000000006</v>
      </c>
      <c r="I365" s="4">
        <v>1</v>
      </c>
      <c r="J365" s="17">
        <f t="shared" si="61"/>
        <v>-1.2229520613238898E-2</v>
      </c>
      <c r="K365" s="17">
        <f t="shared" si="58"/>
        <v>-2.2720936715918572E-2</v>
      </c>
      <c r="U365" s="4">
        <v>1</v>
      </c>
      <c r="V365" s="7">
        <f t="shared" si="62"/>
        <v>3.8248909865305825E-2</v>
      </c>
      <c r="W365" s="7">
        <f t="shared" si="63"/>
        <v>3.8248909865305825E-2</v>
      </c>
      <c r="X365" s="7">
        <f t="shared" si="64"/>
        <v>-6.561118242761288E-3</v>
      </c>
      <c r="BH365" s="17">
        <f t="shared" si="59"/>
        <v>-1.2229520613238898E-2</v>
      </c>
      <c r="BI365" s="17">
        <f t="shared" si="60"/>
        <v>-2.2720936715918572E-2</v>
      </c>
      <c r="BK365" s="31">
        <v>44528</v>
      </c>
      <c r="BL365" s="8">
        <f t="shared" si="56"/>
        <v>1.298384894416972</v>
      </c>
      <c r="BM365" s="8">
        <f t="shared" si="57"/>
        <v>4.6415481987115266E-2</v>
      </c>
    </row>
    <row r="366" spans="2:65" x14ac:dyDescent="0.5">
      <c r="B366" s="31">
        <v>44542</v>
      </c>
      <c r="C366" s="34">
        <v>4620.6400000000003</v>
      </c>
      <c r="D366" s="15"/>
      <c r="E366" s="31">
        <v>44542</v>
      </c>
      <c r="F366" s="32">
        <v>70.34</v>
      </c>
      <c r="I366" s="4">
        <v>1</v>
      </c>
      <c r="J366" s="17">
        <f t="shared" si="61"/>
        <v>3.8248909865305825E-2</v>
      </c>
      <c r="K366" s="17">
        <f t="shared" si="58"/>
        <v>-6.561118242761288E-3</v>
      </c>
      <c r="U366" s="4">
        <v>1</v>
      </c>
      <c r="V366" s="7">
        <f t="shared" si="62"/>
        <v>-1.9392956736176914E-2</v>
      </c>
      <c r="W366" s="7">
        <f t="shared" si="63"/>
        <v>1.9392956736176914E-2</v>
      </c>
      <c r="X366" s="7">
        <f t="shared" si="64"/>
        <v>9.9066762383344109E-3</v>
      </c>
      <c r="BH366" s="17">
        <f t="shared" si="59"/>
        <v>3.8248909865305825E-2</v>
      </c>
      <c r="BI366" s="17">
        <f t="shared" si="60"/>
        <v>-6.561118242761288E-3</v>
      </c>
      <c r="BK366" s="31">
        <v>44535</v>
      </c>
      <c r="BL366" s="8">
        <f t="shared" si="56"/>
        <v>1.0769222113593224</v>
      </c>
      <c r="BM366" s="8">
        <f t="shared" si="57"/>
        <v>4.4487505115693667E-2</v>
      </c>
    </row>
    <row r="367" spans="2:65" x14ac:dyDescent="0.5">
      <c r="B367" s="31">
        <v>44549</v>
      </c>
      <c r="C367" s="34">
        <v>4725.79</v>
      </c>
      <c r="D367" s="15"/>
      <c r="E367" s="31">
        <v>44549</v>
      </c>
      <c r="F367" s="32">
        <v>74.27</v>
      </c>
      <c r="I367" s="4">
        <v>1</v>
      </c>
      <c r="J367" s="17">
        <f t="shared" si="61"/>
        <v>-1.9392956736176914E-2</v>
      </c>
      <c r="K367" s="17">
        <f t="shared" si="58"/>
        <v>9.9066762383344109E-3</v>
      </c>
      <c r="U367" s="4">
        <v>1</v>
      </c>
      <c r="V367" s="7">
        <f t="shared" si="62"/>
        <v>2.2756587831988639E-2</v>
      </c>
      <c r="W367" s="7">
        <f t="shared" si="63"/>
        <v>2.2756587831988639E-2</v>
      </c>
      <c r="X367" s="7">
        <f t="shared" si="64"/>
        <v>5.5871481376172705E-2</v>
      </c>
      <c r="BH367" s="17">
        <f t="shared" si="59"/>
        <v>-1.9392956736176914E-2</v>
      </c>
      <c r="BI367" s="17">
        <f t="shared" si="60"/>
        <v>9.9066762383344109E-3</v>
      </c>
      <c r="BK367" s="31">
        <v>44542</v>
      </c>
      <c r="BL367" s="8">
        <f t="shared" si="56"/>
        <v>1.0236498520156805</v>
      </c>
      <c r="BM367" s="8">
        <f t="shared" si="57"/>
        <v>4.4398577407687712E-2</v>
      </c>
    </row>
    <row r="368" spans="2:65" x14ac:dyDescent="0.5">
      <c r="B368" s="31">
        <v>44556</v>
      </c>
      <c r="C368" s="34">
        <v>4766.18</v>
      </c>
      <c r="D368" s="15"/>
      <c r="E368" s="31">
        <v>44556</v>
      </c>
      <c r="F368" s="32">
        <v>72.430000000000007</v>
      </c>
      <c r="I368" s="4">
        <v>1</v>
      </c>
      <c r="J368" s="17">
        <f t="shared" si="61"/>
        <v>2.2756587831988639E-2</v>
      </c>
      <c r="K368" s="17">
        <f t="shared" si="58"/>
        <v>5.5871481376172705E-2</v>
      </c>
      <c r="U368" s="4">
        <v>1</v>
      </c>
      <c r="V368" s="7">
        <f t="shared" si="62"/>
        <v>8.5467191728791914E-3</v>
      </c>
      <c r="W368" s="7">
        <f t="shared" si="63"/>
        <v>8.5467191728791914E-3</v>
      </c>
      <c r="X368" s="7">
        <f t="shared" si="64"/>
        <v>-2.4774471522821973E-2</v>
      </c>
      <c r="BH368" s="17">
        <f t="shared" si="59"/>
        <v>2.2756587831988639E-2</v>
      </c>
      <c r="BI368" s="17">
        <f t="shared" si="60"/>
        <v>5.5871481376172705E-2</v>
      </c>
      <c r="BK368" s="31">
        <v>44549</v>
      </c>
      <c r="BL368" s="8">
        <f t="shared" si="56"/>
        <v>1.0712066363826231</v>
      </c>
      <c r="BM368" s="8">
        <f t="shared" si="57"/>
        <v>4.4849634317730432E-2</v>
      </c>
    </row>
    <row r="369" spans="2:65" x14ac:dyDescent="0.5">
      <c r="B369" s="31">
        <v>44563</v>
      </c>
      <c r="C369" s="34">
        <v>4677.03</v>
      </c>
      <c r="D369" s="15"/>
      <c r="E369" s="31">
        <v>44563</v>
      </c>
      <c r="F369" s="32">
        <v>68.959999999999994</v>
      </c>
      <c r="I369" s="4">
        <v>1</v>
      </c>
      <c r="J369" s="17">
        <f t="shared" si="61"/>
        <v>8.5467191728791914E-3</v>
      </c>
      <c r="K369" s="17">
        <f t="shared" si="58"/>
        <v>-2.4774471522821973E-2</v>
      </c>
      <c r="U369" s="4">
        <v>1</v>
      </c>
      <c r="V369" s="7">
        <f t="shared" si="62"/>
        <v>-1.8704706914132618E-2</v>
      </c>
      <c r="W369" s="7">
        <f t="shared" si="63"/>
        <v>1.8704706914132618E-2</v>
      </c>
      <c r="X369" s="7">
        <f t="shared" si="64"/>
        <v>-4.7908325279580444E-2</v>
      </c>
      <c r="BH369" s="17">
        <f t="shared" si="59"/>
        <v>8.5467191728791914E-3</v>
      </c>
      <c r="BI369" s="17">
        <f t="shared" si="60"/>
        <v>-2.4774471522821973E-2</v>
      </c>
      <c r="BK369" s="31">
        <v>44556</v>
      </c>
      <c r="BL369" s="8">
        <f t="shared" si="56"/>
        <v>1.0730780690194843</v>
      </c>
      <c r="BM369" s="8">
        <f t="shared" si="57"/>
        <v>4.5016956222059881E-2</v>
      </c>
    </row>
    <row r="370" spans="2:65" x14ac:dyDescent="0.5">
      <c r="B370" s="31">
        <v>44570</v>
      </c>
      <c r="C370" s="34">
        <v>4662.8500000000004</v>
      </c>
      <c r="D370" s="15"/>
      <c r="E370" s="31">
        <v>44570</v>
      </c>
      <c r="F370" s="32">
        <v>68.83</v>
      </c>
      <c r="I370" s="4">
        <v>1</v>
      </c>
      <c r="J370" s="17">
        <f t="shared" si="61"/>
        <v>-1.8704706914132618E-2</v>
      </c>
      <c r="K370" s="17">
        <f t="shared" si="58"/>
        <v>-4.7908325279580444E-2</v>
      </c>
      <c r="U370" s="4">
        <v>1</v>
      </c>
      <c r="V370" s="7">
        <f t="shared" si="62"/>
        <v>-3.0318385813217219E-3</v>
      </c>
      <c r="W370" s="7">
        <f t="shared" si="63"/>
        <v>3.0318385813217219E-3</v>
      </c>
      <c r="X370" s="7">
        <f t="shared" si="64"/>
        <v>-1.8851508120648619E-3</v>
      </c>
      <c r="BH370" s="17">
        <f t="shared" si="59"/>
        <v>-1.8704706914132618E-2</v>
      </c>
      <c r="BI370" s="17">
        <f t="shared" si="60"/>
        <v>-4.7908325279580444E-2</v>
      </c>
      <c r="BK370" s="31">
        <v>44563</v>
      </c>
      <c r="BL370" s="8">
        <f t="shared" si="56"/>
        <v>1.1361769445266918</v>
      </c>
      <c r="BM370" s="8">
        <f t="shared" si="57"/>
        <v>4.5655501826054413E-2</v>
      </c>
    </row>
    <row r="371" spans="2:65" x14ac:dyDescent="0.5">
      <c r="B371" s="31">
        <v>44577</v>
      </c>
      <c r="C371" s="34">
        <v>4397.9399999999996</v>
      </c>
      <c r="D371" s="15"/>
      <c r="E371" s="31">
        <v>44577</v>
      </c>
      <c r="F371" s="32">
        <v>65.900000000000006</v>
      </c>
      <c r="I371" s="4">
        <v>1</v>
      </c>
      <c r="J371" s="17">
        <f t="shared" si="61"/>
        <v>-3.0318385813217219E-3</v>
      </c>
      <c r="K371" s="17">
        <f t="shared" si="58"/>
        <v>-1.8851508120648619E-3</v>
      </c>
      <c r="U371" s="4">
        <v>1</v>
      </c>
      <c r="V371" s="7">
        <f t="shared" si="62"/>
        <v>-5.6812893402104048E-2</v>
      </c>
      <c r="W371" s="7">
        <f t="shared" si="63"/>
        <v>5.6812893402104048E-2</v>
      </c>
      <c r="X371" s="7">
        <f t="shared" si="64"/>
        <v>-4.2568647392125403E-2</v>
      </c>
      <c r="BH371" s="17">
        <f t="shared" si="59"/>
        <v>-3.0318385813217219E-3</v>
      </c>
      <c r="BI371" s="17">
        <f t="shared" si="60"/>
        <v>-1.8851508120648619E-3</v>
      </c>
      <c r="BK371" s="31">
        <v>44570</v>
      </c>
      <c r="BL371" s="8">
        <f t="shared" si="56"/>
        <v>1.2012485903644279</v>
      </c>
      <c r="BM371" s="8">
        <f t="shared" si="57"/>
        <v>4.5165620462895947E-2</v>
      </c>
    </row>
    <row r="372" spans="2:65" x14ac:dyDescent="0.5">
      <c r="B372" s="31">
        <v>44584</v>
      </c>
      <c r="C372" s="34">
        <v>4431.8500000000004</v>
      </c>
      <c r="D372" s="15"/>
      <c r="E372" s="31">
        <v>44584</v>
      </c>
      <c r="F372" s="32">
        <v>68.16</v>
      </c>
      <c r="I372" s="4">
        <v>1</v>
      </c>
      <c r="J372" s="17">
        <f t="shared" si="61"/>
        <v>-5.6812893402104048E-2</v>
      </c>
      <c r="K372" s="17">
        <f t="shared" si="58"/>
        <v>-4.2568647392125403E-2</v>
      </c>
      <c r="U372" s="4">
        <v>1</v>
      </c>
      <c r="V372" s="7">
        <f t="shared" si="62"/>
        <v>7.7104280640483136E-3</v>
      </c>
      <c r="W372" s="7">
        <f t="shared" si="63"/>
        <v>7.7104280640483136E-3</v>
      </c>
      <c r="X372" s="7">
        <f t="shared" si="64"/>
        <v>3.4294385432473318E-2</v>
      </c>
      <c r="BH372" s="17">
        <f t="shared" si="59"/>
        <v>-5.6812893402104048E-2</v>
      </c>
      <c r="BI372" s="17">
        <f t="shared" si="60"/>
        <v>-4.2568647392125403E-2</v>
      </c>
      <c r="BK372" s="31">
        <v>44577</v>
      </c>
      <c r="BL372" s="8">
        <f t="shared" si="56"/>
        <v>1.161854754849279</v>
      </c>
      <c r="BM372" s="8">
        <f t="shared" si="57"/>
        <v>4.5660050163814934E-2</v>
      </c>
    </row>
    <row r="373" spans="2:65" x14ac:dyDescent="0.5">
      <c r="B373" s="31">
        <v>44591</v>
      </c>
      <c r="C373" s="34">
        <v>4500.53</v>
      </c>
      <c r="D373" s="15"/>
      <c r="E373" s="31">
        <v>44591</v>
      </c>
      <c r="F373" s="32">
        <v>70.33</v>
      </c>
      <c r="I373" s="4">
        <v>1</v>
      </c>
      <c r="J373" s="17">
        <f t="shared" si="61"/>
        <v>7.7104280640483136E-3</v>
      </c>
      <c r="K373" s="17">
        <f t="shared" si="58"/>
        <v>3.4294385432473318E-2</v>
      </c>
      <c r="U373" s="4">
        <v>1</v>
      </c>
      <c r="V373" s="7">
        <f t="shared" si="62"/>
        <v>1.5496914381127436E-2</v>
      </c>
      <c r="W373" s="7">
        <f t="shared" si="63"/>
        <v>1.5496914381127436E-2</v>
      </c>
      <c r="X373" s="7">
        <f t="shared" si="64"/>
        <v>3.1836854460093988E-2</v>
      </c>
      <c r="BH373" s="17">
        <f t="shared" si="59"/>
        <v>7.7104280640483136E-3</v>
      </c>
      <c r="BI373" s="17">
        <f t="shared" si="60"/>
        <v>3.4294385432473318E-2</v>
      </c>
      <c r="BK373" s="31">
        <v>44584</v>
      </c>
      <c r="BL373" s="8">
        <f t="shared" si="56"/>
        <v>1.222726393202314</v>
      </c>
      <c r="BM373" s="8">
        <f t="shared" si="57"/>
        <v>4.5483908989960742E-2</v>
      </c>
    </row>
    <row r="374" spans="2:65" x14ac:dyDescent="0.5">
      <c r="B374" s="31">
        <v>44598</v>
      </c>
      <c r="C374" s="34">
        <v>4418.6400000000003</v>
      </c>
      <c r="D374" s="15"/>
      <c r="E374" s="31">
        <v>44598</v>
      </c>
      <c r="F374" s="32">
        <v>65.67</v>
      </c>
      <c r="I374" s="4">
        <v>1</v>
      </c>
      <c r="J374" s="17">
        <f t="shared" si="61"/>
        <v>1.5496914381127436E-2</v>
      </c>
      <c r="K374" s="17">
        <f t="shared" si="58"/>
        <v>3.1836854460093988E-2</v>
      </c>
      <c r="U374" s="4">
        <v>1</v>
      </c>
      <c r="V374" s="7">
        <f t="shared" si="62"/>
        <v>-1.8195634736353106E-2</v>
      </c>
      <c r="W374" s="7">
        <f t="shared" si="63"/>
        <v>1.8195634736353106E-2</v>
      </c>
      <c r="X374" s="7">
        <f t="shared" si="64"/>
        <v>-6.625906441063556E-2</v>
      </c>
      <c r="BH374" s="17">
        <f t="shared" si="59"/>
        <v>1.5496914381127436E-2</v>
      </c>
      <c r="BI374" s="17">
        <f t="shared" si="60"/>
        <v>3.1836854460093988E-2</v>
      </c>
      <c r="BK374" s="31">
        <v>44591</v>
      </c>
      <c r="BL374" s="8">
        <f t="shared" si="56"/>
        <v>1.2857858904265755</v>
      </c>
      <c r="BM374" s="8">
        <f t="shared" si="57"/>
        <v>4.5519684466381841E-2</v>
      </c>
    </row>
    <row r="375" spans="2:65" x14ac:dyDescent="0.5">
      <c r="B375" s="31">
        <v>44605</v>
      </c>
      <c r="C375" s="34">
        <v>4348.87</v>
      </c>
      <c r="D375" s="15"/>
      <c r="E375" s="31">
        <v>44605</v>
      </c>
      <c r="F375" s="32">
        <v>64.17</v>
      </c>
      <c r="I375" s="4">
        <v>1</v>
      </c>
      <c r="J375" s="17">
        <f t="shared" si="61"/>
        <v>-1.8195634736353106E-2</v>
      </c>
      <c r="K375" s="17">
        <f t="shared" si="58"/>
        <v>-6.625906441063556E-2</v>
      </c>
      <c r="U375" s="4">
        <v>1</v>
      </c>
      <c r="V375" s="7">
        <f t="shared" si="62"/>
        <v>-1.5789926312168578E-2</v>
      </c>
      <c r="W375" s="7">
        <f t="shared" si="63"/>
        <v>1.5789926312168578E-2</v>
      </c>
      <c r="X375" s="7">
        <f t="shared" si="64"/>
        <v>-2.2841480127912317E-2</v>
      </c>
      <c r="BH375" s="17">
        <f t="shared" si="59"/>
        <v>-1.8195634736353106E-2</v>
      </c>
      <c r="BI375" s="17">
        <f t="shared" si="60"/>
        <v>-6.625906441063556E-2</v>
      </c>
      <c r="BK375" s="31">
        <v>44598</v>
      </c>
      <c r="BL375" s="8">
        <f t="shared" si="56"/>
        <v>1.2348426323649457</v>
      </c>
      <c r="BM375" s="8">
        <f t="shared" si="57"/>
        <v>4.4715260951574118E-2</v>
      </c>
    </row>
    <row r="376" spans="2:65" x14ac:dyDescent="0.5">
      <c r="B376" s="31">
        <v>44612</v>
      </c>
      <c r="C376" s="34">
        <v>4384.6499999999996</v>
      </c>
      <c r="D376" s="15"/>
      <c r="E376" s="31">
        <v>44612</v>
      </c>
      <c r="F376" s="32">
        <v>65.67</v>
      </c>
      <c r="I376" s="4">
        <v>1</v>
      </c>
      <c r="J376" s="17">
        <f t="shared" si="61"/>
        <v>-1.5789926312168578E-2</v>
      </c>
      <c r="K376" s="17">
        <f t="shared" si="58"/>
        <v>-2.2841480127912317E-2</v>
      </c>
      <c r="U376" s="4">
        <v>1</v>
      </c>
      <c r="V376" s="7">
        <f t="shared" si="62"/>
        <v>8.2274245953546377E-3</v>
      </c>
      <c r="W376" s="7">
        <f t="shared" si="63"/>
        <v>8.2274245953546377E-3</v>
      </c>
      <c r="X376" s="7">
        <f t="shared" si="64"/>
        <v>2.3375409069658737E-2</v>
      </c>
      <c r="BH376" s="17">
        <f t="shared" si="59"/>
        <v>-1.5789926312168578E-2</v>
      </c>
      <c r="BI376" s="17">
        <f t="shared" si="60"/>
        <v>-2.2841480127912317E-2</v>
      </c>
      <c r="BK376" s="31">
        <v>44605</v>
      </c>
      <c r="BL376" s="8">
        <f t="shared" si="56"/>
        <v>1.2438372857378508</v>
      </c>
      <c r="BM376" s="8">
        <f t="shared" si="57"/>
        <v>4.4867287911367952E-2</v>
      </c>
    </row>
    <row r="377" spans="2:65" x14ac:dyDescent="0.5">
      <c r="B377" s="31">
        <v>44619</v>
      </c>
      <c r="C377" s="34">
        <v>4328.87</v>
      </c>
      <c r="D377" s="15"/>
      <c r="E377" s="31">
        <v>44619</v>
      </c>
      <c r="F377" s="32">
        <v>63.48</v>
      </c>
      <c r="I377" s="4">
        <v>1</v>
      </c>
      <c r="J377" s="17">
        <f t="shared" si="61"/>
        <v>8.2274245953546377E-3</v>
      </c>
      <c r="K377" s="17">
        <f t="shared" si="58"/>
        <v>2.3375409069658737E-2</v>
      </c>
      <c r="U377" s="4">
        <v>1</v>
      </c>
      <c r="V377" s="7">
        <f t="shared" si="62"/>
        <v>-1.2721653951854761E-2</v>
      </c>
      <c r="W377" s="7">
        <f t="shared" si="63"/>
        <v>1.2721653951854761E-2</v>
      </c>
      <c r="X377" s="7">
        <f t="shared" si="64"/>
        <v>-3.3348560986751985E-2</v>
      </c>
      <c r="BH377" s="17">
        <f t="shared" si="59"/>
        <v>8.2274245953546377E-3</v>
      </c>
      <c r="BI377" s="17">
        <f t="shared" si="60"/>
        <v>2.3375409069658737E-2</v>
      </c>
      <c r="BK377" s="31">
        <v>44612</v>
      </c>
      <c r="BL377" s="8">
        <f t="shared" si="56"/>
        <v>1.2564804888399383</v>
      </c>
      <c r="BM377" s="8">
        <f t="shared" si="57"/>
        <v>4.4936634507746348E-2</v>
      </c>
    </row>
    <row r="378" spans="2:65" x14ac:dyDescent="0.5">
      <c r="B378" s="31">
        <v>44626</v>
      </c>
      <c r="C378" s="34">
        <v>4204.3100000000004</v>
      </c>
      <c r="D378" s="15"/>
      <c r="E378" s="31">
        <v>44626</v>
      </c>
      <c r="F378" s="32">
        <v>63.05</v>
      </c>
      <c r="I378" s="4">
        <v>1</v>
      </c>
      <c r="J378" s="17">
        <f t="shared" si="61"/>
        <v>-1.2721653951854761E-2</v>
      </c>
      <c r="K378" s="17">
        <f t="shared" si="58"/>
        <v>-3.3348560986751985E-2</v>
      </c>
      <c r="U378" s="4">
        <v>1</v>
      </c>
      <c r="V378" s="7">
        <f t="shared" si="62"/>
        <v>-2.8774252865066297E-2</v>
      </c>
      <c r="W378" s="7">
        <f t="shared" si="63"/>
        <v>2.8774252865066297E-2</v>
      </c>
      <c r="X378" s="7">
        <f t="shared" si="64"/>
        <v>-6.7737870195336836E-3</v>
      </c>
      <c r="BH378" s="17">
        <f t="shared" si="59"/>
        <v>-1.2721653951854761E-2</v>
      </c>
      <c r="BI378" s="17">
        <f t="shared" si="60"/>
        <v>-3.3348560986751985E-2</v>
      </c>
      <c r="BK378" s="31">
        <v>44619</v>
      </c>
      <c r="BL378" s="8">
        <f t="shared" ref="BL378:BL441" si="65">SLOPE(BI326:BI378,BH326:BH378)</f>
        <v>1.2448274973050393</v>
      </c>
      <c r="BM378" s="8">
        <f t="shared" ref="BM378:BM441" si="66">STDEV(BI326:BI378)</f>
        <v>4.4697171056918665E-2</v>
      </c>
    </row>
    <row r="379" spans="2:65" x14ac:dyDescent="0.5">
      <c r="B379" s="31">
        <v>44633</v>
      </c>
      <c r="C379" s="34">
        <v>4463.12</v>
      </c>
      <c r="D379" s="15"/>
      <c r="E379" s="31">
        <v>44633</v>
      </c>
      <c r="F379" s="32">
        <v>62.58</v>
      </c>
      <c r="I379" s="4">
        <v>1</v>
      </c>
      <c r="J379" s="17">
        <f t="shared" si="61"/>
        <v>-2.8774252865066297E-2</v>
      </c>
      <c r="K379" s="17">
        <f t="shared" si="58"/>
        <v>-6.7737870195336836E-3</v>
      </c>
      <c r="U379" s="4">
        <v>1</v>
      </c>
      <c r="V379" s="7">
        <f t="shared" si="62"/>
        <v>6.1558258073262762E-2</v>
      </c>
      <c r="W379" s="7">
        <f t="shared" si="63"/>
        <v>6.1558258073262762E-2</v>
      </c>
      <c r="X379" s="7">
        <f t="shared" si="64"/>
        <v>-7.454401268834232E-3</v>
      </c>
      <c r="BH379" s="17">
        <f t="shared" si="59"/>
        <v>-2.8774252865066297E-2</v>
      </c>
      <c r="BI379" s="17">
        <f t="shared" si="60"/>
        <v>-6.7737870195336836E-3</v>
      </c>
      <c r="BK379" s="31">
        <v>44626</v>
      </c>
      <c r="BL379" s="8">
        <f t="shared" si="65"/>
        <v>1.1964626253810282</v>
      </c>
      <c r="BM379" s="8">
        <f t="shared" si="66"/>
        <v>4.4727276272424191E-2</v>
      </c>
    </row>
    <row r="380" spans="2:65" x14ac:dyDescent="0.5">
      <c r="B380" s="31">
        <v>44640</v>
      </c>
      <c r="C380" s="34">
        <v>4543.0600000000004</v>
      </c>
      <c r="D380" s="15"/>
      <c r="E380" s="31">
        <v>44640</v>
      </c>
      <c r="F380" s="32">
        <v>62.5</v>
      </c>
      <c r="I380" s="4">
        <v>1</v>
      </c>
      <c r="J380" s="17">
        <f t="shared" si="61"/>
        <v>6.1558258073262762E-2</v>
      </c>
      <c r="K380" s="17">
        <f t="shared" si="58"/>
        <v>-7.454401268834232E-3</v>
      </c>
      <c r="U380" s="4">
        <v>1</v>
      </c>
      <c r="V380" s="7">
        <f t="shared" si="62"/>
        <v>1.7911236982200984E-2</v>
      </c>
      <c r="W380" s="7">
        <f t="shared" si="63"/>
        <v>1.7911236982200984E-2</v>
      </c>
      <c r="X380" s="7">
        <f t="shared" si="64"/>
        <v>-1.2783636944710963E-3</v>
      </c>
      <c r="BH380" s="17">
        <f t="shared" si="59"/>
        <v>6.1558258073262762E-2</v>
      </c>
      <c r="BI380" s="17">
        <f t="shared" si="60"/>
        <v>-7.454401268834232E-3</v>
      </c>
      <c r="BK380" s="31">
        <v>44633</v>
      </c>
      <c r="BL380" s="8">
        <f t="shared" si="65"/>
        <v>1.0095621726540263</v>
      </c>
      <c r="BM380" s="8">
        <f t="shared" si="66"/>
        <v>4.4491870004375801E-2</v>
      </c>
    </row>
    <row r="381" spans="2:65" x14ac:dyDescent="0.5">
      <c r="B381" s="31">
        <v>44647</v>
      </c>
      <c r="C381" s="34">
        <v>4545.8599999999997</v>
      </c>
      <c r="D381" s="15"/>
      <c r="E381" s="31">
        <v>44647</v>
      </c>
      <c r="F381" s="32">
        <v>62.33</v>
      </c>
      <c r="I381" s="4">
        <v>1</v>
      </c>
      <c r="J381" s="17">
        <f t="shared" si="61"/>
        <v>1.7911236982200984E-2</v>
      </c>
      <c r="K381" s="17">
        <f t="shared" si="58"/>
        <v>-1.2783636944710963E-3</v>
      </c>
      <c r="U381" s="4">
        <v>1</v>
      </c>
      <c r="V381" s="7">
        <f t="shared" si="62"/>
        <v>6.1632467984118477E-4</v>
      </c>
      <c r="W381" s="7">
        <f t="shared" si="63"/>
        <v>6.1632467984118477E-4</v>
      </c>
      <c r="X381" s="7">
        <f t="shared" si="64"/>
        <v>-2.7200000000000557E-3</v>
      </c>
      <c r="BH381" s="17">
        <f t="shared" si="59"/>
        <v>1.7911236982200984E-2</v>
      </c>
      <c r="BI381" s="17">
        <f t="shared" si="60"/>
        <v>-1.2783636944710963E-3</v>
      </c>
      <c r="BK381" s="31">
        <v>44640</v>
      </c>
      <c r="BL381" s="8">
        <f t="shared" si="65"/>
        <v>0.98427920347100106</v>
      </c>
      <c r="BM381" s="8">
        <f t="shared" si="66"/>
        <v>4.439404864225114E-2</v>
      </c>
    </row>
    <row r="382" spans="2:65" x14ac:dyDescent="0.5">
      <c r="B382" s="31">
        <v>44654</v>
      </c>
      <c r="C382" s="34">
        <v>4488.28</v>
      </c>
      <c r="D382" s="15"/>
      <c r="E382" s="31">
        <v>44654</v>
      </c>
      <c r="F382" s="32">
        <v>57.56</v>
      </c>
      <c r="I382" s="4">
        <v>1</v>
      </c>
      <c r="J382" s="17">
        <f t="shared" si="61"/>
        <v>6.1632467984118477E-4</v>
      </c>
      <c r="K382" s="17">
        <f t="shared" si="58"/>
        <v>-2.7200000000000557E-3</v>
      </c>
      <c r="U382" s="4">
        <v>1</v>
      </c>
      <c r="V382" s="7">
        <f t="shared" si="62"/>
        <v>-1.266647015086253E-2</v>
      </c>
      <c r="W382" s="7">
        <f t="shared" si="63"/>
        <v>1.266647015086253E-2</v>
      </c>
      <c r="X382" s="7">
        <f t="shared" si="64"/>
        <v>-7.6528156585913609E-2</v>
      </c>
      <c r="BH382" s="17">
        <f t="shared" si="59"/>
        <v>6.1632467984118477E-4</v>
      </c>
      <c r="BI382" s="17">
        <f t="shared" si="60"/>
        <v>-2.7200000000000557E-3</v>
      </c>
      <c r="BK382" s="31">
        <v>44647</v>
      </c>
      <c r="BL382" s="8">
        <f t="shared" si="65"/>
        <v>1.0072586455483608</v>
      </c>
      <c r="BM382" s="8">
        <f t="shared" si="66"/>
        <v>4.4333533454327473E-2</v>
      </c>
    </row>
    <row r="383" spans="2:65" x14ac:dyDescent="0.5">
      <c r="B383" s="31">
        <v>44661</v>
      </c>
      <c r="C383" s="34">
        <v>4392.59</v>
      </c>
      <c r="D383" s="15"/>
      <c r="E383" s="31">
        <v>44661</v>
      </c>
      <c r="F383" s="32">
        <v>57.49</v>
      </c>
      <c r="I383" s="4">
        <v>1</v>
      </c>
      <c r="J383" s="17">
        <f t="shared" si="61"/>
        <v>-1.266647015086253E-2</v>
      </c>
      <c r="K383" s="17">
        <f t="shared" si="58"/>
        <v>-7.6528156585913609E-2</v>
      </c>
      <c r="U383" s="4">
        <v>1</v>
      </c>
      <c r="V383" s="7">
        <f t="shared" si="62"/>
        <v>-2.1319971124796E-2</v>
      </c>
      <c r="W383" s="7">
        <f t="shared" si="63"/>
        <v>2.1319971124796E-2</v>
      </c>
      <c r="X383" s="7">
        <f t="shared" si="64"/>
        <v>-1.2161223071577298E-3</v>
      </c>
      <c r="BH383" s="17">
        <f t="shared" si="59"/>
        <v>-1.266647015086253E-2</v>
      </c>
      <c r="BI383" s="17">
        <f t="shared" si="60"/>
        <v>-7.6528156585913609E-2</v>
      </c>
      <c r="BK383" s="31">
        <v>44654</v>
      </c>
      <c r="BL383" s="8">
        <f t="shared" si="65"/>
        <v>1.0551605050773476</v>
      </c>
      <c r="BM383" s="8">
        <f t="shared" si="66"/>
        <v>4.5656461040691473E-2</v>
      </c>
    </row>
    <row r="384" spans="2:65" x14ac:dyDescent="0.5">
      <c r="B384" s="31">
        <v>44668</v>
      </c>
      <c r="C384" s="34">
        <v>4271.78</v>
      </c>
      <c r="D384" s="15"/>
      <c r="E384" s="31">
        <v>44668</v>
      </c>
      <c r="F384" s="32">
        <v>53.93</v>
      </c>
      <c r="I384" s="4">
        <v>1</v>
      </c>
      <c r="J384" s="17">
        <f t="shared" si="61"/>
        <v>-2.1319971124796E-2</v>
      </c>
      <c r="K384" s="17">
        <f t="shared" si="58"/>
        <v>-1.2161223071577298E-3</v>
      </c>
      <c r="U384" s="4">
        <v>1</v>
      </c>
      <c r="V384" s="7">
        <f t="shared" si="62"/>
        <v>-2.7503135963065195E-2</v>
      </c>
      <c r="W384" s="7">
        <f t="shared" si="63"/>
        <v>2.7503135963065195E-2</v>
      </c>
      <c r="X384" s="7">
        <f t="shared" si="64"/>
        <v>-6.1923812837015202E-2</v>
      </c>
      <c r="BH384" s="17">
        <f t="shared" si="59"/>
        <v>-2.1319971124796E-2</v>
      </c>
      <c r="BI384" s="17">
        <f t="shared" si="60"/>
        <v>-1.2161223071577298E-3</v>
      </c>
      <c r="BK384" s="31">
        <v>44661</v>
      </c>
      <c r="BL384" s="8">
        <f t="shared" si="65"/>
        <v>1.1029164897285666</v>
      </c>
      <c r="BM384" s="8">
        <f t="shared" si="66"/>
        <v>4.5531660465160995E-2</v>
      </c>
    </row>
    <row r="385" spans="2:65" x14ac:dyDescent="0.5">
      <c r="B385" s="31">
        <v>44675</v>
      </c>
      <c r="C385" s="34">
        <v>4131.93</v>
      </c>
      <c r="D385" s="15"/>
      <c r="E385" s="31">
        <v>44675</v>
      </c>
      <c r="F385" s="32">
        <v>49.76</v>
      </c>
      <c r="I385" s="4">
        <v>1</v>
      </c>
      <c r="J385" s="17">
        <f t="shared" si="61"/>
        <v>-2.7503135963065195E-2</v>
      </c>
      <c r="K385" s="17">
        <f t="shared" si="58"/>
        <v>-6.1923812837015202E-2</v>
      </c>
      <c r="U385" s="4">
        <v>1</v>
      </c>
      <c r="V385" s="7">
        <f t="shared" si="62"/>
        <v>-3.2738109172288699E-2</v>
      </c>
      <c r="W385" s="7">
        <f t="shared" si="63"/>
        <v>3.2738109172288699E-2</v>
      </c>
      <c r="X385" s="7">
        <f t="shared" si="64"/>
        <v>-7.7322455034303794E-2</v>
      </c>
      <c r="BH385" s="17">
        <f t="shared" si="59"/>
        <v>-2.7503135963065195E-2</v>
      </c>
      <c r="BI385" s="17">
        <f t="shared" si="60"/>
        <v>-6.1923812837015202E-2</v>
      </c>
      <c r="BK385" s="31">
        <v>44668</v>
      </c>
      <c r="BL385" s="8">
        <f t="shared" si="65"/>
        <v>1.1003683265817252</v>
      </c>
      <c r="BM385" s="8">
        <f t="shared" si="66"/>
        <v>4.4583523005888435E-2</v>
      </c>
    </row>
    <row r="386" spans="2:65" x14ac:dyDescent="0.5">
      <c r="B386" s="31">
        <v>44682</v>
      </c>
      <c r="C386" s="34">
        <v>4123.34</v>
      </c>
      <c r="D386" s="15"/>
      <c r="E386" s="31">
        <v>44682</v>
      </c>
      <c r="F386" s="32">
        <v>52.9</v>
      </c>
      <c r="I386" s="4">
        <v>1</v>
      </c>
      <c r="J386" s="17">
        <f t="shared" si="61"/>
        <v>-3.2738109172288699E-2</v>
      </c>
      <c r="K386" s="17">
        <f t="shared" si="58"/>
        <v>-7.7322455034303794E-2</v>
      </c>
      <c r="U386" s="4">
        <v>1</v>
      </c>
      <c r="V386" s="7">
        <f t="shared" si="62"/>
        <v>-2.0789316372736844E-3</v>
      </c>
      <c r="W386" s="7">
        <f t="shared" si="63"/>
        <v>2.0789316372736844E-3</v>
      </c>
      <c r="X386" s="7">
        <f t="shared" si="64"/>
        <v>6.3102893890675249E-2</v>
      </c>
      <c r="BH386" s="17">
        <f t="shared" si="59"/>
        <v>-3.2738109172288699E-2</v>
      </c>
      <c r="BI386" s="17">
        <f t="shared" si="60"/>
        <v>-7.7322455034303794E-2</v>
      </c>
      <c r="BK386" s="31">
        <v>44675</v>
      </c>
      <c r="BL386" s="8">
        <f t="shared" si="65"/>
        <v>1.1713165011651694</v>
      </c>
      <c r="BM386" s="8">
        <f t="shared" si="66"/>
        <v>4.5682482526776966E-2</v>
      </c>
    </row>
    <row r="387" spans="2:65" x14ac:dyDescent="0.5">
      <c r="B387" s="31">
        <v>44689</v>
      </c>
      <c r="C387" s="34">
        <v>4023.89</v>
      </c>
      <c r="D387" s="15"/>
      <c r="E387" s="31">
        <v>44689</v>
      </c>
      <c r="F387" s="32">
        <v>54.2</v>
      </c>
      <c r="I387" s="4">
        <v>1</v>
      </c>
      <c r="J387" s="17">
        <f t="shared" si="61"/>
        <v>-2.0789316372736844E-3</v>
      </c>
      <c r="K387" s="17">
        <f t="shared" si="58"/>
        <v>6.3102893890675249E-2</v>
      </c>
      <c r="U387" s="4">
        <v>1</v>
      </c>
      <c r="V387" s="7">
        <f t="shared" si="62"/>
        <v>-2.4118796897660721E-2</v>
      </c>
      <c r="W387" s="7">
        <f t="shared" si="63"/>
        <v>2.4118796897660721E-2</v>
      </c>
      <c r="X387" s="7">
        <f t="shared" si="64"/>
        <v>2.457466918714557E-2</v>
      </c>
      <c r="BH387" s="17">
        <f t="shared" si="59"/>
        <v>-2.0789316372736844E-3</v>
      </c>
      <c r="BI387" s="17">
        <f t="shared" si="60"/>
        <v>6.3102893890675249E-2</v>
      </c>
      <c r="BK387" s="31">
        <v>44682</v>
      </c>
      <c r="BL387" s="8">
        <f t="shared" si="65"/>
        <v>1.1641297827555197</v>
      </c>
      <c r="BM387" s="8">
        <f t="shared" si="66"/>
        <v>4.6164991543414191E-2</v>
      </c>
    </row>
    <row r="388" spans="2:65" x14ac:dyDescent="0.5">
      <c r="B388" s="31">
        <v>44696</v>
      </c>
      <c r="C388" s="34">
        <v>3901.36</v>
      </c>
      <c r="D388" s="15"/>
      <c r="E388" s="31">
        <v>44696</v>
      </c>
      <c r="F388" s="32">
        <v>54.48</v>
      </c>
      <c r="I388" s="4">
        <v>1</v>
      </c>
      <c r="J388" s="17">
        <f t="shared" si="61"/>
        <v>-2.4118796897660721E-2</v>
      </c>
      <c r="K388" s="17">
        <f t="shared" si="58"/>
        <v>2.457466918714557E-2</v>
      </c>
      <c r="U388" s="4">
        <v>1</v>
      </c>
      <c r="V388" s="7">
        <f t="shared" si="62"/>
        <v>-3.0450633590878406E-2</v>
      </c>
      <c r="W388" s="7">
        <f t="shared" si="63"/>
        <v>3.0450633590878406E-2</v>
      </c>
      <c r="X388" s="7">
        <f t="shared" si="64"/>
        <v>5.1660516605165352E-3</v>
      </c>
      <c r="BH388" s="17">
        <f t="shared" si="59"/>
        <v>-2.4118796897660721E-2</v>
      </c>
      <c r="BI388" s="17">
        <f t="shared" si="60"/>
        <v>2.457466918714557E-2</v>
      </c>
      <c r="BK388" s="31">
        <v>44689</v>
      </c>
      <c r="BL388" s="8">
        <f t="shared" si="65"/>
        <v>1.0810349476862668</v>
      </c>
      <c r="BM388" s="8">
        <f t="shared" si="66"/>
        <v>4.5735877331106602E-2</v>
      </c>
    </row>
    <row r="389" spans="2:65" x14ac:dyDescent="0.5">
      <c r="B389" s="31">
        <v>44703</v>
      </c>
      <c r="C389" s="34">
        <v>4158.24</v>
      </c>
      <c r="D389" s="15"/>
      <c r="E389" s="31">
        <v>44703</v>
      </c>
      <c r="F389" s="32">
        <v>60.32</v>
      </c>
      <c r="I389" s="4">
        <v>1</v>
      </c>
      <c r="J389" s="17">
        <f t="shared" si="61"/>
        <v>-3.0450633590878406E-2</v>
      </c>
      <c r="K389" s="17">
        <f t="shared" si="58"/>
        <v>5.1660516605165352E-3</v>
      </c>
      <c r="U389" s="4">
        <v>1</v>
      </c>
      <c r="V389" s="7">
        <f t="shared" si="62"/>
        <v>6.5843705784649265E-2</v>
      </c>
      <c r="W389" s="7">
        <f t="shared" si="63"/>
        <v>6.5843705784649265E-2</v>
      </c>
      <c r="X389" s="7">
        <f t="shared" si="64"/>
        <v>0.10719530102790031</v>
      </c>
      <c r="BH389" s="17">
        <f t="shared" si="59"/>
        <v>-3.0450633590878406E-2</v>
      </c>
      <c r="BI389" s="17">
        <f t="shared" si="60"/>
        <v>5.1660516605165352E-3</v>
      </c>
      <c r="BK389" s="31">
        <v>44696</v>
      </c>
      <c r="BL389" s="8">
        <f t="shared" si="65"/>
        <v>1.0294857811859375</v>
      </c>
      <c r="BM389" s="8">
        <f t="shared" si="66"/>
        <v>4.5703152256827625E-2</v>
      </c>
    </row>
    <row r="390" spans="2:65" x14ac:dyDescent="0.5">
      <c r="B390" s="31">
        <v>44710</v>
      </c>
      <c r="C390" s="34">
        <v>4108.54</v>
      </c>
      <c r="D390" s="15"/>
      <c r="E390" s="31">
        <v>44710</v>
      </c>
      <c r="F390" s="32">
        <v>57.78</v>
      </c>
      <c r="I390" s="4">
        <v>1</v>
      </c>
      <c r="J390" s="17">
        <f t="shared" si="61"/>
        <v>6.5843705784649265E-2</v>
      </c>
      <c r="K390" s="17">
        <f t="shared" si="58"/>
        <v>0.10719530102790031</v>
      </c>
      <c r="U390" s="4">
        <v>1</v>
      </c>
      <c r="V390" s="7">
        <f t="shared" si="62"/>
        <v>-1.1952172072799971E-2</v>
      </c>
      <c r="W390" s="7">
        <f t="shared" si="63"/>
        <v>1.1952172072799971E-2</v>
      </c>
      <c r="X390" s="7">
        <f t="shared" si="64"/>
        <v>-4.2108753315649894E-2</v>
      </c>
      <c r="BH390" s="17">
        <f t="shared" si="59"/>
        <v>6.5843705784649265E-2</v>
      </c>
      <c r="BI390" s="17">
        <f t="shared" si="60"/>
        <v>0.10719530102790031</v>
      </c>
      <c r="BK390" s="31">
        <v>44703</v>
      </c>
      <c r="BL390" s="8">
        <f t="shared" si="65"/>
        <v>1.1281911021311892</v>
      </c>
      <c r="BM390" s="8">
        <f t="shared" si="66"/>
        <v>4.8016405969839138E-2</v>
      </c>
    </row>
    <row r="391" spans="2:65" x14ac:dyDescent="0.5">
      <c r="B391" s="31">
        <v>44717</v>
      </c>
      <c r="C391" s="34">
        <v>3900.86</v>
      </c>
      <c r="D391" s="15"/>
      <c r="E391" s="31">
        <v>44717</v>
      </c>
      <c r="F391" s="32">
        <v>54.45</v>
      </c>
      <c r="I391" s="4">
        <v>1</v>
      </c>
      <c r="J391" s="17">
        <f t="shared" si="61"/>
        <v>-1.1952172072799971E-2</v>
      </c>
      <c r="K391" s="17">
        <f t="shared" ref="K391:K454" si="67">F390/F389-1</f>
        <v>-4.2108753315649894E-2</v>
      </c>
      <c r="U391" s="4">
        <v>1</v>
      </c>
      <c r="V391" s="7">
        <f t="shared" si="62"/>
        <v>-5.054836998057699E-2</v>
      </c>
      <c r="W391" s="7">
        <f t="shared" si="63"/>
        <v>5.054836998057699E-2</v>
      </c>
      <c r="X391" s="7">
        <f t="shared" si="64"/>
        <v>-5.7632398753894032E-2</v>
      </c>
      <c r="BH391" s="17">
        <f t="shared" ref="BH391:BH454" si="68">C390/C389-1</f>
        <v>-1.1952172072799971E-2</v>
      </c>
      <c r="BI391" s="17">
        <f t="shared" ref="BI391:BI454" si="69">F390/F389-1</f>
        <v>-4.2108753315649894E-2</v>
      </c>
      <c r="BK391" s="31">
        <v>44710</v>
      </c>
      <c r="BL391" s="8">
        <f t="shared" si="65"/>
        <v>1.1496851002432542</v>
      </c>
      <c r="BM391" s="8">
        <f t="shared" si="66"/>
        <v>4.839616035601272E-2</v>
      </c>
    </row>
    <row r="392" spans="2:65" x14ac:dyDescent="0.5">
      <c r="B392" s="31">
        <v>44724</v>
      </c>
      <c r="C392" s="34">
        <v>3674.84</v>
      </c>
      <c r="D392" s="15"/>
      <c r="E392" s="31">
        <v>44724</v>
      </c>
      <c r="F392" s="32">
        <v>48.25</v>
      </c>
      <c r="I392" s="4">
        <v>1</v>
      </c>
      <c r="J392" s="17">
        <f t="shared" ref="J392:J455" si="70">C391/C390-1</f>
        <v>-5.054836998057699E-2</v>
      </c>
      <c r="K392" s="17">
        <f t="shared" si="67"/>
        <v>-5.7632398753894032E-2</v>
      </c>
      <c r="U392" s="4">
        <v>1</v>
      </c>
      <c r="V392" s="7">
        <f t="shared" si="62"/>
        <v>-5.7941069405208045E-2</v>
      </c>
      <c r="W392" s="7">
        <f t="shared" si="63"/>
        <v>5.7941069405208045E-2</v>
      </c>
      <c r="X392" s="7">
        <f t="shared" si="64"/>
        <v>-0.11386593204775031</v>
      </c>
      <c r="BH392" s="17">
        <f t="shared" si="68"/>
        <v>-5.054836998057699E-2</v>
      </c>
      <c r="BI392" s="17">
        <f t="shared" si="69"/>
        <v>-5.7632398753894032E-2</v>
      </c>
      <c r="BK392" s="31">
        <v>44717</v>
      </c>
      <c r="BL392" s="8">
        <f t="shared" si="65"/>
        <v>1.1533696686876134</v>
      </c>
      <c r="BM392" s="8">
        <f t="shared" si="66"/>
        <v>4.9067608926114621E-2</v>
      </c>
    </row>
    <row r="393" spans="2:65" x14ac:dyDescent="0.5">
      <c r="B393" s="31">
        <v>44731</v>
      </c>
      <c r="C393" s="34">
        <v>3911.74</v>
      </c>
      <c r="D393" s="15"/>
      <c r="E393" s="31">
        <v>44731</v>
      </c>
      <c r="F393" s="32">
        <v>52</v>
      </c>
      <c r="I393" s="4">
        <v>1</v>
      </c>
      <c r="J393" s="17">
        <f t="shared" si="70"/>
        <v>-5.7941069405208045E-2</v>
      </c>
      <c r="K393" s="17">
        <f t="shared" si="67"/>
        <v>-0.11386593204775031</v>
      </c>
      <c r="U393" s="4">
        <v>1</v>
      </c>
      <c r="V393" s="7">
        <f t="shared" si="62"/>
        <v>6.4465391690522456E-2</v>
      </c>
      <c r="W393" s="7">
        <f t="shared" si="63"/>
        <v>6.4465391690522456E-2</v>
      </c>
      <c r="X393" s="7">
        <f t="shared" si="64"/>
        <v>7.7720207253886064E-2</v>
      </c>
      <c r="BH393" s="17">
        <f t="shared" si="68"/>
        <v>-5.7941069405208045E-2</v>
      </c>
      <c r="BI393" s="17">
        <f t="shared" si="69"/>
        <v>-0.11386593204775031</v>
      </c>
      <c r="BK393" s="31">
        <v>44724</v>
      </c>
      <c r="BL393" s="8">
        <f t="shared" si="65"/>
        <v>1.2399523858644472</v>
      </c>
      <c r="BM393" s="8">
        <f t="shared" si="66"/>
        <v>5.149320184271592E-2</v>
      </c>
    </row>
    <row r="394" spans="2:65" x14ac:dyDescent="0.5">
      <c r="B394" s="31">
        <v>44738</v>
      </c>
      <c r="C394" s="34">
        <v>3825.33</v>
      </c>
      <c r="D394" s="15"/>
      <c r="E394" s="31">
        <v>44738</v>
      </c>
      <c r="F394" s="32">
        <v>49.26</v>
      </c>
      <c r="I394" s="4">
        <v>1</v>
      </c>
      <c r="J394" s="17">
        <f t="shared" si="70"/>
        <v>6.4465391690522456E-2</v>
      </c>
      <c r="K394" s="17">
        <f t="shared" si="67"/>
        <v>7.7720207253886064E-2</v>
      </c>
      <c r="U394" s="4">
        <v>1</v>
      </c>
      <c r="V394" s="7">
        <f t="shared" si="62"/>
        <v>-2.2089913951336193E-2</v>
      </c>
      <c r="W394" s="7">
        <f t="shared" si="63"/>
        <v>2.2089913951336193E-2</v>
      </c>
      <c r="X394" s="7">
        <f t="shared" si="64"/>
        <v>-5.2692307692307705E-2</v>
      </c>
      <c r="BH394" s="17">
        <f t="shared" si="68"/>
        <v>6.4465391690522456E-2</v>
      </c>
      <c r="BI394" s="17">
        <f t="shared" si="69"/>
        <v>7.7720207253886064E-2</v>
      </c>
      <c r="BK394" s="31">
        <v>44731</v>
      </c>
      <c r="BL394" s="8">
        <f t="shared" si="65"/>
        <v>1.242188804231027</v>
      </c>
      <c r="BM394" s="8">
        <f t="shared" si="66"/>
        <v>5.2640449074101481E-2</v>
      </c>
    </row>
    <row r="395" spans="2:65" x14ac:dyDescent="0.5">
      <c r="B395" s="31">
        <v>44745</v>
      </c>
      <c r="C395" s="34">
        <v>3899.38</v>
      </c>
      <c r="D395" s="15"/>
      <c r="E395" s="31">
        <v>44745</v>
      </c>
      <c r="F395" s="32">
        <v>51.56</v>
      </c>
      <c r="I395" s="4">
        <v>1</v>
      </c>
      <c r="J395" s="17">
        <f t="shared" si="70"/>
        <v>-2.2089913951336193E-2</v>
      </c>
      <c r="K395" s="17">
        <f t="shared" si="67"/>
        <v>-5.2692307692307705E-2</v>
      </c>
      <c r="U395" s="4">
        <v>1</v>
      </c>
      <c r="V395" s="7">
        <f t="shared" si="62"/>
        <v>1.9357807038869801E-2</v>
      </c>
      <c r="W395" s="7">
        <f t="shared" si="63"/>
        <v>1.9357807038869801E-2</v>
      </c>
      <c r="X395" s="7">
        <f t="shared" si="64"/>
        <v>4.6691027202598656E-2</v>
      </c>
      <c r="BH395" s="17">
        <f t="shared" si="68"/>
        <v>-2.2089913951336193E-2</v>
      </c>
      <c r="BI395" s="17">
        <f t="shared" si="69"/>
        <v>-5.2692307692307705E-2</v>
      </c>
      <c r="BK395" s="31">
        <v>44738</v>
      </c>
      <c r="BL395" s="8">
        <f t="shared" si="65"/>
        <v>1.2247057469141411</v>
      </c>
      <c r="BM395" s="8">
        <f t="shared" si="66"/>
        <v>5.2082260071008669E-2</v>
      </c>
    </row>
    <row r="396" spans="2:65" x14ac:dyDescent="0.5">
      <c r="B396" s="31">
        <v>44752</v>
      </c>
      <c r="C396" s="34">
        <v>3863.16</v>
      </c>
      <c r="D396" s="15"/>
      <c r="E396" s="31">
        <v>44752</v>
      </c>
      <c r="F396" s="32">
        <v>50.85</v>
      </c>
      <c r="I396" s="4">
        <v>1</v>
      </c>
      <c r="J396" s="17">
        <f t="shared" si="70"/>
        <v>1.9357807038869801E-2</v>
      </c>
      <c r="K396" s="17">
        <f t="shared" si="67"/>
        <v>4.6691027202598656E-2</v>
      </c>
      <c r="U396" s="4">
        <v>1</v>
      </c>
      <c r="V396" s="7">
        <f t="shared" si="62"/>
        <v>-9.2886561453360272E-3</v>
      </c>
      <c r="W396" s="7">
        <f t="shared" si="63"/>
        <v>9.2886561453360272E-3</v>
      </c>
      <c r="X396" s="7">
        <f t="shared" si="64"/>
        <v>-1.3770364623739373E-2</v>
      </c>
      <c r="BH396" s="17">
        <f t="shared" si="68"/>
        <v>1.9357807038869801E-2</v>
      </c>
      <c r="BI396" s="17">
        <f t="shared" si="69"/>
        <v>4.6691027202598656E-2</v>
      </c>
      <c r="BK396" s="31">
        <v>44745</v>
      </c>
      <c r="BL396" s="8">
        <f t="shared" si="65"/>
        <v>1.2267191317899775</v>
      </c>
      <c r="BM396" s="8">
        <f t="shared" si="66"/>
        <v>5.2146675755634739E-2</v>
      </c>
    </row>
    <row r="397" spans="2:65" x14ac:dyDescent="0.5">
      <c r="B397" s="31">
        <v>44759</v>
      </c>
      <c r="C397" s="34">
        <v>3961.63</v>
      </c>
      <c r="D397" s="15"/>
      <c r="E397" s="31">
        <v>44759</v>
      </c>
      <c r="F397" s="32">
        <v>53.94</v>
      </c>
      <c r="I397" s="4">
        <v>1</v>
      </c>
      <c r="J397" s="17">
        <f t="shared" si="70"/>
        <v>-9.2886561453360272E-3</v>
      </c>
      <c r="K397" s="17">
        <f t="shared" si="67"/>
        <v>-1.3770364623739373E-2</v>
      </c>
      <c r="U397" s="4">
        <v>1</v>
      </c>
      <c r="V397" s="7">
        <f t="shared" si="62"/>
        <v>2.5489495646051408E-2</v>
      </c>
      <c r="W397" s="7">
        <f t="shared" si="63"/>
        <v>2.5489495646051408E-2</v>
      </c>
      <c r="X397" s="7">
        <f t="shared" si="64"/>
        <v>6.0766961651917306E-2</v>
      </c>
      <c r="BH397" s="17">
        <f t="shared" si="68"/>
        <v>-9.2886561453360272E-3</v>
      </c>
      <c r="BI397" s="17">
        <f t="shared" si="69"/>
        <v>-1.3770364623739373E-2</v>
      </c>
      <c r="BK397" s="31">
        <v>44752</v>
      </c>
      <c r="BL397" s="8">
        <f t="shared" si="65"/>
        <v>1.2358813377692233</v>
      </c>
      <c r="BM397" s="8">
        <f t="shared" si="66"/>
        <v>5.1793287740908918E-2</v>
      </c>
    </row>
    <row r="398" spans="2:65" x14ac:dyDescent="0.5">
      <c r="B398" s="31">
        <v>44766</v>
      </c>
      <c r="C398" s="34">
        <v>4130.29</v>
      </c>
      <c r="D398" s="15"/>
      <c r="E398" s="31">
        <v>44766</v>
      </c>
      <c r="F398" s="32">
        <v>57.1</v>
      </c>
      <c r="I398" s="4">
        <v>1</v>
      </c>
      <c r="J398" s="17">
        <f t="shared" si="70"/>
        <v>2.5489495646051408E-2</v>
      </c>
      <c r="K398" s="17">
        <f t="shared" si="67"/>
        <v>6.0766961651917306E-2</v>
      </c>
      <c r="U398" s="4">
        <v>1</v>
      </c>
      <c r="V398" s="7">
        <f t="shared" si="62"/>
        <v>4.2573385197506974E-2</v>
      </c>
      <c r="W398" s="7">
        <f t="shared" si="63"/>
        <v>4.2573385197506974E-2</v>
      </c>
      <c r="X398" s="7">
        <f t="shared" si="64"/>
        <v>5.8583611420096382E-2</v>
      </c>
      <c r="BH398" s="17">
        <f t="shared" si="68"/>
        <v>2.5489495646051408E-2</v>
      </c>
      <c r="BI398" s="17">
        <f t="shared" si="69"/>
        <v>6.0766961651917306E-2</v>
      </c>
      <c r="BK398" s="31">
        <v>44759</v>
      </c>
      <c r="BL398" s="8">
        <f t="shared" si="65"/>
        <v>1.243438344328049</v>
      </c>
      <c r="BM398" s="8">
        <f t="shared" si="66"/>
        <v>5.1550756655314119E-2</v>
      </c>
    </row>
    <row r="399" spans="2:65" x14ac:dyDescent="0.5">
      <c r="B399" s="31">
        <v>44773</v>
      </c>
      <c r="C399" s="34">
        <v>4145.1899999999996</v>
      </c>
      <c r="D399" s="15"/>
      <c r="E399" s="31">
        <v>44773</v>
      </c>
      <c r="F399" s="32">
        <v>57.53</v>
      </c>
      <c r="I399" s="4">
        <v>1</v>
      </c>
      <c r="J399" s="17">
        <f t="shared" si="70"/>
        <v>4.2573385197506974E-2</v>
      </c>
      <c r="K399" s="17">
        <f t="shared" si="67"/>
        <v>5.8583611420096382E-2</v>
      </c>
      <c r="U399" s="4">
        <v>1</v>
      </c>
      <c r="V399" s="7">
        <f t="shared" si="62"/>
        <v>3.6074948732411904E-3</v>
      </c>
      <c r="W399" s="7">
        <f t="shared" si="63"/>
        <v>3.6074948732411904E-3</v>
      </c>
      <c r="X399" s="7">
        <f t="shared" si="64"/>
        <v>7.5306479859895692E-3</v>
      </c>
      <c r="BH399" s="17">
        <f t="shared" si="68"/>
        <v>4.2573385197506974E-2</v>
      </c>
      <c r="BI399" s="17">
        <f t="shared" si="69"/>
        <v>5.8583611420096382E-2</v>
      </c>
      <c r="BK399" s="31">
        <v>44766</v>
      </c>
      <c r="BL399" s="8">
        <f t="shared" si="65"/>
        <v>1.2360059404948778</v>
      </c>
      <c r="BM399" s="8">
        <f t="shared" si="66"/>
        <v>5.1766353403854777E-2</v>
      </c>
    </row>
    <row r="400" spans="2:65" x14ac:dyDescent="0.5">
      <c r="B400" s="31">
        <v>44780</v>
      </c>
      <c r="C400" s="34">
        <v>4280.1499999999996</v>
      </c>
      <c r="D400" s="15"/>
      <c r="E400" s="31">
        <v>44780</v>
      </c>
      <c r="F400" s="32">
        <v>61</v>
      </c>
      <c r="I400" s="4">
        <v>1</v>
      </c>
      <c r="J400" s="17">
        <f t="shared" si="70"/>
        <v>3.6074948732411904E-3</v>
      </c>
      <c r="K400" s="17">
        <f t="shared" si="67"/>
        <v>7.5306479859895692E-3</v>
      </c>
      <c r="U400" s="4">
        <v>1</v>
      </c>
      <c r="V400" s="7">
        <f t="shared" si="62"/>
        <v>3.2558218079267842E-2</v>
      </c>
      <c r="W400" s="7">
        <f t="shared" si="63"/>
        <v>3.2558218079267842E-2</v>
      </c>
      <c r="X400" s="7">
        <f t="shared" si="64"/>
        <v>6.0316356683469463E-2</v>
      </c>
      <c r="BH400" s="17">
        <f t="shared" si="68"/>
        <v>3.6074948732411904E-3</v>
      </c>
      <c r="BI400" s="17">
        <f t="shared" si="69"/>
        <v>7.5306479859895692E-3</v>
      </c>
      <c r="BK400" s="31">
        <v>44773</v>
      </c>
      <c r="BL400" s="8">
        <f t="shared" si="65"/>
        <v>1.2356300031069445</v>
      </c>
      <c r="BM400" s="8">
        <f t="shared" si="66"/>
        <v>5.1754750482728519E-2</v>
      </c>
    </row>
    <row r="401" spans="2:65" x14ac:dyDescent="0.5">
      <c r="B401" s="31">
        <v>44787</v>
      </c>
      <c r="C401" s="34">
        <v>4228.4799999999996</v>
      </c>
      <c r="D401" s="15"/>
      <c r="E401" s="31">
        <v>44787</v>
      </c>
      <c r="F401" s="32">
        <v>58.13</v>
      </c>
      <c r="I401" s="4">
        <v>1</v>
      </c>
      <c r="J401" s="17">
        <f t="shared" si="70"/>
        <v>3.2558218079267842E-2</v>
      </c>
      <c r="K401" s="17">
        <f t="shared" si="67"/>
        <v>6.0316356683469463E-2</v>
      </c>
      <c r="U401" s="4">
        <v>1</v>
      </c>
      <c r="V401" s="7">
        <f t="shared" si="62"/>
        <v>-1.2072006822190784E-2</v>
      </c>
      <c r="W401" s="7">
        <f t="shared" si="63"/>
        <v>1.2072006822190784E-2</v>
      </c>
      <c r="X401" s="7">
        <f t="shared" si="64"/>
        <v>-4.7049180327868756E-2</v>
      </c>
      <c r="BH401" s="17">
        <f t="shared" si="68"/>
        <v>3.2558218079267842E-2</v>
      </c>
      <c r="BI401" s="17">
        <f t="shared" si="69"/>
        <v>6.0316356683469463E-2</v>
      </c>
      <c r="BK401" s="31">
        <v>44780</v>
      </c>
      <c r="BL401" s="8">
        <f t="shared" si="65"/>
        <v>1.2427918268896974</v>
      </c>
      <c r="BM401" s="8">
        <f t="shared" si="66"/>
        <v>5.2010817698639827E-2</v>
      </c>
    </row>
    <row r="402" spans="2:65" x14ac:dyDescent="0.5">
      <c r="B402" s="31">
        <v>44794</v>
      </c>
      <c r="C402" s="34">
        <v>4057.66</v>
      </c>
      <c r="D402" s="15"/>
      <c r="E402" s="31">
        <v>44794</v>
      </c>
      <c r="F402" s="32">
        <v>56.37</v>
      </c>
      <c r="I402" s="4">
        <v>1</v>
      </c>
      <c r="J402" s="17">
        <f t="shared" si="70"/>
        <v>-1.2072006822190784E-2</v>
      </c>
      <c r="K402" s="17">
        <f t="shared" si="67"/>
        <v>-4.7049180327868756E-2</v>
      </c>
      <c r="U402" s="4">
        <v>1</v>
      </c>
      <c r="V402" s="7">
        <f t="shared" si="62"/>
        <v>-4.0397495080974677E-2</v>
      </c>
      <c r="W402" s="7">
        <f t="shared" si="63"/>
        <v>4.0397495080974677E-2</v>
      </c>
      <c r="X402" s="7">
        <f t="shared" si="64"/>
        <v>-3.0276965422329383E-2</v>
      </c>
      <c r="BH402" s="17">
        <f t="shared" si="68"/>
        <v>-1.2072006822190784E-2</v>
      </c>
      <c r="BI402" s="17">
        <f t="shared" si="69"/>
        <v>-4.7049180327868756E-2</v>
      </c>
      <c r="BK402" s="31">
        <v>44787</v>
      </c>
      <c r="BL402" s="8">
        <f t="shared" si="65"/>
        <v>1.2623906114261432</v>
      </c>
      <c r="BM402" s="8">
        <f t="shared" si="66"/>
        <v>5.2172882213594333E-2</v>
      </c>
    </row>
    <row r="403" spans="2:65" x14ac:dyDescent="0.5">
      <c r="B403" s="31">
        <v>44801</v>
      </c>
      <c r="C403" s="34">
        <v>3924.26</v>
      </c>
      <c r="D403" s="15"/>
      <c r="E403" s="31">
        <v>44801</v>
      </c>
      <c r="F403" s="32">
        <v>55</v>
      </c>
      <c r="I403" s="4">
        <v>1</v>
      </c>
      <c r="J403" s="17">
        <f t="shared" si="70"/>
        <v>-4.0397495080974677E-2</v>
      </c>
      <c r="K403" s="17">
        <f t="shared" si="67"/>
        <v>-3.0276965422329383E-2</v>
      </c>
      <c r="U403" s="4">
        <v>1</v>
      </c>
      <c r="V403" s="7">
        <f t="shared" si="62"/>
        <v>-3.2876091146128439E-2</v>
      </c>
      <c r="W403" s="7">
        <f t="shared" si="63"/>
        <v>3.2876091146128439E-2</v>
      </c>
      <c r="X403" s="7">
        <f t="shared" si="64"/>
        <v>-2.4303707645910944E-2</v>
      </c>
      <c r="BH403" s="17">
        <f t="shared" si="68"/>
        <v>-4.0397495080974677E-2</v>
      </c>
      <c r="BI403" s="17">
        <f t="shared" si="69"/>
        <v>-3.0276965422329383E-2</v>
      </c>
      <c r="BK403" s="31">
        <v>44794</v>
      </c>
      <c r="BL403" s="8">
        <f t="shared" si="65"/>
        <v>1.2384125891673641</v>
      </c>
      <c r="BM403" s="8">
        <f t="shared" si="66"/>
        <v>5.1829192614184595E-2</v>
      </c>
    </row>
    <row r="404" spans="2:65" x14ac:dyDescent="0.5">
      <c r="B404" s="31">
        <v>44808</v>
      </c>
      <c r="C404" s="34">
        <v>4067.36</v>
      </c>
      <c r="D404" s="15"/>
      <c r="E404" s="31">
        <v>44808</v>
      </c>
      <c r="F404" s="32">
        <v>58.11</v>
      </c>
      <c r="I404" s="4">
        <v>1</v>
      </c>
      <c r="J404" s="17">
        <f t="shared" si="70"/>
        <v>-3.2876091146128439E-2</v>
      </c>
      <c r="K404" s="17">
        <f t="shared" si="67"/>
        <v>-2.4303707645910944E-2</v>
      </c>
      <c r="U404" s="4">
        <v>1</v>
      </c>
      <c r="V404" s="7">
        <f t="shared" ref="V404:V467" si="71">C404/C403-1</f>
        <v>3.646547374536846E-2</v>
      </c>
      <c r="W404" s="7">
        <f t="shared" ref="W404:W467" si="72">ABS(V404)</f>
        <v>3.646547374536846E-2</v>
      </c>
      <c r="X404" s="7">
        <f t="shared" ref="X404:X467" si="73">F404/F403-1</f>
        <v>5.6545454545454454E-2</v>
      </c>
      <c r="BH404" s="17">
        <f t="shared" si="68"/>
        <v>-3.2876091146128439E-2</v>
      </c>
      <c r="BI404" s="17">
        <f t="shared" si="69"/>
        <v>-2.4303707645910944E-2</v>
      </c>
      <c r="BK404" s="31">
        <v>44801</v>
      </c>
      <c r="BL404" s="8">
        <f t="shared" si="65"/>
        <v>1.219378274103607</v>
      </c>
      <c r="BM404" s="8">
        <f t="shared" si="66"/>
        <v>5.1623667306410888E-2</v>
      </c>
    </row>
    <row r="405" spans="2:65" x14ac:dyDescent="0.5">
      <c r="B405" s="31">
        <v>44815</v>
      </c>
      <c r="C405" s="34">
        <v>3873.33</v>
      </c>
      <c r="D405" s="15"/>
      <c r="E405" s="31">
        <v>44815</v>
      </c>
      <c r="F405" s="32">
        <v>54.81</v>
      </c>
      <c r="I405" s="4">
        <v>1</v>
      </c>
      <c r="J405" s="17">
        <f t="shared" si="70"/>
        <v>3.646547374536846E-2</v>
      </c>
      <c r="K405" s="17">
        <f t="shared" si="67"/>
        <v>5.6545454545454454E-2</v>
      </c>
      <c r="U405" s="4">
        <v>1</v>
      </c>
      <c r="V405" s="7">
        <f t="shared" si="71"/>
        <v>-4.7704161913378784E-2</v>
      </c>
      <c r="W405" s="7">
        <f t="shared" si="72"/>
        <v>4.7704161913378784E-2</v>
      </c>
      <c r="X405" s="7">
        <f t="shared" si="73"/>
        <v>-5.6788848735157438E-2</v>
      </c>
      <c r="BH405" s="17">
        <f t="shared" si="68"/>
        <v>3.646547374536846E-2</v>
      </c>
      <c r="BI405" s="17">
        <f t="shared" si="69"/>
        <v>5.6545454545454454E-2</v>
      </c>
      <c r="BK405" s="31">
        <v>44808</v>
      </c>
      <c r="BL405" s="8">
        <f t="shared" si="65"/>
        <v>1.2200071414815925</v>
      </c>
      <c r="BM405" s="8">
        <f t="shared" si="66"/>
        <v>5.1678390107512087E-2</v>
      </c>
    </row>
    <row r="406" spans="2:65" x14ac:dyDescent="0.5">
      <c r="B406" s="31">
        <v>44822</v>
      </c>
      <c r="C406" s="34">
        <v>3693.23</v>
      </c>
      <c r="D406" s="15"/>
      <c r="E406" s="31">
        <v>44822</v>
      </c>
      <c r="F406" s="32">
        <v>49.6</v>
      </c>
      <c r="I406" s="4">
        <v>1</v>
      </c>
      <c r="J406" s="17">
        <f t="shared" si="70"/>
        <v>-4.7704161913378784E-2</v>
      </c>
      <c r="K406" s="17">
        <f t="shared" si="67"/>
        <v>-5.6788848735157438E-2</v>
      </c>
      <c r="U406" s="4">
        <v>1</v>
      </c>
      <c r="V406" s="7">
        <f t="shared" si="71"/>
        <v>-4.6497458259430524E-2</v>
      </c>
      <c r="W406" s="7">
        <f t="shared" si="72"/>
        <v>4.6497458259430524E-2</v>
      </c>
      <c r="X406" s="7">
        <f t="shared" si="73"/>
        <v>-9.505564677978473E-2</v>
      </c>
      <c r="BH406" s="17">
        <f t="shared" si="68"/>
        <v>-4.7704161913378784E-2</v>
      </c>
      <c r="BI406" s="17">
        <f t="shared" si="69"/>
        <v>-5.6788848735157438E-2</v>
      </c>
      <c r="BK406" s="31">
        <v>44815</v>
      </c>
      <c r="BL406" s="8">
        <f t="shared" si="65"/>
        <v>1.2210705664139323</v>
      </c>
      <c r="BM406" s="8">
        <f t="shared" si="66"/>
        <v>5.2214127953827003E-2</v>
      </c>
    </row>
    <row r="407" spans="2:65" x14ac:dyDescent="0.5">
      <c r="B407" s="31">
        <v>44829</v>
      </c>
      <c r="C407" s="34">
        <v>3585.62</v>
      </c>
      <c r="D407" s="15"/>
      <c r="E407" s="31">
        <v>44829</v>
      </c>
      <c r="F407" s="32">
        <v>46.5</v>
      </c>
      <c r="I407" s="4">
        <v>1</v>
      </c>
      <c r="J407" s="17">
        <f t="shared" si="70"/>
        <v>-4.6497458259430524E-2</v>
      </c>
      <c r="K407" s="17">
        <f t="shared" si="67"/>
        <v>-9.505564677978473E-2</v>
      </c>
      <c r="U407" s="4">
        <v>1</v>
      </c>
      <c r="V407" s="7">
        <f t="shared" si="71"/>
        <v>-2.9137096796029494E-2</v>
      </c>
      <c r="W407" s="7">
        <f t="shared" si="72"/>
        <v>2.9137096796029494E-2</v>
      </c>
      <c r="X407" s="7">
        <f t="shared" si="73"/>
        <v>-6.25E-2</v>
      </c>
      <c r="BH407" s="17">
        <f t="shared" si="68"/>
        <v>-4.6497458259430524E-2</v>
      </c>
      <c r="BI407" s="17">
        <f t="shared" si="69"/>
        <v>-9.505564677978473E-2</v>
      </c>
      <c r="BK407" s="31">
        <v>44822</v>
      </c>
      <c r="BL407" s="8">
        <f t="shared" si="65"/>
        <v>1.261930435675628</v>
      </c>
      <c r="BM407" s="8">
        <f t="shared" si="66"/>
        <v>5.3557011087074793E-2</v>
      </c>
    </row>
    <row r="408" spans="2:65" x14ac:dyDescent="0.5">
      <c r="B408" s="31">
        <v>44836</v>
      </c>
      <c r="C408" s="34">
        <v>3639.66</v>
      </c>
      <c r="D408" s="15"/>
      <c r="E408" s="31">
        <v>44836</v>
      </c>
      <c r="F408" s="32">
        <v>48.77</v>
      </c>
      <c r="I408" s="4">
        <v>1</v>
      </c>
      <c r="J408" s="17">
        <f t="shared" si="70"/>
        <v>-2.9137096796029494E-2</v>
      </c>
      <c r="K408" s="17">
        <f t="shared" si="67"/>
        <v>-6.25E-2</v>
      </c>
      <c r="U408" s="4">
        <v>1</v>
      </c>
      <c r="V408" s="7">
        <f t="shared" si="71"/>
        <v>1.5071312632124911E-2</v>
      </c>
      <c r="W408" s="7">
        <f t="shared" si="72"/>
        <v>1.5071312632124911E-2</v>
      </c>
      <c r="X408" s="7">
        <f t="shared" si="73"/>
        <v>4.8817204301075279E-2</v>
      </c>
      <c r="BH408" s="17">
        <f t="shared" si="68"/>
        <v>-2.9137096796029494E-2</v>
      </c>
      <c r="BI408" s="17">
        <f t="shared" si="69"/>
        <v>-6.25E-2</v>
      </c>
      <c r="BK408" s="31">
        <v>44829</v>
      </c>
      <c r="BL408" s="8">
        <f t="shared" si="65"/>
        <v>1.279050364386898</v>
      </c>
      <c r="BM408" s="8">
        <f t="shared" si="66"/>
        <v>5.4175227590412392E-2</v>
      </c>
    </row>
    <row r="409" spans="2:65" x14ac:dyDescent="0.5">
      <c r="B409" s="31">
        <v>44843</v>
      </c>
      <c r="C409" s="34">
        <v>3583.07</v>
      </c>
      <c r="D409" s="15"/>
      <c r="E409" s="31">
        <v>44843</v>
      </c>
      <c r="F409" s="32">
        <v>47.36</v>
      </c>
      <c r="I409" s="4">
        <v>1</v>
      </c>
      <c r="J409" s="17">
        <f t="shared" si="70"/>
        <v>1.5071312632124911E-2</v>
      </c>
      <c r="K409" s="17">
        <f t="shared" si="67"/>
        <v>4.8817204301075279E-2</v>
      </c>
      <c r="U409" s="4">
        <v>1</v>
      </c>
      <c r="V409" s="7">
        <f t="shared" si="71"/>
        <v>-1.554815559695133E-2</v>
      </c>
      <c r="W409" s="7">
        <f t="shared" si="72"/>
        <v>1.554815559695133E-2</v>
      </c>
      <c r="X409" s="7">
        <f t="shared" si="73"/>
        <v>-2.8911215911420984E-2</v>
      </c>
      <c r="BH409" s="17">
        <f t="shared" si="68"/>
        <v>1.5071312632124911E-2</v>
      </c>
      <c r="BI409" s="17">
        <f t="shared" si="69"/>
        <v>4.8817204301075279E-2</v>
      </c>
      <c r="BK409" s="31">
        <v>44836</v>
      </c>
      <c r="BL409" s="8">
        <f t="shared" si="65"/>
        <v>1.2982598477659921</v>
      </c>
      <c r="BM409" s="8">
        <f t="shared" si="66"/>
        <v>5.465583109168376E-2</v>
      </c>
    </row>
    <row r="410" spans="2:65" x14ac:dyDescent="0.5">
      <c r="B410" s="31">
        <v>44850</v>
      </c>
      <c r="C410" s="34">
        <v>3752.75</v>
      </c>
      <c r="D410" s="15"/>
      <c r="E410" s="31">
        <v>44850</v>
      </c>
      <c r="F410" s="32">
        <v>51.2</v>
      </c>
      <c r="I410" s="4">
        <v>1</v>
      </c>
      <c r="J410" s="17">
        <f t="shared" si="70"/>
        <v>-1.554815559695133E-2</v>
      </c>
      <c r="K410" s="17">
        <f t="shared" si="67"/>
        <v>-2.8911215911420984E-2</v>
      </c>
      <c r="U410" s="4">
        <v>1</v>
      </c>
      <c r="V410" s="7">
        <f t="shared" si="71"/>
        <v>4.7356038257695188E-2</v>
      </c>
      <c r="W410" s="7">
        <f t="shared" si="72"/>
        <v>4.7356038257695188E-2</v>
      </c>
      <c r="X410" s="7">
        <f t="shared" si="73"/>
        <v>8.1081081081081141E-2</v>
      </c>
      <c r="BH410" s="17">
        <f t="shared" si="68"/>
        <v>-1.554815559695133E-2</v>
      </c>
      <c r="BI410" s="17">
        <f t="shared" si="69"/>
        <v>-2.8911215911420984E-2</v>
      </c>
      <c r="BK410" s="31">
        <v>44843</v>
      </c>
      <c r="BL410" s="8">
        <f t="shared" si="65"/>
        <v>1.2896966617967991</v>
      </c>
      <c r="BM410" s="8">
        <f t="shared" si="66"/>
        <v>5.4125134209569659E-2</v>
      </c>
    </row>
    <row r="411" spans="2:65" x14ac:dyDescent="0.5">
      <c r="B411" s="31">
        <v>44857</v>
      </c>
      <c r="C411" s="34">
        <v>3901.06</v>
      </c>
      <c r="D411" s="15"/>
      <c r="E411" s="31">
        <v>44857</v>
      </c>
      <c r="F411" s="32">
        <v>55.63</v>
      </c>
      <c r="I411" s="4">
        <v>1</v>
      </c>
      <c r="J411" s="17">
        <f t="shared" si="70"/>
        <v>4.7356038257695188E-2</v>
      </c>
      <c r="K411" s="17">
        <f t="shared" si="67"/>
        <v>8.1081081081081141E-2</v>
      </c>
      <c r="U411" s="4">
        <v>1</v>
      </c>
      <c r="V411" s="7">
        <f t="shared" si="71"/>
        <v>3.9520351742055704E-2</v>
      </c>
      <c r="W411" s="7">
        <f t="shared" si="72"/>
        <v>3.9520351742055704E-2</v>
      </c>
      <c r="X411" s="7">
        <f t="shared" si="73"/>
        <v>8.6523437499999911E-2</v>
      </c>
      <c r="BH411" s="17">
        <f t="shared" si="68"/>
        <v>4.7356038257695188E-2</v>
      </c>
      <c r="BI411" s="17">
        <f t="shared" si="69"/>
        <v>8.1081081081081141E-2</v>
      </c>
      <c r="BK411" s="31">
        <v>44850</v>
      </c>
      <c r="BL411" s="8">
        <f t="shared" si="65"/>
        <v>1.3071531734171222</v>
      </c>
      <c r="BM411" s="8">
        <f t="shared" si="66"/>
        <v>5.5179912795762308E-2</v>
      </c>
    </row>
    <row r="412" spans="2:65" x14ac:dyDescent="0.5">
      <c r="B412" s="31">
        <v>44864</v>
      </c>
      <c r="C412" s="34">
        <v>3770.55</v>
      </c>
      <c r="D412" s="15"/>
      <c r="E412" s="31">
        <v>44864</v>
      </c>
      <c r="F412" s="32">
        <v>62.58</v>
      </c>
      <c r="I412" s="4">
        <v>1</v>
      </c>
      <c r="J412" s="17">
        <f t="shared" si="70"/>
        <v>3.9520351742055704E-2</v>
      </c>
      <c r="K412" s="17">
        <f t="shared" si="67"/>
        <v>8.6523437499999911E-2</v>
      </c>
      <c r="U412" s="4">
        <v>1</v>
      </c>
      <c r="V412" s="7">
        <f t="shared" si="71"/>
        <v>-3.3455009664040025E-2</v>
      </c>
      <c r="W412" s="7">
        <f t="shared" si="72"/>
        <v>3.3455009664040025E-2</v>
      </c>
      <c r="X412" s="7">
        <f t="shared" si="73"/>
        <v>0.12493259032895909</v>
      </c>
      <c r="BH412" s="17">
        <f t="shared" si="68"/>
        <v>3.9520351742055704E-2</v>
      </c>
      <c r="BI412" s="17">
        <f t="shared" si="69"/>
        <v>8.6523437499999911E-2</v>
      </c>
      <c r="BK412" s="31">
        <v>44857</v>
      </c>
      <c r="BL412" s="8">
        <f t="shared" si="65"/>
        <v>1.2755194424576888</v>
      </c>
      <c r="BM412" s="8">
        <f t="shared" si="66"/>
        <v>5.0315808240178443E-2</v>
      </c>
    </row>
    <row r="413" spans="2:65" x14ac:dyDescent="0.5">
      <c r="B413" s="31">
        <v>44871</v>
      </c>
      <c r="C413" s="34">
        <v>3992.93</v>
      </c>
      <c r="D413" s="15"/>
      <c r="E413" s="31">
        <v>44871</v>
      </c>
      <c r="F413" s="32">
        <v>65.22</v>
      </c>
      <c r="I413" s="4">
        <v>1</v>
      </c>
      <c r="J413" s="17">
        <f t="shared" si="70"/>
        <v>-3.3455009664040025E-2</v>
      </c>
      <c r="K413" s="17">
        <f t="shared" si="67"/>
        <v>0.12493259032895909</v>
      </c>
      <c r="U413" s="4">
        <v>1</v>
      </c>
      <c r="V413" s="7">
        <f t="shared" si="71"/>
        <v>5.8978133163596791E-2</v>
      </c>
      <c r="W413" s="7">
        <f t="shared" si="72"/>
        <v>5.8978133163596791E-2</v>
      </c>
      <c r="X413" s="7">
        <f t="shared" si="73"/>
        <v>4.2186001917545513E-2</v>
      </c>
      <c r="BH413" s="17">
        <f t="shared" si="68"/>
        <v>-3.3455009664040025E-2</v>
      </c>
      <c r="BI413" s="17">
        <f t="shared" si="69"/>
        <v>0.12493259032895909</v>
      </c>
      <c r="BK413" s="31">
        <v>44864</v>
      </c>
      <c r="BL413" s="8">
        <f t="shared" si="65"/>
        <v>1.189978160839013</v>
      </c>
      <c r="BM413" s="8">
        <f t="shared" si="66"/>
        <v>5.3228638403149016E-2</v>
      </c>
    </row>
    <row r="414" spans="2:65" x14ac:dyDescent="0.5">
      <c r="B414" s="31">
        <v>44878</v>
      </c>
      <c r="C414" s="34">
        <v>3965.34</v>
      </c>
      <c r="D414" s="15"/>
      <c r="E414" s="31">
        <v>44878</v>
      </c>
      <c r="F414" s="32">
        <v>61.94</v>
      </c>
      <c r="I414" s="4">
        <v>1</v>
      </c>
      <c r="J414" s="17">
        <f t="shared" si="70"/>
        <v>5.8978133163596791E-2</v>
      </c>
      <c r="K414" s="17">
        <f t="shared" si="67"/>
        <v>4.2186001917545513E-2</v>
      </c>
      <c r="U414" s="4">
        <v>1</v>
      </c>
      <c r="V414" s="7">
        <f t="shared" si="71"/>
        <v>-6.9097129175818006E-3</v>
      </c>
      <c r="W414" s="7">
        <f t="shared" si="72"/>
        <v>6.9097129175818006E-3</v>
      </c>
      <c r="X414" s="7">
        <f t="shared" si="73"/>
        <v>-5.0291321680466128E-2</v>
      </c>
      <c r="BH414" s="17">
        <f t="shared" si="68"/>
        <v>5.8978133163596791E-2</v>
      </c>
      <c r="BI414" s="17">
        <f t="shared" si="69"/>
        <v>4.2186001917545513E-2</v>
      </c>
      <c r="BK414" s="31">
        <v>44871</v>
      </c>
      <c r="BL414" s="8">
        <f t="shared" si="65"/>
        <v>1.1669367454122619</v>
      </c>
      <c r="BM414" s="8">
        <f t="shared" si="66"/>
        <v>5.3581224862077038E-2</v>
      </c>
    </row>
    <row r="415" spans="2:65" x14ac:dyDescent="0.5">
      <c r="B415" s="31">
        <v>44885</v>
      </c>
      <c r="C415" s="34">
        <v>4026.12</v>
      </c>
      <c r="D415" s="15"/>
      <c r="E415" s="31">
        <v>44885</v>
      </c>
      <c r="F415" s="32">
        <v>66.459999999999994</v>
      </c>
      <c r="I415" s="4">
        <v>1</v>
      </c>
      <c r="J415" s="17">
        <f t="shared" si="70"/>
        <v>-6.9097129175818006E-3</v>
      </c>
      <c r="K415" s="17">
        <f t="shared" si="67"/>
        <v>-5.0291321680466128E-2</v>
      </c>
      <c r="U415" s="4">
        <v>1</v>
      </c>
      <c r="V415" s="7">
        <f t="shared" si="71"/>
        <v>1.5327815521493759E-2</v>
      </c>
      <c r="W415" s="7">
        <f t="shared" si="72"/>
        <v>1.5327815521493759E-2</v>
      </c>
      <c r="X415" s="7">
        <f t="shared" si="73"/>
        <v>7.2973845657087422E-2</v>
      </c>
      <c r="BH415" s="17">
        <f t="shared" si="68"/>
        <v>-6.9097129175818006E-3</v>
      </c>
      <c r="BI415" s="17">
        <f t="shared" si="69"/>
        <v>-5.0291321680466128E-2</v>
      </c>
      <c r="BK415" s="31">
        <v>44878</v>
      </c>
      <c r="BL415" s="8">
        <f t="shared" si="65"/>
        <v>1.1701907350144107</v>
      </c>
      <c r="BM415" s="8">
        <f t="shared" si="66"/>
        <v>5.3901441772117552E-2</v>
      </c>
    </row>
    <row r="416" spans="2:65" x14ac:dyDescent="0.5">
      <c r="B416" s="31">
        <v>44892</v>
      </c>
      <c r="C416" s="34">
        <v>4071.7</v>
      </c>
      <c r="D416" s="15"/>
      <c r="E416" s="31">
        <v>44892</v>
      </c>
      <c r="F416" s="32">
        <v>68.25</v>
      </c>
      <c r="I416" s="4">
        <v>1</v>
      </c>
      <c r="J416" s="17">
        <f t="shared" si="70"/>
        <v>1.5327815521493759E-2</v>
      </c>
      <c r="K416" s="17">
        <f t="shared" si="67"/>
        <v>7.2973845657087422E-2</v>
      </c>
      <c r="U416" s="4">
        <v>1</v>
      </c>
      <c r="V416" s="7">
        <f t="shared" si="71"/>
        <v>1.1321073390758274E-2</v>
      </c>
      <c r="W416" s="7">
        <f t="shared" si="72"/>
        <v>1.1321073390758274E-2</v>
      </c>
      <c r="X416" s="7">
        <f t="shared" si="73"/>
        <v>2.6933493830875843E-2</v>
      </c>
      <c r="BH416" s="17">
        <f t="shared" si="68"/>
        <v>1.5327815521493759E-2</v>
      </c>
      <c r="BI416" s="17">
        <f t="shared" si="69"/>
        <v>7.2973845657087422E-2</v>
      </c>
      <c r="BK416" s="31">
        <v>44885</v>
      </c>
      <c r="BL416" s="8">
        <f t="shared" si="65"/>
        <v>1.1885060366509625</v>
      </c>
      <c r="BM416" s="8">
        <f t="shared" si="66"/>
        <v>5.4881483650142962E-2</v>
      </c>
    </row>
    <row r="417" spans="2:65" x14ac:dyDescent="0.5">
      <c r="B417" s="31">
        <v>44899</v>
      </c>
      <c r="C417" s="34">
        <v>3934.38</v>
      </c>
      <c r="D417" s="15"/>
      <c r="E417" s="31">
        <v>44899</v>
      </c>
      <c r="F417" s="32">
        <v>62.88</v>
      </c>
      <c r="I417" s="4">
        <v>1</v>
      </c>
      <c r="J417" s="17">
        <f t="shared" si="70"/>
        <v>1.1321073390758274E-2</v>
      </c>
      <c r="K417" s="17">
        <f t="shared" si="67"/>
        <v>2.6933493830875843E-2</v>
      </c>
      <c r="U417" s="4">
        <v>1</v>
      </c>
      <c r="V417" s="7">
        <f t="shared" si="71"/>
        <v>-3.3725470933516632E-2</v>
      </c>
      <c r="W417" s="7">
        <f t="shared" si="72"/>
        <v>3.3725470933516632E-2</v>
      </c>
      <c r="X417" s="7">
        <f t="shared" si="73"/>
        <v>-7.8681318681318668E-2</v>
      </c>
      <c r="BH417" s="17">
        <f t="shared" si="68"/>
        <v>1.1321073390758274E-2</v>
      </c>
      <c r="BI417" s="17">
        <f t="shared" si="69"/>
        <v>2.6933493830875843E-2</v>
      </c>
      <c r="BK417" s="31">
        <v>44892</v>
      </c>
      <c r="BL417" s="8">
        <f t="shared" si="65"/>
        <v>1.1842388396346584</v>
      </c>
      <c r="BM417" s="8">
        <f t="shared" si="66"/>
        <v>5.4690233974001558E-2</v>
      </c>
    </row>
    <row r="418" spans="2:65" x14ac:dyDescent="0.5">
      <c r="B418" s="31">
        <v>44906</v>
      </c>
      <c r="C418" s="34">
        <v>3852.36</v>
      </c>
      <c r="D418" s="15"/>
      <c r="E418" s="31">
        <v>44906</v>
      </c>
      <c r="F418" s="32">
        <v>62.51</v>
      </c>
      <c r="I418" s="4">
        <v>1</v>
      </c>
      <c r="J418" s="17">
        <f t="shared" si="70"/>
        <v>-3.3725470933516632E-2</v>
      </c>
      <c r="K418" s="17">
        <f t="shared" si="67"/>
        <v>-7.8681318681318668E-2</v>
      </c>
      <c r="U418" s="4">
        <v>1</v>
      </c>
      <c r="V418" s="7">
        <f t="shared" si="71"/>
        <v>-2.0846994952190667E-2</v>
      </c>
      <c r="W418" s="7">
        <f t="shared" si="72"/>
        <v>2.0846994952190667E-2</v>
      </c>
      <c r="X418" s="7">
        <f t="shared" si="73"/>
        <v>-5.8842239185751266E-3</v>
      </c>
      <c r="BH418" s="17">
        <f t="shared" si="68"/>
        <v>-3.3725470933516632E-2</v>
      </c>
      <c r="BI418" s="17">
        <f t="shared" si="69"/>
        <v>-7.8681318681318668E-2</v>
      </c>
      <c r="BK418" s="31">
        <v>44899</v>
      </c>
      <c r="BL418" s="8">
        <f t="shared" si="65"/>
        <v>1.2061006776366956</v>
      </c>
      <c r="BM418" s="8">
        <f t="shared" si="66"/>
        <v>5.5678821709198863E-2</v>
      </c>
    </row>
    <row r="419" spans="2:65" x14ac:dyDescent="0.5">
      <c r="B419" s="31">
        <v>44913</v>
      </c>
      <c r="C419" s="34">
        <v>3844.82</v>
      </c>
      <c r="D419" s="15"/>
      <c r="E419" s="31">
        <v>44913</v>
      </c>
      <c r="F419" s="32">
        <v>64.25</v>
      </c>
      <c r="I419" s="4">
        <v>1</v>
      </c>
      <c r="J419" s="17">
        <f t="shared" si="70"/>
        <v>-2.0846994952190667E-2</v>
      </c>
      <c r="K419" s="17">
        <f t="shared" si="67"/>
        <v>-5.8842239185751266E-3</v>
      </c>
      <c r="U419" s="4">
        <v>1</v>
      </c>
      <c r="V419" s="7">
        <f t="shared" si="71"/>
        <v>-1.9572417946401854E-3</v>
      </c>
      <c r="W419" s="7">
        <f t="shared" si="72"/>
        <v>1.9572417946401854E-3</v>
      </c>
      <c r="X419" s="7">
        <f t="shared" si="73"/>
        <v>2.7835546312590109E-2</v>
      </c>
      <c r="BH419" s="17">
        <f t="shared" si="68"/>
        <v>-2.0846994952190667E-2</v>
      </c>
      <c r="BI419" s="17">
        <f t="shared" si="69"/>
        <v>-5.8842239185751266E-3</v>
      </c>
      <c r="BK419" s="31">
        <v>44906</v>
      </c>
      <c r="BL419" s="8">
        <f t="shared" si="65"/>
        <v>1.2431160068860714</v>
      </c>
      <c r="BM419" s="8">
        <f t="shared" si="66"/>
        <v>5.5677490524502229E-2</v>
      </c>
    </row>
    <row r="420" spans="2:65" x14ac:dyDescent="0.5">
      <c r="B420" s="31">
        <v>44920</v>
      </c>
      <c r="C420" s="34">
        <v>3839.5</v>
      </c>
      <c r="D420" s="15"/>
      <c r="E420" s="31">
        <v>44920</v>
      </c>
      <c r="F420" s="32">
        <v>63.79</v>
      </c>
      <c r="I420" s="4">
        <v>1</v>
      </c>
      <c r="J420" s="17">
        <f t="shared" si="70"/>
        <v>-1.9572417946401854E-3</v>
      </c>
      <c r="K420" s="17">
        <f t="shared" si="67"/>
        <v>2.7835546312590109E-2</v>
      </c>
      <c r="U420" s="4">
        <v>1</v>
      </c>
      <c r="V420" s="7">
        <f t="shared" si="71"/>
        <v>-1.3836798601755129E-3</v>
      </c>
      <c r="W420" s="7">
        <f t="shared" si="72"/>
        <v>1.3836798601755129E-3</v>
      </c>
      <c r="X420" s="7">
        <f t="shared" si="73"/>
        <v>-7.1595330739300245E-3</v>
      </c>
      <c r="BH420" s="17">
        <f t="shared" si="68"/>
        <v>-1.9572417946401854E-3</v>
      </c>
      <c r="BI420" s="17">
        <f t="shared" si="69"/>
        <v>2.7835546312590109E-2</v>
      </c>
      <c r="BK420" s="31">
        <v>44913</v>
      </c>
      <c r="BL420" s="8">
        <f t="shared" si="65"/>
        <v>1.2530449783504718</v>
      </c>
      <c r="BM420" s="8">
        <f t="shared" si="66"/>
        <v>5.5796411761807996E-2</v>
      </c>
    </row>
    <row r="421" spans="2:65" x14ac:dyDescent="0.5">
      <c r="B421" s="31">
        <v>44927</v>
      </c>
      <c r="C421" s="34">
        <v>3895.08</v>
      </c>
      <c r="D421" s="15"/>
      <c r="E421" s="31">
        <v>44927</v>
      </c>
      <c r="F421" s="32">
        <v>64.33</v>
      </c>
      <c r="I421" s="4">
        <v>1</v>
      </c>
      <c r="J421" s="17">
        <f t="shared" si="70"/>
        <v>-1.3836798601755129E-3</v>
      </c>
      <c r="K421" s="17">
        <f t="shared" si="67"/>
        <v>-7.1595330739300245E-3</v>
      </c>
      <c r="U421" s="4">
        <v>1</v>
      </c>
      <c r="V421" s="7">
        <f t="shared" si="71"/>
        <v>1.447584320875106E-2</v>
      </c>
      <c r="W421" s="7">
        <f t="shared" si="72"/>
        <v>1.447584320875106E-2</v>
      </c>
      <c r="X421" s="7">
        <f t="shared" si="73"/>
        <v>8.4652766891362141E-3</v>
      </c>
      <c r="BH421" s="17">
        <f t="shared" si="68"/>
        <v>-1.3836798601755129E-3</v>
      </c>
      <c r="BI421" s="17">
        <f t="shared" si="69"/>
        <v>-7.1595330739300245E-3</v>
      </c>
      <c r="BK421" s="31">
        <v>44920</v>
      </c>
      <c r="BL421" s="8">
        <f t="shared" si="65"/>
        <v>1.2407969100057874</v>
      </c>
      <c r="BM421" s="8">
        <f t="shared" si="66"/>
        <v>5.5247679690804546E-2</v>
      </c>
    </row>
    <row r="422" spans="2:65" x14ac:dyDescent="0.5">
      <c r="B422" s="31">
        <v>44934</v>
      </c>
      <c r="C422" s="34">
        <v>3999.09</v>
      </c>
      <c r="D422" s="15"/>
      <c r="E422" s="31">
        <v>44934</v>
      </c>
      <c r="F422" s="32">
        <v>69.709999999999994</v>
      </c>
      <c r="I422" s="4">
        <v>1</v>
      </c>
      <c r="J422" s="17">
        <f t="shared" si="70"/>
        <v>1.447584320875106E-2</v>
      </c>
      <c r="K422" s="17">
        <f t="shared" si="67"/>
        <v>8.4652766891362141E-3</v>
      </c>
      <c r="U422" s="4">
        <v>1</v>
      </c>
      <c r="V422" s="7">
        <f t="shared" si="71"/>
        <v>2.6702917526726155E-2</v>
      </c>
      <c r="W422" s="7">
        <f t="shared" si="72"/>
        <v>2.6702917526726155E-2</v>
      </c>
      <c r="X422" s="7">
        <f t="shared" si="73"/>
        <v>8.3631276231929119E-2</v>
      </c>
      <c r="BH422" s="17">
        <f t="shared" si="68"/>
        <v>1.447584320875106E-2</v>
      </c>
      <c r="BI422" s="17">
        <f t="shared" si="69"/>
        <v>8.4652766891362141E-3</v>
      </c>
      <c r="BK422" s="31">
        <v>44927</v>
      </c>
      <c r="BL422" s="8">
        <f t="shared" si="65"/>
        <v>1.24523738037653</v>
      </c>
      <c r="BM422" s="8">
        <f t="shared" si="66"/>
        <v>5.516553097402959E-2</v>
      </c>
    </row>
    <row r="423" spans="2:65" x14ac:dyDescent="0.5">
      <c r="B423" s="31">
        <v>44941</v>
      </c>
      <c r="C423" s="34">
        <v>3972.61</v>
      </c>
      <c r="D423" s="15"/>
      <c r="E423" s="31">
        <v>44941</v>
      </c>
      <c r="F423" s="32">
        <v>67.069999999999993</v>
      </c>
      <c r="I423" s="4">
        <v>1</v>
      </c>
      <c r="J423" s="17">
        <f t="shared" si="70"/>
        <v>2.6702917526726155E-2</v>
      </c>
      <c r="K423" s="17">
        <f t="shared" si="67"/>
        <v>8.3631276231929119E-2</v>
      </c>
      <c r="U423" s="4">
        <v>1</v>
      </c>
      <c r="V423" s="7">
        <f t="shared" si="71"/>
        <v>-6.6215063927043127E-3</v>
      </c>
      <c r="W423" s="7">
        <f t="shared" si="72"/>
        <v>6.6215063927043127E-3</v>
      </c>
      <c r="X423" s="7">
        <f t="shared" si="73"/>
        <v>-3.7871180605365096E-2</v>
      </c>
      <c r="BH423" s="17">
        <f t="shared" si="68"/>
        <v>2.6702917526726155E-2</v>
      </c>
      <c r="BI423" s="17">
        <f t="shared" si="69"/>
        <v>8.3631276231929119E-2</v>
      </c>
      <c r="BK423" s="31">
        <v>44934</v>
      </c>
      <c r="BL423" s="8">
        <f t="shared" si="65"/>
        <v>1.2624427623490653</v>
      </c>
      <c r="BM423" s="8">
        <f t="shared" si="66"/>
        <v>5.5956216502453769E-2</v>
      </c>
    </row>
    <row r="424" spans="2:65" x14ac:dyDescent="0.5">
      <c r="B424" s="31">
        <v>44948</v>
      </c>
      <c r="C424" s="34">
        <v>4070.56</v>
      </c>
      <c r="D424" s="15"/>
      <c r="E424" s="31">
        <v>44948</v>
      </c>
      <c r="F424" s="32">
        <v>70.819999999999993</v>
      </c>
      <c r="I424" s="4">
        <v>1</v>
      </c>
      <c r="J424" s="17">
        <f t="shared" si="70"/>
        <v>-6.6215063927043127E-3</v>
      </c>
      <c r="K424" s="17">
        <f t="shared" si="67"/>
        <v>-3.7871180605365096E-2</v>
      </c>
      <c r="U424" s="4">
        <v>1</v>
      </c>
      <c r="V424" s="7">
        <f t="shared" si="71"/>
        <v>2.4656334248768452E-2</v>
      </c>
      <c r="W424" s="7">
        <f t="shared" si="72"/>
        <v>2.4656334248768452E-2</v>
      </c>
      <c r="X424" s="7">
        <f t="shared" si="73"/>
        <v>5.5911734009244096E-2</v>
      </c>
      <c r="BH424" s="17">
        <f t="shared" si="68"/>
        <v>-6.6215063927043127E-3</v>
      </c>
      <c r="BI424" s="17">
        <f t="shared" si="69"/>
        <v>-3.7871180605365096E-2</v>
      </c>
      <c r="BK424" s="31">
        <v>44941</v>
      </c>
      <c r="BL424" s="8">
        <f t="shared" si="65"/>
        <v>1.2650620343833932</v>
      </c>
      <c r="BM424" s="8">
        <f t="shared" si="66"/>
        <v>5.6218710856181166E-2</v>
      </c>
    </row>
    <row r="425" spans="2:65" x14ac:dyDescent="0.5">
      <c r="B425" s="31">
        <v>44955</v>
      </c>
      <c r="C425" s="34">
        <v>4136.4799999999996</v>
      </c>
      <c r="D425" s="15"/>
      <c r="E425" s="31">
        <v>44955</v>
      </c>
      <c r="F425" s="32">
        <v>73.400000000000006</v>
      </c>
      <c r="I425" s="4">
        <v>1</v>
      </c>
      <c r="J425" s="17">
        <f t="shared" si="70"/>
        <v>2.4656334248768452E-2</v>
      </c>
      <c r="K425" s="17">
        <f t="shared" si="67"/>
        <v>5.5911734009244096E-2</v>
      </c>
      <c r="U425" s="4">
        <v>1</v>
      </c>
      <c r="V425" s="7">
        <f t="shared" si="71"/>
        <v>1.6194331983805599E-2</v>
      </c>
      <c r="W425" s="7">
        <f t="shared" si="72"/>
        <v>1.6194331983805599E-2</v>
      </c>
      <c r="X425" s="7">
        <f t="shared" si="73"/>
        <v>3.6430386896357136E-2</v>
      </c>
      <c r="BH425" s="17">
        <f t="shared" si="68"/>
        <v>2.4656334248768452E-2</v>
      </c>
      <c r="BI425" s="17">
        <f t="shared" si="69"/>
        <v>5.5911734009244096E-2</v>
      </c>
      <c r="BK425" s="31">
        <v>44948</v>
      </c>
      <c r="BL425" s="8">
        <f t="shared" si="65"/>
        <v>1.3028696055160001</v>
      </c>
      <c r="BM425" s="8">
        <f t="shared" si="66"/>
        <v>5.6376343062258936E-2</v>
      </c>
    </row>
    <row r="426" spans="2:65" x14ac:dyDescent="0.5">
      <c r="B426" s="31">
        <v>44962</v>
      </c>
      <c r="C426" s="34">
        <v>4090.46</v>
      </c>
      <c r="D426" s="15"/>
      <c r="E426" s="31">
        <v>44962</v>
      </c>
      <c r="F426" s="32">
        <v>70.66</v>
      </c>
      <c r="I426" s="4">
        <v>1</v>
      </c>
      <c r="J426" s="17">
        <f t="shared" si="70"/>
        <v>1.6194331983805599E-2</v>
      </c>
      <c r="K426" s="17">
        <f t="shared" si="67"/>
        <v>3.6430386896357136E-2</v>
      </c>
      <c r="U426" s="4">
        <v>1</v>
      </c>
      <c r="V426" s="7">
        <f t="shared" si="71"/>
        <v>-1.1125401307391702E-2</v>
      </c>
      <c r="W426" s="7">
        <f t="shared" si="72"/>
        <v>1.1125401307391702E-2</v>
      </c>
      <c r="X426" s="7">
        <f t="shared" si="73"/>
        <v>-3.7329700272479727E-2</v>
      </c>
      <c r="BH426" s="17">
        <f t="shared" si="68"/>
        <v>1.6194331983805599E-2</v>
      </c>
      <c r="BI426" s="17">
        <f t="shared" si="69"/>
        <v>3.6430386896357136E-2</v>
      </c>
      <c r="BK426" s="31">
        <v>44955</v>
      </c>
      <c r="BL426" s="8">
        <f t="shared" si="65"/>
        <v>1.3032298006307059</v>
      </c>
      <c r="BM426" s="8">
        <f t="shared" si="66"/>
        <v>5.6399965432684981E-2</v>
      </c>
    </row>
    <row r="427" spans="2:65" x14ac:dyDescent="0.5">
      <c r="B427" s="31">
        <v>44969</v>
      </c>
      <c r="C427" s="34">
        <v>4079.09</v>
      </c>
      <c r="D427" s="15"/>
      <c r="E427" s="31">
        <v>44969</v>
      </c>
      <c r="F427" s="32">
        <v>71.44</v>
      </c>
      <c r="I427" s="4">
        <v>1</v>
      </c>
      <c r="J427" s="17">
        <f t="shared" si="70"/>
        <v>-1.1125401307391702E-2</v>
      </c>
      <c r="K427" s="17">
        <f t="shared" si="67"/>
        <v>-3.7329700272479727E-2</v>
      </c>
      <c r="U427" s="4">
        <v>1</v>
      </c>
      <c r="V427" s="7">
        <f t="shared" si="71"/>
        <v>-2.7796384758682624E-3</v>
      </c>
      <c r="W427" s="7">
        <f t="shared" si="72"/>
        <v>2.7796384758682624E-3</v>
      </c>
      <c r="X427" s="7">
        <f t="shared" si="73"/>
        <v>1.1038777243136177E-2</v>
      </c>
      <c r="BH427" s="17">
        <f t="shared" si="68"/>
        <v>-1.1125401307391702E-2</v>
      </c>
      <c r="BI427" s="17">
        <f t="shared" si="69"/>
        <v>-3.7329700272479727E-2</v>
      </c>
      <c r="BK427" s="31">
        <v>44962</v>
      </c>
      <c r="BL427" s="8">
        <f t="shared" si="65"/>
        <v>1.305882914404767</v>
      </c>
      <c r="BM427" s="8">
        <f t="shared" si="66"/>
        <v>5.651891392327673E-2</v>
      </c>
    </row>
    <row r="428" spans="2:65" x14ac:dyDescent="0.5">
      <c r="B428" s="31">
        <v>44976</v>
      </c>
      <c r="C428" s="34">
        <v>3970.04</v>
      </c>
      <c r="D428" s="15"/>
      <c r="E428" s="31">
        <v>44976</v>
      </c>
      <c r="F428" s="32">
        <v>70.87</v>
      </c>
      <c r="I428" s="4">
        <v>1</v>
      </c>
      <c r="J428" s="17">
        <f t="shared" si="70"/>
        <v>-2.7796384758682624E-3</v>
      </c>
      <c r="K428" s="17">
        <f t="shared" si="67"/>
        <v>1.1038777243136177E-2</v>
      </c>
      <c r="U428" s="4">
        <v>1</v>
      </c>
      <c r="V428" s="7">
        <f t="shared" si="71"/>
        <v>-2.6733903885425514E-2</v>
      </c>
      <c r="W428" s="7">
        <f t="shared" si="72"/>
        <v>2.6733903885425514E-2</v>
      </c>
      <c r="X428" s="7">
        <f t="shared" si="73"/>
        <v>-7.9787234042552058E-3</v>
      </c>
      <c r="BH428" s="17">
        <f t="shared" si="68"/>
        <v>-2.7796384758682624E-3</v>
      </c>
      <c r="BI428" s="17">
        <f t="shared" si="69"/>
        <v>1.1038777243136177E-2</v>
      </c>
      <c r="BK428" s="31">
        <v>44969</v>
      </c>
      <c r="BL428" s="8">
        <f t="shared" si="65"/>
        <v>1.289948501189405</v>
      </c>
      <c r="BM428" s="8">
        <f t="shared" si="66"/>
        <v>5.5724584591389847E-2</v>
      </c>
    </row>
    <row r="429" spans="2:65" x14ac:dyDescent="0.5">
      <c r="B429" s="31">
        <v>44983</v>
      </c>
      <c r="C429" s="34">
        <v>4045.64</v>
      </c>
      <c r="D429" s="15"/>
      <c r="E429" s="31">
        <v>44983</v>
      </c>
      <c r="F429" s="32">
        <v>73.11</v>
      </c>
      <c r="I429" s="4">
        <v>1</v>
      </c>
      <c r="J429" s="17">
        <f t="shared" si="70"/>
        <v>-2.6733903885425514E-2</v>
      </c>
      <c r="K429" s="17">
        <f t="shared" si="67"/>
        <v>-7.9787234042552058E-3</v>
      </c>
      <c r="U429" s="4">
        <v>1</v>
      </c>
      <c r="V429" s="7">
        <f t="shared" si="71"/>
        <v>1.9042629293407609E-2</v>
      </c>
      <c r="W429" s="7">
        <f t="shared" si="72"/>
        <v>1.9042629293407609E-2</v>
      </c>
      <c r="X429" s="7">
        <f t="shared" si="73"/>
        <v>3.1607168054183621E-2</v>
      </c>
      <c r="BH429" s="17">
        <f t="shared" si="68"/>
        <v>-2.6733903885425514E-2</v>
      </c>
      <c r="BI429" s="17">
        <f t="shared" si="69"/>
        <v>-7.9787234042552058E-3</v>
      </c>
      <c r="BK429" s="31">
        <v>44976</v>
      </c>
      <c r="BL429" s="8">
        <f t="shared" si="65"/>
        <v>1.276968488966453</v>
      </c>
      <c r="BM429" s="8">
        <f t="shared" si="66"/>
        <v>5.5628797659306228E-2</v>
      </c>
    </row>
    <row r="430" spans="2:65" x14ac:dyDescent="0.5">
      <c r="B430" s="31">
        <v>44990</v>
      </c>
      <c r="C430" s="34">
        <v>3861.59</v>
      </c>
      <c r="D430" s="15"/>
      <c r="E430" s="31">
        <v>44990</v>
      </c>
      <c r="F430" s="32">
        <v>60.29</v>
      </c>
      <c r="I430" s="4">
        <v>1</v>
      </c>
      <c r="J430" s="17">
        <f t="shared" si="70"/>
        <v>1.9042629293407609E-2</v>
      </c>
      <c r="K430" s="17">
        <f t="shared" si="67"/>
        <v>3.1607168054183621E-2</v>
      </c>
      <c r="U430" s="4">
        <v>1</v>
      </c>
      <c r="V430" s="7">
        <f t="shared" si="71"/>
        <v>-4.5493420076922253E-2</v>
      </c>
      <c r="W430" s="7">
        <f t="shared" si="72"/>
        <v>4.5493420076922253E-2</v>
      </c>
      <c r="X430" s="7">
        <f t="shared" si="73"/>
        <v>-0.17535220900013682</v>
      </c>
      <c r="BH430" s="17">
        <f t="shared" si="68"/>
        <v>1.9042629293407609E-2</v>
      </c>
      <c r="BI430" s="17">
        <f t="shared" si="69"/>
        <v>3.1607168054183621E-2</v>
      </c>
      <c r="BK430" s="31">
        <v>44983</v>
      </c>
      <c r="BL430" s="8">
        <f t="shared" si="65"/>
        <v>1.2764511399077922</v>
      </c>
      <c r="BM430" s="8">
        <f t="shared" si="66"/>
        <v>5.5697122926039337E-2</v>
      </c>
    </row>
    <row r="431" spans="2:65" x14ac:dyDescent="0.5">
      <c r="B431" s="31">
        <v>44997</v>
      </c>
      <c r="C431" s="34">
        <v>3916.64</v>
      </c>
      <c r="D431" s="15"/>
      <c r="E431" s="31">
        <v>44997</v>
      </c>
      <c r="F431" s="32">
        <v>56.53</v>
      </c>
      <c r="I431" s="4">
        <v>1</v>
      </c>
      <c r="J431" s="17">
        <f t="shared" si="70"/>
        <v>-4.5493420076922253E-2</v>
      </c>
      <c r="K431" s="17">
        <f t="shared" si="67"/>
        <v>-0.17535220900013682</v>
      </c>
      <c r="U431" s="4">
        <v>1</v>
      </c>
      <c r="V431" s="7">
        <f t="shared" si="71"/>
        <v>1.4255785829153211E-2</v>
      </c>
      <c r="W431" s="7">
        <f t="shared" si="72"/>
        <v>1.4255785829153211E-2</v>
      </c>
      <c r="X431" s="7">
        <f t="shared" si="73"/>
        <v>-6.2365234698955052E-2</v>
      </c>
      <c r="BH431" s="17">
        <f t="shared" si="68"/>
        <v>-4.5493420076922253E-2</v>
      </c>
      <c r="BI431" s="17">
        <f t="shared" si="69"/>
        <v>-0.17535220900013682</v>
      </c>
      <c r="BK431" s="31">
        <v>44990</v>
      </c>
      <c r="BL431" s="8">
        <f t="shared" si="65"/>
        <v>1.372481145698633</v>
      </c>
      <c r="BM431" s="8">
        <f t="shared" si="66"/>
        <v>6.0697104018950544E-2</v>
      </c>
    </row>
    <row r="432" spans="2:65" x14ac:dyDescent="0.5">
      <c r="B432" s="31">
        <v>45004</v>
      </c>
      <c r="C432" s="34">
        <v>3970.99</v>
      </c>
      <c r="D432" s="15"/>
      <c r="E432" s="31">
        <v>45004</v>
      </c>
      <c r="F432" s="32">
        <v>57.54</v>
      </c>
      <c r="I432" s="4">
        <v>1</v>
      </c>
      <c r="J432" s="17">
        <f t="shared" si="70"/>
        <v>1.4255785829153211E-2</v>
      </c>
      <c r="K432" s="17">
        <f t="shared" si="67"/>
        <v>-6.2365234698955052E-2</v>
      </c>
      <c r="U432" s="4">
        <v>1</v>
      </c>
      <c r="V432" s="7">
        <f t="shared" si="71"/>
        <v>1.3876690224273736E-2</v>
      </c>
      <c r="W432" s="7">
        <f t="shared" si="72"/>
        <v>1.3876690224273736E-2</v>
      </c>
      <c r="X432" s="7">
        <f t="shared" si="73"/>
        <v>1.7866619494073976E-2</v>
      </c>
      <c r="BH432" s="17">
        <f t="shared" si="68"/>
        <v>1.4255785829153211E-2</v>
      </c>
      <c r="BI432" s="17">
        <f t="shared" si="69"/>
        <v>-6.2365234698955052E-2</v>
      </c>
      <c r="BK432" s="31">
        <v>44997</v>
      </c>
      <c r="BL432" s="8">
        <f t="shared" si="65"/>
        <v>1.3637940092660856</v>
      </c>
      <c r="BM432" s="8">
        <f t="shared" si="66"/>
        <v>6.1308894900888582E-2</v>
      </c>
    </row>
    <row r="433" spans="2:65" x14ac:dyDescent="0.5">
      <c r="B433" s="31">
        <v>45011</v>
      </c>
      <c r="C433" s="34">
        <v>4109.3100000000004</v>
      </c>
      <c r="D433" s="15"/>
      <c r="E433" s="31">
        <v>45011</v>
      </c>
      <c r="F433" s="32">
        <v>63.16</v>
      </c>
      <c r="I433" s="4">
        <v>1</v>
      </c>
      <c r="J433" s="17">
        <f t="shared" si="70"/>
        <v>1.3876690224273736E-2</v>
      </c>
      <c r="K433" s="17">
        <f t="shared" si="67"/>
        <v>1.7866619494073976E-2</v>
      </c>
      <c r="U433" s="4">
        <v>1</v>
      </c>
      <c r="V433" s="7">
        <f t="shared" si="71"/>
        <v>3.4832623602678581E-2</v>
      </c>
      <c r="W433" s="7">
        <f t="shared" si="72"/>
        <v>3.4832623602678581E-2</v>
      </c>
      <c r="X433" s="7">
        <f t="shared" si="73"/>
        <v>9.767118526242613E-2</v>
      </c>
      <c r="BH433" s="17">
        <f t="shared" si="68"/>
        <v>1.3876690224273736E-2</v>
      </c>
      <c r="BI433" s="17">
        <f t="shared" si="69"/>
        <v>1.7866619494073976E-2</v>
      </c>
      <c r="BK433" s="31">
        <v>45004</v>
      </c>
      <c r="BL433" s="8">
        <f t="shared" si="65"/>
        <v>1.4824942792192393</v>
      </c>
      <c r="BM433" s="8">
        <f t="shared" si="66"/>
        <v>6.1349794508731181E-2</v>
      </c>
    </row>
    <row r="434" spans="2:65" x14ac:dyDescent="0.5">
      <c r="B434" s="31">
        <v>45018</v>
      </c>
      <c r="C434" s="34">
        <v>4105.0200000000004</v>
      </c>
      <c r="D434" s="15"/>
      <c r="E434" s="31">
        <v>45018</v>
      </c>
      <c r="F434" s="32">
        <v>60.87</v>
      </c>
      <c r="I434" s="4">
        <v>1</v>
      </c>
      <c r="J434" s="17">
        <f t="shared" si="70"/>
        <v>3.4832623602678581E-2</v>
      </c>
      <c r="K434" s="17">
        <f t="shared" si="67"/>
        <v>9.767118526242613E-2</v>
      </c>
      <c r="U434" s="4">
        <v>1</v>
      </c>
      <c r="V434" s="7">
        <f t="shared" si="71"/>
        <v>-1.0439708856231356E-3</v>
      </c>
      <c r="W434" s="7">
        <f t="shared" si="72"/>
        <v>1.0439708856231356E-3</v>
      </c>
      <c r="X434" s="7">
        <f t="shared" si="73"/>
        <v>-3.6257124762507864E-2</v>
      </c>
      <c r="BH434" s="17">
        <f t="shared" si="68"/>
        <v>3.4832623602678581E-2</v>
      </c>
      <c r="BI434" s="17">
        <f t="shared" si="69"/>
        <v>9.767118526242613E-2</v>
      </c>
      <c r="BK434" s="31">
        <v>45011</v>
      </c>
      <c r="BL434" s="8">
        <f t="shared" si="65"/>
        <v>1.5257130844210527</v>
      </c>
      <c r="BM434" s="8">
        <f t="shared" si="66"/>
        <v>6.2789730248233644E-2</v>
      </c>
    </row>
    <row r="435" spans="2:65" x14ac:dyDescent="0.5">
      <c r="B435" s="31">
        <v>45025</v>
      </c>
      <c r="C435" s="34">
        <v>4137.6400000000003</v>
      </c>
      <c r="D435" s="15"/>
      <c r="E435" s="31">
        <v>45025</v>
      </c>
      <c r="F435" s="32">
        <v>65.010000000000005</v>
      </c>
      <c r="I435" s="4">
        <v>1</v>
      </c>
      <c r="J435" s="17">
        <f t="shared" si="70"/>
        <v>-1.0439708856231356E-3</v>
      </c>
      <c r="K435" s="17">
        <f t="shared" si="67"/>
        <v>-3.6257124762507864E-2</v>
      </c>
      <c r="U435" s="4">
        <v>1</v>
      </c>
      <c r="V435" s="7">
        <f t="shared" si="71"/>
        <v>7.9463681053928426E-3</v>
      </c>
      <c r="W435" s="7">
        <f t="shared" si="72"/>
        <v>7.9463681053928426E-3</v>
      </c>
      <c r="X435" s="7">
        <f t="shared" si="73"/>
        <v>6.8013799901429417E-2</v>
      </c>
      <c r="BH435" s="17">
        <f t="shared" si="68"/>
        <v>-1.0439708856231356E-3</v>
      </c>
      <c r="BI435" s="17">
        <f t="shared" si="69"/>
        <v>-3.6257124762507864E-2</v>
      </c>
      <c r="BK435" s="31">
        <v>45018</v>
      </c>
      <c r="BL435" s="8">
        <f t="shared" si="65"/>
        <v>1.525724543830371</v>
      </c>
      <c r="BM435" s="8">
        <f t="shared" si="66"/>
        <v>6.3008470317742732E-2</v>
      </c>
    </row>
    <row r="436" spans="2:65" x14ac:dyDescent="0.5">
      <c r="B436" s="31">
        <v>45032</v>
      </c>
      <c r="C436" s="34">
        <v>4133.5200000000004</v>
      </c>
      <c r="D436" s="15"/>
      <c r="E436" s="31">
        <v>45032</v>
      </c>
      <c r="F436" s="32">
        <v>63.54</v>
      </c>
      <c r="I436" s="4">
        <v>1</v>
      </c>
      <c r="J436" s="17">
        <f t="shared" si="70"/>
        <v>7.9463681053928426E-3</v>
      </c>
      <c r="K436" s="17">
        <f t="shared" si="67"/>
        <v>6.8013799901429417E-2</v>
      </c>
      <c r="U436" s="4">
        <v>1</v>
      </c>
      <c r="V436" s="7">
        <f t="shared" si="71"/>
        <v>-9.9573670014785343E-4</v>
      </c>
      <c r="W436" s="7">
        <f t="shared" si="72"/>
        <v>9.9573670014785343E-4</v>
      </c>
      <c r="X436" s="7">
        <f t="shared" si="73"/>
        <v>-2.2611905860636883E-2</v>
      </c>
      <c r="BH436" s="17">
        <f t="shared" si="68"/>
        <v>7.9463681053928426E-3</v>
      </c>
      <c r="BI436" s="17">
        <f t="shared" si="69"/>
        <v>6.8013799901429417E-2</v>
      </c>
      <c r="BK436" s="31">
        <v>45025</v>
      </c>
      <c r="BL436" s="8">
        <f t="shared" si="65"/>
        <v>1.520969003575128</v>
      </c>
      <c r="BM436" s="8">
        <f t="shared" si="66"/>
        <v>6.2692306048504981E-2</v>
      </c>
    </row>
    <row r="437" spans="2:65" x14ac:dyDescent="0.5">
      <c r="B437" s="31">
        <v>45039</v>
      </c>
      <c r="C437" s="34">
        <v>4169.4799999999996</v>
      </c>
      <c r="D437" s="15"/>
      <c r="E437" s="31">
        <v>45039</v>
      </c>
      <c r="F437" s="32">
        <v>63.39</v>
      </c>
      <c r="I437" s="4">
        <v>1</v>
      </c>
      <c r="J437" s="17">
        <f t="shared" si="70"/>
        <v>-9.9573670014785343E-4</v>
      </c>
      <c r="K437" s="17">
        <f t="shared" si="67"/>
        <v>-2.2611905860636883E-2</v>
      </c>
      <c r="U437" s="4">
        <v>1</v>
      </c>
      <c r="V437" s="7">
        <f t="shared" si="71"/>
        <v>8.6996071145171161E-3</v>
      </c>
      <c r="W437" s="7">
        <f t="shared" si="72"/>
        <v>8.6996071145171161E-3</v>
      </c>
      <c r="X437" s="7">
        <f t="shared" si="73"/>
        <v>-2.3607176581680323E-3</v>
      </c>
      <c r="BH437" s="17">
        <f t="shared" si="68"/>
        <v>-9.9573670014785343E-4</v>
      </c>
      <c r="BI437" s="17">
        <f t="shared" si="69"/>
        <v>-2.2611905860636883E-2</v>
      </c>
      <c r="BK437" s="31">
        <v>45032</v>
      </c>
      <c r="BL437" s="8">
        <f t="shared" si="65"/>
        <v>1.5317107429603245</v>
      </c>
      <c r="BM437" s="8">
        <f t="shared" si="66"/>
        <v>6.2797014258691927E-2</v>
      </c>
    </row>
    <row r="438" spans="2:65" x14ac:dyDescent="0.5">
      <c r="B438" s="31">
        <v>45046</v>
      </c>
      <c r="C438" s="34">
        <v>4136.25</v>
      </c>
      <c r="D438" s="15"/>
      <c r="E438" s="31">
        <v>45046</v>
      </c>
      <c r="F438" s="32">
        <v>60.53</v>
      </c>
      <c r="I438" s="4">
        <v>1</v>
      </c>
      <c r="J438" s="17">
        <f t="shared" si="70"/>
        <v>8.6996071145171161E-3</v>
      </c>
      <c r="K438" s="17">
        <f t="shared" si="67"/>
        <v>-2.3607176581680323E-3</v>
      </c>
      <c r="U438" s="4">
        <v>1</v>
      </c>
      <c r="V438" s="7">
        <f t="shared" si="71"/>
        <v>-7.9698187783607821E-3</v>
      </c>
      <c r="W438" s="7">
        <f t="shared" si="72"/>
        <v>7.9698187783607821E-3</v>
      </c>
      <c r="X438" s="7">
        <f t="shared" si="73"/>
        <v>-4.5117526423726129E-2</v>
      </c>
      <c r="BH438" s="17">
        <f t="shared" si="68"/>
        <v>8.6996071145171161E-3</v>
      </c>
      <c r="BI438" s="17">
        <f t="shared" si="69"/>
        <v>-2.3607176581680323E-3</v>
      </c>
      <c r="BK438" s="31">
        <v>45039</v>
      </c>
      <c r="BL438" s="8">
        <f t="shared" si="65"/>
        <v>1.5141312494435653</v>
      </c>
      <c r="BM438" s="8">
        <f t="shared" si="66"/>
        <v>6.2126645327362152E-2</v>
      </c>
    </row>
    <row r="439" spans="2:65" x14ac:dyDescent="0.5">
      <c r="B439" s="31">
        <v>45053</v>
      </c>
      <c r="C439" s="34">
        <v>4124.08</v>
      </c>
      <c r="D439" s="15"/>
      <c r="E439" s="31">
        <v>45053</v>
      </c>
      <c r="F439" s="32">
        <v>62.51</v>
      </c>
      <c r="I439" s="4">
        <v>1</v>
      </c>
      <c r="J439" s="17">
        <f t="shared" si="70"/>
        <v>-7.9698187783607821E-3</v>
      </c>
      <c r="K439" s="17">
        <f t="shared" si="67"/>
        <v>-4.5117526423726129E-2</v>
      </c>
      <c r="U439" s="4">
        <v>1</v>
      </c>
      <c r="V439" s="7">
        <f t="shared" si="71"/>
        <v>-2.9422786340284057E-3</v>
      </c>
      <c r="W439" s="7">
        <f t="shared" si="72"/>
        <v>2.9422786340284057E-3</v>
      </c>
      <c r="X439" s="7">
        <f t="shared" si="73"/>
        <v>3.2711052370725247E-2</v>
      </c>
      <c r="BH439" s="17">
        <f t="shared" si="68"/>
        <v>-7.9698187783607821E-3</v>
      </c>
      <c r="BI439" s="17">
        <f t="shared" si="69"/>
        <v>-4.5117526423726129E-2</v>
      </c>
      <c r="BK439" s="31">
        <v>45046</v>
      </c>
      <c r="BL439" s="8">
        <f t="shared" si="65"/>
        <v>1.4981080792231327</v>
      </c>
      <c r="BM439" s="8">
        <f t="shared" si="66"/>
        <v>6.146015657008258E-2</v>
      </c>
    </row>
    <row r="440" spans="2:65" x14ac:dyDescent="0.5">
      <c r="B440" s="31">
        <v>45060</v>
      </c>
      <c r="C440" s="34">
        <v>4191.9799999999996</v>
      </c>
      <c r="D440" s="15"/>
      <c r="E440" s="31">
        <v>45060</v>
      </c>
      <c r="F440" s="32">
        <v>63.85</v>
      </c>
      <c r="I440" s="4">
        <v>1</v>
      </c>
      <c r="J440" s="17">
        <f t="shared" si="70"/>
        <v>-2.9422786340284057E-3</v>
      </c>
      <c r="K440" s="17">
        <f t="shared" si="67"/>
        <v>3.2711052370725247E-2</v>
      </c>
      <c r="U440" s="4">
        <v>1</v>
      </c>
      <c r="V440" s="7">
        <f t="shared" si="71"/>
        <v>1.6464278093538454E-2</v>
      </c>
      <c r="W440" s="7">
        <f t="shared" si="72"/>
        <v>1.6464278093538454E-2</v>
      </c>
      <c r="X440" s="7">
        <f t="shared" si="73"/>
        <v>2.1436570148776202E-2</v>
      </c>
      <c r="BH440" s="17">
        <f t="shared" si="68"/>
        <v>-2.9422786340284057E-3</v>
      </c>
      <c r="BI440" s="17">
        <f t="shared" si="69"/>
        <v>3.2711052370725247E-2</v>
      </c>
      <c r="BK440" s="31">
        <v>45053</v>
      </c>
      <c r="BL440" s="8">
        <f t="shared" si="65"/>
        <v>1.4990671479545821</v>
      </c>
      <c r="BM440" s="8">
        <f t="shared" si="66"/>
        <v>6.1053602960155981E-2</v>
      </c>
    </row>
    <row r="441" spans="2:65" x14ac:dyDescent="0.5">
      <c r="B441" s="31">
        <v>45067</v>
      </c>
      <c r="C441" s="34">
        <v>4205.45</v>
      </c>
      <c r="D441" s="15"/>
      <c r="E441" s="31">
        <v>45067</v>
      </c>
      <c r="F441" s="32">
        <v>65.42</v>
      </c>
      <c r="I441" s="4">
        <v>1</v>
      </c>
      <c r="J441" s="17">
        <f t="shared" si="70"/>
        <v>1.6464278093538454E-2</v>
      </c>
      <c r="K441" s="17">
        <f t="shared" si="67"/>
        <v>2.1436570148776202E-2</v>
      </c>
      <c r="U441" s="4">
        <v>1</v>
      </c>
      <c r="V441" s="7">
        <f t="shared" si="71"/>
        <v>3.2132786893068754E-3</v>
      </c>
      <c r="W441" s="7">
        <f t="shared" si="72"/>
        <v>3.2132786893068754E-3</v>
      </c>
      <c r="X441" s="7">
        <f t="shared" si="73"/>
        <v>2.4588880187940587E-2</v>
      </c>
      <c r="BH441" s="17">
        <f t="shared" si="68"/>
        <v>1.6464278093538454E-2</v>
      </c>
      <c r="BI441" s="17">
        <f t="shared" si="69"/>
        <v>2.1436570148776202E-2</v>
      </c>
      <c r="BK441" s="31">
        <v>45060</v>
      </c>
      <c r="BL441" s="8">
        <f t="shared" si="65"/>
        <v>1.5267665212778674</v>
      </c>
      <c r="BM441" s="8">
        <f t="shared" si="66"/>
        <v>6.1035782965969419E-2</v>
      </c>
    </row>
    <row r="442" spans="2:65" x14ac:dyDescent="0.5">
      <c r="B442" s="31">
        <v>45074</v>
      </c>
      <c r="C442" s="34">
        <v>4282.37</v>
      </c>
      <c r="D442" s="15"/>
      <c r="E442" s="31">
        <v>45074</v>
      </c>
      <c r="F442" s="32">
        <v>69.7</v>
      </c>
      <c r="I442" s="4">
        <v>1</v>
      </c>
      <c r="J442" s="17">
        <f t="shared" si="70"/>
        <v>3.2132786893068754E-3</v>
      </c>
      <c r="K442" s="17">
        <f t="shared" si="67"/>
        <v>2.4588880187940587E-2</v>
      </c>
      <c r="U442" s="4">
        <v>1</v>
      </c>
      <c r="V442" s="7">
        <f t="shared" si="71"/>
        <v>1.8290551546207956E-2</v>
      </c>
      <c r="W442" s="7">
        <f t="shared" si="72"/>
        <v>1.8290551546207956E-2</v>
      </c>
      <c r="X442" s="7">
        <f t="shared" si="73"/>
        <v>6.5423417915010607E-2</v>
      </c>
      <c r="BH442" s="17">
        <f t="shared" si="68"/>
        <v>3.2132786893068754E-3</v>
      </c>
      <c r="BI442" s="17">
        <f t="shared" si="69"/>
        <v>2.4588880187940587E-2</v>
      </c>
      <c r="BK442" s="31">
        <v>45067</v>
      </c>
      <c r="BL442" s="8">
        <f t="shared" ref="BL442:BL505" si="74">SLOPE(BI390:BI442,BH390:BH442)</f>
        <v>1.5610651310702763</v>
      </c>
      <c r="BM442" s="8">
        <f t="shared" ref="BM442:BM505" si="75">STDEV(BI390:BI442)</f>
        <v>6.1095382964049649E-2</v>
      </c>
    </row>
    <row r="443" spans="2:65" x14ac:dyDescent="0.5">
      <c r="B443" s="31">
        <v>45081</v>
      </c>
      <c r="C443" s="34">
        <v>4298.8599999999997</v>
      </c>
      <c r="D443" s="15"/>
      <c r="E443" s="31">
        <v>45081</v>
      </c>
      <c r="F443" s="32">
        <v>72.98</v>
      </c>
      <c r="I443" s="4">
        <v>1</v>
      </c>
      <c r="J443" s="17">
        <f t="shared" si="70"/>
        <v>1.8290551546207956E-2</v>
      </c>
      <c r="K443" s="17">
        <f t="shared" si="67"/>
        <v>6.5423417915010607E-2</v>
      </c>
      <c r="U443" s="4">
        <v>1</v>
      </c>
      <c r="V443" s="7">
        <f t="shared" si="71"/>
        <v>3.8506714739734438E-3</v>
      </c>
      <c r="W443" s="7">
        <f t="shared" si="72"/>
        <v>3.8506714739734438E-3</v>
      </c>
      <c r="X443" s="7">
        <f t="shared" si="73"/>
        <v>4.705882352941182E-2</v>
      </c>
      <c r="BH443" s="17">
        <f t="shared" si="68"/>
        <v>1.8290551546207956E-2</v>
      </c>
      <c r="BI443" s="17">
        <f t="shared" si="69"/>
        <v>6.5423417915010607E-2</v>
      </c>
      <c r="BK443" s="31">
        <v>45074</v>
      </c>
      <c r="BL443" s="8">
        <f t="shared" si="74"/>
        <v>1.5720733276139189</v>
      </c>
      <c r="BM443" s="8">
        <f t="shared" si="75"/>
        <v>6.0015740757742332E-2</v>
      </c>
    </row>
    <row r="444" spans="2:65" x14ac:dyDescent="0.5">
      <c r="B444" s="31">
        <v>45088</v>
      </c>
      <c r="C444" s="34">
        <v>4409.59</v>
      </c>
      <c r="D444" s="15"/>
      <c r="E444" s="31">
        <v>45088</v>
      </c>
      <c r="F444" s="32">
        <v>77.08</v>
      </c>
      <c r="I444" s="4">
        <v>1</v>
      </c>
      <c r="J444" s="17">
        <f t="shared" si="70"/>
        <v>3.8506714739734438E-3</v>
      </c>
      <c r="K444" s="17">
        <f t="shared" si="67"/>
        <v>4.705882352941182E-2</v>
      </c>
      <c r="U444" s="4">
        <v>1</v>
      </c>
      <c r="V444" s="7">
        <f t="shared" si="71"/>
        <v>2.5757991653601264E-2</v>
      </c>
      <c r="W444" s="7">
        <f t="shared" si="72"/>
        <v>2.5757991653601264E-2</v>
      </c>
      <c r="X444" s="7">
        <f t="shared" si="73"/>
        <v>5.6179775280898792E-2</v>
      </c>
      <c r="BH444" s="17">
        <f t="shared" si="68"/>
        <v>3.8506714739734438E-3</v>
      </c>
      <c r="BI444" s="17">
        <f t="shared" si="69"/>
        <v>4.705882352941182E-2</v>
      </c>
      <c r="BK444" s="31">
        <v>45081</v>
      </c>
      <c r="BL444" s="8">
        <f t="shared" si="74"/>
        <v>1.5661888681879941</v>
      </c>
      <c r="BM444" s="8">
        <f t="shared" si="75"/>
        <v>5.9932973824926003E-2</v>
      </c>
    </row>
    <row r="445" spans="2:65" x14ac:dyDescent="0.5">
      <c r="B445" s="31">
        <v>45095</v>
      </c>
      <c r="C445" s="34">
        <v>4348.33</v>
      </c>
      <c r="D445" s="15"/>
      <c r="E445" s="31">
        <v>45095</v>
      </c>
      <c r="F445" s="32">
        <v>73</v>
      </c>
      <c r="I445" s="4">
        <v>1</v>
      </c>
      <c r="J445" s="17">
        <f t="shared" si="70"/>
        <v>2.5757991653601264E-2</v>
      </c>
      <c r="K445" s="17">
        <f t="shared" si="67"/>
        <v>5.6179775280898792E-2</v>
      </c>
      <c r="U445" s="4">
        <v>1</v>
      </c>
      <c r="V445" s="7">
        <f t="shared" si="71"/>
        <v>-1.389244805072587E-2</v>
      </c>
      <c r="W445" s="7">
        <f t="shared" si="72"/>
        <v>1.389244805072587E-2</v>
      </c>
      <c r="X445" s="7">
        <f t="shared" si="73"/>
        <v>-5.2932018681888904E-2</v>
      </c>
      <c r="BH445" s="17">
        <f t="shared" si="68"/>
        <v>2.5757991653601264E-2</v>
      </c>
      <c r="BI445" s="17">
        <f t="shared" si="69"/>
        <v>5.6179775280898792E-2</v>
      </c>
      <c r="BK445" s="31">
        <v>45088</v>
      </c>
      <c r="BL445" s="8">
        <f t="shared" si="74"/>
        <v>1.5957555448659415</v>
      </c>
      <c r="BM445" s="8">
        <f t="shared" si="75"/>
        <v>5.9639700217575864E-2</v>
      </c>
    </row>
    <row r="446" spans="2:65" x14ac:dyDescent="0.5">
      <c r="B446" s="31">
        <v>45102</v>
      </c>
      <c r="C446" s="34">
        <v>4450.38</v>
      </c>
      <c r="D446" s="15"/>
      <c r="E446" s="31">
        <v>45102</v>
      </c>
      <c r="F446" s="32">
        <v>76.81</v>
      </c>
      <c r="I446" s="4">
        <v>1</v>
      </c>
      <c r="J446" s="17">
        <f t="shared" si="70"/>
        <v>-1.389244805072587E-2</v>
      </c>
      <c r="K446" s="17">
        <f t="shared" si="67"/>
        <v>-5.2932018681888904E-2</v>
      </c>
      <c r="U446" s="4">
        <v>1</v>
      </c>
      <c r="V446" s="7">
        <f t="shared" si="71"/>
        <v>2.3468779968401687E-2</v>
      </c>
      <c r="W446" s="7">
        <f t="shared" si="72"/>
        <v>2.3468779968401687E-2</v>
      </c>
      <c r="X446" s="7">
        <f t="shared" si="73"/>
        <v>5.2191780821917888E-2</v>
      </c>
      <c r="BH446" s="17">
        <f t="shared" si="68"/>
        <v>-1.389244805072587E-2</v>
      </c>
      <c r="BI446" s="17">
        <f t="shared" si="69"/>
        <v>-5.2932018681888904E-2</v>
      </c>
      <c r="BK446" s="31">
        <v>45095</v>
      </c>
      <c r="BL446" s="8">
        <f t="shared" si="74"/>
        <v>1.5696615473361679</v>
      </c>
      <c r="BM446" s="8">
        <f t="shared" si="75"/>
        <v>5.7797083284094983E-2</v>
      </c>
    </row>
    <row r="447" spans="2:65" x14ac:dyDescent="0.5">
      <c r="B447" s="31">
        <v>45109</v>
      </c>
      <c r="C447" s="34">
        <v>4398.95</v>
      </c>
      <c r="D447" s="15"/>
      <c r="E447" s="31">
        <v>45109</v>
      </c>
      <c r="F447" s="32">
        <v>76.010000000000005</v>
      </c>
      <c r="I447" s="4">
        <v>1</v>
      </c>
      <c r="J447" s="17">
        <f t="shared" si="70"/>
        <v>2.3468779968401687E-2</v>
      </c>
      <c r="K447" s="17">
        <f t="shared" si="67"/>
        <v>5.2191780821917888E-2</v>
      </c>
      <c r="U447" s="4">
        <v>1</v>
      </c>
      <c r="V447" s="7">
        <f t="shared" si="71"/>
        <v>-1.1556316539261924E-2</v>
      </c>
      <c r="W447" s="7">
        <f t="shared" si="72"/>
        <v>1.1556316539261924E-2</v>
      </c>
      <c r="X447" s="7">
        <f t="shared" si="73"/>
        <v>-1.0415310506444397E-2</v>
      </c>
      <c r="BH447" s="17">
        <f t="shared" si="68"/>
        <v>2.3468779968401687E-2</v>
      </c>
      <c r="BI447" s="17">
        <f t="shared" si="69"/>
        <v>5.2191780821917888E-2</v>
      </c>
      <c r="BK447" s="31">
        <v>45102</v>
      </c>
      <c r="BL447" s="8">
        <f t="shared" si="74"/>
        <v>1.6274383052993753</v>
      </c>
      <c r="BM447" s="8">
        <f t="shared" si="75"/>
        <v>5.7322109128924693E-2</v>
      </c>
    </row>
    <row r="448" spans="2:65" x14ac:dyDescent="0.5">
      <c r="B448" s="31">
        <v>45116</v>
      </c>
      <c r="C448" s="34">
        <v>4505.42</v>
      </c>
      <c r="D448" s="15"/>
      <c r="E448" s="31">
        <v>45116</v>
      </c>
      <c r="F448" s="32">
        <v>80.290000000000006</v>
      </c>
      <c r="I448" s="4">
        <v>1</v>
      </c>
      <c r="J448" s="17">
        <f t="shared" si="70"/>
        <v>-1.1556316539261924E-2</v>
      </c>
      <c r="K448" s="17">
        <f t="shared" si="67"/>
        <v>-1.0415310506444397E-2</v>
      </c>
      <c r="U448" s="4">
        <v>1</v>
      </c>
      <c r="V448" s="7">
        <f t="shared" si="71"/>
        <v>2.4203503108696456E-2</v>
      </c>
      <c r="W448" s="7">
        <f t="shared" si="72"/>
        <v>2.4203503108696456E-2</v>
      </c>
      <c r="X448" s="7">
        <f t="shared" si="73"/>
        <v>5.6308380476253195E-2</v>
      </c>
      <c r="BH448" s="17">
        <f t="shared" si="68"/>
        <v>-1.1556316539261924E-2</v>
      </c>
      <c r="BI448" s="17">
        <f t="shared" si="69"/>
        <v>-1.0415310506444397E-2</v>
      </c>
      <c r="BK448" s="31">
        <v>45109</v>
      </c>
      <c r="BL448" s="8">
        <f t="shared" si="74"/>
        <v>1.6095814159913053</v>
      </c>
      <c r="BM448" s="8">
        <f t="shared" si="75"/>
        <v>5.6737911306428142E-2</v>
      </c>
    </row>
    <row r="449" spans="2:65" x14ac:dyDescent="0.5">
      <c r="B449" s="31">
        <v>45123</v>
      </c>
      <c r="C449" s="34">
        <v>4536.34</v>
      </c>
      <c r="D449" s="15"/>
      <c r="E449" s="31">
        <v>45123</v>
      </c>
      <c r="F449" s="32">
        <v>80.790000000000006</v>
      </c>
      <c r="I449" s="4">
        <v>1</v>
      </c>
      <c r="J449" s="17">
        <f t="shared" si="70"/>
        <v>2.4203503108696456E-2</v>
      </c>
      <c r="K449" s="17">
        <f t="shared" si="67"/>
        <v>5.6308380476253195E-2</v>
      </c>
      <c r="U449" s="4">
        <v>1</v>
      </c>
      <c r="V449" s="7">
        <f t="shared" si="71"/>
        <v>6.8628451953425262E-3</v>
      </c>
      <c r="W449" s="7">
        <f t="shared" si="72"/>
        <v>6.8628451953425262E-3</v>
      </c>
      <c r="X449" s="7">
        <f t="shared" si="73"/>
        <v>6.227425582264301E-3</v>
      </c>
      <c r="BH449" s="17">
        <f t="shared" si="68"/>
        <v>2.4203503108696456E-2</v>
      </c>
      <c r="BI449" s="17">
        <f t="shared" si="69"/>
        <v>5.6308380476253195E-2</v>
      </c>
      <c r="BK449" s="31">
        <v>45116</v>
      </c>
      <c r="BL449" s="8">
        <f t="shared" si="74"/>
        <v>1.6122697853295382</v>
      </c>
      <c r="BM449" s="8">
        <f t="shared" si="75"/>
        <v>5.6873304213130048E-2</v>
      </c>
    </row>
    <row r="450" spans="2:65" x14ac:dyDescent="0.5">
      <c r="B450" s="31">
        <v>45130</v>
      </c>
      <c r="C450" s="34">
        <v>4582.2299999999996</v>
      </c>
      <c r="D450" s="15"/>
      <c r="E450" s="31">
        <v>45130</v>
      </c>
      <c r="F450" s="32">
        <v>81.81</v>
      </c>
      <c r="I450" s="4">
        <v>1</v>
      </c>
      <c r="J450" s="17">
        <f t="shared" si="70"/>
        <v>6.8628451953425262E-3</v>
      </c>
      <c r="K450" s="17">
        <f t="shared" si="67"/>
        <v>6.227425582264301E-3</v>
      </c>
      <c r="U450" s="4">
        <v>1</v>
      </c>
      <c r="V450" s="7">
        <f t="shared" si="71"/>
        <v>1.0116084773187151E-2</v>
      </c>
      <c r="W450" s="7">
        <f t="shared" si="72"/>
        <v>1.0116084773187151E-2</v>
      </c>
      <c r="X450" s="7">
        <f t="shared" si="73"/>
        <v>1.2625324916450076E-2</v>
      </c>
      <c r="BH450" s="17">
        <f t="shared" si="68"/>
        <v>6.8628451953425262E-3</v>
      </c>
      <c r="BI450" s="17">
        <f t="shared" si="69"/>
        <v>6.227425582264301E-3</v>
      </c>
      <c r="BK450" s="31">
        <v>45123</v>
      </c>
      <c r="BL450" s="8">
        <f t="shared" si="74"/>
        <v>1.6097210267853168</v>
      </c>
      <c r="BM450" s="8">
        <f t="shared" si="75"/>
        <v>5.6778790461358628E-2</v>
      </c>
    </row>
    <row r="451" spans="2:65" x14ac:dyDescent="0.5">
      <c r="B451" s="31">
        <v>45137</v>
      </c>
      <c r="C451" s="34">
        <v>4478.03</v>
      </c>
      <c r="D451" s="15"/>
      <c r="E451" s="31">
        <v>45137</v>
      </c>
      <c r="F451" s="32">
        <v>86.14</v>
      </c>
      <c r="I451" s="4">
        <v>1</v>
      </c>
      <c r="J451" s="17">
        <f t="shared" si="70"/>
        <v>1.0116084773187151E-2</v>
      </c>
      <c r="K451" s="17">
        <f t="shared" si="67"/>
        <v>1.2625324916450076E-2</v>
      </c>
      <c r="U451" s="4">
        <v>1</v>
      </c>
      <c r="V451" s="7">
        <f t="shared" si="71"/>
        <v>-2.2740019597444872E-2</v>
      </c>
      <c r="W451" s="7">
        <f t="shared" si="72"/>
        <v>2.2740019597444872E-2</v>
      </c>
      <c r="X451" s="7">
        <f t="shared" si="73"/>
        <v>5.2927514973719614E-2</v>
      </c>
      <c r="BH451" s="17">
        <f t="shared" si="68"/>
        <v>1.0116084773187151E-2</v>
      </c>
      <c r="BI451" s="17">
        <f t="shared" si="69"/>
        <v>1.2625324916450076E-2</v>
      </c>
      <c r="BK451" s="31">
        <v>45130</v>
      </c>
      <c r="BL451" s="8">
        <f t="shared" si="74"/>
        <v>1.5976922547922696</v>
      </c>
      <c r="BM451" s="8">
        <f t="shared" si="75"/>
        <v>5.6340647106125422E-2</v>
      </c>
    </row>
    <row r="452" spans="2:65" x14ac:dyDescent="0.5">
      <c r="B452" s="31">
        <v>45144</v>
      </c>
      <c r="C452" s="34">
        <v>4464.05</v>
      </c>
      <c r="D452" s="15"/>
      <c r="E452" s="31">
        <v>45144</v>
      </c>
      <c r="F452" s="32">
        <v>81.41</v>
      </c>
      <c r="I452" s="4">
        <v>1</v>
      </c>
      <c r="J452" s="17">
        <f t="shared" si="70"/>
        <v>-2.2740019597444872E-2</v>
      </c>
      <c r="K452" s="17">
        <f t="shared" si="67"/>
        <v>5.2927514973719614E-2</v>
      </c>
      <c r="U452" s="4">
        <v>1</v>
      </c>
      <c r="V452" s="7">
        <f t="shared" si="71"/>
        <v>-3.1219085178079142E-3</v>
      </c>
      <c r="W452" s="7">
        <f t="shared" si="72"/>
        <v>3.1219085178079142E-3</v>
      </c>
      <c r="X452" s="7">
        <f t="shared" si="73"/>
        <v>-5.4910610633851942E-2</v>
      </c>
      <c r="BH452" s="17">
        <f t="shared" si="68"/>
        <v>-2.2740019597444872E-2</v>
      </c>
      <c r="BI452" s="17">
        <f t="shared" si="69"/>
        <v>5.2927514973719614E-2</v>
      </c>
      <c r="BK452" s="31">
        <v>45137</v>
      </c>
      <c r="BL452" s="8">
        <f t="shared" si="74"/>
        <v>1.5499485809866291</v>
      </c>
      <c r="BM452" s="8">
        <f t="shared" si="75"/>
        <v>5.6251123057284545E-2</v>
      </c>
    </row>
    <row r="453" spans="2:65" x14ac:dyDescent="0.5">
      <c r="B453" s="31">
        <v>45151</v>
      </c>
      <c r="C453" s="34">
        <v>4369.71</v>
      </c>
      <c r="D453" s="15"/>
      <c r="E453" s="31">
        <v>45151</v>
      </c>
      <c r="F453" s="32">
        <v>81.16</v>
      </c>
      <c r="I453" s="4">
        <v>1</v>
      </c>
      <c r="J453" s="17">
        <f t="shared" si="70"/>
        <v>-3.1219085178079142E-3</v>
      </c>
      <c r="K453" s="17">
        <f t="shared" si="67"/>
        <v>-5.4910610633851942E-2</v>
      </c>
      <c r="U453" s="4">
        <v>1</v>
      </c>
      <c r="V453" s="7">
        <f t="shared" si="71"/>
        <v>-2.1133275836964227E-2</v>
      </c>
      <c r="W453" s="7">
        <f t="shared" si="72"/>
        <v>2.1133275836964227E-2</v>
      </c>
      <c r="X453" s="7">
        <f t="shared" si="73"/>
        <v>-3.0708758137820702E-3</v>
      </c>
      <c r="BH453" s="17">
        <f t="shared" si="68"/>
        <v>-3.1219085178079142E-3</v>
      </c>
      <c r="BI453" s="17">
        <f t="shared" si="69"/>
        <v>-5.4910610633851942E-2</v>
      </c>
      <c r="BK453" s="31">
        <v>45144</v>
      </c>
      <c r="BL453" s="8">
        <f t="shared" si="74"/>
        <v>1.5588574823114674</v>
      </c>
      <c r="BM453" s="8">
        <f t="shared" si="75"/>
        <v>5.6940016267832627E-2</v>
      </c>
    </row>
    <row r="454" spans="2:65" x14ac:dyDescent="0.5">
      <c r="B454" s="31">
        <v>45158</v>
      </c>
      <c r="C454" s="34">
        <v>4405.71</v>
      </c>
      <c r="D454" s="15"/>
      <c r="E454" s="31">
        <v>45158</v>
      </c>
      <c r="F454" s="32">
        <v>83.15</v>
      </c>
      <c r="I454" s="4">
        <v>1</v>
      </c>
      <c r="J454" s="17">
        <f t="shared" si="70"/>
        <v>-2.1133275836964227E-2</v>
      </c>
      <c r="K454" s="17">
        <f t="shared" si="67"/>
        <v>-3.0708758137820702E-3</v>
      </c>
      <c r="U454" s="4">
        <v>1</v>
      </c>
      <c r="V454" s="7">
        <f t="shared" si="71"/>
        <v>8.2385329918919226E-3</v>
      </c>
      <c r="W454" s="7">
        <f t="shared" si="72"/>
        <v>8.2385329918919226E-3</v>
      </c>
      <c r="X454" s="7">
        <f t="shared" si="73"/>
        <v>2.4519467718087773E-2</v>
      </c>
      <c r="BH454" s="17">
        <f t="shared" si="68"/>
        <v>-2.1133275836964227E-2</v>
      </c>
      <c r="BI454" s="17">
        <f t="shared" si="69"/>
        <v>-3.0708758137820702E-3</v>
      </c>
      <c r="BK454" s="31">
        <v>45151</v>
      </c>
      <c r="BL454" s="8">
        <f t="shared" si="74"/>
        <v>1.5376880744548063</v>
      </c>
      <c r="BM454" s="8">
        <f t="shared" si="75"/>
        <v>5.6487985447505988E-2</v>
      </c>
    </row>
    <row r="455" spans="2:65" x14ac:dyDescent="0.5">
      <c r="B455" s="31">
        <v>45165</v>
      </c>
      <c r="C455" s="34">
        <v>4515.7700000000004</v>
      </c>
      <c r="D455" s="15"/>
      <c r="E455" s="31">
        <v>45165</v>
      </c>
      <c r="F455" s="32">
        <v>86.44</v>
      </c>
      <c r="I455" s="4">
        <v>1</v>
      </c>
      <c r="J455" s="17">
        <f t="shared" si="70"/>
        <v>8.2385329918919226E-3</v>
      </c>
      <c r="K455" s="17">
        <f t="shared" ref="K455:K518" si="76">F454/F453-1</f>
        <v>2.4519467718087773E-2</v>
      </c>
      <c r="U455" s="4">
        <v>1</v>
      </c>
      <c r="V455" s="7">
        <f t="shared" si="71"/>
        <v>2.4981217556307778E-2</v>
      </c>
      <c r="W455" s="7">
        <f t="shared" si="72"/>
        <v>2.4981217556307778E-2</v>
      </c>
      <c r="X455" s="7">
        <f t="shared" si="73"/>
        <v>3.9567047504509789E-2</v>
      </c>
      <c r="BH455" s="17">
        <f t="shared" ref="BH455:BH518" si="77">C454/C453-1</f>
        <v>8.2385329918919226E-3</v>
      </c>
      <c r="BI455" s="17">
        <f t="shared" ref="BI455:BI518" si="78">F454/F453-1</f>
        <v>2.4519467718087773E-2</v>
      </c>
      <c r="BK455" s="31">
        <v>45158</v>
      </c>
      <c r="BL455" s="8">
        <f t="shared" si="74"/>
        <v>1.5244684972467164</v>
      </c>
      <c r="BM455" s="8">
        <f t="shared" si="75"/>
        <v>5.6024767817829134E-2</v>
      </c>
    </row>
    <row r="456" spans="2:65" x14ac:dyDescent="0.5">
      <c r="B456" s="31">
        <v>45172</v>
      </c>
      <c r="C456" s="34">
        <v>4457.49</v>
      </c>
      <c r="D456" s="15"/>
      <c r="E456" s="31">
        <v>45172</v>
      </c>
      <c r="F456" s="32">
        <v>87.86</v>
      </c>
      <c r="I456" s="4">
        <v>1</v>
      </c>
      <c r="J456" s="17">
        <f t="shared" ref="J456:J519" si="79">C455/C454-1</f>
        <v>2.4981217556307778E-2</v>
      </c>
      <c r="K456" s="17">
        <f t="shared" si="76"/>
        <v>3.9567047504509789E-2</v>
      </c>
      <c r="U456" s="4">
        <v>1</v>
      </c>
      <c r="V456" s="7">
        <f t="shared" si="71"/>
        <v>-1.290588316056851E-2</v>
      </c>
      <c r="W456" s="7">
        <f t="shared" si="72"/>
        <v>1.290588316056851E-2</v>
      </c>
      <c r="X456" s="7">
        <f t="shared" si="73"/>
        <v>1.6427579824155547E-2</v>
      </c>
      <c r="BH456" s="17">
        <f t="shared" si="77"/>
        <v>2.4981217556307778E-2</v>
      </c>
      <c r="BI456" s="17">
        <f t="shared" si="78"/>
        <v>3.9567047504509789E-2</v>
      </c>
      <c r="BK456" s="31">
        <v>45165</v>
      </c>
      <c r="BL456" s="8">
        <f t="shared" si="74"/>
        <v>1.5557379419668234</v>
      </c>
      <c r="BM456" s="8">
        <f t="shared" si="75"/>
        <v>5.5920191066978542E-2</v>
      </c>
    </row>
    <row r="457" spans="2:65" x14ac:dyDescent="0.5">
      <c r="B457" s="31">
        <v>45179</v>
      </c>
      <c r="C457" s="34">
        <v>4450.32</v>
      </c>
      <c r="D457" s="15"/>
      <c r="E457" s="31">
        <v>45179</v>
      </c>
      <c r="F457" s="32">
        <v>91.78</v>
      </c>
      <c r="I457" s="4">
        <v>1</v>
      </c>
      <c r="J457" s="17">
        <f t="shared" si="79"/>
        <v>-1.290588316056851E-2</v>
      </c>
      <c r="K457" s="17">
        <f t="shared" si="76"/>
        <v>1.6427579824155547E-2</v>
      </c>
      <c r="U457" s="4">
        <v>1</v>
      </c>
      <c r="V457" s="7">
        <f t="shared" si="71"/>
        <v>-1.6085285665251581E-3</v>
      </c>
      <c r="W457" s="7">
        <f t="shared" si="72"/>
        <v>1.6085285665251581E-3</v>
      </c>
      <c r="X457" s="7">
        <f t="shared" si="73"/>
        <v>4.4616435237878393E-2</v>
      </c>
      <c r="BH457" s="17">
        <f t="shared" si="77"/>
        <v>-1.290588316056851E-2</v>
      </c>
      <c r="BI457" s="17">
        <f t="shared" si="78"/>
        <v>1.6427579824155547E-2</v>
      </c>
      <c r="BK457" s="31">
        <v>45172</v>
      </c>
      <c r="BL457" s="8">
        <f t="shared" si="74"/>
        <v>1.5649143848509821</v>
      </c>
      <c r="BM457" s="8">
        <f t="shared" si="75"/>
        <v>5.5723964643921951E-2</v>
      </c>
    </row>
    <row r="458" spans="2:65" x14ac:dyDescent="0.5">
      <c r="B458" s="31">
        <v>45186</v>
      </c>
      <c r="C458" s="34">
        <v>4320.0600000000004</v>
      </c>
      <c r="D458" s="15"/>
      <c r="E458" s="31">
        <v>45186</v>
      </c>
      <c r="F458" s="32">
        <v>90.81</v>
      </c>
      <c r="I458" s="4">
        <v>1</v>
      </c>
      <c r="J458" s="17">
        <f t="shared" si="79"/>
        <v>-1.6085285665251581E-3</v>
      </c>
      <c r="K458" s="17">
        <f t="shared" si="76"/>
        <v>4.4616435237878393E-2</v>
      </c>
      <c r="U458" s="4">
        <v>1</v>
      </c>
      <c r="V458" s="7">
        <f t="shared" si="71"/>
        <v>-2.9269805317370334E-2</v>
      </c>
      <c r="W458" s="7">
        <f t="shared" si="72"/>
        <v>2.9269805317370334E-2</v>
      </c>
      <c r="X458" s="7">
        <f t="shared" si="73"/>
        <v>-1.0568751361952455E-2</v>
      </c>
      <c r="BH458" s="17">
        <f t="shared" si="77"/>
        <v>-1.6085285665251581E-3</v>
      </c>
      <c r="BI458" s="17">
        <f t="shared" si="78"/>
        <v>4.4616435237878393E-2</v>
      </c>
      <c r="BK458" s="31">
        <v>45179</v>
      </c>
      <c r="BL458" s="8">
        <f t="shared" si="74"/>
        <v>1.5680746877918592</v>
      </c>
      <c r="BM458" s="8">
        <f t="shared" si="75"/>
        <v>5.5557962583085686E-2</v>
      </c>
    </row>
    <row r="459" spans="2:65" x14ac:dyDescent="0.5">
      <c r="B459" s="31">
        <v>45193</v>
      </c>
      <c r="C459" s="34">
        <v>4288.05</v>
      </c>
      <c r="D459" s="15"/>
      <c r="E459" s="31">
        <v>45193</v>
      </c>
      <c r="F459" s="32">
        <v>89.76</v>
      </c>
      <c r="I459" s="4">
        <v>1</v>
      </c>
      <c r="J459" s="17">
        <f t="shared" si="79"/>
        <v>-2.9269805317370334E-2</v>
      </c>
      <c r="K459" s="17">
        <f t="shared" si="76"/>
        <v>-1.0568751361952455E-2</v>
      </c>
      <c r="U459" s="4">
        <v>1</v>
      </c>
      <c r="V459" s="7">
        <f t="shared" si="71"/>
        <v>-7.4096193108429409E-3</v>
      </c>
      <c r="W459" s="7">
        <f t="shared" si="72"/>
        <v>7.4096193108429409E-3</v>
      </c>
      <c r="X459" s="7">
        <f t="shared" si="73"/>
        <v>-1.156260323752889E-2</v>
      </c>
      <c r="BH459" s="17">
        <f t="shared" si="77"/>
        <v>-2.9269805317370334E-2</v>
      </c>
      <c r="BI459" s="17">
        <f t="shared" si="78"/>
        <v>-1.0568751361952455E-2</v>
      </c>
      <c r="BK459" s="31">
        <v>45186</v>
      </c>
      <c r="BL459" s="8">
        <f t="shared" si="74"/>
        <v>1.5548259909786839</v>
      </c>
      <c r="BM459" s="8">
        <f t="shared" si="75"/>
        <v>5.4844319472253565E-2</v>
      </c>
    </row>
    <row r="460" spans="2:65" x14ac:dyDescent="0.5">
      <c r="B460" s="31">
        <v>45200</v>
      </c>
      <c r="C460" s="34">
        <v>4308.5</v>
      </c>
      <c r="D460" s="15"/>
      <c r="E460" s="31">
        <v>45200</v>
      </c>
      <c r="F460" s="32">
        <v>90.57</v>
      </c>
      <c r="I460" s="4">
        <v>1</v>
      </c>
      <c r="J460" s="17">
        <f t="shared" si="79"/>
        <v>-7.4096193108429409E-3</v>
      </c>
      <c r="K460" s="17">
        <f t="shared" si="76"/>
        <v>-1.156260323752889E-2</v>
      </c>
      <c r="U460" s="4">
        <v>1</v>
      </c>
      <c r="V460" s="7">
        <f t="shared" si="71"/>
        <v>4.7690675248655001E-3</v>
      </c>
      <c r="W460" s="7">
        <f t="shared" si="72"/>
        <v>4.7690675248655001E-3</v>
      </c>
      <c r="X460" s="7">
        <f t="shared" si="73"/>
        <v>9.0240641711227809E-3</v>
      </c>
      <c r="BH460" s="17">
        <f t="shared" si="77"/>
        <v>-7.4096193108429409E-3</v>
      </c>
      <c r="BI460" s="17">
        <f t="shared" si="78"/>
        <v>-1.156260323752889E-2</v>
      </c>
      <c r="BK460" s="31">
        <v>45193</v>
      </c>
      <c r="BL460" s="8">
        <f t="shared" si="74"/>
        <v>1.4951846576371928</v>
      </c>
      <c r="BM460" s="8">
        <f t="shared" si="75"/>
        <v>5.2901864687731184E-2</v>
      </c>
    </row>
    <row r="461" spans="2:65" x14ac:dyDescent="0.5">
      <c r="B461" s="31">
        <v>45207</v>
      </c>
      <c r="C461" s="34">
        <v>4327.78</v>
      </c>
      <c r="D461" s="15"/>
      <c r="E461" s="31">
        <v>45207</v>
      </c>
      <c r="F461" s="32">
        <v>87.56</v>
      </c>
      <c r="I461" s="4">
        <v>1</v>
      </c>
      <c r="J461" s="17">
        <f t="shared" si="79"/>
        <v>4.7690675248655001E-3</v>
      </c>
      <c r="K461" s="17">
        <f t="shared" si="76"/>
        <v>9.0240641711227809E-3</v>
      </c>
      <c r="U461" s="4">
        <v>1</v>
      </c>
      <c r="V461" s="7">
        <f t="shared" si="71"/>
        <v>4.4748752466055031E-3</v>
      </c>
      <c r="W461" s="7">
        <f t="shared" si="72"/>
        <v>4.4748752466055031E-3</v>
      </c>
      <c r="X461" s="7">
        <f t="shared" si="73"/>
        <v>-3.3233962680799256E-2</v>
      </c>
      <c r="BH461" s="17">
        <f t="shared" si="77"/>
        <v>4.7690675248655001E-3</v>
      </c>
      <c r="BI461" s="17">
        <f t="shared" si="78"/>
        <v>9.0240641711227809E-3</v>
      </c>
      <c r="BK461" s="31">
        <v>45200</v>
      </c>
      <c r="BL461" s="8">
        <f t="shared" si="74"/>
        <v>1.4558909598923209</v>
      </c>
      <c r="BM461" s="8">
        <f t="shared" si="75"/>
        <v>5.184968755351458E-2</v>
      </c>
    </row>
    <row r="462" spans="2:65" x14ac:dyDescent="0.5">
      <c r="B462" s="31">
        <v>45214</v>
      </c>
      <c r="C462" s="34">
        <v>4224.16</v>
      </c>
      <c r="D462" s="15"/>
      <c r="E462" s="31">
        <v>45214</v>
      </c>
      <c r="F462" s="32">
        <v>82.36</v>
      </c>
      <c r="I462" s="4">
        <v>1</v>
      </c>
      <c r="J462" s="17">
        <f t="shared" si="79"/>
        <v>4.4748752466055031E-3</v>
      </c>
      <c r="K462" s="17">
        <f t="shared" si="76"/>
        <v>-3.3233962680799256E-2</v>
      </c>
      <c r="U462" s="4">
        <v>1</v>
      </c>
      <c r="V462" s="7">
        <f t="shared" si="71"/>
        <v>-2.3942991556872073E-2</v>
      </c>
      <c r="W462" s="7">
        <f t="shared" si="72"/>
        <v>2.3942991556872073E-2</v>
      </c>
      <c r="X462" s="7">
        <f t="shared" si="73"/>
        <v>-5.9387848332571935E-2</v>
      </c>
      <c r="BH462" s="17">
        <f t="shared" si="77"/>
        <v>4.4748752466055031E-3</v>
      </c>
      <c r="BI462" s="17">
        <f t="shared" si="78"/>
        <v>-3.3233962680799256E-2</v>
      </c>
      <c r="BK462" s="31">
        <v>45207</v>
      </c>
      <c r="BL462" s="8">
        <f t="shared" si="74"/>
        <v>1.4444330034442985</v>
      </c>
      <c r="BM462" s="8">
        <f t="shared" si="75"/>
        <v>5.2014872613255915E-2</v>
      </c>
    </row>
    <row r="463" spans="2:65" x14ac:dyDescent="0.5">
      <c r="B463" s="31">
        <v>45221</v>
      </c>
      <c r="C463" s="34">
        <v>4117.37</v>
      </c>
      <c r="D463" s="15"/>
      <c r="E463" s="31">
        <v>45221</v>
      </c>
      <c r="F463" s="32">
        <v>80.349999999999994</v>
      </c>
      <c r="I463" s="4">
        <v>1</v>
      </c>
      <c r="J463" s="17">
        <f t="shared" si="79"/>
        <v>-2.3942991556872073E-2</v>
      </c>
      <c r="K463" s="17">
        <f t="shared" si="76"/>
        <v>-5.9387848332571935E-2</v>
      </c>
      <c r="U463" s="4">
        <v>1</v>
      </c>
      <c r="V463" s="7">
        <f t="shared" si="71"/>
        <v>-2.5280765880080325E-2</v>
      </c>
      <c r="W463" s="7">
        <f t="shared" si="72"/>
        <v>2.5280765880080325E-2</v>
      </c>
      <c r="X463" s="7">
        <f t="shared" si="73"/>
        <v>-2.4405050995629063E-2</v>
      </c>
      <c r="BH463" s="17">
        <f t="shared" si="77"/>
        <v>-2.3942991556872073E-2</v>
      </c>
      <c r="BI463" s="17">
        <f t="shared" si="78"/>
        <v>-5.9387848332571935E-2</v>
      </c>
      <c r="BK463" s="31">
        <v>45214</v>
      </c>
      <c r="BL463" s="8">
        <f t="shared" si="74"/>
        <v>1.4712418259595346</v>
      </c>
      <c r="BM463" s="8">
        <f t="shared" si="75"/>
        <v>5.2645603316169472E-2</v>
      </c>
    </row>
    <row r="464" spans="2:65" x14ac:dyDescent="0.5">
      <c r="B464" s="31">
        <v>45228</v>
      </c>
      <c r="C464" s="34">
        <v>4358.34</v>
      </c>
      <c r="D464" s="15"/>
      <c r="E464" s="31">
        <v>45228</v>
      </c>
      <c r="F464" s="32">
        <v>85.03</v>
      </c>
      <c r="I464" s="4">
        <v>1</v>
      </c>
      <c r="J464" s="17">
        <f t="shared" si="79"/>
        <v>-2.5280765880080325E-2</v>
      </c>
      <c r="K464" s="17">
        <f t="shared" si="76"/>
        <v>-2.4405050995629063E-2</v>
      </c>
      <c r="U464" s="4">
        <v>1</v>
      </c>
      <c r="V464" s="7">
        <f t="shared" si="71"/>
        <v>5.852522362576118E-2</v>
      </c>
      <c r="W464" s="7">
        <f t="shared" si="72"/>
        <v>5.852522362576118E-2</v>
      </c>
      <c r="X464" s="7">
        <f t="shared" si="73"/>
        <v>5.8245177349097732E-2</v>
      </c>
      <c r="BH464" s="17">
        <f t="shared" si="77"/>
        <v>-2.5280765880080325E-2</v>
      </c>
      <c r="BI464" s="17">
        <f t="shared" si="78"/>
        <v>-2.4405050995629063E-2</v>
      </c>
      <c r="BK464" s="31">
        <v>45221</v>
      </c>
      <c r="BL464" s="8">
        <f t="shared" si="74"/>
        <v>1.4547694365587827</v>
      </c>
      <c r="BM464" s="8">
        <f t="shared" si="75"/>
        <v>5.1968699060284694E-2</v>
      </c>
    </row>
    <row r="465" spans="2:65" x14ac:dyDescent="0.5">
      <c r="B465" s="31">
        <v>45235</v>
      </c>
      <c r="C465" s="34">
        <v>4415.24</v>
      </c>
      <c r="D465" s="15"/>
      <c r="E465" s="31">
        <v>45235</v>
      </c>
      <c r="F465" s="32">
        <v>84.96</v>
      </c>
      <c r="I465" s="4">
        <v>1</v>
      </c>
      <c r="J465" s="17">
        <f t="shared" si="79"/>
        <v>5.852522362576118E-2</v>
      </c>
      <c r="K465" s="17">
        <f t="shared" si="76"/>
        <v>5.8245177349097732E-2</v>
      </c>
      <c r="U465" s="4">
        <v>1</v>
      </c>
      <c r="V465" s="7">
        <f t="shared" si="71"/>
        <v>1.3055429360719906E-2</v>
      </c>
      <c r="W465" s="7">
        <f t="shared" si="72"/>
        <v>1.3055429360719906E-2</v>
      </c>
      <c r="X465" s="7">
        <f t="shared" si="73"/>
        <v>-8.2323885687418663E-4</v>
      </c>
      <c r="BH465" s="17">
        <f t="shared" si="77"/>
        <v>5.852522362576118E-2</v>
      </c>
      <c r="BI465" s="17">
        <f t="shared" si="78"/>
        <v>5.8245177349097732E-2</v>
      </c>
      <c r="BK465" s="31">
        <v>45228</v>
      </c>
      <c r="BL465" s="8">
        <f t="shared" si="74"/>
        <v>1.3391385962161582</v>
      </c>
      <c r="BM465" s="8">
        <f t="shared" si="75"/>
        <v>5.1307736646550015E-2</v>
      </c>
    </row>
    <row r="466" spans="2:65" x14ac:dyDescent="0.5">
      <c r="B466" s="31">
        <v>45242</v>
      </c>
      <c r="C466" s="34">
        <v>4514.0200000000004</v>
      </c>
      <c r="D466" s="15"/>
      <c r="E466" s="31">
        <v>45242</v>
      </c>
      <c r="F466" s="32">
        <v>86.84</v>
      </c>
      <c r="I466" s="4">
        <v>1</v>
      </c>
      <c r="J466" s="17">
        <f t="shared" si="79"/>
        <v>1.3055429360719906E-2</v>
      </c>
      <c r="K466" s="17">
        <f t="shared" si="76"/>
        <v>-8.2323885687418663E-4</v>
      </c>
      <c r="U466" s="4">
        <v>1</v>
      </c>
      <c r="V466" s="7">
        <f t="shared" si="71"/>
        <v>2.2372509761643844E-2</v>
      </c>
      <c r="W466" s="7">
        <f t="shared" si="72"/>
        <v>2.2372509761643844E-2</v>
      </c>
      <c r="X466" s="7">
        <f t="shared" si="73"/>
        <v>2.2128060263653548E-2</v>
      </c>
      <c r="BH466" s="17">
        <f t="shared" si="77"/>
        <v>1.3055429360719906E-2</v>
      </c>
      <c r="BI466" s="17">
        <f t="shared" si="78"/>
        <v>-8.2323885687418663E-4</v>
      </c>
      <c r="BK466" s="31">
        <v>45235</v>
      </c>
      <c r="BL466" s="8">
        <f t="shared" si="74"/>
        <v>1.5961474579573134</v>
      </c>
      <c r="BM466" s="8">
        <f t="shared" si="75"/>
        <v>4.8701653414708029E-2</v>
      </c>
    </row>
    <row r="467" spans="2:65" x14ac:dyDescent="0.5">
      <c r="B467" s="31">
        <v>45249</v>
      </c>
      <c r="C467" s="34">
        <v>4559.34</v>
      </c>
      <c r="D467" s="15"/>
      <c r="E467" s="31">
        <v>45249</v>
      </c>
      <c r="F467" s="32">
        <v>91.14</v>
      </c>
      <c r="I467" s="4">
        <v>1</v>
      </c>
      <c r="J467" s="17">
        <f t="shared" si="79"/>
        <v>2.2372509761643844E-2</v>
      </c>
      <c r="K467" s="17">
        <f t="shared" si="76"/>
        <v>2.2128060263653548E-2</v>
      </c>
      <c r="U467" s="4">
        <v>1</v>
      </c>
      <c r="V467" s="7">
        <f t="shared" si="71"/>
        <v>1.003983145843379E-2</v>
      </c>
      <c r="W467" s="7">
        <f t="shared" si="72"/>
        <v>1.003983145843379E-2</v>
      </c>
      <c r="X467" s="7">
        <f t="shared" si="73"/>
        <v>4.9516351911561562E-2</v>
      </c>
      <c r="BH467" s="17">
        <f t="shared" si="77"/>
        <v>2.2372509761643844E-2</v>
      </c>
      <c r="BI467" s="17">
        <f t="shared" si="78"/>
        <v>2.2128060263653548E-2</v>
      </c>
      <c r="BK467" s="31">
        <v>45242</v>
      </c>
      <c r="BL467" s="8">
        <f t="shared" si="74"/>
        <v>1.7356095532869282</v>
      </c>
      <c r="BM467" s="8">
        <f t="shared" si="75"/>
        <v>4.8500349939026292E-2</v>
      </c>
    </row>
    <row r="468" spans="2:65" x14ac:dyDescent="0.5">
      <c r="B468" s="31">
        <v>45256</v>
      </c>
      <c r="C468" s="34">
        <v>4594.63</v>
      </c>
      <c r="D468" s="15"/>
      <c r="E468" s="31">
        <v>45256</v>
      </c>
      <c r="F468" s="32">
        <v>92.7</v>
      </c>
      <c r="I468" s="4">
        <v>1</v>
      </c>
      <c r="J468" s="17">
        <f t="shared" si="79"/>
        <v>1.003983145843379E-2</v>
      </c>
      <c r="K468" s="17">
        <f t="shared" si="76"/>
        <v>4.9516351911561562E-2</v>
      </c>
      <c r="U468" s="4">
        <v>1</v>
      </c>
      <c r="V468" s="7">
        <f>C468/C467-1</f>
        <v>7.740155373365365E-3</v>
      </c>
      <c r="W468" s="7">
        <f>ABS(V468)</f>
        <v>7.740155373365365E-3</v>
      </c>
      <c r="X468" s="7">
        <f>F468/F467-1</f>
        <v>1.7116524028966351E-2</v>
      </c>
      <c r="BH468" s="17">
        <f t="shared" si="77"/>
        <v>1.003983145843379E-2</v>
      </c>
      <c r="BI468" s="17">
        <f t="shared" si="78"/>
        <v>4.9516351911561562E-2</v>
      </c>
      <c r="BK468" s="31">
        <v>45249</v>
      </c>
      <c r="BL468" s="8">
        <f t="shared" si="74"/>
        <v>1.7264390470594666</v>
      </c>
      <c r="BM468" s="8">
        <f t="shared" si="75"/>
        <v>4.8185377674133105E-2</v>
      </c>
    </row>
    <row r="469" spans="2:65" x14ac:dyDescent="0.5">
      <c r="B469" s="31">
        <v>45263</v>
      </c>
      <c r="C469" s="34">
        <v>4604.37</v>
      </c>
      <c r="D469" s="15"/>
      <c r="E469" s="31">
        <v>45263</v>
      </c>
      <c r="F469" s="32">
        <v>92.09</v>
      </c>
      <c r="I469" s="4">
        <v>1</v>
      </c>
      <c r="J469" s="17">
        <f t="shared" si="79"/>
        <v>7.740155373365365E-3</v>
      </c>
      <c r="K469" s="17">
        <f t="shared" si="76"/>
        <v>1.7116524028966351E-2</v>
      </c>
      <c r="U469" s="4">
        <v>1</v>
      </c>
      <c r="V469" s="7">
        <f>C469/C468-1</f>
        <v>2.1198660175030248E-3</v>
      </c>
      <c r="W469" s="7">
        <f>ABS(V469)</f>
        <v>2.1198660175030248E-3</v>
      </c>
      <c r="X469" s="7">
        <f>F469/F468-1</f>
        <v>-6.5803667745415462E-3</v>
      </c>
      <c r="BH469" s="17">
        <f t="shared" si="77"/>
        <v>7.740155373365365E-3</v>
      </c>
      <c r="BI469" s="17">
        <f t="shared" si="78"/>
        <v>1.7116524028966351E-2</v>
      </c>
      <c r="BK469" s="31">
        <v>45256</v>
      </c>
      <c r="BL469" s="8">
        <f t="shared" si="74"/>
        <v>1.6985459949609334</v>
      </c>
      <c r="BM469" s="8">
        <f t="shared" si="75"/>
        <v>4.7351440447397745E-2</v>
      </c>
    </row>
    <row r="470" spans="2:65" x14ac:dyDescent="0.5">
      <c r="B470" s="31">
        <v>45270</v>
      </c>
      <c r="C470" s="34">
        <v>4719.1899999999996</v>
      </c>
      <c r="D470" s="15"/>
      <c r="E470" s="31">
        <v>45270</v>
      </c>
      <c r="F470" s="32">
        <v>94.48</v>
      </c>
      <c r="I470" s="4">
        <v>1</v>
      </c>
      <c r="J470" s="17">
        <f t="shared" si="79"/>
        <v>2.1198660175030248E-3</v>
      </c>
      <c r="K470" s="17">
        <f t="shared" si="76"/>
        <v>-6.5803667745415462E-3</v>
      </c>
      <c r="U470" s="4">
        <v>1</v>
      </c>
      <c r="V470" s="7">
        <f>C470/C469-1</f>
        <v>2.493717924493466E-2</v>
      </c>
      <c r="W470" s="7">
        <f>ABS(V470)</f>
        <v>2.493717924493466E-2</v>
      </c>
      <c r="X470" s="7">
        <f>F470/F469-1</f>
        <v>2.5952872190248666E-2</v>
      </c>
      <c r="BH470" s="17">
        <f t="shared" si="77"/>
        <v>2.1198660175030248E-3</v>
      </c>
      <c r="BI470" s="17">
        <f t="shared" si="78"/>
        <v>-6.5803667745415462E-3</v>
      </c>
      <c r="BK470" s="31">
        <v>45263</v>
      </c>
      <c r="BL470" s="8">
        <f t="shared" si="74"/>
        <v>1.6966098957019842</v>
      </c>
      <c r="BM470" s="8">
        <f t="shared" si="75"/>
        <v>4.7309780484024753E-2</v>
      </c>
    </row>
    <row r="471" spans="2:65" x14ac:dyDescent="0.5">
      <c r="B471" s="31">
        <v>45277</v>
      </c>
      <c r="C471" s="34">
        <v>4754.63</v>
      </c>
      <c r="D471" s="15"/>
      <c r="E471" s="31">
        <v>45277</v>
      </c>
      <c r="F471" s="32">
        <v>91.58</v>
      </c>
      <c r="I471" s="4">
        <v>1</v>
      </c>
      <c r="J471" s="17">
        <f t="shared" si="79"/>
        <v>2.493717924493466E-2</v>
      </c>
      <c r="K471" s="17">
        <f t="shared" si="76"/>
        <v>2.5952872190248666E-2</v>
      </c>
      <c r="U471" s="4">
        <v>1</v>
      </c>
      <c r="V471" s="7">
        <f t="shared" ref="V471:V477" si="80">C471/C470-1</f>
        <v>7.5097633280287734E-3</v>
      </c>
      <c r="W471" s="7">
        <f t="shared" ref="W471:W477" si="81">ABS(V471)</f>
        <v>7.5097633280287734E-3</v>
      </c>
      <c r="X471" s="7">
        <f t="shared" ref="X471:X477" si="82">F471/F470-1</f>
        <v>-3.0694326841659625E-2</v>
      </c>
      <c r="BH471" s="17">
        <f t="shared" si="77"/>
        <v>2.493717924493466E-2</v>
      </c>
      <c r="BI471" s="17">
        <f t="shared" si="78"/>
        <v>2.5952872190248666E-2</v>
      </c>
      <c r="BK471" s="31">
        <v>45270</v>
      </c>
      <c r="BL471" s="8">
        <f t="shared" si="74"/>
        <v>1.6262648921964027</v>
      </c>
      <c r="BM471" s="8">
        <f t="shared" si="75"/>
        <v>4.5834190911109352E-2</v>
      </c>
    </row>
    <row r="472" spans="2:65" x14ac:dyDescent="0.5">
      <c r="B472" s="31">
        <v>45284</v>
      </c>
      <c r="C472" s="34">
        <v>4769.83</v>
      </c>
      <c r="D472" s="15"/>
      <c r="E472" s="31">
        <v>45284</v>
      </c>
      <c r="F472" s="32">
        <v>93.19</v>
      </c>
      <c r="I472" s="4">
        <v>1</v>
      </c>
      <c r="J472" s="17">
        <f t="shared" si="79"/>
        <v>7.5097633280287734E-3</v>
      </c>
      <c r="K472" s="17">
        <f t="shared" si="76"/>
        <v>-3.0694326841659625E-2</v>
      </c>
      <c r="U472" s="4">
        <v>1</v>
      </c>
      <c r="V472" s="7">
        <f t="shared" si="80"/>
        <v>3.1968838795026766E-3</v>
      </c>
      <c r="W472" s="7">
        <f t="shared" si="81"/>
        <v>3.1968838795026766E-3</v>
      </c>
      <c r="X472" s="7">
        <f t="shared" si="82"/>
        <v>1.7580257698187385E-2</v>
      </c>
      <c r="BH472" s="17">
        <f t="shared" si="77"/>
        <v>7.5097633280287734E-3</v>
      </c>
      <c r="BI472" s="17">
        <f t="shared" si="78"/>
        <v>-3.0694326841659625E-2</v>
      </c>
      <c r="BK472" s="31">
        <v>45277</v>
      </c>
      <c r="BL472" s="8">
        <f t="shared" si="74"/>
        <v>1.6527580455992472</v>
      </c>
      <c r="BM472" s="8">
        <f t="shared" si="75"/>
        <v>4.6112640051600325E-2</v>
      </c>
    </row>
    <row r="473" spans="2:65" x14ac:dyDescent="0.5">
      <c r="B473" s="31">
        <v>45291</v>
      </c>
      <c r="C473" s="34">
        <v>4697.24</v>
      </c>
      <c r="D473" s="15"/>
      <c r="E473" s="31">
        <v>45291</v>
      </c>
      <c r="F473" s="32">
        <v>94.93</v>
      </c>
      <c r="I473" s="4">
        <v>1</v>
      </c>
      <c r="J473" s="17">
        <f t="shared" si="79"/>
        <v>3.1968838795026766E-3</v>
      </c>
      <c r="K473" s="17">
        <f t="shared" si="76"/>
        <v>1.7580257698187385E-2</v>
      </c>
      <c r="U473" s="4">
        <v>1</v>
      </c>
      <c r="V473" s="7">
        <f t="shared" si="80"/>
        <v>-1.5218571731067998E-2</v>
      </c>
      <c r="W473" s="7">
        <f t="shared" si="81"/>
        <v>1.5218571731067998E-2</v>
      </c>
      <c r="X473" s="7">
        <f t="shared" si="82"/>
        <v>1.8671531280180398E-2</v>
      </c>
      <c r="BH473" s="17">
        <f t="shared" si="77"/>
        <v>3.1968838795026766E-3</v>
      </c>
      <c r="BI473" s="17">
        <f t="shared" si="78"/>
        <v>1.7580257698187385E-2</v>
      </c>
      <c r="BK473" s="31">
        <v>45284</v>
      </c>
      <c r="BL473" s="8">
        <f t="shared" si="74"/>
        <v>1.6624147531294651</v>
      </c>
      <c r="BM473" s="8">
        <f t="shared" si="75"/>
        <v>4.6050594319532623E-2</v>
      </c>
    </row>
    <row r="474" spans="2:65" x14ac:dyDescent="0.5">
      <c r="B474" s="31">
        <v>45298</v>
      </c>
      <c r="C474" s="34">
        <v>4783.83</v>
      </c>
      <c r="D474" s="15"/>
      <c r="E474" s="31">
        <v>45298</v>
      </c>
      <c r="F474" s="32">
        <v>95.41</v>
      </c>
      <c r="I474" s="4">
        <v>1</v>
      </c>
      <c r="J474" s="17">
        <f t="shared" si="79"/>
        <v>-1.5218571731067998E-2</v>
      </c>
      <c r="K474" s="17">
        <f t="shared" si="76"/>
        <v>1.8671531280180398E-2</v>
      </c>
      <c r="U474" s="4">
        <v>1</v>
      </c>
      <c r="V474" s="7">
        <f t="shared" si="80"/>
        <v>1.8434229462407803E-2</v>
      </c>
      <c r="W474" s="7">
        <f t="shared" si="81"/>
        <v>1.8434229462407803E-2</v>
      </c>
      <c r="X474" s="7">
        <f t="shared" si="82"/>
        <v>5.056357315916804E-3</v>
      </c>
      <c r="BH474" s="17">
        <f t="shared" si="77"/>
        <v>-1.5218571731067998E-2</v>
      </c>
      <c r="BI474" s="17">
        <f t="shared" si="78"/>
        <v>1.8671531280180398E-2</v>
      </c>
      <c r="BK474" s="31">
        <v>45291</v>
      </c>
      <c r="BL474" s="8">
        <f t="shared" si="74"/>
        <v>1.6153607197165845</v>
      </c>
      <c r="BM474" s="8">
        <f t="shared" si="75"/>
        <v>4.6022525576393747E-2</v>
      </c>
    </row>
    <row r="475" spans="2:65" x14ac:dyDescent="0.5">
      <c r="B475" s="31">
        <v>45305</v>
      </c>
      <c r="C475" s="34">
        <v>4839.8100000000004</v>
      </c>
      <c r="D475" s="15"/>
      <c r="E475" s="31">
        <v>45305</v>
      </c>
      <c r="F475" s="32">
        <v>98.94</v>
      </c>
      <c r="I475" s="4">
        <v>1</v>
      </c>
      <c r="J475" s="17">
        <f t="shared" si="79"/>
        <v>1.8434229462407803E-2</v>
      </c>
      <c r="K475" s="17">
        <f t="shared" si="76"/>
        <v>5.056357315916804E-3</v>
      </c>
      <c r="U475" s="4">
        <v>1</v>
      </c>
      <c r="V475" s="7">
        <f t="shared" si="80"/>
        <v>1.1701920845849534E-2</v>
      </c>
      <c r="W475" s="7">
        <f t="shared" si="81"/>
        <v>1.1701920845849534E-2</v>
      </c>
      <c r="X475" s="7">
        <f t="shared" si="82"/>
        <v>3.6998218216119927E-2</v>
      </c>
      <c r="BH475" s="17">
        <f t="shared" si="77"/>
        <v>1.8434229462407803E-2</v>
      </c>
      <c r="BI475" s="17">
        <f t="shared" si="78"/>
        <v>5.056357315916804E-3</v>
      </c>
      <c r="BK475" s="31">
        <v>45298</v>
      </c>
      <c r="BL475" s="8">
        <f t="shared" si="74"/>
        <v>1.6039538828267548</v>
      </c>
      <c r="BM475" s="8">
        <f t="shared" si="75"/>
        <v>4.6025100870929272E-2</v>
      </c>
    </row>
    <row r="476" spans="2:65" x14ac:dyDescent="0.5">
      <c r="B476" s="31">
        <v>45312</v>
      </c>
      <c r="C476" s="34">
        <v>4890.97</v>
      </c>
      <c r="D476" s="15"/>
      <c r="E476" s="31">
        <v>45312</v>
      </c>
      <c r="F476" s="32">
        <v>100.31</v>
      </c>
      <c r="I476" s="4">
        <v>1</v>
      </c>
      <c r="J476" s="17">
        <f t="shared" si="79"/>
        <v>1.1701920845849534E-2</v>
      </c>
      <c r="K476" s="17">
        <f t="shared" si="76"/>
        <v>3.6998218216119927E-2</v>
      </c>
      <c r="U476" s="4">
        <v>1</v>
      </c>
      <c r="V476" s="7">
        <f t="shared" si="80"/>
        <v>1.0570662897923633E-2</v>
      </c>
      <c r="W476" s="7">
        <f t="shared" si="81"/>
        <v>1.0570662897923633E-2</v>
      </c>
      <c r="X476" s="7">
        <f t="shared" si="82"/>
        <v>1.3846775823731505E-2</v>
      </c>
      <c r="BH476" s="17">
        <f t="shared" si="77"/>
        <v>1.1701920845849534E-2</v>
      </c>
      <c r="BI476" s="17">
        <f t="shared" si="78"/>
        <v>3.6998218216119927E-2</v>
      </c>
      <c r="BK476" s="31">
        <v>45305</v>
      </c>
      <c r="BL476" s="8">
        <f t="shared" si="74"/>
        <v>1.5612879008129239</v>
      </c>
      <c r="BM476" s="8">
        <f t="shared" si="75"/>
        <v>4.4996141312283633E-2</v>
      </c>
    </row>
    <row r="477" spans="2:65" x14ac:dyDescent="0.5">
      <c r="B477" s="31">
        <v>45319</v>
      </c>
      <c r="C477" s="34">
        <v>4958.6099999999997</v>
      </c>
      <c r="D477" s="15"/>
      <c r="E477" s="31">
        <v>45319</v>
      </c>
      <c r="F477" s="32">
        <v>103.13</v>
      </c>
      <c r="I477" s="4">
        <v>1</v>
      </c>
      <c r="J477" s="17">
        <f t="shared" si="79"/>
        <v>1.0570662897923633E-2</v>
      </c>
      <c r="K477" s="17">
        <f t="shared" si="76"/>
        <v>1.3846775823731505E-2</v>
      </c>
      <c r="U477" s="4">
        <v>1</v>
      </c>
      <c r="V477" s="7">
        <f t="shared" si="80"/>
        <v>1.3829567549995092E-2</v>
      </c>
      <c r="W477" s="7">
        <f t="shared" si="81"/>
        <v>1.3829567549995092E-2</v>
      </c>
      <c r="X477" s="7">
        <f t="shared" si="82"/>
        <v>2.8112850164490055E-2</v>
      </c>
      <c r="BH477" s="17">
        <f t="shared" si="77"/>
        <v>1.0570662897923633E-2</v>
      </c>
      <c r="BI477" s="17">
        <f t="shared" si="78"/>
        <v>1.3846775823731505E-2</v>
      </c>
      <c r="BK477" s="31">
        <v>45312</v>
      </c>
      <c r="BL477" s="8">
        <f t="shared" si="74"/>
        <v>1.5419910928744158</v>
      </c>
      <c r="BM477" s="8">
        <f t="shared" si="75"/>
        <v>4.4548373917139381E-2</v>
      </c>
    </row>
    <row r="478" spans="2:65" x14ac:dyDescent="0.5">
      <c r="B478" s="31">
        <v>45326</v>
      </c>
      <c r="C478" s="34">
        <v>5026.6099999999997</v>
      </c>
      <c r="D478" s="15"/>
      <c r="E478" s="31">
        <v>45326</v>
      </c>
      <c r="F478" s="32">
        <v>109.93</v>
      </c>
      <c r="I478" s="4">
        <v>1</v>
      </c>
      <c r="J478" s="17">
        <f t="shared" si="79"/>
        <v>1.3829567549995092E-2</v>
      </c>
      <c r="K478" s="17">
        <f t="shared" si="76"/>
        <v>2.8112850164490055E-2</v>
      </c>
      <c r="U478" s="4">
        <v>1</v>
      </c>
      <c r="V478" s="7">
        <f>C478/C477-1</f>
        <v>1.3713520522888434E-2</v>
      </c>
      <c r="W478" s="7">
        <f>ABS(V478)</f>
        <v>1.3713520522888434E-2</v>
      </c>
      <c r="X478" s="7">
        <f>F478/F477-1</f>
        <v>6.5936197032871346E-2</v>
      </c>
      <c r="BH478" s="17">
        <f t="shared" si="77"/>
        <v>1.3829567549995092E-2</v>
      </c>
      <c r="BI478" s="17">
        <f t="shared" si="78"/>
        <v>2.8112850164490055E-2</v>
      </c>
      <c r="BK478" s="31">
        <v>45319</v>
      </c>
      <c r="BL478" s="8">
        <f t="shared" si="74"/>
        <v>1.5259829594984229</v>
      </c>
      <c r="BM478" s="8">
        <f t="shared" si="75"/>
        <v>4.4142814227317258E-2</v>
      </c>
    </row>
    <row r="479" spans="2:65" x14ac:dyDescent="0.5">
      <c r="B479" s="31">
        <v>45333</v>
      </c>
      <c r="C479" s="34">
        <v>5005.57</v>
      </c>
      <c r="D479" s="15"/>
      <c r="E479" s="31">
        <v>45333</v>
      </c>
      <c r="F479" s="32">
        <v>112.71</v>
      </c>
      <c r="I479" s="4">
        <v>1</v>
      </c>
      <c r="J479" s="17">
        <f t="shared" si="79"/>
        <v>1.3713520522888434E-2</v>
      </c>
      <c r="K479" s="17">
        <f t="shared" si="76"/>
        <v>6.5936197032871346E-2</v>
      </c>
      <c r="U479" s="4">
        <v>1</v>
      </c>
      <c r="V479" s="7">
        <f>C479/C478-1</f>
        <v>-4.1857235791119551E-3</v>
      </c>
      <c r="W479" s="7">
        <f>ABS(V479)</f>
        <v>4.1857235791119551E-3</v>
      </c>
      <c r="X479" s="7">
        <f>F479/F478-1</f>
        <v>2.5288820158282377E-2</v>
      </c>
      <c r="BH479" s="17">
        <f t="shared" si="77"/>
        <v>1.3713520522888434E-2</v>
      </c>
      <c r="BI479" s="17">
        <f t="shared" si="78"/>
        <v>6.5936197032871346E-2</v>
      </c>
      <c r="BK479" s="31">
        <v>45326</v>
      </c>
      <c r="BL479" s="8">
        <f t="shared" si="74"/>
        <v>1.5435240447389207</v>
      </c>
      <c r="BM479" s="8">
        <f t="shared" si="75"/>
        <v>4.4689546648967272E-2</v>
      </c>
    </row>
    <row r="480" spans="2:65" x14ac:dyDescent="0.5">
      <c r="B480" s="31">
        <v>45340</v>
      </c>
      <c r="C480" s="34">
        <v>5088.8</v>
      </c>
      <c r="D480" s="15"/>
      <c r="E480" s="31">
        <v>45340</v>
      </c>
      <c r="F480" s="32">
        <v>111.61</v>
      </c>
      <c r="I480" s="4">
        <v>1</v>
      </c>
      <c r="J480" s="17">
        <f t="shared" si="79"/>
        <v>-4.1857235791119551E-3</v>
      </c>
      <c r="K480" s="17">
        <f t="shared" si="76"/>
        <v>2.5288820158282377E-2</v>
      </c>
      <c r="U480" s="4">
        <v>1</v>
      </c>
      <c r="V480" s="7">
        <f>C480/C479-1</f>
        <v>1.6627476990632495E-2</v>
      </c>
      <c r="W480" s="7">
        <f>ABS(V480)</f>
        <v>1.6627476990632495E-2</v>
      </c>
      <c r="X480" s="7">
        <f>F480/F479-1</f>
        <v>-9.759559932570272E-3</v>
      </c>
      <c r="BH480" s="17">
        <f t="shared" si="77"/>
        <v>-4.1857235791119551E-3</v>
      </c>
      <c r="BI480" s="17">
        <f t="shared" si="78"/>
        <v>2.5288820158282377E-2</v>
      </c>
      <c r="BK480" s="31">
        <v>45333</v>
      </c>
      <c r="BL480" s="8">
        <f t="shared" si="74"/>
        <v>1.5096779301545864</v>
      </c>
      <c r="BM480" s="8">
        <f t="shared" si="75"/>
        <v>4.4276007586206492E-2</v>
      </c>
    </row>
    <row r="481" spans="2:65" x14ac:dyDescent="0.5">
      <c r="B481" s="31">
        <v>45347</v>
      </c>
      <c r="C481" s="34">
        <v>5137.08</v>
      </c>
      <c r="D481" s="15"/>
      <c r="E481" s="31">
        <v>45347</v>
      </c>
      <c r="F481" s="32">
        <v>111.01</v>
      </c>
      <c r="I481" s="4">
        <v>1</v>
      </c>
      <c r="J481" s="17">
        <f t="shared" si="79"/>
        <v>1.6627476990632495E-2</v>
      </c>
      <c r="K481" s="17">
        <f t="shared" si="76"/>
        <v>-9.759559932570272E-3</v>
      </c>
      <c r="U481" s="4">
        <v>1</v>
      </c>
      <c r="V481" s="7">
        <f>C481/C480-1</f>
        <v>9.4875019650997316E-3</v>
      </c>
      <c r="W481" s="7">
        <f>ABS(V481)</f>
        <v>9.4875019650997316E-3</v>
      </c>
      <c r="X481" s="7">
        <f>F481/F480-1</f>
        <v>-5.3758623779230907E-3</v>
      </c>
      <c r="BH481" s="17">
        <f t="shared" si="77"/>
        <v>1.6627476990632495E-2</v>
      </c>
      <c r="BI481" s="17">
        <f t="shared" si="78"/>
        <v>-9.759559932570272E-3</v>
      </c>
      <c r="BK481" s="31">
        <v>45340</v>
      </c>
      <c r="BL481" s="8">
        <f t="shared" si="74"/>
        <v>1.4869197868107036</v>
      </c>
      <c r="BM481" s="8">
        <f t="shared" si="75"/>
        <v>4.4357329017342711E-2</v>
      </c>
    </row>
    <row r="482" spans="2:65" x14ac:dyDescent="0.5">
      <c r="B482" s="31">
        <v>45354</v>
      </c>
      <c r="C482" s="34">
        <v>5123.6899999999996</v>
      </c>
      <c r="D482" s="15"/>
      <c r="E482" s="31">
        <v>45354</v>
      </c>
      <c r="F482" s="32">
        <v>108.75</v>
      </c>
      <c r="I482" s="4">
        <v>1</v>
      </c>
      <c r="J482" s="17">
        <f t="shared" si="79"/>
        <v>9.4875019650997316E-3</v>
      </c>
      <c r="K482" s="17">
        <f t="shared" si="76"/>
        <v>-5.3758623779230907E-3</v>
      </c>
      <c r="U482" s="4">
        <v>1</v>
      </c>
      <c r="V482" s="7">
        <f t="shared" ref="V482:V495" si="83">C482/C481-1</f>
        <v>-2.6065391233931479E-3</v>
      </c>
      <c r="W482" s="7">
        <f t="shared" ref="W482:W495" si="84">ABS(V482)</f>
        <v>2.6065391233931479E-3</v>
      </c>
      <c r="X482" s="7">
        <f t="shared" ref="X482:X495" si="85">F482/F481-1</f>
        <v>-2.0358526258895671E-2</v>
      </c>
      <c r="BH482" s="17">
        <f t="shared" si="77"/>
        <v>9.4875019650997316E-3</v>
      </c>
      <c r="BI482" s="17">
        <f t="shared" si="78"/>
        <v>-5.3758623779230907E-3</v>
      </c>
      <c r="BK482" s="31">
        <v>45347</v>
      </c>
      <c r="BL482" s="8">
        <f t="shared" si="74"/>
        <v>1.5366787797570931</v>
      </c>
      <c r="BM482" s="8">
        <f t="shared" si="75"/>
        <v>4.4339094368530507E-2</v>
      </c>
    </row>
    <row r="483" spans="2:65" x14ac:dyDescent="0.5">
      <c r="B483" s="31">
        <v>45361</v>
      </c>
      <c r="C483" s="34">
        <v>5117.09</v>
      </c>
      <c r="D483" s="15"/>
      <c r="E483" s="31">
        <v>45361</v>
      </c>
      <c r="F483" s="32">
        <v>110.41</v>
      </c>
      <c r="I483" s="4">
        <v>1</v>
      </c>
      <c r="J483" s="17">
        <f t="shared" si="79"/>
        <v>-2.6065391233931479E-3</v>
      </c>
      <c r="K483" s="17">
        <f t="shared" si="76"/>
        <v>-2.0358526258895671E-2</v>
      </c>
      <c r="U483" s="4">
        <v>1</v>
      </c>
      <c r="V483" s="7">
        <f t="shared" si="83"/>
        <v>-1.2881341377014577E-3</v>
      </c>
      <c r="W483" s="7">
        <f t="shared" si="84"/>
        <v>1.2881341377014577E-3</v>
      </c>
      <c r="X483" s="7">
        <f t="shared" si="85"/>
        <v>1.5264367816091973E-2</v>
      </c>
      <c r="BH483" s="17">
        <f t="shared" si="77"/>
        <v>-2.6065391233931479E-3</v>
      </c>
      <c r="BI483" s="17">
        <f t="shared" si="78"/>
        <v>-2.0358526258895671E-2</v>
      </c>
      <c r="BK483" s="31">
        <v>45354</v>
      </c>
      <c r="BL483" s="8">
        <f t="shared" si="74"/>
        <v>1.5442553008417439</v>
      </c>
      <c r="BM483" s="8">
        <f t="shared" si="75"/>
        <v>4.4415398502419629E-2</v>
      </c>
    </row>
    <row r="484" spans="2:65" x14ac:dyDescent="0.5">
      <c r="B484" s="31">
        <v>45368</v>
      </c>
      <c r="C484" s="34">
        <v>5234.18</v>
      </c>
      <c r="D484" s="15"/>
      <c r="E484" s="31">
        <v>45368</v>
      </c>
      <c r="F484" s="32">
        <v>112.58</v>
      </c>
      <c r="I484" s="4">
        <v>1</v>
      </c>
      <c r="J484" s="17">
        <f t="shared" si="79"/>
        <v>-1.2881341377014577E-3</v>
      </c>
      <c r="K484" s="17">
        <f t="shared" si="76"/>
        <v>1.5264367816091973E-2</v>
      </c>
      <c r="U484" s="4">
        <v>1</v>
      </c>
      <c r="V484" s="7">
        <f t="shared" si="83"/>
        <v>2.2882145907146434E-2</v>
      </c>
      <c r="W484" s="7">
        <f t="shared" si="84"/>
        <v>2.2882145907146434E-2</v>
      </c>
      <c r="X484" s="7">
        <f t="shared" si="85"/>
        <v>1.9654016846300193E-2</v>
      </c>
      <c r="BH484" s="17">
        <f t="shared" si="77"/>
        <v>-1.2881341377014577E-3</v>
      </c>
      <c r="BI484" s="17">
        <f t="shared" si="78"/>
        <v>1.5264367816091973E-2</v>
      </c>
      <c r="BK484" s="31">
        <v>45361</v>
      </c>
      <c r="BL484" s="8">
        <f t="shared" si="74"/>
        <v>1.140317153864278</v>
      </c>
      <c r="BM484" s="8">
        <f t="shared" si="75"/>
        <v>3.6197064208645213E-2</v>
      </c>
    </row>
    <row r="485" spans="2:65" x14ac:dyDescent="0.5">
      <c r="B485" s="31">
        <v>45375</v>
      </c>
      <c r="C485" s="34">
        <v>5254.35</v>
      </c>
      <c r="D485" s="15"/>
      <c r="E485" s="31">
        <v>45375</v>
      </c>
      <c r="F485" s="32">
        <v>112.45</v>
      </c>
      <c r="I485" s="4">
        <v>1</v>
      </c>
      <c r="J485" s="17">
        <f t="shared" si="79"/>
        <v>2.2882145907146434E-2</v>
      </c>
      <c r="K485" s="17">
        <f t="shared" si="76"/>
        <v>1.9654016846300193E-2</v>
      </c>
      <c r="U485" s="4">
        <v>1</v>
      </c>
      <c r="V485" s="7">
        <f t="shared" si="83"/>
        <v>3.8535166922040176E-3</v>
      </c>
      <c r="W485" s="7">
        <f t="shared" si="84"/>
        <v>3.8535166922040176E-3</v>
      </c>
      <c r="X485" s="7">
        <f t="shared" si="85"/>
        <v>-1.1547344110853786E-3</v>
      </c>
      <c r="BH485" s="17">
        <f t="shared" si="77"/>
        <v>2.2882145907146434E-2</v>
      </c>
      <c r="BI485" s="17">
        <f t="shared" si="78"/>
        <v>1.9654016846300193E-2</v>
      </c>
      <c r="BK485" s="31">
        <v>45368</v>
      </c>
      <c r="BL485" s="8">
        <f t="shared" si="74"/>
        <v>1.1774681399819313</v>
      </c>
      <c r="BM485" s="8">
        <f t="shared" si="75"/>
        <v>3.4672581770278814E-2</v>
      </c>
    </row>
    <row r="486" spans="2:65" x14ac:dyDescent="0.5">
      <c r="B486" s="31">
        <v>45382</v>
      </c>
      <c r="C486" s="34">
        <v>5204.34</v>
      </c>
      <c r="D486" s="15"/>
      <c r="E486" s="31">
        <v>45382</v>
      </c>
      <c r="F486" s="32">
        <v>114.67</v>
      </c>
      <c r="I486" s="4">
        <v>1</v>
      </c>
      <c r="J486" s="17">
        <f t="shared" si="79"/>
        <v>3.8535166922040176E-3</v>
      </c>
      <c r="K486" s="17">
        <f t="shared" si="76"/>
        <v>-1.1547344110853786E-3</v>
      </c>
      <c r="U486" s="4">
        <v>1</v>
      </c>
      <c r="V486" s="7">
        <f t="shared" si="83"/>
        <v>-9.5178280853007724E-3</v>
      </c>
      <c r="W486" s="7">
        <f t="shared" si="84"/>
        <v>9.5178280853007724E-3</v>
      </c>
      <c r="X486" s="7">
        <f t="shared" si="85"/>
        <v>1.9742107603379244E-2</v>
      </c>
      <c r="BH486" s="17">
        <f t="shared" si="77"/>
        <v>3.8535166922040176E-3</v>
      </c>
      <c r="BI486" s="17">
        <f t="shared" si="78"/>
        <v>-1.1547344110853786E-3</v>
      </c>
      <c r="BK486" s="31">
        <v>45375</v>
      </c>
      <c r="BL486" s="8">
        <f t="shared" si="74"/>
        <v>1.1822864596683185</v>
      </c>
      <c r="BM486" s="8">
        <f t="shared" si="75"/>
        <v>3.4726673290053328E-2</v>
      </c>
    </row>
    <row r="487" spans="2:65" x14ac:dyDescent="0.5">
      <c r="B487" s="31">
        <v>45389</v>
      </c>
      <c r="C487" s="34">
        <v>5123.41</v>
      </c>
      <c r="D487" s="15"/>
      <c r="E487" s="31">
        <v>45389</v>
      </c>
      <c r="F487" s="32">
        <v>110.13</v>
      </c>
      <c r="I487" s="4">
        <v>1</v>
      </c>
      <c r="J487" s="17">
        <f t="shared" si="79"/>
        <v>-9.5178280853007724E-3</v>
      </c>
      <c r="K487" s="17">
        <f t="shared" si="76"/>
        <v>1.9742107603379244E-2</v>
      </c>
      <c r="U487" s="4">
        <v>1</v>
      </c>
      <c r="V487" s="7">
        <f t="shared" si="83"/>
        <v>-1.5550482866223292E-2</v>
      </c>
      <c r="W487" s="7">
        <f t="shared" si="84"/>
        <v>1.5550482866223292E-2</v>
      </c>
      <c r="X487" s="7">
        <f t="shared" si="85"/>
        <v>-3.9591872329292843E-2</v>
      </c>
      <c r="BH487" s="17">
        <f t="shared" si="77"/>
        <v>-9.5178280853007724E-3</v>
      </c>
      <c r="BI487" s="17">
        <f t="shared" si="78"/>
        <v>1.9742107603379244E-2</v>
      </c>
      <c r="BK487" s="31">
        <v>45382</v>
      </c>
      <c r="BL487" s="8">
        <f t="shared" si="74"/>
        <v>1.0426273253737781</v>
      </c>
      <c r="BM487" s="8">
        <f t="shared" si="75"/>
        <v>3.2675146252342434E-2</v>
      </c>
    </row>
    <row r="488" spans="2:65" x14ac:dyDescent="0.5">
      <c r="B488" s="31">
        <v>45396</v>
      </c>
      <c r="C488" s="34">
        <v>4967.2299999999996</v>
      </c>
      <c r="D488" s="15"/>
      <c r="E488" s="31">
        <v>45396</v>
      </c>
      <c r="F488" s="32">
        <v>107.63</v>
      </c>
      <c r="I488" s="4">
        <v>1</v>
      </c>
      <c r="J488" s="17">
        <f t="shared" si="79"/>
        <v>-1.5550482866223292E-2</v>
      </c>
      <c r="K488" s="17">
        <f t="shared" si="76"/>
        <v>-3.9591872329292843E-2</v>
      </c>
      <c r="U488" s="4">
        <v>1</v>
      </c>
      <c r="V488" s="7">
        <f t="shared" si="83"/>
        <v>-3.0483603693633787E-2</v>
      </c>
      <c r="W488" s="7">
        <f t="shared" si="84"/>
        <v>3.0483603693633787E-2</v>
      </c>
      <c r="X488" s="7">
        <f t="shared" si="85"/>
        <v>-2.2700444928720587E-2</v>
      </c>
      <c r="BH488" s="17">
        <f t="shared" si="77"/>
        <v>-1.5550482866223292E-2</v>
      </c>
      <c r="BI488" s="17">
        <f t="shared" si="78"/>
        <v>-3.9591872329292843E-2</v>
      </c>
      <c r="BK488" s="31">
        <v>45389</v>
      </c>
      <c r="BL488" s="8">
        <f t="shared" si="74"/>
        <v>1.0705504725892749</v>
      </c>
      <c r="BM488" s="8">
        <f t="shared" si="75"/>
        <v>3.2772603986823592E-2</v>
      </c>
    </row>
    <row r="489" spans="2:65" x14ac:dyDescent="0.5">
      <c r="B489" s="31">
        <v>45403</v>
      </c>
      <c r="C489" s="34">
        <v>5099.96</v>
      </c>
      <c r="D489" s="15"/>
      <c r="E489" s="31">
        <v>45403</v>
      </c>
      <c r="F489" s="32">
        <v>112.22</v>
      </c>
      <c r="I489" s="4">
        <v>1</v>
      </c>
      <c r="J489" s="17">
        <f t="shared" si="79"/>
        <v>-3.0483603693633787E-2</v>
      </c>
      <c r="K489" s="17">
        <f t="shared" si="76"/>
        <v>-2.2700444928720587E-2</v>
      </c>
      <c r="U489" s="4">
        <v>1</v>
      </c>
      <c r="V489" s="7">
        <f t="shared" si="83"/>
        <v>2.6721130287907124E-2</v>
      </c>
      <c r="W489" s="7">
        <f t="shared" si="84"/>
        <v>2.6721130287907124E-2</v>
      </c>
      <c r="X489" s="7">
        <f t="shared" si="85"/>
        <v>4.2646102387810192E-2</v>
      </c>
      <c r="BH489" s="17">
        <f t="shared" si="77"/>
        <v>-3.0483603693633787E-2</v>
      </c>
      <c r="BI489" s="17">
        <f t="shared" si="78"/>
        <v>-2.2700444928720587E-2</v>
      </c>
      <c r="BK489" s="31">
        <v>45396</v>
      </c>
      <c r="BL489" s="8">
        <f t="shared" si="74"/>
        <v>1.0486180284212903</v>
      </c>
      <c r="BM489" s="8">
        <f t="shared" si="75"/>
        <v>3.2141705909314179E-2</v>
      </c>
    </row>
    <row r="490" spans="2:65" x14ac:dyDescent="0.5">
      <c r="B490" s="31">
        <v>45410</v>
      </c>
      <c r="C490" s="34">
        <v>5127.79</v>
      </c>
      <c r="D490" s="15"/>
      <c r="E490" s="31">
        <v>45410</v>
      </c>
      <c r="F490" s="32">
        <v>109.46</v>
      </c>
      <c r="I490" s="4">
        <v>1</v>
      </c>
      <c r="J490" s="17">
        <f t="shared" si="79"/>
        <v>2.6721130287907124E-2</v>
      </c>
      <c r="K490" s="17">
        <f t="shared" si="76"/>
        <v>4.2646102387810192E-2</v>
      </c>
      <c r="U490" s="4">
        <v>1</v>
      </c>
      <c r="V490" s="7">
        <f t="shared" si="83"/>
        <v>5.4569055443571823E-3</v>
      </c>
      <c r="W490" s="7">
        <f t="shared" si="84"/>
        <v>5.4569055443571823E-3</v>
      </c>
      <c r="X490" s="7">
        <f t="shared" si="85"/>
        <v>-2.4594546426661923E-2</v>
      </c>
      <c r="BH490" s="17">
        <f t="shared" si="77"/>
        <v>2.6721130287907124E-2</v>
      </c>
      <c r="BI490" s="17">
        <f t="shared" si="78"/>
        <v>4.2646102387810192E-2</v>
      </c>
      <c r="BK490" s="31">
        <v>45403</v>
      </c>
      <c r="BL490" s="8">
        <f t="shared" si="74"/>
        <v>1.0516348510721139</v>
      </c>
      <c r="BM490" s="8">
        <f t="shared" si="75"/>
        <v>3.2115873969378893E-2</v>
      </c>
    </row>
    <row r="491" spans="2:65" x14ac:dyDescent="0.5">
      <c r="B491" s="31">
        <v>45417</v>
      </c>
      <c r="C491" s="34">
        <v>5222.68</v>
      </c>
      <c r="D491" s="15"/>
      <c r="E491" s="31">
        <v>45417</v>
      </c>
      <c r="F491" s="32">
        <v>112.06</v>
      </c>
      <c r="I491" s="4">
        <v>1</v>
      </c>
      <c r="J491" s="17">
        <f t="shared" si="79"/>
        <v>5.4569055443571823E-3</v>
      </c>
      <c r="K491" s="17">
        <f t="shared" si="76"/>
        <v>-2.4594546426661923E-2</v>
      </c>
      <c r="U491" s="4">
        <v>1</v>
      </c>
      <c r="V491" s="7">
        <f t="shared" si="83"/>
        <v>1.8505047983634393E-2</v>
      </c>
      <c r="W491" s="7">
        <f t="shared" si="84"/>
        <v>1.8505047983634393E-2</v>
      </c>
      <c r="X491" s="7">
        <f t="shared" si="85"/>
        <v>2.3752969121140222E-2</v>
      </c>
      <c r="BH491" s="17">
        <f t="shared" si="77"/>
        <v>5.4569055443571823E-3</v>
      </c>
      <c r="BI491" s="17">
        <f t="shared" si="78"/>
        <v>-2.4594546426661923E-2</v>
      </c>
      <c r="BK491" s="31">
        <v>45410</v>
      </c>
      <c r="BL491" s="8">
        <f t="shared" si="74"/>
        <v>1.0538394107453195</v>
      </c>
      <c r="BM491" s="8">
        <f t="shared" si="75"/>
        <v>3.2441230672489441E-2</v>
      </c>
    </row>
    <row r="492" spans="2:65" x14ac:dyDescent="0.5">
      <c r="B492" s="31">
        <v>45424</v>
      </c>
      <c r="C492" s="34">
        <v>5303.27</v>
      </c>
      <c r="D492" s="15"/>
      <c r="E492" s="31">
        <v>45424</v>
      </c>
      <c r="F492" s="32">
        <v>113.08</v>
      </c>
      <c r="I492" s="4">
        <v>1</v>
      </c>
      <c r="J492" s="17">
        <f t="shared" si="79"/>
        <v>1.8505047983634393E-2</v>
      </c>
      <c r="K492" s="17">
        <f t="shared" si="76"/>
        <v>2.3752969121140222E-2</v>
      </c>
      <c r="U492" s="4">
        <v>1</v>
      </c>
      <c r="V492" s="7">
        <f t="shared" si="83"/>
        <v>1.5430775004403818E-2</v>
      </c>
      <c r="W492" s="7">
        <f t="shared" si="84"/>
        <v>1.5430775004403818E-2</v>
      </c>
      <c r="X492" s="7">
        <f t="shared" si="85"/>
        <v>9.1022666428699495E-3</v>
      </c>
      <c r="BH492" s="17">
        <f t="shared" si="77"/>
        <v>1.8505047983634393E-2</v>
      </c>
      <c r="BI492" s="17">
        <f t="shared" si="78"/>
        <v>2.3752969121140222E-2</v>
      </c>
      <c r="BK492" s="31">
        <v>45417</v>
      </c>
      <c r="BL492" s="8">
        <f t="shared" si="74"/>
        <v>1.016104316484487</v>
      </c>
      <c r="BM492" s="8">
        <f t="shared" si="75"/>
        <v>3.1521599608887653E-2</v>
      </c>
    </row>
    <row r="493" spans="2:65" x14ac:dyDescent="0.5">
      <c r="B493" s="31">
        <v>45431</v>
      </c>
      <c r="C493" s="34">
        <v>5304.72</v>
      </c>
      <c r="D493" s="15"/>
      <c r="E493" s="31">
        <v>45431</v>
      </c>
      <c r="F493" s="32">
        <v>115.52</v>
      </c>
      <c r="I493" s="4">
        <v>1</v>
      </c>
      <c r="J493" s="17">
        <f t="shared" si="79"/>
        <v>1.5430775004403818E-2</v>
      </c>
      <c r="K493" s="17">
        <f t="shared" si="76"/>
        <v>9.1022666428699495E-3</v>
      </c>
      <c r="U493" s="4">
        <v>1</v>
      </c>
      <c r="V493" s="7">
        <f t="shared" si="83"/>
        <v>2.7341621301579799E-4</v>
      </c>
      <c r="W493" s="7">
        <f t="shared" si="84"/>
        <v>2.7341621301579799E-4</v>
      </c>
      <c r="X493" s="7">
        <f t="shared" si="85"/>
        <v>2.1577644145737596E-2</v>
      </c>
      <c r="BH493" s="17">
        <f t="shared" si="77"/>
        <v>1.5430775004403818E-2</v>
      </c>
      <c r="BI493" s="17">
        <f t="shared" si="78"/>
        <v>9.1022666428699495E-3</v>
      </c>
      <c r="BK493" s="31">
        <v>45424</v>
      </c>
      <c r="BL493" s="8">
        <f t="shared" si="74"/>
        <v>1.0208119202843389</v>
      </c>
      <c r="BM493" s="8">
        <f t="shared" si="75"/>
        <v>3.1392347677977758E-2</v>
      </c>
    </row>
    <row r="494" spans="2:65" x14ac:dyDescent="0.5">
      <c r="B494" s="31">
        <v>45438</v>
      </c>
      <c r="C494" s="34">
        <v>5277.51</v>
      </c>
      <c r="D494" s="15"/>
      <c r="E494" s="31">
        <v>45438</v>
      </c>
      <c r="F494" s="32">
        <v>116.16</v>
      </c>
      <c r="I494" s="4">
        <v>1</v>
      </c>
      <c r="J494" s="17">
        <f t="shared" si="79"/>
        <v>2.7341621301579799E-4</v>
      </c>
      <c r="K494" s="17">
        <f t="shared" si="76"/>
        <v>2.1577644145737596E-2</v>
      </c>
      <c r="U494" s="4">
        <v>1</v>
      </c>
      <c r="V494" s="7">
        <f t="shared" si="83"/>
        <v>-5.1293941998823422E-3</v>
      </c>
      <c r="W494" s="7">
        <f t="shared" si="84"/>
        <v>5.1293941998823422E-3</v>
      </c>
      <c r="X494" s="7">
        <f t="shared" si="85"/>
        <v>5.5401662049860967E-3</v>
      </c>
      <c r="BH494" s="17">
        <f t="shared" si="77"/>
        <v>2.7341621301579799E-4</v>
      </c>
      <c r="BI494" s="17">
        <f t="shared" si="78"/>
        <v>2.1577644145737596E-2</v>
      </c>
      <c r="BK494" s="31">
        <v>45431</v>
      </c>
      <c r="BL494" s="8">
        <f t="shared" si="74"/>
        <v>1.0183047370070808</v>
      </c>
      <c r="BM494" s="8">
        <f t="shared" si="75"/>
        <v>3.1393192624275514E-2</v>
      </c>
    </row>
    <row r="495" spans="2:65" x14ac:dyDescent="0.5">
      <c r="B495" s="31">
        <v>45445</v>
      </c>
      <c r="C495" s="34">
        <v>5346.99</v>
      </c>
      <c r="D495" s="15"/>
      <c r="E495" s="31">
        <v>45445</v>
      </c>
      <c r="F495" s="32">
        <v>112.36</v>
      </c>
      <c r="I495" s="4">
        <v>1</v>
      </c>
      <c r="J495" s="17">
        <f t="shared" si="79"/>
        <v>-5.1293941998823422E-3</v>
      </c>
      <c r="K495" s="17">
        <f t="shared" si="76"/>
        <v>5.5401662049860967E-3</v>
      </c>
      <c r="U495" s="4">
        <v>1</v>
      </c>
      <c r="V495" s="7">
        <f t="shared" si="83"/>
        <v>1.3165299544671605E-2</v>
      </c>
      <c r="W495" s="7">
        <f t="shared" si="84"/>
        <v>1.3165299544671605E-2</v>
      </c>
      <c r="X495" s="7">
        <f t="shared" si="85"/>
        <v>-3.2713498622589543E-2</v>
      </c>
      <c r="BH495" s="17">
        <f t="shared" si="77"/>
        <v>-5.1293941998823422E-3</v>
      </c>
      <c r="BI495" s="17">
        <f t="shared" si="78"/>
        <v>5.5401662049860967E-3</v>
      </c>
      <c r="BK495" s="31">
        <v>45438</v>
      </c>
      <c r="BL495" s="8">
        <f t="shared" si="74"/>
        <v>1.0171235797059446</v>
      </c>
      <c r="BM495" s="8">
        <f t="shared" si="75"/>
        <v>3.1352173224561193E-2</v>
      </c>
    </row>
    <row r="496" spans="2:65" x14ac:dyDescent="0.5">
      <c r="B496" s="31">
        <v>45452</v>
      </c>
      <c r="C496" s="34">
        <v>5431.6</v>
      </c>
      <c r="D496" s="15"/>
      <c r="E496" s="31">
        <v>45452</v>
      </c>
      <c r="F496" s="32">
        <v>115.87</v>
      </c>
      <c r="I496" s="4">
        <v>1</v>
      </c>
      <c r="J496" s="17">
        <f t="shared" si="79"/>
        <v>1.3165299544671605E-2</v>
      </c>
      <c r="K496" s="17">
        <f t="shared" si="76"/>
        <v>-3.2713498622589543E-2</v>
      </c>
      <c r="U496" s="4">
        <v>1</v>
      </c>
      <c r="V496" s="7">
        <f>C496/C495-1</f>
        <v>1.5823856038631234E-2</v>
      </c>
      <c r="W496" s="7">
        <f>ABS(V496)</f>
        <v>1.5823856038631234E-2</v>
      </c>
      <c r="X496" s="7">
        <f>F496/F495-1</f>
        <v>3.1238875044499848E-2</v>
      </c>
      <c r="BH496" s="17">
        <f t="shared" si="77"/>
        <v>1.3165299544671605E-2</v>
      </c>
      <c r="BI496" s="17">
        <f t="shared" si="78"/>
        <v>-3.2713498622589543E-2</v>
      </c>
      <c r="BK496" s="31">
        <v>45445</v>
      </c>
      <c r="BL496" s="8">
        <f t="shared" si="74"/>
        <v>0.94951871989570036</v>
      </c>
      <c r="BM496" s="8">
        <f t="shared" si="75"/>
        <v>3.0994441364536197E-2</v>
      </c>
    </row>
    <row r="497" spans="2:65" x14ac:dyDescent="0.5">
      <c r="B497" s="31">
        <v>45459</v>
      </c>
      <c r="C497" s="34">
        <v>5464.62</v>
      </c>
      <c r="D497" s="15"/>
      <c r="E497" s="31">
        <v>45459</v>
      </c>
      <c r="F497" s="32">
        <v>117.78</v>
      </c>
      <c r="I497" s="4">
        <v>1</v>
      </c>
      <c r="J497" s="17">
        <f t="shared" si="79"/>
        <v>1.5823856038631234E-2</v>
      </c>
      <c r="K497" s="17">
        <f t="shared" si="76"/>
        <v>3.1238875044499848E-2</v>
      </c>
      <c r="U497" s="4">
        <v>1</v>
      </c>
      <c r="V497" s="7">
        <f t="shared" ref="V497:V509" si="86">C497/C496-1</f>
        <v>6.079240002945685E-3</v>
      </c>
      <c r="W497" s="7">
        <f t="shared" ref="W497:W509" si="87">ABS(V497)</f>
        <v>6.079240002945685E-3</v>
      </c>
      <c r="X497" s="7">
        <f t="shared" ref="X497:X509" si="88">F497/F496-1</f>
        <v>1.6483990679209359E-2</v>
      </c>
      <c r="BH497" s="17">
        <f t="shared" si="77"/>
        <v>1.5823856038631234E-2</v>
      </c>
      <c r="BI497" s="17">
        <f t="shared" si="78"/>
        <v>3.1238875044499848E-2</v>
      </c>
      <c r="BK497" s="31">
        <v>45452</v>
      </c>
      <c r="BL497" s="8">
        <f t="shared" si="74"/>
        <v>0.95926057587297864</v>
      </c>
      <c r="BM497" s="8">
        <f t="shared" si="75"/>
        <v>3.0700761158135782E-2</v>
      </c>
    </row>
    <row r="498" spans="2:65" x14ac:dyDescent="0.5">
      <c r="B498" s="31">
        <v>45466</v>
      </c>
      <c r="C498" s="34">
        <v>5460.48</v>
      </c>
      <c r="D498" s="15"/>
      <c r="E498" s="31">
        <v>45466</v>
      </c>
      <c r="F498" s="32">
        <v>118.07</v>
      </c>
      <c r="I498" s="4">
        <v>1</v>
      </c>
      <c r="J498" s="17">
        <f t="shared" si="79"/>
        <v>6.079240002945685E-3</v>
      </c>
      <c r="K498" s="17">
        <f t="shared" si="76"/>
        <v>1.6483990679209359E-2</v>
      </c>
      <c r="U498" s="4">
        <v>1</v>
      </c>
      <c r="V498" s="7">
        <f t="shared" si="86"/>
        <v>-7.5760071148589514E-4</v>
      </c>
      <c r="W498" s="7">
        <f t="shared" si="87"/>
        <v>7.5760071148589514E-4</v>
      </c>
      <c r="X498" s="7">
        <f t="shared" si="88"/>
        <v>2.462217694005675E-3</v>
      </c>
      <c r="BH498" s="17">
        <f t="shared" si="77"/>
        <v>6.079240002945685E-3</v>
      </c>
      <c r="BI498" s="17">
        <f t="shared" si="78"/>
        <v>1.6483990679209359E-2</v>
      </c>
      <c r="BK498" s="31">
        <v>45459</v>
      </c>
      <c r="BL498" s="8">
        <f t="shared" si="74"/>
        <v>0.92129051260313122</v>
      </c>
      <c r="BM498" s="8">
        <f t="shared" si="75"/>
        <v>3.0009568298022721E-2</v>
      </c>
    </row>
    <row r="499" spans="2:65" x14ac:dyDescent="0.5">
      <c r="B499" s="31">
        <v>45473</v>
      </c>
      <c r="C499" s="34">
        <v>5567.19</v>
      </c>
      <c r="D499" s="15"/>
      <c r="E499" s="31">
        <v>45473</v>
      </c>
      <c r="F499" s="32">
        <v>118.74</v>
      </c>
      <c r="I499" s="4">
        <v>1</v>
      </c>
      <c r="J499" s="17">
        <f t="shared" si="79"/>
        <v>-7.5760071148589514E-4</v>
      </c>
      <c r="K499" s="17">
        <f t="shared" si="76"/>
        <v>2.462217694005675E-3</v>
      </c>
      <c r="U499" s="4">
        <v>1</v>
      </c>
      <c r="V499" s="7">
        <f t="shared" si="86"/>
        <v>1.9542238045006988E-2</v>
      </c>
      <c r="W499" s="7">
        <f t="shared" si="87"/>
        <v>1.9542238045006988E-2</v>
      </c>
      <c r="X499" s="7">
        <f t="shared" si="88"/>
        <v>5.6745998136698006E-3</v>
      </c>
      <c r="BH499" s="17">
        <f t="shared" si="77"/>
        <v>-7.5760071148589514E-4</v>
      </c>
      <c r="BI499" s="17">
        <f t="shared" si="78"/>
        <v>2.462217694005675E-3</v>
      </c>
      <c r="BK499" s="31">
        <v>45466</v>
      </c>
      <c r="BL499" s="8">
        <f t="shared" si="74"/>
        <v>0.86534561996798864</v>
      </c>
      <c r="BM499" s="8">
        <f t="shared" si="75"/>
        <v>2.8768822193754921E-2</v>
      </c>
    </row>
    <row r="500" spans="2:65" x14ac:dyDescent="0.5">
      <c r="B500" s="31">
        <v>45480</v>
      </c>
      <c r="C500" s="34">
        <v>5615.35</v>
      </c>
      <c r="D500" s="15"/>
      <c r="E500" s="31">
        <v>45480</v>
      </c>
      <c r="F500" s="32">
        <v>120.54</v>
      </c>
      <c r="I500" s="4">
        <v>1</v>
      </c>
      <c r="J500" s="17">
        <f t="shared" si="79"/>
        <v>1.9542238045006988E-2</v>
      </c>
      <c r="K500" s="17">
        <f t="shared" si="76"/>
        <v>5.6745998136698006E-3</v>
      </c>
      <c r="U500" s="4">
        <v>1</v>
      </c>
      <c r="V500" s="7">
        <f t="shared" si="86"/>
        <v>8.6506837381157276E-3</v>
      </c>
      <c r="W500" s="7">
        <f t="shared" si="87"/>
        <v>8.6506837381157276E-3</v>
      </c>
      <c r="X500" s="7">
        <f t="shared" si="88"/>
        <v>1.5159171298635865E-2</v>
      </c>
      <c r="BH500" s="17">
        <f t="shared" si="77"/>
        <v>1.9542238045006988E-2</v>
      </c>
      <c r="BI500" s="17">
        <f t="shared" si="78"/>
        <v>5.6745998136698006E-3</v>
      </c>
      <c r="BK500" s="31">
        <v>45473</v>
      </c>
      <c r="BL500" s="8">
        <f t="shared" si="74"/>
        <v>0.81274220171469624</v>
      </c>
      <c r="BM500" s="8">
        <f t="shared" si="75"/>
        <v>2.8144690932070105E-2</v>
      </c>
    </row>
    <row r="501" spans="2:65" x14ac:dyDescent="0.5">
      <c r="B501" s="31">
        <v>45487</v>
      </c>
      <c r="C501" s="34">
        <v>5505</v>
      </c>
      <c r="D501" s="15"/>
      <c r="E501" s="31">
        <v>45487</v>
      </c>
      <c r="F501" s="32">
        <v>120.51</v>
      </c>
      <c r="I501" s="4">
        <v>1</v>
      </c>
      <c r="J501" s="17">
        <f t="shared" si="79"/>
        <v>8.6506837381157276E-3</v>
      </c>
      <c r="K501" s="17">
        <f t="shared" si="76"/>
        <v>1.5159171298635865E-2</v>
      </c>
      <c r="U501" s="4">
        <v>1</v>
      </c>
      <c r="V501" s="7">
        <f t="shared" si="86"/>
        <v>-1.965149100234187E-2</v>
      </c>
      <c r="W501" s="7">
        <f t="shared" si="87"/>
        <v>1.965149100234187E-2</v>
      </c>
      <c r="X501" s="7">
        <f t="shared" si="88"/>
        <v>-2.4888003982082019E-4</v>
      </c>
      <c r="BH501" s="17">
        <f t="shared" si="77"/>
        <v>8.6506837381157276E-3</v>
      </c>
      <c r="BI501" s="17">
        <f t="shared" si="78"/>
        <v>1.5159171298635865E-2</v>
      </c>
      <c r="BK501" s="31">
        <v>45480</v>
      </c>
      <c r="BL501" s="8">
        <f t="shared" si="74"/>
        <v>0.80653639902783369</v>
      </c>
      <c r="BM501" s="8">
        <f t="shared" si="75"/>
        <v>2.8030708618163685E-2</v>
      </c>
    </row>
    <row r="502" spans="2:65" x14ac:dyDescent="0.5">
      <c r="B502" s="31">
        <v>45494</v>
      </c>
      <c r="C502" s="34">
        <v>5459.1</v>
      </c>
      <c r="D502" s="15"/>
      <c r="E502" s="31">
        <v>45494</v>
      </c>
      <c r="F502" s="32">
        <v>122.16</v>
      </c>
      <c r="I502" s="4">
        <v>1</v>
      </c>
      <c r="J502" s="17">
        <f t="shared" si="79"/>
        <v>-1.965149100234187E-2</v>
      </c>
      <c r="K502" s="17">
        <f t="shared" si="76"/>
        <v>-2.4888003982082019E-4</v>
      </c>
      <c r="U502" s="4">
        <v>1</v>
      </c>
      <c r="V502" s="7">
        <f t="shared" si="86"/>
        <v>-8.3378746594005015E-3</v>
      </c>
      <c r="W502" s="7">
        <f t="shared" si="87"/>
        <v>8.3378746594005015E-3</v>
      </c>
      <c r="X502" s="7">
        <f t="shared" si="88"/>
        <v>1.3691809808314526E-2</v>
      </c>
      <c r="BH502" s="17">
        <f t="shared" si="77"/>
        <v>-1.965149100234187E-2</v>
      </c>
      <c r="BI502" s="17">
        <f t="shared" si="78"/>
        <v>-2.4888003982082019E-4</v>
      </c>
      <c r="BK502" s="31">
        <v>45487</v>
      </c>
      <c r="BL502" s="8">
        <f t="shared" si="74"/>
        <v>0.7450110024966059</v>
      </c>
      <c r="BM502" s="8">
        <f t="shared" si="75"/>
        <v>2.7265948573555725E-2</v>
      </c>
    </row>
    <row r="503" spans="2:65" x14ac:dyDescent="0.5">
      <c r="B503" s="31">
        <v>45501</v>
      </c>
      <c r="C503" s="34">
        <v>5346.56</v>
      </c>
      <c r="D503" s="15"/>
      <c r="E503" s="31">
        <v>45501</v>
      </c>
      <c r="F503" s="32">
        <v>103.53</v>
      </c>
      <c r="I503" s="4">
        <v>1</v>
      </c>
      <c r="J503" s="17">
        <f t="shared" si="79"/>
        <v>-8.3378746594005015E-3</v>
      </c>
      <c r="K503" s="17">
        <f t="shared" si="76"/>
        <v>1.3691809808314526E-2</v>
      </c>
      <c r="U503" s="4">
        <v>1</v>
      </c>
      <c r="V503" s="7">
        <f t="shared" si="86"/>
        <v>-2.0615119708376817E-2</v>
      </c>
      <c r="W503" s="7">
        <f t="shared" si="87"/>
        <v>2.0615119708376817E-2</v>
      </c>
      <c r="X503" s="7">
        <f t="shared" si="88"/>
        <v>-0.1525049115913556</v>
      </c>
      <c r="BH503" s="17">
        <f t="shared" si="77"/>
        <v>-8.3378746594005015E-3</v>
      </c>
      <c r="BI503" s="17">
        <f t="shared" si="78"/>
        <v>1.3691809808314526E-2</v>
      </c>
      <c r="BK503" s="31">
        <v>45494</v>
      </c>
      <c r="BL503" s="8">
        <f t="shared" si="74"/>
        <v>0.73368498001669724</v>
      </c>
      <c r="BM503" s="8">
        <f t="shared" si="75"/>
        <v>2.7275600035820573E-2</v>
      </c>
    </row>
    <row r="504" spans="2:65" x14ac:dyDescent="0.5">
      <c r="B504" s="31">
        <v>45508</v>
      </c>
      <c r="C504" s="34">
        <v>5344.16</v>
      </c>
      <c r="D504" s="15"/>
      <c r="E504" s="31">
        <v>45508</v>
      </c>
      <c r="F504" s="32">
        <v>104.7</v>
      </c>
      <c r="I504" s="4">
        <v>1</v>
      </c>
      <c r="J504" s="17">
        <f t="shared" si="79"/>
        <v>-2.0615119708376817E-2</v>
      </c>
      <c r="K504" s="17">
        <f t="shared" si="76"/>
        <v>-0.1525049115913556</v>
      </c>
      <c r="U504" s="4">
        <v>1</v>
      </c>
      <c r="V504" s="7">
        <f t="shared" si="86"/>
        <v>-4.4888676083321144E-4</v>
      </c>
      <c r="W504" s="7">
        <f t="shared" si="87"/>
        <v>4.4888676083321144E-4</v>
      </c>
      <c r="X504" s="7">
        <f t="shared" si="88"/>
        <v>1.1301072152999136E-2</v>
      </c>
      <c r="BH504" s="17">
        <f t="shared" si="77"/>
        <v>-2.0615119708376817E-2</v>
      </c>
      <c r="BI504" s="17">
        <f t="shared" si="78"/>
        <v>-0.1525049115913556</v>
      </c>
      <c r="BK504" s="31">
        <v>45501</v>
      </c>
      <c r="BL504" s="8">
        <f t="shared" si="74"/>
        <v>0.95939206189244119</v>
      </c>
      <c r="BM504" s="8">
        <f t="shared" si="75"/>
        <v>3.5075922817900521E-2</v>
      </c>
    </row>
    <row r="505" spans="2:65" x14ac:dyDescent="0.5">
      <c r="B505" s="31">
        <v>45515</v>
      </c>
      <c r="C505" s="34">
        <v>5554.25</v>
      </c>
      <c r="D505" s="15"/>
      <c r="E505" s="31">
        <v>45515</v>
      </c>
      <c r="F505" s="32">
        <v>111</v>
      </c>
      <c r="I505" s="4">
        <v>1</v>
      </c>
      <c r="J505" s="17">
        <f t="shared" si="79"/>
        <v>-4.4888676083321144E-4</v>
      </c>
      <c r="K505" s="17">
        <f t="shared" si="76"/>
        <v>1.1301072152999136E-2</v>
      </c>
      <c r="U505" s="4">
        <v>1</v>
      </c>
      <c r="V505" s="7">
        <f t="shared" si="86"/>
        <v>3.9312071494865375E-2</v>
      </c>
      <c r="W505" s="7">
        <f t="shared" si="87"/>
        <v>3.9312071494865375E-2</v>
      </c>
      <c r="X505" s="7">
        <f t="shared" si="88"/>
        <v>6.0171919770773519E-2</v>
      </c>
      <c r="BH505" s="17">
        <f t="shared" si="77"/>
        <v>-4.4888676083321144E-4</v>
      </c>
      <c r="BI505" s="17">
        <f t="shared" si="78"/>
        <v>1.1301072152999136E-2</v>
      </c>
      <c r="BK505" s="31">
        <v>45508</v>
      </c>
      <c r="BL505" s="8">
        <f t="shared" si="74"/>
        <v>1.0895310102957352</v>
      </c>
      <c r="BM505" s="8">
        <f t="shared" si="75"/>
        <v>3.4444310717778731E-2</v>
      </c>
    </row>
    <row r="506" spans="2:65" x14ac:dyDescent="0.5">
      <c r="B506" s="31">
        <v>45522</v>
      </c>
      <c r="C506" s="34">
        <v>5634.61</v>
      </c>
      <c r="D506" s="15"/>
      <c r="E506" s="31">
        <v>45522</v>
      </c>
      <c r="F506" s="32">
        <v>111.51</v>
      </c>
      <c r="I506" s="4">
        <v>1</v>
      </c>
      <c r="J506" s="17">
        <f t="shared" si="79"/>
        <v>3.9312071494865375E-2</v>
      </c>
      <c r="K506" s="17">
        <f t="shared" si="76"/>
        <v>6.0171919770773519E-2</v>
      </c>
      <c r="U506" s="4">
        <v>1</v>
      </c>
      <c r="V506" s="7">
        <f t="shared" si="86"/>
        <v>1.4468200027006217E-2</v>
      </c>
      <c r="W506" s="7">
        <f t="shared" si="87"/>
        <v>1.4468200027006217E-2</v>
      </c>
      <c r="X506" s="7">
        <f t="shared" si="88"/>
        <v>4.5945945945946587E-3</v>
      </c>
      <c r="BH506" s="17">
        <f t="shared" si="77"/>
        <v>3.9312071494865375E-2</v>
      </c>
      <c r="BI506" s="17">
        <f t="shared" si="78"/>
        <v>6.0171919770773519E-2</v>
      </c>
      <c r="BK506" s="31">
        <v>45515</v>
      </c>
      <c r="BL506" s="8">
        <f t="shared" ref="BL506:BL526" si="89">SLOPE(BI454:BI506,BH454:BH506)</f>
        <v>1.1027119772315586</v>
      </c>
      <c r="BM506" s="8">
        <f t="shared" ref="BM506:BM526" si="90">STDEV(BI454:BI506)</f>
        <v>3.4267134506726755E-2</v>
      </c>
    </row>
    <row r="507" spans="2:65" x14ac:dyDescent="0.5">
      <c r="B507" s="31">
        <v>45529</v>
      </c>
      <c r="C507" s="34">
        <v>5648.4</v>
      </c>
      <c r="D507" s="15"/>
      <c r="E507" s="31">
        <v>45529</v>
      </c>
      <c r="F507" s="32">
        <v>115.73</v>
      </c>
      <c r="I507" s="4">
        <v>1</v>
      </c>
      <c r="J507" s="17">
        <f t="shared" si="79"/>
        <v>1.4468200027006217E-2</v>
      </c>
      <c r="K507" s="17">
        <f t="shared" si="76"/>
        <v>4.5945945945946587E-3</v>
      </c>
      <c r="U507" s="4">
        <v>1</v>
      </c>
      <c r="V507" s="7">
        <f t="shared" si="86"/>
        <v>2.4473743524395797E-3</v>
      </c>
      <c r="W507" s="7">
        <f t="shared" si="87"/>
        <v>2.4473743524395797E-3</v>
      </c>
      <c r="X507" s="7">
        <f t="shared" si="88"/>
        <v>3.7844139539054744E-2</v>
      </c>
      <c r="BH507" s="17">
        <f t="shared" si="77"/>
        <v>1.4468200027006217E-2</v>
      </c>
      <c r="BI507" s="17">
        <f t="shared" si="78"/>
        <v>4.5945945945946587E-3</v>
      </c>
      <c r="BK507" s="31">
        <v>45522</v>
      </c>
      <c r="BL507" s="8">
        <f t="shared" si="89"/>
        <v>1.1265672765613073</v>
      </c>
      <c r="BM507" s="8">
        <f t="shared" si="90"/>
        <v>3.4242272652098414E-2</v>
      </c>
    </row>
    <row r="508" spans="2:65" x14ac:dyDescent="0.5">
      <c r="B508" s="31">
        <v>45536</v>
      </c>
      <c r="C508" s="34">
        <v>5408.42</v>
      </c>
      <c r="D508" s="15"/>
      <c r="E508" s="31">
        <v>45536</v>
      </c>
      <c r="F508" s="32">
        <v>108</v>
      </c>
      <c r="I508" s="4">
        <v>1</v>
      </c>
      <c r="J508" s="17">
        <f t="shared" si="79"/>
        <v>2.4473743524395797E-3</v>
      </c>
      <c r="K508" s="17">
        <f t="shared" si="76"/>
        <v>3.7844139539054744E-2</v>
      </c>
      <c r="U508" s="4">
        <v>1</v>
      </c>
      <c r="V508" s="7">
        <f t="shared" si="86"/>
        <v>-4.2486367820975812E-2</v>
      </c>
      <c r="W508" s="7">
        <f t="shared" si="87"/>
        <v>4.2486367820975812E-2</v>
      </c>
      <c r="X508" s="7">
        <f t="shared" si="88"/>
        <v>-6.6793398427374084E-2</v>
      </c>
      <c r="BH508" s="17">
        <f t="shared" si="77"/>
        <v>2.4473743524395797E-3</v>
      </c>
      <c r="BI508" s="17">
        <f t="shared" si="78"/>
        <v>3.7844139539054744E-2</v>
      </c>
      <c r="BK508" s="31">
        <v>45529</v>
      </c>
      <c r="BL508" s="8">
        <f t="shared" si="89"/>
        <v>1.1179021553481951</v>
      </c>
      <c r="BM508" s="8">
        <f t="shared" si="90"/>
        <v>3.4424712678436359E-2</v>
      </c>
    </row>
    <row r="509" spans="2:65" x14ac:dyDescent="0.5">
      <c r="B509" s="31">
        <v>45543</v>
      </c>
      <c r="C509" s="34">
        <v>5626.02</v>
      </c>
      <c r="D509" s="15"/>
      <c r="E509" s="31">
        <v>45543</v>
      </c>
      <c r="F509" s="32">
        <v>114.39</v>
      </c>
      <c r="I509" s="4">
        <v>1</v>
      </c>
      <c r="J509" s="17">
        <f t="shared" si="79"/>
        <v>-4.2486367820975812E-2</v>
      </c>
      <c r="K509" s="17">
        <f t="shared" si="76"/>
        <v>-6.6793398427374084E-2</v>
      </c>
      <c r="U509" s="4">
        <v>1</v>
      </c>
      <c r="V509" s="7">
        <f t="shared" si="86"/>
        <v>4.0233561742616164E-2</v>
      </c>
      <c r="W509" s="7">
        <f t="shared" si="87"/>
        <v>4.0233561742616164E-2</v>
      </c>
      <c r="X509" s="7">
        <f t="shared" si="88"/>
        <v>5.916666666666659E-2</v>
      </c>
      <c r="BH509" s="17">
        <f t="shared" si="77"/>
        <v>-4.2486367820975812E-2</v>
      </c>
      <c r="BI509" s="17">
        <f t="shared" si="78"/>
        <v>-6.6793398427374084E-2</v>
      </c>
      <c r="BK509" s="31">
        <v>45536</v>
      </c>
      <c r="BL509" s="8">
        <f t="shared" si="89"/>
        <v>1.1620108193999164</v>
      </c>
      <c r="BM509" s="8">
        <f t="shared" si="90"/>
        <v>3.5562887532197343E-2</v>
      </c>
    </row>
    <row r="510" spans="2:65" x14ac:dyDescent="0.5">
      <c r="B510" s="31">
        <v>45550</v>
      </c>
      <c r="C510" s="34">
        <v>5702.55</v>
      </c>
      <c r="D510" s="15"/>
      <c r="E510" s="31">
        <v>45550</v>
      </c>
      <c r="F510" s="32">
        <v>124.48</v>
      </c>
      <c r="I510" s="4">
        <v>1</v>
      </c>
      <c r="J510" s="17">
        <f t="shared" si="79"/>
        <v>4.0233561742616164E-2</v>
      </c>
      <c r="K510" s="17">
        <f t="shared" si="76"/>
        <v>5.916666666666659E-2</v>
      </c>
      <c r="U510" s="4">
        <v>1</v>
      </c>
      <c r="V510" s="7">
        <f>C510/C509-1</f>
        <v>1.3602866680175296E-2</v>
      </c>
      <c r="W510" s="7">
        <f>ABS(V510)</f>
        <v>1.3602866680175296E-2</v>
      </c>
      <c r="X510" s="7">
        <f>F510/F509-1</f>
        <v>8.8207011102369171E-2</v>
      </c>
      <c r="BH510" s="17">
        <f t="shared" si="77"/>
        <v>4.0233561742616164E-2</v>
      </c>
      <c r="BI510" s="17">
        <f t="shared" si="78"/>
        <v>5.916666666666659E-2</v>
      </c>
      <c r="BK510" s="31">
        <v>45543</v>
      </c>
      <c r="BL510" s="8">
        <f t="shared" si="89"/>
        <v>1.2157957812056601</v>
      </c>
      <c r="BM510" s="8">
        <f t="shared" si="90"/>
        <v>3.6307095412435084E-2</v>
      </c>
    </row>
    <row r="511" spans="2:65" x14ac:dyDescent="0.5">
      <c r="B511" s="31">
        <v>45557</v>
      </c>
      <c r="C511" s="34">
        <v>5738.17</v>
      </c>
      <c r="D511" s="15"/>
      <c r="E511" s="31">
        <v>45557</v>
      </c>
      <c r="F511" s="32">
        <v>125.81</v>
      </c>
      <c r="I511" s="4">
        <v>1</v>
      </c>
      <c r="J511" s="17">
        <f t="shared" si="79"/>
        <v>1.3602866680175296E-2</v>
      </c>
      <c r="K511" s="17">
        <f t="shared" si="76"/>
        <v>8.8207011102369171E-2</v>
      </c>
      <c r="U511" s="4">
        <v>1</v>
      </c>
      <c r="V511" s="7">
        <f t="shared" ref="V511:V525" si="91">C511/C510-1</f>
        <v>6.2463283969451666E-3</v>
      </c>
      <c r="W511" s="7">
        <f t="shared" ref="W511:W525" si="92">ABS(V511)</f>
        <v>6.2463283969451666E-3</v>
      </c>
      <c r="X511" s="7">
        <f t="shared" ref="X511:X525" si="93">F511/F510-1</f>
        <v>1.0684447300771227E-2</v>
      </c>
      <c r="BH511" s="17">
        <f t="shared" si="77"/>
        <v>1.3602866680175296E-2</v>
      </c>
      <c r="BI511" s="17">
        <f t="shared" si="78"/>
        <v>8.8207011102369171E-2</v>
      </c>
      <c r="BK511" s="31">
        <v>45550</v>
      </c>
      <c r="BL511" s="8">
        <f t="shared" si="89"/>
        <v>1.2678999625746834</v>
      </c>
      <c r="BM511" s="8">
        <f t="shared" si="90"/>
        <v>3.7674469564247956E-2</v>
      </c>
    </row>
    <row r="512" spans="2:65" x14ac:dyDescent="0.5">
      <c r="B512" s="31">
        <v>45564</v>
      </c>
      <c r="C512" s="34">
        <v>5751.07</v>
      </c>
      <c r="D512" s="15"/>
      <c r="E512" s="31">
        <v>45564</v>
      </c>
      <c r="F512" s="32">
        <v>135.33000000000001</v>
      </c>
      <c r="I512" s="4">
        <v>1</v>
      </c>
      <c r="J512" s="17">
        <f t="shared" si="79"/>
        <v>6.2463283969451666E-3</v>
      </c>
      <c r="K512" s="17">
        <f t="shared" si="76"/>
        <v>1.0684447300771227E-2</v>
      </c>
      <c r="U512" s="4">
        <v>1</v>
      </c>
      <c r="V512" s="7">
        <f t="shared" si="91"/>
        <v>2.2481034894399343E-3</v>
      </c>
      <c r="W512" s="7">
        <f t="shared" si="92"/>
        <v>2.2481034894399343E-3</v>
      </c>
      <c r="X512" s="7">
        <f t="shared" si="93"/>
        <v>7.5669660599316568E-2</v>
      </c>
      <c r="BH512" s="17">
        <f t="shared" si="77"/>
        <v>6.2463283969451666E-3</v>
      </c>
      <c r="BI512" s="17">
        <f t="shared" si="78"/>
        <v>1.0684447300771227E-2</v>
      </c>
      <c r="BK512" s="31">
        <v>45557</v>
      </c>
      <c r="BL512" s="8">
        <f t="shared" si="89"/>
        <v>1.3229833596226452</v>
      </c>
      <c r="BM512" s="8">
        <f t="shared" si="90"/>
        <v>3.7602501599643172E-2</v>
      </c>
    </row>
    <row r="513" spans="2:65" x14ac:dyDescent="0.5">
      <c r="B513" s="31">
        <v>45571</v>
      </c>
      <c r="C513" s="34">
        <v>5815.03</v>
      </c>
      <c r="D513" s="15"/>
      <c r="E513" s="31">
        <v>45571</v>
      </c>
      <c r="F513" s="32">
        <v>140.21</v>
      </c>
      <c r="I513" s="4">
        <v>1</v>
      </c>
      <c r="J513" s="17">
        <f t="shared" si="79"/>
        <v>2.2481034894399343E-3</v>
      </c>
      <c r="K513" s="17">
        <f t="shared" si="76"/>
        <v>7.5669660599316568E-2</v>
      </c>
      <c r="U513" s="4">
        <v>1</v>
      </c>
      <c r="V513" s="7">
        <f t="shared" si="91"/>
        <v>1.1121408711770142E-2</v>
      </c>
      <c r="W513" s="7">
        <f t="shared" si="92"/>
        <v>1.1121408711770142E-2</v>
      </c>
      <c r="X513" s="7">
        <f t="shared" si="93"/>
        <v>3.6060001477868919E-2</v>
      </c>
      <c r="BH513" s="17">
        <f t="shared" si="77"/>
        <v>2.2481034894399343E-3</v>
      </c>
      <c r="BI513" s="17">
        <f t="shared" si="78"/>
        <v>7.5669660599316568E-2</v>
      </c>
      <c r="BK513" s="31">
        <v>45564</v>
      </c>
      <c r="BL513" s="8">
        <f t="shared" si="89"/>
        <v>1.3065210371050298</v>
      </c>
      <c r="BM513" s="8">
        <f t="shared" si="90"/>
        <v>3.8673334368689131E-2</v>
      </c>
    </row>
    <row r="514" spans="2:65" x14ac:dyDescent="0.5">
      <c r="B514" s="31">
        <v>45578</v>
      </c>
      <c r="C514" s="34">
        <v>5864.67</v>
      </c>
      <c r="D514" s="15"/>
      <c r="E514" s="31">
        <v>45578</v>
      </c>
      <c r="F514" s="32">
        <v>145.01</v>
      </c>
      <c r="I514" s="4">
        <v>1</v>
      </c>
      <c r="J514" s="17">
        <f t="shared" si="79"/>
        <v>1.1121408711770142E-2</v>
      </c>
      <c r="K514" s="17">
        <f t="shared" si="76"/>
        <v>3.6060001477868919E-2</v>
      </c>
      <c r="U514" s="4">
        <v>1</v>
      </c>
      <c r="V514" s="7">
        <f t="shared" si="91"/>
        <v>8.5364993817744761E-3</v>
      </c>
      <c r="W514" s="7">
        <f t="shared" si="92"/>
        <v>8.5364993817744761E-3</v>
      </c>
      <c r="X514" s="7">
        <f t="shared" si="93"/>
        <v>3.4234362741601743E-2</v>
      </c>
      <c r="BH514" s="17">
        <f t="shared" si="77"/>
        <v>1.1121408711770142E-2</v>
      </c>
      <c r="BI514" s="17">
        <f t="shared" si="78"/>
        <v>3.6060001477868919E-2</v>
      </c>
      <c r="BK514" s="31">
        <v>45571</v>
      </c>
      <c r="BL514" s="8">
        <f t="shared" si="89"/>
        <v>1.3132095029461528</v>
      </c>
      <c r="BM514" s="8">
        <f t="shared" si="90"/>
        <v>3.8857818722419973E-2</v>
      </c>
    </row>
    <row r="515" spans="2:65" x14ac:dyDescent="0.5">
      <c r="B515" s="31">
        <v>45585</v>
      </c>
      <c r="C515" s="34">
        <v>5808.12</v>
      </c>
      <c r="D515" s="15"/>
      <c r="E515" s="31">
        <v>45585</v>
      </c>
      <c r="F515" s="32">
        <v>143.09</v>
      </c>
      <c r="I515" s="4">
        <v>1</v>
      </c>
      <c r="J515" s="17">
        <f t="shared" si="79"/>
        <v>8.5364993817744761E-3</v>
      </c>
      <c r="K515" s="17">
        <f t="shared" si="76"/>
        <v>3.4234362741601743E-2</v>
      </c>
      <c r="U515" s="4">
        <v>1</v>
      </c>
      <c r="V515" s="7">
        <f t="shared" si="91"/>
        <v>-9.6424862780003506E-3</v>
      </c>
      <c r="W515" s="7">
        <f t="shared" si="92"/>
        <v>9.6424862780003506E-3</v>
      </c>
      <c r="X515" s="7">
        <f t="shared" si="93"/>
        <v>-1.3240466174746501E-2</v>
      </c>
      <c r="BH515" s="17">
        <f t="shared" si="77"/>
        <v>8.5364993817744761E-3</v>
      </c>
      <c r="BI515" s="17">
        <f t="shared" si="78"/>
        <v>3.4234362741601743E-2</v>
      </c>
      <c r="BK515" s="31">
        <v>45578</v>
      </c>
      <c r="BL515" s="8">
        <f t="shared" si="89"/>
        <v>1.3131501087143491</v>
      </c>
      <c r="BM515" s="8">
        <f t="shared" si="90"/>
        <v>3.8550140706715107E-2</v>
      </c>
    </row>
    <row r="516" spans="2:65" x14ac:dyDescent="0.5">
      <c r="B516" s="31">
        <v>45592</v>
      </c>
      <c r="C516" s="34">
        <v>5728.8</v>
      </c>
      <c r="D516" s="15"/>
      <c r="E516" s="31">
        <v>45592</v>
      </c>
      <c r="F516" s="32">
        <v>141</v>
      </c>
      <c r="I516" s="4">
        <v>1</v>
      </c>
      <c r="J516" s="17">
        <f t="shared" si="79"/>
        <v>-9.6424862780003506E-3</v>
      </c>
      <c r="K516" s="17">
        <f t="shared" si="76"/>
        <v>-1.3240466174746501E-2</v>
      </c>
      <c r="U516" s="4">
        <v>1</v>
      </c>
      <c r="V516" s="7">
        <f t="shared" si="91"/>
        <v>-1.3656742629284513E-2</v>
      </c>
      <c r="W516" s="7">
        <f t="shared" si="92"/>
        <v>1.3656742629284513E-2</v>
      </c>
      <c r="X516" s="7">
        <f t="shared" si="93"/>
        <v>-1.4606191907191257E-2</v>
      </c>
      <c r="BH516" s="17">
        <f t="shared" si="77"/>
        <v>-9.6424862780003506E-3</v>
      </c>
      <c r="BI516" s="17">
        <f t="shared" si="78"/>
        <v>-1.3240466174746501E-2</v>
      </c>
      <c r="BK516" s="31">
        <v>45585</v>
      </c>
      <c r="BL516" s="8">
        <f t="shared" si="89"/>
        <v>1.2581843296721273</v>
      </c>
      <c r="BM516" s="8">
        <f t="shared" si="90"/>
        <v>3.7451019298152727E-2</v>
      </c>
    </row>
    <row r="517" spans="2:65" x14ac:dyDescent="0.5">
      <c r="B517" s="31">
        <v>45599</v>
      </c>
      <c r="C517" s="34">
        <v>5995.54</v>
      </c>
      <c r="D517" s="15"/>
      <c r="E517" s="31">
        <v>45599</v>
      </c>
      <c r="F517" s="32">
        <v>162</v>
      </c>
      <c r="I517" s="4">
        <v>1</v>
      </c>
      <c r="J517" s="17">
        <f t="shared" si="79"/>
        <v>-1.3656742629284513E-2</v>
      </c>
      <c r="K517" s="17">
        <f t="shared" si="76"/>
        <v>-1.4606191907191257E-2</v>
      </c>
      <c r="U517" s="4">
        <v>1</v>
      </c>
      <c r="V517" s="7">
        <f t="shared" si="91"/>
        <v>4.6561234464460144E-2</v>
      </c>
      <c r="W517" s="7">
        <f t="shared" si="92"/>
        <v>4.6561234464460144E-2</v>
      </c>
      <c r="X517" s="7">
        <f t="shared" si="93"/>
        <v>0.14893617021276606</v>
      </c>
      <c r="BH517" s="17">
        <f t="shared" si="77"/>
        <v>-1.3656742629284513E-2</v>
      </c>
      <c r="BI517" s="17">
        <f t="shared" si="78"/>
        <v>-1.4606191907191257E-2</v>
      </c>
      <c r="BK517" s="31">
        <v>45592</v>
      </c>
      <c r="BL517" s="8">
        <f t="shared" si="89"/>
        <v>1.2675904261515145</v>
      </c>
      <c r="BM517" s="8">
        <f t="shared" si="90"/>
        <v>3.7295805937835463E-2</v>
      </c>
    </row>
    <row r="518" spans="2:65" x14ac:dyDescent="0.5">
      <c r="B518" s="31">
        <v>45606</v>
      </c>
      <c r="C518" s="34">
        <v>5870.62</v>
      </c>
      <c r="D518" s="15"/>
      <c r="E518" s="31">
        <v>45606</v>
      </c>
      <c r="F518" s="32">
        <v>163.63</v>
      </c>
      <c r="I518" s="4">
        <v>1</v>
      </c>
      <c r="J518" s="17">
        <f t="shared" si="79"/>
        <v>4.6561234464460144E-2</v>
      </c>
      <c r="K518" s="17">
        <f t="shared" si="76"/>
        <v>0.14893617021276606</v>
      </c>
      <c r="U518" s="4">
        <v>1</v>
      </c>
      <c r="V518" s="7">
        <f t="shared" si="91"/>
        <v>-2.0835487712532963E-2</v>
      </c>
      <c r="W518" s="7">
        <f t="shared" si="92"/>
        <v>2.0835487712532963E-2</v>
      </c>
      <c r="X518" s="7">
        <f t="shared" si="93"/>
        <v>1.0061728395061698E-2</v>
      </c>
      <c r="BH518" s="17">
        <f t="shared" si="77"/>
        <v>4.6561234464460144E-2</v>
      </c>
      <c r="BI518" s="17">
        <f t="shared" si="78"/>
        <v>0.14893617021276606</v>
      </c>
      <c r="BK518" s="31">
        <v>45599</v>
      </c>
      <c r="BL518" s="8">
        <f t="shared" si="89"/>
        <v>1.5869721700806956</v>
      </c>
      <c r="BM518" s="8">
        <f t="shared" si="90"/>
        <v>4.1348126730089911E-2</v>
      </c>
    </row>
    <row r="519" spans="2:65" x14ac:dyDescent="0.5">
      <c r="B519" s="31">
        <v>45613</v>
      </c>
      <c r="C519" s="34">
        <v>5969.34</v>
      </c>
      <c r="D519" s="15"/>
      <c r="E519" s="31">
        <v>45613</v>
      </c>
      <c r="F519" s="32">
        <v>167.56</v>
      </c>
      <c r="I519" s="4">
        <v>1</v>
      </c>
      <c r="J519" s="17">
        <f t="shared" si="79"/>
        <v>-2.0835487712532963E-2</v>
      </c>
      <c r="K519" s="17">
        <f t="shared" ref="K519:K525" si="94">F518/F517-1</f>
        <v>1.0061728395061698E-2</v>
      </c>
      <c r="U519" s="4">
        <v>1</v>
      </c>
      <c r="V519" s="7">
        <f t="shared" si="91"/>
        <v>1.6815941076070429E-2</v>
      </c>
      <c r="W519" s="7">
        <f t="shared" si="92"/>
        <v>1.6815941076070429E-2</v>
      </c>
      <c r="X519" s="7">
        <f t="shared" si="93"/>
        <v>2.4017600684471008E-2</v>
      </c>
      <c r="BH519" s="17">
        <f t="shared" ref="BH519:BH526" si="95">C518/C517-1</f>
        <v>-2.0835487712532963E-2</v>
      </c>
      <c r="BI519" s="17">
        <f t="shared" ref="BI519:BI526" si="96">F518/F517-1</f>
        <v>1.0061728395061698E-2</v>
      </c>
      <c r="BK519" s="31">
        <v>45606</v>
      </c>
      <c r="BL519" s="8">
        <f t="shared" si="89"/>
        <v>1.5285130761713894</v>
      </c>
      <c r="BM519" s="8">
        <f t="shared" si="90"/>
        <v>4.1304743190723581E-2</v>
      </c>
    </row>
    <row r="520" spans="2:65" x14ac:dyDescent="0.5">
      <c r="B520" s="31">
        <v>45620</v>
      </c>
      <c r="C520" s="34">
        <v>6032.38</v>
      </c>
      <c r="D520" s="15"/>
      <c r="E520" s="31">
        <v>45620</v>
      </c>
      <c r="F520" s="32">
        <v>175.03</v>
      </c>
      <c r="I520" s="4">
        <v>1</v>
      </c>
      <c r="J520" s="17">
        <f t="shared" ref="J520:J525" si="97">C519/C518-1</f>
        <v>1.6815941076070429E-2</v>
      </c>
      <c r="K520" s="17">
        <f t="shared" si="94"/>
        <v>2.4017600684471008E-2</v>
      </c>
      <c r="U520" s="4">
        <v>1</v>
      </c>
      <c r="V520" s="7">
        <f t="shared" si="91"/>
        <v>1.0560631493598871E-2</v>
      </c>
      <c r="W520" s="7">
        <f t="shared" si="92"/>
        <v>1.0560631493598871E-2</v>
      </c>
      <c r="X520" s="7">
        <f t="shared" si="93"/>
        <v>4.4581045595607494E-2</v>
      </c>
      <c r="BH520" s="17">
        <f t="shared" si="95"/>
        <v>1.6815941076070429E-2</v>
      </c>
      <c r="BI520" s="17">
        <f t="shared" si="96"/>
        <v>2.4017600684471008E-2</v>
      </c>
      <c r="BK520" s="31">
        <v>45613</v>
      </c>
      <c r="BL520" s="8">
        <f t="shared" si="89"/>
        <v>1.5430376226059792</v>
      </c>
      <c r="BM520" s="8">
        <f t="shared" si="90"/>
        <v>4.1313335601325822E-2</v>
      </c>
    </row>
    <row r="521" spans="2:65" x14ac:dyDescent="0.5">
      <c r="B521" s="31">
        <v>45627</v>
      </c>
      <c r="C521" s="34">
        <v>6090.27</v>
      </c>
      <c r="D521" s="15"/>
      <c r="E521" s="31">
        <v>45627</v>
      </c>
      <c r="F521" s="32">
        <v>177.85</v>
      </c>
      <c r="I521" s="4">
        <v>1</v>
      </c>
      <c r="J521" s="17">
        <f t="shared" si="97"/>
        <v>1.0560631493598871E-2</v>
      </c>
      <c r="K521" s="17">
        <f t="shared" si="94"/>
        <v>4.4581045595607494E-2</v>
      </c>
      <c r="U521" s="4">
        <v>1</v>
      </c>
      <c r="V521" s="7">
        <f t="shared" si="91"/>
        <v>9.5965439842982114E-3</v>
      </c>
      <c r="W521" s="7">
        <f t="shared" si="92"/>
        <v>9.5965439842982114E-3</v>
      </c>
      <c r="X521" s="7">
        <f t="shared" si="93"/>
        <v>1.6111523738787659E-2</v>
      </c>
      <c r="BH521" s="17">
        <f t="shared" si="95"/>
        <v>1.0560631493598871E-2</v>
      </c>
      <c r="BI521" s="17">
        <f t="shared" si="96"/>
        <v>4.4581045595607494E-2</v>
      </c>
      <c r="BK521" s="31">
        <v>45620</v>
      </c>
      <c r="BL521" s="8">
        <f t="shared" si="89"/>
        <v>1.5420604692237183</v>
      </c>
      <c r="BM521" s="8">
        <f t="shared" si="90"/>
        <v>4.123567622886281E-2</v>
      </c>
    </row>
    <row r="522" spans="2:65" x14ac:dyDescent="0.5">
      <c r="B522" s="31">
        <v>45634</v>
      </c>
      <c r="C522" s="34">
        <v>6051.09</v>
      </c>
      <c r="D522" s="15"/>
      <c r="E522" s="31">
        <v>45634</v>
      </c>
      <c r="F522" s="32">
        <v>176.43</v>
      </c>
      <c r="I522" s="4">
        <v>1</v>
      </c>
      <c r="J522" s="17">
        <f t="shared" si="97"/>
        <v>9.5965439842982114E-3</v>
      </c>
      <c r="K522" s="17">
        <f t="shared" si="94"/>
        <v>1.6111523738787659E-2</v>
      </c>
      <c r="U522" s="4">
        <v>1</v>
      </c>
      <c r="V522" s="7">
        <f t="shared" si="91"/>
        <v>-6.4332123206360947E-3</v>
      </c>
      <c r="W522" s="7">
        <f t="shared" si="92"/>
        <v>6.4332123206360947E-3</v>
      </c>
      <c r="X522" s="7">
        <f t="shared" si="93"/>
        <v>-7.9842563958391066E-3</v>
      </c>
      <c r="BH522" s="17">
        <f t="shared" si="95"/>
        <v>9.5965439842982114E-3</v>
      </c>
      <c r="BI522" s="17">
        <f t="shared" si="96"/>
        <v>1.6111523738787659E-2</v>
      </c>
      <c r="BK522" s="31">
        <v>45627</v>
      </c>
      <c r="BL522" s="8">
        <f t="shared" si="89"/>
        <v>1.5410110355432314</v>
      </c>
      <c r="BM522" s="8">
        <f t="shared" si="90"/>
        <v>4.1234085447565134E-2</v>
      </c>
    </row>
    <row r="523" spans="2:65" x14ac:dyDescent="0.5">
      <c r="B523" s="31">
        <v>45641</v>
      </c>
      <c r="C523" s="34">
        <v>5930.85</v>
      </c>
      <c r="D523" s="15"/>
      <c r="E523" s="31">
        <v>45641</v>
      </c>
      <c r="F523" s="32">
        <v>171.03</v>
      </c>
      <c r="I523" s="4">
        <v>1</v>
      </c>
      <c r="J523" s="17">
        <f t="shared" si="97"/>
        <v>-6.4332123206360947E-3</v>
      </c>
      <c r="K523" s="17">
        <f t="shared" si="94"/>
        <v>-7.9842563958391066E-3</v>
      </c>
      <c r="U523" s="4">
        <v>1</v>
      </c>
      <c r="V523" s="7">
        <f t="shared" si="91"/>
        <v>-1.9870800136834843E-2</v>
      </c>
      <c r="W523" s="7">
        <f t="shared" si="92"/>
        <v>1.9870800136834843E-2</v>
      </c>
      <c r="X523" s="7">
        <f t="shared" si="93"/>
        <v>-3.0607039619112375E-2</v>
      </c>
      <c r="BH523" s="17">
        <f t="shared" si="95"/>
        <v>-6.4332123206360947E-3</v>
      </c>
      <c r="BI523" s="17">
        <f t="shared" si="96"/>
        <v>-7.9842563958391066E-3</v>
      </c>
      <c r="BK523" s="31">
        <v>45634</v>
      </c>
      <c r="BL523" s="8">
        <f t="shared" si="89"/>
        <v>1.5401210686740767</v>
      </c>
      <c r="BM523" s="8">
        <f t="shared" si="90"/>
        <v>4.1247492220399556E-2</v>
      </c>
    </row>
    <row r="524" spans="2:65" x14ac:dyDescent="0.5">
      <c r="B524" s="31">
        <v>45648</v>
      </c>
      <c r="C524" s="34">
        <v>5970.84</v>
      </c>
      <c r="D524" s="15"/>
      <c r="E524" s="31">
        <v>45648</v>
      </c>
      <c r="F524" s="32">
        <v>170.28</v>
      </c>
      <c r="I524" s="4">
        <v>1</v>
      </c>
      <c r="J524" s="17">
        <f t="shared" si="97"/>
        <v>-1.9870800136834843E-2</v>
      </c>
      <c r="K524" s="17">
        <f t="shared" si="94"/>
        <v>-3.0607039619112375E-2</v>
      </c>
      <c r="U524" s="4">
        <v>1</v>
      </c>
      <c r="V524" s="7">
        <f t="shared" si="91"/>
        <v>6.7427097296339777E-3</v>
      </c>
      <c r="W524" s="7">
        <f t="shared" si="92"/>
        <v>6.7427097296339777E-3</v>
      </c>
      <c r="X524" s="7">
        <f t="shared" si="93"/>
        <v>-4.3851955797228337E-3</v>
      </c>
      <c r="BH524" s="17">
        <f t="shared" si="95"/>
        <v>-1.9870800136834843E-2</v>
      </c>
      <c r="BI524" s="17">
        <f t="shared" si="96"/>
        <v>-3.0607039619112375E-2</v>
      </c>
      <c r="BK524" s="31">
        <v>45641</v>
      </c>
      <c r="BL524" s="8">
        <f t="shared" si="89"/>
        <v>1.5721609292339604</v>
      </c>
      <c r="BM524" s="8">
        <f t="shared" si="90"/>
        <v>4.16405751023241E-2</v>
      </c>
    </row>
    <row r="525" spans="2:65" x14ac:dyDescent="0.5">
      <c r="B525" s="31">
        <v>45655</v>
      </c>
      <c r="C525" s="34">
        <v>5942.47</v>
      </c>
      <c r="D525" s="15"/>
      <c r="E525" s="31">
        <v>45655</v>
      </c>
      <c r="F525" s="32">
        <v>169.06</v>
      </c>
      <c r="I525" s="4">
        <v>1</v>
      </c>
      <c r="J525" s="17">
        <f t="shared" si="97"/>
        <v>6.7427097296339777E-3</v>
      </c>
      <c r="K525" s="17">
        <f t="shared" si="94"/>
        <v>-4.3851955797228337E-3</v>
      </c>
      <c r="U525" s="4">
        <v>1</v>
      </c>
      <c r="V525" s="7">
        <f t="shared" si="91"/>
        <v>-4.7514252600974194E-3</v>
      </c>
      <c r="W525" s="7">
        <f t="shared" si="92"/>
        <v>4.7514252600974194E-3</v>
      </c>
      <c r="X525" s="7">
        <f t="shared" si="93"/>
        <v>-7.1646699553675752E-3</v>
      </c>
      <c r="BH525" s="17">
        <f t="shared" si="95"/>
        <v>6.7427097296339777E-3</v>
      </c>
      <c r="BI525" s="17">
        <f t="shared" si="96"/>
        <v>-4.3851955797228337E-3</v>
      </c>
      <c r="BK525" s="31">
        <v>45648</v>
      </c>
      <c r="BL525" s="8">
        <f t="shared" si="89"/>
        <v>1.5788214766386786</v>
      </c>
      <c r="BM525" s="8">
        <f t="shared" si="90"/>
        <v>4.1275623482344412E-2</v>
      </c>
    </row>
    <row r="526" spans="2:65" x14ac:dyDescent="0.5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BH526" s="17">
        <f t="shared" si="95"/>
        <v>-4.7514252600974194E-3</v>
      </c>
      <c r="BI526" s="17">
        <f t="shared" si="96"/>
        <v>-7.1646699553675752E-3</v>
      </c>
      <c r="BK526" s="31">
        <v>45655</v>
      </c>
      <c r="BL526" s="8">
        <f t="shared" si="89"/>
        <v>1.5824896167580422</v>
      </c>
      <c r="BM526" s="8">
        <f t="shared" si="90"/>
        <v>4.1358226858470321E-2</v>
      </c>
    </row>
    <row r="527" spans="2:65" x14ac:dyDescent="0.5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BH527"/>
      <c r="BI527"/>
      <c r="BJ527"/>
      <c r="BK527"/>
      <c r="BL527"/>
      <c r="BM527"/>
    </row>
    <row r="528" spans="2:65" x14ac:dyDescent="0.5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BH528"/>
      <c r="BI528"/>
      <c r="BJ528"/>
      <c r="BK528"/>
      <c r="BL528"/>
      <c r="BM528"/>
    </row>
    <row r="529" spans="2:65" x14ac:dyDescent="0.5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BH529"/>
      <c r="BI529"/>
      <c r="BJ529"/>
      <c r="BK529"/>
      <c r="BL529"/>
      <c r="BM529"/>
    </row>
    <row r="530" spans="2:65" x14ac:dyDescent="0.5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BH530"/>
      <c r="BI530"/>
      <c r="BJ530"/>
      <c r="BK530"/>
      <c r="BL530"/>
      <c r="BM530"/>
    </row>
    <row r="531" spans="2:65" x14ac:dyDescent="0.5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BH531"/>
      <c r="BI531"/>
      <c r="BJ531"/>
      <c r="BK531"/>
      <c r="BL531"/>
      <c r="BM531"/>
    </row>
    <row r="532" spans="2:65" x14ac:dyDescent="0.5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BH532"/>
      <c r="BI532"/>
      <c r="BJ532"/>
      <c r="BK532"/>
      <c r="BL532"/>
      <c r="BM532"/>
    </row>
    <row r="533" spans="2:65" x14ac:dyDescent="0.5">
      <c r="BH533"/>
      <c r="BI533"/>
      <c r="BJ533"/>
      <c r="BK533"/>
      <c r="BL533"/>
      <c r="BM533"/>
    </row>
  </sheetData>
  <mergeCells count="8">
    <mergeCell ref="AD4:AF4"/>
    <mergeCell ref="P4:Q4"/>
    <mergeCell ref="U3:W3"/>
    <mergeCell ref="U2:X2"/>
    <mergeCell ref="B2:C2"/>
    <mergeCell ref="E2:F2"/>
    <mergeCell ref="I2:K2"/>
    <mergeCell ref="I3:J3"/>
  </mergeCells>
  <conditionalFormatting sqref="J5:K525">
    <cfRule type="cellIs" dxfId="44" priority="5" operator="lessThan">
      <formula>0</formula>
    </cfRule>
  </conditionalFormatting>
  <conditionalFormatting sqref="V5:V525">
    <cfRule type="cellIs" dxfId="43" priority="4" operator="lessThan">
      <formula>0</formula>
    </cfRule>
  </conditionalFormatting>
  <conditionalFormatting sqref="AI4:AJ4">
    <cfRule type="cellIs" dxfId="42" priority="3" operator="lessThan">
      <formula>0</formula>
    </cfRule>
  </conditionalFormatting>
  <conditionalFormatting sqref="AL4:AN60">
    <cfRule type="cellIs" dxfId="41" priority="2" operator="lessThan">
      <formula>0</formula>
    </cfRule>
  </conditionalFormatting>
  <conditionalFormatting sqref="BH6:BI526">
    <cfRule type="cellIs" dxfId="4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AJ2519"/>
  <sheetViews>
    <sheetView zoomScale="70" zoomScaleNormal="70" workbookViewId="0"/>
  </sheetViews>
  <sheetFormatPr defaultRowHeight="17.399999999999999" x14ac:dyDescent="0.3"/>
  <cols>
    <col min="1" max="2" width="8.88671875" style="43"/>
    <col min="3" max="3" width="20.21875" style="43" customWidth="1"/>
    <col min="4" max="4" width="14.77734375" style="43" customWidth="1"/>
    <col min="5" max="12" width="12.77734375" style="43" customWidth="1"/>
    <col min="13" max="15" width="8.88671875" style="43"/>
    <col min="16" max="16" width="11.21875" style="43" bestFit="1" customWidth="1"/>
    <col min="17" max="17" width="12.44140625" style="43" bestFit="1" customWidth="1"/>
    <col min="18" max="19" width="8.88671875" style="43"/>
    <col min="20" max="20" width="14.5546875" style="43" bestFit="1" customWidth="1"/>
    <col min="21" max="21" width="9.88671875" style="43" bestFit="1" customWidth="1"/>
    <col min="22" max="22" width="11.77734375" style="43" customWidth="1"/>
    <col min="23" max="30" width="8.88671875" style="43"/>
    <col min="31" max="33" width="12.77734375" style="43" customWidth="1"/>
    <col min="34" max="34" width="8.88671875" style="43"/>
    <col min="35" max="35" width="10.88671875" style="43" bestFit="1" customWidth="1"/>
    <col min="36" max="16384" width="8.88671875" style="43"/>
  </cols>
  <sheetData>
    <row r="2" spans="2:36" ht="14.4" customHeight="1" x14ac:dyDescent="0.3">
      <c r="B2" s="324" t="s">
        <v>1647</v>
      </c>
      <c r="C2" s="324"/>
      <c r="D2" s="41"/>
      <c r="E2" s="42"/>
      <c r="F2" s="325" t="s">
        <v>1646</v>
      </c>
      <c r="G2" s="325"/>
      <c r="H2" s="325" t="s">
        <v>1648</v>
      </c>
      <c r="I2" s="325"/>
      <c r="J2" s="42"/>
      <c r="K2" s="42"/>
      <c r="L2" s="42"/>
      <c r="O2" s="42"/>
      <c r="P2" s="269"/>
      <c r="Q2" s="268" t="s">
        <v>1649</v>
      </c>
      <c r="R2" s="268" t="s">
        <v>56</v>
      </c>
      <c r="S2" s="42"/>
      <c r="T2" s="326" t="s">
        <v>1657</v>
      </c>
      <c r="U2" s="326"/>
      <c r="V2" s="125">
        <v>100000</v>
      </c>
    </row>
    <row r="3" spans="2:36" ht="14.4" customHeight="1" x14ac:dyDescent="0.3">
      <c r="B3" s="40" t="s">
        <v>7</v>
      </c>
      <c r="C3" s="44">
        <v>44562</v>
      </c>
      <c r="E3" s="270" t="s">
        <v>76</v>
      </c>
      <c r="F3" s="270" t="s">
        <v>0</v>
      </c>
      <c r="G3" s="270" t="s">
        <v>1</v>
      </c>
      <c r="H3" s="270" t="s">
        <v>0</v>
      </c>
      <c r="I3" s="270" t="s">
        <v>1</v>
      </c>
      <c r="J3" s="270" t="s">
        <v>1641</v>
      </c>
      <c r="K3" s="270" t="s">
        <v>1642</v>
      </c>
      <c r="L3" s="270" t="s">
        <v>1643</v>
      </c>
      <c r="O3" s="261" t="s">
        <v>102</v>
      </c>
      <c r="P3" s="271" t="s">
        <v>1654</v>
      </c>
      <c r="Q3" s="39">
        <f>F756</f>
        <v>165.16</v>
      </c>
      <c r="R3" s="39">
        <f>Beta!M15</f>
        <v>1.4345161821229226</v>
      </c>
      <c r="S3" s="42"/>
      <c r="T3" s="45" t="s">
        <v>1656</v>
      </c>
      <c r="U3" s="45" t="s">
        <v>1654</v>
      </c>
      <c r="V3" s="126">
        <f>ROUND(V2/Q3,0)</f>
        <v>605</v>
      </c>
      <c r="AE3" s="270" t="s">
        <v>76</v>
      </c>
      <c r="AF3" s="270" t="s">
        <v>1658</v>
      </c>
      <c r="AG3" s="270" t="s">
        <v>1659</v>
      </c>
      <c r="AH3" s="127"/>
      <c r="AI3" s="42"/>
      <c r="AJ3" s="42"/>
    </row>
    <row r="4" spans="2:36" x14ac:dyDescent="0.3">
      <c r="B4" s="39"/>
      <c r="C4" s="44">
        <v>45657</v>
      </c>
      <c r="E4" s="46">
        <v>44564</v>
      </c>
      <c r="F4" s="47">
        <v>71.53</v>
      </c>
      <c r="G4" s="39"/>
      <c r="H4" s="47">
        <v>126.63</v>
      </c>
      <c r="I4" s="48"/>
      <c r="J4" s="49">
        <f>F4/$F$4*$H$4/H4</f>
        <v>1</v>
      </c>
      <c r="K4" s="49">
        <f>AVERAGE($J$5:$J$756)-1.5*_xlfn.STDEV.S($J$5:$J$756)</f>
        <v>0.94221125932767236</v>
      </c>
      <c r="L4" s="49">
        <f>AVERAGE($J$5:$J$756)+_xlfn.STDEV.S($J$5:$J$756)</f>
        <v>1.5816901182197247</v>
      </c>
      <c r="O4" s="262" t="s">
        <v>101</v>
      </c>
      <c r="P4" s="272" t="s">
        <v>1655</v>
      </c>
      <c r="Q4" s="49">
        <f>H756</f>
        <v>172.42</v>
      </c>
      <c r="R4" s="39">
        <v>1.54</v>
      </c>
      <c r="S4" s="42"/>
      <c r="T4" s="42"/>
      <c r="U4" s="45" t="s">
        <v>1655</v>
      </c>
      <c r="V4" s="126">
        <f>ROUND(V2/Q4,0)</f>
        <v>580</v>
      </c>
      <c r="AE4" s="46">
        <v>44564</v>
      </c>
      <c r="AF4" s="49">
        <f>LN(F4)</f>
        <v>4.2701169421202927</v>
      </c>
      <c r="AG4" s="49">
        <f>LN(H4)</f>
        <v>4.8412694484625174</v>
      </c>
      <c r="AI4" s="45" t="s">
        <v>50</v>
      </c>
      <c r="AJ4" s="39">
        <f>SLOPE(AG4:AG756,AF4:AF756)</f>
        <v>0.5127801966473361</v>
      </c>
    </row>
    <row r="5" spans="2:36" x14ac:dyDescent="0.3">
      <c r="B5" s="39" t="s">
        <v>1644</v>
      </c>
      <c r="C5" s="39" t="s">
        <v>1648</v>
      </c>
      <c r="E5" s="46">
        <v>44565</v>
      </c>
      <c r="F5" s="47">
        <v>73.56</v>
      </c>
      <c r="G5" s="48">
        <f>F5/F4-1</f>
        <v>2.8379700824828769E-2</v>
      </c>
      <c r="H5" s="47">
        <v>124.94</v>
      </c>
      <c r="I5" s="48">
        <f>H5/H4-1</f>
        <v>-1.3345968569849154E-2</v>
      </c>
      <c r="J5" s="49">
        <f>F5/$F$4*$H$4/H5</f>
        <v>1.0422900713578362</v>
      </c>
      <c r="K5" s="49">
        <f t="shared" ref="K5:K68" si="0">AVERAGE($J$5:$J$756)-1.5*_xlfn.STDEV.S($J$5:$J$756)</f>
        <v>0.94221125932767236</v>
      </c>
      <c r="L5" s="49">
        <f t="shared" ref="L5:L68" si="1">AVERAGE($J$5:$J$756)+_xlfn.STDEV.S($J$5:$J$756)</f>
        <v>1.5816901182197247</v>
      </c>
      <c r="O5" s="42"/>
      <c r="P5" s="272" t="s">
        <v>1650</v>
      </c>
      <c r="Q5" s="39">
        <f>Q3/Q4</f>
        <v>0.95789351583343008</v>
      </c>
      <c r="R5" s="39"/>
      <c r="S5" s="42"/>
      <c r="T5" s="45" t="s">
        <v>1651</v>
      </c>
      <c r="U5" s="45" t="s">
        <v>1654</v>
      </c>
      <c r="V5" s="126">
        <f>V3</f>
        <v>605</v>
      </c>
      <c r="AE5" s="46">
        <v>44565</v>
      </c>
      <c r="AF5" s="49">
        <f t="shared" ref="AF5:AF68" si="2">LN(F5)</f>
        <v>4.2981013997361206</v>
      </c>
      <c r="AG5" s="49">
        <f t="shared" ref="AG5:AG68" si="3">LN(H5)</f>
        <v>4.8278336220654241</v>
      </c>
      <c r="AI5" s="45" t="s">
        <v>51</v>
      </c>
      <c r="AJ5" s="39">
        <f>INTERCEPT(AG4:AG2256,AF4:AF2256)</f>
        <v>2.4529692349810532</v>
      </c>
    </row>
    <row r="6" spans="2:36" x14ac:dyDescent="0.3">
      <c r="B6" s="39" t="s">
        <v>1645</v>
      </c>
      <c r="C6" s="39" t="s">
        <v>1646</v>
      </c>
      <c r="E6" s="46">
        <v>44566</v>
      </c>
      <c r="F6" s="47">
        <v>69.599999999999994</v>
      </c>
      <c r="G6" s="48">
        <f t="shared" ref="G6:G69" si="4">F6/F5-1</f>
        <v>-5.3833605220228509E-2</v>
      </c>
      <c r="H6" s="47">
        <v>117.79</v>
      </c>
      <c r="I6" s="48">
        <f t="shared" ref="I6:I68" si="5">H6/H5-1</f>
        <v>-5.7227469185208824E-2</v>
      </c>
      <c r="J6" s="49">
        <f>F6/$F$4*$H$4/H6</f>
        <v>1.0460421861030345</v>
      </c>
      <c r="K6" s="49">
        <f t="shared" si="0"/>
        <v>0.94221125932767236</v>
      </c>
      <c r="L6" s="49">
        <f t="shared" si="1"/>
        <v>1.5816901182197247</v>
      </c>
      <c r="O6" s="42"/>
      <c r="P6" s="272" t="s">
        <v>1652</v>
      </c>
      <c r="Q6" s="39">
        <f>CORREL(G4:G756,I4:I756)</f>
        <v>0.6951542892749657</v>
      </c>
      <c r="R6" s="39"/>
      <c r="S6" s="42"/>
      <c r="T6" s="42"/>
      <c r="U6" s="45" t="s">
        <v>1655</v>
      </c>
      <c r="V6" s="39">
        <f>ROUND(V2*R3/R4/Q4,0)</f>
        <v>540</v>
      </c>
      <c r="AE6" s="46">
        <v>44566</v>
      </c>
      <c r="AF6" s="49">
        <f t="shared" si="2"/>
        <v>4.242764567340374</v>
      </c>
      <c r="AG6" s="49">
        <f t="shared" si="3"/>
        <v>4.7689033779706929</v>
      </c>
      <c r="AH6" s="128"/>
      <c r="AI6" s="42"/>
      <c r="AJ6" s="42"/>
    </row>
    <row r="7" spans="2:36" x14ac:dyDescent="0.3">
      <c r="B7" s="42"/>
      <c r="C7" s="42"/>
      <c r="D7" s="42"/>
      <c r="E7" s="46">
        <v>44567</v>
      </c>
      <c r="F7" s="47">
        <v>69.569999999999993</v>
      </c>
      <c r="G7" s="48">
        <f t="shared" si="4"/>
        <v>-4.3103448275860767E-4</v>
      </c>
      <c r="H7" s="47">
        <v>119.16</v>
      </c>
      <c r="I7" s="48">
        <f t="shared" si="5"/>
        <v>1.163086849477879E-2</v>
      </c>
      <c r="J7" s="49">
        <f t="shared" ref="J7:J70" si="6">F7/$F$4*$H$4/H7</f>
        <v>1.0335699892255714</v>
      </c>
      <c r="K7" s="49">
        <f t="shared" si="0"/>
        <v>0.94221125932767236</v>
      </c>
      <c r="L7" s="49">
        <f t="shared" si="1"/>
        <v>1.5816901182197247</v>
      </c>
      <c r="O7" s="42"/>
      <c r="P7" s="129"/>
      <c r="Q7" s="42"/>
      <c r="R7" s="42"/>
      <c r="S7" s="42"/>
      <c r="T7" s="45" t="s">
        <v>1653</v>
      </c>
      <c r="U7" s="45" t="s">
        <v>1654</v>
      </c>
      <c r="V7" s="126">
        <f>V5</f>
        <v>605</v>
      </c>
      <c r="AE7" s="46">
        <v>44567</v>
      </c>
      <c r="AF7" s="49">
        <f t="shared" si="2"/>
        <v>4.2423334399355497</v>
      </c>
      <c r="AG7" s="49">
        <f t="shared" si="3"/>
        <v>4.7804671278450819</v>
      </c>
      <c r="AH7" s="128"/>
      <c r="AI7" s="42"/>
      <c r="AJ7" s="42"/>
    </row>
    <row r="8" spans="2:36" x14ac:dyDescent="0.3">
      <c r="B8" s="42"/>
      <c r="C8" s="42"/>
      <c r="D8" s="42"/>
      <c r="E8" s="46">
        <v>44568</v>
      </c>
      <c r="F8" s="47">
        <v>68.959999999999994</v>
      </c>
      <c r="G8" s="48">
        <f t="shared" si="4"/>
        <v>-8.7681471898807262E-3</v>
      </c>
      <c r="H8" s="47">
        <v>116.65</v>
      </c>
      <c r="I8" s="48">
        <f t="shared" si="5"/>
        <v>-2.106411547499154E-2</v>
      </c>
      <c r="J8" s="49">
        <f t="shared" si="6"/>
        <v>1.0465521916444014</v>
      </c>
      <c r="K8" s="49">
        <f t="shared" si="0"/>
        <v>0.94221125932767236</v>
      </c>
      <c r="L8" s="49">
        <f t="shared" si="1"/>
        <v>1.5816901182197247</v>
      </c>
      <c r="O8" s="42"/>
      <c r="P8" s="129"/>
      <c r="Q8" s="42"/>
      <c r="R8" s="42"/>
      <c r="S8" s="42"/>
      <c r="T8" s="42"/>
      <c r="U8" s="45" t="s">
        <v>1655</v>
      </c>
      <c r="V8" s="39">
        <f>ROUND(V2*Q6/Q4,0)</f>
        <v>403</v>
      </c>
      <c r="AE8" s="46">
        <v>44568</v>
      </c>
      <c r="AF8" s="49">
        <f t="shared" si="2"/>
        <v>4.2335266263554372</v>
      </c>
      <c r="AG8" s="49">
        <f t="shared" si="3"/>
        <v>4.7591779984674387</v>
      </c>
      <c r="AH8" s="128"/>
      <c r="AI8" s="42"/>
      <c r="AJ8" s="42"/>
    </row>
    <row r="9" spans="2:36" x14ac:dyDescent="0.3">
      <c r="B9" s="42"/>
      <c r="C9" s="42"/>
      <c r="D9" s="42"/>
      <c r="E9" s="46">
        <v>44571</v>
      </c>
      <c r="F9" s="47">
        <v>68.349999999999994</v>
      </c>
      <c r="G9" s="48">
        <f t="shared" si="4"/>
        <v>-8.8457076566125226E-3</v>
      </c>
      <c r="H9" s="47">
        <v>114.72</v>
      </c>
      <c r="I9" s="48">
        <f t="shared" si="5"/>
        <v>-1.6545220745820877E-2</v>
      </c>
      <c r="J9" s="49">
        <f t="shared" si="6"/>
        <v>1.0547456973022993</v>
      </c>
      <c r="K9" s="49">
        <f t="shared" si="0"/>
        <v>0.94221125932767236</v>
      </c>
      <c r="L9" s="49">
        <f t="shared" si="1"/>
        <v>1.5816901182197247</v>
      </c>
      <c r="AE9" s="46">
        <v>44571</v>
      </c>
      <c r="AF9" s="49">
        <f t="shared" si="2"/>
        <v>4.2246415631699588</v>
      </c>
      <c r="AG9" s="49">
        <f t="shared" si="3"/>
        <v>4.7424943768513099</v>
      </c>
      <c r="AH9" s="128"/>
      <c r="AI9" s="42"/>
      <c r="AJ9" s="42"/>
    </row>
    <row r="10" spans="2:36" x14ac:dyDescent="0.3">
      <c r="B10" s="42"/>
      <c r="C10" s="42"/>
      <c r="D10" s="42"/>
      <c r="E10" s="46">
        <v>44572</v>
      </c>
      <c r="F10" s="47">
        <v>70.58</v>
      </c>
      <c r="G10" s="48">
        <f t="shared" si="4"/>
        <v>3.2626188734454997E-2</v>
      </c>
      <c r="H10" s="47">
        <v>121.3</v>
      </c>
      <c r="I10" s="48">
        <f t="shared" si="5"/>
        <v>5.735704323570423E-2</v>
      </c>
      <c r="J10" s="49">
        <f t="shared" si="6"/>
        <v>1.0300759203876084</v>
      </c>
      <c r="K10" s="49">
        <f t="shared" si="0"/>
        <v>0.94221125932767236</v>
      </c>
      <c r="L10" s="49">
        <f t="shared" si="1"/>
        <v>1.5816901182197247</v>
      </c>
      <c r="AE10" s="46">
        <v>44572</v>
      </c>
      <c r="AF10" s="49">
        <f t="shared" si="2"/>
        <v>4.256746818247124</v>
      </c>
      <c r="AG10" s="49">
        <f t="shared" si="3"/>
        <v>4.7982668159500044</v>
      </c>
      <c r="AH10" s="128"/>
      <c r="AI10" s="42"/>
      <c r="AJ10" s="42"/>
    </row>
    <row r="11" spans="2:36" x14ac:dyDescent="0.3">
      <c r="B11" s="42"/>
      <c r="C11" s="42"/>
      <c r="D11" s="42"/>
      <c r="E11" s="46">
        <v>44573</v>
      </c>
      <c r="F11" s="47">
        <v>70.760000000000005</v>
      </c>
      <c r="G11" s="48">
        <f t="shared" si="4"/>
        <v>2.5502975347124757E-3</v>
      </c>
      <c r="H11" s="47">
        <v>122.34</v>
      </c>
      <c r="I11" s="48">
        <f t="shared" si="5"/>
        <v>8.5737840065953641E-3</v>
      </c>
      <c r="J11" s="49">
        <f t="shared" si="6"/>
        <v>1.0239240171061066</v>
      </c>
      <c r="K11" s="49">
        <f t="shared" si="0"/>
        <v>0.94221125932767236</v>
      </c>
      <c r="L11" s="49">
        <f t="shared" si="1"/>
        <v>1.5816901182197247</v>
      </c>
      <c r="AE11" s="46">
        <v>44573</v>
      </c>
      <c r="AF11" s="49">
        <f t="shared" si="2"/>
        <v>4.2592938692915849</v>
      </c>
      <c r="AG11" s="49">
        <f t="shared" si="3"/>
        <v>4.8068040538144192</v>
      </c>
      <c r="AH11" s="128"/>
      <c r="AI11" s="42"/>
      <c r="AJ11" s="42"/>
    </row>
    <row r="12" spans="2:36" x14ac:dyDescent="0.3">
      <c r="B12" s="42"/>
      <c r="C12" s="42"/>
      <c r="D12" s="42"/>
      <c r="E12" s="46">
        <v>44574</v>
      </c>
      <c r="F12" s="47">
        <v>69.55</v>
      </c>
      <c r="G12" s="48">
        <f t="shared" si="4"/>
        <v>-1.7100056529112617E-2</v>
      </c>
      <c r="H12" s="47">
        <v>118.94</v>
      </c>
      <c r="I12" s="48">
        <f t="shared" si="5"/>
        <v>-2.7791401013568806E-2</v>
      </c>
      <c r="J12" s="49">
        <f t="shared" si="6"/>
        <v>1.0351840742627727</v>
      </c>
      <c r="K12" s="49">
        <f t="shared" si="0"/>
        <v>0.94221125932767236</v>
      </c>
      <c r="L12" s="49">
        <f t="shared" si="1"/>
        <v>1.5816901182197247</v>
      </c>
      <c r="AE12" s="46">
        <v>44574</v>
      </c>
      <c r="AF12" s="49">
        <f t="shared" si="2"/>
        <v>4.2420459183694517</v>
      </c>
      <c r="AG12" s="49">
        <f t="shared" si="3"/>
        <v>4.7786191642784477</v>
      </c>
      <c r="AH12" s="128"/>
      <c r="AI12" s="42"/>
      <c r="AJ12" s="42"/>
    </row>
    <row r="13" spans="2:36" x14ac:dyDescent="0.3">
      <c r="B13" s="42"/>
      <c r="C13" s="42"/>
      <c r="D13" s="42"/>
      <c r="E13" s="46">
        <v>44575</v>
      </c>
      <c r="F13" s="47">
        <v>68.83</v>
      </c>
      <c r="G13" s="48">
        <f t="shared" si="4"/>
        <v>-1.0352264557871971E-2</v>
      </c>
      <c r="H13" s="47">
        <v>116.12</v>
      </c>
      <c r="I13" s="48">
        <f t="shared" si="5"/>
        <v>-2.3709433327728235E-2</v>
      </c>
      <c r="J13" s="49">
        <f t="shared" si="6"/>
        <v>1.0493469975356315</v>
      </c>
      <c r="K13" s="49">
        <f t="shared" si="0"/>
        <v>0.94221125932767236</v>
      </c>
      <c r="L13" s="49">
        <f t="shared" si="1"/>
        <v>1.5816901182197247</v>
      </c>
      <c r="AE13" s="46">
        <v>44575</v>
      </c>
      <c r="AF13" s="49">
        <f t="shared" si="2"/>
        <v>4.2316396964102729</v>
      </c>
      <c r="AG13" s="49">
        <f t="shared" si="3"/>
        <v>4.7546241391564292</v>
      </c>
      <c r="AH13" s="128"/>
      <c r="AI13" s="42"/>
      <c r="AJ13" s="42"/>
    </row>
    <row r="14" spans="2:36" x14ac:dyDescent="0.3">
      <c r="B14" s="42"/>
      <c r="C14" s="42"/>
      <c r="D14" s="42"/>
      <c r="E14" s="46">
        <v>44579</v>
      </c>
      <c r="F14" s="47">
        <v>67.650000000000006</v>
      </c>
      <c r="G14" s="48">
        <f t="shared" si="4"/>
        <v>-1.7143687345634095E-2</v>
      </c>
      <c r="H14" s="47">
        <v>113.92</v>
      </c>
      <c r="I14" s="48">
        <f t="shared" si="5"/>
        <v>-1.8945918015845664E-2</v>
      </c>
      <c r="J14" s="49">
        <f t="shared" si="6"/>
        <v>1.0512746846808994</v>
      </c>
      <c r="K14" s="49">
        <f t="shared" si="0"/>
        <v>0.94221125932767236</v>
      </c>
      <c r="L14" s="49">
        <f t="shared" si="1"/>
        <v>1.5816901182197247</v>
      </c>
      <c r="AE14" s="46">
        <v>44579</v>
      </c>
      <c r="AF14" s="49">
        <f t="shared" si="2"/>
        <v>4.2143473546167973</v>
      </c>
      <c r="AG14" s="49">
        <f t="shared" si="3"/>
        <v>4.7354964476636656</v>
      </c>
      <c r="AH14" s="128"/>
      <c r="AI14" s="42"/>
      <c r="AJ14" s="42"/>
    </row>
    <row r="15" spans="2:36" x14ac:dyDescent="0.3">
      <c r="B15" s="42"/>
      <c r="C15" s="42"/>
      <c r="D15" s="42"/>
      <c r="E15" s="46">
        <v>44580</v>
      </c>
      <c r="F15" s="47">
        <v>67.05</v>
      </c>
      <c r="G15" s="48">
        <f t="shared" si="4"/>
        <v>-8.8691796008870671E-3</v>
      </c>
      <c r="H15" s="47">
        <v>112.26</v>
      </c>
      <c r="I15" s="48">
        <f t="shared" si="5"/>
        <v>-1.4571629213483095E-2</v>
      </c>
      <c r="J15" s="49">
        <f t="shared" si="6"/>
        <v>1.0573581719196579</v>
      </c>
      <c r="K15" s="49">
        <f t="shared" si="0"/>
        <v>0.94221125932767236</v>
      </c>
      <c r="L15" s="49">
        <f t="shared" si="1"/>
        <v>1.5816901182197247</v>
      </c>
      <c r="AE15" s="46">
        <v>44580</v>
      </c>
      <c r="AF15" s="49">
        <f t="shared" si="2"/>
        <v>4.2054386097276879</v>
      </c>
      <c r="AG15" s="49">
        <f t="shared" si="3"/>
        <v>4.7208176095140537</v>
      </c>
      <c r="AH15" s="128"/>
      <c r="AI15" s="42"/>
      <c r="AJ15" s="42"/>
    </row>
    <row r="16" spans="2:36" x14ac:dyDescent="0.3">
      <c r="B16" s="42"/>
      <c r="C16" s="42"/>
      <c r="D16" s="42"/>
      <c r="E16" s="46">
        <v>44581</v>
      </c>
      <c r="F16" s="47">
        <v>67</v>
      </c>
      <c r="G16" s="48">
        <f t="shared" si="4"/>
        <v>-7.4571215510810251E-4</v>
      </c>
      <c r="H16" s="47">
        <v>111.56</v>
      </c>
      <c r="I16" s="48">
        <f t="shared" si="5"/>
        <v>-6.2355246748619919E-3</v>
      </c>
      <c r="J16" s="49">
        <f t="shared" si="6"/>
        <v>1.0631992925012419</v>
      </c>
      <c r="K16" s="49">
        <f t="shared" si="0"/>
        <v>0.94221125932767236</v>
      </c>
      <c r="L16" s="49">
        <f t="shared" si="1"/>
        <v>1.5816901182197247</v>
      </c>
      <c r="AE16" s="46">
        <v>44581</v>
      </c>
      <c r="AF16" s="49">
        <f t="shared" si="2"/>
        <v>4.2046926193909657</v>
      </c>
      <c r="AG16" s="49">
        <f t="shared" si="3"/>
        <v>4.714562562759288</v>
      </c>
      <c r="AH16" s="128"/>
      <c r="AI16" s="42"/>
      <c r="AJ16" s="42"/>
    </row>
    <row r="17" spans="2:36" x14ac:dyDescent="0.3">
      <c r="B17" s="42"/>
      <c r="C17" s="42"/>
      <c r="D17" s="42"/>
      <c r="E17" s="46">
        <v>44582</v>
      </c>
      <c r="F17" s="47">
        <v>65.900000000000006</v>
      </c>
      <c r="G17" s="48">
        <f t="shared" si="4"/>
        <v>-1.6417910447761086E-2</v>
      </c>
      <c r="H17" s="47">
        <v>109.78</v>
      </c>
      <c r="I17" s="48">
        <f t="shared" si="5"/>
        <v>-1.5955539619935455E-2</v>
      </c>
      <c r="J17" s="49">
        <f t="shared" si="6"/>
        <v>1.0626997293648086</v>
      </c>
      <c r="K17" s="49">
        <f t="shared" si="0"/>
        <v>0.94221125932767236</v>
      </c>
      <c r="L17" s="49">
        <f t="shared" si="1"/>
        <v>1.5816901182197247</v>
      </c>
      <c r="AE17" s="46">
        <v>44582</v>
      </c>
      <c r="AF17" s="49">
        <f t="shared" si="2"/>
        <v>4.1881384415084613</v>
      </c>
      <c r="AG17" s="49">
        <f t="shared" si="3"/>
        <v>4.6984783631217431</v>
      </c>
      <c r="AH17" s="128"/>
      <c r="AI17" s="42"/>
      <c r="AJ17" s="42"/>
    </row>
    <row r="18" spans="2:36" x14ac:dyDescent="0.3">
      <c r="B18" s="42"/>
      <c r="C18" s="42"/>
      <c r="D18" s="42"/>
      <c r="E18" s="46">
        <v>44585</v>
      </c>
      <c r="F18" s="47">
        <v>65.349999999999994</v>
      </c>
      <c r="G18" s="48">
        <f t="shared" si="4"/>
        <v>-8.3459787556906528E-3</v>
      </c>
      <c r="H18" s="47">
        <v>109.39</v>
      </c>
      <c r="I18" s="48">
        <f t="shared" si="5"/>
        <v>-3.5525596647840718E-3</v>
      </c>
      <c r="J18" s="49">
        <f t="shared" si="6"/>
        <v>1.0575876030604598</v>
      </c>
      <c r="K18" s="49">
        <f t="shared" si="0"/>
        <v>0.94221125932767236</v>
      </c>
      <c r="L18" s="49">
        <f t="shared" si="1"/>
        <v>1.5816901182197247</v>
      </c>
      <c r="AE18" s="46">
        <v>44585</v>
      </c>
      <c r="AF18" s="49">
        <f t="shared" si="2"/>
        <v>4.1797574400702313</v>
      </c>
      <c r="AG18" s="49">
        <f t="shared" si="3"/>
        <v>4.6949194781316992</v>
      </c>
      <c r="AH18" s="128"/>
      <c r="AI18" s="42"/>
      <c r="AJ18" s="42"/>
    </row>
    <row r="19" spans="2:36" x14ac:dyDescent="0.3">
      <c r="B19" s="42"/>
      <c r="C19" s="42"/>
      <c r="D19" s="42"/>
      <c r="E19" s="46">
        <v>44586</v>
      </c>
      <c r="F19" s="47">
        <v>64.150000000000006</v>
      </c>
      <c r="G19" s="48">
        <f t="shared" si="4"/>
        <v>-1.8362662586074774E-2</v>
      </c>
      <c r="H19" s="47">
        <v>110.24</v>
      </c>
      <c r="I19" s="48">
        <f t="shared" si="5"/>
        <v>7.7703629216563375E-3</v>
      </c>
      <c r="J19" s="49">
        <f t="shared" si="6"/>
        <v>1.0301627403890541</v>
      </c>
      <c r="K19" s="49">
        <f t="shared" si="0"/>
        <v>0.94221125932767236</v>
      </c>
      <c r="L19" s="49">
        <f t="shared" si="1"/>
        <v>1.5816901182197247</v>
      </c>
      <c r="AE19" s="46">
        <v>44586</v>
      </c>
      <c r="AF19" s="49">
        <f t="shared" si="2"/>
        <v>4.1612240910616451</v>
      </c>
      <c r="AG19" s="49">
        <f t="shared" si="3"/>
        <v>4.7026598072653485</v>
      </c>
      <c r="AH19" s="128"/>
      <c r="AI19" s="42"/>
      <c r="AJ19" s="42"/>
    </row>
    <row r="20" spans="2:36" x14ac:dyDescent="0.3">
      <c r="B20" s="42"/>
      <c r="C20" s="42"/>
      <c r="D20" s="42"/>
      <c r="E20" s="46">
        <v>44587</v>
      </c>
      <c r="F20" s="47">
        <v>63.55</v>
      </c>
      <c r="G20" s="48">
        <f t="shared" si="4"/>
        <v>-9.3530787217460665E-3</v>
      </c>
      <c r="H20" s="47">
        <v>111.47</v>
      </c>
      <c r="I20" s="48">
        <f t="shared" si="5"/>
        <v>1.1157474600870909E-2</v>
      </c>
      <c r="J20" s="49">
        <f t="shared" si="6"/>
        <v>1.0092666798362078</v>
      </c>
      <c r="K20" s="49">
        <f t="shared" si="0"/>
        <v>0.94221125932767236</v>
      </c>
      <c r="L20" s="49">
        <f t="shared" si="1"/>
        <v>1.5816901182197247</v>
      </c>
      <c r="AE20" s="46">
        <v>44587</v>
      </c>
      <c r="AF20" s="49">
        <f t="shared" si="2"/>
        <v>4.1518269976354629</v>
      </c>
      <c r="AG20" s="49">
        <f t="shared" si="3"/>
        <v>4.7137554964015322</v>
      </c>
      <c r="AH20" s="128"/>
      <c r="AI20" s="42"/>
      <c r="AJ20" s="42"/>
    </row>
    <row r="21" spans="2:36" x14ac:dyDescent="0.3">
      <c r="B21" s="42"/>
      <c r="C21" s="42"/>
      <c r="D21" s="42"/>
      <c r="E21" s="46">
        <v>44588</v>
      </c>
      <c r="F21" s="47">
        <v>66.23</v>
      </c>
      <c r="G21" s="48">
        <f t="shared" si="4"/>
        <v>4.2171518489378501E-2</v>
      </c>
      <c r="H21" s="47">
        <v>119.04</v>
      </c>
      <c r="I21" s="48">
        <f t="shared" si="5"/>
        <v>6.7910648605005841E-2</v>
      </c>
      <c r="J21" s="49">
        <f t="shared" si="6"/>
        <v>0.98494100574764476</v>
      </c>
      <c r="K21" s="49">
        <f t="shared" si="0"/>
        <v>0.94221125932767236</v>
      </c>
      <c r="L21" s="49">
        <f t="shared" si="1"/>
        <v>1.5816901182197247</v>
      </c>
      <c r="AE21" s="46">
        <v>44588</v>
      </c>
      <c r="AF21" s="49">
        <f t="shared" si="2"/>
        <v>4.1931335324968879</v>
      </c>
      <c r="AG21" s="49">
        <f t="shared" si="3"/>
        <v>4.7794595710847814</v>
      </c>
      <c r="AH21" s="128"/>
      <c r="AI21" s="42"/>
      <c r="AJ21" s="42"/>
    </row>
    <row r="22" spans="2:36" x14ac:dyDescent="0.3">
      <c r="B22" s="42"/>
      <c r="C22" s="42"/>
      <c r="D22" s="42"/>
      <c r="E22" s="46">
        <v>44589</v>
      </c>
      <c r="F22" s="47">
        <v>68.16</v>
      </c>
      <c r="G22" s="48">
        <f t="shared" si="4"/>
        <v>2.9140872716291621E-2</v>
      </c>
      <c r="H22" s="47">
        <v>124.28</v>
      </c>
      <c r="I22" s="48">
        <f t="shared" si="5"/>
        <v>4.4018817204301008E-2</v>
      </c>
      <c r="J22" s="49">
        <f t="shared" si="6"/>
        <v>0.97090495834505275</v>
      </c>
      <c r="K22" s="49">
        <f t="shared" si="0"/>
        <v>0.94221125932767236</v>
      </c>
      <c r="L22" s="49">
        <f t="shared" si="1"/>
        <v>1.5816901182197247</v>
      </c>
      <c r="AE22" s="46">
        <v>44589</v>
      </c>
      <c r="AF22" s="49">
        <f t="shared" si="2"/>
        <v>4.2218578825210606</v>
      </c>
      <c r="AG22" s="49">
        <f t="shared" si="3"/>
        <v>4.8225370845248463</v>
      </c>
      <c r="AH22" s="128"/>
      <c r="AI22" s="42"/>
      <c r="AJ22" s="42"/>
    </row>
    <row r="23" spans="2:36" x14ac:dyDescent="0.3">
      <c r="B23" s="42"/>
      <c r="C23" s="42"/>
      <c r="D23" s="42"/>
      <c r="E23" s="46">
        <v>44592</v>
      </c>
      <c r="F23" s="47">
        <v>70</v>
      </c>
      <c r="G23" s="48">
        <f t="shared" si="4"/>
        <v>2.699530516431925E-2</v>
      </c>
      <c r="H23" s="47">
        <v>131.97</v>
      </c>
      <c r="I23" s="48">
        <f t="shared" si="5"/>
        <v>6.1876408110717707E-2</v>
      </c>
      <c r="J23" s="49">
        <f t="shared" si="6"/>
        <v>0.93901213584280219</v>
      </c>
      <c r="K23" s="49">
        <f t="shared" si="0"/>
        <v>0.94221125932767236</v>
      </c>
      <c r="L23" s="49">
        <f t="shared" si="1"/>
        <v>1.5816901182197247</v>
      </c>
      <c r="AE23" s="46">
        <v>44592</v>
      </c>
      <c r="AF23" s="49">
        <f t="shared" si="2"/>
        <v>4.2484952420493594</v>
      </c>
      <c r="AG23" s="49">
        <f t="shared" si="3"/>
        <v>4.882574624028738</v>
      </c>
      <c r="AH23" s="128"/>
      <c r="AI23" s="42"/>
      <c r="AJ23" s="42"/>
    </row>
    <row r="24" spans="2:36" x14ac:dyDescent="0.3">
      <c r="B24" s="42"/>
      <c r="C24" s="42"/>
      <c r="D24" s="42"/>
      <c r="E24" s="46">
        <v>44593</v>
      </c>
      <c r="F24" s="47">
        <v>70.650000000000006</v>
      </c>
      <c r="G24" s="48">
        <f t="shared" si="4"/>
        <v>9.2857142857143415E-3</v>
      </c>
      <c r="H24" s="47">
        <v>134.94999999999999</v>
      </c>
      <c r="I24" s="48">
        <f t="shared" si="5"/>
        <v>2.2580889596120146E-2</v>
      </c>
      <c r="J24" s="49">
        <f t="shared" si="6"/>
        <v>0.92680348702915227</v>
      </c>
      <c r="K24" s="49">
        <f t="shared" si="0"/>
        <v>0.94221125932767236</v>
      </c>
      <c r="L24" s="49">
        <f t="shared" si="1"/>
        <v>1.5816901182197247</v>
      </c>
      <c r="AE24" s="46">
        <v>44593</v>
      </c>
      <c r="AF24" s="49">
        <f t="shared" si="2"/>
        <v>4.2577381091305364</v>
      </c>
      <c r="AG24" s="49">
        <f t="shared" si="3"/>
        <v>4.9049043394640135</v>
      </c>
      <c r="AH24" s="128"/>
      <c r="AI24" s="42"/>
      <c r="AJ24" s="42"/>
    </row>
    <row r="25" spans="2:36" x14ac:dyDescent="0.3">
      <c r="B25" s="42"/>
      <c r="C25" s="42"/>
      <c r="D25" s="42"/>
      <c r="E25" s="46">
        <v>44594</v>
      </c>
      <c r="F25" s="47">
        <v>71.03</v>
      </c>
      <c r="G25" s="48">
        <f t="shared" si="4"/>
        <v>5.3786270346778409E-3</v>
      </c>
      <c r="H25" s="47">
        <v>137.97999999999999</v>
      </c>
      <c r="I25" s="48">
        <f t="shared" si="5"/>
        <v>2.2452760281585826E-2</v>
      </c>
      <c r="J25" s="49">
        <f t="shared" si="6"/>
        <v>0.91132661920116931</v>
      </c>
      <c r="K25" s="49">
        <f t="shared" si="0"/>
        <v>0.94221125932767236</v>
      </c>
      <c r="L25" s="49">
        <f t="shared" si="1"/>
        <v>1.5816901182197247</v>
      </c>
      <c r="AE25" s="46">
        <v>44594</v>
      </c>
      <c r="AF25" s="49">
        <f t="shared" si="2"/>
        <v>4.2631023230097185</v>
      </c>
      <c r="AG25" s="49">
        <f t="shared" si="3"/>
        <v>4.9271087471179627</v>
      </c>
      <c r="AH25" s="128"/>
      <c r="AI25" s="42"/>
      <c r="AJ25" s="42"/>
    </row>
    <row r="26" spans="2:36" x14ac:dyDescent="0.3">
      <c r="B26" s="42"/>
      <c r="C26" s="42"/>
      <c r="D26" s="42"/>
      <c r="E26" s="46">
        <v>44595</v>
      </c>
      <c r="F26" s="47">
        <v>68.98</v>
      </c>
      <c r="G26" s="48">
        <f t="shared" si="4"/>
        <v>-2.8861044629029942E-2</v>
      </c>
      <c r="H26" s="47">
        <v>134.09</v>
      </c>
      <c r="I26" s="48">
        <f t="shared" si="5"/>
        <v>-2.8192491665458674E-2</v>
      </c>
      <c r="J26" s="49">
        <f t="shared" si="6"/>
        <v>0.91069967394007267</v>
      </c>
      <c r="K26" s="49">
        <f t="shared" si="0"/>
        <v>0.94221125932767236</v>
      </c>
      <c r="L26" s="49">
        <f t="shared" si="1"/>
        <v>1.5816901182197247</v>
      </c>
      <c r="AE26" s="46">
        <v>44595</v>
      </c>
      <c r="AF26" s="49">
        <f t="shared" si="2"/>
        <v>4.2338166075086949</v>
      </c>
      <c r="AG26" s="49">
        <f t="shared" si="3"/>
        <v>4.898511216291551</v>
      </c>
      <c r="AH26" s="128"/>
      <c r="AI26" s="42"/>
      <c r="AJ26" s="42"/>
    </row>
    <row r="27" spans="2:36" x14ac:dyDescent="0.3">
      <c r="B27" s="42"/>
      <c r="C27" s="42"/>
      <c r="D27" s="42"/>
      <c r="E27" s="46">
        <v>44596</v>
      </c>
      <c r="F27" s="47">
        <v>70.33</v>
      </c>
      <c r="G27" s="48">
        <f t="shared" si="4"/>
        <v>1.9570890113076223E-2</v>
      </c>
      <c r="H27" s="47">
        <v>132.25</v>
      </c>
      <c r="I27" s="48">
        <f t="shared" si="5"/>
        <v>-1.3722126929674117E-2</v>
      </c>
      <c r="J27" s="49">
        <f t="shared" si="6"/>
        <v>0.94144145634559973</v>
      </c>
      <c r="K27" s="49">
        <f t="shared" si="0"/>
        <v>0.94221125932767236</v>
      </c>
      <c r="L27" s="49">
        <f t="shared" si="1"/>
        <v>1.5816901182197247</v>
      </c>
      <c r="AE27" s="46">
        <v>44596</v>
      </c>
      <c r="AF27" s="49">
        <f t="shared" si="2"/>
        <v>4.2531984503199265</v>
      </c>
      <c r="AG27" s="49">
        <f t="shared" si="3"/>
        <v>4.8846940707384086</v>
      </c>
      <c r="AH27" s="128"/>
      <c r="AI27" s="42"/>
      <c r="AJ27" s="42"/>
    </row>
    <row r="28" spans="2:36" x14ac:dyDescent="0.3">
      <c r="B28" s="42"/>
      <c r="C28" s="42"/>
      <c r="D28" s="42"/>
      <c r="E28" s="46">
        <v>44599</v>
      </c>
      <c r="F28" s="47">
        <v>70.88</v>
      </c>
      <c r="G28" s="48">
        <f t="shared" si="4"/>
        <v>7.8202758424570362E-3</v>
      </c>
      <c r="H28" s="47">
        <v>131.63999999999999</v>
      </c>
      <c r="I28" s="48">
        <f t="shared" si="5"/>
        <v>-4.6124763705105432E-3</v>
      </c>
      <c r="J28" s="49">
        <f t="shared" si="6"/>
        <v>0.95320040255690153</v>
      </c>
      <c r="K28" s="49">
        <f t="shared" si="0"/>
        <v>0.94221125932767236</v>
      </c>
      <c r="L28" s="49">
        <f t="shared" si="1"/>
        <v>1.5816901182197247</v>
      </c>
      <c r="AE28" s="46">
        <v>44599</v>
      </c>
      <c r="AF28" s="49">
        <f t="shared" si="2"/>
        <v>4.2609883062968255</v>
      </c>
      <c r="AG28" s="49">
        <f t="shared" si="3"/>
        <v>4.880070924075139</v>
      </c>
      <c r="AH28" s="128"/>
      <c r="AI28" s="42"/>
      <c r="AJ28" s="42"/>
    </row>
    <row r="29" spans="2:36" x14ac:dyDescent="0.3">
      <c r="B29" s="42"/>
      <c r="C29" s="42"/>
      <c r="D29" s="42"/>
      <c r="E29" s="46">
        <v>44600</v>
      </c>
      <c r="F29" s="47">
        <v>67.599999999999994</v>
      </c>
      <c r="G29" s="48">
        <f t="shared" si="4"/>
        <v>-4.6275395033860023E-2</v>
      </c>
      <c r="H29" s="47">
        <v>128.71</v>
      </c>
      <c r="I29" s="48">
        <f t="shared" si="5"/>
        <v>-2.2257672439987664E-2</v>
      </c>
      <c r="J29" s="49">
        <f t="shared" si="6"/>
        <v>0.92978553935658259</v>
      </c>
      <c r="K29" s="49">
        <f t="shared" si="0"/>
        <v>0.94221125932767236</v>
      </c>
      <c r="L29" s="49">
        <f t="shared" si="1"/>
        <v>1.5816901182197247</v>
      </c>
      <c r="AE29" s="46">
        <v>44600</v>
      </c>
      <c r="AF29" s="49">
        <f t="shared" si="2"/>
        <v>4.2136079830489184</v>
      </c>
      <c r="AG29" s="49">
        <f t="shared" si="3"/>
        <v>4.8575618116612862</v>
      </c>
      <c r="AH29" s="128"/>
      <c r="AI29" s="42"/>
      <c r="AJ29" s="42"/>
    </row>
    <row r="30" spans="2:36" x14ac:dyDescent="0.3">
      <c r="B30" s="42"/>
      <c r="C30" s="42"/>
      <c r="D30" s="42"/>
      <c r="E30" s="46">
        <v>44601</v>
      </c>
      <c r="F30" s="47">
        <v>69.87</v>
      </c>
      <c r="G30" s="48">
        <f t="shared" si="4"/>
        <v>3.3579881656804922E-2</v>
      </c>
      <c r="H30" s="47">
        <v>134.6</v>
      </c>
      <c r="I30" s="48">
        <f t="shared" si="5"/>
        <v>4.5761790070701469E-2</v>
      </c>
      <c r="J30" s="49">
        <f t="shared" si="6"/>
        <v>0.91895461935878697</v>
      </c>
      <c r="K30" s="49">
        <f t="shared" si="0"/>
        <v>0.94221125932767236</v>
      </c>
      <c r="L30" s="49">
        <f t="shared" si="1"/>
        <v>1.5816901182197247</v>
      </c>
      <c r="AE30" s="46">
        <v>44601</v>
      </c>
      <c r="AF30" s="49">
        <f t="shared" si="2"/>
        <v>4.2466363725643594</v>
      </c>
      <c r="AG30" s="49">
        <f t="shared" si="3"/>
        <v>4.9023074172106273</v>
      </c>
      <c r="AH30" s="128"/>
      <c r="AI30" s="42"/>
      <c r="AJ30" s="42"/>
    </row>
    <row r="31" spans="2:36" x14ac:dyDescent="0.3">
      <c r="B31" s="42"/>
      <c r="C31" s="42"/>
      <c r="D31" s="42"/>
      <c r="E31" s="46">
        <v>44602</v>
      </c>
      <c r="F31" s="47">
        <v>69.67</v>
      </c>
      <c r="G31" s="48">
        <f t="shared" si="4"/>
        <v>-2.8624588521540817E-3</v>
      </c>
      <c r="H31" s="47">
        <v>134.53</v>
      </c>
      <c r="I31" s="48">
        <f t="shared" si="5"/>
        <v>-5.2005943536403976E-4</v>
      </c>
      <c r="J31" s="49">
        <f t="shared" si="6"/>
        <v>0.91680094055336092</v>
      </c>
      <c r="K31" s="49">
        <f t="shared" si="0"/>
        <v>0.94221125932767236</v>
      </c>
      <c r="L31" s="49">
        <f t="shared" si="1"/>
        <v>1.5816901182197247</v>
      </c>
      <c r="AE31" s="46">
        <v>44602</v>
      </c>
      <c r="AF31" s="49">
        <f t="shared" si="2"/>
        <v>4.2437698090420275</v>
      </c>
      <c r="AG31" s="49">
        <f t="shared" si="3"/>
        <v>4.9017872224974512</v>
      </c>
      <c r="AH31" s="128"/>
      <c r="AI31" s="42"/>
      <c r="AJ31" s="42"/>
    </row>
    <row r="32" spans="2:36" x14ac:dyDescent="0.3">
      <c r="B32" s="42"/>
      <c r="C32" s="42"/>
      <c r="D32" s="42"/>
      <c r="E32" s="46">
        <v>44603</v>
      </c>
      <c r="F32" s="47">
        <v>65.67</v>
      </c>
      <c r="G32" s="48">
        <f t="shared" si="4"/>
        <v>-5.7413520884168179E-2</v>
      </c>
      <c r="H32" s="47">
        <v>123.57</v>
      </c>
      <c r="I32" s="48">
        <f t="shared" si="5"/>
        <v>-8.1468817364156787E-2</v>
      </c>
      <c r="J32" s="49">
        <f t="shared" si="6"/>
        <v>0.94081092394320831</v>
      </c>
      <c r="K32" s="49">
        <f t="shared" si="0"/>
        <v>0.94221125932767236</v>
      </c>
      <c r="L32" s="49">
        <f t="shared" si="1"/>
        <v>1.5816901182197247</v>
      </c>
      <c r="AE32" s="46">
        <v>44603</v>
      </c>
      <c r="AF32" s="49">
        <f t="shared" si="2"/>
        <v>4.1846422002028811</v>
      </c>
      <c r="AG32" s="49">
        <f t="shared" si="3"/>
        <v>4.8168077971160992</v>
      </c>
      <c r="AH32" s="128"/>
      <c r="AI32" s="42"/>
      <c r="AJ32" s="42"/>
    </row>
    <row r="33" spans="2:36" x14ac:dyDescent="0.3">
      <c r="B33" s="42"/>
      <c r="C33" s="42"/>
      <c r="D33" s="42"/>
      <c r="E33" s="46">
        <v>44606</v>
      </c>
      <c r="F33" s="47">
        <v>65.63</v>
      </c>
      <c r="G33" s="48">
        <f t="shared" si="4"/>
        <v>-6.09106136744475E-4</v>
      </c>
      <c r="H33" s="47">
        <v>121.2</v>
      </c>
      <c r="I33" s="48">
        <f t="shared" si="5"/>
        <v>-1.9179412478756874E-2</v>
      </c>
      <c r="J33" s="49">
        <f t="shared" si="6"/>
        <v>0.95862370977766009</v>
      </c>
      <c r="K33" s="49">
        <f t="shared" si="0"/>
        <v>0.94221125932767236</v>
      </c>
      <c r="L33" s="49">
        <f t="shared" si="1"/>
        <v>1.5816901182197247</v>
      </c>
      <c r="AE33" s="46">
        <v>44606</v>
      </c>
      <c r="AF33" s="49">
        <f t="shared" si="2"/>
        <v>4.1840329084856309</v>
      </c>
      <c r="AG33" s="49">
        <f t="shared" si="3"/>
        <v>4.7974420736352137</v>
      </c>
      <c r="AH33" s="128"/>
      <c r="AI33" s="42"/>
      <c r="AJ33" s="42"/>
    </row>
    <row r="34" spans="2:36" x14ac:dyDescent="0.3">
      <c r="B34" s="42"/>
      <c r="C34" s="42"/>
      <c r="D34" s="42"/>
      <c r="E34" s="46">
        <v>44607</v>
      </c>
      <c r="F34" s="47">
        <v>67.58</v>
      </c>
      <c r="G34" s="48">
        <f t="shared" si="4"/>
        <v>2.9712021941185496E-2</v>
      </c>
      <c r="H34" s="47">
        <v>124.95</v>
      </c>
      <c r="I34" s="48">
        <f t="shared" si="5"/>
        <v>3.0940594059405857E-2</v>
      </c>
      <c r="J34" s="49">
        <f t="shared" si="6"/>
        <v>0.95748131770532896</v>
      </c>
      <c r="K34" s="49">
        <f t="shared" si="0"/>
        <v>0.94221125932767236</v>
      </c>
      <c r="L34" s="49">
        <f t="shared" si="1"/>
        <v>1.5816901182197247</v>
      </c>
      <c r="AE34" s="46">
        <v>44607</v>
      </c>
      <c r="AF34" s="49">
        <f t="shared" si="2"/>
        <v>4.2133120812861442</v>
      </c>
      <c r="AG34" s="49">
        <f t="shared" si="3"/>
        <v>4.8279136572809618</v>
      </c>
      <c r="AH34" s="128"/>
      <c r="AI34" s="42"/>
      <c r="AJ34" s="42"/>
    </row>
    <row r="35" spans="2:36" x14ac:dyDescent="0.3">
      <c r="B35" s="42"/>
      <c r="C35" s="42"/>
      <c r="D35" s="42"/>
      <c r="E35" s="46">
        <v>44608</v>
      </c>
      <c r="F35" s="47">
        <v>67.959999999999994</v>
      </c>
      <c r="G35" s="48">
        <f t="shared" si="4"/>
        <v>5.622965374371125E-3</v>
      </c>
      <c r="H35" s="47">
        <v>126.78</v>
      </c>
      <c r="I35" s="48">
        <f t="shared" si="5"/>
        <v>1.4645858343337315E-2</v>
      </c>
      <c r="J35" s="49">
        <f t="shared" si="6"/>
        <v>0.94896676912820688</v>
      </c>
      <c r="K35" s="49">
        <f t="shared" si="0"/>
        <v>0.94221125932767236</v>
      </c>
      <c r="L35" s="49">
        <f t="shared" si="1"/>
        <v>1.5816901182197247</v>
      </c>
      <c r="AE35" s="46">
        <v>44608</v>
      </c>
      <c r="AF35" s="49">
        <f t="shared" si="2"/>
        <v>4.2189192968037315</v>
      </c>
      <c r="AG35" s="49">
        <f t="shared" si="3"/>
        <v>4.84245330085602</v>
      </c>
      <c r="AH35" s="128"/>
      <c r="AI35" s="42"/>
      <c r="AJ35" s="42"/>
    </row>
    <row r="36" spans="2:36" x14ac:dyDescent="0.3">
      <c r="B36" s="42"/>
      <c r="C36" s="42"/>
      <c r="D36" s="42"/>
      <c r="E36" s="46">
        <v>44609</v>
      </c>
      <c r="F36" s="47">
        <v>65.23</v>
      </c>
      <c r="G36" s="48">
        <f t="shared" si="4"/>
        <v>-4.017068864037654E-2</v>
      </c>
      <c r="H36" s="47">
        <v>122.63</v>
      </c>
      <c r="I36" s="48">
        <f t="shared" si="5"/>
        <v>-3.27338696955356E-2</v>
      </c>
      <c r="J36" s="49">
        <f t="shared" si="6"/>
        <v>0.94167064469505257</v>
      </c>
      <c r="K36" s="49">
        <f t="shared" si="0"/>
        <v>0.94221125932767236</v>
      </c>
      <c r="L36" s="49">
        <f t="shared" si="1"/>
        <v>1.5816901182197247</v>
      </c>
      <c r="AE36" s="46">
        <v>44609</v>
      </c>
      <c r="AF36" s="49">
        <f t="shared" si="2"/>
        <v>4.1779194858080047</v>
      </c>
      <c r="AG36" s="49">
        <f t="shared" si="3"/>
        <v>4.8091716917739342</v>
      </c>
      <c r="AH36" s="128"/>
      <c r="AI36" s="42"/>
      <c r="AJ36" s="42"/>
    </row>
    <row r="37" spans="2:36" x14ac:dyDescent="0.3">
      <c r="B37" s="42"/>
      <c r="C37" s="42"/>
      <c r="D37" s="42"/>
      <c r="E37" s="46">
        <v>44610</v>
      </c>
      <c r="F37" s="47">
        <v>64.17</v>
      </c>
      <c r="G37" s="48">
        <f t="shared" si="4"/>
        <v>-1.6250191629618271E-2</v>
      </c>
      <c r="H37" s="47">
        <v>123.86</v>
      </c>
      <c r="I37" s="48">
        <f t="shared" si="5"/>
        <v>1.0030172062301279E-2</v>
      </c>
      <c r="J37" s="49">
        <f t="shared" si="6"/>
        <v>0.91716895384946084</v>
      </c>
      <c r="K37" s="49">
        <f t="shared" si="0"/>
        <v>0.94221125932767236</v>
      </c>
      <c r="L37" s="49">
        <f t="shared" si="1"/>
        <v>1.5816901182197247</v>
      </c>
      <c r="AE37" s="46">
        <v>44610</v>
      </c>
      <c r="AF37" s="49">
        <f t="shared" si="2"/>
        <v>4.1615358117624242</v>
      </c>
      <c r="AG37" s="49">
        <f t="shared" si="3"/>
        <v>4.8191518955099149</v>
      </c>
      <c r="AH37" s="128"/>
      <c r="AI37" s="42"/>
      <c r="AJ37" s="42"/>
    </row>
    <row r="38" spans="2:36" x14ac:dyDescent="0.3">
      <c r="B38" s="42"/>
      <c r="C38" s="42"/>
      <c r="D38" s="42"/>
      <c r="E38" s="46">
        <v>44614</v>
      </c>
      <c r="F38" s="47">
        <v>63.2</v>
      </c>
      <c r="G38" s="48">
        <f t="shared" si="4"/>
        <v>-1.5116097865045974E-2</v>
      </c>
      <c r="H38" s="47">
        <v>121.62</v>
      </c>
      <c r="I38" s="48">
        <f t="shared" si="5"/>
        <v>-1.8084934603584624E-2</v>
      </c>
      <c r="J38" s="49">
        <f t="shared" si="6"/>
        <v>0.919942029629224</v>
      </c>
      <c r="K38" s="49">
        <f t="shared" si="0"/>
        <v>0.94221125932767236</v>
      </c>
      <c r="L38" s="49">
        <f t="shared" si="1"/>
        <v>1.5816901182197247</v>
      </c>
      <c r="AE38" s="46">
        <v>44614</v>
      </c>
      <c r="AF38" s="49">
        <f t="shared" si="2"/>
        <v>4.1463043011528118</v>
      </c>
      <c r="AG38" s="49">
        <f t="shared" si="3"/>
        <v>4.8009014296919634</v>
      </c>
      <c r="AH38" s="128"/>
      <c r="AI38" s="42"/>
      <c r="AJ38" s="42"/>
    </row>
    <row r="39" spans="2:36" x14ac:dyDescent="0.3">
      <c r="B39" s="42"/>
      <c r="C39" s="42"/>
      <c r="D39" s="42"/>
      <c r="E39" s="46">
        <v>44615</v>
      </c>
      <c r="F39" s="47">
        <v>62.1</v>
      </c>
      <c r="G39" s="48">
        <f t="shared" si="4"/>
        <v>-1.7405063291139222E-2</v>
      </c>
      <c r="H39" s="47">
        <v>120.83</v>
      </c>
      <c r="I39" s="48">
        <f t="shared" si="5"/>
        <v>-6.4956421641177986E-3</v>
      </c>
      <c r="J39" s="49">
        <f t="shared" si="6"/>
        <v>0.90984037790065653</v>
      </c>
      <c r="K39" s="49">
        <f t="shared" si="0"/>
        <v>0.94221125932767236</v>
      </c>
      <c r="L39" s="49">
        <f t="shared" si="1"/>
        <v>1.5816901182197247</v>
      </c>
      <c r="AE39" s="46">
        <v>44615</v>
      </c>
      <c r="AF39" s="49">
        <f t="shared" si="2"/>
        <v>4.1287459889394329</v>
      </c>
      <c r="AG39" s="49">
        <f t="shared" si="3"/>
        <v>4.7943845990392164</v>
      </c>
      <c r="AH39" s="128"/>
      <c r="AI39" s="42"/>
      <c r="AJ39" s="42"/>
    </row>
    <row r="40" spans="2:36" x14ac:dyDescent="0.3">
      <c r="B40" s="42"/>
      <c r="C40" s="42"/>
      <c r="D40" s="42"/>
      <c r="E40" s="46">
        <v>44616</v>
      </c>
      <c r="F40" s="47">
        <v>62.16</v>
      </c>
      <c r="G40" s="48">
        <f t="shared" si="4"/>
        <v>9.6618357487909812E-4</v>
      </c>
      <c r="H40" s="47">
        <v>121.28</v>
      </c>
      <c r="I40" s="48">
        <f t="shared" si="5"/>
        <v>3.7242406687081342E-3</v>
      </c>
      <c r="J40" s="49">
        <f t="shared" si="6"/>
        <v>0.90734029709474806</v>
      </c>
      <c r="K40" s="49">
        <f t="shared" si="0"/>
        <v>0.94221125932767236</v>
      </c>
      <c r="L40" s="49">
        <f t="shared" si="1"/>
        <v>1.5816901182197247</v>
      </c>
      <c r="AE40" s="46">
        <v>44616</v>
      </c>
      <c r="AF40" s="49">
        <f t="shared" si="2"/>
        <v>4.1297117060593918</v>
      </c>
      <c r="AG40" s="49">
        <f t="shared" si="3"/>
        <v>4.7981019218940615</v>
      </c>
      <c r="AH40" s="128"/>
      <c r="AI40" s="42"/>
      <c r="AJ40" s="42"/>
    </row>
    <row r="41" spans="2:36" x14ac:dyDescent="0.3">
      <c r="B41" s="42"/>
      <c r="C41" s="42"/>
      <c r="D41" s="42"/>
      <c r="E41" s="46">
        <v>44617</v>
      </c>
      <c r="F41" s="47">
        <v>65.67</v>
      </c>
      <c r="G41" s="48">
        <f t="shared" si="4"/>
        <v>5.6467181467181549E-2</v>
      </c>
      <c r="H41" s="47">
        <v>128.78</v>
      </c>
      <c r="I41" s="48">
        <f t="shared" si="5"/>
        <v>6.1840369393139749E-2</v>
      </c>
      <c r="J41" s="49">
        <f t="shared" si="6"/>
        <v>0.90274891964328496</v>
      </c>
      <c r="K41" s="49">
        <f t="shared" si="0"/>
        <v>0.94221125932767236</v>
      </c>
      <c r="L41" s="49">
        <f t="shared" si="1"/>
        <v>1.5816901182197247</v>
      </c>
      <c r="AE41" s="46">
        <v>44617</v>
      </c>
      <c r="AF41" s="49">
        <f t="shared" si="2"/>
        <v>4.1846422002028811</v>
      </c>
      <c r="AG41" s="49">
        <f t="shared" si="3"/>
        <v>4.8581055221100371</v>
      </c>
      <c r="AH41" s="128"/>
      <c r="AI41" s="42"/>
      <c r="AJ41" s="42"/>
    </row>
    <row r="42" spans="2:36" x14ac:dyDescent="0.3">
      <c r="B42" s="42"/>
      <c r="C42" s="42"/>
      <c r="D42" s="42"/>
      <c r="E42" s="46">
        <v>44620</v>
      </c>
      <c r="F42" s="47">
        <v>65.260000000000005</v>
      </c>
      <c r="G42" s="48">
        <f t="shared" si="4"/>
        <v>-6.2433379016293422E-3</v>
      </c>
      <c r="H42" s="47">
        <v>127.47</v>
      </c>
      <c r="I42" s="48">
        <f t="shared" si="5"/>
        <v>-1.017238701661749E-2</v>
      </c>
      <c r="J42" s="49">
        <f t="shared" si="6"/>
        <v>0.90633231618350707</v>
      </c>
      <c r="K42" s="49">
        <f t="shared" si="0"/>
        <v>0.94221125932767236</v>
      </c>
      <c r="L42" s="49">
        <f t="shared" si="1"/>
        <v>1.5816901182197247</v>
      </c>
      <c r="AE42" s="46">
        <v>44620</v>
      </c>
      <c r="AF42" s="49">
        <f t="shared" si="2"/>
        <v>4.1783792911651743</v>
      </c>
      <c r="AG42" s="49">
        <f t="shared" si="3"/>
        <v>4.84788104279483</v>
      </c>
      <c r="AH42" s="128"/>
      <c r="AI42" s="42"/>
      <c r="AJ42" s="42"/>
    </row>
    <row r="43" spans="2:36" x14ac:dyDescent="0.3">
      <c r="B43" s="42"/>
      <c r="C43" s="42"/>
      <c r="D43" s="42"/>
      <c r="E43" s="46">
        <v>44621</v>
      </c>
      <c r="F43" s="47">
        <v>62.4</v>
      </c>
      <c r="G43" s="48">
        <f t="shared" si="4"/>
        <v>-4.3824701195219196E-2</v>
      </c>
      <c r="H43" s="47">
        <v>123.76</v>
      </c>
      <c r="I43" s="48">
        <f t="shared" si="5"/>
        <v>-2.9104887424492021E-2</v>
      </c>
      <c r="J43" s="49">
        <f t="shared" si="6"/>
        <v>0.89259134382118555</v>
      </c>
      <c r="K43" s="49">
        <f t="shared" si="0"/>
        <v>0.94221125932767236</v>
      </c>
      <c r="L43" s="49">
        <f t="shared" si="1"/>
        <v>1.5816901182197247</v>
      </c>
      <c r="AE43" s="46">
        <v>44621</v>
      </c>
      <c r="AF43" s="49">
        <f t="shared" si="2"/>
        <v>4.133565275375382</v>
      </c>
      <c r="AG43" s="49">
        <f t="shared" si="3"/>
        <v>4.8183442062648103</v>
      </c>
      <c r="AH43" s="128"/>
      <c r="AI43" s="42"/>
      <c r="AJ43" s="42"/>
    </row>
    <row r="44" spans="2:36" x14ac:dyDescent="0.3">
      <c r="B44" s="42"/>
      <c r="C44" s="42"/>
      <c r="D44" s="42"/>
      <c r="E44" s="46">
        <v>44622</v>
      </c>
      <c r="F44" s="47">
        <v>64.930000000000007</v>
      </c>
      <c r="G44" s="48">
        <f t="shared" si="4"/>
        <v>4.0544871794871984E-2</v>
      </c>
      <c r="H44" s="47">
        <v>130.22</v>
      </c>
      <c r="I44" s="48">
        <f t="shared" si="5"/>
        <v>5.2197802197802234E-2</v>
      </c>
      <c r="J44" s="49">
        <f t="shared" si="6"/>
        <v>0.88270603063569864</v>
      </c>
      <c r="K44" s="49">
        <f t="shared" si="0"/>
        <v>0.94221125932767236</v>
      </c>
      <c r="L44" s="49">
        <f t="shared" si="1"/>
        <v>1.5816901182197247</v>
      </c>
      <c r="AE44" s="46">
        <v>44622</v>
      </c>
      <c r="AF44" s="49">
        <f t="shared" si="2"/>
        <v>4.1733097665203953</v>
      </c>
      <c r="AG44" s="49">
        <f t="shared" si="3"/>
        <v>4.8692253278087163</v>
      </c>
      <c r="AH44" s="128"/>
      <c r="AI44" s="42"/>
      <c r="AJ44" s="42"/>
    </row>
    <row r="45" spans="2:36" x14ac:dyDescent="0.3">
      <c r="B45" s="42"/>
      <c r="C45" s="42"/>
      <c r="D45" s="42"/>
      <c r="E45" s="46">
        <v>44623</v>
      </c>
      <c r="F45" s="47">
        <v>64.569999999999993</v>
      </c>
      <c r="G45" s="48">
        <f t="shared" si="4"/>
        <v>-5.5444324657325517E-3</v>
      </c>
      <c r="H45" s="47">
        <v>125.85</v>
      </c>
      <c r="I45" s="48">
        <f t="shared" si="5"/>
        <v>-3.3558593150053828E-2</v>
      </c>
      <c r="J45" s="49">
        <f t="shared" si="6"/>
        <v>0.90829296058714615</v>
      </c>
      <c r="K45" s="49">
        <f t="shared" si="0"/>
        <v>0.94221125932767236</v>
      </c>
      <c r="L45" s="49">
        <f t="shared" si="1"/>
        <v>1.5816901182197247</v>
      </c>
      <c r="AE45" s="46">
        <v>44623</v>
      </c>
      <c r="AF45" s="49">
        <f t="shared" si="2"/>
        <v>4.1677499066383756</v>
      </c>
      <c r="AG45" s="49">
        <f t="shared" si="3"/>
        <v>4.8350907215813246</v>
      </c>
      <c r="AH45" s="128"/>
      <c r="AI45" s="42"/>
      <c r="AJ45" s="42"/>
    </row>
    <row r="46" spans="2:36" x14ac:dyDescent="0.3">
      <c r="B46" s="42"/>
      <c r="C46" s="42"/>
      <c r="D46" s="42"/>
      <c r="E46" s="46">
        <v>44624</v>
      </c>
      <c r="F46" s="47">
        <v>63.48</v>
      </c>
      <c r="G46" s="48">
        <f t="shared" si="4"/>
        <v>-1.6880904444788514E-2</v>
      </c>
      <c r="H46" s="47">
        <v>121.16</v>
      </c>
      <c r="I46" s="48">
        <f t="shared" si="5"/>
        <v>-3.7266587206992385E-2</v>
      </c>
      <c r="J46" s="49">
        <f t="shared" si="6"/>
        <v>0.927525877928152</v>
      </c>
      <c r="K46" s="49">
        <f t="shared" si="0"/>
        <v>0.94221125932767236</v>
      </c>
      <c r="L46" s="49">
        <f t="shared" si="1"/>
        <v>1.5816901182197247</v>
      </c>
      <c r="AE46" s="46">
        <v>44624</v>
      </c>
      <c r="AF46" s="49">
        <f t="shared" si="2"/>
        <v>4.1507248956582083</v>
      </c>
      <c r="AG46" s="49">
        <f t="shared" si="3"/>
        <v>4.7971119861590363</v>
      </c>
      <c r="AH46" s="128"/>
      <c r="AI46" s="42"/>
      <c r="AJ46" s="42"/>
    </row>
    <row r="47" spans="2:36" x14ac:dyDescent="0.3">
      <c r="B47" s="42"/>
      <c r="C47" s="42"/>
      <c r="D47" s="42"/>
      <c r="E47" s="46">
        <v>44627</v>
      </c>
      <c r="F47" s="47">
        <v>58.29</v>
      </c>
      <c r="G47" s="48">
        <f t="shared" si="4"/>
        <v>-8.1758034026464976E-2</v>
      </c>
      <c r="H47" s="47">
        <v>109.04</v>
      </c>
      <c r="I47" s="48">
        <f t="shared" si="5"/>
        <v>-0.10003301419610422</v>
      </c>
      <c r="J47" s="49">
        <f t="shared" si="6"/>
        <v>0.94636047663381817</v>
      </c>
      <c r="K47" s="49">
        <f t="shared" si="0"/>
        <v>0.94221125932767236</v>
      </c>
      <c r="L47" s="49">
        <f t="shared" si="1"/>
        <v>1.5816901182197247</v>
      </c>
      <c r="AE47" s="46">
        <v>44627</v>
      </c>
      <c r="AF47" s="49">
        <f t="shared" si="2"/>
        <v>4.0654305520574585</v>
      </c>
      <c r="AG47" s="49">
        <f t="shared" si="3"/>
        <v>4.6917147873882774</v>
      </c>
      <c r="AH47" s="128"/>
      <c r="AI47" s="42"/>
      <c r="AJ47" s="42"/>
    </row>
    <row r="48" spans="2:36" x14ac:dyDescent="0.3">
      <c r="B48" s="42"/>
      <c r="C48" s="42"/>
      <c r="D48" s="42"/>
      <c r="E48" s="46">
        <v>44628</v>
      </c>
      <c r="F48" s="47">
        <v>60.02</v>
      </c>
      <c r="G48" s="48">
        <f t="shared" si="4"/>
        <v>2.9679190255618604E-2</v>
      </c>
      <c r="H48" s="47">
        <v>108.62</v>
      </c>
      <c r="I48" s="48">
        <f t="shared" si="5"/>
        <v>-3.8517975055025744E-3</v>
      </c>
      <c r="J48" s="49">
        <f t="shared" si="6"/>
        <v>0.97821557759184308</v>
      </c>
      <c r="K48" s="49">
        <f t="shared" si="0"/>
        <v>0.94221125932767236</v>
      </c>
      <c r="L48" s="49">
        <f t="shared" si="1"/>
        <v>1.5816901182197247</v>
      </c>
      <c r="AE48" s="46">
        <v>44628</v>
      </c>
      <c r="AF48" s="49">
        <f t="shared" si="2"/>
        <v>4.0946778400122215</v>
      </c>
      <c r="AG48" s="49">
        <f t="shared" si="3"/>
        <v>4.687855552606699</v>
      </c>
      <c r="AH48" s="128"/>
      <c r="AI48" s="42"/>
      <c r="AJ48" s="42"/>
    </row>
    <row r="49" spans="2:36" x14ac:dyDescent="0.3">
      <c r="B49" s="42"/>
      <c r="C49" s="42"/>
      <c r="D49" s="42"/>
      <c r="E49" s="46">
        <v>44629</v>
      </c>
      <c r="F49" s="47">
        <v>63.29</v>
      </c>
      <c r="G49" s="48">
        <f t="shared" si="4"/>
        <v>5.4481839386870901E-2</v>
      </c>
      <c r="H49" s="47">
        <v>116.14</v>
      </c>
      <c r="I49" s="48">
        <f t="shared" si="5"/>
        <v>6.9232185601178386E-2</v>
      </c>
      <c r="J49" s="49">
        <f t="shared" si="6"/>
        <v>0.96472083001875586</v>
      </c>
      <c r="K49" s="49">
        <f t="shared" si="0"/>
        <v>0.94221125932767236</v>
      </c>
      <c r="L49" s="49">
        <f t="shared" si="1"/>
        <v>1.5816901182197247</v>
      </c>
      <c r="AE49" s="46">
        <v>44629</v>
      </c>
      <c r="AF49" s="49">
        <f t="shared" si="2"/>
        <v>4.147727338787214</v>
      </c>
      <c r="AG49" s="49">
        <f t="shared" si="3"/>
        <v>4.7547963599439038</v>
      </c>
      <c r="AH49" s="128"/>
      <c r="AI49" s="42"/>
      <c r="AJ49" s="42"/>
    </row>
    <row r="50" spans="2:36" x14ac:dyDescent="0.3">
      <c r="B50" s="42"/>
      <c r="C50" s="42"/>
      <c r="D50" s="42"/>
      <c r="E50" s="46">
        <v>44630</v>
      </c>
      <c r="F50" s="47">
        <v>62.07</v>
      </c>
      <c r="G50" s="48">
        <f t="shared" si="4"/>
        <v>-1.9276346974245517E-2</v>
      </c>
      <c r="H50" s="47">
        <v>116.86</v>
      </c>
      <c r="I50" s="48">
        <f t="shared" si="5"/>
        <v>6.1994144997417067E-3</v>
      </c>
      <c r="J50" s="49">
        <f t="shared" si="6"/>
        <v>0.94029525651873158</v>
      </c>
      <c r="K50" s="49">
        <f t="shared" si="0"/>
        <v>0.94221125932767236</v>
      </c>
      <c r="L50" s="49">
        <f t="shared" si="1"/>
        <v>1.5816901182197247</v>
      </c>
      <c r="AE50" s="46">
        <v>44630</v>
      </c>
      <c r="AF50" s="49">
        <f t="shared" si="2"/>
        <v>4.1282627804255609</v>
      </c>
      <c r="AG50" s="49">
        <f t="shared" si="3"/>
        <v>4.7609766371262907</v>
      </c>
      <c r="AH50" s="128"/>
      <c r="AI50" s="42"/>
      <c r="AJ50" s="42"/>
    </row>
    <row r="51" spans="2:36" x14ac:dyDescent="0.3">
      <c r="B51" s="42"/>
      <c r="C51" s="42"/>
      <c r="D51" s="42"/>
      <c r="E51" s="46">
        <v>44631</v>
      </c>
      <c r="F51" s="47">
        <v>63.05</v>
      </c>
      <c r="G51" s="48">
        <f t="shared" si="4"/>
        <v>1.5788625745126517E-2</v>
      </c>
      <c r="H51" s="47">
        <v>116.05</v>
      </c>
      <c r="I51" s="48">
        <f t="shared" si="5"/>
        <v>-6.9313708711278288E-3</v>
      </c>
      <c r="J51" s="49">
        <f t="shared" si="6"/>
        <v>0.96180787349176577</v>
      </c>
      <c r="K51" s="49">
        <f t="shared" si="0"/>
        <v>0.94221125932767236</v>
      </c>
      <c r="L51" s="49">
        <f t="shared" si="1"/>
        <v>1.5816901182197247</v>
      </c>
      <c r="AE51" s="46">
        <v>44631</v>
      </c>
      <c r="AF51" s="49">
        <f t="shared" si="2"/>
        <v>4.1439280624109287</v>
      </c>
      <c r="AG51" s="49">
        <f t="shared" si="3"/>
        <v>4.754021132720446</v>
      </c>
      <c r="AH51" s="128"/>
      <c r="AI51" s="42"/>
      <c r="AJ51" s="42"/>
    </row>
    <row r="52" spans="2:36" x14ac:dyDescent="0.3">
      <c r="B52" s="42"/>
      <c r="C52" s="42"/>
      <c r="D52" s="42"/>
      <c r="E52" s="46">
        <v>44634</v>
      </c>
      <c r="F52" s="47">
        <v>59.41</v>
      </c>
      <c r="G52" s="48">
        <f t="shared" si="4"/>
        <v>-5.7731958762886615E-2</v>
      </c>
      <c r="H52" s="47">
        <v>108.76</v>
      </c>
      <c r="I52" s="48">
        <f t="shared" si="5"/>
        <v>-6.2817750969409669E-2</v>
      </c>
      <c r="J52" s="49">
        <f t="shared" si="6"/>
        <v>0.9670273011881787</v>
      </c>
      <c r="K52" s="49">
        <f t="shared" si="0"/>
        <v>0.94221125932767236</v>
      </c>
      <c r="L52" s="49">
        <f t="shared" si="1"/>
        <v>1.5816901182197247</v>
      </c>
      <c r="AE52" s="46">
        <v>44634</v>
      </c>
      <c r="AF52" s="49">
        <f t="shared" si="2"/>
        <v>4.0844625623676496</v>
      </c>
      <c r="AG52" s="49">
        <f t="shared" si="3"/>
        <v>4.6891436197642697</v>
      </c>
      <c r="AH52" s="128"/>
      <c r="AI52" s="42"/>
      <c r="AJ52" s="42"/>
    </row>
    <row r="53" spans="2:36" x14ac:dyDescent="0.3">
      <c r="B53" s="42"/>
      <c r="C53" s="42"/>
      <c r="D53" s="42"/>
      <c r="E53" s="46">
        <v>44635</v>
      </c>
      <c r="F53" s="47">
        <v>59.55</v>
      </c>
      <c r="G53" s="48">
        <f t="shared" si="4"/>
        <v>2.3565056387813144E-3</v>
      </c>
      <c r="H53" s="47">
        <v>109.72</v>
      </c>
      <c r="I53" s="48">
        <f t="shared" si="5"/>
        <v>8.826774549466565E-3</v>
      </c>
      <c r="J53" s="49">
        <f t="shared" si="6"/>
        <v>0.96082511976267482</v>
      </c>
      <c r="K53" s="49">
        <f t="shared" si="0"/>
        <v>0.94221125932767236</v>
      </c>
      <c r="L53" s="49">
        <f t="shared" si="1"/>
        <v>1.5816901182197247</v>
      </c>
      <c r="AE53" s="46">
        <v>44635</v>
      </c>
      <c r="AF53" s="49">
        <f t="shared" si="2"/>
        <v>4.0868162958013095</v>
      </c>
      <c r="AG53" s="49">
        <f t="shared" si="3"/>
        <v>4.6979316660694028</v>
      </c>
      <c r="AH53" s="128"/>
      <c r="AI53" s="42"/>
      <c r="AJ53" s="42"/>
    </row>
    <row r="54" spans="2:36" x14ac:dyDescent="0.3">
      <c r="B54" s="42"/>
      <c r="C54" s="42"/>
      <c r="D54" s="42"/>
      <c r="E54" s="46">
        <v>44636</v>
      </c>
      <c r="F54" s="47">
        <v>62.28</v>
      </c>
      <c r="G54" s="48">
        <f t="shared" si="4"/>
        <v>4.5843828715365298E-2</v>
      </c>
      <c r="H54" s="47">
        <v>116.05</v>
      </c>
      <c r="I54" s="48">
        <f t="shared" si="5"/>
        <v>5.7692307692307709E-2</v>
      </c>
      <c r="J54" s="49">
        <f t="shared" si="6"/>
        <v>0.95006176623421368</v>
      </c>
      <c r="K54" s="49">
        <f t="shared" si="0"/>
        <v>0.94221125932767236</v>
      </c>
      <c r="L54" s="49">
        <f t="shared" si="1"/>
        <v>1.5816901182197247</v>
      </c>
      <c r="AE54" s="46">
        <v>44636</v>
      </c>
      <c r="AF54" s="49">
        <f t="shared" si="2"/>
        <v>4.1316403469657974</v>
      </c>
      <c r="AG54" s="49">
        <f t="shared" si="3"/>
        <v>4.754021132720446</v>
      </c>
      <c r="AH54" s="128"/>
      <c r="AI54" s="42"/>
      <c r="AJ54" s="42"/>
    </row>
    <row r="55" spans="2:36" x14ac:dyDescent="0.3">
      <c r="B55" s="42"/>
      <c r="C55" s="42"/>
      <c r="D55" s="42"/>
      <c r="E55" s="46">
        <v>44637</v>
      </c>
      <c r="F55" s="47">
        <v>61.58</v>
      </c>
      <c r="G55" s="48">
        <f t="shared" si="4"/>
        <v>-1.1239563262684715E-2</v>
      </c>
      <c r="H55" s="47">
        <v>119.93</v>
      </c>
      <c r="I55" s="48">
        <f t="shared" si="5"/>
        <v>3.343386471348575E-2</v>
      </c>
      <c r="J55" s="49">
        <f t="shared" si="6"/>
        <v>0.90899235934135525</v>
      </c>
      <c r="K55" s="49">
        <f t="shared" si="0"/>
        <v>0.94221125932767236</v>
      </c>
      <c r="L55" s="49">
        <f t="shared" si="1"/>
        <v>1.5816901182197247</v>
      </c>
      <c r="AE55" s="46">
        <v>44637</v>
      </c>
      <c r="AF55" s="49">
        <f t="shared" si="2"/>
        <v>4.1203371424963544</v>
      </c>
      <c r="AG55" s="49">
        <f t="shared" si="3"/>
        <v>4.7869082392436297</v>
      </c>
      <c r="AH55" s="128"/>
      <c r="AI55" s="42"/>
      <c r="AJ55" s="42"/>
    </row>
    <row r="56" spans="2:36" x14ac:dyDescent="0.3">
      <c r="B56" s="42"/>
      <c r="C56" s="42"/>
      <c r="D56" s="42"/>
      <c r="E56" s="46">
        <v>44638</v>
      </c>
      <c r="F56" s="47">
        <v>62.58</v>
      </c>
      <c r="G56" s="48">
        <f t="shared" si="4"/>
        <v>1.6239038648911963E-2</v>
      </c>
      <c r="H56" s="47">
        <v>122.85</v>
      </c>
      <c r="I56" s="48">
        <f t="shared" si="5"/>
        <v>2.4347536062703234E-2</v>
      </c>
      <c r="J56" s="49">
        <f t="shared" si="6"/>
        <v>0.90179698674036712</v>
      </c>
      <c r="K56" s="49">
        <f t="shared" si="0"/>
        <v>0.94221125932767236</v>
      </c>
      <c r="L56" s="49">
        <f t="shared" si="1"/>
        <v>1.5816901182197247</v>
      </c>
      <c r="AE56" s="46">
        <v>44638</v>
      </c>
      <c r="AF56" s="49">
        <f t="shared" si="2"/>
        <v>4.1364457382407362</v>
      </c>
      <c r="AG56" s="49">
        <f t="shared" si="3"/>
        <v>4.8109640989671885</v>
      </c>
      <c r="AH56" s="128"/>
      <c r="AI56" s="42"/>
      <c r="AJ56" s="42"/>
    </row>
    <row r="57" spans="2:36" x14ac:dyDescent="0.3">
      <c r="B57" s="42"/>
      <c r="C57" s="42"/>
      <c r="D57" s="42"/>
      <c r="E57" s="46">
        <v>44641</v>
      </c>
      <c r="F57" s="47">
        <v>62.5</v>
      </c>
      <c r="G57" s="48">
        <f t="shared" si="4"/>
        <v>-1.2783636944710963E-3</v>
      </c>
      <c r="H57" s="47">
        <v>122.62</v>
      </c>
      <c r="I57" s="48">
        <f t="shared" si="5"/>
        <v>-1.8722018722018285E-3</v>
      </c>
      <c r="J57" s="49">
        <f t="shared" si="6"/>
        <v>0.90233351270457074</v>
      </c>
      <c r="K57" s="49">
        <f t="shared" si="0"/>
        <v>0.94221125932767236</v>
      </c>
      <c r="L57" s="49">
        <f t="shared" si="1"/>
        <v>1.5816901182197247</v>
      </c>
      <c r="AE57" s="46">
        <v>44641</v>
      </c>
      <c r="AF57" s="49">
        <f t="shared" si="2"/>
        <v>4.1351665567423561</v>
      </c>
      <c r="AG57" s="49">
        <f t="shared" si="3"/>
        <v>4.8090901423345418</v>
      </c>
      <c r="AH57" s="128"/>
      <c r="AI57" s="42"/>
      <c r="AJ57" s="42"/>
    </row>
    <row r="58" spans="2:36" x14ac:dyDescent="0.3">
      <c r="B58" s="42"/>
      <c r="C58" s="42"/>
      <c r="D58" s="42"/>
      <c r="E58" s="46">
        <v>44642</v>
      </c>
      <c r="F58" s="47">
        <v>64.680000000000007</v>
      </c>
      <c r="G58" s="48">
        <f t="shared" si="4"/>
        <v>3.4880000000000022E-2</v>
      </c>
      <c r="H58" s="47">
        <v>126.13</v>
      </c>
      <c r="I58" s="48">
        <f t="shared" si="5"/>
        <v>2.8625020388191036E-2</v>
      </c>
      <c r="J58" s="49">
        <f t="shared" si="6"/>
        <v>0.90782052460215135</v>
      </c>
      <c r="K58" s="49">
        <f t="shared" si="0"/>
        <v>0.94221125932767236</v>
      </c>
      <c r="L58" s="49">
        <f t="shared" si="1"/>
        <v>1.5816901182197247</v>
      </c>
      <c r="AE58" s="46">
        <v>44642</v>
      </c>
      <c r="AF58" s="49">
        <f t="shared" si="2"/>
        <v>4.1694520347089066</v>
      </c>
      <c r="AG58" s="49">
        <f t="shared" si="3"/>
        <v>4.8373131210991014</v>
      </c>
      <c r="AH58" s="128"/>
      <c r="AI58" s="42"/>
      <c r="AJ58" s="42"/>
    </row>
    <row r="59" spans="2:36" x14ac:dyDescent="0.3">
      <c r="B59" s="42"/>
      <c r="C59" s="42"/>
      <c r="D59" s="42"/>
      <c r="E59" s="46">
        <v>44643</v>
      </c>
      <c r="F59" s="47">
        <v>62.78</v>
      </c>
      <c r="G59" s="48">
        <f t="shared" si="4"/>
        <v>-2.9375386518243785E-2</v>
      </c>
      <c r="H59" s="47">
        <v>123.78</v>
      </c>
      <c r="I59" s="48">
        <f t="shared" si="5"/>
        <v>-1.8631570601760017E-2</v>
      </c>
      <c r="J59" s="49">
        <f t="shared" si="6"/>
        <v>0.89788189573520083</v>
      </c>
      <c r="K59" s="49">
        <f t="shared" si="0"/>
        <v>0.94221125932767236</v>
      </c>
      <c r="L59" s="49">
        <f t="shared" si="1"/>
        <v>1.5816901182197247</v>
      </c>
      <c r="AE59" s="46">
        <v>44643</v>
      </c>
      <c r="AF59" s="49">
        <f t="shared" si="2"/>
        <v>4.1396365514138074</v>
      </c>
      <c r="AG59" s="49">
        <f t="shared" si="3"/>
        <v>4.8185057963112152</v>
      </c>
      <c r="AH59" s="128"/>
      <c r="AI59" s="42"/>
      <c r="AJ59" s="42"/>
    </row>
    <row r="60" spans="2:36" x14ac:dyDescent="0.3">
      <c r="B60" s="42"/>
      <c r="C60" s="42"/>
      <c r="D60" s="42"/>
      <c r="E60" s="46">
        <v>44644</v>
      </c>
      <c r="F60" s="47">
        <v>63.89</v>
      </c>
      <c r="G60" s="48">
        <f t="shared" si="4"/>
        <v>1.7680790060528917E-2</v>
      </c>
      <c r="H60" s="47">
        <v>125.7</v>
      </c>
      <c r="I60" s="48">
        <f t="shared" si="5"/>
        <v>1.551139117789635E-2</v>
      </c>
      <c r="J60" s="49">
        <f t="shared" si="6"/>
        <v>0.8998000071402189</v>
      </c>
      <c r="K60" s="49">
        <f t="shared" si="0"/>
        <v>0.94221125932767236</v>
      </c>
      <c r="L60" s="49">
        <f t="shared" si="1"/>
        <v>1.5816901182197247</v>
      </c>
      <c r="AE60" s="46">
        <v>44644</v>
      </c>
      <c r="AF60" s="49">
        <f t="shared" si="2"/>
        <v>4.1571628546142518</v>
      </c>
      <c r="AG60" s="49">
        <f t="shared" si="3"/>
        <v>4.8338981155962015</v>
      </c>
      <c r="AH60" s="128"/>
      <c r="AI60" s="42"/>
      <c r="AJ60" s="42"/>
    </row>
    <row r="61" spans="2:36" x14ac:dyDescent="0.3">
      <c r="B61" s="42"/>
      <c r="C61" s="42"/>
      <c r="D61" s="42"/>
      <c r="E61" s="46">
        <v>44645</v>
      </c>
      <c r="F61" s="47">
        <v>62.5</v>
      </c>
      <c r="G61" s="48">
        <f t="shared" si="4"/>
        <v>-2.1756143371419623E-2</v>
      </c>
      <c r="H61" s="47">
        <v>123.8</v>
      </c>
      <c r="I61" s="48">
        <f t="shared" si="5"/>
        <v>-1.5115354017502081E-2</v>
      </c>
      <c r="J61" s="49">
        <f t="shared" si="6"/>
        <v>0.8937329186416354</v>
      </c>
      <c r="K61" s="49">
        <f t="shared" si="0"/>
        <v>0.94221125932767236</v>
      </c>
      <c r="L61" s="49">
        <f t="shared" si="1"/>
        <v>1.5816901182197247</v>
      </c>
      <c r="AE61" s="46">
        <v>44645</v>
      </c>
      <c r="AF61" s="49">
        <f t="shared" si="2"/>
        <v>4.1351665567423561</v>
      </c>
      <c r="AG61" s="49">
        <f t="shared" si="3"/>
        <v>4.8186673602504957</v>
      </c>
      <c r="AH61" s="128"/>
      <c r="AI61" s="42"/>
      <c r="AJ61" s="42"/>
    </row>
    <row r="62" spans="2:36" x14ac:dyDescent="0.3">
      <c r="B62" s="42"/>
      <c r="C62" s="42"/>
      <c r="D62" s="42"/>
      <c r="E62" s="46">
        <v>44648</v>
      </c>
      <c r="F62" s="47">
        <v>63.21</v>
      </c>
      <c r="G62" s="48">
        <f t="shared" si="4"/>
        <v>1.1360000000000037E-2</v>
      </c>
      <c r="H62" s="47">
        <v>124.53</v>
      </c>
      <c r="I62" s="48">
        <f t="shared" si="5"/>
        <v>5.8966074313409056E-3</v>
      </c>
      <c r="J62" s="49">
        <f t="shared" si="6"/>
        <v>0.89858710917175522</v>
      </c>
      <c r="K62" s="49">
        <f t="shared" si="0"/>
        <v>0.94221125932767236</v>
      </c>
      <c r="L62" s="49">
        <f t="shared" si="1"/>
        <v>1.5816901182197247</v>
      </c>
      <c r="AE62" s="46">
        <v>44648</v>
      </c>
      <c r="AF62" s="49">
        <f t="shared" si="2"/>
        <v>4.1464625164842071</v>
      </c>
      <c r="AG62" s="49">
        <f t="shared" si="3"/>
        <v>4.8245466507330574</v>
      </c>
      <c r="AH62" s="128"/>
      <c r="AI62" s="42"/>
      <c r="AJ62" s="42"/>
    </row>
    <row r="63" spans="2:36" x14ac:dyDescent="0.3">
      <c r="B63" s="42"/>
      <c r="C63" s="42"/>
      <c r="D63" s="42"/>
      <c r="E63" s="46">
        <v>44649</v>
      </c>
      <c r="F63" s="47">
        <v>65.709999999999994</v>
      </c>
      <c r="G63" s="48">
        <f t="shared" si="4"/>
        <v>3.9550704002531134E-2</v>
      </c>
      <c r="H63" s="47">
        <v>131.78</v>
      </c>
      <c r="I63" s="48">
        <f t="shared" si="5"/>
        <v>5.821890307556421E-2</v>
      </c>
      <c r="J63" s="49">
        <f t="shared" si="6"/>
        <v>0.88273499862097471</v>
      </c>
      <c r="K63" s="49">
        <f t="shared" si="0"/>
        <v>0.94221125932767236</v>
      </c>
      <c r="L63" s="49">
        <f t="shared" si="1"/>
        <v>1.5816901182197247</v>
      </c>
      <c r="AE63" s="46">
        <v>44649</v>
      </c>
      <c r="AF63" s="49">
        <f t="shared" si="2"/>
        <v>4.1852511209097765</v>
      </c>
      <c r="AG63" s="49">
        <f t="shared" si="3"/>
        <v>4.8811338654856735</v>
      </c>
      <c r="AH63" s="128"/>
      <c r="AI63" s="42"/>
      <c r="AJ63" s="42"/>
    </row>
    <row r="64" spans="2:36" x14ac:dyDescent="0.3">
      <c r="B64" s="42"/>
      <c r="C64" s="42"/>
      <c r="D64" s="42"/>
      <c r="E64" s="46">
        <v>44650</v>
      </c>
      <c r="F64" s="47">
        <v>63.04</v>
      </c>
      <c r="G64" s="48">
        <f t="shared" si="4"/>
        <v>-4.0633084766397709E-2</v>
      </c>
      <c r="H64" s="47">
        <v>127.23</v>
      </c>
      <c r="I64" s="48">
        <f t="shared" si="5"/>
        <v>-3.4527242373653011E-2</v>
      </c>
      <c r="J64" s="49">
        <f t="shared" si="6"/>
        <v>0.87715240632765024</v>
      </c>
      <c r="K64" s="49">
        <f t="shared" si="0"/>
        <v>0.94221125932767236</v>
      </c>
      <c r="L64" s="49">
        <f t="shared" si="1"/>
        <v>1.5816901182197247</v>
      </c>
      <c r="AE64" s="46">
        <v>44650</v>
      </c>
      <c r="AF64" s="49">
        <f t="shared" si="2"/>
        <v>4.1437694455496237</v>
      </c>
      <c r="AG64" s="49">
        <f t="shared" si="3"/>
        <v>4.8459964721546092</v>
      </c>
      <c r="AH64" s="128"/>
      <c r="AI64" s="42"/>
      <c r="AJ64" s="42"/>
    </row>
    <row r="65" spans="2:36" x14ac:dyDescent="0.3">
      <c r="B65" s="42"/>
      <c r="C65" s="42"/>
      <c r="D65" s="42"/>
      <c r="E65" s="46">
        <v>44651</v>
      </c>
      <c r="F65" s="47">
        <v>61.99</v>
      </c>
      <c r="G65" s="48">
        <f t="shared" si="4"/>
        <v>-1.6656091370558346E-2</v>
      </c>
      <c r="H65" s="47">
        <v>126.94</v>
      </c>
      <c r="I65" s="48">
        <f t="shared" si="5"/>
        <v>-2.2793366344415755E-3</v>
      </c>
      <c r="J65" s="49">
        <f t="shared" si="6"/>
        <v>0.86451299183519259</v>
      </c>
      <c r="K65" s="49">
        <f t="shared" si="0"/>
        <v>0.94221125932767236</v>
      </c>
      <c r="L65" s="49">
        <f t="shared" si="1"/>
        <v>1.5816901182197247</v>
      </c>
      <c r="AE65" s="46">
        <v>44651</v>
      </c>
      <c r="AF65" s="49">
        <f t="shared" si="2"/>
        <v>4.1269730817138282</v>
      </c>
      <c r="AG65" s="49">
        <f t="shared" si="3"/>
        <v>4.8437145338783241</v>
      </c>
      <c r="AH65" s="128"/>
      <c r="AI65" s="42"/>
      <c r="AJ65" s="42"/>
    </row>
    <row r="66" spans="2:36" x14ac:dyDescent="0.3">
      <c r="B66" s="42"/>
      <c r="C66" s="42"/>
      <c r="D66" s="42"/>
      <c r="E66" s="46">
        <v>44652</v>
      </c>
      <c r="F66" s="47">
        <v>62.33</v>
      </c>
      <c r="G66" s="48">
        <f t="shared" si="4"/>
        <v>5.4847556057429081E-3</v>
      </c>
      <c r="H66" s="47">
        <v>128.13</v>
      </c>
      <c r="I66" s="48">
        <f t="shared" si="5"/>
        <v>9.3745076414053496E-3</v>
      </c>
      <c r="J66" s="49">
        <f t="shared" si="6"/>
        <v>0.86118148193040478</v>
      </c>
      <c r="K66" s="49">
        <f t="shared" si="0"/>
        <v>0.94221125932767236</v>
      </c>
      <c r="L66" s="49">
        <f t="shared" si="1"/>
        <v>1.5816901182197247</v>
      </c>
      <c r="AE66" s="46">
        <v>44652</v>
      </c>
      <c r="AF66" s="49">
        <f t="shared" si="2"/>
        <v>4.1324428508207589</v>
      </c>
      <c r="AG66" s="49">
        <f t="shared" si="3"/>
        <v>4.8530453735214847</v>
      </c>
      <c r="AH66" s="128"/>
      <c r="AI66" s="42"/>
      <c r="AJ66" s="42"/>
    </row>
    <row r="67" spans="2:36" x14ac:dyDescent="0.3">
      <c r="B67" s="42"/>
      <c r="C67" s="42"/>
      <c r="D67" s="42"/>
      <c r="E67" s="46">
        <v>44655</v>
      </c>
      <c r="F67" s="47">
        <v>63.36</v>
      </c>
      <c r="G67" s="48">
        <f t="shared" si="4"/>
        <v>1.6524947858174155E-2</v>
      </c>
      <c r="H67" s="47">
        <v>130.57</v>
      </c>
      <c r="I67" s="48">
        <f t="shared" si="5"/>
        <v>1.9043159291344702E-2</v>
      </c>
      <c r="J67" s="49">
        <f t="shared" si="6"/>
        <v>0.85905337083514954</v>
      </c>
      <c r="K67" s="49">
        <f t="shared" si="0"/>
        <v>0.94221125932767236</v>
      </c>
      <c r="L67" s="49">
        <f t="shared" si="1"/>
        <v>1.5816901182197247</v>
      </c>
      <c r="AE67" s="46">
        <v>44655</v>
      </c>
      <c r="AF67" s="49">
        <f t="shared" si="2"/>
        <v>4.1488327475061704</v>
      </c>
      <c r="AG67" s="49">
        <f t="shared" si="3"/>
        <v>4.8719094814199471</v>
      </c>
      <c r="AH67" s="128"/>
      <c r="AI67" s="42"/>
      <c r="AJ67" s="42"/>
    </row>
    <row r="68" spans="2:36" x14ac:dyDescent="0.3">
      <c r="B68" s="42"/>
      <c r="C68" s="42"/>
      <c r="D68" s="42"/>
      <c r="E68" s="46">
        <v>44656</v>
      </c>
      <c r="F68" s="47">
        <v>61.13</v>
      </c>
      <c r="G68" s="48">
        <f t="shared" si="4"/>
        <v>-3.5195707070707072E-2</v>
      </c>
      <c r="H68" s="47">
        <v>123.61</v>
      </c>
      <c r="I68" s="48">
        <f t="shared" si="5"/>
        <v>-5.330474075208691E-2</v>
      </c>
      <c r="J68" s="49">
        <f t="shared" si="6"/>
        <v>0.87548593059985724</v>
      </c>
      <c r="K68" s="49">
        <f t="shared" si="0"/>
        <v>0.94221125932767236</v>
      </c>
      <c r="L68" s="49">
        <f t="shared" si="1"/>
        <v>1.5816901182197247</v>
      </c>
      <c r="AE68" s="46">
        <v>44656</v>
      </c>
      <c r="AF68" s="49">
        <f t="shared" si="2"/>
        <v>4.1130027440406343</v>
      </c>
      <c r="AG68" s="49">
        <f t="shared" si="3"/>
        <v>4.8171314478997314</v>
      </c>
      <c r="AH68" s="128"/>
      <c r="AI68" s="42"/>
      <c r="AJ68" s="42"/>
    </row>
    <row r="69" spans="2:36" x14ac:dyDescent="0.3">
      <c r="B69" s="42"/>
      <c r="C69" s="42"/>
      <c r="D69" s="42"/>
      <c r="E69" s="46">
        <v>44657</v>
      </c>
      <c r="F69" s="47">
        <v>59.03</v>
      </c>
      <c r="G69" s="48">
        <f t="shared" si="4"/>
        <v>-3.435301815802394E-2</v>
      </c>
      <c r="H69" s="47">
        <v>118.24</v>
      </c>
      <c r="I69" s="48">
        <f t="shared" ref="I69:I132" si="7">H69/H68-1</f>
        <v>-4.3443087128873126E-2</v>
      </c>
      <c r="J69" s="49">
        <f t="shared" si="6"/>
        <v>0.88380558977023937</v>
      </c>
      <c r="K69" s="49">
        <f t="shared" ref="K69:K132" si="8">AVERAGE($J$5:$J$756)-1.5*_xlfn.STDEV.S($J$5:$J$756)</f>
        <v>0.94221125932767236</v>
      </c>
      <c r="L69" s="49">
        <f t="shared" ref="L69:L132" si="9">AVERAGE($J$5:$J$756)+_xlfn.STDEV.S($J$5:$J$756)</f>
        <v>1.5816901182197247</v>
      </c>
      <c r="AE69" s="46">
        <v>44657</v>
      </c>
      <c r="AF69" s="49">
        <f t="shared" ref="AF69:AF132" si="10">LN(F69)</f>
        <v>4.0780457892525979</v>
      </c>
      <c r="AG69" s="49">
        <f t="shared" ref="AG69:AG132" si="11">LN(H69)</f>
        <v>4.7727164571998912</v>
      </c>
      <c r="AH69" s="128"/>
      <c r="AI69" s="42"/>
      <c r="AJ69" s="42"/>
    </row>
    <row r="70" spans="2:36" x14ac:dyDescent="0.3">
      <c r="B70" s="42"/>
      <c r="C70" s="42"/>
      <c r="D70" s="42"/>
      <c r="E70" s="46">
        <v>44658</v>
      </c>
      <c r="F70" s="47">
        <v>57.67</v>
      </c>
      <c r="G70" s="48">
        <f t="shared" ref="G70:G133" si="12">F70/F69-1</f>
        <v>-2.3039132644418037E-2</v>
      </c>
      <c r="H70" s="47">
        <v>115.64</v>
      </c>
      <c r="I70" s="48">
        <f t="shared" si="7"/>
        <v>-2.1989174560216429E-2</v>
      </c>
      <c r="J70" s="49">
        <f t="shared" si="6"/>
        <v>0.88285676711950378</v>
      </c>
      <c r="K70" s="49">
        <f t="shared" si="8"/>
        <v>0.94221125932767236</v>
      </c>
      <c r="L70" s="49">
        <f t="shared" si="9"/>
        <v>1.5816901182197247</v>
      </c>
      <c r="AE70" s="46">
        <v>44658</v>
      </c>
      <c r="AF70" s="49">
        <f t="shared" si="10"/>
        <v>4.0547371076273215</v>
      </c>
      <c r="AG70" s="49">
        <f t="shared" si="11"/>
        <v>4.7504819171481456</v>
      </c>
      <c r="AH70" s="128"/>
      <c r="AI70" s="42"/>
      <c r="AJ70" s="42"/>
    </row>
    <row r="71" spans="2:36" x14ac:dyDescent="0.3">
      <c r="B71" s="42"/>
      <c r="C71" s="42"/>
      <c r="D71" s="42"/>
      <c r="E71" s="46">
        <v>44659</v>
      </c>
      <c r="F71" s="47">
        <v>57.56</v>
      </c>
      <c r="G71" s="48">
        <f t="shared" si="12"/>
        <v>-1.9074041962892085E-3</v>
      </c>
      <c r="H71" s="47">
        <v>114.97</v>
      </c>
      <c r="I71" s="48">
        <f t="shared" si="7"/>
        <v>-5.7938429609132314E-3</v>
      </c>
      <c r="J71" s="49">
        <f t="shared" ref="J71:J134" si="13">F71/$F$4*$H$4/H71</f>
        <v>0.88630793138664388</v>
      </c>
      <c r="K71" s="49">
        <f t="shared" si="8"/>
        <v>0.94221125932767236</v>
      </c>
      <c r="L71" s="49">
        <f t="shared" si="9"/>
        <v>1.5816901182197247</v>
      </c>
      <c r="AE71" s="46">
        <v>44659</v>
      </c>
      <c r="AF71" s="49">
        <f t="shared" si="10"/>
        <v>4.0528278820191668</v>
      </c>
      <c r="AG71" s="49">
        <f t="shared" si="11"/>
        <v>4.7446712247656491</v>
      </c>
      <c r="AH71" s="128"/>
      <c r="AI71" s="42"/>
      <c r="AJ71" s="42"/>
    </row>
    <row r="72" spans="2:36" x14ac:dyDescent="0.3">
      <c r="B72" s="42"/>
      <c r="C72" s="42"/>
      <c r="D72" s="42"/>
      <c r="E72" s="46">
        <v>44662</v>
      </c>
      <c r="F72" s="47">
        <v>56.87</v>
      </c>
      <c r="G72" s="48">
        <f t="shared" si="12"/>
        <v>-1.1987491313412146E-2</v>
      </c>
      <c r="H72" s="47">
        <v>112.8</v>
      </c>
      <c r="I72" s="48">
        <f t="shared" si="7"/>
        <v>-1.8874488997129735E-2</v>
      </c>
      <c r="J72" s="49">
        <f t="shared" si="13"/>
        <v>0.89252935831119806</v>
      </c>
      <c r="K72" s="49">
        <f t="shared" si="8"/>
        <v>0.94221125932767236</v>
      </c>
      <c r="L72" s="49">
        <f t="shared" si="9"/>
        <v>1.5816901182197247</v>
      </c>
      <c r="AE72" s="46">
        <v>44662</v>
      </c>
      <c r="AF72" s="49">
        <f t="shared" si="10"/>
        <v>4.040767961318708</v>
      </c>
      <c r="AG72" s="49">
        <f t="shared" si="11"/>
        <v>4.7256163390639587</v>
      </c>
      <c r="AH72" s="128"/>
      <c r="AI72" s="42"/>
      <c r="AJ72" s="42"/>
    </row>
    <row r="73" spans="2:36" x14ac:dyDescent="0.3">
      <c r="B73" s="42"/>
      <c r="C73" s="42"/>
      <c r="D73" s="42"/>
      <c r="E73" s="46">
        <v>44663</v>
      </c>
      <c r="F73" s="47">
        <v>55.51</v>
      </c>
      <c r="G73" s="48">
        <f t="shared" si="12"/>
        <v>-2.3914190258484291E-2</v>
      </c>
      <c r="H73" s="47">
        <v>113.43</v>
      </c>
      <c r="I73" s="48">
        <f t="shared" si="7"/>
        <v>5.5851063829788217E-3</v>
      </c>
      <c r="J73" s="49">
        <f t="shared" si="13"/>
        <v>0.86634660348029147</v>
      </c>
      <c r="K73" s="49">
        <f t="shared" si="8"/>
        <v>0.94221125932767236</v>
      </c>
      <c r="L73" s="49">
        <f t="shared" si="9"/>
        <v>1.5816901182197247</v>
      </c>
      <c r="AE73" s="46">
        <v>44663</v>
      </c>
      <c r="AF73" s="49">
        <f t="shared" si="10"/>
        <v>4.0165631847020702</v>
      </c>
      <c r="AG73" s="49">
        <f t="shared" si="11"/>
        <v>4.7311859065709516</v>
      </c>
      <c r="AH73" s="128"/>
      <c r="AI73" s="42"/>
      <c r="AJ73" s="42"/>
    </row>
    <row r="74" spans="2:36" x14ac:dyDescent="0.3">
      <c r="B74" s="42"/>
      <c r="C74" s="42"/>
      <c r="D74" s="42"/>
      <c r="E74" s="46">
        <v>44664</v>
      </c>
      <c r="F74" s="47">
        <v>57.75</v>
      </c>
      <c r="G74" s="48">
        <f t="shared" si="12"/>
        <v>4.035308953341743E-2</v>
      </c>
      <c r="H74" s="47">
        <v>116.44</v>
      </c>
      <c r="I74" s="48">
        <f t="shared" si="7"/>
        <v>2.653618972053251E-2</v>
      </c>
      <c r="J74" s="49">
        <f t="shared" si="13"/>
        <v>0.87800739473479095</v>
      </c>
      <c r="K74" s="49">
        <f t="shared" si="8"/>
        <v>0.94221125932767236</v>
      </c>
      <c r="L74" s="49">
        <f t="shared" si="9"/>
        <v>1.5816901182197247</v>
      </c>
      <c r="AE74" s="46">
        <v>44664</v>
      </c>
      <c r="AF74" s="49">
        <f t="shared" si="10"/>
        <v>4.0561233494019033</v>
      </c>
      <c r="AG74" s="49">
        <f t="shared" si="11"/>
        <v>4.7573761188774224</v>
      </c>
      <c r="AH74" s="128"/>
      <c r="AI74" s="42"/>
      <c r="AJ74" s="42"/>
    </row>
    <row r="75" spans="2:36" x14ac:dyDescent="0.3">
      <c r="B75" s="42"/>
      <c r="C75" s="42"/>
      <c r="D75" s="42"/>
      <c r="E75" s="46">
        <v>44665</v>
      </c>
      <c r="F75" s="47">
        <v>57.49</v>
      </c>
      <c r="G75" s="48">
        <f t="shared" si="12"/>
        <v>-4.5021645021644519E-3</v>
      </c>
      <c r="H75" s="47">
        <v>112.98</v>
      </c>
      <c r="I75" s="48">
        <f t="shared" si="7"/>
        <v>-2.9714874613534836E-2</v>
      </c>
      <c r="J75" s="49">
        <f t="shared" si="13"/>
        <v>0.90082228217344018</v>
      </c>
      <c r="K75" s="49">
        <f t="shared" si="8"/>
        <v>0.94221125932767236</v>
      </c>
      <c r="L75" s="49">
        <f t="shared" si="9"/>
        <v>1.5816901182197247</v>
      </c>
      <c r="AE75" s="46">
        <v>44665</v>
      </c>
      <c r="AF75" s="49">
        <f t="shared" si="10"/>
        <v>4.0516110196351995</v>
      </c>
      <c r="AG75" s="49">
        <f t="shared" si="11"/>
        <v>4.7272108118971161</v>
      </c>
      <c r="AH75" s="128"/>
      <c r="AI75" s="42"/>
      <c r="AJ75" s="42"/>
    </row>
    <row r="76" spans="2:36" x14ac:dyDescent="0.3">
      <c r="B76" s="42"/>
      <c r="C76" s="42"/>
      <c r="D76" s="42"/>
      <c r="E76" s="46">
        <v>44669</v>
      </c>
      <c r="F76" s="47">
        <v>56.76</v>
      </c>
      <c r="G76" s="48">
        <f t="shared" si="12"/>
        <v>-1.2697860497477897E-2</v>
      </c>
      <c r="H76" s="47">
        <v>111.99</v>
      </c>
      <c r="I76" s="48">
        <f t="shared" si="7"/>
        <v>-8.7626128518322188E-3</v>
      </c>
      <c r="J76" s="49">
        <f t="shared" si="13"/>
        <v>0.8972459857069931</v>
      </c>
      <c r="K76" s="49">
        <f t="shared" si="8"/>
        <v>0.94221125932767236</v>
      </c>
      <c r="L76" s="49">
        <f t="shared" si="9"/>
        <v>1.5816901182197247</v>
      </c>
      <c r="AE76" s="46">
        <v>44669</v>
      </c>
      <c r="AF76" s="49">
        <f t="shared" si="10"/>
        <v>4.0388318522918416</v>
      </c>
      <c r="AG76" s="49">
        <f t="shared" si="11"/>
        <v>4.7184095815946021</v>
      </c>
      <c r="AH76" s="128"/>
      <c r="AI76" s="42"/>
      <c r="AJ76" s="42"/>
    </row>
    <row r="77" spans="2:36" x14ac:dyDescent="0.3">
      <c r="B77" s="42"/>
      <c r="C77" s="42"/>
      <c r="D77" s="42"/>
      <c r="E77" s="46">
        <v>44670</v>
      </c>
      <c r="F77" s="47">
        <v>58.59</v>
      </c>
      <c r="G77" s="48">
        <f t="shared" si="12"/>
        <v>3.2241014799154533E-2</v>
      </c>
      <c r="H77" s="47">
        <v>117.48</v>
      </c>
      <c r="I77" s="48">
        <f t="shared" si="7"/>
        <v>4.9022234128047293E-2</v>
      </c>
      <c r="J77" s="49">
        <f t="shared" si="13"/>
        <v>0.88289273256490586</v>
      </c>
      <c r="K77" s="49">
        <f t="shared" si="8"/>
        <v>0.94221125932767236</v>
      </c>
      <c r="L77" s="49">
        <f t="shared" si="9"/>
        <v>1.5816901182197247</v>
      </c>
      <c r="AE77" s="46">
        <v>44670</v>
      </c>
      <c r="AF77" s="49">
        <f t="shared" si="10"/>
        <v>4.070564033556697</v>
      </c>
      <c r="AG77" s="49">
        <f t="shared" si="11"/>
        <v>4.7662681063304193</v>
      </c>
      <c r="AH77" s="128"/>
      <c r="AI77" s="42"/>
      <c r="AJ77" s="42"/>
    </row>
    <row r="78" spans="2:36" x14ac:dyDescent="0.3">
      <c r="B78" s="42"/>
      <c r="C78" s="42"/>
      <c r="D78" s="42"/>
      <c r="E78" s="46">
        <v>44671</v>
      </c>
      <c r="F78" s="47">
        <v>59.16</v>
      </c>
      <c r="G78" s="48">
        <f t="shared" si="12"/>
        <v>9.7286226318482605E-3</v>
      </c>
      <c r="H78" s="47">
        <v>120.39</v>
      </c>
      <c r="I78" s="48">
        <f t="shared" si="7"/>
        <v>2.4770173646578186E-2</v>
      </c>
      <c r="J78" s="49">
        <f t="shared" si="13"/>
        <v>0.86993365508692566</v>
      </c>
      <c r="K78" s="49">
        <f t="shared" si="8"/>
        <v>0.94221125932767236</v>
      </c>
      <c r="L78" s="49">
        <f t="shared" si="9"/>
        <v>1.5816901182197247</v>
      </c>
      <c r="AE78" s="46">
        <v>44671</v>
      </c>
      <c r="AF78" s="49">
        <f t="shared" si="10"/>
        <v>4.0802456378425989</v>
      </c>
      <c r="AG78" s="49">
        <f t="shared" si="11"/>
        <v>4.7907364729469348</v>
      </c>
      <c r="AH78" s="128"/>
      <c r="AI78" s="42"/>
      <c r="AJ78" s="42"/>
    </row>
    <row r="79" spans="2:36" x14ac:dyDescent="0.3">
      <c r="B79" s="42"/>
      <c r="C79" s="42"/>
      <c r="D79" s="42"/>
      <c r="E79" s="46">
        <v>44672</v>
      </c>
      <c r="F79" s="47">
        <v>56.16</v>
      </c>
      <c r="G79" s="48">
        <f t="shared" si="12"/>
        <v>-5.070993914807298E-2</v>
      </c>
      <c r="H79" s="47">
        <v>112.62</v>
      </c>
      <c r="I79" s="48">
        <f t="shared" si="7"/>
        <v>-6.4540244206329422E-2</v>
      </c>
      <c r="J79" s="49">
        <f t="shared" si="13"/>
        <v>0.88279518948835844</v>
      </c>
      <c r="K79" s="49">
        <f t="shared" si="8"/>
        <v>0.94221125932767236</v>
      </c>
      <c r="L79" s="49">
        <f t="shared" si="9"/>
        <v>1.5816901182197247</v>
      </c>
      <c r="AE79" s="46">
        <v>44672</v>
      </c>
      <c r="AF79" s="49">
        <f t="shared" si="10"/>
        <v>4.0282047597175552</v>
      </c>
      <c r="AG79" s="49">
        <f t="shared" si="11"/>
        <v>4.7240193198264722</v>
      </c>
      <c r="AH79" s="128"/>
      <c r="AI79" s="42"/>
      <c r="AJ79" s="42"/>
    </row>
    <row r="80" spans="2:36" x14ac:dyDescent="0.3">
      <c r="B80" s="42"/>
      <c r="C80" s="42"/>
      <c r="D80" s="42"/>
      <c r="E80" s="46">
        <v>44673</v>
      </c>
      <c r="F80" s="47">
        <v>53.93</v>
      </c>
      <c r="G80" s="48">
        <f t="shared" si="12"/>
        <v>-3.9707977207977141E-2</v>
      </c>
      <c r="H80" s="47">
        <v>110.59</v>
      </c>
      <c r="I80" s="48">
        <f t="shared" si="7"/>
        <v>-1.8025217545729055E-2</v>
      </c>
      <c r="J80" s="49">
        <f t="shared" si="13"/>
        <v>0.86330239164193689</v>
      </c>
      <c r="K80" s="49">
        <f t="shared" si="8"/>
        <v>0.94221125932767236</v>
      </c>
      <c r="L80" s="49">
        <f t="shared" si="9"/>
        <v>1.5816901182197247</v>
      </c>
      <c r="AE80" s="46">
        <v>44673</v>
      </c>
      <c r="AF80" s="49">
        <f t="shared" si="10"/>
        <v>3.9876869093491356</v>
      </c>
      <c r="AG80" s="49">
        <f t="shared" si="11"/>
        <v>4.7058296690872687</v>
      </c>
      <c r="AH80" s="128"/>
      <c r="AI80" s="42"/>
      <c r="AJ80" s="42"/>
    </row>
    <row r="81" spans="2:36" x14ac:dyDescent="0.3">
      <c r="B81" s="42"/>
      <c r="C81" s="42"/>
      <c r="D81" s="42"/>
      <c r="E81" s="46">
        <v>44676</v>
      </c>
      <c r="F81" s="47">
        <v>54.39</v>
      </c>
      <c r="G81" s="48">
        <f t="shared" si="12"/>
        <v>8.5295753754868198E-3</v>
      </c>
      <c r="H81" s="47">
        <v>112.52</v>
      </c>
      <c r="I81" s="48">
        <f t="shared" si="7"/>
        <v>1.7451849172619438E-2</v>
      </c>
      <c r="J81" s="49">
        <f t="shared" si="13"/>
        <v>0.85573189057673893</v>
      </c>
      <c r="K81" s="49">
        <f t="shared" si="8"/>
        <v>0.94221125932767236</v>
      </c>
      <c r="L81" s="49">
        <f t="shared" si="9"/>
        <v>1.5816901182197247</v>
      </c>
      <c r="AE81" s="46">
        <v>44676</v>
      </c>
      <c r="AF81" s="49">
        <f t="shared" si="10"/>
        <v>3.9961803134348695</v>
      </c>
      <c r="AG81" s="49">
        <f t="shared" si="11"/>
        <v>4.7231309836216564</v>
      </c>
      <c r="AH81" s="128"/>
      <c r="AI81" s="42"/>
      <c r="AJ81" s="42"/>
    </row>
    <row r="82" spans="2:36" x14ac:dyDescent="0.3">
      <c r="B82" s="42"/>
      <c r="C82" s="42"/>
      <c r="D82" s="42"/>
      <c r="E82" s="46">
        <v>44677</v>
      </c>
      <c r="F82" s="47">
        <v>51.15</v>
      </c>
      <c r="G82" s="48">
        <f t="shared" si="12"/>
        <v>-5.9569773855488228E-2</v>
      </c>
      <c r="H82" s="47">
        <v>107.28</v>
      </c>
      <c r="I82" s="48">
        <f t="shared" si="7"/>
        <v>-4.6569498755776761E-2</v>
      </c>
      <c r="J82" s="49">
        <f t="shared" si="13"/>
        <v>0.84406376167318897</v>
      </c>
      <c r="K82" s="49">
        <f t="shared" si="8"/>
        <v>0.94221125932767236</v>
      </c>
      <c r="L82" s="49">
        <f t="shared" si="9"/>
        <v>1.5816901182197247</v>
      </c>
      <c r="AE82" s="46">
        <v>44677</v>
      </c>
      <c r="AF82" s="49">
        <f t="shared" si="10"/>
        <v>3.9347624923976356</v>
      </c>
      <c r="AG82" s="49">
        <f t="shared" si="11"/>
        <v>4.6754422389734227</v>
      </c>
      <c r="AH82" s="128"/>
      <c r="AI82" s="42"/>
      <c r="AJ82" s="42"/>
    </row>
    <row r="83" spans="2:36" x14ac:dyDescent="0.3">
      <c r="B83" s="42"/>
      <c r="C83" s="42"/>
      <c r="D83" s="42"/>
      <c r="E83" s="46">
        <v>44678</v>
      </c>
      <c r="F83" s="47">
        <v>50.92</v>
      </c>
      <c r="G83" s="48">
        <f t="shared" si="12"/>
        <v>-4.4965786901269844E-3</v>
      </c>
      <c r="H83" s="47">
        <v>107.47</v>
      </c>
      <c r="I83" s="48">
        <f t="shared" si="7"/>
        <v>1.7710663683818684E-3</v>
      </c>
      <c r="J83" s="49">
        <f t="shared" si="13"/>
        <v>0.83878282250203129</v>
      </c>
      <c r="K83" s="49">
        <f t="shared" si="8"/>
        <v>0.94221125932767236</v>
      </c>
      <c r="L83" s="49">
        <f t="shared" si="9"/>
        <v>1.5816901182197247</v>
      </c>
      <c r="AE83" s="46">
        <v>44678</v>
      </c>
      <c r="AF83" s="49">
        <f t="shared" si="10"/>
        <v>3.9302557736892059</v>
      </c>
      <c r="AG83" s="49">
        <f t="shared" si="11"/>
        <v>4.6772117388530621</v>
      </c>
      <c r="AH83" s="128"/>
      <c r="AI83" s="42"/>
      <c r="AJ83" s="42"/>
    </row>
    <row r="84" spans="2:36" x14ac:dyDescent="0.3">
      <c r="B84" s="42"/>
      <c r="C84" s="42"/>
      <c r="D84" s="42"/>
      <c r="E84" s="46">
        <v>44679</v>
      </c>
      <c r="F84" s="47">
        <v>52.31</v>
      </c>
      <c r="G84" s="48">
        <f t="shared" si="12"/>
        <v>2.7297721916732076E-2</v>
      </c>
      <c r="H84" s="47">
        <v>108.29</v>
      </c>
      <c r="I84" s="48">
        <f t="shared" si="7"/>
        <v>7.6300362891970064E-3</v>
      </c>
      <c r="J84" s="49">
        <f t="shared" si="13"/>
        <v>0.85515482042648749</v>
      </c>
      <c r="K84" s="49">
        <f t="shared" si="8"/>
        <v>0.94221125932767236</v>
      </c>
      <c r="L84" s="49">
        <f t="shared" si="9"/>
        <v>1.5816901182197247</v>
      </c>
      <c r="AE84" s="46">
        <v>44679</v>
      </c>
      <c r="AF84" s="49">
        <f t="shared" si="10"/>
        <v>3.9571875573825199</v>
      </c>
      <c r="AG84" s="49">
        <f t="shared" si="11"/>
        <v>4.6848128136402885</v>
      </c>
      <c r="AH84" s="128"/>
      <c r="AI84" s="42"/>
      <c r="AJ84" s="42"/>
    </row>
    <row r="85" spans="2:36" x14ac:dyDescent="0.3">
      <c r="B85" s="42"/>
      <c r="C85" s="42"/>
      <c r="D85" s="42"/>
      <c r="E85" s="46">
        <v>44680</v>
      </c>
      <c r="F85" s="47">
        <v>49.76</v>
      </c>
      <c r="G85" s="48">
        <f t="shared" si="12"/>
        <v>-4.8747849359587203E-2</v>
      </c>
      <c r="H85" s="47">
        <v>101.57</v>
      </c>
      <c r="I85" s="48">
        <f t="shared" si="7"/>
        <v>-6.2055591467356286E-2</v>
      </c>
      <c r="J85" s="49">
        <f t="shared" si="13"/>
        <v>0.86728792736643401</v>
      </c>
      <c r="K85" s="49">
        <f t="shared" si="8"/>
        <v>0.94221125932767236</v>
      </c>
      <c r="L85" s="49">
        <f t="shared" si="9"/>
        <v>1.5816901182197247</v>
      </c>
      <c r="AE85" s="46">
        <v>44680</v>
      </c>
      <c r="AF85" s="49">
        <f t="shared" si="10"/>
        <v>3.9072114484309242</v>
      </c>
      <c r="AG85" s="49">
        <f t="shared" si="11"/>
        <v>4.6207482159514095</v>
      </c>
      <c r="AH85" s="128"/>
      <c r="AI85" s="42"/>
      <c r="AJ85" s="42"/>
    </row>
    <row r="86" spans="2:36" x14ac:dyDescent="0.3">
      <c r="B86" s="42"/>
      <c r="C86" s="42"/>
      <c r="D86" s="42"/>
      <c r="E86" s="46">
        <v>44683</v>
      </c>
      <c r="F86" s="47">
        <v>51.92</v>
      </c>
      <c r="G86" s="48">
        <f t="shared" si="12"/>
        <v>4.3408360128617485E-2</v>
      </c>
      <c r="H86" s="47">
        <v>105.8</v>
      </c>
      <c r="I86" s="48">
        <f t="shared" si="7"/>
        <v>4.1646155360834936E-2</v>
      </c>
      <c r="J86" s="49">
        <f t="shared" si="13"/>
        <v>0.86875516162134825</v>
      </c>
      <c r="K86" s="49">
        <f t="shared" si="8"/>
        <v>0.94221125932767236</v>
      </c>
      <c r="L86" s="49">
        <f t="shared" si="9"/>
        <v>1.5816901182197247</v>
      </c>
      <c r="AE86" s="46">
        <v>44683</v>
      </c>
      <c r="AF86" s="49">
        <f t="shared" si="10"/>
        <v>3.9497040723958348</v>
      </c>
      <c r="AG86" s="49">
        <f t="shared" si="11"/>
        <v>4.6615505194241988</v>
      </c>
      <c r="AH86" s="128"/>
      <c r="AI86" s="42"/>
      <c r="AJ86" s="42"/>
    </row>
    <row r="87" spans="2:36" x14ac:dyDescent="0.3">
      <c r="B87" s="42"/>
      <c r="C87" s="42"/>
      <c r="D87" s="42"/>
      <c r="E87" s="46">
        <v>44684</v>
      </c>
      <c r="F87" s="47">
        <v>51.73</v>
      </c>
      <c r="G87" s="48">
        <f t="shared" si="12"/>
        <v>-3.6594761171033774E-3</v>
      </c>
      <c r="H87" s="47">
        <v>107.62</v>
      </c>
      <c r="I87" s="48">
        <f t="shared" si="7"/>
        <v>1.7202268431002032E-2</v>
      </c>
      <c r="J87" s="49">
        <f t="shared" si="13"/>
        <v>0.85093791050122669</v>
      </c>
      <c r="K87" s="49">
        <f t="shared" si="8"/>
        <v>0.94221125932767236</v>
      </c>
      <c r="L87" s="49">
        <f t="shared" si="9"/>
        <v>1.5816901182197247</v>
      </c>
      <c r="AE87" s="46">
        <v>44684</v>
      </c>
      <c r="AF87" s="49">
        <f t="shared" si="10"/>
        <v>3.9460378840154235</v>
      </c>
      <c r="AG87" s="49">
        <f t="shared" si="11"/>
        <v>4.6786065040612739</v>
      </c>
      <c r="AH87" s="128"/>
      <c r="AI87" s="42"/>
      <c r="AJ87" s="42"/>
    </row>
    <row r="88" spans="2:36" x14ac:dyDescent="0.3">
      <c r="B88" s="42"/>
      <c r="C88" s="42"/>
      <c r="D88" s="42"/>
      <c r="E88" s="46">
        <v>44685</v>
      </c>
      <c r="F88" s="47">
        <v>53.66</v>
      </c>
      <c r="G88" s="48">
        <f t="shared" si="12"/>
        <v>3.7309104968103579E-2</v>
      </c>
      <c r="H88" s="47">
        <v>111.6</v>
      </c>
      <c r="I88" s="48">
        <f t="shared" si="7"/>
        <v>3.6981973610852981E-2</v>
      </c>
      <c r="J88" s="49">
        <f t="shared" si="13"/>
        <v>0.85120635149700319</v>
      </c>
      <c r="K88" s="49">
        <f t="shared" si="8"/>
        <v>0.94221125932767236</v>
      </c>
      <c r="L88" s="49">
        <f t="shared" si="9"/>
        <v>1.5816901182197247</v>
      </c>
      <c r="AE88" s="46">
        <v>44685</v>
      </c>
      <c r="AF88" s="49">
        <f t="shared" si="10"/>
        <v>3.9826678449974779</v>
      </c>
      <c r="AG88" s="49">
        <f t="shared" si="11"/>
        <v>4.7149210499472103</v>
      </c>
      <c r="AH88" s="128"/>
      <c r="AI88" s="42"/>
      <c r="AJ88" s="42"/>
    </row>
    <row r="89" spans="2:36" x14ac:dyDescent="0.3">
      <c r="B89" s="42"/>
      <c r="C89" s="42"/>
      <c r="D89" s="42"/>
      <c r="E89" s="46">
        <v>44686</v>
      </c>
      <c r="F89" s="47">
        <v>53.37</v>
      </c>
      <c r="G89" s="48">
        <f t="shared" si="12"/>
        <v>-5.4043980618709853E-3</v>
      </c>
      <c r="H89" s="47">
        <v>104.96</v>
      </c>
      <c r="I89" s="48">
        <f t="shared" si="7"/>
        <v>-5.9498207885304688E-2</v>
      </c>
      <c r="J89" s="49">
        <f t="shared" si="13"/>
        <v>0.90016425342172635</v>
      </c>
      <c r="K89" s="49">
        <f t="shared" si="8"/>
        <v>0.94221125932767236</v>
      </c>
      <c r="L89" s="49">
        <f t="shared" si="9"/>
        <v>1.5816901182197247</v>
      </c>
      <c r="AE89" s="46">
        <v>44686</v>
      </c>
      <c r="AF89" s="49">
        <f t="shared" si="10"/>
        <v>3.9772487903458535</v>
      </c>
      <c r="AG89" s="49">
        <f t="shared" si="11"/>
        <v>4.6535793251957784</v>
      </c>
      <c r="AH89" s="128"/>
      <c r="AI89" s="42"/>
      <c r="AJ89" s="42"/>
    </row>
    <row r="90" spans="2:36" x14ac:dyDescent="0.3">
      <c r="B90" s="42"/>
      <c r="C90" s="42"/>
      <c r="D90" s="42"/>
      <c r="E90" s="46">
        <v>44687</v>
      </c>
      <c r="F90" s="47">
        <v>52.9</v>
      </c>
      <c r="G90" s="48">
        <f t="shared" si="12"/>
        <v>-8.8064455686714949E-3</v>
      </c>
      <c r="H90" s="47">
        <v>101.49</v>
      </c>
      <c r="I90" s="48">
        <f t="shared" si="7"/>
        <v>-3.3060213414634165E-2</v>
      </c>
      <c r="J90" s="49">
        <f t="shared" si="13"/>
        <v>0.92274308938298455</v>
      </c>
      <c r="K90" s="49">
        <f t="shared" si="8"/>
        <v>0.94221125932767236</v>
      </c>
      <c r="L90" s="49">
        <f t="shared" si="9"/>
        <v>1.5816901182197247</v>
      </c>
      <c r="AE90" s="46">
        <v>44687</v>
      </c>
      <c r="AF90" s="49">
        <f t="shared" si="10"/>
        <v>3.9684033388642534</v>
      </c>
      <c r="AG90" s="49">
        <f t="shared" si="11"/>
        <v>4.6199602714607266</v>
      </c>
      <c r="AH90" s="128"/>
      <c r="AI90" s="42"/>
      <c r="AJ90" s="42"/>
    </row>
    <row r="91" spans="2:36" x14ac:dyDescent="0.3">
      <c r="B91" s="42"/>
      <c r="C91" s="42"/>
      <c r="D91" s="42"/>
      <c r="E91" s="46">
        <v>44690</v>
      </c>
      <c r="F91" s="47">
        <v>49.55</v>
      </c>
      <c r="G91" s="48">
        <f t="shared" si="12"/>
        <v>-6.332703213610591E-2</v>
      </c>
      <c r="H91" s="47">
        <v>96.66</v>
      </c>
      <c r="I91" s="48">
        <f t="shared" si="7"/>
        <v>-4.7590895654744281E-2</v>
      </c>
      <c r="J91" s="49">
        <f t="shared" si="13"/>
        <v>0.90749710829616348</v>
      </c>
      <c r="K91" s="49">
        <f t="shared" si="8"/>
        <v>0.94221125932767236</v>
      </c>
      <c r="L91" s="49">
        <f t="shared" si="9"/>
        <v>1.5816901182197247</v>
      </c>
      <c r="AE91" s="46">
        <v>44690</v>
      </c>
      <c r="AF91" s="49">
        <f t="shared" si="10"/>
        <v>3.902982260775997</v>
      </c>
      <c r="AG91" s="49">
        <f t="shared" si="11"/>
        <v>4.5711996664169376</v>
      </c>
      <c r="AH91" s="128"/>
      <c r="AI91" s="42"/>
      <c r="AJ91" s="42"/>
    </row>
    <row r="92" spans="2:36" x14ac:dyDescent="0.3">
      <c r="B92" s="42"/>
      <c r="C92" s="42"/>
      <c r="D92" s="42"/>
      <c r="E92" s="46">
        <v>44691</v>
      </c>
      <c r="F92" s="47">
        <v>50.44</v>
      </c>
      <c r="G92" s="48">
        <f t="shared" si="12"/>
        <v>1.7961654894046442E-2</v>
      </c>
      <c r="H92" s="47">
        <v>99.02</v>
      </c>
      <c r="I92" s="48">
        <f t="shared" si="7"/>
        <v>2.4415476929443347E-2</v>
      </c>
      <c r="J92" s="49">
        <f t="shared" si="13"/>
        <v>0.90177987250025793</v>
      </c>
      <c r="K92" s="49">
        <f t="shared" si="8"/>
        <v>0.94221125932767236</v>
      </c>
      <c r="L92" s="49">
        <f t="shared" si="9"/>
        <v>1.5816901182197247</v>
      </c>
      <c r="AE92" s="46">
        <v>44691</v>
      </c>
      <c r="AF92" s="49">
        <f t="shared" si="10"/>
        <v>3.9207845110967185</v>
      </c>
      <c r="AG92" s="49">
        <f t="shared" si="11"/>
        <v>4.5953218499332769</v>
      </c>
      <c r="AH92" s="128"/>
      <c r="AI92" s="42"/>
      <c r="AJ92" s="42"/>
    </row>
    <row r="93" spans="2:36" x14ac:dyDescent="0.3">
      <c r="B93" s="42"/>
      <c r="C93" s="42"/>
      <c r="D93" s="42"/>
      <c r="E93" s="46">
        <v>44692</v>
      </c>
      <c r="F93" s="47">
        <v>51.01</v>
      </c>
      <c r="G93" s="48">
        <f t="shared" si="12"/>
        <v>1.1300555114988065E-2</v>
      </c>
      <c r="H93" s="47">
        <v>96.7</v>
      </c>
      <c r="I93" s="48">
        <f t="shared" si="7"/>
        <v>-2.342961017976164E-2</v>
      </c>
      <c r="J93" s="49">
        <f t="shared" si="13"/>
        <v>0.93385023256634292</v>
      </c>
      <c r="K93" s="49">
        <f t="shared" si="8"/>
        <v>0.94221125932767236</v>
      </c>
      <c r="L93" s="49">
        <f t="shared" si="9"/>
        <v>1.5816901182197247</v>
      </c>
      <c r="AE93" s="46">
        <v>44692</v>
      </c>
      <c r="AF93" s="49">
        <f t="shared" si="10"/>
        <v>3.932021691934835</v>
      </c>
      <c r="AG93" s="49">
        <f t="shared" si="11"/>
        <v>4.5716134024592483</v>
      </c>
      <c r="AH93" s="128"/>
      <c r="AI93" s="42"/>
      <c r="AJ93" s="42"/>
    </row>
    <row r="94" spans="2:36" x14ac:dyDescent="0.3">
      <c r="B94" s="42"/>
      <c r="C94" s="42"/>
      <c r="D94" s="42"/>
      <c r="E94" s="46">
        <v>44693</v>
      </c>
      <c r="F94" s="47">
        <v>51.57</v>
      </c>
      <c r="G94" s="48">
        <f t="shared" si="12"/>
        <v>1.0978239560870406E-2</v>
      </c>
      <c r="H94" s="47">
        <v>99.42</v>
      </c>
      <c r="I94" s="48">
        <f t="shared" si="7"/>
        <v>2.8128231644260593E-2</v>
      </c>
      <c r="J94" s="49">
        <f t="shared" si="13"/>
        <v>0.91827287207506303</v>
      </c>
      <c r="K94" s="49">
        <f t="shared" si="8"/>
        <v>0.94221125932767236</v>
      </c>
      <c r="L94" s="49">
        <f t="shared" si="9"/>
        <v>1.5816901182197247</v>
      </c>
      <c r="AE94" s="46">
        <v>44693</v>
      </c>
      <c r="AF94" s="49">
        <f t="shared" si="10"/>
        <v>3.9429401080628677</v>
      </c>
      <c r="AG94" s="49">
        <f t="shared" si="11"/>
        <v>4.5993533006665261</v>
      </c>
      <c r="AH94" s="128"/>
      <c r="AI94" s="42"/>
      <c r="AJ94" s="42"/>
    </row>
    <row r="95" spans="2:36" x14ac:dyDescent="0.3">
      <c r="B95" s="42"/>
      <c r="C95" s="42"/>
      <c r="D95" s="42"/>
      <c r="E95" s="46">
        <v>44694</v>
      </c>
      <c r="F95" s="47">
        <v>54.2</v>
      </c>
      <c r="G95" s="48">
        <f t="shared" si="12"/>
        <v>5.0998642621679302E-2</v>
      </c>
      <c r="H95" s="47">
        <v>107.82</v>
      </c>
      <c r="I95" s="48">
        <f t="shared" si="7"/>
        <v>8.4490042245020991E-2</v>
      </c>
      <c r="J95" s="49">
        <f t="shared" si="13"/>
        <v>0.88991461840380315</v>
      </c>
      <c r="K95" s="49">
        <f t="shared" si="8"/>
        <v>0.94221125932767236</v>
      </c>
      <c r="L95" s="49">
        <f t="shared" si="9"/>
        <v>1.5816901182197247</v>
      </c>
      <c r="AE95" s="46">
        <v>44694</v>
      </c>
      <c r="AF95" s="49">
        <f t="shared" si="10"/>
        <v>3.9926809084456005</v>
      </c>
      <c r="AG95" s="49">
        <f t="shared" si="11"/>
        <v>4.6804631700235229</v>
      </c>
      <c r="AH95" s="128"/>
      <c r="AI95" s="42"/>
      <c r="AJ95" s="42"/>
    </row>
    <row r="96" spans="2:36" x14ac:dyDescent="0.3">
      <c r="B96" s="42"/>
      <c r="C96" s="42"/>
      <c r="D96" s="42"/>
      <c r="E96" s="46">
        <v>44697</v>
      </c>
      <c r="F96" s="47">
        <v>53.51</v>
      </c>
      <c r="G96" s="48">
        <f t="shared" si="12"/>
        <v>-1.2730627306273168E-2</v>
      </c>
      <c r="H96" s="47">
        <v>104.7</v>
      </c>
      <c r="I96" s="48">
        <f t="shared" si="7"/>
        <v>-2.8937117417918712E-2</v>
      </c>
      <c r="J96" s="49">
        <f t="shared" si="13"/>
        <v>0.90476678989760029</v>
      </c>
      <c r="K96" s="49">
        <f t="shared" si="8"/>
        <v>0.94221125932767236</v>
      </c>
      <c r="L96" s="49">
        <f t="shared" si="9"/>
        <v>1.5816901182197247</v>
      </c>
      <c r="AE96" s="46">
        <v>44697</v>
      </c>
      <c r="AF96" s="49">
        <f t="shared" si="10"/>
        <v>3.9798685523232131</v>
      </c>
      <c r="AG96" s="49">
        <f t="shared" si="11"/>
        <v>4.6510991178764911</v>
      </c>
      <c r="AH96" s="128"/>
      <c r="AI96" s="42"/>
      <c r="AJ96" s="42"/>
    </row>
    <row r="97" spans="2:36" x14ac:dyDescent="0.3">
      <c r="B97" s="42"/>
      <c r="C97" s="42"/>
      <c r="D97" s="42"/>
      <c r="E97" s="46">
        <v>44698</v>
      </c>
      <c r="F97" s="47">
        <v>54.8</v>
      </c>
      <c r="G97" s="48">
        <f t="shared" si="12"/>
        <v>2.4107643431134251E-2</v>
      </c>
      <c r="H97" s="47">
        <v>107.73</v>
      </c>
      <c r="I97" s="48">
        <f t="shared" si="7"/>
        <v>2.8939828080229324E-2</v>
      </c>
      <c r="J97" s="49">
        <f t="shared" si="13"/>
        <v>0.90051775601452944</v>
      </c>
      <c r="K97" s="49">
        <f t="shared" si="8"/>
        <v>0.94221125932767236</v>
      </c>
      <c r="L97" s="49">
        <f t="shared" si="9"/>
        <v>1.5816901182197247</v>
      </c>
      <c r="AE97" s="46">
        <v>44698</v>
      </c>
      <c r="AF97" s="49">
        <f t="shared" si="10"/>
        <v>4.00369019395397</v>
      </c>
      <c r="AG97" s="49">
        <f t="shared" si="11"/>
        <v>4.679628096906101</v>
      </c>
      <c r="AH97" s="128"/>
      <c r="AI97" s="42"/>
      <c r="AJ97" s="42"/>
    </row>
    <row r="98" spans="2:36" x14ac:dyDescent="0.3">
      <c r="B98" s="42"/>
      <c r="C98" s="42"/>
      <c r="D98" s="42"/>
      <c r="E98" s="46">
        <v>44699</v>
      </c>
      <c r="F98" s="47">
        <v>54.34</v>
      </c>
      <c r="G98" s="48">
        <f t="shared" si="12"/>
        <v>-8.3941605839414901E-3</v>
      </c>
      <c r="H98" s="47">
        <v>103.54</v>
      </c>
      <c r="I98" s="48">
        <f t="shared" si="7"/>
        <v>-3.8893530121600239E-2</v>
      </c>
      <c r="J98" s="49">
        <f t="shared" si="13"/>
        <v>0.92909442746216342</v>
      </c>
      <c r="K98" s="49">
        <f t="shared" si="8"/>
        <v>0.94221125932767236</v>
      </c>
      <c r="L98" s="49">
        <f t="shared" si="9"/>
        <v>1.5816901182197247</v>
      </c>
      <c r="AE98" s="46">
        <v>44699</v>
      </c>
      <c r="AF98" s="49">
        <f t="shared" si="10"/>
        <v>3.9952606039982017</v>
      </c>
      <c r="AG98" s="49">
        <f t="shared" si="11"/>
        <v>4.6399580114737553</v>
      </c>
      <c r="AH98" s="128"/>
      <c r="AI98" s="42"/>
      <c r="AJ98" s="42"/>
    </row>
    <row r="99" spans="2:36" x14ac:dyDescent="0.3">
      <c r="B99" s="42"/>
      <c r="C99" s="42"/>
      <c r="D99" s="42"/>
      <c r="E99" s="46">
        <v>44700</v>
      </c>
      <c r="F99" s="47">
        <v>53.95</v>
      </c>
      <c r="G99" s="48">
        <f t="shared" si="12"/>
        <v>-7.1770334928229484E-3</v>
      </c>
      <c r="H99" s="47">
        <v>104.58</v>
      </c>
      <c r="I99" s="48">
        <f t="shared" si="7"/>
        <v>1.0044427274483292E-2</v>
      </c>
      <c r="J99" s="49">
        <f t="shared" si="13"/>
        <v>0.91325318048371307</v>
      </c>
      <c r="K99" s="49">
        <f t="shared" si="8"/>
        <v>0.94221125932767236</v>
      </c>
      <c r="L99" s="49">
        <f t="shared" si="9"/>
        <v>1.5816901182197247</v>
      </c>
      <c r="AE99" s="46">
        <v>44700</v>
      </c>
      <c r="AF99" s="49">
        <f t="shared" si="10"/>
        <v>3.9880576917041437</v>
      </c>
      <c r="AG99" s="49">
        <f t="shared" si="11"/>
        <v>4.6499523287599844</v>
      </c>
      <c r="AH99" s="128"/>
      <c r="AI99" s="42"/>
      <c r="AJ99" s="42"/>
    </row>
    <row r="100" spans="2:36" x14ac:dyDescent="0.3">
      <c r="B100" s="42"/>
      <c r="C100" s="42"/>
      <c r="D100" s="42"/>
      <c r="E100" s="46">
        <v>44701</v>
      </c>
      <c r="F100" s="47">
        <v>54.48</v>
      </c>
      <c r="G100" s="48">
        <f t="shared" si="12"/>
        <v>9.8239110287301479E-3</v>
      </c>
      <c r="H100" s="47">
        <v>107.57</v>
      </c>
      <c r="I100" s="48">
        <f t="shared" si="7"/>
        <v>2.8590552686938109E-2</v>
      </c>
      <c r="J100" s="49">
        <f t="shared" si="13"/>
        <v>0.89659086996901316</v>
      </c>
      <c r="K100" s="49">
        <f t="shared" si="8"/>
        <v>0.94221125932767236</v>
      </c>
      <c r="L100" s="49">
        <f t="shared" si="9"/>
        <v>1.5816901182197247</v>
      </c>
      <c r="AE100" s="46">
        <v>44701</v>
      </c>
      <c r="AF100" s="49">
        <f t="shared" si="10"/>
        <v>3.9978336618412569</v>
      </c>
      <c r="AG100" s="49">
        <f t="shared" si="11"/>
        <v>4.6781417984439138</v>
      </c>
      <c r="AH100" s="128"/>
      <c r="AI100" s="42"/>
      <c r="AJ100" s="42"/>
    </row>
    <row r="101" spans="2:36" x14ac:dyDescent="0.3">
      <c r="B101" s="42"/>
      <c r="C101" s="42"/>
      <c r="D101" s="42"/>
      <c r="E101" s="46">
        <v>44704</v>
      </c>
      <c r="F101" s="47">
        <v>55.22</v>
      </c>
      <c r="G101" s="48">
        <f t="shared" si="12"/>
        <v>1.3582966226137971E-2</v>
      </c>
      <c r="H101" s="47">
        <v>108.45</v>
      </c>
      <c r="I101" s="48">
        <f t="shared" si="7"/>
        <v>8.1807195314680392E-3</v>
      </c>
      <c r="J101" s="49">
        <f t="shared" si="13"/>
        <v>0.90139517238218825</v>
      </c>
      <c r="K101" s="49">
        <f t="shared" si="8"/>
        <v>0.94221125932767236</v>
      </c>
      <c r="L101" s="49">
        <f t="shared" si="9"/>
        <v>1.5816901182197247</v>
      </c>
      <c r="AE101" s="46">
        <v>44704</v>
      </c>
      <c r="AF101" s="49">
        <f t="shared" si="10"/>
        <v>4.0113252065020086</v>
      </c>
      <c r="AG101" s="49">
        <f t="shared" si="11"/>
        <v>4.6862892372728835</v>
      </c>
      <c r="AH101" s="128"/>
      <c r="AI101" s="42"/>
      <c r="AJ101" s="42"/>
    </row>
    <row r="102" spans="2:36" x14ac:dyDescent="0.3">
      <c r="B102" s="42"/>
      <c r="C102" s="42"/>
      <c r="D102" s="42"/>
      <c r="E102" s="46">
        <v>44705</v>
      </c>
      <c r="F102" s="47">
        <v>53.58</v>
      </c>
      <c r="G102" s="48">
        <f t="shared" si="12"/>
        <v>-2.9699384281057561E-2</v>
      </c>
      <c r="H102" s="47">
        <v>107.9</v>
      </c>
      <c r="I102" s="48">
        <f t="shared" si="7"/>
        <v>-5.0714615029967547E-3</v>
      </c>
      <c r="J102" s="49">
        <f t="shared" si="13"/>
        <v>0.87908252394667219</v>
      </c>
      <c r="K102" s="49">
        <f t="shared" si="8"/>
        <v>0.94221125932767236</v>
      </c>
      <c r="L102" s="49">
        <f t="shared" si="9"/>
        <v>1.5816901182197247</v>
      </c>
      <c r="AE102" s="46">
        <v>44705</v>
      </c>
      <c r="AF102" s="49">
        <f t="shared" si="10"/>
        <v>3.9811758641164627</v>
      </c>
      <c r="AG102" s="49">
        <f t="shared" si="11"/>
        <v>4.6812048722640887</v>
      </c>
      <c r="AH102" s="128"/>
      <c r="AI102" s="42"/>
      <c r="AJ102" s="42"/>
    </row>
    <row r="103" spans="2:36" x14ac:dyDescent="0.3">
      <c r="B103" s="42"/>
      <c r="C103" s="42"/>
      <c r="D103" s="42"/>
      <c r="E103" s="46">
        <v>44706</v>
      </c>
      <c r="F103" s="47">
        <v>55.78</v>
      </c>
      <c r="G103" s="48">
        <f t="shared" si="12"/>
        <v>4.1060097051138555E-2</v>
      </c>
      <c r="H103" s="47">
        <v>111.05</v>
      </c>
      <c r="I103" s="48">
        <f t="shared" si="7"/>
        <v>2.9193697868396651E-2</v>
      </c>
      <c r="J103" s="49">
        <f t="shared" si="13"/>
        <v>0.88921817107056023</v>
      </c>
      <c r="K103" s="49">
        <f t="shared" si="8"/>
        <v>0.94221125932767236</v>
      </c>
      <c r="L103" s="49">
        <f t="shared" si="9"/>
        <v>1.5816901182197247</v>
      </c>
      <c r="AE103" s="46">
        <v>44706</v>
      </c>
      <c r="AF103" s="49">
        <f t="shared" si="10"/>
        <v>4.0214153821993426</v>
      </c>
      <c r="AG103" s="49">
        <f t="shared" si="11"/>
        <v>4.7099805503404362</v>
      </c>
      <c r="AH103" s="128"/>
      <c r="AI103" s="42"/>
      <c r="AJ103" s="42"/>
    </row>
    <row r="104" spans="2:36" x14ac:dyDescent="0.3">
      <c r="B104" s="42"/>
      <c r="C104" s="42"/>
      <c r="D104" s="42"/>
      <c r="E104" s="46">
        <v>44707</v>
      </c>
      <c r="F104" s="47">
        <v>58.11</v>
      </c>
      <c r="G104" s="48">
        <f t="shared" si="12"/>
        <v>4.1771244173538946E-2</v>
      </c>
      <c r="H104" s="47">
        <v>118.3</v>
      </c>
      <c r="I104" s="48">
        <f t="shared" si="7"/>
        <v>6.5285907248986863E-2</v>
      </c>
      <c r="J104" s="49">
        <f t="shared" si="13"/>
        <v>0.86958995149963958</v>
      </c>
      <c r="K104" s="49">
        <f t="shared" si="8"/>
        <v>0.94221125932767236</v>
      </c>
      <c r="L104" s="49">
        <f t="shared" si="9"/>
        <v>1.5816901182197247</v>
      </c>
      <c r="AE104" s="46">
        <v>44707</v>
      </c>
      <c r="AF104" s="49">
        <f t="shared" si="10"/>
        <v>4.0623377660870146</v>
      </c>
      <c r="AG104" s="49">
        <f t="shared" si="11"/>
        <v>4.773223770984341</v>
      </c>
      <c r="AH104" s="128"/>
      <c r="AI104" s="42"/>
      <c r="AJ104" s="42"/>
    </row>
    <row r="105" spans="2:36" x14ac:dyDescent="0.3">
      <c r="B105" s="42"/>
      <c r="C105" s="42"/>
      <c r="D105" s="42"/>
      <c r="E105" s="46">
        <v>44708</v>
      </c>
      <c r="F105" s="47">
        <v>60.32</v>
      </c>
      <c r="G105" s="48">
        <f t="shared" si="12"/>
        <v>3.8031319910514449E-2</v>
      </c>
      <c r="H105" s="47">
        <v>121.04</v>
      </c>
      <c r="I105" s="48">
        <f t="shared" si="7"/>
        <v>2.3161453930684806E-2</v>
      </c>
      <c r="J105" s="49">
        <f t="shared" si="13"/>
        <v>0.8822279237243853</v>
      </c>
      <c r="K105" s="49">
        <f t="shared" si="8"/>
        <v>0.94221125932767236</v>
      </c>
      <c r="L105" s="49">
        <f t="shared" si="9"/>
        <v>1.5816901182197247</v>
      </c>
      <c r="AE105" s="46">
        <v>44708</v>
      </c>
      <c r="AF105" s="49">
        <f t="shared" si="10"/>
        <v>4.0996637236997007</v>
      </c>
      <c r="AG105" s="49">
        <f t="shared" si="11"/>
        <v>4.7961210694801002</v>
      </c>
      <c r="AH105" s="128"/>
      <c r="AI105" s="42"/>
      <c r="AJ105" s="42"/>
    </row>
    <row r="106" spans="2:36" x14ac:dyDescent="0.3">
      <c r="B106" s="42"/>
      <c r="C106" s="42"/>
      <c r="D106" s="42"/>
      <c r="E106" s="46">
        <v>44712</v>
      </c>
      <c r="F106" s="47">
        <v>57.64</v>
      </c>
      <c r="G106" s="48">
        <f t="shared" si="12"/>
        <v>-4.442970822281167E-2</v>
      </c>
      <c r="H106" s="47">
        <v>117.79</v>
      </c>
      <c r="I106" s="48">
        <f t="shared" si="7"/>
        <v>-2.6850627891606083E-2</v>
      </c>
      <c r="J106" s="49">
        <f t="shared" si="13"/>
        <v>0.86629125872096158</v>
      </c>
      <c r="K106" s="49">
        <f t="shared" si="8"/>
        <v>0.94221125932767236</v>
      </c>
      <c r="L106" s="49">
        <f t="shared" si="9"/>
        <v>1.5816901182197247</v>
      </c>
      <c r="AE106" s="46">
        <v>44712</v>
      </c>
      <c r="AF106" s="49">
        <f t="shared" si="10"/>
        <v>4.0542167711313217</v>
      </c>
      <c r="AG106" s="49">
        <f t="shared" si="11"/>
        <v>4.7689033779706929</v>
      </c>
      <c r="AH106" s="128"/>
      <c r="AI106" s="42"/>
      <c r="AJ106" s="42"/>
    </row>
    <row r="107" spans="2:36" x14ac:dyDescent="0.3">
      <c r="B107" s="42"/>
      <c r="C107" s="42"/>
      <c r="D107" s="42"/>
      <c r="E107" s="46">
        <v>44713</v>
      </c>
      <c r="F107" s="47">
        <v>57.77</v>
      </c>
      <c r="G107" s="48">
        <f t="shared" si="12"/>
        <v>2.2553782095766639E-3</v>
      </c>
      <c r="H107" s="47">
        <v>116.09</v>
      </c>
      <c r="I107" s="48">
        <f t="shared" si="7"/>
        <v>-1.4432464555565017E-2</v>
      </c>
      <c r="J107" s="49">
        <f t="shared" si="13"/>
        <v>0.88095948975987559</v>
      </c>
      <c r="K107" s="49">
        <f t="shared" si="8"/>
        <v>0.94221125932767236</v>
      </c>
      <c r="L107" s="49">
        <f t="shared" si="9"/>
        <v>1.5816901182197247</v>
      </c>
      <c r="AE107" s="46">
        <v>44713</v>
      </c>
      <c r="AF107" s="49">
        <f t="shared" si="10"/>
        <v>4.0564696097931741</v>
      </c>
      <c r="AG107" s="49">
        <f t="shared" si="11"/>
        <v>4.7543657523499441</v>
      </c>
      <c r="AH107" s="128"/>
      <c r="AI107" s="42"/>
      <c r="AJ107" s="42"/>
    </row>
    <row r="108" spans="2:36" x14ac:dyDescent="0.3">
      <c r="B108" s="42"/>
      <c r="C108" s="42"/>
      <c r="D108" s="42"/>
      <c r="E108" s="46">
        <v>44714</v>
      </c>
      <c r="F108" s="47">
        <v>58.53</v>
      </c>
      <c r="G108" s="48">
        <f t="shared" si="12"/>
        <v>1.3155617102302175E-2</v>
      </c>
      <c r="H108" s="47">
        <v>121.71</v>
      </c>
      <c r="I108" s="48">
        <f t="shared" si="7"/>
        <v>4.8410715823929529E-2</v>
      </c>
      <c r="J108" s="49">
        <f t="shared" si="13"/>
        <v>0.85133530401618951</v>
      </c>
      <c r="K108" s="49">
        <f t="shared" si="8"/>
        <v>0.94221125932767236</v>
      </c>
      <c r="L108" s="49">
        <f t="shared" si="9"/>
        <v>1.5816901182197247</v>
      </c>
      <c r="AE108" s="46">
        <v>44714</v>
      </c>
      <c r="AF108" s="49">
        <f t="shared" si="10"/>
        <v>4.0695394433031291</v>
      </c>
      <c r="AG108" s="49">
        <f t="shared" si="11"/>
        <v>4.8016411658864655</v>
      </c>
      <c r="AH108" s="128"/>
      <c r="AI108" s="42"/>
      <c r="AJ108" s="42"/>
    </row>
    <row r="109" spans="2:36" x14ac:dyDescent="0.3">
      <c r="B109" s="42"/>
      <c r="C109" s="42"/>
      <c r="D109" s="42"/>
      <c r="E109" s="46">
        <v>44715</v>
      </c>
      <c r="F109" s="47">
        <v>57.78</v>
      </c>
      <c r="G109" s="48">
        <f t="shared" si="12"/>
        <v>-1.2813941568426412E-2</v>
      </c>
      <c r="H109" s="47">
        <v>121.35</v>
      </c>
      <c r="I109" s="48">
        <f t="shared" si="7"/>
        <v>-2.9578506285432571E-3</v>
      </c>
      <c r="J109" s="49">
        <f t="shared" si="13"/>
        <v>0.84291957336527745</v>
      </c>
      <c r="K109" s="49">
        <f t="shared" si="8"/>
        <v>0.94221125932767236</v>
      </c>
      <c r="L109" s="49">
        <f t="shared" si="9"/>
        <v>1.5816901182197247</v>
      </c>
      <c r="AE109" s="46">
        <v>44715</v>
      </c>
      <c r="AF109" s="49">
        <f t="shared" si="10"/>
        <v>4.0566426950380894</v>
      </c>
      <c r="AG109" s="49">
        <f t="shared" si="11"/>
        <v>4.79867893217261</v>
      </c>
      <c r="AH109" s="128"/>
      <c r="AI109" s="42"/>
      <c r="AJ109" s="42"/>
    </row>
    <row r="110" spans="2:36" x14ac:dyDescent="0.3">
      <c r="B110" s="42"/>
      <c r="C110" s="42"/>
      <c r="D110" s="42"/>
      <c r="E110" s="46">
        <v>44718</v>
      </c>
      <c r="F110" s="47">
        <v>59.17</v>
      </c>
      <c r="G110" s="48">
        <f t="shared" si="12"/>
        <v>2.4056767047421213E-2</v>
      </c>
      <c r="H110" s="47">
        <v>118.8</v>
      </c>
      <c r="I110" s="48">
        <f t="shared" si="7"/>
        <v>-2.1013597033374465E-2</v>
      </c>
      <c r="J110" s="49">
        <f t="shared" si="13"/>
        <v>0.88172572220174628</v>
      </c>
      <c r="K110" s="49">
        <f t="shared" si="8"/>
        <v>0.94221125932767236</v>
      </c>
      <c r="L110" s="49">
        <f t="shared" si="9"/>
        <v>1.5816901182197247</v>
      </c>
      <c r="AE110" s="46">
        <v>44718</v>
      </c>
      <c r="AF110" s="49">
        <f t="shared" si="10"/>
        <v>4.0804146566886024</v>
      </c>
      <c r="AG110" s="49">
        <f t="shared" si="11"/>
        <v>4.7774414069285447</v>
      </c>
      <c r="AH110" s="128"/>
      <c r="AI110" s="42"/>
      <c r="AJ110" s="42"/>
    </row>
    <row r="111" spans="2:36" x14ac:dyDescent="0.3">
      <c r="B111" s="42"/>
      <c r="C111" s="42"/>
      <c r="D111" s="42"/>
      <c r="E111" s="46">
        <v>44719</v>
      </c>
      <c r="F111" s="47">
        <v>59.08</v>
      </c>
      <c r="G111" s="48">
        <f t="shared" si="12"/>
        <v>-1.5210410681089082E-3</v>
      </c>
      <c r="H111" s="47">
        <v>119.83</v>
      </c>
      <c r="I111" s="48">
        <f t="shared" si="7"/>
        <v>8.6700336700336056E-3</v>
      </c>
      <c r="J111" s="49">
        <f t="shared" si="13"/>
        <v>0.87281722642656567</v>
      </c>
      <c r="K111" s="49">
        <f t="shared" si="8"/>
        <v>0.94221125932767236</v>
      </c>
      <c r="L111" s="49">
        <f t="shared" si="9"/>
        <v>1.5816901182197247</v>
      </c>
      <c r="AE111" s="46">
        <v>44719</v>
      </c>
      <c r="AF111" s="49">
        <f t="shared" si="10"/>
        <v>4.0788924576631791</v>
      </c>
      <c r="AG111" s="49">
        <f t="shared" si="11"/>
        <v>4.7860740716944257</v>
      </c>
      <c r="AH111" s="128"/>
      <c r="AI111" s="42"/>
      <c r="AJ111" s="42"/>
    </row>
    <row r="112" spans="2:36" x14ac:dyDescent="0.3">
      <c r="B112" s="42"/>
      <c r="C112" s="42"/>
      <c r="D112" s="42"/>
      <c r="E112" s="46">
        <v>44720</v>
      </c>
      <c r="F112" s="47">
        <v>57.32</v>
      </c>
      <c r="G112" s="48">
        <f t="shared" si="12"/>
        <v>-2.9790115098171976E-2</v>
      </c>
      <c r="H112" s="47">
        <v>116.4</v>
      </c>
      <c r="I112" s="48">
        <f t="shared" si="7"/>
        <v>-2.8623883835433461E-2</v>
      </c>
      <c r="J112" s="49">
        <f t="shared" si="13"/>
        <v>0.87176932467236723</v>
      </c>
      <c r="K112" s="49">
        <f t="shared" si="8"/>
        <v>0.94221125932767236</v>
      </c>
      <c r="L112" s="49">
        <f t="shared" si="9"/>
        <v>1.5816901182197247</v>
      </c>
      <c r="AE112" s="46">
        <v>44720</v>
      </c>
      <c r="AF112" s="49">
        <f t="shared" si="10"/>
        <v>4.048649602959971</v>
      </c>
      <c r="AG112" s="49">
        <f t="shared" si="11"/>
        <v>4.7570325352973377</v>
      </c>
      <c r="AH112" s="128"/>
      <c r="AI112" s="42"/>
      <c r="AJ112" s="42"/>
    </row>
    <row r="113" spans="2:36" x14ac:dyDescent="0.3">
      <c r="B113" s="42"/>
      <c r="C113" s="42"/>
      <c r="D113" s="42"/>
      <c r="E113" s="46">
        <v>44721</v>
      </c>
      <c r="F113" s="47">
        <v>56.66</v>
      </c>
      <c r="G113" s="48">
        <f t="shared" si="12"/>
        <v>-1.1514305652477352E-2</v>
      </c>
      <c r="H113" s="47">
        <v>113.85</v>
      </c>
      <c r="I113" s="48">
        <f t="shared" si="7"/>
        <v>-2.1907216494845505E-2</v>
      </c>
      <c r="J113" s="49">
        <f t="shared" si="13"/>
        <v>0.88103247538692675</v>
      </c>
      <c r="K113" s="49">
        <f t="shared" si="8"/>
        <v>0.94221125932767236</v>
      </c>
      <c r="L113" s="49">
        <f t="shared" si="9"/>
        <v>1.5816901182197247</v>
      </c>
      <c r="AE113" s="46">
        <v>44721</v>
      </c>
      <c r="AF113" s="49">
        <f t="shared" si="10"/>
        <v>4.0370684944023703</v>
      </c>
      <c r="AG113" s="49">
        <f t="shared" si="11"/>
        <v>4.7348817925097482</v>
      </c>
      <c r="AH113" s="128"/>
      <c r="AI113" s="42"/>
      <c r="AJ113" s="42"/>
    </row>
    <row r="114" spans="2:36" x14ac:dyDescent="0.3">
      <c r="B114" s="42"/>
      <c r="C114" s="42"/>
      <c r="D114" s="42"/>
      <c r="E114" s="46">
        <v>44722</v>
      </c>
      <c r="F114" s="47">
        <v>54.45</v>
      </c>
      <c r="G114" s="48">
        <f t="shared" si="12"/>
        <v>-3.9004588775149895E-2</v>
      </c>
      <c r="H114" s="47">
        <v>107.63</v>
      </c>
      <c r="I114" s="48">
        <f t="shared" si="7"/>
        <v>-5.4633289415898068E-2</v>
      </c>
      <c r="J114" s="49">
        <f t="shared" si="13"/>
        <v>0.8955976093803717</v>
      </c>
      <c r="K114" s="49">
        <f t="shared" si="8"/>
        <v>0.94221125932767236</v>
      </c>
      <c r="L114" s="49">
        <f t="shared" si="9"/>
        <v>1.5816901182197247</v>
      </c>
      <c r="AE114" s="46">
        <v>44722</v>
      </c>
      <c r="AF114" s="49">
        <f t="shared" si="10"/>
        <v>3.9972828493789696</v>
      </c>
      <c r="AG114" s="49">
        <f t="shared" si="11"/>
        <v>4.6786994192762066</v>
      </c>
      <c r="AH114" s="128"/>
      <c r="AI114" s="42"/>
      <c r="AJ114" s="42"/>
    </row>
    <row r="115" spans="2:36" x14ac:dyDescent="0.3">
      <c r="B115" s="42"/>
      <c r="C115" s="42"/>
      <c r="D115" s="42"/>
      <c r="E115" s="46">
        <v>44725</v>
      </c>
      <c r="F115" s="47">
        <v>50.08</v>
      </c>
      <c r="G115" s="48">
        <f t="shared" si="12"/>
        <v>-8.0257116620753077E-2</v>
      </c>
      <c r="H115" s="47">
        <v>97.52</v>
      </c>
      <c r="I115" s="48">
        <f t="shared" si="7"/>
        <v>-9.3932918331320225E-2</v>
      </c>
      <c r="J115" s="49">
        <f t="shared" si="13"/>
        <v>0.90911538920721091</v>
      </c>
      <c r="K115" s="49">
        <f t="shared" si="8"/>
        <v>0.94221125932767236</v>
      </c>
      <c r="L115" s="49">
        <f t="shared" si="9"/>
        <v>1.5816901182197247</v>
      </c>
      <c r="AE115" s="46">
        <v>44725</v>
      </c>
      <c r="AF115" s="49">
        <f t="shared" si="10"/>
        <v>3.9136217267918432</v>
      </c>
      <c r="AG115" s="49">
        <f t="shared" si="11"/>
        <v>4.5800574851730165</v>
      </c>
      <c r="AH115" s="128"/>
      <c r="AI115" s="42"/>
      <c r="AJ115" s="42"/>
    </row>
    <row r="116" spans="2:36" x14ac:dyDescent="0.3">
      <c r="B116" s="42"/>
      <c r="C116" s="42"/>
      <c r="D116" s="42"/>
      <c r="E116" s="46">
        <v>44726</v>
      </c>
      <c r="F116" s="47">
        <v>49.36</v>
      </c>
      <c r="G116" s="48">
        <f t="shared" si="12"/>
        <v>-1.4376996805111841E-2</v>
      </c>
      <c r="H116" s="47">
        <v>95.42</v>
      </c>
      <c r="I116" s="48">
        <f t="shared" si="7"/>
        <v>-2.1534044298605393E-2</v>
      </c>
      <c r="J116" s="49">
        <f t="shared" si="13"/>
        <v>0.91576516785276196</v>
      </c>
      <c r="K116" s="49">
        <f t="shared" si="8"/>
        <v>0.94221125932767236</v>
      </c>
      <c r="L116" s="49">
        <f t="shared" si="9"/>
        <v>1.5816901182197247</v>
      </c>
      <c r="AE116" s="46">
        <v>44726</v>
      </c>
      <c r="AF116" s="49">
        <f t="shared" si="10"/>
        <v>3.8991403795971324</v>
      </c>
      <c r="AG116" s="49">
        <f t="shared" si="11"/>
        <v>4.5582882000879605</v>
      </c>
      <c r="AH116" s="128"/>
      <c r="AI116" s="42"/>
      <c r="AJ116" s="42"/>
    </row>
    <row r="117" spans="2:36" x14ac:dyDescent="0.3">
      <c r="B117" s="42"/>
      <c r="C117" s="42"/>
      <c r="D117" s="42"/>
      <c r="E117" s="46">
        <v>44727</v>
      </c>
      <c r="F117" s="47">
        <v>50.55</v>
      </c>
      <c r="G117" s="48">
        <f t="shared" si="12"/>
        <v>2.4108589951377546E-2</v>
      </c>
      <c r="H117" s="47">
        <v>96.8</v>
      </c>
      <c r="I117" s="48">
        <f t="shared" si="7"/>
        <v>1.4462376860197024E-2</v>
      </c>
      <c r="J117" s="49">
        <f t="shared" si="13"/>
        <v>0.92447289930942689</v>
      </c>
      <c r="K117" s="49">
        <f t="shared" si="8"/>
        <v>0.94221125932767236</v>
      </c>
      <c r="L117" s="49">
        <f t="shared" si="9"/>
        <v>1.5816901182197247</v>
      </c>
      <c r="AE117" s="46">
        <v>44727</v>
      </c>
      <c r="AF117" s="49">
        <f t="shared" si="10"/>
        <v>3.9229629454664803</v>
      </c>
      <c r="AG117" s="49">
        <f t="shared" si="11"/>
        <v>4.5726469942825316</v>
      </c>
      <c r="AH117" s="128"/>
      <c r="AI117" s="42"/>
      <c r="AJ117" s="42"/>
    </row>
    <row r="118" spans="2:36" x14ac:dyDescent="0.3">
      <c r="B118" s="42"/>
      <c r="C118" s="42"/>
      <c r="D118" s="42"/>
      <c r="E118" s="46">
        <v>44728</v>
      </c>
      <c r="F118" s="47">
        <v>46.78</v>
      </c>
      <c r="G118" s="48">
        <f t="shared" si="12"/>
        <v>-7.4579624134520239E-2</v>
      </c>
      <c r="H118" s="47">
        <v>89.68</v>
      </c>
      <c r="I118" s="48">
        <f t="shared" si="7"/>
        <v>-7.3553719008264351E-2</v>
      </c>
      <c r="J118" s="49">
        <f t="shared" si="13"/>
        <v>0.9234491794176799</v>
      </c>
      <c r="K118" s="49">
        <f t="shared" si="8"/>
        <v>0.94221125932767236</v>
      </c>
      <c r="L118" s="49">
        <f t="shared" si="9"/>
        <v>1.5816901182197247</v>
      </c>
      <c r="AE118" s="46">
        <v>44728</v>
      </c>
      <c r="AF118" s="49">
        <f t="shared" si="10"/>
        <v>3.8454557611560332</v>
      </c>
      <c r="AG118" s="49">
        <f t="shared" si="11"/>
        <v>4.4962477787639044</v>
      </c>
      <c r="AH118" s="128"/>
      <c r="AI118" s="42"/>
      <c r="AJ118" s="42"/>
    </row>
    <row r="119" spans="2:36" x14ac:dyDescent="0.3">
      <c r="B119" s="42"/>
      <c r="C119" s="42"/>
      <c r="D119" s="42"/>
      <c r="E119" s="46">
        <v>44729</v>
      </c>
      <c r="F119" s="47">
        <v>48.25</v>
      </c>
      <c r="G119" s="48">
        <f t="shared" si="12"/>
        <v>3.1423685335613571E-2</v>
      </c>
      <c r="H119" s="47">
        <v>90.25</v>
      </c>
      <c r="I119" s="48">
        <f t="shared" si="7"/>
        <v>6.3559322033897026E-3</v>
      </c>
      <c r="J119" s="49">
        <f t="shared" si="13"/>
        <v>0.94645177255499391</v>
      </c>
      <c r="K119" s="49">
        <f t="shared" si="8"/>
        <v>0.94221125932767236</v>
      </c>
      <c r="L119" s="49">
        <f t="shared" si="9"/>
        <v>1.5816901182197247</v>
      </c>
      <c r="AE119" s="46">
        <v>44729</v>
      </c>
      <c r="AF119" s="49">
        <f t="shared" si="10"/>
        <v>3.8763958277849948</v>
      </c>
      <c r="AG119" s="49">
        <f t="shared" si="11"/>
        <v>4.5025835972129906</v>
      </c>
      <c r="AH119" s="128"/>
      <c r="AI119" s="42"/>
      <c r="AJ119" s="42"/>
    </row>
    <row r="120" spans="2:36" x14ac:dyDescent="0.3">
      <c r="B120" s="42"/>
      <c r="C120" s="42"/>
      <c r="D120" s="42"/>
      <c r="E120" s="46">
        <v>44733</v>
      </c>
      <c r="F120" s="47">
        <v>49.85</v>
      </c>
      <c r="G120" s="48">
        <f t="shared" si="12"/>
        <v>3.3160621761658016E-2</v>
      </c>
      <c r="H120" s="47">
        <v>91.23</v>
      </c>
      <c r="I120" s="48">
        <f t="shared" si="7"/>
        <v>1.0858725761772936E-2</v>
      </c>
      <c r="J120" s="49">
        <f t="shared" si="13"/>
        <v>0.96733270127678139</v>
      </c>
      <c r="K120" s="49">
        <f t="shared" si="8"/>
        <v>0.94221125932767236</v>
      </c>
      <c r="L120" s="49">
        <f t="shared" si="9"/>
        <v>1.5816901182197247</v>
      </c>
      <c r="AE120" s="46">
        <v>44733</v>
      </c>
      <c r="AF120" s="49">
        <f t="shared" si="10"/>
        <v>3.9090184964078474</v>
      </c>
      <c r="AG120" s="49">
        <f t="shared" si="11"/>
        <v>4.5133837903573832</v>
      </c>
      <c r="AH120" s="128"/>
      <c r="AI120" s="42"/>
      <c r="AJ120" s="42"/>
    </row>
    <row r="121" spans="2:36" x14ac:dyDescent="0.3">
      <c r="B121" s="42"/>
      <c r="C121" s="42"/>
      <c r="D121" s="42"/>
      <c r="E121" s="46">
        <v>44734</v>
      </c>
      <c r="F121" s="47">
        <v>50.19</v>
      </c>
      <c r="G121" s="48">
        <f t="shared" si="12"/>
        <v>6.8204613841524875E-3</v>
      </c>
      <c r="H121" s="47">
        <v>91.26</v>
      </c>
      <c r="I121" s="48">
        <f t="shared" si="7"/>
        <v>3.2883919763238012E-4</v>
      </c>
      <c r="J121" s="49">
        <f t="shared" si="13"/>
        <v>0.97361019541600013</v>
      </c>
      <c r="K121" s="49">
        <f t="shared" si="8"/>
        <v>0.94221125932767236</v>
      </c>
      <c r="L121" s="49">
        <f t="shared" si="9"/>
        <v>1.5816901182197247</v>
      </c>
      <c r="AE121" s="46">
        <v>44734</v>
      </c>
      <c r="AF121" s="49">
        <f t="shared" si="10"/>
        <v>3.9158158036668422</v>
      </c>
      <c r="AG121" s="49">
        <f t="shared" si="11"/>
        <v>4.5137125754992562</v>
      </c>
      <c r="AH121" s="128"/>
      <c r="AI121" s="42"/>
      <c r="AJ121" s="42"/>
    </row>
    <row r="122" spans="2:36" x14ac:dyDescent="0.3">
      <c r="B122" s="42"/>
      <c r="C122" s="42"/>
      <c r="D122" s="42"/>
      <c r="E122" s="46">
        <v>44735</v>
      </c>
      <c r="F122" s="47">
        <v>49.94</v>
      </c>
      <c r="G122" s="48">
        <f t="shared" si="12"/>
        <v>-4.9810719266786263E-3</v>
      </c>
      <c r="H122" s="47">
        <v>93.35</v>
      </c>
      <c r="I122" s="48">
        <f t="shared" si="7"/>
        <v>2.2901599824676655E-2</v>
      </c>
      <c r="J122" s="49">
        <f t="shared" si="13"/>
        <v>0.94707112900217305</v>
      </c>
      <c r="K122" s="49">
        <f t="shared" si="8"/>
        <v>0.94221125932767236</v>
      </c>
      <c r="L122" s="49">
        <f t="shared" si="9"/>
        <v>1.5816901182197247</v>
      </c>
      <c r="AE122" s="46">
        <v>44735</v>
      </c>
      <c r="AF122" s="49">
        <f t="shared" si="10"/>
        <v>3.9108222848516272</v>
      </c>
      <c r="AG122" s="49">
        <f t="shared" si="11"/>
        <v>4.536355869987732</v>
      </c>
      <c r="AH122" s="128"/>
      <c r="AI122" s="42"/>
      <c r="AJ122" s="42"/>
    </row>
    <row r="123" spans="2:36" x14ac:dyDescent="0.3">
      <c r="B123" s="42"/>
      <c r="C123" s="42"/>
      <c r="D123" s="42"/>
      <c r="E123" s="46">
        <v>44736</v>
      </c>
      <c r="F123" s="47">
        <v>52</v>
      </c>
      <c r="G123" s="48">
        <f t="shared" si="12"/>
        <v>4.1249499399279133E-2</v>
      </c>
      <c r="H123" s="47">
        <v>98.87</v>
      </c>
      <c r="I123" s="48">
        <f t="shared" si="7"/>
        <v>5.9132297803963674E-2</v>
      </c>
      <c r="J123" s="49">
        <f t="shared" si="13"/>
        <v>0.93108041461270641</v>
      </c>
      <c r="K123" s="49">
        <f t="shared" si="8"/>
        <v>0.94221125932767236</v>
      </c>
      <c r="L123" s="49">
        <f t="shared" si="9"/>
        <v>1.5816901182197247</v>
      </c>
      <c r="AE123" s="46">
        <v>44736</v>
      </c>
      <c r="AF123" s="49">
        <f t="shared" si="10"/>
        <v>3.9512437185814275</v>
      </c>
      <c r="AG123" s="49">
        <f t="shared" si="11"/>
        <v>4.593805855909042</v>
      </c>
      <c r="AH123" s="128"/>
      <c r="AI123" s="42"/>
      <c r="AJ123" s="42"/>
    </row>
    <row r="124" spans="2:36" x14ac:dyDescent="0.3">
      <c r="B124" s="42"/>
      <c r="C124" s="42"/>
      <c r="D124" s="42"/>
      <c r="E124" s="46">
        <v>44739</v>
      </c>
      <c r="F124" s="47">
        <v>52.38</v>
      </c>
      <c r="G124" s="48">
        <f t="shared" si="12"/>
        <v>7.3076923076924594E-3</v>
      </c>
      <c r="H124" s="47">
        <v>97.87</v>
      </c>
      <c r="I124" s="48">
        <f t="shared" si="7"/>
        <v>-1.0114291493880878E-2</v>
      </c>
      <c r="J124" s="49">
        <f t="shared" si="13"/>
        <v>0.94746742551907137</v>
      </c>
      <c r="K124" s="49">
        <f t="shared" si="8"/>
        <v>0.94221125932767236</v>
      </c>
      <c r="L124" s="49">
        <f t="shared" si="9"/>
        <v>1.5816901182197247</v>
      </c>
      <c r="AE124" s="46">
        <v>44739</v>
      </c>
      <c r="AF124" s="49">
        <f t="shared" si="10"/>
        <v>3.958524839079566</v>
      </c>
      <c r="AG124" s="49">
        <f t="shared" si="11"/>
        <v>4.5836400674377282</v>
      </c>
      <c r="AH124" s="128"/>
      <c r="AI124" s="42"/>
      <c r="AJ124" s="42"/>
    </row>
    <row r="125" spans="2:36" x14ac:dyDescent="0.3">
      <c r="B125" s="42"/>
      <c r="C125" s="42"/>
      <c r="D125" s="42"/>
      <c r="E125" s="46">
        <v>44740</v>
      </c>
      <c r="F125" s="47">
        <v>51.27</v>
      </c>
      <c r="G125" s="48">
        <f t="shared" si="12"/>
        <v>-2.1191294387170712E-2</v>
      </c>
      <c r="H125" s="47">
        <v>94.84</v>
      </c>
      <c r="I125" s="48">
        <f t="shared" si="7"/>
        <v>-3.095943598651274E-2</v>
      </c>
      <c r="J125" s="49">
        <f t="shared" si="13"/>
        <v>0.95701810514687025</v>
      </c>
      <c r="K125" s="49">
        <f t="shared" si="8"/>
        <v>0.94221125932767236</v>
      </c>
      <c r="L125" s="49">
        <f t="shared" si="9"/>
        <v>1.5816901182197247</v>
      </c>
      <c r="AE125" s="46">
        <v>44740</v>
      </c>
      <c r="AF125" s="49">
        <f t="shared" si="10"/>
        <v>3.9371057857956093</v>
      </c>
      <c r="AG125" s="49">
        <f t="shared" si="11"/>
        <v>4.5521912611972049</v>
      </c>
      <c r="AH125" s="128"/>
      <c r="AI125" s="42"/>
      <c r="AJ125" s="42"/>
    </row>
    <row r="126" spans="2:36" x14ac:dyDescent="0.3">
      <c r="B126" s="42"/>
      <c r="C126" s="42"/>
      <c r="D126" s="42"/>
      <c r="E126" s="46">
        <v>44741</v>
      </c>
      <c r="F126" s="47">
        <v>49.68</v>
      </c>
      <c r="G126" s="48">
        <f t="shared" si="12"/>
        <v>-3.1012287887653645E-2</v>
      </c>
      <c r="H126" s="47">
        <v>91.07</v>
      </c>
      <c r="I126" s="48">
        <f t="shared" si="7"/>
        <v>-3.9751159848165463E-2</v>
      </c>
      <c r="J126" s="49">
        <f t="shared" si="13"/>
        <v>0.9657275753748662</v>
      </c>
      <c r="K126" s="49">
        <f t="shared" si="8"/>
        <v>0.94221125932767236</v>
      </c>
      <c r="L126" s="49">
        <f t="shared" si="9"/>
        <v>1.5816901182197247</v>
      </c>
      <c r="AE126" s="46">
        <v>44741</v>
      </c>
      <c r="AF126" s="49">
        <f t="shared" si="10"/>
        <v>3.9056024376252232</v>
      </c>
      <c r="AG126" s="49">
        <f t="shared" si="11"/>
        <v>4.5116284415797274</v>
      </c>
      <c r="AH126" s="128"/>
      <c r="AI126" s="42"/>
      <c r="AJ126" s="42"/>
    </row>
    <row r="127" spans="2:36" x14ac:dyDescent="0.3">
      <c r="B127" s="42"/>
      <c r="C127" s="42"/>
      <c r="D127" s="42"/>
      <c r="E127" s="46">
        <v>44742</v>
      </c>
      <c r="F127" s="47">
        <v>48.48</v>
      </c>
      <c r="G127" s="48">
        <f t="shared" si="12"/>
        <v>-2.4154589371980784E-2</v>
      </c>
      <c r="H127" s="47">
        <v>91.23</v>
      </c>
      <c r="I127" s="48">
        <f t="shared" si="7"/>
        <v>1.7568903041618178E-3</v>
      </c>
      <c r="J127" s="49">
        <f t="shared" si="13"/>
        <v>0.94074803125172235</v>
      </c>
      <c r="K127" s="49">
        <f t="shared" si="8"/>
        <v>0.94221125932767236</v>
      </c>
      <c r="L127" s="49">
        <f t="shared" si="9"/>
        <v>1.5816901182197247</v>
      </c>
      <c r="AE127" s="46">
        <v>44742</v>
      </c>
      <c r="AF127" s="49">
        <f t="shared" si="10"/>
        <v>3.881151341761059</v>
      </c>
      <c r="AG127" s="49">
        <f t="shared" si="11"/>
        <v>4.5133837903573832</v>
      </c>
      <c r="AH127" s="128"/>
      <c r="AI127" s="42"/>
      <c r="AJ127" s="42"/>
    </row>
    <row r="128" spans="2:36" x14ac:dyDescent="0.3">
      <c r="B128" s="42"/>
      <c r="C128" s="42"/>
      <c r="D128" s="42"/>
      <c r="E128" s="46">
        <v>44743</v>
      </c>
      <c r="F128" s="47">
        <v>49.26</v>
      </c>
      <c r="G128" s="48">
        <f t="shared" si="12"/>
        <v>1.6089108910891214E-2</v>
      </c>
      <c r="H128" s="47">
        <v>92.83</v>
      </c>
      <c r="I128" s="48">
        <f t="shared" si="7"/>
        <v>1.7538090540392348E-2</v>
      </c>
      <c r="J128" s="49">
        <f t="shared" si="13"/>
        <v>0.93940839922423791</v>
      </c>
      <c r="K128" s="49">
        <f t="shared" si="8"/>
        <v>0.94221125932767236</v>
      </c>
      <c r="L128" s="49">
        <f t="shared" si="9"/>
        <v>1.5816901182197247</v>
      </c>
      <c r="AE128" s="46">
        <v>44743</v>
      </c>
      <c r="AF128" s="49">
        <f t="shared" si="10"/>
        <v>3.8971123926923918</v>
      </c>
      <c r="AG128" s="49">
        <f t="shared" si="11"/>
        <v>4.530769863411841</v>
      </c>
      <c r="AH128" s="128"/>
      <c r="AI128" s="42"/>
      <c r="AJ128" s="42"/>
    </row>
    <row r="129" spans="2:36" x14ac:dyDescent="0.3">
      <c r="B129" s="42"/>
      <c r="C129" s="42"/>
      <c r="D129" s="42"/>
      <c r="E129" s="46">
        <v>44747</v>
      </c>
      <c r="F129" s="47">
        <v>51.07</v>
      </c>
      <c r="G129" s="48">
        <f t="shared" si="12"/>
        <v>3.6743808363784103E-2</v>
      </c>
      <c r="H129" s="47">
        <v>94.03</v>
      </c>
      <c r="I129" s="48">
        <f t="shared" si="7"/>
        <v>1.2926855542389371E-2</v>
      </c>
      <c r="J129" s="49">
        <f t="shared" si="13"/>
        <v>0.96149671231607048</v>
      </c>
      <c r="K129" s="49">
        <f t="shared" si="8"/>
        <v>0.94221125932767236</v>
      </c>
      <c r="L129" s="49">
        <f t="shared" si="9"/>
        <v>1.5816901182197247</v>
      </c>
      <c r="AE129" s="46">
        <v>44747</v>
      </c>
      <c r="AF129" s="49">
        <f t="shared" si="10"/>
        <v>3.9331972406595526</v>
      </c>
      <c r="AG129" s="49">
        <f t="shared" si="11"/>
        <v>4.5436138802889854</v>
      </c>
      <c r="AH129" s="128"/>
      <c r="AI129" s="42"/>
      <c r="AJ129" s="42"/>
    </row>
    <row r="130" spans="2:36" x14ac:dyDescent="0.3">
      <c r="B130" s="42"/>
      <c r="C130" s="42"/>
      <c r="D130" s="42"/>
      <c r="E130" s="46">
        <v>44748</v>
      </c>
      <c r="F130" s="47">
        <v>50.24</v>
      </c>
      <c r="G130" s="48">
        <f t="shared" si="12"/>
        <v>-1.625220285882123E-2</v>
      </c>
      <c r="H130" s="47">
        <v>93.97</v>
      </c>
      <c r="I130" s="48">
        <f t="shared" si="7"/>
        <v>-6.3809422524729875E-4</v>
      </c>
      <c r="J130" s="49">
        <f t="shared" si="13"/>
        <v>0.9464742124287161</v>
      </c>
      <c r="K130" s="49">
        <f t="shared" si="8"/>
        <v>0.94221125932767236</v>
      </c>
      <c r="L130" s="49">
        <f t="shared" si="9"/>
        <v>1.5816901182197247</v>
      </c>
      <c r="AE130" s="46">
        <v>44748</v>
      </c>
      <c r="AF130" s="49">
        <f t="shared" si="10"/>
        <v>3.9168115221599433</v>
      </c>
      <c r="AG130" s="49">
        <f t="shared" si="11"/>
        <v>4.5429755823949733</v>
      </c>
      <c r="AH130" s="128"/>
      <c r="AI130" s="42"/>
      <c r="AJ130" s="42"/>
    </row>
    <row r="131" spans="2:36" x14ac:dyDescent="0.3">
      <c r="B131" s="42"/>
      <c r="C131" s="42"/>
      <c r="D131" s="42"/>
      <c r="E131" s="46">
        <v>44749</v>
      </c>
      <c r="F131" s="47">
        <v>52.31</v>
      </c>
      <c r="G131" s="48">
        <f t="shared" si="12"/>
        <v>4.1202229299363013E-2</v>
      </c>
      <c r="H131" s="47">
        <v>97.36</v>
      </c>
      <c r="I131" s="48">
        <f t="shared" si="7"/>
        <v>3.6075343194636567E-2</v>
      </c>
      <c r="J131" s="49">
        <f t="shared" si="13"/>
        <v>0.95115771881660172</v>
      </c>
      <c r="K131" s="49">
        <f t="shared" si="8"/>
        <v>0.94221125932767236</v>
      </c>
      <c r="L131" s="49">
        <f t="shared" si="9"/>
        <v>1.5816901182197247</v>
      </c>
      <c r="AE131" s="46">
        <v>44749</v>
      </c>
      <c r="AF131" s="49">
        <f t="shared" si="10"/>
        <v>3.9571875573825199</v>
      </c>
      <c r="AG131" s="49">
        <f t="shared" si="11"/>
        <v>4.5784154486792721</v>
      </c>
      <c r="AH131" s="128"/>
      <c r="AI131" s="42"/>
      <c r="AJ131" s="42"/>
    </row>
    <row r="132" spans="2:36" x14ac:dyDescent="0.3">
      <c r="B132" s="42"/>
      <c r="C132" s="42"/>
      <c r="D132" s="42"/>
      <c r="E132" s="46">
        <v>44750</v>
      </c>
      <c r="F132" s="47">
        <v>51.56</v>
      </c>
      <c r="G132" s="48">
        <f t="shared" si="12"/>
        <v>-1.43376027528197E-2</v>
      </c>
      <c r="H132" s="47">
        <v>96.14</v>
      </c>
      <c r="I132" s="48">
        <f t="shared" si="7"/>
        <v>-1.2530813475760016E-2</v>
      </c>
      <c r="J132" s="49">
        <f t="shared" si="13"/>
        <v>0.94941736925369602</v>
      </c>
      <c r="K132" s="49">
        <f t="shared" si="8"/>
        <v>0.94221125932767236</v>
      </c>
      <c r="L132" s="49">
        <f t="shared" si="9"/>
        <v>1.5816901182197247</v>
      </c>
      <c r="AE132" s="46">
        <v>44750</v>
      </c>
      <c r="AF132" s="49">
        <f t="shared" si="10"/>
        <v>3.9427461780709865</v>
      </c>
      <c r="AG132" s="49">
        <f t="shared" si="11"/>
        <v>4.5658054624658142</v>
      </c>
      <c r="AH132" s="128"/>
      <c r="AI132" s="42"/>
      <c r="AJ132" s="42"/>
    </row>
    <row r="133" spans="2:36" x14ac:dyDescent="0.3">
      <c r="B133" s="42"/>
      <c r="C133" s="42"/>
      <c r="D133" s="42"/>
      <c r="E133" s="46">
        <v>44753</v>
      </c>
      <c r="F133" s="47">
        <v>50.7</v>
      </c>
      <c r="G133" s="48">
        <f t="shared" si="12"/>
        <v>-1.66795965865012E-2</v>
      </c>
      <c r="H133" s="47">
        <v>95.21</v>
      </c>
      <c r="I133" s="48">
        <f t="shared" ref="I133:I196" si="14">H133/H132-1</f>
        <v>-9.6733929685876019E-3</v>
      </c>
      <c r="J133" s="49">
        <f t="shared" si="13"/>
        <v>0.94270058374056642</v>
      </c>
      <c r="K133" s="49">
        <f t="shared" ref="K133:K196" si="15">AVERAGE($J$5:$J$756)-1.5*_xlfn.STDEV.S($J$5:$J$756)</f>
        <v>0.94221125932767236</v>
      </c>
      <c r="L133" s="49">
        <f t="shared" ref="L133:L196" si="16">AVERAGE($J$5:$J$756)+_xlfn.STDEV.S($J$5:$J$756)</f>
        <v>1.5816901182197247</v>
      </c>
      <c r="AE133" s="46">
        <v>44753</v>
      </c>
      <c r="AF133" s="49">
        <f t="shared" ref="AF133:AF196" si="17">LN(F133)</f>
        <v>3.9259259105971376</v>
      </c>
      <c r="AG133" s="49">
        <f t="shared" ref="AG133:AG196" si="18">LN(H133)</f>
        <v>4.5560849782975996</v>
      </c>
      <c r="AH133" s="128"/>
      <c r="AI133" s="42"/>
      <c r="AJ133" s="42"/>
    </row>
    <row r="134" spans="2:36" x14ac:dyDescent="0.3">
      <c r="B134" s="42"/>
      <c r="C134" s="42"/>
      <c r="D134" s="42"/>
      <c r="E134" s="46">
        <v>44754</v>
      </c>
      <c r="F134" s="47">
        <v>50.71</v>
      </c>
      <c r="G134" s="48">
        <f t="shared" ref="G134:G197" si="19">F134/F133-1</f>
        <v>1.9723865877718794E-4</v>
      </c>
      <c r="H134" s="47">
        <v>94.02</v>
      </c>
      <c r="I134" s="48">
        <f t="shared" si="14"/>
        <v>-1.2498687112698192E-2</v>
      </c>
      <c r="J134" s="49">
        <f t="shared" si="13"/>
        <v>0.95482052371401582</v>
      </c>
      <c r="K134" s="49">
        <f t="shared" si="15"/>
        <v>0.94221125932767236</v>
      </c>
      <c r="L134" s="49">
        <f t="shared" si="16"/>
        <v>1.5816901182197247</v>
      </c>
      <c r="AE134" s="46">
        <v>44754</v>
      </c>
      <c r="AF134" s="49">
        <f t="shared" si="17"/>
        <v>3.9261231298069279</v>
      </c>
      <c r="AG134" s="49">
        <f t="shared" si="18"/>
        <v>4.5435075255959845</v>
      </c>
      <c r="AH134" s="128"/>
      <c r="AI134" s="42"/>
      <c r="AJ134" s="42"/>
    </row>
    <row r="135" spans="2:36" x14ac:dyDescent="0.3">
      <c r="B135" s="42"/>
      <c r="C135" s="42"/>
      <c r="D135" s="42"/>
      <c r="E135" s="46">
        <v>44755</v>
      </c>
      <c r="F135" s="47">
        <v>50.3</v>
      </c>
      <c r="G135" s="48">
        <f t="shared" si="19"/>
        <v>-8.0851902977716605E-3</v>
      </c>
      <c r="H135" s="47">
        <v>91.4</v>
      </c>
      <c r="I135" s="48">
        <f t="shared" si="14"/>
        <v>-2.7866411401829327E-2</v>
      </c>
      <c r="J135" s="49">
        <f t="shared" ref="J135:J198" si="20">F135/$F$4*$H$4/H135</f>
        <v>0.97424945417769337</v>
      </c>
      <c r="K135" s="49">
        <f t="shared" si="15"/>
        <v>0.94221125932767236</v>
      </c>
      <c r="L135" s="49">
        <f t="shared" si="16"/>
        <v>1.5816901182197247</v>
      </c>
      <c r="AE135" s="46">
        <v>44755</v>
      </c>
      <c r="AF135" s="49">
        <f t="shared" si="17"/>
        <v>3.9180050771056933</v>
      </c>
      <c r="AG135" s="49">
        <f t="shared" si="18"/>
        <v>4.5152454784601046</v>
      </c>
      <c r="AH135" s="128"/>
      <c r="AI135" s="42"/>
      <c r="AJ135" s="42"/>
    </row>
    <row r="136" spans="2:36" x14ac:dyDescent="0.3">
      <c r="B136" s="42"/>
      <c r="C136" s="42"/>
      <c r="D136" s="42"/>
      <c r="E136" s="46">
        <v>44756</v>
      </c>
      <c r="F136" s="47">
        <v>48.67</v>
      </c>
      <c r="G136" s="48">
        <f t="shared" si="19"/>
        <v>-3.2405566600397506E-2</v>
      </c>
      <c r="H136" s="47">
        <v>89.63</v>
      </c>
      <c r="I136" s="48">
        <f t="shared" si="14"/>
        <v>-1.9365426695842514E-2</v>
      </c>
      <c r="J136" s="49">
        <f t="shared" si="20"/>
        <v>0.96129422138225218</v>
      </c>
      <c r="K136" s="49">
        <f t="shared" si="15"/>
        <v>0.94221125932767236</v>
      </c>
      <c r="L136" s="49">
        <f t="shared" si="16"/>
        <v>1.5816901182197247</v>
      </c>
      <c r="AE136" s="46">
        <v>44756</v>
      </c>
      <c r="AF136" s="49">
        <f t="shared" si="17"/>
        <v>3.8850628238453631</v>
      </c>
      <c r="AG136" s="49">
        <f t="shared" si="18"/>
        <v>4.4956900853692705</v>
      </c>
      <c r="AH136" s="128"/>
      <c r="AI136" s="42"/>
      <c r="AJ136" s="42"/>
    </row>
    <row r="137" spans="2:36" x14ac:dyDescent="0.3">
      <c r="B137" s="42"/>
      <c r="C137" s="42"/>
      <c r="D137" s="42"/>
      <c r="E137" s="46">
        <v>44757</v>
      </c>
      <c r="F137" s="47">
        <v>50.85</v>
      </c>
      <c r="G137" s="48">
        <f t="shared" si="19"/>
        <v>4.4791452640230212E-2</v>
      </c>
      <c r="H137" s="47">
        <v>93</v>
      </c>
      <c r="I137" s="48">
        <f t="shared" si="14"/>
        <v>3.759901818587541E-2</v>
      </c>
      <c r="J137" s="49">
        <f t="shared" si="20"/>
        <v>0.96795772583576467</v>
      </c>
      <c r="K137" s="49">
        <f t="shared" si="15"/>
        <v>0.94221125932767236</v>
      </c>
      <c r="L137" s="49">
        <f t="shared" si="16"/>
        <v>1.5816901182197247</v>
      </c>
      <c r="AE137" s="46">
        <v>44757</v>
      </c>
      <c r="AF137" s="49">
        <f t="shared" si="17"/>
        <v>3.9288801224945691</v>
      </c>
      <c r="AG137" s="49">
        <f t="shared" si="18"/>
        <v>4.5325994931532563</v>
      </c>
      <c r="AH137" s="128"/>
      <c r="AI137" s="42"/>
      <c r="AJ137" s="42"/>
    </row>
    <row r="138" spans="2:36" x14ac:dyDescent="0.3">
      <c r="B138" s="42"/>
      <c r="C138" s="42"/>
      <c r="D138" s="42"/>
      <c r="E138" s="46">
        <v>44760</v>
      </c>
      <c r="F138" s="47">
        <v>51.3</v>
      </c>
      <c r="G138" s="48">
        <f t="shared" si="19"/>
        <v>8.8495575221239076E-3</v>
      </c>
      <c r="H138" s="47">
        <v>93.15</v>
      </c>
      <c r="I138" s="48">
        <f t="shared" si="14"/>
        <v>1.612903225806539E-3</v>
      </c>
      <c r="J138" s="49">
        <f t="shared" si="20"/>
        <v>0.97495122143946877</v>
      </c>
      <c r="K138" s="49">
        <f t="shared" si="15"/>
        <v>0.94221125932767236</v>
      </c>
      <c r="L138" s="49">
        <f t="shared" si="16"/>
        <v>1.5816901182197247</v>
      </c>
      <c r="AE138" s="46">
        <v>44760</v>
      </c>
      <c r="AF138" s="49">
        <f t="shared" si="17"/>
        <v>3.9376907521767239</v>
      </c>
      <c r="AG138" s="49">
        <f t="shared" si="18"/>
        <v>4.5342110970475975</v>
      </c>
      <c r="AH138" s="128"/>
      <c r="AI138" s="42"/>
      <c r="AJ138" s="42"/>
    </row>
    <row r="139" spans="2:36" x14ac:dyDescent="0.3">
      <c r="B139" s="42"/>
      <c r="C139" s="42"/>
      <c r="D139" s="42"/>
      <c r="E139" s="46">
        <v>44761</v>
      </c>
      <c r="F139" s="47">
        <v>53.07</v>
      </c>
      <c r="G139" s="48">
        <f t="shared" si="19"/>
        <v>3.4502923976608146E-2</v>
      </c>
      <c r="H139" s="47">
        <v>98.97</v>
      </c>
      <c r="I139" s="48">
        <f t="shared" si="14"/>
        <v>6.2479871175523227E-2</v>
      </c>
      <c r="J139" s="49">
        <f t="shared" si="20"/>
        <v>0.94927905617430342</v>
      </c>
      <c r="K139" s="49">
        <f t="shared" si="15"/>
        <v>0.94221125932767236</v>
      </c>
      <c r="L139" s="49">
        <f t="shared" si="16"/>
        <v>1.5816901182197247</v>
      </c>
      <c r="AE139" s="46">
        <v>44761</v>
      </c>
      <c r="AF139" s="49">
        <f t="shared" si="17"/>
        <v>3.9716117968398037</v>
      </c>
      <c r="AG139" s="49">
        <f t="shared" si="18"/>
        <v>4.5948167739086001</v>
      </c>
      <c r="AH139" s="128"/>
      <c r="AI139" s="42"/>
      <c r="AJ139" s="42"/>
    </row>
    <row r="140" spans="2:36" x14ac:dyDescent="0.3">
      <c r="B140" s="42"/>
      <c r="C140" s="42"/>
      <c r="D140" s="42"/>
      <c r="E140" s="46">
        <v>44762</v>
      </c>
      <c r="F140" s="47">
        <v>54.19</v>
      </c>
      <c r="G140" s="48">
        <f t="shared" si="19"/>
        <v>2.110420199736196E-2</v>
      </c>
      <c r="H140" s="47">
        <v>101.1</v>
      </c>
      <c r="I140" s="48">
        <f t="shared" si="14"/>
        <v>2.152167323431331E-2</v>
      </c>
      <c r="J140" s="49">
        <f t="shared" si="20"/>
        <v>0.94889110875020377</v>
      </c>
      <c r="K140" s="49">
        <f t="shared" si="15"/>
        <v>0.94221125932767236</v>
      </c>
      <c r="L140" s="49">
        <f t="shared" si="16"/>
        <v>1.5816901182197247</v>
      </c>
      <c r="AE140" s="46">
        <v>44762</v>
      </c>
      <c r="AF140" s="49">
        <f t="shared" si="17"/>
        <v>3.9924963895780228</v>
      </c>
      <c r="AG140" s="49">
        <f t="shared" si="18"/>
        <v>4.6161101260264257</v>
      </c>
      <c r="AH140" s="128"/>
      <c r="AI140" s="42"/>
      <c r="AJ140" s="42"/>
    </row>
    <row r="141" spans="2:36" x14ac:dyDescent="0.3">
      <c r="B141" s="42"/>
      <c r="C141" s="42"/>
      <c r="D141" s="42"/>
      <c r="E141" s="46">
        <v>44763</v>
      </c>
      <c r="F141" s="47">
        <v>54.58</v>
      </c>
      <c r="G141" s="48">
        <f t="shared" si="19"/>
        <v>7.1968997970104365E-3</v>
      </c>
      <c r="H141" s="47">
        <v>97.88</v>
      </c>
      <c r="I141" s="48">
        <f t="shared" si="14"/>
        <v>-3.1849653808110778E-2</v>
      </c>
      <c r="J141" s="49">
        <f t="shared" si="20"/>
        <v>0.9871609164189955</v>
      </c>
      <c r="K141" s="49">
        <f t="shared" si="15"/>
        <v>0.94221125932767236</v>
      </c>
      <c r="L141" s="49">
        <f t="shared" si="16"/>
        <v>1.5816901182197247</v>
      </c>
      <c r="AE141" s="46">
        <v>44763</v>
      </c>
      <c r="AF141" s="49">
        <f t="shared" si="17"/>
        <v>3.9996675152801924</v>
      </c>
      <c r="AG141" s="49">
        <f t="shared" si="18"/>
        <v>4.5837422385744713</v>
      </c>
      <c r="AH141" s="128"/>
      <c r="AI141" s="42"/>
      <c r="AJ141" s="42"/>
    </row>
    <row r="142" spans="2:36" x14ac:dyDescent="0.3">
      <c r="B142" s="42"/>
      <c r="C142" s="42"/>
      <c r="D142" s="42"/>
      <c r="E142" s="46">
        <v>44764</v>
      </c>
      <c r="F142" s="47">
        <v>53.94</v>
      </c>
      <c r="G142" s="48">
        <f t="shared" si="19"/>
        <v>-1.1725906925613816E-2</v>
      </c>
      <c r="H142" s="47">
        <v>96.43</v>
      </c>
      <c r="I142" s="48">
        <f t="shared" si="14"/>
        <v>-1.4814058030241051E-2</v>
      </c>
      <c r="J142" s="49">
        <f t="shared" si="20"/>
        <v>0.99025525825297367</v>
      </c>
      <c r="K142" s="49">
        <f t="shared" si="15"/>
        <v>0.94221125932767236</v>
      </c>
      <c r="L142" s="49">
        <f t="shared" si="16"/>
        <v>1.5816901182197247</v>
      </c>
      <c r="AE142" s="46">
        <v>44764</v>
      </c>
      <c r="AF142" s="49">
        <f t="shared" si="17"/>
        <v>3.987872317711584</v>
      </c>
      <c r="AG142" s="49">
        <f t="shared" si="18"/>
        <v>4.5688173565222927</v>
      </c>
      <c r="AH142" s="128"/>
      <c r="AI142" s="42"/>
      <c r="AJ142" s="42"/>
    </row>
    <row r="143" spans="2:36" x14ac:dyDescent="0.3">
      <c r="B143" s="42"/>
      <c r="C143" s="42"/>
      <c r="D143" s="42"/>
      <c r="E143" s="46">
        <v>44767</v>
      </c>
      <c r="F143" s="47">
        <v>54.04</v>
      </c>
      <c r="G143" s="48">
        <f t="shared" si="19"/>
        <v>1.8539117538005634E-3</v>
      </c>
      <c r="H143" s="47">
        <v>97.26</v>
      </c>
      <c r="I143" s="48">
        <f t="shared" si="14"/>
        <v>8.6072798921497107E-3</v>
      </c>
      <c r="J143" s="49">
        <f t="shared" si="20"/>
        <v>0.98362477040776053</v>
      </c>
      <c r="K143" s="49">
        <f t="shared" si="15"/>
        <v>0.94221125932767236</v>
      </c>
      <c r="L143" s="49">
        <f t="shared" si="16"/>
        <v>1.5816901182197247</v>
      </c>
      <c r="AE143" s="46">
        <v>44767</v>
      </c>
      <c r="AF143" s="49">
        <f t="shared" si="17"/>
        <v>3.989724513091998</v>
      </c>
      <c r="AG143" s="49">
        <f t="shared" si="18"/>
        <v>4.5773878049756398</v>
      </c>
      <c r="AH143" s="128"/>
      <c r="AI143" s="42"/>
      <c r="AJ143" s="42"/>
    </row>
    <row r="144" spans="2:36" x14ac:dyDescent="0.3">
      <c r="B144" s="42"/>
      <c r="C144" s="42"/>
      <c r="D144" s="42"/>
      <c r="E144" s="46">
        <v>44768</v>
      </c>
      <c r="F144" s="47">
        <v>53.55</v>
      </c>
      <c r="G144" s="48">
        <f t="shared" si="19"/>
        <v>-9.0673575129534001E-3</v>
      </c>
      <c r="H144" s="47">
        <v>93.6</v>
      </c>
      <c r="I144" s="48">
        <f t="shared" si="14"/>
        <v>-3.7631091918568949E-2</v>
      </c>
      <c r="J144" s="49">
        <f t="shared" si="20"/>
        <v>1.0128193926163309</v>
      </c>
      <c r="K144" s="49">
        <f t="shared" si="15"/>
        <v>0.94221125932767236</v>
      </c>
      <c r="L144" s="49">
        <f t="shared" si="16"/>
        <v>1.5816901182197247</v>
      </c>
      <c r="AE144" s="46">
        <v>44768</v>
      </c>
      <c r="AF144" s="49">
        <f t="shared" si="17"/>
        <v>3.9806157968937579</v>
      </c>
      <c r="AG144" s="49">
        <f t="shared" si="18"/>
        <v>4.5390303834835466</v>
      </c>
      <c r="AH144" s="128"/>
      <c r="AI144" s="42"/>
      <c r="AJ144" s="42"/>
    </row>
    <row r="145" spans="2:36" x14ac:dyDescent="0.3">
      <c r="B145" s="42"/>
      <c r="C145" s="42"/>
      <c r="D145" s="42"/>
      <c r="E145" s="46">
        <v>44769</v>
      </c>
      <c r="F145" s="47">
        <v>54.83</v>
      </c>
      <c r="G145" s="48">
        <f t="shared" si="19"/>
        <v>2.39028944911297E-2</v>
      </c>
      <c r="H145" s="47">
        <v>97.72</v>
      </c>
      <c r="I145" s="48">
        <f t="shared" si="14"/>
        <v>4.4017094017094083E-2</v>
      </c>
      <c r="J145" s="49">
        <f t="shared" si="20"/>
        <v>0.99330625297178277</v>
      </c>
      <c r="K145" s="49">
        <f t="shared" si="15"/>
        <v>0.94221125932767236</v>
      </c>
      <c r="L145" s="49">
        <f t="shared" si="16"/>
        <v>1.5816901182197247</v>
      </c>
      <c r="AE145" s="46">
        <v>44769</v>
      </c>
      <c r="AF145" s="49">
        <f t="shared" si="17"/>
        <v>4.0042374894159574</v>
      </c>
      <c r="AG145" s="49">
        <f t="shared" si="18"/>
        <v>4.5821062463895395</v>
      </c>
      <c r="AH145" s="128"/>
      <c r="AI145" s="42"/>
      <c r="AJ145" s="42"/>
    </row>
    <row r="146" spans="2:36" x14ac:dyDescent="0.3">
      <c r="B146" s="42"/>
      <c r="C146" s="42"/>
      <c r="D146" s="42"/>
      <c r="E146" s="46">
        <v>44770</v>
      </c>
      <c r="F146" s="47">
        <v>56.51</v>
      </c>
      <c r="G146" s="48">
        <f t="shared" si="19"/>
        <v>3.0640160496078872E-2</v>
      </c>
      <c r="H146" s="47">
        <v>102.48</v>
      </c>
      <c r="I146" s="48">
        <f t="shared" si="14"/>
        <v>4.8710601719197832E-2</v>
      </c>
      <c r="J146" s="49">
        <f t="shared" si="20"/>
        <v>0.97619048983230683</v>
      </c>
      <c r="K146" s="49">
        <f t="shared" si="15"/>
        <v>0.94221125932767236</v>
      </c>
      <c r="L146" s="49">
        <f t="shared" si="16"/>
        <v>1.5816901182197247</v>
      </c>
      <c r="AE146" s="46">
        <v>44770</v>
      </c>
      <c r="AF146" s="49">
        <f t="shared" si="17"/>
        <v>4.034417613641752</v>
      </c>
      <c r="AG146" s="49">
        <f t="shared" si="18"/>
        <v>4.6296676575884792</v>
      </c>
      <c r="AH146" s="128"/>
      <c r="AI146" s="42"/>
      <c r="AJ146" s="42"/>
    </row>
    <row r="147" spans="2:36" x14ac:dyDescent="0.3">
      <c r="B147" s="42"/>
      <c r="C147" s="42"/>
      <c r="D147" s="42"/>
      <c r="E147" s="46">
        <v>44771</v>
      </c>
      <c r="F147" s="47">
        <v>57.1</v>
      </c>
      <c r="G147" s="48">
        <f t="shared" si="19"/>
        <v>1.0440629976995242E-2</v>
      </c>
      <c r="H147" s="47">
        <v>102.07</v>
      </c>
      <c r="I147" s="48">
        <f t="shared" si="14"/>
        <v>-4.0007806401249901E-3</v>
      </c>
      <c r="J147" s="49">
        <f t="shared" si="20"/>
        <v>0.99034468536797859</v>
      </c>
      <c r="K147" s="49">
        <f t="shared" si="15"/>
        <v>0.94221125932767236</v>
      </c>
      <c r="L147" s="49">
        <f t="shared" si="16"/>
        <v>1.5816901182197247</v>
      </c>
      <c r="AE147" s="46">
        <v>44771</v>
      </c>
      <c r="AF147" s="49">
        <f t="shared" si="17"/>
        <v>4.0448041166619646</v>
      </c>
      <c r="AG147" s="49">
        <f t="shared" si="18"/>
        <v>4.6256588524154072</v>
      </c>
      <c r="AH147" s="128"/>
      <c r="AI147" s="42"/>
      <c r="AJ147" s="42"/>
    </row>
    <row r="148" spans="2:36" x14ac:dyDescent="0.3">
      <c r="B148" s="42"/>
      <c r="C148" s="42"/>
      <c r="D148" s="42"/>
      <c r="E148" s="46">
        <v>44774</v>
      </c>
      <c r="F148" s="47">
        <v>57.12</v>
      </c>
      <c r="G148" s="48">
        <f t="shared" si="19"/>
        <v>3.5026269702265189E-4</v>
      </c>
      <c r="H148" s="47">
        <v>103.24</v>
      </c>
      <c r="I148" s="48">
        <f t="shared" si="14"/>
        <v>1.146272166160478E-2</v>
      </c>
      <c r="J148" s="49">
        <f t="shared" si="20"/>
        <v>0.97946424020548706</v>
      </c>
      <c r="K148" s="49">
        <f t="shared" si="15"/>
        <v>0.94221125932767236</v>
      </c>
      <c r="L148" s="49">
        <f t="shared" si="16"/>
        <v>1.5816901182197247</v>
      </c>
      <c r="AE148" s="46">
        <v>44774</v>
      </c>
      <c r="AF148" s="49">
        <f t="shared" si="17"/>
        <v>4.0451543180313285</v>
      </c>
      <c r="AG148" s="49">
        <f t="shared" si="18"/>
        <v>4.6370563748504132</v>
      </c>
      <c r="AH148" s="128"/>
      <c r="AI148" s="42"/>
      <c r="AJ148" s="42"/>
    </row>
    <row r="149" spans="2:36" x14ac:dyDescent="0.3">
      <c r="B149" s="42"/>
      <c r="C149" s="42"/>
      <c r="D149" s="42"/>
      <c r="E149" s="46">
        <v>44775</v>
      </c>
      <c r="F149" s="47">
        <v>56.41</v>
      </c>
      <c r="G149" s="48">
        <f t="shared" si="19"/>
        <v>-1.2429971988795585E-2</v>
      </c>
      <c r="H149" s="47">
        <v>100.57</v>
      </c>
      <c r="I149" s="48">
        <f t="shared" si="14"/>
        <v>-2.5862068965517238E-2</v>
      </c>
      <c r="J149" s="49">
        <f t="shared" si="20"/>
        <v>0.99296978006851233</v>
      </c>
      <c r="K149" s="49">
        <f t="shared" si="15"/>
        <v>0.94221125932767236</v>
      </c>
      <c r="L149" s="49">
        <f t="shared" si="16"/>
        <v>1.5816901182197247</v>
      </c>
      <c r="AE149" s="46">
        <v>44775</v>
      </c>
      <c r="AF149" s="49">
        <f t="shared" si="17"/>
        <v>4.0326464477518851</v>
      </c>
      <c r="AG149" s="49">
        <f t="shared" si="18"/>
        <v>4.6108540024563887</v>
      </c>
      <c r="AH149" s="128"/>
      <c r="AI149" s="42"/>
      <c r="AJ149" s="42"/>
    </row>
    <row r="150" spans="2:36" x14ac:dyDescent="0.3">
      <c r="B150" s="42"/>
      <c r="C150" s="42"/>
      <c r="D150" s="42"/>
      <c r="E150" s="46">
        <v>44776</v>
      </c>
      <c r="F150" s="47">
        <v>57.23</v>
      </c>
      <c r="G150" s="48">
        <f t="shared" si="19"/>
        <v>1.4536429711044185E-2</v>
      </c>
      <c r="H150" s="47">
        <v>101.09</v>
      </c>
      <c r="I150" s="48">
        <f t="shared" si="14"/>
        <v>5.1705279904545876E-3</v>
      </c>
      <c r="J150" s="49">
        <f t="shared" si="20"/>
        <v>1.0022219985853345</v>
      </c>
      <c r="K150" s="49">
        <f t="shared" si="15"/>
        <v>0.94221125932767236</v>
      </c>
      <c r="L150" s="49">
        <f t="shared" si="16"/>
        <v>1.5816901182197247</v>
      </c>
      <c r="AE150" s="46">
        <v>44776</v>
      </c>
      <c r="AF150" s="49">
        <f t="shared" si="17"/>
        <v>4.0470782364210107</v>
      </c>
      <c r="AG150" s="49">
        <f t="shared" si="18"/>
        <v>4.6160112091659666</v>
      </c>
      <c r="AH150" s="128"/>
      <c r="AI150" s="42"/>
      <c r="AJ150" s="42"/>
    </row>
    <row r="151" spans="2:36" x14ac:dyDescent="0.3">
      <c r="B151" s="42"/>
      <c r="C151" s="42"/>
      <c r="D151" s="42"/>
      <c r="E151" s="46">
        <v>44777</v>
      </c>
      <c r="F151" s="47">
        <v>57.99</v>
      </c>
      <c r="G151" s="48">
        <f t="shared" si="19"/>
        <v>1.3279748383714818E-2</v>
      </c>
      <c r="H151" s="47">
        <v>102.84</v>
      </c>
      <c r="I151" s="48">
        <f t="shared" si="14"/>
        <v>1.7311306756355727E-2</v>
      </c>
      <c r="J151" s="49">
        <f t="shared" si="20"/>
        <v>0.99825023845369443</v>
      </c>
      <c r="K151" s="49">
        <f t="shared" si="15"/>
        <v>0.94221125932767236</v>
      </c>
      <c r="L151" s="49">
        <f t="shared" si="16"/>
        <v>1.5816901182197247</v>
      </c>
      <c r="AE151" s="46">
        <v>44777</v>
      </c>
      <c r="AF151" s="49">
        <f t="shared" si="17"/>
        <v>4.0602705818883491</v>
      </c>
      <c r="AG151" s="49">
        <f t="shared" si="18"/>
        <v>4.633174382397689</v>
      </c>
      <c r="AH151" s="128"/>
      <c r="AI151" s="42"/>
      <c r="AJ151" s="42"/>
    </row>
    <row r="152" spans="2:36" x14ac:dyDescent="0.3">
      <c r="B152" s="42"/>
      <c r="C152" s="42"/>
      <c r="D152" s="42"/>
      <c r="E152" s="46">
        <v>44778</v>
      </c>
      <c r="F152" s="47">
        <v>57.53</v>
      </c>
      <c r="G152" s="48">
        <f t="shared" si="19"/>
        <v>-7.9324021382997101E-3</v>
      </c>
      <c r="H152" s="47">
        <v>101.2</v>
      </c>
      <c r="I152" s="48">
        <f t="shared" si="14"/>
        <v>-1.5947102294826876E-2</v>
      </c>
      <c r="J152" s="49">
        <f t="shared" si="20"/>
        <v>1.0063805700253465</v>
      </c>
      <c r="K152" s="49">
        <f t="shared" si="15"/>
        <v>0.94221125932767236</v>
      </c>
      <c r="L152" s="49">
        <f t="shared" si="16"/>
        <v>1.5816901182197247</v>
      </c>
      <c r="AE152" s="46">
        <v>44778</v>
      </c>
      <c r="AF152" s="49">
        <f t="shared" si="17"/>
        <v>4.0523065508752021</v>
      </c>
      <c r="AG152" s="49">
        <f t="shared" si="18"/>
        <v>4.6170987568533652</v>
      </c>
      <c r="AH152" s="128"/>
      <c r="AI152" s="42"/>
      <c r="AJ152" s="42"/>
    </row>
    <row r="153" spans="2:36" x14ac:dyDescent="0.3">
      <c r="B153" s="42"/>
      <c r="C153" s="42"/>
      <c r="D153" s="42"/>
      <c r="E153" s="46">
        <v>44781</v>
      </c>
      <c r="F153" s="47">
        <v>57.42</v>
      </c>
      <c r="G153" s="48">
        <f t="shared" si="19"/>
        <v>-1.9120458891013214E-3</v>
      </c>
      <c r="H153" s="47">
        <v>102.71</v>
      </c>
      <c r="I153" s="48">
        <f t="shared" si="14"/>
        <v>1.4920948616600649E-2</v>
      </c>
      <c r="J153" s="49">
        <f t="shared" si="20"/>
        <v>0.98968922216325672</v>
      </c>
      <c r="K153" s="49">
        <f t="shared" si="15"/>
        <v>0.94221125932767236</v>
      </c>
      <c r="L153" s="49">
        <f t="shared" si="16"/>
        <v>1.5816901182197247</v>
      </c>
      <c r="AE153" s="46">
        <v>44781</v>
      </c>
      <c r="AF153" s="49">
        <f t="shared" si="17"/>
        <v>4.050392674692918</v>
      </c>
      <c r="AG153" s="49">
        <f t="shared" si="18"/>
        <v>4.6319094831777132</v>
      </c>
      <c r="AH153" s="128"/>
      <c r="AI153" s="42"/>
      <c r="AJ153" s="42"/>
    </row>
    <row r="154" spans="2:36" x14ac:dyDescent="0.3">
      <c r="B154" s="42"/>
      <c r="C154" s="42"/>
      <c r="D154" s="42"/>
      <c r="E154" s="46">
        <v>44782</v>
      </c>
      <c r="F154" s="47">
        <v>57.9</v>
      </c>
      <c r="G154" s="48">
        <f t="shared" si="19"/>
        <v>8.3594566353186739E-3</v>
      </c>
      <c r="H154" s="47">
        <v>100.82</v>
      </c>
      <c r="I154" s="48">
        <f t="shared" si="14"/>
        <v>-1.8401324116444351E-2</v>
      </c>
      <c r="J154" s="49">
        <f t="shared" si="20"/>
        <v>1.0166705709949004</v>
      </c>
      <c r="K154" s="49">
        <f t="shared" si="15"/>
        <v>0.94221125932767236</v>
      </c>
      <c r="L154" s="49">
        <f t="shared" si="16"/>
        <v>1.5816901182197247</v>
      </c>
      <c r="AE154" s="46">
        <v>44782</v>
      </c>
      <c r="AF154" s="49">
        <f t="shared" si="17"/>
        <v>4.0587173845789497</v>
      </c>
      <c r="AG154" s="49">
        <f t="shared" si="18"/>
        <v>4.6133367486544845</v>
      </c>
      <c r="AH154" s="128"/>
      <c r="AI154" s="42"/>
      <c r="AJ154" s="42"/>
    </row>
    <row r="155" spans="2:36" x14ac:dyDescent="0.3">
      <c r="B155" s="42"/>
      <c r="C155" s="42"/>
      <c r="D155" s="42"/>
      <c r="E155" s="46">
        <v>44783</v>
      </c>
      <c r="F155" s="47">
        <v>59.99</v>
      </c>
      <c r="G155" s="48">
        <f t="shared" si="19"/>
        <v>3.6096718480138179E-2</v>
      </c>
      <c r="H155" s="47">
        <v>107.94</v>
      </c>
      <c r="I155" s="48">
        <f t="shared" si="14"/>
        <v>7.0620908549891004E-2</v>
      </c>
      <c r="J155" s="49">
        <f t="shared" si="20"/>
        <v>0.98388611129394699</v>
      </c>
      <c r="K155" s="49">
        <f t="shared" si="15"/>
        <v>0.94221125932767236</v>
      </c>
      <c r="L155" s="49">
        <f t="shared" si="16"/>
        <v>1.5816901182197247</v>
      </c>
      <c r="AE155" s="46">
        <v>44783</v>
      </c>
      <c r="AF155" s="49">
        <f t="shared" si="17"/>
        <v>4.0941778816650016</v>
      </c>
      <c r="AG155" s="49">
        <f t="shared" si="18"/>
        <v>4.6815755171904971</v>
      </c>
      <c r="AH155" s="128"/>
      <c r="AI155" s="42"/>
      <c r="AJ155" s="42"/>
    </row>
    <row r="156" spans="2:36" x14ac:dyDescent="0.3">
      <c r="B156" s="42"/>
      <c r="C156" s="42"/>
      <c r="D156" s="42"/>
      <c r="E156" s="46">
        <v>44784</v>
      </c>
      <c r="F156" s="47">
        <v>60.89</v>
      </c>
      <c r="G156" s="48">
        <f t="shared" si="19"/>
        <v>1.5002500416736009E-2</v>
      </c>
      <c r="H156" s="47">
        <v>106.01</v>
      </c>
      <c r="I156" s="48">
        <f t="shared" si="14"/>
        <v>-1.7880303872521708E-2</v>
      </c>
      <c r="J156" s="49">
        <f t="shared" si="20"/>
        <v>1.0168280577472828</v>
      </c>
      <c r="K156" s="49">
        <f t="shared" si="15"/>
        <v>0.94221125932767236</v>
      </c>
      <c r="L156" s="49">
        <f t="shared" si="16"/>
        <v>1.5816901182197247</v>
      </c>
      <c r="AE156" s="46">
        <v>44784</v>
      </c>
      <c r="AF156" s="49">
        <f t="shared" si="17"/>
        <v>4.1090689576204831</v>
      </c>
      <c r="AG156" s="49">
        <f t="shared" si="18"/>
        <v>4.6635334292850059</v>
      </c>
      <c r="AH156" s="128"/>
      <c r="AI156" s="42"/>
      <c r="AJ156" s="42"/>
    </row>
    <row r="157" spans="2:36" x14ac:dyDescent="0.3">
      <c r="B157" s="42"/>
      <c r="C157" s="42"/>
      <c r="D157" s="42"/>
      <c r="E157" s="46">
        <v>44785</v>
      </c>
      <c r="F157" s="47">
        <v>61</v>
      </c>
      <c r="G157" s="48">
        <f t="shared" si="19"/>
        <v>1.8065363770733978E-3</v>
      </c>
      <c r="H157" s="47">
        <v>108.79</v>
      </c>
      <c r="I157" s="48">
        <f t="shared" si="14"/>
        <v>2.6223941137628604E-2</v>
      </c>
      <c r="J157" s="49">
        <f t="shared" si="20"/>
        <v>0.99263421343842662</v>
      </c>
      <c r="K157" s="49">
        <f t="shared" si="15"/>
        <v>0.94221125932767236</v>
      </c>
      <c r="L157" s="49">
        <f t="shared" si="16"/>
        <v>1.5816901182197247</v>
      </c>
      <c r="AE157" s="46">
        <v>44785</v>
      </c>
      <c r="AF157" s="49">
        <f t="shared" si="17"/>
        <v>4.1108738641733114</v>
      </c>
      <c r="AG157" s="49">
        <f t="shared" si="18"/>
        <v>4.6894194184329914</v>
      </c>
      <c r="AH157" s="128"/>
      <c r="AI157" s="42"/>
      <c r="AJ157" s="42"/>
    </row>
    <row r="158" spans="2:36" x14ac:dyDescent="0.3">
      <c r="B158" s="42"/>
      <c r="C158" s="42"/>
      <c r="D158" s="42"/>
      <c r="E158" s="46">
        <v>44788</v>
      </c>
      <c r="F158" s="47">
        <v>61.48</v>
      </c>
      <c r="G158" s="48">
        <f t="shared" si="19"/>
        <v>7.8688524590162512E-3</v>
      </c>
      <c r="H158" s="47">
        <v>108.68</v>
      </c>
      <c r="I158" s="48">
        <f t="shared" si="14"/>
        <v>-1.0111223458038054E-3</v>
      </c>
      <c r="J158" s="49">
        <f t="shared" si="20"/>
        <v>1.001457701870484</v>
      </c>
      <c r="K158" s="49">
        <f t="shared" si="15"/>
        <v>0.94221125932767236</v>
      </c>
      <c r="L158" s="49">
        <f t="shared" si="16"/>
        <v>1.5816901182197247</v>
      </c>
      <c r="AE158" s="46">
        <v>44788</v>
      </c>
      <c r="AF158" s="49">
        <f t="shared" si="17"/>
        <v>4.1187119186703951</v>
      </c>
      <c r="AG158" s="49">
        <f t="shared" si="18"/>
        <v>4.6884077845581471</v>
      </c>
      <c r="AH158" s="128"/>
      <c r="AI158" s="42"/>
      <c r="AJ158" s="42"/>
    </row>
    <row r="159" spans="2:36" x14ac:dyDescent="0.3">
      <c r="B159" s="42"/>
      <c r="C159" s="42"/>
      <c r="D159" s="42"/>
      <c r="E159" s="46">
        <v>44789</v>
      </c>
      <c r="F159" s="47">
        <v>60.73</v>
      </c>
      <c r="G159" s="48">
        <f t="shared" si="19"/>
        <v>-1.2199089134677932E-2</v>
      </c>
      <c r="H159" s="47">
        <v>107.58</v>
      </c>
      <c r="I159" s="48">
        <f t="shared" si="14"/>
        <v>-1.0121457489878583E-2</v>
      </c>
      <c r="J159" s="49">
        <f t="shared" si="20"/>
        <v>0.99935576701385209</v>
      </c>
      <c r="K159" s="49">
        <f t="shared" si="15"/>
        <v>0.94221125932767236</v>
      </c>
      <c r="L159" s="49">
        <f t="shared" si="16"/>
        <v>1.5816901182197247</v>
      </c>
      <c r="AE159" s="46">
        <v>44789</v>
      </c>
      <c r="AF159" s="49">
        <f t="shared" si="17"/>
        <v>4.106437809909484</v>
      </c>
      <c r="AG159" s="49">
        <f t="shared" si="18"/>
        <v>4.6782347568450966</v>
      </c>
      <c r="AH159" s="128"/>
      <c r="AI159" s="42"/>
      <c r="AJ159" s="42"/>
    </row>
    <row r="160" spans="2:36" x14ac:dyDescent="0.3">
      <c r="B160" s="42"/>
      <c r="C160" s="42"/>
      <c r="D160" s="42"/>
      <c r="E160" s="46">
        <v>44790</v>
      </c>
      <c r="F160" s="47">
        <v>59.24</v>
      </c>
      <c r="G160" s="48">
        <f t="shared" si="19"/>
        <v>-2.4534826280256827E-2</v>
      </c>
      <c r="H160" s="47">
        <v>106.5</v>
      </c>
      <c r="I160" s="48">
        <f t="shared" si="14"/>
        <v>-1.0039040713887282E-2</v>
      </c>
      <c r="J160" s="49">
        <f t="shared" si="20"/>
        <v>0.98472241529703886</v>
      </c>
      <c r="K160" s="49">
        <f t="shared" si="15"/>
        <v>0.94221125932767236</v>
      </c>
      <c r="L160" s="49">
        <f t="shared" si="16"/>
        <v>1.5816901182197247</v>
      </c>
      <c r="AE160" s="46">
        <v>44790</v>
      </c>
      <c r="AF160" s="49">
        <f t="shared" si="17"/>
        <v>4.081596989399598</v>
      </c>
      <c r="AG160" s="49">
        <f t="shared" si="18"/>
        <v>4.6681449851494801</v>
      </c>
      <c r="AH160" s="128"/>
      <c r="AI160" s="42"/>
      <c r="AJ160" s="42"/>
    </row>
    <row r="161" spans="2:36" x14ac:dyDescent="0.3">
      <c r="B161" s="42"/>
      <c r="C161" s="42"/>
      <c r="D161" s="42"/>
      <c r="E161" s="46">
        <v>44791</v>
      </c>
      <c r="F161" s="47">
        <v>59.55</v>
      </c>
      <c r="G161" s="48">
        <f t="shared" si="19"/>
        <v>5.2329507089803329E-3</v>
      </c>
      <c r="H161" s="47">
        <v>107.34</v>
      </c>
      <c r="I161" s="48">
        <f t="shared" si="14"/>
        <v>7.8873239436620945E-3</v>
      </c>
      <c r="J161" s="49">
        <f t="shared" si="20"/>
        <v>0.98212904919285138</v>
      </c>
      <c r="K161" s="49">
        <f t="shared" si="15"/>
        <v>0.94221125932767236</v>
      </c>
      <c r="L161" s="49">
        <f t="shared" si="16"/>
        <v>1.5816901182197247</v>
      </c>
      <c r="AE161" s="46">
        <v>44791</v>
      </c>
      <c r="AF161" s="49">
        <f t="shared" si="17"/>
        <v>4.0868162958013095</v>
      </c>
      <c r="AG161" s="49">
        <f t="shared" si="18"/>
        <v>4.6760013667486824</v>
      </c>
      <c r="AH161" s="128"/>
      <c r="AI161" s="42"/>
      <c r="AJ161" s="42"/>
    </row>
    <row r="162" spans="2:36" x14ac:dyDescent="0.3">
      <c r="B162" s="42"/>
      <c r="C162" s="42"/>
      <c r="D162" s="42"/>
      <c r="E162" s="46">
        <v>44792</v>
      </c>
      <c r="F162" s="47">
        <v>58.13</v>
      </c>
      <c r="G162" s="48">
        <f t="shared" si="19"/>
        <v>-2.384550797649021E-2</v>
      </c>
      <c r="H162" s="47">
        <v>103.3</v>
      </c>
      <c r="I162" s="48">
        <f t="shared" si="14"/>
        <v>-3.7637413825228339E-2</v>
      </c>
      <c r="J162" s="49">
        <f t="shared" si="20"/>
        <v>0.99620423413080628</v>
      </c>
      <c r="K162" s="49">
        <f t="shared" si="15"/>
        <v>0.94221125932767236</v>
      </c>
      <c r="L162" s="49">
        <f t="shared" si="16"/>
        <v>1.5816901182197247</v>
      </c>
      <c r="AE162" s="46">
        <v>44792</v>
      </c>
      <c r="AF162" s="49">
        <f t="shared" si="17"/>
        <v>4.0626818817132593</v>
      </c>
      <c r="AG162" s="49">
        <f t="shared" si="18"/>
        <v>4.6376373761255927</v>
      </c>
      <c r="AH162" s="128"/>
      <c r="AI162" s="42"/>
      <c r="AJ162" s="42"/>
    </row>
    <row r="163" spans="2:36" x14ac:dyDescent="0.3">
      <c r="B163" s="42"/>
      <c r="C163" s="42"/>
      <c r="D163" s="42"/>
      <c r="E163" s="46">
        <v>44795</v>
      </c>
      <c r="F163" s="47">
        <v>57.08</v>
      </c>
      <c r="G163" s="48">
        <f t="shared" si="19"/>
        <v>-1.8062962325821497E-2</v>
      </c>
      <c r="H163" s="47">
        <v>101</v>
      </c>
      <c r="I163" s="48">
        <f t="shared" si="14"/>
        <v>-2.2265246853823806E-2</v>
      </c>
      <c r="J163" s="49">
        <f t="shared" si="20"/>
        <v>1.0004859001208382</v>
      </c>
      <c r="K163" s="49">
        <f t="shared" si="15"/>
        <v>0.94221125932767236</v>
      </c>
      <c r="L163" s="49">
        <f t="shared" si="16"/>
        <v>1.5816901182197247</v>
      </c>
      <c r="AE163" s="46">
        <v>44795</v>
      </c>
      <c r="AF163" s="49">
        <f t="shared" si="17"/>
        <v>4.0444537926086355</v>
      </c>
      <c r="AG163" s="49">
        <f t="shared" si="18"/>
        <v>4.6151205168412597</v>
      </c>
      <c r="AH163" s="128"/>
      <c r="AI163" s="42"/>
      <c r="AJ163" s="42"/>
    </row>
    <row r="164" spans="2:36" x14ac:dyDescent="0.3">
      <c r="B164" s="42"/>
      <c r="C164" s="42"/>
      <c r="D164" s="42"/>
      <c r="E164" s="46">
        <v>44796</v>
      </c>
      <c r="F164" s="47">
        <v>58.09</v>
      </c>
      <c r="G164" s="48">
        <f t="shared" si="19"/>
        <v>1.7694463910301383E-2</v>
      </c>
      <c r="H164" s="47">
        <v>102.35</v>
      </c>
      <c r="I164" s="48">
        <f t="shared" si="14"/>
        <v>1.3366336633663378E-2</v>
      </c>
      <c r="J164" s="49">
        <f t="shared" si="20"/>
        <v>1.0047590145491205</v>
      </c>
      <c r="K164" s="49">
        <f t="shared" si="15"/>
        <v>0.94221125932767236</v>
      </c>
      <c r="L164" s="49">
        <f t="shared" si="16"/>
        <v>1.5816901182197247</v>
      </c>
      <c r="AE164" s="46">
        <v>44796</v>
      </c>
      <c r="AF164" s="49">
        <f t="shared" si="17"/>
        <v>4.0619935320044416</v>
      </c>
      <c r="AG164" s="49">
        <f t="shared" si="18"/>
        <v>4.6283983121072989</v>
      </c>
      <c r="AH164" s="128"/>
      <c r="AI164" s="42"/>
      <c r="AJ164" s="42"/>
    </row>
    <row r="165" spans="2:36" x14ac:dyDescent="0.3">
      <c r="B165" s="42"/>
      <c r="C165" s="42"/>
      <c r="D165" s="42"/>
      <c r="E165" s="46">
        <v>44797</v>
      </c>
      <c r="F165" s="47">
        <v>58.96</v>
      </c>
      <c r="G165" s="48">
        <f t="shared" si="19"/>
        <v>1.4976760199690187E-2</v>
      </c>
      <c r="H165" s="47">
        <v>102.76</v>
      </c>
      <c r="I165" s="48">
        <f t="shared" si="14"/>
        <v>4.0058622374208319E-3</v>
      </c>
      <c r="J165" s="49">
        <f t="shared" si="20"/>
        <v>1.0157381423011476</v>
      </c>
      <c r="K165" s="49">
        <f t="shared" si="15"/>
        <v>0.94221125932767236</v>
      </c>
      <c r="L165" s="49">
        <f t="shared" si="16"/>
        <v>1.5816901182197247</v>
      </c>
      <c r="AE165" s="46">
        <v>44797</v>
      </c>
      <c r="AF165" s="49">
        <f t="shared" si="17"/>
        <v>4.0768592478810808</v>
      </c>
      <c r="AG165" s="49">
        <f t="shared" si="18"/>
        <v>4.6323961722416831</v>
      </c>
      <c r="AH165" s="128"/>
      <c r="AI165" s="42"/>
      <c r="AJ165" s="42"/>
    </row>
    <row r="166" spans="2:36" x14ac:dyDescent="0.3">
      <c r="B166" s="42"/>
      <c r="C166" s="42"/>
      <c r="D166" s="42"/>
      <c r="E166" s="46">
        <v>44798</v>
      </c>
      <c r="F166" s="47">
        <v>60.31</v>
      </c>
      <c r="G166" s="48">
        <f t="shared" si="19"/>
        <v>2.2896879240162926E-2</v>
      </c>
      <c r="H166" s="47">
        <v>105.44</v>
      </c>
      <c r="I166" s="48">
        <f t="shared" si="14"/>
        <v>2.6080186843129516E-2</v>
      </c>
      <c r="J166" s="49">
        <f t="shared" si="20"/>
        <v>1.0125869198211985</v>
      </c>
      <c r="K166" s="49">
        <f t="shared" si="15"/>
        <v>0.94221125932767236</v>
      </c>
      <c r="L166" s="49">
        <f t="shared" si="16"/>
        <v>1.5816901182197247</v>
      </c>
      <c r="AE166" s="46">
        <v>44798</v>
      </c>
      <c r="AF166" s="49">
        <f t="shared" si="17"/>
        <v>4.0994979274628953</v>
      </c>
      <c r="AG166" s="49">
        <f t="shared" si="18"/>
        <v>4.658142070754197</v>
      </c>
      <c r="AH166" s="128"/>
      <c r="AI166" s="42"/>
      <c r="AJ166" s="42"/>
    </row>
    <row r="167" spans="2:36" x14ac:dyDescent="0.3">
      <c r="B167" s="42"/>
      <c r="C167" s="42"/>
      <c r="D167" s="42"/>
      <c r="E167" s="46">
        <v>44799</v>
      </c>
      <c r="F167" s="47">
        <v>56.37</v>
      </c>
      <c r="G167" s="48">
        <f t="shared" si="19"/>
        <v>-6.5329132813795487E-2</v>
      </c>
      <c r="H167" s="47">
        <v>98.55</v>
      </c>
      <c r="I167" s="48">
        <f t="shared" si="14"/>
        <v>-6.5345220030349038E-2</v>
      </c>
      <c r="J167" s="49">
        <f t="shared" si="20"/>
        <v>1.0126043484006135</v>
      </c>
      <c r="K167" s="49">
        <f t="shared" si="15"/>
        <v>0.94221125932767236</v>
      </c>
      <c r="L167" s="49">
        <f t="shared" si="16"/>
        <v>1.5816901182197247</v>
      </c>
      <c r="AE167" s="46">
        <v>44799</v>
      </c>
      <c r="AF167" s="49">
        <f t="shared" si="17"/>
        <v>4.031937102093484</v>
      </c>
      <c r="AG167" s="49">
        <f t="shared" si="18"/>
        <v>4.5905640335987288</v>
      </c>
      <c r="AH167" s="128"/>
      <c r="AI167" s="42"/>
      <c r="AJ167" s="42"/>
    </row>
    <row r="168" spans="2:36" x14ac:dyDescent="0.3">
      <c r="B168" s="42"/>
      <c r="C168" s="42"/>
      <c r="D168" s="42"/>
      <c r="E168" s="46">
        <v>44802</v>
      </c>
      <c r="F168" s="47">
        <v>55.67</v>
      </c>
      <c r="G168" s="48">
        <f t="shared" si="19"/>
        <v>-1.2417952811779265E-2</v>
      </c>
      <c r="H168" s="47">
        <v>96.19</v>
      </c>
      <c r="I168" s="48">
        <f t="shared" si="14"/>
        <v>-2.3947234906139037E-2</v>
      </c>
      <c r="J168" s="49">
        <f t="shared" si="20"/>
        <v>1.0245653832956516</v>
      </c>
      <c r="K168" s="49">
        <f t="shared" si="15"/>
        <v>0.94221125932767236</v>
      </c>
      <c r="L168" s="49">
        <f t="shared" si="16"/>
        <v>1.5816901182197247</v>
      </c>
      <c r="AE168" s="46">
        <v>44802</v>
      </c>
      <c r="AF168" s="49">
        <f t="shared" si="17"/>
        <v>4.0194414021954161</v>
      </c>
      <c r="AG168" s="49">
        <f t="shared" si="18"/>
        <v>4.5663254021645239</v>
      </c>
      <c r="AH168" s="128"/>
      <c r="AI168" s="42"/>
      <c r="AJ168" s="42"/>
    </row>
    <row r="169" spans="2:36" x14ac:dyDescent="0.3">
      <c r="B169" s="42"/>
      <c r="C169" s="42"/>
      <c r="D169" s="42"/>
      <c r="E169" s="46">
        <v>44803</v>
      </c>
      <c r="F169" s="47">
        <v>54.95</v>
      </c>
      <c r="G169" s="48">
        <f t="shared" si="19"/>
        <v>-1.2933357283994917E-2</v>
      </c>
      <c r="H169" s="47">
        <v>95.62</v>
      </c>
      <c r="I169" s="48">
        <f t="shared" si="14"/>
        <v>-5.9257719097618455E-3</v>
      </c>
      <c r="J169" s="49">
        <f t="shared" si="20"/>
        <v>1.0173428548445103</v>
      </c>
      <c r="K169" s="49">
        <f t="shared" si="15"/>
        <v>0.94221125932767236</v>
      </c>
      <c r="L169" s="49">
        <f t="shared" si="16"/>
        <v>1.5816901182197247</v>
      </c>
      <c r="AE169" s="46">
        <v>44803</v>
      </c>
      <c r="AF169" s="49">
        <f t="shared" si="17"/>
        <v>4.0064236808496307</v>
      </c>
      <c r="AG169" s="49">
        <f t="shared" si="18"/>
        <v>4.5603820031979572</v>
      </c>
      <c r="AH169" s="128"/>
      <c r="AI169" s="42"/>
      <c r="AJ169" s="42"/>
    </row>
    <row r="170" spans="2:36" x14ac:dyDescent="0.3">
      <c r="B170" s="42"/>
      <c r="C170" s="42"/>
      <c r="D170" s="42"/>
      <c r="E170" s="46">
        <v>44804</v>
      </c>
      <c r="F170" s="47">
        <v>55.58</v>
      </c>
      <c r="G170" s="48">
        <f t="shared" si="19"/>
        <v>1.1464968152866239E-2</v>
      </c>
      <c r="H170" s="47">
        <v>93.94</v>
      </c>
      <c r="I170" s="48">
        <f t="shared" si="14"/>
        <v>-1.7569546120058677E-2</v>
      </c>
      <c r="J170" s="49">
        <f t="shared" si="20"/>
        <v>1.0474091618515715</v>
      </c>
      <c r="K170" s="49">
        <f t="shared" si="15"/>
        <v>0.94221125932767236</v>
      </c>
      <c r="L170" s="49">
        <f t="shared" si="16"/>
        <v>1.5816901182197247</v>
      </c>
      <c r="AE170" s="46">
        <v>44804</v>
      </c>
      <c r="AF170" s="49">
        <f t="shared" si="17"/>
        <v>4.0178234243143578</v>
      </c>
      <c r="AG170" s="49">
        <f t="shared" si="18"/>
        <v>4.5426562805988491</v>
      </c>
      <c r="AH170" s="128"/>
      <c r="AI170" s="42"/>
      <c r="AJ170" s="42"/>
    </row>
    <row r="171" spans="2:36" x14ac:dyDescent="0.3">
      <c r="B171" s="42"/>
      <c r="C171" s="42"/>
      <c r="D171" s="42"/>
      <c r="E171" s="46">
        <v>44805</v>
      </c>
      <c r="F171" s="47">
        <v>54.83</v>
      </c>
      <c r="G171" s="48">
        <f t="shared" si="19"/>
        <v>-1.3494062612450564E-2</v>
      </c>
      <c r="H171" s="47">
        <v>94.15</v>
      </c>
      <c r="I171" s="48">
        <f t="shared" si="14"/>
        <v>2.2354694485842153E-3</v>
      </c>
      <c r="J171" s="49">
        <f t="shared" si="20"/>
        <v>1.0309706536420882</v>
      </c>
      <c r="K171" s="49">
        <f t="shared" si="15"/>
        <v>0.94221125932767236</v>
      </c>
      <c r="L171" s="49">
        <f t="shared" si="16"/>
        <v>1.5816901182197247</v>
      </c>
      <c r="AE171" s="46">
        <v>44805</v>
      </c>
      <c r="AF171" s="49">
        <f t="shared" si="17"/>
        <v>4.0042374894159574</v>
      </c>
      <c r="AG171" s="49">
        <f t="shared" si="18"/>
        <v>4.5448892551031612</v>
      </c>
      <c r="AH171" s="128"/>
      <c r="AI171" s="42"/>
      <c r="AJ171" s="42"/>
    </row>
    <row r="172" spans="2:36" x14ac:dyDescent="0.3">
      <c r="B172" s="42"/>
      <c r="C172" s="42"/>
      <c r="D172" s="42"/>
      <c r="E172" s="46">
        <v>44806</v>
      </c>
      <c r="F172" s="47">
        <v>55</v>
      </c>
      <c r="G172" s="48">
        <f t="shared" si="19"/>
        <v>3.1004924311508475E-3</v>
      </c>
      <c r="H172" s="47">
        <v>93.82</v>
      </c>
      <c r="I172" s="48">
        <f t="shared" si="14"/>
        <v>-3.5050451407330208E-3</v>
      </c>
      <c r="J172" s="49">
        <f t="shared" si="20"/>
        <v>1.0378047227509521</v>
      </c>
      <c r="K172" s="49">
        <f t="shared" si="15"/>
        <v>0.94221125932767236</v>
      </c>
      <c r="L172" s="49">
        <f t="shared" si="16"/>
        <v>1.5816901182197247</v>
      </c>
      <c r="AE172" s="46">
        <v>44806</v>
      </c>
      <c r="AF172" s="49">
        <f t="shared" si="17"/>
        <v>4.0073331852324712</v>
      </c>
      <c r="AG172" s="49">
        <f t="shared" si="18"/>
        <v>4.5413780529003116</v>
      </c>
      <c r="AH172" s="128"/>
      <c r="AI172" s="42"/>
      <c r="AJ172" s="42"/>
    </row>
    <row r="173" spans="2:36" x14ac:dyDescent="0.3">
      <c r="B173" s="42"/>
      <c r="C173" s="42"/>
      <c r="D173" s="42"/>
      <c r="E173" s="46">
        <v>44810</v>
      </c>
      <c r="F173" s="47">
        <v>55.62</v>
      </c>
      <c r="G173" s="48">
        <f t="shared" si="19"/>
        <v>1.1272727272727323E-2</v>
      </c>
      <c r="H173" s="47">
        <v>94.09</v>
      </c>
      <c r="I173" s="48">
        <f t="shared" si="14"/>
        <v>2.8778512044340676E-3</v>
      </c>
      <c r="J173" s="49">
        <f t="shared" si="20"/>
        <v>1.0464919641932877</v>
      </c>
      <c r="K173" s="49">
        <f t="shared" si="15"/>
        <v>0.94221125932767236</v>
      </c>
      <c r="L173" s="49">
        <f t="shared" si="16"/>
        <v>1.5816901182197247</v>
      </c>
      <c r="AE173" s="46">
        <v>44810</v>
      </c>
      <c r="AF173" s="49">
        <f t="shared" si="17"/>
        <v>4.0185428488058186</v>
      </c>
      <c r="AG173" s="49">
        <f t="shared" si="18"/>
        <v>4.5442517710186747</v>
      </c>
      <c r="AH173" s="128"/>
      <c r="AI173" s="42"/>
      <c r="AJ173" s="42"/>
    </row>
    <row r="174" spans="2:36" x14ac:dyDescent="0.3">
      <c r="B174" s="42"/>
      <c r="C174" s="42"/>
      <c r="D174" s="42"/>
      <c r="E174" s="46">
        <v>44811</v>
      </c>
      <c r="F174" s="47">
        <v>56.74</v>
      </c>
      <c r="G174" s="48">
        <f t="shared" si="19"/>
        <v>2.0136641495864804E-2</v>
      </c>
      <c r="H174" s="47">
        <v>96.34</v>
      </c>
      <c r="I174" s="48">
        <f t="shared" si="14"/>
        <v>2.3913274524391515E-2</v>
      </c>
      <c r="J174" s="49">
        <f t="shared" si="20"/>
        <v>1.0426320512354292</v>
      </c>
      <c r="K174" s="49">
        <f t="shared" si="15"/>
        <v>0.94221125932767236</v>
      </c>
      <c r="L174" s="49">
        <f t="shared" si="16"/>
        <v>1.5816901182197247</v>
      </c>
      <c r="AE174" s="46">
        <v>44811</v>
      </c>
      <c r="AF174" s="49">
        <f t="shared" si="17"/>
        <v>4.0384794293807049</v>
      </c>
      <c r="AG174" s="49">
        <f t="shared" si="18"/>
        <v>4.5678836012020749</v>
      </c>
      <c r="AH174" s="128"/>
      <c r="AI174" s="42"/>
      <c r="AJ174" s="42"/>
    </row>
    <row r="175" spans="2:36" x14ac:dyDescent="0.3">
      <c r="B175" s="42"/>
      <c r="C175" s="42"/>
      <c r="D175" s="42"/>
      <c r="E175" s="46">
        <v>44812</v>
      </c>
      <c r="F175" s="47">
        <v>56.86</v>
      </c>
      <c r="G175" s="48">
        <f t="shared" si="19"/>
        <v>2.1149101163200346E-3</v>
      </c>
      <c r="H175" s="47">
        <v>96.9</v>
      </c>
      <c r="I175" s="48">
        <f t="shared" si="14"/>
        <v>5.8127465227320041E-3</v>
      </c>
      <c r="J175" s="49">
        <f t="shared" si="20"/>
        <v>1.0387988499055798</v>
      </c>
      <c r="K175" s="49">
        <f t="shared" si="15"/>
        <v>0.94221125932767236</v>
      </c>
      <c r="L175" s="49">
        <f t="shared" si="16"/>
        <v>1.5816901182197247</v>
      </c>
      <c r="AE175" s="46">
        <v>44812</v>
      </c>
      <c r="AF175" s="49">
        <f t="shared" si="17"/>
        <v>4.0405921062228538</v>
      </c>
      <c r="AG175" s="49">
        <f t="shared" si="18"/>
        <v>4.5736795188967205</v>
      </c>
      <c r="AH175" s="128"/>
      <c r="AI175" s="42"/>
      <c r="AJ175" s="42"/>
    </row>
    <row r="176" spans="2:36" x14ac:dyDescent="0.3">
      <c r="B176" s="42"/>
      <c r="C176" s="42"/>
      <c r="D176" s="42"/>
      <c r="E176" s="46">
        <v>44813</v>
      </c>
      <c r="F176" s="47">
        <v>58.11</v>
      </c>
      <c r="G176" s="48">
        <f t="shared" si="19"/>
        <v>2.1983819908547364E-2</v>
      </c>
      <c r="H176" s="47">
        <v>99.67</v>
      </c>
      <c r="I176" s="48">
        <f t="shared" si="14"/>
        <v>2.858617131062946E-2</v>
      </c>
      <c r="J176" s="49">
        <f t="shared" si="20"/>
        <v>1.0321309447417213</v>
      </c>
      <c r="K176" s="49">
        <f t="shared" si="15"/>
        <v>0.94221125932767236</v>
      </c>
      <c r="L176" s="49">
        <f t="shared" si="16"/>
        <v>1.5816901182197247</v>
      </c>
      <c r="AE176" s="46">
        <v>44813</v>
      </c>
      <c r="AF176" s="49">
        <f t="shared" si="17"/>
        <v>4.0623377660870146</v>
      </c>
      <c r="AG176" s="49">
        <f t="shared" si="18"/>
        <v>4.6018647289793648</v>
      </c>
      <c r="AH176" s="128"/>
      <c r="AI176" s="42"/>
      <c r="AJ176" s="42"/>
    </row>
    <row r="177" spans="2:36" x14ac:dyDescent="0.3">
      <c r="B177" s="42"/>
      <c r="C177" s="42"/>
      <c r="D177" s="42"/>
      <c r="E177" s="46">
        <v>44816</v>
      </c>
      <c r="F177" s="47">
        <v>58.94</v>
      </c>
      <c r="G177" s="48">
        <f t="shared" si="19"/>
        <v>1.428325589399404E-2</v>
      </c>
      <c r="H177" s="47">
        <v>100.82</v>
      </c>
      <c r="I177" s="48">
        <f t="shared" si="14"/>
        <v>1.1538075649643709E-2</v>
      </c>
      <c r="J177" s="49">
        <f t="shared" si="20"/>
        <v>1.0349320113029263</v>
      </c>
      <c r="K177" s="49">
        <f t="shared" si="15"/>
        <v>0.94221125932767236</v>
      </c>
      <c r="L177" s="49">
        <f t="shared" si="16"/>
        <v>1.5816901182197247</v>
      </c>
      <c r="AE177" s="46">
        <v>44816</v>
      </c>
      <c r="AF177" s="49">
        <f t="shared" si="17"/>
        <v>4.0765199773095482</v>
      </c>
      <c r="AG177" s="49">
        <f t="shared" si="18"/>
        <v>4.6133367486544845</v>
      </c>
      <c r="AH177" s="128"/>
      <c r="AI177" s="42"/>
      <c r="AJ177" s="42"/>
    </row>
    <row r="178" spans="2:36" x14ac:dyDescent="0.3">
      <c r="B178" s="42"/>
      <c r="C178" s="42"/>
      <c r="D178" s="42"/>
      <c r="E178" s="46">
        <v>44817</v>
      </c>
      <c r="F178" s="47">
        <v>56.66</v>
      </c>
      <c r="G178" s="48">
        <f t="shared" si="19"/>
        <v>-3.8683406854428282E-2</v>
      </c>
      <c r="H178" s="47">
        <v>94.37</v>
      </c>
      <c r="I178" s="48">
        <f t="shared" si="14"/>
        <v>-6.3975401706010571E-2</v>
      </c>
      <c r="J178" s="49">
        <f t="shared" si="20"/>
        <v>1.0628965489329405</v>
      </c>
      <c r="K178" s="49">
        <f t="shared" si="15"/>
        <v>0.94221125932767236</v>
      </c>
      <c r="L178" s="49">
        <f t="shared" si="16"/>
        <v>1.5816901182197247</v>
      </c>
      <c r="AE178" s="46">
        <v>44817</v>
      </c>
      <c r="AF178" s="49">
        <f t="shared" si="17"/>
        <v>4.0370684944023703</v>
      </c>
      <c r="AG178" s="49">
        <f t="shared" si="18"/>
        <v>4.5472232260332417</v>
      </c>
      <c r="AH178" s="128"/>
      <c r="AI178" s="42"/>
      <c r="AJ178" s="42"/>
    </row>
    <row r="179" spans="2:36" x14ac:dyDescent="0.3">
      <c r="B179" s="42"/>
      <c r="C179" s="42"/>
      <c r="D179" s="42"/>
      <c r="E179" s="46">
        <v>44818</v>
      </c>
      <c r="F179" s="47">
        <v>57.42</v>
      </c>
      <c r="G179" s="48">
        <f t="shared" si="19"/>
        <v>1.3413342746205537E-2</v>
      </c>
      <c r="H179" s="47">
        <v>95.36</v>
      </c>
      <c r="I179" s="48">
        <f t="shared" si="14"/>
        <v>1.0490622019709628E-2</v>
      </c>
      <c r="J179" s="49">
        <f t="shared" si="20"/>
        <v>1.0659708474033986</v>
      </c>
      <c r="K179" s="49">
        <f t="shared" si="15"/>
        <v>0.94221125932767236</v>
      </c>
      <c r="L179" s="49">
        <f t="shared" si="16"/>
        <v>1.5816901182197247</v>
      </c>
      <c r="AE179" s="46">
        <v>44818</v>
      </c>
      <c r="AF179" s="49">
        <f t="shared" si="17"/>
        <v>4.050392674692918</v>
      </c>
      <c r="AG179" s="49">
        <f t="shared" si="18"/>
        <v>4.5576592033170398</v>
      </c>
      <c r="AH179" s="128"/>
      <c r="AI179" s="42"/>
      <c r="AJ179" s="42"/>
    </row>
    <row r="180" spans="2:36" x14ac:dyDescent="0.3">
      <c r="B180" s="42"/>
      <c r="C180" s="42"/>
      <c r="D180" s="42"/>
      <c r="E180" s="46">
        <v>44819</v>
      </c>
      <c r="F180" s="47">
        <v>57.15</v>
      </c>
      <c r="G180" s="48">
        <f t="shared" si="19"/>
        <v>-4.7021943573668512E-3</v>
      </c>
      <c r="H180" s="47">
        <v>94.7</v>
      </c>
      <c r="I180" s="48">
        <f t="shared" si="14"/>
        <v>-6.9211409395972812E-3</v>
      </c>
      <c r="J180" s="49">
        <f t="shared" si="20"/>
        <v>1.0683526646649613</v>
      </c>
      <c r="K180" s="49">
        <f t="shared" si="15"/>
        <v>0.94221125932767236</v>
      </c>
      <c r="L180" s="49">
        <f t="shared" si="16"/>
        <v>1.5816901182197247</v>
      </c>
      <c r="AE180" s="46">
        <v>44819</v>
      </c>
      <c r="AF180" s="49">
        <f t="shared" si="17"/>
        <v>4.0456793902408199</v>
      </c>
      <c r="AG180" s="49">
        <f t="shared" si="18"/>
        <v>4.5507140001920323</v>
      </c>
      <c r="AH180" s="128"/>
      <c r="AI180" s="42"/>
      <c r="AJ180" s="42"/>
    </row>
    <row r="181" spans="2:36" x14ac:dyDescent="0.3">
      <c r="B181" s="42"/>
      <c r="C181" s="42"/>
      <c r="D181" s="42"/>
      <c r="E181" s="46">
        <v>44820</v>
      </c>
      <c r="F181" s="47">
        <v>54.81</v>
      </c>
      <c r="G181" s="48">
        <f t="shared" si="19"/>
        <v>-4.0944881889763751E-2</v>
      </c>
      <c r="H181" s="47">
        <v>92.18</v>
      </c>
      <c r="I181" s="48">
        <f t="shared" si="14"/>
        <v>-2.661034846884891E-2</v>
      </c>
      <c r="J181" s="49">
        <f t="shared" si="20"/>
        <v>1.0526196671414376</v>
      </c>
      <c r="K181" s="49">
        <f t="shared" si="15"/>
        <v>0.94221125932767236</v>
      </c>
      <c r="L181" s="49">
        <f t="shared" si="16"/>
        <v>1.5816901182197247</v>
      </c>
      <c r="AE181" s="46">
        <v>44820</v>
      </c>
      <c r="AF181" s="49">
        <f t="shared" si="17"/>
        <v>4.0038726590580254</v>
      </c>
      <c r="AG181" s="49">
        <f t="shared" si="18"/>
        <v>4.5237431872923626</v>
      </c>
      <c r="AH181" s="128"/>
      <c r="AI181" s="42"/>
      <c r="AJ181" s="42"/>
    </row>
    <row r="182" spans="2:36" x14ac:dyDescent="0.3">
      <c r="B182" s="42"/>
      <c r="C182" s="42"/>
      <c r="D182" s="42"/>
      <c r="E182" s="46">
        <v>44823</v>
      </c>
      <c r="F182" s="47">
        <v>55.45</v>
      </c>
      <c r="G182" s="48">
        <f t="shared" si="19"/>
        <v>1.1676701331873707E-2</v>
      </c>
      <c r="H182" s="47">
        <v>95.15</v>
      </c>
      <c r="I182" s="48">
        <f t="shared" si="14"/>
        <v>3.2219570405727982E-2</v>
      </c>
      <c r="J182" s="49">
        <f t="shared" si="20"/>
        <v>1.0316708025523356</v>
      </c>
      <c r="K182" s="49">
        <f t="shared" si="15"/>
        <v>0.94221125932767236</v>
      </c>
      <c r="L182" s="49">
        <f t="shared" si="16"/>
        <v>1.5816901182197247</v>
      </c>
      <c r="AE182" s="46">
        <v>44823</v>
      </c>
      <c r="AF182" s="49">
        <f t="shared" si="17"/>
        <v>4.0154817137963761</v>
      </c>
      <c r="AG182" s="49">
        <f t="shared" si="18"/>
        <v>4.5554545937421587</v>
      </c>
      <c r="AH182" s="128"/>
      <c r="AI182" s="42"/>
      <c r="AJ182" s="42"/>
    </row>
    <row r="183" spans="2:36" x14ac:dyDescent="0.3">
      <c r="B183" s="42"/>
      <c r="C183" s="42"/>
      <c r="D183" s="42"/>
      <c r="E183" s="46">
        <v>44824</v>
      </c>
      <c r="F183" s="47">
        <v>53.86</v>
      </c>
      <c r="G183" s="48">
        <f t="shared" si="19"/>
        <v>-2.8674481514878281E-2</v>
      </c>
      <c r="H183" s="47">
        <v>90.94</v>
      </c>
      <c r="I183" s="48">
        <f t="shared" si="14"/>
        <v>-4.4245927482921776E-2</v>
      </c>
      <c r="J183" s="49">
        <f t="shared" si="20"/>
        <v>1.0484791077646209</v>
      </c>
      <c r="K183" s="49">
        <f t="shared" si="15"/>
        <v>0.94221125932767236</v>
      </c>
      <c r="L183" s="49">
        <f t="shared" si="16"/>
        <v>1.5816901182197247</v>
      </c>
      <c r="AE183" s="46">
        <v>44824</v>
      </c>
      <c r="AF183" s="49">
        <f t="shared" si="17"/>
        <v>3.9863880873834527</v>
      </c>
      <c r="AG183" s="49">
        <f t="shared" si="18"/>
        <v>4.5101999483968642</v>
      </c>
      <c r="AH183" s="128"/>
      <c r="AI183" s="42"/>
      <c r="AJ183" s="42"/>
    </row>
    <row r="184" spans="2:36" x14ac:dyDescent="0.3">
      <c r="B184" s="42"/>
      <c r="C184" s="42"/>
      <c r="D184" s="42"/>
      <c r="E184" s="46">
        <v>44825</v>
      </c>
      <c r="F184" s="47">
        <v>52.66</v>
      </c>
      <c r="G184" s="48">
        <f t="shared" si="19"/>
        <v>-2.2279985146676617E-2</v>
      </c>
      <c r="H184" s="47">
        <v>88.77</v>
      </c>
      <c r="I184" s="48">
        <f t="shared" si="14"/>
        <v>-2.3861886958434164E-2</v>
      </c>
      <c r="J184" s="49">
        <f t="shared" si="20"/>
        <v>1.0501782433459526</v>
      </c>
      <c r="K184" s="49">
        <f t="shared" si="15"/>
        <v>0.94221125932767236</v>
      </c>
      <c r="L184" s="49">
        <f t="shared" si="16"/>
        <v>1.5816901182197247</v>
      </c>
      <c r="AE184" s="46">
        <v>44825</v>
      </c>
      <c r="AF184" s="49">
        <f t="shared" si="17"/>
        <v>3.9638561540681634</v>
      </c>
      <c r="AG184" s="49">
        <f t="shared" si="18"/>
        <v>4.4860487550802279</v>
      </c>
      <c r="AH184" s="128"/>
      <c r="AI184" s="42"/>
      <c r="AJ184" s="42"/>
    </row>
    <row r="185" spans="2:36" x14ac:dyDescent="0.3">
      <c r="B185" s="42"/>
      <c r="C185" s="42"/>
      <c r="D185" s="42"/>
      <c r="E185" s="46">
        <v>44826</v>
      </c>
      <c r="F185" s="47">
        <v>51.51</v>
      </c>
      <c r="G185" s="48">
        <f t="shared" si="19"/>
        <v>-2.1838207368021223E-2</v>
      </c>
      <c r="H185" s="47">
        <v>85.4</v>
      </c>
      <c r="I185" s="48">
        <f t="shared" si="14"/>
        <v>-3.7963275881491398E-2</v>
      </c>
      <c r="J185" s="49">
        <f t="shared" si="20"/>
        <v>1.0677806858523191</v>
      </c>
      <c r="K185" s="49">
        <f t="shared" si="15"/>
        <v>0.94221125932767236</v>
      </c>
      <c r="L185" s="49">
        <f t="shared" si="16"/>
        <v>1.5816901182197247</v>
      </c>
      <c r="AE185" s="46">
        <v>44826</v>
      </c>
      <c r="AF185" s="49">
        <f t="shared" si="17"/>
        <v>3.9417759635774936</v>
      </c>
      <c r="AG185" s="49">
        <f t="shared" si="18"/>
        <v>4.4473461007945243</v>
      </c>
      <c r="AH185" s="128"/>
      <c r="AI185" s="42"/>
      <c r="AJ185" s="42"/>
    </row>
    <row r="186" spans="2:36" x14ac:dyDescent="0.3">
      <c r="B186" s="42"/>
      <c r="C186" s="42"/>
      <c r="D186" s="42"/>
      <c r="E186" s="46">
        <v>44827</v>
      </c>
      <c r="F186" s="47">
        <v>49.6</v>
      </c>
      <c r="G186" s="48">
        <f t="shared" si="19"/>
        <v>-3.7080178606095804E-2</v>
      </c>
      <c r="H186" s="47">
        <v>83.5</v>
      </c>
      <c r="I186" s="48">
        <f t="shared" si="14"/>
        <v>-2.2248243559718994E-2</v>
      </c>
      <c r="J186" s="49">
        <f t="shared" si="20"/>
        <v>1.0515830634271788</v>
      </c>
      <c r="K186" s="49">
        <f t="shared" si="15"/>
        <v>0.94221125932767236</v>
      </c>
      <c r="L186" s="49">
        <f t="shared" si="16"/>
        <v>1.5816901182197247</v>
      </c>
      <c r="AE186" s="46">
        <v>44827</v>
      </c>
      <c r="AF186" s="49">
        <f t="shared" si="17"/>
        <v>3.903990833730882</v>
      </c>
      <c r="AG186" s="49">
        <f t="shared" si="18"/>
        <v>4.42484663185681</v>
      </c>
      <c r="AH186" s="128"/>
      <c r="AI186" s="42"/>
      <c r="AJ186" s="42"/>
    </row>
    <row r="187" spans="2:36" x14ac:dyDescent="0.3">
      <c r="B187" s="42"/>
      <c r="C187" s="42"/>
      <c r="D187" s="42"/>
      <c r="E187" s="46">
        <v>44830</v>
      </c>
      <c r="F187" s="47">
        <v>48.87</v>
      </c>
      <c r="G187" s="48">
        <f t="shared" si="19"/>
        <v>-1.4717741935483919E-2</v>
      </c>
      <c r="H187" s="47">
        <v>83.16</v>
      </c>
      <c r="I187" s="48">
        <f t="shared" si="14"/>
        <v>-4.0718562874252351E-3</v>
      </c>
      <c r="J187" s="49">
        <f t="shared" si="20"/>
        <v>1.040342259446132</v>
      </c>
      <c r="K187" s="49">
        <f t="shared" si="15"/>
        <v>0.94221125932767236</v>
      </c>
      <c r="L187" s="49">
        <f t="shared" si="16"/>
        <v>1.5816901182197247</v>
      </c>
      <c r="AE187" s="46">
        <v>44830</v>
      </c>
      <c r="AF187" s="49">
        <f t="shared" si="17"/>
        <v>3.8891637112820634</v>
      </c>
      <c r="AG187" s="49">
        <f t="shared" si="18"/>
        <v>4.4207664629898122</v>
      </c>
      <c r="AH187" s="128"/>
      <c r="AI187" s="42"/>
      <c r="AJ187" s="42"/>
    </row>
    <row r="188" spans="2:36" x14ac:dyDescent="0.3">
      <c r="B188" s="42"/>
      <c r="C188" s="42"/>
      <c r="D188" s="42"/>
      <c r="E188" s="46">
        <v>44831</v>
      </c>
      <c r="F188" s="47">
        <v>48.85</v>
      </c>
      <c r="G188" s="48">
        <f t="shared" si="19"/>
        <v>-4.0924902803352037E-4</v>
      </c>
      <c r="H188" s="47">
        <v>81.95</v>
      </c>
      <c r="I188" s="48">
        <f t="shared" si="14"/>
        <v>-1.4550264550264425E-2</v>
      </c>
      <c r="J188" s="49">
        <f t="shared" si="20"/>
        <v>1.0552709722054354</v>
      </c>
      <c r="K188" s="49">
        <f t="shared" si="15"/>
        <v>0.94221125932767236</v>
      </c>
      <c r="L188" s="49">
        <f t="shared" si="16"/>
        <v>1.5816901182197247</v>
      </c>
      <c r="AE188" s="46">
        <v>44831</v>
      </c>
      <c r="AF188" s="49">
        <f t="shared" si="17"/>
        <v>3.8887543784887919</v>
      </c>
      <c r="AG188" s="49">
        <f t="shared" si="18"/>
        <v>4.4061093051898386</v>
      </c>
      <c r="AH188" s="128"/>
      <c r="AI188" s="42"/>
      <c r="AJ188" s="42"/>
    </row>
    <row r="189" spans="2:36" x14ac:dyDescent="0.3">
      <c r="B189" s="42"/>
      <c r="C189" s="42"/>
      <c r="D189" s="42"/>
      <c r="E189" s="46">
        <v>44832</v>
      </c>
      <c r="F189" s="47">
        <v>50.05</v>
      </c>
      <c r="G189" s="48">
        <f t="shared" si="19"/>
        <v>2.4564994882292579E-2</v>
      </c>
      <c r="H189" s="47">
        <v>86.01</v>
      </c>
      <c r="I189" s="48">
        <f t="shared" si="14"/>
        <v>4.9542403904820009E-2</v>
      </c>
      <c r="J189" s="49">
        <f t="shared" si="20"/>
        <v>1.0301572325372612</v>
      </c>
      <c r="K189" s="49">
        <f t="shared" si="15"/>
        <v>0.94221125932767236</v>
      </c>
      <c r="L189" s="49">
        <f t="shared" si="16"/>
        <v>1.5816901182197247</v>
      </c>
      <c r="AE189" s="46">
        <v>44832</v>
      </c>
      <c r="AF189" s="49">
        <f t="shared" si="17"/>
        <v>3.9130225057612296</v>
      </c>
      <c r="AG189" s="49">
        <f t="shared" si="18"/>
        <v>4.454463568563388</v>
      </c>
      <c r="AH189" s="128"/>
      <c r="AI189" s="42"/>
      <c r="AJ189" s="42"/>
    </row>
    <row r="190" spans="2:36" x14ac:dyDescent="0.3">
      <c r="B190" s="42"/>
      <c r="C190" s="42"/>
      <c r="D190" s="42"/>
      <c r="E190" s="46">
        <v>44833</v>
      </c>
      <c r="F190" s="47">
        <v>47.63</v>
      </c>
      <c r="G190" s="48">
        <f t="shared" si="19"/>
        <v>-4.8351648351648291E-2</v>
      </c>
      <c r="H190" s="47">
        <v>84.46</v>
      </c>
      <c r="I190" s="48">
        <f t="shared" si="14"/>
        <v>-1.8021160330194297E-2</v>
      </c>
      <c r="J190" s="49">
        <f t="shared" si="20"/>
        <v>0.9983386532161509</v>
      </c>
      <c r="K190" s="49">
        <f t="shared" si="15"/>
        <v>0.94221125932767236</v>
      </c>
      <c r="L190" s="49">
        <f t="shared" si="16"/>
        <v>1.5816901182197247</v>
      </c>
      <c r="AE190" s="46">
        <v>44833</v>
      </c>
      <c r="AF190" s="49">
        <f t="shared" si="17"/>
        <v>3.863462814812769</v>
      </c>
      <c r="AG190" s="49">
        <f t="shared" si="18"/>
        <v>4.4362780495057974</v>
      </c>
      <c r="AH190" s="128"/>
      <c r="AI190" s="42"/>
      <c r="AJ190" s="42"/>
    </row>
    <row r="191" spans="2:36" x14ac:dyDescent="0.3">
      <c r="B191" s="42"/>
      <c r="C191" s="42"/>
      <c r="D191" s="42"/>
      <c r="E191" s="46">
        <v>44834</v>
      </c>
      <c r="F191" s="47">
        <v>46.5</v>
      </c>
      <c r="G191" s="48">
        <f t="shared" si="19"/>
        <v>-2.3724543355028382E-2</v>
      </c>
      <c r="H191" s="47">
        <v>83.7</v>
      </c>
      <c r="I191" s="48">
        <f t="shared" si="14"/>
        <v>-8.9983424106084842E-3</v>
      </c>
      <c r="J191" s="49">
        <f t="shared" si="20"/>
        <v>0.98350342513630629</v>
      </c>
      <c r="K191" s="49">
        <f t="shared" si="15"/>
        <v>0.94221125932767236</v>
      </c>
      <c r="L191" s="49">
        <f t="shared" si="16"/>
        <v>1.5816901182197247</v>
      </c>
      <c r="AE191" s="46">
        <v>44834</v>
      </c>
      <c r="AF191" s="49">
        <f t="shared" si="17"/>
        <v>3.8394523125933104</v>
      </c>
      <c r="AG191" s="49">
        <f t="shared" si="18"/>
        <v>4.4272389774954295</v>
      </c>
      <c r="AH191" s="128"/>
      <c r="AI191" s="42"/>
      <c r="AJ191" s="42"/>
    </row>
    <row r="192" spans="2:36" x14ac:dyDescent="0.3">
      <c r="B192" s="42"/>
      <c r="C192" s="42"/>
      <c r="D192" s="42"/>
      <c r="E192" s="46">
        <v>44837</v>
      </c>
      <c r="F192" s="47">
        <v>48.93</v>
      </c>
      <c r="G192" s="48">
        <f t="shared" si="19"/>
        <v>5.2258064516129021E-2</v>
      </c>
      <c r="H192" s="47">
        <v>86.49</v>
      </c>
      <c r="I192" s="48">
        <f t="shared" si="14"/>
        <v>3.3333333333333215E-2</v>
      </c>
      <c r="J192" s="49">
        <f t="shared" si="20"/>
        <v>1.0015155586247548</v>
      </c>
      <c r="K192" s="49">
        <f t="shared" si="15"/>
        <v>0.94221125932767236</v>
      </c>
      <c r="L192" s="49">
        <f t="shared" si="16"/>
        <v>1.5816901182197247</v>
      </c>
      <c r="AE192" s="46">
        <v>44837</v>
      </c>
      <c r="AF192" s="49">
        <f t="shared" si="17"/>
        <v>3.8903907053010323</v>
      </c>
      <c r="AG192" s="49">
        <f t="shared" si="18"/>
        <v>4.4600288003184207</v>
      </c>
      <c r="AH192" s="128"/>
      <c r="AI192" s="42"/>
      <c r="AJ192" s="42"/>
    </row>
    <row r="193" spans="2:36" x14ac:dyDescent="0.3">
      <c r="B193" s="42"/>
      <c r="C193" s="42"/>
      <c r="D193" s="42"/>
      <c r="E193" s="46">
        <v>44838</v>
      </c>
      <c r="F193" s="47">
        <v>51.93</v>
      </c>
      <c r="G193" s="48">
        <f t="shared" si="19"/>
        <v>6.1312078479460519E-2</v>
      </c>
      <c r="H193" s="47">
        <v>93.52</v>
      </c>
      <c r="I193" s="48">
        <f t="shared" si="14"/>
        <v>8.1281072956411071E-2</v>
      </c>
      <c r="J193" s="49">
        <f t="shared" si="20"/>
        <v>0.983019665966543</v>
      </c>
      <c r="K193" s="49">
        <f t="shared" si="15"/>
        <v>0.94221125932767236</v>
      </c>
      <c r="L193" s="49">
        <f t="shared" si="16"/>
        <v>1.5816901182197247</v>
      </c>
      <c r="AE193" s="46">
        <v>44838</v>
      </c>
      <c r="AF193" s="49">
        <f t="shared" si="17"/>
        <v>3.9498966578562276</v>
      </c>
      <c r="AG193" s="49">
        <f t="shared" si="18"/>
        <v>4.5381753171638133</v>
      </c>
      <c r="AH193" s="128"/>
      <c r="AI193" s="42"/>
      <c r="AJ193" s="42"/>
    </row>
    <row r="194" spans="2:36" x14ac:dyDescent="0.3">
      <c r="B194" s="42"/>
      <c r="C194" s="42"/>
      <c r="D194" s="42"/>
      <c r="E194" s="46">
        <v>44839</v>
      </c>
      <c r="F194" s="47">
        <v>51.63</v>
      </c>
      <c r="G194" s="48">
        <f t="shared" si="19"/>
        <v>-5.7770075101096774E-3</v>
      </c>
      <c r="H194" s="47">
        <v>92.04</v>
      </c>
      <c r="I194" s="48">
        <f t="shared" si="14"/>
        <v>-1.5825491873395992E-2</v>
      </c>
      <c r="J194" s="49">
        <f t="shared" si="20"/>
        <v>0.99305635931787806</v>
      </c>
      <c r="K194" s="49">
        <f t="shared" si="15"/>
        <v>0.94221125932767236</v>
      </c>
      <c r="L194" s="49">
        <f t="shared" si="16"/>
        <v>1.5816901182197247</v>
      </c>
      <c r="AE194" s="46">
        <v>44839</v>
      </c>
      <c r="AF194" s="49">
        <f t="shared" si="17"/>
        <v>3.9441028988915576</v>
      </c>
      <c r="AG194" s="49">
        <f t="shared" si="18"/>
        <v>4.522223265167165</v>
      </c>
      <c r="AH194" s="128"/>
      <c r="AI194" s="42"/>
      <c r="AJ194" s="42"/>
    </row>
    <row r="195" spans="2:36" x14ac:dyDescent="0.3">
      <c r="B195" s="42"/>
      <c r="C195" s="42"/>
      <c r="D195" s="42"/>
      <c r="E195" s="46">
        <v>44840</v>
      </c>
      <c r="F195" s="47">
        <v>51.01</v>
      </c>
      <c r="G195" s="48">
        <f t="shared" si="19"/>
        <v>-1.2008522177028969E-2</v>
      </c>
      <c r="H195" s="47">
        <v>91.61</v>
      </c>
      <c r="I195" s="48">
        <f t="shared" si="14"/>
        <v>-4.6718817905259113E-3</v>
      </c>
      <c r="J195" s="49">
        <f t="shared" si="20"/>
        <v>0.98573646424151695</v>
      </c>
      <c r="K195" s="49">
        <f t="shared" si="15"/>
        <v>0.94221125932767236</v>
      </c>
      <c r="L195" s="49">
        <f t="shared" si="16"/>
        <v>1.5816901182197247</v>
      </c>
      <c r="AE195" s="46">
        <v>44840</v>
      </c>
      <c r="AF195" s="49">
        <f t="shared" si="17"/>
        <v>3.932021691934835</v>
      </c>
      <c r="AG195" s="49">
        <f t="shared" si="18"/>
        <v>4.517540436027117</v>
      </c>
      <c r="AH195" s="128"/>
      <c r="AI195" s="42"/>
      <c r="AJ195" s="42"/>
    </row>
    <row r="196" spans="2:36" x14ac:dyDescent="0.3">
      <c r="B196" s="42"/>
      <c r="C196" s="42"/>
      <c r="D196" s="42"/>
      <c r="E196" s="46">
        <v>44841</v>
      </c>
      <c r="F196" s="47">
        <v>48.77</v>
      </c>
      <c r="G196" s="48">
        <f t="shared" si="19"/>
        <v>-4.3912958243481626E-2</v>
      </c>
      <c r="H196" s="47">
        <v>86.38</v>
      </c>
      <c r="I196" s="48">
        <f t="shared" si="14"/>
        <v>-5.708983735400075E-2</v>
      </c>
      <c r="J196" s="49">
        <f t="shared" si="20"/>
        <v>0.99951182772650837</v>
      </c>
      <c r="K196" s="49">
        <f t="shared" si="15"/>
        <v>0.94221125932767236</v>
      </c>
      <c r="L196" s="49">
        <f t="shared" si="16"/>
        <v>1.5816901182197247</v>
      </c>
      <c r="AE196" s="46">
        <v>44841</v>
      </c>
      <c r="AF196" s="49">
        <f t="shared" si="17"/>
        <v>3.8871153697219611</v>
      </c>
      <c r="AG196" s="49">
        <f t="shared" si="18"/>
        <v>4.4587561675325551</v>
      </c>
      <c r="AH196" s="128"/>
      <c r="AI196" s="42"/>
      <c r="AJ196" s="42"/>
    </row>
    <row r="197" spans="2:36" x14ac:dyDescent="0.3">
      <c r="B197" s="42"/>
      <c r="C197" s="42"/>
      <c r="D197" s="42"/>
      <c r="E197" s="46">
        <v>44844</v>
      </c>
      <c r="F197" s="47">
        <v>48.55</v>
      </c>
      <c r="G197" s="48">
        <f t="shared" si="19"/>
        <v>-4.5109698585197311E-3</v>
      </c>
      <c r="H197" s="47">
        <v>85.5</v>
      </c>
      <c r="I197" s="48">
        <f t="shared" ref="I197:I260" si="21">H197/H196-1</f>
        <v>-1.0187543412827016E-2</v>
      </c>
      <c r="J197" s="49">
        <f t="shared" si="20"/>
        <v>1.0052440271656353</v>
      </c>
      <c r="K197" s="49">
        <f t="shared" ref="K197:K260" si="22">AVERAGE($J$5:$J$756)-1.5*_xlfn.STDEV.S($J$5:$J$756)</f>
        <v>0.94221125932767236</v>
      </c>
      <c r="L197" s="49">
        <f t="shared" ref="L197:L260" si="23">AVERAGE($J$5:$J$756)+_xlfn.STDEV.S($J$5:$J$756)</f>
        <v>1.5816901182197247</v>
      </c>
      <c r="AE197" s="46">
        <v>44844</v>
      </c>
      <c r="AF197" s="49">
        <f t="shared" ref="AF197:AF260" si="24">LN(F197)</f>
        <v>3.8825941947373339</v>
      </c>
      <c r="AG197" s="49">
        <f t="shared" ref="AG197:AG260" si="25">LN(H197)</f>
        <v>4.4485163759427149</v>
      </c>
      <c r="AH197" s="128"/>
      <c r="AI197" s="42"/>
      <c r="AJ197" s="42"/>
    </row>
    <row r="198" spans="2:36" x14ac:dyDescent="0.3">
      <c r="B198" s="42"/>
      <c r="C198" s="42"/>
      <c r="D198" s="42"/>
      <c r="E198" s="46">
        <v>44845</v>
      </c>
      <c r="F198" s="47">
        <v>47.68</v>
      </c>
      <c r="G198" s="48">
        <f t="shared" ref="G198:G261" si="26">F198/F197-1</f>
        <v>-1.7919670442842373E-2</v>
      </c>
      <c r="H198" s="47">
        <v>83.44</v>
      </c>
      <c r="I198" s="48">
        <f t="shared" si="21"/>
        <v>-2.4093567251462056E-2</v>
      </c>
      <c r="J198" s="49">
        <f t="shared" si="20"/>
        <v>1.0116035229973439</v>
      </c>
      <c r="K198" s="49">
        <f t="shared" si="22"/>
        <v>0.94221125932767236</v>
      </c>
      <c r="L198" s="49">
        <f t="shared" si="23"/>
        <v>1.5816901182197247</v>
      </c>
      <c r="AE198" s="46">
        <v>44845</v>
      </c>
      <c r="AF198" s="49">
        <f t="shared" si="24"/>
        <v>3.8645120227570944</v>
      </c>
      <c r="AG198" s="49">
        <f t="shared" si="25"/>
        <v>4.424127810692517</v>
      </c>
      <c r="AH198" s="128"/>
      <c r="AI198" s="42"/>
      <c r="AJ198" s="42"/>
    </row>
    <row r="199" spans="2:36" x14ac:dyDescent="0.3">
      <c r="B199" s="42"/>
      <c r="C199" s="42"/>
      <c r="D199" s="42"/>
      <c r="E199" s="46">
        <v>44846</v>
      </c>
      <c r="F199" s="47">
        <v>48.3</v>
      </c>
      <c r="G199" s="48">
        <f t="shared" si="26"/>
        <v>1.3003355704698016E-2</v>
      </c>
      <c r="H199" s="47">
        <v>85.54</v>
      </c>
      <c r="I199" s="48">
        <f t="shared" si="21"/>
        <v>2.5167785234899487E-2</v>
      </c>
      <c r="J199" s="49">
        <f t="shared" ref="J199:J262" si="27">F199/$F$4*$H$4/H199</f>
        <v>0.99960004420564008</v>
      </c>
      <c r="K199" s="49">
        <f t="shared" si="22"/>
        <v>0.94221125932767236</v>
      </c>
      <c r="L199" s="49">
        <f t="shared" si="23"/>
        <v>1.5816901182197247</v>
      </c>
      <c r="AE199" s="46">
        <v>44846</v>
      </c>
      <c r="AF199" s="49">
        <f t="shared" si="24"/>
        <v>3.8774315606585268</v>
      </c>
      <c r="AG199" s="49">
        <f t="shared" si="25"/>
        <v>4.4489841027987627</v>
      </c>
      <c r="AH199" s="128"/>
      <c r="AI199" s="42"/>
      <c r="AJ199" s="42"/>
    </row>
    <row r="200" spans="2:36" x14ac:dyDescent="0.3">
      <c r="B200" s="42"/>
      <c r="C200" s="42"/>
      <c r="D200" s="42"/>
      <c r="E200" s="46">
        <v>44847</v>
      </c>
      <c r="F200" s="47">
        <v>48.56</v>
      </c>
      <c r="G200" s="48">
        <f t="shared" si="26"/>
        <v>5.3830227743272285E-3</v>
      </c>
      <c r="H200" s="47">
        <v>86.31</v>
      </c>
      <c r="I200" s="48">
        <f t="shared" si="21"/>
        <v>9.0016366612111209E-3</v>
      </c>
      <c r="J200" s="49">
        <f t="shared" si="27"/>
        <v>0.99601514754158582</v>
      </c>
      <c r="K200" s="49">
        <f t="shared" si="22"/>
        <v>0.94221125932767236</v>
      </c>
      <c r="L200" s="49">
        <f t="shared" si="23"/>
        <v>1.5816901182197247</v>
      </c>
      <c r="AE200" s="46">
        <v>44847</v>
      </c>
      <c r="AF200" s="49">
        <f t="shared" si="24"/>
        <v>3.8828001467512427</v>
      </c>
      <c r="AG200" s="49">
        <f t="shared" si="25"/>
        <v>4.4579454662315658</v>
      </c>
      <c r="AH200" s="128"/>
      <c r="AI200" s="42"/>
      <c r="AJ200" s="42"/>
    </row>
    <row r="201" spans="2:36" x14ac:dyDescent="0.3">
      <c r="B201" s="42"/>
      <c r="C201" s="42"/>
      <c r="D201" s="42"/>
      <c r="E201" s="46">
        <v>44848</v>
      </c>
      <c r="F201" s="47">
        <v>47.36</v>
      </c>
      <c r="G201" s="48">
        <f t="shared" si="26"/>
        <v>-2.4711696869851751E-2</v>
      </c>
      <c r="H201" s="47">
        <v>84.12</v>
      </c>
      <c r="I201" s="48">
        <f t="shared" si="21"/>
        <v>-2.5373653110879357E-2</v>
      </c>
      <c r="J201" s="49">
        <f t="shared" si="27"/>
        <v>0.99669163083713552</v>
      </c>
      <c r="K201" s="49">
        <f t="shared" si="22"/>
        <v>0.94221125932767236</v>
      </c>
      <c r="L201" s="49">
        <f t="shared" si="23"/>
        <v>1.5816901182197247</v>
      </c>
      <c r="AE201" s="46">
        <v>44848</v>
      </c>
      <c r="AF201" s="49">
        <f t="shared" si="24"/>
        <v>3.8577779905757503</v>
      </c>
      <c r="AG201" s="49">
        <f t="shared" si="25"/>
        <v>4.4322443508344991</v>
      </c>
      <c r="AH201" s="128"/>
      <c r="AI201" s="42"/>
      <c r="AJ201" s="42"/>
    </row>
    <row r="202" spans="2:36" x14ac:dyDescent="0.3">
      <c r="B202" s="42"/>
      <c r="C202" s="42"/>
      <c r="D202" s="42"/>
      <c r="E202" s="46">
        <v>44851</v>
      </c>
      <c r="F202" s="47">
        <v>48.92</v>
      </c>
      <c r="G202" s="48">
        <f t="shared" si="26"/>
        <v>3.2939189189189255E-2</v>
      </c>
      <c r="H202" s="47">
        <v>88.23</v>
      </c>
      <c r="I202" s="48">
        <f t="shared" si="21"/>
        <v>4.8858773181169823E-2</v>
      </c>
      <c r="J202" s="49">
        <f t="shared" si="27"/>
        <v>0.98156384000682984</v>
      </c>
      <c r="K202" s="49">
        <f t="shared" si="22"/>
        <v>0.94221125932767236</v>
      </c>
      <c r="L202" s="49">
        <f t="shared" si="23"/>
        <v>1.5816901182197247</v>
      </c>
      <c r="AE202" s="46">
        <v>44851</v>
      </c>
      <c r="AF202" s="49">
        <f t="shared" si="24"/>
        <v>3.8901863108189718</v>
      </c>
      <c r="AG202" s="49">
        <f t="shared" si="25"/>
        <v>4.4799470412340137</v>
      </c>
      <c r="AH202" s="128"/>
      <c r="AI202" s="42"/>
      <c r="AJ202" s="42"/>
    </row>
    <row r="203" spans="2:36" x14ac:dyDescent="0.3">
      <c r="B203" s="42"/>
      <c r="C203" s="42"/>
      <c r="D203" s="42"/>
      <c r="E203" s="46">
        <v>44852</v>
      </c>
      <c r="F203" s="47">
        <v>50.25</v>
      </c>
      <c r="G203" s="48">
        <f t="shared" si="26"/>
        <v>2.7187244480785022E-2</v>
      </c>
      <c r="H203" s="47">
        <v>90.12</v>
      </c>
      <c r="I203" s="48">
        <f t="shared" si="21"/>
        <v>2.1421285277116731E-2</v>
      </c>
      <c r="J203" s="49">
        <f t="shared" si="27"/>
        <v>0.98710480252528754</v>
      </c>
      <c r="K203" s="49">
        <f t="shared" si="22"/>
        <v>0.94221125932767236</v>
      </c>
      <c r="L203" s="49">
        <f t="shared" si="23"/>
        <v>1.5816901182197247</v>
      </c>
      <c r="AE203" s="46">
        <v>44852</v>
      </c>
      <c r="AF203" s="49">
        <f t="shared" si="24"/>
        <v>3.9170105469391849</v>
      </c>
      <c r="AG203" s="49">
        <f t="shared" si="25"/>
        <v>4.5011421155640434</v>
      </c>
      <c r="AH203" s="128"/>
      <c r="AI203" s="42"/>
      <c r="AJ203" s="42"/>
    </row>
    <row r="204" spans="2:36" x14ac:dyDescent="0.3">
      <c r="B204" s="42"/>
      <c r="C204" s="42"/>
      <c r="D204" s="42"/>
      <c r="E204" s="46">
        <v>44853</v>
      </c>
      <c r="F204" s="47">
        <v>49.46</v>
      </c>
      <c r="G204" s="48">
        <f t="shared" si="26"/>
        <v>-1.5721393034825892E-2</v>
      </c>
      <c r="H204" s="47">
        <v>87.74</v>
      </c>
      <c r="I204" s="48">
        <f t="shared" si="21"/>
        <v>-2.6409232134931293E-2</v>
      </c>
      <c r="J204" s="49">
        <f t="shared" si="27"/>
        <v>0.99794099536169467</v>
      </c>
      <c r="K204" s="49">
        <f t="shared" si="22"/>
        <v>0.94221125932767236</v>
      </c>
      <c r="L204" s="49">
        <f t="shared" si="23"/>
        <v>1.5816901182197247</v>
      </c>
      <c r="AE204" s="46">
        <v>44853</v>
      </c>
      <c r="AF204" s="49">
        <f t="shared" si="24"/>
        <v>3.9011642620932703</v>
      </c>
      <c r="AG204" s="49">
        <f t="shared" si="25"/>
        <v>4.4743778957380682</v>
      </c>
      <c r="AH204" s="128"/>
      <c r="AI204" s="42"/>
      <c r="AJ204" s="42"/>
    </row>
    <row r="205" spans="2:36" x14ac:dyDescent="0.3">
      <c r="B205" s="42"/>
      <c r="C205" s="42"/>
      <c r="D205" s="42"/>
      <c r="E205" s="46">
        <v>44854</v>
      </c>
      <c r="F205" s="47">
        <v>49.15</v>
      </c>
      <c r="G205" s="48">
        <f t="shared" si="26"/>
        <v>-6.2676910634856808E-3</v>
      </c>
      <c r="H205" s="47">
        <v>84.04</v>
      </c>
      <c r="I205" s="48">
        <f t="shared" si="21"/>
        <v>-4.217004786870282E-2</v>
      </c>
      <c r="J205" s="49">
        <f t="shared" si="27"/>
        <v>1.0353468351000599</v>
      </c>
      <c r="K205" s="49">
        <f t="shared" si="22"/>
        <v>0.94221125932767236</v>
      </c>
      <c r="L205" s="49">
        <f t="shared" si="23"/>
        <v>1.5816901182197247</v>
      </c>
      <c r="AE205" s="46">
        <v>44854</v>
      </c>
      <c r="AF205" s="49">
        <f t="shared" si="24"/>
        <v>3.8948768465931756</v>
      </c>
      <c r="AG205" s="49">
        <f t="shared" si="25"/>
        <v>4.4312928759767996</v>
      </c>
      <c r="AH205" s="128"/>
      <c r="AI205" s="42"/>
      <c r="AJ205" s="42"/>
    </row>
    <row r="206" spans="2:36" x14ac:dyDescent="0.3">
      <c r="B206" s="42"/>
      <c r="C206" s="42"/>
      <c r="D206" s="42"/>
      <c r="E206" s="46">
        <v>44855</v>
      </c>
      <c r="F206" s="47">
        <v>51.2</v>
      </c>
      <c r="G206" s="48">
        <f t="shared" si="26"/>
        <v>4.1709053916582084E-2</v>
      </c>
      <c r="H206" s="47">
        <v>85.43</v>
      </c>
      <c r="I206" s="48">
        <f t="shared" si="21"/>
        <v>1.6539742979533534E-2</v>
      </c>
      <c r="J206" s="49">
        <f t="shared" si="27"/>
        <v>1.0609818056954463</v>
      </c>
      <c r="K206" s="49">
        <f t="shared" si="22"/>
        <v>0.94221125932767236</v>
      </c>
      <c r="L206" s="49">
        <f t="shared" si="23"/>
        <v>1.5816901182197247</v>
      </c>
      <c r="AE206" s="46">
        <v>44855</v>
      </c>
      <c r="AF206" s="49">
        <f t="shared" si="24"/>
        <v>3.9357395320454622</v>
      </c>
      <c r="AG206" s="49">
        <f t="shared" si="25"/>
        <v>4.4476973271635272</v>
      </c>
      <c r="AH206" s="128"/>
      <c r="AI206" s="42"/>
      <c r="AJ206" s="42"/>
    </row>
    <row r="207" spans="2:36" x14ac:dyDescent="0.3">
      <c r="B207" s="42"/>
      <c r="C207" s="42"/>
      <c r="D207" s="42"/>
      <c r="E207" s="46">
        <v>44858</v>
      </c>
      <c r="F207" s="47">
        <v>51.73</v>
      </c>
      <c r="G207" s="48">
        <f t="shared" si="26"/>
        <v>1.0351562499999911E-2</v>
      </c>
      <c r="H207" s="47">
        <v>86.27</v>
      </c>
      <c r="I207" s="48">
        <f t="shared" si="21"/>
        <v>9.832611494790866E-3</v>
      </c>
      <c r="J207" s="49">
        <f t="shared" si="27"/>
        <v>1.0615270421715779</v>
      </c>
      <c r="K207" s="49">
        <f t="shared" si="22"/>
        <v>0.94221125932767236</v>
      </c>
      <c r="L207" s="49">
        <f t="shared" si="23"/>
        <v>1.5816901182197247</v>
      </c>
      <c r="AE207" s="46">
        <v>44858</v>
      </c>
      <c r="AF207" s="49">
        <f t="shared" si="24"/>
        <v>3.9460378840154235</v>
      </c>
      <c r="AG207" s="49">
        <f t="shared" si="25"/>
        <v>4.4574819130884871</v>
      </c>
      <c r="AH207" s="128"/>
      <c r="AI207" s="42"/>
      <c r="AJ207" s="42"/>
    </row>
    <row r="208" spans="2:36" x14ac:dyDescent="0.3">
      <c r="B208" s="42"/>
      <c r="C208" s="42"/>
      <c r="D208" s="42"/>
      <c r="E208" s="46">
        <v>44859</v>
      </c>
      <c r="F208" s="47">
        <v>54.31</v>
      </c>
      <c r="G208" s="48">
        <f t="shared" si="26"/>
        <v>4.9874347573941824E-2</v>
      </c>
      <c r="H208" s="47">
        <v>91.55</v>
      </c>
      <c r="I208" s="48">
        <f t="shared" si="21"/>
        <v>6.1203199258142993E-2</v>
      </c>
      <c r="J208" s="49">
        <f t="shared" si="27"/>
        <v>1.0501947333093944</v>
      </c>
      <c r="K208" s="49">
        <f t="shared" si="22"/>
        <v>0.94221125932767236</v>
      </c>
      <c r="L208" s="49">
        <f t="shared" si="23"/>
        <v>1.5816901182197247</v>
      </c>
      <c r="AE208" s="46">
        <v>44859</v>
      </c>
      <c r="AF208" s="49">
        <f t="shared" si="24"/>
        <v>3.994708372046754</v>
      </c>
      <c r="AG208" s="49">
        <f t="shared" si="25"/>
        <v>4.5168852711205201</v>
      </c>
      <c r="AH208" s="128"/>
      <c r="AI208" s="42"/>
      <c r="AJ208" s="42"/>
    </row>
    <row r="209" spans="2:36" x14ac:dyDescent="0.3">
      <c r="B209" s="42"/>
      <c r="C209" s="42"/>
      <c r="D209" s="42"/>
      <c r="E209" s="46">
        <v>44860</v>
      </c>
      <c r="F209" s="47">
        <v>54.14</v>
      </c>
      <c r="G209" s="48">
        <f t="shared" si="26"/>
        <v>-3.1301786043086421E-3</v>
      </c>
      <c r="H209" s="47">
        <v>92.74</v>
      </c>
      <c r="I209" s="48">
        <f t="shared" si="21"/>
        <v>1.299836155106493E-2</v>
      </c>
      <c r="J209" s="49">
        <f t="shared" si="27"/>
        <v>1.0334739679359859</v>
      </c>
      <c r="K209" s="49">
        <f t="shared" si="22"/>
        <v>0.94221125932767236</v>
      </c>
      <c r="L209" s="49">
        <f t="shared" si="23"/>
        <v>1.5816901182197247</v>
      </c>
      <c r="AE209" s="46">
        <v>44860</v>
      </c>
      <c r="AF209" s="49">
        <f t="shared" si="24"/>
        <v>3.9915732841861553</v>
      </c>
      <c r="AG209" s="49">
        <f t="shared" si="25"/>
        <v>4.5297998789633152</v>
      </c>
      <c r="AH209" s="128"/>
      <c r="AI209" s="42"/>
      <c r="AJ209" s="42"/>
    </row>
    <row r="210" spans="2:36" x14ac:dyDescent="0.3">
      <c r="B210" s="42"/>
      <c r="C210" s="42"/>
      <c r="D210" s="42"/>
      <c r="E210" s="46">
        <v>44861</v>
      </c>
      <c r="F210" s="47">
        <v>54.29</v>
      </c>
      <c r="G210" s="48">
        <f t="shared" si="26"/>
        <v>2.7705947543406051E-3</v>
      </c>
      <c r="H210" s="47">
        <v>93.45</v>
      </c>
      <c r="I210" s="48">
        <f t="shared" si="21"/>
        <v>7.6558119473799646E-3</v>
      </c>
      <c r="J210" s="49">
        <f t="shared" si="27"/>
        <v>1.028463581713966</v>
      </c>
      <c r="K210" s="49">
        <f t="shared" si="22"/>
        <v>0.94221125932767236</v>
      </c>
      <c r="L210" s="49">
        <f t="shared" si="23"/>
        <v>1.5816901182197247</v>
      </c>
      <c r="AE210" s="46">
        <v>44861</v>
      </c>
      <c r="AF210" s="49">
        <f t="shared" si="24"/>
        <v>3.9943400479173596</v>
      </c>
      <c r="AG210" s="49">
        <f t="shared" si="25"/>
        <v>4.5374265339015718</v>
      </c>
      <c r="AH210" s="128"/>
      <c r="AI210" s="42"/>
      <c r="AJ210" s="42"/>
    </row>
    <row r="211" spans="2:36" x14ac:dyDescent="0.3">
      <c r="B211" s="42"/>
      <c r="C211" s="42"/>
      <c r="D211" s="42"/>
      <c r="E211" s="46">
        <v>44862</v>
      </c>
      <c r="F211" s="47">
        <v>55.63</v>
      </c>
      <c r="G211" s="48">
        <f t="shared" si="26"/>
        <v>2.4682261926689986E-2</v>
      </c>
      <c r="H211" s="47">
        <v>93.18</v>
      </c>
      <c r="I211" s="48">
        <f t="shared" si="21"/>
        <v>-2.8892455858747779E-3</v>
      </c>
      <c r="J211" s="49">
        <f t="shared" si="27"/>
        <v>1.0569020387701105</v>
      </c>
      <c r="K211" s="49">
        <f t="shared" si="22"/>
        <v>0.94221125932767236</v>
      </c>
      <c r="L211" s="49">
        <f t="shared" si="23"/>
        <v>1.5816901182197247</v>
      </c>
      <c r="AE211" s="46">
        <v>44862</v>
      </c>
      <c r="AF211" s="49">
        <f t="shared" si="24"/>
        <v>4.0187226240872018</v>
      </c>
      <c r="AG211" s="49">
        <f t="shared" si="25"/>
        <v>4.5345331063886505</v>
      </c>
      <c r="AH211" s="128"/>
      <c r="AI211" s="42"/>
      <c r="AJ211" s="42"/>
    </row>
    <row r="212" spans="2:36" x14ac:dyDescent="0.3">
      <c r="B212" s="42"/>
      <c r="C212" s="42"/>
      <c r="D212" s="42"/>
      <c r="E212" s="46">
        <v>44865</v>
      </c>
      <c r="F212" s="47">
        <v>55.36</v>
      </c>
      <c r="G212" s="48">
        <f t="shared" si="26"/>
        <v>-4.8534963149380328E-3</v>
      </c>
      <c r="H212" s="47">
        <v>91.14</v>
      </c>
      <c r="I212" s="48">
        <f t="shared" si="21"/>
        <v>-2.1893110109465597E-2</v>
      </c>
      <c r="J212" s="49">
        <f t="shared" si="27"/>
        <v>1.0753143439541657</v>
      </c>
      <c r="K212" s="49">
        <f t="shared" si="22"/>
        <v>0.94221125932767236</v>
      </c>
      <c r="L212" s="49">
        <f t="shared" si="23"/>
        <v>1.5816901182197247</v>
      </c>
      <c r="AE212" s="46">
        <v>44865</v>
      </c>
      <c r="AF212" s="49">
        <f t="shared" si="24"/>
        <v>4.0138573113094145</v>
      </c>
      <c r="AG212" s="49">
        <f t="shared" si="25"/>
        <v>4.5123967858357368</v>
      </c>
      <c r="AH212" s="128"/>
      <c r="AI212" s="42"/>
      <c r="AJ212" s="42"/>
    </row>
    <row r="213" spans="2:36" x14ac:dyDescent="0.3">
      <c r="B213" s="42"/>
      <c r="C213" s="42"/>
      <c r="D213" s="42"/>
      <c r="E213" s="46">
        <v>44866</v>
      </c>
      <c r="F213" s="47">
        <v>57.17</v>
      </c>
      <c r="G213" s="48">
        <f t="shared" si="26"/>
        <v>3.269508670520227E-2</v>
      </c>
      <c r="H213" s="47">
        <v>92.94</v>
      </c>
      <c r="I213" s="48">
        <f t="shared" si="21"/>
        <v>1.9749835418038098E-2</v>
      </c>
      <c r="J213" s="49">
        <f t="shared" si="27"/>
        <v>1.0889649609110905</v>
      </c>
      <c r="K213" s="49">
        <f t="shared" si="22"/>
        <v>0.94221125932767236</v>
      </c>
      <c r="L213" s="49">
        <f t="shared" si="23"/>
        <v>1.5816901182197247</v>
      </c>
      <c r="AE213" s="46">
        <v>44866</v>
      </c>
      <c r="AF213" s="49">
        <f t="shared" si="24"/>
        <v>4.0460292852758801</v>
      </c>
      <c r="AG213" s="49">
        <f t="shared" si="25"/>
        <v>4.5319541236568321</v>
      </c>
      <c r="AH213" s="128"/>
      <c r="AI213" s="42"/>
      <c r="AJ213" s="42"/>
    </row>
    <row r="214" spans="2:36" x14ac:dyDescent="0.3">
      <c r="B214" s="42"/>
      <c r="C214" s="42"/>
      <c r="D214" s="42"/>
      <c r="E214" s="46">
        <v>44867</v>
      </c>
      <c r="F214" s="47">
        <v>59.43</v>
      </c>
      <c r="G214" s="48">
        <f t="shared" si="26"/>
        <v>3.9531222669232147E-2</v>
      </c>
      <c r="H214" s="47">
        <v>92.35</v>
      </c>
      <c r="I214" s="48">
        <f t="shared" si="21"/>
        <v>-6.3481816225522403E-3</v>
      </c>
      <c r="J214" s="49">
        <f t="shared" si="27"/>
        <v>1.1392452127832295</v>
      </c>
      <c r="K214" s="49">
        <f t="shared" si="22"/>
        <v>0.94221125932767236</v>
      </c>
      <c r="L214" s="49">
        <f t="shared" si="23"/>
        <v>1.5816901182197247</v>
      </c>
      <c r="AE214" s="46">
        <v>44867</v>
      </c>
      <c r="AF214" s="49">
        <f t="shared" si="24"/>
        <v>4.0847991493785694</v>
      </c>
      <c r="AG214" s="49">
        <f t="shared" si="25"/>
        <v>4.5255857066452485</v>
      </c>
      <c r="AH214" s="128"/>
      <c r="AI214" s="42"/>
      <c r="AJ214" s="42"/>
    </row>
    <row r="215" spans="2:36" x14ac:dyDescent="0.3">
      <c r="B215" s="42"/>
      <c r="C215" s="42"/>
      <c r="D215" s="42"/>
      <c r="E215" s="46">
        <v>44868</v>
      </c>
      <c r="F215" s="47">
        <v>60.53</v>
      </c>
      <c r="G215" s="48">
        <f t="shared" si="26"/>
        <v>1.850917045263345E-2</v>
      </c>
      <c r="H215" s="47">
        <v>88.03</v>
      </c>
      <c r="I215" s="48">
        <f t="shared" si="21"/>
        <v>-4.6778559826746058E-2</v>
      </c>
      <c r="J215" s="49">
        <f t="shared" si="27"/>
        <v>1.217274022291277</v>
      </c>
      <c r="K215" s="49">
        <f t="shared" si="22"/>
        <v>0.94221125932767236</v>
      </c>
      <c r="L215" s="49">
        <f t="shared" si="23"/>
        <v>1.5816901182197247</v>
      </c>
      <c r="AE215" s="46">
        <v>44868</v>
      </c>
      <c r="AF215" s="49">
        <f t="shared" si="24"/>
        <v>4.1031391099035961</v>
      </c>
      <c r="AG215" s="49">
        <f t="shared" si="25"/>
        <v>4.4776776654728145</v>
      </c>
      <c r="AH215" s="128"/>
      <c r="AI215" s="42"/>
      <c r="AJ215" s="42"/>
    </row>
    <row r="216" spans="2:36" x14ac:dyDescent="0.3">
      <c r="B216" s="42"/>
      <c r="C216" s="42"/>
      <c r="D216" s="42"/>
      <c r="E216" s="46">
        <v>44869</v>
      </c>
      <c r="F216" s="47">
        <v>62.58</v>
      </c>
      <c r="G216" s="48">
        <f t="shared" si="26"/>
        <v>3.386750371716496E-2</v>
      </c>
      <c r="H216" s="47">
        <v>90.04</v>
      </c>
      <c r="I216" s="48">
        <f t="shared" si="21"/>
        <v>2.283312507099855E-2</v>
      </c>
      <c r="J216" s="49">
        <f t="shared" si="27"/>
        <v>1.2304060397718135</v>
      </c>
      <c r="K216" s="49">
        <f t="shared" si="22"/>
        <v>0.94221125932767236</v>
      </c>
      <c r="L216" s="49">
        <f t="shared" si="23"/>
        <v>1.5816901182197247</v>
      </c>
      <c r="AE216" s="46">
        <v>44869</v>
      </c>
      <c r="AF216" s="49">
        <f t="shared" si="24"/>
        <v>4.1364457382407362</v>
      </c>
      <c r="AG216" s="49">
        <f t="shared" si="25"/>
        <v>4.5002540160385314</v>
      </c>
      <c r="AH216" s="128"/>
      <c r="AI216" s="42"/>
      <c r="AJ216" s="42"/>
    </row>
    <row r="217" spans="2:36" x14ac:dyDescent="0.3">
      <c r="B217" s="42"/>
      <c r="C217" s="42"/>
      <c r="D217" s="42"/>
      <c r="E217" s="46">
        <v>44872</v>
      </c>
      <c r="F217" s="47">
        <v>63.15</v>
      </c>
      <c r="G217" s="48">
        <f t="shared" si="26"/>
        <v>9.1083413231063393E-3</v>
      </c>
      <c r="H217" s="47">
        <v>92.18</v>
      </c>
      <c r="I217" s="48">
        <f t="shared" si="21"/>
        <v>2.3767214571301709E-2</v>
      </c>
      <c r="J217" s="49">
        <f t="shared" si="27"/>
        <v>1.2127883959128221</v>
      </c>
      <c r="K217" s="49">
        <f t="shared" si="22"/>
        <v>0.94221125932767236</v>
      </c>
      <c r="L217" s="49">
        <f t="shared" si="23"/>
        <v>1.5816901182197247</v>
      </c>
      <c r="AE217" s="46">
        <v>44872</v>
      </c>
      <c r="AF217" s="49">
        <f t="shared" si="24"/>
        <v>4.1455128487964998</v>
      </c>
      <c r="AG217" s="49">
        <f t="shared" si="25"/>
        <v>4.5237431872923626</v>
      </c>
      <c r="AH217" s="128"/>
      <c r="AI217" s="42"/>
      <c r="AJ217" s="42"/>
    </row>
    <row r="218" spans="2:36" x14ac:dyDescent="0.3">
      <c r="B218" s="42"/>
      <c r="C218" s="42"/>
      <c r="D218" s="42"/>
      <c r="E218" s="46">
        <v>44873</v>
      </c>
      <c r="F218" s="47">
        <v>63.71</v>
      </c>
      <c r="G218" s="48">
        <f t="shared" si="26"/>
        <v>8.8677751385590753E-3</v>
      </c>
      <c r="H218" s="47">
        <v>92.95</v>
      </c>
      <c r="I218" s="48">
        <f t="shared" si="21"/>
        <v>8.3532219570405797E-3</v>
      </c>
      <c r="J218" s="49">
        <f t="shared" si="27"/>
        <v>1.2134072704441241</v>
      </c>
      <c r="K218" s="49">
        <f t="shared" si="22"/>
        <v>0.94221125932767236</v>
      </c>
      <c r="L218" s="49">
        <f t="shared" si="23"/>
        <v>1.5816901182197247</v>
      </c>
      <c r="AE218" s="46">
        <v>44873</v>
      </c>
      <c r="AF218" s="49">
        <f t="shared" si="24"/>
        <v>4.1543415361283964</v>
      </c>
      <c r="AG218" s="49">
        <f t="shared" si="25"/>
        <v>4.5320617141674528</v>
      </c>
      <c r="AH218" s="128"/>
      <c r="AI218" s="42"/>
      <c r="AJ218" s="42"/>
    </row>
    <row r="219" spans="2:36" x14ac:dyDescent="0.3">
      <c r="B219" s="42"/>
      <c r="C219" s="42"/>
      <c r="D219" s="42"/>
      <c r="E219" s="46">
        <v>44874</v>
      </c>
      <c r="F219" s="47">
        <v>61.01</v>
      </c>
      <c r="G219" s="48">
        <f t="shared" si="26"/>
        <v>-4.2379532255532926E-2</v>
      </c>
      <c r="H219" s="47">
        <v>89.99</v>
      </c>
      <c r="I219" s="48">
        <f t="shared" si="21"/>
        <v>-3.1845077998924221E-2</v>
      </c>
      <c r="J219" s="49">
        <f t="shared" si="27"/>
        <v>1.2002042353774742</v>
      </c>
      <c r="K219" s="49">
        <f t="shared" si="22"/>
        <v>0.94221125932767236</v>
      </c>
      <c r="L219" s="49">
        <f t="shared" si="23"/>
        <v>1.5816901182197247</v>
      </c>
      <c r="AE219" s="46">
        <v>44874</v>
      </c>
      <c r="AF219" s="49">
        <f t="shared" si="24"/>
        <v>4.1110377851637612</v>
      </c>
      <c r="AG219" s="49">
        <f t="shared" si="25"/>
        <v>4.4996985530458575</v>
      </c>
      <c r="AH219" s="128"/>
      <c r="AI219" s="42"/>
      <c r="AJ219" s="42"/>
    </row>
    <row r="220" spans="2:36" x14ac:dyDescent="0.3">
      <c r="B220" s="42"/>
      <c r="C220" s="42"/>
      <c r="D220" s="42"/>
      <c r="E220" s="46">
        <v>44875</v>
      </c>
      <c r="F220" s="47">
        <v>64.23</v>
      </c>
      <c r="G220" s="48">
        <f t="shared" si="26"/>
        <v>5.2778233076544945E-2</v>
      </c>
      <c r="H220" s="47">
        <v>103.52</v>
      </c>
      <c r="I220" s="48">
        <f t="shared" si="21"/>
        <v>0.15035003889321041</v>
      </c>
      <c r="J220" s="49">
        <f t="shared" si="27"/>
        <v>1.0984038349469565</v>
      </c>
      <c r="K220" s="49">
        <f t="shared" si="22"/>
        <v>0.94221125932767236</v>
      </c>
      <c r="L220" s="49">
        <f t="shared" si="23"/>
        <v>1.5816901182197247</v>
      </c>
      <c r="AE220" s="46">
        <v>44875</v>
      </c>
      <c r="AF220" s="49">
        <f t="shared" si="24"/>
        <v>4.162470391269701</v>
      </c>
      <c r="AG220" s="49">
        <f t="shared" si="25"/>
        <v>4.6397648307525907</v>
      </c>
      <c r="AH220" s="128"/>
      <c r="AI220" s="42"/>
      <c r="AJ220" s="42"/>
    </row>
    <row r="221" spans="2:36" x14ac:dyDescent="0.3">
      <c r="B221" s="42"/>
      <c r="C221" s="42"/>
      <c r="D221" s="42"/>
      <c r="E221" s="46">
        <v>44876</v>
      </c>
      <c r="F221" s="47">
        <v>65.22</v>
      </c>
      <c r="G221" s="48">
        <f t="shared" si="26"/>
        <v>1.5413358243811182E-2</v>
      </c>
      <c r="H221" s="47">
        <v>108.77</v>
      </c>
      <c r="I221" s="48">
        <f t="shared" si="21"/>
        <v>5.0714837712519278E-2</v>
      </c>
      <c r="J221" s="49">
        <f t="shared" si="27"/>
        <v>1.0615001204128145</v>
      </c>
      <c r="K221" s="49">
        <f t="shared" si="22"/>
        <v>0.94221125932767236</v>
      </c>
      <c r="L221" s="49">
        <f t="shared" si="23"/>
        <v>1.5816901182197247</v>
      </c>
      <c r="AE221" s="46">
        <v>44876</v>
      </c>
      <c r="AF221" s="49">
        <f t="shared" si="24"/>
        <v>4.1777661703611733</v>
      </c>
      <c r="AG221" s="49">
        <f t="shared" si="25"/>
        <v>4.6892355611057592</v>
      </c>
      <c r="AH221" s="128"/>
      <c r="AI221" s="42"/>
      <c r="AJ221" s="42"/>
    </row>
    <row r="222" spans="2:36" x14ac:dyDescent="0.3">
      <c r="B222" s="42"/>
      <c r="C222" s="42"/>
      <c r="D222" s="42"/>
      <c r="E222" s="46">
        <v>44879</v>
      </c>
      <c r="F222" s="47">
        <v>62.57</v>
      </c>
      <c r="G222" s="48">
        <f t="shared" si="26"/>
        <v>-4.0631708065010708E-2</v>
      </c>
      <c r="H222" s="47">
        <v>101.41</v>
      </c>
      <c r="I222" s="48">
        <f t="shared" si="21"/>
        <v>-6.766571664981158E-2</v>
      </c>
      <c r="J222" s="49">
        <f t="shared" si="27"/>
        <v>1.0922794276639547</v>
      </c>
      <c r="K222" s="49">
        <f t="shared" si="22"/>
        <v>0.94221125932767236</v>
      </c>
      <c r="L222" s="49">
        <f t="shared" si="23"/>
        <v>1.5816901182197247</v>
      </c>
      <c r="AE222" s="46">
        <v>44879</v>
      </c>
      <c r="AF222" s="49">
        <f t="shared" si="24"/>
        <v>4.1362859300102723</v>
      </c>
      <c r="AG222" s="49">
        <f t="shared" si="25"/>
        <v>4.6191717056239048</v>
      </c>
      <c r="AH222" s="128"/>
      <c r="AI222" s="42"/>
      <c r="AJ222" s="42"/>
    </row>
    <row r="223" spans="2:36" x14ac:dyDescent="0.3">
      <c r="B223" s="42"/>
      <c r="C223" s="42"/>
      <c r="D223" s="42"/>
      <c r="E223" s="46">
        <v>44880</v>
      </c>
      <c r="F223" s="47">
        <v>64.540000000000006</v>
      </c>
      <c r="G223" s="48">
        <f t="shared" si="26"/>
        <v>3.1484737094454207E-2</v>
      </c>
      <c r="H223" s="47">
        <v>97.61</v>
      </c>
      <c r="I223" s="48">
        <f t="shared" si="21"/>
        <v>-3.7471649738684554E-2</v>
      </c>
      <c r="J223" s="49">
        <f t="shared" si="27"/>
        <v>1.1705312970488166</v>
      </c>
      <c r="K223" s="49">
        <f t="shared" si="22"/>
        <v>0.94221125932767236</v>
      </c>
      <c r="L223" s="49">
        <f t="shared" si="23"/>
        <v>1.5816901182197247</v>
      </c>
      <c r="AE223" s="46">
        <v>44880</v>
      </c>
      <c r="AF223" s="49">
        <f t="shared" si="24"/>
        <v>4.1672851866238156</v>
      </c>
      <c r="AG223" s="49">
        <f t="shared" si="25"/>
        <v>4.580979947186874</v>
      </c>
      <c r="AH223" s="128"/>
      <c r="AI223" s="42"/>
      <c r="AJ223" s="42"/>
    </row>
    <row r="224" spans="2:36" x14ac:dyDescent="0.3">
      <c r="B224" s="42"/>
      <c r="C224" s="42"/>
      <c r="D224" s="42"/>
      <c r="E224" s="46">
        <v>44881</v>
      </c>
      <c r="F224" s="47">
        <v>62.36</v>
      </c>
      <c r="G224" s="48">
        <f t="shared" si="26"/>
        <v>-3.3777502324140118E-2</v>
      </c>
      <c r="H224" s="47">
        <v>94.04</v>
      </c>
      <c r="I224" s="48">
        <f t="shared" si="21"/>
        <v>-3.6574121503944235E-2</v>
      </c>
      <c r="J224" s="49">
        <f t="shared" si="27"/>
        <v>1.1739290989440674</v>
      </c>
      <c r="K224" s="49">
        <f t="shared" si="22"/>
        <v>0.94221125932767236</v>
      </c>
      <c r="L224" s="49">
        <f t="shared" si="23"/>
        <v>1.5816901182197247</v>
      </c>
      <c r="AE224" s="46">
        <v>44881</v>
      </c>
      <c r="AF224" s="49">
        <f t="shared" si="24"/>
        <v>4.1329240441895756</v>
      </c>
      <c r="AG224" s="49">
        <f t="shared" si="25"/>
        <v>4.543720223671869</v>
      </c>
      <c r="AH224" s="128"/>
      <c r="AI224" s="42"/>
      <c r="AJ224" s="42"/>
    </row>
    <row r="225" spans="2:36" x14ac:dyDescent="0.3">
      <c r="B225" s="42"/>
      <c r="C225" s="42"/>
      <c r="D225" s="42"/>
      <c r="E225" s="46">
        <v>44882</v>
      </c>
      <c r="F225" s="47">
        <v>61.59</v>
      </c>
      <c r="G225" s="48">
        <f t="shared" si="26"/>
        <v>-1.2347658755612501E-2</v>
      </c>
      <c r="H225" s="47">
        <v>90.51</v>
      </c>
      <c r="I225" s="48">
        <f t="shared" si="21"/>
        <v>-3.7537218205019096E-2</v>
      </c>
      <c r="J225" s="49">
        <f t="shared" si="27"/>
        <v>1.2046531512259551</v>
      </c>
      <c r="K225" s="49">
        <f t="shared" si="22"/>
        <v>0.94221125932767236</v>
      </c>
      <c r="L225" s="49">
        <f t="shared" si="23"/>
        <v>1.5816901182197247</v>
      </c>
      <c r="AE225" s="46">
        <v>44882</v>
      </c>
      <c r="AF225" s="49">
        <f t="shared" si="24"/>
        <v>4.120499519698952</v>
      </c>
      <c r="AG225" s="49">
        <f t="shared" si="25"/>
        <v>4.5054603418390791</v>
      </c>
      <c r="AH225" s="128"/>
      <c r="AI225" s="42"/>
      <c r="AJ225" s="42"/>
    </row>
    <row r="226" spans="2:36" x14ac:dyDescent="0.3">
      <c r="B226" s="42"/>
      <c r="C226" s="42"/>
      <c r="D226" s="42"/>
      <c r="E226" s="46">
        <v>44883</v>
      </c>
      <c r="F226" s="47">
        <v>61.94</v>
      </c>
      <c r="G226" s="48">
        <f t="shared" si="26"/>
        <v>5.6827407046597944E-3</v>
      </c>
      <c r="H226" s="47">
        <v>91.68</v>
      </c>
      <c r="I226" s="48">
        <f t="shared" si="21"/>
        <v>1.2926748425588386E-2</v>
      </c>
      <c r="J226" s="49">
        <f t="shared" si="27"/>
        <v>1.1960380003850029</v>
      </c>
      <c r="K226" s="49">
        <f t="shared" si="22"/>
        <v>0.94221125932767236</v>
      </c>
      <c r="L226" s="49">
        <f t="shared" si="23"/>
        <v>1.5816901182197247</v>
      </c>
      <c r="AE226" s="46">
        <v>44883</v>
      </c>
      <c r="AF226" s="49">
        <f t="shared" si="24"/>
        <v>4.1261661745450571</v>
      </c>
      <c r="AG226" s="49">
        <f t="shared" si="25"/>
        <v>4.5183042529664297</v>
      </c>
      <c r="AH226" s="128"/>
      <c r="AI226" s="42"/>
      <c r="AJ226" s="42"/>
    </row>
    <row r="227" spans="2:36" x14ac:dyDescent="0.3">
      <c r="B227" s="42"/>
      <c r="C227" s="42"/>
      <c r="D227" s="42"/>
      <c r="E227" s="46">
        <v>44886</v>
      </c>
      <c r="F227" s="47">
        <v>62.64</v>
      </c>
      <c r="G227" s="48">
        <f t="shared" si="26"/>
        <v>1.1301259283177378E-2</v>
      </c>
      <c r="H227" s="47">
        <v>89.85</v>
      </c>
      <c r="I227" s="48">
        <f t="shared" si="21"/>
        <v>-1.996073298429335E-2</v>
      </c>
      <c r="J227" s="49">
        <f t="shared" si="27"/>
        <v>1.2341900744682117</v>
      </c>
      <c r="K227" s="49">
        <f t="shared" si="22"/>
        <v>0.94221125932767236</v>
      </c>
      <c r="L227" s="49">
        <f t="shared" si="23"/>
        <v>1.5816901182197247</v>
      </c>
      <c r="AE227" s="46">
        <v>44886</v>
      </c>
      <c r="AF227" s="49">
        <f t="shared" si="24"/>
        <v>4.1374040516825481</v>
      </c>
      <c r="AG227" s="49">
        <f t="shared" si="25"/>
        <v>4.498141613229568</v>
      </c>
      <c r="AH227" s="128"/>
      <c r="AI227" s="42"/>
      <c r="AJ227" s="42"/>
    </row>
    <row r="228" spans="2:36" x14ac:dyDescent="0.3">
      <c r="B228" s="42"/>
      <c r="C228" s="42"/>
      <c r="D228" s="42"/>
      <c r="E228" s="46">
        <v>44887</v>
      </c>
      <c r="F228" s="47">
        <v>64.760000000000005</v>
      </c>
      <c r="G228" s="48">
        <f t="shared" si="26"/>
        <v>3.3844189016602799E-2</v>
      </c>
      <c r="H228" s="47">
        <v>87.8</v>
      </c>
      <c r="I228" s="48">
        <f t="shared" si="21"/>
        <v>-2.2815804117974348E-2</v>
      </c>
      <c r="J228" s="49">
        <f t="shared" si="27"/>
        <v>1.3057520189212868</v>
      </c>
      <c r="K228" s="49">
        <f t="shared" si="22"/>
        <v>0.94221125932767236</v>
      </c>
      <c r="L228" s="49">
        <f t="shared" si="23"/>
        <v>1.5816901182197247</v>
      </c>
      <c r="AE228" s="46">
        <v>44887</v>
      </c>
      <c r="AF228" s="49">
        <f t="shared" si="24"/>
        <v>4.1706881288094344</v>
      </c>
      <c r="AG228" s="49">
        <f t="shared" si="25"/>
        <v>4.475061500641071</v>
      </c>
      <c r="AH228" s="128"/>
      <c r="AI228" s="42"/>
      <c r="AJ228" s="42"/>
    </row>
    <row r="229" spans="2:36" x14ac:dyDescent="0.3">
      <c r="B229" s="42"/>
      <c r="C229" s="42"/>
      <c r="D229" s="42"/>
      <c r="E229" s="46">
        <v>44888</v>
      </c>
      <c r="F229" s="47">
        <v>65.319999999999993</v>
      </c>
      <c r="G229" s="48">
        <f t="shared" si="26"/>
        <v>8.6473131562692096E-3</v>
      </c>
      <c r="H229" s="47">
        <v>88.52</v>
      </c>
      <c r="I229" s="48">
        <f t="shared" si="21"/>
        <v>8.2004555808656843E-3</v>
      </c>
      <c r="J229" s="49">
        <f t="shared" si="27"/>
        <v>1.306330758176981</v>
      </c>
      <c r="K229" s="49">
        <f t="shared" si="22"/>
        <v>0.94221125932767236</v>
      </c>
      <c r="L229" s="49">
        <f t="shared" si="23"/>
        <v>1.5816901182197247</v>
      </c>
      <c r="AE229" s="46">
        <v>44888</v>
      </c>
      <c r="AF229" s="49">
        <f t="shared" si="24"/>
        <v>4.1792982681022641</v>
      </c>
      <c r="AG229" s="49">
        <f t="shared" si="25"/>
        <v>4.4832285151828488</v>
      </c>
      <c r="AH229" s="128"/>
      <c r="AI229" s="42"/>
      <c r="AJ229" s="42"/>
    </row>
    <row r="230" spans="2:36" x14ac:dyDescent="0.3">
      <c r="B230" s="42"/>
      <c r="C230" s="42"/>
      <c r="D230" s="42"/>
      <c r="E230" s="46">
        <v>44890</v>
      </c>
      <c r="F230" s="47">
        <v>66.459999999999994</v>
      </c>
      <c r="G230" s="48">
        <f t="shared" si="26"/>
        <v>1.7452541334966432E-2</v>
      </c>
      <c r="H230" s="47">
        <v>90</v>
      </c>
      <c r="I230" s="48">
        <f t="shared" si="21"/>
        <v>1.6719385449615931E-2</v>
      </c>
      <c r="J230" s="49">
        <f t="shared" si="27"/>
        <v>1.3072727526911783</v>
      </c>
      <c r="K230" s="49">
        <f t="shared" si="22"/>
        <v>0.94221125932767236</v>
      </c>
      <c r="L230" s="49">
        <f t="shared" si="23"/>
        <v>1.5816901182197247</v>
      </c>
      <c r="AE230" s="46">
        <v>44890</v>
      </c>
      <c r="AF230" s="49">
        <f t="shared" si="24"/>
        <v>4.1966002629264478</v>
      </c>
      <c r="AG230" s="49">
        <f t="shared" si="25"/>
        <v>4.499809670330265</v>
      </c>
      <c r="AH230" s="128"/>
      <c r="AI230" s="42"/>
      <c r="AJ230" s="42"/>
    </row>
    <row r="231" spans="2:36" x14ac:dyDescent="0.3">
      <c r="B231" s="42"/>
      <c r="C231" s="42"/>
      <c r="D231" s="42"/>
      <c r="E231" s="46">
        <v>44893</v>
      </c>
      <c r="F231" s="47">
        <v>65.010000000000005</v>
      </c>
      <c r="G231" s="48">
        <f t="shared" si="26"/>
        <v>-2.1817634667468999E-2</v>
      </c>
      <c r="H231" s="47">
        <v>88.1</v>
      </c>
      <c r="I231" s="48">
        <f t="shared" si="21"/>
        <v>-2.1111111111111192E-2</v>
      </c>
      <c r="J231" s="49">
        <f t="shared" si="27"/>
        <v>1.30632921455846</v>
      </c>
      <c r="K231" s="49">
        <f t="shared" si="22"/>
        <v>0.94221125932767236</v>
      </c>
      <c r="L231" s="49">
        <f t="shared" si="23"/>
        <v>1.5816901182197247</v>
      </c>
      <c r="AE231" s="46">
        <v>44893</v>
      </c>
      <c r="AF231" s="49">
        <f t="shared" si="24"/>
        <v>4.1745411042163774</v>
      </c>
      <c r="AG231" s="49">
        <f t="shared" si="25"/>
        <v>4.478472532942134</v>
      </c>
      <c r="AH231" s="128"/>
      <c r="AI231" s="42"/>
      <c r="AJ231" s="42"/>
    </row>
    <row r="232" spans="2:36" x14ac:dyDescent="0.3">
      <c r="B232" s="42"/>
      <c r="C232" s="42"/>
      <c r="D232" s="42"/>
      <c r="E232" s="46">
        <v>44894</v>
      </c>
      <c r="F232" s="47">
        <v>65.849999999999994</v>
      </c>
      <c r="G232" s="48">
        <f t="shared" si="26"/>
        <v>1.2921089063220981E-2</v>
      </c>
      <c r="H232" s="47">
        <v>88.21</v>
      </c>
      <c r="I232" s="48">
        <f t="shared" si="21"/>
        <v>1.2485811577751527E-3</v>
      </c>
      <c r="J232" s="49">
        <f t="shared" si="27"/>
        <v>1.3215583378461215</v>
      </c>
      <c r="K232" s="49">
        <f t="shared" si="22"/>
        <v>0.94221125932767236</v>
      </c>
      <c r="L232" s="49">
        <f t="shared" si="23"/>
        <v>1.5816901182197247</v>
      </c>
      <c r="AE232" s="46">
        <v>44894</v>
      </c>
      <c r="AF232" s="49">
        <f t="shared" si="24"/>
        <v>4.1873794281892902</v>
      </c>
      <c r="AG232" s="49">
        <f t="shared" si="25"/>
        <v>4.4797203352706756</v>
      </c>
      <c r="AH232" s="128"/>
      <c r="AI232" s="42"/>
      <c r="AJ232" s="42"/>
    </row>
    <row r="233" spans="2:36" x14ac:dyDescent="0.3">
      <c r="B233" s="42"/>
      <c r="C233" s="42"/>
      <c r="D233" s="42"/>
      <c r="E233" s="46">
        <v>44895</v>
      </c>
      <c r="F233" s="47">
        <v>69.39</v>
      </c>
      <c r="G233" s="48">
        <f t="shared" si="26"/>
        <v>5.3758542141230103E-2</v>
      </c>
      <c r="H233" s="47">
        <v>91.53</v>
      </c>
      <c r="I233" s="48">
        <f t="shared" si="21"/>
        <v>3.7637456070740427E-2</v>
      </c>
      <c r="J233" s="49">
        <f t="shared" si="27"/>
        <v>1.3420905146550304</v>
      </c>
      <c r="K233" s="49">
        <f t="shared" si="22"/>
        <v>0.94221125932767236</v>
      </c>
      <c r="L233" s="49">
        <f t="shared" si="23"/>
        <v>1.5816901182197247</v>
      </c>
      <c r="AE233" s="46">
        <v>44895</v>
      </c>
      <c r="AF233" s="49">
        <f t="shared" si="24"/>
        <v>4.2397427649114574</v>
      </c>
      <c r="AG233" s="49">
        <f t="shared" si="25"/>
        <v>4.5166667873966881</v>
      </c>
      <c r="AH233" s="128"/>
      <c r="AI233" s="42"/>
      <c r="AJ233" s="42"/>
    </row>
    <row r="234" spans="2:36" x14ac:dyDescent="0.3">
      <c r="B234" s="42"/>
      <c r="C234" s="42"/>
      <c r="D234" s="42"/>
      <c r="E234" s="46">
        <v>44896</v>
      </c>
      <c r="F234" s="47">
        <v>69.22</v>
      </c>
      <c r="G234" s="48">
        <f t="shared" si="26"/>
        <v>-2.4499207378585464E-3</v>
      </c>
      <c r="H234" s="47">
        <v>85.04</v>
      </c>
      <c r="I234" s="48">
        <f t="shared" si="21"/>
        <v>-7.0905713973560491E-2</v>
      </c>
      <c r="J234" s="49">
        <f t="shared" si="27"/>
        <v>1.4409759261322108</v>
      </c>
      <c r="K234" s="49">
        <f t="shared" si="22"/>
        <v>0.94221125932767236</v>
      </c>
      <c r="L234" s="49">
        <f t="shared" si="23"/>
        <v>1.5816901182197247</v>
      </c>
      <c r="AE234" s="46">
        <v>44896</v>
      </c>
      <c r="AF234" s="49">
        <f t="shared" si="24"/>
        <v>4.2372898382071984</v>
      </c>
      <c r="AG234" s="49">
        <f t="shared" si="25"/>
        <v>4.4431217340336921</v>
      </c>
      <c r="AH234" s="128"/>
      <c r="AI234" s="42"/>
      <c r="AJ234" s="42"/>
    </row>
    <row r="235" spans="2:36" x14ac:dyDescent="0.3">
      <c r="B235" s="42"/>
      <c r="C235" s="42"/>
      <c r="D235" s="42"/>
      <c r="E235" s="46">
        <v>44897</v>
      </c>
      <c r="F235" s="47">
        <v>68.25</v>
      </c>
      <c r="G235" s="48">
        <f t="shared" si="26"/>
        <v>-1.4013290956370938E-2</v>
      </c>
      <c r="H235" s="47">
        <v>85.16</v>
      </c>
      <c r="I235" s="48">
        <f t="shared" si="21"/>
        <v>1.4111006585135755E-3</v>
      </c>
      <c r="J235" s="49">
        <f t="shared" si="27"/>
        <v>1.4187810683184037</v>
      </c>
      <c r="K235" s="49">
        <f t="shared" si="22"/>
        <v>0.94221125932767236</v>
      </c>
      <c r="L235" s="49">
        <f t="shared" si="23"/>
        <v>1.5816901182197247</v>
      </c>
      <c r="AE235" s="46">
        <v>44897</v>
      </c>
      <c r="AF235" s="49">
        <f t="shared" si="24"/>
        <v>4.223177434065069</v>
      </c>
      <c r="AG235" s="49">
        <f t="shared" si="25"/>
        <v>4.4445318400252791</v>
      </c>
      <c r="AH235" s="128"/>
      <c r="AI235" s="42"/>
      <c r="AJ235" s="42"/>
    </row>
    <row r="236" spans="2:36" x14ac:dyDescent="0.3">
      <c r="B236" s="42"/>
      <c r="C236" s="42"/>
      <c r="D236" s="42"/>
      <c r="E236" s="46">
        <v>44900</v>
      </c>
      <c r="F236" s="47">
        <v>64.5</v>
      </c>
      <c r="G236" s="48">
        <f t="shared" si="26"/>
        <v>-5.4945054945054972E-2</v>
      </c>
      <c r="H236" s="47">
        <v>81.97</v>
      </c>
      <c r="I236" s="48">
        <f t="shared" si="21"/>
        <v>-3.7458900892437752E-2</v>
      </c>
      <c r="J236" s="49">
        <f t="shared" si="27"/>
        <v>1.3930065592085541</v>
      </c>
      <c r="K236" s="49">
        <f t="shared" si="22"/>
        <v>0.94221125932767236</v>
      </c>
      <c r="L236" s="49">
        <f t="shared" si="23"/>
        <v>1.5816901182197247</v>
      </c>
      <c r="AE236" s="46">
        <v>44900</v>
      </c>
      <c r="AF236" s="49">
        <f t="shared" si="24"/>
        <v>4.1666652238017265</v>
      </c>
      <c r="AG236" s="49">
        <f t="shared" si="25"/>
        <v>4.4063533266649388</v>
      </c>
      <c r="AH236" s="128"/>
      <c r="AI236" s="42"/>
      <c r="AJ236" s="42"/>
    </row>
    <row r="237" spans="2:36" x14ac:dyDescent="0.3">
      <c r="B237" s="42"/>
      <c r="C237" s="42"/>
      <c r="D237" s="42"/>
      <c r="E237" s="46">
        <v>44901</v>
      </c>
      <c r="F237" s="47">
        <v>63.24</v>
      </c>
      <c r="G237" s="48">
        <f t="shared" si="26"/>
        <v>-1.9534883720930152E-2</v>
      </c>
      <c r="H237" s="47">
        <v>78.73</v>
      </c>
      <c r="I237" s="48">
        <f t="shared" si="21"/>
        <v>-3.9526656093692769E-2</v>
      </c>
      <c r="J237" s="49">
        <f t="shared" si="27"/>
        <v>1.4220012941714215</v>
      </c>
      <c r="K237" s="49">
        <f t="shared" si="22"/>
        <v>0.94221125932767236</v>
      </c>
      <c r="L237" s="49">
        <f t="shared" si="23"/>
        <v>1.5816901182197247</v>
      </c>
      <c r="AE237" s="46">
        <v>44901</v>
      </c>
      <c r="AF237" s="49">
        <f t="shared" si="24"/>
        <v>4.1469370123412714</v>
      </c>
      <c r="AG237" s="49">
        <f t="shared" si="25"/>
        <v>4.3660242771963755</v>
      </c>
      <c r="AH237" s="128"/>
      <c r="AI237" s="42"/>
      <c r="AJ237" s="42"/>
    </row>
    <row r="238" spans="2:36" x14ac:dyDescent="0.3">
      <c r="B238" s="42"/>
      <c r="C238" s="42"/>
      <c r="D238" s="42"/>
      <c r="E238" s="46">
        <v>44902</v>
      </c>
      <c r="F238" s="47">
        <v>61.39</v>
      </c>
      <c r="G238" s="48">
        <f t="shared" si="26"/>
        <v>-2.9253636938646466E-2</v>
      </c>
      <c r="H238" s="47">
        <v>77.64</v>
      </c>
      <c r="I238" s="48">
        <f t="shared" si="21"/>
        <v>-1.3844785977391139E-2</v>
      </c>
      <c r="J238" s="49">
        <f t="shared" si="27"/>
        <v>1.3997822705359626</v>
      </c>
      <c r="K238" s="49">
        <f t="shared" si="22"/>
        <v>0.94221125932767236</v>
      </c>
      <c r="L238" s="49">
        <f t="shared" si="23"/>
        <v>1.5816901182197247</v>
      </c>
      <c r="AE238" s="46">
        <v>44902</v>
      </c>
      <c r="AF238" s="49">
        <f t="shared" si="24"/>
        <v>4.1172469554394047</v>
      </c>
      <c r="AG238" s="49">
        <f t="shared" si="25"/>
        <v>4.3520827583008099</v>
      </c>
      <c r="AH238" s="128"/>
      <c r="AI238" s="42"/>
      <c r="AJ238" s="42"/>
    </row>
    <row r="239" spans="2:36" x14ac:dyDescent="0.3">
      <c r="B239" s="42"/>
      <c r="C239" s="42"/>
      <c r="D239" s="42"/>
      <c r="E239" s="46">
        <v>44903</v>
      </c>
      <c r="F239" s="47">
        <v>62.83</v>
      </c>
      <c r="G239" s="48">
        <f t="shared" si="26"/>
        <v>2.3456589021013219E-2</v>
      </c>
      <c r="H239" s="47">
        <v>79.05</v>
      </c>
      <c r="I239" s="48">
        <f t="shared" si="21"/>
        <v>1.8160741885625997E-2</v>
      </c>
      <c r="J239" s="49">
        <f t="shared" si="27"/>
        <v>1.407063078587798</v>
      </c>
      <c r="K239" s="49">
        <f t="shared" si="22"/>
        <v>0.94221125932767236</v>
      </c>
      <c r="L239" s="49">
        <f t="shared" si="23"/>
        <v>1.5816901182197247</v>
      </c>
      <c r="AE239" s="46">
        <v>44903</v>
      </c>
      <c r="AF239" s="49">
        <f t="shared" si="24"/>
        <v>4.1404326664148554</v>
      </c>
      <c r="AG239" s="49">
        <f t="shared" si="25"/>
        <v>4.3700805636554811</v>
      </c>
      <c r="AH239" s="128"/>
      <c r="AI239" s="42"/>
      <c r="AJ239" s="42"/>
    </row>
    <row r="240" spans="2:36" x14ac:dyDescent="0.3">
      <c r="B240" s="42"/>
      <c r="C240" s="42"/>
      <c r="D240" s="42"/>
      <c r="E240" s="46">
        <v>44904</v>
      </c>
      <c r="F240" s="47">
        <v>62.88</v>
      </c>
      <c r="G240" s="48">
        <f t="shared" si="26"/>
        <v>7.9579818558017656E-4</v>
      </c>
      <c r="H240" s="47">
        <v>78.48</v>
      </c>
      <c r="I240" s="48">
        <f t="shared" si="21"/>
        <v>-7.2106261859581355E-3</v>
      </c>
      <c r="J240" s="49">
        <f t="shared" si="27"/>
        <v>1.4184104443250218</v>
      </c>
      <c r="K240" s="49">
        <f t="shared" si="22"/>
        <v>0.94221125932767236</v>
      </c>
      <c r="L240" s="49">
        <f t="shared" si="23"/>
        <v>1.5816901182197247</v>
      </c>
      <c r="AE240" s="46">
        <v>44904</v>
      </c>
      <c r="AF240" s="49">
        <f t="shared" si="24"/>
        <v>4.141228148120951</v>
      </c>
      <c r="AG240" s="49">
        <f t="shared" si="25"/>
        <v>4.3628438152571078</v>
      </c>
      <c r="AH240" s="128"/>
      <c r="AI240" s="42"/>
      <c r="AJ240" s="42"/>
    </row>
    <row r="241" spans="2:36" x14ac:dyDescent="0.3">
      <c r="B241" s="42"/>
      <c r="C241" s="42"/>
      <c r="D241" s="42"/>
      <c r="E241" s="46">
        <v>44907</v>
      </c>
      <c r="F241" s="47">
        <v>64.069999999999993</v>
      </c>
      <c r="G241" s="48">
        <f t="shared" si="26"/>
        <v>1.8924936386768287E-2</v>
      </c>
      <c r="H241" s="47">
        <v>82.47</v>
      </c>
      <c r="I241" s="48">
        <f t="shared" si="21"/>
        <v>5.084097859327219E-2</v>
      </c>
      <c r="J241" s="49">
        <f t="shared" si="27"/>
        <v>1.3753306172822806</v>
      </c>
      <c r="K241" s="49">
        <f t="shared" si="22"/>
        <v>0.94221125932767236</v>
      </c>
      <c r="L241" s="49">
        <f t="shared" si="23"/>
        <v>1.5816901182197247</v>
      </c>
      <c r="AE241" s="46">
        <v>44907</v>
      </c>
      <c r="AF241" s="49">
        <f t="shared" si="24"/>
        <v>4.1599762356509302</v>
      </c>
      <c r="AG241" s="49">
        <f t="shared" si="25"/>
        <v>4.4124345908452645</v>
      </c>
      <c r="AH241" s="128"/>
      <c r="AI241" s="42"/>
      <c r="AJ241" s="42"/>
    </row>
    <row r="242" spans="2:36" x14ac:dyDescent="0.3">
      <c r="B242" s="42"/>
      <c r="C242" s="42"/>
      <c r="D242" s="42"/>
      <c r="E242" s="46">
        <v>44908</v>
      </c>
      <c r="F242" s="47">
        <v>65.44</v>
      </c>
      <c r="G242" s="48">
        <f t="shared" si="26"/>
        <v>2.1382862494147004E-2</v>
      </c>
      <c r="H242" s="47">
        <v>83.44</v>
      </c>
      <c r="I242" s="48">
        <f t="shared" si="21"/>
        <v>1.1761852794955674E-2</v>
      </c>
      <c r="J242" s="49">
        <f t="shared" si="27"/>
        <v>1.3884088621003812</v>
      </c>
      <c r="K242" s="49">
        <f t="shared" si="22"/>
        <v>0.94221125932767236</v>
      </c>
      <c r="L242" s="49">
        <f t="shared" si="23"/>
        <v>1.5816901182197247</v>
      </c>
      <c r="AE242" s="46">
        <v>44908</v>
      </c>
      <c r="AF242" s="49">
        <f t="shared" si="24"/>
        <v>4.1811336922944919</v>
      </c>
      <c r="AG242" s="49">
        <f t="shared" si="25"/>
        <v>4.424127810692517</v>
      </c>
      <c r="AH242" s="128"/>
      <c r="AI242" s="42"/>
      <c r="AJ242" s="42"/>
    </row>
    <row r="243" spans="2:36" x14ac:dyDescent="0.3">
      <c r="B243" s="42"/>
      <c r="C243" s="42"/>
      <c r="D243" s="42"/>
      <c r="E243" s="46">
        <v>44909</v>
      </c>
      <c r="F243" s="47">
        <v>66.08</v>
      </c>
      <c r="G243" s="48">
        <f t="shared" si="26"/>
        <v>9.7799511002445438E-3</v>
      </c>
      <c r="H243" s="47">
        <v>80.599999999999994</v>
      </c>
      <c r="I243" s="48">
        <f t="shared" si="21"/>
        <v>-3.4036433365292496E-2</v>
      </c>
      <c r="J243" s="49">
        <f t="shared" si="27"/>
        <v>1.4513874863450724</v>
      </c>
      <c r="K243" s="49">
        <f t="shared" si="22"/>
        <v>0.94221125932767236</v>
      </c>
      <c r="L243" s="49">
        <f t="shared" si="23"/>
        <v>1.5816901182197247</v>
      </c>
      <c r="AE243" s="46">
        <v>44909</v>
      </c>
      <c r="AF243" s="49">
        <f t="shared" si="24"/>
        <v>4.1908661292127229</v>
      </c>
      <c r="AG243" s="49">
        <f t="shared" si="25"/>
        <v>4.389498649512583</v>
      </c>
      <c r="AH243" s="128"/>
      <c r="AI243" s="42"/>
      <c r="AJ243" s="42"/>
    </row>
    <row r="244" spans="2:36" x14ac:dyDescent="0.3">
      <c r="B244" s="42"/>
      <c r="C244" s="42"/>
      <c r="D244" s="42"/>
      <c r="E244" s="46">
        <v>44910</v>
      </c>
      <c r="F244" s="47">
        <v>64.06</v>
      </c>
      <c r="G244" s="48">
        <f t="shared" si="26"/>
        <v>-3.0569007263922421E-2</v>
      </c>
      <c r="H244" s="47">
        <v>77.400000000000006</v>
      </c>
      <c r="I244" s="48">
        <f t="shared" si="21"/>
        <v>-3.9702233250620167E-2</v>
      </c>
      <c r="J244" s="49">
        <f t="shared" si="27"/>
        <v>1.4651913817263205</v>
      </c>
      <c r="K244" s="49">
        <f t="shared" si="22"/>
        <v>0.94221125932767236</v>
      </c>
      <c r="L244" s="49">
        <f t="shared" si="23"/>
        <v>1.5816901182197247</v>
      </c>
      <c r="AE244" s="46">
        <v>44910</v>
      </c>
      <c r="AF244" s="49">
        <f t="shared" si="24"/>
        <v>4.1598201441810119</v>
      </c>
      <c r="AG244" s="49">
        <f t="shared" si="25"/>
        <v>4.3489867805956814</v>
      </c>
      <c r="AH244" s="128"/>
      <c r="AI244" s="42"/>
      <c r="AJ244" s="42"/>
    </row>
    <row r="245" spans="2:36" x14ac:dyDescent="0.3">
      <c r="B245" s="42"/>
      <c r="C245" s="42"/>
      <c r="D245" s="42"/>
      <c r="E245" s="46">
        <v>44911</v>
      </c>
      <c r="F245" s="47">
        <v>62.51</v>
      </c>
      <c r="G245" s="48">
        <f t="shared" si="26"/>
        <v>-2.4196066187948895E-2</v>
      </c>
      <c r="H245" s="47">
        <v>75.39</v>
      </c>
      <c r="I245" s="48">
        <f t="shared" si="21"/>
        <v>-2.5968992248062039E-2</v>
      </c>
      <c r="J245" s="49">
        <f t="shared" si="27"/>
        <v>1.4678583152869997</v>
      </c>
      <c r="K245" s="49">
        <f t="shared" si="22"/>
        <v>0.94221125932767236</v>
      </c>
      <c r="L245" s="49">
        <f t="shared" si="23"/>
        <v>1.5816901182197247</v>
      </c>
      <c r="AE245" s="46">
        <v>44911</v>
      </c>
      <c r="AF245" s="49">
        <f t="shared" si="24"/>
        <v>4.1353265439437212</v>
      </c>
      <c r="AG245" s="49">
        <f t="shared" si="25"/>
        <v>4.3226746402236103</v>
      </c>
      <c r="AH245" s="128"/>
      <c r="AI245" s="42"/>
      <c r="AJ245" s="42"/>
    </row>
    <row r="246" spans="2:36" x14ac:dyDescent="0.3">
      <c r="B246" s="42"/>
      <c r="C246" s="42"/>
      <c r="D246" s="42"/>
      <c r="E246" s="46">
        <v>44914</v>
      </c>
      <c r="F246" s="47">
        <v>62.33</v>
      </c>
      <c r="G246" s="48">
        <f t="shared" si="26"/>
        <v>-2.8795392737162029E-3</v>
      </c>
      <c r="H246" s="47">
        <v>73.48</v>
      </c>
      <c r="I246" s="48">
        <f t="shared" si="21"/>
        <v>-2.533492505637347E-2</v>
      </c>
      <c r="J246" s="49">
        <f t="shared" si="27"/>
        <v>1.5016764191581757</v>
      </c>
      <c r="K246" s="49">
        <f t="shared" si="22"/>
        <v>0.94221125932767236</v>
      </c>
      <c r="L246" s="49">
        <f t="shared" si="23"/>
        <v>1.5816901182197247</v>
      </c>
      <c r="AE246" s="46">
        <v>44914</v>
      </c>
      <c r="AF246" s="49">
        <f t="shared" si="24"/>
        <v>4.1324428508207589</v>
      </c>
      <c r="AG246" s="49">
        <f t="shared" si="25"/>
        <v>4.2970132603469251</v>
      </c>
      <c r="AH246" s="128"/>
      <c r="AI246" s="42"/>
      <c r="AJ246" s="42"/>
    </row>
    <row r="247" spans="2:36" x14ac:dyDescent="0.3">
      <c r="B247" s="42"/>
      <c r="C247" s="42"/>
      <c r="D247" s="42"/>
      <c r="E247" s="46">
        <v>44915</v>
      </c>
      <c r="F247" s="47">
        <v>62.7</v>
      </c>
      <c r="G247" s="48">
        <f t="shared" si="26"/>
        <v>5.9361463179850027E-3</v>
      </c>
      <c r="H247" s="47">
        <v>73.09</v>
      </c>
      <c r="I247" s="48">
        <f t="shared" si="21"/>
        <v>-5.3075666848122482E-3</v>
      </c>
      <c r="J247" s="49">
        <f t="shared" si="27"/>
        <v>1.5186509311928245</v>
      </c>
      <c r="K247" s="49">
        <f t="shared" si="22"/>
        <v>0.94221125932767236</v>
      </c>
      <c r="L247" s="49">
        <f t="shared" si="23"/>
        <v>1.5816901182197247</v>
      </c>
      <c r="AE247" s="46">
        <v>44915</v>
      </c>
      <c r="AF247" s="49">
        <f t="shared" si="24"/>
        <v>4.138361447638875</v>
      </c>
      <c r="AG247" s="49">
        <f t="shared" si="25"/>
        <v>4.2916915584923006</v>
      </c>
      <c r="AH247" s="128"/>
      <c r="AI247" s="42"/>
      <c r="AJ247" s="42"/>
    </row>
    <row r="248" spans="2:36" x14ac:dyDescent="0.3">
      <c r="B248" s="42"/>
      <c r="C248" s="42"/>
      <c r="D248" s="42"/>
      <c r="E248" s="46">
        <v>44916</v>
      </c>
      <c r="F248" s="47">
        <v>64.540000000000006</v>
      </c>
      <c r="G248" s="48">
        <f t="shared" si="26"/>
        <v>2.9346092503987231E-2</v>
      </c>
      <c r="H248" s="47">
        <v>75.84</v>
      </c>
      <c r="I248" s="48">
        <f t="shared" si="21"/>
        <v>3.7624846080175134E-2</v>
      </c>
      <c r="J248" s="49">
        <f t="shared" si="27"/>
        <v>1.5065342814469276</v>
      </c>
      <c r="K248" s="49">
        <f t="shared" si="22"/>
        <v>0.94221125932767236</v>
      </c>
      <c r="L248" s="49">
        <f t="shared" si="23"/>
        <v>1.5816901182197247</v>
      </c>
      <c r="AE248" s="46">
        <v>44916</v>
      </c>
      <c r="AF248" s="49">
        <f t="shared" si="24"/>
        <v>4.1672851866238156</v>
      </c>
      <c r="AG248" s="49">
        <f t="shared" si="25"/>
        <v>4.3286258579467667</v>
      </c>
      <c r="AH248" s="128"/>
      <c r="AI248" s="42"/>
      <c r="AJ248" s="42"/>
    </row>
    <row r="249" spans="2:36" x14ac:dyDescent="0.3">
      <c r="B249" s="42"/>
      <c r="C249" s="42"/>
      <c r="D249" s="42"/>
      <c r="E249" s="46">
        <v>44917</v>
      </c>
      <c r="F249" s="47">
        <v>63.77</v>
      </c>
      <c r="G249" s="48">
        <f t="shared" si="26"/>
        <v>-1.193058568329719E-2</v>
      </c>
      <c r="H249" s="47">
        <v>74.34</v>
      </c>
      <c r="I249" s="48">
        <f t="shared" si="21"/>
        <v>-1.9778481012658222E-2</v>
      </c>
      <c r="J249" s="49">
        <f t="shared" si="27"/>
        <v>1.5185959666087714</v>
      </c>
      <c r="K249" s="49">
        <f t="shared" si="22"/>
        <v>0.94221125932767236</v>
      </c>
      <c r="L249" s="49">
        <f t="shared" si="23"/>
        <v>1.5816901182197247</v>
      </c>
      <c r="AE249" s="46">
        <v>44917</v>
      </c>
      <c r="AF249" s="49">
        <f t="shared" si="24"/>
        <v>4.1552828603271807</v>
      </c>
      <c r="AG249" s="49">
        <f t="shared" si="25"/>
        <v>4.3086491648691059</v>
      </c>
      <c r="AH249" s="128"/>
      <c r="AI249" s="42"/>
      <c r="AJ249" s="42"/>
    </row>
    <row r="250" spans="2:36" x14ac:dyDescent="0.3">
      <c r="B250" s="42"/>
      <c r="C250" s="42"/>
      <c r="D250" s="42"/>
      <c r="E250" s="46">
        <v>44918</v>
      </c>
      <c r="F250" s="47">
        <v>64.25</v>
      </c>
      <c r="G250" s="48">
        <f t="shared" si="26"/>
        <v>7.527050337149177E-3</v>
      </c>
      <c r="H250" s="47">
        <v>74.91</v>
      </c>
      <c r="I250" s="48">
        <f t="shared" si="21"/>
        <v>7.6674737691686534E-3</v>
      </c>
      <c r="J250" s="49">
        <f t="shared" si="27"/>
        <v>1.5183843427715102</v>
      </c>
      <c r="K250" s="49">
        <f t="shared" si="22"/>
        <v>0.94221125932767236</v>
      </c>
      <c r="L250" s="49">
        <f t="shared" si="23"/>
        <v>1.5816901182197247</v>
      </c>
      <c r="AE250" s="46">
        <v>44918</v>
      </c>
      <c r="AF250" s="49">
        <f t="shared" si="24"/>
        <v>4.1627817237753293</v>
      </c>
      <c r="AG250" s="49">
        <f t="shared" si="25"/>
        <v>4.3162873929597918</v>
      </c>
      <c r="AH250" s="128"/>
      <c r="AI250" s="42"/>
      <c r="AJ250" s="42"/>
    </row>
    <row r="251" spans="2:36" x14ac:dyDescent="0.3">
      <c r="B251" s="42"/>
      <c r="C251" s="42"/>
      <c r="D251" s="42"/>
      <c r="E251" s="46">
        <v>44922</v>
      </c>
      <c r="F251" s="47">
        <v>63.41</v>
      </c>
      <c r="G251" s="48">
        <f t="shared" si="26"/>
        <v>-1.3073929961089581E-2</v>
      </c>
      <c r="H251" s="47">
        <v>73.680000000000007</v>
      </c>
      <c r="I251" s="48">
        <f t="shared" si="21"/>
        <v>-1.6419703644373063E-2</v>
      </c>
      <c r="J251" s="49">
        <f t="shared" si="27"/>
        <v>1.5235493205511363</v>
      </c>
      <c r="K251" s="49">
        <f t="shared" si="22"/>
        <v>0.94221125932767236</v>
      </c>
      <c r="L251" s="49">
        <f t="shared" si="23"/>
        <v>1.5816901182197247</v>
      </c>
      <c r="AE251" s="46">
        <v>44922</v>
      </c>
      <c r="AF251" s="49">
        <f t="shared" si="24"/>
        <v>4.1496215777119403</v>
      </c>
      <c r="AG251" s="49">
        <f t="shared" si="25"/>
        <v>4.2997313919470512</v>
      </c>
      <c r="AH251" s="128"/>
      <c r="AI251" s="42"/>
      <c r="AJ251" s="42"/>
    </row>
    <row r="252" spans="2:36" x14ac:dyDescent="0.3">
      <c r="B252" s="42"/>
      <c r="C252" s="42"/>
      <c r="D252" s="42"/>
      <c r="E252" s="46">
        <v>44923</v>
      </c>
      <c r="F252" s="47">
        <v>62.52</v>
      </c>
      <c r="G252" s="48">
        <f t="shared" si="26"/>
        <v>-1.4035641066077797E-2</v>
      </c>
      <c r="H252" s="47">
        <v>72.16</v>
      </c>
      <c r="I252" s="48">
        <f t="shared" si="21"/>
        <v>-2.0629750271444203E-2</v>
      </c>
      <c r="J252" s="49">
        <f t="shared" si="27"/>
        <v>1.533807392615568</v>
      </c>
      <c r="K252" s="49">
        <f t="shared" si="22"/>
        <v>0.94221125932767236</v>
      </c>
      <c r="L252" s="49">
        <f t="shared" si="23"/>
        <v>1.5816901182197247</v>
      </c>
      <c r="AE252" s="46">
        <v>44923</v>
      </c>
      <c r="AF252" s="49">
        <f t="shared" si="24"/>
        <v>4.1354865055532759</v>
      </c>
      <c r="AG252" s="49">
        <f t="shared" si="25"/>
        <v>4.2788858757543684</v>
      </c>
      <c r="AH252" s="128"/>
      <c r="AI252" s="42"/>
      <c r="AJ252" s="42"/>
    </row>
    <row r="253" spans="2:36" x14ac:dyDescent="0.3">
      <c r="B253" s="42"/>
      <c r="C253" s="42"/>
      <c r="D253" s="42"/>
      <c r="E253" s="46">
        <v>44924</v>
      </c>
      <c r="F253" s="47">
        <v>63.57</v>
      </c>
      <c r="G253" s="48">
        <f t="shared" si="26"/>
        <v>1.6794625719769529E-2</v>
      </c>
      <c r="H253" s="47">
        <v>74.75</v>
      </c>
      <c r="I253" s="48">
        <f t="shared" si="21"/>
        <v>3.5892461197339243E-2</v>
      </c>
      <c r="J253" s="49">
        <f t="shared" si="27"/>
        <v>1.5055299387912642</v>
      </c>
      <c r="K253" s="49">
        <f t="shared" si="22"/>
        <v>0.94221125932767236</v>
      </c>
      <c r="L253" s="49">
        <f t="shared" si="23"/>
        <v>1.5816901182197247</v>
      </c>
      <c r="AE253" s="46">
        <v>44924</v>
      </c>
      <c r="AF253" s="49">
        <f t="shared" si="24"/>
        <v>4.1521416609483177</v>
      </c>
      <c r="AG253" s="49">
        <f t="shared" si="25"/>
        <v>4.3141492122707961</v>
      </c>
      <c r="AH253" s="128"/>
      <c r="AI253" s="42"/>
      <c r="AJ253" s="42"/>
    </row>
    <row r="254" spans="2:36" x14ac:dyDescent="0.3">
      <c r="B254" s="42"/>
      <c r="C254" s="42"/>
      <c r="D254" s="42"/>
      <c r="E254" s="46">
        <v>44925</v>
      </c>
      <c r="F254" s="47">
        <v>63.79</v>
      </c>
      <c r="G254" s="48">
        <f t="shared" si="26"/>
        <v>3.4607519270095644E-3</v>
      </c>
      <c r="H254" s="47">
        <v>74.19</v>
      </c>
      <c r="I254" s="48">
        <f t="shared" si="21"/>
        <v>-7.4916387959866881E-3</v>
      </c>
      <c r="J254" s="49">
        <f t="shared" si="27"/>
        <v>1.5221435541312978</v>
      </c>
      <c r="K254" s="49">
        <f t="shared" si="22"/>
        <v>0.94221125932767236</v>
      </c>
      <c r="L254" s="49">
        <f t="shared" si="23"/>
        <v>1.5816901182197247</v>
      </c>
      <c r="AE254" s="46">
        <v>44925</v>
      </c>
      <c r="AF254" s="49">
        <f t="shared" si="24"/>
        <v>4.1555964382538635</v>
      </c>
      <c r="AG254" s="49">
        <f t="shared" si="25"/>
        <v>4.3066293702014349</v>
      </c>
      <c r="AH254" s="128"/>
      <c r="AI254" s="42"/>
      <c r="AJ254" s="42"/>
    </row>
    <row r="255" spans="2:36" x14ac:dyDescent="0.3">
      <c r="B255" s="42"/>
      <c r="C255" s="42"/>
      <c r="D255" s="42"/>
      <c r="E255" s="46">
        <v>44929</v>
      </c>
      <c r="F255" s="47">
        <v>62.81</v>
      </c>
      <c r="G255" s="48">
        <f t="shared" si="26"/>
        <v>-1.5362909546950854E-2</v>
      </c>
      <c r="H255" s="47">
        <v>76.13</v>
      </c>
      <c r="I255" s="48">
        <f t="shared" si="21"/>
        <v>2.6149076694972351E-2</v>
      </c>
      <c r="J255" s="49">
        <f t="shared" si="27"/>
        <v>1.460566534074091</v>
      </c>
      <c r="K255" s="49">
        <f t="shared" si="22"/>
        <v>0.94221125932767236</v>
      </c>
      <c r="L255" s="49">
        <f t="shared" si="23"/>
        <v>1.5816901182197247</v>
      </c>
      <c r="AE255" s="46">
        <v>44929</v>
      </c>
      <c r="AF255" s="49">
        <f t="shared" si="24"/>
        <v>4.1401142964662894</v>
      </c>
      <c r="AG255" s="49">
        <f t="shared" si="25"/>
        <v>4.3324424053181207</v>
      </c>
      <c r="AH255" s="128"/>
      <c r="AI255" s="42"/>
      <c r="AJ255" s="42"/>
    </row>
    <row r="256" spans="2:36" x14ac:dyDescent="0.3">
      <c r="B256" s="42"/>
      <c r="C256" s="42"/>
      <c r="D256" s="42"/>
      <c r="E256" s="46">
        <v>44930</v>
      </c>
      <c r="F256" s="47">
        <v>64.36</v>
      </c>
      <c r="G256" s="48">
        <f t="shared" si="26"/>
        <v>2.4677599108422266E-2</v>
      </c>
      <c r="H256" s="47">
        <v>78.010000000000005</v>
      </c>
      <c r="I256" s="48">
        <f t="shared" si="21"/>
        <v>2.4694601339813715E-2</v>
      </c>
      <c r="J256" s="49">
        <f t="shared" si="27"/>
        <v>1.4605422996435178</v>
      </c>
      <c r="K256" s="49">
        <f t="shared" si="22"/>
        <v>0.94221125932767236</v>
      </c>
      <c r="L256" s="49">
        <f t="shared" si="23"/>
        <v>1.5816901182197247</v>
      </c>
      <c r="AE256" s="46">
        <v>44930</v>
      </c>
      <c r="AF256" s="49">
        <f t="shared" si="24"/>
        <v>4.1644923221241825</v>
      </c>
      <c r="AG256" s="49">
        <f t="shared" si="25"/>
        <v>4.3568370236002218</v>
      </c>
      <c r="AH256" s="128"/>
      <c r="AI256" s="42"/>
      <c r="AJ256" s="42"/>
    </row>
    <row r="257" spans="2:36" x14ac:dyDescent="0.3">
      <c r="B257" s="42"/>
      <c r="C257" s="42"/>
      <c r="D257" s="42"/>
      <c r="E257" s="46">
        <v>44931</v>
      </c>
      <c r="F257" s="47">
        <v>62.95</v>
      </c>
      <c r="G257" s="48">
        <f t="shared" si="26"/>
        <v>-2.1908017402113011E-2</v>
      </c>
      <c r="H257" s="47">
        <v>76.59</v>
      </c>
      <c r="I257" s="48">
        <f t="shared" si="21"/>
        <v>-1.8202794513523912E-2</v>
      </c>
      <c r="J257" s="49">
        <f t="shared" si="27"/>
        <v>1.4550303316646414</v>
      </c>
      <c r="K257" s="49">
        <f t="shared" si="22"/>
        <v>0.94221125932767236</v>
      </c>
      <c r="L257" s="49">
        <f t="shared" si="23"/>
        <v>1.5816901182197247</v>
      </c>
      <c r="AE257" s="46">
        <v>44931</v>
      </c>
      <c r="AF257" s="49">
        <f t="shared" si="24"/>
        <v>4.1423407604903559</v>
      </c>
      <c r="AG257" s="49">
        <f t="shared" si="25"/>
        <v>4.3384665199215018</v>
      </c>
      <c r="AH257" s="128"/>
      <c r="AI257" s="42"/>
      <c r="AJ257" s="42"/>
    </row>
    <row r="258" spans="2:36" x14ac:dyDescent="0.3">
      <c r="B258" s="42"/>
      <c r="C258" s="42"/>
      <c r="D258" s="42"/>
      <c r="E258" s="46">
        <v>44932</v>
      </c>
      <c r="F258" s="47">
        <v>64.33</v>
      </c>
      <c r="G258" s="48">
        <f t="shared" si="26"/>
        <v>2.1922160444797445E-2</v>
      </c>
      <c r="H258" s="47">
        <v>79.22</v>
      </c>
      <c r="I258" s="48">
        <f t="shared" si="21"/>
        <v>3.4338686512599415E-2</v>
      </c>
      <c r="J258" s="49">
        <f t="shared" si="27"/>
        <v>1.4375636911163023</v>
      </c>
      <c r="K258" s="49">
        <f t="shared" si="22"/>
        <v>0.94221125932767236</v>
      </c>
      <c r="L258" s="49">
        <f t="shared" si="23"/>
        <v>1.5816901182197247</v>
      </c>
      <c r="AE258" s="46">
        <v>44932</v>
      </c>
      <c r="AF258" s="49">
        <f t="shared" si="24"/>
        <v>4.1640260854229085</v>
      </c>
      <c r="AG258" s="49">
        <f t="shared" si="25"/>
        <v>4.3722287921937708</v>
      </c>
      <c r="AH258" s="128"/>
      <c r="AI258" s="42"/>
      <c r="AJ258" s="42"/>
    </row>
    <row r="259" spans="2:36" x14ac:dyDescent="0.3">
      <c r="B259" s="42"/>
      <c r="C259" s="42"/>
      <c r="D259" s="42"/>
      <c r="E259" s="46">
        <v>44935</v>
      </c>
      <c r="F259" s="47">
        <v>65.319999999999993</v>
      </c>
      <c r="G259" s="48">
        <f t="shared" si="26"/>
        <v>1.5389398414425548E-2</v>
      </c>
      <c r="H259" s="47">
        <v>80.58</v>
      </c>
      <c r="I259" s="48">
        <f t="shared" si="21"/>
        <v>1.716738197424883E-2</v>
      </c>
      <c r="J259" s="49">
        <f t="shared" si="27"/>
        <v>1.4350508651504883</v>
      </c>
      <c r="K259" s="49">
        <f t="shared" si="22"/>
        <v>0.94221125932767236</v>
      </c>
      <c r="L259" s="49">
        <f t="shared" si="23"/>
        <v>1.5816901182197247</v>
      </c>
      <c r="AE259" s="46">
        <v>44935</v>
      </c>
      <c r="AF259" s="49">
        <f t="shared" si="24"/>
        <v>4.1792982681022641</v>
      </c>
      <c r="AG259" s="49">
        <f t="shared" si="25"/>
        <v>4.3892504797632013</v>
      </c>
      <c r="AH259" s="128"/>
      <c r="AI259" s="42"/>
      <c r="AJ259" s="42"/>
    </row>
    <row r="260" spans="2:36" x14ac:dyDescent="0.3">
      <c r="B260" s="42"/>
      <c r="C260" s="42"/>
      <c r="D260" s="42"/>
      <c r="E260" s="46">
        <v>44936</v>
      </c>
      <c r="F260" s="47">
        <v>66.52</v>
      </c>
      <c r="G260" s="48">
        <f t="shared" si="26"/>
        <v>1.8371096142069776E-2</v>
      </c>
      <c r="H260" s="47">
        <v>80.53</v>
      </c>
      <c r="I260" s="48">
        <f t="shared" si="21"/>
        <v>-6.205013651029434E-4</v>
      </c>
      <c r="J260" s="49">
        <f t="shared" si="27"/>
        <v>1.4623216951710019</v>
      </c>
      <c r="K260" s="49">
        <f t="shared" si="22"/>
        <v>0.94221125932767236</v>
      </c>
      <c r="L260" s="49">
        <f t="shared" si="23"/>
        <v>1.5816901182197247</v>
      </c>
      <c r="AE260" s="46">
        <v>44936</v>
      </c>
      <c r="AF260" s="49">
        <f t="shared" si="24"/>
        <v>4.1975026543247269</v>
      </c>
      <c r="AG260" s="49">
        <f t="shared" si="25"/>
        <v>4.3886297858074537</v>
      </c>
      <c r="AH260" s="128"/>
      <c r="AI260" s="42"/>
      <c r="AJ260" s="42"/>
    </row>
    <row r="261" spans="2:36" x14ac:dyDescent="0.3">
      <c r="B261" s="42"/>
      <c r="C261" s="42"/>
      <c r="D261" s="42"/>
      <c r="E261" s="46">
        <v>44937</v>
      </c>
      <c r="F261" s="47">
        <v>67.680000000000007</v>
      </c>
      <c r="G261" s="48">
        <f t="shared" si="26"/>
        <v>1.7438364401683781E-2</v>
      </c>
      <c r="H261" s="47">
        <v>83.07</v>
      </c>
      <c r="I261" s="48">
        <f t="shared" ref="I261:I324" si="28">H261/H260-1</f>
        <v>3.1541040605985282E-2</v>
      </c>
      <c r="J261" s="49">
        <f t="shared" si="27"/>
        <v>1.4423296167546094</v>
      </c>
      <c r="K261" s="49">
        <f t="shared" ref="K261:K324" si="29">AVERAGE($J$5:$J$756)-1.5*_xlfn.STDEV.S($J$5:$J$756)</f>
        <v>0.94221125932767236</v>
      </c>
      <c r="L261" s="49">
        <f t="shared" ref="L261:L324" si="30">AVERAGE($J$5:$J$756)+_xlfn.STDEV.S($J$5:$J$756)</f>
        <v>1.5816901182197247</v>
      </c>
      <c r="AE261" s="46">
        <v>44937</v>
      </c>
      <c r="AF261" s="49">
        <f t="shared" ref="AF261:AF324" si="31">LN(F261)</f>
        <v>4.2147907152979682</v>
      </c>
      <c r="AG261" s="49">
        <f t="shared" ref="AG261:AG324" si="32">LN(H261)</f>
        <v>4.41968362585098</v>
      </c>
      <c r="AH261" s="128"/>
      <c r="AI261" s="42"/>
      <c r="AJ261" s="42"/>
    </row>
    <row r="262" spans="2:36" x14ac:dyDescent="0.3">
      <c r="B262" s="42"/>
      <c r="C262" s="42"/>
      <c r="D262" s="42"/>
      <c r="E262" s="46">
        <v>44938</v>
      </c>
      <c r="F262" s="47">
        <v>68.44</v>
      </c>
      <c r="G262" s="48">
        <f t="shared" ref="G262:G325" si="33">F262/F261-1</f>
        <v>1.1229314420803549E-2</v>
      </c>
      <c r="H262" s="47">
        <v>85.06</v>
      </c>
      <c r="I262" s="48">
        <f t="shared" si="28"/>
        <v>2.3955700012038061E-2</v>
      </c>
      <c r="J262" s="49">
        <f t="shared" si="27"/>
        <v>1.4244034087631301</v>
      </c>
      <c r="K262" s="49">
        <f t="shared" si="29"/>
        <v>0.94221125932767236</v>
      </c>
      <c r="L262" s="49">
        <f t="shared" si="30"/>
        <v>1.5816901182197247</v>
      </c>
      <c r="AE262" s="46">
        <v>44938</v>
      </c>
      <c r="AF262" s="49">
        <f t="shared" si="31"/>
        <v>4.2259574490239924</v>
      </c>
      <c r="AG262" s="49">
        <f t="shared" si="32"/>
        <v>4.4433568898254876</v>
      </c>
      <c r="AH262" s="128"/>
      <c r="AI262" s="42"/>
      <c r="AJ262" s="42"/>
    </row>
    <row r="263" spans="2:36" x14ac:dyDescent="0.3">
      <c r="B263" s="42"/>
      <c r="C263" s="42"/>
      <c r="D263" s="42"/>
      <c r="E263" s="46">
        <v>44939</v>
      </c>
      <c r="F263" s="47">
        <v>69.709999999999994</v>
      </c>
      <c r="G263" s="48">
        <f t="shared" si="33"/>
        <v>1.855639976621859E-2</v>
      </c>
      <c r="H263" s="47">
        <v>85.04</v>
      </c>
      <c r="I263" s="48">
        <f t="shared" si="28"/>
        <v>-2.3512814483883648E-4</v>
      </c>
      <c r="J263" s="49">
        <f t="shared" ref="J263:J326" si="34">F263/$F$4*$H$4/H263</f>
        <v>1.4511764202640336</v>
      </c>
      <c r="K263" s="49">
        <f t="shared" si="29"/>
        <v>0.94221125932767236</v>
      </c>
      <c r="L263" s="49">
        <f t="shared" si="30"/>
        <v>1.5816901182197247</v>
      </c>
      <c r="AE263" s="46">
        <v>44939</v>
      </c>
      <c r="AF263" s="49">
        <f t="shared" si="31"/>
        <v>4.2443437794983074</v>
      </c>
      <c r="AG263" s="49">
        <f t="shared" si="32"/>
        <v>4.4431217340336921</v>
      </c>
      <c r="AH263" s="128"/>
      <c r="AI263" s="42"/>
      <c r="AJ263" s="42"/>
    </row>
    <row r="264" spans="2:36" x14ac:dyDescent="0.3">
      <c r="B264" s="42"/>
      <c r="C264" s="42"/>
      <c r="D264" s="42"/>
      <c r="E264" s="46">
        <v>44943</v>
      </c>
      <c r="F264" s="47">
        <v>69.09</v>
      </c>
      <c r="G264" s="48">
        <f t="shared" si="33"/>
        <v>-8.8939893845931817E-3</v>
      </c>
      <c r="H264" s="47">
        <v>85.88</v>
      </c>
      <c r="I264" s="48">
        <f t="shared" si="28"/>
        <v>9.8777046095952503E-3</v>
      </c>
      <c r="J264" s="49">
        <f t="shared" si="34"/>
        <v>1.4242018276292658</v>
      </c>
      <c r="K264" s="49">
        <f t="shared" si="29"/>
        <v>0.94221125932767236</v>
      </c>
      <c r="L264" s="49">
        <f t="shared" si="30"/>
        <v>1.5816901182197247</v>
      </c>
      <c r="AE264" s="46">
        <v>44943</v>
      </c>
      <c r="AF264" s="49">
        <f t="shared" si="31"/>
        <v>4.2354100025007035</v>
      </c>
      <c r="AG264" s="49">
        <f t="shared" si="32"/>
        <v>4.4529509730105801</v>
      </c>
      <c r="AH264" s="128"/>
      <c r="AI264" s="42"/>
      <c r="AJ264" s="42"/>
    </row>
    <row r="265" spans="2:36" x14ac:dyDescent="0.3">
      <c r="B265" s="42"/>
      <c r="C265" s="42"/>
      <c r="D265" s="42"/>
      <c r="E265" s="46">
        <v>44944</v>
      </c>
      <c r="F265" s="47">
        <v>68.03</v>
      </c>
      <c r="G265" s="48">
        <f t="shared" si="33"/>
        <v>-1.5342307135620237E-2</v>
      </c>
      <c r="H265" s="47">
        <v>83.99</v>
      </c>
      <c r="I265" s="48">
        <f t="shared" si="28"/>
        <v>-2.2007452258966054E-2</v>
      </c>
      <c r="J265" s="49">
        <f t="shared" si="34"/>
        <v>1.4339079464417344</v>
      </c>
      <c r="K265" s="49">
        <f t="shared" si="29"/>
        <v>0.94221125932767236</v>
      </c>
      <c r="L265" s="49">
        <f t="shared" si="30"/>
        <v>1.5816901182197247</v>
      </c>
      <c r="AE265" s="46">
        <v>44944</v>
      </c>
      <c r="AF265" s="49">
        <f t="shared" si="31"/>
        <v>4.2199487843569692</v>
      </c>
      <c r="AG265" s="49">
        <f t="shared" si="32"/>
        <v>4.4306977441375359</v>
      </c>
      <c r="AH265" s="128"/>
      <c r="AI265" s="42"/>
      <c r="AJ265" s="42"/>
    </row>
    <row r="266" spans="2:36" x14ac:dyDescent="0.3">
      <c r="B266" s="42"/>
      <c r="C266" s="42"/>
      <c r="D266" s="42"/>
      <c r="E266" s="46">
        <v>44945</v>
      </c>
      <c r="F266" s="47">
        <v>65.78</v>
      </c>
      <c r="G266" s="48">
        <f t="shared" si="33"/>
        <v>-3.3073643980596756E-2</v>
      </c>
      <c r="H266" s="47">
        <v>80.52</v>
      </c>
      <c r="I266" s="48">
        <f t="shared" si="28"/>
        <v>-4.1314442195499401E-2</v>
      </c>
      <c r="J266" s="49">
        <f t="shared" si="34"/>
        <v>1.4462337251594539</v>
      </c>
      <c r="K266" s="49">
        <f t="shared" si="29"/>
        <v>0.94221125932767236</v>
      </c>
      <c r="L266" s="49">
        <f t="shared" si="30"/>
        <v>1.5816901182197247</v>
      </c>
      <c r="AE266" s="46">
        <v>44945</v>
      </c>
      <c r="AF266" s="49">
        <f t="shared" si="31"/>
        <v>4.1863158407609111</v>
      </c>
      <c r="AG266" s="49">
        <f t="shared" si="32"/>
        <v>4.388505600771591</v>
      </c>
      <c r="AH266" s="128"/>
      <c r="AI266" s="42"/>
      <c r="AJ266" s="42"/>
    </row>
    <row r="267" spans="2:36" x14ac:dyDescent="0.3">
      <c r="B267" s="42"/>
      <c r="C267" s="42"/>
      <c r="D267" s="42"/>
      <c r="E267" s="46">
        <v>44946</v>
      </c>
      <c r="F267" s="47">
        <v>67.069999999999993</v>
      </c>
      <c r="G267" s="48">
        <f t="shared" si="33"/>
        <v>1.9610823958649881E-2</v>
      </c>
      <c r="H267" s="47">
        <v>85.01</v>
      </c>
      <c r="I267" s="48">
        <f t="shared" si="28"/>
        <v>5.5762543467461567E-2</v>
      </c>
      <c r="J267" s="49">
        <f t="shared" si="34"/>
        <v>1.3967113810493554</v>
      </c>
      <c r="K267" s="49">
        <f t="shared" si="29"/>
        <v>0.94221125932767236</v>
      </c>
      <c r="L267" s="49">
        <f t="shared" si="30"/>
        <v>1.5816901182197247</v>
      </c>
      <c r="AE267" s="46">
        <v>44946</v>
      </c>
      <c r="AF267" s="49">
        <f t="shared" si="31"/>
        <v>4.2057368501116459</v>
      </c>
      <c r="AG267" s="49">
        <f t="shared" si="32"/>
        <v>4.4427688966292678</v>
      </c>
      <c r="AH267" s="128"/>
      <c r="AI267" s="42"/>
      <c r="AJ267" s="42"/>
    </row>
    <row r="268" spans="2:36" x14ac:dyDescent="0.3">
      <c r="B268" s="42"/>
      <c r="C268" s="42"/>
      <c r="D268" s="42"/>
      <c r="E268" s="46">
        <v>44949</v>
      </c>
      <c r="F268" s="47">
        <v>68.84</v>
      </c>
      <c r="G268" s="48">
        <f t="shared" si="33"/>
        <v>2.6390338452363382E-2</v>
      </c>
      <c r="H268" s="47">
        <v>87.83</v>
      </c>
      <c r="I268" s="48">
        <f t="shared" si="28"/>
        <v>3.3172567933184238E-2</v>
      </c>
      <c r="J268" s="49">
        <f t="shared" si="34"/>
        <v>1.3875427122337471</v>
      </c>
      <c r="K268" s="49">
        <f t="shared" si="29"/>
        <v>0.94221125932767236</v>
      </c>
      <c r="L268" s="49">
        <f t="shared" si="30"/>
        <v>1.5816901182197247</v>
      </c>
      <c r="AE268" s="46">
        <v>44949</v>
      </c>
      <c r="AF268" s="49">
        <f t="shared" si="31"/>
        <v>4.2317849713433384</v>
      </c>
      <c r="AG268" s="49">
        <f t="shared" si="32"/>
        <v>4.4754031279290256</v>
      </c>
      <c r="AH268" s="128"/>
      <c r="AI268" s="42"/>
      <c r="AJ268" s="42"/>
    </row>
    <row r="269" spans="2:36" x14ac:dyDescent="0.3">
      <c r="B269" s="42"/>
      <c r="C269" s="42"/>
      <c r="D269" s="42"/>
      <c r="E269" s="46">
        <v>44950</v>
      </c>
      <c r="F269" s="47">
        <v>67.7</v>
      </c>
      <c r="G269" s="48">
        <f t="shared" si="33"/>
        <v>-1.6560139453805967E-2</v>
      </c>
      <c r="H269" s="47">
        <v>88.22</v>
      </c>
      <c r="I269" s="48">
        <f t="shared" si="28"/>
        <v>4.4403962199703884E-3</v>
      </c>
      <c r="J269" s="49">
        <f t="shared" si="34"/>
        <v>1.3585323893347347</v>
      </c>
      <c r="K269" s="49">
        <f t="shared" si="29"/>
        <v>0.94221125932767236</v>
      </c>
      <c r="L269" s="49">
        <f t="shared" si="30"/>
        <v>1.5816901182197247</v>
      </c>
      <c r="AE269" s="46">
        <v>44950</v>
      </c>
      <c r="AF269" s="49">
        <f t="shared" si="31"/>
        <v>4.2150861799182291</v>
      </c>
      <c r="AG269" s="49">
        <f t="shared" si="32"/>
        <v>4.4798336946767936</v>
      </c>
      <c r="AH269" s="128"/>
      <c r="AI269" s="42"/>
      <c r="AJ269" s="42"/>
    </row>
    <row r="270" spans="2:36" x14ac:dyDescent="0.3">
      <c r="B270" s="42"/>
      <c r="C270" s="42"/>
      <c r="D270" s="42"/>
      <c r="E270" s="46">
        <v>44951</v>
      </c>
      <c r="F270" s="47">
        <v>67.599999999999994</v>
      </c>
      <c r="G270" s="48">
        <f t="shared" si="33"/>
        <v>-1.477104874446189E-3</v>
      </c>
      <c r="H270" s="47">
        <v>88.86</v>
      </c>
      <c r="I270" s="48">
        <f t="shared" si="28"/>
        <v>7.2545907957379807E-3</v>
      </c>
      <c r="J270" s="49">
        <f t="shared" si="34"/>
        <v>1.3467555342177107</v>
      </c>
      <c r="K270" s="49">
        <f t="shared" si="29"/>
        <v>0.94221125932767236</v>
      </c>
      <c r="L270" s="49">
        <f t="shared" si="30"/>
        <v>1.5816901182197247</v>
      </c>
      <c r="AE270" s="46">
        <v>44951</v>
      </c>
      <c r="AF270" s="49">
        <f t="shared" si="31"/>
        <v>4.2136079830489184</v>
      </c>
      <c r="AG270" s="49">
        <f t="shared" si="32"/>
        <v>4.4870620975077626</v>
      </c>
      <c r="AH270" s="128"/>
      <c r="AI270" s="42"/>
      <c r="AJ270" s="42"/>
    </row>
    <row r="271" spans="2:36" x14ac:dyDescent="0.3">
      <c r="B271" s="42"/>
      <c r="C271" s="42"/>
      <c r="D271" s="42"/>
      <c r="E271" s="46">
        <v>44952</v>
      </c>
      <c r="F271" s="47">
        <v>70.430000000000007</v>
      </c>
      <c r="G271" s="48">
        <f t="shared" si="33"/>
        <v>4.1863905325443929E-2</v>
      </c>
      <c r="H271" s="47">
        <v>93.81</v>
      </c>
      <c r="I271" s="48">
        <f t="shared" si="28"/>
        <v>5.5705604321404589E-2</v>
      </c>
      <c r="J271" s="49">
        <f t="shared" si="34"/>
        <v>1.3290977850786709</v>
      </c>
      <c r="K271" s="49">
        <f t="shared" si="29"/>
        <v>0.94221125932767236</v>
      </c>
      <c r="L271" s="49">
        <f t="shared" si="30"/>
        <v>1.5816901182197247</v>
      </c>
      <c r="AE271" s="46">
        <v>44952</v>
      </c>
      <c r="AF271" s="49">
        <f t="shared" si="31"/>
        <v>4.2546193087573192</v>
      </c>
      <c r="AG271" s="49">
        <f t="shared" si="32"/>
        <v>4.5412714601378594</v>
      </c>
      <c r="AH271" s="128"/>
      <c r="AI271" s="42"/>
      <c r="AJ271" s="42"/>
    </row>
    <row r="272" spans="2:36" x14ac:dyDescent="0.3">
      <c r="B272" s="42"/>
      <c r="C272" s="42"/>
      <c r="D272" s="42"/>
      <c r="E272" s="46">
        <v>44953</v>
      </c>
      <c r="F272" s="47">
        <v>70.819999999999993</v>
      </c>
      <c r="G272" s="48">
        <f t="shared" si="33"/>
        <v>5.5374130342182859E-3</v>
      </c>
      <c r="H272" s="47">
        <v>95.86</v>
      </c>
      <c r="I272" s="48">
        <f t="shared" si="28"/>
        <v>2.1852680950858128E-2</v>
      </c>
      <c r="J272" s="49">
        <f t="shared" si="34"/>
        <v>1.3078769311775067</v>
      </c>
      <c r="K272" s="49">
        <f t="shared" si="29"/>
        <v>0.94221125932767236</v>
      </c>
      <c r="L272" s="49">
        <f t="shared" si="30"/>
        <v>1.5816901182197247</v>
      </c>
      <c r="AE272" s="46">
        <v>44953</v>
      </c>
      <c r="AF272" s="49">
        <f t="shared" si="31"/>
        <v>4.2601414466837575</v>
      </c>
      <c r="AG272" s="49">
        <f t="shared" si="32"/>
        <v>4.562888793731485</v>
      </c>
      <c r="AH272" s="128"/>
      <c r="AI272" s="42"/>
      <c r="AJ272" s="42"/>
    </row>
    <row r="273" spans="2:36" x14ac:dyDescent="0.3">
      <c r="B273" s="42"/>
      <c r="C273" s="42"/>
      <c r="D273" s="42"/>
      <c r="E273" s="46">
        <v>44956</v>
      </c>
      <c r="F273" s="47">
        <v>69.260000000000005</v>
      </c>
      <c r="G273" s="48">
        <f t="shared" si="33"/>
        <v>-2.2027675797797075E-2</v>
      </c>
      <c r="H273" s="47">
        <v>94.9</v>
      </c>
      <c r="I273" s="48">
        <f t="shared" si="28"/>
        <v>-1.0014604631754631E-2</v>
      </c>
      <c r="J273" s="49">
        <f t="shared" si="34"/>
        <v>1.2920063751832778</v>
      </c>
      <c r="K273" s="49">
        <f t="shared" si="29"/>
        <v>0.94221125932767236</v>
      </c>
      <c r="L273" s="49">
        <f t="shared" si="30"/>
        <v>1.5816901182197247</v>
      </c>
      <c r="AE273" s="46">
        <v>44956</v>
      </c>
      <c r="AF273" s="49">
        <f t="shared" si="31"/>
        <v>4.2378675389742764</v>
      </c>
      <c r="AG273" s="49">
        <f t="shared" si="32"/>
        <v>4.5528237056158822</v>
      </c>
      <c r="AH273" s="128"/>
      <c r="AI273" s="42"/>
      <c r="AJ273" s="42"/>
    </row>
    <row r="274" spans="2:36" x14ac:dyDescent="0.3">
      <c r="B274" s="42"/>
      <c r="C274" s="42"/>
      <c r="D274" s="42"/>
      <c r="E274" s="46">
        <v>44957</v>
      </c>
      <c r="F274" s="47">
        <v>70.78</v>
      </c>
      <c r="G274" s="48">
        <f t="shared" si="33"/>
        <v>2.1946289344498826E-2</v>
      </c>
      <c r="H274" s="47">
        <v>95.96</v>
      </c>
      <c r="I274" s="48">
        <f t="shared" si="28"/>
        <v>1.1169652265542451E-2</v>
      </c>
      <c r="J274" s="49">
        <f t="shared" si="34"/>
        <v>1.3057760564408711</v>
      </c>
      <c r="K274" s="49">
        <f t="shared" si="29"/>
        <v>0.94221125932767236</v>
      </c>
      <c r="L274" s="49">
        <f t="shared" si="30"/>
        <v>1.5816901182197247</v>
      </c>
      <c r="AE274" s="46">
        <v>44957</v>
      </c>
      <c r="AF274" s="49">
        <f t="shared" si="31"/>
        <v>4.2595764749173171</v>
      </c>
      <c r="AG274" s="49">
        <f t="shared" si="32"/>
        <v>4.5639314379714939</v>
      </c>
      <c r="AH274" s="128"/>
      <c r="AI274" s="42"/>
      <c r="AJ274" s="42"/>
    </row>
    <row r="275" spans="2:36" x14ac:dyDescent="0.3">
      <c r="B275" s="42"/>
      <c r="C275" s="42"/>
      <c r="D275" s="42"/>
      <c r="E275" s="46">
        <v>44958</v>
      </c>
      <c r="F275" s="47">
        <v>72.52</v>
      </c>
      <c r="G275" s="48">
        <f t="shared" si="33"/>
        <v>2.458321559762644E-2</v>
      </c>
      <c r="H275" s="47">
        <v>97.21</v>
      </c>
      <c r="I275" s="48">
        <f t="shared" si="28"/>
        <v>1.3026260942059276E-2</v>
      </c>
      <c r="J275" s="49">
        <f t="shared" si="34"/>
        <v>1.3206728022178058</v>
      </c>
      <c r="K275" s="49">
        <f t="shared" si="29"/>
        <v>0.94221125932767236</v>
      </c>
      <c r="L275" s="49">
        <f t="shared" si="30"/>
        <v>1.5816901182197247</v>
      </c>
      <c r="AE275" s="46">
        <v>44958</v>
      </c>
      <c r="AF275" s="49">
        <f t="shared" si="31"/>
        <v>4.2838623858866507</v>
      </c>
      <c r="AG275" s="49">
        <f t="shared" si="32"/>
        <v>4.5768735868329777</v>
      </c>
      <c r="AH275" s="128"/>
      <c r="AI275" s="42"/>
      <c r="AJ275" s="42"/>
    </row>
    <row r="276" spans="2:36" x14ac:dyDescent="0.3">
      <c r="B276" s="42"/>
      <c r="C276" s="42"/>
      <c r="D276" s="42"/>
      <c r="E276" s="46">
        <v>44959</v>
      </c>
      <c r="F276" s="47">
        <v>72.150000000000006</v>
      </c>
      <c r="G276" s="48">
        <f t="shared" si="33"/>
        <v>-5.1020408163263697E-3</v>
      </c>
      <c r="H276" s="47">
        <v>100.03</v>
      </c>
      <c r="I276" s="48">
        <f t="shared" si="28"/>
        <v>2.9009361176833837E-2</v>
      </c>
      <c r="J276" s="49">
        <f t="shared" si="34"/>
        <v>1.2768928303754086</v>
      </c>
      <c r="K276" s="49">
        <f t="shared" si="29"/>
        <v>0.94221125932767236</v>
      </c>
      <c r="L276" s="49">
        <f t="shared" si="30"/>
        <v>1.5816901182197247</v>
      </c>
      <c r="AE276" s="46">
        <v>44959</v>
      </c>
      <c r="AF276" s="49">
        <f t="shared" si="31"/>
        <v>4.2787472852198798</v>
      </c>
      <c r="AG276" s="49">
        <f t="shared" si="32"/>
        <v>4.6054701409970891</v>
      </c>
      <c r="AH276" s="128"/>
      <c r="AI276" s="42"/>
      <c r="AJ276" s="42"/>
    </row>
    <row r="277" spans="2:36" x14ac:dyDescent="0.3">
      <c r="B277" s="42"/>
      <c r="C277" s="42"/>
      <c r="D277" s="42"/>
      <c r="E277" s="46">
        <v>44960</v>
      </c>
      <c r="F277" s="47">
        <v>73.400000000000006</v>
      </c>
      <c r="G277" s="48">
        <f t="shared" si="33"/>
        <v>1.7325017325017233E-2</v>
      </c>
      <c r="H277" s="47">
        <v>97.13</v>
      </c>
      <c r="I277" s="48">
        <f t="shared" si="28"/>
        <v>-2.899130260921734E-2</v>
      </c>
      <c r="J277" s="49">
        <f t="shared" si="34"/>
        <v>1.337799573036228</v>
      </c>
      <c r="K277" s="49">
        <f t="shared" si="29"/>
        <v>0.94221125932767236</v>
      </c>
      <c r="L277" s="49">
        <f t="shared" si="30"/>
        <v>1.5816901182197247</v>
      </c>
      <c r="AE277" s="46">
        <v>44960</v>
      </c>
      <c r="AF277" s="49">
        <f t="shared" si="31"/>
        <v>4.2959239356204701</v>
      </c>
      <c r="AG277" s="49">
        <f t="shared" si="32"/>
        <v>4.5760502874142395</v>
      </c>
      <c r="AH277" s="128"/>
      <c r="AI277" s="42"/>
      <c r="AJ277" s="42"/>
    </row>
    <row r="278" spans="2:36" x14ac:dyDescent="0.3">
      <c r="B278" s="42"/>
      <c r="C278" s="42"/>
      <c r="D278" s="42"/>
      <c r="E278" s="46">
        <v>44963</v>
      </c>
      <c r="F278" s="47">
        <v>72.14</v>
      </c>
      <c r="G278" s="48">
        <f t="shared" si="33"/>
        <v>-1.7166212534060032E-2</v>
      </c>
      <c r="H278" s="47">
        <v>95.72</v>
      </c>
      <c r="I278" s="48">
        <f t="shared" si="28"/>
        <v>-1.4516627200658827E-2</v>
      </c>
      <c r="J278" s="49">
        <f t="shared" si="34"/>
        <v>1.3342027450981997</v>
      </c>
      <c r="K278" s="49">
        <f t="shared" si="29"/>
        <v>0.94221125932767236</v>
      </c>
      <c r="L278" s="49">
        <f t="shared" si="30"/>
        <v>1.5816901182197247</v>
      </c>
      <c r="AE278" s="46">
        <v>44963</v>
      </c>
      <c r="AF278" s="49">
        <f t="shared" si="31"/>
        <v>4.2786086754753931</v>
      </c>
      <c r="AG278" s="49">
        <f t="shared" si="32"/>
        <v>4.5614272630401729</v>
      </c>
      <c r="AH278" s="128"/>
      <c r="AI278" s="42"/>
      <c r="AJ278" s="42"/>
    </row>
    <row r="279" spans="2:36" x14ac:dyDescent="0.3">
      <c r="B279" s="42"/>
      <c r="C279" s="42"/>
      <c r="D279" s="42"/>
      <c r="E279" s="46">
        <v>44964</v>
      </c>
      <c r="F279" s="47">
        <v>73.349999999999994</v>
      </c>
      <c r="G279" s="48">
        <f t="shared" si="33"/>
        <v>1.6772941502633643E-2</v>
      </c>
      <c r="H279" s="47">
        <v>96.71</v>
      </c>
      <c r="I279" s="48">
        <f t="shared" si="28"/>
        <v>1.0342666109485865E-2</v>
      </c>
      <c r="J279" s="49">
        <f t="shared" si="34"/>
        <v>1.3426942117748581</v>
      </c>
      <c r="K279" s="49">
        <f t="shared" si="29"/>
        <v>0.94221125932767236</v>
      </c>
      <c r="L279" s="49">
        <f t="shared" si="30"/>
        <v>1.5816901182197247</v>
      </c>
      <c r="AE279" s="46">
        <v>44964</v>
      </c>
      <c r="AF279" s="49">
        <f t="shared" si="31"/>
        <v>4.295242504588991</v>
      </c>
      <c r="AG279" s="49">
        <f t="shared" si="32"/>
        <v>4.5717168097288718</v>
      </c>
      <c r="AH279" s="128"/>
      <c r="AI279" s="42"/>
      <c r="AJ279" s="42"/>
    </row>
    <row r="280" spans="2:36" x14ac:dyDescent="0.3">
      <c r="B280" s="42"/>
      <c r="C280" s="42"/>
      <c r="D280" s="42"/>
      <c r="E280" s="46">
        <v>44965</v>
      </c>
      <c r="F280" s="47">
        <v>73.89</v>
      </c>
      <c r="G280" s="48">
        <f t="shared" si="33"/>
        <v>7.3619631901842286E-3</v>
      </c>
      <c r="H280" s="47">
        <v>94.62</v>
      </c>
      <c r="I280" s="48">
        <f t="shared" si="28"/>
        <v>-2.1611001964636389E-2</v>
      </c>
      <c r="J280" s="49">
        <f t="shared" si="34"/>
        <v>1.3824553218133484</v>
      </c>
      <c r="K280" s="49">
        <f t="shared" si="29"/>
        <v>0.94221125932767236</v>
      </c>
      <c r="L280" s="49">
        <f t="shared" si="30"/>
        <v>1.5816901182197247</v>
      </c>
      <c r="AE280" s="46">
        <v>44965</v>
      </c>
      <c r="AF280" s="49">
        <f t="shared" si="31"/>
        <v>4.302577500800556</v>
      </c>
      <c r="AG280" s="49">
        <f t="shared" si="32"/>
        <v>4.5498688702030021</v>
      </c>
      <c r="AH280" s="128"/>
      <c r="AI280" s="42"/>
      <c r="AJ280" s="42"/>
    </row>
    <row r="281" spans="2:36" x14ac:dyDescent="0.3">
      <c r="B281" s="42"/>
      <c r="C281" s="42"/>
      <c r="D281" s="42"/>
      <c r="E281" s="46">
        <v>44966</v>
      </c>
      <c r="F281" s="47">
        <v>68.400000000000006</v>
      </c>
      <c r="G281" s="48">
        <f t="shared" si="33"/>
        <v>-7.4299634591960984E-2</v>
      </c>
      <c r="H281" s="47">
        <v>91.87</v>
      </c>
      <c r="I281" s="48">
        <f t="shared" si="28"/>
        <v>-2.906362291270348E-2</v>
      </c>
      <c r="J281" s="49">
        <f t="shared" si="34"/>
        <v>1.3180466061040823</v>
      </c>
      <c r="K281" s="49">
        <f t="shared" si="29"/>
        <v>0.94221125932767236</v>
      </c>
      <c r="L281" s="49">
        <f t="shared" si="30"/>
        <v>1.5816901182197247</v>
      </c>
      <c r="AE281" s="46">
        <v>44966</v>
      </c>
      <c r="AF281" s="49">
        <f t="shared" si="31"/>
        <v>4.2253728246285052</v>
      </c>
      <c r="AG281" s="49">
        <f t="shared" si="32"/>
        <v>4.5203745342833752</v>
      </c>
      <c r="AH281" s="128"/>
      <c r="AI281" s="42"/>
      <c r="AJ281" s="42"/>
    </row>
    <row r="282" spans="2:36" x14ac:dyDescent="0.3">
      <c r="B282" s="42"/>
      <c r="C282" s="42"/>
      <c r="D282" s="42"/>
      <c r="E282" s="46">
        <v>44967</v>
      </c>
      <c r="F282" s="47">
        <v>70.66</v>
      </c>
      <c r="G282" s="48">
        <f t="shared" si="33"/>
        <v>3.3040935672514538E-2</v>
      </c>
      <c r="H282" s="47">
        <v>93.13</v>
      </c>
      <c r="I282" s="48">
        <f t="shared" si="28"/>
        <v>1.3715032110590997E-2</v>
      </c>
      <c r="J282" s="49">
        <f t="shared" si="34"/>
        <v>1.3431744189438048</v>
      </c>
      <c r="K282" s="49">
        <f t="shared" si="29"/>
        <v>0.94221125932767236</v>
      </c>
      <c r="L282" s="49">
        <f t="shared" si="30"/>
        <v>1.5816901182197247</v>
      </c>
      <c r="AE282" s="46">
        <v>44967</v>
      </c>
      <c r="AF282" s="49">
        <f t="shared" si="31"/>
        <v>4.257879641930999</v>
      </c>
      <c r="AG282" s="49">
        <f t="shared" si="32"/>
        <v>4.5339963665335663</v>
      </c>
      <c r="AH282" s="128"/>
      <c r="AI282" s="42"/>
      <c r="AJ282" s="42"/>
    </row>
    <row r="283" spans="2:36" x14ac:dyDescent="0.3">
      <c r="B283" s="42"/>
      <c r="C283" s="42"/>
      <c r="D283" s="42"/>
      <c r="E283" s="46">
        <v>44970</v>
      </c>
      <c r="F283" s="47">
        <v>71.069999999999993</v>
      </c>
      <c r="G283" s="48">
        <f t="shared" si="33"/>
        <v>5.8024341919049593E-3</v>
      </c>
      <c r="H283" s="47">
        <v>96.44</v>
      </c>
      <c r="I283" s="48">
        <f t="shared" si="28"/>
        <v>3.5541715881026503E-2</v>
      </c>
      <c r="J283" s="49">
        <f t="shared" si="34"/>
        <v>1.3046003646203557</v>
      </c>
      <c r="K283" s="49">
        <f t="shared" si="29"/>
        <v>0.94221125932767236</v>
      </c>
      <c r="L283" s="49">
        <f t="shared" si="30"/>
        <v>1.5816901182197247</v>
      </c>
      <c r="AE283" s="46">
        <v>44970</v>
      </c>
      <c r="AF283" s="49">
        <f t="shared" si="31"/>
        <v>4.2636653068388037</v>
      </c>
      <c r="AG283" s="49">
        <f t="shared" si="32"/>
        <v>4.5689210533129705</v>
      </c>
      <c r="AH283" s="128"/>
      <c r="AI283" s="42"/>
      <c r="AJ283" s="42"/>
    </row>
    <row r="284" spans="2:36" x14ac:dyDescent="0.3">
      <c r="B284" s="42"/>
      <c r="C284" s="42"/>
      <c r="D284" s="42"/>
      <c r="E284" s="46">
        <v>44971</v>
      </c>
      <c r="F284" s="47">
        <v>71.66</v>
      </c>
      <c r="G284" s="48">
        <f t="shared" si="33"/>
        <v>8.3016744055157687E-3</v>
      </c>
      <c r="H284" s="47">
        <v>96.77</v>
      </c>
      <c r="I284" s="48">
        <f t="shared" si="28"/>
        <v>3.4218166735793254E-3</v>
      </c>
      <c r="J284" s="49">
        <f t="shared" si="34"/>
        <v>1.3109449188951317</v>
      </c>
      <c r="K284" s="49">
        <f t="shared" si="29"/>
        <v>0.94221125932767236</v>
      </c>
      <c r="L284" s="49">
        <f t="shared" si="30"/>
        <v>1.5816901182197247</v>
      </c>
      <c r="AE284" s="46">
        <v>44971</v>
      </c>
      <c r="AF284" s="49">
        <f t="shared" si="31"/>
        <v>4.2719327118768078</v>
      </c>
      <c r="AG284" s="49">
        <f t="shared" si="32"/>
        <v>4.5723370288928509</v>
      </c>
      <c r="AH284" s="128"/>
      <c r="AI284" s="42"/>
      <c r="AJ284" s="42"/>
    </row>
    <row r="285" spans="2:36" x14ac:dyDescent="0.3">
      <c r="B285" s="42"/>
      <c r="C285" s="42"/>
      <c r="D285" s="42"/>
      <c r="E285" s="46">
        <v>44972</v>
      </c>
      <c r="F285" s="47">
        <v>72.430000000000007</v>
      </c>
      <c r="G285" s="48">
        <f t="shared" si="33"/>
        <v>1.0745185598660445E-2</v>
      </c>
      <c r="H285" s="47">
        <v>96.63</v>
      </c>
      <c r="I285" s="48">
        <f t="shared" si="28"/>
        <v>-1.4467293582721696E-3</v>
      </c>
      <c r="J285" s="49">
        <f t="shared" si="34"/>
        <v>1.3269510043332382</v>
      </c>
      <c r="K285" s="49">
        <f t="shared" si="29"/>
        <v>0.94221125932767236</v>
      </c>
      <c r="L285" s="49">
        <f t="shared" si="30"/>
        <v>1.5816901182197247</v>
      </c>
      <c r="AE285" s="46">
        <v>44972</v>
      </c>
      <c r="AF285" s="49">
        <f t="shared" si="31"/>
        <v>4.2826205782072346</v>
      </c>
      <c r="AG285" s="49">
        <f t="shared" si="32"/>
        <v>4.5708892520112174</v>
      </c>
      <c r="AH285" s="128"/>
      <c r="AI285" s="42"/>
      <c r="AJ285" s="42"/>
    </row>
    <row r="286" spans="2:36" x14ac:dyDescent="0.3">
      <c r="B286" s="42"/>
      <c r="C286" s="42"/>
      <c r="D286" s="42"/>
      <c r="E286" s="46">
        <v>44973</v>
      </c>
      <c r="F286" s="47">
        <v>72.09</v>
      </c>
      <c r="G286" s="48">
        <f t="shared" si="33"/>
        <v>-4.6941874913710713E-3</v>
      </c>
      <c r="H286" s="47">
        <v>94.44</v>
      </c>
      <c r="I286" s="48">
        <f t="shared" si="28"/>
        <v>-2.2663769015833557E-2</v>
      </c>
      <c r="J286" s="49">
        <f t="shared" si="34"/>
        <v>1.3513487023775668</v>
      </c>
      <c r="K286" s="49">
        <f t="shared" si="29"/>
        <v>0.94221125932767236</v>
      </c>
      <c r="L286" s="49">
        <f t="shared" si="30"/>
        <v>1.5816901182197247</v>
      </c>
      <c r="AE286" s="46">
        <v>44973</v>
      </c>
      <c r="AF286" s="49">
        <f t="shared" si="31"/>
        <v>4.277915338416487</v>
      </c>
      <c r="AG286" s="49">
        <f t="shared" si="32"/>
        <v>4.5479647122173121</v>
      </c>
      <c r="AH286" s="128"/>
      <c r="AI286" s="42"/>
      <c r="AJ286" s="42"/>
    </row>
    <row r="287" spans="2:36" x14ac:dyDescent="0.3">
      <c r="B287" s="42"/>
      <c r="C287" s="42"/>
      <c r="D287" s="42"/>
      <c r="E287" s="46">
        <v>44974</v>
      </c>
      <c r="F287" s="47">
        <v>71.44</v>
      </c>
      <c r="G287" s="48">
        <f t="shared" si="33"/>
        <v>-9.0165071438480515E-3</v>
      </c>
      <c r="H287" s="47">
        <v>93.52</v>
      </c>
      <c r="I287" s="48">
        <f t="shared" si="28"/>
        <v>-9.7416349004658676E-3</v>
      </c>
      <c r="J287" s="49">
        <f t="shared" si="34"/>
        <v>1.3523382425698023</v>
      </c>
      <c r="K287" s="49">
        <f t="shared" si="29"/>
        <v>0.94221125932767236</v>
      </c>
      <c r="L287" s="49">
        <f t="shared" si="30"/>
        <v>1.5816901182197247</v>
      </c>
      <c r="AE287" s="46">
        <v>44974</v>
      </c>
      <c r="AF287" s="49">
        <f t="shared" si="31"/>
        <v>4.268857936568244</v>
      </c>
      <c r="AG287" s="49">
        <f t="shared" si="32"/>
        <v>4.5381753171638133</v>
      </c>
      <c r="AH287" s="128"/>
      <c r="AI287" s="42"/>
      <c r="AJ287" s="42"/>
    </row>
    <row r="288" spans="2:36" x14ac:dyDescent="0.3">
      <c r="B288" s="42"/>
      <c r="C288" s="42"/>
      <c r="D288" s="42"/>
      <c r="E288" s="46">
        <v>44978</v>
      </c>
      <c r="F288" s="47">
        <v>69.349999999999994</v>
      </c>
      <c r="G288" s="48">
        <f t="shared" si="33"/>
        <v>-2.9255319148936199E-2</v>
      </c>
      <c r="H288" s="47">
        <v>90.73</v>
      </c>
      <c r="I288" s="48">
        <f t="shared" si="28"/>
        <v>-2.9833190761334394E-2</v>
      </c>
      <c r="J288" s="49">
        <f t="shared" si="34"/>
        <v>1.353143751347571</v>
      </c>
      <c r="K288" s="49">
        <f t="shared" si="29"/>
        <v>0.94221125932767236</v>
      </c>
      <c r="L288" s="49">
        <f t="shared" si="30"/>
        <v>1.5816901182197247</v>
      </c>
      <c r="AE288" s="46">
        <v>44978</v>
      </c>
      <c r="AF288" s="49">
        <f t="shared" si="31"/>
        <v>4.2391661467608408</v>
      </c>
      <c r="AG288" s="49">
        <f t="shared" si="32"/>
        <v>4.5078880631815377</v>
      </c>
      <c r="AH288" s="128"/>
      <c r="AI288" s="42"/>
      <c r="AJ288" s="42"/>
    </row>
    <row r="289" spans="2:36" x14ac:dyDescent="0.3">
      <c r="B289" s="42"/>
      <c r="C289" s="42"/>
      <c r="D289" s="42"/>
      <c r="E289" s="46">
        <v>44979</v>
      </c>
      <c r="F289" s="47">
        <v>70.27</v>
      </c>
      <c r="G289" s="48">
        <f t="shared" si="33"/>
        <v>1.3266041816871077E-2</v>
      </c>
      <c r="H289" s="47">
        <v>90.9</v>
      </c>
      <c r="I289" s="48">
        <f t="shared" si="28"/>
        <v>1.8736911716081828E-3</v>
      </c>
      <c r="J289" s="49">
        <f t="shared" si="34"/>
        <v>1.3685304095906583</v>
      </c>
      <c r="K289" s="49">
        <f t="shared" si="29"/>
        <v>0.94221125932767236</v>
      </c>
      <c r="L289" s="49">
        <f t="shared" si="30"/>
        <v>1.5816901182197247</v>
      </c>
      <c r="AE289" s="46">
        <v>44979</v>
      </c>
      <c r="AF289" s="49">
        <f t="shared" si="31"/>
        <v>4.2523449652041059</v>
      </c>
      <c r="AG289" s="49">
        <f t="shared" si="32"/>
        <v>4.5097600011834329</v>
      </c>
      <c r="AH289" s="128"/>
      <c r="AI289" s="42"/>
      <c r="AJ289" s="42"/>
    </row>
    <row r="290" spans="2:36" x14ac:dyDescent="0.3">
      <c r="B290" s="42"/>
      <c r="C290" s="42"/>
      <c r="D290" s="42"/>
      <c r="E290" s="46">
        <v>44980</v>
      </c>
      <c r="F290" s="47">
        <v>71.209999999999994</v>
      </c>
      <c r="G290" s="48">
        <f t="shared" si="33"/>
        <v>1.3376974526825069E-2</v>
      </c>
      <c r="H290" s="47">
        <v>91.02</v>
      </c>
      <c r="I290" s="48">
        <f t="shared" si="28"/>
        <v>1.3201320132012473E-3</v>
      </c>
      <c r="J290" s="49">
        <f t="shared" si="34"/>
        <v>1.3850088115482473</v>
      </c>
      <c r="K290" s="49">
        <f t="shared" si="29"/>
        <v>0.94221125932767236</v>
      </c>
      <c r="L290" s="49">
        <f t="shared" si="30"/>
        <v>1.5816901182197247</v>
      </c>
      <c r="AE290" s="46">
        <v>44980</v>
      </c>
      <c r="AF290" s="49">
        <f t="shared" si="31"/>
        <v>4.2656332579940335</v>
      </c>
      <c r="AG290" s="49">
        <f t="shared" si="32"/>
        <v>4.5110792625884955</v>
      </c>
      <c r="AH290" s="128"/>
      <c r="AI290" s="42"/>
      <c r="AJ290" s="42"/>
    </row>
    <row r="291" spans="2:36" x14ac:dyDescent="0.3">
      <c r="B291" s="42"/>
      <c r="C291" s="42"/>
      <c r="D291" s="42"/>
      <c r="E291" s="46">
        <v>44981</v>
      </c>
      <c r="F291" s="47">
        <v>70.87</v>
      </c>
      <c r="G291" s="48">
        <f t="shared" si="33"/>
        <v>-4.7746103075408941E-3</v>
      </c>
      <c r="H291" s="47">
        <v>89.06</v>
      </c>
      <c r="I291" s="48">
        <f t="shared" si="28"/>
        <v>-2.1533728850801959E-2</v>
      </c>
      <c r="J291" s="49">
        <f t="shared" si="34"/>
        <v>1.4087311692223004</v>
      </c>
      <c r="K291" s="49">
        <f t="shared" si="29"/>
        <v>0.94221125932767236</v>
      </c>
      <c r="L291" s="49">
        <f t="shared" si="30"/>
        <v>1.5816901182197247</v>
      </c>
      <c r="AE291" s="46">
        <v>44981</v>
      </c>
      <c r="AF291" s="49">
        <f t="shared" si="31"/>
        <v>4.2608472128221644</v>
      </c>
      <c r="AG291" s="49">
        <f t="shared" si="32"/>
        <v>4.4893102998935568</v>
      </c>
      <c r="AH291" s="128"/>
      <c r="AI291" s="42"/>
      <c r="AJ291" s="42"/>
    </row>
    <row r="292" spans="2:36" x14ac:dyDescent="0.3">
      <c r="B292" s="42"/>
      <c r="C292" s="42"/>
      <c r="D292" s="42"/>
      <c r="E292" s="46">
        <v>44984</v>
      </c>
      <c r="F292" s="47">
        <v>70.42</v>
      </c>
      <c r="G292" s="48">
        <f t="shared" si="33"/>
        <v>-6.3496542965993941E-3</v>
      </c>
      <c r="H292" s="47">
        <v>89.93</v>
      </c>
      <c r="I292" s="48">
        <f t="shared" si="28"/>
        <v>9.7686952616213851E-3</v>
      </c>
      <c r="J292" s="49">
        <f t="shared" si="34"/>
        <v>1.3862444140617995</v>
      </c>
      <c r="K292" s="49">
        <f t="shared" si="29"/>
        <v>0.94221125932767236</v>
      </c>
      <c r="L292" s="49">
        <f t="shared" si="30"/>
        <v>1.5816901182197247</v>
      </c>
      <c r="AE292" s="46">
        <v>44984</v>
      </c>
      <c r="AF292" s="49">
        <f t="shared" si="31"/>
        <v>4.2544773137269063</v>
      </c>
      <c r="AG292" s="49">
        <f t="shared" si="32"/>
        <v>4.4990315899264246</v>
      </c>
      <c r="AH292" s="128"/>
      <c r="AI292" s="42"/>
      <c r="AJ292" s="42"/>
    </row>
    <row r="293" spans="2:36" x14ac:dyDescent="0.3">
      <c r="B293" s="42"/>
      <c r="C293" s="42"/>
      <c r="D293" s="42"/>
      <c r="E293" s="46">
        <v>44985</v>
      </c>
      <c r="F293" s="47">
        <v>70.900000000000006</v>
      </c>
      <c r="G293" s="48">
        <f t="shared" si="33"/>
        <v>6.816245384833941E-3</v>
      </c>
      <c r="H293" s="47">
        <v>90.8</v>
      </c>
      <c r="I293" s="48">
        <f t="shared" si="28"/>
        <v>9.6741910374735784E-3</v>
      </c>
      <c r="J293" s="49">
        <f t="shared" si="34"/>
        <v>1.3823205629503903</v>
      </c>
      <c r="K293" s="49">
        <f t="shared" si="29"/>
        <v>0.94221125932767236</v>
      </c>
      <c r="L293" s="49">
        <f t="shared" si="30"/>
        <v>1.5816901182197247</v>
      </c>
      <c r="AE293" s="46">
        <v>44985</v>
      </c>
      <c r="AF293" s="49">
        <f t="shared" si="31"/>
        <v>4.2612704335380815</v>
      </c>
      <c r="AG293" s="49">
        <f t="shared" si="32"/>
        <v>4.5086592856072478</v>
      </c>
      <c r="AH293" s="128"/>
      <c r="AI293" s="42"/>
      <c r="AJ293" s="42"/>
    </row>
    <row r="294" spans="2:36" x14ac:dyDescent="0.3">
      <c r="B294" s="42"/>
      <c r="C294" s="42"/>
      <c r="D294" s="42"/>
      <c r="E294" s="46">
        <v>44986</v>
      </c>
      <c r="F294" s="47">
        <v>71.94</v>
      </c>
      <c r="G294" s="48">
        <f t="shared" si="33"/>
        <v>1.4668547249647279E-2</v>
      </c>
      <c r="H294" s="47">
        <v>89.78</v>
      </c>
      <c r="I294" s="48">
        <f t="shared" si="28"/>
        <v>-1.1233480176211397E-2</v>
      </c>
      <c r="J294" s="49">
        <f t="shared" si="34"/>
        <v>1.4185322513672374</v>
      </c>
      <c r="K294" s="49">
        <f t="shared" si="29"/>
        <v>0.94221125932767236</v>
      </c>
      <c r="L294" s="49">
        <f t="shared" si="30"/>
        <v>1.5816901182197247</v>
      </c>
      <c r="AE294" s="46">
        <v>44986</v>
      </c>
      <c r="AF294" s="49">
        <f t="shared" si="31"/>
        <v>4.2758324382674777</v>
      </c>
      <c r="AG294" s="49">
        <f t="shared" si="32"/>
        <v>4.4973622333537859</v>
      </c>
      <c r="AH294" s="128"/>
      <c r="AI294" s="42"/>
      <c r="AJ294" s="42"/>
    </row>
    <row r="295" spans="2:36" x14ac:dyDescent="0.3">
      <c r="B295" s="42"/>
      <c r="C295" s="42"/>
      <c r="D295" s="42"/>
      <c r="E295" s="46">
        <v>44987</v>
      </c>
      <c r="F295" s="47">
        <v>72.38</v>
      </c>
      <c r="G295" s="48">
        <f t="shared" si="33"/>
        <v>6.1162079510703737E-3</v>
      </c>
      <c r="H295" s="47">
        <v>89.06</v>
      </c>
      <c r="I295" s="48">
        <f t="shared" si="28"/>
        <v>-8.0196034751615075E-3</v>
      </c>
      <c r="J295" s="49">
        <f t="shared" si="34"/>
        <v>1.4387464657585733</v>
      </c>
      <c r="K295" s="49">
        <f t="shared" si="29"/>
        <v>0.94221125932767236</v>
      </c>
      <c r="L295" s="49">
        <f t="shared" si="30"/>
        <v>1.5816901182197247</v>
      </c>
      <c r="AE295" s="46">
        <v>44987</v>
      </c>
      <c r="AF295" s="49">
        <f t="shared" si="31"/>
        <v>4.2819300181355961</v>
      </c>
      <c r="AG295" s="49">
        <f t="shared" si="32"/>
        <v>4.4893102998935568</v>
      </c>
      <c r="AH295" s="128"/>
      <c r="AI295" s="42"/>
      <c r="AJ295" s="42"/>
    </row>
    <row r="296" spans="2:36" x14ac:dyDescent="0.3">
      <c r="B296" s="42"/>
      <c r="C296" s="42"/>
      <c r="D296" s="42"/>
      <c r="E296" s="46">
        <v>44988</v>
      </c>
      <c r="F296" s="47">
        <v>73.11</v>
      </c>
      <c r="G296" s="48">
        <f t="shared" si="33"/>
        <v>1.008565902182923E-2</v>
      </c>
      <c r="H296" s="47">
        <v>91.22</v>
      </c>
      <c r="I296" s="48">
        <f t="shared" si="28"/>
        <v>2.4253312373680558E-2</v>
      </c>
      <c r="J296" s="49">
        <f t="shared" si="34"/>
        <v>1.4188454696457755</v>
      </c>
      <c r="K296" s="49">
        <f t="shared" si="29"/>
        <v>0.94221125932767236</v>
      </c>
      <c r="L296" s="49">
        <f t="shared" si="30"/>
        <v>1.5816901182197247</v>
      </c>
      <c r="AE296" s="46">
        <v>44988</v>
      </c>
      <c r="AF296" s="49">
        <f t="shared" si="31"/>
        <v>4.2919651563052241</v>
      </c>
      <c r="AG296" s="49">
        <f t="shared" si="32"/>
        <v>4.5132741712835545</v>
      </c>
      <c r="AH296" s="128"/>
      <c r="AI296" s="42"/>
      <c r="AJ296" s="42"/>
    </row>
    <row r="297" spans="2:36" x14ac:dyDescent="0.3">
      <c r="B297" s="42"/>
      <c r="C297" s="42"/>
      <c r="D297" s="42"/>
      <c r="E297" s="46">
        <v>44991</v>
      </c>
      <c r="F297" s="47">
        <v>72.540000000000006</v>
      </c>
      <c r="G297" s="48">
        <f t="shared" si="33"/>
        <v>-7.7964710709887974E-3</v>
      </c>
      <c r="H297" s="47">
        <v>91.52</v>
      </c>
      <c r="I297" s="48">
        <f t="shared" si="28"/>
        <v>3.2887524665643486E-3</v>
      </c>
      <c r="J297" s="49">
        <f t="shared" si="34"/>
        <v>1.4031688071120827</v>
      </c>
      <c r="K297" s="49">
        <f t="shared" si="29"/>
        <v>0.94221125932767236</v>
      </c>
      <c r="L297" s="49">
        <f t="shared" si="30"/>
        <v>1.5816901182197247</v>
      </c>
      <c r="AE297" s="46">
        <v>44991</v>
      </c>
      <c r="AF297" s="49">
        <f t="shared" si="31"/>
        <v>4.2841381338547562</v>
      </c>
      <c r="AG297" s="49">
        <f t="shared" si="32"/>
        <v>4.5165575276314875</v>
      </c>
      <c r="AH297" s="128"/>
      <c r="AI297" s="42"/>
      <c r="AJ297" s="42"/>
    </row>
    <row r="298" spans="2:36" x14ac:dyDescent="0.3">
      <c r="B298" s="42"/>
      <c r="C298" s="42"/>
      <c r="D298" s="42"/>
      <c r="E298" s="46">
        <v>44992</v>
      </c>
      <c r="F298" s="47">
        <v>71.2</v>
      </c>
      <c r="G298" s="48">
        <f t="shared" si="33"/>
        <v>-1.8472566859663697E-2</v>
      </c>
      <c r="H298" s="47">
        <v>89.47</v>
      </c>
      <c r="I298" s="48">
        <f t="shared" si="28"/>
        <v>-2.2399475524475521E-2</v>
      </c>
      <c r="J298" s="49">
        <f t="shared" si="34"/>
        <v>1.408805174533017</v>
      </c>
      <c r="K298" s="49">
        <f t="shared" si="29"/>
        <v>0.94221125932767236</v>
      </c>
      <c r="L298" s="49">
        <f t="shared" si="30"/>
        <v>1.5816901182197247</v>
      </c>
      <c r="AE298" s="46">
        <v>44992</v>
      </c>
      <c r="AF298" s="49">
        <f t="shared" si="31"/>
        <v>4.2654928184179299</v>
      </c>
      <c r="AG298" s="49">
        <f t="shared" si="32"/>
        <v>4.4939033735595046</v>
      </c>
      <c r="AH298" s="128"/>
      <c r="AI298" s="42"/>
      <c r="AJ298" s="42"/>
    </row>
    <row r="299" spans="2:36" x14ac:dyDescent="0.3">
      <c r="B299" s="42"/>
      <c r="C299" s="42"/>
      <c r="D299" s="42"/>
      <c r="E299" s="46">
        <v>44993</v>
      </c>
      <c r="F299" s="47">
        <v>71.23</v>
      </c>
      <c r="G299" s="48">
        <f t="shared" si="33"/>
        <v>4.2134831460671762E-4</v>
      </c>
      <c r="H299" s="47">
        <v>91.51</v>
      </c>
      <c r="I299" s="48">
        <f t="shared" si="28"/>
        <v>2.2800938862188591E-2</v>
      </c>
      <c r="J299" s="49">
        <f t="shared" si="34"/>
        <v>1.3779795448631449</v>
      </c>
      <c r="K299" s="49">
        <f t="shared" si="29"/>
        <v>0.94221125932767236</v>
      </c>
      <c r="L299" s="49">
        <f t="shared" si="30"/>
        <v>1.5816901182197247</v>
      </c>
      <c r="AE299" s="46">
        <v>44993</v>
      </c>
      <c r="AF299" s="49">
        <f t="shared" si="31"/>
        <v>4.2659140779902627</v>
      </c>
      <c r="AG299" s="49">
        <f t="shared" si="32"/>
        <v>4.5164482559272869</v>
      </c>
      <c r="AH299" s="128"/>
      <c r="AI299" s="42"/>
      <c r="AJ299" s="42"/>
    </row>
    <row r="300" spans="2:36" x14ac:dyDescent="0.3">
      <c r="B300" s="42"/>
      <c r="C300" s="42"/>
      <c r="D300" s="42"/>
      <c r="E300" s="46">
        <v>44994</v>
      </c>
      <c r="F300" s="47">
        <v>67.37</v>
      </c>
      <c r="G300" s="48">
        <f t="shared" si="33"/>
        <v>-5.4190650007019503E-2</v>
      </c>
      <c r="H300" s="47">
        <v>84.99</v>
      </c>
      <c r="I300" s="48">
        <f t="shared" si="28"/>
        <v>-7.124904382034758E-2</v>
      </c>
      <c r="J300" s="49">
        <f t="shared" si="34"/>
        <v>1.4032889322576698</v>
      </c>
      <c r="K300" s="49">
        <f t="shared" si="29"/>
        <v>0.94221125932767236</v>
      </c>
      <c r="L300" s="49">
        <f t="shared" si="30"/>
        <v>1.5816901182197247</v>
      </c>
      <c r="AE300" s="46">
        <v>44994</v>
      </c>
      <c r="AF300" s="49">
        <f t="shared" si="31"/>
        <v>4.2101998149725688</v>
      </c>
      <c r="AG300" s="49">
        <f t="shared" si="32"/>
        <v>4.4425336025105349</v>
      </c>
      <c r="AH300" s="128"/>
      <c r="AI300" s="42"/>
      <c r="AJ300" s="42"/>
    </row>
    <row r="301" spans="2:36" x14ac:dyDescent="0.3">
      <c r="B301" s="42"/>
      <c r="C301" s="42"/>
      <c r="D301" s="42"/>
      <c r="E301" s="46">
        <v>44995</v>
      </c>
      <c r="F301" s="47">
        <v>60.29</v>
      </c>
      <c r="G301" s="48">
        <f t="shared" si="33"/>
        <v>-0.10509128692296277</v>
      </c>
      <c r="H301" s="47">
        <v>80.22</v>
      </c>
      <c r="I301" s="48">
        <f t="shared" si="28"/>
        <v>-5.6124249911754243E-2</v>
      </c>
      <c r="J301" s="49">
        <f t="shared" si="34"/>
        <v>1.330488141394194</v>
      </c>
      <c r="K301" s="49">
        <f t="shared" si="29"/>
        <v>0.94221125932767236</v>
      </c>
      <c r="L301" s="49">
        <f t="shared" si="30"/>
        <v>1.5816901182197247</v>
      </c>
      <c r="AE301" s="46">
        <v>44995</v>
      </c>
      <c r="AF301" s="49">
        <f t="shared" si="31"/>
        <v>4.0991662525013144</v>
      </c>
      <c r="AG301" s="49">
        <f t="shared" si="32"/>
        <v>4.3847728603419069</v>
      </c>
      <c r="AH301" s="128"/>
      <c r="AI301" s="42"/>
      <c r="AJ301" s="42"/>
    </row>
    <row r="302" spans="2:36" x14ac:dyDescent="0.3">
      <c r="B302" s="42"/>
      <c r="C302" s="42"/>
      <c r="D302" s="42"/>
      <c r="E302" s="46">
        <v>44998</v>
      </c>
      <c r="F302" s="47">
        <v>58.47</v>
      </c>
      <c r="G302" s="48">
        <f t="shared" si="33"/>
        <v>-3.0187427434068659E-2</v>
      </c>
      <c r="H302" s="47">
        <v>83.48</v>
      </c>
      <c r="I302" s="48">
        <f t="shared" si="28"/>
        <v>4.0638244826726622E-2</v>
      </c>
      <c r="J302" s="49">
        <f t="shared" si="34"/>
        <v>1.2399353315991339</v>
      </c>
      <c r="K302" s="49">
        <f t="shared" si="29"/>
        <v>0.94221125932767236</v>
      </c>
      <c r="L302" s="49">
        <f t="shared" si="30"/>
        <v>1.5816901182197247</v>
      </c>
      <c r="AE302" s="46">
        <v>44998</v>
      </c>
      <c r="AF302" s="49">
        <f t="shared" si="31"/>
        <v>4.0685138021875789</v>
      </c>
      <c r="AG302" s="49">
        <f t="shared" si="32"/>
        <v>4.4246070822090005</v>
      </c>
      <c r="AH302" s="128"/>
      <c r="AI302" s="42"/>
      <c r="AJ302" s="42"/>
    </row>
    <row r="303" spans="2:36" x14ac:dyDescent="0.3">
      <c r="B303" s="42"/>
      <c r="C303" s="42"/>
      <c r="D303" s="42"/>
      <c r="E303" s="46">
        <v>44999</v>
      </c>
      <c r="F303" s="47">
        <v>59.76</v>
      </c>
      <c r="G303" s="48">
        <f t="shared" si="33"/>
        <v>2.2062596203181073E-2</v>
      </c>
      <c r="H303" s="47">
        <v>86.21</v>
      </c>
      <c r="I303" s="48">
        <f t="shared" si="28"/>
        <v>3.2702443699089478E-2</v>
      </c>
      <c r="J303" s="49">
        <f t="shared" si="34"/>
        <v>1.22716038087301</v>
      </c>
      <c r="K303" s="49">
        <f t="shared" si="29"/>
        <v>0.94221125932767236</v>
      </c>
      <c r="L303" s="49">
        <f t="shared" si="30"/>
        <v>1.5816901182197247</v>
      </c>
      <c r="AE303" s="46">
        <v>44999</v>
      </c>
      <c r="AF303" s="49">
        <f t="shared" si="31"/>
        <v>4.0903365408245618</v>
      </c>
      <c r="AG303" s="49">
        <f t="shared" si="32"/>
        <v>4.4567861802218331</v>
      </c>
      <c r="AH303" s="128"/>
      <c r="AI303" s="42"/>
      <c r="AJ303" s="42"/>
    </row>
    <row r="304" spans="2:36" x14ac:dyDescent="0.3">
      <c r="B304" s="42"/>
      <c r="C304" s="42"/>
      <c r="D304" s="42"/>
      <c r="E304" s="46">
        <v>45000</v>
      </c>
      <c r="F304" s="47">
        <v>57.61</v>
      </c>
      <c r="G304" s="48">
        <f t="shared" si="33"/>
        <v>-3.5977242302543511E-2</v>
      </c>
      <c r="H304" s="47">
        <v>86.67</v>
      </c>
      <c r="I304" s="48">
        <f t="shared" si="28"/>
        <v>5.3358079109153689E-3</v>
      </c>
      <c r="J304" s="49">
        <f t="shared" si="34"/>
        <v>1.1767317200852048</v>
      </c>
      <c r="K304" s="49">
        <f t="shared" si="29"/>
        <v>0.94221125932767236</v>
      </c>
      <c r="L304" s="49">
        <f t="shared" si="30"/>
        <v>1.5816901182197247</v>
      </c>
      <c r="AE304" s="46">
        <v>45000</v>
      </c>
      <c r="AF304" s="49">
        <f t="shared" si="31"/>
        <v>4.0536961637442914</v>
      </c>
      <c r="AG304" s="49">
        <f t="shared" si="32"/>
        <v>4.462107803146254</v>
      </c>
      <c r="AH304" s="128"/>
      <c r="AI304" s="42"/>
      <c r="AJ304" s="42"/>
    </row>
    <row r="305" spans="2:36" x14ac:dyDescent="0.3">
      <c r="B305" s="42"/>
      <c r="C305" s="42"/>
      <c r="D305" s="42"/>
      <c r="E305" s="46">
        <v>45001</v>
      </c>
      <c r="F305" s="47">
        <v>58.75</v>
      </c>
      <c r="G305" s="48">
        <f t="shared" si="33"/>
        <v>1.9788231209859397E-2</v>
      </c>
      <c r="H305" s="47">
        <v>87.26</v>
      </c>
      <c r="I305" s="48">
        <f t="shared" si="28"/>
        <v>6.8074304834429E-3</v>
      </c>
      <c r="J305" s="49">
        <f t="shared" si="34"/>
        <v>1.1919033601669082</v>
      </c>
      <c r="K305" s="49">
        <f t="shared" si="29"/>
        <v>0.94221125932767236</v>
      </c>
      <c r="L305" s="49">
        <f t="shared" si="30"/>
        <v>1.5816901182197247</v>
      </c>
      <c r="AE305" s="46">
        <v>45001</v>
      </c>
      <c r="AF305" s="49">
        <f t="shared" si="31"/>
        <v>4.0732911530242681</v>
      </c>
      <c r="AG305" s="49">
        <f t="shared" si="32"/>
        <v>4.468892167695464</v>
      </c>
      <c r="AH305" s="128"/>
      <c r="AI305" s="42"/>
      <c r="AJ305" s="42"/>
    </row>
    <row r="306" spans="2:36" x14ac:dyDescent="0.3">
      <c r="B306" s="42"/>
      <c r="C306" s="42"/>
      <c r="D306" s="42"/>
      <c r="E306" s="46">
        <v>45002</v>
      </c>
      <c r="F306" s="47">
        <v>56.53</v>
      </c>
      <c r="G306" s="48">
        <f t="shared" si="33"/>
        <v>-3.7787234042553131E-2</v>
      </c>
      <c r="H306" s="47">
        <v>84.89</v>
      </c>
      <c r="I306" s="48">
        <f t="shared" si="28"/>
        <v>-2.7160210864084378E-2</v>
      </c>
      <c r="J306" s="49">
        <f t="shared" si="34"/>
        <v>1.1788833492910795</v>
      </c>
      <c r="K306" s="49">
        <f t="shared" si="29"/>
        <v>0.94221125932767236</v>
      </c>
      <c r="L306" s="49">
        <f t="shared" si="30"/>
        <v>1.5816901182197247</v>
      </c>
      <c r="AE306" s="46">
        <v>45002</v>
      </c>
      <c r="AF306" s="49">
        <f t="shared" si="31"/>
        <v>4.0347714706871995</v>
      </c>
      <c r="AG306" s="49">
        <f t="shared" si="32"/>
        <v>4.4413563007498764</v>
      </c>
      <c r="AH306" s="128"/>
      <c r="AI306" s="42"/>
      <c r="AJ306" s="42"/>
    </row>
    <row r="307" spans="2:36" x14ac:dyDescent="0.3">
      <c r="B307" s="42"/>
      <c r="C307" s="42"/>
      <c r="D307" s="42"/>
      <c r="E307" s="46">
        <v>45005</v>
      </c>
      <c r="F307" s="47">
        <v>56.81</v>
      </c>
      <c r="G307" s="48">
        <f t="shared" si="33"/>
        <v>4.953122235980878E-3</v>
      </c>
      <c r="H307" s="47">
        <v>82.54</v>
      </c>
      <c r="I307" s="48">
        <f t="shared" si="28"/>
        <v>-2.7682883731888208E-2</v>
      </c>
      <c r="J307" s="49">
        <f t="shared" si="34"/>
        <v>1.2184527895273614</v>
      </c>
      <c r="K307" s="49">
        <f t="shared" si="29"/>
        <v>0.94221125932767236</v>
      </c>
      <c r="L307" s="49">
        <f t="shared" si="30"/>
        <v>1.5816901182197247</v>
      </c>
      <c r="AE307" s="46">
        <v>45005</v>
      </c>
      <c r="AF307" s="49">
        <f t="shared" si="31"/>
        <v>4.0397123665690353</v>
      </c>
      <c r="AG307" s="49">
        <f t="shared" si="32"/>
        <v>4.4132830243244356</v>
      </c>
      <c r="AH307" s="128"/>
      <c r="AI307" s="42"/>
      <c r="AJ307" s="42"/>
    </row>
    <row r="308" spans="2:36" x14ac:dyDescent="0.3">
      <c r="B308" s="42"/>
      <c r="C308" s="42"/>
      <c r="D308" s="42"/>
      <c r="E308" s="46">
        <v>45006</v>
      </c>
      <c r="F308" s="47">
        <v>60.71</v>
      </c>
      <c r="G308" s="48">
        <f t="shared" si="33"/>
        <v>6.8649885583524028E-2</v>
      </c>
      <c r="H308" s="47">
        <v>86.88</v>
      </c>
      <c r="I308" s="48">
        <f t="shared" si="28"/>
        <v>5.2580566997819211E-2</v>
      </c>
      <c r="J308" s="49">
        <f t="shared" si="34"/>
        <v>1.2370544117408528</v>
      </c>
      <c r="K308" s="49">
        <f t="shared" si="29"/>
        <v>0.94221125932767236</v>
      </c>
      <c r="L308" s="49">
        <f t="shared" si="30"/>
        <v>1.5816901182197247</v>
      </c>
      <c r="AE308" s="46">
        <v>45006</v>
      </c>
      <c r="AF308" s="49">
        <f t="shared" si="31"/>
        <v>4.1061084291423429</v>
      </c>
      <c r="AG308" s="49">
        <f t="shared" si="32"/>
        <v>4.464527856185625</v>
      </c>
      <c r="AH308" s="128"/>
      <c r="AI308" s="42"/>
      <c r="AJ308" s="42"/>
    </row>
    <row r="309" spans="2:36" x14ac:dyDescent="0.3">
      <c r="B309" s="42"/>
      <c r="C309" s="42"/>
      <c r="D309" s="42"/>
      <c r="E309" s="46">
        <v>45007</v>
      </c>
      <c r="F309" s="47">
        <v>58.93</v>
      </c>
      <c r="G309" s="48">
        <f t="shared" si="33"/>
        <v>-2.9319716685883734E-2</v>
      </c>
      <c r="H309" s="47">
        <v>83.98</v>
      </c>
      <c r="I309" s="48">
        <f t="shared" si="28"/>
        <v>-3.3379373848987037E-2</v>
      </c>
      <c r="J309" s="49">
        <f t="shared" si="34"/>
        <v>1.2422498489867653</v>
      </c>
      <c r="K309" s="49">
        <f t="shared" si="29"/>
        <v>0.94221125932767236</v>
      </c>
      <c r="L309" s="49">
        <f t="shared" si="30"/>
        <v>1.5816901182197247</v>
      </c>
      <c r="AE309" s="46">
        <v>45007</v>
      </c>
      <c r="AF309" s="49">
        <f t="shared" si="31"/>
        <v>4.0763502988498219</v>
      </c>
      <c r="AG309" s="49">
        <f t="shared" si="32"/>
        <v>4.4305786752560472</v>
      </c>
      <c r="AH309" s="128"/>
      <c r="AI309" s="42"/>
      <c r="AJ309" s="42"/>
    </row>
    <row r="310" spans="2:36" x14ac:dyDescent="0.3">
      <c r="B310" s="42"/>
      <c r="C310" s="42"/>
      <c r="D310" s="42"/>
      <c r="E310" s="46">
        <v>45008</v>
      </c>
      <c r="F310" s="47">
        <v>57.7</v>
      </c>
      <c r="G310" s="48">
        <f t="shared" si="33"/>
        <v>-2.0872221279484071E-2</v>
      </c>
      <c r="H310" s="47">
        <v>84.45</v>
      </c>
      <c r="I310" s="48">
        <f t="shared" si="28"/>
        <v>5.5965706120504333E-3</v>
      </c>
      <c r="J310" s="49">
        <f t="shared" si="34"/>
        <v>1.2095519921214539</v>
      </c>
      <c r="K310" s="49">
        <f t="shared" si="29"/>
        <v>0.94221125932767236</v>
      </c>
      <c r="L310" s="49">
        <f t="shared" si="30"/>
        <v>1.5816901182197247</v>
      </c>
      <c r="AE310" s="46">
        <v>45008</v>
      </c>
      <c r="AF310" s="49">
        <f t="shared" si="31"/>
        <v>4.0552571735140539</v>
      </c>
      <c r="AG310" s="49">
        <f t="shared" si="32"/>
        <v>4.4361596432538093</v>
      </c>
      <c r="AH310" s="128"/>
      <c r="AI310" s="42"/>
      <c r="AJ310" s="42"/>
    </row>
    <row r="311" spans="2:36" x14ac:dyDescent="0.3">
      <c r="B311" s="42"/>
      <c r="C311" s="42"/>
      <c r="D311" s="42"/>
      <c r="E311" s="46">
        <v>45009</v>
      </c>
      <c r="F311" s="47">
        <v>57.54</v>
      </c>
      <c r="G311" s="48">
        <f t="shared" si="33"/>
        <v>-2.7729636048527961E-3</v>
      </c>
      <c r="H311" s="47">
        <v>83.94</v>
      </c>
      <c r="I311" s="48">
        <f t="shared" si="28"/>
        <v>-6.0390763765542088E-3</v>
      </c>
      <c r="J311" s="49">
        <f t="shared" si="34"/>
        <v>1.21352652785582</v>
      </c>
      <c r="K311" s="49">
        <f t="shared" si="29"/>
        <v>0.94221125932767236</v>
      </c>
      <c r="L311" s="49">
        <f t="shared" si="30"/>
        <v>1.5816901182197247</v>
      </c>
      <c r="AE311" s="46">
        <v>45009</v>
      </c>
      <c r="AF311" s="49">
        <f t="shared" si="31"/>
        <v>4.0524803581234021</v>
      </c>
      <c r="AG311" s="49">
        <f t="shared" si="32"/>
        <v>4.4301022579054452</v>
      </c>
      <c r="AH311" s="128"/>
      <c r="AI311" s="42"/>
      <c r="AJ311" s="42"/>
    </row>
    <row r="312" spans="2:36" x14ac:dyDescent="0.3">
      <c r="B312" s="42"/>
      <c r="C312" s="42"/>
      <c r="D312" s="42"/>
      <c r="E312" s="46">
        <v>45012</v>
      </c>
      <c r="F312" s="47">
        <v>58.95</v>
      </c>
      <c r="G312" s="48">
        <f t="shared" si="33"/>
        <v>2.4504692387904203E-2</v>
      </c>
      <c r="H312" s="47">
        <v>84.19</v>
      </c>
      <c r="I312" s="48">
        <f t="shared" si="28"/>
        <v>2.9783178460804915E-3</v>
      </c>
      <c r="J312" s="49">
        <f t="shared" si="34"/>
        <v>1.2395717833616045</v>
      </c>
      <c r="K312" s="49">
        <f t="shared" si="29"/>
        <v>0.94221125932767236</v>
      </c>
      <c r="L312" s="49">
        <f t="shared" si="30"/>
        <v>1.5816901182197247</v>
      </c>
      <c r="AE312" s="46">
        <v>45012</v>
      </c>
      <c r="AF312" s="49">
        <f t="shared" si="31"/>
        <v>4.0766896269833799</v>
      </c>
      <c r="AG312" s="49">
        <f t="shared" si="32"/>
        <v>4.4330761493495725</v>
      </c>
      <c r="AH312" s="128"/>
      <c r="AI312" s="42"/>
      <c r="AJ312" s="42"/>
    </row>
    <row r="313" spans="2:36" x14ac:dyDescent="0.3">
      <c r="B313" s="42"/>
      <c r="C313" s="42"/>
      <c r="D313" s="42"/>
      <c r="E313" s="46">
        <v>45013</v>
      </c>
      <c r="F313" s="47">
        <v>59.1</v>
      </c>
      <c r="G313" s="48">
        <f t="shared" si="33"/>
        <v>2.5445292620864812E-3</v>
      </c>
      <c r="H313" s="47">
        <v>83.66</v>
      </c>
      <c r="I313" s="48">
        <f t="shared" si="28"/>
        <v>-6.2952844755909121E-3</v>
      </c>
      <c r="J313" s="49">
        <f t="shared" si="34"/>
        <v>1.2505987851541991</v>
      </c>
      <c r="K313" s="49">
        <f t="shared" si="29"/>
        <v>0.94221125932767236</v>
      </c>
      <c r="L313" s="49">
        <f t="shared" si="30"/>
        <v>1.5816901182197247</v>
      </c>
      <c r="AE313" s="46">
        <v>45013</v>
      </c>
      <c r="AF313" s="49">
        <f t="shared" si="31"/>
        <v>4.0792309244120526</v>
      </c>
      <c r="AG313" s="49">
        <f t="shared" si="32"/>
        <v>4.4267609660140526</v>
      </c>
      <c r="AH313" s="128"/>
      <c r="AI313" s="42"/>
      <c r="AJ313" s="42"/>
    </row>
    <row r="314" spans="2:36" x14ac:dyDescent="0.3">
      <c r="B314" s="42"/>
      <c r="C314" s="42"/>
      <c r="D314" s="42"/>
      <c r="E314" s="46">
        <v>45014</v>
      </c>
      <c r="F314" s="47">
        <v>60.66</v>
      </c>
      <c r="G314" s="48">
        <f t="shared" si="33"/>
        <v>2.6395939086294229E-2</v>
      </c>
      <c r="H314" s="47">
        <v>85.18</v>
      </c>
      <c r="I314" s="48">
        <f t="shared" si="28"/>
        <v>1.8168778388716333E-2</v>
      </c>
      <c r="J314" s="49">
        <f t="shared" si="34"/>
        <v>1.2607040617959968</v>
      </c>
      <c r="K314" s="49">
        <f t="shared" si="29"/>
        <v>0.94221125932767236</v>
      </c>
      <c r="L314" s="49">
        <f t="shared" si="30"/>
        <v>1.5816901182197247</v>
      </c>
      <c r="AE314" s="46">
        <v>45014</v>
      </c>
      <c r="AF314" s="49">
        <f t="shared" si="31"/>
        <v>4.1052845022604352</v>
      </c>
      <c r="AG314" s="49">
        <f t="shared" si="32"/>
        <v>4.4447666644950674</v>
      </c>
      <c r="AH314" s="128"/>
      <c r="AI314" s="42"/>
      <c r="AJ314" s="42"/>
    </row>
    <row r="315" spans="2:36" x14ac:dyDescent="0.3">
      <c r="B315" s="42"/>
      <c r="C315" s="42"/>
      <c r="D315" s="42"/>
      <c r="E315" s="46">
        <v>45015</v>
      </c>
      <c r="F315" s="47">
        <v>61.45</v>
      </c>
      <c r="G315" s="48">
        <f t="shared" si="33"/>
        <v>1.3023409165842548E-2</v>
      </c>
      <c r="H315" s="47">
        <v>85.75</v>
      </c>
      <c r="I315" s="48">
        <f t="shared" si="28"/>
        <v>6.6917116694058532E-3</v>
      </c>
      <c r="J315" s="49">
        <f t="shared" si="34"/>
        <v>1.2686333977180972</v>
      </c>
      <c r="K315" s="49">
        <f t="shared" si="29"/>
        <v>0.94221125932767236</v>
      </c>
      <c r="L315" s="49">
        <f t="shared" si="30"/>
        <v>1.5816901182197247</v>
      </c>
      <c r="AE315" s="46">
        <v>45015</v>
      </c>
      <c r="AF315" s="49">
        <f t="shared" si="31"/>
        <v>4.118223836012044</v>
      </c>
      <c r="AG315" s="49">
        <f t="shared" si="32"/>
        <v>4.4514360860460496</v>
      </c>
      <c r="AH315" s="128"/>
      <c r="AI315" s="42"/>
      <c r="AJ315" s="42"/>
    </row>
    <row r="316" spans="2:36" x14ac:dyDescent="0.3">
      <c r="B316" s="42"/>
      <c r="C316" s="42"/>
      <c r="D316" s="42"/>
      <c r="E316" s="46">
        <v>45016</v>
      </c>
      <c r="F316" s="47">
        <v>63.16</v>
      </c>
      <c r="G316" s="48">
        <f t="shared" si="33"/>
        <v>2.7827502034174056E-2</v>
      </c>
      <c r="H316" s="47">
        <v>87.84</v>
      </c>
      <c r="I316" s="48">
        <f t="shared" si="28"/>
        <v>2.4373177842565541E-2</v>
      </c>
      <c r="J316" s="49">
        <f t="shared" si="34"/>
        <v>1.2729114002378916</v>
      </c>
      <c r="K316" s="49">
        <f t="shared" si="29"/>
        <v>0.94221125932767236</v>
      </c>
      <c r="L316" s="49">
        <f t="shared" si="30"/>
        <v>1.5816901182197247</v>
      </c>
      <c r="AE316" s="46">
        <v>45016</v>
      </c>
      <c r="AF316" s="49">
        <f t="shared" si="31"/>
        <v>4.1456711893874409</v>
      </c>
      <c r="AG316" s="49">
        <f t="shared" si="32"/>
        <v>4.4755169777612203</v>
      </c>
      <c r="AH316" s="128"/>
      <c r="AI316" s="42"/>
      <c r="AJ316" s="42"/>
    </row>
    <row r="317" spans="2:36" x14ac:dyDescent="0.3">
      <c r="B317" s="42"/>
      <c r="C317" s="42"/>
      <c r="D317" s="42"/>
      <c r="E317" s="46">
        <v>45019</v>
      </c>
      <c r="F317" s="47">
        <v>62.4</v>
      </c>
      <c r="G317" s="48">
        <f t="shared" si="33"/>
        <v>-1.2032932235592098E-2</v>
      </c>
      <c r="H317" s="47">
        <v>84.96</v>
      </c>
      <c r="I317" s="48">
        <f t="shared" si="28"/>
        <v>-3.2786885245901787E-2</v>
      </c>
      <c r="J317" s="49">
        <f t="shared" si="34"/>
        <v>1.3002248671293541</v>
      </c>
      <c r="K317" s="49">
        <f t="shared" si="29"/>
        <v>0.94221125932767236</v>
      </c>
      <c r="L317" s="49">
        <f t="shared" si="30"/>
        <v>1.5816901182197247</v>
      </c>
      <c r="AE317" s="46">
        <v>45019</v>
      </c>
      <c r="AF317" s="49">
        <f t="shared" si="31"/>
        <v>4.133565275375382</v>
      </c>
      <c r="AG317" s="49">
        <f t="shared" si="32"/>
        <v>4.4421805574936286</v>
      </c>
      <c r="AH317" s="128"/>
      <c r="AI317" s="42"/>
      <c r="AJ317" s="42"/>
    </row>
    <row r="318" spans="2:36" x14ac:dyDescent="0.3">
      <c r="B318" s="42"/>
      <c r="C318" s="42"/>
      <c r="D318" s="42"/>
      <c r="E318" s="46">
        <v>45020</v>
      </c>
      <c r="F318" s="47">
        <v>62.14</v>
      </c>
      <c r="G318" s="48">
        <f t="shared" si="33"/>
        <v>-4.1666666666666519E-3</v>
      </c>
      <c r="H318" s="47">
        <v>81.2</v>
      </c>
      <c r="I318" s="48">
        <f t="shared" si="28"/>
        <v>-4.4256120527306875E-2</v>
      </c>
      <c r="J318" s="49">
        <f t="shared" si="34"/>
        <v>1.3547638560141151</v>
      </c>
      <c r="K318" s="49">
        <f t="shared" si="29"/>
        <v>0.94221125932767236</v>
      </c>
      <c r="L318" s="49">
        <f t="shared" si="30"/>
        <v>1.5816901182197247</v>
      </c>
      <c r="AE318" s="46">
        <v>45020</v>
      </c>
      <c r="AF318" s="49">
        <f t="shared" si="31"/>
        <v>4.1293899039649009</v>
      </c>
      <c r="AG318" s="49">
        <f t="shared" si="32"/>
        <v>4.396915247167632</v>
      </c>
      <c r="AH318" s="128"/>
      <c r="AI318" s="42"/>
      <c r="AJ318" s="42"/>
    </row>
    <row r="319" spans="2:36" x14ac:dyDescent="0.3">
      <c r="B319" s="42"/>
      <c r="C319" s="42"/>
      <c r="D319" s="42"/>
      <c r="E319" s="46">
        <v>45021</v>
      </c>
      <c r="F319" s="47">
        <v>61.4</v>
      </c>
      <c r="G319" s="48">
        <f t="shared" si="33"/>
        <v>-1.1908593498551667E-2</v>
      </c>
      <c r="H319" s="47">
        <v>81.41</v>
      </c>
      <c r="I319" s="48">
        <f t="shared" si="28"/>
        <v>2.586206896551646E-3</v>
      </c>
      <c r="J319" s="49">
        <f t="shared" si="34"/>
        <v>1.3351774787626161</v>
      </c>
      <c r="K319" s="49">
        <f t="shared" si="29"/>
        <v>0.94221125932767236</v>
      </c>
      <c r="L319" s="49">
        <f t="shared" si="30"/>
        <v>1.5816901182197247</v>
      </c>
      <c r="AE319" s="46">
        <v>45021</v>
      </c>
      <c r="AF319" s="49">
        <f t="shared" si="31"/>
        <v>4.1174098351530963</v>
      </c>
      <c r="AG319" s="49">
        <f t="shared" si="32"/>
        <v>4.3994981155858861</v>
      </c>
      <c r="AH319" s="128"/>
      <c r="AI319" s="42"/>
      <c r="AJ319" s="42"/>
    </row>
    <row r="320" spans="2:36" x14ac:dyDescent="0.3">
      <c r="B320" s="42"/>
      <c r="C320" s="42"/>
      <c r="D320" s="42"/>
      <c r="E320" s="46">
        <v>45022</v>
      </c>
      <c r="F320" s="47">
        <v>60.87</v>
      </c>
      <c r="G320" s="48">
        <f t="shared" si="33"/>
        <v>-8.6319218241042162E-3</v>
      </c>
      <c r="H320" s="47">
        <v>82.19</v>
      </c>
      <c r="I320" s="48">
        <f t="shared" si="28"/>
        <v>9.581132539000059E-3</v>
      </c>
      <c r="J320" s="49">
        <f t="shared" si="34"/>
        <v>1.3110905983511929</v>
      </c>
      <c r="K320" s="49">
        <f t="shared" si="29"/>
        <v>0.94221125932767236</v>
      </c>
      <c r="L320" s="49">
        <f t="shared" si="30"/>
        <v>1.5816901182197247</v>
      </c>
      <c r="AE320" s="46">
        <v>45022</v>
      </c>
      <c r="AF320" s="49">
        <f t="shared" si="31"/>
        <v>4.1087404425058329</v>
      </c>
      <c r="AG320" s="49">
        <f t="shared" si="32"/>
        <v>4.4090336401604082</v>
      </c>
      <c r="AH320" s="128"/>
      <c r="AI320" s="42"/>
      <c r="AJ320" s="42"/>
    </row>
    <row r="321" spans="2:36" x14ac:dyDescent="0.3">
      <c r="B321" s="42"/>
      <c r="C321" s="42"/>
      <c r="D321" s="42"/>
      <c r="E321" s="46">
        <v>45026</v>
      </c>
      <c r="F321" s="47">
        <v>61.85</v>
      </c>
      <c r="G321" s="48">
        <f t="shared" si="33"/>
        <v>1.6099885000821379E-2</v>
      </c>
      <c r="H321" s="47">
        <v>81.59</v>
      </c>
      <c r="I321" s="48">
        <f t="shared" si="28"/>
        <v>-7.3001581700936624E-3</v>
      </c>
      <c r="J321" s="49">
        <f t="shared" si="34"/>
        <v>1.3419957877242921</v>
      </c>
      <c r="K321" s="49">
        <f t="shared" si="29"/>
        <v>0.94221125932767236</v>
      </c>
      <c r="L321" s="49">
        <f t="shared" si="30"/>
        <v>1.5816901182197247</v>
      </c>
      <c r="AE321" s="46">
        <v>45026</v>
      </c>
      <c r="AF321" s="49">
        <f t="shared" si="31"/>
        <v>4.1247120988384971</v>
      </c>
      <c r="AG321" s="49">
        <f t="shared" si="32"/>
        <v>4.4017067054407093</v>
      </c>
      <c r="AH321" s="128"/>
      <c r="AI321" s="42"/>
      <c r="AJ321" s="42"/>
    </row>
    <row r="322" spans="2:36" x14ac:dyDescent="0.3">
      <c r="B322" s="42"/>
      <c r="C322" s="42"/>
      <c r="D322" s="42"/>
      <c r="E322" s="46">
        <v>45027</v>
      </c>
      <c r="F322" s="47">
        <v>63.13</v>
      </c>
      <c r="G322" s="48">
        <f t="shared" si="33"/>
        <v>2.0695230396119646E-2</v>
      </c>
      <c r="H322" s="47">
        <v>83.4</v>
      </c>
      <c r="I322" s="48">
        <f t="shared" si="28"/>
        <v>2.2184091187645638E-2</v>
      </c>
      <c r="J322" s="49">
        <f t="shared" si="34"/>
        <v>1.3400411056587413</v>
      </c>
      <c r="K322" s="49">
        <f t="shared" si="29"/>
        <v>0.94221125932767236</v>
      </c>
      <c r="L322" s="49">
        <f t="shared" si="30"/>
        <v>1.5816901182197247</v>
      </c>
      <c r="AE322" s="46">
        <v>45027</v>
      </c>
      <c r="AF322" s="49">
        <f t="shared" si="31"/>
        <v>4.1451960923795346</v>
      </c>
      <c r="AG322" s="49">
        <f t="shared" si="32"/>
        <v>4.423648309364701</v>
      </c>
      <c r="AH322" s="128"/>
      <c r="AI322" s="42"/>
      <c r="AJ322" s="42"/>
    </row>
    <row r="323" spans="2:36" x14ac:dyDescent="0.3">
      <c r="B323" s="42"/>
      <c r="C323" s="42"/>
      <c r="D323" s="42"/>
      <c r="E323" s="46">
        <v>45028</v>
      </c>
      <c r="F323" s="47">
        <v>62.58</v>
      </c>
      <c r="G323" s="48">
        <f t="shared" si="33"/>
        <v>-8.7121812133692522E-3</v>
      </c>
      <c r="H323" s="47">
        <v>82.61</v>
      </c>
      <c r="I323" s="48">
        <f t="shared" si="28"/>
        <v>-9.4724220623502164E-3</v>
      </c>
      <c r="J323" s="49">
        <f t="shared" si="34"/>
        <v>1.3410696019979917</v>
      </c>
      <c r="K323" s="49">
        <f t="shared" si="29"/>
        <v>0.94221125932767236</v>
      </c>
      <c r="L323" s="49">
        <f t="shared" si="30"/>
        <v>1.5816901182197247</v>
      </c>
      <c r="AE323" s="46">
        <v>45028</v>
      </c>
      <c r="AF323" s="49">
        <f t="shared" si="31"/>
        <v>4.1364457382407362</v>
      </c>
      <c r="AG323" s="49">
        <f t="shared" si="32"/>
        <v>4.4141307385744142</v>
      </c>
      <c r="AH323" s="128"/>
      <c r="AI323" s="42"/>
      <c r="AJ323" s="42"/>
    </row>
    <row r="324" spans="2:36" x14ac:dyDescent="0.3">
      <c r="B324" s="42"/>
      <c r="C324" s="42"/>
      <c r="D324" s="42"/>
      <c r="E324" s="46">
        <v>45029</v>
      </c>
      <c r="F324" s="47">
        <v>64.8</v>
      </c>
      <c r="G324" s="48">
        <f t="shared" si="33"/>
        <v>3.5474592521572479E-2</v>
      </c>
      <c r="H324" s="47">
        <v>84.31</v>
      </c>
      <c r="I324" s="48">
        <f t="shared" si="28"/>
        <v>2.0578622442803507E-2</v>
      </c>
      <c r="J324" s="49">
        <f t="shared" si="34"/>
        <v>1.3606433342177533</v>
      </c>
      <c r="K324" s="49">
        <f t="shared" si="29"/>
        <v>0.94221125932767236</v>
      </c>
      <c r="L324" s="49">
        <f t="shared" si="30"/>
        <v>1.5816901182197247</v>
      </c>
      <c r="AE324" s="46">
        <v>45029</v>
      </c>
      <c r="AF324" s="49">
        <f t="shared" si="31"/>
        <v>4.1713056033582285</v>
      </c>
      <c r="AG324" s="49">
        <f t="shared" si="32"/>
        <v>4.4345004819345846</v>
      </c>
      <c r="AH324" s="128"/>
      <c r="AI324" s="42"/>
      <c r="AJ324" s="42"/>
    </row>
    <row r="325" spans="2:36" x14ac:dyDescent="0.3">
      <c r="B325" s="42"/>
      <c r="C325" s="42"/>
      <c r="D325" s="42"/>
      <c r="E325" s="46">
        <v>45030</v>
      </c>
      <c r="F325" s="47">
        <v>65.010000000000005</v>
      </c>
      <c r="G325" s="48">
        <f t="shared" si="33"/>
        <v>3.2407407407408773E-3</v>
      </c>
      <c r="H325" s="47">
        <v>85.32</v>
      </c>
      <c r="I325" s="48">
        <f t="shared" ref="I325:I388" si="35">H325/H324-1</f>
        <v>1.1979599098564719E-2</v>
      </c>
      <c r="J325" s="49">
        <f t="shared" si="34"/>
        <v>1.3488936216901115</v>
      </c>
      <c r="K325" s="49">
        <f t="shared" ref="K325:K388" si="36">AVERAGE($J$5:$J$756)-1.5*_xlfn.STDEV.S($J$5:$J$756)</f>
        <v>0.94221125932767236</v>
      </c>
      <c r="L325" s="49">
        <f t="shared" ref="L325:L388" si="37">AVERAGE($J$5:$J$756)+_xlfn.STDEV.S($J$5:$J$756)</f>
        <v>1.5816901182197247</v>
      </c>
      <c r="AE325" s="46">
        <v>45030</v>
      </c>
      <c r="AF325" s="49">
        <f t="shared" ref="AF325:AF388" si="38">LN(F325)</f>
        <v>4.1745411042163774</v>
      </c>
      <c r="AG325" s="49">
        <f t="shared" ref="AG325:AG388" si="39">LN(H325)</f>
        <v>4.4464088936031496</v>
      </c>
      <c r="AH325" s="128"/>
      <c r="AI325" s="42"/>
      <c r="AJ325" s="42"/>
    </row>
    <row r="326" spans="2:36" x14ac:dyDescent="0.3">
      <c r="B326" s="42"/>
      <c r="C326" s="42"/>
      <c r="D326" s="42"/>
      <c r="E326" s="46">
        <v>45033</v>
      </c>
      <c r="F326" s="47">
        <v>65.25</v>
      </c>
      <c r="G326" s="48">
        <f t="shared" ref="G326:G389" si="40">F326/F325-1</f>
        <v>3.6917397323488199E-3</v>
      </c>
      <c r="H326" s="47">
        <v>87.23</v>
      </c>
      <c r="I326" s="48">
        <f t="shared" si="35"/>
        <v>2.2386310360994033E-2</v>
      </c>
      <c r="J326" s="49">
        <f t="shared" si="34"/>
        <v>1.3242287892039342</v>
      </c>
      <c r="K326" s="49">
        <f t="shared" si="36"/>
        <v>0.94221125932767236</v>
      </c>
      <c r="L326" s="49">
        <f t="shared" si="37"/>
        <v>1.5816901182197247</v>
      </c>
      <c r="AE326" s="46">
        <v>45033</v>
      </c>
      <c r="AF326" s="49">
        <f t="shared" si="38"/>
        <v>4.1782260462028029</v>
      </c>
      <c r="AG326" s="49">
        <f t="shared" si="39"/>
        <v>4.4685483084451274</v>
      </c>
      <c r="AH326" s="128"/>
      <c r="AI326" s="42"/>
      <c r="AJ326" s="42"/>
    </row>
    <row r="327" spans="2:36" x14ac:dyDescent="0.3">
      <c r="B327" s="42"/>
      <c r="C327" s="42"/>
      <c r="D327" s="42"/>
      <c r="E327" s="46">
        <v>45034</v>
      </c>
      <c r="F327" s="47">
        <v>65.34</v>
      </c>
      <c r="G327" s="48">
        <f t="shared" si="40"/>
        <v>1.3793103448276334E-3</v>
      </c>
      <c r="H327" s="47">
        <v>91.5</v>
      </c>
      <c r="I327" s="48">
        <f t="shared" si="35"/>
        <v>4.8951048951048959E-2</v>
      </c>
      <c r="J327" s="49">
        <f t="shared" ref="J327:J390" si="41">F327/$F$4*$H$4/H327</f>
        <v>1.2641727304604511</v>
      </c>
      <c r="K327" s="49">
        <f t="shared" si="36"/>
        <v>0.94221125932767236</v>
      </c>
      <c r="L327" s="49">
        <f t="shared" si="37"/>
        <v>1.5816901182197247</v>
      </c>
      <c r="AE327" s="46">
        <v>45034</v>
      </c>
      <c r="AF327" s="49">
        <f t="shared" si="38"/>
        <v>4.1796044061729241</v>
      </c>
      <c r="AG327" s="49">
        <f t="shared" si="39"/>
        <v>4.516338972281476</v>
      </c>
      <c r="AH327" s="128"/>
      <c r="AI327" s="42"/>
      <c r="AJ327" s="42"/>
    </row>
    <row r="328" spans="2:36" x14ac:dyDescent="0.3">
      <c r="B328" s="42"/>
      <c r="C328" s="42"/>
      <c r="D328" s="42"/>
      <c r="E328" s="46">
        <v>45035</v>
      </c>
      <c r="F328" s="47">
        <v>65.8</v>
      </c>
      <c r="G328" s="48">
        <f t="shared" si="40"/>
        <v>7.040097949188695E-3</v>
      </c>
      <c r="H328" s="47">
        <v>92.55</v>
      </c>
      <c r="I328" s="48">
        <f t="shared" si="35"/>
        <v>1.1475409836065653E-2</v>
      </c>
      <c r="J328" s="49">
        <f t="shared" si="41"/>
        <v>1.2586293427676296</v>
      </c>
      <c r="K328" s="49">
        <f t="shared" si="36"/>
        <v>0.94221125932767236</v>
      </c>
      <c r="L328" s="49">
        <f t="shared" si="37"/>
        <v>1.5816901182197247</v>
      </c>
      <c r="AE328" s="46">
        <v>45035</v>
      </c>
      <c r="AF328" s="49">
        <f t="shared" si="38"/>
        <v>4.1866198383312714</v>
      </c>
      <c r="AG328" s="49">
        <f t="shared" si="39"/>
        <v>4.5277490390195068</v>
      </c>
      <c r="AH328" s="128"/>
      <c r="AI328" s="42"/>
      <c r="AJ328" s="42"/>
    </row>
    <row r="329" spans="2:36" x14ac:dyDescent="0.3">
      <c r="B329" s="42"/>
      <c r="C329" s="42"/>
      <c r="D329" s="42"/>
      <c r="E329" s="46">
        <v>45036</v>
      </c>
      <c r="F329" s="47">
        <v>64.290000000000006</v>
      </c>
      <c r="G329" s="48">
        <f t="shared" si="40"/>
        <v>-2.2948328267477058E-2</v>
      </c>
      <c r="H329" s="47">
        <v>91.94</v>
      </c>
      <c r="I329" s="48">
        <f t="shared" si="35"/>
        <v>-6.5910318746623675E-3</v>
      </c>
      <c r="J329" s="49">
        <f t="shared" si="41"/>
        <v>1.2379049745880319</v>
      </c>
      <c r="K329" s="49">
        <f t="shared" si="36"/>
        <v>0.94221125932767236</v>
      </c>
      <c r="L329" s="49">
        <f t="shared" si="37"/>
        <v>1.5816901182197247</v>
      </c>
      <c r="AE329" s="46">
        <v>45036</v>
      </c>
      <c r="AF329" s="49">
        <f t="shared" si="38"/>
        <v>4.1634040981535954</v>
      </c>
      <c r="AG329" s="49">
        <f t="shared" si="39"/>
        <v>4.5211361903780816</v>
      </c>
      <c r="AH329" s="128"/>
      <c r="AI329" s="42"/>
      <c r="AJ329" s="42"/>
    </row>
    <row r="330" spans="2:36" x14ac:dyDescent="0.3">
      <c r="B330" s="42"/>
      <c r="C330" s="42"/>
      <c r="D330" s="42"/>
      <c r="E330" s="46">
        <v>45037</v>
      </c>
      <c r="F330" s="47">
        <v>63.54</v>
      </c>
      <c r="G330" s="48">
        <f t="shared" si="40"/>
        <v>-1.166588894073739E-2</v>
      </c>
      <c r="H330" s="47">
        <v>89.45</v>
      </c>
      <c r="I330" s="48">
        <f t="shared" si="35"/>
        <v>-2.7082880139221222E-2</v>
      </c>
      <c r="J330" s="49">
        <f t="shared" si="41"/>
        <v>1.2575210032385649</v>
      </c>
      <c r="K330" s="49">
        <f t="shared" si="36"/>
        <v>0.94221125932767236</v>
      </c>
      <c r="L330" s="49">
        <f t="shared" si="37"/>
        <v>1.5816901182197247</v>
      </c>
      <c r="AE330" s="46">
        <v>45037</v>
      </c>
      <c r="AF330" s="49">
        <f t="shared" si="38"/>
        <v>4.1516696288413701</v>
      </c>
      <c r="AG330" s="49">
        <f t="shared" si="39"/>
        <v>4.4936798099547284</v>
      </c>
      <c r="AH330" s="128"/>
      <c r="AI330" s="42"/>
      <c r="AJ330" s="42"/>
    </row>
    <row r="331" spans="2:36" x14ac:dyDescent="0.3">
      <c r="B331" s="42"/>
      <c r="C331" s="42"/>
      <c r="D331" s="42"/>
      <c r="E331" s="46">
        <v>45040</v>
      </c>
      <c r="F331" s="47">
        <v>63.3</v>
      </c>
      <c r="G331" s="48">
        <f t="shared" si="40"/>
        <v>-3.7771482530689626E-3</v>
      </c>
      <c r="H331" s="47">
        <v>88.62</v>
      </c>
      <c r="I331" s="48">
        <f t="shared" si="35"/>
        <v>-9.2789267747345194E-3</v>
      </c>
      <c r="J331" s="49">
        <f t="shared" si="41"/>
        <v>1.2645044037466797</v>
      </c>
      <c r="K331" s="49">
        <f t="shared" si="36"/>
        <v>0.94221125932767236</v>
      </c>
      <c r="L331" s="49">
        <f t="shared" si="37"/>
        <v>1.5816901182197247</v>
      </c>
      <c r="AE331" s="46">
        <v>45040</v>
      </c>
      <c r="AF331" s="49">
        <f t="shared" si="38"/>
        <v>4.1478853291501308</v>
      </c>
      <c r="AG331" s="49">
        <f t="shared" si="39"/>
        <v>4.4843575657713437</v>
      </c>
      <c r="AH331" s="128"/>
      <c r="AI331" s="42"/>
      <c r="AJ331" s="42"/>
    </row>
    <row r="332" spans="2:36" x14ac:dyDescent="0.3">
      <c r="B332" s="42"/>
      <c r="C332" s="42"/>
      <c r="D332" s="42"/>
      <c r="E332" s="46">
        <v>45041</v>
      </c>
      <c r="F332" s="47">
        <v>61.63</v>
      </c>
      <c r="G332" s="48">
        <f t="shared" si="40"/>
        <v>-2.6382306477093165E-2</v>
      </c>
      <c r="H332" s="47">
        <v>86.43</v>
      </c>
      <c r="I332" s="48">
        <f t="shared" si="35"/>
        <v>-2.4712254570074421E-2</v>
      </c>
      <c r="J332" s="49">
        <f t="shared" si="41"/>
        <v>1.2623391063759228</v>
      </c>
      <c r="K332" s="49">
        <f t="shared" si="36"/>
        <v>0.94221125932767236</v>
      </c>
      <c r="L332" s="49">
        <f t="shared" si="37"/>
        <v>1.5816901182197247</v>
      </c>
      <c r="AE332" s="46">
        <v>45041</v>
      </c>
      <c r="AF332" s="49">
        <f t="shared" si="38"/>
        <v>4.1211487649741514</v>
      </c>
      <c r="AG332" s="49">
        <f t="shared" si="39"/>
        <v>4.4593348377645468</v>
      </c>
      <c r="AH332" s="128"/>
      <c r="AI332" s="42"/>
      <c r="AJ332" s="42"/>
    </row>
    <row r="333" spans="2:36" x14ac:dyDescent="0.3">
      <c r="B333" s="42"/>
      <c r="C333" s="42"/>
      <c r="D333" s="42"/>
      <c r="E333" s="46">
        <v>45042</v>
      </c>
      <c r="F333" s="47">
        <v>61.38</v>
      </c>
      <c r="G333" s="48">
        <f t="shared" si="40"/>
        <v>-4.0564660068148628E-3</v>
      </c>
      <c r="H333" s="47">
        <v>85.31</v>
      </c>
      <c r="I333" s="48">
        <f t="shared" si="35"/>
        <v>-1.2958463496471229E-2</v>
      </c>
      <c r="J333" s="49">
        <f t="shared" si="41"/>
        <v>1.2737239763539991</v>
      </c>
      <c r="K333" s="49">
        <f t="shared" si="36"/>
        <v>0.94221125932767236</v>
      </c>
      <c r="L333" s="49">
        <f t="shared" si="37"/>
        <v>1.5816901182197247</v>
      </c>
      <c r="AE333" s="46">
        <v>45042</v>
      </c>
      <c r="AF333" s="49">
        <f t="shared" si="38"/>
        <v>4.1170840491915905</v>
      </c>
      <c r="AG333" s="49">
        <f t="shared" si="39"/>
        <v>4.446291680920603</v>
      </c>
      <c r="AH333" s="128"/>
      <c r="AI333" s="42"/>
      <c r="AJ333" s="42"/>
    </row>
    <row r="334" spans="2:36" x14ac:dyDescent="0.3">
      <c r="B334" s="42"/>
      <c r="C334" s="42"/>
      <c r="D334" s="42"/>
      <c r="E334" s="46">
        <v>45043</v>
      </c>
      <c r="F334" s="47">
        <v>62.69</v>
      </c>
      <c r="G334" s="48">
        <f t="shared" si="40"/>
        <v>2.1342456826327627E-2</v>
      </c>
      <c r="H334" s="47">
        <v>87.14</v>
      </c>
      <c r="I334" s="48">
        <f t="shared" si="35"/>
        <v>2.1451178056499876E-2</v>
      </c>
      <c r="J334" s="49">
        <f t="shared" si="41"/>
        <v>1.2735884037093308</v>
      </c>
      <c r="K334" s="49">
        <f t="shared" si="36"/>
        <v>0.94221125932767236</v>
      </c>
      <c r="L334" s="49">
        <f t="shared" si="37"/>
        <v>1.5816901182197247</v>
      </c>
      <c r="AE334" s="46">
        <v>45043</v>
      </c>
      <c r="AF334" s="49">
        <f t="shared" si="38"/>
        <v>4.1382019452858767</v>
      </c>
      <c r="AG334" s="49">
        <f t="shared" si="39"/>
        <v>4.4675160206892963</v>
      </c>
      <c r="AH334" s="128"/>
      <c r="AI334" s="42"/>
      <c r="AJ334" s="42"/>
    </row>
    <row r="335" spans="2:36" x14ac:dyDescent="0.3">
      <c r="B335" s="42"/>
      <c r="C335" s="42"/>
      <c r="D335" s="42"/>
      <c r="E335" s="46">
        <v>45044</v>
      </c>
      <c r="F335" s="47">
        <v>63.39</v>
      </c>
      <c r="G335" s="48">
        <f t="shared" si="40"/>
        <v>1.1166055192215696E-2</v>
      </c>
      <c r="H335" s="47">
        <v>89.33</v>
      </c>
      <c r="I335" s="48">
        <f t="shared" si="35"/>
        <v>2.5131971540050424E-2</v>
      </c>
      <c r="J335" s="49">
        <f t="shared" si="41"/>
        <v>1.256237633660616</v>
      </c>
      <c r="K335" s="49">
        <f t="shared" si="36"/>
        <v>0.94221125932767236</v>
      </c>
      <c r="L335" s="49">
        <f t="shared" si="37"/>
        <v>1.5816901182197247</v>
      </c>
      <c r="AE335" s="46">
        <v>45044</v>
      </c>
      <c r="AF335" s="49">
        <f t="shared" si="38"/>
        <v>4.1493061202960746</v>
      </c>
      <c r="AG335" s="49">
        <f t="shared" si="39"/>
        <v>4.4923373777137474</v>
      </c>
      <c r="AH335" s="128"/>
      <c r="AI335" s="42"/>
      <c r="AJ335" s="42"/>
    </row>
    <row r="336" spans="2:36" x14ac:dyDescent="0.3">
      <c r="B336" s="42"/>
      <c r="C336" s="42"/>
      <c r="D336" s="42"/>
      <c r="E336" s="46">
        <v>45047</v>
      </c>
      <c r="F336" s="47">
        <v>63.72</v>
      </c>
      <c r="G336" s="48">
        <f t="shared" si="40"/>
        <v>5.2058684335067884E-3</v>
      </c>
      <c r="H336" s="47">
        <v>88.75</v>
      </c>
      <c r="I336" s="48">
        <f t="shared" si="35"/>
        <v>-6.4927795813276568E-3</v>
      </c>
      <c r="J336" s="49">
        <f t="shared" si="41"/>
        <v>1.2710299588668597</v>
      </c>
      <c r="K336" s="49">
        <f t="shared" si="36"/>
        <v>0.94221125932767236</v>
      </c>
      <c r="L336" s="49">
        <f t="shared" si="37"/>
        <v>1.5816901182197247</v>
      </c>
      <c r="AE336" s="46">
        <v>45047</v>
      </c>
      <c r="AF336" s="49">
        <f t="shared" si="38"/>
        <v>4.1544984850418478</v>
      </c>
      <c r="AG336" s="49">
        <f t="shared" si="39"/>
        <v>4.4858234283555252</v>
      </c>
      <c r="AH336" s="128"/>
      <c r="AI336" s="42"/>
      <c r="AJ336" s="42"/>
    </row>
    <row r="337" spans="2:36" x14ac:dyDescent="0.3">
      <c r="B337" s="42"/>
      <c r="C337" s="42"/>
      <c r="D337" s="42"/>
      <c r="E337" s="46">
        <v>45048</v>
      </c>
      <c r="F337" s="47">
        <v>61.26</v>
      </c>
      <c r="G337" s="48">
        <f t="shared" si="40"/>
        <v>-3.8606403013182633E-2</v>
      </c>
      <c r="H337" s="47">
        <v>84.66</v>
      </c>
      <c r="I337" s="48">
        <f t="shared" si="35"/>
        <v>-4.6084507042253531E-2</v>
      </c>
      <c r="J337" s="49">
        <f t="shared" si="41"/>
        <v>1.2809940430301232</v>
      </c>
      <c r="K337" s="49">
        <f t="shared" si="36"/>
        <v>0.94221125932767236</v>
      </c>
      <c r="L337" s="49">
        <f t="shared" si="37"/>
        <v>1.5816901182197247</v>
      </c>
      <c r="AE337" s="46">
        <v>45048</v>
      </c>
      <c r="AF337" s="49">
        <f t="shared" si="38"/>
        <v>4.1151271014046289</v>
      </c>
      <c r="AG337" s="49">
        <f t="shared" si="39"/>
        <v>4.438643235092778</v>
      </c>
      <c r="AH337" s="128"/>
      <c r="AI337" s="42"/>
      <c r="AJ337" s="42"/>
    </row>
    <row r="338" spans="2:36" x14ac:dyDescent="0.3">
      <c r="B338" s="42"/>
      <c r="C338" s="42"/>
      <c r="D338" s="42"/>
      <c r="E338" s="46">
        <v>45049</v>
      </c>
      <c r="F338" s="47">
        <v>60.93</v>
      </c>
      <c r="G338" s="48">
        <f t="shared" si="40"/>
        <v>-5.3868756121449035E-3</v>
      </c>
      <c r="H338" s="47">
        <v>83.03</v>
      </c>
      <c r="I338" s="48">
        <f t="shared" si="35"/>
        <v>-1.925348452634057E-2</v>
      </c>
      <c r="J338" s="49">
        <f t="shared" si="41"/>
        <v>1.2991058008960528</v>
      </c>
      <c r="K338" s="49">
        <f t="shared" si="36"/>
        <v>0.94221125932767236</v>
      </c>
      <c r="L338" s="49">
        <f t="shared" si="37"/>
        <v>1.5816901182197247</v>
      </c>
      <c r="AE338" s="46">
        <v>45049</v>
      </c>
      <c r="AF338" s="49">
        <f t="shared" si="38"/>
        <v>4.1097256642604032</v>
      </c>
      <c r="AG338" s="49">
        <f t="shared" si="39"/>
        <v>4.4192019882739393</v>
      </c>
      <c r="AH338" s="128"/>
      <c r="AI338" s="42"/>
      <c r="AJ338" s="42"/>
    </row>
    <row r="339" spans="2:36" x14ac:dyDescent="0.3">
      <c r="B339" s="42"/>
      <c r="C339" s="42"/>
      <c r="D339" s="42"/>
      <c r="E339" s="46">
        <v>45050</v>
      </c>
      <c r="F339" s="47">
        <v>58.04</v>
      </c>
      <c r="G339" s="48">
        <f t="shared" si="40"/>
        <v>-4.7431478746102096E-2</v>
      </c>
      <c r="H339" s="47">
        <v>80.709999999999994</v>
      </c>
      <c r="I339" s="48">
        <f t="shared" si="35"/>
        <v>-2.7941707816451999E-2</v>
      </c>
      <c r="J339" s="49">
        <f t="shared" si="41"/>
        <v>1.2730587266861628</v>
      </c>
      <c r="K339" s="49">
        <f t="shared" si="36"/>
        <v>0.94221125932767236</v>
      </c>
      <c r="L339" s="49">
        <f t="shared" si="37"/>
        <v>1.5816901182197247</v>
      </c>
      <c r="AE339" s="46">
        <v>45050</v>
      </c>
      <c r="AF339" s="49">
        <f t="shared" si="38"/>
        <v>4.0611324280159868</v>
      </c>
      <c r="AG339" s="49">
        <f t="shared" si="39"/>
        <v>4.3908624833362806</v>
      </c>
      <c r="AH339" s="128"/>
      <c r="AI339" s="42"/>
      <c r="AJ339" s="42"/>
    </row>
    <row r="340" spans="2:36" x14ac:dyDescent="0.3">
      <c r="B340" s="42"/>
      <c r="C340" s="42"/>
      <c r="D340" s="42"/>
      <c r="E340" s="46">
        <v>45051</v>
      </c>
      <c r="F340" s="47">
        <v>60.53</v>
      </c>
      <c r="G340" s="48">
        <f t="shared" si="40"/>
        <v>4.2901447277739591E-2</v>
      </c>
      <c r="H340" s="47">
        <v>82.16</v>
      </c>
      <c r="I340" s="48">
        <f t="shared" si="35"/>
        <v>1.7965555693222779E-2</v>
      </c>
      <c r="J340" s="49">
        <f t="shared" si="41"/>
        <v>1.3042433323064888</v>
      </c>
      <c r="K340" s="49">
        <f t="shared" si="36"/>
        <v>0.94221125932767236</v>
      </c>
      <c r="L340" s="49">
        <f t="shared" si="37"/>
        <v>1.5816901182197247</v>
      </c>
      <c r="AE340" s="46">
        <v>45051</v>
      </c>
      <c r="AF340" s="49">
        <f t="shared" si="38"/>
        <v>4.1031391099035961</v>
      </c>
      <c r="AG340" s="49">
        <f t="shared" si="39"/>
        <v>4.4086685656203031</v>
      </c>
      <c r="AH340" s="128"/>
      <c r="AI340" s="42"/>
      <c r="AJ340" s="42"/>
    </row>
    <row r="341" spans="2:36" x14ac:dyDescent="0.3">
      <c r="B341" s="42"/>
      <c r="C341" s="42"/>
      <c r="D341" s="42"/>
      <c r="E341" s="46">
        <v>45054</v>
      </c>
      <c r="F341" s="47">
        <v>61.83</v>
      </c>
      <c r="G341" s="48">
        <f t="shared" si="40"/>
        <v>2.1476953576738733E-2</v>
      </c>
      <c r="H341" s="47">
        <v>81.17</v>
      </c>
      <c r="I341" s="48">
        <f t="shared" si="35"/>
        <v>-1.2049659201557872E-2</v>
      </c>
      <c r="J341" s="49">
        <f t="shared" si="41"/>
        <v>1.3485035135779238</v>
      </c>
      <c r="K341" s="49">
        <f t="shared" si="36"/>
        <v>0.94221125932767236</v>
      </c>
      <c r="L341" s="49">
        <f t="shared" si="37"/>
        <v>1.5816901182197247</v>
      </c>
      <c r="AE341" s="46">
        <v>45054</v>
      </c>
      <c r="AF341" s="49">
        <f t="shared" si="38"/>
        <v>4.1243886835704773</v>
      </c>
      <c r="AG341" s="49">
        <f t="shared" si="39"/>
        <v>4.3965457207730845</v>
      </c>
      <c r="AH341" s="128"/>
      <c r="AI341" s="42"/>
      <c r="AJ341" s="42"/>
    </row>
    <row r="342" spans="2:36" x14ac:dyDescent="0.3">
      <c r="B342" s="42"/>
      <c r="C342" s="42"/>
      <c r="D342" s="42"/>
      <c r="E342" s="46">
        <v>45055</v>
      </c>
      <c r="F342" s="47">
        <v>62.26</v>
      </c>
      <c r="G342" s="48">
        <f t="shared" si="40"/>
        <v>6.95455280608126E-3</v>
      </c>
      <c r="H342" s="47">
        <v>81.63</v>
      </c>
      <c r="I342" s="48">
        <f t="shared" si="35"/>
        <v>5.6671183934950964E-3</v>
      </c>
      <c r="J342" s="49">
        <f t="shared" si="41"/>
        <v>1.3502298401099544</v>
      </c>
      <c r="K342" s="49">
        <f t="shared" si="36"/>
        <v>0.94221125932767236</v>
      </c>
      <c r="L342" s="49">
        <f t="shared" si="37"/>
        <v>1.5816901182197247</v>
      </c>
      <c r="AE342" s="46">
        <v>45055</v>
      </c>
      <c r="AF342" s="49">
        <f t="shared" si="38"/>
        <v>4.131319165013462</v>
      </c>
      <c r="AG342" s="49">
        <f t="shared" si="39"/>
        <v>4.4021968414632644</v>
      </c>
      <c r="AH342" s="128"/>
      <c r="AI342" s="42"/>
      <c r="AJ342" s="42"/>
    </row>
    <row r="343" spans="2:36" x14ac:dyDescent="0.3">
      <c r="B343" s="42"/>
      <c r="C343" s="42"/>
      <c r="D343" s="42"/>
      <c r="E343" s="46">
        <v>45056</v>
      </c>
      <c r="F343" s="47">
        <v>63.64</v>
      </c>
      <c r="G343" s="48">
        <f t="shared" si="40"/>
        <v>2.2165114037905553E-2</v>
      </c>
      <c r="H343" s="47">
        <v>82.58</v>
      </c>
      <c r="I343" s="48">
        <f t="shared" si="35"/>
        <v>1.1637878231042453E-2</v>
      </c>
      <c r="J343" s="49">
        <f t="shared" si="41"/>
        <v>1.3642805080675002</v>
      </c>
      <c r="K343" s="49">
        <f t="shared" si="36"/>
        <v>0.94221125932767236</v>
      </c>
      <c r="L343" s="49">
        <f t="shared" si="37"/>
        <v>1.5816901182197247</v>
      </c>
      <c r="AE343" s="46">
        <v>45056</v>
      </c>
      <c r="AF343" s="49">
        <f t="shared" si="38"/>
        <v>4.1532422034695857</v>
      </c>
      <c r="AG343" s="49">
        <f t="shared" si="39"/>
        <v>4.4137675204579443</v>
      </c>
      <c r="AH343" s="128"/>
      <c r="AI343" s="42"/>
      <c r="AJ343" s="42"/>
    </row>
    <row r="344" spans="2:36" x14ac:dyDescent="0.3">
      <c r="B344" s="42"/>
      <c r="C344" s="42"/>
      <c r="D344" s="42"/>
      <c r="E344" s="46">
        <v>45057</v>
      </c>
      <c r="F344" s="47">
        <v>63.72</v>
      </c>
      <c r="G344" s="48">
        <f t="shared" si="40"/>
        <v>1.2570710245127792E-3</v>
      </c>
      <c r="H344" s="47">
        <v>83.28</v>
      </c>
      <c r="I344" s="48">
        <f t="shared" si="35"/>
        <v>8.4766287236619497E-3</v>
      </c>
      <c r="J344" s="49">
        <f t="shared" si="41"/>
        <v>1.3545137950220196</v>
      </c>
      <c r="K344" s="49">
        <f t="shared" si="36"/>
        <v>0.94221125932767236</v>
      </c>
      <c r="L344" s="49">
        <f t="shared" si="37"/>
        <v>1.5816901182197247</v>
      </c>
      <c r="AE344" s="46">
        <v>45057</v>
      </c>
      <c r="AF344" s="49">
        <f t="shared" si="38"/>
        <v>4.1544984850418478</v>
      </c>
      <c r="AG344" s="49">
        <f t="shared" si="39"/>
        <v>4.4222084243067137</v>
      </c>
      <c r="AH344" s="128"/>
      <c r="AI344" s="42"/>
      <c r="AJ344" s="42"/>
    </row>
    <row r="345" spans="2:36" x14ac:dyDescent="0.3">
      <c r="B345" s="42"/>
      <c r="C345" s="42"/>
      <c r="D345" s="42"/>
      <c r="E345" s="46">
        <v>45058</v>
      </c>
      <c r="F345" s="47">
        <v>62.51</v>
      </c>
      <c r="G345" s="48">
        <f t="shared" si="40"/>
        <v>-1.8989328311362241E-2</v>
      </c>
      <c r="H345" s="47">
        <v>82.86</v>
      </c>
      <c r="I345" s="48">
        <f t="shared" si="35"/>
        <v>-5.0432276657060848E-3</v>
      </c>
      <c r="J345" s="49">
        <f t="shared" si="41"/>
        <v>1.3355278589124657</v>
      </c>
      <c r="K345" s="49">
        <f t="shared" si="36"/>
        <v>0.94221125932767236</v>
      </c>
      <c r="L345" s="49">
        <f t="shared" si="37"/>
        <v>1.5816901182197247</v>
      </c>
      <c r="AE345" s="46">
        <v>45058</v>
      </c>
      <c r="AF345" s="49">
        <f t="shared" si="38"/>
        <v>4.1353265439437212</v>
      </c>
      <c r="AG345" s="49">
        <f t="shared" si="39"/>
        <v>4.4171524366492561</v>
      </c>
      <c r="AH345" s="128"/>
      <c r="AI345" s="42"/>
      <c r="AJ345" s="42"/>
    </row>
    <row r="346" spans="2:36" x14ac:dyDescent="0.3">
      <c r="B346" s="42"/>
      <c r="C346" s="42"/>
      <c r="D346" s="42"/>
      <c r="E346" s="46">
        <v>45061</v>
      </c>
      <c r="F346" s="47">
        <v>63.18</v>
      </c>
      <c r="G346" s="48">
        <f t="shared" si="40"/>
        <v>1.0718285074388101E-2</v>
      </c>
      <c r="H346" s="47">
        <v>83.13</v>
      </c>
      <c r="I346" s="48">
        <f t="shared" si="35"/>
        <v>3.2585083272989035E-3</v>
      </c>
      <c r="J346" s="49">
        <f t="shared" si="41"/>
        <v>1.3454582403488669</v>
      </c>
      <c r="K346" s="49">
        <f t="shared" si="36"/>
        <v>0.94221125932767236</v>
      </c>
      <c r="L346" s="49">
        <f t="shared" si="37"/>
        <v>1.5816901182197247</v>
      </c>
      <c r="AE346" s="46">
        <v>45061</v>
      </c>
      <c r="AF346" s="49">
        <f t="shared" si="38"/>
        <v>4.145987795373939</v>
      </c>
      <c r="AG346" s="49">
        <f t="shared" si="39"/>
        <v>4.4204056475429967</v>
      </c>
      <c r="AH346" s="128"/>
      <c r="AI346" s="42"/>
      <c r="AJ346" s="42"/>
    </row>
    <row r="347" spans="2:36" x14ac:dyDescent="0.3">
      <c r="B347" s="42"/>
      <c r="C347" s="42"/>
      <c r="D347" s="42"/>
      <c r="E347" s="46">
        <v>45062</v>
      </c>
      <c r="F347" s="47">
        <v>62.04</v>
      </c>
      <c r="G347" s="48">
        <f t="shared" si="40"/>
        <v>-1.8043684710351338E-2</v>
      </c>
      <c r="H347" s="47">
        <v>80.400000000000006</v>
      </c>
      <c r="I347" s="48">
        <f t="shared" si="35"/>
        <v>-3.2840129916997363E-2</v>
      </c>
      <c r="J347" s="49">
        <f t="shared" si="41"/>
        <v>1.3660422200475324</v>
      </c>
      <c r="K347" s="49">
        <f t="shared" si="36"/>
        <v>0.94221125932767236</v>
      </c>
      <c r="L347" s="49">
        <f t="shared" si="37"/>
        <v>1.5816901182197247</v>
      </c>
      <c r="AE347" s="46">
        <v>45062</v>
      </c>
      <c r="AF347" s="49">
        <f t="shared" si="38"/>
        <v>4.1277793383083381</v>
      </c>
      <c r="AG347" s="49">
        <f t="shared" si="39"/>
        <v>4.3870141761849206</v>
      </c>
      <c r="AH347" s="128"/>
      <c r="AI347" s="42"/>
      <c r="AJ347" s="42"/>
    </row>
    <row r="348" spans="2:36" x14ac:dyDescent="0.3">
      <c r="B348" s="42"/>
      <c r="C348" s="42"/>
      <c r="D348" s="42"/>
      <c r="E348" s="46">
        <v>45063</v>
      </c>
      <c r="F348" s="47">
        <v>63.42</v>
      </c>
      <c r="G348" s="48">
        <f t="shared" si="40"/>
        <v>2.2243713733075543E-2</v>
      </c>
      <c r="H348" s="47">
        <v>83.72</v>
      </c>
      <c r="I348" s="48">
        <f t="shared" si="35"/>
        <v>4.1293532338308347E-2</v>
      </c>
      <c r="J348" s="49">
        <f t="shared" si="41"/>
        <v>1.3410513258463952</v>
      </c>
      <c r="K348" s="49">
        <f t="shared" si="36"/>
        <v>0.94221125932767236</v>
      </c>
      <c r="L348" s="49">
        <f t="shared" si="37"/>
        <v>1.5816901182197247</v>
      </c>
      <c r="AE348" s="46">
        <v>45063</v>
      </c>
      <c r="AF348" s="49">
        <f t="shared" si="38"/>
        <v>4.1497792691102013</v>
      </c>
      <c r="AG348" s="49">
        <f t="shared" si="39"/>
        <v>4.4274778975777993</v>
      </c>
      <c r="AH348" s="128"/>
      <c r="AI348" s="42"/>
      <c r="AJ348" s="42"/>
    </row>
    <row r="349" spans="2:36" x14ac:dyDescent="0.3">
      <c r="B349" s="42"/>
      <c r="C349" s="42"/>
      <c r="D349" s="42"/>
      <c r="E349" s="46">
        <v>45064</v>
      </c>
      <c r="F349" s="47">
        <v>63.74</v>
      </c>
      <c r="G349" s="48">
        <f t="shared" si="40"/>
        <v>5.0457269000314664E-3</v>
      </c>
      <c r="H349" s="47">
        <v>83.21</v>
      </c>
      <c r="I349" s="48">
        <f t="shared" si="35"/>
        <v>-6.0917343526040169E-3</v>
      </c>
      <c r="J349" s="49">
        <f t="shared" si="41"/>
        <v>1.3560787762617319</v>
      </c>
      <c r="K349" s="49">
        <f t="shared" si="36"/>
        <v>0.94221125932767236</v>
      </c>
      <c r="L349" s="49">
        <f t="shared" si="37"/>
        <v>1.5816901182197247</v>
      </c>
      <c r="AE349" s="46">
        <v>45064</v>
      </c>
      <c r="AF349" s="49">
        <f t="shared" si="38"/>
        <v>4.1548123089891904</v>
      </c>
      <c r="AG349" s="49">
        <f t="shared" si="39"/>
        <v>4.4213675329123383</v>
      </c>
      <c r="AH349" s="128"/>
      <c r="AI349" s="42"/>
      <c r="AJ349" s="42"/>
    </row>
    <row r="350" spans="2:36" x14ac:dyDescent="0.3">
      <c r="B350" s="42"/>
      <c r="C350" s="42"/>
      <c r="D350" s="42"/>
      <c r="E350" s="46">
        <v>45065</v>
      </c>
      <c r="F350" s="47">
        <v>63.85</v>
      </c>
      <c r="G350" s="48">
        <f t="shared" si="40"/>
        <v>1.7257609036711585E-3</v>
      </c>
      <c r="H350" s="47">
        <v>83.08</v>
      </c>
      <c r="I350" s="48">
        <f t="shared" si="35"/>
        <v>-1.5623122220886909E-3</v>
      </c>
      <c r="J350" s="49">
        <f t="shared" si="41"/>
        <v>1.3605446395151144</v>
      </c>
      <c r="K350" s="49">
        <f t="shared" si="36"/>
        <v>0.94221125932767236</v>
      </c>
      <c r="L350" s="49">
        <f t="shared" si="37"/>
        <v>1.5816901182197247</v>
      </c>
      <c r="AE350" s="46">
        <v>45065</v>
      </c>
      <c r="AF350" s="49">
        <f t="shared" si="38"/>
        <v>4.1565365824785481</v>
      </c>
      <c r="AG350" s="49">
        <f t="shared" si="39"/>
        <v>4.4198039990079119</v>
      </c>
      <c r="AH350" s="128"/>
      <c r="AI350" s="42"/>
      <c r="AJ350" s="42"/>
    </row>
    <row r="351" spans="2:36" x14ac:dyDescent="0.3">
      <c r="B351" s="42"/>
      <c r="C351" s="42"/>
      <c r="D351" s="42"/>
      <c r="E351" s="46">
        <v>45068</v>
      </c>
      <c r="F351" s="47">
        <v>66</v>
      </c>
      <c r="G351" s="48">
        <f t="shared" si="40"/>
        <v>3.3672670321065024E-2</v>
      </c>
      <c r="H351" s="47">
        <v>85.01</v>
      </c>
      <c r="I351" s="48">
        <f t="shared" si="35"/>
        <v>2.3230621088107917E-2</v>
      </c>
      <c r="J351" s="49">
        <f t="shared" si="41"/>
        <v>1.374428971958513</v>
      </c>
      <c r="K351" s="49">
        <f t="shared" si="36"/>
        <v>0.94221125932767236</v>
      </c>
      <c r="L351" s="49">
        <f t="shared" si="37"/>
        <v>1.5816901182197247</v>
      </c>
      <c r="AE351" s="46">
        <v>45068</v>
      </c>
      <c r="AF351" s="49">
        <f t="shared" si="38"/>
        <v>4.1896547420264252</v>
      </c>
      <c r="AG351" s="49">
        <f t="shared" si="39"/>
        <v>4.4427688966292678</v>
      </c>
      <c r="AH351" s="128"/>
      <c r="AI351" s="42"/>
      <c r="AJ351" s="42"/>
    </row>
    <row r="352" spans="2:36" x14ac:dyDescent="0.3">
      <c r="B352" s="42"/>
      <c r="C352" s="42"/>
      <c r="D352" s="42"/>
      <c r="E352" s="46">
        <v>45069</v>
      </c>
      <c r="F352" s="47">
        <v>64.319999999999993</v>
      </c>
      <c r="G352" s="48">
        <f t="shared" si="40"/>
        <v>-2.5454545454545507E-2</v>
      </c>
      <c r="H352" s="47">
        <v>83.73</v>
      </c>
      <c r="I352" s="48">
        <f t="shared" si="35"/>
        <v>-1.5057052111516311E-2</v>
      </c>
      <c r="J352" s="49">
        <f t="shared" si="41"/>
        <v>1.3599198918975395</v>
      </c>
      <c r="K352" s="49">
        <f t="shared" si="36"/>
        <v>0.94221125932767236</v>
      </c>
      <c r="L352" s="49">
        <f t="shared" si="37"/>
        <v>1.5816901182197247</v>
      </c>
      <c r="AE352" s="46">
        <v>45069</v>
      </c>
      <c r="AF352" s="49">
        <f t="shared" si="38"/>
        <v>4.1638706248707109</v>
      </c>
      <c r="AG352" s="49">
        <f t="shared" si="39"/>
        <v>4.4275973362163406</v>
      </c>
      <c r="AH352" s="128"/>
      <c r="AI352" s="42"/>
      <c r="AJ352" s="42"/>
    </row>
    <row r="353" spans="2:36" x14ac:dyDescent="0.3">
      <c r="B353" s="42"/>
      <c r="C353" s="42"/>
      <c r="D353" s="42"/>
      <c r="E353" s="46">
        <v>45070</v>
      </c>
      <c r="F353" s="47">
        <v>62.97</v>
      </c>
      <c r="G353" s="48">
        <f t="shared" si="40"/>
        <v>-2.0988805970149182E-2</v>
      </c>
      <c r="H353" s="47">
        <v>83.16</v>
      </c>
      <c r="I353" s="48">
        <f t="shared" si="35"/>
        <v>-6.8075958437836537E-3</v>
      </c>
      <c r="J353" s="49">
        <f t="shared" si="41"/>
        <v>1.3405023956890305</v>
      </c>
      <c r="K353" s="49">
        <f t="shared" si="36"/>
        <v>0.94221125932767236</v>
      </c>
      <c r="L353" s="49">
        <f t="shared" si="37"/>
        <v>1.5816901182197247</v>
      </c>
      <c r="AE353" s="46">
        <v>45070</v>
      </c>
      <c r="AF353" s="49">
        <f t="shared" si="38"/>
        <v>4.1426584225006513</v>
      </c>
      <c r="AG353" s="49">
        <f t="shared" si="39"/>
        <v>4.4207664629898122</v>
      </c>
      <c r="AH353" s="128"/>
      <c r="AI353" s="42"/>
      <c r="AJ353" s="42"/>
    </row>
    <row r="354" spans="2:36" x14ac:dyDescent="0.3">
      <c r="B354" s="42"/>
      <c r="C354" s="42"/>
      <c r="D354" s="42"/>
      <c r="E354" s="46">
        <v>45071</v>
      </c>
      <c r="F354" s="47">
        <v>64.23</v>
      </c>
      <c r="G354" s="48">
        <f t="shared" si="40"/>
        <v>2.0009528346832006E-2</v>
      </c>
      <c r="H354" s="47">
        <v>83.53</v>
      </c>
      <c r="I354" s="48">
        <f t="shared" si="35"/>
        <v>4.4492544492544805E-3</v>
      </c>
      <c r="J354" s="49">
        <f t="shared" si="41"/>
        <v>1.3612685860614022</v>
      </c>
      <c r="K354" s="49">
        <f t="shared" si="36"/>
        <v>0.94221125932767236</v>
      </c>
      <c r="L354" s="49">
        <f t="shared" si="37"/>
        <v>1.5816901182197247</v>
      </c>
      <c r="AE354" s="46">
        <v>45071</v>
      </c>
      <c r="AF354" s="49">
        <f t="shared" si="38"/>
        <v>4.162470391269701</v>
      </c>
      <c r="AG354" s="49">
        <f t="shared" si="39"/>
        <v>4.4252058487678152</v>
      </c>
      <c r="AH354" s="128"/>
      <c r="AI354" s="42"/>
      <c r="AJ354" s="42"/>
    </row>
    <row r="355" spans="2:36" x14ac:dyDescent="0.3">
      <c r="B355" s="42"/>
      <c r="C355" s="42"/>
      <c r="D355" s="42"/>
      <c r="E355" s="46">
        <v>45072</v>
      </c>
      <c r="F355" s="47">
        <v>65.42</v>
      </c>
      <c r="G355" s="48">
        <f t="shared" si="40"/>
        <v>1.8527167990035842E-2</v>
      </c>
      <c r="H355" s="47">
        <v>85.7</v>
      </c>
      <c r="I355" s="48">
        <f t="shared" si="35"/>
        <v>2.5978690290913375E-2</v>
      </c>
      <c r="J355" s="49">
        <f t="shared" si="41"/>
        <v>1.3513819058384002</v>
      </c>
      <c r="K355" s="49">
        <f t="shared" si="36"/>
        <v>0.94221125932767236</v>
      </c>
      <c r="L355" s="49">
        <f t="shared" si="37"/>
        <v>1.5816901182197247</v>
      </c>
      <c r="AE355" s="46">
        <v>45072</v>
      </c>
      <c r="AF355" s="49">
        <f t="shared" si="38"/>
        <v>4.1808280221102381</v>
      </c>
      <c r="AG355" s="49">
        <f t="shared" si="39"/>
        <v>4.4508528256037341</v>
      </c>
      <c r="AH355" s="128"/>
      <c r="AI355" s="42"/>
      <c r="AJ355" s="42"/>
    </row>
    <row r="356" spans="2:36" x14ac:dyDescent="0.3">
      <c r="B356" s="42"/>
      <c r="C356" s="42"/>
      <c r="D356" s="42"/>
      <c r="E356" s="46">
        <v>45076</v>
      </c>
      <c r="F356" s="47">
        <v>66.78</v>
      </c>
      <c r="G356" s="48">
        <f t="shared" si="40"/>
        <v>2.0788749617853819E-2</v>
      </c>
      <c r="H356" s="47">
        <v>86.4</v>
      </c>
      <c r="I356" s="48">
        <f t="shared" si="35"/>
        <v>8.168028004667427E-3</v>
      </c>
      <c r="J356" s="49">
        <f t="shared" si="41"/>
        <v>1.3682991402208864</v>
      </c>
      <c r="K356" s="49">
        <f t="shared" si="36"/>
        <v>0.94221125932767236</v>
      </c>
      <c r="L356" s="49">
        <f t="shared" si="37"/>
        <v>1.5816901182197247</v>
      </c>
      <c r="AE356" s="46">
        <v>45076</v>
      </c>
      <c r="AF356" s="49">
        <f t="shared" si="38"/>
        <v>4.2014036345155086</v>
      </c>
      <c r="AG356" s="49">
        <f t="shared" si="39"/>
        <v>4.4589876758100102</v>
      </c>
      <c r="AH356" s="128"/>
      <c r="AI356" s="42"/>
      <c r="AJ356" s="42"/>
    </row>
    <row r="357" spans="2:36" x14ac:dyDescent="0.3">
      <c r="B357" s="42"/>
      <c r="C357" s="42"/>
      <c r="D357" s="42"/>
      <c r="E357" s="46">
        <v>45077</v>
      </c>
      <c r="F357" s="47">
        <v>66.849999999999994</v>
      </c>
      <c r="G357" s="48">
        <f t="shared" si="40"/>
        <v>1.0482180293500676E-3</v>
      </c>
      <c r="H357" s="47">
        <v>85.64</v>
      </c>
      <c r="I357" s="48">
        <f t="shared" si="35"/>
        <v>-8.7962962962963021E-3</v>
      </c>
      <c r="J357" s="49">
        <f t="shared" si="41"/>
        <v>1.3818889204419866</v>
      </c>
      <c r="K357" s="49">
        <f t="shared" si="36"/>
        <v>0.94221125932767236</v>
      </c>
      <c r="L357" s="49">
        <f t="shared" si="37"/>
        <v>1.5816901182197247</v>
      </c>
      <c r="AE357" s="46">
        <v>45077</v>
      </c>
      <c r="AF357" s="49">
        <f t="shared" si="38"/>
        <v>4.202451303547952</v>
      </c>
      <c r="AG357" s="49">
        <f t="shared" si="39"/>
        <v>4.4501524637214818</v>
      </c>
      <c r="AH357" s="128"/>
      <c r="AI357" s="42"/>
      <c r="AJ357" s="42"/>
    </row>
    <row r="358" spans="2:36" x14ac:dyDescent="0.3">
      <c r="B358" s="42"/>
      <c r="C358" s="42"/>
      <c r="D358" s="42"/>
      <c r="E358" s="46">
        <v>45078</v>
      </c>
      <c r="F358" s="47">
        <v>68</v>
      </c>
      <c r="G358" s="48">
        <f t="shared" si="40"/>
        <v>1.7202692595362779E-2</v>
      </c>
      <c r="H358" s="47">
        <v>87.14</v>
      </c>
      <c r="I358" s="48">
        <f t="shared" si="35"/>
        <v>1.7515179822512827E-2</v>
      </c>
      <c r="J358" s="49">
        <f t="shared" si="41"/>
        <v>1.3814645310613256</v>
      </c>
      <c r="K358" s="49">
        <f t="shared" si="36"/>
        <v>0.94221125932767236</v>
      </c>
      <c r="L358" s="49">
        <f t="shared" si="37"/>
        <v>1.5816901182197247</v>
      </c>
      <c r="AE358" s="46">
        <v>45078</v>
      </c>
      <c r="AF358" s="49">
        <f t="shared" si="38"/>
        <v>4.219507705176107</v>
      </c>
      <c r="AG358" s="49">
        <f t="shared" si="39"/>
        <v>4.4675160206892963</v>
      </c>
      <c r="AH358" s="128"/>
      <c r="AI358" s="42"/>
      <c r="AJ358" s="42"/>
    </row>
    <row r="359" spans="2:36" x14ac:dyDescent="0.3">
      <c r="B359" s="42"/>
      <c r="C359" s="42"/>
      <c r="D359" s="42"/>
      <c r="E359" s="46">
        <v>45079</v>
      </c>
      <c r="F359" s="47">
        <v>69.7</v>
      </c>
      <c r="G359" s="48">
        <f t="shared" si="40"/>
        <v>2.5000000000000133E-2</v>
      </c>
      <c r="H359" s="47">
        <v>89</v>
      </c>
      <c r="I359" s="48">
        <f t="shared" si="35"/>
        <v>2.1344962129905998E-2</v>
      </c>
      <c r="J359" s="49">
        <f t="shared" si="41"/>
        <v>1.3864083114337191</v>
      </c>
      <c r="K359" s="49">
        <f t="shared" si="36"/>
        <v>0.94221125932767236</v>
      </c>
      <c r="L359" s="49">
        <f t="shared" si="37"/>
        <v>1.5816901182197247</v>
      </c>
      <c r="AE359" s="46">
        <v>45079</v>
      </c>
      <c r="AF359" s="49">
        <f t="shared" si="38"/>
        <v>4.2442003177664782</v>
      </c>
      <c r="AG359" s="49">
        <f t="shared" si="39"/>
        <v>4.4886363697321396</v>
      </c>
      <c r="AH359" s="128"/>
      <c r="AI359" s="42"/>
      <c r="AJ359" s="42"/>
    </row>
    <row r="360" spans="2:36" x14ac:dyDescent="0.3">
      <c r="B360" s="42"/>
      <c r="C360" s="42"/>
      <c r="D360" s="42"/>
      <c r="E360" s="46">
        <v>45082</v>
      </c>
      <c r="F360" s="47">
        <v>70.5</v>
      </c>
      <c r="G360" s="48">
        <f t="shared" si="40"/>
        <v>1.1477761836441891E-2</v>
      </c>
      <c r="H360" s="47">
        <v>85.52</v>
      </c>
      <c r="I360" s="48">
        <f t="shared" si="35"/>
        <v>-3.910112359550566E-2</v>
      </c>
      <c r="J360" s="49">
        <f t="shared" si="41"/>
        <v>1.4593847597029619</v>
      </c>
      <c r="K360" s="49">
        <f t="shared" si="36"/>
        <v>0.94221125932767236</v>
      </c>
      <c r="L360" s="49">
        <f t="shared" si="37"/>
        <v>1.5816901182197247</v>
      </c>
      <c r="AE360" s="46">
        <v>45082</v>
      </c>
      <c r="AF360" s="49">
        <f t="shared" si="38"/>
        <v>4.255612709818223</v>
      </c>
      <c r="AG360" s="49">
        <f t="shared" si="39"/>
        <v>4.4487502667167895</v>
      </c>
      <c r="AH360" s="128"/>
      <c r="AI360" s="42"/>
      <c r="AJ360" s="42"/>
    </row>
    <row r="361" spans="2:36" x14ac:dyDescent="0.3">
      <c r="B361" s="42"/>
      <c r="C361" s="42"/>
      <c r="D361" s="42"/>
      <c r="E361" s="46">
        <v>45083</v>
      </c>
      <c r="F361" s="47">
        <v>70.930000000000007</v>
      </c>
      <c r="G361" s="48">
        <f t="shared" si="40"/>
        <v>6.0992907801420415E-3</v>
      </c>
      <c r="H361" s="47">
        <v>87.4</v>
      </c>
      <c r="I361" s="48">
        <f t="shared" si="35"/>
        <v>2.1983161833489362E-2</v>
      </c>
      <c r="J361" s="49">
        <f t="shared" si="41"/>
        <v>1.4367027036710844</v>
      </c>
      <c r="K361" s="49">
        <f t="shared" si="36"/>
        <v>0.94221125932767236</v>
      </c>
      <c r="L361" s="49">
        <f t="shared" si="37"/>
        <v>1.5816901182197247</v>
      </c>
      <c r="AE361" s="46">
        <v>45083</v>
      </c>
      <c r="AF361" s="49">
        <f t="shared" si="38"/>
        <v>4.2616934752139954</v>
      </c>
      <c r="AG361" s="49">
        <f t="shared" si="39"/>
        <v>4.4704952826614894</v>
      </c>
      <c r="AH361" s="128"/>
      <c r="AI361" s="42"/>
      <c r="AJ361" s="42"/>
    </row>
    <row r="362" spans="2:36" x14ac:dyDescent="0.3">
      <c r="B362" s="42"/>
      <c r="C362" s="42"/>
      <c r="D362" s="42"/>
      <c r="E362" s="46">
        <v>45084</v>
      </c>
      <c r="F362" s="47">
        <v>71.58</v>
      </c>
      <c r="G362" s="48">
        <f t="shared" si="40"/>
        <v>9.1639644720145075E-3</v>
      </c>
      <c r="H362" s="47">
        <v>87.3</v>
      </c>
      <c r="I362" s="48">
        <f t="shared" si="35"/>
        <v>-1.1441647597254523E-3</v>
      </c>
      <c r="J362" s="49">
        <f t="shared" si="41"/>
        <v>1.4515293849743673</v>
      </c>
      <c r="K362" s="49">
        <f t="shared" si="36"/>
        <v>0.94221125932767236</v>
      </c>
      <c r="L362" s="49">
        <f t="shared" si="37"/>
        <v>1.5816901182197247</v>
      </c>
      <c r="AE362" s="46">
        <v>45084</v>
      </c>
      <c r="AF362" s="49">
        <f t="shared" si="38"/>
        <v>4.2708157053378795</v>
      </c>
      <c r="AG362" s="49">
        <f t="shared" si="39"/>
        <v>4.4693504628455569</v>
      </c>
      <c r="AH362" s="128"/>
      <c r="AI362" s="42"/>
      <c r="AJ362" s="42"/>
    </row>
    <row r="363" spans="2:36" x14ac:dyDescent="0.3">
      <c r="B363" s="42"/>
      <c r="C363" s="42"/>
      <c r="D363" s="42"/>
      <c r="E363" s="46">
        <v>45085</v>
      </c>
      <c r="F363" s="47">
        <v>72.75</v>
      </c>
      <c r="G363" s="48">
        <f t="shared" si="40"/>
        <v>1.6345347862531501E-2</v>
      </c>
      <c r="H363" s="47">
        <v>88.66</v>
      </c>
      <c r="I363" s="48">
        <f t="shared" si="35"/>
        <v>1.557846506300109E-2</v>
      </c>
      <c r="J363" s="49">
        <f t="shared" si="41"/>
        <v>1.4526254626844048</v>
      </c>
      <c r="K363" s="49">
        <f t="shared" si="36"/>
        <v>0.94221125932767236</v>
      </c>
      <c r="L363" s="49">
        <f t="shared" si="37"/>
        <v>1.5816901182197247</v>
      </c>
      <c r="AE363" s="46">
        <v>45085</v>
      </c>
      <c r="AF363" s="49">
        <f t="shared" si="38"/>
        <v>4.287028906051602</v>
      </c>
      <c r="AG363" s="49">
        <f t="shared" si="39"/>
        <v>4.4848088293169077</v>
      </c>
      <c r="AH363" s="128"/>
      <c r="AI363" s="42"/>
      <c r="AJ363" s="42"/>
    </row>
    <row r="364" spans="2:36" x14ac:dyDescent="0.3">
      <c r="B364" s="42"/>
      <c r="C364" s="42"/>
      <c r="D364" s="42"/>
      <c r="E364" s="46">
        <v>45086</v>
      </c>
      <c r="F364" s="47">
        <v>72.98</v>
      </c>
      <c r="G364" s="48">
        <f t="shared" si="40"/>
        <v>3.1615120274914865E-3</v>
      </c>
      <c r="H364" s="47">
        <v>88.19</v>
      </c>
      <c r="I364" s="48">
        <f t="shared" si="35"/>
        <v>-5.3011504624407291E-3</v>
      </c>
      <c r="J364" s="49">
        <f t="shared" si="41"/>
        <v>1.4649840564645173</v>
      </c>
      <c r="K364" s="49">
        <f t="shared" si="36"/>
        <v>0.94221125932767236</v>
      </c>
      <c r="L364" s="49">
        <f t="shared" si="37"/>
        <v>1.5816901182197247</v>
      </c>
      <c r="AE364" s="46">
        <v>45086</v>
      </c>
      <c r="AF364" s="49">
        <f t="shared" si="38"/>
        <v>4.2901854310083021</v>
      </c>
      <c r="AG364" s="49">
        <f t="shared" si="39"/>
        <v>4.4794935779000893</v>
      </c>
      <c r="AH364" s="128"/>
      <c r="AI364" s="42"/>
      <c r="AJ364" s="42"/>
    </row>
    <row r="365" spans="2:36" x14ac:dyDescent="0.3">
      <c r="B365" s="42"/>
      <c r="C365" s="42"/>
      <c r="D365" s="42"/>
      <c r="E365" s="46">
        <v>45089</v>
      </c>
      <c r="F365" s="47">
        <v>73.64</v>
      </c>
      <c r="G365" s="48">
        <f t="shared" si="40"/>
        <v>9.0435735818030771E-3</v>
      </c>
      <c r="H365" s="47">
        <v>89.89</v>
      </c>
      <c r="I365" s="48">
        <f t="shared" si="35"/>
        <v>1.9276561968477157E-2</v>
      </c>
      <c r="J365" s="49">
        <f t="shared" si="41"/>
        <v>1.4502764045908076</v>
      </c>
      <c r="K365" s="49">
        <f t="shared" si="36"/>
        <v>0.94221125932767236</v>
      </c>
      <c r="L365" s="49">
        <f t="shared" si="37"/>
        <v>1.5816901182197247</v>
      </c>
      <c r="AE365" s="46">
        <v>45089</v>
      </c>
      <c r="AF365" s="49">
        <f t="shared" si="38"/>
        <v>4.2991883563648772</v>
      </c>
      <c r="AG365" s="49">
        <f t="shared" si="39"/>
        <v>4.4985867005853075</v>
      </c>
      <c r="AH365" s="128"/>
      <c r="AI365" s="42"/>
      <c r="AJ365" s="42"/>
    </row>
    <row r="366" spans="2:36" x14ac:dyDescent="0.3">
      <c r="B366" s="42"/>
      <c r="C366" s="42"/>
      <c r="D366" s="42"/>
      <c r="E366" s="46">
        <v>45090</v>
      </c>
      <c r="F366" s="47">
        <v>76.010000000000005</v>
      </c>
      <c r="G366" s="48">
        <f t="shared" si="40"/>
        <v>3.2183595871808857E-2</v>
      </c>
      <c r="H366" s="47">
        <v>90.67</v>
      </c>
      <c r="I366" s="48">
        <f t="shared" si="35"/>
        <v>8.6772722216041931E-3</v>
      </c>
      <c r="J366" s="49">
        <f t="shared" si="41"/>
        <v>1.4840738019223467</v>
      </c>
      <c r="K366" s="49">
        <f t="shared" si="36"/>
        <v>0.94221125932767236</v>
      </c>
      <c r="L366" s="49">
        <f t="shared" si="37"/>
        <v>1.5816901182197247</v>
      </c>
      <c r="AE366" s="46">
        <v>45090</v>
      </c>
      <c r="AF366" s="49">
        <f t="shared" si="38"/>
        <v>4.3308649105779491</v>
      </c>
      <c r="AG366" s="49">
        <f t="shared" si="39"/>
        <v>4.5072265416579649</v>
      </c>
      <c r="AH366" s="128"/>
      <c r="AI366" s="42"/>
      <c r="AJ366" s="42"/>
    </row>
    <row r="367" spans="2:36" x14ac:dyDescent="0.3">
      <c r="B367" s="42"/>
      <c r="C367" s="42"/>
      <c r="D367" s="42"/>
      <c r="E367" s="46">
        <v>45091</v>
      </c>
      <c r="F367" s="47">
        <v>76.150000000000006</v>
      </c>
      <c r="G367" s="48">
        <f t="shared" si="40"/>
        <v>1.8418629127745501E-3</v>
      </c>
      <c r="H367" s="47">
        <v>90.29</v>
      </c>
      <c r="I367" s="48">
        <f t="shared" si="35"/>
        <v>-4.1910223888826925E-3</v>
      </c>
      <c r="J367" s="49">
        <f t="shared" si="41"/>
        <v>1.4930647301299538</v>
      </c>
      <c r="K367" s="49">
        <f t="shared" si="36"/>
        <v>0.94221125932767236</v>
      </c>
      <c r="L367" s="49">
        <f t="shared" si="37"/>
        <v>1.5816901182197247</v>
      </c>
      <c r="AE367" s="46">
        <v>45091</v>
      </c>
      <c r="AF367" s="49">
        <f t="shared" si="38"/>
        <v>4.3327050793411708</v>
      </c>
      <c r="AG367" s="49">
        <f t="shared" si="39"/>
        <v>4.5030267123193877</v>
      </c>
      <c r="AH367" s="128"/>
      <c r="AI367" s="42"/>
      <c r="AJ367" s="42"/>
    </row>
    <row r="368" spans="2:36" x14ac:dyDescent="0.3">
      <c r="B368" s="42"/>
      <c r="C368" s="42"/>
      <c r="D368" s="42"/>
      <c r="E368" s="46">
        <v>45092</v>
      </c>
      <c r="F368" s="47">
        <v>77.39</v>
      </c>
      <c r="G368" s="48">
        <f t="shared" si="40"/>
        <v>1.6283650689428608E-2</v>
      </c>
      <c r="H368" s="47">
        <v>92.65</v>
      </c>
      <c r="I368" s="48">
        <f t="shared" si="35"/>
        <v>2.6137999778491627E-2</v>
      </c>
      <c r="J368" s="49">
        <f t="shared" si="41"/>
        <v>1.478726326263764</v>
      </c>
      <c r="K368" s="49">
        <f t="shared" si="36"/>
        <v>0.94221125932767236</v>
      </c>
      <c r="L368" s="49">
        <f t="shared" si="37"/>
        <v>1.5816901182197247</v>
      </c>
      <c r="AE368" s="46">
        <v>45092</v>
      </c>
      <c r="AF368" s="49">
        <f t="shared" si="38"/>
        <v>4.348857573282368</v>
      </c>
      <c r="AG368" s="49">
        <f t="shared" si="39"/>
        <v>4.5288289527313692</v>
      </c>
      <c r="AH368" s="128"/>
      <c r="AI368" s="42"/>
      <c r="AJ368" s="42"/>
    </row>
    <row r="369" spans="2:36" x14ac:dyDescent="0.3">
      <c r="B369" s="42"/>
      <c r="C369" s="42"/>
      <c r="D369" s="42"/>
      <c r="E369" s="46">
        <v>45093</v>
      </c>
      <c r="F369" s="47">
        <v>77.08</v>
      </c>
      <c r="G369" s="48">
        <f t="shared" si="40"/>
        <v>-4.0056854890813121E-3</v>
      </c>
      <c r="H369" s="47">
        <v>91.13</v>
      </c>
      <c r="I369" s="48">
        <f t="shared" si="35"/>
        <v>-1.6405828386400589E-2</v>
      </c>
      <c r="J369" s="49">
        <f t="shared" si="41"/>
        <v>1.4973685857249168</v>
      </c>
      <c r="K369" s="49">
        <f t="shared" si="36"/>
        <v>0.94221125932767236</v>
      </c>
      <c r="L369" s="49">
        <f t="shared" si="37"/>
        <v>1.5816901182197247</v>
      </c>
      <c r="AE369" s="46">
        <v>45093</v>
      </c>
      <c r="AF369" s="49">
        <f t="shared" si="38"/>
        <v>4.3448438435461654</v>
      </c>
      <c r="AG369" s="49">
        <f t="shared" si="39"/>
        <v>4.5122870585080355</v>
      </c>
      <c r="AH369" s="128"/>
      <c r="AI369" s="42"/>
      <c r="AJ369" s="42"/>
    </row>
    <row r="370" spans="2:36" x14ac:dyDescent="0.3">
      <c r="B370" s="42"/>
      <c r="C370" s="42"/>
      <c r="D370" s="42"/>
      <c r="E370" s="46">
        <v>45097</v>
      </c>
      <c r="F370" s="47">
        <v>76.400000000000006</v>
      </c>
      <c r="G370" s="48">
        <f t="shared" si="40"/>
        <v>-8.8220031136481136E-3</v>
      </c>
      <c r="H370" s="47">
        <v>90.62</v>
      </c>
      <c r="I370" s="48">
        <f t="shared" si="35"/>
        <v>-5.5964007461866139E-3</v>
      </c>
      <c r="J370" s="49">
        <f t="shared" si="41"/>
        <v>1.4925114878034083</v>
      </c>
      <c r="K370" s="49">
        <f t="shared" si="36"/>
        <v>0.94221125932767236</v>
      </c>
      <c r="L370" s="49">
        <f t="shared" si="37"/>
        <v>1.5816901182197247</v>
      </c>
      <c r="AE370" s="46">
        <v>45097</v>
      </c>
      <c r="AF370" s="49">
        <f t="shared" si="38"/>
        <v>4.3359826961724748</v>
      </c>
      <c r="AG370" s="49">
        <f t="shared" si="39"/>
        <v>4.5066749392389918</v>
      </c>
      <c r="AH370" s="128"/>
      <c r="AI370" s="42"/>
      <c r="AJ370" s="42"/>
    </row>
    <row r="371" spans="2:36" x14ac:dyDescent="0.3">
      <c r="B371" s="42"/>
      <c r="C371" s="42"/>
      <c r="D371" s="42"/>
      <c r="E371" s="46">
        <v>45098</v>
      </c>
      <c r="F371" s="47">
        <v>76.41</v>
      </c>
      <c r="G371" s="48">
        <f t="shared" si="40"/>
        <v>1.3089005235600304E-4</v>
      </c>
      <c r="H371" s="47">
        <v>89.13</v>
      </c>
      <c r="I371" s="48">
        <f t="shared" si="35"/>
        <v>-1.6442286470977785E-2</v>
      </c>
      <c r="J371" s="49">
        <f t="shared" si="41"/>
        <v>1.5176606539481354</v>
      </c>
      <c r="K371" s="49">
        <f t="shared" si="36"/>
        <v>0.94221125932767236</v>
      </c>
      <c r="L371" s="49">
        <f t="shared" si="37"/>
        <v>1.5816901182197247</v>
      </c>
      <c r="AE371" s="46">
        <v>45098</v>
      </c>
      <c r="AF371" s="49">
        <f t="shared" si="38"/>
        <v>4.336113577659475</v>
      </c>
      <c r="AG371" s="49">
        <f t="shared" si="39"/>
        <v>4.4900959781426257</v>
      </c>
      <c r="AH371" s="128"/>
      <c r="AI371" s="42"/>
      <c r="AJ371" s="42"/>
    </row>
    <row r="372" spans="2:36" x14ac:dyDescent="0.3">
      <c r="B372" s="42"/>
      <c r="C372" s="42"/>
      <c r="D372" s="42"/>
      <c r="E372" s="46">
        <v>45099</v>
      </c>
      <c r="F372" s="47">
        <v>74.87</v>
      </c>
      <c r="G372" s="48">
        <f t="shared" si="40"/>
        <v>-2.0154430048422878E-2</v>
      </c>
      <c r="H372" s="47">
        <v>89.14</v>
      </c>
      <c r="I372" s="48">
        <f t="shared" si="35"/>
        <v>1.1219566924713931E-4</v>
      </c>
      <c r="J372" s="49">
        <f t="shared" si="41"/>
        <v>1.4869062440197383</v>
      </c>
      <c r="K372" s="49">
        <f t="shared" si="36"/>
        <v>0.94221125932767236</v>
      </c>
      <c r="L372" s="49">
        <f t="shared" si="37"/>
        <v>1.5816901182197247</v>
      </c>
      <c r="AE372" s="46">
        <v>45099</v>
      </c>
      <c r="AF372" s="49">
        <f t="shared" si="38"/>
        <v>4.3157532762425941</v>
      </c>
      <c r="AG372" s="49">
        <f t="shared" si="39"/>
        <v>4.4902081675184098</v>
      </c>
      <c r="AH372" s="128"/>
      <c r="AI372" s="42"/>
      <c r="AJ372" s="42"/>
    </row>
    <row r="373" spans="2:36" x14ac:dyDescent="0.3">
      <c r="B373" s="42"/>
      <c r="C373" s="42"/>
      <c r="D373" s="42"/>
      <c r="E373" s="46">
        <v>45100</v>
      </c>
      <c r="F373" s="47">
        <v>73</v>
      </c>
      <c r="G373" s="48">
        <f t="shared" si="40"/>
        <v>-2.4976626151996806E-2</v>
      </c>
      <c r="H373" s="47">
        <v>87.84</v>
      </c>
      <c r="I373" s="48">
        <f t="shared" si="35"/>
        <v>-1.4583800762844934E-2</v>
      </c>
      <c r="J373" s="49">
        <f t="shared" si="41"/>
        <v>1.4712243859620975</v>
      </c>
      <c r="K373" s="49">
        <f t="shared" si="36"/>
        <v>0.94221125932767236</v>
      </c>
      <c r="L373" s="49">
        <f t="shared" si="37"/>
        <v>1.5816901182197247</v>
      </c>
      <c r="AE373" s="46">
        <v>45100</v>
      </c>
      <c r="AF373" s="49">
        <f t="shared" si="38"/>
        <v>4.290459441148391</v>
      </c>
      <c r="AG373" s="49">
        <f t="shared" si="39"/>
        <v>4.4755169777612203</v>
      </c>
      <c r="AH373" s="128"/>
      <c r="AI373" s="42"/>
      <c r="AJ373" s="42"/>
    </row>
    <row r="374" spans="2:36" x14ac:dyDescent="0.3">
      <c r="B374" s="42"/>
      <c r="C374" s="42"/>
      <c r="D374" s="42"/>
      <c r="E374" s="46">
        <v>45103</v>
      </c>
      <c r="F374" s="47">
        <v>73.67</v>
      </c>
      <c r="G374" s="48">
        <f t="shared" si="40"/>
        <v>9.1780821917808453E-3</v>
      </c>
      <c r="H374" s="47">
        <v>88.78</v>
      </c>
      <c r="I374" s="48">
        <f t="shared" si="35"/>
        <v>1.0701275045537306E-2</v>
      </c>
      <c r="J374" s="49">
        <f t="shared" si="41"/>
        <v>1.4690071546927805</v>
      </c>
      <c r="K374" s="49">
        <f t="shared" si="36"/>
        <v>0.94221125932767236</v>
      </c>
      <c r="L374" s="49">
        <f t="shared" si="37"/>
        <v>1.5816901182197247</v>
      </c>
      <c r="AE374" s="46">
        <v>45103</v>
      </c>
      <c r="AF374" s="49">
        <f t="shared" si="38"/>
        <v>4.2995956606947221</v>
      </c>
      <c r="AG374" s="49">
        <f t="shared" si="39"/>
        <v>4.4861613994058889</v>
      </c>
      <c r="AH374" s="128"/>
      <c r="AI374" s="42"/>
      <c r="AJ374" s="42"/>
    </row>
    <row r="375" spans="2:36" x14ac:dyDescent="0.3">
      <c r="B375" s="42"/>
      <c r="C375" s="42"/>
      <c r="D375" s="42"/>
      <c r="E375" s="46">
        <v>45104</v>
      </c>
      <c r="F375" s="47">
        <v>74.760000000000005</v>
      </c>
      <c r="G375" s="48">
        <f t="shared" si="40"/>
        <v>1.4795710601330336E-2</v>
      </c>
      <c r="H375" s="47">
        <v>91.33</v>
      </c>
      <c r="I375" s="48">
        <f t="shared" si="35"/>
        <v>2.8722685289479521E-2</v>
      </c>
      <c r="J375" s="49">
        <f t="shared" si="41"/>
        <v>1.4491195545137687</v>
      </c>
      <c r="K375" s="49">
        <f t="shared" si="36"/>
        <v>0.94221125932767236</v>
      </c>
      <c r="L375" s="49">
        <f t="shared" si="37"/>
        <v>1.5816901182197247</v>
      </c>
      <c r="AE375" s="46">
        <v>45104</v>
      </c>
      <c r="AF375" s="49">
        <f t="shared" si="38"/>
        <v>4.3142829825873621</v>
      </c>
      <c r="AG375" s="49">
        <f t="shared" si="39"/>
        <v>4.5144793207035878</v>
      </c>
      <c r="AH375" s="128"/>
      <c r="AI375" s="42"/>
      <c r="AJ375" s="42"/>
    </row>
    <row r="376" spans="2:36" x14ac:dyDescent="0.3">
      <c r="B376" s="42"/>
      <c r="C376" s="42"/>
      <c r="D376" s="42"/>
      <c r="E376" s="46">
        <v>45105</v>
      </c>
      <c r="F376" s="47">
        <v>75.14</v>
      </c>
      <c r="G376" s="48">
        <f t="shared" si="40"/>
        <v>5.0829320492240537E-3</v>
      </c>
      <c r="H376" s="47">
        <v>91.29</v>
      </c>
      <c r="I376" s="48">
        <f t="shared" si="35"/>
        <v>-4.3797218876595601E-4</v>
      </c>
      <c r="J376" s="49">
        <f t="shared" si="41"/>
        <v>1.4571235103136784</v>
      </c>
      <c r="K376" s="49">
        <f t="shared" si="36"/>
        <v>0.94221125932767236</v>
      </c>
      <c r="L376" s="49">
        <f t="shared" si="37"/>
        <v>1.5816901182197247</v>
      </c>
      <c r="AE376" s="46">
        <v>45105</v>
      </c>
      <c r="AF376" s="49">
        <f t="shared" si="38"/>
        <v>4.3193530401458231</v>
      </c>
      <c r="AG376" s="49">
        <f t="shared" si="39"/>
        <v>4.5140412525769893</v>
      </c>
      <c r="AH376" s="128"/>
      <c r="AI376" s="42"/>
      <c r="AJ376" s="42"/>
    </row>
    <row r="377" spans="2:36" x14ac:dyDescent="0.3">
      <c r="B377" s="42"/>
      <c r="C377" s="42"/>
      <c r="D377" s="42"/>
      <c r="E377" s="46">
        <v>45106</v>
      </c>
      <c r="F377" s="47">
        <v>75.81</v>
      </c>
      <c r="G377" s="48">
        <f t="shared" si="40"/>
        <v>8.916688847484755E-3</v>
      </c>
      <c r="H377" s="47">
        <v>92.81</v>
      </c>
      <c r="I377" s="48">
        <f t="shared" si="35"/>
        <v>1.6650235513199663E-2</v>
      </c>
      <c r="J377" s="49">
        <f t="shared" si="41"/>
        <v>1.4460393318311615</v>
      </c>
      <c r="K377" s="49">
        <f t="shared" si="36"/>
        <v>0.94221125932767236</v>
      </c>
      <c r="L377" s="49">
        <f t="shared" si="37"/>
        <v>1.5816901182197247</v>
      </c>
      <c r="AE377" s="46">
        <v>45106</v>
      </c>
      <c r="AF377" s="49">
        <f t="shared" si="38"/>
        <v>4.3282302100682122</v>
      </c>
      <c r="AG377" s="49">
        <f t="shared" si="39"/>
        <v>4.5305543926073018</v>
      </c>
      <c r="AH377" s="128"/>
      <c r="AI377" s="42"/>
      <c r="AJ377" s="42"/>
    </row>
    <row r="378" spans="2:36" x14ac:dyDescent="0.3">
      <c r="B378" s="42"/>
      <c r="C378" s="42"/>
      <c r="D378" s="42"/>
      <c r="E378" s="46">
        <v>45107</v>
      </c>
      <c r="F378" s="47">
        <v>76.81</v>
      </c>
      <c r="G378" s="48">
        <f t="shared" si="40"/>
        <v>1.3190871916633595E-2</v>
      </c>
      <c r="H378" s="47">
        <v>92.97</v>
      </c>
      <c r="I378" s="48">
        <f t="shared" si="35"/>
        <v>1.7239521603276131E-3</v>
      </c>
      <c r="J378" s="49">
        <f t="shared" si="41"/>
        <v>1.4625924120952507</v>
      </c>
      <c r="K378" s="49">
        <f t="shared" si="36"/>
        <v>0.94221125932767236</v>
      </c>
      <c r="L378" s="49">
        <f t="shared" si="37"/>
        <v>1.5816901182197247</v>
      </c>
      <c r="AE378" s="46">
        <v>45107</v>
      </c>
      <c r="AF378" s="49">
        <f t="shared" si="38"/>
        <v>4.3413348400105907</v>
      </c>
      <c r="AG378" s="49">
        <f t="shared" si="39"/>
        <v>4.5322768604677668</v>
      </c>
      <c r="AH378" s="128"/>
      <c r="AI378" s="42"/>
      <c r="AJ378" s="42"/>
    </row>
    <row r="379" spans="2:36" x14ac:dyDescent="0.3">
      <c r="B379" s="42"/>
      <c r="C379" s="42"/>
      <c r="D379" s="42"/>
      <c r="E379" s="46">
        <v>45110</v>
      </c>
      <c r="F379" s="47">
        <v>77.069999999999993</v>
      </c>
      <c r="G379" s="48">
        <f t="shared" si="40"/>
        <v>3.3849759145943015E-3</v>
      </c>
      <c r="H379" s="47">
        <v>94.76</v>
      </c>
      <c r="I379" s="48">
        <f t="shared" si="35"/>
        <v>1.9253522641712539E-2</v>
      </c>
      <c r="J379" s="49">
        <f t="shared" si="41"/>
        <v>1.4398216141352809</v>
      </c>
      <c r="K379" s="49">
        <f t="shared" si="36"/>
        <v>0.94221125932767236</v>
      </c>
      <c r="L379" s="49">
        <f t="shared" si="37"/>
        <v>1.5816901182197247</v>
      </c>
      <c r="AE379" s="46">
        <v>45110</v>
      </c>
      <c r="AF379" s="49">
        <f t="shared" si="38"/>
        <v>4.3447140997899014</v>
      </c>
      <c r="AG379" s="49">
        <f t="shared" si="39"/>
        <v>4.5513473792905845</v>
      </c>
      <c r="AH379" s="128"/>
      <c r="AI379" s="42"/>
      <c r="AJ379" s="42"/>
    </row>
    <row r="380" spans="2:36" x14ac:dyDescent="0.3">
      <c r="B380" s="42"/>
      <c r="C380" s="42"/>
      <c r="D380" s="42"/>
      <c r="E380" s="46">
        <v>45112</v>
      </c>
      <c r="F380" s="47">
        <v>76.03</v>
      </c>
      <c r="G380" s="48">
        <f t="shared" si="40"/>
        <v>-1.3494226028285872E-2</v>
      </c>
      <c r="H380" s="47">
        <v>92.91</v>
      </c>
      <c r="I380" s="48">
        <f t="shared" si="35"/>
        <v>-1.9523005487547596E-2</v>
      </c>
      <c r="J380" s="49">
        <f t="shared" si="41"/>
        <v>1.4486748223399428</v>
      </c>
      <c r="K380" s="49">
        <f t="shared" si="36"/>
        <v>0.94221125932767236</v>
      </c>
      <c r="L380" s="49">
        <f t="shared" si="37"/>
        <v>1.5816901182197247</v>
      </c>
      <c r="AE380" s="46">
        <v>45112</v>
      </c>
      <c r="AF380" s="49">
        <f t="shared" si="38"/>
        <v>4.3311279992403451</v>
      </c>
      <c r="AG380" s="49">
        <f t="shared" si="39"/>
        <v>4.5316312826532208</v>
      </c>
      <c r="AH380" s="128"/>
      <c r="AI380" s="42"/>
      <c r="AJ380" s="42"/>
    </row>
    <row r="381" spans="2:36" x14ac:dyDescent="0.3">
      <c r="B381" s="42"/>
      <c r="C381" s="42"/>
      <c r="D381" s="42"/>
      <c r="E381" s="46">
        <v>45113</v>
      </c>
      <c r="F381" s="47">
        <v>74.510000000000005</v>
      </c>
      <c r="G381" s="48">
        <f t="shared" si="40"/>
        <v>-1.99921083782717E-2</v>
      </c>
      <c r="H381" s="47">
        <v>92.02</v>
      </c>
      <c r="I381" s="48">
        <f t="shared" si="35"/>
        <v>-9.5791626305026245E-3</v>
      </c>
      <c r="J381" s="49">
        <f t="shared" si="41"/>
        <v>1.4334439510153354</v>
      </c>
      <c r="K381" s="49">
        <f t="shared" si="36"/>
        <v>0.94221125932767236</v>
      </c>
      <c r="L381" s="49">
        <f t="shared" si="37"/>
        <v>1.5816901182197247</v>
      </c>
      <c r="AE381" s="46">
        <v>45113</v>
      </c>
      <c r="AF381" s="49">
        <f t="shared" si="38"/>
        <v>4.3109333445656359</v>
      </c>
      <c r="AG381" s="49">
        <f t="shared" si="39"/>
        <v>4.5220059447273222</v>
      </c>
      <c r="AH381" s="128"/>
      <c r="AI381" s="42"/>
      <c r="AJ381" s="42"/>
    </row>
    <row r="382" spans="2:36" x14ac:dyDescent="0.3">
      <c r="B382" s="42"/>
      <c r="C382" s="42"/>
      <c r="D382" s="42"/>
      <c r="E382" s="46">
        <v>45114</v>
      </c>
      <c r="F382" s="47">
        <v>76.010000000000005</v>
      </c>
      <c r="G382" s="48">
        <f t="shared" si="40"/>
        <v>2.0131525969668607E-2</v>
      </c>
      <c r="H382" s="47">
        <v>91.91</v>
      </c>
      <c r="I382" s="48">
        <f t="shared" si="35"/>
        <v>-1.195392306020393E-3</v>
      </c>
      <c r="J382" s="49">
        <f t="shared" si="41"/>
        <v>1.4640514810172907</v>
      </c>
      <c r="K382" s="49">
        <f t="shared" si="36"/>
        <v>0.94221125932767236</v>
      </c>
      <c r="L382" s="49">
        <f t="shared" si="37"/>
        <v>1.5816901182197247</v>
      </c>
      <c r="AE382" s="46">
        <v>45114</v>
      </c>
      <c r="AF382" s="49">
        <f t="shared" si="38"/>
        <v>4.3308649105779491</v>
      </c>
      <c r="AG382" s="49">
        <f t="shared" si="39"/>
        <v>4.5208098373700185</v>
      </c>
      <c r="AH382" s="128"/>
      <c r="AI382" s="42"/>
      <c r="AJ382" s="42"/>
    </row>
    <row r="383" spans="2:36" x14ac:dyDescent="0.3">
      <c r="B383" s="42"/>
      <c r="C383" s="42"/>
      <c r="D383" s="42"/>
      <c r="E383" s="46">
        <v>45117</v>
      </c>
      <c r="F383" s="47">
        <v>75.8</v>
      </c>
      <c r="G383" s="48">
        <f t="shared" si="40"/>
        <v>-2.7627943691620471E-3</v>
      </c>
      <c r="H383" s="47">
        <v>93.37</v>
      </c>
      <c r="I383" s="48">
        <f t="shared" si="35"/>
        <v>1.5885104994016075E-2</v>
      </c>
      <c r="J383" s="49">
        <f t="shared" si="41"/>
        <v>1.4371769018485341</v>
      </c>
      <c r="K383" s="49">
        <f t="shared" si="36"/>
        <v>0.94221125932767236</v>
      </c>
      <c r="L383" s="49">
        <f t="shared" si="37"/>
        <v>1.5816901182197247</v>
      </c>
      <c r="AE383" s="46">
        <v>45117</v>
      </c>
      <c r="AF383" s="49">
        <f t="shared" si="38"/>
        <v>4.3280982926483258</v>
      </c>
      <c r="AG383" s="49">
        <f t="shared" si="39"/>
        <v>4.5365700944958345</v>
      </c>
      <c r="AH383" s="128"/>
      <c r="AI383" s="42"/>
      <c r="AJ383" s="42"/>
    </row>
    <row r="384" spans="2:36" x14ac:dyDescent="0.3">
      <c r="B384" s="42"/>
      <c r="C384" s="42"/>
      <c r="D384" s="42"/>
      <c r="E384" s="46">
        <v>45118</v>
      </c>
      <c r="F384" s="47">
        <v>77.959999999999994</v>
      </c>
      <c r="G384" s="48">
        <f t="shared" si="40"/>
        <v>2.8496042216358708E-2</v>
      </c>
      <c r="H384" s="47">
        <v>98.47</v>
      </c>
      <c r="I384" s="48">
        <f t="shared" si="35"/>
        <v>5.4621398736210747E-2</v>
      </c>
      <c r="J384" s="49">
        <f t="shared" si="41"/>
        <v>1.4015747805679659</v>
      </c>
      <c r="K384" s="49">
        <f t="shared" si="36"/>
        <v>0.94221125932767236</v>
      </c>
      <c r="L384" s="49">
        <f t="shared" si="37"/>
        <v>1.5816901182197247</v>
      </c>
      <c r="AE384" s="46">
        <v>45118</v>
      </c>
      <c r="AF384" s="49">
        <f t="shared" si="38"/>
        <v>4.3561958746393596</v>
      </c>
      <c r="AG384" s="49">
        <f t="shared" si="39"/>
        <v>4.589751933259711</v>
      </c>
      <c r="AH384" s="128"/>
      <c r="AI384" s="42"/>
      <c r="AJ384" s="42"/>
    </row>
    <row r="385" spans="2:36" x14ac:dyDescent="0.3">
      <c r="B385" s="42"/>
      <c r="C385" s="42"/>
      <c r="D385" s="42"/>
      <c r="E385" s="46">
        <v>45119</v>
      </c>
      <c r="F385" s="47">
        <v>77.989999999999995</v>
      </c>
      <c r="G385" s="48">
        <f t="shared" si="40"/>
        <v>3.8481272447410397E-4</v>
      </c>
      <c r="H385" s="47">
        <v>98.18</v>
      </c>
      <c r="I385" s="48">
        <f t="shared" si="35"/>
        <v>-2.9450594089569515E-3</v>
      </c>
      <c r="J385" s="49">
        <f t="shared" si="41"/>
        <v>1.4062556307545828</v>
      </c>
      <c r="K385" s="49">
        <f t="shared" si="36"/>
        <v>0.94221125932767236</v>
      </c>
      <c r="L385" s="49">
        <f t="shared" si="37"/>
        <v>1.5816901182197247</v>
      </c>
      <c r="AE385" s="46">
        <v>45119</v>
      </c>
      <c r="AF385" s="49">
        <f t="shared" si="38"/>
        <v>4.3565806133424063</v>
      </c>
      <c r="AG385" s="49">
        <f t="shared" si="39"/>
        <v>4.5868025286299066</v>
      </c>
      <c r="AH385" s="128"/>
      <c r="AI385" s="42"/>
      <c r="AJ385" s="42"/>
    </row>
    <row r="386" spans="2:36" x14ac:dyDescent="0.3">
      <c r="B386" s="42"/>
      <c r="C386" s="42"/>
      <c r="D386" s="42"/>
      <c r="E386" s="46">
        <v>45120</v>
      </c>
      <c r="F386" s="47">
        <v>80.55</v>
      </c>
      <c r="G386" s="48">
        <f t="shared" si="40"/>
        <v>3.2824721118092093E-2</v>
      </c>
      <c r="H386" s="47">
        <v>102.74</v>
      </c>
      <c r="I386" s="48">
        <f t="shared" si="35"/>
        <v>4.6445304542676702E-2</v>
      </c>
      <c r="J386" s="49">
        <f t="shared" si="41"/>
        <v>1.3879517384710245</v>
      </c>
      <c r="K386" s="49">
        <f t="shared" si="36"/>
        <v>0.94221125932767236</v>
      </c>
      <c r="L386" s="49">
        <f t="shared" si="37"/>
        <v>1.5816901182197247</v>
      </c>
      <c r="AE386" s="46">
        <v>45120</v>
      </c>
      <c r="AF386" s="49">
        <f t="shared" si="38"/>
        <v>4.3888781096229836</v>
      </c>
      <c r="AG386" s="49">
        <f t="shared" si="39"/>
        <v>4.6322015250391217</v>
      </c>
      <c r="AH386" s="128"/>
      <c r="AI386" s="42"/>
      <c r="AJ386" s="42"/>
    </row>
    <row r="387" spans="2:36" x14ac:dyDescent="0.3">
      <c r="B387" s="42"/>
      <c r="C387" s="42"/>
      <c r="D387" s="42"/>
      <c r="E387" s="46">
        <v>45121</v>
      </c>
      <c r="F387" s="47">
        <v>80.290000000000006</v>
      </c>
      <c r="G387" s="48">
        <f t="shared" si="40"/>
        <v>-3.2278088144008787E-3</v>
      </c>
      <c r="H387" s="47">
        <v>104.03</v>
      </c>
      <c r="I387" s="48">
        <f t="shared" si="35"/>
        <v>1.2555966517422634E-2</v>
      </c>
      <c r="J387" s="49">
        <f t="shared" si="41"/>
        <v>1.3663162742242556</v>
      </c>
      <c r="K387" s="49">
        <f t="shared" si="36"/>
        <v>0.94221125932767236</v>
      </c>
      <c r="L387" s="49">
        <f t="shared" si="37"/>
        <v>1.5816901182197247</v>
      </c>
      <c r="AE387" s="46">
        <v>45121</v>
      </c>
      <c r="AF387" s="49">
        <f t="shared" si="38"/>
        <v>4.3856450801965927</v>
      </c>
      <c r="AG387" s="49">
        <f t="shared" si="39"/>
        <v>4.6446793190828037</v>
      </c>
      <c r="AH387" s="128"/>
      <c r="AI387" s="42"/>
      <c r="AJ387" s="42"/>
    </row>
    <row r="388" spans="2:36" x14ac:dyDescent="0.3">
      <c r="B388" s="42"/>
      <c r="C388" s="42"/>
      <c r="D388" s="42"/>
      <c r="E388" s="46">
        <v>45124</v>
      </c>
      <c r="F388" s="47">
        <v>80.94</v>
      </c>
      <c r="G388" s="48">
        <f t="shared" si="40"/>
        <v>8.0956532569433914E-3</v>
      </c>
      <c r="H388" s="47">
        <v>104.39</v>
      </c>
      <c r="I388" s="48">
        <f t="shared" si="35"/>
        <v>3.4605402287801734E-3</v>
      </c>
      <c r="J388" s="49">
        <f t="shared" si="41"/>
        <v>1.372627464459802</v>
      </c>
      <c r="K388" s="49">
        <f t="shared" si="36"/>
        <v>0.94221125932767236</v>
      </c>
      <c r="L388" s="49">
        <f t="shared" si="37"/>
        <v>1.5816901182197247</v>
      </c>
      <c r="AE388" s="46">
        <v>45124</v>
      </c>
      <c r="AF388" s="49">
        <f t="shared" si="38"/>
        <v>4.3937081394477193</v>
      </c>
      <c r="AG388" s="49">
        <f t="shared" si="39"/>
        <v>4.648133885420207</v>
      </c>
      <c r="AH388" s="128"/>
      <c r="AI388" s="42"/>
      <c r="AJ388" s="42"/>
    </row>
    <row r="389" spans="2:36" x14ac:dyDescent="0.3">
      <c r="B389" s="42"/>
      <c r="C389" s="42"/>
      <c r="D389" s="42"/>
      <c r="E389" s="46">
        <v>45125</v>
      </c>
      <c r="F389" s="47">
        <v>82.46</v>
      </c>
      <c r="G389" s="48">
        <f t="shared" si="40"/>
        <v>1.8779342723004744E-2</v>
      </c>
      <c r="H389" s="47">
        <v>106.88</v>
      </c>
      <c r="I389" s="48">
        <f t="shared" ref="I389:I452" si="42">H389/H388-1</f>
        <v>2.3852859469297716E-2</v>
      </c>
      <c r="J389" s="49">
        <f t="shared" si="41"/>
        <v>1.3658256585528787</v>
      </c>
      <c r="K389" s="49">
        <f t="shared" ref="K389:K452" si="43">AVERAGE($J$5:$J$756)-1.5*_xlfn.STDEV.S($J$5:$J$756)</f>
        <v>0.94221125932767236</v>
      </c>
      <c r="L389" s="49">
        <f t="shared" ref="L389:L452" si="44">AVERAGE($J$5:$J$756)+_xlfn.STDEV.S($J$5:$J$756)</f>
        <v>1.5816901182197247</v>
      </c>
      <c r="AE389" s="46">
        <v>45125</v>
      </c>
      <c r="AF389" s="49">
        <f t="shared" ref="AF389:AF452" si="45">LN(F389)</f>
        <v>4.4123133272787536</v>
      </c>
      <c r="AG389" s="49">
        <f t="shared" ref="AG389:AG452" si="46">LN(H389)</f>
        <v>4.6717067097883351</v>
      </c>
      <c r="AH389" s="128"/>
      <c r="AI389" s="42"/>
      <c r="AJ389" s="42"/>
    </row>
    <row r="390" spans="2:36" x14ac:dyDescent="0.3">
      <c r="B390" s="42"/>
      <c r="C390" s="42"/>
      <c r="D390" s="42"/>
      <c r="E390" s="46">
        <v>45126</v>
      </c>
      <c r="F390" s="47">
        <v>81.87</v>
      </c>
      <c r="G390" s="48">
        <f t="shared" ref="G390:G453" si="47">F390/F389-1</f>
        <v>-7.1549842347803372E-3</v>
      </c>
      <c r="H390" s="47">
        <v>108.17</v>
      </c>
      <c r="I390" s="48">
        <f t="shared" si="42"/>
        <v>1.2069610778443263E-2</v>
      </c>
      <c r="J390" s="49">
        <f t="shared" si="41"/>
        <v>1.3398813511013861</v>
      </c>
      <c r="K390" s="49">
        <f t="shared" si="43"/>
        <v>0.94221125932767236</v>
      </c>
      <c r="L390" s="49">
        <f t="shared" si="44"/>
        <v>1.5816901182197247</v>
      </c>
      <c r="AE390" s="46">
        <v>45126</v>
      </c>
      <c r="AF390" s="49">
        <f t="shared" si="45"/>
        <v>4.405132623388357</v>
      </c>
      <c r="AG390" s="49">
        <f t="shared" si="46"/>
        <v>4.6837040636421978</v>
      </c>
      <c r="AH390" s="128"/>
      <c r="AI390" s="42"/>
      <c r="AJ390" s="42"/>
    </row>
    <row r="391" spans="2:36" x14ac:dyDescent="0.3">
      <c r="B391" s="42"/>
      <c r="C391" s="42"/>
      <c r="D391" s="42"/>
      <c r="E391" s="46">
        <v>45127</v>
      </c>
      <c r="F391" s="47">
        <v>81.58</v>
      </c>
      <c r="G391" s="48">
        <f t="shared" si="47"/>
        <v>-3.5422010504458923E-3</v>
      </c>
      <c r="H391" s="47">
        <v>107.51</v>
      </c>
      <c r="I391" s="48">
        <f t="shared" si="42"/>
        <v>-6.1015068873070399E-3</v>
      </c>
      <c r="J391" s="49">
        <f t="shared" ref="J391:J454" si="48">F391/$F$4*$H$4/H391</f>
        <v>1.3433315687909568</v>
      </c>
      <c r="K391" s="49">
        <f t="shared" si="43"/>
        <v>0.94221125932767236</v>
      </c>
      <c r="L391" s="49">
        <f t="shared" si="44"/>
        <v>1.5816901182197247</v>
      </c>
      <c r="AE391" s="46">
        <v>45127</v>
      </c>
      <c r="AF391" s="49">
        <f t="shared" si="45"/>
        <v>4.4015841338894122</v>
      </c>
      <c r="AG391" s="49">
        <f t="shared" si="46"/>
        <v>4.6775838664971365</v>
      </c>
      <c r="AH391" s="128"/>
      <c r="AI391" s="42"/>
      <c r="AJ391" s="42"/>
    </row>
    <row r="392" spans="2:36" x14ac:dyDescent="0.3">
      <c r="B392" s="42"/>
      <c r="C392" s="42"/>
      <c r="D392" s="42"/>
      <c r="E392" s="46">
        <v>45128</v>
      </c>
      <c r="F392" s="47">
        <v>80.790000000000006</v>
      </c>
      <c r="G392" s="48">
        <f t="shared" si="47"/>
        <v>-9.6837460161803834E-3</v>
      </c>
      <c r="H392" s="47">
        <v>104.89</v>
      </c>
      <c r="I392" s="48">
        <f t="shared" si="42"/>
        <v>-2.4369826062691891E-2</v>
      </c>
      <c r="J392" s="49">
        <f t="shared" si="48"/>
        <v>1.3635526274208405</v>
      </c>
      <c r="K392" s="49">
        <f t="shared" si="43"/>
        <v>0.94221125932767236</v>
      </c>
      <c r="L392" s="49">
        <f t="shared" si="44"/>
        <v>1.5816901182197247</v>
      </c>
      <c r="AE392" s="46">
        <v>45128</v>
      </c>
      <c r="AF392" s="49">
        <f t="shared" si="45"/>
        <v>4.3918531954916169</v>
      </c>
      <c r="AG392" s="49">
        <f t="shared" si="46"/>
        <v>4.6529121819735124</v>
      </c>
      <c r="AH392" s="128"/>
      <c r="AI392" s="42"/>
      <c r="AJ392" s="42"/>
    </row>
    <row r="393" spans="2:36" x14ac:dyDescent="0.3">
      <c r="B393" s="42"/>
      <c r="C393" s="42"/>
      <c r="D393" s="42"/>
      <c r="E393" s="46">
        <v>45131</v>
      </c>
      <c r="F393" s="47">
        <v>80.84</v>
      </c>
      <c r="G393" s="48">
        <f t="shared" si="47"/>
        <v>6.1888847629654187E-4</v>
      </c>
      <c r="H393" s="47">
        <v>105.13</v>
      </c>
      <c r="I393" s="48">
        <f t="shared" si="42"/>
        <v>2.2881113547525977E-3</v>
      </c>
      <c r="J393" s="49">
        <f t="shared" si="48"/>
        <v>1.361281750199127</v>
      </c>
      <c r="K393" s="49">
        <f t="shared" si="43"/>
        <v>0.94221125932767236</v>
      </c>
      <c r="L393" s="49">
        <f t="shared" si="44"/>
        <v>1.5816901182197247</v>
      </c>
      <c r="AE393" s="46">
        <v>45131</v>
      </c>
      <c r="AF393" s="49">
        <f t="shared" si="45"/>
        <v>4.3924718925354203</v>
      </c>
      <c r="AG393" s="49">
        <f t="shared" si="46"/>
        <v>4.6551976795877392</v>
      </c>
      <c r="AH393" s="128"/>
      <c r="AI393" s="42"/>
      <c r="AJ393" s="42"/>
    </row>
    <row r="394" spans="2:36" x14ac:dyDescent="0.3">
      <c r="B394" s="42"/>
      <c r="C394" s="42"/>
      <c r="D394" s="42"/>
      <c r="E394" s="46">
        <v>45132</v>
      </c>
      <c r="F394" s="47">
        <v>81.16</v>
      </c>
      <c r="G394" s="48">
        <f t="shared" si="47"/>
        <v>3.9584364176150633E-3</v>
      </c>
      <c r="H394" s="47">
        <v>104.4</v>
      </c>
      <c r="I394" s="48">
        <f t="shared" si="42"/>
        <v>-6.9437838866164281E-3</v>
      </c>
      <c r="J394" s="49">
        <f t="shared" si="48"/>
        <v>1.376226516966597</v>
      </c>
      <c r="K394" s="49">
        <f t="shared" si="43"/>
        <v>0.94221125932767236</v>
      </c>
      <c r="L394" s="49">
        <f t="shared" si="44"/>
        <v>1.5816901182197247</v>
      </c>
      <c r="AE394" s="46">
        <v>45132</v>
      </c>
      <c r="AF394" s="49">
        <f t="shared" si="45"/>
        <v>4.3964225149576137</v>
      </c>
      <c r="AG394" s="49">
        <f t="shared" si="46"/>
        <v>4.6482296754485386</v>
      </c>
      <c r="AH394" s="128"/>
      <c r="AI394" s="42"/>
      <c r="AJ394" s="42"/>
    </row>
    <row r="395" spans="2:36" x14ac:dyDescent="0.3">
      <c r="B395" s="42"/>
      <c r="C395" s="42"/>
      <c r="D395" s="42"/>
      <c r="E395" s="46">
        <v>45133</v>
      </c>
      <c r="F395" s="47">
        <v>81.44</v>
      </c>
      <c r="G395" s="48">
        <f t="shared" si="47"/>
        <v>3.4499753573189462E-3</v>
      </c>
      <c r="H395" s="47">
        <v>104.71</v>
      </c>
      <c r="I395" s="48">
        <f t="shared" si="42"/>
        <v>2.9693486590036677E-3</v>
      </c>
      <c r="J395" s="49">
        <f t="shared" si="48"/>
        <v>1.376886009909096</v>
      </c>
      <c r="K395" s="49">
        <f t="shared" si="43"/>
        <v>0.94221125932767236</v>
      </c>
      <c r="L395" s="49">
        <f t="shared" si="44"/>
        <v>1.5816901182197247</v>
      </c>
      <c r="AE395" s="46">
        <v>45133</v>
      </c>
      <c r="AF395" s="49">
        <f t="shared" si="45"/>
        <v>4.3998665528022123</v>
      </c>
      <c r="AG395" s="49">
        <f t="shared" si="46"/>
        <v>4.6511946242993707</v>
      </c>
      <c r="AH395" s="128"/>
      <c r="AI395" s="42"/>
      <c r="AJ395" s="42"/>
    </row>
    <row r="396" spans="2:36" x14ac:dyDescent="0.3">
      <c r="B396" s="42"/>
      <c r="C396" s="42"/>
      <c r="D396" s="42"/>
      <c r="E396" s="46">
        <v>45134</v>
      </c>
      <c r="F396" s="47">
        <v>80.709999999999994</v>
      </c>
      <c r="G396" s="48">
        <f t="shared" si="47"/>
        <v>-8.963654223968609E-3</v>
      </c>
      <c r="H396" s="47">
        <v>103.28</v>
      </c>
      <c r="I396" s="48">
        <f t="shared" si="42"/>
        <v>-1.3656766306942902E-2</v>
      </c>
      <c r="J396" s="49">
        <f t="shared" si="48"/>
        <v>1.3834373605436903</v>
      </c>
      <c r="K396" s="49">
        <f t="shared" si="43"/>
        <v>0.94221125932767236</v>
      </c>
      <c r="L396" s="49">
        <f t="shared" si="44"/>
        <v>1.5816901182197247</v>
      </c>
      <c r="AE396" s="46">
        <v>45134</v>
      </c>
      <c r="AF396" s="49">
        <f t="shared" si="45"/>
        <v>4.3908624833362806</v>
      </c>
      <c r="AG396" s="49">
        <f t="shared" si="46"/>
        <v>4.6374437465383869</v>
      </c>
      <c r="AH396" s="128"/>
      <c r="AI396" s="42"/>
      <c r="AJ396" s="42"/>
    </row>
    <row r="397" spans="2:36" x14ac:dyDescent="0.3">
      <c r="B397" s="42"/>
      <c r="C397" s="42"/>
      <c r="D397" s="42"/>
      <c r="E397" s="46">
        <v>45135</v>
      </c>
      <c r="F397" s="47">
        <v>81.81</v>
      </c>
      <c r="G397" s="48">
        <f t="shared" si="47"/>
        <v>1.3629042250031143E-2</v>
      </c>
      <c r="H397" s="47">
        <v>105.05</v>
      </c>
      <c r="I397" s="48">
        <f t="shared" si="42"/>
        <v>1.7137877614252561E-2</v>
      </c>
      <c r="J397" s="49">
        <f t="shared" si="48"/>
        <v>1.3786648965133004</v>
      </c>
      <c r="K397" s="49">
        <f t="shared" si="43"/>
        <v>0.94221125932767236</v>
      </c>
      <c r="L397" s="49">
        <f t="shared" si="44"/>
        <v>1.5816901182197247</v>
      </c>
      <c r="AE397" s="46">
        <v>45135</v>
      </c>
      <c r="AF397" s="49">
        <f t="shared" si="45"/>
        <v>4.404399485525607</v>
      </c>
      <c r="AG397" s="49">
        <f t="shared" si="46"/>
        <v>4.6544364272910093</v>
      </c>
      <c r="AH397" s="128"/>
      <c r="AI397" s="42"/>
      <c r="AJ397" s="42"/>
    </row>
    <row r="398" spans="2:36" x14ac:dyDescent="0.3">
      <c r="B398" s="42"/>
      <c r="C398" s="42"/>
      <c r="D398" s="42"/>
      <c r="E398" s="46">
        <v>45138</v>
      </c>
      <c r="F398" s="47">
        <v>81.709999999999994</v>
      </c>
      <c r="G398" s="48">
        <f t="shared" si="47"/>
        <v>-1.222344456668023E-3</v>
      </c>
      <c r="H398" s="47">
        <v>104.79</v>
      </c>
      <c r="I398" s="48">
        <f t="shared" si="42"/>
        <v>-2.4750118990956027E-3</v>
      </c>
      <c r="J398" s="49">
        <f t="shared" si="48"/>
        <v>1.3803961901154465</v>
      </c>
      <c r="K398" s="49">
        <f t="shared" si="43"/>
        <v>0.94221125932767236</v>
      </c>
      <c r="L398" s="49">
        <f t="shared" si="44"/>
        <v>1.5816901182197247</v>
      </c>
      <c r="AE398" s="46">
        <v>45138</v>
      </c>
      <c r="AF398" s="49">
        <f t="shared" si="45"/>
        <v>4.4031763933966159</v>
      </c>
      <c r="AG398" s="49">
        <f t="shared" si="46"/>
        <v>4.6519583474868504</v>
      </c>
      <c r="AH398" s="128"/>
      <c r="AI398" s="42"/>
      <c r="AJ398" s="42"/>
    </row>
    <row r="399" spans="2:36" x14ac:dyDescent="0.3">
      <c r="B399" s="42"/>
      <c r="C399" s="42"/>
      <c r="D399" s="42"/>
      <c r="E399" s="46">
        <v>45139</v>
      </c>
      <c r="F399" s="47">
        <v>81.96</v>
      </c>
      <c r="G399" s="48">
        <f t="shared" si="47"/>
        <v>3.0596010280259378E-3</v>
      </c>
      <c r="H399" s="47">
        <v>106.08</v>
      </c>
      <c r="I399" s="48">
        <f t="shared" si="42"/>
        <v>1.2310334955625502E-2</v>
      </c>
      <c r="J399" s="49">
        <f t="shared" si="48"/>
        <v>1.3677817996182975</v>
      </c>
      <c r="K399" s="49">
        <f t="shared" si="43"/>
        <v>0.94221125932767236</v>
      </c>
      <c r="L399" s="49">
        <f t="shared" si="44"/>
        <v>1.5816901182197247</v>
      </c>
      <c r="AE399" s="46">
        <v>45139</v>
      </c>
      <c r="AF399" s="49">
        <f t="shared" si="45"/>
        <v>4.4062313233706991</v>
      </c>
      <c r="AG399" s="49">
        <f t="shared" si="46"/>
        <v>4.6641935264375523</v>
      </c>
      <c r="AH399" s="128"/>
      <c r="AI399" s="42"/>
      <c r="AJ399" s="42"/>
    </row>
    <row r="400" spans="2:36" x14ac:dyDescent="0.3">
      <c r="B400" s="42"/>
      <c r="C400" s="42"/>
      <c r="D400" s="42"/>
      <c r="E400" s="46">
        <v>45140</v>
      </c>
      <c r="F400" s="47">
        <v>81.33</v>
      </c>
      <c r="G400" s="48">
        <f t="shared" si="47"/>
        <v>-7.6866764275255184E-3</v>
      </c>
      <c r="H400" s="47">
        <v>102.89</v>
      </c>
      <c r="I400" s="48">
        <f t="shared" si="42"/>
        <v>-3.0071644042232282E-2</v>
      </c>
      <c r="J400" s="49">
        <f t="shared" si="48"/>
        <v>1.3993488232034641</v>
      </c>
      <c r="K400" s="49">
        <f t="shared" si="43"/>
        <v>0.94221125932767236</v>
      </c>
      <c r="L400" s="49">
        <f t="shared" si="44"/>
        <v>1.5816901182197247</v>
      </c>
      <c r="AE400" s="46">
        <v>45140</v>
      </c>
      <c r="AF400" s="49">
        <f t="shared" si="45"/>
        <v>4.3985149521786839</v>
      </c>
      <c r="AG400" s="49">
        <f t="shared" si="46"/>
        <v>4.6336604563877186</v>
      </c>
      <c r="AH400" s="128"/>
      <c r="AI400" s="42"/>
      <c r="AJ400" s="42"/>
    </row>
    <row r="401" spans="2:36" x14ac:dyDescent="0.3">
      <c r="B401" s="42"/>
      <c r="C401" s="42"/>
      <c r="D401" s="42"/>
      <c r="E401" s="46">
        <v>45141</v>
      </c>
      <c r="F401" s="47">
        <v>85.93</v>
      </c>
      <c r="G401" s="48">
        <f t="shared" si="47"/>
        <v>5.6559695069470228E-2</v>
      </c>
      <c r="H401" s="47">
        <v>102.61</v>
      </c>
      <c r="I401" s="48">
        <f t="shared" si="42"/>
        <v>-2.721352901156604E-3</v>
      </c>
      <c r="J401" s="49">
        <f t="shared" si="48"/>
        <v>1.4825300534015502</v>
      </c>
      <c r="K401" s="49">
        <f t="shared" si="43"/>
        <v>0.94221125932767236</v>
      </c>
      <c r="L401" s="49">
        <f t="shared" si="44"/>
        <v>1.5816901182197247</v>
      </c>
      <c r="AE401" s="46">
        <v>45141</v>
      </c>
      <c r="AF401" s="49">
        <f t="shared" si="45"/>
        <v>4.4535330113251321</v>
      </c>
      <c r="AG401" s="49">
        <f t="shared" si="46"/>
        <v>4.6309353938741173</v>
      </c>
      <c r="AH401" s="128"/>
      <c r="AI401" s="42"/>
      <c r="AJ401" s="42"/>
    </row>
    <row r="402" spans="2:36" x14ac:dyDescent="0.3">
      <c r="B402" s="42"/>
      <c r="C402" s="42"/>
      <c r="D402" s="42"/>
      <c r="E402" s="46">
        <v>45142</v>
      </c>
      <c r="F402" s="47">
        <v>86.14</v>
      </c>
      <c r="G402" s="48">
        <f t="shared" si="47"/>
        <v>2.4438496450598368E-3</v>
      </c>
      <c r="H402" s="47">
        <v>102.73</v>
      </c>
      <c r="I402" s="48">
        <f t="shared" si="42"/>
        <v>1.169476659194979E-3</v>
      </c>
      <c r="J402" s="49">
        <f t="shared" si="48"/>
        <v>1.4844171427453963</v>
      </c>
      <c r="K402" s="49">
        <f t="shared" si="43"/>
        <v>0.94221125932767236</v>
      </c>
      <c r="L402" s="49">
        <f t="shared" si="44"/>
        <v>1.5816901182197247</v>
      </c>
      <c r="AE402" s="46">
        <v>45142</v>
      </c>
      <c r="AF402" s="49">
        <f t="shared" si="45"/>
        <v>4.4559738796259643</v>
      </c>
      <c r="AG402" s="49">
        <f t="shared" si="46"/>
        <v>4.6321041872281725</v>
      </c>
      <c r="AH402" s="128"/>
      <c r="AI402" s="42"/>
      <c r="AJ402" s="42"/>
    </row>
    <row r="403" spans="2:36" x14ac:dyDescent="0.3">
      <c r="B403" s="42"/>
      <c r="C403" s="42"/>
      <c r="D403" s="42"/>
      <c r="E403" s="46">
        <v>45145</v>
      </c>
      <c r="F403" s="47">
        <v>86.27</v>
      </c>
      <c r="G403" s="48">
        <f t="shared" si="47"/>
        <v>1.5091711167865007E-3</v>
      </c>
      <c r="H403" s="47">
        <v>103.93</v>
      </c>
      <c r="I403" s="48">
        <f t="shared" si="42"/>
        <v>1.1681105811350179E-2</v>
      </c>
      <c r="J403" s="49">
        <f t="shared" si="48"/>
        <v>1.4694920896345276</v>
      </c>
      <c r="K403" s="49">
        <f t="shared" si="43"/>
        <v>0.94221125932767236</v>
      </c>
      <c r="L403" s="49">
        <f t="shared" si="44"/>
        <v>1.5816901182197247</v>
      </c>
      <c r="AE403" s="46">
        <v>45145</v>
      </c>
      <c r="AF403" s="49">
        <f t="shared" si="45"/>
        <v>4.4574819130884871</v>
      </c>
      <c r="AG403" s="49">
        <f t="shared" si="46"/>
        <v>4.6437175956003305</v>
      </c>
      <c r="AH403" s="128"/>
      <c r="AI403" s="42"/>
      <c r="AJ403" s="42"/>
    </row>
    <row r="404" spans="2:36" x14ac:dyDescent="0.3">
      <c r="B404" s="42"/>
      <c r="C404" s="42"/>
      <c r="D404" s="42"/>
      <c r="E404" s="46">
        <v>45146</v>
      </c>
      <c r="F404" s="47">
        <v>82.48</v>
      </c>
      <c r="G404" s="48">
        <f t="shared" si="47"/>
        <v>-4.3931841891735157E-2</v>
      </c>
      <c r="H404" s="47">
        <v>103.77</v>
      </c>
      <c r="I404" s="48">
        <f t="shared" si="42"/>
        <v>-1.5394977388627495E-3</v>
      </c>
      <c r="J404" s="49">
        <f t="shared" si="48"/>
        <v>1.4071008240284919</v>
      </c>
      <c r="K404" s="49">
        <f t="shared" si="43"/>
        <v>0.94221125932767236</v>
      </c>
      <c r="L404" s="49">
        <f t="shared" si="44"/>
        <v>1.5816901182197247</v>
      </c>
      <c r="AE404" s="46">
        <v>45146</v>
      </c>
      <c r="AF404" s="49">
        <f t="shared" si="45"/>
        <v>4.4125558397087046</v>
      </c>
      <c r="AG404" s="49">
        <f t="shared" si="46"/>
        <v>4.6421769116171872</v>
      </c>
      <c r="AH404" s="128"/>
      <c r="AI404" s="42"/>
      <c r="AJ404" s="42"/>
    </row>
    <row r="405" spans="2:36" x14ac:dyDescent="0.3">
      <c r="B405" s="42"/>
      <c r="C405" s="42"/>
      <c r="D405" s="42"/>
      <c r="E405" s="46">
        <v>45147</v>
      </c>
      <c r="F405" s="47">
        <v>81.7</v>
      </c>
      <c r="G405" s="48">
        <f t="shared" si="47"/>
        <v>-9.456838021338565E-3</v>
      </c>
      <c r="H405" s="47">
        <v>100.09</v>
      </c>
      <c r="I405" s="48">
        <f t="shared" si="42"/>
        <v>-3.5463043268767369E-2</v>
      </c>
      <c r="J405" s="49">
        <f t="shared" si="48"/>
        <v>1.4450396013642242</v>
      </c>
      <c r="K405" s="49">
        <f t="shared" si="43"/>
        <v>0.94221125932767236</v>
      </c>
      <c r="L405" s="49">
        <f t="shared" si="44"/>
        <v>1.5816901182197247</v>
      </c>
      <c r="AE405" s="46">
        <v>45147</v>
      </c>
      <c r="AF405" s="49">
        <f t="shared" si="45"/>
        <v>4.4030540018659572</v>
      </c>
      <c r="AG405" s="49">
        <f t="shared" si="46"/>
        <v>4.6060697812309277</v>
      </c>
      <c r="AH405" s="128"/>
      <c r="AI405" s="42"/>
      <c r="AJ405" s="42"/>
    </row>
    <row r="406" spans="2:36" x14ac:dyDescent="0.3">
      <c r="B406" s="42"/>
      <c r="C406" s="42"/>
      <c r="D406" s="42"/>
      <c r="E406" s="46">
        <v>45148</v>
      </c>
      <c r="F406" s="47">
        <v>81.599999999999994</v>
      </c>
      <c r="G406" s="48">
        <f t="shared" si="47"/>
        <v>-1.223990208078396E-3</v>
      </c>
      <c r="H406" s="47">
        <v>100.2</v>
      </c>
      <c r="I406" s="48">
        <f t="shared" si="42"/>
        <v>1.0990108901989259E-3</v>
      </c>
      <c r="J406" s="49">
        <f t="shared" si="48"/>
        <v>1.4416864579243578</v>
      </c>
      <c r="K406" s="49">
        <f t="shared" si="43"/>
        <v>0.94221125932767236</v>
      </c>
      <c r="L406" s="49">
        <f t="shared" si="44"/>
        <v>1.5816901182197247</v>
      </c>
      <c r="AE406" s="46">
        <v>45148</v>
      </c>
      <c r="AF406" s="49">
        <f t="shared" si="45"/>
        <v>4.401829261970061</v>
      </c>
      <c r="AG406" s="49">
        <f t="shared" si="46"/>
        <v>4.6071681886507641</v>
      </c>
      <c r="AH406" s="128"/>
      <c r="AI406" s="42"/>
      <c r="AJ406" s="42"/>
    </row>
    <row r="407" spans="2:36" x14ac:dyDescent="0.3">
      <c r="B407" s="42"/>
      <c r="C407" s="42"/>
      <c r="D407" s="42"/>
      <c r="E407" s="46">
        <v>45149</v>
      </c>
      <c r="F407" s="47">
        <v>81.41</v>
      </c>
      <c r="G407" s="48">
        <f t="shared" si="47"/>
        <v>-2.3284313725490113E-3</v>
      </c>
      <c r="H407" s="47">
        <v>98.37</v>
      </c>
      <c r="I407" s="48">
        <f t="shared" si="42"/>
        <v>-1.8263473053892199E-2</v>
      </c>
      <c r="J407" s="49">
        <f t="shared" si="48"/>
        <v>1.4650871699971948</v>
      </c>
      <c r="K407" s="49">
        <f t="shared" si="43"/>
        <v>0.94221125932767236</v>
      </c>
      <c r="L407" s="49">
        <f t="shared" si="44"/>
        <v>1.5816901182197247</v>
      </c>
      <c r="AE407" s="46">
        <v>45149</v>
      </c>
      <c r="AF407" s="49">
        <f t="shared" si="45"/>
        <v>4.3994981155858861</v>
      </c>
      <c r="AG407" s="49">
        <f t="shared" si="46"/>
        <v>4.5887358795246662</v>
      </c>
      <c r="AH407" s="128"/>
      <c r="AI407" s="42"/>
      <c r="AJ407" s="42"/>
    </row>
    <row r="408" spans="2:36" x14ac:dyDescent="0.3">
      <c r="B408" s="42"/>
      <c r="C408" s="42"/>
      <c r="D408" s="42"/>
      <c r="E408" s="46">
        <v>45152</v>
      </c>
      <c r="F408" s="47">
        <v>81.96</v>
      </c>
      <c r="G408" s="48">
        <f t="shared" si="47"/>
        <v>6.7559267903205544E-3</v>
      </c>
      <c r="H408" s="47">
        <v>98.04</v>
      </c>
      <c r="I408" s="48">
        <f t="shared" si="42"/>
        <v>-3.3546813052759417E-3</v>
      </c>
      <c r="J408" s="49">
        <f t="shared" si="48"/>
        <v>1.479949952096175</v>
      </c>
      <c r="K408" s="49">
        <f t="shared" si="43"/>
        <v>0.94221125932767236</v>
      </c>
      <c r="L408" s="49">
        <f t="shared" si="44"/>
        <v>1.5816901182197247</v>
      </c>
      <c r="AE408" s="46">
        <v>45152</v>
      </c>
      <c r="AF408" s="49">
        <f t="shared" si="45"/>
        <v>4.4062313233706991</v>
      </c>
      <c r="AG408" s="49">
        <f t="shared" si="46"/>
        <v>4.5853755586599121</v>
      </c>
      <c r="AH408" s="128"/>
      <c r="AI408" s="42"/>
      <c r="AJ408" s="42"/>
    </row>
    <row r="409" spans="2:36" x14ac:dyDescent="0.3">
      <c r="B409" s="42"/>
      <c r="C409" s="42"/>
      <c r="D409" s="42"/>
      <c r="E409" s="46">
        <v>45153</v>
      </c>
      <c r="F409" s="47">
        <v>80.52</v>
      </c>
      <c r="G409" s="48">
        <f t="shared" si="47"/>
        <v>-1.7569546120058566E-2</v>
      </c>
      <c r="H409" s="47">
        <v>97.47</v>
      </c>
      <c r="I409" s="48">
        <f t="shared" si="42"/>
        <v>-5.8139534883722144E-3</v>
      </c>
      <c r="J409" s="49">
        <f t="shared" si="48"/>
        <v>1.4624505224741531</v>
      </c>
      <c r="K409" s="49">
        <f t="shared" si="43"/>
        <v>0.94221125932767236</v>
      </c>
      <c r="L409" s="49">
        <f t="shared" si="44"/>
        <v>1.5816901182197247</v>
      </c>
      <c r="AE409" s="46">
        <v>45153</v>
      </c>
      <c r="AF409" s="49">
        <f t="shared" si="45"/>
        <v>4.388505600771591</v>
      </c>
      <c r="AG409" s="49">
        <f t="shared" si="46"/>
        <v>4.5795446383491187</v>
      </c>
      <c r="AH409" s="128"/>
      <c r="AI409" s="42"/>
      <c r="AJ409" s="42"/>
    </row>
    <row r="410" spans="2:36" x14ac:dyDescent="0.3">
      <c r="B410" s="42"/>
      <c r="C410" s="42"/>
      <c r="D410" s="42"/>
      <c r="E410" s="46">
        <v>45154</v>
      </c>
      <c r="F410" s="47">
        <v>80.260000000000005</v>
      </c>
      <c r="G410" s="48">
        <f t="shared" si="47"/>
        <v>-3.2290114257326197E-3</v>
      </c>
      <c r="H410" s="47">
        <v>96.9</v>
      </c>
      <c r="I410" s="48">
        <f t="shared" si="42"/>
        <v>-5.8479532163742132E-3</v>
      </c>
      <c r="J410" s="49">
        <f t="shared" si="48"/>
        <v>1.4663031251041474</v>
      </c>
      <c r="K410" s="49">
        <f t="shared" si="43"/>
        <v>0.94221125932767236</v>
      </c>
      <c r="L410" s="49">
        <f t="shared" si="44"/>
        <v>1.5816901182197247</v>
      </c>
      <c r="AE410" s="46">
        <v>45154</v>
      </c>
      <c r="AF410" s="49">
        <f t="shared" si="45"/>
        <v>4.3852713648387711</v>
      </c>
      <c r="AG410" s="49">
        <f t="shared" si="46"/>
        <v>4.5736795188967205</v>
      </c>
      <c r="AH410" s="128"/>
      <c r="AI410" s="42"/>
      <c r="AJ410" s="42"/>
    </row>
    <row r="411" spans="2:36" x14ac:dyDescent="0.3">
      <c r="B411" s="42"/>
      <c r="C411" s="42"/>
      <c r="D411" s="42"/>
      <c r="E411" s="46">
        <v>45155</v>
      </c>
      <c r="F411" s="47">
        <v>79.2</v>
      </c>
      <c r="G411" s="48">
        <f t="shared" si="47"/>
        <v>-1.3207076999750877E-2</v>
      </c>
      <c r="H411" s="47">
        <v>96.8</v>
      </c>
      <c r="I411" s="48">
        <f t="shared" si="42"/>
        <v>-1.0319917440660964E-3</v>
      </c>
      <c r="J411" s="49">
        <f t="shared" si="48"/>
        <v>1.4484323170189239</v>
      </c>
      <c r="K411" s="49">
        <f t="shared" si="43"/>
        <v>0.94221125932767236</v>
      </c>
      <c r="L411" s="49">
        <f t="shared" si="44"/>
        <v>1.5816901182197247</v>
      </c>
      <c r="AE411" s="46">
        <v>45155</v>
      </c>
      <c r="AF411" s="49">
        <f t="shared" si="45"/>
        <v>4.3719762988203801</v>
      </c>
      <c r="AG411" s="49">
        <f t="shared" si="46"/>
        <v>4.5726469942825316</v>
      </c>
      <c r="AH411" s="128"/>
      <c r="AI411" s="42"/>
      <c r="AJ411" s="42"/>
    </row>
    <row r="412" spans="2:36" x14ac:dyDescent="0.3">
      <c r="B412" s="42"/>
      <c r="C412" s="42"/>
      <c r="D412" s="42"/>
      <c r="E412" s="46">
        <v>45156</v>
      </c>
      <c r="F412" s="47">
        <v>81.16</v>
      </c>
      <c r="G412" s="48">
        <f t="shared" si="47"/>
        <v>2.474747474747474E-2</v>
      </c>
      <c r="H412" s="47">
        <v>98.72</v>
      </c>
      <c r="I412" s="48">
        <f t="shared" si="42"/>
        <v>1.983471074380172E-2</v>
      </c>
      <c r="J412" s="49">
        <f t="shared" si="48"/>
        <v>1.4554097282345293</v>
      </c>
      <c r="K412" s="49">
        <f t="shared" si="43"/>
        <v>0.94221125932767236</v>
      </c>
      <c r="L412" s="49">
        <f t="shared" si="44"/>
        <v>1.5816901182197247</v>
      </c>
      <c r="AE412" s="46">
        <v>45156</v>
      </c>
      <c r="AF412" s="49">
        <f t="shared" si="45"/>
        <v>4.3964225149576137</v>
      </c>
      <c r="AG412" s="49">
        <f t="shared" si="46"/>
        <v>4.5922875601570778</v>
      </c>
      <c r="AH412" s="128"/>
      <c r="AI412" s="42"/>
      <c r="AJ412" s="42"/>
    </row>
    <row r="413" spans="2:36" x14ac:dyDescent="0.3">
      <c r="B413" s="42"/>
      <c r="C413" s="42"/>
      <c r="D413" s="42"/>
      <c r="E413" s="46">
        <v>45159</v>
      </c>
      <c r="F413" s="47">
        <v>81.55</v>
      </c>
      <c r="G413" s="48">
        <f t="shared" si="47"/>
        <v>4.8053228191227149E-3</v>
      </c>
      <c r="H413" s="47">
        <v>98.79</v>
      </c>
      <c r="I413" s="48">
        <f t="shared" si="42"/>
        <v>7.090761750405683E-4</v>
      </c>
      <c r="J413" s="49">
        <f t="shared" si="48"/>
        <v>1.4613672211332971</v>
      </c>
      <c r="K413" s="49">
        <f t="shared" si="43"/>
        <v>0.94221125932767236</v>
      </c>
      <c r="L413" s="49">
        <f t="shared" si="44"/>
        <v>1.5816901182197247</v>
      </c>
      <c r="AE413" s="46">
        <v>45159</v>
      </c>
      <c r="AF413" s="49">
        <f t="shared" si="45"/>
        <v>4.4012163290670232</v>
      </c>
      <c r="AG413" s="49">
        <f t="shared" si="46"/>
        <v>4.5929963850563826</v>
      </c>
      <c r="AH413" s="128"/>
      <c r="AI413" s="42"/>
      <c r="AJ413" s="42"/>
    </row>
    <row r="414" spans="2:36" x14ac:dyDescent="0.3">
      <c r="B414" s="42"/>
      <c r="C414" s="42"/>
      <c r="D414" s="42"/>
      <c r="E414" s="46">
        <v>45160</v>
      </c>
      <c r="F414" s="47">
        <v>81.53</v>
      </c>
      <c r="G414" s="48">
        <f t="shared" si="47"/>
        <v>-2.4524831391781188E-4</v>
      </c>
      <c r="H414" s="47">
        <v>98.26</v>
      </c>
      <c r="I414" s="48">
        <f t="shared" si="42"/>
        <v>-5.3649154772750229E-3</v>
      </c>
      <c r="J414" s="49">
        <f t="shared" si="48"/>
        <v>1.4688892901735546</v>
      </c>
      <c r="K414" s="49">
        <f t="shared" si="43"/>
        <v>0.94221125932767236</v>
      </c>
      <c r="L414" s="49">
        <f t="shared" si="44"/>
        <v>1.5816901182197247</v>
      </c>
      <c r="AE414" s="46">
        <v>45160</v>
      </c>
      <c r="AF414" s="49">
        <f t="shared" si="45"/>
        <v>4.4009710506748192</v>
      </c>
      <c r="AG414" s="49">
        <f t="shared" si="46"/>
        <v>4.5876170267405021</v>
      </c>
      <c r="AH414" s="128"/>
      <c r="AI414" s="42"/>
      <c r="AJ414" s="42"/>
    </row>
    <row r="415" spans="2:36" x14ac:dyDescent="0.3">
      <c r="B415" s="42"/>
      <c r="C415" s="42"/>
      <c r="D415" s="42"/>
      <c r="E415" s="46">
        <v>45161</v>
      </c>
      <c r="F415" s="47">
        <v>83.06</v>
      </c>
      <c r="G415" s="48">
        <f t="shared" si="47"/>
        <v>1.8766098368698581E-2</v>
      </c>
      <c r="H415" s="47">
        <v>99.7</v>
      </c>
      <c r="I415" s="48">
        <f t="shared" si="42"/>
        <v>1.4654996946875665E-2</v>
      </c>
      <c r="J415" s="49">
        <f t="shared" si="48"/>
        <v>1.474840823322757</v>
      </c>
      <c r="K415" s="49">
        <f t="shared" si="43"/>
        <v>0.94221125932767236</v>
      </c>
      <c r="L415" s="49">
        <f t="shared" si="44"/>
        <v>1.5816901182197247</v>
      </c>
      <c r="AE415" s="46">
        <v>45161</v>
      </c>
      <c r="AF415" s="49">
        <f t="shared" si="45"/>
        <v>4.4195632382026071</v>
      </c>
      <c r="AG415" s="49">
        <f t="shared" si="46"/>
        <v>4.6021656769677923</v>
      </c>
      <c r="AH415" s="128"/>
      <c r="AI415" s="42"/>
      <c r="AJ415" s="42"/>
    </row>
    <row r="416" spans="2:36" x14ac:dyDescent="0.3">
      <c r="B416" s="42"/>
      <c r="C416" s="42"/>
      <c r="D416" s="42"/>
      <c r="E416" s="46">
        <v>45162</v>
      </c>
      <c r="F416" s="47">
        <v>82.52</v>
      </c>
      <c r="G416" s="48">
        <f t="shared" si="47"/>
        <v>-6.5013243438478696E-3</v>
      </c>
      <c r="H416" s="47">
        <v>99.02</v>
      </c>
      <c r="I416" s="48">
        <f t="shared" si="42"/>
        <v>-6.8204613841524875E-3</v>
      </c>
      <c r="J416" s="49">
        <f t="shared" si="48"/>
        <v>1.4753147319334117</v>
      </c>
      <c r="K416" s="49">
        <f t="shared" si="43"/>
        <v>0.94221125932767236</v>
      </c>
      <c r="L416" s="49">
        <f t="shared" si="44"/>
        <v>1.5816901182197247</v>
      </c>
      <c r="AE416" s="46">
        <v>45162</v>
      </c>
      <c r="AF416" s="49">
        <f t="shared" si="45"/>
        <v>4.4130406882030506</v>
      </c>
      <c r="AG416" s="49">
        <f t="shared" si="46"/>
        <v>4.5953218499332769</v>
      </c>
      <c r="AH416" s="128"/>
      <c r="AI416" s="42"/>
      <c r="AJ416" s="42"/>
    </row>
    <row r="417" spans="2:36" x14ac:dyDescent="0.3">
      <c r="B417" s="42"/>
      <c r="C417" s="42"/>
      <c r="D417" s="42"/>
      <c r="E417" s="46">
        <v>45163</v>
      </c>
      <c r="F417" s="47">
        <v>83.15</v>
      </c>
      <c r="G417" s="48">
        <f t="shared" si="47"/>
        <v>7.6345128453709776E-3</v>
      </c>
      <c r="H417" s="47">
        <v>99.66</v>
      </c>
      <c r="I417" s="48">
        <f t="shared" si="42"/>
        <v>6.4633407392447051E-3</v>
      </c>
      <c r="J417" s="49">
        <f t="shared" si="48"/>
        <v>1.4770314834452236</v>
      </c>
      <c r="K417" s="49">
        <f t="shared" si="43"/>
        <v>0.94221125932767236</v>
      </c>
      <c r="L417" s="49">
        <f t="shared" si="44"/>
        <v>1.5816901182197247</v>
      </c>
      <c r="AE417" s="46">
        <v>45163</v>
      </c>
      <c r="AF417" s="49">
        <f t="shared" si="45"/>
        <v>4.4206462056389366</v>
      </c>
      <c r="AG417" s="49">
        <f t="shared" si="46"/>
        <v>4.6017643928532586</v>
      </c>
      <c r="AH417" s="128"/>
      <c r="AI417" s="42"/>
      <c r="AJ417" s="42"/>
    </row>
    <row r="418" spans="2:36" x14ac:dyDescent="0.3">
      <c r="B418" s="42"/>
      <c r="C418" s="42"/>
      <c r="D418" s="42"/>
      <c r="E418" s="46">
        <v>45166</v>
      </c>
      <c r="F418" s="47">
        <v>83.64</v>
      </c>
      <c r="G418" s="48">
        <f t="shared" si="47"/>
        <v>5.8929645219483184E-3</v>
      </c>
      <c r="H418" s="47">
        <v>100.88</v>
      </c>
      <c r="I418" s="48">
        <f t="shared" si="42"/>
        <v>1.2241621513144674E-2</v>
      </c>
      <c r="J418" s="49">
        <f t="shared" si="48"/>
        <v>1.467767720669322</v>
      </c>
      <c r="K418" s="49">
        <f t="shared" si="43"/>
        <v>0.94221125932767236</v>
      </c>
      <c r="L418" s="49">
        <f t="shared" si="44"/>
        <v>1.5816901182197247</v>
      </c>
      <c r="AE418" s="46">
        <v>45166</v>
      </c>
      <c r="AF418" s="49">
        <f t="shared" si="45"/>
        <v>4.4265218745604331</v>
      </c>
      <c r="AG418" s="49">
        <f t="shared" si="46"/>
        <v>4.6139316916566644</v>
      </c>
      <c r="AH418" s="128"/>
      <c r="AI418" s="42"/>
      <c r="AJ418" s="42"/>
    </row>
    <row r="419" spans="2:36" x14ac:dyDescent="0.3">
      <c r="B419" s="42"/>
      <c r="C419" s="42"/>
      <c r="D419" s="42"/>
      <c r="E419" s="46">
        <v>45167</v>
      </c>
      <c r="F419" s="47">
        <v>84.96</v>
      </c>
      <c r="G419" s="48">
        <f t="shared" si="47"/>
        <v>1.5781922525107461E-2</v>
      </c>
      <c r="H419" s="47">
        <v>104.3</v>
      </c>
      <c r="I419" s="48">
        <f t="shared" si="42"/>
        <v>3.3901665344964416E-2</v>
      </c>
      <c r="J419" s="49">
        <f t="shared" si="48"/>
        <v>1.4420442166754079</v>
      </c>
      <c r="K419" s="49">
        <f t="shared" si="43"/>
        <v>0.94221125932767236</v>
      </c>
      <c r="L419" s="49">
        <f t="shared" si="44"/>
        <v>1.5816901182197247</v>
      </c>
      <c r="AE419" s="46">
        <v>45167</v>
      </c>
      <c r="AF419" s="49">
        <f t="shared" si="45"/>
        <v>4.4421805574936286</v>
      </c>
      <c r="AG419" s="49">
        <f t="shared" si="46"/>
        <v>4.6472713620067267</v>
      </c>
      <c r="AH419" s="128"/>
      <c r="AI419" s="42"/>
      <c r="AJ419" s="42"/>
    </row>
    <row r="420" spans="2:36" x14ac:dyDescent="0.3">
      <c r="B420" s="42"/>
      <c r="C420" s="42"/>
      <c r="D420" s="42"/>
      <c r="E420" s="46">
        <v>45168</v>
      </c>
      <c r="F420" s="47">
        <v>85.1</v>
      </c>
      <c r="G420" s="48">
        <f t="shared" si="47"/>
        <v>1.647834274952853E-3</v>
      </c>
      <c r="H420" s="47">
        <v>104.89</v>
      </c>
      <c r="I420" s="48">
        <f t="shared" si="42"/>
        <v>5.6567593480345568E-3</v>
      </c>
      <c r="J420" s="49">
        <f t="shared" si="48"/>
        <v>1.4362956875048087</v>
      </c>
      <c r="K420" s="49">
        <f t="shared" si="43"/>
        <v>0.94221125932767236</v>
      </c>
      <c r="L420" s="49">
        <f t="shared" si="44"/>
        <v>1.5816901182197247</v>
      </c>
      <c r="AE420" s="46">
        <v>45168</v>
      </c>
      <c r="AF420" s="49">
        <f t="shared" si="45"/>
        <v>4.4438270355793286</v>
      </c>
      <c r="AG420" s="49">
        <f t="shared" si="46"/>
        <v>4.6529121819735124</v>
      </c>
      <c r="AH420" s="128"/>
      <c r="AI420" s="42"/>
      <c r="AJ420" s="42"/>
    </row>
    <row r="421" spans="2:36" x14ac:dyDescent="0.3">
      <c r="B421" s="42"/>
      <c r="C421" s="42"/>
      <c r="D421" s="42"/>
      <c r="E421" s="46">
        <v>45169</v>
      </c>
      <c r="F421" s="47">
        <v>87.34</v>
      </c>
      <c r="G421" s="48">
        <f t="shared" si="47"/>
        <v>2.6321974148061145E-2</v>
      </c>
      <c r="H421" s="47">
        <v>106.37</v>
      </c>
      <c r="I421" s="48">
        <f t="shared" si="42"/>
        <v>1.4110020020974501E-2</v>
      </c>
      <c r="J421" s="49">
        <f t="shared" si="48"/>
        <v>1.4535916186192444</v>
      </c>
      <c r="K421" s="49">
        <f t="shared" si="43"/>
        <v>0.94221125932767236</v>
      </c>
      <c r="L421" s="49">
        <f t="shared" si="44"/>
        <v>1.5816901182197247</v>
      </c>
      <c r="AE421" s="46">
        <v>45169</v>
      </c>
      <c r="AF421" s="49">
        <f t="shared" si="45"/>
        <v>4.469808548057415</v>
      </c>
      <c r="AG421" s="49">
        <f t="shared" si="46"/>
        <v>4.666923582263574</v>
      </c>
      <c r="AH421" s="128"/>
      <c r="AI421" s="42"/>
      <c r="AJ421" s="42"/>
    </row>
    <row r="422" spans="2:36" x14ac:dyDescent="0.3">
      <c r="B422" s="42"/>
      <c r="C422" s="42"/>
      <c r="D422" s="42"/>
      <c r="E422" s="46">
        <v>45170</v>
      </c>
      <c r="F422" s="47">
        <v>86.44</v>
      </c>
      <c r="G422" s="48">
        <f t="shared" si="47"/>
        <v>-1.0304556904053186E-2</v>
      </c>
      <c r="H422" s="47">
        <v>104.49</v>
      </c>
      <c r="I422" s="48">
        <f t="shared" si="42"/>
        <v>-1.7674156247062256E-2</v>
      </c>
      <c r="J422" s="49">
        <f t="shared" si="48"/>
        <v>1.4644967453709272</v>
      </c>
      <c r="K422" s="49">
        <f t="shared" si="43"/>
        <v>0.94221125932767236</v>
      </c>
      <c r="L422" s="49">
        <f t="shared" si="44"/>
        <v>1.5816901182197247</v>
      </c>
      <c r="AE422" s="46">
        <v>45170</v>
      </c>
      <c r="AF422" s="49">
        <f t="shared" si="45"/>
        <v>4.4594505316386854</v>
      </c>
      <c r="AG422" s="49">
        <f t="shared" si="46"/>
        <v>4.6490913730460193</v>
      </c>
      <c r="AH422" s="128"/>
      <c r="AI422" s="42"/>
      <c r="AJ422" s="42"/>
    </row>
    <row r="423" spans="2:36" x14ac:dyDescent="0.3">
      <c r="B423" s="42"/>
      <c r="C423" s="42"/>
      <c r="D423" s="42"/>
      <c r="E423" s="46">
        <v>45174</v>
      </c>
      <c r="F423" s="47">
        <v>88.77</v>
      </c>
      <c r="G423" s="48">
        <f t="shared" si="47"/>
        <v>2.6955113373438255E-2</v>
      </c>
      <c r="H423" s="47">
        <v>108.24</v>
      </c>
      <c r="I423" s="48">
        <f t="shared" si="42"/>
        <v>3.588860178007458E-2</v>
      </c>
      <c r="J423" s="49">
        <f t="shared" si="48"/>
        <v>1.4518669464969498</v>
      </c>
      <c r="K423" s="49">
        <f t="shared" si="43"/>
        <v>0.94221125932767236</v>
      </c>
      <c r="L423" s="49">
        <f t="shared" si="44"/>
        <v>1.5816901182197247</v>
      </c>
      <c r="AE423" s="46">
        <v>45174</v>
      </c>
      <c r="AF423" s="49">
        <f t="shared" si="45"/>
        <v>4.4860487550802279</v>
      </c>
      <c r="AG423" s="49">
        <f t="shared" si="46"/>
        <v>4.6843509838625321</v>
      </c>
      <c r="AH423" s="128"/>
      <c r="AI423" s="42"/>
      <c r="AJ423" s="42"/>
    </row>
    <row r="424" spans="2:36" x14ac:dyDescent="0.3">
      <c r="B424" s="42"/>
      <c r="C424" s="42"/>
      <c r="D424" s="42"/>
      <c r="E424" s="46">
        <v>45175</v>
      </c>
      <c r="F424" s="47">
        <v>87.06</v>
      </c>
      <c r="G424" s="48">
        <f t="shared" si="47"/>
        <v>-1.9263264616424358E-2</v>
      </c>
      <c r="H424" s="47">
        <v>107.9</v>
      </c>
      <c r="I424" s="48">
        <f t="shared" si="42"/>
        <v>-3.1411677753140355E-3</v>
      </c>
      <c r="J424" s="49">
        <f t="shared" si="48"/>
        <v>1.4283860495482883</v>
      </c>
      <c r="K424" s="49">
        <f t="shared" si="43"/>
        <v>0.94221125932767236</v>
      </c>
      <c r="L424" s="49">
        <f t="shared" si="44"/>
        <v>1.5816901182197247</v>
      </c>
      <c r="AE424" s="46">
        <v>45175</v>
      </c>
      <c r="AF424" s="49">
        <f t="shared" si="45"/>
        <v>4.4665975361241514</v>
      </c>
      <c r="AG424" s="49">
        <f t="shared" si="46"/>
        <v>4.6812048722640887</v>
      </c>
      <c r="AH424" s="128"/>
      <c r="AI424" s="42"/>
      <c r="AJ424" s="42"/>
    </row>
    <row r="425" spans="2:36" x14ac:dyDescent="0.3">
      <c r="B425" s="42"/>
      <c r="C425" s="42"/>
      <c r="D425" s="42"/>
      <c r="E425" s="46">
        <v>45176</v>
      </c>
      <c r="F425" s="47">
        <v>87.12</v>
      </c>
      <c r="G425" s="48">
        <f t="shared" si="47"/>
        <v>6.8917987594763197E-4</v>
      </c>
      <c r="H425" s="47">
        <v>109.39</v>
      </c>
      <c r="I425" s="48">
        <f t="shared" si="42"/>
        <v>1.3809082483781321E-2</v>
      </c>
      <c r="J425" s="49">
        <f t="shared" si="48"/>
        <v>1.4099010249216108</v>
      </c>
      <c r="K425" s="49">
        <f t="shared" si="43"/>
        <v>0.94221125932767236</v>
      </c>
      <c r="L425" s="49">
        <f t="shared" si="44"/>
        <v>1.5816901182197247</v>
      </c>
      <c r="AE425" s="46">
        <v>45176</v>
      </c>
      <c r="AF425" s="49">
        <f t="shared" si="45"/>
        <v>4.4672864786247048</v>
      </c>
      <c r="AG425" s="49">
        <f t="shared" si="46"/>
        <v>4.6949194781316992</v>
      </c>
      <c r="AH425" s="128"/>
      <c r="AI425" s="42"/>
      <c r="AJ425" s="42"/>
    </row>
    <row r="426" spans="2:36" x14ac:dyDescent="0.3">
      <c r="B426" s="42"/>
      <c r="C426" s="42"/>
      <c r="D426" s="42"/>
      <c r="E426" s="46">
        <v>45177</v>
      </c>
      <c r="F426" s="47">
        <v>87.86</v>
      </c>
      <c r="G426" s="48">
        <f t="shared" si="47"/>
        <v>8.4940312213039881E-3</v>
      </c>
      <c r="H426" s="47">
        <v>112.67</v>
      </c>
      <c r="I426" s="48">
        <f t="shared" si="42"/>
        <v>2.9984459274156716E-2</v>
      </c>
      <c r="J426" s="49">
        <f t="shared" si="48"/>
        <v>1.3804837106457493</v>
      </c>
      <c r="K426" s="49">
        <f t="shared" si="43"/>
        <v>0.94221125932767236</v>
      </c>
      <c r="L426" s="49">
        <f t="shared" si="44"/>
        <v>1.5816901182197247</v>
      </c>
      <c r="AE426" s="46">
        <v>45177</v>
      </c>
      <c r="AF426" s="49">
        <f t="shared" si="45"/>
        <v>4.4757446385476332</v>
      </c>
      <c r="AG426" s="49">
        <f t="shared" si="46"/>
        <v>4.7244631921760742</v>
      </c>
      <c r="AH426" s="128"/>
      <c r="AI426" s="42"/>
      <c r="AJ426" s="42"/>
    </row>
    <row r="427" spans="2:36" x14ac:dyDescent="0.3">
      <c r="B427" s="42"/>
      <c r="C427" s="42"/>
      <c r="D427" s="42"/>
      <c r="E427" s="46">
        <v>45180</v>
      </c>
      <c r="F427" s="47">
        <v>88.6</v>
      </c>
      <c r="G427" s="48">
        <f t="shared" si="47"/>
        <v>8.4224903255178951E-3</v>
      </c>
      <c r="H427" s="47">
        <v>113.5</v>
      </c>
      <c r="I427" s="48">
        <f t="shared" si="42"/>
        <v>7.3666459572201415E-3</v>
      </c>
      <c r="J427" s="49">
        <f t="shared" si="48"/>
        <v>1.3819306276717016</v>
      </c>
      <c r="K427" s="49">
        <f t="shared" si="43"/>
        <v>0.94221125932767236</v>
      </c>
      <c r="L427" s="49">
        <f t="shared" si="44"/>
        <v>1.5816901182197247</v>
      </c>
      <c r="AE427" s="46">
        <v>45180</v>
      </c>
      <c r="AF427" s="49">
        <f t="shared" si="45"/>
        <v>4.4841318576110352</v>
      </c>
      <c r="AG427" s="49">
        <f t="shared" si="46"/>
        <v>4.7318028369214575</v>
      </c>
      <c r="AH427" s="128"/>
      <c r="AI427" s="42"/>
      <c r="AJ427" s="42"/>
    </row>
    <row r="428" spans="2:36" x14ac:dyDescent="0.3">
      <c r="B428" s="42"/>
      <c r="C428" s="42"/>
      <c r="D428" s="42"/>
      <c r="E428" s="46">
        <v>45181</v>
      </c>
      <c r="F428" s="47">
        <v>90.16</v>
      </c>
      <c r="G428" s="48">
        <f t="shared" si="47"/>
        <v>1.7607223476298062E-2</v>
      </c>
      <c r="H428" s="47">
        <v>112.54</v>
      </c>
      <c r="I428" s="48">
        <f t="shared" si="42"/>
        <v>-8.4581497797355798E-3</v>
      </c>
      <c r="J428" s="49">
        <f t="shared" si="48"/>
        <v>1.4182584313001676</v>
      </c>
      <c r="K428" s="49">
        <f t="shared" si="43"/>
        <v>0.94221125932767236</v>
      </c>
      <c r="L428" s="49">
        <f t="shared" si="44"/>
        <v>1.5816901182197247</v>
      </c>
      <c r="AE428" s="46">
        <v>45181</v>
      </c>
      <c r="AF428" s="49">
        <f t="shared" si="45"/>
        <v>4.501585869731521</v>
      </c>
      <c r="AG428" s="49">
        <f t="shared" si="46"/>
        <v>4.7233087140051326</v>
      </c>
      <c r="AH428" s="128"/>
      <c r="AI428" s="42"/>
      <c r="AJ428" s="42"/>
    </row>
    <row r="429" spans="2:36" x14ac:dyDescent="0.3">
      <c r="B429" s="42"/>
      <c r="C429" s="42"/>
      <c r="D429" s="42"/>
      <c r="E429" s="46">
        <v>45182</v>
      </c>
      <c r="F429" s="47">
        <v>90.6</v>
      </c>
      <c r="G429" s="48">
        <f t="shared" si="47"/>
        <v>4.8802129547471651E-3</v>
      </c>
      <c r="H429" s="47">
        <v>112.75</v>
      </c>
      <c r="I429" s="48">
        <f t="shared" si="42"/>
        <v>1.8660031988626535E-3</v>
      </c>
      <c r="J429" s="49">
        <f t="shared" si="48"/>
        <v>1.4225253975275285</v>
      </c>
      <c r="K429" s="49">
        <f t="shared" si="43"/>
        <v>0.94221125932767236</v>
      </c>
      <c r="L429" s="49">
        <f t="shared" si="44"/>
        <v>1.5816901182197247</v>
      </c>
      <c r="AE429" s="46">
        <v>45182</v>
      </c>
      <c r="AF429" s="49">
        <f t="shared" si="45"/>
        <v>4.5064542130489338</v>
      </c>
      <c r="AG429" s="49">
        <f t="shared" si="46"/>
        <v>4.7251729783827878</v>
      </c>
      <c r="AH429" s="128"/>
      <c r="AI429" s="42"/>
      <c r="AJ429" s="42"/>
    </row>
    <row r="430" spans="2:36" x14ac:dyDescent="0.3">
      <c r="B430" s="42"/>
      <c r="C430" s="42"/>
      <c r="D430" s="42"/>
      <c r="E430" s="46">
        <v>45183</v>
      </c>
      <c r="F430" s="47">
        <v>91.17</v>
      </c>
      <c r="G430" s="48">
        <f t="shared" si="47"/>
        <v>6.2913907284769532E-3</v>
      </c>
      <c r="H430" s="47">
        <v>112.71</v>
      </c>
      <c r="I430" s="48">
        <f t="shared" si="42"/>
        <v>-3.5476718403548713E-4</v>
      </c>
      <c r="J430" s="49">
        <f t="shared" si="48"/>
        <v>1.4319830812298706</v>
      </c>
      <c r="K430" s="49">
        <f t="shared" si="43"/>
        <v>0.94221125932767236</v>
      </c>
      <c r="L430" s="49">
        <f t="shared" si="44"/>
        <v>1.5816901182197247</v>
      </c>
      <c r="AE430" s="46">
        <v>45183</v>
      </c>
      <c r="AF430" s="49">
        <f t="shared" si="45"/>
        <v>4.5127258955968115</v>
      </c>
      <c r="AG430" s="49">
        <f t="shared" si="46"/>
        <v>4.7248181482539868</v>
      </c>
      <c r="AH430" s="128"/>
      <c r="AI430" s="42"/>
      <c r="AJ430" s="42"/>
    </row>
    <row r="431" spans="2:36" x14ac:dyDescent="0.3">
      <c r="B431" s="42"/>
      <c r="C431" s="42"/>
      <c r="D431" s="42"/>
      <c r="E431" s="46">
        <v>45184</v>
      </c>
      <c r="F431" s="47">
        <v>91.78</v>
      </c>
      <c r="G431" s="48">
        <f t="shared" si="47"/>
        <v>6.6907974114291946E-3</v>
      </c>
      <c r="H431" s="47">
        <v>113.79</v>
      </c>
      <c r="I431" s="48">
        <f t="shared" si="42"/>
        <v>9.5821133883418064E-3</v>
      </c>
      <c r="J431" s="49">
        <f t="shared" si="48"/>
        <v>1.4278820620987638</v>
      </c>
      <c r="K431" s="49">
        <f t="shared" si="43"/>
        <v>0.94221125932767236</v>
      </c>
      <c r="L431" s="49">
        <f t="shared" si="44"/>
        <v>1.5816901182197247</v>
      </c>
      <c r="AE431" s="46">
        <v>45184</v>
      </c>
      <c r="AF431" s="49">
        <f t="shared" si="45"/>
        <v>4.5193944089666873</v>
      </c>
      <c r="AG431" s="49">
        <f t="shared" si="46"/>
        <v>4.7343546443689171</v>
      </c>
      <c r="AH431" s="128"/>
      <c r="AI431" s="42"/>
      <c r="AJ431" s="42"/>
    </row>
    <row r="432" spans="2:36" x14ac:dyDescent="0.3">
      <c r="B432" s="42"/>
      <c r="C432" s="42"/>
      <c r="D432" s="42"/>
      <c r="E432" s="46">
        <v>45187</v>
      </c>
      <c r="F432" s="47">
        <v>92.06</v>
      </c>
      <c r="G432" s="48">
        <f t="shared" si="47"/>
        <v>3.050773589017286E-3</v>
      </c>
      <c r="H432" s="47">
        <v>114.37</v>
      </c>
      <c r="I432" s="48">
        <f t="shared" si="42"/>
        <v>5.0971087090254663E-3</v>
      </c>
      <c r="J432" s="49">
        <f t="shared" si="48"/>
        <v>1.4249749547301482</v>
      </c>
      <c r="K432" s="49">
        <f t="shared" si="43"/>
        <v>0.94221125932767236</v>
      </c>
      <c r="L432" s="49">
        <f t="shared" si="44"/>
        <v>1.5816901182197247</v>
      </c>
      <c r="AE432" s="46">
        <v>45187</v>
      </c>
      <c r="AF432" s="49">
        <f t="shared" si="45"/>
        <v>4.5224405383890955</v>
      </c>
      <c r="AG432" s="49">
        <f t="shared" si="46"/>
        <v>4.7394388067931255</v>
      </c>
      <c r="AH432" s="128"/>
      <c r="AI432" s="42"/>
      <c r="AJ432" s="42"/>
    </row>
    <row r="433" spans="2:36" x14ac:dyDescent="0.3">
      <c r="B433" s="42"/>
      <c r="C433" s="42"/>
      <c r="D433" s="42"/>
      <c r="E433" s="46">
        <v>45188</v>
      </c>
      <c r="F433" s="47">
        <v>91.66</v>
      </c>
      <c r="G433" s="48">
        <f t="shared" si="47"/>
        <v>-4.3449923962634029E-3</v>
      </c>
      <c r="H433" s="47">
        <v>115.12</v>
      </c>
      <c r="I433" s="48">
        <f t="shared" si="42"/>
        <v>6.5576637230042589E-3</v>
      </c>
      <c r="J433" s="49">
        <f t="shared" si="48"/>
        <v>1.4095401590200565</v>
      </c>
      <c r="K433" s="49">
        <f t="shared" si="43"/>
        <v>0.94221125932767236</v>
      </c>
      <c r="L433" s="49">
        <f t="shared" si="44"/>
        <v>1.5816901182197247</v>
      </c>
      <c r="AE433" s="46">
        <v>45188</v>
      </c>
      <c r="AF433" s="49">
        <f t="shared" si="45"/>
        <v>4.5180860790809776</v>
      </c>
      <c r="AG433" s="49">
        <f t="shared" si="46"/>
        <v>4.7459750625791122</v>
      </c>
      <c r="AH433" s="128"/>
      <c r="AI433" s="42"/>
      <c r="AJ433" s="42"/>
    </row>
    <row r="434" spans="2:36" x14ac:dyDescent="0.3">
      <c r="B434" s="42"/>
      <c r="C434" s="42"/>
      <c r="D434" s="42"/>
      <c r="E434" s="46">
        <v>45189</v>
      </c>
      <c r="F434" s="47">
        <v>92.02</v>
      </c>
      <c r="G434" s="48">
        <f t="shared" si="47"/>
        <v>3.9275583678812787E-3</v>
      </c>
      <c r="H434" s="47">
        <v>114.22</v>
      </c>
      <c r="I434" s="48">
        <f t="shared" si="42"/>
        <v>-7.8179291174427235E-3</v>
      </c>
      <c r="J434" s="49">
        <f t="shared" si="48"/>
        <v>1.4262263467508076</v>
      </c>
      <c r="K434" s="49">
        <f t="shared" si="43"/>
        <v>0.94221125932767236</v>
      </c>
      <c r="L434" s="49">
        <f t="shared" si="44"/>
        <v>1.5816901182197247</v>
      </c>
      <c r="AE434" s="46">
        <v>45189</v>
      </c>
      <c r="AF434" s="49">
        <f t="shared" si="45"/>
        <v>4.5220059447273222</v>
      </c>
      <c r="AG434" s="49">
        <f t="shared" si="46"/>
        <v>4.7381264132367171</v>
      </c>
      <c r="AH434" s="128"/>
      <c r="AI434" s="42"/>
      <c r="AJ434" s="42"/>
    </row>
    <row r="435" spans="2:36" x14ac:dyDescent="0.3">
      <c r="B435" s="42"/>
      <c r="C435" s="42"/>
      <c r="D435" s="42"/>
      <c r="E435" s="46">
        <v>45190</v>
      </c>
      <c r="F435" s="47">
        <v>90.41</v>
      </c>
      <c r="G435" s="48">
        <f t="shared" si="47"/>
        <v>-1.7496196479026338E-2</v>
      </c>
      <c r="H435" s="47">
        <v>111.13</v>
      </c>
      <c r="I435" s="48">
        <f t="shared" si="42"/>
        <v>-2.7053055506916501E-2</v>
      </c>
      <c r="J435" s="49">
        <f t="shared" si="48"/>
        <v>1.4402355835492866</v>
      </c>
      <c r="K435" s="49">
        <f t="shared" si="43"/>
        <v>0.94221125932767236</v>
      </c>
      <c r="L435" s="49">
        <f t="shared" si="44"/>
        <v>1.5816901182197247</v>
      </c>
      <c r="AE435" s="46">
        <v>45190</v>
      </c>
      <c r="AF435" s="49">
        <f t="shared" si="45"/>
        <v>4.5043548807492746</v>
      </c>
      <c r="AG435" s="49">
        <f t="shared" si="46"/>
        <v>4.710700687197555</v>
      </c>
      <c r="AH435" s="128"/>
      <c r="AI435" s="42"/>
      <c r="AJ435" s="42"/>
    </row>
    <row r="436" spans="2:36" x14ac:dyDescent="0.3">
      <c r="B436" s="42"/>
      <c r="C436" s="42"/>
      <c r="D436" s="42"/>
      <c r="E436" s="46">
        <v>45191</v>
      </c>
      <c r="F436" s="47">
        <v>90.81</v>
      </c>
      <c r="G436" s="48">
        <f t="shared" si="47"/>
        <v>4.424289348523347E-3</v>
      </c>
      <c r="H436" s="47">
        <v>111.18</v>
      </c>
      <c r="I436" s="48">
        <f t="shared" si="42"/>
        <v>4.4992351300288114E-4</v>
      </c>
      <c r="J436" s="49">
        <f t="shared" si="48"/>
        <v>1.4459570324332647</v>
      </c>
      <c r="K436" s="49">
        <f t="shared" si="43"/>
        <v>0.94221125932767236</v>
      </c>
      <c r="L436" s="49">
        <f t="shared" si="44"/>
        <v>1.5816901182197247</v>
      </c>
      <c r="AE436" s="46">
        <v>45191</v>
      </c>
      <c r="AF436" s="49">
        <f t="shared" si="45"/>
        <v>4.5087694117017367</v>
      </c>
      <c r="AG436" s="49">
        <f t="shared" si="46"/>
        <v>4.7111505095253232</v>
      </c>
      <c r="AH436" s="128"/>
      <c r="AI436" s="42"/>
      <c r="AJ436" s="42"/>
    </row>
    <row r="437" spans="2:36" x14ac:dyDescent="0.3">
      <c r="B437" s="42"/>
      <c r="C437" s="42"/>
      <c r="D437" s="42"/>
      <c r="E437" s="46">
        <v>45194</v>
      </c>
      <c r="F437" s="47">
        <v>92.48</v>
      </c>
      <c r="G437" s="48">
        <f t="shared" si="47"/>
        <v>1.8390045149212719E-2</v>
      </c>
      <c r="H437" s="47">
        <v>110.3</v>
      </c>
      <c r="I437" s="48">
        <f t="shared" si="42"/>
        <v>-7.9150926425617385E-3</v>
      </c>
      <c r="J437" s="49">
        <f t="shared" si="48"/>
        <v>1.4842965925828659</v>
      </c>
      <c r="K437" s="49">
        <f t="shared" si="43"/>
        <v>0.94221125932767236</v>
      </c>
      <c r="L437" s="49">
        <f t="shared" si="44"/>
        <v>1.5816901182197247</v>
      </c>
      <c r="AE437" s="46">
        <v>45194</v>
      </c>
      <c r="AF437" s="49">
        <f t="shared" si="45"/>
        <v>4.5269924049240675</v>
      </c>
      <c r="AG437" s="49">
        <f t="shared" si="46"/>
        <v>4.7032039262594569</v>
      </c>
      <c r="AH437" s="128"/>
      <c r="AI437" s="42"/>
      <c r="AJ437" s="42"/>
    </row>
    <row r="438" spans="2:36" x14ac:dyDescent="0.3">
      <c r="B438" s="42"/>
      <c r="C438" s="42"/>
      <c r="D438" s="42"/>
      <c r="E438" s="46">
        <v>45195</v>
      </c>
      <c r="F438" s="47">
        <v>89.88</v>
      </c>
      <c r="G438" s="48">
        <f t="shared" si="47"/>
        <v>-2.8114186851211143E-2</v>
      </c>
      <c r="H438" s="47">
        <v>105.94</v>
      </c>
      <c r="I438" s="48">
        <f t="shared" si="42"/>
        <v>-3.9528558476881193E-2</v>
      </c>
      <c r="J438" s="49">
        <f t="shared" si="48"/>
        <v>1.5019361726661524</v>
      </c>
      <c r="K438" s="49">
        <f t="shared" si="43"/>
        <v>0.94221125932767236</v>
      </c>
      <c r="L438" s="49">
        <f t="shared" si="44"/>
        <v>1.5816901182197247</v>
      </c>
      <c r="AE438" s="46">
        <v>45195</v>
      </c>
      <c r="AF438" s="49">
        <f t="shared" si="45"/>
        <v>4.4984754473171282</v>
      </c>
      <c r="AG438" s="49">
        <f t="shared" si="46"/>
        <v>4.6628728961163803</v>
      </c>
      <c r="AH438" s="128"/>
      <c r="AI438" s="42"/>
      <c r="AJ438" s="42"/>
    </row>
    <row r="439" spans="2:36" x14ac:dyDescent="0.3">
      <c r="B439" s="42"/>
      <c r="C439" s="42"/>
      <c r="D439" s="42"/>
      <c r="E439" s="46">
        <v>45196</v>
      </c>
      <c r="F439" s="47">
        <v>89.55</v>
      </c>
      <c r="G439" s="48">
        <f t="shared" si="47"/>
        <v>-3.671562082776969E-3</v>
      </c>
      <c r="H439" s="47">
        <v>106.55</v>
      </c>
      <c r="I439" s="48">
        <f t="shared" si="42"/>
        <v>5.7579762129507106E-3</v>
      </c>
      <c r="J439" s="49">
        <f t="shared" si="48"/>
        <v>1.4878546888570738</v>
      </c>
      <c r="K439" s="49">
        <f t="shared" si="43"/>
        <v>0.94221125932767236</v>
      </c>
      <c r="L439" s="49">
        <f t="shared" si="44"/>
        <v>1.5816901182197247</v>
      </c>
      <c r="AE439" s="46">
        <v>45196</v>
      </c>
      <c r="AF439" s="49">
        <f t="shared" si="45"/>
        <v>4.494797128506721</v>
      </c>
      <c r="AG439" s="49">
        <f t="shared" si="46"/>
        <v>4.6686143585446258</v>
      </c>
      <c r="AH439" s="128"/>
      <c r="AI439" s="42"/>
      <c r="AJ439" s="42"/>
    </row>
    <row r="440" spans="2:36" x14ac:dyDescent="0.3">
      <c r="B440" s="42"/>
      <c r="C440" s="42"/>
      <c r="D440" s="42"/>
      <c r="E440" s="46">
        <v>45197</v>
      </c>
      <c r="F440" s="47">
        <v>91.1</v>
      </c>
      <c r="G440" s="48">
        <f t="shared" si="47"/>
        <v>1.7308766052484659E-2</v>
      </c>
      <c r="H440" s="47">
        <v>108.23</v>
      </c>
      <c r="I440" s="48">
        <f t="shared" si="42"/>
        <v>1.5767245424683329E-2</v>
      </c>
      <c r="J440" s="49">
        <f t="shared" si="48"/>
        <v>1.4901126457899982</v>
      </c>
      <c r="K440" s="49">
        <f t="shared" si="43"/>
        <v>0.94221125932767236</v>
      </c>
      <c r="L440" s="49">
        <f t="shared" si="44"/>
        <v>1.5816901182197247</v>
      </c>
      <c r="AE440" s="46">
        <v>45197</v>
      </c>
      <c r="AF440" s="49">
        <f t="shared" si="45"/>
        <v>4.5119578042659123</v>
      </c>
      <c r="AG440" s="49">
        <f t="shared" si="46"/>
        <v>4.6842585923070548</v>
      </c>
      <c r="AH440" s="128"/>
      <c r="AI440" s="42"/>
      <c r="AJ440" s="42"/>
    </row>
    <row r="441" spans="2:36" x14ac:dyDescent="0.3">
      <c r="B441" s="42"/>
      <c r="C441" s="42"/>
      <c r="D441" s="42"/>
      <c r="E441" s="46">
        <v>45198</v>
      </c>
      <c r="F441" s="47">
        <v>89.76</v>
      </c>
      <c r="G441" s="48">
        <f t="shared" si="47"/>
        <v>-1.4709110867178854E-2</v>
      </c>
      <c r="H441" s="47">
        <v>107.14</v>
      </c>
      <c r="I441" s="48">
        <f t="shared" si="42"/>
        <v>-1.0071144784255748E-2</v>
      </c>
      <c r="J441" s="49">
        <f t="shared" si="48"/>
        <v>1.4831312431624302</v>
      </c>
      <c r="K441" s="49">
        <f t="shared" si="43"/>
        <v>0.94221125932767236</v>
      </c>
      <c r="L441" s="49">
        <f t="shared" si="44"/>
        <v>1.5816901182197247</v>
      </c>
      <c r="AE441" s="46">
        <v>45198</v>
      </c>
      <c r="AF441" s="49">
        <f t="shared" si="45"/>
        <v>4.4971394417743866</v>
      </c>
      <c r="AG441" s="49">
        <f t="shared" si="46"/>
        <v>4.6741363904528139</v>
      </c>
      <c r="AH441" s="128"/>
      <c r="AI441" s="42"/>
      <c r="AJ441" s="42"/>
    </row>
    <row r="442" spans="2:36" x14ac:dyDescent="0.3">
      <c r="B442" s="42"/>
      <c r="C442" s="42"/>
      <c r="D442" s="42"/>
      <c r="E442" s="46">
        <v>45201</v>
      </c>
      <c r="F442" s="47">
        <v>89.6</v>
      </c>
      <c r="G442" s="48">
        <f t="shared" si="47"/>
        <v>-1.7825311942960553E-3</v>
      </c>
      <c r="H442" s="47">
        <v>107.16</v>
      </c>
      <c r="I442" s="48">
        <f t="shared" si="42"/>
        <v>1.8667164457708552E-4</v>
      </c>
      <c r="J442" s="49">
        <f t="shared" si="48"/>
        <v>1.4802112019968596</v>
      </c>
      <c r="K442" s="49">
        <f t="shared" si="43"/>
        <v>0.94221125932767236</v>
      </c>
      <c r="L442" s="49">
        <f t="shared" si="44"/>
        <v>1.5816901182197247</v>
      </c>
      <c r="AE442" s="46">
        <v>45201</v>
      </c>
      <c r="AF442" s="49">
        <f t="shared" si="45"/>
        <v>4.4953553199808844</v>
      </c>
      <c r="AG442" s="49">
        <f t="shared" si="46"/>
        <v>4.6743230446764077</v>
      </c>
      <c r="AH442" s="128"/>
      <c r="AI442" s="42"/>
      <c r="AJ442" s="42"/>
    </row>
    <row r="443" spans="2:36" x14ac:dyDescent="0.3">
      <c r="B443" s="42"/>
      <c r="C443" s="42"/>
      <c r="D443" s="42"/>
      <c r="E443" s="46">
        <v>45202</v>
      </c>
      <c r="F443" s="47">
        <v>86.56</v>
      </c>
      <c r="G443" s="48">
        <f t="shared" si="47"/>
        <v>-3.3928571428571308E-2</v>
      </c>
      <c r="H443" s="47">
        <v>103.22</v>
      </c>
      <c r="I443" s="48">
        <f t="shared" si="42"/>
        <v>-3.6767450541246749E-2</v>
      </c>
      <c r="J443" s="49">
        <f t="shared" si="48"/>
        <v>1.4845737421394847</v>
      </c>
      <c r="K443" s="49">
        <f t="shared" si="43"/>
        <v>0.94221125932767236</v>
      </c>
      <c r="L443" s="49">
        <f t="shared" si="44"/>
        <v>1.5816901182197247</v>
      </c>
      <c r="AE443" s="46">
        <v>45202</v>
      </c>
      <c r="AF443" s="49">
        <f t="shared" si="45"/>
        <v>4.4608378150981718</v>
      </c>
      <c r="AG443" s="49">
        <f t="shared" si="46"/>
        <v>4.6368626327205815</v>
      </c>
      <c r="AH443" s="128"/>
      <c r="AI443" s="42"/>
      <c r="AJ443" s="42"/>
    </row>
    <row r="444" spans="2:36" x14ac:dyDescent="0.3">
      <c r="B444" s="42"/>
      <c r="C444" s="42"/>
      <c r="D444" s="42"/>
      <c r="E444" s="46">
        <v>45203</v>
      </c>
      <c r="F444" s="47">
        <v>87.97</v>
      </c>
      <c r="G444" s="48">
        <f t="shared" si="47"/>
        <v>1.6289279112754018E-2</v>
      </c>
      <c r="H444" s="47">
        <v>104.24</v>
      </c>
      <c r="I444" s="48">
        <f t="shared" si="42"/>
        <v>9.8818058515790508E-3</v>
      </c>
      <c r="J444" s="49">
        <f t="shared" si="48"/>
        <v>1.493993029131174</v>
      </c>
      <c r="K444" s="49">
        <f t="shared" si="43"/>
        <v>0.94221125932767236</v>
      </c>
      <c r="L444" s="49">
        <f t="shared" si="44"/>
        <v>1.5816901182197247</v>
      </c>
      <c r="AE444" s="46">
        <v>45203</v>
      </c>
      <c r="AF444" s="49">
        <f t="shared" si="45"/>
        <v>4.4769958472645834</v>
      </c>
      <c r="AG444" s="49">
        <f t="shared" si="46"/>
        <v>4.6466959328165895</v>
      </c>
      <c r="AH444" s="128"/>
      <c r="AI444" s="42"/>
      <c r="AJ444" s="42"/>
    </row>
    <row r="445" spans="2:36" x14ac:dyDescent="0.3">
      <c r="B445" s="42"/>
      <c r="C445" s="42"/>
      <c r="D445" s="42"/>
      <c r="E445" s="46">
        <v>45204</v>
      </c>
      <c r="F445" s="47">
        <v>88.58</v>
      </c>
      <c r="G445" s="48">
        <f t="shared" si="47"/>
        <v>6.9341821075366017E-3</v>
      </c>
      <c r="H445" s="47">
        <v>104.19</v>
      </c>
      <c r="I445" s="48">
        <f t="shared" si="42"/>
        <v>-4.7966231772833545E-4</v>
      </c>
      <c r="J445" s="49">
        <f t="shared" si="48"/>
        <v>1.5050745764222404</v>
      </c>
      <c r="K445" s="49">
        <f t="shared" si="43"/>
        <v>0.94221125932767236</v>
      </c>
      <c r="L445" s="49">
        <f t="shared" si="44"/>
        <v>1.5816901182197247</v>
      </c>
      <c r="AE445" s="46">
        <v>45204</v>
      </c>
      <c r="AF445" s="49">
        <f t="shared" si="45"/>
        <v>4.4839060984950523</v>
      </c>
      <c r="AG445" s="49">
        <f t="shared" si="46"/>
        <v>4.6462161554240922</v>
      </c>
      <c r="AH445" s="128"/>
      <c r="AI445" s="42"/>
      <c r="AJ445" s="42"/>
    </row>
    <row r="446" spans="2:36" x14ac:dyDescent="0.3">
      <c r="B446" s="42"/>
      <c r="C446" s="42"/>
      <c r="D446" s="42"/>
      <c r="E446" s="46">
        <v>45205</v>
      </c>
      <c r="F446" s="47">
        <v>90.57</v>
      </c>
      <c r="G446" s="48">
        <f t="shared" si="47"/>
        <v>2.2465567848272583E-2</v>
      </c>
      <c r="H446" s="47">
        <v>105.13</v>
      </c>
      <c r="I446" s="48">
        <f t="shared" si="42"/>
        <v>9.0219790766867813E-3</v>
      </c>
      <c r="J446" s="49">
        <f t="shared" si="48"/>
        <v>1.5251272651600065</v>
      </c>
      <c r="K446" s="49">
        <f t="shared" si="43"/>
        <v>0.94221125932767236</v>
      </c>
      <c r="L446" s="49">
        <f t="shared" si="44"/>
        <v>1.5816901182197247</v>
      </c>
      <c r="AE446" s="46">
        <v>45205</v>
      </c>
      <c r="AF446" s="49">
        <f t="shared" si="45"/>
        <v>4.5061230323868573</v>
      </c>
      <c r="AG446" s="49">
        <f t="shared" si="46"/>
        <v>4.6551976795877392</v>
      </c>
      <c r="AH446" s="128"/>
      <c r="AI446" s="42"/>
      <c r="AJ446" s="42"/>
    </row>
    <row r="447" spans="2:36" x14ac:dyDescent="0.3">
      <c r="B447" s="42"/>
      <c r="C447" s="42"/>
      <c r="D447" s="42"/>
      <c r="E447" s="46">
        <v>45208</v>
      </c>
      <c r="F447" s="47">
        <v>89.18</v>
      </c>
      <c r="G447" s="48">
        <f t="shared" si="47"/>
        <v>-1.5347245224687889E-2</v>
      </c>
      <c r="H447" s="47">
        <v>104.81</v>
      </c>
      <c r="I447" s="48">
        <f t="shared" si="42"/>
        <v>-3.0438504708455438E-3</v>
      </c>
      <c r="J447" s="49">
        <f t="shared" si="48"/>
        <v>1.5063057324356499</v>
      </c>
      <c r="K447" s="49">
        <f t="shared" si="43"/>
        <v>0.94221125932767236</v>
      </c>
      <c r="L447" s="49">
        <f t="shared" si="44"/>
        <v>1.5816901182197247</v>
      </c>
      <c r="AE447" s="46">
        <v>45208</v>
      </c>
      <c r="AF447" s="49">
        <f t="shared" si="45"/>
        <v>4.4906567991993303</v>
      </c>
      <c r="AG447" s="49">
        <f t="shared" si="46"/>
        <v>4.6521491871820864</v>
      </c>
      <c r="AH447" s="128"/>
      <c r="AI447" s="42"/>
      <c r="AJ447" s="42"/>
    </row>
    <row r="448" spans="2:36" x14ac:dyDescent="0.3">
      <c r="B448" s="42"/>
      <c r="C448" s="42"/>
      <c r="D448" s="42"/>
      <c r="E448" s="46">
        <v>45209</v>
      </c>
      <c r="F448" s="47">
        <v>89.79</v>
      </c>
      <c r="G448" s="48">
        <f t="shared" si="47"/>
        <v>6.8400986768333283E-3</v>
      </c>
      <c r="H448" s="47">
        <v>105.29</v>
      </c>
      <c r="I448" s="48">
        <f t="shared" si="42"/>
        <v>4.579715675985252E-3</v>
      </c>
      <c r="J448" s="49">
        <f t="shared" si="48"/>
        <v>1.5096950382503573</v>
      </c>
      <c r="K448" s="49">
        <f t="shared" si="43"/>
        <v>0.94221125932767236</v>
      </c>
      <c r="L448" s="49">
        <f t="shared" si="44"/>
        <v>1.5816901182197247</v>
      </c>
      <c r="AE448" s="46">
        <v>45209</v>
      </c>
      <c r="AF448" s="49">
        <f t="shared" si="45"/>
        <v>4.4974736105327171</v>
      </c>
      <c r="AG448" s="49">
        <f t="shared" si="46"/>
        <v>4.6567184478686681</v>
      </c>
      <c r="AH448" s="128"/>
      <c r="AI448" s="42"/>
      <c r="AJ448" s="42"/>
    </row>
    <row r="449" spans="2:36" x14ac:dyDescent="0.3">
      <c r="B449" s="42"/>
      <c r="C449" s="42"/>
      <c r="D449" s="42"/>
      <c r="E449" s="46">
        <v>45210</v>
      </c>
      <c r="F449" s="47">
        <v>89.29</v>
      </c>
      <c r="G449" s="48">
        <f t="shared" si="47"/>
        <v>-5.5685488361733038E-3</v>
      </c>
      <c r="H449" s="47">
        <v>107.27</v>
      </c>
      <c r="I449" s="48">
        <f t="shared" si="42"/>
        <v>1.880520467280844E-2</v>
      </c>
      <c r="J449" s="49">
        <f t="shared" si="48"/>
        <v>1.4735773048826089</v>
      </c>
      <c r="K449" s="49">
        <f t="shared" si="43"/>
        <v>0.94221125932767236</v>
      </c>
      <c r="L449" s="49">
        <f t="shared" si="44"/>
        <v>1.5816901182197247</v>
      </c>
      <c r="AE449" s="46">
        <v>45210</v>
      </c>
      <c r="AF449" s="49">
        <f t="shared" si="45"/>
        <v>4.4918894995291252</v>
      </c>
      <c r="AG449" s="49">
        <f t="shared" si="46"/>
        <v>4.675349020609338</v>
      </c>
      <c r="AH449" s="128"/>
      <c r="AI449" s="42"/>
      <c r="AJ449" s="42"/>
    </row>
    <row r="450" spans="2:36" x14ac:dyDescent="0.3">
      <c r="B450" s="42"/>
      <c r="C450" s="42"/>
      <c r="D450" s="42"/>
      <c r="E450" s="46">
        <v>45211</v>
      </c>
      <c r="F450" s="47">
        <v>87.95</v>
      </c>
      <c r="G450" s="48">
        <f t="shared" si="47"/>
        <v>-1.5007279650576799E-2</v>
      </c>
      <c r="H450" s="47">
        <v>104.86</v>
      </c>
      <c r="I450" s="48">
        <f t="shared" si="42"/>
        <v>-2.2466672881513938E-2</v>
      </c>
      <c r="J450" s="49">
        <f t="shared" si="48"/>
        <v>1.4848219266958678</v>
      </c>
      <c r="K450" s="49">
        <f t="shared" si="43"/>
        <v>0.94221125932767236</v>
      </c>
      <c r="L450" s="49">
        <f t="shared" si="44"/>
        <v>1.5816901182197247</v>
      </c>
      <c r="AE450" s="46">
        <v>45211</v>
      </c>
      <c r="AF450" s="49">
        <f t="shared" si="45"/>
        <v>4.4767684711835676</v>
      </c>
      <c r="AG450" s="49">
        <f t="shared" si="46"/>
        <v>4.6526261271443863</v>
      </c>
      <c r="AH450" s="128"/>
      <c r="AI450" s="42"/>
      <c r="AJ450" s="42"/>
    </row>
    <row r="451" spans="2:36" x14ac:dyDescent="0.3">
      <c r="B451" s="42"/>
      <c r="C451" s="42"/>
      <c r="D451" s="42"/>
      <c r="E451" s="46">
        <v>45212</v>
      </c>
      <c r="F451" s="47">
        <v>87.56</v>
      </c>
      <c r="G451" s="48">
        <f t="shared" si="47"/>
        <v>-4.4343376918704047E-3</v>
      </c>
      <c r="H451" s="47">
        <v>103.8</v>
      </c>
      <c r="I451" s="48">
        <f t="shared" si="42"/>
        <v>-1.0108716383749772E-2</v>
      </c>
      <c r="J451" s="49">
        <f t="shared" si="48"/>
        <v>1.4933334087560983</v>
      </c>
      <c r="K451" s="49">
        <f t="shared" si="43"/>
        <v>0.94221125932767236</v>
      </c>
      <c r="L451" s="49">
        <f t="shared" si="44"/>
        <v>1.5816901182197247</v>
      </c>
      <c r="AE451" s="46">
        <v>45212</v>
      </c>
      <c r="AF451" s="49">
        <f t="shared" si="45"/>
        <v>4.4723242726546619</v>
      </c>
      <c r="AG451" s="49">
        <f t="shared" si="46"/>
        <v>4.6424659707317879</v>
      </c>
      <c r="AH451" s="128"/>
      <c r="AI451" s="42"/>
      <c r="AJ451" s="42"/>
    </row>
    <row r="452" spans="2:36" x14ac:dyDescent="0.3">
      <c r="B452" s="42"/>
      <c r="C452" s="42"/>
      <c r="D452" s="42"/>
      <c r="E452" s="46">
        <v>45215</v>
      </c>
      <c r="F452" s="47">
        <v>87.25</v>
      </c>
      <c r="G452" s="48">
        <f t="shared" si="47"/>
        <v>-3.540429419826463E-3</v>
      </c>
      <c r="H452" s="47">
        <v>104.54</v>
      </c>
      <c r="I452" s="48">
        <f t="shared" si="42"/>
        <v>7.1290944123314492E-3</v>
      </c>
      <c r="J452" s="49">
        <f t="shared" si="48"/>
        <v>1.4775130372838812</v>
      </c>
      <c r="K452" s="49">
        <f t="shared" si="43"/>
        <v>0.94221125932767236</v>
      </c>
      <c r="L452" s="49">
        <f t="shared" si="44"/>
        <v>1.5816901182197247</v>
      </c>
      <c r="AE452" s="46">
        <v>45215</v>
      </c>
      <c r="AF452" s="49">
        <f t="shared" si="45"/>
        <v>4.4687775610825362</v>
      </c>
      <c r="AG452" s="49">
        <f t="shared" si="46"/>
        <v>4.6495697732847763</v>
      </c>
      <c r="AH452" s="128"/>
      <c r="AI452" s="42"/>
      <c r="AJ452" s="42"/>
    </row>
    <row r="453" spans="2:36" x14ac:dyDescent="0.3">
      <c r="B453" s="42"/>
      <c r="C453" s="42"/>
      <c r="D453" s="42"/>
      <c r="E453" s="46">
        <v>45216</v>
      </c>
      <c r="F453" s="47">
        <v>88.11</v>
      </c>
      <c r="G453" s="48">
        <f t="shared" si="47"/>
        <v>9.8567335243553433E-3</v>
      </c>
      <c r="H453" s="47">
        <v>105.33</v>
      </c>
      <c r="I453" s="48">
        <f t="shared" ref="I453:I516" si="49">H453/H452-1</f>
        <v>7.5569160130093405E-3</v>
      </c>
      <c r="J453" s="49">
        <f t="shared" si="48"/>
        <v>1.4808855617560803</v>
      </c>
      <c r="K453" s="49">
        <f t="shared" ref="K453:K516" si="50">AVERAGE($J$5:$J$756)-1.5*_xlfn.STDEV.S($J$5:$J$756)</f>
        <v>0.94221125932767236</v>
      </c>
      <c r="L453" s="49">
        <f t="shared" ref="L453:L516" si="51">AVERAGE($J$5:$J$756)+_xlfn.STDEV.S($J$5:$J$756)</f>
        <v>1.5816901182197247</v>
      </c>
      <c r="AE453" s="46">
        <v>45216</v>
      </c>
      <c r="AF453" s="49">
        <f t="shared" ref="AF453:AF516" si="52">LN(F453)</f>
        <v>4.4785860338786385</v>
      </c>
      <c r="AG453" s="49">
        <f t="shared" ref="AG453:AG516" si="53">LN(H453)</f>
        <v>4.6570982788484505</v>
      </c>
      <c r="AH453" s="128"/>
      <c r="AI453" s="42"/>
      <c r="AJ453" s="42"/>
    </row>
    <row r="454" spans="2:36" x14ac:dyDescent="0.3">
      <c r="B454" s="42"/>
      <c r="C454" s="42"/>
      <c r="D454" s="42"/>
      <c r="E454" s="46">
        <v>45217</v>
      </c>
      <c r="F454" s="47">
        <v>87.25</v>
      </c>
      <c r="G454" s="48">
        <f t="shared" ref="G454:G517" si="54">F454/F453-1</f>
        <v>-9.7605266144591418E-3</v>
      </c>
      <c r="H454" s="47">
        <v>102.3</v>
      </c>
      <c r="I454" s="48">
        <f t="shared" si="49"/>
        <v>-2.8766733124465982E-2</v>
      </c>
      <c r="J454" s="49">
        <f t="shared" si="48"/>
        <v>1.5098652289116026</v>
      </c>
      <c r="K454" s="49">
        <f t="shared" si="50"/>
        <v>0.94221125932767236</v>
      </c>
      <c r="L454" s="49">
        <f t="shared" si="51"/>
        <v>1.5816901182197247</v>
      </c>
      <c r="AE454" s="46">
        <v>45217</v>
      </c>
      <c r="AF454" s="49">
        <f t="shared" si="52"/>
        <v>4.4687775610825362</v>
      </c>
      <c r="AG454" s="49">
        <f t="shared" si="53"/>
        <v>4.627909672957581</v>
      </c>
      <c r="AH454" s="128"/>
      <c r="AI454" s="42"/>
      <c r="AJ454" s="42"/>
    </row>
    <row r="455" spans="2:36" x14ac:dyDescent="0.3">
      <c r="B455" s="42"/>
      <c r="C455" s="42"/>
      <c r="D455" s="42"/>
      <c r="E455" s="46">
        <v>45218</v>
      </c>
      <c r="F455" s="47">
        <v>83.38</v>
      </c>
      <c r="G455" s="48">
        <f t="shared" si="54"/>
        <v>-4.4355300859598934E-2</v>
      </c>
      <c r="H455" s="47">
        <v>94.22</v>
      </c>
      <c r="I455" s="48">
        <f t="shared" si="49"/>
        <v>-7.8983382209188657E-2</v>
      </c>
      <c r="J455" s="49">
        <f t="shared" ref="J455:J518" si="55">F455/$F$4*$H$4/H455</f>
        <v>1.5666326476136425</v>
      </c>
      <c r="K455" s="49">
        <f t="shared" si="50"/>
        <v>0.94221125932767236</v>
      </c>
      <c r="L455" s="49">
        <f t="shared" si="51"/>
        <v>1.5816901182197247</v>
      </c>
      <c r="AE455" s="46">
        <v>45218</v>
      </c>
      <c r="AF455" s="49">
        <f t="shared" si="52"/>
        <v>4.4234084724526506</v>
      </c>
      <c r="AG455" s="49">
        <f t="shared" si="53"/>
        <v>4.5456324732718949</v>
      </c>
      <c r="AH455" s="128"/>
      <c r="AI455" s="42"/>
      <c r="AJ455" s="42"/>
    </row>
    <row r="456" spans="2:36" x14ac:dyDescent="0.3">
      <c r="B456" s="42"/>
      <c r="C456" s="42"/>
      <c r="D456" s="42"/>
      <c r="E456" s="46">
        <v>45219</v>
      </c>
      <c r="F456" s="47">
        <v>82.36</v>
      </c>
      <c r="G456" s="48">
        <f t="shared" si="54"/>
        <v>-1.2233149436315593E-2</v>
      </c>
      <c r="H456" s="47">
        <v>94.42</v>
      </c>
      <c r="I456" s="48">
        <f t="shared" si="49"/>
        <v>2.122691572914448E-3</v>
      </c>
      <c r="J456" s="49">
        <f t="shared" si="55"/>
        <v>1.5441899573142039</v>
      </c>
      <c r="K456" s="49">
        <f t="shared" si="50"/>
        <v>0.94221125932767236</v>
      </c>
      <c r="L456" s="49">
        <f t="shared" si="51"/>
        <v>1.5816901182197247</v>
      </c>
      <c r="AE456" s="46">
        <v>45219</v>
      </c>
      <c r="AF456" s="49">
        <f t="shared" si="52"/>
        <v>4.411099882159589</v>
      </c>
      <c r="AG456" s="49">
        <f t="shared" si="53"/>
        <v>4.5477529151181404</v>
      </c>
      <c r="AH456" s="128"/>
      <c r="AI456" s="42"/>
      <c r="AJ456" s="42"/>
    </row>
    <row r="457" spans="2:36" x14ac:dyDescent="0.3">
      <c r="B457" s="42"/>
      <c r="C457" s="42"/>
      <c r="D457" s="42"/>
      <c r="E457" s="46">
        <v>45222</v>
      </c>
      <c r="F457" s="47">
        <v>82.82</v>
      </c>
      <c r="G457" s="48">
        <f t="shared" si="54"/>
        <v>5.5852355512384655E-3</v>
      </c>
      <c r="H457" s="47">
        <v>92.74</v>
      </c>
      <c r="I457" s="48">
        <f t="shared" si="49"/>
        <v>-1.7792840499894158E-2</v>
      </c>
      <c r="J457" s="49">
        <f t="shared" si="55"/>
        <v>1.5809441083202502</v>
      </c>
      <c r="K457" s="49">
        <f t="shared" si="50"/>
        <v>0.94221125932767236</v>
      </c>
      <c r="L457" s="49">
        <f t="shared" si="51"/>
        <v>1.5816901182197247</v>
      </c>
      <c r="AE457" s="46">
        <v>45222</v>
      </c>
      <c r="AF457" s="49">
        <f t="shared" si="52"/>
        <v>4.4166695781174212</v>
      </c>
      <c r="AG457" s="49">
        <f t="shared" si="53"/>
        <v>4.5297998789633152</v>
      </c>
      <c r="AH457" s="128"/>
      <c r="AI457" s="42"/>
      <c r="AJ457" s="42"/>
    </row>
    <row r="458" spans="2:36" x14ac:dyDescent="0.3">
      <c r="B458" s="42"/>
      <c r="C458" s="42"/>
      <c r="D458" s="42"/>
      <c r="E458" s="46">
        <v>45223</v>
      </c>
      <c r="F458" s="47">
        <v>84</v>
      </c>
      <c r="G458" s="48">
        <f t="shared" si="54"/>
        <v>1.4247766240038651E-2</v>
      </c>
      <c r="H458" s="47">
        <v>95.17</v>
      </c>
      <c r="I458" s="48">
        <f t="shared" si="49"/>
        <v>2.6202285960750471E-2</v>
      </c>
      <c r="J458" s="49">
        <f t="shared" si="55"/>
        <v>1.5625272447263792</v>
      </c>
      <c r="K458" s="49">
        <f t="shared" si="50"/>
        <v>0.94221125932767236</v>
      </c>
      <c r="L458" s="49">
        <f t="shared" si="51"/>
        <v>1.5816901182197247</v>
      </c>
      <c r="AE458" s="46">
        <v>45223</v>
      </c>
      <c r="AF458" s="49">
        <f t="shared" si="52"/>
        <v>4.4308167988433134</v>
      </c>
      <c r="AG458" s="49">
        <f t="shared" si="53"/>
        <v>4.5556647660842522</v>
      </c>
      <c r="AH458" s="128"/>
      <c r="AI458" s="42"/>
      <c r="AJ458" s="42"/>
    </row>
    <row r="459" spans="2:36" x14ac:dyDescent="0.3">
      <c r="B459" s="42"/>
      <c r="C459" s="42"/>
      <c r="D459" s="42"/>
      <c r="E459" s="46">
        <v>45224</v>
      </c>
      <c r="F459" s="47">
        <v>81.400000000000006</v>
      </c>
      <c r="G459" s="48">
        <f t="shared" si="54"/>
        <v>-3.0952380952380842E-2</v>
      </c>
      <c r="H459" s="47">
        <v>91.91</v>
      </c>
      <c r="I459" s="48">
        <f t="shared" si="49"/>
        <v>-3.4254491961752676E-2</v>
      </c>
      <c r="J459" s="49">
        <f t="shared" si="55"/>
        <v>1.5678698928405139</v>
      </c>
      <c r="K459" s="49">
        <f t="shared" si="50"/>
        <v>0.94221125932767236</v>
      </c>
      <c r="L459" s="49">
        <f t="shared" si="51"/>
        <v>1.5816901182197247</v>
      </c>
      <c r="AE459" s="46">
        <v>45224</v>
      </c>
      <c r="AF459" s="49">
        <f t="shared" si="52"/>
        <v>4.399375273008495</v>
      </c>
      <c r="AG459" s="49">
        <f t="shared" si="53"/>
        <v>4.5208098373700185</v>
      </c>
      <c r="AH459" s="128"/>
      <c r="AI459" s="42"/>
      <c r="AJ459" s="42"/>
    </row>
    <row r="460" spans="2:36" x14ac:dyDescent="0.3">
      <c r="B460" s="42"/>
      <c r="C460" s="42"/>
      <c r="D460" s="42"/>
      <c r="E460" s="46">
        <v>45225</v>
      </c>
      <c r="F460" s="47">
        <v>81.02</v>
      </c>
      <c r="G460" s="48">
        <f t="shared" si="54"/>
        <v>-4.6683046683048124E-3</v>
      </c>
      <c r="H460" s="47">
        <v>92.3</v>
      </c>
      <c r="I460" s="48">
        <f t="shared" si="49"/>
        <v>4.2432814710042788E-3</v>
      </c>
      <c r="J460" s="49">
        <f t="shared" si="55"/>
        <v>1.55395672273216</v>
      </c>
      <c r="K460" s="49">
        <f t="shared" si="50"/>
        <v>0.94221125932767236</v>
      </c>
      <c r="L460" s="49">
        <f t="shared" si="51"/>
        <v>1.5816901182197247</v>
      </c>
      <c r="AE460" s="46">
        <v>45225</v>
      </c>
      <c r="AF460" s="49">
        <f t="shared" si="52"/>
        <v>4.3946960377745441</v>
      </c>
      <c r="AG460" s="49">
        <f t="shared" si="53"/>
        <v>4.5250441415088067</v>
      </c>
      <c r="AH460" s="128"/>
      <c r="AI460" s="42"/>
      <c r="AJ460" s="42"/>
    </row>
    <row r="461" spans="2:36" x14ac:dyDescent="0.3">
      <c r="B461" s="42"/>
      <c r="C461" s="42"/>
      <c r="D461" s="42"/>
      <c r="E461" s="46">
        <v>45226</v>
      </c>
      <c r="F461" s="47">
        <v>80.349999999999994</v>
      </c>
      <c r="G461" s="48">
        <f t="shared" si="54"/>
        <v>-8.2695630708466972E-3</v>
      </c>
      <c r="H461" s="47">
        <v>89.61</v>
      </c>
      <c r="I461" s="48">
        <f t="shared" si="49"/>
        <v>-2.9144095341278375E-2</v>
      </c>
      <c r="J461" s="49">
        <f t="shared" si="55"/>
        <v>1.5873686014670683</v>
      </c>
      <c r="K461" s="49">
        <f t="shared" si="50"/>
        <v>0.94221125932767236</v>
      </c>
      <c r="L461" s="49">
        <f t="shared" si="51"/>
        <v>1.5816901182197247</v>
      </c>
      <c r="AE461" s="46">
        <v>45226</v>
      </c>
      <c r="AF461" s="49">
        <f t="shared" si="52"/>
        <v>4.3863920921835211</v>
      </c>
      <c r="AG461" s="49">
        <f t="shared" si="53"/>
        <v>4.4954669208961278</v>
      </c>
      <c r="AH461" s="128"/>
      <c r="AI461" s="42"/>
      <c r="AJ461" s="42"/>
    </row>
    <row r="462" spans="2:36" x14ac:dyDescent="0.3">
      <c r="B462" s="42"/>
      <c r="C462" s="42"/>
      <c r="D462" s="42"/>
      <c r="E462" s="46">
        <v>45229</v>
      </c>
      <c r="F462" s="47">
        <v>80.16</v>
      </c>
      <c r="G462" s="48">
        <f t="shared" si="54"/>
        <v>-2.364654635967578E-3</v>
      </c>
      <c r="H462" s="47">
        <v>92.38</v>
      </c>
      <c r="I462" s="48">
        <f t="shared" si="49"/>
        <v>3.0911728601718425E-2</v>
      </c>
      <c r="J462" s="49">
        <f t="shared" si="55"/>
        <v>1.5361305716179623</v>
      </c>
      <c r="K462" s="49">
        <f t="shared" si="50"/>
        <v>0.94221125932767236</v>
      </c>
      <c r="L462" s="49">
        <f t="shared" si="51"/>
        <v>1.5816901182197247</v>
      </c>
      <c r="AE462" s="46">
        <v>45229</v>
      </c>
      <c r="AF462" s="49">
        <f t="shared" si="52"/>
        <v>4.3840246373365543</v>
      </c>
      <c r="AG462" s="49">
        <f t="shared" si="53"/>
        <v>4.5259105050024591</v>
      </c>
      <c r="AH462" s="128"/>
      <c r="AI462" s="42"/>
      <c r="AJ462" s="42"/>
    </row>
    <row r="463" spans="2:36" x14ac:dyDescent="0.3">
      <c r="B463" s="42"/>
      <c r="C463" s="42"/>
      <c r="D463" s="42"/>
      <c r="E463" s="46">
        <v>45230</v>
      </c>
      <c r="F463" s="47">
        <v>77.44</v>
      </c>
      <c r="G463" s="48">
        <f t="shared" si="54"/>
        <v>-3.3932135728542923E-2</v>
      </c>
      <c r="H463" s="47">
        <v>92.35</v>
      </c>
      <c r="I463" s="48">
        <f t="shared" si="49"/>
        <v>-3.247456159342077E-4</v>
      </c>
      <c r="J463" s="49">
        <f t="shared" si="55"/>
        <v>1.4844884616848946</v>
      </c>
      <c r="K463" s="49">
        <f t="shared" si="50"/>
        <v>0.94221125932767236</v>
      </c>
      <c r="L463" s="49">
        <f t="shared" si="51"/>
        <v>1.5816901182197247</v>
      </c>
      <c r="AE463" s="46">
        <v>45230</v>
      </c>
      <c r="AF463" s="49">
        <f t="shared" si="52"/>
        <v>4.3495034429683219</v>
      </c>
      <c r="AG463" s="49">
        <f t="shared" si="53"/>
        <v>4.5255857066452485</v>
      </c>
      <c r="AH463" s="128"/>
      <c r="AI463" s="42"/>
      <c r="AJ463" s="42"/>
    </row>
    <row r="464" spans="2:36" x14ac:dyDescent="0.3">
      <c r="B464" s="42"/>
      <c r="C464" s="42"/>
      <c r="D464" s="42"/>
      <c r="E464" s="46">
        <v>45231</v>
      </c>
      <c r="F464" s="47">
        <v>83.65</v>
      </c>
      <c r="G464" s="48">
        <f t="shared" si="54"/>
        <v>8.0191115702479498E-2</v>
      </c>
      <c r="H464" s="47">
        <v>94.75</v>
      </c>
      <c r="I464" s="48">
        <f t="shared" si="49"/>
        <v>2.5988088792636699E-2</v>
      </c>
      <c r="J464" s="49">
        <f t="shared" si="55"/>
        <v>1.5629140973379803</v>
      </c>
      <c r="K464" s="49">
        <f t="shared" si="50"/>
        <v>0.94221125932767236</v>
      </c>
      <c r="L464" s="49">
        <f t="shared" si="51"/>
        <v>1.5816901182197247</v>
      </c>
      <c r="AE464" s="46">
        <v>45231</v>
      </c>
      <c r="AF464" s="49">
        <f t="shared" si="52"/>
        <v>4.4266414274328332</v>
      </c>
      <c r="AG464" s="49">
        <f t="shared" si="53"/>
        <v>4.5512418439625355</v>
      </c>
      <c r="AH464" s="128"/>
      <c r="AI464" s="42"/>
      <c r="AJ464" s="42"/>
    </row>
    <row r="465" spans="2:36" x14ac:dyDescent="0.3">
      <c r="B465" s="42"/>
      <c r="C465" s="42"/>
      <c r="D465" s="42"/>
      <c r="E465" s="46">
        <v>45232</v>
      </c>
      <c r="F465" s="47">
        <v>84.12</v>
      </c>
      <c r="G465" s="48">
        <f t="shared" si="54"/>
        <v>5.6186491332934629E-3</v>
      </c>
      <c r="H465" s="47">
        <v>98.2</v>
      </c>
      <c r="I465" s="48">
        <f t="shared" si="49"/>
        <v>3.641160949868083E-2</v>
      </c>
      <c r="J465" s="49">
        <f t="shared" si="55"/>
        <v>1.516478152957627</v>
      </c>
      <c r="K465" s="49">
        <f t="shared" si="50"/>
        <v>0.94221125932767236</v>
      </c>
      <c r="L465" s="49">
        <f t="shared" si="51"/>
        <v>1.5816901182197247</v>
      </c>
      <c r="AE465" s="46">
        <v>45232</v>
      </c>
      <c r="AF465" s="49">
        <f t="shared" si="52"/>
        <v>4.4322443508344991</v>
      </c>
      <c r="AG465" s="49">
        <f t="shared" si="53"/>
        <v>4.5870062153604199</v>
      </c>
      <c r="AH465" s="128"/>
      <c r="AI465" s="42"/>
      <c r="AJ465" s="42"/>
    </row>
    <row r="466" spans="2:36" x14ac:dyDescent="0.3">
      <c r="B466" s="42"/>
      <c r="C466" s="42"/>
      <c r="D466" s="42"/>
      <c r="E466" s="46">
        <v>45233</v>
      </c>
      <c r="F466" s="47">
        <v>85.03</v>
      </c>
      <c r="G466" s="48">
        <f t="shared" si="54"/>
        <v>1.0817879220161641E-2</v>
      </c>
      <c r="H466" s="47">
        <v>100.9</v>
      </c>
      <c r="I466" s="48">
        <f t="shared" si="49"/>
        <v>2.7494908350305547E-2</v>
      </c>
      <c r="J466" s="49">
        <f t="shared" si="55"/>
        <v>1.4918645513460083</v>
      </c>
      <c r="K466" s="49">
        <f t="shared" si="50"/>
        <v>0.94221125932767236</v>
      </c>
      <c r="L466" s="49">
        <f t="shared" si="51"/>
        <v>1.5816901182197247</v>
      </c>
      <c r="AE466" s="46">
        <v>45233</v>
      </c>
      <c r="AF466" s="49">
        <f t="shared" si="52"/>
        <v>4.4430041353977012</v>
      </c>
      <c r="AG466" s="49">
        <f t="shared" si="53"/>
        <v>4.6141299273595635</v>
      </c>
      <c r="AH466" s="128"/>
      <c r="AI466" s="42"/>
      <c r="AJ466" s="42"/>
    </row>
    <row r="467" spans="2:36" x14ac:dyDescent="0.3">
      <c r="B467" s="42"/>
      <c r="C467" s="42"/>
      <c r="D467" s="42"/>
      <c r="E467" s="46">
        <v>45236</v>
      </c>
      <c r="F467" s="47">
        <v>83.15</v>
      </c>
      <c r="G467" s="48">
        <f t="shared" si="54"/>
        <v>-2.2109843584617095E-2</v>
      </c>
      <c r="H467" s="47">
        <v>98.33</v>
      </c>
      <c r="I467" s="48">
        <f t="shared" si="49"/>
        <v>-2.5470763131813734E-2</v>
      </c>
      <c r="J467" s="49">
        <f t="shared" si="55"/>
        <v>1.4970096373451742</v>
      </c>
      <c r="K467" s="49">
        <f t="shared" si="50"/>
        <v>0.94221125932767236</v>
      </c>
      <c r="L467" s="49">
        <f t="shared" si="51"/>
        <v>1.5816901182197247</v>
      </c>
      <c r="AE467" s="46">
        <v>45236</v>
      </c>
      <c r="AF467" s="49">
        <f t="shared" si="52"/>
        <v>4.4206462056389366</v>
      </c>
      <c r="AG467" s="49">
        <f t="shared" si="53"/>
        <v>4.5883291687920646</v>
      </c>
      <c r="AH467" s="128"/>
      <c r="AI467" s="42"/>
      <c r="AJ467" s="42"/>
    </row>
    <row r="468" spans="2:36" x14ac:dyDescent="0.3">
      <c r="B468" s="42"/>
      <c r="C468" s="42"/>
      <c r="D468" s="42"/>
      <c r="E468" s="46">
        <v>45237</v>
      </c>
      <c r="F468" s="47">
        <v>84.35</v>
      </c>
      <c r="G468" s="48">
        <f t="shared" si="54"/>
        <v>1.4431749849669107E-2</v>
      </c>
      <c r="H468" s="47">
        <v>98.93</v>
      </c>
      <c r="I468" s="48">
        <f t="shared" si="49"/>
        <v>6.1019017593817448E-3</v>
      </c>
      <c r="J468" s="49">
        <f t="shared" si="55"/>
        <v>1.5094038718128515</v>
      </c>
      <c r="K468" s="49">
        <f t="shared" si="50"/>
        <v>0.94221125932767236</v>
      </c>
      <c r="L468" s="49">
        <f t="shared" si="51"/>
        <v>1.5816901182197247</v>
      </c>
      <c r="AE468" s="46">
        <v>45237</v>
      </c>
      <c r="AF468" s="49">
        <f t="shared" si="52"/>
        <v>4.4349748089919769</v>
      </c>
      <c r="AG468" s="49">
        <f t="shared" si="53"/>
        <v>4.5944125293351314</v>
      </c>
      <c r="AH468" s="128"/>
      <c r="AI468" s="42"/>
      <c r="AJ468" s="42"/>
    </row>
    <row r="469" spans="2:36" x14ac:dyDescent="0.3">
      <c r="B469" s="42"/>
      <c r="C469" s="42"/>
      <c r="D469" s="42"/>
      <c r="E469" s="46">
        <v>45238</v>
      </c>
      <c r="F469" s="47">
        <v>84.77</v>
      </c>
      <c r="G469" s="48">
        <f t="shared" si="54"/>
        <v>4.9792531120331773E-3</v>
      </c>
      <c r="H469" s="47">
        <v>99.16</v>
      </c>
      <c r="I469" s="48">
        <f t="shared" si="49"/>
        <v>2.3248761750731539E-3</v>
      </c>
      <c r="J469" s="49">
        <f t="shared" si="55"/>
        <v>1.5134011055652326</v>
      </c>
      <c r="K469" s="49">
        <f t="shared" si="50"/>
        <v>0.94221125932767236</v>
      </c>
      <c r="L469" s="49">
        <f t="shared" si="51"/>
        <v>1.5816901182197247</v>
      </c>
      <c r="AE469" s="46">
        <v>45238</v>
      </c>
      <c r="AF469" s="49">
        <f t="shared" si="52"/>
        <v>4.4399417066203144</v>
      </c>
      <c r="AG469" s="49">
        <f t="shared" si="53"/>
        <v>4.5967347071669895</v>
      </c>
      <c r="AH469" s="128"/>
      <c r="AI469" s="42"/>
      <c r="AJ469" s="42"/>
    </row>
    <row r="470" spans="2:36" x14ac:dyDescent="0.3">
      <c r="B470" s="42"/>
      <c r="C470" s="42"/>
      <c r="D470" s="42"/>
      <c r="E470" s="46">
        <v>45239</v>
      </c>
      <c r="F470" s="47">
        <v>84.25</v>
      </c>
      <c r="G470" s="48">
        <f t="shared" si="54"/>
        <v>-6.1342456057567052E-3</v>
      </c>
      <c r="H470" s="47">
        <v>96.85</v>
      </c>
      <c r="I470" s="48">
        <f t="shared" si="49"/>
        <v>-2.3295683743444928E-2</v>
      </c>
      <c r="J470" s="49">
        <f t="shared" si="55"/>
        <v>1.5399927147333079</v>
      </c>
      <c r="K470" s="49">
        <f t="shared" si="50"/>
        <v>0.94221125932767236</v>
      </c>
      <c r="L470" s="49">
        <f t="shared" si="51"/>
        <v>1.5816901182197247</v>
      </c>
      <c r="AE470" s="46">
        <v>45239</v>
      </c>
      <c r="AF470" s="49">
        <f t="shared" si="52"/>
        <v>4.4337885692324708</v>
      </c>
      <c r="AG470" s="49">
        <f t="shared" si="53"/>
        <v>4.5731633898530051</v>
      </c>
      <c r="AH470" s="128"/>
      <c r="AI470" s="42"/>
      <c r="AJ470" s="42"/>
    </row>
    <row r="471" spans="2:36" x14ac:dyDescent="0.3">
      <c r="B471" s="42"/>
      <c r="C471" s="42"/>
      <c r="D471" s="42"/>
      <c r="E471" s="46">
        <v>45240</v>
      </c>
      <c r="F471" s="47">
        <v>84.96</v>
      </c>
      <c r="G471" s="48">
        <f t="shared" si="54"/>
        <v>8.4272997032639463E-3</v>
      </c>
      <c r="H471" s="47">
        <v>98.64</v>
      </c>
      <c r="I471" s="48">
        <f t="shared" si="49"/>
        <v>1.8482188951987721E-2</v>
      </c>
      <c r="J471" s="49">
        <f t="shared" si="55"/>
        <v>1.524789251817164</v>
      </c>
      <c r="K471" s="49">
        <f t="shared" si="50"/>
        <v>0.94221125932767236</v>
      </c>
      <c r="L471" s="49">
        <f t="shared" si="51"/>
        <v>1.5816901182197247</v>
      </c>
      <c r="AE471" s="46">
        <v>45240</v>
      </c>
      <c r="AF471" s="49">
        <f t="shared" si="52"/>
        <v>4.4421805574936286</v>
      </c>
      <c r="AG471" s="49">
        <f t="shared" si="53"/>
        <v>4.5914768588560886</v>
      </c>
      <c r="AH471" s="128"/>
      <c r="AI471" s="42"/>
      <c r="AJ471" s="42"/>
    </row>
    <row r="472" spans="2:36" x14ac:dyDescent="0.3">
      <c r="B472" s="42"/>
      <c r="C472" s="42"/>
      <c r="D472" s="42"/>
      <c r="E472" s="46">
        <v>45243</v>
      </c>
      <c r="F472" s="47">
        <v>85.72</v>
      </c>
      <c r="G472" s="48">
        <f t="shared" si="54"/>
        <v>8.9453860640302807E-3</v>
      </c>
      <c r="H472" s="47">
        <v>97.73</v>
      </c>
      <c r="I472" s="48">
        <f t="shared" si="49"/>
        <v>-9.225466342254629E-3</v>
      </c>
      <c r="J472" s="49">
        <f t="shared" si="55"/>
        <v>1.5527539597342834</v>
      </c>
      <c r="K472" s="49">
        <f t="shared" si="50"/>
        <v>0.94221125932767236</v>
      </c>
      <c r="L472" s="49">
        <f t="shared" si="51"/>
        <v>1.5816901182197247</v>
      </c>
      <c r="AE472" s="46">
        <v>45243</v>
      </c>
      <c r="AF472" s="49">
        <f t="shared" si="52"/>
        <v>4.4510861706053761</v>
      </c>
      <c r="AG472" s="49">
        <f t="shared" si="53"/>
        <v>4.5822085743507444</v>
      </c>
      <c r="AH472" s="128"/>
      <c r="AI472" s="42"/>
      <c r="AJ472" s="42"/>
    </row>
    <row r="473" spans="2:36" x14ac:dyDescent="0.3">
      <c r="B473" s="42"/>
      <c r="C473" s="42"/>
      <c r="D473" s="42"/>
      <c r="E473" s="46">
        <v>45244</v>
      </c>
      <c r="F473" s="47">
        <v>87.68</v>
      </c>
      <c r="G473" s="48">
        <f t="shared" si="54"/>
        <v>2.2865142323845067E-2</v>
      </c>
      <c r="H473" s="47">
        <v>102.59</v>
      </c>
      <c r="I473" s="48">
        <f t="shared" si="49"/>
        <v>4.9728844776424808E-2</v>
      </c>
      <c r="J473" s="49">
        <f t="shared" si="55"/>
        <v>1.5130172976772827</v>
      </c>
      <c r="K473" s="49">
        <f t="shared" si="50"/>
        <v>0.94221125932767236</v>
      </c>
      <c r="L473" s="49">
        <f t="shared" si="51"/>
        <v>1.5816901182197247</v>
      </c>
      <c r="AE473" s="46">
        <v>45244</v>
      </c>
      <c r="AF473" s="49">
        <f t="shared" si="52"/>
        <v>4.4736938231997057</v>
      </c>
      <c r="AG473" s="49">
        <f t="shared" si="53"/>
        <v>4.6307404620996211</v>
      </c>
      <c r="AH473" s="128"/>
      <c r="AI473" s="42"/>
      <c r="AJ473" s="42"/>
    </row>
    <row r="474" spans="2:36" x14ac:dyDescent="0.3">
      <c r="B474" s="42"/>
      <c r="C474" s="42"/>
      <c r="D474" s="42"/>
      <c r="E474" s="46">
        <v>45245</v>
      </c>
      <c r="F474" s="47">
        <v>86.97</v>
      </c>
      <c r="G474" s="48">
        <f t="shared" si="54"/>
        <v>-8.0976277372263317E-3</v>
      </c>
      <c r="H474" s="47">
        <v>104.28</v>
      </c>
      <c r="I474" s="48">
        <f t="shared" si="49"/>
        <v>1.6473340481528487E-2</v>
      </c>
      <c r="J474" s="49">
        <f t="shared" si="55"/>
        <v>1.4764434905196417</v>
      </c>
      <c r="K474" s="49">
        <f t="shared" si="50"/>
        <v>0.94221125932767236</v>
      </c>
      <c r="L474" s="49">
        <f t="shared" si="51"/>
        <v>1.5816901182197247</v>
      </c>
      <c r="AE474" s="46">
        <v>45245</v>
      </c>
      <c r="AF474" s="49">
        <f t="shared" si="52"/>
        <v>4.4655632316016742</v>
      </c>
      <c r="AG474" s="49">
        <f t="shared" si="53"/>
        <v>4.6470795890653012</v>
      </c>
      <c r="AH474" s="128"/>
      <c r="AI474" s="42"/>
      <c r="AJ474" s="42"/>
    </row>
    <row r="475" spans="2:36" x14ac:dyDescent="0.3">
      <c r="B475" s="42"/>
      <c r="C475" s="42"/>
      <c r="D475" s="42"/>
      <c r="E475" s="46">
        <v>45246</v>
      </c>
      <c r="F475" s="47">
        <v>86.4</v>
      </c>
      <c r="G475" s="48">
        <f t="shared" si="54"/>
        <v>-6.553984132459445E-3</v>
      </c>
      <c r="H475" s="47">
        <v>103.7</v>
      </c>
      <c r="I475" s="48">
        <f t="shared" si="49"/>
        <v>-5.5619485999233165E-3</v>
      </c>
      <c r="J475" s="49">
        <f t="shared" si="55"/>
        <v>1.4749706140520578</v>
      </c>
      <c r="K475" s="49">
        <f t="shared" si="50"/>
        <v>0.94221125932767236</v>
      </c>
      <c r="L475" s="49">
        <f t="shared" si="51"/>
        <v>1.5816901182197247</v>
      </c>
      <c r="AE475" s="46">
        <v>45246</v>
      </c>
      <c r="AF475" s="49">
        <f t="shared" si="52"/>
        <v>4.4589876758100102</v>
      </c>
      <c r="AG475" s="49">
        <f t="shared" si="53"/>
        <v>4.6415021152354816</v>
      </c>
      <c r="AH475" s="128"/>
      <c r="AI475" s="42"/>
      <c r="AJ475" s="42"/>
    </row>
    <row r="476" spans="2:36" x14ac:dyDescent="0.3">
      <c r="B476" s="42"/>
      <c r="C476" s="42"/>
      <c r="D476" s="42"/>
      <c r="E476" s="46">
        <v>45247</v>
      </c>
      <c r="F476" s="47">
        <v>86.84</v>
      </c>
      <c r="G476" s="48">
        <f t="shared" si="54"/>
        <v>5.0925925925926485E-3</v>
      </c>
      <c r="H476" s="47">
        <v>104.96</v>
      </c>
      <c r="I476" s="48">
        <f t="shared" si="49"/>
        <v>1.215043394406945E-2</v>
      </c>
      <c r="J476" s="49">
        <f t="shared" si="55"/>
        <v>1.4646854743702966</v>
      </c>
      <c r="K476" s="49">
        <f t="shared" si="50"/>
        <v>0.94221125932767236</v>
      </c>
      <c r="L476" s="49">
        <f t="shared" si="51"/>
        <v>1.5816901182197247</v>
      </c>
      <c r="AE476" s="46">
        <v>45247</v>
      </c>
      <c r="AF476" s="49">
        <f t="shared" si="52"/>
        <v>4.4640673450100907</v>
      </c>
      <c r="AG476" s="49">
        <f t="shared" si="53"/>
        <v>4.6535793251957784</v>
      </c>
      <c r="AH476" s="128"/>
      <c r="AI476" s="42"/>
      <c r="AJ476" s="42"/>
    </row>
    <row r="477" spans="2:36" x14ac:dyDescent="0.3">
      <c r="B477" s="42"/>
      <c r="C477" s="42"/>
      <c r="D477" s="42"/>
      <c r="E477" s="46">
        <v>45250</v>
      </c>
      <c r="F477" s="47">
        <v>88.32</v>
      </c>
      <c r="G477" s="48">
        <f t="shared" si="54"/>
        <v>1.704283740211876E-2</v>
      </c>
      <c r="H477" s="47">
        <v>106.45</v>
      </c>
      <c r="I477" s="48">
        <f t="shared" si="49"/>
        <v>1.4195884146341653E-2</v>
      </c>
      <c r="J477" s="49">
        <f t="shared" si="55"/>
        <v>1.4687969987268148</v>
      </c>
      <c r="K477" s="49">
        <f t="shared" si="50"/>
        <v>0.94221125932767236</v>
      </c>
      <c r="L477" s="49">
        <f t="shared" si="51"/>
        <v>1.5816901182197247</v>
      </c>
      <c r="AE477" s="46">
        <v>45250</v>
      </c>
      <c r="AF477" s="49">
        <f t="shared" si="52"/>
        <v>4.4809665825287848</v>
      </c>
      <c r="AG477" s="49">
        <f t="shared" si="53"/>
        <v>4.6676753913394888</v>
      </c>
      <c r="AH477" s="128"/>
      <c r="AI477" s="42"/>
      <c r="AJ477" s="42"/>
    </row>
    <row r="478" spans="2:36" x14ac:dyDescent="0.3">
      <c r="B478" s="42"/>
      <c r="C478" s="42"/>
      <c r="D478" s="42"/>
      <c r="E478" s="46">
        <v>45251</v>
      </c>
      <c r="F478" s="47">
        <v>87.96</v>
      </c>
      <c r="G478" s="48">
        <f t="shared" si="54"/>
        <v>-4.0760869565217295E-3</v>
      </c>
      <c r="H478" s="47">
        <v>105.78</v>
      </c>
      <c r="I478" s="48">
        <f t="shared" si="49"/>
        <v>-6.2940347581024181E-3</v>
      </c>
      <c r="J478" s="49">
        <f t="shared" si="55"/>
        <v>1.4720753478444044</v>
      </c>
      <c r="K478" s="49">
        <f t="shared" si="50"/>
        <v>0.94221125932767236</v>
      </c>
      <c r="L478" s="49">
        <f t="shared" si="51"/>
        <v>1.5816901182197247</v>
      </c>
      <c r="AE478" s="46">
        <v>45251</v>
      </c>
      <c r="AF478" s="49">
        <f t="shared" si="52"/>
        <v>4.4768821656865603</v>
      </c>
      <c r="AG478" s="49">
        <f t="shared" si="53"/>
        <v>4.6613614656378335</v>
      </c>
      <c r="AH478" s="128"/>
      <c r="AI478" s="42"/>
      <c r="AJ478" s="42"/>
    </row>
    <row r="479" spans="2:36" x14ac:dyDescent="0.3">
      <c r="B479" s="42"/>
      <c r="C479" s="42"/>
      <c r="D479" s="42"/>
      <c r="E479" s="46">
        <v>45252</v>
      </c>
      <c r="F479" s="47">
        <v>90.2</v>
      </c>
      <c r="G479" s="48">
        <f t="shared" si="54"/>
        <v>2.5466120964074745E-2</v>
      </c>
      <c r="H479" s="47">
        <v>106.78</v>
      </c>
      <c r="I479" s="48">
        <f t="shared" si="49"/>
        <v>9.4535829079220868E-3</v>
      </c>
      <c r="J479" s="49">
        <f t="shared" si="55"/>
        <v>1.4954262605837301</v>
      </c>
      <c r="K479" s="49">
        <f t="shared" si="50"/>
        <v>0.94221125932767236</v>
      </c>
      <c r="L479" s="49">
        <f t="shared" si="51"/>
        <v>1.5816901182197247</v>
      </c>
      <c r="AE479" s="46">
        <v>45252</v>
      </c>
      <c r="AF479" s="49">
        <f t="shared" si="52"/>
        <v>4.5020294270685781</v>
      </c>
      <c r="AG479" s="49">
        <f t="shared" si="53"/>
        <v>4.6707706430720402</v>
      </c>
      <c r="AH479" s="128"/>
      <c r="AI479" s="42"/>
      <c r="AJ479" s="42"/>
    </row>
    <row r="480" spans="2:36" x14ac:dyDescent="0.3">
      <c r="B480" s="42"/>
      <c r="C480" s="42"/>
      <c r="D480" s="42"/>
      <c r="E480" s="46">
        <v>45254</v>
      </c>
      <c r="F480" s="47">
        <v>91.14</v>
      </c>
      <c r="G480" s="48">
        <f t="shared" si="54"/>
        <v>1.0421286031042198E-2</v>
      </c>
      <c r="H480" s="47">
        <v>107</v>
      </c>
      <c r="I480" s="48">
        <f t="shared" si="49"/>
        <v>2.0603109196477565E-3</v>
      </c>
      <c r="J480" s="49">
        <f t="shared" si="55"/>
        <v>1.5079037747706667</v>
      </c>
      <c r="K480" s="49">
        <f t="shared" si="50"/>
        <v>0.94221125932767236</v>
      </c>
      <c r="L480" s="49">
        <f t="shared" si="51"/>
        <v>1.5816901182197247</v>
      </c>
      <c r="AE480" s="46">
        <v>45254</v>
      </c>
      <c r="AF480" s="49">
        <f t="shared" si="52"/>
        <v>4.5123967858357368</v>
      </c>
      <c r="AG480" s="49">
        <f t="shared" si="53"/>
        <v>4.6728288344619058</v>
      </c>
      <c r="AH480" s="128"/>
      <c r="AI480" s="42"/>
      <c r="AJ480" s="42"/>
    </row>
    <row r="481" spans="2:36" x14ac:dyDescent="0.3">
      <c r="B481" s="42"/>
      <c r="C481" s="42"/>
      <c r="D481" s="42"/>
      <c r="E481" s="46">
        <v>45257</v>
      </c>
      <c r="F481" s="47">
        <v>90.51</v>
      </c>
      <c r="G481" s="48">
        <f t="shared" si="54"/>
        <v>-6.9124423963132786E-3</v>
      </c>
      <c r="H481" s="47">
        <v>106.75</v>
      </c>
      <c r="I481" s="48">
        <f t="shared" si="49"/>
        <v>-2.3364485981308691E-3</v>
      </c>
      <c r="J481" s="49">
        <f t="shared" si="55"/>
        <v>1.500987456827698</v>
      </c>
      <c r="K481" s="49">
        <f t="shared" si="50"/>
        <v>0.94221125932767236</v>
      </c>
      <c r="L481" s="49">
        <f t="shared" si="51"/>
        <v>1.5816901182197247</v>
      </c>
      <c r="AE481" s="46">
        <v>45257</v>
      </c>
      <c r="AF481" s="49">
        <f t="shared" si="52"/>
        <v>4.5054603418390791</v>
      </c>
      <c r="AG481" s="49">
        <f t="shared" si="53"/>
        <v>4.670489652108734</v>
      </c>
      <c r="AH481" s="128"/>
      <c r="AI481" s="42"/>
      <c r="AJ481" s="42"/>
    </row>
    <row r="482" spans="2:36" x14ac:dyDescent="0.3">
      <c r="B482" s="42"/>
      <c r="C482" s="42"/>
      <c r="D482" s="42"/>
      <c r="E482" s="46">
        <v>45258</v>
      </c>
      <c r="F482" s="47">
        <v>90.63</v>
      </c>
      <c r="G482" s="48">
        <f t="shared" si="54"/>
        <v>1.3258203513422107E-3</v>
      </c>
      <c r="H482" s="47">
        <v>107.64</v>
      </c>
      <c r="I482" s="48">
        <f t="shared" si="49"/>
        <v>8.3372365339577925E-3</v>
      </c>
      <c r="J482" s="49">
        <f t="shared" si="55"/>
        <v>1.4905504250853421</v>
      </c>
      <c r="K482" s="49">
        <f t="shared" si="50"/>
        <v>0.94221125932767236</v>
      </c>
      <c r="L482" s="49">
        <f t="shared" si="51"/>
        <v>1.5816901182197247</v>
      </c>
      <c r="AE482" s="46">
        <v>45258</v>
      </c>
      <c r="AF482" s="49">
        <f t="shared" si="52"/>
        <v>4.50678528406669</v>
      </c>
      <c r="AG482" s="49">
        <f t="shared" si="53"/>
        <v>4.678792325858705</v>
      </c>
      <c r="AH482" s="128"/>
      <c r="AI482" s="42"/>
      <c r="AJ482" s="42"/>
    </row>
    <row r="483" spans="2:36" x14ac:dyDescent="0.3">
      <c r="B483" s="42"/>
      <c r="C483" s="42"/>
      <c r="D483" s="42"/>
      <c r="E483" s="46">
        <v>45259</v>
      </c>
      <c r="F483" s="47">
        <v>92.27</v>
      </c>
      <c r="G483" s="48">
        <f t="shared" si="54"/>
        <v>1.8095553348780768E-2</v>
      </c>
      <c r="H483" s="47">
        <v>111.37</v>
      </c>
      <c r="I483" s="48">
        <f t="shared" si="49"/>
        <v>3.4652545522110723E-2</v>
      </c>
      <c r="J483" s="49">
        <f t="shared" si="55"/>
        <v>1.4666979425984428</v>
      </c>
      <c r="K483" s="49">
        <f t="shared" si="50"/>
        <v>0.94221125932767236</v>
      </c>
      <c r="L483" s="49">
        <f t="shared" si="51"/>
        <v>1.5816901182197247</v>
      </c>
      <c r="AE483" s="46">
        <v>45259</v>
      </c>
      <c r="AF483" s="49">
        <f t="shared" si="52"/>
        <v>4.5247190615904644</v>
      </c>
      <c r="AG483" s="49">
        <f t="shared" si="53"/>
        <v>4.7128579914050093</v>
      </c>
      <c r="AH483" s="128"/>
      <c r="AI483" s="42"/>
      <c r="AJ483" s="42"/>
    </row>
    <row r="484" spans="2:36" x14ac:dyDescent="0.3">
      <c r="B484" s="42"/>
      <c r="C484" s="42"/>
      <c r="D484" s="42"/>
      <c r="E484" s="46">
        <v>45260</v>
      </c>
      <c r="F484" s="47">
        <v>92</v>
      </c>
      <c r="G484" s="48">
        <f t="shared" si="54"/>
        <v>-2.9261948629023538E-3</v>
      </c>
      <c r="H484" s="47">
        <v>112.37</v>
      </c>
      <c r="I484" s="48">
        <f t="shared" si="49"/>
        <v>8.9790787465207078E-3</v>
      </c>
      <c r="J484" s="49">
        <f t="shared" si="55"/>
        <v>1.4493918946566908</v>
      </c>
      <c r="K484" s="49">
        <f t="shared" si="50"/>
        <v>0.94221125932767236</v>
      </c>
      <c r="L484" s="49">
        <f t="shared" si="51"/>
        <v>1.5816901182197247</v>
      </c>
      <c r="AE484" s="46">
        <v>45260</v>
      </c>
      <c r="AF484" s="49">
        <f t="shared" si="52"/>
        <v>4.5217885770490405</v>
      </c>
      <c r="AG484" s="49">
        <f t="shared" si="53"/>
        <v>4.7217969979198111</v>
      </c>
      <c r="AH484" s="128"/>
      <c r="AI484" s="42"/>
      <c r="AJ484" s="42"/>
    </row>
    <row r="485" spans="2:36" x14ac:dyDescent="0.3">
      <c r="B485" s="42"/>
      <c r="C485" s="42"/>
      <c r="D485" s="42"/>
      <c r="E485" s="46">
        <v>45261</v>
      </c>
      <c r="F485" s="47">
        <v>92.7</v>
      </c>
      <c r="G485" s="48">
        <f t="shared" si="54"/>
        <v>7.6086956521739246E-3</v>
      </c>
      <c r="H485" s="47">
        <v>114.28</v>
      </c>
      <c r="I485" s="48">
        <f t="shared" si="49"/>
        <v>1.6997419240010636E-2</v>
      </c>
      <c r="J485" s="49">
        <f t="shared" si="55"/>
        <v>1.4360113888540786</v>
      </c>
      <c r="K485" s="49">
        <f t="shared" si="50"/>
        <v>0.94221125932767236</v>
      </c>
      <c r="L485" s="49">
        <f t="shared" si="51"/>
        <v>1.5816901182197247</v>
      </c>
      <c r="AE485" s="46">
        <v>45261</v>
      </c>
      <c r="AF485" s="49">
        <f t="shared" si="52"/>
        <v>4.5293684725718091</v>
      </c>
      <c r="AG485" s="49">
        <f t="shared" si="53"/>
        <v>4.7386515773625719</v>
      </c>
      <c r="AH485" s="128"/>
      <c r="AI485" s="42"/>
      <c r="AJ485" s="42"/>
    </row>
    <row r="486" spans="2:36" x14ac:dyDescent="0.3">
      <c r="B486" s="42"/>
      <c r="C486" s="42"/>
      <c r="D486" s="42"/>
      <c r="E486" s="46">
        <v>45264</v>
      </c>
      <c r="F486" s="47">
        <v>89.86</v>
      </c>
      <c r="G486" s="48">
        <f t="shared" si="54"/>
        <v>-3.0636461704422913E-2</v>
      </c>
      <c r="H486" s="47">
        <v>115.54</v>
      </c>
      <c r="I486" s="48">
        <f t="shared" si="49"/>
        <v>1.1025551277563883E-2</v>
      </c>
      <c r="J486" s="49">
        <f t="shared" si="55"/>
        <v>1.3768366973251454</v>
      </c>
      <c r="K486" s="49">
        <f t="shared" si="50"/>
        <v>0.94221125932767236</v>
      </c>
      <c r="L486" s="49">
        <f t="shared" si="51"/>
        <v>1.5816901182197247</v>
      </c>
      <c r="AE486" s="46">
        <v>45264</v>
      </c>
      <c r="AF486" s="49">
        <f t="shared" si="52"/>
        <v>4.4982529036420136</v>
      </c>
      <c r="AG486" s="49">
        <f t="shared" si="53"/>
        <v>4.7496167903531195</v>
      </c>
      <c r="AH486" s="128"/>
      <c r="AI486" s="42"/>
      <c r="AJ486" s="42"/>
    </row>
    <row r="487" spans="2:36" x14ac:dyDescent="0.3">
      <c r="B487" s="42"/>
      <c r="C487" s="42"/>
      <c r="D487" s="42"/>
      <c r="E487" s="46">
        <v>45265</v>
      </c>
      <c r="F487" s="47">
        <v>90.73</v>
      </c>
      <c r="G487" s="48">
        <f t="shared" si="54"/>
        <v>9.6817271310929431E-3</v>
      </c>
      <c r="H487" s="47">
        <v>115.28</v>
      </c>
      <c r="I487" s="48">
        <f t="shared" si="49"/>
        <v>-2.2503029253938545E-3</v>
      </c>
      <c r="J487" s="49">
        <f t="shared" si="55"/>
        <v>1.3933022065641114</v>
      </c>
      <c r="K487" s="49">
        <f t="shared" si="50"/>
        <v>0.94221125932767236</v>
      </c>
      <c r="L487" s="49">
        <f t="shared" si="51"/>
        <v>1.5816901182197247</v>
      </c>
      <c r="AE487" s="46">
        <v>45265</v>
      </c>
      <c r="AF487" s="49">
        <f t="shared" si="52"/>
        <v>4.5078880631815377</v>
      </c>
      <c r="AG487" s="49">
        <f t="shared" si="53"/>
        <v>4.7473639516912662</v>
      </c>
      <c r="AH487" s="128"/>
      <c r="AI487" s="42"/>
      <c r="AJ487" s="42"/>
    </row>
    <row r="488" spans="2:36" x14ac:dyDescent="0.3">
      <c r="B488" s="42"/>
      <c r="C488" s="42"/>
      <c r="D488" s="42"/>
      <c r="E488" s="46">
        <v>45266</v>
      </c>
      <c r="F488" s="47">
        <v>90.57</v>
      </c>
      <c r="G488" s="48">
        <f t="shared" si="54"/>
        <v>-1.7634740438665641E-3</v>
      </c>
      <c r="H488" s="47">
        <v>112.11</v>
      </c>
      <c r="I488" s="48">
        <f t="shared" si="49"/>
        <v>-2.7498265093684915E-2</v>
      </c>
      <c r="J488" s="49">
        <f t="shared" si="55"/>
        <v>1.4301724144703549</v>
      </c>
      <c r="K488" s="49">
        <f t="shared" si="50"/>
        <v>0.94221125932767236</v>
      </c>
      <c r="L488" s="49">
        <f t="shared" si="51"/>
        <v>1.5816901182197247</v>
      </c>
      <c r="AE488" s="46">
        <v>45266</v>
      </c>
      <c r="AF488" s="49">
        <f t="shared" si="52"/>
        <v>4.5061230323868573</v>
      </c>
      <c r="AG488" s="49">
        <f t="shared" si="53"/>
        <v>4.7194805321655018</v>
      </c>
      <c r="AH488" s="128"/>
      <c r="AI488" s="42"/>
      <c r="AJ488" s="42"/>
    </row>
    <row r="489" spans="2:36" x14ac:dyDescent="0.3">
      <c r="B489" s="42"/>
      <c r="C489" s="42"/>
      <c r="D489" s="42"/>
      <c r="E489" s="46">
        <v>45267</v>
      </c>
      <c r="F489" s="47">
        <v>90.8</v>
      </c>
      <c r="G489" s="48">
        <f t="shared" si="54"/>
        <v>2.5394722314231455E-3</v>
      </c>
      <c r="H489" s="47">
        <v>113.86</v>
      </c>
      <c r="I489" s="48">
        <f t="shared" si="49"/>
        <v>1.5609669075015598E-2</v>
      </c>
      <c r="J489" s="49">
        <f t="shared" si="55"/>
        <v>1.411767080662901</v>
      </c>
      <c r="K489" s="49">
        <f t="shared" si="50"/>
        <v>0.94221125932767236</v>
      </c>
      <c r="L489" s="49">
        <f t="shared" si="51"/>
        <v>1.5816901182197247</v>
      </c>
      <c r="AE489" s="46">
        <v>45267</v>
      </c>
      <c r="AF489" s="49">
        <f t="shared" si="52"/>
        <v>4.5086592856072478</v>
      </c>
      <c r="AG489" s="49">
        <f t="shared" si="53"/>
        <v>4.7349696235229359</v>
      </c>
      <c r="AH489" s="128"/>
      <c r="AI489" s="42"/>
      <c r="AJ489" s="42"/>
    </row>
    <row r="490" spans="2:36" x14ac:dyDescent="0.3">
      <c r="B490" s="42"/>
      <c r="C490" s="42"/>
      <c r="D490" s="42"/>
      <c r="E490" s="46">
        <v>45268</v>
      </c>
      <c r="F490" s="47">
        <v>92.09</v>
      </c>
      <c r="G490" s="48">
        <f t="shared" si="54"/>
        <v>1.4207048458149796E-2</v>
      </c>
      <c r="H490" s="47">
        <v>112.57</v>
      </c>
      <c r="I490" s="48">
        <f t="shared" si="49"/>
        <v>-1.1329703144212222E-2</v>
      </c>
      <c r="J490" s="49">
        <f t="shared" si="55"/>
        <v>1.4482321644971523</v>
      </c>
      <c r="K490" s="49">
        <f t="shared" si="50"/>
        <v>0.94221125932767236</v>
      </c>
      <c r="L490" s="49">
        <f t="shared" si="51"/>
        <v>1.5816901182197247</v>
      </c>
      <c r="AE490" s="46">
        <v>45268</v>
      </c>
      <c r="AF490" s="49">
        <f t="shared" si="52"/>
        <v>4.5227663597332759</v>
      </c>
      <c r="AG490" s="49">
        <f t="shared" si="53"/>
        <v>4.7235752503667126</v>
      </c>
      <c r="AH490" s="128"/>
      <c r="AI490" s="42"/>
      <c r="AJ490" s="42"/>
    </row>
    <row r="491" spans="2:36" x14ac:dyDescent="0.3">
      <c r="B491" s="42"/>
      <c r="C491" s="42"/>
      <c r="D491" s="42"/>
      <c r="E491" s="46">
        <v>45271</v>
      </c>
      <c r="F491" s="47">
        <v>91.94</v>
      </c>
      <c r="G491" s="48">
        <f t="shared" si="54"/>
        <v>-1.6288413508525057E-3</v>
      </c>
      <c r="H491" s="47">
        <v>112.99</v>
      </c>
      <c r="I491" s="48">
        <f t="shared" si="49"/>
        <v>3.7310118148707883E-3</v>
      </c>
      <c r="J491" s="49">
        <f t="shared" si="55"/>
        <v>1.4404987063692152</v>
      </c>
      <c r="K491" s="49">
        <f t="shared" si="50"/>
        <v>0.94221125932767236</v>
      </c>
      <c r="L491" s="49">
        <f t="shared" si="51"/>
        <v>1.5816901182197247</v>
      </c>
      <c r="AE491" s="46">
        <v>45271</v>
      </c>
      <c r="AF491" s="49">
        <f t="shared" si="52"/>
        <v>4.5211361903780816</v>
      </c>
      <c r="AG491" s="49">
        <f t="shared" si="53"/>
        <v>4.7272993192211548</v>
      </c>
      <c r="AH491" s="128"/>
      <c r="AI491" s="42"/>
      <c r="AJ491" s="42"/>
    </row>
    <row r="492" spans="2:36" x14ac:dyDescent="0.3">
      <c r="B492" s="42"/>
      <c r="C492" s="42"/>
      <c r="D492" s="42"/>
      <c r="E492" s="46">
        <v>45272</v>
      </c>
      <c r="F492" s="47">
        <v>93.23</v>
      </c>
      <c r="G492" s="48">
        <f t="shared" si="54"/>
        <v>1.4030889710680894E-2</v>
      </c>
      <c r="H492" s="47">
        <v>113.21</v>
      </c>
      <c r="I492" s="48">
        <f t="shared" si="49"/>
        <v>1.9470749623859973E-3</v>
      </c>
      <c r="J492" s="49">
        <f t="shared" si="55"/>
        <v>1.4578715995567895</v>
      </c>
      <c r="K492" s="49">
        <f t="shared" si="50"/>
        <v>0.94221125932767236</v>
      </c>
      <c r="L492" s="49">
        <f t="shared" si="51"/>
        <v>1.5816901182197247</v>
      </c>
      <c r="AE492" s="46">
        <v>45272</v>
      </c>
      <c r="AF492" s="49">
        <f t="shared" si="52"/>
        <v>4.535069558308602</v>
      </c>
      <c r="AG492" s="49">
        <f t="shared" si="53"/>
        <v>4.7292445010900179</v>
      </c>
      <c r="AH492" s="128"/>
      <c r="AI492" s="42"/>
      <c r="AJ492" s="42"/>
    </row>
    <row r="493" spans="2:36" x14ac:dyDescent="0.3">
      <c r="B493" s="42"/>
      <c r="C493" s="42"/>
      <c r="D493" s="42"/>
      <c r="E493" s="46">
        <v>45273</v>
      </c>
      <c r="F493" s="47">
        <v>92.26</v>
      </c>
      <c r="G493" s="48">
        <f t="shared" si="54"/>
        <v>-1.0404376273731586E-2</v>
      </c>
      <c r="H493" s="47">
        <v>119.75</v>
      </c>
      <c r="I493" s="48">
        <f t="shared" si="49"/>
        <v>5.776874834378587E-2</v>
      </c>
      <c r="J493" s="49">
        <f t="shared" si="55"/>
        <v>1.3639118731151241</v>
      </c>
      <c r="K493" s="49">
        <f t="shared" si="50"/>
        <v>0.94221125932767236</v>
      </c>
      <c r="L493" s="49">
        <f t="shared" si="51"/>
        <v>1.5816901182197247</v>
      </c>
      <c r="AE493" s="46">
        <v>45273</v>
      </c>
      <c r="AF493" s="49">
        <f t="shared" si="52"/>
        <v>4.5246106781296742</v>
      </c>
      <c r="AG493" s="49">
        <f t="shared" si="53"/>
        <v>4.785406236291025</v>
      </c>
      <c r="AH493" s="128"/>
      <c r="AI493" s="42"/>
      <c r="AJ493" s="42"/>
    </row>
    <row r="494" spans="2:36" x14ac:dyDescent="0.3">
      <c r="B494" s="42"/>
      <c r="C494" s="42"/>
      <c r="D494" s="42"/>
      <c r="E494" s="46">
        <v>45274</v>
      </c>
      <c r="F494" s="47">
        <v>93.13</v>
      </c>
      <c r="G494" s="48">
        <f t="shared" si="54"/>
        <v>9.4298721005852126E-3</v>
      </c>
      <c r="H494" s="47">
        <v>128.47</v>
      </c>
      <c r="I494" s="48">
        <f t="shared" si="49"/>
        <v>7.2818371607515697E-2</v>
      </c>
      <c r="J494" s="49">
        <f t="shared" si="55"/>
        <v>1.2833238356760301</v>
      </c>
      <c r="K494" s="49">
        <f t="shared" si="50"/>
        <v>0.94221125932767236</v>
      </c>
      <c r="L494" s="49">
        <f t="shared" si="51"/>
        <v>1.5816901182197247</v>
      </c>
      <c r="AE494" s="46">
        <v>45274</v>
      </c>
      <c r="AF494" s="49">
        <f t="shared" si="52"/>
        <v>4.5339963665335663</v>
      </c>
      <c r="AG494" s="49">
        <f t="shared" si="53"/>
        <v>4.8556954140435185</v>
      </c>
      <c r="AH494" s="128"/>
      <c r="AI494" s="42"/>
      <c r="AJ494" s="42"/>
    </row>
    <row r="495" spans="2:36" x14ac:dyDescent="0.3">
      <c r="B495" s="42"/>
      <c r="C495" s="42"/>
      <c r="D495" s="42"/>
      <c r="E495" s="46">
        <v>45275</v>
      </c>
      <c r="F495" s="47">
        <v>94.48</v>
      </c>
      <c r="G495" s="48">
        <f t="shared" si="54"/>
        <v>1.4495865993772172E-2</v>
      </c>
      <c r="H495" s="47">
        <v>129.37</v>
      </c>
      <c r="I495" s="48">
        <f t="shared" si="49"/>
        <v>7.0055265820814228E-3</v>
      </c>
      <c r="J495" s="49">
        <f t="shared" si="55"/>
        <v>1.2928694944143218</v>
      </c>
      <c r="K495" s="49">
        <f t="shared" si="50"/>
        <v>0.94221125932767236</v>
      </c>
      <c r="L495" s="49">
        <f t="shared" si="51"/>
        <v>1.5816901182197247</v>
      </c>
      <c r="AE495" s="46">
        <v>45275</v>
      </c>
      <c r="AF495" s="49">
        <f t="shared" si="52"/>
        <v>4.5483881718891066</v>
      </c>
      <c r="AG495" s="49">
        <f t="shared" si="53"/>
        <v>4.8626765159298104</v>
      </c>
      <c r="AH495" s="128"/>
      <c r="AI495" s="42"/>
      <c r="AJ495" s="42"/>
    </row>
    <row r="496" spans="2:36" x14ac:dyDescent="0.3">
      <c r="B496" s="42"/>
      <c r="C496" s="42"/>
      <c r="D496" s="42"/>
      <c r="E496" s="46">
        <v>45278</v>
      </c>
      <c r="F496" s="47">
        <v>94.08</v>
      </c>
      <c r="G496" s="48">
        <f t="shared" si="54"/>
        <v>-4.2337002540220325E-3</v>
      </c>
      <c r="H496" s="47">
        <v>125.96</v>
      </c>
      <c r="I496" s="48">
        <f t="shared" si="49"/>
        <v>-2.6358506608951116E-2</v>
      </c>
      <c r="J496" s="49">
        <f t="shared" si="55"/>
        <v>1.3222483647688366</v>
      </c>
      <c r="K496" s="49">
        <f t="shared" si="50"/>
        <v>0.94221125932767236</v>
      </c>
      <c r="L496" s="49">
        <f t="shared" si="51"/>
        <v>1.5816901182197247</v>
      </c>
      <c r="AE496" s="46">
        <v>45278</v>
      </c>
      <c r="AF496" s="49">
        <f t="shared" si="52"/>
        <v>4.5441454841503166</v>
      </c>
      <c r="AG496" s="49">
        <f t="shared" si="53"/>
        <v>4.835964396232824</v>
      </c>
      <c r="AH496" s="128"/>
      <c r="AI496" s="42"/>
      <c r="AJ496" s="42"/>
    </row>
    <row r="497" spans="2:36" x14ac:dyDescent="0.3">
      <c r="B497" s="42"/>
      <c r="C497" s="42"/>
      <c r="D497" s="42"/>
      <c r="E497" s="46">
        <v>45279</v>
      </c>
      <c r="F497" s="47">
        <v>94.76</v>
      </c>
      <c r="G497" s="48">
        <f t="shared" si="54"/>
        <v>7.227891156462718E-3</v>
      </c>
      <c r="H497" s="47">
        <v>128.29</v>
      </c>
      <c r="I497" s="48">
        <f t="shared" si="49"/>
        <v>1.8497935852651581E-2</v>
      </c>
      <c r="J497" s="49">
        <f t="shared" si="55"/>
        <v>1.3076172127106518</v>
      </c>
      <c r="K497" s="49">
        <f t="shared" si="50"/>
        <v>0.94221125932767236</v>
      </c>
      <c r="L497" s="49">
        <f t="shared" si="51"/>
        <v>1.5816901182197247</v>
      </c>
      <c r="AE497" s="46">
        <v>45279</v>
      </c>
      <c r="AF497" s="49">
        <f t="shared" si="52"/>
        <v>4.5513473792905845</v>
      </c>
      <c r="AG497" s="49">
        <f t="shared" si="53"/>
        <v>4.8542933262612484</v>
      </c>
      <c r="AH497" s="128"/>
      <c r="AI497" s="42"/>
      <c r="AJ497" s="42"/>
    </row>
    <row r="498" spans="2:36" x14ac:dyDescent="0.3">
      <c r="B498" s="42"/>
      <c r="C498" s="42"/>
      <c r="D498" s="42"/>
      <c r="E498" s="46">
        <v>45280</v>
      </c>
      <c r="F498" s="47">
        <v>91.67</v>
      </c>
      <c r="G498" s="48">
        <f t="shared" si="54"/>
        <v>-3.2608695652173947E-2</v>
      </c>
      <c r="H498" s="47">
        <v>126.1</v>
      </c>
      <c r="I498" s="48">
        <f t="shared" si="49"/>
        <v>-1.7070699197131445E-2</v>
      </c>
      <c r="J498" s="49">
        <f t="shared" si="55"/>
        <v>1.2869465992707483</v>
      </c>
      <c r="K498" s="49">
        <f t="shared" si="50"/>
        <v>0.94221125932767236</v>
      </c>
      <c r="L498" s="49">
        <f t="shared" si="51"/>
        <v>1.5816901182197247</v>
      </c>
      <c r="AE498" s="46">
        <v>45280</v>
      </c>
      <c r="AF498" s="49">
        <f t="shared" si="52"/>
        <v>4.5181951719736846</v>
      </c>
      <c r="AG498" s="49">
        <f t="shared" si="53"/>
        <v>4.8370752429708741</v>
      </c>
      <c r="AH498" s="128"/>
      <c r="AI498" s="42"/>
      <c r="AJ498" s="42"/>
    </row>
    <row r="499" spans="2:36" x14ac:dyDescent="0.3">
      <c r="B499" s="42"/>
      <c r="C499" s="42"/>
      <c r="D499" s="42"/>
      <c r="E499" s="46">
        <v>45281</v>
      </c>
      <c r="F499" s="47">
        <v>91.8</v>
      </c>
      <c r="G499" s="48">
        <f t="shared" si="54"/>
        <v>1.4181302498090798E-3</v>
      </c>
      <c r="H499" s="47">
        <v>129.13999999999999</v>
      </c>
      <c r="I499" s="48">
        <f t="shared" si="49"/>
        <v>2.4107850911974538E-2</v>
      </c>
      <c r="J499" s="49">
        <f t="shared" si="55"/>
        <v>1.2584335292668678</v>
      </c>
      <c r="K499" s="49">
        <f t="shared" si="50"/>
        <v>0.94221125932767236</v>
      </c>
      <c r="L499" s="49">
        <f t="shared" si="51"/>
        <v>1.5816901182197247</v>
      </c>
      <c r="AE499" s="46">
        <v>45281</v>
      </c>
      <c r="AF499" s="49">
        <f t="shared" si="52"/>
        <v>4.5196122976264448</v>
      </c>
      <c r="AG499" s="49">
        <f t="shared" si="53"/>
        <v>4.860897087198321</v>
      </c>
      <c r="AH499" s="128"/>
      <c r="AI499" s="42"/>
      <c r="AJ499" s="42"/>
    </row>
    <row r="500" spans="2:36" x14ac:dyDescent="0.3">
      <c r="B500" s="42"/>
      <c r="C500" s="42"/>
      <c r="D500" s="42"/>
      <c r="E500" s="46">
        <v>45282</v>
      </c>
      <c r="F500" s="47">
        <v>91.58</v>
      </c>
      <c r="G500" s="48">
        <f t="shared" si="54"/>
        <v>-2.3965141612199981E-3</v>
      </c>
      <c r="H500" s="47">
        <v>130.69</v>
      </c>
      <c r="I500" s="48">
        <f t="shared" si="49"/>
        <v>1.2002477930927791E-2</v>
      </c>
      <c r="J500" s="49">
        <f t="shared" si="55"/>
        <v>1.2405282624008669</v>
      </c>
      <c r="K500" s="49">
        <f t="shared" si="50"/>
        <v>0.94221125932767236</v>
      </c>
      <c r="L500" s="49">
        <f t="shared" si="51"/>
        <v>1.5816901182197247</v>
      </c>
      <c r="AE500" s="46">
        <v>45282</v>
      </c>
      <c r="AF500" s="49">
        <f t="shared" si="52"/>
        <v>4.5172129072289495</v>
      </c>
      <c r="AG500" s="49">
        <f t="shared" si="53"/>
        <v>4.8728281066089449</v>
      </c>
      <c r="AH500" s="128"/>
      <c r="AI500" s="42"/>
      <c r="AJ500" s="42"/>
    </row>
    <row r="501" spans="2:36" x14ac:dyDescent="0.3">
      <c r="B501" s="42"/>
      <c r="C501" s="42"/>
      <c r="D501" s="42"/>
      <c r="E501" s="46">
        <v>45286</v>
      </c>
      <c r="F501" s="47">
        <v>92.59</v>
      </c>
      <c r="G501" s="48">
        <f t="shared" si="54"/>
        <v>1.102860886656476E-2</v>
      </c>
      <c r="H501" s="47">
        <v>131.37</v>
      </c>
      <c r="I501" s="48">
        <f t="shared" si="49"/>
        <v>5.2031524982785182E-3</v>
      </c>
      <c r="J501" s="49">
        <f t="shared" si="55"/>
        <v>1.247717498972879</v>
      </c>
      <c r="K501" s="49">
        <f t="shared" si="50"/>
        <v>0.94221125932767236</v>
      </c>
      <c r="L501" s="49">
        <f t="shared" si="51"/>
        <v>1.5816901182197247</v>
      </c>
      <c r="AE501" s="46">
        <v>45286</v>
      </c>
      <c r="AF501" s="49">
        <f t="shared" si="52"/>
        <v>4.528181144459956</v>
      </c>
      <c r="AG501" s="49">
        <f t="shared" si="53"/>
        <v>4.8780177694814171</v>
      </c>
      <c r="AH501" s="128"/>
      <c r="AI501" s="42"/>
      <c r="AJ501" s="42"/>
    </row>
    <row r="502" spans="2:36" x14ac:dyDescent="0.3">
      <c r="B502" s="42"/>
      <c r="C502" s="42"/>
      <c r="D502" s="42"/>
      <c r="E502" s="46">
        <v>45287</v>
      </c>
      <c r="F502" s="47">
        <v>93.16</v>
      </c>
      <c r="G502" s="48">
        <f t="shared" si="54"/>
        <v>6.1561723728262852E-3</v>
      </c>
      <c r="H502" s="47">
        <v>132.61000000000001</v>
      </c>
      <c r="I502" s="48">
        <f t="shared" si="49"/>
        <v>9.4389891147141913E-3</v>
      </c>
      <c r="J502" s="49">
        <f t="shared" si="55"/>
        <v>1.2436597719195908</v>
      </c>
      <c r="K502" s="49">
        <f t="shared" si="50"/>
        <v>0.94221125932767236</v>
      </c>
      <c r="L502" s="49">
        <f t="shared" si="51"/>
        <v>1.5816901182197247</v>
      </c>
      <c r="AE502" s="46">
        <v>45287</v>
      </c>
      <c r="AF502" s="49">
        <f t="shared" si="52"/>
        <v>4.5343184450161402</v>
      </c>
      <c r="AG502" s="49">
        <f t="shared" si="53"/>
        <v>4.8874124896895079</v>
      </c>
      <c r="AH502" s="128"/>
      <c r="AI502" s="42"/>
      <c r="AJ502" s="42"/>
    </row>
    <row r="503" spans="2:36" x14ac:dyDescent="0.3">
      <c r="B503" s="42"/>
      <c r="C503" s="42"/>
      <c r="D503" s="42"/>
      <c r="E503" s="46">
        <v>45288</v>
      </c>
      <c r="F503" s="47">
        <v>94.27</v>
      </c>
      <c r="G503" s="48">
        <f t="shared" si="54"/>
        <v>1.1914984972090981E-2</v>
      </c>
      <c r="H503" s="47">
        <v>133.13</v>
      </c>
      <c r="I503" s="48">
        <f t="shared" si="49"/>
        <v>3.9212729055122519E-3</v>
      </c>
      <c r="J503" s="49">
        <f t="shared" si="55"/>
        <v>1.253562399141285</v>
      </c>
      <c r="K503" s="49">
        <f t="shared" si="50"/>
        <v>0.94221125932767236</v>
      </c>
      <c r="L503" s="49">
        <f t="shared" si="51"/>
        <v>1.5816901182197247</v>
      </c>
      <c r="AE503" s="46">
        <v>45288</v>
      </c>
      <c r="AF503" s="49">
        <f t="shared" si="52"/>
        <v>4.5461630054080588</v>
      </c>
      <c r="AG503" s="49">
        <f t="shared" si="53"/>
        <v>4.8913260944438255</v>
      </c>
      <c r="AH503" s="128"/>
      <c r="AI503" s="42"/>
      <c r="AJ503" s="42"/>
    </row>
    <row r="504" spans="2:36" x14ac:dyDescent="0.3">
      <c r="B504" s="42"/>
      <c r="C504" s="42"/>
      <c r="D504" s="42"/>
      <c r="E504" s="46">
        <v>45289</v>
      </c>
      <c r="F504" s="47">
        <v>93.19</v>
      </c>
      <c r="G504" s="48">
        <f t="shared" si="54"/>
        <v>-1.1456454863689403E-2</v>
      </c>
      <c r="H504" s="47">
        <v>130.91999999999999</v>
      </c>
      <c r="I504" s="48">
        <f t="shared" si="49"/>
        <v>-1.6600315481108741E-2</v>
      </c>
      <c r="J504" s="49">
        <f t="shared" si="55"/>
        <v>1.2601193976414171</v>
      </c>
      <c r="K504" s="49">
        <f t="shared" si="50"/>
        <v>0.94221125932767236</v>
      </c>
      <c r="L504" s="49">
        <f t="shared" si="51"/>
        <v>1.5816901182197247</v>
      </c>
      <c r="AE504" s="46">
        <v>45289</v>
      </c>
      <c r="AF504" s="49">
        <f t="shared" si="52"/>
        <v>4.5346404197975643</v>
      </c>
      <c r="AG504" s="49">
        <f t="shared" si="53"/>
        <v>4.8745864496329796</v>
      </c>
      <c r="AH504" s="128"/>
      <c r="AI504" s="42"/>
      <c r="AJ504" s="42"/>
    </row>
    <row r="505" spans="2:36" x14ac:dyDescent="0.3">
      <c r="B505" s="42"/>
      <c r="C505" s="42"/>
      <c r="D505" s="42"/>
      <c r="E505" s="46">
        <v>45293</v>
      </c>
      <c r="F505" s="47">
        <v>91.33</v>
      </c>
      <c r="G505" s="48">
        <f t="shared" si="54"/>
        <v>-1.9959223092606448E-2</v>
      </c>
      <c r="H505" s="47">
        <v>128.27000000000001</v>
      </c>
      <c r="I505" s="48">
        <f t="shared" si="49"/>
        <v>-2.0241368774824187E-2</v>
      </c>
      <c r="J505" s="49">
        <f t="shared" si="55"/>
        <v>1.2604822801267479</v>
      </c>
      <c r="K505" s="49">
        <f t="shared" si="50"/>
        <v>0.94221125932767236</v>
      </c>
      <c r="L505" s="49">
        <f t="shared" si="51"/>
        <v>1.5816901182197247</v>
      </c>
      <c r="AE505" s="46">
        <v>45293</v>
      </c>
      <c r="AF505" s="49">
        <f t="shared" si="52"/>
        <v>4.5144793207035878</v>
      </c>
      <c r="AG505" s="49">
        <f t="shared" si="53"/>
        <v>4.8541374173117591</v>
      </c>
      <c r="AH505" s="128"/>
      <c r="AI505" s="42"/>
      <c r="AJ505" s="42"/>
    </row>
    <row r="506" spans="2:36" x14ac:dyDescent="0.3">
      <c r="B506" s="42"/>
      <c r="C506" s="42"/>
      <c r="D506" s="42"/>
      <c r="E506" s="46">
        <v>45294</v>
      </c>
      <c r="F506" s="47">
        <v>92.17</v>
      </c>
      <c r="G506" s="48">
        <f t="shared" si="54"/>
        <v>9.1974159640864084E-3</v>
      </c>
      <c r="H506" s="47">
        <v>122.35</v>
      </c>
      <c r="I506" s="48">
        <f t="shared" si="49"/>
        <v>-4.6152646760739158E-2</v>
      </c>
      <c r="J506" s="49">
        <f t="shared" si="55"/>
        <v>1.3336258214194039</v>
      </c>
      <c r="K506" s="49">
        <f t="shared" si="50"/>
        <v>0.94221125932767236</v>
      </c>
      <c r="L506" s="49">
        <f t="shared" si="51"/>
        <v>1.5816901182197247</v>
      </c>
      <c r="AE506" s="46">
        <v>45294</v>
      </c>
      <c r="AF506" s="49">
        <f t="shared" si="52"/>
        <v>4.5236346980055728</v>
      </c>
      <c r="AG506" s="49">
        <f t="shared" si="53"/>
        <v>4.806885789888681</v>
      </c>
      <c r="AH506" s="128"/>
      <c r="AI506" s="42"/>
      <c r="AJ506" s="42"/>
    </row>
    <row r="507" spans="2:36" x14ac:dyDescent="0.3">
      <c r="B507" s="42"/>
      <c r="C507" s="42"/>
      <c r="D507" s="42"/>
      <c r="E507" s="46">
        <v>45295</v>
      </c>
      <c r="F507" s="47">
        <v>94.8</v>
      </c>
      <c r="G507" s="48">
        <f t="shared" si="54"/>
        <v>2.8534230226754831E-2</v>
      </c>
      <c r="H507" s="47">
        <v>122.9</v>
      </c>
      <c r="I507" s="48">
        <f t="shared" si="49"/>
        <v>4.495300367797439E-3</v>
      </c>
      <c r="J507" s="49">
        <f t="shared" si="55"/>
        <v>1.3655412893837211</v>
      </c>
      <c r="K507" s="49">
        <f t="shared" si="50"/>
        <v>0.94221125932767236</v>
      </c>
      <c r="L507" s="49">
        <f t="shared" si="51"/>
        <v>1.5816901182197247</v>
      </c>
      <c r="AE507" s="46">
        <v>45295</v>
      </c>
      <c r="AF507" s="49">
        <f t="shared" si="52"/>
        <v>4.5517694092609764</v>
      </c>
      <c r="AG507" s="49">
        <f t="shared" si="53"/>
        <v>4.8113710165719894</v>
      </c>
      <c r="AH507" s="128"/>
      <c r="AI507" s="42"/>
      <c r="AJ507" s="42"/>
    </row>
    <row r="508" spans="2:36" x14ac:dyDescent="0.3">
      <c r="B508" s="42"/>
      <c r="C508" s="42"/>
      <c r="D508" s="42"/>
      <c r="E508" s="46">
        <v>45296</v>
      </c>
      <c r="F508" s="47">
        <v>94.93</v>
      </c>
      <c r="G508" s="48">
        <f t="shared" si="54"/>
        <v>1.3713080168777925E-3</v>
      </c>
      <c r="H508" s="47">
        <v>122.21</v>
      </c>
      <c r="I508" s="48">
        <f t="shared" si="49"/>
        <v>-5.6143205858422141E-3</v>
      </c>
      <c r="J508" s="49">
        <f t="shared" si="55"/>
        <v>1.3751343119772623</v>
      </c>
      <c r="K508" s="49">
        <f t="shared" si="50"/>
        <v>0.94221125932767236</v>
      </c>
      <c r="L508" s="49">
        <f t="shared" si="51"/>
        <v>1.5816901182197247</v>
      </c>
      <c r="AE508" s="46">
        <v>45296</v>
      </c>
      <c r="AF508" s="49">
        <f t="shared" si="52"/>
        <v>4.5531397778937075</v>
      </c>
      <c r="AG508" s="49">
        <f t="shared" si="53"/>
        <v>4.8057408764499092</v>
      </c>
      <c r="AH508" s="128"/>
      <c r="AI508" s="42"/>
      <c r="AJ508" s="42"/>
    </row>
    <row r="509" spans="2:36" x14ac:dyDescent="0.3">
      <c r="B509" s="42"/>
      <c r="C509" s="42"/>
      <c r="D509" s="42"/>
      <c r="E509" s="46">
        <v>45299</v>
      </c>
      <c r="F509" s="47">
        <v>96.29</v>
      </c>
      <c r="G509" s="48">
        <f t="shared" si="54"/>
        <v>1.43263457284315E-2</v>
      </c>
      <c r="H509" s="47">
        <v>122.34</v>
      </c>
      <c r="I509" s="48">
        <f t="shared" si="49"/>
        <v>1.0637427379103226E-3</v>
      </c>
      <c r="J509" s="49">
        <f t="shared" si="55"/>
        <v>1.3933527926391605</v>
      </c>
      <c r="K509" s="49">
        <f t="shared" si="50"/>
        <v>0.94221125932767236</v>
      </c>
      <c r="L509" s="49">
        <f t="shared" si="51"/>
        <v>1.5816901182197247</v>
      </c>
      <c r="AE509" s="46">
        <v>45299</v>
      </c>
      <c r="AF509" s="49">
        <f t="shared" si="52"/>
        <v>4.5673644712521924</v>
      </c>
      <c r="AG509" s="49">
        <f t="shared" si="53"/>
        <v>4.8068040538144192</v>
      </c>
      <c r="AH509" s="128"/>
      <c r="AI509" s="42"/>
      <c r="AJ509" s="42"/>
    </row>
    <row r="510" spans="2:36" x14ac:dyDescent="0.3">
      <c r="B510" s="42"/>
      <c r="C510" s="42"/>
      <c r="D510" s="42"/>
      <c r="E510" s="46">
        <v>45300</v>
      </c>
      <c r="F510" s="47">
        <v>95.66</v>
      </c>
      <c r="G510" s="48">
        <f t="shared" si="54"/>
        <v>-6.5427354865511544E-3</v>
      </c>
      <c r="H510" s="47">
        <v>121</v>
      </c>
      <c r="I510" s="48">
        <f t="shared" si="49"/>
        <v>-1.0953081575935997E-2</v>
      </c>
      <c r="J510" s="49">
        <f t="shared" si="55"/>
        <v>1.3995660146063664</v>
      </c>
      <c r="K510" s="49">
        <f t="shared" si="50"/>
        <v>0.94221125932767236</v>
      </c>
      <c r="L510" s="49">
        <f t="shared" si="51"/>
        <v>1.5816901182197247</v>
      </c>
      <c r="AE510" s="46">
        <v>45300</v>
      </c>
      <c r="AF510" s="49">
        <f t="shared" si="52"/>
        <v>4.5608002382521509</v>
      </c>
      <c r="AG510" s="49">
        <f t="shared" si="53"/>
        <v>4.7957905455967413</v>
      </c>
      <c r="AH510" s="128"/>
      <c r="AI510" s="42"/>
      <c r="AJ510" s="42"/>
    </row>
    <row r="511" spans="2:36" x14ac:dyDescent="0.3">
      <c r="B511" s="42"/>
      <c r="C511" s="42"/>
      <c r="D511" s="42"/>
      <c r="E511" s="46">
        <v>45301</v>
      </c>
      <c r="F511" s="47">
        <v>96.72</v>
      </c>
      <c r="G511" s="48">
        <f t="shared" si="54"/>
        <v>1.108091156178137E-2</v>
      </c>
      <c r="H511" s="47">
        <v>121.53</v>
      </c>
      <c r="I511" s="48">
        <f t="shared" si="49"/>
        <v>4.3801652892561105E-3</v>
      </c>
      <c r="J511" s="49">
        <f t="shared" si="55"/>
        <v>1.4089032527156291</v>
      </c>
      <c r="K511" s="49">
        <f t="shared" si="50"/>
        <v>0.94221125932767236</v>
      </c>
      <c r="L511" s="49">
        <f t="shared" si="51"/>
        <v>1.5816901182197247</v>
      </c>
      <c r="AE511" s="46">
        <v>45301</v>
      </c>
      <c r="AF511" s="49">
        <f t="shared" si="52"/>
        <v>4.571820206306537</v>
      </c>
      <c r="AG511" s="49">
        <f t="shared" si="53"/>
        <v>4.8001611458827087</v>
      </c>
      <c r="AH511" s="128"/>
      <c r="AI511" s="42"/>
      <c r="AJ511" s="42"/>
    </row>
    <row r="512" spans="2:36" x14ac:dyDescent="0.3">
      <c r="B512" s="42"/>
      <c r="C512" s="42"/>
      <c r="D512" s="42"/>
      <c r="E512" s="46">
        <v>45302</v>
      </c>
      <c r="F512" s="47">
        <v>95.34</v>
      </c>
      <c r="G512" s="48">
        <f t="shared" si="54"/>
        <v>-1.4267990074441683E-2</v>
      </c>
      <c r="H512" s="47">
        <v>119.92</v>
      </c>
      <c r="I512" s="48">
        <f t="shared" si="49"/>
        <v>-1.3247757755286749E-2</v>
      </c>
      <c r="J512" s="49">
        <f t="shared" si="55"/>
        <v>1.4074465459847549</v>
      </c>
      <c r="K512" s="49">
        <f t="shared" si="50"/>
        <v>0.94221125932767236</v>
      </c>
      <c r="L512" s="49">
        <f t="shared" si="51"/>
        <v>1.5816901182197247</v>
      </c>
      <c r="AE512" s="46">
        <v>45302</v>
      </c>
      <c r="AF512" s="49">
        <f t="shared" si="52"/>
        <v>4.55744944977668</v>
      </c>
      <c r="AG512" s="49">
        <f t="shared" si="53"/>
        <v>4.7868248537943421</v>
      </c>
      <c r="AH512" s="128"/>
      <c r="AI512" s="42"/>
      <c r="AJ512" s="42"/>
    </row>
    <row r="513" spans="2:36" x14ac:dyDescent="0.3">
      <c r="B513" s="42"/>
      <c r="C513" s="42"/>
      <c r="D513" s="42"/>
      <c r="E513" s="46">
        <v>45303</v>
      </c>
      <c r="F513" s="47">
        <v>95.41</v>
      </c>
      <c r="G513" s="48">
        <f t="shared" si="54"/>
        <v>7.3421439060195048E-4</v>
      </c>
      <c r="H513" s="47">
        <v>119.34</v>
      </c>
      <c r="I513" s="48">
        <f t="shared" si="49"/>
        <v>-4.8365577051366904E-3</v>
      </c>
      <c r="J513" s="49">
        <f t="shared" si="55"/>
        <v>1.4153252155694567</v>
      </c>
      <c r="K513" s="49">
        <f t="shared" si="50"/>
        <v>0.94221125932767236</v>
      </c>
      <c r="L513" s="49">
        <f t="shared" si="51"/>
        <v>1.5816901182197247</v>
      </c>
      <c r="AE513" s="46">
        <v>45303</v>
      </c>
      <c r="AF513" s="49">
        <f t="shared" si="52"/>
        <v>4.5581833947637547</v>
      </c>
      <c r="AG513" s="49">
        <f t="shared" si="53"/>
        <v>4.7819765620939361</v>
      </c>
      <c r="AH513" s="128"/>
      <c r="AI513" s="42"/>
      <c r="AJ513" s="42"/>
    </row>
    <row r="514" spans="2:36" x14ac:dyDescent="0.3">
      <c r="B514" s="42"/>
      <c r="C514" s="42"/>
      <c r="D514" s="42"/>
      <c r="E514" s="46">
        <v>45307</v>
      </c>
      <c r="F514" s="47">
        <v>95.46</v>
      </c>
      <c r="G514" s="48">
        <f t="shared" si="54"/>
        <v>5.2405408238120899E-4</v>
      </c>
      <c r="H514" s="47">
        <v>118.25</v>
      </c>
      <c r="I514" s="48">
        <f t="shared" si="49"/>
        <v>-9.1335679570974104E-3</v>
      </c>
      <c r="J514" s="49">
        <f t="shared" si="55"/>
        <v>1.4291198861253382</v>
      </c>
      <c r="K514" s="49">
        <f t="shared" si="50"/>
        <v>0.94221125932767236</v>
      </c>
      <c r="L514" s="49">
        <f t="shared" si="51"/>
        <v>1.5816901182197247</v>
      </c>
      <c r="AE514" s="46">
        <v>45307</v>
      </c>
      <c r="AF514" s="49">
        <f t="shared" si="52"/>
        <v>4.5587073115777503</v>
      </c>
      <c r="AG514" s="49">
        <f t="shared" si="53"/>
        <v>4.7728010273720427</v>
      </c>
      <c r="AH514" s="128"/>
      <c r="AI514" s="42"/>
      <c r="AJ514" s="42"/>
    </row>
    <row r="515" spans="2:36" x14ac:dyDescent="0.3">
      <c r="B515" s="42"/>
      <c r="C515" s="42"/>
      <c r="D515" s="42"/>
      <c r="E515" s="46">
        <v>45308</v>
      </c>
      <c r="F515" s="47">
        <v>96.06</v>
      </c>
      <c r="G515" s="48">
        <f t="shared" si="54"/>
        <v>6.2853551225645621E-3</v>
      </c>
      <c r="H515" s="47">
        <v>116.98</v>
      </c>
      <c r="I515" s="48">
        <f t="shared" si="49"/>
        <v>-1.0739957716701887E-2</v>
      </c>
      <c r="J515" s="49">
        <f t="shared" si="55"/>
        <v>1.453715252465964</v>
      </c>
      <c r="K515" s="49">
        <f t="shared" si="50"/>
        <v>0.94221125932767236</v>
      </c>
      <c r="L515" s="49">
        <f t="shared" si="51"/>
        <v>1.5816901182197247</v>
      </c>
      <c r="AE515" s="46">
        <v>45308</v>
      </c>
      <c r="AF515" s="49">
        <f t="shared" si="52"/>
        <v>4.5649729962366781</v>
      </c>
      <c r="AG515" s="49">
        <f t="shared" si="53"/>
        <v>4.7620029800148798</v>
      </c>
      <c r="AH515" s="128"/>
      <c r="AI515" s="42"/>
      <c r="AJ515" s="42"/>
    </row>
    <row r="516" spans="2:36" x14ac:dyDescent="0.3">
      <c r="B516" s="42"/>
      <c r="C516" s="42"/>
      <c r="D516" s="42"/>
      <c r="E516" s="46">
        <v>45309</v>
      </c>
      <c r="F516" s="47">
        <v>96.58</v>
      </c>
      <c r="G516" s="48">
        <f t="shared" si="54"/>
        <v>5.4132833645637035E-3</v>
      </c>
      <c r="H516" s="47">
        <v>117.09</v>
      </c>
      <c r="I516" s="48">
        <f t="shared" si="49"/>
        <v>9.4033168062912509E-4</v>
      </c>
      <c r="J516" s="49">
        <f t="shared" si="55"/>
        <v>1.4602115418856951</v>
      </c>
      <c r="K516" s="49">
        <f t="shared" si="50"/>
        <v>0.94221125932767236</v>
      </c>
      <c r="L516" s="49">
        <f t="shared" si="51"/>
        <v>1.5816901182197247</v>
      </c>
      <c r="AE516" s="46">
        <v>45309</v>
      </c>
      <c r="AF516" s="49">
        <f t="shared" si="52"/>
        <v>4.5703716804453958</v>
      </c>
      <c r="AG516" s="49">
        <f t="shared" si="53"/>
        <v>4.7629428698606331</v>
      </c>
      <c r="AH516" s="128"/>
      <c r="AI516" s="42"/>
      <c r="AJ516" s="42"/>
    </row>
    <row r="517" spans="2:36" x14ac:dyDescent="0.3">
      <c r="B517" s="42"/>
      <c r="C517" s="42"/>
      <c r="D517" s="42"/>
      <c r="E517" s="46">
        <v>45310</v>
      </c>
      <c r="F517" s="47">
        <v>98.94</v>
      </c>
      <c r="G517" s="48">
        <f t="shared" si="54"/>
        <v>2.443570097328629E-2</v>
      </c>
      <c r="H517" s="47">
        <v>119.08</v>
      </c>
      <c r="I517" s="48">
        <f t="shared" ref="I517:I580" si="56">H517/H516-1</f>
        <v>1.6995473567341213E-2</v>
      </c>
      <c r="J517" s="49">
        <f t="shared" si="55"/>
        <v>1.4708942894640165</v>
      </c>
      <c r="K517" s="49">
        <f t="shared" ref="K517:K580" si="57">AVERAGE($J$5:$J$756)-1.5*_xlfn.STDEV.S($J$5:$J$756)</f>
        <v>0.94221125932767236</v>
      </c>
      <c r="L517" s="49">
        <f t="shared" ref="L517:L580" si="58">AVERAGE($J$5:$J$756)+_xlfn.STDEV.S($J$5:$J$756)</f>
        <v>1.5816901182197247</v>
      </c>
      <c r="AE517" s="46">
        <v>45310</v>
      </c>
      <c r="AF517" s="49">
        <f t="shared" ref="AF517:AF580" si="59">LN(F517)</f>
        <v>4.5945136057995626</v>
      </c>
      <c r="AG517" s="49">
        <f t="shared" ref="AG517:AG580" si="60">LN(H517)</f>
        <v>4.7797955361475752</v>
      </c>
      <c r="AH517" s="128"/>
      <c r="AI517" s="42"/>
      <c r="AJ517" s="42"/>
    </row>
    <row r="518" spans="2:36" x14ac:dyDescent="0.3">
      <c r="B518" s="42"/>
      <c r="C518" s="42"/>
      <c r="D518" s="42"/>
      <c r="E518" s="46">
        <v>45313</v>
      </c>
      <c r="F518" s="47">
        <v>97.45</v>
      </c>
      <c r="G518" s="48">
        <f t="shared" ref="G518:G581" si="61">F518/F517-1</f>
        <v>-1.5059632100262732E-2</v>
      </c>
      <c r="H518" s="47">
        <v>120.97</v>
      </c>
      <c r="I518" s="48">
        <f t="shared" si="56"/>
        <v>1.5871682902250495E-2</v>
      </c>
      <c r="J518" s="49">
        <f t="shared" si="55"/>
        <v>1.4261084219489089</v>
      </c>
      <c r="K518" s="49">
        <f t="shared" si="57"/>
        <v>0.94221125932767236</v>
      </c>
      <c r="L518" s="49">
        <f t="shared" si="58"/>
        <v>1.5816901182197247</v>
      </c>
      <c r="AE518" s="46">
        <v>45313</v>
      </c>
      <c r="AF518" s="49">
        <f t="shared" si="59"/>
        <v>4.5793394259535702</v>
      </c>
      <c r="AG518" s="49">
        <f t="shared" si="60"/>
        <v>4.7955425809717571</v>
      </c>
      <c r="AH518" s="128"/>
      <c r="AI518" s="42"/>
      <c r="AJ518" s="42"/>
    </row>
    <row r="519" spans="2:36" x14ac:dyDescent="0.3">
      <c r="B519" s="42"/>
      <c r="C519" s="42"/>
      <c r="D519" s="42"/>
      <c r="E519" s="46">
        <v>45314</v>
      </c>
      <c r="F519" s="47">
        <v>95.31</v>
      </c>
      <c r="G519" s="48">
        <f t="shared" si="61"/>
        <v>-2.1959979476654734E-2</v>
      </c>
      <c r="H519" s="47">
        <v>118.98</v>
      </c>
      <c r="I519" s="48">
        <f t="shared" si="56"/>
        <v>-1.6450359593287556E-2</v>
      </c>
      <c r="J519" s="49">
        <f t="shared" ref="J519:J582" si="62">F519/$F$4*$H$4/H519</f>
        <v>1.4181196891035002</v>
      </c>
      <c r="K519" s="49">
        <f t="shared" si="57"/>
        <v>0.94221125932767236</v>
      </c>
      <c r="L519" s="49">
        <f t="shared" si="58"/>
        <v>1.5816901182197247</v>
      </c>
      <c r="AE519" s="46">
        <v>45314</v>
      </c>
      <c r="AF519" s="49">
        <f t="shared" si="59"/>
        <v>4.5571347369495347</v>
      </c>
      <c r="AG519" s="49">
        <f t="shared" si="60"/>
        <v>4.7789554117597595</v>
      </c>
      <c r="AH519" s="128"/>
      <c r="AI519" s="42"/>
      <c r="AJ519" s="42"/>
    </row>
    <row r="520" spans="2:36" x14ac:dyDescent="0.3">
      <c r="B520" s="42"/>
      <c r="C520" s="42"/>
      <c r="D520" s="42"/>
      <c r="E520" s="46">
        <v>45315</v>
      </c>
      <c r="F520" s="47">
        <v>98.08</v>
      </c>
      <c r="G520" s="48">
        <f t="shared" si="61"/>
        <v>2.9063057391669256E-2</v>
      </c>
      <c r="H520" s="47">
        <v>120.63</v>
      </c>
      <c r="I520" s="48">
        <f t="shared" si="56"/>
        <v>1.3867876954109848E-2</v>
      </c>
      <c r="J520" s="49">
        <f t="shared" si="62"/>
        <v>1.4393735280383329</v>
      </c>
      <c r="K520" s="49">
        <f t="shared" si="57"/>
        <v>0.94221125932767236</v>
      </c>
      <c r="L520" s="49">
        <f t="shared" si="58"/>
        <v>1.5816901182197247</v>
      </c>
      <c r="AE520" s="46">
        <v>45315</v>
      </c>
      <c r="AF520" s="49">
        <f t="shared" si="59"/>
        <v>4.5857834721879014</v>
      </c>
      <c r="AG520" s="49">
        <f t="shared" si="60"/>
        <v>4.7927280095772922</v>
      </c>
      <c r="AH520" s="128"/>
      <c r="AI520" s="42"/>
      <c r="AJ520" s="42"/>
    </row>
    <row r="521" spans="2:36" x14ac:dyDescent="0.3">
      <c r="B521" s="42"/>
      <c r="C521" s="42"/>
      <c r="D521" s="42"/>
      <c r="E521" s="46">
        <v>45316</v>
      </c>
      <c r="F521" s="47">
        <v>99.98</v>
      </c>
      <c r="G521" s="48">
        <f t="shared" si="61"/>
        <v>1.9371941272430693E-2</v>
      </c>
      <c r="H521" s="47">
        <v>123.49</v>
      </c>
      <c r="I521" s="48">
        <f t="shared" si="56"/>
        <v>2.3708861808837023E-2</v>
      </c>
      <c r="J521" s="49">
        <f t="shared" si="62"/>
        <v>1.4332756530992814</v>
      </c>
      <c r="K521" s="49">
        <f t="shared" si="57"/>
        <v>0.94221125932767236</v>
      </c>
      <c r="L521" s="49">
        <f t="shared" si="58"/>
        <v>1.5816901182197247</v>
      </c>
      <c r="AE521" s="46">
        <v>45316</v>
      </c>
      <c r="AF521" s="49">
        <f t="shared" si="59"/>
        <v>4.6049701659854243</v>
      </c>
      <c r="AG521" s="49">
        <f t="shared" si="60"/>
        <v>4.8161601811297308</v>
      </c>
      <c r="AH521" s="128"/>
      <c r="AI521" s="42"/>
      <c r="AJ521" s="42"/>
    </row>
    <row r="522" spans="2:36" x14ac:dyDescent="0.3">
      <c r="B522" s="42"/>
      <c r="C522" s="42"/>
      <c r="D522" s="42"/>
      <c r="E522" s="46">
        <v>45317</v>
      </c>
      <c r="F522" s="47">
        <v>100.31</v>
      </c>
      <c r="G522" s="48">
        <f t="shared" si="61"/>
        <v>3.3006601320264561E-3</v>
      </c>
      <c r="H522" s="47">
        <v>124.57</v>
      </c>
      <c r="I522" s="48">
        <f t="shared" si="56"/>
        <v>8.7456474208438273E-3</v>
      </c>
      <c r="J522" s="49">
        <f t="shared" si="62"/>
        <v>1.4255391461488418</v>
      </c>
      <c r="K522" s="49">
        <f t="shared" si="57"/>
        <v>0.94221125932767236</v>
      </c>
      <c r="L522" s="49">
        <f t="shared" si="58"/>
        <v>1.5816901182197247</v>
      </c>
      <c r="AE522" s="46">
        <v>45317</v>
      </c>
      <c r="AF522" s="49">
        <f t="shared" si="59"/>
        <v>4.6082653908953937</v>
      </c>
      <c r="AG522" s="49">
        <f t="shared" si="60"/>
        <v>4.8248678068980011</v>
      </c>
      <c r="AH522" s="128"/>
      <c r="AI522" s="42"/>
      <c r="AJ522" s="42"/>
    </row>
    <row r="523" spans="2:36" x14ac:dyDescent="0.3">
      <c r="B523" s="42"/>
      <c r="C523" s="42"/>
      <c r="D523" s="42"/>
      <c r="E523" s="46">
        <v>45320</v>
      </c>
      <c r="F523" s="47">
        <v>101.21</v>
      </c>
      <c r="G523" s="48">
        <f t="shared" si="61"/>
        <v>8.9721862227094551E-3</v>
      </c>
      <c r="H523" s="47">
        <v>127.83</v>
      </c>
      <c r="I523" s="48">
        <f t="shared" si="56"/>
        <v>2.6170024885606491E-2</v>
      </c>
      <c r="J523" s="49">
        <f t="shared" si="62"/>
        <v>1.4016481810567318</v>
      </c>
      <c r="K523" s="49">
        <f t="shared" si="57"/>
        <v>0.94221125932767236</v>
      </c>
      <c r="L523" s="49">
        <f t="shared" si="58"/>
        <v>1.5816901182197247</v>
      </c>
      <c r="AE523" s="46">
        <v>45320</v>
      </c>
      <c r="AF523" s="49">
        <f t="shared" si="59"/>
        <v>4.6171975662008098</v>
      </c>
      <c r="AG523" s="49">
        <f t="shared" si="60"/>
        <v>4.8507012561799305</v>
      </c>
      <c r="AH523" s="128"/>
      <c r="AI523" s="42"/>
      <c r="AJ523" s="42"/>
    </row>
    <row r="524" spans="2:36" x14ac:dyDescent="0.3">
      <c r="B524" s="42"/>
      <c r="C524" s="42"/>
      <c r="D524" s="42"/>
      <c r="E524" s="46">
        <v>45321</v>
      </c>
      <c r="F524" s="47">
        <v>101.6</v>
      </c>
      <c r="G524" s="48">
        <f t="shared" si="61"/>
        <v>3.8533741725126358E-3</v>
      </c>
      <c r="H524" s="47">
        <v>127.2</v>
      </c>
      <c r="I524" s="48">
        <f t="shared" si="56"/>
        <v>-4.9284205585542473E-3</v>
      </c>
      <c r="J524" s="49">
        <f t="shared" si="62"/>
        <v>1.4140181319884253</v>
      </c>
      <c r="K524" s="49">
        <f t="shared" si="57"/>
        <v>0.94221125932767236</v>
      </c>
      <c r="L524" s="49">
        <f t="shared" si="58"/>
        <v>1.5816901182197247</v>
      </c>
      <c r="AE524" s="46">
        <v>45321</v>
      </c>
      <c r="AF524" s="49">
        <f t="shared" si="59"/>
        <v>4.6210435351443815</v>
      </c>
      <c r="AG524" s="49">
        <f t="shared" si="60"/>
        <v>4.8457606509060218</v>
      </c>
      <c r="AH524" s="128"/>
      <c r="AI524" s="42"/>
      <c r="AJ524" s="42"/>
    </row>
    <row r="525" spans="2:36" x14ac:dyDescent="0.3">
      <c r="B525" s="42"/>
      <c r="C525" s="42"/>
      <c r="D525" s="42"/>
      <c r="E525" s="46">
        <v>45322</v>
      </c>
      <c r="F525" s="47">
        <v>100.4</v>
      </c>
      <c r="G525" s="48">
        <f t="shared" si="61"/>
        <v>-1.1811023622047112E-2</v>
      </c>
      <c r="H525" s="47">
        <v>124.45</v>
      </c>
      <c r="I525" s="48">
        <f t="shared" si="56"/>
        <v>-2.1619496855345921E-2</v>
      </c>
      <c r="J525" s="49">
        <f t="shared" si="62"/>
        <v>1.4281939653727065</v>
      </c>
      <c r="K525" s="49">
        <f t="shared" si="57"/>
        <v>0.94221125932767236</v>
      </c>
      <c r="L525" s="49">
        <f t="shared" si="58"/>
        <v>1.5816901182197247</v>
      </c>
      <c r="AE525" s="46">
        <v>45322</v>
      </c>
      <c r="AF525" s="49">
        <f t="shared" si="59"/>
        <v>4.6091622072576293</v>
      </c>
      <c r="AG525" s="49">
        <f t="shared" si="60"/>
        <v>4.823904028813601</v>
      </c>
      <c r="AH525" s="128"/>
      <c r="AI525" s="42"/>
      <c r="AJ525" s="42"/>
    </row>
    <row r="526" spans="2:36" x14ac:dyDescent="0.3">
      <c r="B526" s="42"/>
      <c r="C526" s="42"/>
      <c r="D526" s="42"/>
      <c r="E526" s="46">
        <v>45323</v>
      </c>
      <c r="F526" s="47">
        <v>100.55</v>
      </c>
      <c r="G526" s="48">
        <f t="shared" si="61"/>
        <v>1.4940239043823578E-3</v>
      </c>
      <c r="H526" s="47">
        <v>124.3</v>
      </c>
      <c r="I526" s="48">
        <f t="shared" si="56"/>
        <v>-1.2053033346726139E-3</v>
      </c>
      <c r="J526" s="49">
        <f t="shared" si="62"/>
        <v>1.4320537804941278</v>
      </c>
      <c r="K526" s="49">
        <f t="shared" si="57"/>
        <v>0.94221125932767236</v>
      </c>
      <c r="L526" s="49">
        <f t="shared" si="58"/>
        <v>1.5816901182197247</v>
      </c>
      <c r="AE526" s="46">
        <v>45323</v>
      </c>
      <c r="AF526" s="49">
        <f t="shared" si="59"/>
        <v>4.6106551162186609</v>
      </c>
      <c r="AG526" s="49">
        <f t="shared" si="60"/>
        <v>4.8226979985166656</v>
      </c>
      <c r="AH526" s="128"/>
      <c r="AI526" s="42"/>
      <c r="AJ526" s="42"/>
    </row>
    <row r="527" spans="2:36" x14ac:dyDescent="0.3">
      <c r="B527" s="42"/>
      <c r="C527" s="42"/>
      <c r="D527" s="42"/>
      <c r="E527" s="46">
        <v>45324</v>
      </c>
      <c r="F527" s="47">
        <v>103.13</v>
      </c>
      <c r="G527" s="48">
        <f t="shared" si="61"/>
        <v>2.5658876181004375E-2</v>
      </c>
      <c r="H527" s="47">
        <v>124.36</v>
      </c>
      <c r="I527" s="48">
        <f t="shared" si="56"/>
        <v>4.8270313757048378E-4</v>
      </c>
      <c r="J527" s="49">
        <f t="shared" si="62"/>
        <v>1.4680900194737303</v>
      </c>
      <c r="K527" s="49">
        <f t="shared" si="57"/>
        <v>0.94221125932767236</v>
      </c>
      <c r="L527" s="49">
        <f t="shared" si="58"/>
        <v>1.5816901182197247</v>
      </c>
      <c r="AE527" s="46">
        <v>45324</v>
      </c>
      <c r="AF527" s="49">
        <f t="shared" si="59"/>
        <v>4.6359903283279777</v>
      </c>
      <c r="AG527" s="49">
        <f t="shared" si="60"/>
        <v>4.8231805851905527</v>
      </c>
      <c r="AH527" s="128"/>
      <c r="AI527" s="42"/>
      <c r="AJ527" s="42"/>
    </row>
    <row r="528" spans="2:36" x14ac:dyDescent="0.3">
      <c r="B528" s="42"/>
      <c r="C528" s="42"/>
      <c r="D528" s="42"/>
      <c r="E528" s="46">
        <v>45327</v>
      </c>
      <c r="F528" s="47">
        <v>103</v>
      </c>
      <c r="G528" s="48">
        <f t="shared" si="61"/>
        <v>-1.2605449432754323E-3</v>
      </c>
      <c r="H528" s="47">
        <v>121.25</v>
      </c>
      <c r="I528" s="48">
        <f t="shared" si="56"/>
        <v>-2.5008041170794471E-2</v>
      </c>
      <c r="J528" s="49">
        <f t="shared" si="62"/>
        <v>1.5038477115073914</v>
      </c>
      <c r="K528" s="49">
        <f t="shared" si="57"/>
        <v>0.94221125932767236</v>
      </c>
      <c r="L528" s="49">
        <f t="shared" si="58"/>
        <v>1.5816901182197247</v>
      </c>
      <c r="AE528" s="46">
        <v>45327</v>
      </c>
      <c r="AF528" s="49">
        <f t="shared" si="59"/>
        <v>4.6347289882296359</v>
      </c>
      <c r="AG528" s="49">
        <f t="shared" si="60"/>
        <v>4.7978545298175925</v>
      </c>
      <c r="AH528" s="128"/>
      <c r="AI528" s="42"/>
      <c r="AJ528" s="42"/>
    </row>
    <row r="529" spans="2:36" x14ac:dyDescent="0.3">
      <c r="B529" s="42"/>
      <c r="C529" s="42"/>
      <c r="D529" s="42"/>
      <c r="E529" s="46">
        <v>45328</v>
      </c>
      <c r="F529" s="47">
        <v>104.47</v>
      </c>
      <c r="G529" s="48">
        <f t="shared" si="61"/>
        <v>1.4271844660194155E-2</v>
      </c>
      <c r="H529" s="47">
        <v>123.56</v>
      </c>
      <c r="I529" s="48">
        <f t="shared" si="56"/>
        <v>1.9051546391752661E-2</v>
      </c>
      <c r="J529" s="49">
        <f t="shared" si="62"/>
        <v>1.4967941492649877</v>
      </c>
      <c r="K529" s="49">
        <f t="shared" si="57"/>
        <v>0.94221125932767236</v>
      </c>
      <c r="L529" s="49">
        <f t="shared" si="58"/>
        <v>1.5816901182197247</v>
      </c>
      <c r="AE529" s="46">
        <v>45328</v>
      </c>
      <c r="AF529" s="49">
        <f t="shared" si="59"/>
        <v>4.6488999488494169</v>
      </c>
      <c r="AG529" s="49">
        <f t="shared" si="60"/>
        <v>4.816726868050381</v>
      </c>
      <c r="AH529" s="128"/>
      <c r="AI529" s="42"/>
      <c r="AJ529" s="42"/>
    </row>
    <row r="530" spans="2:36" x14ac:dyDescent="0.3">
      <c r="B530" s="42"/>
      <c r="C530" s="42"/>
      <c r="D530" s="42"/>
      <c r="E530" s="46">
        <v>45329</v>
      </c>
      <c r="F530" s="47">
        <v>105.9</v>
      </c>
      <c r="G530" s="48">
        <f t="shared" si="61"/>
        <v>1.3688140135924343E-2</v>
      </c>
      <c r="H530" s="47">
        <v>126.09</v>
      </c>
      <c r="I530" s="48">
        <f t="shared" si="56"/>
        <v>2.0475882162512171E-2</v>
      </c>
      <c r="J530" s="49">
        <f t="shared" si="62"/>
        <v>1.4868381544887201</v>
      </c>
      <c r="K530" s="49">
        <f t="shared" si="57"/>
        <v>0.94221125932767236</v>
      </c>
      <c r="L530" s="49">
        <f t="shared" si="58"/>
        <v>1.5816901182197247</v>
      </c>
      <c r="AE530" s="46">
        <v>45329</v>
      </c>
      <c r="AF530" s="49">
        <f t="shared" si="59"/>
        <v>4.6624952526073606</v>
      </c>
      <c r="AG530" s="49">
        <f t="shared" si="60"/>
        <v>4.8369959376851348</v>
      </c>
      <c r="AH530" s="128"/>
      <c r="AI530" s="42"/>
      <c r="AJ530" s="42"/>
    </row>
    <row r="531" spans="2:36" x14ac:dyDescent="0.3">
      <c r="B531" s="42"/>
      <c r="C531" s="42"/>
      <c r="D531" s="42"/>
      <c r="E531" s="46">
        <v>45330</v>
      </c>
      <c r="F531" s="47">
        <v>107.41</v>
      </c>
      <c r="G531" s="48">
        <f t="shared" si="61"/>
        <v>1.4258734655335115E-2</v>
      </c>
      <c r="H531" s="47">
        <v>127.84</v>
      </c>
      <c r="I531" s="48">
        <f t="shared" si="56"/>
        <v>1.3878975335078092E-2</v>
      </c>
      <c r="J531" s="49">
        <f t="shared" si="62"/>
        <v>1.4873950657775592</v>
      </c>
      <c r="K531" s="49">
        <f t="shared" si="57"/>
        <v>0.94221125932767236</v>
      </c>
      <c r="L531" s="49">
        <f t="shared" si="58"/>
        <v>1.5816901182197247</v>
      </c>
      <c r="AE531" s="46">
        <v>45330</v>
      </c>
      <c r="AF531" s="49">
        <f t="shared" si="59"/>
        <v>4.6766532876099554</v>
      </c>
      <c r="AG531" s="49">
        <f t="shared" si="60"/>
        <v>4.8507794820179644</v>
      </c>
      <c r="AH531" s="128"/>
      <c r="AI531" s="42"/>
      <c r="AJ531" s="42"/>
    </row>
    <row r="532" spans="2:36" x14ac:dyDescent="0.3">
      <c r="B532" s="42"/>
      <c r="C532" s="42"/>
      <c r="D532" s="42"/>
      <c r="E532" s="46">
        <v>45331</v>
      </c>
      <c r="F532" s="47">
        <v>109.93</v>
      </c>
      <c r="G532" s="48">
        <f t="shared" si="61"/>
        <v>2.3461502653384425E-2</v>
      </c>
      <c r="H532" s="47">
        <v>127.68</v>
      </c>
      <c r="I532" s="48">
        <f t="shared" si="56"/>
        <v>-1.2515644555693983E-3</v>
      </c>
      <c r="J532" s="49">
        <f t="shared" si="62"/>
        <v>1.5241992226301808</v>
      </c>
      <c r="K532" s="49">
        <f t="shared" si="57"/>
        <v>0.94221125932767236</v>
      </c>
      <c r="L532" s="49">
        <f t="shared" si="58"/>
        <v>1.5816901182197247</v>
      </c>
      <c r="AE532" s="46">
        <v>45331</v>
      </c>
      <c r="AF532" s="49">
        <f t="shared" si="59"/>
        <v>4.6998437995907727</v>
      </c>
      <c r="AG532" s="49">
        <f t="shared" si="60"/>
        <v>4.8495271337014989</v>
      </c>
      <c r="AH532" s="128"/>
      <c r="AI532" s="42"/>
      <c r="AJ532" s="42"/>
    </row>
    <row r="533" spans="2:36" x14ac:dyDescent="0.3">
      <c r="B533" s="42"/>
      <c r="C533" s="42"/>
      <c r="D533" s="42"/>
      <c r="E533" s="46">
        <v>45334</v>
      </c>
      <c r="F533" s="47">
        <v>108.88</v>
      </c>
      <c r="G533" s="48">
        <f t="shared" si="61"/>
        <v>-9.5515327935959959E-3</v>
      </c>
      <c r="H533" s="47">
        <v>130.08000000000001</v>
      </c>
      <c r="I533" s="48">
        <f t="shared" si="56"/>
        <v>1.8796992481203034E-2</v>
      </c>
      <c r="J533" s="49">
        <f t="shared" si="62"/>
        <v>1.4817876327791653</v>
      </c>
      <c r="K533" s="49">
        <f t="shared" si="57"/>
        <v>0.94221125932767236</v>
      </c>
      <c r="L533" s="49">
        <f t="shared" si="58"/>
        <v>1.5816901182197247</v>
      </c>
      <c r="AE533" s="46">
        <v>45334</v>
      </c>
      <c r="AF533" s="49">
        <f t="shared" si="59"/>
        <v>4.6902463583432104</v>
      </c>
      <c r="AG533" s="49">
        <f t="shared" si="60"/>
        <v>4.8681496457995008</v>
      </c>
      <c r="AH533" s="128"/>
      <c r="AI533" s="42"/>
      <c r="AJ533" s="42"/>
    </row>
    <row r="534" spans="2:36" x14ac:dyDescent="0.3">
      <c r="B534" s="42"/>
      <c r="C534" s="42"/>
      <c r="D534" s="42"/>
      <c r="E534" s="46">
        <v>45335</v>
      </c>
      <c r="F534" s="47">
        <v>109.87</v>
      </c>
      <c r="G534" s="48">
        <f t="shared" si="61"/>
        <v>9.0925789860396566E-3</v>
      </c>
      <c r="H534" s="47">
        <v>124.95</v>
      </c>
      <c r="I534" s="48">
        <f t="shared" si="56"/>
        <v>-3.9437269372693762E-2</v>
      </c>
      <c r="J534" s="49">
        <f t="shared" si="62"/>
        <v>1.5566509673910107</v>
      </c>
      <c r="K534" s="49">
        <f t="shared" si="57"/>
        <v>0.94221125932767236</v>
      </c>
      <c r="L534" s="49">
        <f t="shared" si="58"/>
        <v>1.5816901182197247</v>
      </c>
      <c r="AE534" s="46">
        <v>45335</v>
      </c>
      <c r="AF534" s="49">
        <f t="shared" si="59"/>
        <v>4.6992978487127894</v>
      </c>
      <c r="AG534" s="49">
        <f t="shared" si="60"/>
        <v>4.8279136572809618</v>
      </c>
      <c r="AH534" s="128"/>
      <c r="AI534" s="42"/>
      <c r="AJ534" s="42"/>
    </row>
    <row r="535" spans="2:36" x14ac:dyDescent="0.3">
      <c r="B535" s="42"/>
      <c r="C535" s="42"/>
      <c r="D535" s="42"/>
      <c r="E535" s="46">
        <v>45336</v>
      </c>
      <c r="F535" s="47">
        <v>112.57</v>
      </c>
      <c r="G535" s="48">
        <f t="shared" si="61"/>
        <v>2.4574497132975326E-2</v>
      </c>
      <c r="H535" s="47">
        <v>127.95</v>
      </c>
      <c r="I535" s="48">
        <f t="shared" si="56"/>
        <v>2.400960384153672E-2</v>
      </c>
      <c r="J535" s="49">
        <f t="shared" si="62"/>
        <v>1.5575096914550155</v>
      </c>
      <c r="K535" s="49">
        <f t="shared" si="57"/>
        <v>0.94221125932767236</v>
      </c>
      <c r="L535" s="49">
        <f t="shared" si="58"/>
        <v>1.5816901182197247</v>
      </c>
      <c r="AE535" s="46">
        <v>45336</v>
      </c>
      <c r="AF535" s="49">
        <f t="shared" si="59"/>
        <v>4.7235752503667126</v>
      </c>
      <c r="AG535" s="49">
        <f t="shared" si="60"/>
        <v>4.851639562605798</v>
      </c>
      <c r="AH535" s="128"/>
      <c r="AI535" s="42"/>
      <c r="AJ535" s="42"/>
    </row>
    <row r="536" spans="2:36" x14ac:dyDescent="0.3">
      <c r="B536" s="42"/>
      <c r="C536" s="42"/>
      <c r="D536" s="42"/>
      <c r="E536" s="46">
        <v>45337</v>
      </c>
      <c r="F536" s="47">
        <v>114.05</v>
      </c>
      <c r="G536" s="48">
        <f t="shared" si="61"/>
        <v>1.3147374966687497E-2</v>
      </c>
      <c r="H536" s="47">
        <v>130.25</v>
      </c>
      <c r="I536" s="48">
        <f t="shared" si="56"/>
        <v>1.7975771785853745E-2</v>
      </c>
      <c r="J536" s="49">
        <f t="shared" si="62"/>
        <v>1.5501222122551426</v>
      </c>
      <c r="K536" s="49">
        <f t="shared" si="57"/>
        <v>0.94221125932767236</v>
      </c>
      <c r="L536" s="49">
        <f t="shared" si="58"/>
        <v>1.5816901182197247</v>
      </c>
      <c r="AE536" s="46">
        <v>45337</v>
      </c>
      <c r="AF536" s="49">
        <f t="shared" si="59"/>
        <v>4.7366369487303972</v>
      </c>
      <c r="AG536" s="49">
        <f t="shared" si="60"/>
        <v>4.8694556806334761</v>
      </c>
      <c r="AH536" s="128"/>
      <c r="AI536" s="42"/>
      <c r="AJ536" s="42"/>
    </row>
    <row r="537" spans="2:36" x14ac:dyDescent="0.3">
      <c r="B537" s="42"/>
      <c r="C537" s="42"/>
      <c r="D537" s="42"/>
      <c r="E537" s="46">
        <v>45338</v>
      </c>
      <c r="F537" s="47">
        <v>112.71</v>
      </c>
      <c r="G537" s="48">
        <f t="shared" si="61"/>
        <v>-1.1749232792634845E-2</v>
      </c>
      <c r="H537" s="47">
        <v>127.89</v>
      </c>
      <c r="I537" s="48">
        <f t="shared" si="56"/>
        <v>-1.8119001919385758E-2</v>
      </c>
      <c r="J537" s="49">
        <f t="shared" si="62"/>
        <v>1.5601783398608458</v>
      </c>
      <c r="K537" s="49">
        <f t="shared" si="57"/>
        <v>0.94221125932767236</v>
      </c>
      <c r="L537" s="49">
        <f t="shared" si="58"/>
        <v>1.5816901182197247</v>
      </c>
      <c r="AE537" s="46">
        <v>45338</v>
      </c>
      <c r="AF537" s="49">
        <f t="shared" si="59"/>
        <v>4.7248181482539868</v>
      </c>
      <c r="AG537" s="49">
        <f t="shared" si="60"/>
        <v>4.8511705194452288</v>
      </c>
      <c r="AH537" s="128"/>
      <c r="AI537" s="42"/>
      <c r="AJ537" s="42"/>
    </row>
    <row r="538" spans="2:36" x14ac:dyDescent="0.3">
      <c r="B538" s="42"/>
      <c r="C538" s="42"/>
      <c r="D538" s="42"/>
      <c r="E538" s="46">
        <v>45342</v>
      </c>
      <c r="F538" s="47">
        <v>109.6</v>
      </c>
      <c r="G538" s="48">
        <f t="shared" si="61"/>
        <v>-2.7592937627539671E-2</v>
      </c>
      <c r="H538" s="47">
        <v>126.33</v>
      </c>
      <c r="I538" s="48">
        <f t="shared" si="56"/>
        <v>-1.2197982641332428E-2</v>
      </c>
      <c r="J538" s="49">
        <f t="shared" si="62"/>
        <v>1.5358628648055928</v>
      </c>
      <c r="K538" s="49">
        <f t="shared" si="57"/>
        <v>0.94221125932767236</v>
      </c>
      <c r="L538" s="49">
        <f t="shared" si="58"/>
        <v>1.5816901182197247</v>
      </c>
      <c r="AE538" s="46">
        <v>45342</v>
      </c>
      <c r="AF538" s="49">
        <f t="shared" si="59"/>
        <v>4.6968373745139154</v>
      </c>
      <c r="AG538" s="49">
        <f t="shared" si="60"/>
        <v>4.8388975308419457</v>
      </c>
      <c r="AH538" s="128"/>
      <c r="AI538" s="42"/>
      <c r="AJ538" s="42"/>
    </row>
    <row r="539" spans="2:36" x14ac:dyDescent="0.3">
      <c r="B539" s="42"/>
      <c r="C539" s="42"/>
      <c r="D539" s="42"/>
      <c r="E539" s="46">
        <v>45343</v>
      </c>
      <c r="F539" s="47">
        <v>109.28</v>
      </c>
      <c r="G539" s="48">
        <f t="shared" si="61"/>
        <v>-2.9197080291970545E-3</v>
      </c>
      <c r="H539" s="47">
        <v>126.19</v>
      </c>
      <c r="I539" s="48">
        <f t="shared" si="56"/>
        <v>-1.1082086598590557E-3</v>
      </c>
      <c r="J539" s="49">
        <f t="shared" si="62"/>
        <v>1.5330775634995804</v>
      </c>
      <c r="K539" s="49">
        <f t="shared" si="57"/>
        <v>0.94221125932767236</v>
      </c>
      <c r="L539" s="49">
        <f t="shared" si="58"/>
        <v>1.5816901182197247</v>
      </c>
      <c r="AE539" s="46">
        <v>45343</v>
      </c>
      <c r="AF539" s="49">
        <f t="shared" si="59"/>
        <v>4.6939133958224799</v>
      </c>
      <c r="AG539" s="49">
        <f t="shared" si="60"/>
        <v>4.8377887076648189</v>
      </c>
      <c r="AH539" s="128"/>
      <c r="AI539" s="42"/>
      <c r="AJ539" s="42"/>
    </row>
    <row r="540" spans="2:36" x14ac:dyDescent="0.3">
      <c r="B540" s="42"/>
      <c r="C540" s="42"/>
      <c r="D540" s="42"/>
      <c r="E540" s="46">
        <v>45344</v>
      </c>
      <c r="F540" s="47">
        <v>111.51</v>
      </c>
      <c r="G540" s="48">
        <f t="shared" si="61"/>
        <v>2.0406295754026305E-2</v>
      </c>
      <c r="H540" s="47">
        <v>127.29</v>
      </c>
      <c r="I540" s="48">
        <f t="shared" si="56"/>
        <v>8.7170140264680729E-3</v>
      </c>
      <c r="J540" s="49">
        <f t="shared" si="62"/>
        <v>1.5508432750923808</v>
      </c>
      <c r="K540" s="49">
        <f t="shared" si="57"/>
        <v>0.94221125932767236</v>
      </c>
      <c r="L540" s="49">
        <f t="shared" si="58"/>
        <v>1.5816901182197247</v>
      </c>
      <c r="AE540" s="46">
        <v>45344</v>
      </c>
      <c r="AF540" s="49">
        <f t="shared" si="59"/>
        <v>4.7141142729772705</v>
      </c>
      <c r="AG540" s="49">
        <f t="shared" si="60"/>
        <v>4.8464679478823429</v>
      </c>
      <c r="AH540" s="128"/>
      <c r="AI540" s="42"/>
      <c r="AJ540" s="42"/>
    </row>
    <row r="541" spans="2:36" x14ac:dyDescent="0.3">
      <c r="B541" s="42"/>
      <c r="C541" s="42"/>
      <c r="D541" s="42"/>
      <c r="E541" s="46">
        <v>45345</v>
      </c>
      <c r="F541" s="47">
        <v>111.61</v>
      </c>
      <c r="G541" s="48">
        <f t="shared" si="61"/>
        <v>8.9678055779751631E-4</v>
      </c>
      <c r="H541" s="47">
        <v>125.11</v>
      </c>
      <c r="I541" s="48">
        <f t="shared" si="56"/>
        <v>-1.7126247152172258E-2</v>
      </c>
      <c r="J541" s="49">
        <f t="shared" si="62"/>
        <v>1.5792812013670665</v>
      </c>
      <c r="K541" s="49">
        <f t="shared" si="57"/>
        <v>0.94221125932767236</v>
      </c>
      <c r="L541" s="49">
        <f t="shared" si="58"/>
        <v>1.5816901182197247</v>
      </c>
      <c r="AE541" s="46">
        <v>45345</v>
      </c>
      <c r="AF541" s="49">
        <f t="shared" si="59"/>
        <v>4.7150106516676233</v>
      </c>
      <c r="AG541" s="49">
        <f t="shared" si="60"/>
        <v>4.8291933503293087</v>
      </c>
      <c r="AH541" s="128"/>
      <c r="AI541" s="42"/>
      <c r="AJ541" s="42"/>
    </row>
    <row r="542" spans="2:36" x14ac:dyDescent="0.3">
      <c r="B542" s="42"/>
      <c r="C542" s="42"/>
      <c r="D542" s="42"/>
      <c r="E542" s="46">
        <v>45348</v>
      </c>
      <c r="F542" s="47">
        <v>110.88</v>
      </c>
      <c r="G542" s="48">
        <f t="shared" si="61"/>
        <v>-6.5406325598065251E-3</v>
      </c>
      <c r="H542" s="47">
        <v>125.28</v>
      </c>
      <c r="I542" s="48">
        <f t="shared" si="56"/>
        <v>1.3588042522580945E-3</v>
      </c>
      <c r="J542" s="49">
        <f t="shared" si="62"/>
        <v>1.5668226979757707</v>
      </c>
      <c r="K542" s="49">
        <f t="shared" si="57"/>
        <v>0.94221125932767236</v>
      </c>
      <c r="L542" s="49">
        <f t="shared" si="58"/>
        <v>1.5816901182197247</v>
      </c>
      <c r="AE542" s="46">
        <v>45348</v>
      </c>
      <c r="AF542" s="49">
        <f t="shared" si="59"/>
        <v>4.708448535441593</v>
      </c>
      <c r="AG542" s="49">
        <f t="shared" si="60"/>
        <v>4.8305512322424926</v>
      </c>
      <c r="AH542" s="128"/>
      <c r="AI542" s="42"/>
      <c r="AJ542" s="42"/>
    </row>
    <row r="543" spans="2:36" x14ac:dyDescent="0.3">
      <c r="B543" s="42"/>
      <c r="C543" s="42"/>
      <c r="D543" s="42"/>
      <c r="E543" s="46">
        <v>45349</v>
      </c>
      <c r="F543" s="47">
        <v>110.82</v>
      </c>
      <c r="G543" s="48">
        <f t="shared" si="61"/>
        <v>-5.4112554112550892E-4</v>
      </c>
      <c r="H543" s="47">
        <v>126.75</v>
      </c>
      <c r="I543" s="48">
        <f t="shared" si="56"/>
        <v>1.173371647509569E-2</v>
      </c>
      <c r="J543" s="49">
        <f t="shared" si="62"/>
        <v>1.5478132483825628</v>
      </c>
      <c r="K543" s="49">
        <f t="shared" si="57"/>
        <v>0.94221125932767236</v>
      </c>
      <c r="L543" s="49">
        <f t="shared" si="58"/>
        <v>1.5816901182197247</v>
      </c>
      <c r="AE543" s="46">
        <v>45349</v>
      </c>
      <c r="AF543" s="49">
        <f t="shared" si="59"/>
        <v>4.7079072634392034</v>
      </c>
      <c r="AG543" s="49">
        <f t="shared" si="60"/>
        <v>4.8422166424712927</v>
      </c>
      <c r="AH543" s="128"/>
      <c r="AI543" s="42"/>
      <c r="AJ543" s="42"/>
    </row>
    <row r="544" spans="2:36" x14ac:dyDescent="0.3">
      <c r="B544" s="42"/>
      <c r="C544" s="42"/>
      <c r="D544" s="42"/>
      <c r="E544" s="46">
        <v>45350</v>
      </c>
      <c r="F544" s="47">
        <v>111.79</v>
      </c>
      <c r="G544" s="48">
        <f t="shared" si="61"/>
        <v>8.7529326836313093E-3</v>
      </c>
      <c r="H544" s="47">
        <v>126.32</v>
      </c>
      <c r="I544" s="48">
        <f t="shared" si="56"/>
        <v>-3.3925049309665445E-3</v>
      </c>
      <c r="J544" s="49">
        <f t="shared" si="62"/>
        <v>1.5666761099808253</v>
      </c>
      <c r="K544" s="49">
        <f t="shared" si="57"/>
        <v>0.94221125932767236</v>
      </c>
      <c r="L544" s="49">
        <f t="shared" si="58"/>
        <v>1.5816901182197247</v>
      </c>
      <c r="AE544" s="46">
        <v>45350</v>
      </c>
      <c r="AF544" s="49">
        <f t="shared" si="59"/>
        <v>4.7166221112822342</v>
      </c>
      <c r="AG544" s="49">
        <f t="shared" si="60"/>
        <v>4.8388183699473863</v>
      </c>
      <c r="AH544" s="128"/>
      <c r="AI544" s="42"/>
      <c r="AJ544" s="42"/>
    </row>
    <row r="545" spans="2:36" x14ac:dyDescent="0.3">
      <c r="B545" s="42"/>
      <c r="C545" s="42"/>
      <c r="D545" s="42"/>
      <c r="E545" s="46">
        <v>45351</v>
      </c>
      <c r="F545" s="47">
        <v>111.8</v>
      </c>
      <c r="G545" s="48">
        <f t="shared" si="61"/>
        <v>8.9453439484632469E-5</v>
      </c>
      <c r="H545" s="47">
        <v>127.82</v>
      </c>
      <c r="I545" s="48">
        <f t="shared" si="56"/>
        <v>1.1874604179860748E-2</v>
      </c>
      <c r="J545" s="49">
        <f t="shared" si="62"/>
        <v>1.5484292698672377</v>
      </c>
      <c r="K545" s="49">
        <f t="shared" si="57"/>
        <v>0.94221125932767236</v>
      </c>
      <c r="L545" s="49">
        <f t="shared" si="58"/>
        <v>1.5816901182197247</v>
      </c>
      <c r="AE545" s="46">
        <v>45351</v>
      </c>
      <c r="AF545" s="49">
        <f t="shared" si="59"/>
        <v>4.7167115607209986</v>
      </c>
      <c r="AG545" s="49">
        <f t="shared" si="60"/>
        <v>4.850623024222136</v>
      </c>
      <c r="AH545" s="128"/>
      <c r="AI545" s="42"/>
      <c r="AJ545" s="42"/>
    </row>
    <row r="546" spans="2:36" x14ac:dyDescent="0.3">
      <c r="B546" s="42"/>
      <c r="C546" s="42"/>
      <c r="D546" s="42"/>
      <c r="E546" s="46">
        <v>45352</v>
      </c>
      <c r="F546" s="47">
        <v>111.01</v>
      </c>
      <c r="G546" s="48">
        <f t="shared" si="61"/>
        <v>-7.0661896243290334E-3</v>
      </c>
      <c r="H546" s="47">
        <v>128.09</v>
      </c>
      <c r="I546" s="48">
        <f t="shared" si="56"/>
        <v>2.1123454858396062E-3</v>
      </c>
      <c r="J546" s="49">
        <f t="shared" si="62"/>
        <v>1.5342469154804157</v>
      </c>
      <c r="K546" s="49">
        <f t="shared" si="57"/>
        <v>0.94221125932767236</v>
      </c>
      <c r="L546" s="49">
        <f t="shared" si="58"/>
        <v>1.5816901182197247</v>
      </c>
      <c r="AE546" s="46">
        <v>45352</v>
      </c>
      <c r="AF546" s="49">
        <f t="shared" si="59"/>
        <v>4.7096202873445554</v>
      </c>
      <c r="AG546" s="49">
        <f t="shared" si="60"/>
        <v>4.8527331418430446</v>
      </c>
      <c r="AH546" s="128"/>
      <c r="AI546" s="42"/>
      <c r="AJ546" s="42"/>
    </row>
    <row r="547" spans="2:36" x14ac:dyDescent="0.3">
      <c r="B547" s="42"/>
      <c r="C547" s="42"/>
      <c r="D547" s="42"/>
      <c r="E547" s="46">
        <v>45355</v>
      </c>
      <c r="F547" s="47">
        <v>111.36</v>
      </c>
      <c r="G547" s="48">
        <f t="shared" si="61"/>
        <v>3.1528691108908546E-3</v>
      </c>
      <c r="H547" s="47">
        <v>126.6</v>
      </c>
      <c r="I547" s="48">
        <f t="shared" si="56"/>
        <v>-1.1632445936450964E-2</v>
      </c>
      <c r="J547" s="49">
        <f t="shared" si="62"/>
        <v>1.5571982192869063</v>
      </c>
      <c r="K547" s="49">
        <f t="shared" si="57"/>
        <v>0.94221125932767236</v>
      </c>
      <c r="L547" s="49">
        <f t="shared" si="58"/>
        <v>1.5816901182197247</v>
      </c>
      <c r="AE547" s="46">
        <v>45355</v>
      </c>
      <c r="AF547" s="49">
        <f t="shared" si="59"/>
        <v>4.7127681965861097</v>
      </c>
      <c r="AG547" s="49">
        <f t="shared" si="60"/>
        <v>4.8410325097100761</v>
      </c>
      <c r="AH547" s="128"/>
      <c r="AI547" s="42"/>
      <c r="AJ547" s="42"/>
    </row>
    <row r="548" spans="2:36" x14ac:dyDescent="0.3">
      <c r="B548" s="42"/>
      <c r="C548" s="42"/>
      <c r="D548" s="42"/>
      <c r="E548" s="46">
        <v>45356</v>
      </c>
      <c r="F548" s="47">
        <v>109.41</v>
      </c>
      <c r="G548" s="48">
        <f t="shared" si="61"/>
        <v>-1.751077586206895E-2</v>
      </c>
      <c r="H548" s="47">
        <v>124.82</v>
      </c>
      <c r="I548" s="48">
        <f t="shared" si="56"/>
        <v>-1.4060031595576672E-2</v>
      </c>
      <c r="J548" s="49">
        <f t="shared" si="62"/>
        <v>1.5517480975764615</v>
      </c>
      <c r="K548" s="49">
        <f t="shared" si="57"/>
        <v>0.94221125932767236</v>
      </c>
      <c r="L548" s="49">
        <f t="shared" si="58"/>
        <v>1.5816901182197247</v>
      </c>
      <c r="AE548" s="46">
        <v>45356</v>
      </c>
      <c r="AF548" s="49">
        <f t="shared" si="59"/>
        <v>4.6951022934886986</v>
      </c>
      <c r="AG548" s="49">
        <f t="shared" si="60"/>
        <v>4.8268726995058966</v>
      </c>
      <c r="AH548" s="128"/>
      <c r="AI548" s="42"/>
      <c r="AJ548" s="42"/>
    </row>
    <row r="549" spans="2:36" x14ac:dyDescent="0.3">
      <c r="B549" s="42"/>
      <c r="C549" s="42"/>
      <c r="D549" s="42"/>
      <c r="E549" s="46">
        <v>45357</v>
      </c>
      <c r="F549" s="47">
        <v>108.8</v>
      </c>
      <c r="G549" s="48">
        <f t="shared" si="61"/>
        <v>-5.5753587423452711E-3</v>
      </c>
      <c r="H549" s="47">
        <v>123.3</v>
      </c>
      <c r="I549" s="48">
        <f t="shared" si="56"/>
        <v>-1.2177535651337945E-2</v>
      </c>
      <c r="J549" s="49">
        <f t="shared" si="62"/>
        <v>1.5621193088296372</v>
      </c>
      <c r="K549" s="49">
        <f t="shared" si="57"/>
        <v>0.94221125932767236</v>
      </c>
      <c r="L549" s="49">
        <f t="shared" si="58"/>
        <v>1.5816901182197247</v>
      </c>
      <c r="AE549" s="46">
        <v>45357</v>
      </c>
      <c r="AF549" s="49">
        <f t="shared" si="59"/>
        <v>4.6895113344218426</v>
      </c>
      <c r="AG549" s="49">
        <f t="shared" si="60"/>
        <v>4.8146204101702983</v>
      </c>
      <c r="AH549" s="128"/>
      <c r="AI549" s="42"/>
      <c r="AJ549" s="42"/>
    </row>
    <row r="550" spans="2:36" x14ac:dyDescent="0.3">
      <c r="B550" s="42"/>
      <c r="C550" s="42"/>
      <c r="D550" s="42"/>
      <c r="E550" s="46">
        <v>45358</v>
      </c>
      <c r="F550" s="47">
        <v>110.91</v>
      </c>
      <c r="G550" s="48">
        <f t="shared" si="61"/>
        <v>1.939338235294108E-2</v>
      </c>
      <c r="H550" s="47">
        <v>124.8</v>
      </c>
      <c r="I550" s="48">
        <f t="shared" si="56"/>
        <v>1.2165450121654597E-2</v>
      </c>
      <c r="J550" s="49">
        <f t="shared" si="62"/>
        <v>1.5732744934884768</v>
      </c>
      <c r="K550" s="49">
        <f t="shared" si="57"/>
        <v>0.94221125932767236</v>
      </c>
      <c r="L550" s="49">
        <f t="shared" si="58"/>
        <v>1.5816901182197247</v>
      </c>
      <c r="AE550" s="46">
        <v>45358</v>
      </c>
      <c r="AF550" s="49">
        <f t="shared" si="59"/>
        <v>4.7087190616166499</v>
      </c>
      <c r="AG550" s="49">
        <f t="shared" si="60"/>
        <v>4.8267124559353274</v>
      </c>
      <c r="AH550" s="128"/>
      <c r="AI550" s="42"/>
      <c r="AJ550" s="42"/>
    </row>
    <row r="551" spans="2:36" x14ac:dyDescent="0.3">
      <c r="B551" s="42"/>
      <c r="C551" s="42"/>
      <c r="D551" s="42"/>
      <c r="E551" s="46">
        <v>45359</v>
      </c>
      <c r="F551" s="47">
        <v>108.75</v>
      </c>
      <c r="G551" s="48">
        <f t="shared" si="61"/>
        <v>-1.9475250202867112E-2</v>
      </c>
      <c r="H551" s="47">
        <v>125.99</v>
      </c>
      <c r="I551" s="48">
        <f t="shared" si="56"/>
        <v>9.5352564102564319E-3</v>
      </c>
      <c r="J551" s="49">
        <f t="shared" si="62"/>
        <v>1.5280640961221683</v>
      </c>
      <c r="K551" s="49">
        <f t="shared" si="57"/>
        <v>0.94221125932767236</v>
      </c>
      <c r="L551" s="49">
        <f t="shared" si="58"/>
        <v>1.5816901182197247</v>
      </c>
      <c r="AE551" s="46">
        <v>45359</v>
      </c>
      <c r="AF551" s="49">
        <f t="shared" si="59"/>
        <v>4.6890516699687934</v>
      </c>
      <c r="AG551" s="49">
        <f t="shared" si="60"/>
        <v>4.8362025387225387</v>
      </c>
      <c r="AH551" s="128"/>
      <c r="AI551" s="42"/>
      <c r="AJ551" s="42"/>
    </row>
    <row r="552" spans="2:36" x14ac:dyDescent="0.3">
      <c r="B552" s="42"/>
      <c r="C552" s="42"/>
      <c r="D552" s="42"/>
      <c r="E552" s="46">
        <v>45362</v>
      </c>
      <c r="F552" s="47">
        <v>108.76</v>
      </c>
      <c r="G552" s="48">
        <f t="shared" si="61"/>
        <v>9.195402298844968E-5</v>
      </c>
      <c r="H552" s="47">
        <v>124.57</v>
      </c>
      <c r="I552" s="48">
        <f t="shared" si="56"/>
        <v>-1.127073577268034E-2</v>
      </c>
      <c r="J552" s="49">
        <f t="shared" si="62"/>
        <v>1.5456249380435454</v>
      </c>
      <c r="K552" s="49">
        <f t="shared" si="57"/>
        <v>0.94221125932767236</v>
      </c>
      <c r="L552" s="49">
        <f t="shared" si="58"/>
        <v>1.5816901182197247</v>
      </c>
      <c r="AE552" s="46">
        <v>45362</v>
      </c>
      <c r="AF552" s="49">
        <f t="shared" si="59"/>
        <v>4.6891436197642697</v>
      </c>
      <c r="AG552" s="49">
        <f t="shared" si="60"/>
        <v>4.8248678068980011</v>
      </c>
      <c r="AH552" s="128"/>
      <c r="AI552" s="42"/>
      <c r="AJ552" s="42"/>
    </row>
    <row r="553" spans="2:36" x14ac:dyDescent="0.3">
      <c r="B553" s="42"/>
      <c r="C553" s="42"/>
      <c r="D553" s="42"/>
      <c r="E553" s="46">
        <v>45363</v>
      </c>
      <c r="F553" s="47">
        <v>109.94</v>
      </c>
      <c r="G553" s="48">
        <f t="shared" si="61"/>
        <v>1.0849577050386028E-2</v>
      </c>
      <c r="H553" s="47">
        <v>123.68</v>
      </c>
      <c r="I553" s="48">
        <f t="shared" si="56"/>
        <v>-7.1445773460703244E-3</v>
      </c>
      <c r="J553" s="49">
        <f t="shared" si="62"/>
        <v>1.5736372882201966</v>
      </c>
      <c r="K553" s="49">
        <f t="shared" si="57"/>
        <v>0.94221125932767236</v>
      </c>
      <c r="L553" s="49">
        <f t="shared" si="58"/>
        <v>1.5816901182197247</v>
      </c>
      <c r="AE553" s="46">
        <v>45363</v>
      </c>
      <c r="AF553" s="49">
        <f t="shared" si="59"/>
        <v>4.6999347624325143</v>
      </c>
      <c r="AG553" s="49">
        <f t="shared" si="60"/>
        <v>4.8176975848391121</v>
      </c>
      <c r="AH553" s="128"/>
      <c r="AI553" s="42"/>
      <c r="AJ553" s="42"/>
    </row>
    <row r="554" spans="2:36" x14ac:dyDescent="0.3">
      <c r="B554" s="42"/>
      <c r="C554" s="42"/>
      <c r="D554" s="42"/>
      <c r="E554" s="46">
        <v>45364</v>
      </c>
      <c r="F554" s="47">
        <v>109.98</v>
      </c>
      <c r="G554" s="48">
        <f t="shared" si="61"/>
        <v>3.6383481899227021E-4</v>
      </c>
      <c r="H554" s="47">
        <v>126.1</v>
      </c>
      <c r="I554" s="48">
        <f t="shared" si="56"/>
        <v>1.9566623544631234E-2</v>
      </c>
      <c r="J554" s="49">
        <f t="shared" si="62"/>
        <v>1.5439989853583171</v>
      </c>
      <c r="K554" s="49">
        <f t="shared" si="57"/>
        <v>0.94221125932767236</v>
      </c>
      <c r="L554" s="49">
        <f t="shared" si="58"/>
        <v>1.5816901182197247</v>
      </c>
      <c r="AE554" s="46">
        <v>45364</v>
      </c>
      <c r="AF554" s="49">
        <f t="shared" si="59"/>
        <v>4.7002985310796683</v>
      </c>
      <c r="AG554" s="49">
        <f t="shared" si="60"/>
        <v>4.8370752429708741</v>
      </c>
      <c r="AH554" s="128"/>
      <c r="AI554" s="42"/>
      <c r="AJ554" s="42"/>
    </row>
    <row r="555" spans="2:36" x14ac:dyDescent="0.3">
      <c r="B555" s="42"/>
      <c r="C555" s="42"/>
      <c r="D555" s="42"/>
      <c r="E555" s="46">
        <v>45365</v>
      </c>
      <c r="F555" s="47">
        <v>110.01</v>
      </c>
      <c r="G555" s="48">
        <f t="shared" si="61"/>
        <v>2.7277686852156258E-4</v>
      </c>
      <c r="H555" s="47">
        <v>124.8</v>
      </c>
      <c r="I555" s="48">
        <f t="shared" si="56"/>
        <v>-1.0309278350515427E-2</v>
      </c>
      <c r="J555" s="49">
        <f t="shared" si="62"/>
        <v>1.5605078624891116</v>
      </c>
      <c r="K555" s="49">
        <f t="shared" si="57"/>
        <v>0.94221125932767236</v>
      </c>
      <c r="L555" s="49">
        <f t="shared" si="58"/>
        <v>1.5816901182197247</v>
      </c>
      <c r="AE555" s="46">
        <v>45365</v>
      </c>
      <c r="AF555" s="49">
        <f t="shared" si="59"/>
        <v>4.7005712707513441</v>
      </c>
      <c r="AG555" s="49">
        <f t="shared" si="60"/>
        <v>4.8267124559353274</v>
      </c>
      <c r="AH555" s="128"/>
      <c r="AI555" s="42"/>
      <c r="AJ555" s="42"/>
    </row>
    <row r="556" spans="2:36" x14ac:dyDescent="0.3">
      <c r="B556" s="42"/>
      <c r="C556" s="42"/>
      <c r="D556" s="42"/>
      <c r="E556" s="46">
        <v>45366</v>
      </c>
      <c r="F556" s="47">
        <v>110.41</v>
      </c>
      <c r="G556" s="48">
        <f t="shared" si="61"/>
        <v>3.6360330879010583E-3</v>
      </c>
      <c r="H556" s="47">
        <v>124.97</v>
      </c>
      <c r="I556" s="48">
        <f t="shared" si="56"/>
        <v>1.3621794871794268E-3</v>
      </c>
      <c r="J556" s="49">
        <f t="shared" si="62"/>
        <v>1.5640514019743876</v>
      </c>
      <c r="K556" s="49">
        <f t="shared" si="57"/>
        <v>0.94221125932767236</v>
      </c>
      <c r="L556" s="49">
        <f t="shared" si="58"/>
        <v>1.5816901182197247</v>
      </c>
      <c r="AE556" s="46">
        <v>45366</v>
      </c>
      <c r="AF556" s="49">
        <f t="shared" si="59"/>
        <v>4.7042007094510456</v>
      </c>
      <c r="AG556" s="49">
        <f t="shared" si="60"/>
        <v>4.8280737084976924</v>
      </c>
      <c r="AH556" s="128"/>
      <c r="AI556" s="42"/>
      <c r="AJ556" s="42"/>
    </row>
    <row r="557" spans="2:36" x14ac:dyDescent="0.3">
      <c r="B557" s="42"/>
      <c r="C557" s="42"/>
      <c r="D557" s="42"/>
      <c r="E557" s="46">
        <v>45369</v>
      </c>
      <c r="F557" s="47">
        <v>110.28</v>
      </c>
      <c r="G557" s="48">
        <f t="shared" si="61"/>
        <v>-1.1774295806539214E-3</v>
      </c>
      <c r="H557" s="47">
        <v>123.43</v>
      </c>
      <c r="I557" s="48">
        <f t="shared" si="56"/>
        <v>-1.2322957509802279E-2</v>
      </c>
      <c r="J557" s="49">
        <f t="shared" si="62"/>
        <v>1.5817010767500392</v>
      </c>
      <c r="K557" s="49">
        <f t="shared" si="57"/>
        <v>0.94221125932767236</v>
      </c>
      <c r="L557" s="49">
        <f t="shared" si="58"/>
        <v>1.5816901182197247</v>
      </c>
      <c r="AE557" s="46">
        <v>45369</v>
      </c>
      <c r="AF557" s="49">
        <f t="shared" si="59"/>
        <v>4.7030225861555959</v>
      </c>
      <c r="AG557" s="49">
        <f t="shared" si="60"/>
        <v>4.8156741937558376</v>
      </c>
      <c r="AH557" s="128"/>
      <c r="AI557" s="42"/>
      <c r="AJ557" s="42"/>
    </row>
    <row r="558" spans="2:36" x14ac:dyDescent="0.3">
      <c r="B558" s="42"/>
      <c r="C558" s="42"/>
      <c r="D558" s="42"/>
      <c r="E558" s="46">
        <v>45370</v>
      </c>
      <c r="F558" s="47">
        <v>110.74</v>
      </c>
      <c r="G558" s="48">
        <f t="shared" si="61"/>
        <v>4.171200580340928E-3</v>
      </c>
      <c r="H558" s="47">
        <v>123.98</v>
      </c>
      <c r="I558" s="48">
        <f t="shared" si="56"/>
        <v>4.4559669448269723E-3</v>
      </c>
      <c r="J558" s="49">
        <f t="shared" si="62"/>
        <v>1.5812526596166334</v>
      </c>
      <c r="K558" s="49">
        <f t="shared" si="57"/>
        <v>0.94221125932767236</v>
      </c>
      <c r="L558" s="49">
        <f t="shared" si="58"/>
        <v>1.5816901182197247</v>
      </c>
      <c r="AE558" s="46">
        <v>45370</v>
      </c>
      <c r="AF558" s="49">
        <f t="shared" si="59"/>
        <v>4.7071851113948213</v>
      </c>
      <c r="AG558" s="49">
        <f t="shared" si="60"/>
        <v>4.8201202622737735</v>
      </c>
      <c r="AH558" s="128"/>
      <c r="AI558" s="42"/>
      <c r="AJ558" s="42"/>
    </row>
    <row r="559" spans="2:36" x14ac:dyDescent="0.3">
      <c r="B559" s="42"/>
      <c r="C559" s="42"/>
      <c r="D559" s="42"/>
      <c r="E559" s="46">
        <v>45371</v>
      </c>
      <c r="F559" s="47">
        <v>112.64</v>
      </c>
      <c r="G559" s="48">
        <f t="shared" si="61"/>
        <v>1.7157305400036238E-2</v>
      </c>
      <c r="H559" s="47">
        <v>127.76</v>
      </c>
      <c r="I559" s="48">
        <f t="shared" si="56"/>
        <v>3.048878851427661E-2</v>
      </c>
      <c r="J559" s="49">
        <f t="shared" si="62"/>
        <v>1.5607959177617126</v>
      </c>
      <c r="K559" s="49">
        <f t="shared" si="57"/>
        <v>0.94221125932767236</v>
      </c>
      <c r="L559" s="49">
        <f t="shared" si="58"/>
        <v>1.5816901182197247</v>
      </c>
      <c r="AE559" s="46">
        <v>45371</v>
      </c>
      <c r="AF559" s="49">
        <f t="shared" si="59"/>
        <v>4.724196892409732</v>
      </c>
      <c r="AG559" s="49">
        <f t="shared" si="60"/>
        <v>4.8501535039067569</v>
      </c>
      <c r="AH559" s="128"/>
      <c r="AI559" s="42"/>
      <c r="AJ559" s="42"/>
    </row>
    <row r="560" spans="2:36" x14ac:dyDescent="0.3">
      <c r="B560" s="42"/>
      <c r="C560" s="42"/>
      <c r="D560" s="42"/>
      <c r="E560" s="46">
        <v>45372</v>
      </c>
      <c r="F560" s="47">
        <v>114.53</v>
      </c>
      <c r="G560" s="48">
        <f t="shared" si="61"/>
        <v>1.6779119318181879E-2</v>
      </c>
      <c r="H560" s="47">
        <v>131.66</v>
      </c>
      <c r="I560" s="48">
        <f t="shared" si="56"/>
        <v>3.0525986224170243E-2</v>
      </c>
      <c r="J560" s="49">
        <f t="shared" si="62"/>
        <v>1.5399754299373396</v>
      </c>
      <c r="K560" s="49">
        <f t="shared" si="57"/>
        <v>0.94221125932767236</v>
      </c>
      <c r="L560" s="49">
        <f t="shared" si="58"/>
        <v>1.5816901182197247</v>
      </c>
      <c r="AE560" s="46">
        <v>45372</v>
      </c>
      <c r="AF560" s="49">
        <f t="shared" si="59"/>
        <v>4.7408367974096253</v>
      </c>
      <c r="AG560" s="49">
        <f t="shared" si="60"/>
        <v>4.8802228420397302</v>
      </c>
      <c r="AH560" s="128"/>
      <c r="AI560" s="42"/>
      <c r="AJ560" s="42"/>
    </row>
    <row r="561" spans="2:36" x14ac:dyDescent="0.3">
      <c r="B561" s="42"/>
      <c r="C561" s="42"/>
      <c r="D561" s="42"/>
      <c r="E561" s="46">
        <v>45373</v>
      </c>
      <c r="F561" s="47">
        <v>112.58</v>
      </c>
      <c r="G561" s="48">
        <f t="shared" si="61"/>
        <v>-1.7026106696935273E-2</v>
      </c>
      <c r="H561" s="47">
        <v>127.86</v>
      </c>
      <c r="I561" s="48">
        <f t="shared" si="56"/>
        <v>-2.8862220871942901E-2</v>
      </c>
      <c r="J561" s="49">
        <f t="shared" si="62"/>
        <v>1.5587444711662886</v>
      </c>
      <c r="K561" s="49">
        <f t="shared" si="57"/>
        <v>0.94221125932767236</v>
      </c>
      <c r="L561" s="49">
        <f t="shared" si="58"/>
        <v>1.5816901182197247</v>
      </c>
      <c r="AE561" s="46">
        <v>45373</v>
      </c>
      <c r="AF561" s="49">
        <f t="shared" si="59"/>
        <v>4.7236640800358805</v>
      </c>
      <c r="AG561" s="49">
        <f t="shared" si="60"/>
        <v>4.8509359153385807</v>
      </c>
      <c r="AH561" s="128"/>
      <c r="AI561" s="42"/>
      <c r="AJ561" s="42"/>
    </row>
    <row r="562" spans="2:36" x14ac:dyDescent="0.3">
      <c r="B562" s="42"/>
      <c r="C562" s="42"/>
      <c r="D562" s="42"/>
      <c r="E562" s="46">
        <v>45376</v>
      </c>
      <c r="F562" s="47">
        <v>113.42</v>
      </c>
      <c r="G562" s="48">
        <f t="shared" si="61"/>
        <v>7.4613608100906337E-3</v>
      </c>
      <c r="H562" s="47">
        <v>128.84</v>
      </c>
      <c r="I562" s="48">
        <f t="shared" si="56"/>
        <v>7.6646331925542821E-3</v>
      </c>
      <c r="J562" s="49">
        <f t="shared" si="62"/>
        <v>1.5584300315284674</v>
      </c>
      <c r="K562" s="49">
        <f t="shared" si="57"/>
        <v>0.94221125932767236</v>
      </c>
      <c r="L562" s="49">
        <f t="shared" si="58"/>
        <v>1.5816901182197247</v>
      </c>
      <c r="AE562" s="46">
        <v>45376</v>
      </c>
      <c r="AF562" s="49">
        <f t="shared" si="59"/>
        <v>4.7310977425858818</v>
      </c>
      <c r="AG562" s="49">
        <f t="shared" si="60"/>
        <v>4.8585713244629982</v>
      </c>
      <c r="AH562" s="128"/>
      <c r="AI562" s="42"/>
      <c r="AJ562" s="42"/>
    </row>
    <row r="563" spans="2:36" x14ac:dyDescent="0.3">
      <c r="B563" s="42"/>
      <c r="C563" s="42"/>
      <c r="D563" s="42"/>
      <c r="E563" s="46">
        <v>45377</v>
      </c>
      <c r="F563" s="47">
        <v>113.89</v>
      </c>
      <c r="G563" s="48">
        <f t="shared" si="61"/>
        <v>4.1438899664962836E-3</v>
      </c>
      <c r="H563" s="47">
        <v>127.88</v>
      </c>
      <c r="I563" s="48">
        <f t="shared" si="56"/>
        <v>-7.4511021421919121E-3</v>
      </c>
      <c r="J563" s="49">
        <f t="shared" si="62"/>
        <v>1.576635667499164</v>
      </c>
      <c r="K563" s="49">
        <f t="shared" si="57"/>
        <v>0.94221125932767236</v>
      </c>
      <c r="L563" s="49">
        <f t="shared" si="58"/>
        <v>1.5816901182197247</v>
      </c>
      <c r="AE563" s="46">
        <v>45377</v>
      </c>
      <c r="AF563" s="49">
        <f t="shared" si="59"/>
        <v>4.7352330702862595</v>
      </c>
      <c r="AG563" s="49">
        <f t="shared" si="60"/>
        <v>4.851092324191641</v>
      </c>
      <c r="AH563" s="128"/>
      <c r="AI563" s="42"/>
      <c r="AJ563" s="42"/>
    </row>
    <row r="564" spans="2:36" x14ac:dyDescent="0.3">
      <c r="B564" s="42"/>
      <c r="C564" s="42"/>
      <c r="D564" s="42"/>
      <c r="E564" s="46">
        <v>45378</v>
      </c>
      <c r="F564" s="47">
        <v>113.58</v>
      </c>
      <c r="G564" s="48">
        <f t="shared" si="61"/>
        <v>-2.7219246641496664E-3</v>
      </c>
      <c r="H564" s="47">
        <v>130.88999999999999</v>
      </c>
      <c r="I564" s="48">
        <f t="shared" si="56"/>
        <v>2.3537691585861609E-2</v>
      </c>
      <c r="J564" s="49">
        <f t="shared" si="62"/>
        <v>1.5361859137334177</v>
      </c>
      <c r="K564" s="49">
        <f t="shared" si="57"/>
        <v>0.94221125932767236</v>
      </c>
      <c r="L564" s="49">
        <f t="shared" si="58"/>
        <v>1.5816901182197247</v>
      </c>
      <c r="AE564" s="46">
        <v>45378</v>
      </c>
      <c r="AF564" s="49">
        <f t="shared" si="59"/>
        <v>4.7325074344492863</v>
      </c>
      <c r="AG564" s="49">
        <f t="shared" si="60"/>
        <v>4.8743572758036278</v>
      </c>
      <c r="AH564" s="128"/>
      <c r="AI564" s="42"/>
      <c r="AJ564" s="42"/>
    </row>
    <row r="565" spans="2:36" x14ac:dyDescent="0.3">
      <c r="B565" s="42"/>
      <c r="C565" s="42"/>
      <c r="D565" s="42"/>
      <c r="E565" s="46">
        <v>45379</v>
      </c>
      <c r="F565" s="47">
        <v>112.45</v>
      </c>
      <c r="G565" s="48">
        <f t="shared" si="61"/>
        <v>-9.9489346715970761E-3</v>
      </c>
      <c r="H565" s="47">
        <v>131.37</v>
      </c>
      <c r="I565" s="48">
        <f t="shared" si="56"/>
        <v>3.6672014668808206E-3</v>
      </c>
      <c r="J565" s="49">
        <f t="shared" si="62"/>
        <v>1.5153454234744597</v>
      </c>
      <c r="K565" s="49">
        <f t="shared" si="57"/>
        <v>0.94221125932767236</v>
      </c>
      <c r="L565" s="49">
        <f t="shared" si="58"/>
        <v>1.5816901182197247</v>
      </c>
      <c r="AE565" s="46">
        <v>45379</v>
      </c>
      <c r="AF565" s="49">
        <f t="shared" si="59"/>
        <v>4.7225086784053243</v>
      </c>
      <c r="AG565" s="49">
        <f t="shared" si="60"/>
        <v>4.8780177694814171</v>
      </c>
      <c r="AH565" s="128"/>
      <c r="AI565" s="42"/>
      <c r="AJ565" s="42"/>
    </row>
    <row r="566" spans="2:36" x14ac:dyDescent="0.3">
      <c r="B566" s="42"/>
      <c r="C566" s="42"/>
      <c r="D566" s="42"/>
      <c r="E566" s="46">
        <v>45383</v>
      </c>
      <c r="F566" s="47">
        <v>112.47</v>
      </c>
      <c r="G566" s="48">
        <f t="shared" si="61"/>
        <v>1.7785682525572888E-4</v>
      </c>
      <c r="H566" s="47">
        <v>131.03</v>
      </c>
      <c r="I566" s="48">
        <f t="shared" si="56"/>
        <v>-2.5881099185506296E-3</v>
      </c>
      <c r="J566" s="49">
        <f t="shared" si="62"/>
        <v>1.5195476944603885</v>
      </c>
      <c r="K566" s="49">
        <f t="shared" si="57"/>
        <v>0.94221125932767236</v>
      </c>
      <c r="L566" s="49">
        <f t="shared" si="58"/>
        <v>1.5816901182197247</v>
      </c>
      <c r="AE566" s="46">
        <v>45383</v>
      </c>
      <c r="AF566" s="49">
        <f t="shared" si="59"/>
        <v>4.7226865194159302</v>
      </c>
      <c r="AG566" s="49">
        <f t="shared" si="60"/>
        <v>4.8754263046164938</v>
      </c>
      <c r="AH566" s="128"/>
      <c r="AI566" s="42"/>
      <c r="AJ566" s="42"/>
    </row>
    <row r="567" spans="2:36" x14ac:dyDescent="0.3">
      <c r="B567" s="42"/>
      <c r="C567" s="42"/>
      <c r="D567" s="42"/>
      <c r="E567" s="46">
        <v>45384</v>
      </c>
      <c r="F567" s="47">
        <v>110.56</v>
      </c>
      <c r="G567" s="48">
        <f t="shared" si="61"/>
        <v>-1.6982306392815838E-2</v>
      </c>
      <c r="H567" s="47">
        <v>126.31</v>
      </c>
      <c r="I567" s="48">
        <f t="shared" si="56"/>
        <v>-3.6022284972906937E-2</v>
      </c>
      <c r="J567" s="49">
        <f t="shared" si="62"/>
        <v>1.5495609977794795</v>
      </c>
      <c r="K567" s="49">
        <f t="shared" si="57"/>
        <v>0.94221125932767236</v>
      </c>
      <c r="L567" s="49">
        <f t="shared" si="58"/>
        <v>1.5816901182197247</v>
      </c>
      <c r="AE567" s="46">
        <v>45384</v>
      </c>
      <c r="AF567" s="49">
        <f t="shared" si="59"/>
        <v>4.70555836001936</v>
      </c>
      <c r="AG567" s="49">
        <f t="shared" si="60"/>
        <v>4.8387392027858835</v>
      </c>
      <c r="AH567" s="128"/>
      <c r="AI567" s="42"/>
      <c r="AJ567" s="42"/>
    </row>
    <row r="568" spans="2:36" x14ac:dyDescent="0.3">
      <c r="B568" s="42"/>
      <c r="C568" s="42"/>
      <c r="D568" s="42"/>
      <c r="E568" s="46">
        <v>45385</v>
      </c>
      <c r="F568" s="47">
        <v>112.59</v>
      </c>
      <c r="G568" s="48">
        <f t="shared" si="61"/>
        <v>1.8361070911722122E-2</v>
      </c>
      <c r="H568" s="47">
        <v>126.57</v>
      </c>
      <c r="I568" s="48">
        <f t="shared" si="56"/>
        <v>2.0584276779351818E-3</v>
      </c>
      <c r="J568" s="49">
        <f t="shared" si="62"/>
        <v>1.574771044836645</v>
      </c>
      <c r="K568" s="49">
        <f t="shared" si="57"/>
        <v>0.94221125932767236</v>
      </c>
      <c r="L568" s="49">
        <f t="shared" si="58"/>
        <v>1.5816901182197247</v>
      </c>
      <c r="AE568" s="46">
        <v>45385</v>
      </c>
      <c r="AF568" s="49">
        <f t="shared" si="59"/>
        <v>4.7237529018150388</v>
      </c>
      <c r="AG568" s="49">
        <f t="shared" si="60"/>
        <v>4.8407955148043573</v>
      </c>
      <c r="AH568" s="128"/>
      <c r="AI568" s="42"/>
      <c r="AJ568" s="42"/>
    </row>
    <row r="569" spans="2:36" x14ac:dyDescent="0.3">
      <c r="B569" s="42"/>
      <c r="C569" s="42"/>
      <c r="D569" s="42"/>
      <c r="E569" s="46">
        <v>45386</v>
      </c>
      <c r="F569" s="47">
        <v>111.08</v>
      </c>
      <c r="G569" s="48">
        <f t="shared" si="61"/>
        <v>-1.3411493027799981E-2</v>
      </c>
      <c r="H569" s="47">
        <v>126.01</v>
      </c>
      <c r="I569" s="48">
        <f t="shared" si="56"/>
        <v>-4.4244291696293736E-3</v>
      </c>
      <c r="J569" s="49">
        <f t="shared" si="62"/>
        <v>1.5605555815844268</v>
      </c>
      <c r="K569" s="49">
        <f t="shared" si="57"/>
        <v>0.94221125932767236</v>
      </c>
      <c r="L569" s="49">
        <f t="shared" si="58"/>
        <v>1.5816901182197247</v>
      </c>
      <c r="AE569" s="46">
        <v>45386</v>
      </c>
      <c r="AF569" s="49">
        <f t="shared" si="59"/>
        <v>4.7102506624385985</v>
      </c>
      <c r="AG569" s="49">
        <f t="shared" si="60"/>
        <v>4.8363612688816016</v>
      </c>
      <c r="AH569" s="128"/>
      <c r="AI569" s="42"/>
      <c r="AJ569" s="42"/>
    </row>
    <row r="570" spans="2:36" x14ac:dyDescent="0.3">
      <c r="B570" s="42"/>
      <c r="C570" s="42"/>
      <c r="D570" s="42"/>
      <c r="E570" s="46">
        <v>45387</v>
      </c>
      <c r="F570" s="47">
        <v>114.67</v>
      </c>
      <c r="G570" s="48">
        <f t="shared" si="61"/>
        <v>3.2319049333813465E-2</v>
      </c>
      <c r="H570" s="47">
        <v>127.58</v>
      </c>
      <c r="I570" s="48">
        <f t="shared" si="56"/>
        <v>1.2459328624712329E-2</v>
      </c>
      <c r="J570" s="49">
        <f t="shared" si="62"/>
        <v>1.5911663894707984</v>
      </c>
      <c r="K570" s="49">
        <f t="shared" si="57"/>
        <v>0.94221125932767236</v>
      </c>
      <c r="L570" s="49">
        <f t="shared" si="58"/>
        <v>1.5816901182197247</v>
      </c>
      <c r="AE570" s="46">
        <v>45387</v>
      </c>
      <c r="AF570" s="49">
        <f t="shared" si="59"/>
        <v>4.7420584380502131</v>
      </c>
      <c r="AG570" s="49">
        <f t="shared" si="60"/>
        <v>4.8487436188138089</v>
      </c>
      <c r="AH570" s="128"/>
      <c r="AI570" s="42"/>
      <c r="AJ570" s="42"/>
    </row>
    <row r="571" spans="2:36" x14ac:dyDescent="0.3">
      <c r="B571" s="42"/>
      <c r="C571" s="42"/>
      <c r="D571" s="42"/>
      <c r="E571" s="46">
        <v>45390</v>
      </c>
      <c r="F571" s="47">
        <v>116.06</v>
      </c>
      <c r="G571" s="48">
        <f t="shared" si="61"/>
        <v>1.2121740647074164E-2</v>
      </c>
      <c r="H571" s="47">
        <v>129.32</v>
      </c>
      <c r="I571" s="48">
        <f t="shared" si="56"/>
        <v>1.363850133249711E-2</v>
      </c>
      <c r="J571" s="49">
        <f t="shared" si="62"/>
        <v>1.5887854433836648</v>
      </c>
      <c r="K571" s="49">
        <f t="shared" si="57"/>
        <v>0.94221125932767236</v>
      </c>
      <c r="L571" s="49">
        <f t="shared" si="58"/>
        <v>1.5816901182197247</v>
      </c>
      <c r="AE571" s="46">
        <v>45390</v>
      </c>
      <c r="AF571" s="49">
        <f t="shared" si="59"/>
        <v>4.7541072987624622</v>
      </c>
      <c r="AG571" s="49">
        <f t="shared" si="60"/>
        <v>4.8622899528572319</v>
      </c>
      <c r="AH571" s="128"/>
      <c r="AI571" s="42"/>
      <c r="AJ571" s="42"/>
    </row>
    <row r="572" spans="2:36" x14ac:dyDescent="0.3">
      <c r="B572" s="42"/>
      <c r="C572" s="42"/>
      <c r="D572" s="42"/>
      <c r="E572" s="46">
        <v>45391</v>
      </c>
      <c r="F572" s="47">
        <v>111.87</v>
      </c>
      <c r="G572" s="48">
        <f t="shared" si="61"/>
        <v>-3.6102016198517939E-2</v>
      </c>
      <c r="H572" s="47">
        <v>132</v>
      </c>
      <c r="I572" s="48">
        <f t="shared" si="56"/>
        <v>2.0723785957315277E-2</v>
      </c>
      <c r="J572" s="49">
        <f t="shared" si="62"/>
        <v>1.5003344750454355</v>
      </c>
      <c r="K572" s="49">
        <f t="shared" si="57"/>
        <v>0.94221125932767236</v>
      </c>
      <c r="L572" s="49">
        <f t="shared" si="58"/>
        <v>1.5816901182197247</v>
      </c>
      <c r="AE572" s="46">
        <v>45391</v>
      </c>
      <c r="AF572" s="49">
        <f t="shared" si="59"/>
        <v>4.7173374828588388</v>
      </c>
      <c r="AG572" s="49">
        <f t="shared" si="60"/>
        <v>4.8828019225863706</v>
      </c>
      <c r="AH572" s="128"/>
      <c r="AI572" s="42"/>
      <c r="AJ572" s="42"/>
    </row>
    <row r="573" spans="2:36" x14ac:dyDescent="0.3">
      <c r="B573" s="42"/>
      <c r="C573" s="42"/>
      <c r="D573" s="42"/>
      <c r="E573" s="46">
        <v>45392</v>
      </c>
      <c r="F573" s="47">
        <v>114.22</v>
      </c>
      <c r="G573" s="48">
        <f t="shared" si="61"/>
        <v>2.1006525431304102E-2</v>
      </c>
      <c r="H573" s="47">
        <v>126.08</v>
      </c>
      <c r="I573" s="48">
        <f t="shared" si="56"/>
        <v>-4.4848484848484915E-2</v>
      </c>
      <c r="J573" s="49">
        <f t="shared" si="62"/>
        <v>1.603778316896606</v>
      </c>
      <c r="K573" s="49">
        <f t="shared" si="57"/>
        <v>0.94221125932767236</v>
      </c>
      <c r="L573" s="49">
        <f t="shared" si="58"/>
        <v>1.5816901182197247</v>
      </c>
      <c r="AE573" s="46">
        <v>45392</v>
      </c>
      <c r="AF573" s="49">
        <f t="shared" si="59"/>
        <v>4.7381264132367171</v>
      </c>
      <c r="AG573" s="49">
        <f t="shared" si="60"/>
        <v>4.8369166261095691</v>
      </c>
      <c r="AH573" s="128"/>
      <c r="AI573" s="42"/>
      <c r="AJ573" s="42"/>
    </row>
    <row r="574" spans="2:36" x14ac:dyDescent="0.3">
      <c r="B574" s="42"/>
      <c r="C574" s="42"/>
      <c r="D574" s="42"/>
      <c r="E574" s="46">
        <v>45393</v>
      </c>
      <c r="F574" s="47">
        <v>113.02</v>
      </c>
      <c r="G574" s="48">
        <f t="shared" si="61"/>
        <v>-1.0506040973559783E-2</v>
      </c>
      <c r="H574" s="47">
        <v>126.87</v>
      </c>
      <c r="I574" s="48">
        <f t="shared" si="56"/>
        <v>6.2658629441625369E-3</v>
      </c>
      <c r="J574" s="49">
        <f t="shared" si="62"/>
        <v>1.5770473933635187</v>
      </c>
      <c r="K574" s="49">
        <f t="shared" si="57"/>
        <v>0.94221125932767236</v>
      </c>
      <c r="L574" s="49">
        <f t="shared" si="58"/>
        <v>1.5816901182197247</v>
      </c>
      <c r="AE574" s="46">
        <v>45393</v>
      </c>
      <c r="AF574" s="49">
        <f t="shared" si="59"/>
        <v>4.7275647942016974</v>
      </c>
      <c r="AG574" s="49">
        <f t="shared" si="60"/>
        <v>4.8431629401525074</v>
      </c>
      <c r="AH574" s="128"/>
      <c r="AI574" s="42"/>
      <c r="AJ574" s="42"/>
    </row>
    <row r="575" spans="2:36" x14ac:dyDescent="0.3">
      <c r="B575" s="42"/>
      <c r="C575" s="42"/>
      <c r="D575" s="42"/>
      <c r="E575" s="46">
        <v>45394</v>
      </c>
      <c r="F575" s="47">
        <v>110.13</v>
      </c>
      <c r="G575" s="48">
        <f t="shared" si="61"/>
        <v>-2.5570695452132419E-2</v>
      </c>
      <c r="H575" s="47">
        <v>123.47</v>
      </c>
      <c r="I575" s="48">
        <f t="shared" si="56"/>
        <v>-2.6799085678253398E-2</v>
      </c>
      <c r="J575" s="49">
        <f t="shared" si="62"/>
        <v>1.5790379685629752</v>
      </c>
      <c r="K575" s="49">
        <f t="shared" si="57"/>
        <v>0.94221125932767236</v>
      </c>
      <c r="L575" s="49">
        <f t="shared" si="58"/>
        <v>1.5816901182197247</v>
      </c>
      <c r="AE575" s="46">
        <v>45394</v>
      </c>
      <c r="AF575" s="49">
        <f t="shared" si="59"/>
        <v>4.7016614861768522</v>
      </c>
      <c r="AG575" s="49">
        <f t="shared" si="60"/>
        <v>4.815998211579652</v>
      </c>
      <c r="AH575" s="128"/>
      <c r="AI575" s="42"/>
      <c r="AJ575" s="42"/>
    </row>
    <row r="576" spans="2:36" x14ac:dyDescent="0.3">
      <c r="B576" s="42"/>
      <c r="C576" s="42"/>
      <c r="D576" s="42"/>
      <c r="E576" s="46">
        <v>45397</v>
      </c>
      <c r="F576" s="47">
        <v>107.58</v>
      </c>
      <c r="G576" s="48">
        <f t="shared" si="61"/>
        <v>-2.3154453827294974E-2</v>
      </c>
      <c r="H576" s="47">
        <v>121.17</v>
      </c>
      <c r="I576" s="48">
        <f t="shared" si="56"/>
        <v>-1.8628006803272035E-2</v>
      </c>
      <c r="J576" s="49">
        <f t="shared" si="62"/>
        <v>1.5717548671873804</v>
      </c>
      <c r="K576" s="49">
        <f t="shared" si="57"/>
        <v>0.94221125932767236</v>
      </c>
      <c r="L576" s="49">
        <f t="shared" si="58"/>
        <v>1.5816901182197247</v>
      </c>
      <c r="AE576" s="46">
        <v>45397</v>
      </c>
      <c r="AF576" s="49">
        <f t="shared" si="59"/>
        <v>4.6782347568450966</v>
      </c>
      <c r="AG576" s="49">
        <f t="shared" si="60"/>
        <v>4.7971945182434315</v>
      </c>
      <c r="AH576" s="128"/>
      <c r="AI576" s="42"/>
      <c r="AJ576" s="42"/>
    </row>
    <row r="577" spans="2:36" x14ac:dyDescent="0.3">
      <c r="B577" s="42"/>
      <c r="C577" s="42"/>
      <c r="D577" s="42"/>
      <c r="E577" s="46">
        <v>45398</v>
      </c>
      <c r="F577" s="47">
        <v>107.83</v>
      </c>
      <c r="G577" s="48">
        <f t="shared" si="61"/>
        <v>2.3238520171036114E-3</v>
      </c>
      <c r="H577" s="47">
        <v>121.88</v>
      </c>
      <c r="I577" s="48">
        <f t="shared" si="56"/>
        <v>5.8595361888256203E-3</v>
      </c>
      <c r="J577" s="49">
        <f t="shared" si="62"/>
        <v>1.5662300114736321</v>
      </c>
      <c r="K577" s="49">
        <f t="shared" si="57"/>
        <v>0.94221125932767236</v>
      </c>
      <c r="L577" s="49">
        <f t="shared" si="58"/>
        <v>1.5816901182197247</v>
      </c>
      <c r="AE577" s="46">
        <v>45398</v>
      </c>
      <c r="AF577" s="49">
        <f t="shared" si="59"/>
        <v>4.6805559128939809</v>
      </c>
      <c r="AG577" s="49">
        <f t="shared" si="60"/>
        <v>4.8030369541175082</v>
      </c>
      <c r="AH577" s="128"/>
      <c r="AI577" s="42"/>
      <c r="AJ577" s="42"/>
    </row>
    <row r="578" spans="2:36" x14ac:dyDescent="0.3">
      <c r="B578" s="42"/>
      <c r="C578" s="42"/>
      <c r="D578" s="42"/>
      <c r="E578" s="46">
        <v>45399</v>
      </c>
      <c r="F578" s="47">
        <v>107.49</v>
      </c>
      <c r="G578" s="48">
        <f t="shared" si="61"/>
        <v>-3.1531113790225218E-3</v>
      </c>
      <c r="H578" s="47">
        <v>123.19</v>
      </c>
      <c r="I578" s="48">
        <f t="shared" si="56"/>
        <v>1.074827699376435E-2</v>
      </c>
      <c r="J578" s="49">
        <f t="shared" si="62"/>
        <v>1.5446887710221839</v>
      </c>
      <c r="K578" s="49">
        <f t="shared" si="57"/>
        <v>0.94221125932767236</v>
      </c>
      <c r="L578" s="49">
        <f t="shared" si="58"/>
        <v>1.5816901182197247</v>
      </c>
      <c r="AE578" s="46">
        <v>45399</v>
      </c>
      <c r="AF578" s="49">
        <f t="shared" si="59"/>
        <v>4.6773978199849724</v>
      </c>
      <c r="AG578" s="49">
        <f t="shared" si="60"/>
        <v>4.8137278789738831</v>
      </c>
      <c r="AH578" s="128"/>
      <c r="AI578" s="42"/>
      <c r="AJ578" s="42"/>
    </row>
    <row r="579" spans="2:36" x14ac:dyDescent="0.3">
      <c r="B579" s="42"/>
      <c r="C579" s="42"/>
      <c r="D579" s="42"/>
      <c r="E579" s="46">
        <v>45400</v>
      </c>
      <c r="F579" s="47">
        <v>107.3</v>
      </c>
      <c r="G579" s="48">
        <f t="shared" si="61"/>
        <v>-1.7676062889571131E-3</v>
      </c>
      <c r="H579" s="47">
        <v>120.32</v>
      </c>
      <c r="I579" s="48">
        <f t="shared" si="56"/>
        <v>-2.3297345563763283E-2</v>
      </c>
      <c r="J579" s="49">
        <f t="shared" si="62"/>
        <v>1.57873879264317</v>
      </c>
      <c r="K579" s="49">
        <f t="shared" si="57"/>
        <v>0.94221125932767236</v>
      </c>
      <c r="L579" s="49">
        <f t="shared" si="58"/>
        <v>1.5816901182197247</v>
      </c>
      <c r="AE579" s="46">
        <v>45400</v>
      </c>
      <c r="AF579" s="49">
        <f t="shared" si="59"/>
        <v>4.6756286496366526</v>
      </c>
      <c r="AG579" s="49">
        <f t="shared" si="60"/>
        <v>4.7901548602015298</v>
      </c>
      <c r="AH579" s="128"/>
      <c r="AI579" s="42"/>
      <c r="AJ579" s="42"/>
    </row>
    <row r="580" spans="2:36" x14ac:dyDescent="0.3">
      <c r="B580" s="42"/>
      <c r="C580" s="42"/>
      <c r="D580" s="42"/>
      <c r="E580" s="46">
        <v>45401</v>
      </c>
      <c r="F580" s="47">
        <v>107.63</v>
      </c>
      <c r="G580" s="48">
        <f t="shared" si="61"/>
        <v>3.0754892823858793E-3</v>
      </c>
      <c r="H580" s="47">
        <v>118.4</v>
      </c>
      <c r="I580" s="48">
        <f t="shared" si="56"/>
        <v>-1.5957446808510523E-2</v>
      </c>
      <c r="J580" s="49">
        <f t="shared" si="62"/>
        <v>1.6092740926128137</v>
      </c>
      <c r="K580" s="49">
        <f t="shared" si="57"/>
        <v>0.94221125932767236</v>
      </c>
      <c r="L580" s="49">
        <f t="shared" si="58"/>
        <v>1.5816901182197247</v>
      </c>
      <c r="AE580" s="46">
        <v>45401</v>
      </c>
      <c r="AF580" s="49">
        <f t="shared" si="59"/>
        <v>4.6786994192762066</v>
      </c>
      <c r="AG580" s="49">
        <f t="shared" si="60"/>
        <v>4.774068722449905</v>
      </c>
      <c r="AH580" s="128"/>
      <c r="AI580" s="42"/>
      <c r="AJ580" s="42"/>
    </row>
    <row r="581" spans="2:36" x14ac:dyDescent="0.3">
      <c r="B581" s="42"/>
      <c r="C581" s="42"/>
      <c r="D581" s="42"/>
      <c r="E581" s="46">
        <v>45404</v>
      </c>
      <c r="F581" s="47">
        <v>110.6</v>
      </c>
      <c r="G581" s="48">
        <f t="shared" si="61"/>
        <v>2.7594536839171235E-2</v>
      </c>
      <c r="H581" s="47">
        <v>122.09</v>
      </c>
      <c r="I581" s="48">
        <f t="shared" ref="I581:I644" si="63">H581/H580-1</f>
        <v>3.1165540540540437E-2</v>
      </c>
      <c r="J581" s="49">
        <f t="shared" si="62"/>
        <v>1.6037010555830604</v>
      </c>
      <c r="K581" s="49">
        <f t="shared" ref="K581:K644" si="64">AVERAGE($J$5:$J$756)-1.5*_xlfn.STDEV.S($J$5:$J$756)</f>
        <v>0.94221125932767236</v>
      </c>
      <c r="L581" s="49">
        <f t="shared" ref="L581:L644" si="65">AVERAGE($J$5:$J$756)+_xlfn.STDEV.S($J$5:$J$756)</f>
        <v>1.5816901182197247</v>
      </c>
      <c r="AE581" s="46">
        <v>45404</v>
      </c>
      <c r="AF581" s="49">
        <f t="shared" ref="AF581:AF644" si="66">LN(F581)</f>
        <v>4.7059200890882344</v>
      </c>
      <c r="AG581" s="49">
        <f t="shared" ref="AG581:AG644" si="67">LN(H581)</f>
        <v>4.8047584776807639</v>
      </c>
      <c r="AH581" s="128"/>
      <c r="AI581" s="42"/>
      <c r="AJ581" s="42"/>
    </row>
    <row r="582" spans="2:36" x14ac:dyDescent="0.3">
      <c r="B582" s="42"/>
      <c r="C582" s="42"/>
      <c r="D582" s="42"/>
      <c r="E582" s="46">
        <v>45405</v>
      </c>
      <c r="F582" s="47">
        <v>113.77</v>
      </c>
      <c r="G582" s="48">
        <f t="shared" ref="G582:G645" si="68">F582/F581-1</f>
        <v>2.8661844484629384E-2</v>
      </c>
      <c r="H582" s="47">
        <v>124.31</v>
      </c>
      <c r="I582" s="48">
        <f t="shared" si="63"/>
        <v>1.8183307396183235E-2</v>
      </c>
      <c r="J582" s="49">
        <f t="shared" si="62"/>
        <v>1.6202053931297853</v>
      </c>
      <c r="K582" s="49">
        <f t="shared" si="64"/>
        <v>0.94221125932767236</v>
      </c>
      <c r="L582" s="49">
        <f t="shared" si="65"/>
        <v>1.5816901182197247</v>
      </c>
      <c r="AE582" s="46">
        <v>45405</v>
      </c>
      <c r="AF582" s="49">
        <f t="shared" si="66"/>
        <v>4.7341788665516251</v>
      </c>
      <c r="AG582" s="49">
        <f t="shared" si="67"/>
        <v>4.8227784458036238</v>
      </c>
      <c r="AH582" s="128"/>
      <c r="AI582" s="42"/>
      <c r="AJ582" s="42"/>
    </row>
    <row r="583" spans="2:36" x14ac:dyDescent="0.3">
      <c r="B583" s="42"/>
      <c r="C583" s="42"/>
      <c r="D583" s="42"/>
      <c r="E583" s="46">
        <v>45406</v>
      </c>
      <c r="F583" s="47">
        <v>112.72</v>
      </c>
      <c r="G583" s="48">
        <f t="shared" si="68"/>
        <v>-9.2291465236881143E-3</v>
      </c>
      <c r="H583" s="47">
        <v>123.78</v>
      </c>
      <c r="I583" s="48">
        <f t="shared" si="63"/>
        <v>-4.263534711608119E-3</v>
      </c>
      <c r="J583" s="49">
        <f t="shared" ref="J583:J646" si="69">F583/$F$4*$H$4/H583</f>
        <v>1.6121256337571175</v>
      </c>
      <c r="K583" s="49">
        <f t="shared" si="64"/>
        <v>0.94221125932767236</v>
      </c>
      <c r="L583" s="49">
        <f t="shared" si="65"/>
        <v>1.5816901182197247</v>
      </c>
      <c r="AE583" s="46">
        <v>45406</v>
      </c>
      <c r="AF583" s="49">
        <f t="shared" si="66"/>
        <v>4.7249068675904251</v>
      </c>
      <c r="AG583" s="49">
        <f t="shared" si="67"/>
        <v>4.8185057963112152</v>
      </c>
      <c r="AH583" s="128"/>
      <c r="AI583" s="42"/>
      <c r="AJ583" s="42"/>
    </row>
    <row r="584" spans="2:36" x14ac:dyDescent="0.3">
      <c r="B584" s="42"/>
      <c r="C584" s="42"/>
      <c r="D584" s="42"/>
      <c r="E584" s="46">
        <v>45407</v>
      </c>
      <c r="F584" s="47">
        <v>111.88</v>
      </c>
      <c r="G584" s="48">
        <f t="shared" si="68"/>
        <v>-7.4520936834634455E-3</v>
      </c>
      <c r="H584" s="47">
        <v>123.36</v>
      </c>
      <c r="I584" s="48">
        <f t="shared" si="63"/>
        <v>-3.3931168201648543E-3</v>
      </c>
      <c r="J584" s="49">
        <f t="shared" si="69"/>
        <v>1.605559774381079</v>
      </c>
      <c r="K584" s="49">
        <f t="shared" si="64"/>
        <v>0.94221125932767236</v>
      </c>
      <c r="L584" s="49">
        <f t="shared" si="65"/>
        <v>1.5816901182197247</v>
      </c>
      <c r="AE584" s="46">
        <v>45407</v>
      </c>
      <c r="AF584" s="49">
        <f t="shared" si="66"/>
        <v>4.7174268683337592</v>
      </c>
      <c r="AG584" s="49">
        <f t="shared" si="67"/>
        <v>4.815106909815019</v>
      </c>
      <c r="AH584" s="128"/>
      <c r="AI584" s="42"/>
      <c r="AJ584" s="42"/>
    </row>
    <row r="585" spans="2:36" x14ac:dyDescent="0.3">
      <c r="B585" s="42"/>
      <c r="C585" s="42"/>
      <c r="D585" s="42"/>
      <c r="E585" s="46">
        <v>45408</v>
      </c>
      <c r="F585" s="47">
        <v>112.22</v>
      </c>
      <c r="G585" s="48">
        <f t="shared" si="68"/>
        <v>3.0389703253486111E-3</v>
      </c>
      <c r="H585" s="47">
        <v>122.49</v>
      </c>
      <c r="I585" s="48">
        <f t="shared" si="63"/>
        <v>-7.0525291828794634E-3</v>
      </c>
      <c r="J585" s="49">
        <f t="shared" si="69"/>
        <v>1.6218773603056034</v>
      </c>
      <c r="K585" s="49">
        <f t="shared" si="64"/>
        <v>0.94221125932767236</v>
      </c>
      <c r="L585" s="49">
        <f t="shared" si="65"/>
        <v>1.5816901182197247</v>
      </c>
      <c r="AE585" s="46">
        <v>45408</v>
      </c>
      <c r="AF585" s="49">
        <f t="shared" si="66"/>
        <v>4.7204612303228259</v>
      </c>
      <c r="AG585" s="49">
        <f t="shared" si="67"/>
        <v>4.8080293939995942</v>
      </c>
      <c r="AH585" s="128"/>
      <c r="AI585" s="42"/>
      <c r="AJ585" s="42"/>
    </row>
    <row r="586" spans="2:36" x14ac:dyDescent="0.3">
      <c r="B586" s="42"/>
      <c r="C586" s="42"/>
      <c r="D586" s="42"/>
      <c r="E586" s="46">
        <v>45411</v>
      </c>
      <c r="F586" s="47">
        <v>110.91</v>
      </c>
      <c r="G586" s="48">
        <f t="shared" si="68"/>
        <v>-1.1673498485118561E-2</v>
      </c>
      <c r="H586" s="47">
        <v>120.62</v>
      </c>
      <c r="I586" s="48">
        <f t="shared" si="63"/>
        <v>-1.5266552371622111E-2</v>
      </c>
      <c r="J586" s="49">
        <f t="shared" si="69"/>
        <v>1.6277951980381522</v>
      </c>
      <c r="K586" s="49">
        <f t="shared" si="64"/>
        <v>0.94221125932767236</v>
      </c>
      <c r="L586" s="49">
        <f t="shared" si="65"/>
        <v>1.5816901182197247</v>
      </c>
      <c r="AE586" s="46">
        <v>45411</v>
      </c>
      <c r="AF586" s="49">
        <f t="shared" si="66"/>
        <v>4.7087190616166499</v>
      </c>
      <c r="AG586" s="49">
        <f t="shared" si="67"/>
        <v>4.7926451080228407</v>
      </c>
      <c r="AH586" s="128"/>
      <c r="AI586" s="42"/>
      <c r="AJ586" s="42"/>
    </row>
    <row r="587" spans="2:36" x14ac:dyDescent="0.3">
      <c r="B587" s="42"/>
      <c r="C587" s="42"/>
      <c r="D587" s="42"/>
      <c r="E587" s="46">
        <v>45412</v>
      </c>
      <c r="F587" s="47">
        <v>108.38</v>
      </c>
      <c r="G587" s="48">
        <f t="shared" si="68"/>
        <v>-2.2811288432062038E-2</v>
      </c>
      <c r="H587" s="47">
        <v>116.61</v>
      </c>
      <c r="I587" s="48">
        <f t="shared" si="63"/>
        <v>-3.3244901343060906E-2</v>
      </c>
      <c r="J587" s="49">
        <f t="shared" si="69"/>
        <v>1.6453630236625607</v>
      </c>
      <c r="K587" s="49">
        <f t="shared" si="64"/>
        <v>0.94221125932767236</v>
      </c>
      <c r="L587" s="49">
        <f t="shared" si="65"/>
        <v>1.5816901182197247</v>
      </c>
      <c r="AE587" s="46">
        <v>45412</v>
      </c>
      <c r="AF587" s="49">
        <f t="shared" si="66"/>
        <v>4.6856435701379677</v>
      </c>
      <c r="AG587" s="49">
        <f t="shared" si="67"/>
        <v>4.7588350335322414</v>
      </c>
      <c r="AH587" s="128"/>
      <c r="AI587" s="42"/>
      <c r="AJ587" s="42"/>
    </row>
    <row r="588" spans="2:36" x14ac:dyDescent="0.3">
      <c r="B588" s="42"/>
      <c r="C588" s="42"/>
      <c r="D588" s="42"/>
      <c r="E588" s="46">
        <v>45413</v>
      </c>
      <c r="F588" s="47">
        <v>107.77</v>
      </c>
      <c r="G588" s="48">
        <f t="shared" si="68"/>
        <v>-5.6283447130466291E-3</v>
      </c>
      <c r="H588" s="47">
        <v>117.49</v>
      </c>
      <c r="I588" s="48">
        <f t="shared" si="63"/>
        <v>7.5465225966897531E-3</v>
      </c>
      <c r="J588" s="49">
        <f t="shared" si="69"/>
        <v>1.6238479481529622</v>
      </c>
      <c r="K588" s="49">
        <f t="shared" si="64"/>
        <v>0.94221125932767236</v>
      </c>
      <c r="L588" s="49">
        <f t="shared" si="65"/>
        <v>1.5816901182197247</v>
      </c>
      <c r="AE588" s="46">
        <v>45413</v>
      </c>
      <c r="AF588" s="49">
        <f t="shared" si="66"/>
        <v>4.6799993266087405</v>
      </c>
      <c r="AG588" s="49">
        <f t="shared" si="67"/>
        <v>4.7663532235794808</v>
      </c>
      <c r="AH588" s="128"/>
      <c r="AI588" s="42"/>
      <c r="AJ588" s="42"/>
    </row>
    <row r="589" spans="2:36" x14ac:dyDescent="0.3">
      <c r="B589" s="42"/>
      <c r="C589" s="42"/>
      <c r="D589" s="42"/>
      <c r="E589" s="46">
        <v>45414</v>
      </c>
      <c r="F589" s="47">
        <v>112.07</v>
      </c>
      <c r="G589" s="48">
        <f t="shared" si="68"/>
        <v>3.9899786582536789E-2</v>
      </c>
      <c r="H589" s="47">
        <v>118.99</v>
      </c>
      <c r="I589" s="48">
        <f t="shared" si="63"/>
        <v>1.2767044003745065E-2</v>
      </c>
      <c r="J589" s="49">
        <f t="shared" si="69"/>
        <v>1.6673519786456554</v>
      </c>
      <c r="K589" s="49">
        <f t="shared" si="64"/>
        <v>0.94221125932767236</v>
      </c>
      <c r="L589" s="49">
        <f t="shared" si="65"/>
        <v>1.5816901182197247</v>
      </c>
      <c r="AE589" s="46">
        <v>45414</v>
      </c>
      <c r="AF589" s="49">
        <f t="shared" si="66"/>
        <v>4.7191236760639361</v>
      </c>
      <c r="AG589" s="49">
        <f t="shared" si="67"/>
        <v>4.7790394559670624</v>
      </c>
      <c r="AH589" s="128"/>
      <c r="AI589" s="42"/>
      <c r="AJ589" s="42"/>
    </row>
    <row r="590" spans="2:36" x14ac:dyDescent="0.3">
      <c r="B590" s="42"/>
      <c r="C590" s="42"/>
      <c r="D590" s="42"/>
      <c r="E590" s="46">
        <v>45415</v>
      </c>
      <c r="F590" s="47">
        <v>109.46</v>
      </c>
      <c r="G590" s="48">
        <f t="shared" si="68"/>
        <v>-2.3289015793700352E-2</v>
      </c>
      <c r="H590" s="47">
        <v>117.99</v>
      </c>
      <c r="I590" s="48">
        <f t="shared" si="63"/>
        <v>-8.4040675687032662E-3</v>
      </c>
      <c r="J590" s="49">
        <f t="shared" si="69"/>
        <v>1.6423231871154857</v>
      </c>
      <c r="K590" s="49">
        <f t="shared" si="64"/>
        <v>0.94221125932767236</v>
      </c>
      <c r="L590" s="49">
        <f t="shared" si="65"/>
        <v>1.5816901182197247</v>
      </c>
      <c r="AE590" s="46">
        <v>45415</v>
      </c>
      <c r="AF590" s="49">
        <f t="shared" si="66"/>
        <v>4.6955591857157719</v>
      </c>
      <c r="AG590" s="49">
        <f t="shared" si="67"/>
        <v>4.7705998751118281</v>
      </c>
      <c r="AH590" s="128"/>
      <c r="AI590" s="42"/>
      <c r="AJ590" s="42"/>
    </row>
    <row r="591" spans="2:36" x14ac:dyDescent="0.3">
      <c r="B591" s="42"/>
      <c r="C591" s="42"/>
      <c r="D591" s="42"/>
      <c r="E591" s="46">
        <v>45418</v>
      </c>
      <c r="F591" s="47">
        <v>111.48</v>
      </c>
      <c r="G591" s="48">
        <f t="shared" si="68"/>
        <v>1.8454229855655147E-2</v>
      </c>
      <c r="H591" s="47">
        <v>121.21</v>
      </c>
      <c r="I591" s="48">
        <f t="shared" si="63"/>
        <v>2.7290448343079809E-2</v>
      </c>
      <c r="J591" s="49">
        <f t="shared" si="69"/>
        <v>1.6281967766813943</v>
      </c>
      <c r="K591" s="49">
        <f t="shared" si="64"/>
        <v>0.94221125932767236</v>
      </c>
      <c r="L591" s="49">
        <f t="shared" si="65"/>
        <v>1.5816901182197247</v>
      </c>
      <c r="AE591" s="46">
        <v>45418</v>
      </c>
      <c r="AF591" s="49">
        <f t="shared" si="66"/>
        <v>4.7138452026137472</v>
      </c>
      <c r="AG591" s="49">
        <f t="shared" si="67"/>
        <v>4.7975245784824203</v>
      </c>
      <c r="AH591" s="128"/>
      <c r="AI591" s="42"/>
      <c r="AJ591" s="42"/>
    </row>
    <row r="592" spans="2:36" x14ac:dyDescent="0.3">
      <c r="B592" s="42"/>
      <c r="C592" s="42"/>
      <c r="D592" s="42"/>
      <c r="E592" s="46">
        <v>45419</v>
      </c>
      <c r="F592" s="47">
        <v>113.18</v>
      </c>
      <c r="G592" s="48">
        <f t="shared" si="68"/>
        <v>1.5249372084678914E-2</v>
      </c>
      <c r="H592" s="47">
        <v>121.5</v>
      </c>
      <c r="I592" s="48">
        <f t="shared" si="63"/>
        <v>2.3925418694827894E-3</v>
      </c>
      <c r="J592" s="49">
        <f t="shared" si="69"/>
        <v>1.649080261584106</v>
      </c>
      <c r="K592" s="49">
        <f t="shared" si="64"/>
        <v>0.94221125932767236</v>
      </c>
      <c r="L592" s="49">
        <f t="shared" si="65"/>
        <v>1.5816901182197247</v>
      </c>
      <c r="AE592" s="46">
        <v>45419</v>
      </c>
      <c r="AF592" s="49">
        <f t="shared" si="66"/>
        <v>4.7289794717143776</v>
      </c>
      <c r="AG592" s="49">
        <f t="shared" si="67"/>
        <v>4.7999142627806028</v>
      </c>
      <c r="AH592" s="128"/>
      <c r="AI592" s="42"/>
      <c r="AJ592" s="42"/>
    </row>
    <row r="593" spans="2:36" x14ac:dyDescent="0.3">
      <c r="B593" s="42"/>
      <c r="C593" s="42"/>
      <c r="D593" s="42"/>
      <c r="E593" s="46">
        <v>45420</v>
      </c>
      <c r="F593" s="47">
        <v>113.32</v>
      </c>
      <c r="G593" s="48">
        <f t="shared" si="68"/>
        <v>1.2369676621311054E-3</v>
      </c>
      <c r="H593" s="47">
        <v>119.8</v>
      </c>
      <c r="I593" s="48">
        <f t="shared" si="63"/>
        <v>-1.3991769547325172E-2</v>
      </c>
      <c r="J593" s="49">
        <f t="shared" si="69"/>
        <v>1.6745500387779901</v>
      </c>
      <c r="K593" s="49">
        <f t="shared" si="64"/>
        <v>0.94221125932767236</v>
      </c>
      <c r="L593" s="49">
        <f t="shared" si="65"/>
        <v>1.5816901182197247</v>
      </c>
      <c r="AE593" s="46">
        <v>45420</v>
      </c>
      <c r="AF593" s="49">
        <f t="shared" si="66"/>
        <v>4.7302156749623157</v>
      </c>
      <c r="AG593" s="49">
        <f t="shared" si="67"/>
        <v>4.7858236856813487</v>
      </c>
      <c r="AH593" s="128"/>
      <c r="AI593" s="42"/>
      <c r="AJ593" s="42"/>
    </row>
    <row r="594" spans="2:36" x14ac:dyDescent="0.3">
      <c r="B594" s="42"/>
      <c r="C594" s="42"/>
      <c r="D594" s="42"/>
      <c r="E594" s="46">
        <v>45421</v>
      </c>
      <c r="F594" s="47">
        <v>112.19</v>
      </c>
      <c r="G594" s="48">
        <f t="shared" si="68"/>
        <v>-9.971761383692157E-3</v>
      </c>
      <c r="H594" s="47">
        <v>123.03</v>
      </c>
      <c r="I594" s="48">
        <f t="shared" si="63"/>
        <v>2.6961602671118579E-2</v>
      </c>
      <c r="J594" s="49">
        <f t="shared" si="69"/>
        <v>1.6143269826780136</v>
      </c>
      <c r="K594" s="49">
        <f t="shared" si="64"/>
        <v>0.94221125932767236</v>
      </c>
      <c r="L594" s="49">
        <f t="shared" si="65"/>
        <v>1.5816901182197247</v>
      </c>
      <c r="AE594" s="46">
        <v>45421</v>
      </c>
      <c r="AF594" s="49">
        <f t="shared" si="66"/>
        <v>4.7201938625568731</v>
      </c>
      <c r="AG594" s="49">
        <f t="shared" si="67"/>
        <v>4.8124282280720774</v>
      </c>
      <c r="AH594" s="128"/>
      <c r="AI594" s="42"/>
      <c r="AJ594" s="42"/>
    </row>
    <row r="595" spans="2:36" x14ac:dyDescent="0.3">
      <c r="B595" s="42"/>
      <c r="C595" s="42"/>
      <c r="D595" s="42"/>
      <c r="E595" s="46">
        <v>45422</v>
      </c>
      <c r="F595" s="47">
        <v>112.06</v>
      </c>
      <c r="G595" s="48">
        <f t="shared" si="68"/>
        <v>-1.1587485515642815E-3</v>
      </c>
      <c r="H595" s="47">
        <v>124.04</v>
      </c>
      <c r="I595" s="48">
        <f t="shared" si="63"/>
        <v>8.2093798260587381E-3</v>
      </c>
      <c r="J595" s="49">
        <f t="shared" si="69"/>
        <v>1.599326901623622</v>
      </c>
      <c r="K595" s="49">
        <f t="shared" si="64"/>
        <v>0.94221125932767236</v>
      </c>
      <c r="L595" s="49">
        <f t="shared" si="65"/>
        <v>1.5816901182197247</v>
      </c>
      <c r="AE595" s="46">
        <v>45422</v>
      </c>
      <c r="AF595" s="49">
        <f t="shared" si="66"/>
        <v>4.7190344421371382</v>
      </c>
      <c r="AG595" s="49">
        <f t="shared" si="67"/>
        <v>4.8206040942322481</v>
      </c>
      <c r="AH595" s="128"/>
      <c r="AI595" s="42"/>
      <c r="AJ595" s="42"/>
    </row>
    <row r="596" spans="2:36" x14ac:dyDescent="0.3">
      <c r="B596" s="42"/>
      <c r="C596" s="42"/>
      <c r="D596" s="42"/>
      <c r="E596" s="46">
        <v>45425</v>
      </c>
      <c r="F596" s="47">
        <v>109.78</v>
      </c>
      <c r="G596" s="48">
        <f t="shared" si="68"/>
        <v>-2.0346243084062077E-2</v>
      </c>
      <c r="H596" s="47">
        <v>122.13</v>
      </c>
      <c r="I596" s="48">
        <f t="shared" si="63"/>
        <v>-1.5398258626249661E-2</v>
      </c>
      <c r="J596" s="49">
        <f t="shared" si="69"/>
        <v>1.5912896980318898</v>
      </c>
      <c r="K596" s="49">
        <f t="shared" si="64"/>
        <v>0.94221125932767236</v>
      </c>
      <c r="L596" s="49">
        <f t="shared" si="65"/>
        <v>1.5816901182197247</v>
      </c>
      <c r="AE596" s="46">
        <v>45425</v>
      </c>
      <c r="AF596" s="49">
        <f t="shared" si="66"/>
        <v>4.6984783631217431</v>
      </c>
      <c r="AG596" s="49">
        <f t="shared" si="67"/>
        <v>4.8050860511829967</v>
      </c>
      <c r="AH596" s="128"/>
      <c r="AI596" s="42"/>
      <c r="AJ596" s="42"/>
    </row>
    <row r="597" spans="2:36" x14ac:dyDescent="0.3">
      <c r="B597" s="42"/>
      <c r="C597" s="42"/>
      <c r="D597" s="42"/>
      <c r="E597" s="46">
        <v>45426</v>
      </c>
      <c r="F597" s="47">
        <v>110.87</v>
      </c>
      <c r="G597" s="48">
        <f t="shared" si="68"/>
        <v>9.928948806704252E-3</v>
      </c>
      <c r="H597" s="47">
        <v>125.97</v>
      </c>
      <c r="I597" s="48">
        <f t="shared" si="63"/>
        <v>3.1441906165561306E-2</v>
      </c>
      <c r="J597" s="49">
        <f t="shared" si="69"/>
        <v>1.5580999010935312</v>
      </c>
      <c r="K597" s="49">
        <f t="shared" si="64"/>
        <v>0.94221125932767236</v>
      </c>
      <c r="L597" s="49">
        <f t="shared" si="65"/>
        <v>1.5816901182197247</v>
      </c>
      <c r="AE597" s="46">
        <v>45426</v>
      </c>
      <c r="AF597" s="49">
        <f t="shared" si="66"/>
        <v>4.7083583437842602</v>
      </c>
      <c r="AG597" s="49">
        <f t="shared" si="67"/>
        <v>4.8360437833642118</v>
      </c>
      <c r="AH597" s="128"/>
      <c r="AI597" s="42"/>
      <c r="AJ597" s="42"/>
    </row>
    <row r="598" spans="2:36" x14ac:dyDescent="0.3">
      <c r="B598" s="42"/>
      <c r="C598" s="42"/>
      <c r="D598" s="42"/>
      <c r="E598" s="46">
        <v>45427</v>
      </c>
      <c r="F598" s="47">
        <v>115.32</v>
      </c>
      <c r="G598" s="48">
        <f t="shared" si="68"/>
        <v>4.0137097501578234E-2</v>
      </c>
      <c r="H598" s="47">
        <v>131.31</v>
      </c>
      <c r="I598" s="48">
        <f t="shared" si="63"/>
        <v>4.2391045487020662E-2</v>
      </c>
      <c r="J598" s="49">
        <f t="shared" si="69"/>
        <v>1.554730842861122</v>
      </c>
      <c r="K598" s="49">
        <f t="shared" si="64"/>
        <v>0.94221125932767236</v>
      </c>
      <c r="L598" s="49">
        <f t="shared" si="65"/>
        <v>1.5816901182197247</v>
      </c>
      <c r="AE598" s="46">
        <v>45427</v>
      </c>
      <c r="AF598" s="49">
        <f t="shared" si="66"/>
        <v>4.7477108727702015</v>
      </c>
      <c r="AG598" s="49">
        <f t="shared" si="67"/>
        <v>4.8775609398709134</v>
      </c>
      <c r="AH598" s="128"/>
      <c r="AI598" s="42"/>
      <c r="AJ598" s="42"/>
    </row>
    <row r="599" spans="2:36" x14ac:dyDescent="0.3">
      <c r="B599" s="42"/>
      <c r="C599" s="42"/>
      <c r="D599" s="42"/>
      <c r="E599" s="46">
        <v>45428</v>
      </c>
      <c r="F599" s="47">
        <v>112.73</v>
      </c>
      <c r="G599" s="48">
        <f t="shared" si="68"/>
        <v>-2.2459243843218735E-2</v>
      </c>
      <c r="H599" s="47">
        <v>127.88</v>
      </c>
      <c r="I599" s="48">
        <f t="shared" si="63"/>
        <v>-2.6121392125504572E-2</v>
      </c>
      <c r="J599" s="49">
        <f t="shared" si="69"/>
        <v>1.5605772130756059</v>
      </c>
      <c r="K599" s="49">
        <f t="shared" si="64"/>
        <v>0.94221125932767236</v>
      </c>
      <c r="L599" s="49">
        <f t="shared" si="65"/>
        <v>1.5816901182197247</v>
      </c>
      <c r="AE599" s="46">
        <v>45428</v>
      </c>
      <c r="AF599" s="49">
        <f t="shared" si="66"/>
        <v>4.72499557905644</v>
      </c>
      <c r="AG599" s="49">
        <f t="shared" si="67"/>
        <v>4.851092324191641</v>
      </c>
      <c r="AH599" s="128"/>
      <c r="AI599" s="42"/>
      <c r="AJ599" s="42"/>
    </row>
    <row r="600" spans="2:36" x14ac:dyDescent="0.3">
      <c r="B600" s="42"/>
      <c r="C600" s="42"/>
      <c r="D600" s="42"/>
      <c r="E600" s="46">
        <v>45429</v>
      </c>
      <c r="F600" s="47">
        <v>113.08</v>
      </c>
      <c r="G600" s="48">
        <f t="shared" si="68"/>
        <v>3.1047635944290164E-3</v>
      </c>
      <c r="H600" s="47">
        <v>125.67</v>
      </c>
      <c r="I600" s="48">
        <f t="shared" si="63"/>
        <v>-1.7281826712542969E-2</v>
      </c>
      <c r="J600" s="49">
        <f t="shared" si="69"/>
        <v>1.5929515490247819</v>
      </c>
      <c r="K600" s="49">
        <f t="shared" si="64"/>
        <v>0.94221125932767236</v>
      </c>
      <c r="L600" s="49">
        <f t="shared" si="65"/>
        <v>1.5816901182197247</v>
      </c>
      <c r="AE600" s="46">
        <v>45429</v>
      </c>
      <c r="AF600" s="49">
        <f t="shared" si="66"/>
        <v>4.7280955328253897</v>
      </c>
      <c r="AG600" s="49">
        <f t="shared" si="67"/>
        <v>4.8336594236270534</v>
      </c>
      <c r="AH600" s="128"/>
      <c r="AI600" s="42"/>
      <c r="AJ600" s="42"/>
    </row>
    <row r="601" spans="2:36" x14ac:dyDescent="0.3">
      <c r="B601" s="42"/>
      <c r="C601" s="42"/>
      <c r="D601" s="42"/>
      <c r="E601" s="46">
        <v>45432</v>
      </c>
      <c r="F601" s="47">
        <v>112.95</v>
      </c>
      <c r="G601" s="48">
        <f t="shared" si="68"/>
        <v>-1.1496285815351115E-3</v>
      </c>
      <c r="H601" s="47">
        <v>125.67</v>
      </c>
      <c r="I601" s="48">
        <f t="shared" si="63"/>
        <v>0</v>
      </c>
      <c r="J601" s="49">
        <f t="shared" si="69"/>
        <v>1.5911202463950225</v>
      </c>
      <c r="K601" s="49">
        <f t="shared" si="64"/>
        <v>0.94221125932767236</v>
      </c>
      <c r="L601" s="49">
        <f t="shared" si="65"/>
        <v>1.5816901182197247</v>
      </c>
      <c r="AE601" s="46">
        <v>45432</v>
      </c>
      <c r="AF601" s="49">
        <f t="shared" si="66"/>
        <v>4.7269452429140122</v>
      </c>
      <c r="AG601" s="49">
        <f t="shared" si="67"/>
        <v>4.8336594236270534</v>
      </c>
      <c r="AH601" s="128"/>
      <c r="AI601" s="42"/>
      <c r="AJ601" s="42"/>
    </row>
    <row r="602" spans="2:36" x14ac:dyDescent="0.3">
      <c r="B602" s="42"/>
      <c r="C602" s="42"/>
      <c r="D602" s="42"/>
      <c r="E602" s="46">
        <v>45433</v>
      </c>
      <c r="F602" s="47">
        <v>114.7</v>
      </c>
      <c r="G602" s="48">
        <f t="shared" si="68"/>
        <v>1.5493581230632936E-2</v>
      </c>
      <c r="H602" s="47">
        <v>127.71</v>
      </c>
      <c r="I602" s="48">
        <f t="shared" si="63"/>
        <v>1.6232991167342892E-2</v>
      </c>
      <c r="J602" s="49">
        <f t="shared" si="69"/>
        <v>1.589962549163275</v>
      </c>
      <c r="K602" s="49">
        <f t="shared" si="64"/>
        <v>0.94221125932767236</v>
      </c>
      <c r="L602" s="49">
        <f t="shared" si="65"/>
        <v>1.5816901182197247</v>
      </c>
      <c r="AE602" s="46">
        <v>45433</v>
      </c>
      <c r="AF602" s="49">
        <f t="shared" si="66"/>
        <v>4.7423200241353252</v>
      </c>
      <c r="AG602" s="49">
        <f t="shared" si="67"/>
        <v>4.8497620685081708</v>
      </c>
      <c r="AH602" s="128"/>
      <c r="AI602" s="42"/>
      <c r="AJ602" s="42"/>
    </row>
    <row r="603" spans="2:36" x14ac:dyDescent="0.3">
      <c r="B603" s="42"/>
      <c r="C603" s="42"/>
      <c r="D603" s="42"/>
      <c r="E603" s="46">
        <v>45434</v>
      </c>
      <c r="F603" s="47">
        <v>113.84</v>
      </c>
      <c r="G603" s="48">
        <f t="shared" si="68"/>
        <v>-7.4978204010461846E-3</v>
      </c>
      <c r="H603" s="47">
        <v>126.68</v>
      </c>
      <c r="I603" s="48">
        <f t="shared" si="63"/>
        <v>-8.0651476000311861E-3</v>
      </c>
      <c r="J603" s="49">
        <f t="shared" si="69"/>
        <v>1.5908719123107895</v>
      </c>
      <c r="K603" s="49">
        <f t="shared" si="64"/>
        <v>0.94221125932767236</v>
      </c>
      <c r="L603" s="49">
        <f t="shared" si="65"/>
        <v>1.5816901182197247</v>
      </c>
      <c r="AE603" s="46">
        <v>45434</v>
      </c>
      <c r="AF603" s="49">
        <f t="shared" si="66"/>
        <v>4.7347939537815966</v>
      </c>
      <c r="AG603" s="49">
        <f t="shared" si="67"/>
        <v>4.8416642216704391</v>
      </c>
      <c r="AH603" s="128"/>
      <c r="AI603" s="42"/>
      <c r="AJ603" s="42"/>
    </row>
    <row r="604" spans="2:36" x14ac:dyDescent="0.3">
      <c r="B604" s="42"/>
      <c r="C604" s="42"/>
      <c r="D604" s="42"/>
      <c r="E604" s="46">
        <v>45435</v>
      </c>
      <c r="F604" s="47">
        <v>112.88</v>
      </c>
      <c r="G604" s="48">
        <f t="shared" si="68"/>
        <v>-8.4328882642306091E-3</v>
      </c>
      <c r="H604" s="47">
        <v>123.11</v>
      </c>
      <c r="I604" s="48">
        <f t="shared" si="63"/>
        <v>-2.8181244079570678E-2</v>
      </c>
      <c r="J604" s="49">
        <f t="shared" si="69"/>
        <v>1.6232000644374567</v>
      </c>
      <c r="K604" s="49">
        <f t="shared" si="64"/>
        <v>0.94221125932767236</v>
      </c>
      <c r="L604" s="49">
        <f t="shared" si="65"/>
        <v>1.5816901182197247</v>
      </c>
      <c r="AE604" s="46">
        <v>45435</v>
      </c>
      <c r="AF604" s="49">
        <f t="shared" si="66"/>
        <v>4.7263253075445588</v>
      </c>
      <c r="AG604" s="49">
        <f t="shared" si="67"/>
        <v>4.8130782646595236</v>
      </c>
      <c r="AH604" s="128"/>
      <c r="AI604" s="42"/>
      <c r="AJ604" s="42"/>
    </row>
    <row r="605" spans="2:36" x14ac:dyDescent="0.3">
      <c r="B605" s="42"/>
      <c r="C605" s="42"/>
      <c r="D605" s="42"/>
      <c r="E605" s="46">
        <v>45436</v>
      </c>
      <c r="F605" s="47">
        <v>115.52</v>
      </c>
      <c r="G605" s="48">
        <f t="shared" si="68"/>
        <v>2.3387668320340227E-2</v>
      </c>
      <c r="H605" s="47">
        <v>123.64</v>
      </c>
      <c r="I605" s="48">
        <f t="shared" si="63"/>
        <v>4.305093006254479E-3</v>
      </c>
      <c r="J605" s="49">
        <f t="shared" si="69"/>
        <v>1.6540421239820688</v>
      </c>
      <c r="K605" s="49">
        <f t="shared" si="64"/>
        <v>0.94221125932767236</v>
      </c>
      <c r="L605" s="49">
        <f t="shared" si="65"/>
        <v>1.5816901182197247</v>
      </c>
      <c r="AE605" s="46">
        <v>45436</v>
      </c>
      <c r="AF605" s="49">
        <f t="shared" si="66"/>
        <v>4.7494436751445157</v>
      </c>
      <c r="AG605" s="49">
        <f t="shared" si="67"/>
        <v>4.817374117263916</v>
      </c>
      <c r="AH605" s="128"/>
      <c r="AI605" s="42"/>
      <c r="AJ605" s="42"/>
    </row>
    <row r="606" spans="2:36" x14ac:dyDescent="0.3">
      <c r="B606" s="42"/>
      <c r="C606" s="42"/>
      <c r="D606" s="42"/>
      <c r="E606" s="46">
        <v>45440</v>
      </c>
      <c r="F606" s="47">
        <v>115.6</v>
      </c>
      <c r="G606" s="48">
        <f t="shared" si="68"/>
        <v>6.9252077562320657E-4</v>
      </c>
      <c r="H606" s="47">
        <v>121.21</v>
      </c>
      <c r="I606" s="48">
        <f t="shared" si="63"/>
        <v>-1.9653833710773227E-2</v>
      </c>
      <c r="J606" s="49">
        <f t="shared" si="69"/>
        <v>1.6883705362788766</v>
      </c>
      <c r="K606" s="49">
        <f t="shared" si="64"/>
        <v>0.94221125932767236</v>
      </c>
      <c r="L606" s="49">
        <f t="shared" si="65"/>
        <v>1.5816901182197247</v>
      </c>
      <c r="AE606" s="46">
        <v>45440</v>
      </c>
      <c r="AF606" s="49">
        <f t="shared" si="66"/>
        <v>4.7501359562382772</v>
      </c>
      <c r="AG606" s="49">
        <f t="shared" si="67"/>
        <v>4.7975245784824203</v>
      </c>
      <c r="AH606" s="128"/>
      <c r="AI606" s="42"/>
      <c r="AJ606" s="42"/>
    </row>
    <row r="607" spans="2:36" x14ac:dyDescent="0.3">
      <c r="B607" s="42"/>
      <c r="C607" s="42"/>
      <c r="D607" s="42"/>
      <c r="E607" s="46">
        <v>45441</v>
      </c>
      <c r="F607" s="47">
        <v>113.17</v>
      </c>
      <c r="G607" s="48">
        <f t="shared" si="68"/>
        <v>-2.1020761245674646E-2</v>
      </c>
      <c r="H607" s="47">
        <v>116.13</v>
      </c>
      <c r="I607" s="48">
        <f t="shared" si="63"/>
        <v>-4.1910733437835135E-2</v>
      </c>
      <c r="J607" s="49">
        <f t="shared" si="69"/>
        <v>1.7251834041231073</v>
      </c>
      <c r="K607" s="49">
        <f t="shared" si="64"/>
        <v>0.94221125932767236</v>
      </c>
      <c r="L607" s="49">
        <f t="shared" si="65"/>
        <v>1.5816901182197247</v>
      </c>
      <c r="AE607" s="46">
        <v>45441</v>
      </c>
      <c r="AF607" s="49">
        <f t="shared" si="66"/>
        <v>4.7288911129778501</v>
      </c>
      <c r="AG607" s="49">
        <f t="shared" si="67"/>
        <v>4.7547102532576666</v>
      </c>
      <c r="AH607" s="128"/>
      <c r="AI607" s="42"/>
      <c r="AJ607" s="42"/>
    </row>
    <row r="608" spans="2:36" x14ac:dyDescent="0.3">
      <c r="B608" s="42"/>
      <c r="C608" s="42"/>
      <c r="D608" s="42"/>
      <c r="E608" s="46">
        <v>45442</v>
      </c>
      <c r="F608" s="47">
        <v>116.77</v>
      </c>
      <c r="G608" s="48">
        <f t="shared" si="68"/>
        <v>3.1810550499248968E-2</v>
      </c>
      <c r="H608" s="47">
        <v>119.33</v>
      </c>
      <c r="I608" s="48">
        <f t="shared" si="63"/>
        <v>2.7555325927839602E-2</v>
      </c>
      <c r="J608" s="49">
        <f t="shared" si="69"/>
        <v>1.7323275866563286</v>
      </c>
      <c r="K608" s="49">
        <f t="shared" si="64"/>
        <v>0.94221125932767236</v>
      </c>
      <c r="L608" s="49">
        <f t="shared" si="65"/>
        <v>1.5816901182197247</v>
      </c>
      <c r="AE608" s="46">
        <v>45442</v>
      </c>
      <c r="AF608" s="49">
        <f t="shared" si="66"/>
        <v>4.7602061880876239</v>
      </c>
      <c r="AG608" s="49">
        <f t="shared" si="67"/>
        <v>4.7818927643815643</v>
      </c>
      <c r="AH608" s="128"/>
      <c r="AI608" s="42"/>
      <c r="AJ608" s="42"/>
    </row>
    <row r="609" spans="2:36" x14ac:dyDescent="0.3">
      <c r="B609" s="42"/>
      <c r="C609" s="42"/>
      <c r="D609" s="42"/>
      <c r="E609" s="46">
        <v>45443</v>
      </c>
      <c r="F609" s="47">
        <v>116.16</v>
      </c>
      <c r="G609" s="48">
        <f t="shared" si="68"/>
        <v>-5.2239445062943757E-3</v>
      </c>
      <c r="H609" s="47">
        <v>120.5</v>
      </c>
      <c r="I609" s="48">
        <f t="shared" si="63"/>
        <v>9.8047431492500614E-3</v>
      </c>
      <c r="J609" s="49">
        <f t="shared" si="69"/>
        <v>1.706545760621577</v>
      </c>
      <c r="K609" s="49">
        <f t="shared" si="64"/>
        <v>0.94221125932767236</v>
      </c>
      <c r="L609" s="49">
        <f t="shared" si="65"/>
        <v>1.5816901182197247</v>
      </c>
      <c r="AE609" s="46">
        <v>45443</v>
      </c>
      <c r="AF609" s="49">
        <f t="shared" si="66"/>
        <v>4.7549685510764856</v>
      </c>
      <c r="AG609" s="49">
        <f t="shared" si="67"/>
        <v>4.7916497529307094</v>
      </c>
      <c r="AH609" s="128"/>
      <c r="AI609" s="42"/>
      <c r="AJ609" s="42"/>
    </row>
    <row r="610" spans="2:36" x14ac:dyDescent="0.3">
      <c r="B610" s="42"/>
      <c r="C610" s="42"/>
      <c r="D610" s="42"/>
      <c r="E610" s="46">
        <v>45446</v>
      </c>
      <c r="F610" s="47">
        <v>116.55</v>
      </c>
      <c r="G610" s="48">
        <f t="shared" si="68"/>
        <v>3.3574380165288797E-3</v>
      </c>
      <c r="H610" s="47">
        <v>119.21</v>
      </c>
      <c r="I610" s="48">
        <f t="shared" si="63"/>
        <v>-1.0705394190871464E-2</v>
      </c>
      <c r="J610" s="49">
        <f t="shared" si="69"/>
        <v>1.7308043247994778</v>
      </c>
      <c r="K610" s="49">
        <f t="shared" si="64"/>
        <v>0.94221125932767236</v>
      </c>
      <c r="L610" s="49">
        <f t="shared" si="65"/>
        <v>1.5816901182197247</v>
      </c>
      <c r="AE610" s="46">
        <v>45446</v>
      </c>
      <c r="AF610" s="49">
        <f t="shared" si="66"/>
        <v>4.7583203654817661</v>
      </c>
      <c r="AG610" s="49">
        <f t="shared" si="67"/>
        <v>4.78088664372991</v>
      </c>
      <c r="AH610" s="128"/>
      <c r="AI610" s="42"/>
      <c r="AJ610" s="42"/>
    </row>
    <row r="611" spans="2:36" x14ac:dyDescent="0.3">
      <c r="B611" s="42"/>
      <c r="C611" s="42"/>
      <c r="D611" s="42"/>
      <c r="E611" s="46">
        <v>45447</v>
      </c>
      <c r="F611" s="47">
        <v>113.88</v>
      </c>
      <c r="G611" s="48">
        <f t="shared" si="68"/>
        <v>-2.2908622908622944E-2</v>
      </c>
      <c r="H611" s="47">
        <v>119.08</v>
      </c>
      <c r="I611" s="48">
        <f t="shared" si="63"/>
        <v>-1.0905125408942062E-3</v>
      </c>
      <c r="J611" s="49">
        <f t="shared" si="69"/>
        <v>1.6930002191647684</v>
      </c>
      <c r="K611" s="49">
        <f t="shared" si="64"/>
        <v>0.94221125932767236</v>
      </c>
      <c r="L611" s="49">
        <f t="shared" si="65"/>
        <v>1.5816901182197247</v>
      </c>
      <c r="AE611" s="46">
        <v>45447</v>
      </c>
      <c r="AF611" s="49">
        <f t="shared" si="66"/>
        <v>4.7351452624098371</v>
      </c>
      <c r="AG611" s="49">
        <f t="shared" si="67"/>
        <v>4.7797955361475752</v>
      </c>
      <c r="AH611" s="128"/>
      <c r="AI611" s="42"/>
      <c r="AJ611" s="42"/>
    </row>
    <row r="612" spans="2:36" x14ac:dyDescent="0.3">
      <c r="B612" s="42"/>
      <c r="C612" s="42"/>
      <c r="D612" s="42"/>
      <c r="E612" s="46">
        <v>45448</v>
      </c>
      <c r="F612" s="47">
        <v>116.28</v>
      </c>
      <c r="G612" s="48">
        <f t="shared" si="68"/>
        <v>2.1074815595363505E-2</v>
      </c>
      <c r="H612" s="47">
        <v>121.71</v>
      </c>
      <c r="I612" s="48">
        <f t="shared" si="63"/>
        <v>2.2085992610010097E-2</v>
      </c>
      <c r="J612" s="49">
        <f t="shared" si="69"/>
        <v>1.6913252887579451</v>
      </c>
      <c r="K612" s="49">
        <f t="shared" si="64"/>
        <v>0.94221125932767236</v>
      </c>
      <c r="L612" s="49">
        <f t="shared" si="65"/>
        <v>1.5816901182197247</v>
      </c>
      <c r="AE612" s="46">
        <v>45448</v>
      </c>
      <c r="AF612" s="49">
        <f t="shared" si="66"/>
        <v>4.7560010756906754</v>
      </c>
      <c r="AG612" s="49">
        <f t="shared" si="67"/>
        <v>4.8016411658864655</v>
      </c>
      <c r="AH612" s="128"/>
      <c r="AI612" s="42"/>
      <c r="AJ612" s="42"/>
    </row>
    <row r="613" spans="2:36" x14ac:dyDescent="0.3">
      <c r="B613" s="42"/>
      <c r="C613" s="42"/>
      <c r="D613" s="42"/>
      <c r="E613" s="46">
        <v>45449</v>
      </c>
      <c r="F613" s="47">
        <v>112.97</v>
      </c>
      <c r="G613" s="48">
        <f t="shared" si="68"/>
        <v>-2.8465772273821854E-2</v>
      </c>
      <c r="H613" s="47">
        <v>119.17</v>
      </c>
      <c r="I613" s="48">
        <f t="shared" si="63"/>
        <v>-2.0869279434721832E-2</v>
      </c>
      <c r="J613" s="49">
        <f t="shared" si="69"/>
        <v>1.6782033019028897</v>
      </c>
      <c r="K613" s="49">
        <f t="shared" si="64"/>
        <v>0.94221125932767236</v>
      </c>
      <c r="L613" s="49">
        <f t="shared" si="65"/>
        <v>1.5816901182197247</v>
      </c>
      <c r="AE613" s="46">
        <v>45449</v>
      </c>
      <c r="AF613" s="49">
        <f t="shared" si="66"/>
        <v>4.7271222967388375</v>
      </c>
      <c r="AG613" s="49">
        <f t="shared" si="67"/>
        <v>4.7805510451027144</v>
      </c>
      <c r="AH613" s="128"/>
      <c r="AI613" s="42"/>
      <c r="AJ613" s="42"/>
    </row>
    <row r="614" spans="2:36" x14ac:dyDescent="0.3">
      <c r="B614" s="42"/>
      <c r="C614" s="42"/>
      <c r="D614" s="42"/>
      <c r="E614" s="46">
        <v>45450</v>
      </c>
      <c r="F614" s="47">
        <v>112.36</v>
      </c>
      <c r="G614" s="48">
        <f t="shared" si="68"/>
        <v>-5.3996636275117638E-3</v>
      </c>
      <c r="H614" s="47">
        <v>117.62</v>
      </c>
      <c r="I614" s="48">
        <f t="shared" si="63"/>
        <v>-1.3006629185197571E-2</v>
      </c>
      <c r="J614" s="49">
        <f t="shared" si="69"/>
        <v>1.6911375678198239</v>
      </c>
      <c r="K614" s="49">
        <f t="shared" si="64"/>
        <v>0.94221125932767236</v>
      </c>
      <c r="L614" s="49">
        <f t="shared" si="65"/>
        <v>1.5816901182197247</v>
      </c>
      <c r="AE614" s="46">
        <v>45450</v>
      </c>
      <c r="AF614" s="49">
        <f t="shared" si="66"/>
        <v>4.7217080022360429</v>
      </c>
      <c r="AG614" s="49">
        <f t="shared" si="67"/>
        <v>4.76745908903181</v>
      </c>
      <c r="AH614" s="128"/>
      <c r="AI614" s="42"/>
      <c r="AJ614" s="42"/>
    </row>
    <row r="615" spans="2:36" x14ac:dyDescent="0.3">
      <c r="B615" s="42"/>
      <c r="C615" s="42"/>
      <c r="D615" s="42"/>
      <c r="E615" s="46">
        <v>45453</v>
      </c>
      <c r="F615" s="47">
        <v>118.77</v>
      </c>
      <c r="G615" s="48">
        <f t="shared" si="68"/>
        <v>5.7048771804912857E-2</v>
      </c>
      <c r="H615" s="47">
        <v>119.7</v>
      </c>
      <c r="I615" s="48">
        <f t="shared" si="63"/>
        <v>1.7684067335487219E-2</v>
      </c>
      <c r="J615" s="49">
        <f t="shared" si="69"/>
        <v>1.756551906818633</v>
      </c>
      <c r="K615" s="49">
        <f t="shared" si="64"/>
        <v>0.94221125932767236</v>
      </c>
      <c r="L615" s="49">
        <f t="shared" si="65"/>
        <v>1.5816901182197247</v>
      </c>
      <c r="AE615" s="46">
        <v>45453</v>
      </c>
      <c r="AF615" s="49">
        <f t="shared" si="66"/>
        <v>4.7771888497861488</v>
      </c>
      <c r="AG615" s="49">
        <f t="shared" si="67"/>
        <v>4.7849886125639278</v>
      </c>
      <c r="AH615" s="128"/>
      <c r="AI615" s="42"/>
      <c r="AJ615" s="42"/>
    </row>
    <row r="616" spans="2:36" x14ac:dyDescent="0.3">
      <c r="B616" s="42"/>
      <c r="C616" s="42"/>
      <c r="D616" s="42"/>
      <c r="E616" s="46">
        <v>45454</v>
      </c>
      <c r="F616" s="47">
        <v>116.71</v>
      </c>
      <c r="G616" s="48">
        <f t="shared" si="68"/>
        <v>-1.7344447250989381E-2</v>
      </c>
      <c r="H616" s="47">
        <v>119.01</v>
      </c>
      <c r="I616" s="48">
        <f t="shared" si="63"/>
        <v>-5.7644110275688609E-3</v>
      </c>
      <c r="J616" s="49">
        <f t="shared" si="69"/>
        <v>1.7360930387848494</v>
      </c>
      <c r="K616" s="49">
        <f t="shared" si="64"/>
        <v>0.94221125932767236</v>
      </c>
      <c r="L616" s="49">
        <f t="shared" si="65"/>
        <v>1.5816901182197247</v>
      </c>
      <c r="AE616" s="46">
        <v>45454</v>
      </c>
      <c r="AF616" s="49">
        <f t="shared" si="66"/>
        <v>4.7596922254242626</v>
      </c>
      <c r="AG616" s="49">
        <f t="shared" si="67"/>
        <v>4.7792075231943487</v>
      </c>
      <c r="AH616" s="128"/>
      <c r="AI616" s="42"/>
      <c r="AJ616" s="42"/>
    </row>
    <row r="617" spans="2:36" x14ac:dyDescent="0.3">
      <c r="B617" s="42"/>
      <c r="C617" s="42"/>
      <c r="D617" s="42"/>
      <c r="E617" s="46">
        <v>45455</v>
      </c>
      <c r="F617" s="47">
        <v>118.38</v>
      </c>
      <c r="G617" s="48">
        <f t="shared" si="68"/>
        <v>1.4308970953645694E-2</v>
      </c>
      <c r="H617" s="47">
        <v>123.43</v>
      </c>
      <c r="I617" s="48">
        <f t="shared" si="63"/>
        <v>3.7139736156625469E-2</v>
      </c>
      <c r="J617" s="49">
        <f t="shared" si="69"/>
        <v>1.6978760742262393</v>
      </c>
      <c r="K617" s="49">
        <f t="shared" si="64"/>
        <v>0.94221125932767236</v>
      </c>
      <c r="L617" s="49">
        <f t="shared" si="65"/>
        <v>1.5816901182197247</v>
      </c>
      <c r="AE617" s="46">
        <v>45455</v>
      </c>
      <c r="AF617" s="49">
        <f t="shared" si="66"/>
        <v>4.773899789262579</v>
      </c>
      <c r="AG617" s="49">
        <f t="shared" si="67"/>
        <v>4.8156741937558376</v>
      </c>
      <c r="AH617" s="128"/>
      <c r="AI617" s="42"/>
      <c r="AJ617" s="42"/>
    </row>
    <row r="618" spans="2:36" x14ac:dyDescent="0.3">
      <c r="B618" s="42"/>
      <c r="C618" s="42"/>
      <c r="D618" s="42"/>
      <c r="E618" s="46">
        <v>45456</v>
      </c>
      <c r="F618" s="47">
        <v>116.28</v>
      </c>
      <c r="G618" s="48">
        <f t="shared" si="68"/>
        <v>-1.7739483020780544E-2</v>
      </c>
      <c r="H618" s="47">
        <v>122.21</v>
      </c>
      <c r="I618" s="48">
        <f t="shared" si="63"/>
        <v>-9.8841448594345627E-3</v>
      </c>
      <c r="J618" s="49">
        <f t="shared" si="69"/>
        <v>1.6844055387834833</v>
      </c>
      <c r="K618" s="49">
        <f t="shared" si="64"/>
        <v>0.94221125932767236</v>
      </c>
      <c r="L618" s="49">
        <f t="shared" si="65"/>
        <v>1.5816901182197247</v>
      </c>
      <c r="AE618" s="46">
        <v>45456</v>
      </c>
      <c r="AF618" s="49">
        <f t="shared" si="66"/>
        <v>4.7560010756906754</v>
      </c>
      <c r="AG618" s="49">
        <f t="shared" si="67"/>
        <v>4.8057408764499092</v>
      </c>
      <c r="AH618" s="128"/>
      <c r="AI618" s="42"/>
      <c r="AJ618" s="42"/>
    </row>
    <row r="619" spans="2:36" x14ac:dyDescent="0.3">
      <c r="B619" s="42"/>
      <c r="C619" s="42"/>
      <c r="D619" s="42"/>
      <c r="E619" s="46">
        <v>45457</v>
      </c>
      <c r="F619" s="47">
        <v>115.87</v>
      </c>
      <c r="G619" s="48">
        <f t="shared" si="68"/>
        <v>-3.5259717922255795E-3</v>
      </c>
      <c r="H619" s="47">
        <v>121.25</v>
      </c>
      <c r="I619" s="48">
        <f t="shared" si="63"/>
        <v>-7.8553309876441269E-3</v>
      </c>
      <c r="J619" s="49">
        <f t="shared" si="69"/>
        <v>1.6917556731297227</v>
      </c>
      <c r="K619" s="49">
        <f t="shared" si="64"/>
        <v>0.94221125932767236</v>
      </c>
      <c r="L619" s="49">
        <f t="shared" si="65"/>
        <v>1.5816901182197247</v>
      </c>
      <c r="AE619" s="46">
        <v>45457</v>
      </c>
      <c r="AF619" s="49">
        <f t="shared" si="66"/>
        <v>4.7524688730089713</v>
      </c>
      <c r="AG619" s="49">
        <f t="shared" si="67"/>
        <v>4.7978545298175925</v>
      </c>
      <c r="AH619" s="128"/>
      <c r="AI619" s="42"/>
      <c r="AJ619" s="42"/>
    </row>
    <row r="620" spans="2:36" x14ac:dyDescent="0.3">
      <c r="B620" s="42"/>
      <c r="C620" s="42"/>
      <c r="D620" s="42"/>
      <c r="E620" s="46">
        <v>45460</v>
      </c>
      <c r="F620" s="47">
        <v>116.29</v>
      </c>
      <c r="G620" s="48">
        <f t="shared" si="68"/>
        <v>3.6247518771037601E-3</v>
      </c>
      <c r="H620" s="47">
        <v>122.16</v>
      </c>
      <c r="I620" s="48">
        <f t="shared" si="63"/>
        <v>7.5051546391753376E-3</v>
      </c>
      <c r="J620" s="49">
        <f t="shared" si="69"/>
        <v>1.6852398817647507</v>
      </c>
      <c r="K620" s="49">
        <f t="shared" si="64"/>
        <v>0.94221125932767236</v>
      </c>
      <c r="L620" s="49">
        <f t="shared" si="65"/>
        <v>1.5816901182197247</v>
      </c>
      <c r="AE620" s="46">
        <v>45460</v>
      </c>
      <c r="AF620" s="49">
        <f t="shared" si="66"/>
        <v>4.7560870713049521</v>
      </c>
      <c r="AG620" s="49">
        <f t="shared" si="67"/>
        <v>4.8053316609103769</v>
      </c>
      <c r="AH620" s="128"/>
      <c r="AI620" s="42"/>
      <c r="AJ620" s="42"/>
    </row>
    <row r="621" spans="2:36" x14ac:dyDescent="0.3">
      <c r="B621" s="42"/>
      <c r="C621" s="42"/>
      <c r="D621" s="42"/>
      <c r="E621" s="46">
        <v>45461</v>
      </c>
      <c r="F621" s="47">
        <v>117.32</v>
      </c>
      <c r="G621" s="48">
        <f t="shared" si="68"/>
        <v>8.8571674262618583E-3</v>
      </c>
      <c r="H621" s="47">
        <v>122.9</v>
      </c>
      <c r="I621" s="48">
        <f t="shared" si="63"/>
        <v>6.0576293385723456E-3</v>
      </c>
      <c r="J621" s="49">
        <f t="shared" si="69"/>
        <v>1.6899293678322589</v>
      </c>
      <c r="K621" s="49">
        <f t="shared" si="64"/>
        <v>0.94221125932767236</v>
      </c>
      <c r="L621" s="49">
        <f t="shared" si="65"/>
        <v>1.5816901182197247</v>
      </c>
      <c r="AE621" s="46">
        <v>45461</v>
      </c>
      <c r="AF621" s="49">
        <f t="shared" si="66"/>
        <v>4.7649052441092499</v>
      </c>
      <c r="AG621" s="49">
        <f t="shared" si="67"/>
        <v>4.8113710165719894</v>
      </c>
      <c r="AH621" s="128"/>
      <c r="AI621" s="42"/>
      <c r="AJ621" s="42"/>
    </row>
    <row r="622" spans="2:36" x14ac:dyDescent="0.3">
      <c r="B622" s="42"/>
      <c r="C622" s="42"/>
      <c r="D622" s="42"/>
      <c r="E622" s="46">
        <v>45463</v>
      </c>
      <c r="F622" s="47">
        <v>118.43</v>
      </c>
      <c r="G622" s="48">
        <f t="shared" si="68"/>
        <v>9.4613024207297336E-3</v>
      </c>
      <c r="H622" s="47">
        <v>124.68</v>
      </c>
      <c r="I622" s="48">
        <f t="shared" si="63"/>
        <v>1.4483319772172543E-2</v>
      </c>
      <c r="J622" s="49">
        <f t="shared" si="69"/>
        <v>1.6815636762111563</v>
      </c>
      <c r="K622" s="49">
        <f t="shared" si="64"/>
        <v>0.94221125932767236</v>
      </c>
      <c r="L622" s="49">
        <f t="shared" si="65"/>
        <v>1.5816901182197247</v>
      </c>
      <c r="AE622" s="46">
        <v>45463</v>
      </c>
      <c r="AF622" s="49">
        <f t="shared" si="66"/>
        <v>4.7743220687334036</v>
      </c>
      <c r="AG622" s="49">
        <f t="shared" si="67"/>
        <v>4.8257504548991363</v>
      </c>
      <c r="AH622" s="128"/>
      <c r="AI622" s="42"/>
      <c r="AJ622" s="42"/>
    </row>
    <row r="623" spans="2:36" x14ac:dyDescent="0.3">
      <c r="B623" s="42"/>
      <c r="C623" s="42"/>
      <c r="D623" s="42"/>
      <c r="E623" s="46">
        <v>45464</v>
      </c>
      <c r="F623" s="47">
        <v>117.78</v>
      </c>
      <c r="G623" s="48">
        <f t="shared" si="68"/>
        <v>-5.4884742041713119E-3</v>
      </c>
      <c r="H623" s="47">
        <v>124.12</v>
      </c>
      <c r="I623" s="48">
        <f t="shared" si="63"/>
        <v>-4.4914982354828936E-3</v>
      </c>
      <c r="J623" s="49">
        <f t="shared" si="69"/>
        <v>1.6798796337624677</v>
      </c>
      <c r="K623" s="49">
        <f t="shared" si="64"/>
        <v>0.94221125932767236</v>
      </c>
      <c r="L623" s="49">
        <f t="shared" si="65"/>
        <v>1.5816901182197247</v>
      </c>
      <c r="AE623" s="46">
        <v>45464</v>
      </c>
      <c r="AF623" s="49">
        <f t="shared" si="66"/>
        <v>4.7688184775164251</v>
      </c>
      <c r="AG623" s="49">
        <f t="shared" si="67"/>
        <v>4.8212488395801794</v>
      </c>
      <c r="AH623" s="128"/>
      <c r="AI623" s="42"/>
      <c r="AJ623" s="42"/>
    </row>
    <row r="624" spans="2:36" x14ac:dyDescent="0.3">
      <c r="B624" s="42"/>
      <c r="C624" s="42"/>
      <c r="D624" s="42"/>
      <c r="E624" s="46">
        <v>45467</v>
      </c>
      <c r="F624" s="47">
        <v>118.28</v>
      </c>
      <c r="G624" s="48">
        <f t="shared" si="68"/>
        <v>4.2452029206996311E-3</v>
      </c>
      <c r="H624" s="47">
        <v>125.26</v>
      </c>
      <c r="I624" s="48">
        <f t="shared" si="63"/>
        <v>9.1846600064453554E-3</v>
      </c>
      <c r="J624" s="49">
        <f t="shared" si="69"/>
        <v>1.6716574582885213</v>
      </c>
      <c r="K624" s="49">
        <f t="shared" si="64"/>
        <v>0.94221125932767236</v>
      </c>
      <c r="L624" s="49">
        <f t="shared" si="65"/>
        <v>1.5816901182197247</v>
      </c>
      <c r="AE624" s="46">
        <v>45467</v>
      </c>
      <c r="AF624" s="49">
        <f t="shared" si="66"/>
        <v>4.7730546949842765</v>
      </c>
      <c r="AG624" s="49">
        <f t="shared" si="67"/>
        <v>4.8303915770972665</v>
      </c>
      <c r="AH624" s="128"/>
      <c r="AI624" s="42"/>
      <c r="AJ624" s="42"/>
    </row>
    <row r="625" spans="2:36" x14ac:dyDescent="0.3">
      <c r="B625" s="42"/>
      <c r="C625" s="42"/>
      <c r="D625" s="42"/>
      <c r="E625" s="46">
        <v>45468</v>
      </c>
      <c r="F625" s="47">
        <v>118.47</v>
      </c>
      <c r="G625" s="48">
        <f t="shared" si="68"/>
        <v>1.606357795062463E-3</v>
      </c>
      <c r="H625" s="47">
        <v>124.42</v>
      </c>
      <c r="I625" s="48">
        <f t="shared" si="63"/>
        <v>-6.7060514130609095E-3</v>
      </c>
      <c r="J625" s="49">
        <f t="shared" si="69"/>
        <v>1.6856467721959234</v>
      </c>
      <c r="K625" s="49">
        <f t="shared" si="64"/>
        <v>0.94221125932767236</v>
      </c>
      <c r="L625" s="49">
        <f t="shared" si="65"/>
        <v>1.5816901182197247</v>
      </c>
      <c r="AE625" s="46">
        <v>45468</v>
      </c>
      <c r="AF625" s="49">
        <f t="shared" si="66"/>
        <v>4.7746597639666675</v>
      </c>
      <c r="AG625" s="49">
        <f t="shared" si="67"/>
        <v>4.8236629390868737</v>
      </c>
      <c r="AH625" s="128"/>
      <c r="AI625" s="42"/>
      <c r="AJ625" s="42"/>
    </row>
    <row r="626" spans="2:36" x14ac:dyDescent="0.3">
      <c r="B626" s="42"/>
      <c r="C626" s="42"/>
      <c r="D626" s="42"/>
      <c r="E626" s="46">
        <v>45469</v>
      </c>
      <c r="F626" s="47">
        <v>118.06</v>
      </c>
      <c r="G626" s="48">
        <f t="shared" si="68"/>
        <v>-3.4607917616273909E-3</v>
      </c>
      <c r="H626" s="47">
        <v>124.16</v>
      </c>
      <c r="I626" s="48">
        <f t="shared" si="63"/>
        <v>-2.0896961903231759E-3</v>
      </c>
      <c r="J626" s="49">
        <f t="shared" si="69"/>
        <v>1.6833307495881622</v>
      </c>
      <c r="K626" s="49">
        <f t="shared" si="64"/>
        <v>0.94221125932767236</v>
      </c>
      <c r="L626" s="49">
        <f t="shared" si="65"/>
        <v>1.5816901182197247</v>
      </c>
      <c r="AE626" s="46">
        <v>45469</v>
      </c>
      <c r="AF626" s="49">
        <f t="shared" si="66"/>
        <v>4.7711929698125433</v>
      </c>
      <c r="AG626" s="49">
        <f t="shared" si="67"/>
        <v>4.8215710564349088</v>
      </c>
      <c r="AH626" s="128"/>
      <c r="AI626" s="42"/>
      <c r="AJ626" s="42"/>
    </row>
    <row r="627" spans="2:36" x14ac:dyDescent="0.3">
      <c r="B627" s="42"/>
      <c r="C627" s="42"/>
      <c r="D627" s="42"/>
      <c r="E627" s="46">
        <v>45470</v>
      </c>
      <c r="F627" s="47">
        <v>118</v>
      </c>
      <c r="G627" s="48">
        <f t="shared" si="68"/>
        <v>-5.0821616127394442E-4</v>
      </c>
      <c r="H627" s="47">
        <v>124.12</v>
      </c>
      <c r="I627" s="48">
        <f t="shared" si="63"/>
        <v>-3.2216494845349608E-4</v>
      </c>
      <c r="J627" s="49">
        <f t="shared" si="69"/>
        <v>1.6830174629306434</v>
      </c>
      <c r="K627" s="49">
        <f t="shared" si="64"/>
        <v>0.94221125932767236</v>
      </c>
      <c r="L627" s="49">
        <f t="shared" si="65"/>
        <v>1.5816901182197247</v>
      </c>
      <c r="AE627" s="46">
        <v>45470</v>
      </c>
      <c r="AF627" s="49">
        <f t="shared" si="66"/>
        <v>4.7706846244656651</v>
      </c>
      <c r="AG627" s="49">
        <f t="shared" si="67"/>
        <v>4.8212488395801794</v>
      </c>
      <c r="AH627" s="128"/>
      <c r="AI627" s="42"/>
      <c r="AJ627" s="42"/>
    </row>
    <row r="628" spans="2:36" x14ac:dyDescent="0.3">
      <c r="B628" s="42"/>
      <c r="C628" s="42"/>
      <c r="D628" s="42"/>
      <c r="E628" s="46">
        <v>45471</v>
      </c>
      <c r="F628" s="47">
        <v>118.07</v>
      </c>
      <c r="G628" s="48">
        <f t="shared" si="68"/>
        <v>5.9322033898290272E-4</v>
      </c>
      <c r="H628" s="47">
        <v>123.8</v>
      </c>
      <c r="I628" s="48">
        <f t="shared" si="63"/>
        <v>-2.5781501772478288E-3</v>
      </c>
      <c r="J628" s="49">
        <f t="shared" si="69"/>
        <v>1.6883687312642863</v>
      </c>
      <c r="K628" s="49">
        <f t="shared" si="64"/>
        <v>0.94221125932767236</v>
      </c>
      <c r="L628" s="49">
        <f t="shared" si="65"/>
        <v>1.5816901182197247</v>
      </c>
      <c r="AE628" s="46">
        <v>45471</v>
      </c>
      <c r="AF628" s="49">
        <f t="shared" si="66"/>
        <v>4.7712776689190184</v>
      </c>
      <c r="AG628" s="49">
        <f t="shared" si="67"/>
        <v>4.8186673602504957</v>
      </c>
      <c r="AH628" s="128"/>
      <c r="AI628" s="42"/>
      <c r="AJ628" s="42"/>
    </row>
    <row r="629" spans="2:36" x14ac:dyDescent="0.3">
      <c r="B629" s="42"/>
      <c r="C629" s="42"/>
      <c r="D629" s="42"/>
      <c r="E629" s="46">
        <v>45474</v>
      </c>
      <c r="F629" s="47">
        <v>118.74</v>
      </c>
      <c r="G629" s="48">
        <f t="shared" si="68"/>
        <v>5.6745998136698006E-3</v>
      </c>
      <c r="H629" s="47">
        <v>122.23</v>
      </c>
      <c r="I629" s="48">
        <f t="shared" si="63"/>
        <v>-1.2681744749596047E-2</v>
      </c>
      <c r="J629" s="49">
        <f t="shared" si="69"/>
        <v>1.7197590940131964</v>
      </c>
      <c r="K629" s="49">
        <f t="shared" si="64"/>
        <v>0.94221125932767236</v>
      </c>
      <c r="L629" s="49">
        <f t="shared" si="65"/>
        <v>1.5816901182197247</v>
      </c>
      <c r="AE629" s="46">
        <v>45474</v>
      </c>
      <c r="AF629" s="49">
        <f t="shared" si="66"/>
        <v>4.776936228842529</v>
      </c>
      <c r="AG629" s="49">
        <f t="shared" si="67"/>
        <v>4.8059045157891713</v>
      </c>
      <c r="AH629" s="128"/>
      <c r="AI629" s="42"/>
      <c r="AJ629" s="42"/>
    </row>
    <row r="630" spans="2:36" x14ac:dyDescent="0.3">
      <c r="B630" s="42"/>
      <c r="C630" s="42"/>
      <c r="D630" s="42"/>
      <c r="E630" s="46">
        <v>45475</v>
      </c>
      <c r="F630" s="47">
        <v>120.04</v>
      </c>
      <c r="G630" s="48">
        <f t="shared" si="68"/>
        <v>1.0948290382348125E-2</v>
      </c>
      <c r="H630" s="47">
        <v>123.21</v>
      </c>
      <c r="I630" s="48">
        <f t="shared" si="63"/>
        <v>8.0176716027160477E-3</v>
      </c>
      <c r="J630" s="49">
        <f t="shared" si="69"/>
        <v>1.7247589649870305</v>
      </c>
      <c r="K630" s="49">
        <f t="shared" si="64"/>
        <v>0.94221125932767236</v>
      </c>
      <c r="L630" s="49">
        <f t="shared" si="65"/>
        <v>1.5816901182197247</v>
      </c>
      <c r="AE630" s="46">
        <v>45475</v>
      </c>
      <c r="AF630" s="49">
        <f t="shared" si="66"/>
        <v>4.7878250205721669</v>
      </c>
      <c r="AG630" s="49">
        <f t="shared" si="67"/>
        <v>4.8138902166365769</v>
      </c>
      <c r="AH630" s="128"/>
      <c r="AI630" s="42"/>
      <c r="AJ630" s="42"/>
    </row>
    <row r="631" spans="2:36" x14ac:dyDescent="0.3">
      <c r="B631" s="42"/>
      <c r="C631" s="42"/>
      <c r="D631" s="42"/>
      <c r="E631" s="46">
        <v>45476</v>
      </c>
      <c r="F631" s="47">
        <v>119.8</v>
      </c>
      <c r="G631" s="48">
        <f t="shared" si="68"/>
        <v>-1.9993335554815417E-3</v>
      </c>
      <c r="H631" s="47">
        <v>123.4</v>
      </c>
      <c r="I631" s="48">
        <f t="shared" si="63"/>
        <v>1.5420826231637985E-3</v>
      </c>
      <c r="J631" s="49">
        <f t="shared" si="69"/>
        <v>1.7186602803597495</v>
      </c>
      <c r="K631" s="49">
        <f t="shared" si="64"/>
        <v>0.94221125932767236</v>
      </c>
      <c r="L631" s="49">
        <f t="shared" si="65"/>
        <v>1.5816901182197247</v>
      </c>
      <c r="AE631" s="46">
        <v>45476</v>
      </c>
      <c r="AF631" s="49">
        <f t="shared" si="66"/>
        <v>4.7858236856813487</v>
      </c>
      <c r="AG631" s="49">
        <f t="shared" si="67"/>
        <v>4.8154311114712876</v>
      </c>
      <c r="AH631" s="128"/>
      <c r="AI631" s="42"/>
      <c r="AJ631" s="42"/>
    </row>
    <row r="632" spans="2:36" x14ac:dyDescent="0.3">
      <c r="B632" s="42"/>
      <c r="C632" s="42"/>
      <c r="D632" s="42"/>
      <c r="E632" s="46">
        <v>45478</v>
      </c>
      <c r="F632" s="47">
        <v>118.74</v>
      </c>
      <c r="G632" s="48">
        <f t="shared" si="68"/>
        <v>-8.84808013355598E-3</v>
      </c>
      <c r="H632" s="47">
        <v>122.72</v>
      </c>
      <c r="I632" s="48">
        <f t="shared" si="63"/>
        <v>-5.510534846029258E-3</v>
      </c>
      <c r="J632" s="49">
        <f t="shared" si="69"/>
        <v>1.7128923896775832</v>
      </c>
      <c r="K632" s="49">
        <f t="shared" si="64"/>
        <v>0.94221125932767236</v>
      </c>
      <c r="L632" s="49">
        <f t="shared" si="65"/>
        <v>1.5816901182197247</v>
      </c>
      <c r="AE632" s="46">
        <v>45478</v>
      </c>
      <c r="AF632" s="49">
        <f t="shared" si="66"/>
        <v>4.776936228842529</v>
      </c>
      <c r="AG632" s="49">
        <f t="shared" si="67"/>
        <v>4.8099053376189458</v>
      </c>
      <c r="AH632" s="128"/>
      <c r="AI632" s="42"/>
      <c r="AJ632" s="42"/>
    </row>
    <row r="633" spans="2:36" x14ac:dyDescent="0.3">
      <c r="B633" s="42"/>
      <c r="C633" s="42"/>
      <c r="D633" s="42"/>
      <c r="E633" s="46">
        <v>45481</v>
      </c>
      <c r="F633" s="47">
        <v>115.92</v>
      </c>
      <c r="G633" s="48">
        <f t="shared" si="68"/>
        <v>-2.3749368367862456E-2</v>
      </c>
      <c r="H633" s="47">
        <v>120.77</v>
      </c>
      <c r="I633" s="48">
        <f t="shared" si="63"/>
        <v>-1.5889830508474589E-2</v>
      </c>
      <c r="J633" s="49">
        <f t="shared" si="69"/>
        <v>1.6992124755754008</v>
      </c>
      <c r="K633" s="49">
        <f t="shared" si="64"/>
        <v>0.94221125932767236</v>
      </c>
      <c r="L633" s="49">
        <f t="shared" si="65"/>
        <v>1.5816901182197247</v>
      </c>
      <c r="AE633" s="46">
        <v>45481</v>
      </c>
      <c r="AF633" s="49">
        <f t="shared" si="66"/>
        <v>4.7529002980124266</v>
      </c>
      <c r="AG633" s="49">
        <f t="shared" si="67"/>
        <v>4.7938879102872836</v>
      </c>
      <c r="AH633" s="128"/>
      <c r="AI633" s="42"/>
      <c r="AJ633" s="42"/>
    </row>
    <row r="634" spans="2:36" x14ac:dyDescent="0.3">
      <c r="B634" s="42"/>
      <c r="C634" s="42"/>
      <c r="D634" s="42"/>
      <c r="E634" s="46">
        <v>45482</v>
      </c>
      <c r="F634" s="47">
        <v>116.68</v>
      </c>
      <c r="G634" s="48">
        <f t="shared" si="68"/>
        <v>6.5562456866805618E-3</v>
      </c>
      <c r="H634" s="47">
        <v>121.28</v>
      </c>
      <c r="I634" s="48">
        <f t="shared" si="63"/>
        <v>4.2229030388341027E-3</v>
      </c>
      <c r="J634" s="49">
        <f t="shared" si="69"/>
        <v>1.7031606477640799</v>
      </c>
      <c r="K634" s="49">
        <f t="shared" si="64"/>
        <v>0.94221125932767236</v>
      </c>
      <c r="L634" s="49">
        <f t="shared" si="65"/>
        <v>1.5816901182197247</v>
      </c>
      <c r="AE634" s="46">
        <v>45482</v>
      </c>
      <c r="AF634" s="49">
        <f t="shared" si="66"/>
        <v>4.7594351449995207</v>
      </c>
      <c r="AG634" s="49">
        <f t="shared" si="67"/>
        <v>4.7981019218940615</v>
      </c>
      <c r="AH634" s="128"/>
      <c r="AI634" s="42"/>
      <c r="AJ634" s="42"/>
    </row>
    <row r="635" spans="2:36" x14ac:dyDescent="0.3">
      <c r="B635" s="42"/>
      <c r="C635" s="42"/>
      <c r="D635" s="42"/>
      <c r="E635" s="46">
        <v>45483</v>
      </c>
      <c r="F635" s="47">
        <v>119.21</v>
      </c>
      <c r="G635" s="48">
        <f t="shared" si="68"/>
        <v>2.1683236201576861E-2</v>
      </c>
      <c r="H635" s="47">
        <v>124.26</v>
      </c>
      <c r="I635" s="48">
        <f t="shared" si="63"/>
        <v>2.4571240105540904E-2</v>
      </c>
      <c r="J635" s="49">
        <f t="shared" si="69"/>
        <v>1.6983598741260126</v>
      </c>
      <c r="K635" s="49">
        <f t="shared" si="64"/>
        <v>0.94221125932767236</v>
      </c>
      <c r="L635" s="49">
        <f t="shared" si="65"/>
        <v>1.5816901182197247</v>
      </c>
      <c r="AE635" s="46">
        <v>45483</v>
      </c>
      <c r="AF635" s="49">
        <f t="shared" si="66"/>
        <v>4.78088664372991</v>
      </c>
      <c r="AG635" s="49">
        <f t="shared" si="67"/>
        <v>4.8223761446355482</v>
      </c>
      <c r="AH635" s="128"/>
      <c r="AI635" s="42"/>
      <c r="AJ635" s="42"/>
    </row>
    <row r="636" spans="2:36" x14ac:dyDescent="0.3">
      <c r="B636" s="42"/>
      <c r="C636" s="42"/>
      <c r="D636" s="42"/>
      <c r="E636" s="46">
        <v>45484</v>
      </c>
      <c r="F636" s="47">
        <v>121.1</v>
      </c>
      <c r="G636" s="48">
        <f t="shared" si="68"/>
        <v>1.5854374633000656E-2</v>
      </c>
      <c r="H636" s="47">
        <v>126.61</v>
      </c>
      <c r="I636" s="48">
        <f t="shared" si="63"/>
        <v>1.8911958796072659E-2</v>
      </c>
      <c r="J636" s="49">
        <f t="shared" si="69"/>
        <v>1.6932633805482353</v>
      </c>
      <c r="K636" s="49">
        <f t="shared" si="64"/>
        <v>0.94221125932767236</v>
      </c>
      <c r="L636" s="49">
        <f t="shared" si="65"/>
        <v>1.5816901182197247</v>
      </c>
      <c r="AE636" s="46">
        <v>45484</v>
      </c>
      <c r="AF636" s="49">
        <f t="shared" si="66"/>
        <v>4.7966166505590468</v>
      </c>
      <c r="AG636" s="49">
        <f t="shared" si="67"/>
        <v>4.8411114955321617</v>
      </c>
      <c r="AH636" s="128"/>
      <c r="AI636" s="42"/>
      <c r="AJ636" s="42"/>
    </row>
    <row r="637" spans="2:36" x14ac:dyDescent="0.3">
      <c r="B637" s="42"/>
      <c r="C637" s="42"/>
      <c r="D637" s="42"/>
      <c r="E637" s="46">
        <v>45485</v>
      </c>
      <c r="F637" s="47">
        <v>120.54</v>
      </c>
      <c r="G637" s="48">
        <f t="shared" si="68"/>
        <v>-4.6242774566472855E-3</v>
      </c>
      <c r="H637" s="47">
        <v>129.32</v>
      </c>
      <c r="I637" s="48">
        <f t="shared" si="63"/>
        <v>2.1404312455572283E-2</v>
      </c>
      <c r="J637" s="49">
        <f t="shared" si="69"/>
        <v>1.6501137114032995</v>
      </c>
      <c r="K637" s="49">
        <f t="shared" si="64"/>
        <v>0.94221125932767236</v>
      </c>
      <c r="L637" s="49">
        <f t="shared" si="65"/>
        <v>1.5816901182197247</v>
      </c>
      <c r="AE637" s="46">
        <v>45485</v>
      </c>
      <c r="AF637" s="49">
        <f t="shared" si="66"/>
        <v>4.7919816480548985</v>
      </c>
      <c r="AG637" s="49">
        <f t="shared" si="67"/>
        <v>4.8622899528572319</v>
      </c>
      <c r="AH637" s="128"/>
      <c r="AI637" s="42"/>
      <c r="AJ637" s="42"/>
    </row>
    <row r="638" spans="2:36" x14ac:dyDescent="0.3">
      <c r="B638" s="42"/>
      <c r="C638" s="42"/>
      <c r="D638" s="42"/>
      <c r="E638" s="46">
        <v>45488</v>
      </c>
      <c r="F638" s="47">
        <v>122.5</v>
      </c>
      <c r="G638" s="48">
        <f t="shared" si="68"/>
        <v>1.6260162601625883E-2</v>
      </c>
      <c r="H638" s="47">
        <v>132.37</v>
      </c>
      <c r="I638" s="48">
        <f t="shared" si="63"/>
        <v>2.3584905660377409E-2</v>
      </c>
      <c r="J638" s="49">
        <f t="shared" si="69"/>
        <v>1.6383055468954866</v>
      </c>
      <c r="K638" s="49">
        <f t="shared" si="64"/>
        <v>0.94221125932767236</v>
      </c>
      <c r="L638" s="49">
        <f t="shared" si="65"/>
        <v>1.5816901182197247</v>
      </c>
      <c r="AE638" s="46">
        <v>45488</v>
      </c>
      <c r="AF638" s="49">
        <f t="shared" si="66"/>
        <v>4.808111029984782</v>
      </c>
      <c r="AG638" s="49">
        <f t="shared" si="67"/>
        <v>4.8856010317256793</v>
      </c>
      <c r="AH638" s="128"/>
      <c r="AI638" s="42"/>
      <c r="AJ638" s="42"/>
    </row>
    <row r="639" spans="2:36" x14ac:dyDescent="0.3">
      <c r="B639" s="42"/>
      <c r="C639" s="42"/>
      <c r="D639" s="42"/>
      <c r="E639" s="46">
        <v>45489</v>
      </c>
      <c r="F639" s="47">
        <v>124</v>
      </c>
      <c r="G639" s="48">
        <f t="shared" si="68"/>
        <v>1.2244897959183598E-2</v>
      </c>
      <c r="H639" s="47">
        <v>137.01</v>
      </c>
      <c r="I639" s="48">
        <f t="shared" si="63"/>
        <v>3.5053259802069858E-2</v>
      </c>
      <c r="J639" s="49">
        <f t="shared" si="69"/>
        <v>1.6022039594950996</v>
      </c>
      <c r="K639" s="49">
        <f t="shared" si="64"/>
        <v>0.94221125932767236</v>
      </c>
      <c r="L639" s="49">
        <f t="shared" si="65"/>
        <v>1.5816901182197247</v>
      </c>
      <c r="AE639" s="46">
        <v>45489</v>
      </c>
      <c r="AF639" s="49">
        <f t="shared" si="66"/>
        <v>4.8202815656050371</v>
      </c>
      <c r="AG639" s="49">
        <f t="shared" si="67"/>
        <v>4.9200539158650169</v>
      </c>
      <c r="AH639" s="128"/>
      <c r="AI639" s="42"/>
      <c r="AJ639" s="42"/>
    </row>
    <row r="640" spans="2:36" x14ac:dyDescent="0.3">
      <c r="B640" s="42"/>
      <c r="C640" s="42"/>
      <c r="D640" s="42"/>
      <c r="E640" s="46">
        <v>45490</v>
      </c>
      <c r="F640" s="47">
        <v>121.18</v>
      </c>
      <c r="G640" s="48">
        <f t="shared" si="68"/>
        <v>-2.2741935483870934E-2</v>
      </c>
      <c r="H640" s="47">
        <v>134.85</v>
      </c>
      <c r="I640" s="48">
        <f t="shared" si="63"/>
        <v>-1.5765272607838776E-2</v>
      </c>
      <c r="J640" s="49">
        <f t="shared" si="69"/>
        <v>1.590846875079212</v>
      </c>
      <c r="K640" s="49">
        <f t="shared" si="64"/>
        <v>0.94221125932767236</v>
      </c>
      <c r="L640" s="49">
        <f t="shared" si="65"/>
        <v>1.5816901182197247</v>
      </c>
      <c r="AE640" s="46">
        <v>45490</v>
      </c>
      <c r="AF640" s="49">
        <f t="shared" si="66"/>
        <v>4.7972770435168428</v>
      </c>
      <c r="AG640" s="49">
        <f t="shared" si="67"/>
        <v>4.9041630495857387</v>
      </c>
      <c r="AH640" s="128"/>
      <c r="AI640" s="42"/>
      <c r="AJ640" s="42"/>
    </row>
    <row r="641" spans="2:36" x14ac:dyDescent="0.3">
      <c r="B641" s="42"/>
      <c r="C641" s="42"/>
      <c r="D641" s="42"/>
      <c r="E641" s="46">
        <v>45491</v>
      </c>
      <c r="F641" s="47">
        <v>120.33</v>
      </c>
      <c r="G641" s="48">
        <f t="shared" si="68"/>
        <v>-7.0143588050833872E-3</v>
      </c>
      <c r="H641" s="47">
        <v>136.41</v>
      </c>
      <c r="I641" s="48">
        <f t="shared" si="63"/>
        <v>1.1568409343715169E-2</v>
      </c>
      <c r="J641" s="49">
        <f t="shared" si="69"/>
        <v>1.5616226146468233</v>
      </c>
      <c r="K641" s="49">
        <f t="shared" si="64"/>
        <v>0.94221125932767236</v>
      </c>
      <c r="L641" s="49">
        <f t="shared" si="65"/>
        <v>1.5816901182197247</v>
      </c>
      <c r="AE641" s="46">
        <v>45491</v>
      </c>
      <c r="AF641" s="49">
        <f t="shared" si="66"/>
        <v>4.7902379684500715</v>
      </c>
      <c r="AG641" s="49">
        <f t="shared" si="67"/>
        <v>4.9156650565050288</v>
      </c>
      <c r="AH641" s="128"/>
      <c r="AI641" s="42"/>
      <c r="AJ641" s="42"/>
    </row>
    <row r="642" spans="2:36" x14ac:dyDescent="0.3">
      <c r="B642" s="42"/>
      <c r="C642" s="42"/>
      <c r="D642" s="42"/>
      <c r="E642" s="46">
        <v>45492</v>
      </c>
      <c r="F642" s="47">
        <v>120.51</v>
      </c>
      <c r="G642" s="48">
        <f t="shared" si="68"/>
        <v>1.4958863126401933E-3</v>
      </c>
      <c r="H642" s="47">
        <v>138.59</v>
      </c>
      <c r="I642" s="48">
        <f t="shared" si="63"/>
        <v>1.5981233047430488E-2</v>
      </c>
      <c r="J642" s="49">
        <f t="shared" si="69"/>
        <v>1.539357788972634</v>
      </c>
      <c r="K642" s="49">
        <f t="shared" si="64"/>
        <v>0.94221125932767236</v>
      </c>
      <c r="L642" s="49">
        <f t="shared" si="65"/>
        <v>1.5816901182197247</v>
      </c>
      <c r="AE642" s="46">
        <v>45492</v>
      </c>
      <c r="AF642" s="49">
        <f t="shared" si="66"/>
        <v>4.7917327370393004</v>
      </c>
      <c r="AG642" s="49">
        <f t="shared" si="67"/>
        <v>4.9315199340807112</v>
      </c>
      <c r="AH642" s="128"/>
      <c r="AI642" s="42"/>
      <c r="AJ642" s="42"/>
    </row>
    <row r="643" spans="2:36" x14ac:dyDescent="0.3">
      <c r="B643" s="42"/>
      <c r="C643" s="42"/>
      <c r="D643" s="42"/>
      <c r="E643" s="46">
        <v>45495</v>
      </c>
      <c r="F643" s="47">
        <v>123.99</v>
      </c>
      <c r="G643" s="48">
        <f t="shared" si="68"/>
        <v>2.8877271595718179E-2</v>
      </c>
      <c r="H643" s="47">
        <v>141.18</v>
      </c>
      <c r="I643" s="48">
        <f t="shared" si="63"/>
        <v>1.868821704307666E-2</v>
      </c>
      <c r="J643" s="49">
        <f t="shared" si="69"/>
        <v>1.5547546495875557</v>
      </c>
      <c r="K643" s="49">
        <f t="shared" si="64"/>
        <v>0.94221125932767236</v>
      </c>
      <c r="L643" s="49">
        <f t="shared" si="65"/>
        <v>1.5816901182197247</v>
      </c>
      <c r="AE643" s="46">
        <v>45495</v>
      </c>
      <c r="AF643" s="49">
        <f t="shared" si="66"/>
        <v>4.8202009171917508</v>
      </c>
      <c r="AG643" s="49">
        <f t="shared" si="67"/>
        <v>4.950035671967326</v>
      </c>
      <c r="AH643" s="128"/>
      <c r="AI643" s="42"/>
      <c r="AJ643" s="42"/>
    </row>
    <row r="644" spans="2:36" x14ac:dyDescent="0.3">
      <c r="B644" s="42"/>
      <c r="C644" s="42"/>
      <c r="D644" s="42"/>
      <c r="E644" s="46">
        <v>45496</v>
      </c>
      <c r="F644" s="47">
        <v>124.84</v>
      </c>
      <c r="G644" s="48">
        <f t="shared" si="68"/>
        <v>6.8553915638358554E-3</v>
      </c>
      <c r="H644" s="47">
        <v>143.62</v>
      </c>
      <c r="I644" s="48">
        <f t="shared" si="63"/>
        <v>1.7282901260801786E-2</v>
      </c>
      <c r="J644" s="49">
        <f t="shared" si="69"/>
        <v>1.5388178642893031</v>
      </c>
      <c r="K644" s="49">
        <f t="shared" si="64"/>
        <v>0.94221125932767236</v>
      </c>
      <c r="L644" s="49">
        <f t="shared" si="65"/>
        <v>1.5816901182197247</v>
      </c>
      <c r="AE644" s="46">
        <v>45496</v>
      </c>
      <c r="AF644" s="49">
        <f t="shared" si="66"/>
        <v>4.8270329174025788</v>
      </c>
      <c r="AG644" s="49">
        <f t="shared" si="67"/>
        <v>4.9671709226821719</v>
      </c>
      <c r="AH644" s="128"/>
      <c r="AI644" s="42"/>
      <c r="AJ644" s="42"/>
    </row>
    <row r="645" spans="2:36" x14ac:dyDescent="0.3">
      <c r="B645" s="42"/>
      <c r="C645" s="42"/>
      <c r="D645" s="42"/>
      <c r="E645" s="46">
        <v>45497</v>
      </c>
      <c r="F645" s="47">
        <v>121.72</v>
      </c>
      <c r="G645" s="48">
        <f t="shared" si="68"/>
        <v>-2.4991989746875998E-2</v>
      </c>
      <c r="H645" s="47">
        <v>137.63</v>
      </c>
      <c r="I645" s="48">
        <f t="shared" ref="I645:I708" si="70">H645/H644-1</f>
        <v>-4.1707283108202264E-2</v>
      </c>
      <c r="J645" s="49">
        <f t="shared" si="69"/>
        <v>1.5656591327011857</v>
      </c>
      <c r="K645" s="49">
        <f t="shared" ref="K645:K708" si="71">AVERAGE($J$5:$J$756)-1.5*_xlfn.STDEV.S($J$5:$J$756)</f>
        <v>0.94221125932767236</v>
      </c>
      <c r="L645" s="49">
        <f t="shared" ref="L645:L708" si="72">AVERAGE($J$5:$J$756)+_xlfn.STDEV.S($J$5:$J$756)</f>
        <v>1.5816901182197247</v>
      </c>
      <c r="AE645" s="46">
        <v>45497</v>
      </c>
      <c r="AF645" s="49">
        <f t="shared" ref="AF645:AF708" si="73">LN(F645)</f>
        <v>4.8017233250287701</v>
      </c>
      <c r="AG645" s="49">
        <f t="shared" ref="AG645:AG708" si="74">LN(H645)</f>
        <v>4.9245689249914415</v>
      </c>
      <c r="AH645" s="128"/>
      <c r="AI645" s="42"/>
      <c r="AJ645" s="42"/>
    </row>
    <row r="646" spans="2:36" x14ac:dyDescent="0.3">
      <c r="B646" s="42"/>
      <c r="C646" s="42"/>
      <c r="D646" s="42"/>
      <c r="E646" s="46">
        <v>45498</v>
      </c>
      <c r="F646" s="47">
        <v>121.66</v>
      </c>
      <c r="G646" s="48">
        <f t="shared" ref="G646:G709" si="75">F646/F645-1</f>
        <v>-4.9293460400923195E-4</v>
      </c>
      <c r="H646" s="47">
        <v>140.02000000000001</v>
      </c>
      <c r="I646" s="48">
        <f t="shared" si="70"/>
        <v>1.7365399985468377E-2</v>
      </c>
      <c r="J646" s="49">
        <f t="shared" si="69"/>
        <v>1.5381763181241928</v>
      </c>
      <c r="K646" s="49">
        <f t="shared" si="71"/>
        <v>0.94221125932767236</v>
      </c>
      <c r="L646" s="49">
        <f t="shared" si="72"/>
        <v>1.5816901182197247</v>
      </c>
      <c r="AE646" s="46">
        <v>45498</v>
      </c>
      <c r="AF646" s="49">
        <f t="shared" si="73"/>
        <v>4.8012302688925592</v>
      </c>
      <c r="AG646" s="49">
        <f t="shared" si="74"/>
        <v>4.9417852695490518</v>
      </c>
      <c r="AH646" s="128"/>
      <c r="AI646" s="42"/>
      <c r="AJ646" s="42"/>
    </row>
    <row r="647" spans="2:36" x14ac:dyDescent="0.3">
      <c r="B647" s="42"/>
      <c r="C647" s="42"/>
      <c r="D647" s="42"/>
      <c r="E647" s="46">
        <v>45499</v>
      </c>
      <c r="F647" s="47">
        <v>122.16</v>
      </c>
      <c r="G647" s="48">
        <f t="shared" si="75"/>
        <v>4.1098142363964474E-3</v>
      </c>
      <c r="H647" s="47">
        <v>142</v>
      </c>
      <c r="I647" s="48">
        <f t="shared" si="70"/>
        <v>1.4140837023282282E-2</v>
      </c>
      <c r="J647" s="49">
        <f t="shared" ref="J647:J710" si="76">F647/$F$4*$H$4/H647</f>
        <v>1.5229619799040293</v>
      </c>
      <c r="K647" s="49">
        <f t="shared" si="71"/>
        <v>0.94221125932767236</v>
      </c>
      <c r="L647" s="49">
        <f t="shared" si="72"/>
        <v>1.5816901182197247</v>
      </c>
      <c r="AE647" s="46">
        <v>45499</v>
      </c>
      <c r="AF647" s="49">
        <f t="shared" si="73"/>
        <v>4.8053316609103769</v>
      </c>
      <c r="AG647" s="49">
        <f t="shared" si="74"/>
        <v>4.9558270576012609</v>
      </c>
      <c r="AH647" s="128"/>
      <c r="AI647" s="42"/>
      <c r="AJ647" s="42"/>
    </row>
    <row r="648" spans="2:36" x14ac:dyDescent="0.3">
      <c r="B648" s="42"/>
      <c r="C648" s="42"/>
      <c r="D648" s="42"/>
      <c r="E648" s="46">
        <v>45502</v>
      </c>
      <c r="F648" s="47">
        <v>122.06</v>
      </c>
      <c r="G648" s="48">
        <f t="shared" si="75"/>
        <v>-8.1859855926647018E-4</v>
      </c>
      <c r="H648" s="47">
        <v>140.97999999999999</v>
      </c>
      <c r="I648" s="48">
        <f t="shared" si="70"/>
        <v>-7.1830985915494194E-3</v>
      </c>
      <c r="J648" s="49">
        <f t="shared" si="76"/>
        <v>1.5327250002117152</v>
      </c>
      <c r="K648" s="49">
        <f t="shared" si="71"/>
        <v>0.94221125932767236</v>
      </c>
      <c r="L648" s="49">
        <f t="shared" si="72"/>
        <v>1.5816901182197247</v>
      </c>
      <c r="AE648" s="46">
        <v>45502</v>
      </c>
      <c r="AF648" s="49">
        <f t="shared" si="73"/>
        <v>4.8045127271163492</v>
      </c>
      <c r="AG648" s="49">
        <f t="shared" si="74"/>
        <v>4.9486180363457297</v>
      </c>
      <c r="AH648" s="128"/>
      <c r="AI648" s="42"/>
      <c r="AJ648" s="42"/>
    </row>
    <row r="649" spans="2:36" x14ac:dyDescent="0.3">
      <c r="B649" s="42"/>
      <c r="C649" s="42"/>
      <c r="D649" s="42"/>
      <c r="E649" s="46">
        <v>45503</v>
      </c>
      <c r="F649" s="47">
        <v>122.64</v>
      </c>
      <c r="G649" s="48">
        <f t="shared" si="75"/>
        <v>4.7517614288055121E-3</v>
      </c>
      <c r="H649" s="47">
        <v>141.34</v>
      </c>
      <c r="I649" s="48">
        <f t="shared" si="70"/>
        <v>2.5535536955596516E-3</v>
      </c>
      <c r="J649" s="49">
        <f t="shared" si="76"/>
        <v>1.5360856665182532</v>
      </c>
      <c r="K649" s="49">
        <f t="shared" si="71"/>
        <v>0.94221125932767236</v>
      </c>
      <c r="L649" s="49">
        <f t="shared" si="72"/>
        <v>1.5816901182197247</v>
      </c>
      <c r="AE649" s="46">
        <v>45503</v>
      </c>
      <c r="AF649" s="49">
        <f t="shared" si="73"/>
        <v>4.8092532345635588</v>
      </c>
      <c r="AG649" s="49">
        <f t="shared" si="74"/>
        <v>4.9511683352627083</v>
      </c>
      <c r="AH649" s="128"/>
      <c r="AI649" s="42"/>
      <c r="AJ649" s="42"/>
    </row>
    <row r="650" spans="2:36" x14ac:dyDescent="0.3">
      <c r="B650" s="42"/>
      <c r="C650" s="42"/>
      <c r="D650" s="42"/>
      <c r="E650" s="46">
        <v>45504</v>
      </c>
      <c r="F650" s="47">
        <v>125.31</v>
      </c>
      <c r="G650" s="48">
        <f t="shared" si="75"/>
        <v>2.1771037181996133E-2</v>
      </c>
      <c r="H650" s="47">
        <v>142.15</v>
      </c>
      <c r="I650" s="48">
        <f t="shared" si="70"/>
        <v>5.7308617518041505E-3</v>
      </c>
      <c r="J650" s="49">
        <f t="shared" si="76"/>
        <v>1.5605843515082305</v>
      </c>
      <c r="K650" s="49">
        <f t="shared" si="71"/>
        <v>0.94221125932767236</v>
      </c>
      <c r="L650" s="49">
        <f t="shared" si="72"/>
        <v>1.5816901182197247</v>
      </c>
      <c r="AE650" s="46">
        <v>45504</v>
      </c>
      <c r="AF650" s="49">
        <f t="shared" si="73"/>
        <v>4.8307906671771939</v>
      </c>
      <c r="AG650" s="49">
        <f t="shared" si="74"/>
        <v>4.9568828380970089</v>
      </c>
      <c r="AH650" s="128"/>
      <c r="AI650" s="42"/>
      <c r="AJ650" s="42"/>
    </row>
    <row r="651" spans="2:36" x14ac:dyDescent="0.3">
      <c r="B651" s="42"/>
      <c r="C651" s="42"/>
      <c r="D651" s="42"/>
      <c r="E651" s="46">
        <v>45505</v>
      </c>
      <c r="F651" s="47">
        <v>115.97</v>
      </c>
      <c r="G651" s="48">
        <f t="shared" si="75"/>
        <v>-7.453515282100398E-2</v>
      </c>
      <c r="H651" s="47">
        <v>137.03</v>
      </c>
      <c r="I651" s="48">
        <f t="shared" si="70"/>
        <v>-3.6018290538163966E-2</v>
      </c>
      <c r="J651" s="49">
        <f t="shared" si="76"/>
        <v>1.4982296284281065</v>
      </c>
      <c r="K651" s="49">
        <f t="shared" si="71"/>
        <v>0.94221125932767236</v>
      </c>
      <c r="L651" s="49">
        <f t="shared" si="72"/>
        <v>1.5816901182197247</v>
      </c>
      <c r="AE651" s="46">
        <v>45505</v>
      </c>
      <c r="AF651" s="49">
        <f t="shared" si="73"/>
        <v>4.753331536968612</v>
      </c>
      <c r="AG651" s="49">
        <f t="shared" si="74"/>
        <v>4.9201998799581093</v>
      </c>
      <c r="AH651" s="128"/>
      <c r="AI651" s="42"/>
      <c r="AJ651" s="42"/>
    </row>
    <row r="652" spans="2:36" x14ac:dyDescent="0.3">
      <c r="B652" s="42"/>
      <c r="C652" s="42"/>
      <c r="D652" s="42"/>
      <c r="E652" s="46">
        <v>45506</v>
      </c>
      <c r="F652" s="47">
        <v>103.53</v>
      </c>
      <c r="G652" s="48">
        <f t="shared" si="75"/>
        <v>-0.10726912132448041</v>
      </c>
      <c r="H652" s="47">
        <v>133.05000000000001</v>
      </c>
      <c r="I652" s="48">
        <f t="shared" si="70"/>
        <v>-2.9044734729621213E-2</v>
      </c>
      <c r="J652" s="49">
        <f t="shared" si="76"/>
        <v>1.3775257218177468</v>
      </c>
      <c r="K652" s="49">
        <f t="shared" si="71"/>
        <v>0.94221125932767236</v>
      </c>
      <c r="L652" s="49">
        <f t="shared" si="72"/>
        <v>1.5816901182197247</v>
      </c>
      <c r="AE652" s="46">
        <v>45506</v>
      </c>
      <c r="AF652" s="49">
        <f t="shared" si="73"/>
        <v>4.6398614257780215</v>
      </c>
      <c r="AG652" s="49">
        <f t="shared" si="74"/>
        <v>4.8907249974236979</v>
      </c>
      <c r="AH652" s="128"/>
      <c r="AI652" s="42"/>
      <c r="AJ652" s="42"/>
    </row>
    <row r="653" spans="2:36" x14ac:dyDescent="0.3">
      <c r="B653" s="42"/>
      <c r="C653" s="42"/>
      <c r="D653" s="42"/>
      <c r="E653" s="46">
        <v>45509</v>
      </c>
      <c r="F653" s="47">
        <v>99.16</v>
      </c>
      <c r="G653" s="48">
        <f t="shared" si="75"/>
        <v>-4.2209987443253216E-2</v>
      </c>
      <c r="H653" s="47">
        <v>129.51</v>
      </c>
      <c r="I653" s="48">
        <f t="shared" si="70"/>
        <v>-2.6606538895152299E-2</v>
      </c>
      <c r="J653" s="49">
        <f t="shared" si="76"/>
        <v>1.3554440533219756</v>
      </c>
      <c r="K653" s="49">
        <f t="shared" si="71"/>
        <v>0.94221125932767236</v>
      </c>
      <c r="L653" s="49">
        <f t="shared" si="72"/>
        <v>1.5816901182197247</v>
      </c>
      <c r="AE653" s="46">
        <v>45509</v>
      </c>
      <c r="AF653" s="49">
        <f t="shared" si="73"/>
        <v>4.5967347071669895</v>
      </c>
      <c r="AG653" s="49">
        <f t="shared" si="74"/>
        <v>4.863758098235496</v>
      </c>
      <c r="AH653" s="128"/>
      <c r="AI653" s="42"/>
      <c r="AJ653" s="42"/>
    </row>
    <row r="654" spans="2:36" x14ac:dyDescent="0.3">
      <c r="B654" s="42"/>
      <c r="C654" s="42"/>
      <c r="D654" s="42"/>
      <c r="E654" s="46">
        <v>45510</v>
      </c>
      <c r="F654" s="47">
        <v>103.46</v>
      </c>
      <c r="G654" s="48">
        <f t="shared" si="75"/>
        <v>4.3364259782170178E-2</v>
      </c>
      <c r="H654" s="47">
        <v>130.31</v>
      </c>
      <c r="I654" s="48">
        <f t="shared" si="70"/>
        <v>6.1771291792140914E-3</v>
      </c>
      <c r="J654" s="49">
        <f t="shared" si="76"/>
        <v>1.4055396811931857</v>
      </c>
      <c r="K654" s="49">
        <f t="shared" si="71"/>
        <v>0.94221125932767236</v>
      </c>
      <c r="L654" s="49">
        <f t="shared" si="72"/>
        <v>1.5816901182197247</v>
      </c>
      <c r="AE654" s="46">
        <v>45510</v>
      </c>
      <c r="AF654" s="49">
        <f t="shared" si="73"/>
        <v>4.6391850645753694</v>
      </c>
      <c r="AG654" s="49">
        <f t="shared" si="74"/>
        <v>4.869916227156815</v>
      </c>
      <c r="AH654" s="128"/>
      <c r="AI654" s="42"/>
      <c r="AJ654" s="42"/>
    </row>
    <row r="655" spans="2:36" x14ac:dyDescent="0.3">
      <c r="B655" s="42"/>
      <c r="C655" s="42"/>
      <c r="D655" s="42"/>
      <c r="E655" s="46">
        <v>45511</v>
      </c>
      <c r="F655" s="47">
        <v>103.12</v>
      </c>
      <c r="G655" s="48">
        <f t="shared" si="75"/>
        <v>-3.2862942199882728E-3</v>
      </c>
      <c r="H655" s="47">
        <v>127.59</v>
      </c>
      <c r="I655" s="48">
        <f t="shared" si="70"/>
        <v>-2.0873302125700266E-2</v>
      </c>
      <c r="J655" s="49">
        <f t="shared" si="76"/>
        <v>1.4307858904310735</v>
      </c>
      <c r="K655" s="49">
        <f t="shared" si="71"/>
        <v>0.94221125932767236</v>
      </c>
      <c r="L655" s="49">
        <f t="shared" si="72"/>
        <v>1.5816901182197247</v>
      </c>
      <c r="AE655" s="46">
        <v>45511</v>
      </c>
      <c r="AF655" s="49">
        <f t="shared" si="73"/>
        <v>4.6358933586309323</v>
      </c>
      <c r="AG655" s="49">
        <f t="shared" si="74"/>
        <v>4.8488219979336522</v>
      </c>
      <c r="AH655" s="128"/>
      <c r="AI655" s="42"/>
      <c r="AJ655" s="42"/>
    </row>
    <row r="656" spans="2:36" x14ac:dyDescent="0.3">
      <c r="B656" s="42"/>
      <c r="C656" s="42"/>
      <c r="D656" s="42"/>
      <c r="E656" s="46">
        <v>45512</v>
      </c>
      <c r="F656" s="47">
        <v>103.19</v>
      </c>
      <c r="G656" s="48">
        <f t="shared" si="75"/>
        <v>6.7882079131109663E-4</v>
      </c>
      <c r="H656" s="47">
        <v>130.65</v>
      </c>
      <c r="I656" s="48">
        <f t="shared" si="70"/>
        <v>2.3983070773571535E-2</v>
      </c>
      <c r="J656" s="49">
        <f t="shared" si="76"/>
        <v>1.3982234457839098</v>
      </c>
      <c r="K656" s="49">
        <f t="shared" si="71"/>
        <v>0.94221125932767236</v>
      </c>
      <c r="L656" s="49">
        <f t="shared" si="72"/>
        <v>1.5816901182197247</v>
      </c>
      <c r="AE656" s="46">
        <v>45512</v>
      </c>
      <c r="AF656" s="49">
        <f t="shared" si="73"/>
        <v>4.6365719491276227</v>
      </c>
      <c r="AG656" s="49">
        <f t="shared" si="74"/>
        <v>4.8725219919666216</v>
      </c>
      <c r="AH656" s="128"/>
      <c r="AI656" s="42"/>
      <c r="AJ656" s="42"/>
    </row>
    <row r="657" spans="2:36" x14ac:dyDescent="0.3">
      <c r="B657" s="42"/>
      <c r="C657" s="42"/>
      <c r="D657" s="42"/>
      <c r="E657" s="46">
        <v>45513</v>
      </c>
      <c r="F657" s="47">
        <v>104.7</v>
      </c>
      <c r="G657" s="48">
        <f t="shared" si="75"/>
        <v>1.4633200891559284E-2</v>
      </c>
      <c r="H657" s="47">
        <v>130.93</v>
      </c>
      <c r="I657" s="48">
        <f t="shared" si="70"/>
        <v>2.1431305013395185E-3</v>
      </c>
      <c r="J657" s="49">
        <f t="shared" si="76"/>
        <v>1.4156500076467449</v>
      </c>
      <c r="K657" s="49">
        <f t="shared" si="71"/>
        <v>0.94221125932767236</v>
      </c>
      <c r="L657" s="49">
        <f t="shared" si="72"/>
        <v>1.5816901182197247</v>
      </c>
      <c r="AE657" s="46">
        <v>45513</v>
      </c>
      <c r="AF657" s="49">
        <f t="shared" si="73"/>
        <v>4.6510991178764911</v>
      </c>
      <c r="AG657" s="49">
        <f t="shared" si="74"/>
        <v>4.8746628292396617</v>
      </c>
      <c r="AH657" s="128"/>
      <c r="AI657" s="42"/>
      <c r="AJ657" s="42"/>
    </row>
    <row r="658" spans="2:36" x14ac:dyDescent="0.3">
      <c r="B658" s="42"/>
      <c r="C658" s="42"/>
      <c r="D658" s="42"/>
      <c r="E658" s="46">
        <v>45516</v>
      </c>
      <c r="F658" s="47">
        <v>103.03</v>
      </c>
      <c r="G658" s="48">
        <f t="shared" si="75"/>
        <v>-1.5950334288443169E-2</v>
      </c>
      <c r="H658" s="47">
        <v>129.28</v>
      </c>
      <c r="I658" s="48">
        <f t="shared" si="70"/>
        <v>-1.2602153822653395E-2</v>
      </c>
      <c r="J658" s="49">
        <f t="shared" si="76"/>
        <v>1.4108496612409387</v>
      </c>
      <c r="K658" s="49">
        <f t="shared" si="71"/>
        <v>0.94221125932767236</v>
      </c>
      <c r="L658" s="49">
        <f t="shared" si="72"/>
        <v>1.5816901182197247</v>
      </c>
      <c r="AE658" s="46">
        <v>45516</v>
      </c>
      <c r="AF658" s="49">
        <f t="shared" si="73"/>
        <v>4.6350202079569769</v>
      </c>
      <c r="AG658" s="49">
        <f t="shared" si="74"/>
        <v>4.8619805947727857</v>
      </c>
      <c r="AH658" s="128"/>
      <c r="AI658" s="42"/>
      <c r="AJ658" s="42"/>
    </row>
    <row r="659" spans="2:36" x14ac:dyDescent="0.3">
      <c r="B659" s="42"/>
      <c r="C659" s="42"/>
      <c r="D659" s="42"/>
      <c r="E659" s="46">
        <v>45517</v>
      </c>
      <c r="F659" s="47">
        <v>104.61</v>
      </c>
      <c r="G659" s="48">
        <f t="shared" si="75"/>
        <v>1.5335339221586031E-2</v>
      </c>
      <c r="H659" s="47">
        <v>133.35</v>
      </c>
      <c r="I659" s="48">
        <f t="shared" si="70"/>
        <v>3.1482054455445496E-2</v>
      </c>
      <c r="J659" s="49">
        <f t="shared" si="76"/>
        <v>1.3887643640518652</v>
      </c>
      <c r="K659" s="49">
        <f t="shared" si="71"/>
        <v>0.94221125932767236</v>
      </c>
      <c r="L659" s="49">
        <f t="shared" si="72"/>
        <v>1.5816901182197247</v>
      </c>
      <c r="AE659" s="46">
        <v>45517</v>
      </c>
      <c r="AF659" s="49">
        <f t="shared" si="73"/>
        <v>4.6502391493556692</v>
      </c>
      <c r="AG659" s="49">
        <f t="shared" si="74"/>
        <v>4.8929772506280234</v>
      </c>
      <c r="AH659" s="128"/>
      <c r="AI659" s="42"/>
      <c r="AJ659" s="42"/>
    </row>
    <row r="660" spans="2:36" x14ac:dyDescent="0.3">
      <c r="B660" s="42"/>
      <c r="C660" s="42"/>
      <c r="D660" s="42"/>
      <c r="E660" s="46">
        <v>45518</v>
      </c>
      <c r="F660" s="47">
        <v>105.98</v>
      </c>
      <c r="G660" s="48">
        <f t="shared" si="75"/>
        <v>1.3096262307618733E-2</v>
      </c>
      <c r="H660" s="47">
        <v>136.16</v>
      </c>
      <c r="I660" s="48">
        <f t="shared" si="70"/>
        <v>2.1072365954255767E-2</v>
      </c>
      <c r="J660" s="49">
        <f t="shared" si="76"/>
        <v>1.3779160354928199</v>
      </c>
      <c r="K660" s="49">
        <f t="shared" si="71"/>
        <v>0.94221125932767236</v>
      </c>
      <c r="L660" s="49">
        <f t="shared" si="72"/>
        <v>1.5816901182197247</v>
      </c>
      <c r="AE660" s="46">
        <v>45518</v>
      </c>
      <c r="AF660" s="49">
        <f t="shared" si="73"/>
        <v>4.6632503970646164</v>
      </c>
      <c r="AG660" s="49">
        <f t="shared" si="74"/>
        <v>4.9138306648250643</v>
      </c>
      <c r="AH660" s="128"/>
      <c r="AI660" s="42"/>
      <c r="AJ660" s="42"/>
    </row>
    <row r="661" spans="2:36" x14ac:dyDescent="0.3">
      <c r="B661" s="42"/>
      <c r="C661" s="42"/>
      <c r="D661" s="42"/>
      <c r="E661" s="46">
        <v>45519</v>
      </c>
      <c r="F661" s="47">
        <v>110.83</v>
      </c>
      <c r="G661" s="48">
        <f t="shared" si="75"/>
        <v>4.576335157576894E-2</v>
      </c>
      <c r="H661" s="47">
        <v>136.27000000000001</v>
      </c>
      <c r="I661" s="48">
        <f t="shared" si="70"/>
        <v>8.0787309048191425E-4</v>
      </c>
      <c r="J661" s="49">
        <f t="shared" si="76"/>
        <v>1.4398109069798364</v>
      </c>
      <c r="K661" s="49">
        <f t="shared" si="71"/>
        <v>0.94221125932767236</v>
      </c>
      <c r="L661" s="49">
        <f t="shared" si="72"/>
        <v>1.5816901182197247</v>
      </c>
      <c r="AE661" s="46">
        <v>45519</v>
      </c>
      <c r="AF661" s="49">
        <f t="shared" si="73"/>
        <v>4.7079974957875619</v>
      </c>
      <c r="AG661" s="49">
        <f t="shared" si="74"/>
        <v>4.9146382117617291</v>
      </c>
      <c r="AH661" s="128"/>
      <c r="AI661" s="42"/>
      <c r="AJ661" s="42"/>
    </row>
    <row r="662" spans="2:36" x14ac:dyDescent="0.3">
      <c r="B662" s="42"/>
      <c r="C662" s="42"/>
      <c r="D662" s="42"/>
      <c r="E662" s="46">
        <v>45520</v>
      </c>
      <c r="F662" s="47">
        <v>111</v>
      </c>
      <c r="G662" s="48">
        <f t="shared" si="75"/>
        <v>1.5338807182170289E-3</v>
      </c>
      <c r="H662" s="47">
        <v>134.28</v>
      </c>
      <c r="I662" s="48">
        <f t="shared" si="70"/>
        <v>-1.4603360974535962E-2</v>
      </c>
      <c r="J662" s="49">
        <f t="shared" si="76"/>
        <v>1.4633898148810993</v>
      </c>
      <c r="K662" s="49">
        <f t="shared" si="71"/>
        <v>0.94221125932767236</v>
      </c>
      <c r="L662" s="49">
        <f t="shared" si="72"/>
        <v>1.5816901182197247</v>
      </c>
      <c r="AE662" s="46">
        <v>45520</v>
      </c>
      <c r="AF662" s="49">
        <f t="shared" si="73"/>
        <v>4.7095302013123339</v>
      </c>
      <c r="AG662" s="49">
        <f t="shared" si="74"/>
        <v>4.899927172111834</v>
      </c>
      <c r="AH662" s="128"/>
      <c r="AI662" s="42"/>
      <c r="AJ662" s="42"/>
    </row>
    <row r="663" spans="2:36" x14ac:dyDescent="0.3">
      <c r="B663" s="42"/>
      <c r="C663" s="42"/>
      <c r="D663" s="42"/>
      <c r="E663" s="46">
        <v>45523</v>
      </c>
      <c r="F663" s="47">
        <v>111.61</v>
      </c>
      <c r="G663" s="48">
        <f t="shared" si="75"/>
        <v>5.4954954954955504E-3</v>
      </c>
      <c r="H663" s="47">
        <v>134.65</v>
      </c>
      <c r="I663" s="48">
        <f t="shared" si="70"/>
        <v>2.7554364015489607E-3</v>
      </c>
      <c r="J663" s="49">
        <f t="shared" si="76"/>
        <v>1.4673885711328161</v>
      </c>
      <c r="K663" s="49">
        <f t="shared" si="71"/>
        <v>0.94221125932767236</v>
      </c>
      <c r="L663" s="49">
        <f t="shared" si="72"/>
        <v>1.5816901182197247</v>
      </c>
      <c r="AE663" s="46">
        <v>45523</v>
      </c>
      <c r="AF663" s="49">
        <f t="shared" si="73"/>
        <v>4.7150106516676233</v>
      </c>
      <c r="AG663" s="49">
        <f t="shared" si="74"/>
        <v>4.9026788192576083</v>
      </c>
      <c r="AH663" s="128"/>
      <c r="AI663" s="42"/>
      <c r="AJ663" s="42"/>
    </row>
    <row r="664" spans="2:36" x14ac:dyDescent="0.3">
      <c r="B664" s="42"/>
      <c r="C664" s="42"/>
      <c r="D664" s="42"/>
      <c r="E664" s="46">
        <v>45524</v>
      </c>
      <c r="F664" s="47">
        <v>109.85</v>
      </c>
      <c r="G664" s="48">
        <f t="shared" si="75"/>
        <v>-1.576919630857454E-2</v>
      </c>
      <c r="H664" s="47">
        <v>132.97999999999999</v>
      </c>
      <c r="I664" s="48">
        <f t="shared" si="70"/>
        <v>-1.2402525064983405E-2</v>
      </c>
      <c r="J664" s="49">
        <f t="shared" si="76"/>
        <v>1.462386315627928</v>
      </c>
      <c r="K664" s="49">
        <f t="shared" si="71"/>
        <v>0.94221125932767236</v>
      </c>
      <c r="L664" s="49">
        <f t="shared" si="72"/>
        <v>1.5816901182197247</v>
      </c>
      <c r="AE664" s="46">
        <v>45524</v>
      </c>
      <c r="AF664" s="49">
        <f t="shared" si="73"/>
        <v>4.6991157988306194</v>
      </c>
      <c r="AG664" s="49">
        <f t="shared" si="74"/>
        <v>4.8901987409743084</v>
      </c>
      <c r="AH664" s="128"/>
      <c r="AI664" s="42"/>
      <c r="AJ664" s="42"/>
    </row>
    <row r="665" spans="2:36" x14ac:dyDescent="0.3">
      <c r="B665" s="42"/>
      <c r="C665" s="42"/>
      <c r="D665" s="42"/>
      <c r="E665" s="46">
        <v>45525</v>
      </c>
      <c r="F665" s="47">
        <v>109.28</v>
      </c>
      <c r="G665" s="48">
        <f t="shared" si="75"/>
        <v>-5.1888939462902961E-3</v>
      </c>
      <c r="H665" s="47">
        <v>134.75</v>
      </c>
      <c r="I665" s="48">
        <f t="shared" si="70"/>
        <v>1.3310272221386699E-2</v>
      </c>
      <c r="J665" s="49">
        <f t="shared" si="76"/>
        <v>1.4356887401707759</v>
      </c>
      <c r="K665" s="49">
        <f t="shared" si="71"/>
        <v>0.94221125932767236</v>
      </c>
      <c r="L665" s="49">
        <f t="shared" si="72"/>
        <v>1.5816901182197247</v>
      </c>
      <c r="AE665" s="46">
        <v>45525</v>
      </c>
      <c r="AF665" s="49">
        <f t="shared" si="73"/>
        <v>4.6939133958224799</v>
      </c>
      <c r="AG665" s="49">
        <f t="shared" si="74"/>
        <v>4.9034212097891068</v>
      </c>
      <c r="AH665" s="128"/>
      <c r="AI665" s="42"/>
      <c r="AJ665" s="42"/>
    </row>
    <row r="666" spans="2:36" x14ac:dyDescent="0.3">
      <c r="B666" s="42"/>
      <c r="C666" s="42"/>
      <c r="D666" s="42"/>
      <c r="E666" s="46">
        <v>45526</v>
      </c>
      <c r="F666" s="47">
        <v>108.47</v>
      </c>
      <c r="G666" s="48">
        <f t="shared" si="75"/>
        <v>-7.4121522693997299E-3</v>
      </c>
      <c r="H666" s="47">
        <v>134.79</v>
      </c>
      <c r="I666" s="48">
        <f t="shared" si="70"/>
        <v>2.9684601113166842E-4</v>
      </c>
      <c r="J666" s="49">
        <f t="shared" si="76"/>
        <v>1.4246243025755863</v>
      </c>
      <c r="K666" s="49">
        <f t="shared" si="71"/>
        <v>0.94221125932767236</v>
      </c>
      <c r="L666" s="49">
        <f t="shared" si="72"/>
        <v>1.5816901182197247</v>
      </c>
      <c r="AE666" s="46">
        <v>45526</v>
      </c>
      <c r="AF666" s="49">
        <f t="shared" si="73"/>
        <v>4.6864736370521261</v>
      </c>
      <c r="AG666" s="49">
        <f t="shared" si="74"/>
        <v>4.9037180117501782</v>
      </c>
      <c r="AH666" s="128"/>
      <c r="AI666" s="42"/>
      <c r="AJ666" s="42"/>
    </row>
    <row r="667" spans="2:36" x14ac:dyDescent="0.3">
      <c r="B667" s="42"/>
      <c r="C667" s="42"/>
      <c r="D667" s="42"/>
      <c r="E667" s="46">
        <v>45527</v>
      </c>
      <c r="F667" s="47">
        <v>111.51</v>
      </c>
      <c r="G667" s="48">
        <f t="shared" si="75"/>
        <v>2.8026182354568219E-2</v>
      </c>
      <c r="H667" s="47">
        <v>139.28</v>
      </c>
      <c r="I667" s="48">
        <f t="shared" si="70"/>
        <v>3.331107648935383E-2</v>
      </c>
      <c r="J667" s="49">
        <f t="shared" si="76"/>
        <v>1.4173380276170962</v>
      </c>
      <c r="K667" s="49">
        <f t="shared" si="71"/>
        <v>0.94221125932767236</v>
      </c>
      <c r="L667" s="49">
        <f t="shared" si="72"/>
        <v>1.5816901182197247</v>
      </c>
      <c r="AE667" s="46">
        <v>45527</v>
      </c>
      <c r="AF667" s="49">
        <f t="shared" si="73"/>
        <v>4.7141142729772705</v>
      </c>
      <c r="AG667" s="49">
        <f t="shared" si="74"/>
        <v>4.9364862954599333</v>
      </c>
      <c r="AH667" s="128"/>
      <c r="AI667" s="42"/>
      <c r="AJ667" s="42"/>
    </row>
    <row r="668" spans="2:36" x14ac:dyDescent="0.3">
      <c r="B668" s="42"/>
      <c r="C668" s="42"/>
      <c r="D668" s="42"/>
      <c r="E668" s="46">
        <v>45530</v>
      </c>
      <c r="F668" s="47">
        <v>111.89</v>
      </c>
      <c r="G668" s="48">
        <f t="shared" si="75"/>
        <v>3.407766119630562E-3</v>
      </c>
      <c r="H668" s="47">
        <v>141.96</v>
      </c>
      <c r="I668" s="48">
        <f t="shared" si="70"/>
        <v>1.9241815048822497E-2</v>
      </c>
      <c r="J668" s="49">
        <f t="shared" si="76"/>
        <v>1.395319504292071</v>
      </c>
      <c r="K668" s="49">
        <f t="shared" si="71"/>
        <v>0.94221125932767236</v>
      </c>
      <c r="L668" s="49">
        <f t="shared" si="72"/>
        <v>1.5816901182197247</v>
      </c>
      <c r="AE668" s="46">
        <v>45530</v>
      </c>
      <c r="AF668" s="49">
        <f t="shared" si="73"/>
        <v>4.7175162458196294</v>
      </c>
      <c r="AG668" s="49">
        <f t="shared" si="74"/>
        <v>4.9555453277782959</v>
      </c>
      <c r="AH668" s="128"/>
      <c r="AI668" s="42"/>
      <c r="AJ668" s="42"/>
    </row>
    <row r="669" spans="2:36" x14ac:dyDescent="0.3">
      <c r="B669" s="42"/>
      <c r="C669" s="42"/>
      <c r="D669" s="42"/>
      <c r="E669" s="46">
        <v>45531</v>
      </c>
      <c r="F669" s="47">
        <v>113.58</v>
      </c>
      <c r="G669" s="48">
        <f t="shared" si="75"/>
        <v>1.5104120117972908E-2</v>
      </c>
      <c r="H669" s="47">
        <v>141.25</v>
      </c>
      <c r="I669" s="48">
        <f t="shared" si="70"/>
        <v>-5.0014088475627272E-3</v>
      </c>
      <c r="J669" s="49">
        <f t="shared" si="76"/>
        <v>1.4235141539721559</v>
      </c>
      <c r="K669" s="49">
        <f t="shared" si="71"/>
        <v>0.94221125932767236</v>
      </c>
      <c r="L669" s="49">
        <f t="shared" si="72"/>
        <v>1.5816901182197247</v>
      </c>
      <c r="AE669" s="46">
        <v>45531</v>
      </c>
      <c r="AF669" s="49">
        <f t="shared" si="73"/>
        <v>4.7325074344492863</v>
      </c>
      <c r="AG669" s="49">
        <f t="shared" si="74"/>
        <v>4.9505313700265505</v>
      </c>
      <c r="AH669" s="128"/>
      <c r="AI669" s="42"/>
      <c r="AJ669" s="42"/>
    </row>
    <row r="670" spans="2:36" x14ac:dyDescent="0.3">
      <c r="B670" s="42"/>
      <c r="C670" s="42"/>
      <c r="D670" s="42"/>
      <c r="E670" s="46">
        <v>45532</v>
      </c>
      <c r="F670" s="47">
        <v>113.39</v>
      </c>
      <c r="G670" s="48">
        <f t="shared" si="75"/>
        <v>-1.6728297235428791E-3</v>
      </c>
      <c r="H670" s="47">
        <v>140.08000000000001</v>
      </c>
      <c r="I670" s="48">
        <f t="shared" si="70"/>
        <v>-8.2831858407078629E-3</v>
      </c>
      <c r="J670" s="49">
        <f t="shared" si="76"/>
        <v>1.4330026847313706</v>
      </c>
      <c r="K670" s="49">
        <f t="shared" si="71"/>
        <v>0.94221125932767236</v>
      </c>
      <c r="L670" s="49">
        <f t="shared" si="72"/>
        <v>1.5816901182197247</v>
      </c>
      <c r="AE670" s="46">
        <v>45532</v>
      </c>
      <c r="AF670" s="49">
        <f t="shared" si="73"/>
        <v>4.7308332039837486</v>
      </c>
      <c r="AG670" s="49">
        <f t="shared" si="74"/>
        <v>4.9422136879775964</v>
      </c>
      <c r="AH670" s="128"/>
      <c r="AI670" s="42"/>
      <c r="AJ670" s="42"/>
    </row>
    <row r="671" spans="2:36" x14ac:dyDescent="0.3">
      <c r="B671" s="42"/>
      <c r="C671" s="42"/>
      <c r="D671" s="42"/>
      <c r="E671" s="46">
        <v>45533</v>
      </c>
      <c r="F671" s="47">
        <v>113.26</v>
      </c>
      <c r="G671" s="48">
        <f t="shared" si="75"/>
        <v>-1.1464855807390428E-3</v>
      </c>
      <c r="H671" s="47">
        <v>140.58000000000001</v>
      </c>
      <c r="I671" s="48">
        <f t="shared" si="70"/>
        <v>3.5693889206167562E-3</v>
      </c>
      <c r="J671" s="49">
        <f t="shared" si="76"/>
        <v>1.4262688595510635</v>
      </c>
      <c r="K671" s="49">
        <f t="shared" si="71"/>
        <v>0.94221125932767236</v>
      </c>
      <c r="L671" s="49">
        <f t="shared" si="72"/>
        <v>1.5816901182197247</v>
      </c>
      <c r="AE671" s="46">
        <v>45533</v>
      </c>
      <c r="AF671" s="49">
        <f t="shared" si="73"/>
        <v>4.7296860606856592</v>
      </c>
      <c r="AG671" s="49">
        <f t="shared" si="74"/>
        <v>4.9457767217477597</v>
      </c>
      <c r="AH671" s="128"/>
      <c r="AI671" s="42"/>
      <c r="AJ671" s="42"/>
    </row>
    <row r="672" spans="2:36" x14ac:dyDescent="0.3">
      <c r="B672" s="42"/>
      <c r="C672" s="42"/>
      <c r="D672" s="42"/>
      <c r="E672" s="46">
        <v>45534</v>
      </c>
      <c r="F672" s="47">
        <v>115.73</v>
      </c>
      <c r="G672" s="48">
        <f t="shared" si="75"/>
        <v>2.1808228853964273E-2</v>
      </c>
      <c r="H672" s="47">
        <v>142.36000000000001</v>
      </c>
      <c r="I672" s="48">
        <f t="shared" si="70"/>
        <v>1.2661829563237914E-2</v>
      </c>
      <c r="J672" s="49">
        <f t="shared" si="76"/>
        <v>1.4391509729126475</v>
      </c>
      <c r="K672" s="49">
        <f t="shared" si="71"/>
        <v>0.94221125932767236</v>
      </c>
      <c r="L672" s="49">
        <f t="shared" si="72"/>
        <v>1.5816901182197247</v>
      </c>
      <c r="AE672" s="46">
        <v>45534</v>
      </c>
      <c r="AF672" s="49">
        <f t="shared" si="73"/>
        <v>4.751259891859986</v>
      </c>
      <c r="AG672" s="49">
        <f t="shared" si="74"/>
        <v>4.9583590606419916</v>
      </c>
      <c r="AH672" s="128"/>
      <c r="AI672" s="42"/>
      <c r="AJ672" s="42"/>
    </row>
    <row r="673" spans="2:36" x14ac:dyDescent="0.3">
      <c r="B673" s="42"/>
      <c r="C673" s="42"/>
      <c r="D673" s="42"/>
      <c r="E673" s="46">
        <v>45538</v>
      </c>
      <c r="F673" s="47">
        <v>111.32</v>
      </c>
      <c r="G673" s="48">
        <f t="shared" si="75"/>
        <v>-3.810593623088232E-2</v>
      </c>
      <c r="H673" s="47">
        <v>138.13999999999999</v>
      </c>
      <c r="I673" s="48">
        <f t="shared" si="70"/>
        <v>-2.9643158190503116E-2</v>
      </c>
      <c r="J673" s="49">
        <f t="shared" si="76"/>
        <v>1.4265996982417297</v>
      </c>
      <c r="K673" s="49">
        <f t="shared" si="71"/>
        <v>0.94221125932767236</v>
      </c>
      <c r="L673" s="49">
        <f t="shared" si="72"/>
        <v>1.5816901182197247</v>
      </c>
      <c r="AE673" s="46">
        <v>45538</v>
      </c>
      <c r="AF673" s="49">
        <f t="shared" si="73"/>
        <v>4.71240893665769</v>
      </c>
      <c r="AG673" s="49">
        <f t="shared" si="74"/>
        <v>4.9282676636608267</v>
      </c>
      <c r="AH673" s="128"/>
      <c r="AI673" s="42"/>
      <c r="AJ673" s="42"/>
    </row>
    <row r="674" spans="2:36" x14ac:dyDescent="0.3">
      <c r="B674" s="42"/>
      <c r="C674" s="42"/>
      <c r="D674" s="42"/>
      <c r="E674" s="46">
        <v>45539</v>
      </c>
      <c r="F674" s="47">
        <v>109.53</v>
      </c>
      <c r="G674" s="48">
        <f t="shared" si="75"/>
        <v>-1.607977003233918E-2</v>
      </c>
      <c r="H674" s="47">
        <v>137.85</v>
      </c>
      <c r="I674" s="48">
        <f t="shared" si="70"/>
        <v>-2.0993195309105817E-3</v>
      </c>
      <c r="J674" s="49">
        <f t="shared" si="76"/>
        <v>1.406613233799952</v>
      </c>
      <c r="K674" s="49">
        <f t="shared" si="71"/>
        <v>0.94221125932767236</v>
      </c>
      <c r="L674" s="49">
        <f t="shared" si="72"/>
        <v>1.5816901182197247</v>
      </c>
      <c r="AE674" s="46">
        <v>45539</v>
      </c>
      <c r="AF674" s="49">
        <f t="shared" si="73"/>
        <v>4.696198484335655</v>
      </c>
      <c r="AG674" s="49">
        <f t="shared" si="74"/>
        <v>4.9261661374698056</v>
      </c>
      <c r="AH674" s="128"/>
      <c r="AI674" s="42"/>
      <c r="AJ674" s="42"/>
    </row>
    <row r="675" spans="2:36" x14ac:dyDescent="0.3">
      <c r="B675" s="42"/>
      <c r="C675" s="42"/>
      <c r="D675" s="42"/>
      <c r="E675" s="46">
        <v>45540</v>
      </c>
      <c r="F675" s="47">
        <v>108.85</v>
      </c>
      <c r="G675" s="48">
        <f t="shared" si="75"/>
        <v>-6.2083447457318419E-3</v>
      </c>
      <c r="H675" s="47">
        <v>138.27000000000001</v>
      </c>
      <c r="I675" s="48">
        <f t="shared" si="70"/>
        <v>3.0467899891186701E-3</v>
      </c>
      <c r="J675" s="49">
        <f t="shared" si="76"/>
        <v>1.3936343826351087</v>
      </c>
      <c r="K675" s="49">
        <f t="shared" si="71"/>
        <v>0.94221125932767236</v>
      </c>
      <c r="L675" s="49">
        <f t="shared" si="72"/>
        <v>1.5816901182197247</v>
      </c>
      <c r="AE675" s="46">
        <v>45540</v>
      </c>
      <c r="AF675" s="49">
        <f t="shared" si="73"/>
        <v>4.6899707876805561</v>
      </c>
      <c r="AG675" s="49">
        <f t="shared" si="74"/>
        <v>4.9292082954005263</v>
      </c>
      <c r="AH675" s="128"/>
      <c r="AI675" s="42"/>
      <c r="AJ675" s="42"/>
    </row>
    <row r="676" spans="2:36" x14ac:dyDescent="0.3">
      <c r="B676" s="42"/>
      <c r="C676" s="42"/>
      <c r="D676" s="42"/>
      <c r="E676" s="46">
        <v>45541</v>
      </c>
      <c r="F676" s="47">
        <v>108</v>
      </c>
      <c r="G676" s="48">
        <f t="shared" si="75"/>
        <v>-7.8089113458887915E-3</v>
      </c>
      <c r="H676" s="47">
        <v>137.12</v>
      </c>
      <c r="I676" s="48">
        <f t="shared" si="70"/>
        <v>-8.3170608230274112E-3</v>
      </c>
      <c r="J676" s="49">
        <f t="shared" si="76"/>
        <v>1.3943484965468054</v>
      </c>
      <c r="K676" s="49">
        <f t="shared" si="71"/>
        <v>0.94221125932767236</v>
      </c>
      <c r="L676" s="49">
        <f t="shared" si="72"/>
        <v>1.5816901182197247</v>
      </c>
      <c r="AE676" s="46">
        <v>45541</v>
      </c>
      <c r="AF676" s="49">
        <f t="shared" si="73"/>
        <v>4.6821312271242199</v>
      </c>
      <c r="AG676" s="49">
        <f t="shared" si="74"/>
        <v>4.9208564548494698</v>
      </c>
      <c r="AH676" s="128"/>
      <c r="AI676" s="42"/>
      <c r="AJ676" s="42"/>
    </row>
    <row r="677" spans="2:36" x14ac:dyDescent="0.3">
      <c r="B677" s="42"/>
      <c r="C677" s="42"/>
      <c r="D677" s="42"/>
      <c r="E677" s="46">
        <v>45544</v>
      </c>
      <c r="F677" s="47">
        <v>107.59</v>
      </c>
      <c r="G677" s="48">
        <f t="shared" si="75"/>
        <v>-3.7962962962962976E-3</v>
      </c>
      <c r="H677" s="47">
        <v>139.77000000000001</v>
      </c>
      <c r="I677" s="48">
        <f t="shared" si="70"/>
        <v>1.9326137689614997E-2</v>
      </c>
      <c r="J677" s="49">
        <f t="shared" si="76"/>
        <v>1.3627190407007752</v>
      </c>
      <c r="K677" s="49">
        <f t="shared" si="71"/>
        <v>0.94221125932767236</v>
      </c>
      <c r="L677" s="49">
        <f t="shared" si="72"/>
        <v>1.5816901182197247</v>
      </c>
      <c r="AE677" s="46">
        <v>45544</v>
      </c>
      <c r="AF677" s="49">
        <f t="shared" si="73"/>
        <v>4.6783277066058178</v>
      </c>
      <c r="AG677" s="49">
        <f t="shared" si="74"/>
        <v>4.9399982144968151</v>
      </c>
      <c r="AH677" s="128"/>
      <c r="AI677" s="42"/>
      <c r="AJ677" s="42"/>
    </row>
    <row r="678" spans="2:36" x14ac:dyDescent="0.3">
      <c r="B678" s="42"/>
      <c r="C678" s="42"/>
      <c r="D678" s="42"/>
      <c r="E678" s="46">
        <v>45545</v>
      </c>
      <c r="F678" s="47">
        <v>106.74</v>
      </c>
      <c r="G678" s="48">
        <f t="shared" si="75"/>
        <v>-7.9003624872200362E-3</v>
      </c>
      <c r="H678" s="47">
        <v>142.21</v>
      </c>
      <c r="I678" s="48">
        <f t="shared" si="70"/>
        <v>1.745725119839725E-2</v>
      </c>
      <c r="J678" s="49">
        <f t="shared" si="76"/>
        <v>1.3287566280731931</v>
      </c>
      <c r="K678" s="49">
        <f t="shared" si="71"/>
        <v>0.94221125932767236</v>
      </c>
      <c r="L678" s="49">
        <f t="shared" si="72"/>
        <v>1.5816901182197247</v>
      </c>
      <c r="AE678" s="46">
        <v>45545</v>
      </c>
      <c r="AF678" s="49">
        <f t="shared" si="73"/>
        <v>4.6703959709057985</v>
      </c>
      <c r="AG678" s="49">
        <f t="shared" si="74"/>
        <v>4.957304838384605</v>
      </c>
      <c r="AH678" s="128"/>
      <c r="AI678" s="42"/>
      <c r="AJ678" s="42"/>
    </row>
    <row r="679" spans="2:36" x14ac:dyDescent="0.3">
      <c r="B679" s="42"/>
      <c r="C679" s="42"/>
      <c r="D679" s="42"/>
      <c r="E679" s="46">
        <v>45546</v>
      </c>
      <c r="F679" s="47">
        <v>108.67</v>
      </c>
      <c r="G679" s="48">
        <f t="shared" si="75"/>
        <v>1.8081319093123494E-2</v>
      </c>
      <c r="H679" s="47">
        <v>143.27000000000001</v>
      </c>
      <c r="I679" s="48">
        <f t="shared" si="70"/>
        <v>7.4537655579776096E-3</v>
      </c>
      <c r="J679" s="49">
        <f t="shared" si="76"/>
        <v>1.3427735811908448</v>
      </c>
      <c r="K679" s="49">
        <f t="shared" si="71"/>
        <v>0.94221125932767236</v>
      </c>
      <c r="L679" s="49">
        <f t="shared" si="72"/>
        <v>1.5816901182197247</v>
      </c>
      <c r="AE679" s="46">
        <v>45546</v>
      </c>
      <c r="AF679" s="49">
        <f t="shared" si="73"/>
        <v>4.6883157670747604</v>
      </c>
      <c r="AG679" s="49">
        <f t="shared" si="74"/>
        <v>4.9647309619052811</v>
      </c>
      <c r="AH679" s="128"/>
      <c r="AI679" s="42"/>
      <c r="AJ679" s="42"/>
    </row>
    <row r="680" spans="2:36" x14ac:dyDescent="0.3">
      <c r="B680" s="42"/>
      <c r="C680" s="42"/>
      <c r="D680" s="42"/>
      <c r="E680" s="46">
        <v>45547</v>
      </c>
      <c r="F680" s="47">
        <v>112.37</v>
      </c>
      <c r="G680" s="48">
        <f t="shared" si="75"/>
        <v>3.4048035336339488E-2</v>
      </c>
      <c r="H680" s="47">
        <v>146.5</v>
      </c>
      <c r="I680" s="48">
        <f t="shared" si="70"/>
        <v>2.2544845396803126E-2</v>
      </c>
      <c r="J680" s="49">
        <f t="shared" si="76"/>
        <v>1.3578792067482606</v>
      </c>
      <c r="K680" s="49">
        <f t="shared" si="71"/>
        <v>0.94221125932767236</v>
      </c>
      <c r="L680" s="49">
        <f t="shared" si="72"/>
        <v>1.5816901182197247</v>
      </c>
      <c r="AE680" s="46">
        <v>45547</v>
      </c>
      <c r="AF680" s="49">
        <f t="shared" si="73"/>
        <v>4.7217969979198111</v>
      </c>
      <c r="AG680" s="49">
        <f t="shared" si="74"/>
        <v>4.9870254284571223</v>
      </c>
      <c r="AH680" s="128"/>
      <c r="AI680" s="42"/>
      <c r="AJ680" s="42"/>
    </row>
    <row r="681" spans="2:36" x14ac:dyDescent="0.3">
      <c r="B681" s="42"/>
      <c r="C681" s="42"/>
      <c r="D681" s="42"/>
      <c r="E681" s="46">
        <v>45548</v>
      </c>
      <c r="F681" s="47">
        <v>114.39</v>
      </c>
      <c r="G681" s="48">
        <f t="shared" si="75"/>
        <v>1.7976328201477321E-2</v>
      </c>
      <c r="H681" s="47">
        <v>151.19</v>
      </c>
      <c r="I681" s="48">
        <f t="shared" si="70"/>
        <v>3.2013651877133009E-2</v>
      </c>
      <c r="J681" s="49">
        <f t="shared" si="76"/>
        <v>1.3394094995860557</v>
      </c>
      <c r="K681" s="49">
        <f t="shared" si="71"/>
        <v>0.94221125932767236</v>
      </c>
      <c r="L681" s="49">
        <f t="shared" si="72"/>
        <v>1.5816901182197247</v>
      </c>
      <c r="AE681" s="46">
        <v>45548</v>
      </c>
      <c r="AF681" s="49">
        <f t="shared" si="73"/>
        <v>4.7396136625375824</v>
      </c>
      <c r="AG681" s="49">
        <f t="shared" si="74"/>
        <v>5.0185373239921098</v>
      </c>
      <c r="AH681" s="128"/>
      <c r="AI681" s="42"/>
      <c r="AJ681" s="42"/>
    </row>
    <row r="682" spans="2:36" x14ac:dyDescent="0.3">
      <c r="B682" s="42"/>
      <c r="C682" s="42"/>
      <c r="D682" s="42"/>
      <c r="E682" s="46">
        <v>45551</v>
      </c>
      <c r="F682" s="47">
        <v>117.16</v>
      </c>
      <c r="G682" s="48">
        <f t="shared" si="75"/>
        <v>2.4215403444356909E-2</v>
      </c>
      <c r="H682" s="47">
        <v>154.56</v>
      </c>
      <c r="I682" s="48">
        <f t="shared" si="70"/>
        <v>2.228983398372919E-2</v>
      </c>
      <c r="J682" s="49">
        <f t="shared" si="76"/>
        <v>1.3419323907876901</v>
      </c>
      <c r="K682" s="49">
        <f t="shared" si="71"/>
        <v>0.94221125932767236</v>
      </c>
      <c r="L682" s="49">
        <f t="shared" si="72"/>
        <v>1.5816901182197247</v>
      </c>
      <c r="AE682" s="46">
        <v>45551</v>
      </c>
      <c r="AF682" s="49">
        <f t="shared" si="73"/>
        <v>4.7635405219595324</v>
      </c>
      <c r="AG682" s="49">
        <f t="shared" si="74"/>
        <v>5.0405823704642083</v>
      </c>
      <c r="AH682" s="128"/>
      <c r="AI682" s="42"/>
      <c r="AJ682" s="42"/>
    </row>
    <row r="683" spans="2:36" x14ac:dyDescent="0.3">
      <c r="B683" s="42"/>
      <c r="C683" s="42"/>
      <c r="D683" s="42"/>
      <c r="E683" s="46">
        <v>45552</v>
      </c>
      <c r="F683" s="47">
        <v>117.79</v>
      </c>
      <c r="G683" s="48">
        <f t="shared" si="75"/>
        <v>5.3772618641174663E-3</v>
      </c>
      <c r="H683" s="47">
        <v>155.05000000000001</v>
      </c>
      <c r="I683" s="48">
        <f t="shared" si="70"/>
        <v>3.1702898550725056E-3</v>
      </c>
      <c r="J683" s="49">
        <f t="shared" si="76"/>
        <v>1.3448846385311186</v>
      </c>
      <c r="K683" s="49">
        <f t="shared" si="71"/>
        <v>0.94221125932767236</v>
      </c>
      <c r="L683" s="49">
        <f t="shared" si="72"/>
        <v>1.5816901182197247</v>
      </c>
      <c r="AE683" s="46">
        <v>45552</v>
      </c>
      <c r="AF683" s="49">
        <f t="shared" si="73"/>
        <v>4.7689033779706929</v>
      </c>
      <c r="AG683" s="49">
        <f t="shared" si="74"/>
        <v>5.0437476455464578</v>
      </c>
      <c r="AH683" s="128"/>
      <c r="AI683" s="42"/>
      <c r="AJ683" s="42"/>
    </row>
    <row r="684" spans="2:36" x14ac:dyDescent="0.3">
      <c r="B684" s="42"/>
      <c r="C684" s="42"/>
      <c r="D684" s="42"/>
      <c r="E684" s="46">
        <v>45553</v>
      </c>
      <c r="F684" s="47">
        <v>117.55</v>
      </c>
      <c r="G684" s="48">
        <f t="shared" si="75"/>
        <v>-2.0375244078445487E-3</v>
      </c>
      <c r="H684" s="47">
        <v>154.93</v>
      </c>
      <c r="I684" s="48">
        <f t="shared" si="70"/>
        <v>-7.7394388906804057E-4</v>
      </c>
      <c r="J684" s="49">
        <f t="shared" si="76"/>
        <v>1.3431839522661269</v>
      </c>
      <c r="K684" s="49">
        <f t="shared" si="71"/>
        <v>0.94221125932767236</v>
      </c>
      <c r="L684" s="49">
        <f t="shared" si="72"/>
        <v>1.5816901182197247</v>
      </c>
      <c r="AE684" s="46">
        <v>45553</v>
      </c>
      <c r="AF684" s="49">
        <f t="shared" si="73"/>
        <v>4.7668637749860787</v>
      </c>
      <c r="AG684" s="49">
        <f t="shared" si="74"/>
        <v>5.0429734020082009</v>
      </c>
      <c r="AH684" s="128"/>
      <c r="AI684" s="42"/>
      <c r="AJ684" s="42"/>
    </row>
    <row r="685" spans="2:36" x14ac:dyDescent="0.3">
      <c r="B685" s="42"/>
      <c r="C685" s="42"/>
      <c r="D685" s="42"/>
      <c r="E685" s="46">
        <v>45554</v>
      </c>
      <c r="F685" s="47">
        <v>121.62</v>
      </c>
      <c r="G685" s="48">
        <f t="shared" si="75"/>
        <v>3.4623564440663612E-2</v>
      </c>
      <c r="H685" s="47">
        <v>159.66</v>
      </c>
      <c r="I685" s="48">
        <f t="shared" si="70"/>
        <v>3.0529916736590668E-2</v>
      </c>
      <c r="J685" s="49">
        <f t="shared" si="76"/>
        <v>1.3485195779602885</v>
      </c>
      <c r="K685" s="49">
        <f t="shared" si="71"/>
        <v>0.94221125932767236</v>
      </c>
      <c r="L685" s="49">
        <f t="shared" si="72"/>
        <v>1.5816901182197247</v>
      </c>
      <c r="AE685" s="46">
        <v>45554</v>
      </c>
      <c r="AF685" s="49">
        <f t="shared" si="73"/>
        <v>4.8009014296919634</v>
      </c>
      <c r="AG685" s="49">
        <f t="shared" si="74"/>
        <v>5.0730465542176528</v>
      </c>
      <c r="AH685" s="128"/>
      <c r="AI685" s="42"/>
      <c r="AJ685" s="42"/>
    </row>
    <row r="686" spans="2:36" x14ac:dyDescent="0.3">
      <c r="B686" s="42"/>
      <c r="C686" s="42"/>
      <c r="D686" s="42"/>
      <c r="E686" s="46">
        <v>45555</v>
      </c>
      <c r="F686" s="47">
        <v>124.48</v>
      </c>
      <c r="G686" s="48">
        <f t="shared" si="75"/>
        <v>2.3515869100476872E-2</v>
      </c>
      <c r="H686" s="47">
        <v>158.12</v>
      </c>
      <c r="I686" s="48">
        <f t="shared" si="70"/>
        <v>-9.6454966804458975E-3</v>
      </c>
      <c r="J686" s="49">
        <f t="shared" si="76"/>
        <v>1.393673864468387</v>
      </c>
      <c r="K686" s="49">
        <f t="shared" si="71"/>
        <v>0.94221125932767236</v>
      </c>
      <c r="L686" s="49">
        <f t="shared" si="72"/>
        <v>1.5816901182197247</v>
      </c>
      <c r="AE686" s="46">
        <v>45555</v>
      </c>
      <c r="AF686" s="49">
        <f t="shared" si="73"/>
        <v>4.8241450604300811</v>
      </c>
      <c r="AG686" s="49">
        <f t="shared" si="74"/>
        <v>5.0633542384284844</v>
      </c>
      <c r="AH686" s="128"/>
      <c r="AI686" s="42"/>
      <c r="AJ686" s="42"/>
    </row>
    <row r="687" spans="2:36" x14ac:dyDescent="0.3">
      <c r="B687" s="42"/>
      <c r="C687" s="42"/>
      <c r="D687" s="42"/>
      <c r="E687" s="46">
        <v>45558</v>
      </c>
      <c r="F687" s="47">
        <v>125.23</v>
      </c>
      <c r="G687" s="48">
        <f t="shared" si="75"/>
        <v>6.0250642673522758E-3</v>
      </c>
      <c r="H687" s="47">
        <v>157.21</v>
      </c>
      <c r="I687" s="48">
        <f t="shared" si="70"/>
        <v>-5.7551226916265907E-3</v>
      </c>
      <c r="J687" s="49">
        <f t="shared" si="76"/>
        <v>1.4101866361788398</v>
      </c>
      <c r="K687" s="49">
        <f t="shared" si="71"/>
        <v>0.94221125932767236</v>
      </c>
      <c r="L687" s="49">
        <f t="shared" si="72"/>
        <v>1.5816901182197247</v>
      </c>
      <c r="AE687" s="46">
        <v>45558</v>
      </c>
      <c r="AF687" s="49">
        <f t="shared" si="73"/>
        <v>4.8301520465759413</v>
      </c>
      <c r="AG687" s="49">
        <f t="shared" si="74"/>
        <v>5.0575824912034228</v>
      </c>
      <c r="AH687" s="128"/>
      <c r="AI687" s="42"/>
      <c r="AJ687" s="42"/>
    </row>
    <row r="688" spans="2:36" x14ac:dyDescent="0.3">
      <c r="B688" s="42"/>
      <c r="C688" s="42"/>
      <c r="D688" s="42"/>
      <c r="E688" s="46">
        <v>45559</v>
      </c>
      <c r="F688" s="47">
        <v>125.13</v>
      </c>
      <c r="G688" s="48">
        <f t="shared" si="75"/>
        <v>-7.9853070350566213E-4</v>
      </c>
      <c r="H688" s="47">
        <v>157.55000000000001</v>
      </c>
      <c r="I688" s="48">
        <f t="shared" si="70"/>
        <v>2.1627122956555667E-3</v>
      </c>
      <c r="J688" s="49">
        <f t="shared" si="76"/>
        <v>1.4060197426667778</v>
      </c>
      <c r="K688" s="49">
        <f t="shared" si="71"/>
        <v>0.94221125932767236</v>
      </c>
      <c r="L688" s="49">
        <f t="shared" si="72"/>
        <v>1.5816901182197247</v>
      </c>
      <c r="AE688" s="46">
        <v>45559</v>
      </c>
      <c r="AF688" s="49">
        <f t="shared" si="73"/>
        <v>4.8293531968769638</v>
      </c>
      <c r="AG688" s="49">
        <f t="shared" si="74"/>
        <v>5.0597428682032835</v>
      </c>
      <c r="AH688" s="128"/>
      <c r="AI688" s="42"/>
      <c r="AJ688" s="42"/>
    </row>
    <row r="689" spans="2:36" x14ac:dyDescent="0.3">
      <c r="B689" s="42"/>
      <c r="C689" s="42"/>
      <c r="D689" s="42"/>
      <c r="E689" s="46">
        <v>45560</v>
      </c>
      <c r="F689" s="47">
        <v>124.53</v>
      </c>
      <c r="G689" s="48">
        <f t="shared" si="75"/>
        <v>-4.7950131862861678E-3</v>
      </c>
      <c r="H689" s="47">
        <v>152.77000000000001</v>
      </c>
      <c r="I689" s="48">
        <f t="shared" si="70"/>
        <v>-3.0339574738178388E-2</v>
      </c>
      <c r="J689" s="49">
        <f t="shared" si="76"/>
        <v>1.443059676363184</v>
      </c>
      <c r="K689" s="49">
        <f t="shared" si="71"/>
        <v>0.94221125932767236</v>
      </c>
      <c r="L689" s="49">
        <f t="shared" si="72"/>
        <v>1.5816901182197247</v>
      </c>
      <c r="AE689" s="46">
        <v>45560</v>
      </c>
      <c r="AF689" s="49">
        <f t="shared" si="73"/>
        <v>4.8245466507330574</v>
      </c>
      <c r="AG689" s="49">
        <f t="shared" si="74"/>
        <v>5.0289335223776312</v>
      </c>
      <c r="AH689" s="128"/>
      <c r="AI689" s="42"/>
      <c r="AJ689" s="42"/>
    </row>
    <row r="690" spans="2:36" x14ac:dyDescent="0.3">
      <c r="B690" s="42"/>
      <c r="C690" s="42"/>
      <c r="D690" s="42"/>
      <c r="E690" s="46">
        <v>45561</v>
      </c>
      <c r="F690" s="47">
        <v>125.5</v>
      </c>
      <c r="G690" s="48">
        <f t="shared" si="75"/>
        <v>7.7892877218341816E-3</v>
      </c>
      <c r="H690" s="47">
        <v>153.47</v>
      </c>
      <c r="I690" s="48">
        <f t="shared" si="70"/>
        <v>4.5820514498919884E-3</v>
      </c>
      <c r="J690" s="49">
        <f t="shared" si="76"/>
        <v>1.447666799623976</v>
      </c>
      <c r="K690" s="49">
        <f t="shared" si="71"/>
        <v>0.94221125932767236</v>
      </c>
      <c r="L690" s="49">
        <f t="shared" si="72"/>
        <v>1.5816901182197247</v>
      </c>
      <c r="AE690" s="46">
        <v>45561</v>
      </c>
      <c r="AF690" s="49">
        <f t="shared" si="73"/>
        <v>4.832305758571839</v>
      </c>
      <c r="AG690" s="49">
        <f t="shared" si="74"/>
        <v>5.0335051081870033</v>
      </c>
      <c r="AH690" s="128"/>
      <c r="AI690" s="42"/>
      <c r="AJ690" s="42"/>
    </row>
    <row r="691" spans="2:36" x14ac:dyDescent="0.3">
      <c r="B691" s="42"/>
      <c r="C691" s="42"/>
      <c r="D691" s="42"/>
      <c r="E691" s="46">
        <v>45562</v>
      </c>
      <c r="F691" s="47">
        <v>125.81</v>
      </c>
      <c r="G691" s="48">
        <f t="shared" si="75"/>
        <v>2.4701195219123395E-3</v>
      </c>
      <c r="H691" s="47">
        <v>154.94</v>
      </c>
      <c r="I691" s="48">
        <f t="shared" si="70"/>
        <v>9.5784192350296671E-3</v>
      </c>
      <c r="J691" s="49">
        <f t="shared" si="76"/>
        <v>1.4374739812154234</v>
      </c>
      <c r="K691" s="49">
        <f t="shared" si="71"/>
        <v>0.94221125932767236</v>
      </c>
      <c r="L691" s="49">
        <f t="shared" si="72"/>
        <v>1.5816901182197247</v>
      </c>
      <c r="AE691" s="46">
        <v>45562</v>
      </c>
      <c r="AF691" s="49">
        <f t="shared" si="73"/>
        <v>4.8347728323630399</v>
      </c>
      <c r="AG691" s="49">
        <f t="shared" si="74"/>
        <v>5.0430379452037561</v>
      </c>
      <c r="AH691" s="128"/>
      <c r="AI691" s="42"/>
      <c r="AJ691" s="42"/>
    </row>
    <row r="692" spans="2:36" x14ac:dyDescent="0.3">
      <c r="B692" s="42"/>
      <c r="C692" s="42"/>
      <c r="D692" s="42"/>
      <c r="E692" s="46">
        <v>45565</v>
      </c>
      <c r="F692" s="47">
        <v>124.91</v>
      </c>
      <c r="G692" s="48">
        <f t="shared" si="75"/>
        <v>-7.1536443843892572E-3</v>
      </c>
      <c r="H692" s="47">
        <v>153.13</v>
      </c>
      <c r="I692" s="48">
        <f t="shared" si="70"/>
        <v>-1.1681941396669671E-2</v>
      </c>
      <c r="J692" s="49">
        <f t="shared" si="76"/>
        <v>1.4440602305282888</v>
      </c>
      <c r="K692" s="49">
        <f t="shared" si="71"/>
        <v>0.94221125932767236</v>
      </c>
      <c r="L692" s="49">
        <f t="shared" si="72"/>
        <v>1.5816901182197247</v>
      </c>
      <c r="AE692" s="46">
        <v>45565</v>
      </c>
      <c r="AF692" s="49">
        <f t="shared" si="73"/>
        <v>4.8275934779778176</v>
      </c>
      <c r="AG692" s="49">
        <f t="shared" si="74"/>
        <v>5.0312872338271166</v>
      </c>
      <c r="AH692" s="128"/>
      <c r="AI692" s="42"/>
      <c r="AJ692" s="42"/>
    </row>
    <row r="693" spans="2:36" x14ac:dyDescent="0.3">
      <c r="B693" s="42"/>
      <c r="C693" s="42"/>
      <c r="D693" s="42"/>
      <c r="E693" s="46">
        <v>45566</v>
      </c>
      <c r="F693" s="47">
        <v>132.01</v>
      </c>
      <c r="G693" s="48">
        <f t="shared" si="75"/>
        <v>5.684092546633579E-2</v>
      </c>
      <c r="H693" s="47">
        <v>151.85</v>
      </c>
      <c r="I693" s="48">
        <f t="shared" si="70"/>
        <v>-8.3589107294456122E-3</v>
      </c>
      <c r="J693" s="49">
        <f t="shared" si="76"/>
        <v>1.5390063672969303</v>
      </c>
      <c r="K693" s="49">
        <f t="shared" si="71"/>
        <v>0.94221125932767236</v>
      </c>
      <c r="L693" s="49">
        <f t="shared" si="72"/>
        <v>1.5816901182197247</v>
      </c>
      <c r="AE693" s="46">
        <v>45566</v>
      </c>
      <c r="AF693" s="49">
        <f t="shared" si="73"/>
        <v>4.8828776772926679</v>
      </c>
      <c r="AG693" s="49">
        <f t="shared" si="74"/>
        <v>5.0228931914917574</v>
      </c>
      <c r="AH693" s="128"/>
      <c r="AI693" s="42"/>
      <c r="AJ693" s="42"/>
    </row>
    <row r="694" spans="2:36" x14ac:dyDescent="0.3">
      <c r="B694" s="42"/>
      <c r="C694" s="42"/>
      <c r="D694" s="42"/>
      <c r="E694" s="46">
        <v>45567</v>
      </c>
      <c r="F694" s="47">
        <v>132.69999999999999</v>
      </c>
      <c r="G694" s="48">
        <f t="shared" si="75"/>
        <v>5.2268767517611447E-3</v>
      </c>
      <c r="H694" s="47">
        <v>152.21</v>
      </c>
      <c r="I694" s="48">
        <f t="shared" si="70"/>
        <v>2.3707606190319641E-3</v>
      </c>
      <c r="J694" s="49">
        <f t="shared" si="76"/>
        <v>1.5433915519877677</v>
      </c>
      <c r="K694" s="49">
        <f t="shared" si="71"/>
        <v>0.94221125932767236</v>
      </c>
      <c r="L694" s="49">
        <f t="shared" si="72"/>
        <v>1.5816901182197247</v>
      </c>
      <c r="AE694" s="46">
        <v>45567</v>
      </c>
      <c r="AF694" s="49">
        <f t="shared" si="73"/>
        <v>4.8880909413381621</v>
      </c>
      <c r="AG694" s="49">
        <f t="shared" si="74"/>
        <v>5.0252611462915757</v>
      </c>
      <c r="AH694" s="128"/>
      <c r="AI694" s="42"/>
      <c r="AJ694" s="42"/>
    </row>
    <row r="695" spans="2:36" x14ac:dyDescent="0.3">
      <c r="B695" s="42"/>
      <c r="C695" s="42"/>
      <c r="D695" s="42"/>
      <c r="E695" s="46">
        <v>45568</v>
      </c>
      <c r="F695" s="47">
        <v>131.36000000000001</v>
      </c>
      <c r="G695" s="48">
        <f t="shared" si="75"/>
        <v>-1.0097965335342685E-2</v>
      </c>
      <c r="H695" s="47">
        <v>151.19999999999999</v>
      </c>
      <c r="I695" s="48">
        <f t="shared" si="70"/>
        <v>-6.6355692792853249E-3</v>
      </c>
      <c r="J695" s="49">
        <f t="shared" si="76"/>
        <v>1.5380120229274432</v>
      </c>
      <c r="K695" s="49">
        <f t="shared" si="71"/>
        <v>0.94221125932767236</v>
      </c>
      <c r="L695" s="49">
        <f t="shared" si="72"/>
        <v>1.5816901182197247</v>
      </c>
      <c r="AE695" s="46">
        <v>45568</v>
      </c>
      <c r="AF695" s="49">
        <f t="shared" si="73"/>
        <v>4.8779416457041185</v>
      </c>
      <c r="AG695" s="49">
        <f t="shared" si="74"/>
        <v>5.0186034637454329</v>
      </c>
      <c r="AH695" s="128"/>
      <c r="AI695" s="42"/>
      <c r="AJ695" s="42"/>
    </row>
    <row r="696" spans="2:36" x14ac:dyDescent="0.3">
      <c r="B696" s="42"/>
      <c r="C696" s="42"/>
      <c r="D696" s="42"/>
      <c r="E696" s="46">
        <v>45569</v>
      </c>
      <c r="F696" s="47">
        <v>135.33000000000001</v>
      </c>
      <c r="G696" s="48">
        <f t="shared" si="75"/>
        <v>3.0222289890377674E-2</v>
      </c>
      <c r="H696" s="47">
        <v>151.91999999999999</v>
      </c>
      <c r="I696" s="48">
        <f t="shared" si="70"/>
        <v>4.761904761904745E-3</v>
      </c>
      <c r="J696" s="49">
        <f t="shared" si="76"/>
        <v>1.5769848166314735</v>
      </c>
      <c r="K696" s="49">
        <f t="shared" si="71"/>
        <v>0.94221125932767236</v>
      </c>
      <c r="L696" s="49">
        <f t="shared" si="72"/>
        <v>1.5816901182197247</v>
      </c>
      <c r="AE696" s="46">
        <v>45569</v>
      </c>
      <c r="AF696" s="49">
        <f t="shared" si="73"/>
        <v>4.9077162400884147</v>
      </c>
      <c r="AG696" s="49">
        <f t="shared" si="74"/>
        <v>5.0233540665040302</v>
      </c>
      <c r="AH696" s="128"/>
      <c r="AI696" s="42"/>
      <c r="AJ696" s="42"/>
    </row>
    <row r="697" spans="2:36" x14ac:dyDescent="0.3">
      <c r="B697" s="42"/>
      <c r="C697" s="42"/>
      <c r="D697" s="42"/>
      <c r="E697" s="46">
        <v>45572</v>
      </c>
      <c r="F697" s="47">
        <v>134.22</v>
      </c>
      <c r="G697" s="48">
        <f t="shared" si="75"/>
        <v>-8.20217246730226E-3</v>
      </c>
      <c r="H697" s="47">
        <v>149.07</v>
      </c>
      <c r="I697" s="48">
        <f t="shared" si="70"/>
        <v>-1.875987361769349E-2</v>
      </c>
      <c r="J697" s="49">
        <f t="shared" si="76"/>
        <v>1.5939524619254788</v>
      </c>
      <c r="K697" s="49">
        <f t="shared" si="71"/>
        <v>0.94221125932767236</v>
      </c>
      <c r="L697" s="49">
        <f t="shared" si="72"/>
        <v>1.5816901182197247</v>
      </c>
      <c r="AE697" s="46">
        <v>45572</v>
      </c>
      <c r="AF697" s="49">
        <f t="shared" si="73"/>
        <v>4.8994802447300936</v>
      </c>
      <c r="AG697" s="49">
        <f t="shared" si="74"/>
        <v>5.004415994282339</v>
      </c>
      <c r="AH697" s="128"/>
      <c r="AI697" s="42"/>
      <c r="AJ697" s="42"/>
    </row>
    <row r="698" spans="2:36" x14ac:dyDescent="0.3">
      <c r="B698" s="42"/>
      <c r="C698" s="42"/>
      <c r="D698" s="42"/>
      <c r="E698" s="46">
        <v>45573</v>
      </c>
      <c r="F698" s="47">
        <v>136.1</v>
      </c>
      <c r="G698" s="48">
        <f t="shared" si="75"/>
        <v>1.4006854418119552E-2</v>
      </c>
      <c r="H698" s="47">
        <v>149.44</v>
      </c>
      <c r="I698" s="48">
        <f t="shared" si="70"/>
        <v>2.4820554102100711E-3</v>
      </c>
      <c r="J698" s="49">
        <f t="shared" si="76"/>
        <v>1.6122769612546328</v>
      </c>
      <c r="K698" s="49">
        <f t="shared" si="71"/>
        <v>0.94221125932767236</v>
      </c>
      <c r="L698" s="49">
        <f t="shared" si="72"/>
        <v>1.5816901182197247</v>
      </c>
      <c r="AE698" s="46">
        <v>45573</v>
      </c>
      <c r="AF698" s="49">
        <f t="shared" si="73"/>
        <v>4.9133899096574201</v>
      </c>
      <c r="AG698" s="49">
        <f t="shared" si="74"/>
        <v>5.0068949744805327</v>
      </c>
      <c r="AH698" s="128"/>
      <c r="AI698" s="42"/>
      <c r="AJ698" s="42"/>
    </row>
    <row r="699" spans="2:36" x14ac:dyDescent="0.3">
      <c r="B699" s="42"/>
      <c r="C699" s="42"/>
      <c r="D699" s="42"/>
      <c r="E699" s="46">
        <v>45574</v>
      </c>
      <c r="F699" s="47">
        <v>138.02000000000001</v>
      </c>
      <c r="G699" s="48">
        <f t="shared" si="75"/>
        <v>1.4107274063188902E-2</v>
      </c>
      <c r="H699" s="47">
        <v>148.41999999999999</v>
      </c>
      <c r="I699" s="48">
        <f t="shared" si="70"/>
        <v>-6.8254817987152272E-3</v>
      </c>
      <c r="J699" s="49">
        <f t="shared" si="76"/>
        <v>1.6462583002773443</v>
      </c>
      <c r="K699" s="49">
        <f t="shared" si="71"/>
        <v>0.94221125932767236</v>
      </c>
      <c r="L699" s="49">
        <f t="shared" si="72"/>
        <v>1.5816901182197247</v>
      </c>
      <c r="AE699" s="46">
        <v>45574</v>
      </c>
      <c r="AF699" s="49">
        <f t="shared" si="73"/>
        <v>4.9273986021924561</v>
      </c>
      <c r="AG699" s="49">
        <f t="shared" si="74"/>
        <v>5.0000460925419876</v>
      </c>
      <c r="AH699" s="128"/>
      <c r="AI699" s="42"/>
      <c r="AJ699" s="42"/>
    </row>
    <row r="700" spans="2:36" x14ac:dyDescent="0.3">
      <c r="B700" s="42"/>
      <c r="C700" s="42"/>
      <c r="D700" s="42"/>
      <c r="E700" s="46">
        <v>45575</v>
      </c>
      <c r="F700" s="47">
        <v>137.91999999999999</v>
      </c>
      <c r="G700" s="48">
        <f t="shared" si="75"/>
        <v>-7.2453267642391683E-4</v>
      </c>
      <c r="H700" s="47">
        <v>149.03</v>
      </c>
      <c r="I700" s="48">
        <f t="shared" si="70"/>
        <v>4.1099582266541645E-3</v>
      </c>
      <c r="J700" s="49">
        <f t="shared" si="76"/>
        <v>1.6383320560332741</v>
      </c>
      <c r="K700" s="49">
        <f t="shared" si="71"/>
        <v>0.94221125932767236</v>
      </c>
      <c r="L700" s="49">
        <f t="shared" si="72"/>
        <v>1.5816901182197247</v>
      </c>
      <c r="AE700" s="46">
        <v>45575</v>
      </c>
      <c r="AF700" s="49">
        <f t="shared" si="73"/>
        <v>4.9266738069153826</v>
      </c>
      <c r="AG700" s="49">
        <f t="shared" si="74"/>
        <v>5.0041476279607018</v>
      </c>
      <c r="AH700" s="128"/>
      <c r="AI700" s="42"/>
      <c r="AJ700" s="42"/>
    </row>
    <row r="701" spans="2:36" x14ac:dyDescent="0.3">
      <c r="B701" s="42"/>
      <c r="C701" s="42"/>
      <c r="D701" s="42"/>
      <c r="E701" s="46">
        <v>45576</v>
      </c>
      <c r="F701" s="47">
        <v>140.21</v>
      </c>
      <c r="G701" s="48">
        <f t="shared" si="75"/>
        <v>1.6603828306264612E-2</v>
      </c>
      <c r="H701" s="47">
        <v>153.04</v>
      </c>
      <c r="I701" s="48">
        <f t="shared" si="70"/>
        <v>2.6907334093806634E-2</v>
      </c>
      <c r="J701" s="49">
        <f t="shared" si="76"/>
        <v>1.6218938018103159</v>
      </c>
      <c r="K701" s="49">
        <f t="shared" si="71"/>
        <v>0.94221125932767236</v>
      </c>
      <c r="L701" s="49">
        <f t="shared" si="72"/>
        <v>1.5816901182197247</v>
      </c>
      <c r="AE701" s="46">
        <v>45576</v>
      </c>
      <c r="AF701" s="49">
        <f t="shared" si="73"/>
        <v>4.9431412987330399</v>
      </c>
      <c r="AG701" s="49">
        <f t="shared" si="74"/>
        <v>5.0306993251319971</v>
      </c>
      <c r="AH701" s="128"/>
      <c r="AI701" s="42"/>
      <c r="AJ701" s="42"/>
    </row>
    <row r="702" spans="2:36" x14ac:dyDescent="0.3">
      <c r="B702" s="42"/>
      <c r="C702" s="42"/>
      <c r="D702" s="42"/>
      <c r="E702" s="46">
        <v>45579</v>
      </c>
      <c r="F702" s="47">
        <v>141.37</v>
      </c>
      <c r="G702" s="48">
        <f t="shared" si="75"/>
        <v>8.2733043292204655E-3</v>
      </c>
      <c r="H702" s="47">
        <v>155.49</v>
      </c>
      <c r="I702" s="48">
        <f t="shared" si="70"/>
        <v>1.6008886565603841E-2</v>
      </c>
      <c r="J702" s="49">
        <f t="shared" si="76"/>
        <v>1.6095451963517611</v>
      </c>
      <c r="K702" s="49">
        <f t="shared" si="71"/>
        <v>0.94221125932767236</v>
      </c>
      <c r="L702" s="49">
        <f t="shared" si="72"/>
        <v>1.5816901182197247</v>
      </c>
      <c r="AE702" s="46">
        <v>45579</v>
      </c>
      <c r="AF702" s="49">
        <f t="shared" si="73"/>
        <v>4.9513805668789415</v>
      </c>
      <c r="AG702" s="49">
        <f t="shared" si="74"/>
        <v>5.0465814208697246</v>
      </c>
      <c r="AH702" s="128"/>
      <c r="AI702" s="42"/>
      <c r="AJ702" s="42"/>
    </row>
    <row r="703" spans="2:36" x14ac:dyDescent="0.3">
      <c r="B703" s="42"/>
      <c r="C703" s="42"/>
      <c r="D703" s="42"/>
      <c r="E703" s="46">
        <v>45580</v>
      </c>
      <c r="F703" s="47">
        <v>141.55000000000001</v>
      </c>
      <c r="G703" s="48">
        <f t="shared" si="75"/>
        <v>1.2732545801796835E-3</v>
      </c>
      <c r="H703" s="47">
        <v>156.32</v>
      </c>
      <c r="I703" s="48">
        <f t="shared" si="70"/>
        <v>5.3379638561963372E-3</v>
      </c>
      <c r="J703" s="49">
        <f t="shared" si="76"/>
        <v>1.6030376003741014</v>
      </c>
      <c r="K703" s="49">
        <f t="shared" si="71"/>
        <v>0.94221125932767236</v>
      </c>
      <c r="L703" s="49">
        <f t="shared" si="72"/>
        <v>1.5816901182197247</v>
      </c>
      <c r="AE703" s="46">
        <v>45580</v>
      </c>
      <c r="AF703" s="49">
        <f t="shared" si="73"/>
        <v>4.952653011557909</v>
      </c>
      <c r="AG703" s="49">
        <f t="shared" si="74"/>
        <v>5.051905188294473</v>
      </c>
      <c r="AH703" s="128"/>
      <c r="AI703" s="42"/>
      <c r="AJ703" s="42"/>
    </row>
    <row r="704" spans="2:36" x14ac:dyDescent="0.3">
      <c r="B704" s="42"/>
      <c r="C704" s="42"/>
      <c r="D704" s="42"/>
      <c r="E704" s="46">
        <v>45581</v>
      </c>
      <c r="F704" s="47">
        <v>142.85</v>
      </c>
      <c r="G704" s="48">
        <f t="shared" si="75"/>
        <v>9.1840339102788882E-3</v>
      </c>
      <c r="H704" s="47">
        <v>159.71</v>
      </c>
      <c r="I704" s="48">
        <f t="shared" si="70"/>
        <v>2.1686284544524259E-2</v>
      </c>
      <c r="J704" s="49">
        <f t="shared" si="76"/>
        <v>1.5834214244900033</v>
      </c>
      <c r="K704" s="49">
        <f t="shared" si="71"/>
        <v>0.94221125932767236</v>
      </c>
      <c r="L704" s="49">
        <f t="shared" si="72"/>
        <v>1.5816901182197247</v>
      </c>
      <c r="AE704" s="46">
        <v>45581</v>
      </c>
      <c r="AF704" s="49">
        <f t="shared" si="73"/>
        <v>4.9617951286767816</v>
      </c>
      <c r="AG704" s="49">
        <f t="shared" si="74"/>
        <v>5.0733596706682178</v>
      </c>
      <c r="AH704" s="128"/>
      <c r="AI704" s="42"/>
      <c r="AJ704" s="42"/>
    </row>
    <row r="705" spans="2:36" x14ac:dyDescent="0.3">
      <c r="B705" s="42"/>
      <c r="C705" s="42"/>
      <c r="D705" s="42"/>
      <c r="E705" s="46">
        <v>45582</v>
      </c>
      <c r="F705" s="47">
        <v>145.19</v>
      </c>
      <c r="G705" s="48">
        <f t="shared" si="75"/>
        <v>1.638081904095201E-2</v>
      </c>
      <c r="H705" s="47">
        <v>169.73</v>
      </c>
      <c r="I705" s="48">
        <f t="shared" si="70"/>
        <v>6.2738713918978117E-2</v>
      </c>
      <c r="J705" s="49">
        <f t="shared" si="76"/>
        <v>1.5143507460789052</v>
      </c>
      <c r="K705" s="49">
        <f t="shared" si="71"/>
        <v>0.94221125932767236</v>
      </c>
      <c r="L705" s="49">
        <f t="shared" si="72"/>
        <v>1.5816901182197247</v>
      </c>
      <c r="AE705" s="46">
        <v>45582</v>
      </c>
      <c r="AF705" s="49">
        <f t="shared" si="73"/>
        <v>4.9780432294955963</v>
      </c>
      <c r="AG705" s="49">
        <f t="shared" si="74"/>
        <v>5.1342089391734396</v>
      </c>
      <c r="AH705" s="128"/>
      <c r="AI705" s="42"/>
      <c r="AJ705" s="42"/>
    </row>
    <row r="706" spans="2:36" x14ac:dyDescent="0.3">
      <c r="B706" s="42"/>
      <c r="C706" s="42"/>
      <c r="D706" s="42"/>
      <c r="E706" s="46">
        <v>45583</v>
      </c>
      <c r="F706" s="47">
        <v>145.01</v>
      </c>
      <c r="G706" s="48">
        <f t="shared" si="75"/>
        <v>-1.2397548040499196E-3</v>
      </c>
      <c r="H706" s="47">
        <v>172.36</v>
      </c>
      <c r="I706" s="48">
        <f t="shared" si="70"/>
        <v>1.5495198256053833E-2</v>
      </c>
      <c r="J706" s="49">
        <f t="shared" si="76"/>
        <v>1.4893948539233488</v>
      </c>
      <c r="K706" s="49">
        <f t="shared" si="71"/>
        <v>0.94221125932767236</v>
      </c>
      <c r="L706" s="49">
        <f t="shared" si="72"/>
        <v>1.5816901182197247</v>
      </c>
      <c r="AE706" s="46">
        <v>45583</v>
      </c>
      <c r="AF706" s="49">
        <f t="shared" si="73"/>
        <v>4.9768027055598036</v>
      </c>
      <c r="AG706" s="49">
        <f t="shared" si="74"/>
        <v>5.1495853127476376</v>
      </c>
      <c r="AH706" s="128"/>
      <c r="AI706" s="42"/>
      <c r="AJ706" s="42"/>
    </row>
    <row r="707" spans="2:36" x14ac:dyDescent="0.3">
      <c r="B707" s="42"/>
      <c r="C707" s="42"/>
      <c r="D707" s="42"/>
      <c r="E707" s="46">
        <v>45586</v>
      </c>
      <c r="F707" s="47">
        <v>144.76</v>
      </c>
      <c r="G707" s="48">
        <f t="shared" si="75"/>
        <v>-1.7240190331700989E-3</v>
      </c>
      <c r="H707" s="47">
        <v>170.77</v>
      </c>
      <c r="I707" s="48">
        <f t="shared" si="70"/>
        <v>-9.2248781619865827E-3</v>
      </c>
      <c r="J707" s="49">
        <f t="shared" si="76"/>
        <v>1.5006706124080171</v>
      </c>
      <c r="K707" s="49">
        <f t="shared" si="71"/>
        <v>0.94221125932767236</v>
      </c>
      <c r="L707" s="49">
        <f t="shared" si="72"/>
        <v>1.5816901182197247</v>
      </c>
      <c r="AE707" s="46">
        <v>45586</v>
      </c>
      <c r="AF707" s="49">
        <f t="shared" si="73"/>
        <v>4.9750771986955415</v>
      </c>
      <c r="AG707" s="49">
        <f t="shared" si="74"/>
        <v>5.1403176218991478</v>
      </c>
      <c r="AH707" s="128"/>
      <c r="AI707" s="42"/>
      <c r="AJ707" s="42"/>
    </row>
    <row r="708" spans="2:36" x14ac:dyDescent="0.3">
      <c r="B708" s="42"/>
      <c r="C708" s="42"/>
      <c r="D708" s="42"/>
      <c r="E708" s="46">
        <v>45587</v>
      </c>
      <c r="F708" s="47">
        <v>143.94</v>
      </c>
      <c r="G708" s="48">
        <f t="shared" si="75"/>
        <v>-5.6645482177396511E-3</v>
      </c>
      <c r="H708" s="47">
        <v>168.5</v>
      </c>
      <c r="I708" s="48">
        <f t="shared" si="70"/>
        <v>-1.3292732915617611E-2</v>
      </c>
      <c r="J708" s="49">
        <f t="shared" si="76"/>
        <v>1.512272222109293</v>
      </c>
      <c r="K708" s="49">
        <f t="shared" si="71"/>
        <v>0.94221125932767236</v>
      </c>
      <c r="L708" s="49">
        <f t="shared" si="72"/>
        <v>1.5816901182197247</v>
      </c>
      <c r="AE708" s="46">
        <v>45587</v>
      </c>
      <c r="AF708" s="49">
        <f t="shared" si="73"/>
        <v>4.9693965460796585</v>
      </c>
      <c r="AG708" s="49">
        <f t="shared" si="74"/>
        <v>5.1269357497924162</v>
      </c>
      <c r="AH708" s="128"/>
      <c r="AI708" s="42"/>
      <c r="AJ708" s="42"/>
    </row>
    <row r="709" spans="2:36" x14ac:dyDescent="0.3">
      <c r="B709" s="42"/>
      <c r="C709" s="42"/>
      <c r="D709" s="42"/>
      <c r="E709" s="46">
        <v>45588</v>
      </c>
      <c r="F709" s="47">
        <v>143.54</v>
      </c>
      <c r="G709" s="48">
        <f t="shared" si="75"/>
        <v>-2.7789356676393151E-3</v>
      </c>
      <c r="H709" s="47">
        <v>166.92</v>
      </c>
      <c r="I709" s="48">
        <f t="shared" ref="I709:I756" si="77">H709/H708-1</f>
        <v>-9.3768545994066255E-3</v>
      </c>
      <c r="J709" s="49">
        <f t="shared" si="76"/>
        <v>1.5223445180884121</v>
      </c>
      <c r="K709" s="49">
        <f t="shared" ref="K709:K756" si="78">AVERAGE($J$5:$J$756)-1.5*_xlfn.STDEV.S($J$5:$J$756)</f>
        <v>0.94221125932767236</v>
      </c>
      <c r="L709" s="49">
        <f t="shared" ref="L709:L756" si="79">AVERAGE($J$5:$J$756)+_xlfn.STDEV.S($J$5:$J$756)</f>
        <v>1.5816901182197247</v>
      </c>
      <c r="AE709" s="46">
        <v>45588</v>
      </c>
      <c r="AF709" s="49">
        <f t="shared" ref="AF709:AF756" si="80">LN(F709)</f>
        <v>4.9666137420019254</v>
      </c>
      <c r="AG709" s="49">
        <f t="shared" ref="AG709:AG756" si="81">LN(H709)</f>
        <v>5.117514655723352</v>
      </c>
      <c r="AH709" s="128"/>
      <c r="AI709" s="42"/>
      <c r="AJ709" s="42"/>
    </row>
    <row r="710" spans="2:36" x14ac:dyDescent="0.3">
      <c r="B710" s="42"/>
      <c r="C710" s="42"/>
      <c r="D710" s="42"/>
      <c r="E710" s="46">
        <v>45589</v>
      </c>
      <c r="F710" s="47">
        <v>146.29</v>
      </c>
      <c r="G710" s="48">
        <f t="shared" ref="G710:G756" si="82">F710/F709-1</f>
        <v>1.9158422739306014E-2</v>
      </c>
      <c r="H710" s="47">
        <v>169.66</v>
      </c>
      <c r="I710" s="48">
        <f t="shared" si="77"/>
        <v>1.641504912532965E-2</v>
      </c>
      <c r="J710" s="49">
        <f t="shared" si="76"/>
        <v>1.526453429881778</v>
      </c>
      <c r="K710" s="49">
        <f t="shared" si="78"/>
        <v>0.94221125932767236</v>
      </c>
      <c r="L710" s="49">
        <f t="shared" si="79"/>
        <v>1.5816901182197247</v>
      </c>
      <c r="AE710" s="46">
        <v>45589</v>
      </c>
      <c r="AF710" s="49">
        <f t="shared" si="80"/>
        <v>4.9855909529899947</v>
      </c>
      <c r="AG710" s="49">
        <f t="shared" si="81"/>
        <v>5.1337964343795885</v>
      </c>
      <c r="AH710" s="128"/>
      <c r="AI710" s="42"/>
      <c r="AJ710" s="42"/>
    </row>
    <row r="711" spans="2:36" x14ac:dyDescent="0.3">
      <c r="B711" s="42"/>
      <c r="C711" s="42"/>
      <c r="D711" s="42"/>
      <c r="E711" s="46">
        <v>45590</v>
      </c>
      <c r="F711" s="47">
        <v>143.09</v>
      </c>
      <c r="G711" s="48">
        <f t="shared" si="82"/>
        <v>-2.1874359149634204E-2</v>
      </c>
      <c r="H711" s="47">
        <v>167.5</v>
      </c>
      <c r="I711" s="48">
        <f t="shared" si="77"/>
        <v>-1.2731345043027198E-2</v>
      </c>
      <c r="J711" s="49">
        <f t="shared" ref="J711:J756" si="83">F711/$F$4*$H$4/H711</f>
        <v>1.5123170697609394</v>
      </c>
      <c r="K711" s="49">
        <f t="shared" si="78"/>
        <v>0.94221125932767236</v>
      </c>
      <c r="L711" s="49">
        <f t="shared" si="79"/>
        <v>1.5816901182197247</v>
      </c>
      <c r="AE711" s="46">
        <v>45590</v>
      </c>
      <c r="AF711" s="49">
        <f t="shared" si="80"/>
        <v>4.963473802918644</v>
      </c>
      <c r="AG711" s="49">
        <f t="shared" si="81"/>
        <v>5.1209833512651208</v>
      </c>
      <c r="AH711" s="128"/>
      <c r="AI711" s="42"/>
      <c r="AJ711" s="42"/>
    </row>
    <row r="712" spans="2:36" x14ac:dyDescent="0.3">
      <c r="B712" s="42"/>
      <c r="C712" s="42"/>
      <c r="D712" s="42"/>
      <c r="E712" s="46">
        <v>45593</v>
      </c>
      <c r="F712" s="47">
        <v>144.84</v>
      </c>
      <c r="G712" s="48">
        <f t="shared" si="82"/>
        <v>1.2230064994059653E-2</v>
      </c>
      <c r="H712" s="47">
        <v>169.97</v>
      </c>
      <c r="I712" s="48">
        <f t="shared" si="77"/>
        <v>1.4746268656716355E-2</v>
      </c>
      <c r="J712" s="49">
        <f t="shared" si="83"/>
        <v>1.5085670705073644</v>
      </c>
      <c r="K712" s="49">
        <f t="shared" si="78"/>
        <v>0.94221125932767236</v>
      </c>
      <c r="L712" s="49">
        <f t="shared" si="79"/>
        <v>1.5816901182197247</v>
      </c>
      <c r="AE712" s="46">
        <v>45593</v>
      </c>
      <c r="AF712" s="49">
        <f t="shared" si="80"/>
        <v>4.9756296848974406</v>
      </c>
      <c r="AG712" s="49">
        <f t="shared" si="81"/>
        <v>5.1356219508892602</v>
      </c>
      <c r="AH712" s="128"/>
      <c r="AI712" s="42"/>
      <c r="AJ712" s="42"/>
    </row>
    <row r="713" spans="2:36" x14ac:dyDescent="0.3">
      <c r="B713" s="42"/>
      <c r="C713" s="42"/>
      <c r="D713" s="42"/>
      <c r="E713" s="46">
        <v>45594</v>
      </c>
      <c r="F713" s="47">
        <v>146.02000000000001</v>
      </c>
      <c r="G713" s="48">
        <f t="shared" si="82"/>
        <v>8.1469207401270172E-3</v>
      </c>
      <c r="H713" s="47">
        <v>169.81</v>
      </c>
      <c r="I713" s="48">
        <f t="shared" si="77"/>
        <v>-9.4134258986877661E-4</v>
      </c>
      <c r="J713" s="49">
        <f t="shared" si="83"/>
        <v>1.522290243502304</v>
      </c>
      <c r="K713" s="49">
        <f t="shared" si="78"/>
        <v>0.94221125932767236</v>
      </c>
      <c r="L713" s="49">
        <f t="shared" si="79"/>
        <v>1.5816901182197247</v>
      </c>
      <c r="AE713" s="46">
        <v>45594</v>
      </c>
      <c r="AF713" s="49">
        <f t="shared" si="80"/>
        <v>4.9837435986279397</v>
      </c>
      <c r="AG713" s="49">
        <f t="shared" si="81"/>
        <v>5.1346801649582101</v>
      </c>
      <c r="AH713" s="128"/>
      <c r="AI713" s="42"/>
      <c r="AJ713" s="42"/>
    </row>
    <row r="714" spans="2:36" x14ac:dyDescent="0.3">
      <c r="B714" s="42"/>
      <c r="C714" s="42"/>
      <c r="D714" s="42"/>
      <c r="E714" s="46">
        <v>45595</v>
      </c>
      <c r="F714" s="47">
        <v>145.86000000000001</v>
      </c>
      <c r="G714" s="48">
        <f t="shared" si="82"/>
        <v>-1.0957403095466223E-3</v>
      </c>
      <c r="H714" s="47">
        <v>171.54</v>
      </c>
      <c r="I714" s="48">
        <f t="shared" si="77"/>
        <v>1.018785701666558E-2</v>
      </c>
      <c r="J714" s="49">
        <f t="shared" si="83"/>
        <v>1.5052865644321265</v>
      </c>
      <c r="K714" s="49">
        <f t="shared" si="78"/>
        <v>0.94221125932767236</v>
      </c>
      <c r="L714" s="49">
        <f t="shared" si="79"/>
        <v>1.5816901182197247</v>
      </c>
      <c r="AE714" s="46">
        <v>45595</v>
      </c>
      <c r="AF714" s="49">
        <f t="shared" si="80"/>
        <v>4.9826472575560867</v>
      </c>
      <c r="AG714" s="49">
        <f t="shared" si="81"/>
        <v>5.1448164755622754</v>
      </c>
      <c r="AH714" s="128"/>
      <c r="AI714" s="42"/>
      <c r="AJ714" s="42"/>
    </row>
    <row r="715" spans="2:36" x14ac:dyDescent="0.3">
      <c r="B715" s="42"/>
      <c r="C715" s="42"/>
      <c r="D715" s="42"/>
      <c r="E715" s="46">
        <v>45596</v>
      </c>
      <c r="F715" s="47">
        <v>143.26</v>
      </c>
      <c r="G715" s="48">
        <f t="shared" si="82"/>
        <v>-1.782531194295911E-2</v>
      </c>
      <c r="H715" s="47">
        <v>167.75</v>
      </c>
      <c r="I715" s="48">
        <f t="shared" si="77"/>
        <v>-2.2093972251369887E-2</v>
      </c>
      <c r="J715" s="49">
        <f t="shared" si="83"/>
        <v>1.5118572949809181</v>
      </c>
      <c r="K715" s="49">
        <f t="shared" si="78"/>
        <v>0.94221125932767236</v>
      </c>
      <c r="L715" s="49">
        <f t="shared" si="79"/>
        <v>1.5816901182197247</v>
      </c>
      <c r="AE715" s="46">
        <v>45596</v>
      </c>
      <c r="AF715" s="49">
        <f t="shared" si="80"/>
        <v>4.9646611611863047</v>
      </c>
      <c r="AG715" s="49">
        <f t="shared" si="81"/>
        <v>5.1224747758517912</v>
      </c>
      <c r="AH715" s="128"/>
      <c r="AI715" s="42"/>
      <c r="AJ715" s="42"/>
    </row>
    <row r="716" spans="2:36" x14ac:dyDescent="0.3">
      <c r="B716" s="42"/>
      <c r="C716" s="42"/>
      <c r="D716" s="42"/>
      <c r="E716" s="46">
        <v>45597</v>
      </c>
      <c r="F716" s="47">
        <v>141</v>
      </c>
      <c r="G716" s="48">
        <f t="shared" si="82"/>
        <v>-1.5775513053189916E-2</v>
      </c>
      <c r="H716" s="47">
        <v>168.14</v>
      </c>
      <c r="I716" s="48">
        <f t="shared" si="77"/>
        <v>2.3248882265274329E-3</v>
      </c>
      <c r="J716" s="49">
        <f t="shared" si="83"/>
        <v>1.4845555447816974</v>
      </c>
      <c r="K716" s="49">
        <f t="shared" si="78"/>
        <v>0.94221125932767236</v>
      </c>
      <c r="L716" s="49">
        <f t="shared" si="79"/>
        <v>1.5816901182197247</v>
      </c>
      <c r="AE716" s="46">
        <v>45597</v>
      </c>
      <c r="AF716" s="49">
        <f t="shared" si="80"/>
        <v>4.9487598903781684</v>
      </c>
      <c r="AG716" s="49">
        <f t="shared" si="81"/>
        <v>5.1247969657071506</v>
      </c>
      <c r="AH716" s="128"/>
      <c r="AI716" s="42"/>
      <c r="AJ716" s="42"/>
    </row>
    <row r="717" spans="2:36" x14ac:dyDescent="0.3">
      <c r="B717" s="42"/>
      <c r="C717" s="42"/>
      <c r="D717" s="42"/>
      <c r="E717" s="46">
        <v>45600</v>
      </c>
      <c r="F717" s="47">
        <v>139.43</v>
      </c>
      <c r="G717" s="48">
        <f t="shared" si="82"/>
        <v>-1.1134751773049567E-2</v>
      </c>
      <c r="H717" s="47">
        <v>167.04</v>
      </c>
      <c r="I717" s="48">
        <f t="shared" si="77"/>
        <v>-6.5421672415844068E-3</v>
      </c>
      <c r="J717" s="49">
        <f t="shared" si="83"/>
        <v>1.4776927000727933</v>
      </c>
      <c r="K717" s="49">
        <f t="shared" si="78"/>
        <v>0.94221125932767236</v>
      </c>
      <c r="L717" s="49">
        <f t="shared" si="79"/>
        <v>1.5816901182197247</v>
      </c>
      <c r="AE717" s="46">
        <v>45600</v>
      </c>
      <c r="AF717" s="49">
        <f t="shared" si="80"/>
        <v>4.9375626832069299</v>
      </c>
      <c r="AG717" s="49">
        <f t="shared" si="81"/>
        <v>5.1182333046942743</v>
      </c>
      <c r="AH717" s="128"/>
      <c r="AI717" s="42"/>
      <c r="AJ717" s="42"/>
    </row>
    <row r="718" spans="2:36" x14ac:dyDescent="0.3">
      <c r="B718" s="42"/>
      <c r="C718" s="42"/>
      <c r="D718" s="42"/>
      <c r="E718" s="46">
        <v>45601</v>
      </c>
      <c r="F718" s="47">
        <v>149.27000000000001</v>
      </c>
      <c r="G718" s="48">
        <f t="shared" si="82"/>
        <v>7.0573047407301193E-2</v>
      </c>
      <c r="H718" s="47">
        <v>169.62</v>
      </c>
      <c r="I718" s="48">
        <f t="shared" si="77"/>
        <v>1.5445402298850608E-2</v>
      </c>
      <c r="J718" s="49">
        <f t="shared" si="83"/>
        <v>1.5579153477548264</v>
      </c>
      <c r="K718" s="49">
        <f t="shared" si="78"/>
        <v>0.94221125932767236</v>
      </c>
      <c r="L718" s="49">
        <f t="shared" si="79"/>
        <v>1.5816901182197247</v>
      </c>
      <c r="AE718" s="46">
        <v>45601</v>
      </c>
      <c r="AF718" s="49">
        <f t="shared" si="80"/>
        <v>5.0057567466451482</v>
      </c>
      <c r="AG718" s="49">
        <f t="shared" si="81"/>
        <v>5.1335606409335544</v>
      </c>
      <c r="AH718" s="128"/>
      <c r="AI718" s="42"/>
      <c r="AJ718" s="42"/>
    </row>
    <row r="719" spans="2:36" x14ac:dyDescent="0.3">
      <c r="B719" s="42"/>
      <c r="C719" s="42"/>
      <c r="D719" s="42"/>
      <c r="E719" s="46">
        <v>45602</v>
      </c>
      <c r="F719" s="47">
        <v>163.66999999999999</v>
      </c>
      <c r="G719" s="48">
        <f t="shared" si="82"/>
        <v>9.6469484826153806E-2</v>
      </c>
      <c r="H719" s="47">
        <v>176.38</v>
      </c>
      <c r="I719" s="48">
        <f t="shared" si="77"/>
        <v>3.9853790826553492E-2</v>
      </c>
      <c r="J719" s="49">
        <f t="shared" si="83"/>
        <v>1.6427373288678233</v>
      </c>
      <c r="K719" s="49">
        <f t="shared" si="78"/>
        <v>0.94221125932767236</v>
      </c>
      <c r="L719" s="49">
        <f t="shared" si="79"/>
        <v>1.5816901182197247</v>
      </c>
      <c r="AE719" s="46">
        <v>45602</v>
      </c>
      <c r="AF719" s="49">
        <f t="shared" si="80"/>
        <v>5.0978522055177926</v>
      </c>
      <c r="AG719" s="49">
        <f t="shared" si="81"/>
        <v>5.1726407584600347</v>
      </c>
      <c r="AH719" s="128"/>
      <c r="AI719" s="42"/>
      <c r="AJ719" s="42"/>
    </row>
    <row r="720" spans="2:36" x14ac:dyDescent="0.3">
      <c r="B720" s="42"/>
      <c r="C720" s="42"/>
      <c r="D720" s="42"/>
      <c r="E720" s="46">
        <v>45603</v>
      </c>
      <c r="F720" s="47">
        <v>159.82</v>
      </c>
      <c r="G720" s="48">
        <f t="shared" si="82"/>
        <v>-2.3522942506262523E-2</v>
      </c>
      <c r="H720" s="47">
        <v>176.3</v>
      </c>
      <c r="I720" s="48">
        <f t="shared" si="77"/>
        <v>-4.5356616396408089E-4</v>
      </c>
      <c r="J720" s="49">
        <f t="shared" si="83"/>
        <v>1.6048232066336474</v>
      </c>
      <c r="K720" s="49">
        <f t="shared" si="78"/>
        <v>0.94221125932767236</v>
      </c>
      <c r="L720" s="49">
        <f t="shared" si="79"/>
        <v>1.5816901182197247</v>
      </c>
      <c r="AE720" s="46">
        <v>45603</v>
      </c>
      <c r="AF720" s="49">
        <f t="shared" si="80"/>
        <v>5.074048181946317</v>
      </c>
      <c r="AG720" s="49">
        <f t="shared" si="81"/>
        <v>5.1721870894038249</v>
      </c>
      <c r="AH720" s="128"/>
      <c r="AI720" s="42"/>
      <c r="AJ720" s="42"/>
    </row>
    <row r="721" spans="2:36" x14ac:dyDescent="0.3">
      <c r="B721" s="42"/>
      <c r="C721" s="42"/>
      <c r="D721" s="42"/>
      <c r="E721" s="46">
        <v>45604</v>
      </c>
      <c r="F721" s="47">
        <v>162</v>
      </c>
      <c r="G721" s="48">
        <f t="shared" si="82"/>
        <v>1.364034538856207E-2</v>
      </c>
      <c r="H721" s="47">
        <v>177.46</v>
      </c>
      <c r="I721" s="48">
        <f t="shared" si="77"/>
        <v>6.5796937039137582E-3</v>
      </c>
      <c r="J721" s="49">
        <f t="shared" si="83"/>
        <v>1.6160802365025748</v>
      </c>
      <c r="K721" s="49">
        <f t="shared" si="78"/>
        <v>0.94221125932767236</v>
      </c>
      <c r="L721" s="49">
        <f t="shared" si="79"/>
        <v>1.5816901182197247</v>
      </c>
      <c r="AE721" s="46">
        <v>45604</v>
      </c>
      <c r="AF721" s="49">
        <f t="shared" si="80"/>
        <v>5.0875963352323836</v>
      </c>
      <c r="AG721" s="49">
        <f t="shared" si="81"/>
        <v>5.1787452314071913</v>
      </c>
      <c r="AH721" s="128"/>
      <c r="AI721" s="42"/>
      <c r="AJ721" s="42"/>
    </row>
    <row r="722" spans="2:36" x14ac:dyDescent="0.3">
      <c r="B722" s="42"/>
      <c r="C722" s="42"/>
      <c r="D722" s="42"/>
      <c r="E722" s="46">
        <v>45607</v>
      </c>
      <c r="F722" s="47">
        <v>166.75</v>
      </c>
      <c r="G722" s="48">
        <f t="shared" si="82"/>
        <v>2.9320987654321007E-2</v>
      </c>
      <c r="H722" s="47">
        <v>183.16</v>
      </c>
      <c r="I722" s="48">
        <f t="shared" si="77"/>
        <v>3.2119914346895095E-2</v>
      </c>
      <c r="J722" s="49">
        <f t="shared" si="83"/>
        <v>1.611697712681057</v>
      </c>
      <c r="K722" s="49">
        <f t="shared" si="78"/>
        <v>0.94221125932767236</v>
      </c>
      <c r="L722" s="49">
        <f t="shared" si="79"/>
        <v>1.5816901182197247</v>
      </c>
      <c r="AE722" s="46">
        <v>45607</v>
      </c>
      <c r="AF722" s="49">
        <f t="shared" si="80"/>
        <v>5.1164956847957335</v>
      </c>
      <c r="AG722" s="49">
        <f t="shared" si="81"/>
        <v>5.2103600877888949</v>
      </c>
      <c r="AH722" s="128"/>
      <c r="AI722" s="42"/>
      <c r="AJ722" s="42"/>
    </row>
    <row r="723" spans="2:36" x14ac:dyDescent="0.3">
      <c r="B723" s="42"/>
      <c r="C723" s="42"/>
      <c r="D723" s="42"/>
      <c r="E723" s="46">
        <v>45608</v>
      </c>
      <c r="F723" s="47">
        <v>163.75</v>
      </c>
      <c r="G723" s="48">
        <f t="shared" si="82"/>
        <v>-1.7991004497751151E-2</v>
      </c>
      <c r="H723" s="47">
        <v>180.66</v>
      </c>
      <c r="I723" s="48">
        <f t="shared" si="77"/>
        <v>-1.3649268399213765E-2</v>
      </c>
      <c r="J723" s="49">
        <f t="shared" si="83"/>
        <v>1.6046033131790454</v>
      </c>
      <c r="K723" s="49">
        <f t="shared" si="78"/>
        <v>0.94221125932767236</v>
      </c>
      <c r="L723" s="49">
        <f t="shared" si="79"/>
        <v>1.5816901182197247</v>
      </c>
      <c r="AE723" s="46">
        <v>45608</v>
      </c>
      <c r="AF723" s="49">
        <f t="shared" si="80"/>
        <v>5.0983408745153609</v>
      </c>
      <c r="AG723" s="49">
        <f t="shared" si="81"/>
        <v>5.1966168117216975</v>
      </c>
      <c r="AH723" s="128"/>
      <c r="AI723" s="42"/>
      <c r="AJ723" s="42"/>
    </row>
    <row r="724" spans="2:36" x14ac:dyDescent="0.3">
      <c r="B724" s="42"/>
      <c r="C724" s="42"/>
      <c r="D724" s="42"/>
      <c r="E724" s="46">
        <v>45609</v>
      </c>
      <c r="F724" s="47">
        <v>164.34</v>
      </c>
      <c r="G724" s="48">
        <f t="shared" si="82"/>
        <v>3.6030534351145782E-3</v>
      </c>
      <c r="H724" s="47">
        <v>181.56</v>
      </c>
      <c r="I724" s="48">
        <f t="shared" si="77"/>
        <v>4.9817336433080062E-3</v>
      </c>
      <c r="J724" s="49">
        <f t="shared" si="83"/>
        <v>1.6024020444834826</v>
      </c>
      <c r="K724" s="49">
        <f t="shared" si="78"/>
        <v>0.94221125932767236</v>
      </c>
      <c r="L724" s="49">
        <f t="shared" si="79"/>
        <v>1.5816901182197247</v>
      </c>
      <c r="AE724" s="46">
        <v>45609</v>
      </c>
      <c r="AF724" s="49">
        <f t="shared" si="80"/>
        <v>5.1019374525030416</v>
      </c>
      <c r="AG724" s="49">
        <f t="shared" si="81"/>
        <v>5.2015861775882648</v>
      </c>
      <c r="AH724" s="128"/>
      <c r="AI724" s="42"/>
      <c r="AJ724" s="42"/>
    </row>
    <row r="725" spans="2:36" x14ac:dyDescent="0.3">
      <c r="B725" s="42"/>
      <c r="C725" s="42"/>
      <c r="D725" s="42"/>
      <c r="E725" s="46">
        <v>45610</v>
      </c>
      <c r="F725" s="47">
        <v>164.31</v>
      </c>
      <c r="G725" s="48">
        <f t="shared" si="82"/>
        <v>-1.825483753195023E-4</v>
      </c>
      <c r="H725" s="47">
        <v>181.21</v>
      </c>
      <c r="I725" s="48">
        <f t="shared" si="77"/>
        <v>-1.9277373870896231E-3</v>
      </c>
      <c r="J725" s="49">
        <f t="shared" si="83"/>
        <v>1.6052039402431639</v>
      </c>
      <c r="K725" s="49">
        <f t="shared" si="78"/>
        <v>0.94221125932767236</v>
      </c>
      <c r="L725" s="49">
        <f t="shared" si="79"/>
        <v>1.5816901182197247</v>
      </c>
      <c r="AE725" s="46">
        <v>45610</v>
      </c>
      <c r="AF725" s="49">
        <f t="shared" si="80"/>
        <v>5.1017548874637395</v>
      </c>
      <c r="AG725" s="49">
        <f t="shared" si="81"/>
        <v>5.1996565797240661</v>
      </c>
      <c r="AH725" s="128"/>
      <c r="AI725" s="42"/>
      <c r="AJ725" s="42"/>
    </row>
    <row r="726" spans="2:36" x14ac:dyDescent="0.3">
      <c r="B726" s="42"/>
      <c r="C726" s="42"/>
      <c r="D726" s="42"/>
      <c r="E726" s="46">
        <v>45611</v>
      </c>
      <c r="F726" s="47">
        <v>163.63</v>
      </c>
      <c r="G726" s="48">
        <f t="shared" si="82"/>
        <v>-4.1385186537642449E-3</v>
      </c>
      <c r="H726" s="47">
        <v>181.41</v>
      </c>
      <c r="I726" s="48">
        <f t="shared" si="77"/>
        <v>1.103691849235533E-3</v>
      </c>
      <c r="J726" s="49">
        <f t="shared" si="83"/>
        <v>1.5967984004139619</v>
      </c>
      <c r="K726" s="49">
        <f t="shared" si="78"/>
        <v>0.94221125932767236</v>
      </c>
      <c r="L726" s="49">
        <f t="shared" si="79"/>
        <v>1.5816901182197247</v>
      </c>
      <c r="AE726" s="46">
        <v>45611</v>
      </c>
      <c r="AF726" s="49">
        <f t="shared" si="80"/>
        <v>5.0976077814408045</v>
      </c>
      <c r="AG726" s="49">
        <f t="shared" si="81"/>
        <v>5.2007596629532316</v>
      </c>
      <c r="AH726" s="128"/>
      <c r="AI726" s="42"/>
      <c r="AJ726" s="42"/>
    </row>
    <row r="727" spans="2:36" x14ac:dyDescent="0.3">
      <c r="B727" s="42"/>
      <c r="C727" s="42"/>
      <c r="D727" s="42"/>
      <c r="E727" s="46">
        <v>45614</v>
      </c>
      <c r="F727" s="47">
        <v>164.31</v>
      </c>
      <c r="G727" s="48">
        <f t="shared" si="82"/>
        <v>4.1557171667787607E-3</v>
      </c>
      <c r="H727" s="47">
        <v>183.01</v>
      </c>
      <c r="I727" s="48">
        <f t="shared" si="77"/>
        <v>8.8198004520148032E-3</v>
      </c>
      <c r="J727" s="49">
        <f t="shared" si="83"/>
        <v>1.5894159117614544</v>
      </c>
      <c r="K727" s="49">
        <f t="shared" si="78"/>
        <v>0.94221125932767236</v>
      </c>
      <c r="L727" s="49">
        <f t="shared" si="79"/>
        <v>1.5816901182197247</v>
      </c>
      <c r="AE727" s="46">
        <v>45614</v>
      </c>
      <c r="AF727" s="49">
        <f t="shared" si="80"/>
        <v>5.1017548874637395</v>
      </c>
      <c r="AG727" s="49">
        <f t="shared" si="81"/>
        <v>5.2095407961571905</v>
      </c>
      <c r="AH727" s="128"/>
      <c r="AI727" s="42"/>
      <c r="AJ727" s="42"/>
    </row>
    <row r="728" spans="2:36" x14ac:dyDescent="0.3">
      <c r="B728" s="42"/>
      <c r="C728" s="42"/>
      <c r="D728" s="42"/>
      <c r="E728" s="46">
        <v>45615</v>
      </c>
      <c r="F728" s="47">
        <v>168.25</v>
      </c>
      <c r="G728" s="48">
        <f t="shared" si="82"/>
        <v>2.3979063964457481E-2</v>
      </c>
      <c r="H728" s="47">
        <v>184.91</v>
      </c>
      <c r="I728" s="48">
        <f t="shared" si="77"/>
        <v>1.0381946341730064E-2</v>
      </c>
      <c r="J728" s="49">
        <f t="shared" si="83"/>
        <v>1.6108053231438557</v>
      </c>
      <c r="K728" s="49">
        <f t="shared" si="78"/>
        <v>0.94221125932767236</v>
      </c>
      <c r="L728" s="49">
        <f t="shared" si="79"/>
        <v>1.5816901182197247</v>
      </c>
      <c r="AE728" s="46">
        <v>45615</v>
      </c>
      <c r="AF728" s="49">
        <f t="shared" si="80"/>
        <v>5.1254509685248371</v>
      </c>
      <c r="AG728" s="49">
        <f t="shared" si="81"/>
        <v>5.2198692202188948</v>
      </c>
      <c r="AH728" s="128"/>
      <c r="AI728" s="42"/>
      <c r="AJ728" s="42"/>
    </row>
    <row r="729" spans="2:36" x14ac:dyDescent="0.3">
      <c r="B729" s="42"/>
      <c r="C729" s="42"/>
      <c r="D729" s="42"/>
      <c r="E729" s="46">
        <v>45616</v>
      </c>
      <c r="F729" s="47">
        <v>162.88999999999999</v>
      </c>
      <c r="G729" s="48">
        <f t="shared" si="82"/>
        <v>-3.185735512630028E-2</v>
      </c>
      <c r="H729" s="47">
        <v>185.03</v>
      </c>
      <c r="I729" s="48">
        <f t="shared" si="77"/>
        <v>6.4896436104056043E-4</v>
      </c>
      <c r="J729" s="49">
        <f t="shared" si="83"/>
        <v>1.5584779292915489</v>
      </c>
      <c r="K729" s="49">
        <f t="shared" si="78"/>
        <v>0.94221125932767236</v>
      </c>
      <c r="L729" s="49">
        <f t="shared" si="79"/>
        <v>1.5816901182197247</v>
      </c>
      <c r="AE729" s="46">
        <v>45616</v>
      </c>
      <c r="AF729" s="49">
        <f t="shared" si="80"/>
        <v>5.0930751263695138</v>
      </c>
      <c r="AG729" s="49">
        <f t="shared" si="81"/>
        <v>5.2205179740936245</v>
      </c>
      <c r="AH729" s="128"/>
      <c r="AI729" s="42"/>
      <c r="AJ729" s="42"/>
    </row>
    <row r="730" spans="2:36" x14ac:dyDescent="0.3">
      <c r="B730" s="42"/>
      <c r="C730" s="42"/>
      <c r="D730" s="42"/>
      <c r="E730" s="46">
        <v>45617</v>
      </c>
      <c r="F730" s="47">
        <v>165.02</v>
      </c>
      <c r="G730" s="48">
        <f t="shared" si="82"/>
        <v>1.3076309165694688E-2</v>
      </c>
      <c r="H730" s="47">
        <v>194.01</v>
      </c>
      <c r="I730" s="48">
        <f t="shared" si="77"/>
        <v>4.8532670377776421E-2</v>
      </c>
      <c r="J730" s="49">
        <f t="shared" si="83"/>
        <v>1.5057776577948969</v>
      </c>
      <c r="K730" s="49">
        <f t="shared" si="78"/>
        <v>0.94221125932767236</v>
      </c>
      <c r="L730" s="49">
        <f t="shared" si="79"/>
        <v>1.5816901182197247</v>
      </c>
      <c r="AE730" s="46">
        <v>45617</v>
      </c>
      <c r="AF730" s="49">
        <f t="shared" si="80"/>
        <v>5.1060666786761972</v>
      </c>
      <c r="AG730" s="49">
        <f t="shared" si="81"/>
        <v>5.2679097041266107</v>
      </c>
      <c r="AH730" s="128"/>
      <c r="AI730" s="42"/>
      <c r="AJ730" s="42"/>
    </row>
    <row r="731" spans="2:36" x14ac:dyDescent="0.3">
      <c r="B731" s="42"/>
      <c r="C731" s="42"/>
      <c r="D731" s="42"/>
      <c r="E731" s="46">
        <v>45618</v>
      </c>
      <c r="F731" s="47">
        <v>167.56</v>
      </c>
      <c r="G731" s="48">
        <f t="shared" si="82"/>
        <v>1.5392073688037744E-2</v>
      </c>
      <c r="H731" s="47">
        <v>199.05</v>
      </c>
      <c r="I731" s="48">
        <f t="shared" si="77"/>
        <v>2.5978042368950183E-2</v>
      </c>
      <c r="J731" s="49">
        <f t="shared" si="83"/>
        <v>1.4902411507084206</v>
      </c>
      <c r="K731" s="49">
        <f t="shared" si="78"/>
        <v>0.94221125932767236</v>
      </c>
      <c r="L731" s="49">
        <f t="shared" si="79"/>
        <v>1.5816901182197247</v>
      </c>
      <c r="AE731" s="46">
        <v>45618</v>
      </c>
      <c r="AF731" s="49">
        <f t="shared" si="80"/>
        <v>5.1213414960788342</v>
      </c>
      <c r="AG731" s="49">
        <f t="shared" si="81"/>
        <v>5.2935560494463259</v>
      </c>
      <c r="AH731" s="128"/>
      <c r="AI731" s="42"/>
      <c r="AJ731" s="42"/>
    </row>
    <row r="732" spans="2:36" x14ac:dyDescent="0.3">
      <c r="B732" s="42"/>
      <c r="C732" s="42"/>
      <c r="D732" s="42"/>
      <c r="E732" s="46">
        <v>45621</v>
      </c>
      <c r="F732" s="47">
        <v>174.7</v>
      </c>
      <c r="G732" s="48">
        <f t="shared" si="82"/>
        <v>4.2611601814275479E-2</v>
      </c>
      <c r="H732" s="47">
        <v>193.12</v>
      </c>
      <c r="I732" s="48">
        <f t="shared" si="77"/>
        <v>-2.9791509670937022E-2</v>
      </c>
      <c r="J732" s="49">
        <f t="shared" si="83"/>
        <v>1.6014523978270656</v>
      </c>
      <c r="K732" s="49">
        <f t="shared" si="78"/>
        <v>0.94221125932767236</v>
      </c>
      <c r="L732" s="49">
        <f t="shared" si="79"/>
        <v>1.5816901182197247</v>
      </c>
      <c r="AE732" s="46">
        <v>45621</v>
      </c>
      <c r="AF732" s="49">
        <f t="shared" si="80"/>
        <v>5.1630702171400111</v>
      </c>
      <c r="AG732" s="49">
        <f t="shared" si="81"/>
        <v>5.2633117573492214</v>
      </c>
      <c r="AH732" s="128"/>
      <c r="AI732" s="42"/>
      <c r="AJ732" s="42"/>
    </row>
    <row r="733" spans="2:36" x14ac:dyDescent="0.3">
      <c r="B733" s="42"/>
      <c r="C733" s="42"/>
      <c r="D733" s="42"/>
      <c r="E733" s="46">
        <v>45622</v>
      </c>
      <c r="F733" s="47">
        <v>175.64</v>
      </c>
      <c r="G733" s="48">
        <f t="shared" si="82"/>
        <v>5.3806525472237521E-3</v>
      </c>
      <c r="H733" s="47">
        <v>191.66</v>
      </c>
      <c r="I733" s="48">
        <f t="shared" si="77"/>
        <v>-7.5600662800331397E-3</v>
      </c>
      <c r="J733" s="49">
        <f t="shared" si="83"/>
        <v>1.6223342109135632</v>
      </c>
      <c r="K733" s="49">
        <f t="shared" si="78"/>
        <v>0.94221125932767236</v>
      </c>
      <c r="L733" s="49">
        <f t="shared" si="79"/>
        <v>1.5816901182197247</v>
      </c>
      <c r="AE733" s="46">
        <v>45622</v>
      </c>
      <c r="AF733" s="49">
        <f t="shared" si="80"/>
        <v>5.1684364456935166</v>
      </c>
      <c r="AG733" s="49">
        <f t="shared" si="81"/>
        <v>5.2557229689156157</v>
      </c>
      <c r="AH733" s="128"/>
      <c r="AI733" s="42"/>
      <c r="AJ733" s="42"/>
    </row>
    <row r="734" spans="2:36" x14ac:dyDescent="0.3">
      <c r="B734" s="42"/>
      <c r="C734" s="42"/>
      <c r="D734" s="42"/>
      <c r="E734" s="46">
        <v>45623</v>
      </c>
      <c r="F734" s="47">
        <v>173.85</v>
      </c>
      <c r="G734" s="48">
        <f t="shared" si="82"/>
        <v>-1.0191300387155544E-2</v>
      </c>
      <c r="H734" s="47">
        <v>189.02</v>
      </c>
      <c r="I734" s="48">
        <f t="shared" si="77"/>
        <v>-1.3774392152770432E-2</v>
      </c>
      <c r="J734" s="49">
        <f t="shared" si="83"/>
        <v>1.6282283717485149</v>
      </c>
      <c r="K734" s="49">
        <f t="shared" si="78"/>
        <v>0.94221125932767236</v>
      </c>
      <c r="L734" s="49">
        <f t="shared" si="79"/>
        <v>1.5816901182197247</v>
      </c>
      <c r="AE734" s="46">
        <v>45623</v>
      </c>
      <c r="AF734" s="49">
        <f t="shared" si="80"/>
        <v>5.1581928584538703</v>
      </c>
      <c r="AG734" s="49">
        <f t="shared" si="81"/>
        <v>5.24185282956691</v>
      </c>
      <c r="AH734" s="128"/>
      <c r="AI734" s="42"/>
      <c r="AJ734" s="42"/>
    </row>
    <row r="735" spans="2:36" x14ac:dyDescent="0.3">
      <c r="B735" s="42"/>
      <c r="C735" s="42"/>
      <c r="D735" s="42"/>
      <c r="E735" s="46">
        <v>45625</v>
      </c>
      <c r="F735" s="47">
        <v>175.03</v>
      </c>
      <c r="G735" s="48">
        <f t="shared" si="82"/>
        <v>6.7874604544146955E-3</v>
      </c>
      <c r="H735" s="47">
        <v>191.09</v>
      </c>
      <c r="I735" s="48">
        <f t="shared" si="77"/>
        <v>1.0951222092900226E-2</v>
      </c>
      <c r="J735" s="49">
        <f t="shared" si="83"/>
        <v>1.6215222570667951</v>
      </c>
      <c r="K735" s="49">
        <f t="shared" si="78"/>
        <v>0.94221125932767236</v>
      </c>
      <c r="L735" s="49">
        <f t="shared" si="79"/>
        <v>1.5816901182197247</v>
      </c>
      <c r="AE735" s="46">
        <v>45625</v>
      </c>
      <c r="AF735" s="49">
        <f t="shared" si="80"/>
        <v>5.1649573878027439</v>
      </c>
      <c r="AG735" s="49">
        <f t="shared" si="81"/>
        <v>5.2527445212532804</v>
      </c>
      <c r="AH735" s="128"/>
      <c r="AI735" s="42"/>
      <c r="AJ735" s="42"/>
    </row>
    <row r="736" spans="2:36" x14ac:dyDescent="0.3">
      <c r="B736" s="42"/>
      <c r="C736" s="42"/>
      <c r="D736" s="42"/>
      <c r="E736" s="46">
        <v>45628</v>
      </c>
      <c r="F736" s="47">
        <v>172.34</v>
      </c>
      <c r="G736" s="48">
        <f t="shared" si="82"/>
        <v>-1.5368793921042068E-2</v>
      </c>
      <c r="H736" s="47">
        <v>187.05</v>
      </c>
      <c r="I736" s="48">
        <f t="shared" si="77"/>
        <v>-2.1141870322884504E-2</v>
      </c>
      <c r="J736" s="49">
        <f t="shared" si="83"/>
        <v>1.6310856162436986</v>
      </c>
      <c r="K736" s="49">
        <f t="shared" si="78"/>
        <v>0.94221125932767236</v>
      </c>
      <c r="L736" s="49">
        <f t="shared" si="79"/>
        <v>1.5816901182197247</v>
      </c>
      <c r="AE736" s="46">
        <v>45628</v>
      </c>
      <c r="AF736" s="49">
        <f t="shared" si="80"/>
        <v>5.1494692698116209</v>
      </c>
      <c r="AG736" s="49">
        <f t="shared" si="81"/>
        <v>5.2313759607941552</v>
      </c>
      <c r="AH736" s="128"/>
      <c r="AI736" s="42"/>
      <c r="AJ736" s="42"/>
    </row>
    <row r="737" spans="2:36" x14ac:dyDescent="0.3">
      <c r="B737" s="42"/>
      <c r="C737" s="42"/>
      <c r="D737" s="42"/>
      <c r="E737" s="46">
        <v>45629</v>
      </c>
      <c r="F737" s="47">
        <v>173</v>
      </c>
      <c r="G737" s="48">
        <f t="shared" si="82"/>
        <v>3.82963908552858E-3</v>
      </c>
      <c r="H737" s="47">
        <v>186.17</v>
      </c>
      <c r="I737" s="48">
        <f t="shared" si="77"/>
        <v>-4.7046244319701724E-3</v>
      </c>
      <c r="J737" s="49">
        <f t="shared" si="83"/>
        <v>1.6450715291800282</v>
      </c>
      <c r="K737" s="49">
        <f t="shared" si="78"/>
        <v>0.94221125932767236</v>
      </c>
      <c r="L737" s="49">
        <f t="shared" si="79"/>
        <v>1.5816901182197247</v>
      </c>
      <c r="AE737" s="46">
        <v>45629</v>
      </c>
      <c r="AF737" s="49">
        <f t="shared" si="80"/>
        <v>5.1532915944977793</v>
      </c>
      <c r="AG737" s="49">
        <f t="shared" si="81"/>
        <v>5.2266602347838056</v>
      </c>
      <c r="AH737" s="128"/>
      <c r="AI737" s="42"/>
      <c r="AJ737" s="42"/>
    </row>
    <row r="738" spans="2:36" x14ac:dyDescent="0.3">
      <c r="B738" s="42"/>
      <c r="C738" s="42"/>
      <c r="D738" s="42"/>
      <c r="E738" s="46">
        <v>45630</v>
      </c>
      <c r="F738" s="47">
        <v>174.73</v>
      </c>
      <c r="G738" s="48">
        <f t="shared" si="82"/>
        <v>1.0000000000000009E-2</v>
      </c>
      <c r="H738" s="47">
        <v>185.5</v>
      </c>
      <c r="I738" s="48">
        <f t="shared" si="77"/>
        <v>-3.5988612558414124E-3</v>
      </c>
      <c r="J738" s="49">
        <f t="shared" si="83"/>
        <v>1.6675234299370365</v>
      </c>
      <c r="K738" s="49">
        <f t="shared" si="78"/>
        <v>0.94221125932767236</v>
      </c>
      <c r="L738" s="49">
        <f t="shared" si="79"/>
        <v>1.5816901182197247</v>
      </c>
      <c r="AE738" s="46">
        <v>45630</v>
      </c>
      <c r="AF738" s="49">
        <f t="shared" si="80"/>
        <v>5.1632419253509472</v>
      </c>
      <c r="AG738" s="49">
        <f t="shared" si="81"/>
        <v>5.2230548820474896</v>
      </c>
      <c r="AH738" s="128"/>
      <c r="AI738" s="42"/>
      <c r="AJ738" s="42"/>
    </row>
    <row r="739" spans="2:36" x14ac:dyDescent="0.3">
      <c r="B739" s="42"/>
      <c r="C739" s="42"/>
      <c r="D739" s="42"/>
      <c r="E739" s="46">
        <v>45631</v>
      </c>
      <c r="F739" s="47">
        <v>175.73</v>
      </c>
      <c r="G739" s="48">
        <f t="shared" si="82"/>
        <v>5.7231156641674996E-3</v>
      </c>
      <c r="H739" s="47">
        <v>187.2</v>
      </c>
      <c r="I739" s="48">
        <f t="shared" si="77"/>
        <v>9.1644204851750732E-3</v>
      </c>
      <c r="J739" s="49">
        <f t="shared" si="83"/>
        <v>1.661837085569261</v>
      </c>
      <c r="K739" s="49">
        <f t="shared" si="78"/>
        <v>0.94221125932767236</v>
      </c>
      <c r="L739" s="49">
        <f t="shared" si="79"/>
        <v>1.5816901182197247</v>
      </c>
      <c r="AE739" s="46">
        <v>45631</v>
      </c>
      <c r="AF739" s="49">
        <f t="shared" si="80"/>
        <v>5.1689487262067546</v>
      </c>
      <c r="AG739" s="49">
        <f t="shared" si="81"/>
        <v>5.232177564043492</v>
      </c>
      <c r="AH739" s="128"/>
      <c r="AI739" s="42"/>
      <c r="AJ739" s="42"/>
    </row>
    <row r="740" spans="2:36" x14ac:dyDescent="0.3">
      <c r="B740" s="42"/>
      <c r="C740" s="42"/>
      <c r="D740" s="42"/>
      <c r="E740" s="46">
        <v>45632</v>
      </c>
      <c r="F740" s="47">
        <v>177.85</v>
      </c>
      <c r="G740" s="48">
        <f t="shared" si="82"/>
        <v>1.2063961759517516E-2</v>
      </c>
      <c r="H740" s="47">
        <v>187</v>
      </c>
      <c r="I740" s="48">
        <f t="shared" si="77"/>
        <v>-1.0683760683759536E-3</v>
      </c>
      <c r="J740" s="49">
        <f t="shared" si="83"/>
        <v>1.6836842325608863</v>
      </c>
      <c r="K740" s="49">
        <f t="shared" si="78"/>
        <v>0.94221125932767236</v>
      </c>
      <c r="L740" s="49">
        <f t="shared" si="79"/>
        <v>1.5816901182197247</v>
      </c>
      <c r="AE740" s="46">
        <v>45632</v>
      </c>
      <c r="AF740" s="49">
        <f t="shared" si="80"/>
        <v>5.180940498394464</v>
      </c>
      <c r="AG740" s="49">
        <f t="shared" si="81"/>
        <v>5.2311086168545868</v>
      </c>
      <c r="AH740" s="128"/>
      <c r="AI740" s="42"/>
      <c r="AJ740" s="42"/>
    </row>
    <row r="741" spans="2:36" x14ac:dyDescent="0.3">
      <c r="B741" s="42"/>
      <c r="C741" s="42"/>
      <c r="D741" s="42"/>
      <c r="E741" s="46">
        <v>45635</v>
      </c>
      <c r="F741" s="47">
        <v>172.47</v>
      </c>
      <c r="G741" s="48">
        <f t="shared" si="82"/>
        <v>-3.025021085184143E-2</v>
      </c>
      <c r="H741" s="47">
        <v>185.35</v>
      </c>
      <c r="I741" s="48">
        <f t="shared" si="77"/>
        <v>-8.8235294117647856E-3</v>
      </c>
      <c r="J741" s="49">
        <f t="shared" si="83"/>
        <v>1.6472873176145981</v>
      </c>
      <c r="K741" s="49">
        <f t="shared" si="78"/>
        <v>0.94221125932767236</v>
      </c>
      <c r="L741" s="49">
        <f t="shared" si="79"/>
        <v>1.5816901182197247</v>
      </c>
      <c r="AE741" s="46">
        <v>45635</v>
      </c>
      <c r="AF741" s="49">
        <f t="shared" si="80"/>
        <v>5.1502233083033095</v>
      </c>
      <c r="AG741" s="49">
        <f t="shared" si="81"/>
        <v>5.2222459295967409</v>
      </c>
      <c r="AH741" s="128"/>
      <c r="AI741" s="42"/>
      <c r="AJ741" s="42"/>
    </row>
    <row r="742" spans="2:36" x14ac:dyDescent="0.3">
      <c r="B742" s="42"/>
      <c r="C742" s="42"/>
      <c r="D742" s="42"/>
      <c r="E742" s="46">
        <v>45636</v>
      </c>
      <c r="F742" s="47">
        <v>174.71</v>
      </c>
      <c r="G742" s="48">
        <f t="shared" si="82"/>
        <v>1.2987765988287769E-2</v>
      </c>
      <c r="H742" s="47">
        <v>189.57</v>
      </c>
      <c r="I742" s="48">
        <f t="shared" si="77"/>
        <v>2.2767736714324194E-2</v>
      </c>
      <c r="J742" s="49">
        <f t="shared" si="83"/>
        <v>1.6315355284592257</v>
      </c>
      <c r="K742" s="49">
        <f t="shared" si="78"/>
        <v>0.94221125932767236</v>
      </c>
      <c r="L742" s="49">
        <f t="shared" si="79"/>
        <v>1.5816901182197247</v>
      </c>
      <c r="AE742" s="46">
        <v>45636</v>
      </c>
      <c r="AF742" s="49">
        <f t="shared" si="80"/>
        <v>5.163127456486353</v>
      </c>
      <c r="AG742" s="49">
        <f t="shared" si="81"/>
        <v>5.2447583494534733</v>
      </c>
      <c r="AH742" s="128"/>
      <c r="AI742" s="42"/>
      <c r="AJ742" s="42"/>
    </row>
    <row r="743" spans="2:36" x14ac:dyDescent="0.3">
      <c r="B743" s="42"/>
      <c r="C743" s="42"/>
      <c r="D743" s="42"/>
      <c r="E743" s="46">
        <v>45637</v>
      </c>
      <c r="F743" s="47">
        <v>178.61</v>
      </c>
      <c r="G743" s="48">
        <f t="shared" si="82"/>
        <v>2.23227061988438E-2</v>
      </c>
      <c r="H743" s="47">
        <v>192.41</v>
      </c>
      <c r="I743" s="48">
        <f t="shared" si="77"/>
        <v>1.4981273408239737E-2</v>
      </c>
      <c r="J743" s="49">
        <f t="shared" si="83"/>
        <v>1.6433365426665572</v>
      </c>
      <c r="K743" s="49">
        <f t="shared" si="78"/>
        <v>0.94221125932767236</v>
      </c>
      <c r="L743" s="49">
        <f t="shared" si="79"/>
        <v>1.5816901182197247</v>
      </c>
      <c r="AE743" s="46">
        <v>45637</v>
      </c>
      <c r="AF743" s="49">
        <f t="shared" si="80"/>
        <v>5.1852046579163922</v>
      </c>
      <c r="AG743" s="49">
        <f t="shared" si="81"/>
        <v>5.2596285119329247</v>
      </c>
      <c r="AH743" s="128"/>
      <c r="AI743" s="42"/>
      <c r="AJ743" s="42"/>
    </row>
    <row r="744" spans="2:36" x14ac:dyDescent="0.3">
      <c r="B744" s="42"/>
      <c r="C744" s="42"/>
      <c r="D744" s="42"/>
      <c r="E744" s="46">
        <v>45638</v>
      </c>
      <c r="F744" s="47">
        <v>176.41</v>
      </c>
      <c r="G744" s="48">
        <f t="shared" si="82"/>
        <v>-1.2317339454677834E-2</v>
      </c>
      <c r="H744" s="47">
        <v>190.3</v>
      </c>
      <c r="I744" s="48">
        <f t="shared" si="77"/>
        <v>-1.0966165999688138E-2</v>
      </c>
      <c r="J744" s="49">
        <f t="shared" si="83"/>
        <v>1.6410914903359564</v>
      </c>
      <c r="K744" s="49">
        <f t="shared" si="78"/>
        <v>0.94221125932767236</v>
      </c>
      <c r="L744" s="49">
        <f t="shared" si="79"/>
        <v>1.5816901182197247</v>
      </c>
      <c r="AE744" s="46">
        <v>45638</v>
      </c>
      <c r="AF744" s="49">
        <f t="shared" si="80"/>
        <v>5.1728108313083148</v>
      </c>
      <c r="AG744" s="49">
        <f t="shared" si="81"/>
        <v>5.2486017743021041</v>
      </c>
      <c r="AH744" s="128"/>
      <c r="AI744" s="42"/>
      <c r="AJ744" s="42"/>
    </row>
    <row r="745" spans="2:36" x14ac:dyDescent="0.3">
      <c r="B745" s="42"/>
      <c r="C745" s="42"/>
      <c r="D745" s="42"/>
      <c r="E745" s="46">
        <v>45639</v>
      </c>
      <c r="F745" s="47">
        <v>176.43</v>
      </c>
      <c r="G745" s="48">
        <f t="shared" si="82"/>
        <v>1.1337225780860827E-4</v>
      </c>
      <c r="H745" s="47">
        <v>188.42</v>
      </c>
      <c r="I745" s="48">
        <f t="shared" si="77"/>
        <v>-9.8791382028377006E-3</v>
      </c>
      <c r="J745" s="49">
        <f t="shared" si="83"/>
        <v>1.6576537349232427</v>
      </c>
      <c r="K745" s="49">
        <f t="shared" si="78"/>
        <v>0.94221125932767236</v>
      </c>
      <c r="L745" s="49">
        <f t="shared" si="79"/>
        <v>1.5816901182197247</v>
      </c>
      <c r="AE745" s="46">
        <v>45639</v>
      </c>
      <c r="AF745" s="49">
        <f t="shared" si="80"/>
        <v>5.1729241971399746</v>
      </c>
      <c r="AG745" s="49">
        <f t="shared" si="81"/>
        <v>5.2386735136205216</v>
      </c>
      <c r="AH745" s="128"/>
      <c r="AI745" s="42"/>
      <c r="AJ745" s="42"/>
    </row>
    <row r="746" spans="2:36" x14ac:dyDescent="0.3">
      <c r="B746" s="42"/>
      <c r="C746" s="42"/>
      <c r="D746" s="42"/>
      <c r="E746" s="46">
        <v>45642</v>
      </c>
      <c r="F746" s="47">
        <v>178.15</v>
      </c>
      <c r="G746" s="48">
        <f t="shared" si="82"/>
        <v>9.7489089157172248E-3</v>
      </c>
      <c r="H746" s="47">
        <v>188.46</v>
      </c>
      <c r="I746" s="48">
        <f t="shared" si="77"/>
        <v>2.122916887805637E-4</v>
      </c>
      <c r="J746" s="49">
        <f t="shared" si="83"/>
        <v>1.6734587888064278</v>
      </c>
      <c r="K746" s="49">
        <f t="shared" si="78"/>
        <v>0.94221125932767236</v>
      </c>
      <c r="L746" s="49">
        <f t="shared" si="79"/>
        <v>1.5816901182197247</v>
      </c>
      <c r="AE746" s="46">
        <v>45642</v>
      </c>
      <c r="AF746" s="49">
        <f t="shared" si="80"/>
        <v>5.1826258920518447</v>
      </c>
      <c r="AG746" s="49">
        <f t="shared" si="81"/>
        <v>5.2388857827786106</v>
      </c>
      <c r="AH746" s="128"/>
      <c r="AI746" s="42"/>
      <c r="AJ746" s="42"/>
    </row>
    <row r="747" spans="2:36" x14ac:dyDescent="0.3">
      <c r="B747" s="42"/>
      <c r="C747" s="42"/>
      <c r="D747" s="42"/>
      <c r="E747" s="46">
        <v>45643</v>
      </c>
      <c r="F747" s="47">
        <v>176.32</v>
      </c>
      <c r="G747" s="48">
        <f t="shared" si="82"/>
        <v>-1.0272242492281869E-2</v>
      </c>
      <c r="H747" s="47">
        <v>183.11</v>
      </c>
      <c r="I747" s="48">
        <f t="shared" si="77"/>
        <v>-2.8387986840708868E-2</v>
      </c>
      <c r="J747" s="49">
        <f t="shared" si="83"/>
        <v>1.7046604939984729</v>
      </c>
      <c r="K747" s="49">
        <f t="shared" si="78"/>
        <v>0.94221125932767236</v>
      </c>
      <c r="L747" s="49">
        <f t="shared" si="79"/>
        <v>1.5816901182197247</v>
      </c>
      <c r="AE747" s="46">
        <v>45643</v>
      </c>
      <c r="AF747" s="49">
        <f t="shared" si="80"/>
        <v>5.17230052596455</v>
      </c>
      <c r="AG747" s="49">
        <f t="shared" si="81"/>
        <v>5.2100870651536226</v>
      </c>
      <c r="AH747" s="128"/>
      <c r="AI747" s="42"/>
      <c r="AJ747" s="42"/>
    </row>
    <row r="748" spans="2:36" x14ac:dyDescent="0.3">
      <c r="B748" s="42"/>
      <c r="C748" s="42"/>
      <c r="D748" s="42"/>
      <c r="E748" s="46">
        <v>45644</v>
      </c>
      <c r="F748" s="47">
        <v>167.44</v>
      </c>
      <c r="G748" s="48">
        <f t="shared" si="82"/>
        <v>-5.0362976406533533E-2</v>
      </c>
      <c r="H748" s="47">
        <v>171.7</v>
      </c>
      <c r="I748" s="48">
        <f t="shared" si="77"/>
        <v>-6.2312271312326084E-2</v>
      </c>
      <c r="J748" s="49">
        <f t="shared" si="83"/>
        <v>1.7263836010989033</v>
      </c>
      <c r="K748" s="49">
        <f t="shared" si="78"/>
        <v>0.94221125932767236</v>
      </c>
      <c r="L748" s="49">
        <f t="shared" si="79"/>
        <v>1.5816901182197247</v>
      </c>
      <c r="AE748" s="46">
        <v>45644</v>
      </c>
      <c r="AF748" s="49">
        <f t="shared" si="80"/>
        <v>5.1206250781377447</v>
      </c>
      <c r="AG748" s="49">
        <f t="shared" si="81"/>
        <v>5.1457487679034299</v>
      </c>
      <c r="AH748" s="128"/>
      <c r="AI748" s="42"/>
      <c r="AJ748" s="42"/>
    </row>
    <row r="749" spans="2:36" x14ac:dyDescent="0.3">
      <c r="B749" s="42"/>
      <c r="C749" s="42"/>
      <c r="D749" s="42"/>
      <c r="E749" s="46">
        <v>45645</v>
      </c>
      <c r="F749" s="47">
        <v>169.63</v>
      </c>
      <c r="G749" s="48">
        <f t="shared" si="82"/>
        <v>1.3079311992355347E-2</v>
      </c>
      <c r="H749" s="47">
        <v>168.91</v>
      </c>
      <c r="I749" s="48">
        <f t="shared" si="77"/>
        <v>-1.6249271986022107E-2</v>
      </c>
      <c r="J749" s="49">
        <f t="shared" si="83"/>
        <v>1.7778523166808891</v>
      </c>
      <c r="K749" s="49">
        <f t="shared" si="78"/>
        <v>0.94221125932767236</v>
      </c>
      <c r="L749" s="49">
        <f t="shared" si="79"/>
        <v>1.5816901182197247</v>
      </c>
      <c r="AE749" s="46">
        <v>45645</v>
      </c>
      <c r="AF749" s="49">
        <f t="shared" si="80"/>
        <v>5.1336195945076311</v>
      </c>
      <c r="AG749" s="49">
        <f t="shared" si="81"/>
        <v>5.129366028692254</v>
      </c>
      <c r="AH749" s="128"/>
      <c r="AI749" s="42"/>
      <c r="AJ749" s="42"/>
    </row>
    <row r="750" spans="2:36" x14ac:dyDescent="0.3">
      <c r="B750" s="42"/>
      <c r="C750" s="42"/>
      <c r="D750" s="42"/>
      <c r="E750" s="46">
        <v>45646</v>
      </c>
      <c r="F750" s="47">
        <v>171.03</v>
      </c>
      <c r="G750" s="48">
        <f t="shared" si="82"/>
        <v>8.25325708895841E-3</v>
      </c>
      <c r="H750" s="47">
        <v>170.84</v>
      </c>
      <c r="I750" s="48">
        <f t="shared" si="77"/>
        <v>1.1426203303534388E-2</v>
      </c>
      <c r="J750" s="49">
        <f t="shared" si="83"/>
        <v>1.7722750142935642</v>
      </c>
      <c r="K750" s="49">
        <f t="shared" si="78"/>
        <v>0.94221125932767236</v>
      </c>
      <c r="L750" s="49">
        <f t="shared" si="79"/>
        <v>1.5816901182197247</v>
      </c>
      <c r="AE750" s="46">
        <v>45646</v>
      </c>
      <c r="AF750" s="49">
        <f t="shared" si="80"/>
        <v>5.1418389797115998</v>
      </c>
      <c r="AG750" s="49">
        <f t="shared" si="81"/>
        <v>5.1407274459732655</v>
      </c>
      <c r="AH750" s="128"/>
      <c r="AI750" s="42"/>
      <c r="AJ750" s="42"/>
    </row>
    <row r="751" spans="2:36" x14ac:dyDescent="0.3">
      <c r="B751" s="42"/>
      <c r="C751" s="42"/>
      <c r="D751" s="42"/>
      <c r="E751" s="46">
        <v>45649</v>
      </c>
      <c r="F751" s="47">
        <v>171.63</v>
      </c>
      <c r="G751" s="48">
        <f t="shared" si="82"/>
        <v>3.5081564637782225E-3</v>
      </c>
      <c r="H751" s="47">
        <v>172.19</v>
      </c>
      <c r="I751" s="48">
        <f t="shared" si="77"/>
        <v>7.9021306485600462E-3</v>
      </c>
      <c r="J751" s="49">
        <f t="shared" si="83"/>
        <v>1.7645487376796543</v>
      </c>
      <c r="K751" s="49">
        <f t="shared" si="78"/>
        <v>0.94221125932767236</v>
      </c>
      <c r="L751" s="49">
        <f t="shared" si="79"/>
        <v>1.5816901182197247</v>
      </c>
      <c r="AE751" s="46">
        <v>45649</v>
      </c>
      <c r="AF751" s="49">
        <f t="shared" si="80"/>
        <v>5.1453409969485469</v>
      </c>
      <c r="AG751" s="49">
        <f t="shared" si="81"/>
        <v>5.1485985182980949</v>
      </c>
      <c r="AH751" s="128"/>
      <c r="AI751" s="42"/>
      <c r="AJ751" s="42"/>
    </row>
    <row r="752" spans="2:36" x14ac:dyDescent="0.3">
      <c r="B752" s="42"/>
      <c r="C752" s="42"/>
      <c r="D752" s="42"/>
      <c r="E752" s="46">
        <v>45650</v>
      </c>
      <c r="F752" s="47">
        <v>174.85</v>
      </c>
      <c r="G752" s="48">
        <f t="shared" si="82"/>
        <v>1.8761288818970989E-2</v>
      </c>
      <c r="H752" s="47">
        <v>175.69</v>
      </c>
      <c r="I752" s="48">
        <f t="shared" si="77"/>
        <v>2.032638364597239E-2</v>
      </c>
      <c r="J752" s="49">
        <f t="shared" si="83"/>
        <v>1.7618420683769689</v>
      </c>
      <c r="K752" s="49">
        <f t="shared" si="78"/>
        <v>0.94221125932767236</v>
      </c>
      <c r="L752" s="49">
        <f t="shared" si="79"/>
        <v>1.5816901182197247</v>
      </c>
      <c r="AE752" s="46">
        <v>45650</v>
      </c>
      <c r="AF752" s="49">
        <f t="shared" si="80"/>
        <v>5.1639284635093849</v>
      </c>
      <c r="AG752" s="49">
        <f t="shared" si="81"/>
        <v>5.1687210783769633</v>
      </c>
      <c r="AH752" s="128"/>
      <c r="AI752" s="42"/>
      <c r="AJ752" s="42"/>
    </row>
    <row r="753" spans="2:36" x14ac:dyDescent="0.3">
      <c r="B753" s="42"/>
      <c r="C753" s="42"/>
      <c r="D753" s="42"/>
      <c r="E753" s="46">
        <v>45652</v>
      </c>
      <c r="F753" s="47">
        <v>174.37</v>
      </c>
      <c r="G753" s="48">
        <f t="shared" si="82"/>
        <v>-2.7452101801543893E-3</v>
      </c>
      <c r="H753" s="47">
        <v>176.46</v>
      </c>
      <c r="I753" s="48">
        <f t="shared" si="77"/>
        <v>4.3827195628665105E-3</v>
      </c>
      <c r="J753" s="49">
        <f t="shared" si="83"/>
        <v>1.7493385811732514</v>
      </c>
      <c r="K753" s="49">
        <f t="shared" si="78"/>
        <v>0.94221125932767236</v>
      </c>
      <c r="L753" s="49">
        <f t="shared" si="79"/>
        <v>1.5816901182197247</v>
      </c>
      <c r="AE753" s="46">
        <v>45652</v>
      </c>
      <c r="AF753" s="49">
        <f t="shared" si="80"/>
        <v>5.1611794783294025</v>
      </c>
      <c r="AG753" s="49">
        <f t="shared" si="81"/>
        <v>5.1730942217939591</v>
      </c>
      <c r="AH753" s="128"/>
      <c r="AI753" s="42"/>
      <c r="AJ753" s="42"/>
    </row>
    <row r="754" spans="2:36" x14ac:dyDescent="0.3">
      <c r="B754" s="42"/>
      <c r="C754" s="42"/>
      <c r="D754" s="42"/>
      <c r="E754" s="46">
        <v>45653</v>
      </c>
      <c r="F754" s="47">
        <v>170.28</v>
      </c>
      <c r="G754" s="48">
        <f t="shared" si="82"/>
        <v>-2.3455869702357024E-2</v>
      </c>
      <c r="H754" s="47">
        <v>174.01</v>
      </c>
      <c r="I754" s="48">
        <f t="shared" si="77"/>
        <v>-1.3884166383316465E-2</v>
      </c>
      <c r="J754" s="49">
        <f t="shared" si="83"/>
        <v>1.7323586794895609</v>
      </c>
      <c r="K754" s="49">
        <f t="shared" si="78"/>
        <v>0.94221125932767236</v>
      </c>
      <c r="L754" s="49">
        <f t="shared" si="79"/>
        <v>1.5816901182197247</v>
      </c>
      <c r="AE754" s="46">
        <v>45653</v>
      </c>
      <c r="AF754" s="49">
        <f t="shared" si="80"/>
        <v>5.1374441409599516</v>
      </c>
      <c r="AG754" s="49">
        <f t="shared" si="81"/>
        <v>5.1591127688274874</v>
      </c>
      <c r="AH754" s="128"/>
      <c r="AI754" s="42"/>
      <c r="AJ754" s="42"/>
    </row>
    <row r="755" spans="2:36" x14ac:dyDescent="0.3">
      <c r="B755" s="42"/>
      <c r="C755" s="42"/>
      <c r="D755" s="42"/>
      <c r="E755" s="46">
        <v>45656</v>
      </c>
      <c r="F755" s="47">
        <v>166.51</v>
      </c>
      <c r="G755" s="48">
        <f t="shared" si="82"/>
        <v>-2.2140004698144256E-2</v>
      </c>
      <c r="H755" s="47">
        <v>172.05</v>
      </c>
      <c r="I755" s="48">
        <f t="shared" si="77"/>
        <v>-1.1263720475834571E-2</v>
      </c>
      <c r="J755" s="49">
        <f t="shared" si="83"/>
        <v>1.7133024096193166</v>
      </c>
      <c r="K755" s="49">
        <f t="shared" si="78"/>
        <v>0.94221125932767236</v>
      </c>
      <c r="L755" s="49">
        <f t="shared" si="79"/>
        <v>1.5816901182197247</v>
      </c>
      <c r="AE755" s="46">
        <v>45656</v>
      </c>
      <c r="AF755" s="49">
        <f t="shared" si="80"/>
        <v>5.1150553676770256</v>
      </c>
      <c r="AG755" s="49">
        <f t="shared" si="81"/>
        <v>5.1477851322434898</v>
      </c>
      <c r="AH755" s="128"/>
      <c r="AI755" s="42"/>
      <c r="AJ755" s="42"/>
    </row>
    <row r="756" spans="2:36" x14ac:dyDescent="0.3">
      <c r="B756" s="42"/>
      <c r="C756" s="42"/>
      <c r="D756" s="42"/>
      <c r="E756" s="46">
        <v>45657</v>
      </c>
      <c r="F756" s="47">
        <v>165.16</v>
      </c>
      <c r="G756" s="48">
        <f t="shared" si="82"/>
        <v>-8.1076211638940743E-3</v>
      </c>
      <c r="H756" s="47">
        <v>172.42</v>
      </c>
      <c r="I756" s="48">
        <f t="shared" si="77"/>
        <v>2.1505376344084226E-3</v>
      </c>
      <c r="J756" s="49">
        <f t="shared" si="83"/>
        <v>1.6957647967284668</v>
      </c>
      <c r="K756" s="49">
        <f t="shared" si="78"/>
        <v>0.94221125932767236</v>
      </c>
      <c r="L756" s="49">
        <f t="shared" si="79"/>
        <v>1.5816901182197247</v>
      </c>
      <c r="AE756" s="46">
        <v>45657</v>
      </c>
      <c r="AF756" s="49">
        <f t="shared" si="80"/>
        <v>5.1069147010178897</v>
      </c>
      <c r="AG756" s="49">
        <f t="shared" si="81"/>
        <v>5.1499333607817785</v>
      </c>
      <c r="AH756" s="128"/>
      <c r="AI756" s="42"/>
      <c r="AJ756" s="42"/>
    </row>
    <row r="757" spans="2:36" x14ac:dyDescent="0.3">
      <c r="B757" s="42"/>
      <c r="C757" s="42"/>
      <c r="D757" s="42"/>
      <c r="E757" s="50"/>
      <c r="AH757" s="128"/>
      <c r="AI757" s="42"/>
      <c r="AJ757" s="42"/>
    </row>
    <row r="758" spans="2:36" x14ac:dyDescent="0.3">
      <c r="B758" s="42"/>
      <c r="C758" s="42"/>
      <c r="D758" s="42"/>
      <c r="E758" s="50"/>
      <c r="AH758" s="128"/>
      <c r="AI758" s="42"/>
      <c r="AJ758" s="42"/>
    </row>
    <row r="759" spans="2:36" x14ac:dyDescent="0.3">
      <c r="B759" s="42"/>
      <c r="C759" s="42"/>
      <c r="D759" s="42"/>
      <c r="E759" s="50"/>
      <c r="AH759" s="128"/>
      <c r="AI759" s="42"/>
      <c r="AJ759" s="42"/>
    </row>
    <row r="760" spans="2:36" x14ac:dyDescent="0.3">
      <c r="B760" s="42"/>
      <c r="C760" s="42"/>
      <c r="D760" s="42"/>
      <c r="E760" s="50"/>
      <c r="AH760" s="128"/>
      <c r="AI760" s="42"/>
      <c r="AJ760" s="42"/>
    </row>
    <row r="761" spans="2:36" x14ac:dyDescent="0.3">
      <c r="B761" s="42"/>
      <c r="C761" s="42"/>
      <c r="D761" s="42"/>
      <c r="E761" s="50"/>
      <c r="AH761" s="128"/>
      <c r="AI761" s="42"/>
      <c r="AJ761" s="42"/>
    </row>
    <row r="762" spans="2:36" x14ac:dyDescent="0.3">
      <c r="B762" s="42"/>
      <c r="C762" s="42"/>
      <c r="D762" s="42"/>
      <c r="E762" s="50"/>
      <c r="AH762" s="128"/>
      <c r="AI762" s="42"/>
      <c r="AJ762" s="42"/>
    </row>
    <row r="763" spans="2:36" x14ac:dyDescent="0.3">
      <c r="B763" s="42"/>
      <c r="C763" s="42"/>
      <c r="D763" s="42"/>
      <c r="E763" s="50"/>
      <c r="AH763" s="128"/>
      <c r="AI763" s="42"/>
      <c r="AJ763" s="42"/>
    </row>
    <row r="764" spans="2:36" x14ac:dyDescent="0.3">
      <c r="B764" s="42"/>
      <c r="C764" s="42"/>
      <c r="D764" s="42"/>
      <c r="E764" s="50"/>
      <c r="AH764" s="128"/>
      <c r="AI764" s="42"/>
      <c r="AJ764" s="42"/>
    </row>
    <row r="765" spans="2:36" x14ac:dyDescent="0.3">
      <c r="B765" s="42"/>
      <c r="C765" s="42"/>
      <c r="D765" s="42"/>
      <c r="E765" s="50"/>
      <c r="AH765" s="128"/>
      <c r="AI765" s="42"/>
      <c r="AJ765" s="42"/>
    </row>
    <row r="766" spans="2:36" x14ac:dyDescent="0.3">
      <c r="B766" s="42"/>
      <c r="C766" s="42"/>
      <c r="D766" s="42"/>
      <c r="E766" s="50"/>
      <c r="AH766" s="128"/>
      <c r="AI766" s="42"/>
      <c r="AJ766" s="42"/>
    </row>
    <row r="767" spans="2:36" x14ac:dyDescent="0.3">
      <c r="B767" s="42"/>
      <c r="C767" s="42"/>
      <c r="D767" s="42"/>
      <c r="E767" s="50"/>
      <c r="AH767" s="128"/>
      <c r="AI767" s="42"/>
      <c r="AJ767" s="42"/>
    </row>
    <row r="768" spans="2:36" x14ac:dyDescent="0.3">
      <c r="B768" s="42"/>
      <c r="C768" s="42"/>
      <c r="D768" s="42"/>
      <c r="E768" s="50"/>
      <c r="AH768" s="128"/>
      <c r="AI768" s="42"/>
      <c r="AJ768" s="42"/>
    </row>
    <row r="769" spans="2:36" x14ac:dyDescent="0.3">
      <c r="B769" s="42"/>
      <c r="C769" s="42"/>
      <c r="D769" s="42"/>
      <c r="E769" s="50"/>
      <c r="AH769" s="128"/>
      <c r="AI769" s="42"/>
      <c r="AJ769" s="42"/>
    </row>
    <row r="770" spans="2:36" x14ac:dyDescent="0.3">
      <c r="B770" s="42"/>
      <c r="C770" s="42"/>
      <c r="D770" s="42"/>
      <c r="E770" s="50"/>
      <c r="AH770" s="128"/>
      <c r="AI770" s="42"/>
      <c r="AJ770" s="42"/>
    </row>
    <row r="771" spans="2:36" x14ac:dyDescent="0.3">
      <c r="B771" s="42"/>
      <c r="C771" s="42"/>
      <c r="D771" s="42"/>
      <c r="E771" s="50"/>
      <c r="AH771" s="128"/>
      <c r="AI771" s="42"/>
      <c r="AJ771" s="42"/>
    </row>
    <row r="772" spans="2:36" x14ac:dyDescent="0.3">
      <c r="B772" s="42"/>
      <c r="C772" s="42"/>
      <c r="D772" s="42"/>
      <c r="E772" s="50"/>
      <c r="AH772" s="128"/>
      <c r="AI772" s="42"/>
      <c r="AJ772" s="42"/>
    </row>
    <row r="773" spans="2:36" x14ac:dyDescent="0.3">
      <c r="B773" s="42"/>
      <c r="C773" s="42"/>
      <c r="D773" s="42"/>
      <c r="E773" s="50"/>
      <c r="AH773" s="128"/>
      <c r="AI773" s="42"/>
      <c r="AJ773" s="42"/>
    </row>
    <row r="774" spans="2:36" x14ac:dyDescent="0.3">
      <c r="B774" s="42"/>
      <c r="C774" s="42"/>
      <c r="D774" s="42"/>
      <c r="E774" s="50"/>
      <c r="AH774" s="128"/>
      <c r="AI774" s="42"/>
      <c r="AJ774" s="42"/>
    </row>
    <row r="775" spans="2:36" x14ac:dyDescent="0.3">
      <c r="B775" s="42"/>
      <c r="C775" s="42"/>
      <c r="D775" s="42"/>
      <c r="E775" s="50"/>
      <c r="AH775" s="128"/>
      <c r="AI775" s="42"/>
      <c r="AJ775" s="42"/>
    </row>
    <row r="776" spans="2:36" x14ac:dyDescent="0.3">
      <c r="B776" s="42"/>
      <c r="C776" s="42"/>
      <c r="D776" s="42"/>
      <c r="E776" s="50"/>
      <c r="AH776" s="128"/>
      <c r="AI776" s="42"/>
      <c r="AJ776" s="42"/>
    </row>
    <row r="777" spans="2:36" x14ac:dyDescent="0.3">
      <c r="B777" s="42"/>
      <c r="C777" s="42"/>
      <c r="D777" s="42"/>
      <c r="E777" s="50"/>
      <c r="AH777" s="128"/>
      <c r="AI777" s="42"/>
      <c r="AJ777" s="42"/>
    </row>
    <row r="778" spans="2:36" x14ac:dyDescent="0.3">
      <c r="B778" s="42"/>
      <c r="C778" s="42"/>
      <c r="D778" s="42"/>
      <c r="E778" s="50"/>
      <c r="AH778" s="128"/>
      <c r="AI778" s="42"/>
      <c r="AJ778" s="42"/>
    </row>
    <row r="779" spans="2:36" x14ac:dyDescent="0.3">
      <c r="B779" s="42"/>
      <c r="C779" s="42"/>
      <c r="D779" s="42"/>
      <c r="E779" s="50"/>
      <c r="AH779" s="128"/>
      <c r="AI779" s="42"/>
      <c r="AJ779" s="42"/>
    </row>
    <row r="780" spans="2:36" x14ac:dyDescent="0.3">
      <c r="B780" s="42"/>
      <c r="C780" s="42"/>
      <c r="D780" s="42"/>
      <c r="E780" s="50"/>
      <c r="AH780" s="128"/>
      <c r="AI780" s="42"/>
      <c r="AJ780" s="42"/>
    </row>
    <row r="781" spans="2:36" x14ac:dyDescent="0.3">
      <c r="B781" s="42"/>
      <c r="C781" s="42"/>
      <c r="D781" s="42"/>
      <c r="E781" s="50"/>
      <c r="AH781" s="128"/>
      <c r="AI781" s="42"/>
      <c r="AJ781" s="42"/>
    </row>
    <row r="782" spans="2:36" x14ac:dyDescent="0.3">
      <c r="B782" s="42"/>
      <c r="C782" s="42"/>
      <c r="D782" s="42"/>
      <c r="E782" s="50"/>
      <c r="AH782" s="128"/>
      <c r="AI782" s="42"/>
      <c r="AJ782" s="42"/>
    </row>
    <row r="783" spans="2:36" x14ac:dyDescent="0.3">
      <c r="B783" s="42"/>
      <c r="C783" s="42"/>
      <c r="D783" s="42"/>
      <c r="E783" s="50"/>
      <c r="AH783" s="128"/>
      <c r="AI783" s="42"/>
      <c r="AJ783" s="42"/>
    </row>
    <row r="784" spans="2:36" x14ac:dyDescent="0.3">
      <c r="B784" s="42"/>
      <c r="C784" s="42"/>
      <c r="D784" s="42"/>
      <c r="E784" s="50"/>
      <c r="AH784" s="128"/>
      <c r="AI784" s="42"/>
      <c r="AJ784" s="42"/>
    </row>
    <row r="785" spans="2:36" x14ac:dyDescent="0.3">
      <c r="B785" s="42"/>
      <c r="C785" s="42"/>
      <c r="D785" s="42"/>
      <c r="E785" s="50"/>
      <c r="AH785" s="128"/>
      <c r="AI785" s="42"/>
      <c r="AJ785" s="42"/>
    </row>
    <row r="786" spans="2:36" x14ac:dyDescent="0.3">
      <c r="B786" s="42"/>
      <c r="C786" s="42"/>
      <c r="D786" s="42"/>
      <c r="E786" s="50"/>
      <c r="AH786" s="128"/>
      <c r="AI786" s="42"/>
      <c r="AJ786" s="42"/>
    </row>
    <row r="787" spans="2:36" x14ac:dyDescent="0.3">
      <c r="B787" s="42"/>
      <c r="C787" s="42"/>
      <c r="D787" s="42"/>
      <c r="E787" s="50"/>
      <c r="AH787" s="128"/>
      <c r="AI787" s="42"/>
      <c r="AJ787" s="42"/>
    </row>
    <row r="788" spans="2:36" x14ac:dyDescent="0.3">
      <c r="B788" s="42"/>
      <c r="C788" s="42"/>
      <c r="D788" s="42"/>
      <c r="E788" s="50"/>
      <c r="AH788" s="128"/>
      <c r="AI788" s="42"/>
      <c r="AJ788" s="42"/>
    </row>
    <row r="789" spans="2:36" x14ac:dyDescent="0.3">
      <c r="B789" s="42"/>
      <c r="C789" s="42"/>
      <c r="D789" s="42"/>
      <c r="E789" s="50"/>
      <c r="AH789" s="128"/>
      <c r="AI789" s="42"/>
      <c r="AJ789" s="42"/>
    </row>
    <row r="790" spans="2:36" x14ac:dyDescent="0.3">
      <c r="B790" s="42"/>
      <c r="C790" s="42"/>
      <c r="D790" s="42"/>
      <c r="E790" s="50"/>
      <c r="AH790" s="128"/>
      <c r="AI790" s="42"/>
      <c r="AJ790" s="42"/>
    </row>
    <row r="791" spans="2:36" x14ac:dyDescent="0.3">
      <c r="B791" s="42"/>
      <c r="C791" s="42"/>
      <c r="D791" s="42"/>
      <c r="E791" s="50"/>
      <c r="AH791" s="128"/>
      <c r="AI791" s="42"/>
      <c r="AJ791" s="42"/>
    </row>
    <row r="792" spans="2:36" x14ac:dyDescent="0.3">
      <c r="B792" s="42"/>
      <c r="C792" s="42"/>
      <c r="D792" s="42"/>
      <c r="E792" s="50"/>
      <c r="AH792" s="128"/>
      <c r="AI792" s="42"/>
      <c r="AJ792" s="42"/>
    </row>
    <row r="793" spans="2:36" x14ac:dyDescent="0.3">
      <c r="B793" s="42"/>
      <c r="C793" s="42"/>
      <c r="D793" s="42"/>
      <c r="E793" s="50"/>
      <c r="AH793" s="128"/>
      <c r="AI793" s="42"/>
      <c r="AJ793" s="42"/>
    </row>
    <row r="794" spans="2:36" x14ac:dyDescent="0.3">
      <c r="B794" s="42"/>
      <c r="C794" s="42"/>
      <c r="D794" s="42"/>
      <c r="E794" s="50"/>
      <c r="AH794" s="128"/>
      <c r="AI794" s="42"/>
      <c r="AJ794" s="42"/>
    </row>
    <row r="795" spans="2:36" x14ac:dyDescent="0.3">
      <c r="B795" s="42"/>
      <c r="C795" s="42"/>
      <c r="D795" s="42"/>
      <c r="E795" s="50"/>
      <c r="AH795" s="128"/>
      <c r="AI795" s="42"/>
      <c r="AJ795" s="42"/>
    </row>
    <row r="796" spans="2:36" x14ac:dyDescent="0.3">
      <c r="B796" s="42"/>
      <c r="C796" s="42"/>
      <c r="D796" s="42"/>
      <c r="E796" s="50"/>
      <c r="AH796" s="128"/>
      <c r="AI796" s="42"/>
      <c r="AJ796" s="42"/>
    </row>
    <row r="797" spans="2:36" x14ac:dyDescent="0.3">
      <c r="B797" s="42"/>
      <c r="C797" s="42"/>
      <c r="D797" s="42"/>
      <c r="E797" s="50"/>
      <c r="AH797" s="128"/>
      <c r="AI797" s="42"/>
      <c r="AJ797" s="42"/>
    </row>
    <row r="798" spans="2:36" x14ac:dyDescent="0.3">
      <c r="B798" s="42"/>
      <c r="C798" s="42"/>
      <c r="D798" s="42"/>
      <c r="E798" s="50"/>
      <c r="AH798" s="128"/>
      <c r="AI798" s="42"/>
      <c r="AJ798" s="42"/>
    </row>
    <row r="799" spans="2:36" x14ac:dyDescent="0.3">
      <c r="B799" s="42"/>
      <c r="C799" s="42"/>
      <c r="D799" s="42"/>
      <c r="E799" s="50"/>
      <c r="AH799" s="128"/>
      <c r="AI799" s="42"/>
      <c r="AJ799" s="42"/>
    </row>
    <row r="800" spans="2:36" x14ac:dyDescent="0.3">
      <c r="B800" s="42"/>
      <c r="C800" s="42"/>
      <c r="D800" s="42"/>
      <c r="E800" s="50"/>
      <c r="AH800" s="128"/>
      <c r="AI800" s="42"/>
      <c r="AJ800" s="42"/>
    </row>
    <row r="801" spans="2:36" x14ac:dyDescent="0.3">
      <c r="B801" s="42"/>
      <c r="C801" s="42"/>
      <c r="D801" s="42"/>
      <c r="E801" s="50"/>
      <c r="AH801" s="128"/>
      <c r="AI801" s="42"/>
      <c r="AJ801" s="42"/>
    </row>
    <row r="802" spans="2:36" x14ac:dyDescent="0.3">
      <c r="B802" s="42"/>
      <c r="C802" s="42"/>
      <c r="D802" s="42"/>
      <c r="E802" s="50"/>
      <c r="AH802" s="128"/>
      <c r="AI802" s="42"/>
      <c r="AJ802" s="42"/>
    </row>
    <row r="803" spans="2:36" x14ac:dyDescent="0.3">
      <c r="B803" s="42"/>
      <c r="C803" s="42"/>
      <c r="D803" s="42"/>
      <c r="E803" s="50"/>
      <c r="AH803" s="128"/>
      <c r="AI803" s="42"/>
      <c r="AJ803" s="42"/>
    </row>
    <row r="804" spans="2:36" x14ac:dyDescent="0.3">
      <c r="B804" s="42"/>
      <c r="C804" s="42"/>
      <c r="D804" s="42"/>
      <c r="E804" s="50"/>
      <c r="AH804" s="128"/>
      <c r="AI804" s="42"/>
      <c r="AJ804" s="42"/>
    </row>
    <row r="805" spans="2:36" x14ac:dyDescent="0.3">
      <c r="B805" s="42"/>
      <c r="C805" s="42"/>
      <c r="D805" s="42"/>
      <c r="E805" s="50"/>
      <c r="AH805" s="128"/>
      <c r="AI805" s="42"/>
      <c r="AJ805" s="42"/>
    </row>
    <row r="806" spans="2:36" x14ac:dyDescent="0.3">
      <c r="B806" s="42"/>
      <c r="C806" s="42"/>
      <c r="D806" s="42"/>
      <c r="E806" s="50"/>
      <c r="AH806" s="128"/>
      <c r="AI806" s="42"/>
      <c r="AJ806" s="42"/>
    </row>
    <row r="807" spans="2:36" x14ac:dyDescent="0.3">
      <c r="B807" s="42"/>
      <c r="C807" s="42"/>
      <c r="D807" s="42"/>
      <c r="E807" s="50"/>
      <c r="AH807" s="128"/>
      <c r="AI807" s="42"/>
      <c r="AJ807" s="42"/>
    </row>
    <row r="808" spans="2:36" x14ac:dyDescent="0.3">
      <c r="B808" s="42"/>
      <c r="C808" s="42"/>
      <c r="D808" s="42"/>
      <c r="E808" s="50"/>
      <c r="AH808" s="128"/>
      <c r="AI808" s="42"/>
      <c r="AJ808" s="42"/>
    </row>
    <row r="809" spans="2:36" x14ac:dyDescent="0.3">
      <c r="B809" s="42"/>
      <c r="C809" s="42"/>
      <c r="D809" s="42"/>
      <c r="E809" s="50"/>
      <c r="AH809" s="128"/>
      <c r="AI809" s="42"/>
      <c r="AJ809" s="42"/>
    </row>
    <row r="810" spans="2:36" x14ac:dyDescent="0.3">
      <c r="B810" s="42"/>
      <c r="C810" s="42"/>
      <c r="D810" s="42"/>
      <c r="E810" s="50"/>
      <c r="AH810" s="128"/>
      <c r="AI810" s="42"/>
      <c r="AJ810" s="42"/>
    </row>
    <row r="811" spans="2:36" x14ac:dyDescent="0.3">
      <c r="B811" s="42"/>
      <c r="C811" s="42"/>
      <c r="D811" s="42"/>
      <c r="E811" s="50"/>
      <c r="AH811" s="128"/>
      <c r="AI811" s="42"/>
      <c r="AJ811" s="42"/>
    </row>
    <row r="812" spans="2:36" x14ac:dyDescent="0.3">
      <c r="B812" s="42"/>
      <c r="C812" s="42"/>
      <c r="D812" s="42"/>
      <c r="E812" s="50"/>
      <c r="AH812" s="128"/>
      <c r="AI812" s="42"/>
      <c r="AJ812" s="42"/>
    </row>
    <row r="813" spans="2:36" x14ac:dyDescent="0.3">
      <c r="B813" s="42"/>
      <c r="C813" s="42"/>
      <c r="D813" s="42"/>
      <c r="E813" s="50"/>
      <c r="AH813" s="128"/>
      <c r="AI813" s="42"/>
      <c r="AJ813" s="42"/>
    </row>
    <row r="814" spans="2:36" x14ac:dyDescent="0.3">
      <c r="B814" s="42"/>
      <c r="C814" s="42"/>
      <c r="D814" s="42"/>
      <c r="E814" s="50"/>
      <c r="AH814" s="128"/>
      <c r="AI814" s="42"/>
      <c r="AJ814" s="42"/>
    </row>
    <row r="815" spans="2:36" x14ac:dyDescent="0.3">
      <c r="B815" s="42"/>
      <c r="C815" s="42"/>
      <c r="D815" s="42"/>
      <c r="E815" s="50"/>
      <c r="AH815" s="128"/>
      <c r="AI815" s="42"/>
      <c r="AJ815" s="42"/>
    </row>
    <row r="816" spans="2:36" x14ac:dyDescent="0.3">
      <c r="B816" s="42"/>
      <c r="C816" s="42"/>
      <c r="D816" s="42"/>
      <c r="E816" s="50"/>
      <c r="AH816" s="128"/>
      <c r="AI816" s="42"/>
      <c r="AJ816" s="42"/>
    </row>
    <row r="817" spans="2:36" x14ac:dyDescent="0.3">
      <c r="B817" s="42"/>
      <c r="C817" s="42"/>
      <c r="D817" s="42"/>
      <c r="E817" s="50"/>
      <c r="AH817" s="128"/>
      <c r="AI817" s="42"/>
      <c r="AJ817" s="42"/>
    </row>
    <row r="818" spans="2:36" x14ac:dyDescent="0.3">
      <c r="B818" s="42"/>
      <c r="C818" s="42"/>
      <c r="D818" s="42"/>
      <c r="E818" s="50"/>
      <c r="AH818" s="128"/>
      <c r="AI818" s="42"/>
      <c r="AJ818" s="42"/>
    </row>
    <row r="819" spans="2:36" x14ac:dyDescent="0.3">
      <c r="B819" s="42"/>
      <c r="C819" s="42"/>
      <c r="D819" s="42"/>
      <c r="E819" s="50"/>
      <c r="AH819" s="128"/>
      <c r="AI819" s="42"/>
      <c r="AJ819" s="42"/>
    </row>
    <row r="820" spans="2:36" x14ac:dyDescent="0.3">
      <c r="B820" s="42"/>
      <c r="C820" s="42"/>
      <c r="D820" s="42"/>
      <c r="E820" s="50"/>
      <c r="AH820" s="128"/>
      <c r="AI820" s="42"/>
      <c r="AJ820" s="42"/>
    </row>
    <row r="821" spans="2:36" x14ac:dyDescent="0.3">
      <c r="B821" s="42"/>
      <c r="C821" s="42"/>
      <c r="D821" s="42"/>
      <c r="E821" s="50"/>
      <c r="AH821" s="128"/>
      <c r="AI821" s="42"/>
      <c r="AJ821" s="42"/>
    </row>
    <row r="822" spans="2:36" x14ac:dyDescent="0.3">
      <c r="B822" s="42"/>
      <c r="C822" s="42"/>
      <c r="D822" s="42"/>
      <c r="E822" s="50"/>
      <c r="AH822" s="128"/>
      <c r="AI822" s="42"/>
      <c r="AJ822" s="42"/>
    </row>
    <row r="823" spans="2:36" x14ac:dyDescent="0.3">
      <c r="B823" s="42"/>
      <c r="C823" s="42"/>
      <c r="D823" s="42"/>
      <c r="E823" s="50"/>
      <c r="AH823" s="128"/>
      <c r="AI823" s="42"/>
      <c r="AJ823" s="42"/>
    </row>
    <row r="824" spans="2:36" x14ac:dyDescent="0.3">
      <c r="B824" s="42"/>
      <c r="C824" s="42"/>
      <c r="D824" s="42"/>
      <c r="E824" s="50"/>
      <c r="AH824" s="128"/>
      <c r="AI824" s="42"/>
      <c r="AJ824" s="42"/>
    </row>
    <row r="825" spans="2:36" x14ac:dyDescent="0.3">
      <c r="B825" s="42"/>
      <c r="C825" s="42"/>
      <c r="D825" s="42"/>
      <c r="E825" s="50"/>
      <c r="AH825" s="128"/>
      <c r="AI825" s="42"/>
      <c r="AJ825" s="42"/>
    </row>
    <row r="826" spans="2:36" x14ac:dyDescent="0.3">
      <c r="B826" s="42"/>
      <c r="C826" s="42"/>
      <c r="D826" s="42"/>
      <c r="E826" s="50"/>
      <c r="AH826" s="128"/>
      <c r="AI826" s="42"/>
      <c r="AJ826" s="42"/>
    </row>
    <row r="827" spans="2:36" x14ac:dyDescent="0.3">
      <c r="B827" s="42"/>
      <c r="C827" s="42"/>
      <c r="D827" s="42"/>
      <c r="E827" s="50"/>
      <c r="AH827" s="128"/>
      <c r="AI827" s="42"/>
      <c r="AJ827" s="42"/>
    </row>
    <row r="828" spans="2:36" x14ac:dyDescent="0.3">
      <c r="B828" s="42"/>
      <c r="C828" s="42"/>
      <c r="D828" s="42"/>
      <c r="E828" s="50"/>
      <c r="AH828" s="128"/>
      <c r="AI828" s="42"/>
      <c r="AJ828" s="42"/>
    </row>
    <row r="829" spans="2:36" x14ac:dyDescent="0.3">
      <c r="B829" s="42"/>
      <c r="C829" s="42"/>
      <c r="D829" s="42"/>
      <c r="E829" s="50"/>
      <c r="AH829" s="128"/>
      <c r="AI829" s="42"/>
      <c r="AJ829" s="42"/>
    </row>
    <row r="830" spans="2:36" x14ac:dyDescent="0.3">
      <c r="B830" s="42"/>
      <c r="C830" s="42"/>
      <c r="D830" s="42"/>
      <c r="E830" s="50"/>
      <c r="AH830" s="128"/>
      <c r="AI830" s="42"/>
      <c r="AJ830" s="42"/>
    </row>
    <row r="831" spans="2:36" x14ac:dyDescent="0.3">
      <c r="B831" s="42"/>
      <c r="C831" s="42"/>
      <c r="D831" s="42"/>
      <c r="E831" s="50"/>
      <c r="AH831" s="128"/>
      <c r="AI831" s="42"/>
      <c r="AJ831" s="42"/>
    </row>
    <row r="832" spans="2:36" x14ac:dyDescent="0.3">
      <c r="B832" s="42"/>
      <c r="C832" s="42"/>
      <c r="D832" s="42"/>
      <c r="E832" s="50"/>
      <c r="AH832" s="128"/>
      <c r="AI832" s="42"/>
      <c r="AJ832" s="42"/>
    </row>
    <row r="833" spans="2:36" x14ac:dyDescent="0.3">
      <c r="B833" s="42"/>
      <c r="C833" s="42"/>
      <c r="D833" s="42"/>
      <c r="E833" s="50"/>
      <c r="AH833" s="128"/>
      <c r="AI833" s="42"/>
      <c r="AJ833" s="42"/>
    </row>
    <row r="834" spans="2:36" x14ac:dyDescent="0.3">
      <c r="B834" s="42"/>
      <c r="C834" s="42"/>
      <c r="D834" s="42"/>
      <c r="E834" s="50"/>
      <c r="AH834" s="128"/>
      <c r="AI834" s="42"/>
      <c r="AJ834" s="42"/>
    </row>
    <row r="835" spans="2:36" x14ac:dyDescent="0.3">
      <c r="B835" s="42"/>
      <c r="C835" s="42"/>
      <c r="D835" s="42"/>
      <c r="E835" s="50"/>
      <c r="AH835" s="128"/>
      <c r="AI835" s="42"/>
      <c r="AJ835" s="42"/>
    </row>
    <row r="836" spans="2:36" x14ac:dyDescent="0.3">
      <c r="B836" s="42"/>
      <c r="C836" s="42"/>
      <c r="D836" s="42"/>
      <c r="E836" s="50"/>
      <c r="AH836" s="128"/>
      <c r="AI836" s="42"/>
      <c r="AJ836" s="42"/>
    </row>
    <row r="837" spans="2:36" x14ac:dyDescent="0.3">
      <c r="B837" s="42"/>
      <c r="C837" s="42"/>
      <c r="D837" s="42"/>
      <c r="E837" s="50"/>
      <c r="AH837" s="128"/>
      <c r="AI837" s="42"/>
      <c r="AJ837" s="42"/>
    </row>
    <row r="838" spans="2:36" x14ac:dyDescent="0.3">
      <c r="B838" s="42"/>
      <c r="C838" s="42"/>
      <c r="D838" s="42"/>
      <c r="E838" s="50"/>
      <c r="AH838" s="128"/>
      <c r="AI838" s="42"/>
      <c r="AJ838" s="42"/>
    </row>
    <row r="839" spans="2:36" x14ac:dyDescent="0.3">
      <c r="B839" s="42"/>
      <c r="C839" s="42"/>
      <c r="D839" s="42"/>
      <c r="E839" s="50"/>
      <c r="AH839" s="128"/>
      <c r="AI839" s="42"/>
      <c r="AJ839" s="42"/>
    </row>
    <row r="840" spans="2:36" x14ac:dyDescent="0.3">
      <c r="B840" s="42"/>
      <c r="C840" s="42"/>
      <c r="D840" s="42"/>
      <c r="E840" s="50"/>
      <c r="AH840" s="128"/>
      <c r="AI840" s="42"/>
      <c r="AJ840" s="42"/>
    </row>
    <row r="841" spans="2:36" x14ac:dyDescent="0.3">
      <c r="B841" s="42"/>
      <c r="C841" s="42"/>
      <c r="D841" s="42"/>
      <c r="E841" s="50"/>
      <c r="AH841" s="128"/>
      <c r="AI841" s="42"/>
      <c r="AJ841" s="42"/>
    </row>
    <row r="842" spans="2:36" x14ac:dyDescent="0.3">
      <c r="B842" s="42"/>
      <c r="C842" s="42"/>
      <c r="D842" s="42"/>
      <c r="E842" s="50"/>
      <c r="AH842" s="128"/>
      <c r="AI842" s="42"/>
      <c r="AJ842" s="42"/>
    </row>
    <row r="843" spans="2:36" x14ac:dyDescent="0.3">
      <c r="B843" s="42"/>
      <c r="C843" s="42"/>
      <c r="D843" s="42"/>
      <c r="E843" s="50"/>
      <c r="AH843" s="128"/>
      <c r="AI843" s="42"/>
      <c r="AJ843" s="42"/>
    </row>
    <row r="844" spans="2:36" x14ac:dyDescent="0.3">
      <c r="B844" s="42"/>
      <c r="C844" s="42"/>
      <c r="D844" s="42"/>
      <c r="E844" s="50"/>
      <c r="AH844" s="128"/>
      <c r="AI844" s="42"/>
      <c r="AJ844" s="42"/>
    </row>
    <row r="845" spans="2:36" x14ac:dyDescent="0.3">
      <c r="B845" s="42"/>
      <c r="C845" s="42"/>
      <c r="D845" s="42"/>
      <c r="E845" s="50"/>
      <c r="AH845" s="128"/>
      <c r="AI845" s="42"/>
      <c r="AJ845" s="42"/>
    </row>
    <row r="846" spans="2:36" x14ac:dyDescent="0.3">
      <c r="B846" s="42"/>
      <c r="C846" s="42"/>
      <c r="D846" s="42"/>
      <c r="E846" s="50"/>
      <c r="AH846" s="128"/>
      <c r="AI846" s="42"/>
      <c r="AJ846" s="42"/>
    </row>
    <row r="847" spans="2:36" x14ac:dyDescent="0.3">
      <c r="B847" s="42"/>
      <c r="C847" s="42"/>
      <c r="D847" s="42"/>
      <c r="E847" s="50"/>
      <c r="AH847" s="128"/>
      <c r="AI847" s="42"/>
      <c r="AJ847" s="42"/>
    </row>
    <row r="848" spans="2:36" x14ac:dyDescent="0.3">
      <c r="B848" s="42"/>
      <c r="C848" s="42"/>
      <c r="D848" s="42"/>
      <c r="E848" s="50"/>
      <c r="AH848" s="128"/>
      <c r="AI848" s="42"/>
      <c r="AJ848" s="42"/>
    </row>
    <row r="849" spans="2:36" x14ac:dyDescent="0.3">
      <c r="B849" s="42"/>
      <c r="C849" s="42"/>
      <c r="D849" s="42"/>
      <c r="E849" s="50"/>
      <c r="AH849" s="128"/>
      <c r="AI849" s="42"/>
      <c r="AJ849" s="42"/>
    </row>
    <row r="850" spans="2:36" x14ac:dyDescent="0.3">
      <c r="B850" s="42"/>
      <c r="C850" s="42"/>
      <c r="D850" s="42"/>
      <c r="E850" s="50"/>
      <c r="AH850" s="128"/>
      <c r="AI850" s="42"/>
      <c r="AJ850" s="42"/>
    </row>
    <row r="851" spans="2:36" x14ac:dyDescent="0.3">
      <c r="B851" s="42"/>
      <c r="C851" s="42"/>
      <c r="D851" s="42"/>
      <c r="E851" s="50"/>
      <c r="AH851" s="128"/>
      <c r="AI851" s="42"/>
      <c r="AJ851" s="42"/>
    </row>
    <row r="852" spans="2:36" x14ac:dyDescent="0.3">
      <c r="B852" s="42"/>
      <c r="C852" s="42"/>
      <c r="D852" s="42"/>
      <c r="E852" s="50"/>
      <c r="AH852" s="128"/>
      <c r="AI852" s="42"/>
      <c r="AJ852" s="42"/>
    </row>
    <row r="853" spans="2:36" x14ac:dyDescent="0.3">
      <c r="B853" s="42"/>
      <c r="C853" s="42"/>
      <c r="D853" s="42"/>
      <c r="E853" s="50"/>
      <c r="AH853" s="128"/>
      <c r="AI853" s="42"/>
      <c r="AJ853" s="42"/>
    </row>
    <row r="854" spans="2:36" x14ac:dyDescent="0.3">
      <c r="B854" s="42"/>
      <c r="C854" s="42"/>
      <c r="D854" s="42"/>
      <c r="E854" s="50"/>
      <c r="AH854" s="128"/>
      <c r="AI854" s="42"/>
      <c r="AJ854" s="42"/>
    </row>
    <row r="855" spans="2:36" x14ac:dyDescent="0.3">
      <c r="B855" s="42"/>
      <c r="C855" s="42"/>
      <c r="D855" s="42"/>
      <c r="E855" s="50"/>
      <c r="AH855" s="128"/>
      <c r="AI855" s="42"/>
      <c r="AJ855" s="42"/>
    </row>
    <row r="856" spans="2:36" x14ac:dyDescent="0.3">
      <c r="B856" s="42"/>
      <c r="C856" s="42"/>
      <c r="D856" s="42"/>
      <c r="E856" s="50"/>
      <c r="AH856" s="128"/>
      <c r="AI856" s="42"/>
      <c r="AJ856" s="42"/>
    </row>
    <row r="857" spans="2:36" x14ac:dyDescent="0.3">
      <c r="B857" s="42"/>
      <c r="C857" s="42"/>
      <c r="D857" s="42"/>
      <c r="E857" s="50"/>
      <c r="AH857" s="128"/>
      <c r="AI857" s="42"/>
      <c r="AJ857" s="42"/>
    </row>
    <row r="858" spans="2:36" x14ac:dyDescent="0.3">
      <c r="B858" s="42"/>
      <c r="C858" s="42"/>
      <c r="D858" s="42"/>
      <c r="E858" s="50"/>
      <c r="AH858" s="128"/>
      <c r="AI858" s="42"/>
      <c r="AJ858" s="42"/>
    </row>
    <row r="859" spans="2:36" x14ac:dyDescent="0.3">
      <c r="B859" s="42"/>
      <c r="C859" s="42"/>
      <c r="D859" s="42"/>
      <c r="E859" s="50"/>
      <c r="AH859" s="128"/>
      <c r="AI859" s="42"/>
      <c r="AJ859" s="42"/>
    </row>
    <row r="860" spans="2:36" x14ac:dyDescent="0.3">
      <c r="B860" s="42"/>
      <c r="C860" s="42"/>
      <c r="D860" s="42"/>
      <c r="E860" s="50"/>
      <c r="AH860" s="128"/>
      <c r="AI860" s="42"/>
      <c r="AJ860" s="42"/>
    </row>
    <row r="861" spans="2:36" x14ac:dyDescent="0.3">
      <c r="B861" s="42"/>
      <c r="C861" s="42"/>
      <c r="D861" s="42"/>
      <c r="E861" s="50"/>
      <c r="AH861" s="128"/>
      <c r="AI861" s="42"/>
      <c r="AJ861" s="42"/>
    </row>
    <row r="862" spans="2:36" x14ac:dyDescent="0.3">
      <c r="B862" s="42"/>
      <c r="C862" s="42"/>
      <c r="D862" s="42"/>
      <c r="E862" s="50"/>
      <c r="AH862" s="128"/>
      <c r="AI862" s="42"/>
      <c r="AJ862" s="42"/>
    </row>
    <row r="863" spans="2:36" x14ac:dyDescent="0.3">
      <c r="B863" s="42"/>
      <c r="C863" s="42"/>
      <c r="D863" s="42"/>
      <c r="E863" s="50"/>
      <c r="AH863" s="128"/>
      <c r="AI863" s="42"/>
      <c r="AJ863" s="42"/>
    </row>
    <row r="864" spans="2:36" x14ac:dyDescent="0.3">
      <c r="B864" s="42"/>
      <c r="C864" s="42"/>
      <c r="D864" s="42"/>
      <c r="E864" s="50"/>
      <c r="AH864" s="128"/>
      <c r="AI864" s="42"/>
      <c r="AJ864" s="42"/>
    </row>
    <row r="865" spans="2:36" x14ac:dyDescent="0.3">
      <c r="B865" s="42"/>
      <c r="C865" s="42"/>
      <c r="D865" s="42"/>
      <c r="E865" s="50"/>
      <c r="AH865" s="128"/>
      <c r="AI865" s="42"/>
      <c r="AJ865" s="42"/>
    </row>
    <row r="866" spans="2:36" x14ac:dyDescent="0.3">
      <c r="B866" s="42"/>
      <c r="C866" s="42"/>
      <c r="D866" s="42"/>
      <c r="E866" s="50"/>
      <c r="AH866" s="128"/>
      <c r="AI866" s="42"/>
      <c r="AJ866" s="42"/>
    </row>
    <row r="867" spans="2:36" x14ac:dyDescent="0.3">
      <c r="B867" s="42"/>
      <c r="C867" s="42"/>
      <c r="D867" s="42"/>
      <c r="E867" s="50"/>
      <c r="AH867" s="128"/>
      <c r="AI867" s="42"/>
      <c r="AJ867" s="42"/>
    </row>
    <row r="868" spans="2:36" x14ac:dyDescent="0.3">
      <c r="B868" s="42"/>
      <c r="C868" s="42"/>
      <c r="D868" s="42"/>
      <c r="E868" s="50"/>
      <c r="AH868" s="128"/>
      <c r="AI868" s="42"/>
      <c r="AJ868" s="42"/>
    </row>
    <row r="869" spans="2:36" x14ac:dyDescent="0.3">
      <c r="B869" s="42"/>
      <c r="C869" s="42"/>
      <c r="D869" s="42"/>
      <c r="E869" s="50"/>
      <c r="AH869" s="128"/>
      <c r="AI869" s="42"/>
      <c r="AJ869" s="42"/>
    </row>
    <row r="870" spans="2:36" x14ac:dyDescent="0.3">
      <c r="B870" s="42"/>
      <c r="C870" s="42"/>
      <c r="D870" s="42"/>
      <c r="E870" s="50"/>
      <c r="AH870" s="128"/>
      <c r="AI870" s="42"/>
      <c r="AJ870" s="42"/>
    </row>
    <row r="871" spans="2:36" x14ac:dyDescent="0.3">
      <c r="B871" s="42"/>
      <c r="C871" s="42"/>
      <c r="D871" s="42"/>
      <c r="E871" s="50"/>
      <c r="AH871" s="128"/>
      <c r="AI871" s="42"/>
      <c r="AJ871" s="42"/>
    </row>
    <row r="872" spans="2:36" x14ac:dyDescent="0.3">
      <c r="B872" s="42"/>
      <c r="C872" s="42"/>
      <c r="D872" s="42"/>
      <c r="E872" s="50"/>
      <c r="AH872" s="128"/>
      <c r="AI872" s="42"/>
      <c r="AJ872" s="42"/>
    </row>
    <row r="873" spans="2:36" x14ac:dyDescent="0.3">
      <c r="B873" s="42"/>
      <c r="C873" s="42"/>
      <c r="D873" s="42"/>
      <c r="E873" s="50"/>
      <c r="AH873" s="128"/>
      <c r="AI873" s="42"/>
      <c r="AJ873" s="42"/>
    </row>
    <row r="874" spans="2:36" x14ac:dyDescent="0.3">
      <c r="B874" s="42"/>
      <c r="C874" s="42"/>
      <c r="D874" s="42"/>
      <c r="E874" s="50"/>
      <c r="AH874" s="128"/>
      <c r="AI874" s="42"/>
      <c r="AJ874" s="42"/>
    </row>
    <row r="875" spans="2:36" x14ac:dyDescent="0.3">
      <c r="B875" s="42"/>
      <c r="C875" s="42"/>
      <c r="D875" s="42"/>
      <c r="E875" s="50"/>
      <c r="AH875" s="128"/>
      <c r="AI875" s="42"/>
      <c r="AJ875" s="42"/>
    </row>
    <row r="876" spans="2:36" x14ac:dyDescent="0.3">
      <c r="B876" s="42"/>
      <c r="C876" s="42"/>
      <c r="D876" s="42"/>
      <c r="E876" s="50"/>
      <c r="AH876" s="128"/>
      <c r="AI876" s="42"/>
      <c r="AJ876" s="42"/>
    </row>
    <row r="877" spans="2:36" x14ac:dyDescent="0.3">
      <c r="B877" s="42"/>
      <c r="C877" s="42"/>
      <c r="D877" s="42"/>
      <c r="E877" s="50"/>
      <c r="AH877" s="128"/>
      <c r="AI877" s="42"/>
      <c r="AJ877" s="42"/>
    </row>
    <row r="878" spans="2:36" x14ac:dyDescent="0.3">
      <c r="B878" s="42"/>
      <c r="C878" s="42"/>
      <c r="D878" s="42"/>
      <c r="E878" s="50"/>
      <c r="AH878" s="128"/>
      <c r="AI878" s="42"/>
      <c r="AJ878" s="42"/>
    </row>
    <row r="879" spans="2:36" x14ac:dyDescent="0.3">
      <c r="B879" s="42"/>
      <c r="C879" s="42"/>
      <c r="D879" s="42"/>
      <c r="E879" s="50"/>
      <c r="AH879" s="128"/>
      <c r="AI879" s="42"/>
      <c r="AJ879" s="42"/>
    </row>
    <row r="880" spans="2:36" x14ac:dyDescent="0.3">
      <c r="B880" s="42"/>
      <c r="C880" s="42"/>
      <c r="D880" s="42"/>
      <c r="E880" s="50"/>
      <c r="AH880" s="128"/>
      <c r="AI880" s="42"/>
      <c r="AJ880" s="42"/>
    </row>
    <row r="881" spans="2:36" x14ac:dyDescent="0.3">
      <c r="B881" s="42"/>
      <c r="C881" s="42"/>
      <c r="D881" s="42"/>
      <c r="E881" s="50"/>
      <c r="AH881" s="128"/>
      <c r="AI881" s="42"/>
      <c r="AJ881" s="42"/>
    </row>
    <row r="882" spans="2:36" x14ac:dyDescent="0.3">
      <c r="B882" s="42"/>
      <c r="C882" s="42"/>
      <c r="D882" s="42"/>
      <c r="E882" s="50"/>
      <c r="AH882" s="128"/>
      <c r="AI882" s="42"/>
      <c r="AJ882" s="42"/>
    </row>
    <row r="883" spans="2:36" x14ac:dyDescent="0.3">
      <c r="B883" s="42"/>
      <c r="C883" s="42"/>
      <c r="D883" s="42"/>
      <c r="E883" s="50"/>
      <c r="AH883" s="128"/>
      <c r="AI883" s="42"/>
      <c r="AJ883" s="42"/>
    </row>
    <row r="884" spans="2:36" x14ac:dyDescent="0.3">
      <c r="B884" s="42"/>
      <c r="C884" s="42"/>
      <c r="D884" s="42"/>
      <c r="E884" s="50"/>
      <c r="AH884" s="128"/>
      <c r="AI884" s="42"/>
      <c r="AJ884" s="42"/>
    </row>
    <row r="885" spans="2:36" x14ac:dyDescent="0.3">
      <c r="B885" s="42"/>
      <c r="C885" s="42"/>
      <c r="D885" s="42"/>
      <c r="E885" s="50"/>
      <c r="AH885" s="128"/>
      <c r="AI885" s="42"/>
      <c r="AJ885" s="42"/>
    </row>
    <row r="886" spans="2:36" x14ac:dyDescent="0.3">
      <c r="B886" s="42"/>
      <c r="C886" s="42"/>
      <c r="D886" s="42"/>
      <c r="E886" s="50"/>
      <c r="AH886" s="128"/>
      <c r="AI886" s="42"/>
      <c r="AJ886" s="42"/>
    </row>
    <row r="887" spans="2:36" x14ac:dyDescent="0.3">
      <c r="B887" s="42"/>
      <c r="C887" s="42"/>
      <c r="D887" s="42"/>
      <c r="E887" s="50"/>
      <c r="AH887" s="128"/>
      <c r="AI887" s="42"/>
      <c r="AJ887" s="42"/>
    </row>
    <row r="888" spans="2:36" x14ac:dyDescent="0.3">
      <c r="B888" s="42"/>
      <c r="C888" s="42"/>
      <c r="D888" s="42"/>
      <c r="E888" s="50"/>
      <c r="AH888" s="128"/>
      <c r="AI888" s="42"/>
      <c r="AJ888" s="42"/>
    </row>
    <row r="889" spans="2:36" x14ac:dyDescent="0.3">
      <c r="B889" s="42"/>
      <c r="C889" s="42"/>
      <c r="D889" s="42"/>
      <c r="E889" s="50"/>
      <c r="AH889" s="128"/>
      <c r="AI889" s="42"/>
      <c r="AJ889" s="42"/>
    </row>
    <row r="890" spans="2:36" x14ac:dyDescent="0.3">
      <c r="B890" s="42"/>
      <c r="C890" s="42"/>
      <c r="D890" s="42"/>
      <c r="E890" s="50"/>
      <c r="AH890" s="128"/>
      <c r="AI890" s="42"/>
      <c r="AJ890" s="42"/>
    </row>
    <row r="891" spans="2:36" x14ac:dyDescent="0.3">
      <c r="B891" s="42"/>
      <c r="C891" s="42"/>
      <c r="D891" s="42"/>
      <c r="E891" s="50"/>
      <c r="AH891" s="128"/>
      <c r="AI891" s="42"/>
      <c r="AJ891" s="42"/>
    </row>
    <row r="892" spans="2:36" x14ac:dyDescent="0.3">
      <c r="B892" s="42"/>
      <c r="C892" s="42"/>
      <c r="D892" s="42"/>
      <c r="E892" s="50"/>
      <c r="AH892" s="128"/>
      <c r="AI892" s="42"/>
      <c r="AJ892" s="42"/>
    </row>
    <row r="893" spans="2:36" x14ac:dyDescent="0.3">
      <c r="B893" s="42"/>
      <c r="C893" s="42"/>
      <c r="D893" s="42"/>
      <c r="E893" s="50"/>
      <c r="AH893" s="128"/>
      <c r="AI893" s="42"/>
      <c r="AJ893" s="42"/>
    </row>
    <row r="894" spans="2:36" x14ac:dyDescent="0.3">
      <c r="B894" s="42"/>
      <c r="C894" s="42"/>
      <c r="D894" s="42"/>
      <c r="E894" s="50"/>
      <c r="AH894" s="128"/>
      <c r="AI894" s="42"/>
      <c r="AJ894" s="42"/>
    </row>
    <row r="895" spans="2:36" x14ac:dyDescent="0.3">
      <c r="B895" s="42"/>
      <c r="C895" s="42"/>
      <c r="D895" s="42"/>
      <c r="E895" s="50"/>
      <c r="AH895" s="128"/>
      <c r="AI895" s="42"/>
      <c r="AJ895" s="42"/>
    </row>
    <row r="896" spans="2:36" x14ac:dyDescent="0.3">
      <c r="B896" s="42"/>
      <c r="C896" s="42"/>
      <c r="D896" s="42"/>
      <c r="E896" s="50"/>
      <c r="AH896" s="128"/>
      <c r="AI896" s="42"/>
      <c r="AJ896" s="42"/>
    </row>
    <row r="897" spans="2:36" x14ac:dyDescent="0.3">
      <c r="B897" s="42"/>
      <c r="C897" s="42"/>
      <c r="D897" s="42"/>
      <c r="E897" s="50"/>
      <c r="AH897" s="128"/>
      <c r="AI897" s="42"/>
      <c r="AJ897" s="42"/>
    </row>
    <row r="898" spans="2:36" x14ac:dyDescent="0.3">
      <c r="B898" s="42"/>
      <c r="C898" s="42"/>
      <c r="D898" s="42"/>
      <c r="E898" s="50"/>
      <c r="AH898" s="128"/>
      <c r="AI898" s="42"/>
      <c r="AJ898" s="42"/>
    </row>
    <row r="899" spans="2:36" x14ac:dyDescent="0.3">
      <c r="B899" s="42"/>
      <c r="C899" s="42"/>
      <c r="D899" s="42"/>
      <c r="E899" s="50"/>
      <c r="AH899" s="128"/>
      <c r="AI899" s="42"/>
      <c r="AJ899" s="42"/>
    </row>
    <row r="900" spans="2:36" x14ac:dyDescent="0.3">
      <c r="B900" s="42"/>
      <c r="C900" s="42"/>
      <c r="D900" s="42"/>
      <c r="E900" s="50"/>
      <c r="AH900" s="128"/>
      <c r="AI900" s="42"/>
      <c r="AJ900" s="42"/>
    </row>
    <row r="901" spans="2:36" x14ac:dyDescent="0.3">
      <c r="B901" s="42"/>
      <c r="C901" s="42"/>
      <c r="D901" s="42"/>
      <c r="E901" s="50"/>
      <c r="AH901" s="128"/>
      <c r="AI901" s="42"/>
      <c r="AJ901" s="42"/>
    </row>
    <row r="902" spans="2:36" x14ac:dyDescent="0.3">
      <c r="B902" s="42"/>
      <c r="C902" s="42"/>
      <c r="D902" s="42"/>
      <c r="E902" s="50"/>
      <c r="AH902" s="128"/>
      <c r="AI902" s="42"/>
      <c r="AJ902" s="42"/>
    </row>
    <row r="903" spans="2:36" x14ac:dyDescent="0.3">
      <c r="B903" s="42"/>
      <c r="C903" s="42"/>
      <c r="D903" s="42"/>
      <c r="E903" s="50"/>
      <c r="AH903" s="128"/>
      <c r="AI903" s="42"/>
      <c r="AJ903" s="42"/>
    </row>
    <row r="904" spans="2:36" x14ac:dyDescent="0.3">
      <c r="B904" s="42"/>
      <c r="C904" s="42"/>
      <c r="D904" s="42"/>
      <c r="E904" s="50"/>
      <c r="AH904" s="128"/>
      <c r="AI904" s="42"/>
      <c r="AJ904" s="42"/>
    </row>
    <row r="905" spans="2:36" x14ac:dyDescent="0.3">
      <c r="B905" s="42"/>
      <c r="C905" s="42"/>
      <c r="D905" s="42"/>
      <c r="E905" s="50"/>
      <c r="AH905" s="128"/>
      <c r="AI905" s="42"/>
      <c r="AJ905" s="42"/>
    </row>
    <row r="906" spans="2:36" x14ac:dyDescent="0.3">
      <c r="B906" s="42"/>
      <c r="C906" s="42"/>
      <c r="D906" s="42"/>
      <c r="E906" s="50"/>
      <c r="AH906" s="128"/>
      <c r="AI906" s="42"/>
      <c r="AJ906" s="42"/>
    </row>
    <row r="907" spans="2:36" x14ac:dyDescent="0.3">
      <c r="B907" s="42"/>
      <c r="C907" s="42"/>
      <c r="D907" s="42"/>
      <c r="E907" s="50"/>
      <c r="AH907" s="128"/>
      <c r="AI907" s="42"/>
      <c r="AJ907" s="42"/>
    </row>
    <row r="908" spans="2:36" x14ac:dyDescent="0.3">
      <c r="B908" s="42"/>
      <c r="C908" s="42"/>
      <c r="D908" s="42"/>
      <c r="E908" s="50"/>
      <c r="AH908" s="128"/>
      <c r="AI908" s="42"/>
      <c r="AJ908" s="42"/>
    </row>
    <row r="909" spans="2:36" x14ac:dyDescent="0.3">
      <c r="B909" s="42"/>
      <c r="C909" s="42"/>
      <c r="D909" s="42"/>
      <c r="E909" s="50"/>
      <c r="AH909" s="128"/>
      <c r="AI909" s="42"/>
      <c r="AJ909" s="42"/>
    </row>
    <row r="910" spans="2:36" x14ac:dyDescent="0.3">
      <c r="B910" s="42"/>
      <c r="C910" s="42"/>
      <c r="D910" s="42"/>
      <c r="E910" s="50"/>
      <c r="AH910" s="128"/>
      <c r="AI910" s="42"/>
      <c r="AJ910" s="42"/>
    </row>
    <row r="911" spans="2:36" x14ac:dyDescent="0.3">
      <c r="B911" s="42"/>
      <c r="C911" s="42"/>
      <c r="D911" s="42"/>
      <c r="E911" s="50"/>
      <c r="AH911" s="128"/>
      <c r="AI911" s="42"/>
      <c r="AJ911" s="42"/>
    </row>
    <row r="912" spans="2:36" x14ac:dyDescent="0.3">
      <c r="B912" s="42"/>
      <c r="C912" s="42"/>
      <c r="D912" s="42"/>
      <c r="E912" s="50"/>
      <c r="AH912" s="128"/>
      <c r="AI912" s="42"/>
      <c r="AJ912" s="42"/>
    </row>
    <row r="913" spans="2:36" x14ac:dyDescent="0.3">
      <c r="B913" s="42"/>
      <c r="C913" s="42"/>
      <c r="D913" s="42"/>
      <c r="E913" s="50"/>
      <c r="AH913" s="128"/>
      <c r="AI913" s="42"/>
      <c r="AJ913" s="42"/>
    </row>
    <row r="914" spans="2:36" x14ac:dyDescent="0.3">
      <c r="B914" s="42"/>
      <c r="C914" s="42"/>
      <c r="D914" s="42"/>
      <c r="E914" s="50"/>
      <c r="AH914" s="128"/>
      <c r="AI914" s="42"/>
      <c r="AJ914" s="42"/>
    </row>
    <row r="915" spans="2:36" x14ac:dyDescent="0.3">
      <c r="B915" s="42"/>
      <c r="C915" s="42"/>
      <c r="D915" s="42"/>
      <c r="E915" s="50"/>
      <c r="AH915" s="128"/>
      <c r="AI915" s="42"/>
      <c r="AJ915" s="42"/>
    </row>
    <row r="916" spans="2:36" x14ac:dyDescent="0.3">
      <c r="B916" s="42"/>
      <c r="C916" s="42"/>
      <c r="D916" s="42"/>
      <c r="E916" s="50"/>
      <c r="AH916" s="128"/>
      <c r="AI916" s="42"/>
      <c r="AJ916" s="42"/>
    </row>
    <row r="917" spans="2:36" x14ac:dyDescent="0.3">
      <c r="B917" s="42"/>
      <c r="C917" s="42"/>
      <c r="D917" s="42"/>
      <c r="E917" s="50"/>
      <c r="AH917" s="128"/>
      <c r="AI917" s="42"/>
      <c r="AJ917" s="42"/>
    </row>
    <row r="918" spans="2:36" x14ac:dyDescent="0.3">
      <c r="B918" s="42"/>
      <c r="C918" s="42"/>
      <c r="D918" s="42"/>
      <c r="E918" s="50"/>
      <c r="AH918" s="128"/>
      <c r="AI918" s="42"/>
      <c r="AJ918" s="42"/>
    </row>
    <row r="919" spans="2:36" x14ac:dyDescent="0.3">
      <c r="B919" s="42"/>
      <c r="C919" s="42"/>
      <c r="D919" s="42"/>
      <c r="E919" s="50"/>
      <c r="AH919" s="128"/>
      <c r="AI919" s="42"/>
      <c r="AJ919" s="42"/>
    </row>
    <row r="920" spans="2:36" x14ac:dyDescent="0.3">
      <c r="B920" s="42"/>
      <c r="C920" s="42"/>
      <c r="D920" s="42"/>
      <c r="E920" s="50"/>
      <c r="AH920" s="128"/>
      <c r="AI920" s="42"/>
      <c r="AJ920" s="42"/>
    </row>
    <row r="921" spans="2:36" x14ac:dyDescent="0.3">
      <c r="B921" s="42"/>
      <c r="C921" s="42"/>
      <c r="D921" s="42"/>
      <c r="E921" s="50"/>
      <c r="AH921" s="128"/>
      <c r="AI921" s="42"/>
      <c r="AJ921" s="42"/>
    </row>
    <row r="922" spans="2:36" x14ac:dyDescent="0.3">
      <c r="B922" s="42"/>
      <c r="C922" s="42"/>
      <c r="D922" s="42"/>
      <c r="E922" s="50"/>
      <c r="AH922" s="128"/>
      <c r="AI922" s="42"/>
      <c r="AJ922" s="42"/>
    </row>
    <row r="923" spans="2:36" x14ac:dyDescent="0.3">
      <c r="B923" s="42"/>
      <c r="C923" s="42"/>
      <c r="D923" s="42"/>
      <c r="E923" s="50"/>
      <c r="AH923" s="128"/>
      <c r="AI923" s="42"/>
      <c r="AJ923" s="42"/>
    </row>
    <row r="924" spans="2:36" x14ac:dyDescent="0.3">
      <c r="B924" s="42"/>
      <c r="C924" s="42"/>
      <c r="D924" s="42"/>
      <c r="E924" s="50"/>
      <c r="AH924" s="128"/>
      <c r="AI924" s="42"/>
      <c r="AJ924" s="42"/>
    </row>
    <row r="925" spans="2:36" x14ac:dyDescent="0.3">
      <c r="B925" s="42"/>
      <c r="C925" s="42"/>
      <c r="D925" s="42"/>
      <c r="E925" s="50"/>
      <c r="AH925" s="128"/>
      <c r="AI925" s="42"/>
      <c r="AJ925" s="42"/>
    </row>
    <row r="926" spans="2:36" x14ac:dyDescent="0.3">
      <c r="B926" s="42"/>
      <c r="C926" s="42"/>
      <c r="D926" s="42"/>
      <c r="E926" s="50"/>
      <c r="AH926" s="128"/>
      <c r="AI926" s="42"/>
      <c r="AJ926" s="42"/>
    </row>
    <row r="927" spans="2:36" x14ac:dyDescent="0.3">
      <c r="B927" s="42"/>
      <c r="C927" s="42"/>
      <c r="D927" s="42"/>
      <c r="E927" s="50"/>
      <c r="AH927" s="128"/>
      <c r="AI927" s="42"/>
      <c r="AJ927" s="42"/>
    </row>
    <row r="928" spans="2:36" x14ac:dyDescent="0.3">
      <c r="B928" s="42"/>
      <c r="C928" s="42"/>
      <c r="D928" s="42"/>
      <c r="E928" s="50"/>
      <c r="AH928" s="128"/>
      <c r="AI928" s="42"/>
      <c r="AJ928" s="42"/>
    </row>
    <row r="929" spans="2:36" x14ac:dyDescent="0.3">
      <c r="B929" s="42"/>
      <c r="C929" s="42"/>
      <c r="D929" s="42"/>
      <c r="E929" s="50"/>
      <c r="AH929" s="128"/>
      <c r="AI929" s="42"/>
      <c r="AJ929" s="42"/>
    </row>
    <row r="930" spans="2:36" x14ac:dyDescent="0.3">
      <c r="B930" s="42"/>
      <c r="C930" s="42"/>
      <c r="D930" s="42"/>
      <c r="E930" s="50"/>
      <c r="AH930" s="128"/>
      <c r="AI930" s="42"/>
      <c r="AJ930" s="42"/>
    </row>
    <row r="931" spans="2:36" x14ac:dyDescent="0.3">
      <c r="B931" s="42"/>
      <c r="C931" s="42"/>
      <c r="D931" s="42"/>
      <c r="E931" s="50"/>
      <c r="AH931" s="128"/>
      <c r="AI931" s="42"/>
      <c r="AJ931" s="42"/>
    </row>
    <row r="932" spans="2:36" x14ac:dyDescent="0.3">
      <c r="B932" s="42"/>
      <c r="C932" s="42"/>
      <c r="D932" s="42"/>
      <c r="E932" s="50"/>
      <c r="AH932" s="128"/>
      <c r="AI932" s="42"/>
      <c r="AJ932" s="42"/>
    </row>
    <row r="933" spans="2:36" x14ac:dyDescent="0.3">
      <c r="B933" s="42"/>
      <c r="C933" s="42"/>
      <c r="D933" s="42"/>
      <c r="E933" s="50"/>
      <c r="AH933" s="128"/>
      <c r="AI933" s="42"/>
      <c r="AJ933" s="42"/>
    </row>
    <row r="934" spans="2:36" x14ac:dyDescent="0.3">
      <c r="B934" s="42"/>
      <c r="C934" s="42"/>
      <c r="D934" s="42"/>
      <c r="E934" s="50"/>
      <c r="AH934" s="128"/>
      <c r="AI934" s="42"/>
      <c r="AJ934" s="42"/>
    </row>
    <row r="935" spans="2:36" x14ac:dyDescent="0.3">
      <c r="B935" s="42"/>
      <c r="C935" s="42"/>
      <c r="D935" s="42"/>
      <c r="E935" s="50"/>
      <c r="AH935" s="128"/>
      <c r="AI935" s="42"/>
      <c r="AJ935" s="42"/>
    </row>
    <row r="936" spans="2:36" x14ac:dyDescent="0.3">
      <c r="B936" s="42"/>
      <c r="C936" s="42"/>
      <c r="D936" s="42"/>
      <c r="E936" s="50"/>
      <c r="AH936" s="128"/>
      <c r="AI936" s="42"/>
      <c r="AJ936" s="42"/>
    </row>
    <row r="937" spans="2:36" x14ac:dyDescent="0.3">
      <c r="B937" s="42"/>
      <c r="C937" s="42"/>
      <c r="D937" s="42"/>
      <c r="E937" s="50"/>
      <c r="AH937" s="128"/>
      <c r="AI937" s="42"/>
      <c r="AJ937" s="42"/>
    </row>
    <row r="938" spans="2:36" x14ac:dyDescent="0.3">
      <c r="B938" s="42"/>
      <c r="C938" s="42"/>
      <c r="D938" s="42"/>
      <c r="E938" s="50"/>
      <c r="AH938" s="128"/>
      <c r="AI938" s="42"/>
      <c r="AJ938" s="42"/>
    </row>
    <row r="939" spans="2:36" x14ac:dyDescent="0.3">
      <c r="B939" s="42"/>
      <c r="C939" s="42"/>
      <c r="D939" s="42"/>
      <c r="E939" s="50"/>
      <c r="AH939" s="128"/>
      <c r="AI939" s="42"/>
      <c r="AJ939" s="42"/>
    </row>
    <row r="940" spans="2:36" x14ac:dyDescent="0.3">
      <c r="B940" s="42"/>
      <c r="C940" s="42"/>
      <c r="D940" s="42"/>
      <c r="E940" s="50"/>
      <c r="AH940" s="128"/>
      <c r="AI940" s="42"/>
      <c r="AJ940" s="42"/>
    </row>
    <row r="941" spans="2:36" x14ac:dyDescent="0.3">
      <c r="B941" s="42"/>
      <c r="C941" s="42"/>
      <c r="D941" s="42"/>
      <c r="E941" s="50"/>
      <c r="AH941" s="128"/>
      <c r="AI941" s="42"/>
      <c r="AJ941" s="42"/>
    </row>
    <row r="942" spans="2:36" x14ac:dyDescent="0.3">
      <c r="B942" s="42"/>
      <c r="C942" s="42"/>
      <c r="D942" s="42"/>
      <c r="E942" s="50"/>
      <c r="AH942" s="128"/>
      <c r="AI942" s="42"/>
      <c r="AJ942" s="42"/>
    </row>
    <row r="943" spans="2:36" x14ac:dyDescent="0.3">
      <c r="B943" s="42"/>
      <c r="C943" s="42"/>
      <c r="D943" s="42"/>
      <c r="E943" s="50"/>
      <c r="AH943" s="128"/>
      <c r="AI943" s="42"/>
      <c r="AJ943" s="42"/>
    </row>
    <row r="944" spans="2:36" x14ac:dyDescent="0.3">
      <c r="B944" s="42"/>
      <c r="C944" s="42"/>
      <c r="D944" s="42"/>
      <c r="E944" s="50"/>
      <c r="AH944" s="128"/>
      <c r="AI944" s="42"/>
      <c r="AJ944" s="42"/>
    </row>
    <row r="945" spans="2:36" x14ac:dyDescent="0.3">
      <c r="B945" s="42"/>
      <c r="C945" s="42"/>
      <c r="D945" s="42"/>
      <c r="E945" s="50"/>
      <c r="AH945" s="128"/>
      <c r="AI945" s="42"/>
      <c r="AJ945" s="42"/>
    </row>
    <row r="946" spans="2:36" x14ac:dyDescent="0.3">
      <c r="B946" s="42"/>
      <c r="C946" s="42"/>
      <c r="D946" s="42"/>
      <c r="E946" s="50"/>
      <c r="AH946" s="128"/>
      <c r="AI946" s="42"/>
      <c r="AJ946" s="42"/>
    </row>
    <row r="947" spans="2:36" x14ac:dyDescent="0.3">
      <c r="B947" s="42"/>
      <c r="C947" s="42"/>
      <c r="D947" s="42"/>
      <c r="E947" s="50"/>
      <c r="AH947" s="128"/>
      <c r="AI947" s="42"/>
      <c r="AJ947" s="42"/>
    </row>
    <row r="948" spans="2:36" x14ac:dyDescent="0.3">
      <c r="B948" s="42"/>
      <c r="C948" s="42"/>
      <c r="D948" s="42"/>
      <c r="E948" s="50"/>
      <c r="AH948" s="128"/>
      <c r="AI948" s="42"/>
      <c r="AJ948" s="42"/>
    </row>
    <row r="949" spans="2:36" x14ac:dyDescent="0.3">
      <c r="B949" s="42"/>
      <c r="C949" s="42"/>
      <c r="D949" s="42"/>
      <c r="E949" s="50"/>
      <c r="AH949" s="128"/>
      <c r="AI949" s="42"/>
      <c r="AJ949" s="42"/>
    </row>
    <row r="950" spans="2:36" x14ac:dyDescent="0.3">
      <c r="B950" s="42"/>
      <c r="C950" s="42"/>
      <c r="D950" s="42"/>
      <c r="E950" s="50"/>
      <c r="AH950" s="128"/>
      <c r="AI950" s="42"/>
      <c r="AJ950" s="42"/>
    </row>
    <row r="951" spans="2:36" x14ac:dyDescent="0.3">
      <c r="B951" s="42"/>
      <c r="C951" s="42"/>
      <c r="D951" s="42"/>
      <c r="E951" s="50"/>
      <c r="AH951" s="128"/>
      <c r="AI951" s="42"/>
      <c r="AJ951" s="42"/>
    </row>
    <row r="952" spans="2:36" x14ac:dyDescent="0.3">
      <c r="B952" s="42"/>
      <c r="C952" s="42"/>
      <c r="D952" s="42"/>
      <c r="E952" s="50"/>
      <c r="AH952" s="128"/>
      <c r="AI952" s="42"/>
      <c r="AJ952" s="42"/>
    </row>
    <row r="953" spans="2:36" x14ac:dyDescent="0.3">
      <c r="B953" s="42"/>
      <c r="C953" s="42"/>
      <c r="D953" s="42"/>
      <c r="E953" s="50"/>
      <c r="AH953" s="128"/>
      <c r="AI953" s="42"/>
      <c r="AJ953" s="42"/>
    </row>
    <row r="954" spans="2:36" x14ac:dyDescent="0.3">
      <c r="B954" s="42"/>
      <c r="C954" s="42"/>
      <c r="D954" s="42"/>
      <c r="E954" s="50"/>
      <c r="AH954" s="128"/>
      <c r="AI954" s="42"/>
      <c r="AJ954" s="42"/>
    </row>
    <row r="955" spans="2:36" x14ac:dyDescent="0.3">
      <c r="B955" s="42"/>
      <c r="C955" s="42"/>
      <c r="D955" s="42"/>
      <c r="E955" s="50"/>
      <c r="AH955" s="128"/>
      <c r="AI955" s="42"/>
      <c r="AJ955" s="42"/>
    </row>
    <row r="956" spans="2:36" x14ac:dyDescent="0.3">
      <c r="B956" s="42"/>
      <c r="C956" s="42"/>
      <c r="D956" s="42"/>
      <c r="E956" s="50"/>
      <c r="AH956" s="128"/>
      <c r="AI956" s="42"/>
      <c r="AJ956" s="42"/>
    </row>
    <row r="957" spans="2:36" x14ac:dyDescent="0.3">
      <c r="B957" s="42"/>
      <c r="C957" s="42"/>
      <c r="D957" s="42"/>
      <c r="E957" s="50"/>
      <c r="AH957" s="128"/>
      <c r="AI957" s="42"/>
      <c r="AJ957" s="42"/>
    </row>
    <row r="958" spans="2:36" x14ac:dyDescent="0.3">
      <c r="B958" s="42"/>
      <c r="C958" s="42"/>
      <c r="D958" s="42"/>
      <c r="E958" s="50"/>
      <c r="AH958" s="128"/>
      <c r="AI958" s="42"/>
      <c r="AJ958" s="42"/>
    </row>
    <row r="959" spans="2:36" x14ac:dyDescent="0.3">
      <c r="B959" s="42"/>
      <c r="C959" s="42"/>
      <c r="D959" s="42"/>
      <c r="E959" s="50"/>
      <c r="AH959" s="128"/>
      <c r="AI959" s="42"/>
      <c r="AJ959" s="42"/>
    </row>
    <row r="960" spans="2:36" x14ac:dyDescent="0.3">
      <c r="B960" s="42"/>
      <c r="C960" s="42"/>
      <c r="D960" s="42"/>
      <c r="E960" s="50"/>
      <c r="AH960" s="128"/>
      <c r="AI960" s="42"/>
      <c r="AJ960" s="42"/>
    </row>
    <row r="961" spans="2:36" x14ac:dyDescent="0.3">
      <c r="B961" s="42"/>
      <c r="C961" s="42"/>
      <c r="D961" s="42"/>
      <c r="E961" s="50"/>
      <c r="AH961" s="128"/>
      <c r="AI961" s="42"/>
      <c r="AJ961" s="42"/>
    </row>
    <row r="962" spans="2:36" x14ac:dyDescent="0.3">
      <c r="B962" s="42"/>
      <c r="C962" s="42"/>
      <c r="D962" s="42"/>
      <c r="E962" s="50"/>
      <c r="AH962" s="128"/>
      <c r="AI962" s="42"/>
      <c r="AJ962" s="42"/>
    </row>
    <row r="963" spans="2:36" x14ac:dyDescent="0.3">
      <c r="B963" s="42"/>
      <c r="C963" s="42"/>
      <c r="D963" s="42"/>
      <c r="E963" s="50"/>
      <c r="AH963" s="128"/>
      <c r="AI963" s="42"/>
      <c r="AJ963" s="42"/>
    </row>
    <row r="964" spans="2:36" x14ac:dyDescent="0.3">
      <c r="B964" s="42"/>
      <c r="C964" s="42"/>
      <c r="D964" s="42"/>
      <c r="E964" s="50"/>
      <c r="AH964" s="128"/>
      <c r="AI964" s="42"/>
      <c r="AJ964" s="42"/>
    </row>
    <row r="965" spans="2:36" x14ac:dyDescent="0.3">
      <c r="B965" s="42"/>
      <c r="C965" s="42"/>
      <c r="D965" s="42"/>
      <c r="E965" s="50"/>
      <c r="AH965" s="128"/>
      <c r="AI965" s="42"/>
      <c r="AJ965" s="42"/>
    </row>
    <row r="966" spans="2:36" x14ac:dyDescent="0.3">
      <c r="B966" s="42"/>
      <c r="C966" s="42"/>
      <c r="D966" s="42"/>
      <c r="E966" s="50"/>
      <c r="AH966" s="128"/>
      <c r="AI966" s="42"/>
      <c r="AJ966" s="42"/>
    </row>
    <row r="967" spans="2:36" x14ac:dyDescent="0.3">
      <c r="B967" s="42"/>
      <c r="C967" s="42"/>
      <c r="D967" s="42"/>
      <c r="E967" s="50"/>
      <c r="AH967" s="128"/>
      <c r="AI967" s="42"/>
      <c r="AJ967" s="42"/>
    </row>
    <row r="968" spans="2:36" x14ac:dyDescent="0.3">
      <c r="B968" s="42"/>
      <c r="C968" s="42"/>
      <c r="D968" s="42"/>
      <c r="E968" s="50"/>
      <c r="AH968" s="128"/>
      <c r="AI968" s="42"/>
      <c r="AJ968" s="42"/>
    </row>
    <row r="969" spans="2:36" x14ac:dyDescent="0.3">
      <c r="B969" s="42"/>
      <c r="C969" s="42"/>
      <c r="D969" s="42"/>
      <c r="E969" s="50"/>
      <c r="AH969" s="128"/>
      <c r="AI969" s="42"/>
      <c r="AJ969" s="42"/>
    </row>
    <row r="970" spans="2:36" x14ac:dyDescent="0.3">
      <c r="B970" s="42"/>
      <c r="C970" s="42"/>
      <c r="D970" s="42"/>
      <c r="E970" s="50"/>
      <c r="AH970" s="128"/>
      <c r="AI970" s="42"/>
      <c r="AJ970" s="42"/>
    </row>
    <row r="971" spans="2:36" x14ac:dyDescent="0.3">
      <c r="B971" s="42"/>
      <c r="C971" s="42"/>
      <c r="D971" s="42"/>
      <c r="E971" s="50"/>
      <c r="AH971" s="128"/>
      <c r="AI971" s="42"/>
      <c r="AJ971" s="42"/>
    </row>
    <row r="972" spans="2:36" x14ac:dyDescent="0.3">
      <c r="B972" s="42"/>
      <c r="C972" s="42"/>
      <c r="D972" s="42"/>
      <c r="E972" s="50"/>
      <c r="AH972" s="128"/>
      <c r="AI972" s="42"/>
      <c r="AJ972" s="42"/>
    </row>
    <row r="973" spans="2:36" x14ac:dyDescent="0.3">
      <c r="B973" s="42"/>
      <c r="C973" s="42"/>
      <c r="D973" s="42"/>
      <c r="E973" s="50"/>
      <c r="AH973" s="128"/>
      <c r="AI973" s="42"/>
      <c r="AJ973" s="42"/>
    </row>
    <row r="974" spans="2:36" x14ac:dyDescent="0.3">
      <c r="B974" s="42"/>
      <c r="C974" s="42"/>
      <c r="D974" s="42"/>
      <c r="E974" s="50"/>
      <c r="AH974" s="128"/>
      <c r="AI974" s="42"/>
      <c r="AJ974" s="42"/>
    </row>
    <row r="975" spans="2:36" x14ac:dyDescent="0.3">
      <c r="B975" s="42"/>
      <c r="C975" s="42"/>
      <c r="D975" s="42"/>
      <c r="E975" s="50"/>
      <c r="AH975" s="128"/>
      <c r="AI975" s="42"/>
      <c r="AJ975" s="42"/>
    </row>
    <row r="976" spans="2:36" x14ac:dyDescent="0.3">
      <c r="B976" s="42"/>
      <c r="C976" s="42"/>
      <c r="D976" s="42"/>
      <c r="E976" s="50"/>
      <c r="AH976" s="128"/>
      <c r="AI976" s="42"/>
      <c r="AJ976" s="42"/>
    </row>
    <row r="977" spans="2:36" x14ac:dyDescent="0.3">
      <c r="B977" s="42"/>
      <c r="C977" s="42"/>
      <c r="D977" s="42"/>
      <c r="E977" s="50"/>
      <c r="AH977" s="128"/>
      <c r="AI977" s="42"/>
      <c r="AJ977" s="42"/>
    </row>
    <row r="978" spans="2:36" x14ac:dyDescent="0.3">
      <c r="B978" s="42"/>
      <c r="C978" s="42"/>
      <c r="D978" s="42"/>
      <c r="E978" s="50"/>
      <c r="AH978" s="128"/>
      <c r="AI978" s="42"/>
      <c r="AJ978" s="42"/>
    </row>
    <row r="979" spans="2:36" x14ac:dyDescent="0.3">
      <c r="B979" s="42"/>
      <c r="C979" s="42"/>
      <c r="D979" s="42"/>
      <c r="E979" s="50"/>
      <c r="AH979" s="128"/>
      <c r="AI979" s="42"/>
      <c r="AJ979" s="42"/>
    </row>
    <row r="980" spans="2:36" x14ac:dyDescent="0.3">
      <c r="B980" s="42"/>
      <c r="C980" s="42"/>
      <c r="D980" s="42"/>
      <c r="E980" s="50"/>
      <c r="AH980" s="128"/>
      <c r="AI980" s="42"/>
      <c r="AJ980" s="42"/>
    </row>
    <row r="981" spans="2:36" x14ac:dyDescent="0.3">
      <c r="B981" s="42"/>
      <c r="C981" s="42"/>
      <c r="D981" s="42"/>
      <c r="E981" s="50"/>
      <c r="AH981" s="128"/>
      <c r="AI981" s="42"/>
      <c r="AJ981" s="42"/>
    </row>
    <row r="982" spans="2:36" x14ac:dyDescent="0.3">
      <c r="B982" s="42"/>
      <c r="C982" s="42"/>
      <c r="D982" s="42"/>
      <c r="E982" s="50"/>
      <c r="AH982" s="128"/>
      <c r="AI982" s="42"/>
      <c r="AJ982" s="42"/>
    </row>
    <row r="983" spans="2:36" x14ac:dyDescent="0.3">
      <c r="B983" s="42"/>
      <c r="C983" s="42"/>
      <c r="D983" s="42"/>
      <c r="E983" s="50"/>
      <c r="AH983" s="128"/>
      <c r="AI983" s="42"/>
      <c r="AJ983" s="42"/>
    </row>
    <row r="984" spans="2:36" x14ac:dyDescent="0.3">
      <c r="B984" s="42"/>
      <c r="C984" s="42"/>
      <c r="D984" s="42"/>
      <c r="E984" s="50"/>
      <c r="AH984" s="128"/>
      <c r="AI984" s="42"/>
      <c r="AJ984" s="42"/>
    </row>
    <row r="985" spans="2:36" x14ac:dyDescent="0.3">
      <c r="B985" s="42"/>
      <c r="C985" s="42"/>
      <c r="D985" s="42"/>
      <c r="E985" s="50"/>
      <c r="AH985" s="128"/>
      <c r="AI985" s="42"/>
      <c r="AJ985" s="42"/>
    </row>
    <row r="986" spans="2:36" x14ac:dyDescent="0.3">
      <c r="B986" s="42"/>
      <c r="C986" s="42"/>
      <c r="D986" s="42"/>
      <c r="E986" s="50"/>
      <c r="AH986" s="128"/>
      <c r="AI986" s="42"/>
      <c r="AJ986" s="42"/>
    </row>
    <row r="987" spans="2:36" x14ac:dyDescent="0.3">
      <c r="B987" s="42"/>
      <c r="C987" s="42"/>
      <c r="D987" s="42"/>
      <c r="E987" s="50"/>
      <c r="AH987" s="128"/>
      <c r="AI987" s="42"/>
      <c r="AJ987" s="42"/>
    </row>
    <row r="988" spans="2:36" x14ac:dyDescent="0.3">
      <c r="B988" s="42"/>
      <c r="C988" s="42"/>
      <c r="D988" s="42"/>
      <c r="E988" s="50"/>
      <c r="AH988" s="128"/>
      <c r="AI988" s="42"/>
      <c r="AJ988" s="42"/>
    </row>
    <row r="989" spans="2:36" x14ac:dyDescent="0.3">
      <c r="B989" s="42"/>
      <c r="C989" s="42"/>
      <c r="D989" s="42"/>
      <c r="E989" s="50"/>
      <c r="AH989" s="128"/>
      <c r="AI989" s="42"/>
      <c r="AJ989" s="42"/>
    </row>
    <row r="990" spans="2:36" x14ac:dyDescent="0.3">
      <c r="B990" s="42"/>
      <c r="C990" s="42"/>
      <c r="D990" s="42"/>
      <c r="E990" s="50"/>
      <c r="AH990" s="128"/>
      <c r="AI990" s="42"/>
      <c r="AJ990" s="42"/>
    </row>
    <row r="991" spans="2:36" x14ac:dyDescent="0.3">
      <c r="B991" s="42"/>
      <c r="C991" s="42"/>
      <c r="D991" s="42"/>
      <c r="E991" s="50"/>
      <c r="AH991" s="128"/>
      <c r="AI991" s="42"/>
      <c r="AJ991" s="42"/>
    </row>
    <row r="992" spans="2:36" x14ac:dyDescent="0.3">
      <c r="B992" s="42"/>
      <c r="C992" s="42"/>
      <c r="D992" s="42"/>
      <c r="E992" s="50"/>
      <c r="AH992" s="128"/>
      <c r="AI992" s="42"/>
      <c r="AJ992" s="42"/>
    </row>
    <row r="993" spans="2:36" x14ac:dyDescent="0.3">
      <c r="B993" s="42"/>
      <c r="C993" s="42"/>
      <c r="D993" s="42"/>
      <c r="E993" s="50"/>
      <c r="AH993" s="128"/>
      <c r="AI993" s="42"/>
      <c r="AJ993" s="42"/>
    </row>
    <row r="994" spans="2:36" x14ac:dyDescent="0.3">
      <c r="B994" s="42"/>
      <c r="C994" s="42"/>
      <c r="D994" s="42"/>
      <c r="E994" s="50"/>
      <c r="AH994" s="128"/>
      <c r="AI994" s="42"/>
      <c r="AJ994" s="42"/>
    </row>
    <row r="995" spans="2:36" x14ac:dyDescent="0.3">
      <c r="B995" s="42"/>
      <c r="C995" s="42"/>
      <c r="D995" s="42"/>
      <c r="E995" s="50"/>
      <c r="AH995" s="128"/>
      <c r="AI995" s="42"/>
      <c r="AJ995" s="42"/>
    </row>
    <row r="996" spans="2:36" x14ac:dyDescent="0.3">
      <c r="B996" s="42"/>
      <c r="C996" s="42"/>
      <c r="D996" s="42"/>
      <c r="E996" s="50"/>
      <c r="AH996" s="128"/>
      <c r="AI996" s="42"/>
      <c r="AJ996" s="42"/>
    </row>
    <row r="997" spans="2:36" x14ac:dyDescent="0.3">
      <c r="B997" s="42"/>
      <c r="C997" s="42"/>
      <c r="D997" s="42"/>
      <c r="E997" s="50"/>
      <c r="AH997" s="128"/>
      <c r="AI997" s="42"/>
      <c r="AJ997" s="42"/>
    </row>
    <row r="998" spans="2:36" x14ac:dyDescent="0.3">
      <c r="B998" s="42"/>
      <c r="C998" s="42"/>
      <c r="D998" s="42"/>
      <c r="E998" s="50"/>
      <c r="AH998" s="128"/>
      <c r="AI998" s="42"/>
      <c r="AJ998" s="42"/>
    </row>
    <row r="999" spans="2:36" x14ac:dyDescent="0.3">
      <c r="B999" s="42"/>
      <c r="C999" s="42"/>
      <c r="D999" s="42"/>
      <c r="E999" s="50"/>
      <c r="AH999" s="128"/>
      <c r="AI999" s="42"/>
      <c r="AJ999" s="42"/>
    </row>
    <row r="1000" spans="2:36" x14ac:dyDescent="0.3">
      <c r="B1000" s="42"/>
      <c r="C1000" s="42"/>
      <c r="D1000" s="42"/>
      <c r="E1000" s="50"/>
      <c r="AH1000" s="128"/>
      <c r="AI1000" s="42"/>
      <c r="AJ1000" s="42"/>
    </row>
    <row r="1001" spans="2:36" x14ac:dyDescent="0.3">
      <c r="B1001" s="42"/>
      <c r="C1001" s="42"/>
      <c r="D1001" s="42"/>
      <c r="E1001" s="50"/>
      <c r="AH1001" s="128"/>
      <c r="AI1001" s="42"/>
      <c r="AJ1001" s="42"/>
    </row>
    <row r="1002" spans="2:36" x14ac:dyDescent="0.3">
      <c r="B1002" s="42"/>
      <c r="C1002" s="42"/>
      <c r="D1002" s="42"/>
      <c r="E1002" s="50"/>
      <c r="AH1002" s="128"/>
      <c r="AI1002" s="42"/>
      <c r="AJ1002" s="42"/>
    </row>
    <row r="1003" spans="2:36" x14ac:dyDescent="0.3">
      <c r="B1003" s="42"/>
      <c r="C1003" s="42"/>
      <c r="D1003" s="42"/>
      <c r="E1003" s="50"/>
      <c r="AH1003" s="128"/>
      <c r="AI1003" s="42"/>
      <c r="AJ1003" s="42"/>
    </row>
    <row r="1004" spans="2:36" x14ac:dyDescent="0.3">
      <c r="B1004" s="42"/>
      <c r="C1004" s="42"/>
      <c r="D1004" s="42"/>
      <c r="E1004" s="50"/>
      <c r="AH1004" s="128"/>
      <c r="AI1004" s="42"/>
      <c r="AJ1004" s="42"/>
    </row>
    <row r="1005" spans="2:36" x14ac:dyDescent="0.3">
      <c r="B1005" s="42"/>
      <c r="C1005" s="42"/>
      <c r="D1005" s="42"/>
      <c r="E1005" s="50"/>
      <c r="AH1005" s="128"/>
      <c r="AI1005" s="42"/>
      <c r="AJ1005" s="42"/>
    </row>
    <row r="1006" spans="2:36" x14ac:dyDescent="0.3">
      <c r="B1006" s="42"/>
      <c r="C1006" s="42"/>
      <c r="D1006" s="42"/>
      <c r="E1006" s="50"/>
      <c r="AH1006" s="128"/>
      <c r="AI1006" s="42"/>
      <c r="AJ1006" s="42"/>
    </row>
    <row r="1007" spans="2:36" x14ac:dyDescent="0.3">
      <c r="B1007" s="42"/>
      <c r="C1007" s="42"/>
      <c r="D1007" s="42"/>
      <c r="E1007" s="50"/>
      <c r="AH1007" s="128"/>
      <c r="AI1007" s="42"/>
      <c r="AJ1007" s="42"/>
    </row>
    <row r="1008" spans="2:36" x14ac:dyDescent="0.3">
      <c r="B1008" s="42"/>
      <c r="C1008" s="42"/>
      <c r="D1008" s="42"/>
      <c r="E1008" s="50"/>
      <c r="AH1008" s="128"/>
      <c r="AI1008" s="42"/>
      <c r="AJ1008" s="42"/>
    </row>
    <row r="1009" spans="2:36" x14ac:dyDescent="0.3">
      <c r="B1009" s="42"/>
      <c r="C1009" s="42"/>
      <c r="D1009" s="42"/>
      <c r="E1009" s="50"/>
      <c r="AH1009" s="128"/>
      <c r="AI1009" s="42"/>
      <c r="AJ1009" s="42"/>
    </row>
    <row r="1010" spans="2:36" x14ac:dyDescent="0.3">
      <c r="B1010" s="42"/>
      <c r="C1010" s="42"/>
      <c r="D1010" s="42"/>
      <c r="E1010" s="50"/>
      <c r="AH1010" s="128"/>
      <c r="AI1010" s="42"/>
      <c r="AJ1010" s="42"/>
    </row>
    <row r="1011" spans="2:36" x14ac:dyDescent="0.3">
      <c r="B1011" s="42"/>
      <c r="C1011" s="42"/>
      <c r="D1011" s="42"/>
      <c r="E1011" s="50"/>
      <c r="AH1011" s="128"/>
      <c r="AI1011" s="42"/>
      <c r="AJ1011" s="42"/>
    </row>
    <row r="1012" spans="2:36" x14ac:dyDescent="0.3">
      <c r="B1012" s="42"/>
      <c r="C1012" s="42"/>
      <c r="D1012" s="42"/>
      <c r="E1012" s="50"/>
      <c r="AH1012" s="128"/>
      <c r="AI1012" s="42"/>
      <c r="AJ1012" s="42"/>
    </row>
    <row r="1013" spans="2:36" x14ac:dyDescent="0.3">
      <c r="B1013" s="42"/>
      <c r="C1013" s="42"/>
      <c r="D1013" s="42"/>
      <c r="E1013" s="50"/>
      <c r="AH1013" s="128"/>
      <c r="AI1013" s="42"/>
      <c r="AJ1013" s="42"/>
    </row>
    <row r="1014" spans="2:36" x14ac:dyDescent="0.3">
      <c r="B1014" s="42"/>
      <c r="C1014" s="42"/>
      <c r="D1014" s="42"/>
      <c r="E1014" s="50"/>
      <c r="AH1014" s="128"/>
      <c r="AI1014" s="42"/>
      <c r="AJ1014" s="42"/>
    </row>
    <row r="1015" spans="2:36" x14ac:dyDescent="0.3">
      <c r="B1015" s="42"/>
      <c r="C1015" s="42"/>
      <c r="D1015" s="42"/>
      <c r="E1015" s="50"/>
      <c r="AH1015" s="128"/>
      <c r="AI1015" s="42"/>
      <c r="AJ1015" s="42"/>
    </row>
    <row r="1016" spans="2:36" x14ac:dyDescent="0.3">
      <c r="B1016" s="42"/>
      <c r="C1016" s="42"/>
      <c r="D1016" s="42"/>
      <c r="E1016" s="50"/>
      <c r="AH1016" s="128"/>
      <c r="AI1016" s="42"/>
      <c r="AJ1016" s="42"/>
    </row>
    <row r="1017" spans="2:36" x14ac:dyDescent="0.3">
      <c r="B1017" s="42"/>
      <c r="C1017" s="42"/>
      <c r="D1017" s="42"/>
      <c r="E1017" s="50"/>
      <c r="AH1017" s="128"/>
      <c r="AI1017" s="42"/>
      <c r="AJ1017" s="42"/>
    </row>
    <row r="1018" spans="2:36" x14ac:dyDescent="0.3">
      <c r="B1018" s="42"/>
      <c r="C1018" s="42"/>
      <c r="D1018" s="42"/>
      <c r="E1018" s="50"/>
      <c r="AH1018" s="128"/>
      <c r="AI1018" s="42"/>
      <c r="AJ1018" s="42"/>
    </row>
    <row r="1019" spans="2:36" x14ac:dyDescent="0.3">
      <c r="B1019" s="42"/>
      <c r="C1019" s="42"/>
      <c r="D1019" s="42"/>
      <c r="E1019" s="50"/>
      <c r="AH1019" s="128"/>
      <c r="AI1019" s="42"/>
      <c r="AJ1019" s="42"/>
    </row>
    <row r="1020" spans="2:36" x14ac:dyDescent="0.3">
      <c r="B1020" s="42"/>
      <c r="C1020" s="42"/>
      <c r="D1020" s="42"/>
      <c r="E1020" s="50"/>
      <c r="AH1020" s="128"/>
      <c r="AI1020" s="42"/>
      <c r="AJ1020" s="42"/>
    </row>
    <row r="1021" spans="2:36" x14ac:dyDescent="0.3">
      <c r="B1021" s="42"/>
      <c r="C1021" s="42"/>
      <c r="D1021" s="42"/>
      <c r="E1021" s="50"/>
      <c r="AH1021" s="128"/>
      <c r="AI1021" s="42"/>
      <c r="AJ1021" s="42"/>
    </row>
    <row r="1022" spans="2:36" x14ac:dyDescent="0.3">
      <c r="B1022" s="42"/>
      <c r="C1022" s="42"/>
      <c r="D1022" s="42"/>
      <c r="E1022" s="50"/>
      <c r="AH1022" s="128"/>
      <c r="AI1022" s="42"/>
      <c r="AJ1022" s="42"/>
    </row>
    <row r="1023" spans="2:36" x14ac:dyDescent="0.3">
      <c r="B1023" s="42"/>
      <c r="C1023" s="42"/>
      <c r="D1023" s="42"/>
      <c r="E1023" s="50"/>
      <c r="AH1023" s="128"/>
      <c r="AI1023" s="42"/>
      <c r="AJ1023" s="42"/>
    </row>
    <row r="1024" spans="2:36" x14ac:dyDescent="0.3">
      <c r="B1024" s="42"/>
      <c r="C1024" s="42"/>
      <c r="D1024" s="42"/>
      <c r="E1024" s="50"/>
      <c r="AH1024" s="128"/>
      <c r="AI1024" s="42"/>
      <c r="AJ1024" s="42"/>
    </row>
    <row r="1025" spans="2:36" x14ac:dyDescent="0.3">
      <c r="B1025" s="42"/>
      <c r="C1025" s="42"/>
      <c r="D1025" s="42"/>
      <c r="E1025" s="50"/>
      <c r="AH1025" s="128"/>
      <c r="AI1025" s="42"/>
      <c r="AJ1025" s="42"/>
    </row>
    <row r="1026" spans="2:36" x14ac:dyDescent="0.3">
      <c r="B1026" s="42"/>
      <c r="C1026" s="42"/>
      <c r="D1026" s="42"/>
      <c r="E1026" s="50"/>
      <c r="AH1026" s="128"/>
      <c r="AI1026" s="42"/>
      <c r="AJ1026" s="42"/>
    </row>
    <row r="1027" spans="2:36" x14ac:dyDescent="0.3">
      <c r="B1027" s="42"/>
      <c r="C1027" s="42"/>
      <c r="D1027" s="42"/>
      <c r="E1027" s="50"/>
      <c r="AH1027" s="128"/>
      <c r="AI1027" s="42"/>
      <c r="AJ1027" s="42"/>
    </row>
    <row r="1028" spans="2:36" x14ac:dyDescent="0.3">
      <c r="B1028" s="42"/>
      <c r="C1028" s="42"/>
      <c r="D1028" s="42"/>
      <c r="E1028" s="50"/>
      <c r="AH1028" s="128"/>
      <c r="AI1028" s="42"/>
      <c r="AJ1028" s="42"/>
    </row>
    <row r="1029" spans="2:36" x14ac:dyDescent="0.3">
      <c r="B1029" s="42"/>
      <c r="C1029" s="42"/>
      <c r="D1029" s="42"/>
      <c r="E1029" s="50"/>
      <c r="AH1029" s="128"/>
      <c r="AI1029" s="42"/>
      <c r="AJ1029" s="42"/>
    </row>
    <row r="1030" spans="2:36" x14ac:dyDescent="0.3">
      <c r="B1030" s="42"/>
      <c r="C1030" s="42"/>
      <c r="D1030" s="42"/>
      <c r="E1030" s="50"/>
      <c r="AH1030" s="128"/>
      <c r="AI1030" s="42"/>
      <c r="AJ1030" s="42"/>
    </row>
    <row r="1031" spans="2:36" x14ac:dyDescent="0.3">
      <c r="B1031" s="42"/>
      <c r="C1031" s="42"/>
      <c r="D1031" s="42"/>
      <c r="E1031" s="50"/>
      <c r="AH1031" s="128"/>
      <c r="AI1031" s="42"/>
      <c r="AJ1031" s="42"/>
    </row>
    <row r="1032" spans="2:36" x14ac:dyDescent="0.3">
      <c r="B1032" s="42"/>
      <c r="C1032" s="42"/>
      <c r="D1032" s="42"/>
      <c r="E1032" s="50"/>
      <c r="AH1032" s="128"/>
      <c r="AI1032" s="42"/>
      <c r="AJ1032" s="42"/>
    </row>
    <row r="1033" spans="2:36" x14ac:dyDescent="0.3">
      <c r="B1033" s="42"/>
      <c r="C1033" s="42"/>
      <c r="D1033" s="42"/>
      <c r="E1033" s="50"/>
      <c r="AH1033" s="128"/>
      <c r="AI1033" s="42"/>
      <c r="AJ1033" s="42"/>
    </row>
    <row r="1034" spans="2:36" x14ac:dyDescent="0.3">
      <c r="B1034" s="42"/>
      <c r="C1034" s="42"/>
      <c r="D1034" s="42"/>
      <c r="E1034" s="50"/>
      <c r="AH1034" s="128"/>
      <c r="AI1034" s="42"/>
      <c r="AJ1034" s="42"/>
    </row>
    <row r="1035" spans="2:36" x14ac:dyDescent="0.3">
      <c r="B1035" s="42"/>
      <c r="C1035" s="42"/>
      <c r="D1035" s="42"/>
      <c r="E1035" s="50"/>
      <c r="AH1035" s="128"/>
      <c r="AI1035" s="42"/>
      <c r="AJ1035" s="42"/>
    </row>
    <row r="1036" spans="2:36" x14ac:dyDescent="0.3">
      <c r="B1036" s="42"/>
      <c r="C1036" s="42"/>
      <c r="D1036" s="42"/>
      <c r="E1036" s="50"/>
      <c r="AH1036" s="128"/>
      <c r="AI1036" s="42"/>
      <c r="AJ1036" s="42"/>
    </row>
    <row r="1037" spans="2:36" x14ac:dyDescent="0.3">
      <c r="B1037" s="42"/>
      <c r="C1037" s="42"/>
      <c r="D1037" s="42"/>
      <c r="E1037" s="50"/>
      <c r="AH1037" s="128"/>
      <c r="AI1037" s="42"/>
      <c r="AJ1037" s="42"/>
    </row>
    <row r="1038" spans="2:36" x14ac:dyDescent="0.3">
      <c r="B1038" s="42"/>
      <c r="C1038" s="42"/>
      <c r="D1038" s="42"/>
      <c r="E1038" s="50"/>
      <c r="AH1038" s="128"/>
      <c r="AI1038" s="42"/>
      <c r="AJ1038" s="42"/>
    </row>
    <row r="1039" spans="2:36" x14ac:dyDescent="0.3">
      <c r="B1039" s="42"/>
      <c r="C1039" s="42"/>
      <c r="D1039" s="42"/>
      <c r="E1039" s="50"/>
      <c r="AH1039" s="128"/>
      <c r="AI1039" s="42"/>
      <c r="AJ1039" s="42"/>
    </row>
    <row r="1040" spans="2:36" x14ac:dyDescent="0.3">
      <c r="B1040" s="42"/>
      <c r="C1040" s="42"/>
      <c r="D1040" s="42"/>
      <c r="E1040" s="50"/>
      <c r="AH1040" s="128"/>
      <c r="AI1040" s="42"/>
      <c r="AJ1040" s="42"/>
    </row>
    <row r="1041" spans="2:36" x14ac:dyDescent="0.3">
      <c r="B1041" s="42"/>
      <c r="C1041" s="42"/>
      <c r="D1041" s="42"/>
      <c r="E1041" s="50"/>
      <c r="AH1041" s="128"/>
      <c r="AI1041" s="42"/>
      <c r="AJ1041" s="42"/>
    </row>
    <row r="1042" spans="2:36" x14ac:dyDescent="0.3">
      <c r="B1042" s="42"/>
      <c r="C1042" s="42"/>
      <c r="D1042" s="42"/>
      <c r="E1042" s="50"/>
      <c r="AH1042" s="128"/>
      <c r="AI1042" s="42"/>
      <c r="AJ1042" s="42"/>
    </row>
    <row r="1043" spans="2:36" x14ac:dyDescent="0.3">
      <c r="B1043" s="42"/>
      <c r="C1043" s="42"/>
      <c r="D1043" s="42"/>
      <c r="E1043" s="50"/>
      <c r="AH1043" s="128"/>
      <c r="AI1043" s="42"/>
      <c r="AJ1043" s="42"/>
    </row>
    <row r="1044" spans="2:36" x14ac:dyDescent="0.3">
      <c r="B1044" s="42"/>
      <c r="C1044" s="42"/>
      <c r="D1044" s="42"/>
      <c r="E1044" s="50"/>
      <c r="AH1044" s="128"/>
      <c r="AI1044" s="42"/>
      <c r="AJ1044" s="42"/>
    </row>
    <row r="1045" spans="2:36" x14ac:dyDescent="0.3">
      <c r="B1045" s="42"/>
      <c r="C1045" s="42"/>
      <c r="D1045" s="42"/>
      <c r="E1045" s="50"/>
      <c r="AH1045" s="128"/>
      <c r="AI1045" s="42"/>
      <c r="AJ1045" s="42"/>
    </row>
    <row r="1046" spans="2:36" x14ac:dyDescent="0.3">
      <c r="B1046" s="42"/>
      <c r="C1046" s="42"/>
      <c r="D1046" s="42"/>
      <c r="E1046" s="50"/>
      <c r="AH1046" s="128"/>
      <c r="AI1046" s="42"/>
      <c r="AJ1046" s="42"/>
    </row>
    <row r="1047" spans="2:36" x14ac:dyDescent="0.3">
      <c r="B1047" s="42"/>
      <c r="C1047" s="42"/>
      <c r="D1047" s="42"/>
      <c r="E1047" s="50"/>
      <c r="AH1047" s="128"/>
      <c r="AI1047" s="42"/>
      <c r="AJ1047" s="42"/>
    </row>
    <row r="1048" spans="2:36" x14ac:dyDescent="0.3">
      <c r="B1048" s="42"/>
      <c r="C1048" s="42"/>
      <c r="D1048" s="42"/>
      <c r="E1048" s="50"/>
      <c r="AH1048" s="128"/>
      <c r="AI1048" s="42"/>
      <c r="AJ1048" s="42"/>
    </row>
    <row r="1049" spans="2:36" x14ac:dyDescent="0.3">
      <c r="B1049" s="42"/>
      <c r="C1049" s="42"/>
      <c r="D1049" s="42"/>
      <c r="E1049" s="50"/>
      <c r="AH1049" s="128"/>
      <c r="AI1049" s="42"/>
      <c r="AJ1049" s="42"/>
    </row>
    <row r="1050" spans="2:36" x14ac:dyDescent="0.3">
      <c r="B1050" s="42"/>
      <c r="C1050" s="42"/>
      <c r="D1050" s="42"/>
      <c r="E1050" s="50"/>
      <c r="AH1050" s="128"/>
      <c r="AI1050" s="42"/>
      <c r="AJ1050" s="42"/>
    </row>
    <row r="1051" spans="2:36" x14ac:dyDescent="0.3">
      <c r="B1051" s="42"/>
      <c r="C1051" s="42"/>
      <c r="D1051" s="42"/>
      <c r="E1051" s="50"/>
      <c r="AH1051" s="128"/>
      <c r="AI1051" s="42"/>
      <c r="AJ1051" s="42"/>
    </row>
    <row r="1052" spans="2:36" x14ac:dyDescent="0.3">
      <c r="B1052" s="42"/>
      <c r="C1052" s="42"/>
      <c r="D1052" s="42"/>
      <c r="E1052" s="50"/>
      <c r="AH1052" s="128"/>
      <c r="AI1052" s="42"/>
      <c r="AJ1052" s="42"/>
    </row>
    <row r="1053" spans="2:36" x14ac:dyDescent="0.3">
      <c r="B1053" s="42"/>
      <c r="C1053" s="42"/>
      <c r="D1053" s="42"/>
      <c r="E1053" s="50"/>
      <c r="AH1053" s="128"/>
      <c r="AI1053" s="42"/>
      <c r="AJ1053" s="42"/>
    </row>
    <row r="1054" spans="2:36" x14ac:dyDescent="0.3">
      <c r="B1054" s="42"/>
      <c r="C1054" s="42"/>
      <c r="D1054" s="42"/>
      <c r="E1054" s="50"/>
      <c r="AH1054" s="128"/>
      <c r="AI1054" s="42"/>
      <c r="AJ1054" s="42"/>
    </row>
    <row r="1055" spans="2:36" x14ac:dyDescent="0.3">
      <c r="B1055" s="42"/>
      <c r="C1055" s="42"/>
      <c r="D1055" s="42"/>
      <c r="E1055" s="50"/>
      <c r="AH1055" s="128"/>
      <c r="AI1055" s="42"/>
      <c r="AJ1055" s="42"/>
    </row>
    <row r="1056" spans="2:36" x14ac:dyDescent="0.3">
      <c r="B1056" s="42"/>
      <c r="C1056" s="42"/>
      <c r="D1056" s="42"/>
      <c r="E1056" s="50"/>
      <c r="AH1056" s="128"/>
      <c r="AI1056" s="42"/>
      <c r="AJ1056" s="42"/>
    </row>
    <row r="1057" spans="2:36" x14ac:dyDescent="0.3">
      <c r="B1057" s="42"/>
      <c r="C1057" s="42"/>
      <c r="D1057" s="42"/>
      <c r="E1057" s="50"/>
      <c r="AH1057" s="128"/>
      <c r="AI1057" s="42"/>
      <c r="AJ1057" s="42"/>
    </row>
    <row r="1058" spans="2:36" x14ac:dyDescent="0.3">
      <c r="B1058" s="42"/>
      <c r="C1058" s="42"/>
      <c r="D1058" s="42"/>
      <c r="E1058" s="50"/>
      <c r="AH1058" s="128"/>
      <c r="AI1058" s="42"/>
      <c r="AJ1058" s="42"/>
    </row>
    <row r="1059" spans="2:36" x14ac:dyDescent="0.3">
      <c r="B1059" s="42"/>
      <c r="C1059" s="42"/>
      <c r="D1059" s="42"/>
      <c r="E1059" s="50"/>
      <c r="AH1059" s="128"/>
      <c r="AI1059" s="42"/>
      <c r="AJ1059" s="42"/>
    </row>
    <row r="1060" spans="2:36" x14ac:dyDescent="0.3">
      <c r="B1060" s="42"/>
      <c r="C1060" s="42"/>
      <c r="D1060" s="42"/>
      <c r="E1060" s="50"/>
      <c r="AH1060" s="128"/>
      <c r="AI1060" s="42"/>
      <c r="AJ1060" s="42"/>
    </row>
    <row r="1061" spans="2:36" x14ac:dyDescent="0.3">
      <c r="B1061" s="42"/>
      <c r="C1061" s="42"/>
      <c r="D1061" s="42"/>
      <c r="E1061" s="50"/>
      <c r="AH1061" s="128"/>
      <c r="AI1061" s="42"/>
      <c r="AJ1061" s="42"/>
    </row>
    <row r="1062" spans="2:36" x14ac:dyDescent="0.3">
      <c r="B1062" s="42"/>
      <c r="C1062" s="42"/>
      <c r="D1062" s="42"/>
      <c r="E1062" s="50"/>
      <c r="AH1062" s="128"/>
      <c r="AI1062" s="42"/>
      <c r="AJ1062" s="42"/>
    </row>
    <row r="1063" spans="2:36" x14ac:dyDescent="0.3">
      <c r="B1063" s="42"/>
      <c r="C1063" s="42"/>
      <c r="D1063" s="42"/>
      <c r="E1063" s="50"/>
      <c r="AH1063" s="128"/>
      <c r="AI1063" s="42"/>
      <c r="AJ1063" s="42"/>
    </row>
    <row r="1064" spans="2:36" x14ac:dyDescent="0.3">
      <c r="B1064" s="42"/>
      <c r="C1064" s="42"/>
      <c r="D1064" s="42"/>
      <c r="E1064" s="50"/>
      <c r="AH1064" s="128"/>
      <c r="AI1064" s="42"/>
      <c r="AJ1064" s="42"/>
    </row>
    <row r="1065" spans="2:36" x14ac:dyDescent="0.3">
      <c r="B1065" s="42"/>
      <c r="C1065" s="42"/>
      <c r="D1065" s="42"/>
      <c r="E1065" s="50"/>
      <c r="AH1065" s="128"/>
      <c r="AI1065" s="42"/>
      <c r="AJ1065" s="42"/>
    </row>
    <row r="1066" spans="2:36" x14ac:dyDescent="0.3">
      <c r="B1066" s="42"/>
      <c r="C1066" s="42"/>
      <c r="D1066" s="42"/>
      <c r="E1066" s="50"/>
      <c r="AH1066" s="128"/>
      <c r="AI1066" s="42"/>
      <c r="AJ1066" s="42"/>
    </row>
    <row r="1067" spans="2:36" x14ac:dyDescent="0.3">
      <c r="B1067" s="42"/>
      <c r="C1067" s="42"/>
      <c r="D1067" s="42"/>
      <c r="E1067" s="50"/>
      <c r="AH1067" s="128"/>
      <c r="AI1067" s="42"/>
      <c r="AJ1067" s="42"/>
    </row>
    <row r="1068" spans="2:36" x14ac:dyDescent="0.3">
      <c r="B1068" s="42"/>
      <c r="C1068" s="42"/>
      <c r="D1068" s="42"/>
      <c r="E1068" s="50"/>
      <c r="AH1068" s="128"/>
      <c r="AI1068" s="42"/>
      <c r="AJ1068" s="42"/>
    </row>
    <row r="1069" spans="2:36" x14ac:dyDescent="0.3">
      <c r="B1069" s="42"/>
      <c r="C1069" s="42"/>
      <c r="D1069" s="42"/>
      <c r="E1069" s="50"/>
      <c r="AH1069" s="128"/>
      <c r="AI1069" s="42"/>
      <c r="AJ1069" s="42"/>
    </row>
    <row r="1070" spans="2:36" x14ac:dyDescent="0.3">
      <c r="B1070" s="42"/>
      <c r="C1070" s="42"/>
      <c r="D1070" s="42"/>
      <c r="E1070" s="50"/>
      <c r="AH1070" s="128"/>
      <c r="AI1070" s="42"/>
      <c r="AJ1070" s="42"/>
    </row>
    <row r="1071" spans="2:36" x14ac:dyDescent="0.3">
      <c r="B1071" s="42"/>
      <c r="C1071" s="42"/>
      <c r="D1071" s="42"/>
      <c r="E1071" s="50"/>
      <c r="AH1071" s="128"/>
      <c r="AI1071" s="42"/>
      <c r="AJ1071" s="42"/>
    </row>
    <row r="1072" spans="2:36" x14ac:dyDescent="0.3">
      <c r="B1072" s="42"/>
      <c r="C1072" s="42"/>
      <c r="D1072" s="42"/>
      <c r="E1072" s="50"/>
      <c r="AH1072" s="128"/>
      <c r="AI1072" s="42"/>
      <c r="AJ1072" s="42"/>
    </row>
    <row r="1073" spans="2:36" x14ac:dyDescent="0.3">
      <c r="B1073" s="42"/>
      <c r="C1073" s="42"/>
      <c r="D1073" s="42"/>
      <c r="E1073" s="50"/>
      <c r="AH1073" s="128"/>
      <c r="AI1073" s="42"/>
      <c r="AJ1073" s="42"/>
    </row>
    <row r="1074" spans="2:36" x14ac:dyDescent="0.3">
      <c r="B1074" s="42"/>
      <c r="C1074" s="42"/>
      <c r="D1074" s="42"/>
      <c r="E1074" s="50"/>
      <c r="AH1074" s="128"/>
      <c r="AI1074" s="42"/>
      <c r="AJ1074" s="42"/>
    </row>
    <row r="1075" spans="2:36" x14ac:dyDescent="0.3">
      <c r="B1075" s="42"/>
      <c r="C1075" s="42"/>
      <c r="D1075" s="42"/>
      <c r="E1075" s="50"/>
      <c r="AH1075" s="128"/>
      <c r="AI1075" s="42"/>
      <c r="AJ1075" s="42"/>
    </row>
    <row r="1076" spans="2:36" x14ac:dyDescent="0.3">
      <c r="B1076" s="42"/>
      <c r="C1076" s="42"/>
      <c r="D1076" s="42"/>
      <c r="E1076" s="50"/>
      <c r="AH1076" s="128"/>
      <c r="AI1076" s="42"/>
      <c r="AJ1076" s="42"/>
    </row>
    <row r="1077" spans="2:36" x14ac:dyDescent="0.3">
      <c r="B1077" s="42"/>
      <c r="C1077" s="42"/>
      <c r="D1077" s="42"/>
      <c r="E1077" s="50"/>
      <c r="AH1077" s="128"/>
      <c r="AI1077" s="42"/>
      <c r="AJ1077" s="42"/>
    </row>
    <row r="1078" spans="2:36" x14ac:dyDescent="0.3">
      <c r="B1078" s="42"/>
      <c r="C1078" s="42"/>
      <c r="D1078" s="42"/>
      <c r="E1078" s="50"/>
      <c r="AH1078" s="128"/>
      <c r="AI1078" s="42"/>
      <c r="AJ1078" s="42"/>
    </row>
    <row r="1079" spans="2:36" x14ac:dyDescent="0.3">
      <c r="B1079" s="42"/>
      <c r="C1079" s="42"/>
      <c r="D1079" s="42"/>
      <c r="E1079" s="50"/>
      <c r="AH1079" s="128"/>
      <c r="AI1079" s="42"/>
      <c r="AJ1079" s="42"/>
    </row>
    <row r="1080" spans="2:36" x14ac:dyDescent="0.3">
      <c r="B1080" s="42"/>
      <c r="C1080" s="42"/>
      <c r="D1080" s="42"/>
      <c r="E1080" s="50"/>
      <c r="AH1080" s="128"/>
      <c r="AI1080" s="42"/>
      <c r="AJ1080" s="42"/>
    </row>
    <row r="1081" spans="2:36" x14ac:dyDescent="0.3">
      <c r="B1081" s="42"/>
      <c r="C1081" s="42"/>
      <c r="D1081" s="42"/>
      <c r="E1081" s="50"/>
      <c r="AH1081" s="128"/>
      <c r="AI1081" s="42"/>
      <c r="AJ1081" s="42"/>
    </row>
    <row r="1082" spans="2:36" x14ac:dyDescent="0.3">
      <c r="B1082" s="42"/>
      <c r="C1082" s="42"/>
      <c r="D1082" s="42"/>
      <c r="E1082" s="50"/>
      <c r="AH1082" s="128"/>
      <c r="AI1082" s="42"/>
      <c r="AJ1082" s="42"/>
    </row>
    <row r="1083" spans="2:36" x14ac:dyDescent="0.3">
      <c r="B1083" s="42"/>
      <c r="C1083" s="42"/>
      <c r="D1083" s="42"/>
      <c r="E1083" s="50"/>
      <c r="AH1083" s="128"/>
      <c r="AI1083" s="42"/>
      <c r="AJ1083" s="42"/>
    </row>
    <row r="1084" spans="2:36" x14ac:dyDescent="0.3">
      <c r="B1084" s="42"/>
      <c r="C1084" s="42"/>
      <c r="D1084" s="42"/>
      <c r="E1084" s="50"/>
      <c r="AH1084" s="128"/>
      <c r="AI1084" s="42"/>
      <c r="AJ1084" s="42"/>
    </row>
    <row r="1085" spans="2:36" x14ac:dyDescent="0.3">
      <c r="B1085" s="42"/>
      <c r="C1085" s="42"/>
      <c r="D1085" s="42"/>
      <c r="E1085" s="50"/>
      <c r="AH1085" s="128"/>
      <c r="AI1085" s="42"/>
      <c r="AJ1085" s="42"/>
    </row>
    <row r="1086" spans="2:36" x14ac:dyDescent="0.3">
      <c r="B1086" s="42"/>
      <c r="C1086" s="42"/>
      <c r="D1086" s="42"/>
      <c r="E1086" s="50"/>
      <c r="AH1086" s="128"/>
      <c r="AI1086" s="42"/>
      <c r="AJ1086" s="42"/>
    </row>
    <row r="1087" spans="2:36" x14ac:dyDescent="0.3">
      <c r="B1087" s="42"/>
      <c r="C1087" s="42"/>
      <c r="D1087" s="42"/>
      <c r="E1087" s="50"/>
      <c r="AH1087" s="128"/>
      <c r="AI1087" s="42"/>
      <c r="AJ1087" s="42"/>
    </row>
    <row r="1088" spans="2:36" x14ac:dyDescent="0.3">
      <c r="B1088" s="42"/>
      <c r="C1088" s="42"/>
      <c r="D1088" s="42"/>
      <c r="E1088" s="50"/>
      <c r="AH1088" s="128"/>
      <c r="AI1088" s="42"/>
      <c r="AJ1088" s="42"/>
    </row>
    <row r="1089" spans="2:36" x14ac:dyDescent="0.3">
      <c r="B1089" s="42"/>
      <c r="C1089" s="42"/>
      <c r="D1089" s="42"/>
      <c r="E1089" s="50"/>
      <c r="AH1089" s="128"/>
      <c r="AI1089" s="42"/>
      <c r="AJ1089" s="42"/>
    </row>
    <row r="1090" spans="2:36" x14ac:dyDescent="0.3">
      <c r="B1090" s="42"/>
      <c r="C1090" s="42"/>
      <c r="D1090" s="42"/>
      <c r="E1090" s="50"/>
      <c r="AH1090" s="128"/>
      <c r="AI1090" s="42"/>
      <c r="AJ1090" s="42"/>
    </row>
    <row r="1091" spans="2:36" x14ac:dyDescent="0.3">
      <c r="B1091" s="42"/>
      <c r="C1091" s="42"/>
      <c r="D1091" s="42"/>
      <c r="E1091" s="50"/>
      <c r="AH1091" s="128"/>
      <c r="AI1091" s="42"/>
      <c r="AJ1091" s="42"/>
    </row>
    <row r="1092" spans="2:36" x14ac:dyDescent="0.3">
      <c r="B1092" s="42"/>
      <c r="C1092" s="42"/>
      <c r="D1092" s="42"/>
      <c r="E1092" s="50"/>
      <c r="AH1092" s="128"/>
      <c r="AI1092" s="42"/>
      <c r="AJ1092" s="42"/>
    </row>
    <row r="1093" spans="2:36" x14ac:dyDescent="0.3">
      <c r="B1093" s="42"/>
      <c r="C1093" s="42"/>
      <c r="D1093" s="42"/>
      <c r="E1093" s="50"/>
      <c r="AH1093" s="128"/>
      <c r="AI1093" s="42"/>
      <c r="AJ1093" s="42"/>
    </row>
    <row r="1094" spans="2:36" x14ac:dyDescent="0.3">
      <c r="B1094" s="42"/>
      <c r="C1094" s="42"/>
      <c r="D1094" s="42"/>
      <c r="E1094" s="50"/>
      <c r="AH1094" s="128"/>
      <c r="AI1094" s="42"/>
      <c r="AJ1094" s="42"/>
    </row>
    <row r="1095" spans="2:36" x14ac:dyDescent="0.3">
      <c r="B1095" s="42"/>
      <c r="C1095" s="42"/>
      <c r="D1095" s="42"/>
      <c r="E1095" s="50"/>
      <c r="AH1095" s="128"/>
      <c r="AI1095" s="42"/>
      <c r="AJ1095" s="42"/>
    </row>
    <row r="1096" spans="2:36" x14ac:dyDescent="0.3">
      <c r="B1096" s="42"/>
      <c r="C1096" s="42"/>
      <c r="D1096" s="42"/>
      <c r="E1096" s="50"/>
      <c r="AH1096" s="128"/>
      <c r="AI1096" s="42"/>
      <c r="AJ1096" s="42"/>
    </row>
    <row r="1097" spans="2:36" x14ac:dyDescent="0.3">
      <c r="B1097" s="42"/>
      <c r="C1097" s="42"/>
      <c r="D1097" s="42"/>
      <c r="E1097" s="50"/>
      <c r="AH1097" s="128"/>
      <c r="AI1097" s="42"/>
      <c r="AJ1097" s="42"/>
    </row>
    <row r="1098" spans="2:36" x14ac:dyDescent="0.3">
      <c r="B1098" s="42"/>
      <c r="C1098" s="42"/>
      <c r="D1098" s="42"/>
      <c r="E1098" s="50"/>
      <c r="AH1098" s="128"/>
      <c r="AI1098" s="42"/>
      <c r="AJ1098" s="42"/>
    </row>
    <row r="1099" spans="2:36" x14ac:dyDescent="0.3">
      <c r="B1099" s="42"/>
      <c r="C1099" s="42"/>
      <c r="D1099" s="42"/>
      <c r="E1099" s="50"/>
      <c r="AH1099" s="128"/>
      <c r="AI1099" s="42"/>
      <c r="AJ1099" s="42"/>
    </row>
    <row r="1100" spans="2:36" x14ac:dyDescent="0.3">
      <c r="B1100" s="42"/>
      <c r="C1100" s="42"/>
      <c r="D1100" s="42"/>
      <c r="E1100" s="50"/>
      <c r="AH1100" s="128"/>
      <c r="AI1100" s="42"/>
      <c r="AJ1100" s="42"/>
    </row>
    <row r="1101" spans="2:36" x14ac:dyDescent="0.3">
      <c r="B1101" s="42"/>
      <c r="C1101" s="42"/>
      <c r="D1101" s="42"/>
      <c r="E1101" s="50"/>
      <c r="AH1101" s="128"/>
      <c r="AI1101" s="42"/>
      <c r="AJ1101" s="42"/>
    </row>
    <row r="1102" spans="2:36" x14ac:dyDescent="0.3">
      <c r="B1102" s="42"/>
      <c r="C1102" s="42"/>
      <c r="D1102" s="42"/>
      <c r="E1102" s="50"/>
      <c r="AH1102" s="128"/>
      <c r="AI1102" s="42"/>
      <c r="AJ1102" s="42"/>
    </row>
    <row r="1103" spans="2:36" x14ac:dyDescent="0.3">
      <c r="B1103" s="42"/>
      <c r="C1103" s="42"/>
      <c r="D1103" s="42"/>
      <c r="E1103" s="50"/>
      <c r="AH1103" s="128"/>
      <c r="AI1103" s="42"/>
      <c r="AJ1103" s="42"/>
    </row>
    <row r="1104" spans="2:36" x14ac:dyDescent="0.3">
      <c r="B1104" s="42"/>
      <c r="C1104" s="42"/>
      <c r="D1104" s="42"/>
      <c r="E1104" s="50"/>
      <c r="AH1104" s="128"/>
      <c r="AI1104" s="42"/>
      <c r="AJ1104" s="42"/>
    </row>
    <row r="1105" spans="2:36" x14ac:dyDescent="0.3">
      <c r="B1105" s="42"/>
      <c r="C1105" s="42"/>
      <c r="D1105" s="42"/>
      <c r="E1105" s="50"/>
      <c r="AH1105" s="128"/>
      <c r="AI1105" s="42"/>
      <c r="AJ1105" s="42"/>
    </row>
    <row r="1106" spans="2:36" x14ac:dyDescent="0.3">
      <c r="B1106" s="42"/>
      <c r="C1106" s="42"/>
      <c r="D1106" s="42"/>
      <c r="E1106" s="50"/>
      <c r="AH1106" s="128"/>
      <c r="AI1106" s="42"/>
      <c r="AJ1106" s="42"/>
    </row>
    <row r="1107" spans="2:36" x14ac:dyDescent="0.3">
      <c r="B1107" s="42"/>
      <c r="C1107" s="42"/>
      <c r="D1107" s="42"/>
      <c r="E1107" s="50"/>
      <c r="AH1107" s="128"/>
      <c r="AI1107" s="42"/>
      <c r="AJ1107" s="42"/>
    </row>
    <row r="1108" spans="2:36" x14ac:dyDescent="0.3">
      <c r="B1108" s="42"/>
      <c r="C1108" s="42"/>
      <c r="D1108" s="42"/>
      <c r="E1108" s="50"/>
      <c r="AH1108" s="128"/>
      <c r="AI1108" s="42"/>
      <c r="AJ1108" s="42"/>
    </row>
    <row r="1109" spans="2:36" x14ac:dyDescent="0.3">
      <c r="B1109" s="42"/>
      <c r="C1109" s="42"/>
      <c r="D1109" s="42"/>
      <c r="E1109" s="50"/>
      <c r="AH1109" s="128"/>
      <c r="AI1109" s="42"/>
      <c r="AJ1109" s="42"/>
    </row>
    <row r="1110" spans="2:36" x14ac:dyDescent="0.3">
      <c r="B1110" s="42"/>
      <c r="C1110" s="42"/>
      <c r="D1110" s="42"/>
      <c r="E1110" s="50"/>
      <c r="AH1110" s="128"/>
      <c r="AI1110" s="42"/>
      <c r="AJ1110" s="42"/>
    </row>
    <row r="1111" spans="2:36" x14ac:dyDescent="0.3">
      <c r="B1111" s="42"/>
      <c r="C1111" s="42"/>
      <c r="D1111" s="42"/>
      <c r="E1111" s="50"/>
      <c r="AH1111" s="128"/>
      <c r="AI1111" s="42"/>
      <c r="AJ1111" s="42"/>
    </row>
    <row r="1112" spans="2:36" x14ac:dyDescent="0.3">
      <c r="B1112" s="42"/>
      <c r="C1112" s="42"/>
      <c r="D1112" s="42"/>
      <c r="E1112" s="50"/>
      <c r="AH1112" s="128"/>
      <c r="AI1112" s="42"/>
      <c r="AJ1112" s="42"/>
    </row>
    <row r="1113" spans="2:36" x14ac:dyDescent="0.3">
      <c r="B1113" s="42"/>
      <c r="C1113" s="42"/>
      <c r="D1113" s="42"/>
      <c r="E1113" s="50"/>
      <c r="AH1113" s="128"/>
      <c r="AI1113" s="42"/>
      <c r="AJ1113" s="42"/>
    </row>
    <row r="1114" spans="2:36" x14ac:dyDescent="0.3">
      <c r="B1114" s="42"/>
      <c r="C1114" s="42"/>
      <c r="D1114" s="42"/>
      <c r="E1114" s="50"/>
      <c r="AH1114" s="128"/>
      <c r="AI1114" s="42"/>
      <c r="AJ1114" s="42"/>
    </row>
    <row r="1115" spans="2:36" x14ac:dyDescent="0.3">
      <c r="B1115" s="42"/>
      <c r="C1115" s="42"/>
      <c r="D1115" s="42"/>
      <c r="E1115" s="50"/>
      <c r="AH1115" s="128"/>
      <c r="AI1115" s="42"/>
      <c r="AJ1115" s="42"/>
    </row>
    <row r="1116" spans="2:36" x14ac:dyDescent="0.3">
      <c r="B1116" s="42"/>
      <c r="C1116" s="42"/>
      <c r="D1116" s="42"/>
      <c r="E1116" s="50"/>
      <c r="AH1116" s="128"/>
      <c r="AI1116" s="42"/>
      <c r="AJ1116" s="42"/>
    </row>
    <row r="1117" spans="2:36" x14ac:dyDescent="0.3">
      <c r="B1117" s="42"/>
      <c r="C1117" s="42"/>
      <c r="D1117" s="42"/>
      <c r="E1117" s="50"/>
      <c r="AH1117" s="128"/>
      <c r="AI1117" s="42"/>
      <c r="AJ1117" s="42"/>
    </row>
    <row r="1118" spans="2:36" x14ac:dyDescent="0.3">
      <c r="B1118" s="42"/>
      <c r="C1118" s="42"/>
      <c r="D1118" s="42"/>
      <c r="E1118" s="50"/>
      <c r="AH1118" s="128"/>
      <c r="AI1118" s="42"/>
      <c r="AJ1118" s="42"/>
    </row>
    <row r="1119" spans="2:36" x14ac:dyDescent="0.3">
      <c r="B1119" s="42"/>
      <c r="C1119" s="42"/>
      <c r="D1119" s="42"/>
      <c r="E1119" s="50"/>
      <c r="AH1119" s="128"/>
      <c r="AI1119" s="42"/>
      <c r="AJ1119" s="42"/>
    </row>
    <row r="1120" spans="2:36" x14ac:dyDescent="0.3">
      <c r="B1120" s="42"/>
      <c r="C1120" s="42"/>
      <c r="D1120" s="42"/>
      <c r="E1120" s="50"/>
      <c r="AH1120" s="128"/>
      <c r="AI1120" s="42"/>
      <c r="AJ1120" s="42"/>
    </row>
    <row r="1121" spans="2:36" x14ac:dyDescent="0.3">
      <c r="B1121" s="42"/>
      <c r="C1121" s="42"/>
      <c r="D1121" s="42"/>
      <c r="E1121" s="50"/>
      <c r="AH1121" s="128"/>
      <c r="AI1121" s="42"/>
      <c r="AJ1121" s="42"/>
    </row>
    <row r="1122" spans="2:36" x14ac:dyDescent="0.3">
      <c r="B1122" s="42"/>
      <c r="C1122" s="42"/>
      <c r="D1122" s="42"/>
      <c r="E1122" s="50"/>
      <c r="AH1122" s="128"/>
      <c r="AI1122" s="42"/>
      <c r="AJ1122" s="42"/>
    </row>
    <row r="1123" spans="2:36" x14ac:dyDescent="0.3">
      <c r="B1123" s="42"/>
      <c r="C1123" s="42"/>
      <c r="D1123" s="42"/>
      <c r="E1123" s="50"/>
      <c r="AH1123" s="128"/>
      <c r="AI1123" s="42"/>
      <c r="AJ1123" s="42"/>
    </row>
    <row r="1124" spans="2:36" x14ac:dyDescent="0.3">
      <c r="B1124" s="42"/>
      <c r="C1124" s="42"/>
      <c r="D1124" s="42"/>
      <c r="E1124" s="50"/>
      <c r="AH1124" s="128"/>
      <c r="AI1124" s="42"/>
      <c r="AJ1124" s="42"/>
    </row>
    <row r="1125" spans="2:36" x14ac:dyDescent="0.3">
      <c r="B1125" s="42"/>
      <c r="C1125" s="42"/>
      <c r="D1125" s="42"/>
      <c r="E1125" s="50"/>
      <c r="AH1125" s="128"/>
      <c r="AI1125" s="42"/>
      <c r="AJ1125" s="42"/>
    </row>
    <row r="1126" spans="2:36" x14ac:dyDescent="0.3">
      <c r="B1126" s="42"/>
      <c r="C1126" s="42"/>
      <c r="D1126" s="42"/>
      <c r="E1126" s="50"/>
      <c r="AH1126" s="128"/>
      <c r="AI1126" s="42"/>
      <c r="AJ1126" s="42"/>
    </row>
    <row r="1127" spans="2:36" x14ac:dyDescent="0.3">
      <c r="B1127" s="42"/>
      <c r="C1127" s="42"/>
      <c r="D1127" s="42"/>
      <c r="E1127" s="50"/>
      <c r="AH1127" s="128"/>
      <c r="AI1127" s="42"/>
      <c r="AJ1127" s="42"/>
    </row>
    <row r="1128" spans="2:36" x14ac:dyDescent="0.3">
      <c r="B1128" s="42"/>
      <c r="C1128" s="42"/>
      <c r="D1128" s="42"/>
      <c r="E1128" s="50"/>
      <c r="AH1128" s="128"/>
      <c r="AI1128" s="42"/>
      <c r="AJ1128" s="42"/>
    </row>
    <row r="1129" spans="2:36" x14ac:dyDescent="0.3">
      <c r="B1129" s="42"/>
      <c r="C1129" s="42"/>
      <c r="D1129" s="42"/>
      <c r="E1129" s="50"/>
      <c r="AH1129" s="128"/>
      <c r="AI1129" s="42"/>
      <c r="AJ1129" s="42"/>
    </row>
    <row r="1130" spans="2:36" x14ac:dyDescent="0.3">
      <c r="B1130" s="42"/>
      <c r="C1130" s="42"/>
      <c r="D1130" s="42"/>
      <c r="E1130" s="50"/>
      <c r="AH1130" s="128"/>
      <c r="AI1130" s="42"/>
      <c r="AJ1130" s="42"/>
    </row>
    <row r="1131" spans="2:36" x14ac:dyDescent="0.3">
      <c r="B1131" s="42"/>
      <c r="C1131" s="42"/>
      <c r="D1131" s="42"/>
      <c r="E1131" s="50"/>
      <c r="AH1131" s="128"/>
      <c r="AI1131" s="42"/>
      <c r="AJ1131" s="42"/>
    </row>
    <row r="1132" spans="2:36" x14ac:dyDescent="0.3">
      <c r="B1132" s="42"/>
      <c r="C1132" s="42"/>
      <c r="D1132" s="42"/>
      <c r="E1132" s="50"/>
      <c r="AH1132" s="128"/>
      <c r="AI1132" s="42"/>
      <c r="AJ1132" s="42"/>
    </row>
    <row r="1133" spans="2:36" x14ac:dyDescent="0.3">
      <c r="B1133" s="42"/>
      <c r="C1133" s="42"/>
      <c r="D1133" s="42"/>
      <c r="E1133" s="50"/>
      <c r="AH1133" s="128"/>
      <c r="AI1133" s="42"/>
      <c r="AJ1133" s="42"/>
    </row>
    <row r="1134" spans="2:36" x14ac:dyDescent="0.3">
      <c r="B1134" s="42"/>
      <c r="C1134" s="42"/>
      <c r="D1134" s="42"/>
      <c r="E1134" s="50"/>
      <c r="AH1134" s="128"/>
      <c r="AI1134" s="42"/>
      <c r="AJ1134" s="42"/>
    </row>
    <row r="1135" spans="2:36" x14ac:dyDescent="0.3">
      <c r="B1135" s="42"/>
      <c r="C1135" s="42"/>
      <c r="D1135" s="42"/>
      <c r="E1135" s="50"/>
      <c r="AH1135" s="128"/>
      <c r="AI1135" s="42"/>
      <c r="AJ1135" s="42"/>
    </row>
    <row r="1136" spans="2:36" x14ac:dyDescent="0.3">
      <c r="B1136" s="42"/>
      <c r="C1136" s="42"/>
      <c r="D1136" s="42"/>
      <c r="E1136" s="50"/>
      <c r="AH1136" s="128"/>
      <c r="AI1136" s="42"/>
      <c r="AJ1136" s="42"/>
    </row>
    <row r="1137" spans="2:36" x14ac:dyDescent="0.3">
      <c r="B1137" s="42"/>
      <c r="C1137" s="42"/>
      <c r="D1137" s="42"/>
      <c r="E1137" s="50"/>
      <c r="AH1137" s="128"/>
      <c r="AI1137" s="42"/>
      <c r="AJ1137" s="42"/>
    </row>
    <row r="1138" spans="2:36" x14ac:dyDescent="0.3">
      <c r="B1138" s="42"/>
      <c r="C1138" s="42"/>
      <c r="D1138" s="42"/>
      <c r="E1138" s="50"/>
      <c r="AH1138" s="128"/>
      <c r="AI1138" s="42"/>
      <c r="AJ1138" s="42"/>
    </row>
    <row r="1139" spans="2:36" x14ac:dyDescent="0.3">
      <c r="B1139" s="42"/>
      <c r="C1139" s="42"/>
      <c r="D1139" s="42"/>
      <c r="E1139" s="50"/>
      <c r="AH1139" s="128"/>
      <c r="AI1139" s="42"/>
      <c r="AJ1139" s="42"/>
    </row>
    <row r="1140" spans="2:36" x14ac:dyDescent="0.3">
      <c r="B1140" s="42"/>
      <c r="C1140" s="42"/>
      <c r="D1140" s="42"/>
      <c r="E1140" s="50"/>
      <c r="AH1140" s="128"/>
      <c r="AI1140" s="42"/>
      <c r="AJ1140" s="42"/>
    </row>
    <row r="1141" spans="2:36" x14ac:dyDescent="0.3">
      <c r="B1141" s="42"/>
      <c r="C1141" s="42"/>
      <c r="D1141" s="42"/>
      <c r="E1141" s="50"/>
      <c r="AH1141" s="128"/>
      <c r="AI1141" s="42"/>
      <c r="AJ1141" s="42"/>
    </row>
    <row r="1142" spans="2:36" x14ac:dyDescent="0.3">
      <c r="B1142" s="42"/>
      <c r="C1142" s="42"/>
      <c r="D1142" s="42"/>
      <c r="E1142" s="50"/>
      <c r="AH1142" s="128"/>
      <c r="AI1142" s="42"/>
      <c r="AJ1142" s="42"/>
    </row>
    <row r="1143" spans="2:36" x14ac:dyDescent="0.3">
      <c r="B1143" s="42"/>
      <c r="C1143" s="42"/>
      <c r="D1143" s="42"/>
      <c r="E1143" s="50"/>
      <c r="AH1143" s="128"/>
      <c r="AI1143" s="42"/>
      <c r="AJ1143" s="42"/>
    </row>
    <row r="1144" spans="2:36" x14ac:dyDescent="0.3">
      <c r="B1144" s="42"/>
      <c r="C1144" s="42"/>
      <c r="D1144" s="42"/>
      <c r="E1144" s="50"/>
      <c r="AH1144" s="128"/>
      <c r="AI1144" s="42"/>
      <c r="AJ1144" s="42"/>
    </row>
    <row r="1145" spans="2:36" x14ac:dyDescent="0.3">
      <c r="B1145" s="42"/>
      <c r="C1145" s="42"/>
      <c r="D1145" s="42"/>
      <c r="E1145" s="50"/>
      <c r="AH1145" s="128"/>
      <c r="AI1145" s="42"/>
      <c r="AJ1145" s="42"/>
    </row>
    <row r="1146" spans="2:36" x14ac:dyDescent="0.3">
      <c r="B1146" s="42"/>
      <c r="C1146" s="42"/>
      <c r="D1146" s="42"/>
      <c r="E1146" s="50"/>
      <c r="AH1146" s="128"/>
      <c r="AI1146" s="42"/>
      <c r="AJ1146" s="42"/>
    </row>
    <row r="1147" spans="2:36" x14ac:dyDescent="0.3">
      <c r="B1147" s="42"/>
      <c r="C1147" s="42"/>
      <c r="D1147" s="42"/>
      <c r="E1147" s="50"/>
      <c r="AH1147" s="128"/>
      <c r="AI1147" s="42"/>
      <c r="AJ1147" s="42"/>
    </row>
    <row r="1148" spans="2:36" x14ac:dyDescent="0.3">
      <c r="B1148" s="42"/>
      <c r="C1148" s="42"/>
      <c r="D1148" s="42"/>
      <c r="E1148" s="50"/>
      <c r="AH1148" s="128"/>
      <c r="AI1148" s="42"/>
      <c r="AJ1148" s="42"/>
    </row>
    <row r="1149" spans="2:36" x14ac:dyDescent="0.3">
      <c r="B1149" s="42"/>
      <c r="C1149" s="42"/>
      <c r="D1149" s="42"/>
      <c r="E1149" s="50"/>
      <c r="AH1149" s="128"/>
      <c r="AI1149" s="42"/>
      <c r="AJ1149" s="42"/>
    </row>
    <row r="1150" spans="2:36" x14ac:dyDescent="0.3">
      <c r="B1150" s="42"/>
      <c r="C1150" s="42"/>
      <c r="D1150" s="42"/>
      <c r="E1150" s="50"/>
      <c r="AH1150" s="128"/>
      <c r="AI1150" s="42"/>
      <c r="AJ1150" s="42"/>
    </row>
    <row r="1151" spans="2:36" x14ac:dyDescent="0.3">
      <c r="B1151" s="42"/>
      <c r="C1151" s="42"/>
      <c r="D1151" s="42"/>
      <c r="E1151" s="50"/>
      <c r="AH1151" s="128"/>
      <c r="AI1151" s="42"/>
      <c r="AJ1151" s="42"/>
    </row>
    <row r="1152" spans="2:36" x14ac:dyDescent="0.3">
      <c r="B1152" s="42"/>
      <c r="C1152" s="42"/>
      <c r="D1152" s="42"/>
      <c r="E1152" s="50"/>
      <c r="AH1152" s="128"/>
      <c r="AI1152" s="42"/>
      <c r="AJ1152" s="42"/>
    </row>
    <row r="1153" spans="2:36" x14ac:dyDescent="0.3">
      <c r="B1153" s="42"/>
      <c r="C1153" s="42"/>
      <c r="D1153" s="42"/>
      <c r="E1153" s="50"/>
      <c r="AH1153" s="128"/>
      <c r="AI1153" s="42"/>
      <c r="AJ1153" s="42"/>
    </row>
    <row r="1154" spans="2:36" x14ac:dyDescent="0.3">
      <c r="B1154" s="42"/>
      <c r="C1154" s="42"/>
      <c r="D1154" s="42"/>
      <c r="E1154" s="50"/>
      <c r="AH1154" s="128"/>
      <c r="AI1154" s="42"/>
      <c r="AJ1154" s="42"/>
    </row>
    <row r="1155" spans="2:36" x14ac:dyDescent="0.3">
      <c r="B1155" s="42"/>
      <c r="C1155" s="42"/>
      <c r="D1155" s="42"/>
      <c r="E1155" s="50"/>
      <c r="AH1155" s="128"/>
      <c r="AI1155" s="42"/>
      <c r="AJ1155" s="42"/>
    </row>
    <row r="1156" spans="2:36" x14ac:dyDescent="0.3">
      <c r="B1156" s="42"/>
      <c r="C1156" s="42"/>
      <c r="D1156" s="42"/>
      <c r="E1156" s="50"/>
      <c r="AH1156" s="128"/>
      <c r="AI1156" s="42"/>
      <c r="AJ1156" s="42"/>
    </row>
    <row r="1157" spans="2:36" x14ac:dyDescent="0.3">
      <c r="B1157" s="42"/>
      <c r="C1157" s="42"/>
      <c r="D1157" s="42"/>
      <c r="E1157" s="50"/>
      <c r="AH1157" s="128"/>
      <c r="AI1157" s="42"/>
      <c r="AJ1157" s="42"/>
    </row>
    <row r="1158" spans="2:36" x14ac:dyDescent="0.3">
      <c r="B1158" s="42"/>
      <c r="C1158" s="42"/>
      <c r="D1158" s="42"/>
      <c r="E1158" s="50"/>
      <c r="AH1158" s="128"/>
      <c r="AI1158" s="42"/>
      <c r="AJ1158" s="42"/>
    </row>
    <row r="1159" spans="2:36" x14ac:dyDescent="0.3">
      <c r="B1159" s="42"/>
      <c r="C1159" s="42"/>
      <c r="D1159" s="42"/>
      <c r="E1159" s="50"/>
      <c r="AH1159" s="128"/>
      <c r="AI1159" s="42"/>
      <c r="AJ1159" s="42"/>
    </row>
    <row r="1160" spans="2:36" x14ac:dyDescent="0.3">
      <c r="B1160" s="42"/>
      <c r="C1160" s="42"/>
      <c r="D1160" s="42"/>
      <c r="E1160" s="50"/>
      <c r="AH1160" s="128"/>
      <c r="AI1160" s="42"/>
      <c r="AJ1160" s="42"/>
    </row>
    <row r="1161" spans="2:36" x14ac:dyDescent="0.3">
      <c r="B1161" s="42"/>
      <c r="C1161" s="42"/>
      <c r="D1161" s="42"/>
      <c r="E1161" s="50"/>
      <c r="AH1161" s="128"/>
      <c r="AI1161" s="42"/>
      <c r="AJ1161" s="42"/>
    </row>
    <row r="1162" spans="2:36" x14ac:dyDescent="0.3">
      <c r="B1162" s="42"/>
      <c r="C1162" s="42"/>
      <c r="D1162" s="42"/>
      <c r="E1162" s="50"/>
      <c r="AH1162" s="128"/>
      <c r="AI1162" s="42"/>
      <c r="AJ1162" s="42"/>
    </row>
    <row r="1163" spans="2:36" x14ac:dyDescent="0.3">
      <c r="B1163" s="42"/>
      <c r="C1163" s="42"/>
      <c r="D1163" s="42"/>
      <c r="E1163" s="50"/>
      <c r="AH1163" s="128"/>
      <c r="AI1163" s="42"/>
      <c r="AJ1163" s="42"/>
    </row>
    <row r="1164" spans="2:36" x14ac:dyDescent="0.3">
      <c r="B1164" s="42"/>
      <c r="C1164" s="42"/>
      <c r="D1164" s="42"/>
      <c r="E1164" s="50"/>
      <c r="AH1164" s="128"/>
      <c r="AI1164" s="42"/>
      <c r="AJ1164" s="42"/>
    </row>
    <row r="1165" spans="2:36" x14ac:dyDescent="0.3">
      <c r="B1165" s="42"/>
      <c r="C1165" s="42"/>
      <c r="D1165" s="42"/>
      <c r="E1165" s="50"/>
      <c r="AH1165" s="128"/>
      <c r="AI1165" s="42"/>
      <c r="AJ1165" s="42"/>
    </row>
    <row r="1166" spans="2:36" x14ac:dyDescent="0.3">
      <c r="B1166" s="42"/>
      <c r="C1166" s="42"/>
      <c r="D1166" s="42"/>
      <c r="E1166" s="50"/>
      <c r="AH1166" s="128"/>
      <c r="AI1166" s="42"/>
      <c r="AJ1166" s="42"/>
    </row>
    <row r="1167" spans="2:36" x14ac:dyDescent="0.3">
      <c r="B1167" s="42"/>
      <c r="C1167" s="42"/>
      <c r="D1167" s="42"/>
      <c r="E1167" s="50"/>
      <c r="AH1167" s="128"/>
      <c r="AI1167" s="42"/>
      <c r="AJ1167" s="42"/>
    </row>
    <row r="1168" spans="2:36" x14ac:dyDescent="0.3">
      <c r="B1168" s="42"/>
      <c r="C1168" s="42"/>
      <c r="D1168" s="42"/>
      <c r="E1168" s="50"/>
      <c r="AH1168" s="128"/>
      <c r="AI1168" s="42"/>
      <c r="AJ1168" s="42"/>
    </row>
    <row r="1169" spans="2:36" x14ac:dyDescent="0.3">
      <c r="B1169" s="42"/>
      <c r="C1169" s="42"/>
      <c r="D1169" s="42"/>
      <c r="E1169" s="50"/>
      <c r="AH1169" s="128"/>
      <c r="AI1169" s="42"/>
      <c r="AJ1169" s="42"/>
    </row>
    <row r="1170" spans="2:36" x14ac:dyDescent="0.3">
      <c r="B1170" s="42"/>
      <c r="C1170" s="42"/>
      <c r="D1170" s="42"/>
      <c r="E1170" s="50"/>
      <c r="AH1170" s="128"/>
      <c r="AI1170" s="42"/>
      <c r="AJ1170" s="42"/>
    </row>
    <row r="1171" spans="2:36" x14ac:dyDescent="0.3">
      <c r="B1171" s="42"/>
      <c r="C1171" s="42"/>
      <c r="D1171" s="42"/>
      <c r="E1171" s="50"/>
      <c r="AH1171" s="128"/>
      <c r="AI1171" s="42"/>
      <c r="AJ1171" s="42"/>
    </row>
    <row r="1172" spans="2:36" x14ac:dyDescent="0.3">
      <c r="B1172" s="42"/>
      <c r="C1172" s="42"/>
      <c r="D1172" s="42"/>
      <c r="E1172" s="50"/>
      <c r="AH1172" s="128"/>
      <c r="AI1172" s="42"/>
      <c r="AJ1172" s="42"/>
    </row>
    <row r="1173" spans="2:36" x14ac:dyDescent="0.3">
      <c r="B1173" s="42"/>
      <c r="C1173" s="42"/>
      <c r="D1173" s="42"/>
      <c r="E1173" s="50"/>
      <c r="AH1173" s="128"/>
      <c r="AI1173" s="42"/>
      <c r="AJ1173" s="42"/>
    </row>
    <row r="1174" spans="2:36" x14ac:dyDescent="0.3">
      <c r="B1174" s="42"/>
      <c r="C1174" s="42"/>
      <c r="D1174" s="42"/>
      <c r="E1174" s="50"/>
      <c r="AH1174" s="128"/>
      <c r="AI1174" s="42"/>
      <c r="AJ1174" s="42"/>
    </row>
    <row r="1175" spans="2:36" x14ac:dyDescent="0.3">
      <c r="B1175" s="42"/>
      <c r="C1175" s="42"/>
      <c r="D1175" s="42"/>
      <c r="E1175" s="50"/>
      <c r="AH1175" s="128"/>
      <c r="AI1175" s="42"/>
      <c r="AJ1175" s="42"/>
    </row>
    <row r="1176" spans="2:36" x14ac:dyDescent="0.3">
      <c r="B1176" s="42"/>
      <c r="C1176" s="42"/>
      <c r="D1176" s="42"/>
      <c r="E1176" s="50"/>
      <c r="AH1176" s="128"/>
      <c r="AI1176" s="42"/>
      <c r="AJ1176" s="42"/>
    </row>
    <row r="1177" spans="2:36" x14ac:dyDescent="0.3">
      <c r="B1177" s="42"/>
      <c r="C1177" s="42"/>
      <c r="D1177" s="42"/>
      <c r="E1177" s="50"/>
      <c r="AH1177" s="128"/>
      <c r="AI1177" s="42"/>
      <c r="AJ1177" s="42"/>
    </row>
    <row r="1178" spans="2:36" x14ac:dyDescent="0.3">
      <c r="B1178" s="42"/>
      <c r="C1178" s="42"/>
      <c r="D1178" s="42"/>
      <c r="E1178" s="50"/>
      <c r="AH1178" s="128"/>
      <c r="AI1178" s="42"/>
      <c r="AJ1178" s="42"/>
    </row>
    <row r="1179" spans="2:36" x14ac:dyDescent="0.3">
      <c r="B1179" s="42"/>
      <c r="C1179" s="42"/>
      <c r="D1179" s="42"/>
      <c r="E1179" s="50"/>
      <c r="AH1179" s="128"/>
      <c r="AI1179" s="42"/>
      <c r="AJ1179" s="42"/>
    </row>
    <row r="1180" spans="2:36" x14ac:dyDescent="0.3">
      <c r="B1180" s="42"/>
      <c r="C1180" s="42"/>
      <c r="D1180" s="42"/>
      <c r="E1180" s="50"/>
      <c r="AH1180" s="128"/>
      <c r="AI1180" s="42"/>
      <c r="AJ1180" s="42"/>
    </row>
    <row r="1181" spans="2:36" x14ac:dyDescent="0.3">
      <c r="B1181" s="42"/>
      <c r="C1181" s="42"/>
      <c r="D1181" s="42"/>
      <c r="E1181" s="50"/>
      <c r="AH1181" s="128"/>
      <c r="AI1181" s="42"/>
      <c r="AJ1181" s="42"/>
    </row>
    <row r="1182" spans="2:36" x14ac:dyDescent="0.3">
      <c r="B1182" s="42"/>
      <c r="C1182" s="42"/>
      <c r="D1182" s="42"/>
      <c r="E1182" s="50"/>
      <c r="AH1182" s="128"/>
      <c r="AI1182" s="42"/>
      <c r="AJ1182" s="42"/>
    </row>
    <row r="1183" spans="2:36" x14ac:dyDescent="0.3">
      <c r="B1183" s="42"/>
      <c r="C1183" s="42"/>
      <c r="D1183" s="42"/>
      <c r="E1183" s="50"/>
      <c r="AH1183" s="128"/>
      <c r="AI1183" s="42"/>
      <c r="AJ1183" s="42"/>
    </row>
    <row r="1184" spans="2:36" x14ac:dyDescent="0.3">
      <c r="B1184" s="42"/>
      <c r="C1184" s="42"/>
      <c r="D1184" s="42"/>
      <c r="E1184" s="50"/>
      <c r="AH1184" s="128"/>
      <c r="AI1184" s="42"/>
      <c r="AJ1184" s="42"/>
    </row>
    <row r="1185" spans="2:36" x14ac:dyDescent="0.3">
      <c r="B1185" s="42"/>
      <c r="C1185" s="42"/>
      <c r="D1185" s="42"/>
      <c r="E1185" s="50"/>
      <c r="AH1185" s="128"/>
      <c r="AI1185" s="42"/>
      <c r="AJ1185" s="42"/>
    </row>
    <row r="1186" spans="2:36" x14ac:dyDescent="0.3">
      <c r="B1186" s="42"/>
      <c r="C1186" s="42"/>
      <c r="D1186" s="42"/>
      <c r="E1186" s="50"/>
      <c r="AH1186" s="128"/>
      <c r="AI1186" s="42"/>
      <c r="AJ1186" s="42"/>
    </row>
    <row r="1187" spans="2:36" x14ac:dyDescent="0.3">
      <c r="B1187" s="42"/>
      <c r="C1187" s="42"/>
      <c r="D1187" s="42"/>
      <c r="E1187" s="50"/>
      <c r="AH1187" s="128"/>
      <c r="AI1187" s="42"/>
      <c r="AJ1187" s="42"/>
    </row>
    <row r="1188" spans="2:36" x14ac:dyDescent="0.3">
      <c r="B1188" s="42"/>
      <c r="C1188" s="42"/>
      <c r="D1188" s="42"/>
      <c r="E1188" s="50"/>
      <c r="AH1188" s="128"/>
      <c r="AI1188" s="42"/>
      <c r="AJ1188" s="42"/>
    </row>
    <row r="1189" spans="2:36" x14ac:dyDescent="0.3">
      <c r="B1189" s="42"/>
      <c r="C1189" s="42"/>
      <c r="D1189" s="42"/>
      <c r="E1189" s="50"/>
      <c r="AH1189" s="128"/>
      <c r="AI1189" s="42"/>
      <c r="AJ1189" s="42"/>
    </row>
    <row r="1190" spans="2:36" x14ac:dyDescent="0.3">
      <c r="B1190" s="42"/>
      <c r="C1190" s="42"/>
      <c r="D1190" s="42"/>
      <c r="E1190" s="50"/>
      <c r="AH1190" s="128"/>
      <c r="AI1190" s="42"/>
      <c r="AJ1190" s="42"/>
    </row>
    <row r="1191" spans="2:36" x14ac:dyDescent="0.3">
      <c r="B1191" s="42"/>
      <c r="C1191" s="42"/>
      <c r="D1191" s="42"/>
      <c r="E1191" s="50"/>
      <c r="AH1191" s="128"/>
      <c r="AI1191" s="42"/>
      <c r="AJ1191" s="42"/>
    </row>
    <row r="1192" spans="2:36" x14ac:dyDescent="0.3">
      <c r="B1192" s="42"/>
      <c r="C1192" s="42"/>
      <c r="D1192" s="42"/>
      <c r="E1192" s="50"/>
      <c r="AH1192" s="128"/>
      <c r="AI1192" s="42"/>
      <c r="AJ1192" s="42"/>
    </row>
    <row r="1193" spans="2:36" x14ac:dyDescent="0.3">
      <c r="B1193" s="42"/>
      <c r="C1193" s="42"/>
      <c r="D1193" s="42"/>
      <c r="E1193" s="50"/>
      <c r="AH1193" s="128"/>
      <c r="AI1193" s="42"/>
      <c r="AJ1193" s="42"/>
    </row>
    <row r="1194" spans="2:36" x14ac:dyDescent="0.3">
      <c r="B1194" s="42"/>
      <c r="C1194" s="42"/>
      <c r="D1194" s="42"/>
      <c r="E1194" s="50"/>
      <c r="AH1194" s="128"/>
      <c r="AI1194" s="42"/>
      <c r="AJ1194" s="42"/>
    </row>
    <row r="1195" spans="2:36" x14ac:dyDescent="0.3">
      <c r="B1195" s="42"/>
      <c r="C1195" s="42"/>
      <c r="D1195" s="42"/>
      <c r="E1195" s="50"/>
      <c r="AH1195" s="128"/>
      <c r="AI1195" s="42"/>
      <c r="AJ1195" s="42"/>
    </row>
    <row r="1196" spans="2:36" x14ac:dyDescent="0.3">
      <c r="B1196" s="42"/>
      <c r="C1196" s="42"/>
      <c r="D1196" s="42"/>
      <c r="E1196" s="50"/>
      <c r="AH1196" s="128"/>
      <c r="AI1196" s="42"/>
      <c r="AJ1196" s="42"/>
    </row>
    <row r="1197" spans="2:36" x14ac:dyDescent="0.3">
      <c r="B1197" s="42"/>
      <c r="C1197" s="42"/>
      <c r="D1197" s="42"/>
      <c r="E1197" s="50"/>
      <c r="AH1197" s="128"/>
      <c r="AI1197" s="42"/>
      <c r="AJ1197" s="42"/>
    </row>
    <row r="1198" spans="2:36" x14ac:dyDescent="0.3">
      <c r="B1198" s="42"/>
      <c r="C1198" s="42"/>
      <c r="D1198" s="42"/>
      <c r="E1198" s="50"/>
      <c r="AH1198" s="128"/>
      <c r="AI1198" s="42"/>
      <c r="AJ1198" s="42"/>
    </row>
    <row r="1199" spans="2:36" x14ac:dyDescent="0.3">
      <c r="B1199" s="42"/>
      <c r="C1199" s="42"/>
      <c r="D1199" s="42"/>
      <c r="E1199" s="50"/>
      <c r="AH1199" s="128"/>
      <c r="AI1199" s="42"/>
      <c r="AJ1199" s="42"/>
    </row>
    <row r="1200" spans="2:36" x14ac:dyDescent="0.3">
      <c r="B1200" s="42"/>
      <c r="C1200" s="42"/>
      <c r="D1200" s="42"/>
      <c r="E1200" s="50"/>
      <c r="AH1200" s="128"/>
      <c r="AI1200" s="42"/>
      <c r="AJ1200" s="42"/>
    </row>
    <row r="1201" spans="2:36" x14ac:dyDescent="0.3">
      <c r="B1201" s="42"/>
      <c r="C1201" s="42"/>
      <c r="D1201" s="42"/>
      <c r="E1201" s="50"/>
      <c r="AH1201" s="128"/>
      <c r="AI1201" s="42"/>
      <c r="AJ1201" s="42"/>
    </row>
    <row r="1202" spans="2:36" x14ac:dyDescent="0.3">
      <c r="B1202" s="42"/>
      <c r="C1202" s="42"/>
      <c r="D1202" s="42"/>
      <c r="E1202" s="50"/>
      <c r="AH1202" s="128"/>
      <c r="AI1202" s="42"/>
      <c r="AJ1202" s="42"/>
    </row>
    <row r="1203" spans="2:36" x14ac:dyDescent="0.3">
      <c r="B1203" s="42"/>
      <c r="C1203" s="42"/>
      <c r="D1203" s="42"/>
      <c r="E1203" s="50"/>
      <c r="AH1203" s="128"/>
      <c r="AI1203" s="42"/>
      <c r="AJ1203" s="42"/>
    </row>
    <row r="1204" spans="2:36" x14ac:dyDescent="0.3">
      <c r="B1204" s="42"/>
      <c r="C1204" s="42"/>
      <c r="D1204" s="42"/>
      <c r="E1204" s="50"/>
      <c r="AH1204" s="128"/>
      <c r="AI1204" s="42"/>
      <c r="AJ1204" s="42"/>
    </row>
    <row r="1205" spans="2:36" x14ac:dyDescent="0.3">
      <c r="B1205" s="42"/>
      <c r="C1205" s="42"/>
      <c r="D1205" s="42"/>
      <c r="E1205" s="50"/>
      <c r="AH1205" s="128"/>
      <c r="AI1205" s="42"/>
      <c r="AJ1205" s="42"/>
    </row>
    <row r="1206" spans="2:36" x14ac:dyDescent="0.3">
      <c r="B1206" s="42"/>
      <c r="C1206" s="42"/>
      <c r="D1206" s="42"/>
      <c r="E1206" s="50"/>
      <c r="AH1206" s="128"/>
      <c r="AI1206" s="42"/>
      <c r="AJ1206" s="42"/>
    </row>
    <row r="1207" spans="2:36" x14ac:dyDescent="0.3">
      <c r="B1207" s="42"/>
      <c r="C1207" s="42"/>
      <c r="D1207" s="42"/>
      <c r="E1207" s="50"/>
      <c r="AH1207" s="128"/>
      <c r="AI1207" s="42"/>
      <c r="AJ1207" s="42"/>
    </row>
    <row r="1208" spans="2:36" x14ac:dyDescent="0.3">
      <c r="B1208" s="42"/>
      <c r="C1208" s="42"/>
      <c r="D1208" s="42"/>
      <c r="E1208" s="50"/>
      <c r="AH1208" s="128"/>
      <c r="AI1208" s="42"/>
      <c r="AJ1208" s="42"/>
    </row>
    <row r="1209" spans="2:36" x14ac:dyDescent="0.3">
      <c r="B1209" s="42"/>
      <c r="C1209" s="42"/>
      <c r="D1209" s="42"/>
      <c r="E1209" s="50"/>
      <c r="AH1209" s="128"/>
      <c r="AI1209" s="42"/>
      <c r="AJ1209" s="42"/>
    </row>
    <row r="1210" spans="2:36" x14ac:dyDescent="0.3">
      <c r="B1210" s="42"/>
      <c r="C1210" s="42"/>
      <c r="D1210" s="42"/>
      <c r="E1210" s="50"/>
      <c r="AH1210" s="128"/>
      <c r="AI1210" s="42"/>
      <c r="AJ1210" s="42"/>
    </row>
    <row r="1211" spans="2:36" x14ac:dyDescent="0.3">
      <c r="B1211" s="42"/>
      <c r="C1211" s="42"/>
      <c r="D1211" s="42"/>
      <c r="E1211" s="50"/>
      <c r="AH1211" s="128"/>
      <c r="AI1211" s="42"/>
      <c r="AJ1211" s="42"/>
    </row>
    <row r="1212" spans="2:36" x14ac:dyDescent="0.3">
      <c r="B1212" s="42"/>
      <c r="C1212" s="42"/>
      <c r="D1212" s="42"/>
      <c r="E1212" s="50"/>
      <c r="AH1212" s="128"/>
      <c r="AI1212" s="42"/>
      <c r="AJ1212" s="42"/>
    </row>
    <row r="1213" spans="2:36" x14ac:dyDescent="0.3">
      <c r="B1213" s="42"/>
      <c r="C1213" s="42"/>
      <c r="D1213" s="42"/>
      <c r="E1213" s="50"/>
      <c r="AH1213" s="128"/>
      <c r="AI1213" s="42"/>
      <c r="AJ1213" s="42"/>
    </row>
    <row r="1214" spans="2:36" x14ac:dyDescent="0.3">
      <c r="B1214" s="42"/>
      <c r="C1214" s="42"/>
      <c r="D1214" s="42"/>
      <c r="E1214" s="50"/>
      <c r="AH1214" s="128"/>
      <c r="AI1214" s="42"/>
      <c r="AJ1214" s="42"/>
    </row>
    <row r="1215" spans="2:36" x14ac:dyDescent="0.3">
      <c r="B1215" s="42"/>
      <c r="C1215" s="42"/>
      <c r="D1215" s="42"/>
      <c r="E1215" s="50"/>
      <c r="AH1215" s="128"/>
      <c r="AI1215" s="42"/>
      <c r="AJ1215" s="42"/>
    </row>
    <row r="1216" spans="2:36" x14ac:dyDescent="0.3">
      <c r="B1216" s="42"/>
      <c r="C1216" s="42"/>
      <c r="D1216" s="42"/>
      <c r="E1216" s="50"/>
      <c r="AH1216" s="128"/>
      <c r="AI1216" s="42"/>
      <c r="AJ1216" s="42"/>
    </row>
    <row r="1217" spans="2:36" x14ac:dyDescent="0.3">
      <c r="B1217" s="42"/>
      <c r="C1217" s="42"/>
      <c r="D1217" s="42"/>
      <c r="E1217" s="50"/>
      <c r="AH1217" s="128"/>
      <c r="AI1217" s="42"/>
      <c r="AJ1217" s="42"/>
    </row>
    <row r="1218" spans="2:36" x14ac:dyDescent="0.3">
      <c r="B1218" s="42"/>
      <c r="C1218" s="42"/>
      <c r="D1218" s="42"/>
      <c r="E1218" s="50"/>
      <c r="AH1218" s="128"/>
      <c r="AI1218" s="42"/>
      <c r="AJ1218" s="42"/>
    </row>
    <row r="1219" spans="2:36" x14ac:dyDescent="0.3">
      <c r="B1219" s="42"/>
      <c r="C1219" s="42"/>
      <c r="D1219" s="42"/>
      <c r="E1219" s="50"/>
      <c r="AH1219" s="128"/>
      <c r="AI1219" s="42"/>
      <c r="AJ1219" s="42"/>
    </row>
    <row r="1220" spans="2:36" x14ac:dyDescent="0.3">
      <c r="B1220" s="42"/>
      <c r="C1220" s="42"/>
      <c r="D1220" s="42"/>
      <c r="E1220" s="50"/>
      <c r="AH1220" s="128"/>
      <c r="AI1220" s="42"/>
      <c r="AJ1220" s="42"/>
    </row>
    <row r="1221" spans="2:36" x14ac:dyDescent="0.3">
      <c r="B1221" s="42"/>
      <c r="C1221" s="42"/>
      <c r="D1221" s="42"/>
      <c r="E1221" s="50"/>
      <c r="AH1221" s="128"/>
      <c r="AI1221" s="42"/>
      <c r="AJ1221" s="42"/>
    </row>
    <row r="1222" spans="2:36" x14ac:dyDescent="0.3">
      <c r="B1222" s="42"/>
      <c r="C1222" s="42"/>
      <c r="D1222" s="42"/>
      <c r="E1222" s="50"/>
      <c r="AH1222" s="128"/>
      <c r="AI1222" s="42"/>
      <c r="AJ1222" s="42"/>
    </row>
    <row r="1223" spans="2:36" x14ac:dyDescent="0.3">
      <c r="B1223" s="42"/>
      <c r="C1223" s="42"/>
      <c r="D1223" s="42"/>
      <c r="E1223" s="50"/>
      <c r="AH1223" s="128"/>
      <c r="AI1223" s="42"/>
      <c r="AJ1223" s="42"/>
    </row>
    <row r="1224" spans="2:36" x14ac:dyDescent="0.3">
      <c r="B1224" s="42"/>
      <c r="C1224" s="42"/>
      <c r="D1224" s="42"/>
      <c r="E1224" s="50"/>
      <c r="AH1224" s="128"/>
      <c r="AI1224" s="42"/>
      <c r="AJ1224" s="42"/>
    </row>
    <row r="1225" spans="2:36" x14ac:dyDescent="0.3">
      <c r="B1225" s="42"/>
      <c r="C1225" s="42"/>
      <c r="D1225" s="42"/>
      <c r="E1225" s="50"/>
      <c r="AH1225" s="128"/>
      <c r="AI1225" s="42"/>
      <c r="AJ1225" s="42"/>
    </row>
    <row r="1226" spans="2:36" x14ac:dyDescent="0.3">
      <c r="B1226" s="42"/>
      <c r="C1226" s="42"/>
      <c r="D1226" s="42"/>
      <c r="E1226" s="50"/>
      <c r="AH1226" s="128"/>
      <c r="AI1226" s="42"/>
      <c r="AJ1226" s="42"/>
    </row>
    <row r="1227" spans="2:36" x14ac:dyDescent="0.3">
      <c r="B1227" s="42"/>
      <c r="C1227" s="42"/>
      <c r="D1227" s="42"/>
      <c r="E1227" s="50"/>
      <c r="AH1227" s="128"/>
      <c r="AI1227" s="42"/>
      <c r="AJ1227" s="42"/>
    </row>
    <row r="1228" spans="2:36" x14ac:dyDescent="0.3">
      <c r="B1228" s="42"/>
      <c r="C1228" s="42"/>
      <c r="D1228" s="42"/>
      <c r="E1228" s="50"/>
      <c r="AH1228" s="128"/>
      <c r="AI1228" s="42"/>
      <c r="AJ1228" s="42"/>
    </row>
    <row r="1229" spans="2:36" x14ac:dyDescent="0.3">
      <c r="B1229" s="42"/>
      <c r="C1229" s="42"/>
      <c r="D1229" s="42"/>
      <c r="E1229" s="50"/>
      <c r="AH1229" s="128"/>
      <c r="AI1229" s="42"/>
      <c r="AJ1229" s="42"/>
    </row>
    <row r="1230" spans="2:36" x14ac:dyDescent="0.3">
      <c r="B1230" s="42"/>
      <c r="C1230" s="42"/>
      <c r="D1230" s="42"/>
      <c r="E1230" s="50"/>
      <c r="AH1230" s="128"/>
      <c r="AI1230" s="42"/>
      <c r="AJ1230" s="42"/>
    </row>
    <row r="1231" spans="2:36" x14ac:dyDescent="0.3">
      <c r="B1231" s="42"/>
      <c r="C1231" s="42"/>
      <c r="D1231" s="42"/>
      <c r="E1231" s="50"/>
      <c r="AH1231" s="128"/>
      <c r="AI1231" s="42"/>
      <c r="AJ1231" s="42"/>
    </row>
    <row r="1232" spans="2:36" x14ac:dyDescent="0.3">
      <c r="B1232" s="42"/>
      <c r="C1232" s="42"/>
      <c r="D1232" s="42"/>
      <c r="E1232" s="50"/>
      <c r="AH1232" s="128"/>
      <c r="AI1232" s="42"/>
      <c r="AJ1232" s="42"/>
    </row>
    <row r="1233" spans="2:36" x14ac:dyDescent="0.3">
      <c r="B1233" s="42"/>
      <c r="C1233" s="42"/>
      <c r="D1233" s="42"/>
      <c r="E1233" s="50"/>
      <c r="AH1233" s="128"/>
      <c r="AI1233" s="42"/>
      <c r="AJ1233" s="42"/>
    </row>
    <row r="1234" spans="2:36" x14ac:dyDescent="0.3">
      <c r="B1234" s="42"/>
      <c r="C1234" s="42"/>
      <c r="D1234" s="42"/>
      <c r="E1234" s="50"/>
      <c r="AH1234" s="128"/>
      <c r="AI1234" s="42"/>
      <c r="AJ1234" s="42"/>
    </row>
    <row r="1235" spans="2:36" x14ac:dyDescent="0.3">
      <c r="B1235" s="42"/>
      <c r="C1235" s="42"/>
      <c r="D1235" s="42"/>
      <c r="E1235" s="50"/>
      <c r="AH1235" s="128"/>
      <c r="AI1235" s="42"/>
      <c r="AJ1235" s="42"/>
    </row>
    <row r="1236" spans="2:36" x14ac:dyDescent="0.3">
      <c r="B1236" s="42"/>
      <c r="C1236" s="42"/>
      <c r="D1236" s="42"/>
      <c r="E1236" s="50"/>
      <c r="AH1236" s="128"/>
      <c r="AI1236" s="42"/>
      <c r="AJ1236" s="42"/>
    </row>
    <row r="1237" spans="2:36" x14ac:dyDescent="0.3">
      <c r="B1237" s="42"/>
      <c r="C1237" s="42"/>
      <c r="D1237" s="42"/>
      <c r="E1237" s="50"/>
      <c r="AH1237" s="128"/>
      <c r="AI1237" s="42"/>
      <c r="AJ1237" s="42"/>
    </row>
    <row r="1238" spans="2:36" x14ac:dyDescent="0.3">
      <c r="B1238" s="42"/>
      <c r="C1238" s="42"/>
      <c r="D1238" s="42"/>
      <c r="E1238" s="50"/>
      <c r="AH1238" s="128"/>
      <c r="AI1238" s="42"/>
      <c r="AJ1238" s="42"/>
    </row>
    <row r="1239" spans="2:36" x14ac:dyDescent="0.3">
      <c r="B1239" s="42"/>
      <c r="C1239" s="42"/>
      <c r="D1239" s="42"/>
      <c r="E1239" s="50"/>
      <c r="AH1239" s="128"/>
      <c r="AI1239" s="42"/>
      <c r="AJ1239" s="42"/>
    </row>
    <row r="1240" spans="2:36" x14ac:dyDescent="0.3">
      <c r="B1240" s="42"/>
      <c r="C1240" s="42"/>
      <c r="D1240" s="42"/>
      <c r="E1240" s="50"/>
      <c r="AH1240" s="128"/>
      <c r="AI1240" s="42"/>
      <c r="AJ1240" s="42"/>
    </row>
    <row r="1241" spans="2:36" x14ac:dyDescent="0.3">
      <c r="B1241" s="42"/>
      <c r="C1241" s="42"/>
      <c r="D1241" s="42"/>
      <c r="E1241" s="50"/>
      <c r="AH1241" s="128"/>
      <c r="AI1241" s="42"/>
      <c r="AJ1241" s="42"/>
    </row>
    <row r="1242" spans="2:36" x14ac:dyDescent="0.3">
      <c r="B1242" s="42"/>
      <c r="C1242" s="42"/>
      <c r="D1242" s="42"/>
      <c r="E1242" s="50"/>
      <c r="AH1242" s="128"/>
      <c r="AI1242" s="42"/>
      <c r="AJ1242" s="42"/>
    </row>
    <row r="1243" spans="2:36" x14ac:dyDescent="0.3">
      <c r="B1243" s="42"/>
      <c r="C1243" s="42"/>
      <c r="D1243" s="42"/>
      <c r="E1243" s="50"/>
      <c r="AH1243" s="128"/>
      <c r="AI1243" s="42"/>
      <c r="AJ1243" s="42"/>
    </row>
    <row r="1244" spans="2:36" x14ac:dyDescent="0.3">
      <c r="B1244" s="42"/>
      <c r="C1244" s="42"/>
      <c r="D1244" s="42"/>
      <c r="E1244" s="50"/>
      <c r="AH1244" s="128"/>
      <c r="AI1244" s="42"/>
      <c r="AJ1244" s="42"/>
    </row>
    <row r="1245" spans="2:36" x14ac:dyDescent="0.3">
      <c r="B1245" s="42"/>
      <c r="C1245" s="42"/>
      <c r="D1245" s="42"/>
      <c r="E1245" s="50"/>
      <c r="AH1245" s="128"/>
      <c r="AI1245" s="42"/>
      <c r="AJ1245" s="42"/>
    </row>
    <row r="1246" spans="2:36" x14ac:dyDescent="0.3">
      <c r="B1246" s="42"/>
      <c r="C1246" s="42"/>
      <c r="D1246" s="42"/>
      <c r="E1246" s="50"/>
      <c r="AH1246" s="128"/>
      <c r="AI1246" s="42"/>
      <c r="AJ1246" s="42"/>
    </row>
    <row r="1247" spans="2:36" x14ac:dyDescent="0.3">
      <c r="B1247" s="42"/>
      <c r="C1247" s="42"/>
      <c r="D1247" s="42"/>
      <c r="E1247" s="50"/>
      <c r="AH1247" s="128"/>
      <c r="AI1247" s="42"/>
      <c r="AJ1247" s="42"/>
    </row>
    <row r="1248" spans="2:36" x14ac:dyDescent="0.3">
      <c r="B1248" s="42"/>
      <c r="C1248" s="42"/>
      <c r="D1248" s="42"/>
      <c r="E1248" s="50"/>
      <c r="AH1248" s="128"/>
      <c r="AI1248" s="42"/>
      <c r="AJ1248" s="42"/>
    </row>
    <row r="1249" spans="2:36" x14ac:dyDescent="0.3">
      <c r="B1249" s="42"/>
      <c r="C1249" s="42"/>
      <c r="D1249" s="42"/>
      <c r="E1249" s="50"/>
      <c r="AH1249" s="128"/>
      <c r="AI1249" s="42"/>
      <c r="AJ1249" s="42"/>
    </row>
    <row r="1250" spans="2:36" x14ac:dyDescent="0.3">
      <c r="B1250" s="42"/>
      <c r="C1250" s="42"/>
      <c r="D1250" s="42"/>
      <c r="E1250" s="50"/>
      <c r="AH1250" s="128"/>
      <c r="AI1250" s="42"/>
      <c r="AJ1250" s="42"/>
    </row>
    <row r="1251" spans="2:36" x14ac:dyDescent="0.3">
      <c r="B1251" s="42"/>
      <c r="C1251" s="42"/>
      <c r="D1251" s="42"/>
      <c r="E1251" s="50"/>
      <c r="AH1251" s="128"/>
      <c r="AI1251" s="42"/>
      <c r="AJ1251" s="42"/>
    </row>
    <row r="1252" spans="2:36" x14ac:dyDescent="0.3">
      <c r="B1252" s="42"/>
      <c r="C1252" s="42"/>
      <c r="D1252" s="42"/>
      <c r="E1252" s="50"/>
      <c r="AH1252" s="128"/>
      <c r="AI1252" s="42"/>
      <c r="AJ1252" s="42"/>
    </row>
    <row r="1253" spans="2:36" x14ac:dyDescent="0.3">
      <c r="B1253" s="42"/>
      <c r="C1253" s="42"/>
      <c r="D1253" s="42"/>
      <c r="E1253" s="50"/>
      <c r="AH1253" s="128"/>
      <c r="AI1253" s="42"/>
      <c r="AJ1253" s="42"/>
    </row>
    <row r="1254" spans="2:36" x14ac:dyDescent="0.3">
      <c r="B1254" s="42"/>
      <c r="C1254" s="42"/>
      <c r="D1254" s="42"/>
      <c r="E1254" s="50"/>
      <c r="AH1254" s="128"/>
      <c r="AI1254" s="42"/>
      <c r="AJ1254" s="42"/>
    </row>
    <row r="1255" spans="2:36" x14ac:dyDescent="0.3">
      <c r="B1255" s="42"/>
      <c r="C1255" s="42"/>
      <c r="D1255" s="42"/>
      <c r="E1255" s="50"/>
      <c r="AH1255" s="128"/>
      <c r="AI1255" s="42"/>
      <c r="AJ1255" s="42"/>
    </row>
    <row r="1256" spans="2:36" x14ac:dyDescent="0.3">
      <c r="B1256" s="42"/>
      <c r="C1256" s="42"/>
      <c r="D1256" s="42"/>
      <c r="E1256" s="50"/>
      <c r="AH1256" s="128"/>
      <c r="AI1256" s="42"/>
      <c r="AJ1256" s="42"/>
    </row>
    <row r="1257" spans="2:36" x14ac:dyDescent="0.3">
      <c r="B1257" s="42"/>
      <c r="C1257" s="42"/>
      <c r="D1257" s="42"/>
      <c r="E1257" s="50"/>
      <c r="AH1257" s="128"/>
      <c r="AI1257" s="42"/>
      <c r="AJ1257" s="42"/>
    </row>
    <row r="1258" spans="2:36" x14ac:dyDescent="0.3">
      <c r="B1258" s="42"/>
      <c r="C1258" s="42"/>
      <c r="D1258" s="42"/>
      <c r="E1258" s="50"/>
      <c r="AH1258" s="128"/>
      <c r="AI1258" s="42"/>
      <c r="AJ1258" s="42"/>
    </row>
    <row r="1259" spans="2:36" x14ac:dyDescent="0.3">
      <c r="B1259" s="42"/>
      <c r="C1259" s="42"/>
      <c r="D1259" s="42"/>
      <c r="E1259" s="50"/>
      <c r="AH1259" s="128"/>
      <c r="AI1259" s="42"/>
      <c r="AJ1259" s="42"/>
    </row>
    <row r="1260" spans="2:36" x14ac:dyDescent="0.3">
      <c r="B1260" s="42"/>
      <c r="C1260" s="42"/>
      <c r="D1260" s="42"/>
      <c r="E1260" s="50"/>
      <c r="AH1260" s="128"/>
      <c r="AI1260" s="42"/>
      <c r="AJ1260" s="42"/>
    </row>
    <row r="1261" spans="2:36" x14ac:dyDescent="0.3">
      <c r="B1261" s="42"/>
      <c r="C1261" s="42"/>
      <c r="D1261" s="42"/>
      <c r="E1261" s="50"/>
      <c r="AH1261" s="128"/>
      <c r="AI1261" s="42"/>
      <c r="AJ1261" s="42"/>
    </row>
    <row r="1262" spans="2:36" x14ac:dyDescent="0.3">
      <c r="B1262" s="42"/>
      <c r="C1262" s="42"/>
      <c r="D1262" s="42"/>
      <c r="E1262" s="50"/>
      <c r="AH1262" s="128"/>
      <c r="AI1262" s="42"/>
      <c r="AJ1262" s="42"/>
    </row>
    <row r="1263" spans="2:36" x14ac:dyDescent="0.3">
      <c r="B1263" s="42"/>
      <c r="C1263" s="42"/>
      <c r="D1263" s="42"/>
      <c r="E1263" s="50"/>
      <c r="AH1263" s="128"/>
      <c r="AI1263" s="42"/>
      <c r="AJ1263" s="42"/>
    </row>
    <row r="1264" spans="2:36" x14ac:dyDescent="0.3">
      <c r="B1264" s="42"/>
      <c r="C1264" s="42"/>
      <c r="D1264" s="42"/>
      <c r="E1264" s="50"/>
      <c r="AH1264" s="128"/>
      <c r="AI1264" s="42"/>
      <c r="AJ1264" s="42"/>
    </row>
    <row r="1265" spans="2:36" x14ac:dyDescent="0.3">
      <c r="B1265" s="42"/>
      <c r="C1265" s="42"/>
      <c r="D1265" s="42"/>
      <c r="E1265" s="50"/>
      <c r="AH1265" s="128"/>
      <c r="AI1265" s="42"/>
      <c r="AJ1265" s="42"/>
    </row>
    <row r="1266" spans="2:36" x14ac:dyDescent="0.3">
      <c r="B1266" s="42"/>
      <c r="C1266" s="42"/>
      <c r="D1266" s="42"/>
      <c r="E1266" s="50"/>
      <c r="AH1266" s="128"/>
      <c r="AI1266" s="42"/>
      <c r="AJ1266" s="42"/>
    </row>
    <row r="1267" spans="2:36" x14ac:dyDescent="0.3">
      <c r="B1267" s="42"/>
      <c r="C1267" s="42"/>
      <c r="D1267" s="42"/>
      <c r="E1267" s="50"/>
      <c r="AH1267" s="128"/>
      <c r="AI1267" s="42"/>
      <c r="AJ1267" s="42"/>
    </row>
    <row r="1268" spans="2:36" x14ac:dyDescent="0.3">
      <c r="B1268" s="42"/>
      <c r="C1268" s="42"/>
      <c r="D1268" s="42"/>
      <c r="E1268" s="50"/>
      <c r="AH1268" s="128"/>
      <c r="AI1268" s="42"/>
      <c r="AJ1268" s="42"/>
    </row>
    <row r="1269" spans="2:36" x14ac:dyDescent="0.3">
      <c r="B1269" s="42"/>
      <c r="C1269" s="42"/>
      <c r="D1269" s="42"/>
      <c r="E1269" s="50"/>
      <c r="AH1269" s="128"/>
      <c r="AI1269" s="42"/>
      <c r="AJ1269" s="42"/>
    </row>
    <row r="1270" spans="2:36" x14ac:dyDescent="0.3">
      <c r="B1270" s="42"/>
      <c r="C1270" s="42"/>
      <c r="D1270" s="42"/>
      <c r="E1270" s="50"/>
      <c r="AH1270" s="128"/>
      <c r="AI1270" s="42"/>
      <c r="AJ1270" s="42"/>
    </row>
    <row r="1271" spans="2:36" x14ac:dyDescent="0.3">
      <c r="B1271" s="42"/>
      <c r="C1271" s="42"/>
      <c r="D1271" s="42"/>
      <c r="E1271" s="50"/>
      <c r="AH1271" s="128"/>
      <c r="AI1271" s="42"/>
      <c r="AJ1271" s="42"/>
    </row>
    <row r="1272" spans="2:36" x14ac:dyDescent="0.3">
      <c r="B1272" s="42"/>
      <c r="C1272" s="42"/>
      <c r="D1272" s="42"/>
      <c r="E1272" s="50"/>
      <c r="AH1272" s="128"/>
      <c r="AI1272" s="42"/>
      <c r="AJ1272" s="42"/>
    </row>
    <row r="1273" spans="2:36" x14ac:dyDescent="0.3">
      <c r="B1273" s="42"/>
      <c r="C1273" s="42"/>
      <c r="D1273" s="42"/>
      <c r="E1273" s="50"/>
      <c r="AH1273" s="128"/>
      <c r="AI1273" s="42"/>
      <c r="AJ1273" s="42"/>
    </row>
    <row r="1274" spans="2:36" x14ac:dyDescent="0.3">
      <c r="B1274" s="42"/>
      <c r="C1274" s="42"/>
      <c r="D1274" s="42"/>
      <c r="E1274" s="50"/>
      <c r="AH1274" s="128"/>
      <c r="AI1274" s="42"/>
      <c r="AJ1274" s="42"/>
    </row>
    <row r="1275" spans="2:36" x14ac:dyDescent="0.3">
      <c r="B1275" s="42"/>
      <c r="C1275" s="42"/>
      <c r="D1275" s="42"/>
      <c r="E1275" s="50"/>
      <c r="AH1275" s="128"/>
      <c r="AI1275" s="42"/>
      <c r="AJ1275" s="42"/>
    </row>
    <row r="1276" spans="2:36" x14ac:dyDescent="0.3">
      <c r="B1276" s="42"/>
      <c r="C1276" s="42"/>
      <c r="D1276" s="42"/>
      <c r="E1276" s="50"/>
      <c r="AH1276" s="128"/>
      <c r="AI1276" s="42"/>
      <c r="AJ1276" s="42"/>
    </row>
    <row r="1277" spans="2:36" x14ac:dyDescent="0.3">
      <c r="B1277" s="42"/>
      <c r="C1277" s="42"/>
      <c r="D1277" s="42"/>
      <c r="E1277" s="50"/>
      <c r="AH1277" s="128"/>
      <c r="AI1277" s="42"/>
      <c r="AJ1277" s="42"/>
    </row>
    <row r="1278" spans="2:36" x14ac:dyDescent="0.3">
      <c r="B1278" s="42"/>
      <c r="C1278" s="42"/>
      <c r="D1278" s="42"/>
      <c r="E1278" s="50"/>
      <c r="AH1278" s="128"/>
      <c r="AI1278" s="42"/>
      <c r="AJ1278" s="42"/>
    </row>
    <row r="1279" spans="2:36" x14ac:dyDescent="0.3">
      <c r="B1279" s="42"/>
      <c r="C1279" s="42"/>
      <c r="D1279" s="42"/>
      <c r="E1279" s="50"/>
      <c r="AH1279" s="128"/>
      <c r="AI1279" s="42"/>
      <c r="AJ1279" s="42"/>
    </row>
    <row r="1280" spans="2:36" x14ac:dyDescent="0.3">
      <c r="B1280" s="42"/>
      <c r="C1280" s="42"/>
      <c r="D1280" s="42"/>
      <c r="E1280" s="50"/>
      <c r="AH1280" s="128"/>
      <c r="AI1280" s="42"/>
      <c r="AJ1280" s="42"/>
    </row>
    <row r="1281" spans="2:36" x14ac:dyDescent="0.3">
      <c r="B1281" s="42"/>
      <c r="C1281" s="42"/>
      <c r="D1281" s="42"/>
      <c r="E1281" s="50"/>
      <c r="AH1281" s="128"/>
      <c r="AI1281" s="42"/>
      <c r="AJ1281" s="42"/>
    </row>
    <row r="1282" spans="2:36" x14ac:dyDescent="0.3">
      <c r="B1282" s="42"/>
      <c r="C1282" s="42"/>
      <c r="D1282" s="42"/>
      <c r="E1282" s="50"/>
      <c r="AH1282" s="128"/>
      <c r="AI1282" s="42"/>
      <c r="AJ1282" s="42"/>
    </row>
    <row r="1283" spans="2:36" x14ac:dyDescent="0.3">
      <c r="B1283" s="42"/>
      <c r="C1283" s="42"/>
      <c r="D1283" s="42"/>
      <c r="E1283" s="50"/>
      <c r="AH1283" s="128"/>
      <c r="AI1283" s="42"/>
      <c r="AJ1283" s="42"/>
    </row>
    <row r="1284" spans="2:36" x14ac:dyDescent="0.3">
      <c r="B1284" s="42"/>
      <c r="C1284" s="42"/>
      <c r="D1284" s="42"/>
      <c r="E1284" s="50"/>
      <c r="AH1284" s="128"/>
      <c r="AI1284" s="42"/>
      <c r="AJ1284" s="42"/>
    </row>
    <row r="1285" spans="2:36" x14ac:dyDescent="0.3">
      <c r="B1285" s="42"/>
      <c r="C1285" s="42"/>
      <c r="D1285" s="42"/>
      <c r="E1285" s="50"/>
      <c r="AH1285" s="128"/>
      <c r="AI1285" s="42"/>
      <c r="AJ1285" s="42"/>
    </row>
    <row r="1286" spans="2:36" x14ac:dyDescent="0.3">
      <c r="B1286" s="42"/>
      <c r="C1286" s="42"/>
      <c r="D1286" s="42"/>
      <c r="E1286" s="50"/>
      <c r="AH1286" s="128"/>
      <c r="AI1286" s="42"/>
      <c r="AJ1286" s="42"/>
    </row>
    <row r="1287" spans="2:36" x14ac:dyDescent="0.3">
      <c r="B1287" s="42"/>
      <c r="C1287" s="42"/>
      <c r="D1287" s="42"/>
      <c r="E1287" s="50"/>
      <c r="AH1287" s="128"/>
      <c r="AI1287" s="42"/>
      <c r="AJ1287" s="42"/>
    </row>
    <row r="1288" spans="2:36" x14ac:dyDescent="0.3">
      <c r="B1288" s="42"/>
      <c r="C1288" s="42"/>
      <c r="D1288" s="42"/>
      <c r="E1288" s="50"/>
      <c r="AH1288" s="128"/>
      <c r="AI1288" s="42"/>
      <c r="AJ1288" s="42"/>
    </row>
    <row r="1289" spans="2:36" x14ac:dyDescent="0.3">
      <c r="B1289" s="42"/>
      <c r="C1289" s="42"/>
      <c r="D1289" s="42"/>
      <c r="E1289" s="50"/>
      <c r="AH1289" s="128"/>
      <c r="AI1289" s="42"/>
      <c r="AJ1289" s="42"/>
    </row>
    <row r="1290" spans="2:36" x14ac:dyDescent="0.3">
      <c r="B1290" s="42"/>
      <c r="C1290" s="42"/>
      <c r="D1290" s="42"/>
      <c r="E1290" s="50"/>
      <c r="AH1290" s="128"/>
      <c r="AI1290" s="42"/>
      <c r="AJ1290" s="42"/>
    </row>
    <row r="1291" spans="2:36" x14ac:dyDescent="0.3">
      <c r="B1291" s="42"/>
      <c r="C1291" s="42"/>
      <c r="D1291" s="42"/>
      <c r="E1291" s="50"/>
      <c r="AH1291" s="128"/>
      <c r="AI1291" s="42"/>
      <c r="AJ1291" s="42"/>
    </row>
    <row r="1292" spans="2:36" x14ac:dyDescent="0.3">
      <c r="B1292" s="42"/>
      <c r="C1292" s="42"/>
      <c r="D1292" s="42"/>
      <c r="E1292" s="50"/>
      <c r="AH1292" s="128"/>
      <c r="AI1292" s="42"/>
      <c r="AJ1292" s="42"/>
    </row>
    <row r="1293" spans="2:36" x14ac:dyDescent="0.3">
      <c r="B1293" s="42"/>
      <c r="C1293" s="42"/>
      <c r="D1293" s="42"/>
      <c r="E1293" s="50"/>
      <c r="AH1293" s="128"/>
      <c r="AI1293" s="42"/>
      <c r="AJ1293" s="42"/>
    </row>
    <row r="1294" spans="2:36" x14ac:dyDescent="0.3">
      <c r="B1294" s="42"/>
      <c r="C1294" s="42"/>
      <c r="D1294" s="42"/>
      <c r="E1294" s="50"/>
      <c r="AH1294" s="128"/>
      <c r="AI1294" s="42"/>
      <c r="AJ1294" s="42"/>
    </row>
    <row r="1295" spans="2:36" x14ac:dyDescent="0.3">
      <c r="B1295" s="42"/>
      <c r="C1295" s="42"/>
      <c r="D1295" s="42"/>
      <c r="E1295" s="50"/>
      <c r="AH1295" s="128"/>
      <c r="AI1295" s="42"/>
      <c r="AJ1295" s="42"/>
    </row>
    <row r="1296" spans="2:36" x14ac:dyDescent="0.3">
      <c r="B1296" s="42"/>
      <c r="C1296" s="42"/>
      <c r="D1296" s="42"/>
      <c r="E1296" s="50"/>
      <c r="AH1296" s="128"/>
      <c r="AI1296" s="42"/>
      <c r="AJ1296" s="42"/>
    </row>
    <row r="1297" spans="2:36" x14ac:dyDescent="0.3">
      <c r="B1297" s="42"/>
      <c r="C1297" s="42"/>
      <c r="D1297" s="42"/>
      <c r="E1297" s="50"/>
      <c r="AH1297" s="128"/>
      <c r="AI1297" s="42"/>
      <c r="AJ1297" s="42"/>
    </row>
    <row r="1298" spans="2:36" x14ac:dyDescent="0.3">
      <c r="B1298" s="42"/>
      <c r="C1298" s="42"/>
      <c r="D1298" s="42"/>
      <c r="E1298" s="50"/>
      <c r="AH1298" s="128"/>
      <c r="AI1298" s="42"/>
      <c r="AJ1298" s="42"/>
    </row>
    <row r="1299" spans="2:36" x14ac:dyDescent="0.3">
      <c r="B1299" s="42"/>
      <c r="C1299" s="42"/>
      <c r="D1299" s="42"/>
      <c r="E1299" s="50"/>
      <c r="AH1299" s="128"/>
      <c r="AI1299" s="42"/>
      <c r="AJ1299" s="42"/>
    </row>
    <row r="1300" spans="2:36" x14ac:dyDescent="0.3">
      <c r="B1300" s="42"/>
      <c r="C1300" s="42"/>
      <c r="D1300" s="42"/>
      <c r="E1300" s="50"/>
      <c r="AH1300" s="128"/>
      <c r="AI1300" s="42"/>
      <c r="AJ1300" s="42"/>
    </row>
    <row r="1301" spans="2:36" x14ac:dyDescent="0.3">
      <c r="B1301" s="42"/>
      <c r="C1301" s="42"/>
      <c r="D1301" s="42"/>
      <c r="E1301" s="50"/>
      <c r="AH1301" s="128"/>
      <c r="AI1301" s="42"/>
      <c r="AJ1301" s="42"/>
    </row>
    <row r="1302" spans="2:36" x14ac:dyDescent="0.3">
      <c r="B1302" s="42"/>
      <c r="C1302" s="42"/>
      <c r="D1302" s="42"/>
      <c r="E1302" s="50"/>
      <c r="AH1302" s="128"/>
      <c r="AI1302" s="42"/>
      <c r="AJ1302" s="42"/>
    </row>
    <row r="1303" spans="2:36" x14ac:dyDescent="0.3">
      <c r="B1303" s="42"/>
      <c r="C1303" s="42"/>
      <c r="D1303" s="42"/>
      <c r="E1303" s="50"/>
      <c r="AH1303" s="128"/>
      <c r="AI1303" s="42"/>
      <c r="AJ1303" s="42"/>
    </row>
    <row r="1304" spans="2:36" x14ac:dyDescent="0.3">
      <c r="B1304" s="42"/>
      <c r="C1304" s="42"/>
      <c r="D1304" s="42"/>
      <c r="E1304" s="50"/>
      <c r="AH1304" s="128"/>
      <c r="AI1304" s="42"/>
      <c r="AJ1304" s="42"/>
    </row>
    <row r="1305" spans="2:36" x14ac:dyDescent="0.3">
      <c r="B1305" s="42"/>
      <c r="C1305" s="42"/>
      <c r="D1305" s="42"/>
      <c r="E1305" s="50"/>
      <c r="AH1305" s="128"/>
      <c r="AI1305" s="42"/>
      <c r="AJ1305" s="42"/>
    </row>
    <row r="1306" spans="2:36" x14ac:dyDescent="0.3">
      <c r="B1306" s="42"/>
      <c r="C1306" s="42"/>
      <c r="D1306" s="42"/>
      <c r="E1306" s="50"/>
      <c r="AH1306" s="128"/>
      <c r="AI1306" s="42"/>
      <c r="AJ1306" s="42"/>
    </row>
    <row r="1307" spans="2:36" x14ac:dyDescent="0.3">
      <c r="B1307" s="42"/>
      <c r="C1307" s="42"/>
      <c r="D1307" s="42"/>
      <c r="E1307" s="50"/>
      <c r="AH1307" s="128"/>
      <c r="AI1307" s="42"/>
      <c r="AJ1307" s="42"/>
    </row>
    <row r="1308" spans="2:36" x14ac:dyDescent="0.3">
      <c r="B1308" s="42"/>
      <c r="C1308" s="42"/>
      <c r="D1308" s="42"/>
      <c r="E1308" s="50"/>
      <c r="AH1308" s="128"/>
      <c r="AI1308" s="42"/>
      <c r="AJ1308" s="42"/>
    </row>
    <row r="1309" spans="2:36" x14ac:dyDescent="0.3">
      <c r="B1309" s="42"/>
      <c r="C1309" s="42"/>
      <c r="D1309" s="42"/>
      <c r="E1309" s="50"/>
      <c r="AH1309" s="128"/>
      <c r="AI1309" s="42"/>
      <c r="AJ1309" s="42"/>
    </row>
    <row r="1310" spans="2:36" x14ac:dyDescent="0.3">
      <c r="B1310" s="42"/>
      <c r="C1310" s="42"/>
      <c r="D1310" s="42"/>
      <c r="E1310" s="50"/>
      <c r="AH1310" s="128"/>
      <c r="AI1310" s="42"/>
      <c r="AJ1310" s="42"/>
    </row>
    <row r="1311" spans="2:36" x14ac:dyDescent="0.3">
      <c r="B1311" s="42"/>
      <c r="C1311" s="42"/>
      <c r="D1311" s="42"/>
      <c r="E1311" s="50"/>
      <c r="AH1311" s="128"/>
      <c r="AI1311" s="42"/>
      <c r="AJ1311" s="42"/>
    </row>
    <row r="1312" spans="2:36" x14ac:dyDescent="0.3">
      <c r="B1312" s="42"/>
      <c r="C1312" s="42"/>
      <c r="D1312" s="42"/>
      <c r="E1312" s="50"/>
      <c r="AH1312" s="128"/>
      <c r="AI1312" s="42"/>
      <c r="AJ1312" s="42"/>
    </row>
    <row r="1313" spans="2:36" x14ac:dyDescent="0.3">
      <c r="B1313" s="42"/>
      <c r="C1313" s="42"/>
      <c r="D1313" s="42"/>
      <c r="E1313" s="50"/>
      <c r="AH1313" s="128"/>
      <c r="AI1313" s="42"/>
      <c r="AJ1313" s="42"/>
    </row>
    <row r="1314" spans="2:36" x14ac:dyDescent="0.3">
      <c r="B1314" s="42"/>
      <c r="C1314" s="42"/>
      <c r="D1314" s="42"/>
      <c r="E1314" s="50"/>
      <c r="AH1314" s="128"/>
      <c r="AI1314" s="42"/>
      <c r="AJ1314" s="42"/>
    </row>
    <row r="1315" spans="2:36" x14ac:dyDescent="0.3">
      <c r="B1315" s="42"/>
      <c r="C1315" s="42"/>
      <c r="D1315" s="42"/>
      <c r="E1315" s="50"/>
      <c r="AH1315" s="128"/>
      <c r="AI1315" s="42"/>
      <c r="AJ1315" s="42"/>
    </row>
    <row r="1316" spans="2:36" x14ac:dyDescent="0.3">
      <c r="B1316" s="42"/>
      <c r="C1316" s="42"/>
      <c r="D1316" s="42"/>
      <c r="E1316" s="50"/>
      <c r="AH1316" s="128"/>
      <c r="AI1316" s="42"/>
      <c r="AJ1316" s="42"/>
    </row>
    <row r="1317" spans="2:36" x14ac:dyDescent="0.3">
      <c r="B1317" s="42"/>
      <c r="C1317" s="42"/>
      <c r="D1317" s="42"/>
      <c r="E1317" s="50"/>
      <c r="AH1317" s="128"/>
      <c r="AI1317" s="42"/>
      <c r="AJ1317" s="42"/>
    </row>
    <row r="1318" spans="2:36" x14ac:dyDescent="0.3">
      <c r="B1318" s="42"/>
      <c r="C1318" s="42"/>
      <c r="D1318" s="42"/>
      <c r="E1318" s="50"/>
      <c r="AH1318" s="128"/>
      <c r="AI1318" s="42"/>
      <c r="AJ1318" s="42"/>
    </row>
    <row r="1319" spans="2:36" x14ac:dyDescent="0.3">
      <c r="B1319" s="42"/>
      <c r="C1319" s="42"/>
      <c r="D1319" s="42"/>
      <c r="E1319" s="50"/>
      <c r="AH1319" s="128"/>
      <c r="AI1319" s="42"/>
      <c r="AJ1319" s="42"/>
    </row>
    <row r="1320" spans="2:36" x14ac:dyDescent="0.3">
      <c r="B1320" s="42"/>
      <c r="C1320" s="42"/>
      <c r="D1320" s="42"/>
      <c r="E1320" s="50"/>
      <c r="AH1320" s="128"/>
      <c r="AI1320" s="42"/>
      <c r="AJ1320" s="42"/>
    </row>
    <row r="1321" spans="2:36" x14ac:dyDescent="0.3">
      <c r="B1321" s="42"/>
      <c r="C1321" s="42"/>
      <c r="D1321" s="42"/>
      <c r="E1321" s="50"/>
      <c r="AH1321" s="128"/>
      <c r="AI1321" s="42"/>
      <c r="AJ1321" s="42"/>
    </row>
    <row r="1322" spans="2:36" x14ac:dyDescent="0.3">
      <c r="B1322" s="42"/>
      <c r="C1322" s="42"/>
      <c r="D1322" s="42"/>
      <c r="E1322" s="50"/>
      <c r="AH1322" s="128"/>
      <c r="AI1322" s="42"/>
      <c r="AJ1322" s="42"/>
    </row>
    <row r="1323" spans="2:36" x14ac:dyDescent="0.3">
      <c r="B1323" s="42"/>
      <c r="C1323" s="42"/>
      <c r="D1323" s="42"/>
      <c r="E1323" s="50"/>
      <c r="AH1323" s="128"/>
      <c r="AI1323" s="42"/>
      <c r="AJ1323" s="42"/>
    </row>
    <row r="1324" spans="2:36" x14ac:dyDescent="0.3">
      <c r="B1324" s="42"/>
      <c r="C1324" s="42"/>
      <c r="D1324" s="42"/>
      <c r="E1324" s="50"/>
    </row>
    <row r="1325" spans="2:36" x14ac:dyDescent="0.3">
      <c r="B1325" s="42"/>
      <c r="C1325" s="42"/>
      <c r="D1325" s="42"/>
      <c r="E1325" s="50"/>
    </row>
    <row r="1326" spans="2:36" x14ac:dyDescent="0.3">
      <c r="B1326" s="42"/>
      <c r="C1326" s="42"/>
      <c r="D1326" s="42"/>
      <c r="E1326" s="50"/>
    </row>
    <row r="1327" spans="2:36" x14ac:dyDescent="0.3">
      <c r="B1327" s="42"/>
      <c r="C1327" s="42"/>
      <c r="D1327" s="42"/>
      <c r="E1327" s="50"/>
    </row>
    <row r="1328" spans="2:36" x14ac:dyDescent="0.3">
      <c r="B1328" s="42"/>
      <c r="C1328" s="42"/>
      <c r="D1328" s="42"/>
      <c r="E1328" s="50"/>
    </row>
    <row r="1329" spans="2:5" x14ac:dyDescent="0.3">
      <c r="B1329" s="42"/>
      <c r="C1329" s="42"/>
      <c r="D1329" s="42"/>
      <c r="E1329" s="50"/>
    </row>
    <row r="1330" spans="2:5" x14ac:dyDescent="0.3">
      <c r="B1330" s="42"/>
      <c r="C1330" s="42"/>
      <c r="D1330" s="42"/>
      <c r="E1330" s="50"/>
    </row>
    <row r="1331" spans="2:5" x14ac:dyDescent="0.3">
      <c r="B1331" s="42"/>
      <c r="C1331" s="42"/>
      <c r="D1331" s="42"/>
      <c r="E1331" s="50"/>
    </row>
    <row r="1332" spans="2:5" x14ac:dyDescent="0.3">
      <c r="B1332" s="42"/>
      <c r="C1332" s="42"/>
      <c r="D1332" s="42"/>
      <c r="E1332" s="50"/>
    </row>
    <row r="1333" spans="2:5" x14ac:dyDescent="0.3">
      <c r="B1333" s="42"/>
      <c r="C1333" s="42"/>
      <c r="D1333" s="42"/>
      <c r="E1333" s="50"/>
    </row>
    <row r="1334" spans="2:5" x14ac:dyDescent="0.3">
      <c r="B1334" s="42"/>
      <c r="C1334" s="42"/>
      <c r="D1334" s="42"/>
      <c r="E1334" s="50"/>
    </row>
    <row r="1335" spans="2:5" x14ac:dyDescent="0.3">
      <c r="B1335" s="42"/>
      <c r="C1335" s="42"/>
      <c r="D1335" s="42"/>
      <c r="E1335" s="50"/>
    </row>
    <row r="1336" spans="2:5" x14ac:dyDescent="0.3">
      <c r="B1336" s="42"/>
      <c r="C1336" s="42"/>
      <c r="D1336" s="42"/>
      <c r="E1336" s="50"/>
    </row>
    <row r="1337" spans="2:5" x14ac:dyDescent="0.3">
      <c r="B1337" s="42"/>
      <c r="C1337" s="42"/>
      <c r="D1337" s="42"/>
      <c r="E1337" s="50"/>
    </row>
    <row r="1338" spans="2:5" x14ac:dyDescent="0.3">
      <c r="B1338" s="42"/>
      <c r="C1338" s="42"/>
      <c r="D1338" s="42"/>
      <c r="E1338" s="50"/>
    </row>
    <row r="1339" spans="2:5" x14ac:dyDescent="0.3">
      <c r="B1339" s="42"/>
      <c r="C1339" s="42"/>
      <c r="D1339" s="42"/>
      <c r="E1339" s="50"/>
    </row>
    <row r="1340" spans="2:5" x14ac:dyDescent="0.3">
      <c r="B1340" s="42"/>
      <c r="C1340" s="42"/>
      <c r="D1340" s="42"/>
      <c r="E1340" s="50"/>
    </row>
    <row r="1341" spans="2:5" x14ac:dyDescent="0.3">
      <c r="B1341" s="42"/>
      <c r="C1341" s="42"/>
      <c r="D1341" s="42"/>
      <c r="E1341" s="50"/>
    </row>
    <row r="1342" spans="2:5" x14ac:dyDescent="0.3">
      <c r="B1342" s="42"/>
      <c r="C1342" s="42"/>
      <c r="D1342" s="42"/>
      <c r="E1342" s="50"/>
    </row>
    <row r="1343" spans="2:5" x14ac:dyDescent="0.3">
      <c r="B1343" s="42"/>
      <c r="C1343" s="42"/>
      <c r="D1343" s="42"/>
      <c r="E1343" s="50"/>
    </row>
    <row r="1344" spans="2:5" x14ac:dyDescent="0.3">
      <c r="B1344" s="42"/>
      <c r="C1344" s="42"/>
      <c r="D1344" s="42"/>
      <c r="E1344" s="50"/>
    </row>
    <row r="1345" spans="2:5" x14ac:dyDescent="0.3">
      <c r="B1345" s="42"/>
      <c r="C1345" s="42"/>
      <c r="D1345" s="42"/>
      <c r="E1345" s="50"/>
    </row>
    <row r="1346" spans="2:5" x14ac:dyDescent="0.3">
      <c r="B1346" s="42"/>
      <c r="C1346" s="42"/>
      <c r="D1346" s="42"/>
      <c r="E1346" s="50"/>
    </row>
    <row r="1347" spans="2:5" x14ac:dyDescent="0.3">
      <c r="B1347" s="42"/>
      <c r="C1347" s="42"/>
      <c r="D1347" s="42"/>
      <c r="E1347" s="50"/>
    </row>
    <row r="1348" spans="2:5" x14ac:dyDescent="0.3">
      <c r="B1348" s="42"/>
      <c r="C1348" s="42"/>
      <c r="D1348" s="42"/>
      <c r="E1348" s="50"/>
    </row>
    <row r="1349" spans="2:5" x14ac:dyDescent="0.3">
      <c r="B1349" s="42"/>
      <c r="C1349" s="42"/>
      <c r="D1349" s="42"/>
      <c r="E1349" s="50"/>
    </row>
    <row r="1350" spans="2:5" x14ac:dyDescent="0.3">
      <c r="B1350" s="42"/>
      <c r="C1350" s="42"/>
      <c r="D1350" s="42"/>
      <c r="E1350" s="50"/>
    </row>
    <row r="1351" spans="2:5" x14ac:dyDescent="0.3">
      <c r="B1351" s="42"/>
      <c r="C1351" s="42"/>
      <c r="D1351" s="42"/>
      <c r="E1351" s="50"/>
    </row>
    <row r="1352" spans="2:5" x14ac:dyDescent="0.3">
      <c r="B1352" s="42"/>
      <c r="C1352" s="42"/>
      <c r="D1352" s="42"/>
      <c r="E1352" s="50"/>
    </row>
    <row r="1353" spans="2:5" x14ac:dyDescent="0.3">
      <c r="B1353" s="42"/>
      <c r="C1353" s="42"/>
      <c r="D1353" s="42"/>
      <c r="E1353" s="50"/>
    </row>
    <row r="1354" spans="2:5" x14ac:dyDescent="0.3">
      <c r="B1354" s="42"/>
      <c r="C1354" s="42"/>
      <c r="D1354" s="42"/>
      <c r="E1354" s="50"/>
    </row>
    <row r="1355" spans="2:5" x14ac:dyDescent="0.3">
      <c r="B1355" s="42"/>
      <c r="C1355" s="42"/>
      <c r="D1355" s="42"/>
      <c r="E1355" s="50"/>
    </row>
    <row r="1356" spans="2:5" x14ac:dyDescent="0.3">
      <c r="B1356" s="42"/>
      <c r="C1356" s="42"/>
      <c r="D1356" s="42"/>
      <c r="E1356" s="50"/>
    </row>
    <row r="1357" spans="2:5" x14ac:dyDescent="0.3">
      <c r="B1357" s="42"/>
      <c r="C1357" s="42"/>
      <c r="D1357" s="42"/>
      <c r="E1357" s="50"/>
    </row>
    <row r="1358" spans="2:5" x14ac:dyDescent="0.3">
      <c r="B1358" s="42"/>
      <c r="C1358" s="42"/>
      <c r="D1358" s="42"/>
      <c r="E1358" s="50"/>
    </row>
    <row r="1359" spans="2:5" x14ac:dyDescent="0.3">
      <c r="B1359" s="42"/>
      <c r="C1359" s="42"/>
      <c r="D1359" s="42"/>
      <c r="E1359" s="50"/>
    </row>
    <row r="1360" spans="2:5" x14ac:dyDescent="0.3">
      <c r="B1360" s="42"/>
      <c r="C1360" s="42"/>
      <c r="D1360" s="42"/>
      <c r="E1360" s="50"/>
    </row>
    <row r="1361" spans="2:5" x14ac:dyDescent="0.3">
      <c r="B1361" s="42"/>
      <c r="C1361" s="42"/>
      <c r="D1361" s="42"/>
      <c r="E1361" s="50"/>
    </row>
    <row r="1362" spans="2:5" x14ac:dyDescent="0.3">
      <c r="B1362" s="42"/>
      <c r="C1362" s="42"/>
      <c r="D1362" s="42"/>
      <c r="E1362" s="50"/>
    </row>
    <row r="1363" spans="2:5" x14ac:dyDescent="0.3">
      <c r="B1363" s="42"/>
      <c r="C1363" s="42"/>
      <c r="D1363" s="42"/>
      <c r="E1363" s="50"/>
    </row>
    <row r="1364" spans="2:5" x14ac:dyDescent="0.3">
      <c r="B1364" s="42"/>
      <c r="C1364" s="42"/>
      <c r="D1364" s="42"/>
      <c r="E1364" s="50"/>
    </row>
    <row r="1365" spans="2:5" x14ac:dyDescent="0.3">
      <c r="B1365" s="42"/>
      <c r="C1365" s="42"/>
      <c r="D1365" s="42"/>
      <c r="E1365" s="50"/>
    </row>
    <row r="1366" spans="2:5" x14ac:dyDescent="0.3">
      <c r="B1366" s="42"/>
      <c r="C1366" s="42"/>
      <c r="D1366" s="42"/>
      <c r="E1366" s="50"/>
    </row>
    <row r="1367" spans="2:5" x14ac:dyDescent="0.3">
      <c r="B1367" s="42"/>
      <c r="C1367" s="42"/>
      <c r="D1367" s="42"/>
      <c r="E1367" s="50"/>
    </row>
    <row r="1368" spans="2:5" x14ac:dyDescent="0.3">
      <c r="B1368" s="42"/>
      <c r="C1368" s="42"/>
      <c r="D1368" s="42"/>
      <c r="E1368" s="50"/>
    </row>
    <row r="1369" spans="2:5" x14ac:dyDescent="0.3">
      <c r="B1369" s="42"/>
      <c r="C1369" s="42"/>
      <c r="D1369" s="42"/>
      <c r="E1369" s="50"/>
    </row>
    <row r="1370" spans="2:5" x14ac:dyDescent="0.3">
      <c r="B1370" s="42"/>
      <c r="C1370" s="42"/>
      <c r="D1370" s="42"/>
      <c r="E1370" s="50"/>
    </row>
    <row r="1371" spans="2:5" x14ac:dyDescent="0.3">
      <c r="B1371" s="42"/>
      <c r="C1371" s="42"/>
      <c r="D1371" s="42"/>
      <c r="E1371" s="50"/>
    </row>
    <row r="1372" spans="2:5" x14ac:dyDescent="0.3">
      <c r="B1372" s="42"/>
      <c r="C1372" s="42"/>
      <c r="D1372" s="42"/>
      <c r="E1372" s="50"/>
    </row>
    <row r="1373" spans="2:5" x14ac:dyDescent="0.3">
      <c r="B1373" s="42"/>
      <c r="C1373" s="42"/>
      <c r="D1373" s="42"/>
      <c r="E1373" s="50"/>
    </row>
    <row r="1374" spans="2:5" x14ac:dyDescent="0.3">
      <c r="B1374" s="42"/>
      <c r="C1374" s="42"/>
      <c r="D1374" s="42"/>
      <c r="E1374" s="50"/>
    </row>
    <row r="1375" spans="2:5" x14ac:dyDescent="0.3">
      <c r="B1375" s="42"/>
      <c r="C1375" s="42"/>
      <c r="D1375" s="42"/>
      <c r="E1375" s="50"/>
    </row>
    <row r="1376" spans="2:5" x14ac:dyDescent="0.3">
      <c r="B1376" s="42"/>
      <c r="C1376" s="42"/>
      <c r="D1376" s="42"/>
      <c r="E1376" s="50"/>
    </row>
    <row r="1377" spans="2:5" x14ac:dyDescent="0.3">
      <c r="B1377" s="42"/>
      <c r="C1377" s="42"/>
      <c r="D1377" s="42"/>
      <c r="E1377" s="50"/>
    </row>
    <row r="1378" spans="2:5" x14ac:dyDescent="0.3">
      <c r="B1378" s="42"/>
      <c r="C1378" s="42"/>
      <c r="D1378" s="42"/>
      <c r="E1378" s="50"/>
    </row>
    <row r="1379" spans="2:5" x14ac:dyDescent="0.3">
      <c r="B1379" s="42"/>
      <c r="C1379" s="42"/>
      <c r="D1379" s="42"/>
      <c r="E1379" s="50"/>
    </row>
    <row r="1380" spans="2:5" x14ac:dyDescent="0.3">
      <c r="B1380" s="42"/>
      <c r="C1380" s="42"/>
      <c r="D1380" s="42"/>
      <c r="E1380" s="50"/>
    </row>
    <row r="1381" spans="2:5" x14ac:dyDescent="0.3">
      <c r="B1381" s="42"/>
      <c r="C1381" s="42"/>
      <c r="D1381" s="42"/>
      <c r="E1381" s="50"/>
    </row>
    <row r="1382" spans="2:5" x14ac:dyDescent="0.3">
      <c r="B1382" s="42"/>
      <c r="C1382" s="42"/>
      <c r="D1382" s="42"/>
      <c r="E1382" s="50"/>
    </row>
    <row r="1383" spans="2:5" x14ac:dyDescent="0.3">
      <c r="B1383" s="42"/>
      <c r="C1383" s="42"/>
      <c r="D1383" s="42"/>
      <c r="E1383" s="50"/>
    </row>
    <row r="1384" spans="2:5" x14ac:dyDescent="0.3">
      <c r="B1384" s="42"/>
      <c r="C1384" s="42"/>
      <c r="D1384" s="42"/>
      <c r="E1384" s="50"/>
    </row>
    <row r="1385" spans="2:5" x14ac:dyDescent="0.3">
      <c r="B1385" s="42"/>
      <c r="C1385" s="42"/>
      <c r="D1385" s="42"/>
      <c r="E1385" s="50"/>
    </row>
    <row r="1386" spans="2:5" x14ac:dyDescent="0.3">
      <c r="B1386" s="42"/>
      <c r="C1386" s="42"/>
      <c r="D1386" s="42"/>
      <c r="E1386" s="50"/>
    </row>
    <row r="1387" spans="2:5" x14ac:dyDescent="0.3">
      <c r="B1387" s="42"/>
      <c r="C1387" s="42"/>
      <c r="D1387" s="42"/>
      <c r="E1387" s="50"/>
    </row>
    <row r="1388" spans="2:5" x14ac:dyDescent="0.3">
      <c r="B1388" s="42"/>
      <c r="C1388" s="42"/>
      <c r="D1388" s="42"/>
      <c r="E1388" s="50"/>
    </row>
    <row r="1389" spans="2:5" x14ac:dyDescent="0.3">
      <c r="B1389" s="42"/>
      <c r="C1389" s="42"/>
      <c r="D1389" s="42"/>
      <c r="E1389" s="50"/>
    </row>
    <row r="1390" spans="2:5" x14ac:dyDescent="0.3">
      <c r="B1390" s="42"/>
      <c r="C1390" s="42"/>
      <c r="D1390" s="42"/>
      <c r="E1390" s="50"/>
    </row>
    <row r="1391" spans="2:5" x14ac:dyDescent="0.3">
      <c r="B1391" s="42"/>
      <c r="C1391" s="42"/>
      <c r="D1391" s="42"/>
      <c r="E1391" s="50"/>
    </row>
    <row r="1392" spans="2:5" x14ac:dyDescent="0.3">
      <c r="B1392" s="42"/>
      <c r="C1392" s="42"/>
      <c r="D1392" s="42"/>
      <c r="E1392" s="50"/>
    </row>
    <row r="1393" spans="2:5" x14ac:dyDescent="0.3">
      <c r="B1393" s="42"/>
      <c r="C1393" s="42"/>
      <c r="D1393" s="42"/>
      <c r="E1393" s="50"/>
    </row>
    <row r="1394" spans="2:5" x14ac:dyDescent="0.3">
      <c r="B1394" s="42"/>
      <c r="C1394" s="42"/>
      <c r="D1394" s="42"/>
      <c r="E1394" s="50"/>
    </row>
    <row r="1395" spans="2:5" x14ac:dyDescent="0.3">
      <c r="B1395" s="42"/>
      <c r="C1395" s="42"/>
      <c r="D1395" s="42"/>
      <c r="E1395" s="50"/>
    </row>
    <row r="1396" spans="2:5" x14ac:dyDescent="0.3">
      <c r="B1396" s="42"/>
      <c r="C1396" s="42"/>
      <c r="D1396" s="42"/>
      <c r="E1396" s="50"/>
    </row>
    <row r="1397" spans="2:5" x14ac:dyDescent="0.3">
      <c r="B1397" s="42"/>
      <c r="C1397" s="42"/>
      <c r="D1397" s="42"/>
      <c r="E1397" s="50"/>
    </row>
    <row r="1398" spans="2:5" x14ac:dyDescent="0.3">
      <c r="B1398" s="42"/>
      <c r="C1398" s="42"/>
      <c r="D1398" s="42"/>
      <c r="E1398" s="50"/>
    </row>
    <row r="1399" spans="2:5" x14ac:dyDescent="0.3">
      <c r="B1399" s="42"/>
      <c r="C1399" s="42"/>
      <c r="D1399" s="42"/>
      <c r="E1399" s="50"/>
    </row>
    <row r="1400" spans="2:5" x14ac:dyDescent="0.3">
      <c r="B1400" s="42"/>
      <c r="C1400" s="42"/>
      <c r="D1400" s="42"/>
      <c r="E1400" s="50"/>
    </row>
    <row r="1401" spans="2:5" x14ac:dyDescent="0.3">
      <c r="B1401" s="42"/>
      <c r="C1401" s="42"/>
      <c r="D1401" s="42"/>
      <c r="E1401" s="50"/>
    </row>
    <row r="1402" spans="2:5" x14ac:dyDescent="0.3">
      <c r="B1402" s="42"/>
      <c r="C1402" s="42"/>
      <c r="D1402" s="42"/>
      <c r="E1402" s="50"/>
    </row>
    <row r="1403" spans="2:5" x14ac:dyDescent="0.3">
      <c r="B1403" s="42"/>
      <c r="C1403" s="42"/>
      <c r="D1403" s="42"/>
      <c r="E1403" s="50"/>
    </row>
    <row r="1404" spans="2:5" x14ac:dyDescent="0.3">
      <c r="B1404" s="42"/>
      <c r="C1404" s="42"/>
      <c r="D1404" s="42"/>
      <c r="E1404" s="50"/>
    </row>
    <row r="1405" spans="2:5" x14ac:dyDescent="0.3">
      <c r="B1405" s="42"/>
      <c r="C1405" s="42"/>
      <c r="D1405" s="42"/>
      <c r="E1405" s="50"/>
    </row>
    <row r="1406" spans="2:5" x14ac:dyDescent="0.3">
      <c r="B1406" s="42"/>
      <c r="C1406" s="42"/>
      <c r="D1406" s="42"/>
      <c r="E1406" s="50"/>
    </row>
    <row r="1407" spans="2:5" x14ac:dyDescent="0.3">
      <c r="B1407" s="42"/>
      <c r="C1407" s="42"/>
      <c r="D1407" s="42"/>
      <c r="E1407" s="50"/>
    </row>
    <row r="1408" spans="2:5" x14ac:dyDescent="0.3">
      <c r="B1408" s="42"/>
      <c r="C1408" s="42"/>
      <c r="D1408" s="42"/>
      <c r="E1408" s="50"/>
    </row>
    <row r="1409" spans="2:5" x14ac:dyDescent="0.3">
      <c r="B1409" s="42"/>
      <c r="C1409" s="42"/>
      <c r="D1409" s="42"/>
      <c r="E1409" s="50"/>
    </row>
    <row r="1410" spans="2:5" x14ac:dyDescent="0.3">
      <c r="B1410" s="42"/>
      <c r="C1410" s="42"/>
      <c r="D1410" s="42"/>
      <c r="E1410" s="50"/>
    </row>
    <row r="1411" spans="2:5" x14ac:dyDescent="0.3">
      <c r="B1411" s="42"/>
      <c r="C1411" s="42"/>
      <c r="D1411" s="42"/>
      <c r="E1411" s="50"/>
    </row>
    <row r="1412" spans="2:5" x14ac:dyDescent="0.3">
      <c r="B1412" s="42"/>
      <c r="C1412" s="42"/>
      <c r="D1412" s="42"/>
      <c r="E1412" s="50"/>
    </row>
    <row r="1413" spans="2:5" x14ac:dyDescent="0.3">
      <c r="B1413" s="42"/>
      <c r="C1413" s="42"/>
      <c r="D1413" s="42"/>
      <c r="E1413" s="50"/>
    </row>
    <row r="1414" spans="2:5" x14ac:dyDescent="0.3">
      <c r="B1414" s="42"/>
      <c r="C1414" s="42"/>
      <c r="D1414" s="42"/>
      <c r="E1414" s="50"/>
    </row>
    <row r="1415" spans="2:5" x14ac:dyDescent="0.3">
      <c r="B1415" s="42"/>
      <c r="C1415" s="42"/>
      <c r="D1415" s="42"/>
      <c r="E1415" s="50"/>
    </row>
    <row r="1416" spans="2:5" x14ac:dyDescent="0.3">
      <c r="B1416" s="42"/>
      <c r="C1416" s="42"/>
      <c r="D1416" s="42"/>
      <c r="E1416" s="50"/>
    </row>
    <row r="1417" spans="2:5" x14ac:dyDescent="0.3">
      <c r="B1417" s="42"/>
      <c r="C1417" s="42"/>
      <c r="D1417" s="42"/>
      <c r="E1417" s="50"/>
    </row>
    <row r="1418" spans="2:5" x14ac:dyDescent="0.3">
      <c r="B1418" s="42"/>
      <c r="C1418" s="42"/>
      <c r="D1418" s="42"/>
      <c r="E1418" s="50"/>
    </row>
    <row r="1419" spans="2:5" x14ac:dyDescent="0.3">
      <c r="B1419" s="42"/>
      <c r="C1419" s="42"/>
      <c r="D1419" s="42"/>
      <c r="E1419" s="50"/>
    </row>
    <row r="1420" spans="2:5" x14ac:dyDescent="0.3">
      <c r="B1420" s="42"/>
      <c r="C1420" s="42"/>
      <c r="D1420" s="42"/>
      <c r="E1420" s="50"/>
    </row>
    <row r="1421" spans="2:5" x14ac:dyDescent="0.3">
      <c r="B1421" s="42"/>
      <c r="C1421" s="42"/>
      <c r="D1421" s="42"/>
      <c r="E1421" s="50"/>
    </row>
    <row r="1422" spans="2:5" x14ac:dyDescent="0.3">
      <c r="B1422" s="42"/>
      <c r="C1422" s="42"/>
      <c r="D1422" s="42"/>
      <c r="E1422" s="50"/>
    </row>
    <row r="1423" spans="2:5" x14ac:dyDescent="0.3">
      <c r="B1423" s="42"/>
      <c r="C1423" s="42"/>
      <c r="D1423" s="42"/>
      <c r="E1423" s="50"/>
    </row>
    <row r="1424" spans="2:5" x14ac:dyDescent="0.3">
      <c r="B1424" s="42"/>
      <c r="C1424" s="42"/>
      <c r="D1424" s="42"/>
      <c r="E1424" s="50"/>
    </row>
    <row r="1425" spans="2:5" x14ac:dyDescent="0.3">
      <c r="B1425" s="42"/>
      <c r="C1425" s="42"/>
      <c r="D1425" s="42"/>
      <c r="E1425" s="50"/>
    </row>
    <row r="1426" spans="2:5" x14ac:dyDescent="0.3">
      <c r="B1426" s="42"/>
      <c r="C1426" s="42"/>
      <c r="D1426" s="42"/>
      <c r="E1426" s="50"/>
    </row>
    <row r="1427" spans="2:5" x14ac:dyDescent="0.3">
      <c r="B1427" s="42"/>
      <c r="C1427" s="42"/>
      <c r="D1427" s="42"/>
      <c r="E1427" s="50"/>
    </row>
    <row r="1428" spans="2:5" x14ac:dyDescent="0.3">
      <c r="B1428" s="42"/>
      <c r="C1428" s="42"/>
      <c r="D1428" s="42"/>
      <c r="E1428" s="50"/>
    </row>
    <row r="1429" spans="2:5" x14ac:dyDescent="0.3">
      <c r="B1429" s="42"/>
      <c r="C1429" s="42"/>
      <c r="D1429" s="42"/>
      <c r="E1429" s="50"/>
    </row>
    <row r="1430" spans="2:5" x14ac:dyDescent="0.3">
      <c r="B1430" s="42"/>
      <c r="C1430" s="42"/>
      <c r="D1430" s="42"/>
      <c r="E1430" s="50"/>
    </row>
    <row r="1431" spans="2:5" x14ac:dyDescent="0.3">
      <c r="B1431" s="42"/>
      <c r="C1431" s="42"/>
      <c r="D1431" s="42"/>
      <c r="E1431" s="50"/>
    </row>
    <row r="1432" spans="2:5" x14ac:dyDescent="0.3">
      <c r="B1432" s="42"/>
      <c r="C1432" s="42"/>
      <c r="D1432" s="42"/>
      <c r="E1432" s="50"/>
    </row>
    <row r="1433" spans="2:5" x14ac:dyDescent="0.3">
      <c r="B1433" s="42"/>
      <c r="C1433" s="42"/>
      <c r="D1433" s="42"/>
      <c r="E1433" s="50"/>
    </row>
    <row r="1434" spans="2:5" x14ac:dyDescent="0.3">
      <c r="B1434" s="42"/>
      <c r="C1434" s="42"/>
      <c r="D1434" s="42"/>
      <c r="E1434" s="50"/>
    </row>
    <row r="1435" spans="2:5" x14ac:dyDescent="0.3">
      <c r="B1435" s="42"/>
      <c r="C1435" s="42"/>
      <c r="D1435" s="42"/>
      <c r="E1435" s="50"/>
    </row>
    <row r="1436" spans="2:5" x14ac:dyDescent="0.3">
      <c r="B1436" s="42"/>
      <c r="C1436" s="42"/>
      <c r="D1436" s="42"/>
      <c r="E1436" s="50"/>
    </row>
    <row r="1437" spans="2:5" x14ac:dyDescent="0.3">
      <c r="B1437" s="42"/>
      <c r="C1437" s="42"/>
      <c r="D1437" s="42"/>
      <c r="E1437" s="50"/>
    </row>
    <row r="1438" spans="2:5" x14ac:dyDescent="0.3">
      <c r="B1438" s="42"/>
      <c r="C1438" s="42"/>
      <c r="D1438" s="42"/>
      <c r="E1438" s="50"/>
    </row>
    <row r="1439" spans="2:5" x14ac:dyDescent="0.3">
      <c r="B1439" s="42"/>
      <c r="C1439" s="42"/>
      <c r="D1439" s="42"/>
      <c r="E1439" s="50"/>
    </row>
    <row r="1440" spans="2:5" x14ac:dyDescent="0.3">
      <c r="B1440" s="42"/>
      <c r="C1440" s="42"/>
      <c r="D1440" s="42"/>
      <c r="E1440" s="50"/>
    </row>
    <row r="1441" spans="2:5" x14ac:dyDescent="0.3">
      <c r="B1441" s="42"/>
      <c r="C1441" s="42"/>
      <c r="D1441" s="42"/>
      <c r="E1441" s="50"/>
    </row>
    <row r="1442" spans="2:5" x14ac:dyDescent="0.3">
      <c r="B1442" s="42"/>
      <c r="C1442" s="42"/>
      <c r="D1442" s="42"/>
      <c r="E1442" s="50"/>
    </row>
    <row r="1443" spans="2:5" x14ac:dyDescent="0.3">
      <c r="B1443" s="42"/>
      <c r="C1443" s="42"/>
      <c r="D1443" s="42"/>
      <c r="E1443" s="50"/>
    </row>
    <row r="1444" spans="2:5" x14ac:dyDescent="0.3">
      <c r="B1444" s="42"/>
      <c r="C1444" s="42"/>
      <c r="D1444" s="42"/>
      <c r="E1444" s="50"/>
    </row>
    <row r="1445" spans="2:5" x14ac:dyDescent="0.3">
      <c r="B1445" s="42"/>
      <c r="C1445" s="42"/>
      <c r="D1445" s="42"/>
      <c r="E1445" s="50"/>
    </row>
    <row r="1446" spans="2:5" x14ac:dyDescent="0.3">
      <c r="B1446" s="42"/>
      <c r="C1446" s="42"/>
      <c r="D1446" s="42"/>
      <c r="E1446" s="50"/>
    </row>
    <row r="1447" spans="2:5" x14ac:dyDescent="0.3">
      <c r="B1447" s="42"/>
      <c r="C1447" s="42"/>
      <c r="D1447" s="42"/>
      <c r="E1447" s="50"/>
    </row>
    <row r="1448" spans="2:5" x14ac:dyDescent="0.3">
      <c r="B1448" s="42"/>
      <c r="C1448" s="42"/>
      <c r="D1448" s="42"/>
      <c r="E1448" s="50"/>
    </row>
    <row r="1449" spans="2:5" x14ac:dyDescent="0.3">
      <c r="B1449" s="42"/>
      <c r="C1449" s="42"/>
      <c r="D1449" s="42"/>
      <c r="E1449" s="50"/>
    </row>
    <row r="1450" spans="2:5" x14ac:dyDescent="0.3">
      <c r="B1450" s="42"/>
      <c r="C1450" s="42"/>
      <c r="D1450" s="42"/>
      <c r="E1450" s="50"/>
    </row>
    <row r="1451" spans="2:5" x14ac:dyDescent="0.3">
      <c r="B1451" s="42"/>
      <c r="C1451" s="42"/>
      <c r="D1451" s="42"/>
      <c r="E1451" s="50"/>
    </row>
    <row r="1452" spans="2:5" x14ac:dyDescent="0.3">
      <c r="B1452" s="42"/>
      <c r="C1452" s="42"/>
      <c r="D1452" s="42"/>
      <c r="E1452" s="50"/>
    </row>
    <row r="1453" spans="2:5" x14ac:dyDescent="0.3">
      <c r="B1453" s="42"/>
      <c r="C1453" s="42"/>
      <c r="D1453" s="42"/>
      <c r="E1453" s="50"/>
    </row>
    <row r="1454" spans="2:5" x14ac:dyDescent="0.3">
      <c r="B1454" s="42"/>
      <c r="C1454" s="42"/>
      <c r="D1454" s="42"/>
      <c r="E1454" s="50"/>
    </row>
    <row r="1455" spans="2:5" x14ac:dyDescent="0.3">
      <c r="B1455" s="42"/>
      <c r="C1455" s="42"/>
      <c r="D1455" s="42"/>
      <c r="E1455" s="50"/>
    </row>
    <row r="1456" spans="2:5" x14ac:dyDescent="0.3">
      <c r="B1456" s="42"/>
      <c r="C1456" s="42"/>
      <c r="D1456" s="42"/>
      <c r="E1456" s="50"/>
    </row>
    <row r="1457" spans="2:5" x14ac:dyDescent="0.3">
      <c r="B1457" s="42"/>
      <c r="C1457" s="42"/>
      <c r="D1457" s="42"/>
      <c r="E1457" s="50"/>
    </row>
    <row r="1458" spans="2:5" x14ac:dyDescent="0.3">
      <c r="B1458" s="42"/>
      <c r="C1458" s="42"/>
      <c r="D1458" s="42"/>
      <c r="E1458" s="50"/>
    </row>
    <row r="1459" spans="2:5" x14ac:dyDescent="0.3">
      <c r="B1459" s="42"/>
      <c r="C1459" s="42"/>
      <c r="D1459" s="42"/>
      <c r="E1459" s="50"/>
    </row>
    <row r="1460" spans="2:5" x14ac:dyDescent="0.3">
      <c r="B1460" s="42"/>
      <c r="C1460" s="42"/>
      <c r="D1460" s="42"/>
      <c r="E1460" s="50"/>
    </row>
    <row r="1461" spans="2:5" x14ac:dyDescent="0.3">
      <c r="B1461" s="42"/>
      <c r="C1461" s="42"/>
      <c r="D1461" s="42"/>
      <c r="E1461" s="50"/>
    </row>
    <row r="1462" spans="2:5" x14ac:dyDescent="0.3">
      <c r="B1462" s="42"/>
      <c r="C1462" s="42"/>
      <c r="D1462" s="42"/>
      <c r="E1462" s="50"/>
    </row>
    <row r="1463" spans="2:5" x14ac:dyDescent="0.3">
      <c r="B1463" s="42"/>
      <c r="C1463" s="42"/>
      <c r="D1463" s="42"/>
      <c r="E1463" s="50"/>
    </row>
    <row r="1464" spans="2:5" x14ac:dyDescent="0.3">
      <c r="B1464" s="42"/>
      <c r="C1464" s="42"/>
      <c r="D1464" s="42"/>
      <c r="E1464" s="50"/>
    </row>
    <row r="1465" spans="2:5" x14ac:dyDescent="0.3">
      <c r="B1465" s="42"/>
      <c r="C1465" s="42"/>
      <c r="D1465" s="42"/>
      <c r="E1465" s="50"/>
    </row>
    <row r="1466" spans="2:5" x14ac:dyDescent="0.3">
      <c r="B1466" s="42"/>
      <c r="C1466" s="42"/>
      <c r="D1466" s="42"/>
      <c r="E1466" s="50"/>
    </row>
    <row r="1467" spans="2:5" x14ac:dyDescent="0.3">
      <c r="B1467" s="42"/>
      <c r="C1467" s="42"/>
      <c r="D1467" s="42"/>
      <c r="E1467" s="50"/>
    </row>
    <row r="1468" spans="2:5" x14ac:dyDescent="0.3">
      <c r="B1468" s="42"/>
      <c r="C1468" s="42"/>
      <c r="D1468" s="42"/>
      <c r="E1468" s="50"/>
    </row>
    <row r="1469" spans="2:5" x14ac:dyDescent="0.3">
      <c r="B1469" s="42"/>
      <c r="C1469" s="42"/>
      <c r="D1469" s="42"/>
      <c r="E1469" s="50"/>
    </row>
    <row r="1470" spans="2:5" x14ac:dyDescent="0.3">
      <c r="B1470" s="42"/>
      <c r="C1470" s="42"/>
      <c r="D1470" s="42"/>
      <c r="E1470" s="50"/>
    </row>
    <row r="1471" spans="2:5" x14ac:dyDescent="0.3">
      <c r="B1471" s="42"/>
      <c r="C1471" s="42"/>
      <c r="D1471" s="42"/>
      <c r="E1471" s="50"/>
    </row>
    <row r="1472" spans="2:5" x14ac:dyDescent="0.3">
      <c r="B1472" s="42"/>
      <c r="C1472" s="42"/>
      <c r="D1472" s="42"/>
      <c r="E1472" s="50"/>
    </row>
    <row r="1473" spans="2:5" x14ac:dyDescent="0.3">
      <c r="B1473" s="42"/>
      <c r="C1473" s="42"/>
      <c r="D1473" s="42"/>
      <c r="E1473" s="50"/>
    </row>
    <row r="1474" spans="2:5" x14ac:dyDescent="0.3">
      <c r="B1474" s="42"/>
      <c r="C1474" s="42"/>
      <c r="D1474" s="42"/>
      <c r="E1474" s="50"/>
    </row>
    <row r="1475" spans="2:5" x14ac:dyDescent="0.3">
      <c r="B1475" s="42"/>
      <c r="C1475" s="42"/>
      <c r="D1475" s="42"/>
      <c r="E1475" s="50"/>
    </row>
    <row r="1476" spans="2:5" x14ac:dyDescent="0.3">
      <c r="B1476" s="42"/>
      <c r="C1476" s="42"/>
      <c r="D1476" s="42"/>
      <c r="E1476" s="50"/>
    </row>
    <row r="1477" spans="2:5" x14ac:dyDescent="0.3">
      <c r="B1477" s="42"/>
      <c r="C1477" s="42"/>
      <c r="D1477" s="42"/>
      <c r="E1477" s="50"/>
    </row>
    <row r="1478" spans="2:5" x14ac:dyDescent="0.3">
      <c r="B1478" s="42"/>
      <c r="C1478" s="42"/>
      <c r="D1478" s="42"/>
      <c r="E1478" s="50"/>
    </row>
    <row r="1479" spans="2:5" x14ac:dyDescent="0.3">
      <c r="B1479" s="42"/>
      <c r="C1479" s="42"/>
      <c r="D1479" s="42"/>
      <c r="E1479" s="50"/>
    </row>
    <row r="1480" spans="2:5" x14ac:dyDescent="0.3">
      <c r="B1480" s="42"/>
      <c r="C1480" s="42"/>
      <c r="D1480" s="42"/>
      <c r="E1480" s="50"/>
    </row>
    <row r="1481" spans="2:5" x14ac:dyDescent="0.3">
      <c r="B1481" s="42"/>
      <c r="C1481" s="42"/>
      <c r="D1481" s="42"/>
      <c r="E1481" s="50"/>
    </row>
    <row r="1482" spans="2:5" x14ac:dyDescent="0.3">
      <c r="B1482" s="42"/>
      <c r="C1482" s="42"/>
      <c r="D1482" s="42"/>
      <c r="E1482" s="50"/>
    </row>
    <row r="1483" spans="2:5" x14ac:dyDescent="0.3">
      <c r="B1483" s="42"/>
      <c r="C1483" s="42"/>
      <c r="D1483" s="42"/>
      <c r="E1483" s="50"/>
    </row>
    <row r="1484" spans="2:5" x14ac:dyDescent="0.3">
      <c r="B1484" s="42"/>
      <c r="C1484" s="42"/>
      <c r="D1484" s="42"/>
      <c r="E1484" s="50"/>
    </row>
    <row r="1485" spans="2:5" x14ac:dyDescent="0.3">
      <c r="B1485" s="42"/>
      <c r="C1485" s="42"/>
      <c r="D1485" s="42"/>
      <c r="E1485" s="50"/>
    </row>
    <row r="1486" spans="2:5" x14ac:dyDescent="0.3">
      <c r="B1486" s="42"/>
      <c r="C1486" s="42"/>
      <c r="D1486" s="42"/>
      <c r="E1486" s="50"/>
    </row>
    <row r="1487" spans="2:5" x14ac:dyDescent="0.3">
      <c r="B1487" s="42"/>
      <c r="C1487" s="42"/>
      <c r="D1487" s="42"/>
      <c r="E1487" s="50"/>
    </row>
    <row r="1488" spans="2:5" x14ac:dyDescent="0.3">
      <c r="B1488" s="42"/>
      <c r="C1488" s="42"/>
      <c r="D1488" s="42"/>
      <c r="E1488" s="50"/>
    </row>
    <row r="1489" spans="2:5" x14ac:dyDescent="0.3">
      <c r="B1489" s="42"/>
      <c r="C1489" s="42"/>
      <c r="D1489" s="42"/>
      <c r="E1489" s="50"/>
    </row>
    <row r="1490" spans="2:5" x14ac:dyDescent="0.3">
      <c r="B1490" s="42"/>
      <c r="C1490" s="42"/>
      <c r="D1490" s="42"/>
      <c r="E1490" s="50"/>
    </row>
    <row r="1491" spans="2:5" x14ac:dyDescent="0.3">
      <c r="B1491" s="42"/>
      <c r="C1491" s="42"/>
      <c r="D1491" s="42"/>
      <c r="E1491" s="50"/>
    </row>
    <row r="1492" spans="2:5" x14ac:dyDescent="0.3">
      <c r="B1492" s="42"/>
      <c r="C1492" s="42"/>
      <c r="D1492" s="42"/>
      <c r="E1492" s="50"/>
    </row>
    <row r="1493" spans="2:5" x14ac:dyDescent="0.3">
      <c r="B1493" s="42"/>
      <c r="C1493" s="42"/>
      <c r="D1493" s="42"/>
      <c r="E1493" s="50"/>
    </row>
    <row r="1494" spans="2:5" x14ac:dyDescent="0.3">
      <c r="B1494" s="42"/>
      <c r="C1494" s="42"/>
      <c r="D1494" s="42"/>
      <c r="E1494" s="50"/>
    </row>
    <row r="1495" spans="2:5" x14ac:dyDescent="0.3">
      <c r="B1495" s="42"/>
      <c r="C1495" s="42"/>
      <c r="D1495" s="42"/>
      <c r="E1495" s="50"/>
    </row>
    <row r="1496" spans="2:5" x14ac:dyDescent="0.3">
      <c r="B1496" s="42"/>
      <c r="C1496" s="42"/>
      <c r="D1496" s="42"/>
      <c r="E1496" s="50"/>
    </row>
    <row r="1497" spans="2:5" x14ac:dyDescent="0.3">
      <c r="B1497" s="42"/>
      <c r="C1497" s="42"/>
      <c r="D1497" s="42"/>
      <c r="E1497" s="50"/>
    </row>
    <row r="1498" spans="2:5" x14ac:dyDescent="0.3">
      <c r="B1498" s="42"/>
      <c r="C1498" s="42"/>
      <c r="D1498" s="42"/>
      <c r="E1498" s="50"/>
    </row>
    <row r="1499" spans="2:5" x14ac:dyDescent="0.3">
      <c r="B1499" s="42"/>
      <c r="C1499" s="42"/>
      <c r="D1499" s="42"/>
      <c r="E1499" s="50"/>
    </row>
    <row r="1500" spans="2:5" x14ac:dyDescent="0.3">
      <c r="B1500" s="42"/>
      <c r="C1500" s="42"/>
      <c r="D1500" s="42"/>
      <c r="E1500" s="50"/>
    </row>
    <row r="1501" spans="2:5" x14ac:dyDescent="0.3">
      <c r="B1501" s="42"/>
      <c r="C1501" s="42"/>
      <c r="D1501" s="42"/>
      <c r="E1501" s="50"/>
    </row>
    <row r="1502" spans="2:5" x14ac:dyDescent="0.3">
      <c r="B1502" s="42"/>
      <c r="C1502" s="42"/>
      <c r="D1502" s="42"/>
      <c r="E1502" s="50"/>
    </row>
    <row r="1503" spans="2:5" x14ac:dyDescent="0.3">
      <c r="B1503" s="42"/>
      <c r="C1503" s="42"/>
      <c r="D1503" s="42"/>
      <c r="E1503" s="50"/>
    </row>
    <row r="1504" spans="2:5" x14ac:dyDescent="0.3">
      <c r="B1504" s="42"/>
      <c r="C1504" s="42"/>
      <c r="D1504" s="42"/>
      <c r="E1504" s="50"/>
    </row>
    <row r="1505" spans="2:5" x14ac:dyDescent="0.3">
      <c r="B1505" s="42"/>
      <c r="C1505" s="42"/>
      <c r="D1505" s="42"/>
      <c r="E1505" s="50"/>
    </row>
    <row r="1506" spans="2:5" x14ac:dyDescent="0.3">
      <c r="B1506" s="42"/>
      <c r="C1506" s="42"/>
      <c r="D1506" s="42"/>
      <c r="E1506" s="50"/>
    </row>
    <row r="1507" spans="2:5" x14ac:dyDescent="0.3">
      <c r="B1507" s="42"/>
      <c r="C1507" s="42"/>
      <c r="D1507" s="42"/>
      <c r="E1507" s="50"/>
    </row>
    <row r="1508" spans="2:5" x14ac:dyDescent="0.3">
      <c r="B1508" s="42"/>
      <c r="C1508" s="42"/>
      <c r="D1508" s="42"/>
      <c r="E1508" s="50"/>
    </row>
    <row r="1509" spans="2:5" x14ac:dyDescent="0.3">
      <c r="B1509" s="42"/>
      <c r="C1509" s="42"/>
      <c r="D1509" s="42"/>
      <c r="E1509" s="50"/>
    </row>
    <row r="1510" spans="2:5" x14ac:dyDescent="0.3">
      <c r="B1510" s="42"/>
      <c r="C1510" s="42"/>
      <c r="D1510" s="42"/>
      <c r="E1510" s="50"/>
    </row>
    <row r="1511" spans="2:5" x14ac:dyDescent="0.3">
      <c r="B1511" s="42"/>
      <c r="C1511" s="42"/>
      <c r="D1511" s="42"/>
      <c r="E1511" s="50"/>
    </row>
    <row r="1512" spans="2:5" x14ac:dyDescent="0.3">
      <c r="B1512" s="42"/>
      <c r="C1512" s="42"/>
      <c r="D1512" s="42"/>
      <c r="E1512" s="50"/>
    </row>
    <row r="1513" spans="2:5" x14ac:dyDescent="0.3">
      <c r="B1513" s="42"/>
      <c r="C1513" s="42"/>
      <c r="D1513" s="42"/>
      <c r="E1513" s="50"/>
    </row>
    <row r="1514" spans="2:5" x14ac:dyDescent="0.3">
      <c r="B1514" s="42"/>
      <c r="C1514" s="42"/>
      <c r="D1514" s="42"/>
      <c r="E1514" s="50"/>
    </row>
    <row r="1515" spans="2:5" x14ac:dyDescent="0.3">
      <c r="B1515" s="42"/>
      <c r="C1515" s="42"/>
      <c r="D1515" s="42"/>
      <c r="E1515" s="50"/>
    </row>
    <row r="1516" spans="2:5" x14ac:dyDescent="0.3">
      <c r="B1516" s="42"/>
      <c r="C1516" s="42"/>
      <c r="D1516" s="42"/>
      <c r="E1516" s="50"/>
    </row>
    <row r="1517" spans="2:5" x14ac:dyDescent="0.3">
      <c r="B1517" s="42"/>
      <c r="C1517" s="42"/>
      <c r="D1517" s="42"/>
      <c r="E1517" s="50"/>
    </row>
    <row r="1518" spans="2:5" x14ac:dyDescent="0.3">
      <c r="B1518" s="42"/>
      <c r="C1518" s="42"/>
      <c r="D1518" s="42"/>
      <c r="E1518" s="50"/>
    </row>
    <row r="1519" spans="2:5" x14ac:dyDescent="0.3">
      <c r="B1519" s="42"/>
      <c r="C1519" s="42"/>
      <c r="D1519" s="42"/>
      <c r="E1519" s="50"/>
    </row>
    <row r="1520" spans="2:5" x14ac:dyDescent="0.3">
      <c r="B1520" s="42"/>
      <c r="C1520" s="42"/>
      <c r="D1520" s="42"/>
      <c r="E1520" s="50"/>
    </row>
    <row r="1521" spans="2:5" x14ac:dyDescent="0.3">
      <c r="B1521" s="42"/>
      <c r="C1521" s="42"/>
      <c r="D1521" s="42"/>
      <c r="E1521" s="50"/>
    </row>
    <row r="1522" spans="2:5" x14ac:dyDescent="0.3">
      <c r="B1522" s="42"/>
      <c r="C1522" s="42"/>
      <c r="D1522" s="42"/>
      <c r="E1522" s="50"/>
    </row>
    <row r="1523" spans="2:5" x14ac:dyDescent="0.3">
      <c r="B1523" s="42"/>
      <c r="C1523" s="42"/>
      <c r="D1523" s="42"/>
      <c r="E1523" s="50"/>
    </row>
    <row r="1524" spans="2:5" x14ac:dyDescent="0.3">
      <c r="B1524" s="42"/>
      <c r="C1524" s="42"/>
      <c r="D1524" s="42"/>
      <c r="E1524" s="50"/>
    </row>
    <row r="1525" spans="2:5" x14ac:dyDescent="0.3">
      <c r="B1525" s="42"/>
      <c r="C1525" s="42"/>
      <c r="D1525" s="42"/>
      <c r="E1525" s="50"/>
    </row>
    <row r="1526" spans="2:5" x14ac:dyDescent="0.3">
      <c r="B1526" s="42"/>
      <c r="C1526" s="42"/>
      <c r="D1526" s="42"/>
      <c r="E1526" s="50"/>
    </row>
    <row r="1527" spans="2:5" x14ac:dyDescent="0.3">
      <c r="B1527" s="42"/>
      <c r="C1527" s="42"/>
      <c r="D1527" s="42"/>
      <c r="E1527" s="50"/>
    </row>
    <row r="1528" spans="2:5" x14ac:dyDescent="0.3">
      <c r="B1528" s="42"/>
      <c r="C1528" s="42"/>
      <c r="D1528" s="42"/>
      <c r="E1528" s="50"/>
    </row>
    <row r="1529" spans="2:5" x14ac:dyDescent="0.3">
      <c r="B1529" s="42"/>
      <c r="C1529" s="42"/>
      <c r="D1529" s="42"/>
      <c r="E1529" s="50"/>
    </row>
    <row r="1530" spans="2:5" x14ac:dyDescent="0.3">
      <c r="B1530" s="42"/>
      <c r="C1530" s="42"/>
      <c r="D1530" s="42"/>
      <c r="E1530" s="50"/>
    </row>
    <row r="1531" spans="2:5" x14ac:dyDescent="0.3">
      <c r="B1531" s="42"/>
      <c r="C1531" s="42"/>
      <c r="D1531" s="42"/>
      <c r="E1531" s="50"/>
    </row>
    <row r="1532" spans="2:5" x14ac:dyDescent="0.3">
      <c r="B1532" s="42"/>
      <c r="C1532" s="42"/>
      <c r="D1532" s="42"/>
      <c r="E1532" s="50"/>
    </row>
    <row r="1533" spans="2:5" x14ac:dyDescent="0.3">
      <c r="B1533" s="42"/>
      <c r="C1533" s="42"/>
      <c r="D1533" s="42"/>
      <c r="E1533" s="50"/>
    </row>
    <row r="1534" spans="2:5" x14ac:dyDescent="0.3">
      <c r="B1534" s="42"/>
      <c r="C1534" s="42"/>
      <c r="D1534" s="42"/>
      <c r="E1534" s="50"/>
    </row>
    <row r="1535" spans="2:5" x14ac:dyDescent="0.3">
      <c r="B1535" s="42"/>
      <c r="C1535" s="42"/>
      <c r="D1535" s="42"/>
      <c r="E1535" s="50"/>
    </row>
    <row r="1536" spans="2:5" x14ac:dyDescent="0.3">
      <c r="B1536" s="42"/>
      <c r="C1536" s="42"/>
      <c r="D1536" s="42"/>
      <c r="E1536" s="50"/>
    </row>
    <row r="1537" spans="2:5" x14ac:dyDescent="0.3">
      <c r="B1537" s="42"/>
      <c r="C1537" s="42"/>
      <c r="D1537" s="42"/>
      <c r="E1537" s="50"/>
    </row>
    <row r="1538" spans="2:5" x14ac:dyDescent="0.3">
      <c r="B1538" s="42"/>
      <c r="C1538" s="42"/>
      <c r="D1538" s="42"/>
      <c r="E1538" s="50"/>
    </row>
    <row r="1539" spans="2:5" x14ac:dyDescent="0.3">
      <c r="B1539" s="42"/>
      <c r="C1539" s="42"/>
      <c r="D1539" s="42"/>
      <c r="E1539" s="50"/>
    </row>
    <row r="1540" spans="2:5" x14ac:dyDescent="0.3">
      <c r="B1540" s="42"/>
      <c r="C1540" s="42"/>
      <c r="D1540" s="42"/>
      <c r="E1540" s="50"/>
    </row>
    <row r="1541" spans="2:5" x14ac:dyDescent="0.3">
      <c r="B1541" s="42"/>
      <c r="C1541" s="42"/>
      <c r="D1541" s="42"/>
      <c r="E1541" s="50"/>
    </row>
    <row r="1542" spans="2:5" x14ac:dyDescent="0.3">
      <c r="B1542" s="42"/>
      <c r="C1542" s="42"/>
      <c r="D1542" s="42"/>
      <c r="E1542" s="50"/>
    </row>
    <row r="1543" spans="2:5" x14ac:dyDescent="0.3">
      <c r="B1543" s="42"/>
      <c r="C1543" s="42"/>
      <c r="D1543" s="42"/>
      <c r="E1543" s="50"/>
    </row>
    <row r="1544" spans="2:5" x14ac:dyDescent="0.3">
      <c r="B1544" s="42"/>
      <c r="C1544" s="42"/>
      <c r="D1544" s="42"/>
      <c r="E1544" s="50"/>
    </row>
    <row r="1545" spans="2:5" x14ac:dyDescent="0.3">
      <c r="B1545" s="42"/>
      <c r="C1545" s="42"/>
      <c r="D1545" s="42"/>
      <c r="E1545" s="50"/>
    </row>
    <row r="1546" spans="2:5" x14ac:dyDescent="0.3">
      <c r="B1546" s="42"/>
      <c r="C1546" s="42"/>
      <c r="D1546" s="42"/>
      <c r="E1546" s="50"/>
    </row>
    <row r="1547" spans="2:5" x14ac:dyDescent="0.3">
      <c r="B1547" s="42"/>
      <c r="C1547" s="42"/>
      <c r="D1547" s="42"/>
      <c r="E1547" s="50"/>
    </row>
    <row r="1548" spans="2:5" x14ac:dyDescent="0.3">
      <c r="B1548" s="42"/>
      <c r="C1548" s="42"/>
      <c r="D1548" s="42"/>
      <c r="E1548" s="50"/>
    </row>
    <row r="1549" spans="2:5" x14ac:dyDescent="0.3">
      <c r="B1549" s="42"/>
      <c r="C1549" s="42"/>
      <c r="D1549" s="42"/>
      <c r="E1549" s="50"/>
    </row>
    <row r="1550" spans="2:5" x14ac:dyDescent="0.3">
      <c r="B1550" s="42"/>
      <c r="C1550" s="42"/>
      <c r="D1550" s="42"/>
      <c r="E1550" s="50"/>
    </row>
    <row r="1551" spans="2:5" x14ac:dyDescent="0.3">
      <c r="B1551" s="42"/>
      <c r="C1551" s="42"/>
      <c r="D1551" s="42"/>
      <c r="E1551" s="50"/>
    </row>
    <row r="1552" spans="2:5" x14ac:dyDescent="0.3">
      <c r="B1552" s="42"/>
      <c r="C1552" s="42"/>
      <c r="D1552" s="42"/>
      <c r="E1552" s="50"/>
    </row>
    <row r="1553" spans="2:5" x14ac:dyDescent="0.3">
      <c r="B1553" s="42"/>
      <c r="C1553" s="42"/>
      <c r="D1553" s="42"/>
      <c r="E1553" s="50"/>
    </row>
    <row r="1554" spans="2:5" x14ac:dyDescent="0.3">
      <c r="B1554" s="42"/>
      <c r="C1554" s="42"/>
      <c r="D1554" s="42"/>
      <c r="E1554" s="50"/>
    </row>
    <row r="1555" spans="2:5" x14ac:dyDescent="0.3">
      <c r="B1555" s="42"/>
      <c r="C1555" s="42"/>
      <c r="D1555" s="42"/>
      <c r="E1555" s="50"/>
    </row>
    <row r="1556" spans="2:5" x14ac:dyDescent="0.3">
      <c r="B1556" s="42"/>
      <c r="C1556" s="42"/>
      <c r="D1556" s="42"/>
      <c r="E1556" s="50"/>
    </row>
    <row r="1557" spans="2:5" x14ac:dyDescent="0.3">
      <c r="B1557" s="42"/>
      <c r="C1557" s="42"/>
      <c r="D1557" s="42"/>
      <c r="E1557" s="50"/>
    </row>
    <row r="1558" spans="2:5" x14ac:dyDescent="0.3">
      <c r="B1558" s="42"/>
      <c r="C1558" s="42"/>
      <c r="D1558" s="42"/>
      <c r="E1558" s="50"/>
    </row>
    <row r="1559" spans="2:5" x14ac:dyDescent="0.3">
      <c r="B1559" s="42"/>
      <c r="C1559" s="42"/>
      <c r="D1559" s="42"/>
      <c r="E1559" s="50"/>
    </row>
    <row r="1560" spans="2:5" x14ac:dyDescent="0.3">
      <c r="B1560" s="42"/>
      <c r="C1560" s="42"/>
      <c r="D1560" s="42"/>
      <c r="E1560" s="50"/>
    </row>
    <row r="1561" spans="2:5" x14ac:dyDescent="0.3">
      <c r="B1561" s="42"/>
      <c r="C1561" s="42"/>
      <c r="D1561" s="42"/>
      <c r="E1561" s="50"/>
    </row>
    <row r="1562" spans="2:5" x14ac:dyDescent="0.3">
      <c r="B1562" s="42"/>
      <c r="C1562" s="42"/>
      <c r="D1562" s="42"/>
      <c r="E1562" s="50"/>
    </row>
    <row r="1563" spans="2:5" x14ac:dyDescent="0.3">
      <c r="B1563" s="42"/>
      <c r="C1563" s="42"/>
      <c r="D1563" s="42"/>
      <c r="E1563" s="50"/>
    </row>
    <row r="1564" spans="2:5" x14ac:dyDescent="0.3">
      <c r="B1564" s="42"/>
      <c r="C1564" s="42"/>
      <c r="D1564" s="42"/>
      <c r="E1564" s="50"/>
    </row>
    <row r="1565" spans="2:5" x14ac:dyDescent="0.3">
      <c r="B1565" s="42"/>
      <c r="C1565" s="42"/>
      <c r="D1565" s="42"/>
      <c r="E1565" s="50"/>
    </row>
    <row r="1566" spans="2:5" x14ac:dyDescent="0.3">
      <c r="B1566" s="42"/>
      <c r="C1566" s="42"/>
      <c r="D1566" s="42"/>
      <c r="E1566" s="50"/>
    </row>
    <row r="1567" spans="2:5" x14ac:dyDescent="0.3">
      <c r="B1567" s="42"/>
      <c r="C1567" s="42"/>
      <c r="D1567" s="42"/>
      <c r="E1567" s="50"/>
    </row>
    <row r="1568" spans="2:5" x14ac:dyDescent="0.3">
      <c r="B1568" s="42"/>
      <c r="C1568" s="42"/>
      <c r="D1568" s="42"/>
      <c r="E1568" s="50"/>
    </row>
    <row r="1569" spans="2:5" x14ac:dyDescent="0.3">
      <c r="B1569" s="42"/>
      <c r="C1569" s="42"/>
      <c r="D1569" s="42"/>
      <c r="E1569" s="50"/>
    </row>
    <row r="1570" spans="2:5" x14ac:dyDescent="0.3">
      <c r="B1570" s="42"/>
      <c r="C1570" s="42"/>
      <c r="D1570" s="42"/>
      <c r="E1570" s="50"/>
    </row>
    <row r="1571" spans="2:5" x14ac:dyDescent="0.3">
      <c r="B1571" s="42"/>
      <c r="C1571" s="42"/>
      <c r="D1571" s="42"/>
      <c r="E1571" s="50"/>
    </row>
    <row r="1572" spans="2:5" x14ac:dyDescent="0.3">
      <c r="B1572" s="42"/>
      <c r="C1572" s="42"/>
      <c r="D1572" s="42"/>
      <c r="E1572" s="50"/>
    </row>
    <row r="1573" spans="2:5" x14ac:dyDescent="0.3">
      <c r="B1573" s="42"/>
      <c r="C1573" s="42"/>
      <c r="D1573" s="42"/>
      <c r="E1573" s="50"/>
    </row>
    <row r="1574" spans="2:5" x14ac:dyDescent="0.3">
      <c r="B1574" s="42"/>
      <c r="C1574" s="42"/>
      <c r="D1574" s="42"/>
      <c r="E1574" s="50"/>
    </row>
    <row r="1575" spans="2:5" x14ac:dyDescent="0.3">
      <c r="B1575" s="42"/>
      <c r="C1575" s="42"/>
      <c r="D1575" s="42"/>
      <c r="E1575" s="50"/>
    </row>
    <row r="1576" spans="2:5" x14ac:dyDescent="0.3">
      <c r="B1576" s="42"/>
      <c r="C1576" s="42"/>
      <c r="D1576" s="42"/>
      <c r="E1576" s="50"/>
    </row>
    <row r="1577" spans="2:5" x14ac:dyDescent="0.3">
      <c r="B1577" s="42"/>
      <c r="C1577" s="42"/>
      <c r="D1577" s="42"/>
      <c r="E1577" s="50"/>
    </row>
    <row r="1578" spans="2:5" x14ac:dyDescent="0.3">
      <c r="B1578" s="42"/>
      <c r="C1578" s="42"/>
      <c r="D1578" s="42"/>
      <c r="E1578" s="50"/>
    </row>
    <row r="1579" spans="2:5" x14ac:dyDescent="0.3">
      <c r="B1579" s="42"/>
      <c r="C1579" s="42"/>
      <c r="D1579" s="42"/>
      <c r="E1579" s="50"/>
    </row>
    <row r="1580" spans="2:5" x14ac:dyDescent="0.3">
      <c r="B1580" s="42"/>
      <c r="C1580" s="42"/>
      <c r="D1580" s="42"/>
      <c r="E1580" s="50"/>
    </row>
    <row r="1581" spans="2:5" x14ac:dyDescent="0.3">
      <c r="B1581" s="42"/>
      <c r="C1581" s="42"/>
      <c r="D1581" s="42"/>
      <c r="E1581" s="50"/>
    </row>
    <row r="1582" spans="2:5" x14ac:dyDescent="0.3">
      <c r="B1582" s="42"/>
      <c r="C1582" s="42"/>
      <c r="D1582" s="42"/>
      <c r="E1582" s="50"/>
    </row>
    <row r="1583" spans="2:5" x14ac:dyDescent="0.3">
      <c r="B1583" s="42"/>
      <c r="C1583" s="42"/>
      <c r="D1583" s="42"/>
      <c r="E1583" s="50"/>
    </row>
    <row r="1584" spans="2:5" x14ac:dyDescent="0.3">
      <c r="B1584" s="42"/>
      <c r="C1584" s="42"/>
      <c r="D1584" s="42"/>
      <c r="E1584" s="50"/>
    </row>
    <row r="1585" spans="2:5" x14ac:dyDescent="0.3">
      <c r="B1585" s="42"/>
      <c r="C1585" s="42"/>
      <c r="D1585" s="42"/>
      <c r="E1585" s="50"/>
    </row>
    <row r="1586" spans="2:5" x14ac:dyDescent="0.3">
      <c r="B1586" s="42"/>
      <c r="C1586" s="42"/>
      <c r="D1586" s="42"/>
      <c r="E1586" s="50"/>
    </row>
    <row r="1587" spans="2:5" x14ac:dyDescent="0.3">
      <c r="B1587" s="42"/>
      <c r="C1587" s="42"/>
      <c r="D1587" s="42"/>
      <c r="E1587" s="50"/>
    </row>
    <row r="1588" spans="2:5" x14ac:dyDescent="0.3">
      <c r="B1588" s="42"/>
      <c r="C1588" s="42"/>
      <c r="D1588" s="42"/>
      <c r="E1588" s="50"/>
    </row>
    <row r="1589" spans="2:5" x14ac:dyDescent="0.3">
      <c r="B1589" s="42"/>
      <c r="C1589" s="42"/>
      <c r="D1589" s="42"/>
      <c r="E1589" s="50"/>
    </row>
    <row r="1590" spans="2:5" x14ac:dyDescent="0.3">
      <c r="B1590" s="42"/>
      <c r="C1590" s="42"/>
      <c r="D1590" s="42"/>
      <c r="E1590" s="50"/>
    </row>
    <row r="1591" spans="2:5" x14ac:dyDescent="0.3">
      <c r="B1591" s="42"/>
      <c r="C1591" s="42"/>
      <c r="D1591" s="42"/>
      <c r="E1591" s="50"/>
    </row>
    <row r="1592" spans="2:5" x14ac:dyDescent="0.3">
      <c r="B1592" s="42"/>
      <c r="C1592" s="42"/>
      <c r="D1592" s="42"/>
      <c r="E1592" s="50"/>
    </row>
    <row r="1593" spans="2:5" x14ac:dyDescent="0.3">
      <c r="B1593" s="42"/>
      <c r="C1593" s="42"/>
      <c r="D1593" s="42"/>
      <c r="E1593" s="50"/>
    </row>
    <row r="1594" spans="2:5" x14ac:dyDescent="0.3">
      <c r="B1594" s="42"/>
      <c r="C1594" s="42"/>
      <c r="D1594" s="42"/>
      <c r="E1594" s="50"/>
    </row>
    <row r="1595" spans="2:5" x14ac:dyDescent="0.3">
      <c r="B1595" s="42"/>
      <c r="C1595" s="42"/>
      <c r="D1595" s="42"/>
      <c r="E1595" s="50"/>
    </row>
    <row r="1596" spans="2:5" x14ac:dyDescent="0.3">
      <c r="B1596" s="42"/>
      <c r="C1596" s="42"/>
      <c r="D1596" s="42"/>
      <c r="E1596" s="50"/>
    </row>
    <row r="1597" spans="2:5" x14ac:dyDescent="0.3">
      <c r="B1597" s="42"/>
      <c r="C1597" s="42"/>
      <c r="D1597" s="42"/>
      <c r="E1597" s="50"/>
    </row>
    <row r="1598" spans="2:5" x14ac:dyDescent="0.3">
      <c r="B1598" s="42"/>
      <c r="C1598" s="42"/>
      <c r="D1598" s="42"/>
      <c r="E1598" s="50"/>
    </row>
    <row r="1599" spans="2:5" x14ac:dyDescent="0.3">
      <c r="B1599" s="42"/>
      <c r="C1599" s="42"/>
      <c r="D1599" s="42"/>
      <c r="E1599" s="50"/>
    </row>
    <row r="1600" spans="2:5" x14ac:dyDescent="0.3">
      <c r="B1600" s="42"/>
      <c r="C1600" s="42"/>
      <c r="D1600" s="42"/>
      <c r="E1600" s="50"/>
    </row>
    <row r="1601" spans="2:5" x14ac:dyDescent="0.3">
      <c r="B1601" s="42"/>
      <c r="C1601" s="42"/>
      <c r="D1601" s="42"/>
      <c r="E1601" s="50"/>
    </row>
    <row r="1602" spans="2:5" x14ac:dyDescent="0.3">
      <c r="B1602" s="42"/>
      <c r="C1602" s="42"/>
      <c r="D1602" s="42"/>
      <c r="E1602" s="50"/>
    </row>
    <row r="1603" spans="2:5" x14ac:dyDescent="0.3">
      <c r="B1603" s="42"/>
      <c r="C1603" s="42"/>
      <c r="D1603" s="42"/>
      <c r="E1603" s="50"/>
    </row>
    <row r="1604" spans="2:5" x14ac:dyDescent="0.3">
      <c r="B1604" s="42"/>
      <c r="C1604" s="42"/>
      <c r="D1604" s="42"/>
      <c r="E1604" s="50"/>
    </row>
    <row r="1605" spans="2:5" x14ac:dyDescent="0.3">
      <c r="B1605" s="42"/>
      <c r="C1605" s="42"/>
      <c r="D1605" s="42"/>
      <c r="E1605" s="50"/>
    </row>
    <row r="1606" spans="2:5" x14ac:dyDescent="0.3">
      <c r="B1606" s="42"/>
      <c r="C1606" s="42"/>
      <c r="D1606" s="42"/>
      <c r="E1606" s="50"/>
    </row>
    <row r="1607" spans="2:5" x14ac:dyDescent="0.3">
      <c r="B1607" s="42"/>
      <c r="C1607" s="42"/>
      <c r="D1607" s="42"/>
      <c r="E1607" s="50"/>
    </row>
    <row r="1608" spans="2:5" x14ac:dyDescent="0.3">
      <c r="B1608" s="42"/>
      <c r="C1608" s="42"/>
      <c r="D1608" s="42"/>
      <c r="E1608" s="50"/>
    </row>
    <row r="1609" spans="2:5" x14ac:dyDescent="0.3">
      <c r="B1609" s="42"/>
      <c r="C1609" s="42"/>
      <c r="D1609" s="42"/>
      <c r="E1609" s="50"/>
    </row>
    <row r="1610" spans="2:5" x14ac:dyDescent="0.3">
      <c r="B1610" s="42"/>
      <c r="C1610" s="42"/>
      <c r="D1610" s="42"/>
      <c r="E1610" s="50"/>
    </row>
    <row r="1611" spans="2:5" x14ac:dyDescent="0.3">
      <c r="B1611" s="42"/>
      <c r="C1611" s="42"/>
      <c r="D1611" s="42"/>
      <c r="E1611" s="50"/>
    </row>
    <row r="1612" spans="2:5" x14ac:dyDescent="0.3">
      <c r="B1612" s="42"/>
      <c r="C1612" s="42"/>
      <c r="D1612" s="42"/>
      <c r="E1612" s="50"/>
    </row>
    <row r="1613" spans="2:5" x14ac:dyDescent="0.3">
      <c r="B1613" s="42"/>
      <c r="C1613" s="42"/>
      <c r="D1613" s="42"/>
      <c r="E1613" s="50"/>
    </row>
    <row r="1614" spans="2:5" x14ac:dyDescent="0.3">
      <c r="B1614" s="42"/>
      <c r="C1614" s="42"/>
      <c r="D1614" s="42"/>
      <c r="E1614" s="50"/>
    </row>
    <row r="1615" spans="2:5" x14ac:dyDescent="0.3">
      <c r="B1615" s="42"/>
      <c r="C1615" s="42"/>
      <c r="D1615" s="42"/>
      <c r="E1615" s="50"/>
    </row>
    <row r="1616" spans="2:5" x14ac:dyDescent="0.3">
      <c r="B1616" s="42"/>
      <c r="C1616" s="42"/>
      <c r="D1616" s="42"/>
      <c r="E1616" s="50"/>
    </row>
    <row r="1617" spans="2:5" x14ac:dyDescent="0.3">
      <c r="B1617" s="42"/>
      <c r="C1617" s="42"/>
      <c r="D1617" s="42"/>
      <c r="E1617" s="50"/>
    </row>
    <row r="1618" spans="2:5" x14ac:dyDescent="0.3">
      <c r="B1618" s="42"/>
      <c r="C1618" s="42"/>
      <c r="D1618" s="42"/>
      <c r="E1618" s="50"/>
    </row>
    <row r="1619" spans="2:5" x14ac:dyDescent="0.3">
      <c r="B1619" s="42"/>
      <c r="C1619" s="42"/>
      <c r="D1619" s="42"/>
      <c r="E1619" s="50"/>
    </row>
    <row r="1620" spans="2:5" x14ac:dyDescent="0.3">
      <c r="B1620" s="42"/>
      <c r="C1620" s="42"/>
      <c r="D1620" s="42"/>
      <c r="E1620" s="50"/>
    </row>
    <row r="1621" spans="2:5" x14ac:dyDescent="0.3">
      <c r="B1621" s="42"/>
      <c r="C1621" s="42"/>
      <c r="D1621" s="42"/>
      <c r="E1621" s="50"/>
    </row>
    <row r="1622" spans="2:5" x14ac:dyDescent="0.3">
      <c r="B1622" s="42"/>
      <c r="C1622" s="42"/>
      <c r="D1622" s="42"/>
      <c r="E1622" s="50"/>
    </row>
    <row r="1623" spans="2:5" x14ac:dyDescent="0.3">
      <c r="B1623" s="42"/>
      <c r="C1623" s="42"/>
      <c r="D1623" s="42"/>
      <c r="E1623" s="50"/>
    </row>
    <row r="1624" spans="2:5" x14ac:dyDescent="0.3">
      <c r="B1624" s="42"/>
      <c r="C1624" s="42"/>
      <c r="D1624" s="42"/>
      <c r="E1624" s="50"/>
    </row>
    <row r="1625" spans="2:5" x14ac:dyDescent="0.3">
      <c r="B1625" s="42"/>
      <c r="C1625" s="42"/>
      <c r="D1625" s="42"/>
      <c r="E1625" s="50"/>
    </row>
    <row r="1626" spans="2:5" x14ac:dyDescent="0.3">
      <c r="B1626" s="42"/>
      <c r="C1626" s="42"/>
      <c r="D1626" s="42"/>
      <c r="E1626" s="50"/>
    </row>
    <row r="1627" spans="2:5" x14ac:dyDescent="0.3">
      <c r="B1627" s="42"/>
      <c r="C1627" s="42"/>
      <c r="D1627" s="42"/>
      <c r="E1627" s="50"/>
    </row>
    <row r="1628" spans="2:5" x14ac:dyDescent="0.3">
      <c r="B1628" s="42"/>
      <c r="C1628" s="42"/>
      <c r="D1628" s="42"/>
      <c r="E1628" s="50"/>
    </row>
    <row r="1629" spans="2:5" x14ac:dyDescent="0.3">
      <c r="B1629" s="42"/>
      <c r="C1629" s="42"/>
      <c r="D1629" s="42"/>
      <c r="E1629" s="50"/>
    </row>
    <row r="1630" spans="2:5" x14ac:dyDescent="0.3">
      <c r="B1630" s="42"/>
      <c r="C1630" s="42"/>
      <c r="D1630" s="42"/>
      <c r="E1630" s="50"/>
    </row>
    <row r="1631" spans="2:5" x14ac:dyDescent="0.3">
      <c r="B1631" s="42"/>
      <c r="C1631" s="42"/>
      <c r="D1631" s="42"/>
      <c r="E1631" s="50"/>
    </row>
    <row r="1632" spans="2:5" x14ac:dyDescent="0.3">
      <c r="B1632" s="42"/>
      <c r="C1632" s="42"/>
      <c r="D1632" s="42"/>
      <c r="E1632" s="50"/>
    </row>
    <row r="1633" spans="2:5" x14ac:dyDescent="0.3">
      <c r="B1633" s="42"/>
      <c r="C1633" s="42"/>
      <c r="D1633" s="42"/>
      <c r="E1633" s="50"/>
    </row>
    <row r="1634" spans="2:5" x14ac:dyDescent="0.3">
      <c r="B1634" s="42"/>
      <c r="C1634" s="42"/>
      <c r="D1634" s="42"/>
      <c r="E1634" s="50"/>
    </row>
    <row r="1635" spans="2:5" x14ac:dyDescent="0.3">
      <c r="B1635" s="42"/>
      <c r="C1635" s="42"/>
      <c r="D1635" s="42"/>
      <c r="E1635" s="50"/>
    </row>
    <row r="1636" spans="2:5" x14ac:dyDescent="0.3">
      <c r="B1636" s="42"/>
      <c r="C1636" s="42"/>
      <c r="D1636" s="42"/>
      <c r="E1636" s="50"/>
    </row>
    <row r="1637" spans="2:5" x14ac:dyDescent="0.3">
      <c r="B1637" s="42"/>
      <c r="C1637" s="42"/>
      <c r="D1637" s="42"/>
      <c r="E1637" s="50"/>
    </row>
    <row r="1638" spans="2:5" x14ac:dyDescent="0.3">
      <c r="B1638" s="42"/>
      <c r="C1638" s="42"/>
      <c r="D1638" s="42"/>
      <c r="E1638" s="50"/>
    </row>
    <row r="1639" spans="2:5" x14ac:dyDescent="0.3">
      <c r="B1639" s="42"/>
      <c r="C1639" s="42"/>
      <c r="D1639" s="42"/>
      <c r="E1639" s="50"/>
    </row>
    <row r="1640" spans="2:5" x14ac:dyDescent="0.3">
      <c r="B1640" s="42"/>
      <c r="C1640" s="42"/>
      <c r="D1640" s="42"/>
      <c r="E1640" s="50"/>
    </row>
    <row r="1641" spans="2:5" x14ac:dyDescent="0.3">
      <c r="B1641" s="42"/>
      <c r="C1641" s="42"/>
      <c r="D1641" s="42"/>
      <c r="E1641" s="50"/>
    </row>
    <row r="1642" spans="2:5" x14ac:dyDescent="0.3">
      <c r="B1642" s="42"/>
      <c r="C1642" s="42"/>
      <c r="D1642" s="42"/>
      <c r="E1642" s="50"/>
    </row>
    <row r="1643" spans="2:5" x14ac:dyDescent="0.3">
      <c r="B1643" s="42"/>
      <c r="C1643" s="42"/>
      <c r="D1643" s="42"/>
      <c r="E1643" s="50"/>
    </row>
    <row r="1644" spans="2:5" x14ac:dyDescent="0.3">
      <c r="B1644" s="42"/>
      <c r="C1644" s="42"/>
      <c r="D1644" s="42"/>
      <c r="E1644" s="50"/>
    </row>
    <row r="1645" spans="2:5" x14ac:dyDescent="0.3">
      <c r="B1645" s="42"/>
      <c r="C1645" s="42"/>
      <c r="D1645" s="42"/>
      <c r="E1645" s="50"/>
    </row>
    <row r="1646" spans="2:5" x14ac:dyDescent="0.3">
      <c r="B1646" s="42"/>
      <c r="C1646" s="42"/>
      <c r="D1646" s="42"/>
      <c r="E1646" s="50"/>
    </row>
    <row r="1647" spans="2:5" x14ac:dyDescent="0.3">
      <c r="B1647" s="42"/>
      <c r="C1647" s="42"/>
      <c r="D1647" s="42"/>
      <c r="E1647" s="50"/>
    </row>
    <row r="1648" spans="2:5" x14ac:dyDescent="0.3">
      <c r="B1648" s="42"/>
      <c r="C1648" s="42"/>
      <c r="D1648" s="42"/>
      <c r="E1648" s="50"/>
    </row>
    <row r="1649" spans="2:5" x14ac:dyDescent="0.3">
      <c r="B1649" s="42"/>
      <c r="C1649" s="42"/>
      <c r="D1649" s="42"/>
      <c r="E1649" s="50"/>
    </row>
    <row r="1650" spans="2:5" x14ac:dyDescent="0.3">
      <c r="B1650" s="42"/>
      <c r="C1650" s="42"/>
      <c r="D1650" s="42"/>
      <c r="E1650" s="50"/>
    </row>
    <row r="1651" spans="2:5" x14ac:dyDescent="0.3">
      <c r="B1651" s="42"/>
      <c r="C1651" s="42"/>
      <c r="D1651" s="42"/>
      <c r="E1651" s="50"/>
    </row>
    <row r="1652" spans="2:5" x14ac:dyDescent="0.3">
      <c r="B1652" s="42"/>
      <c r="C1652" s="42"/>
      <c r="D1652" s="42"/>
      <c r="E1652" s="50"/>
    </row>
    <row r="1653" spans="2:5" x14ac:dyDescent="0.3">
      <c r="B1653" s="42"/>
      <c r="C1653" s="42"/>
      <c r="D1653" s="42"/>
      <c r="E1653" s="50"/>
    </row>
    <row r="1654" spans="2:5" x14ac:dyDescent="0.3">
      <c r="B1654" s="42"/>
      <c r="C1654" s="42"/>
      <c r="D1654" s="42"/>
      <c r="E1654" s="50"/>
    </row>
    <row r="1655" spans="2:5" x14ac:dyDescent="0.3">
      <c r="B1655" s="42"/>
      <c r="C1655" s="42"/>
      <c r="D1655" s="42"/>
      <c r="E1655" s="50"/>
    </row>
    <row r="1656" spans="2:5" x14ac:dyDescent="0.3">
      <c r="B1656" s="42"/>
      <c r="C1656" s="42"/>
      <c r="D1656" s="42"/>
      <c r="E1656" s="50"/>
    </row>
    <row r="1657" spans="2:5" x14ac:dyDescent="0.3">
      <c r="B1657" s="42"/>
      <c r="C1657" s="42"/>
      <c r="D1657" s="42"/>
      <c r="E1657" s="50"/>
    </row>
    <row r="1658" spans="2:5" x14ac:dyDescent="0.3">
      <c r="B1658" s="42"/>
      <c r="C1658" s="42"/>
      <c r="D1658" s="42"/>
      <c r="E1658" s="50"/>
    </row>
    <row r="1659" spans="2:5" x14ac:dyDescent="0.3">
      <c r="B1659" s="42"/>
      <c r="C1659" s="42"/>
      <c r="D1659" s="42"/>
      <c r="E1659" s="50"/>
    </row>
    <row r="1660" spans="2:5" x14ac:dyDescent="0.3">
      <c r="B1660" s="42"/>
      <c r="C1660" s="42"/>
      <c r="D1660" s="42"/>
      <c r="E1660" s="50"/>
    </row>
    <row r="1661" spans="2:5" x14ac:dyDescent="0.3">
      <c r="B1661" s="42"/>
      <c r="C1661" s="42"/>
      <c r="D1661" s="42"/>
      <c r="E1661" s="50"/>
    </row>
    <row r="1662" spans="2:5" x14ac:dyDescent="0.3">
      <c r="B1662" s="42"/>
      <c r="C1662" s="42"/>
      <c r="D1662" s="42"/>
      <c r="E1662" s="50"/>
    </row>
    <row r="1663" spans="2:5" x14ac:dyDescent="0.3">
      <c r="B1663" s="42"/>
      <c r="C1663" s="42"/>
      <c r="D1663" s="42"/>
      <c r="E1663" s="50"/>
    </row>
    <row r="1664" spans="2:5" x14ac:dyDescent="0.3">
      <c r="B1664" s="42"/>
      <c r="C1664" s="42"/>
      <c r="D1664" s="42"/>
      <c r="E1664" s="50"/>
    </row>
    <row r="1665" spans="2:5" x14ac:dyDescent="0.3">
      <c r="B1665" s="42"/>
      <c r="C1665" s="42"/>
      <c r="D1665" s="42"/>
      <c r="E1665" s="50"/>
    </row>
    <row r="1666" spans="2:5" x14ac:dyDescent="0.3">
      <c r="B1666" s="42"/>
      <c r="C1666" s="42"/>
      <c r="D1666" s="42"/>
      <c r="E1666" s="50"/>
    </row>
    <row r="1667" spans="2:5" x14ac:dyDescent="0.3">
      <c r="B1667" s="42"/>
      <c r="C1667" s="42"/>
      <c r="D1667" s="42"/>
      <c r="E1667" s="50"/>
    </row>
    <row r="1668" spans="2:5" x14ac:dyDescent="0.3">
      <c r="B1668" s="42"/>
      <c r="C1668" s="42"/>
      <c r="D1668" s="42"/>
      <c r="E1668" s="50"/>
    </row>
    <row r="1669" spans="2:5" x14ac:dyDescent="0.3">
      <c r="B1669" s="42"/>
      <c r="C1669" s="42"/>
      <c r="D1669" s="42"/>
      <c r="E1669" s="50"/>
    </row>
    <row r="1670" spans="2:5" x14ac:dyDescent="0.3">
      <c r="B1670" s="42"/>
      <c r="C1670" s="42"/>
      <c r="D1670" s="42"/>
      <c r="E1670" s="50"/>
    </row>
    <row r="1671" spans="2:5" x14ac:dyDescent="0.3">
      <c r="B1671" s="42"/>
      <c r="C1671" s="42"/>
      <c r="D1671" s="42"/>
      <c r="E1671" s="50"/>
    </row>
    <row r="1672" spans="2:5" x14ac:dyDescent="0.3">
      <c r="B1672" s="42"/>
      <c r="C1672" s="42"/>
      <c r="D1672" s="42"/>
      <c r="E1672" s="50"/>
    </row>
    <row r="1673" spans="2:5" x14ac:dyDescent="0.3">
      <c r="B1673" s="42"/>
      <c r="C1673" s="42"/>
      <c r="D1673" s="42"/>
      <c r="E1673" s="50"/>
    </row>
    <row r="1674" spans="2:5" x14ac:dyDescent="0.3">
      <c r="B1674" s="42"/>
      <c r="C1674" s="42"/>
      <c r="D1674" s="42"/>
      <c r="E1674" s="50"/>
    </row>
    <row r="1675" spans="2:5" x14ac:dyDescent="0.3">
      <c r="B1675" s="42"/>
      <c r="C1675" s="42"/>
      <c r="D1675" s="42"/>
      <c r="E1675" s="50"/>
    </row>
    <row r="1676" spans="2:5" x14ac:dyDescent="0.3">
      <c r="B1676" s="42"/>
      <c r="C1676" s="42"/>
      <c r="D1676" s="42"/>
      <c r="E1676" s="50"/>
    </row>
    <row r="1677" spans="2:5" x14ac:dyDescent="0.3">
      <c r="B1677" s="42"/>
      <c r="C1677" s="42"/>
      <c r="D1677" s="42"/>
      <c r="E1677" s="50"/>
    </row>
    <row r="1678" spans="2:5" x14ac:dyDescent="0.3">
      <c r="B1678" s="42"/>
      <c r="C1678" s="42"/>
      <c r="D1678" s="42"/>
      <c r="E1678" s="50"/>
    </row>
    <row r="1679" spans="2:5" x14ac:dyDescent="0.3">
      <c r="B1679" s="42"/>
      <c r="C1679" s="42"/>
      <c r="D1679" s="42"/>
      <c r="E1679" s="50"/>
    </row>
    <row r="1680" spans="2:5" x14ac:dyDescent="0.3">
      <c r="B1680" s="42"/>
      <c r="C1680" s="42"/>
      <c r="D1680" s="42"/>
      <c r="E1680" s="50"/>
    </row>
    <row r="1681" spans="2:5" x14ac:dyDescent="0.3">
      <c r="B1681" s="42"/>
      <c r="C1681" s="42"/>
      <c r="D1681" s="42"/>
      <c r="E1681" s="50"/>
    </row>
    <row r="1682" spans="2:5" x14ac:dyDescent="0.3">
      <c r="B1682" s="42"/>
      <c r="C1682" s="42"/>
      <c r="D1682" s="42"/>
      <c r="E1682" s="50"/>
    </row>
    <row r="1683" spans="2:5" x14ac:dyDescent="0.3">
      <c r="B1683" s="42"/>
      <c r="C1683" s="42"/>
      <c r="D1683" s="42"/>
      <c r="E1683" s="50"/>
    </row>
    <row r="1684" spans="2:5" x14ac:dyDescent="0.3">
      <c r="B1684" s="42"/>
      <c r="C1684" s="42"/>
      <c r="D1684" s="42"/>
      <c r="E1684" s="50"/>
    </row>
    <row r="1685" spans="2:5" x14ac:dyDescent="0.3">
      <c r="B1685" s="42"/>
      <c r="C1685" s="42"/>
      <c r="D1685" s="42"/>
      <c r="E1685" s="50"/>
    </row>
    <row r="1686" spans="2:5" x14ac:dyDescent="0.3">
      <c r="B1686" s="42"/>
      <c r="C1686" s="42"/>
      <c r="D1686" s="42"/>
      <c r="E1686" s="50"/>
    </row>
    <row r="1687" spans="2:5" x14ac:dyDescent="0.3">
      <c r="B1687" s="42"/>
      <c r="C1687" s="42"/>
      <c r="D1687" s="42"/>
      <c r="E1687" s="50"/>
    </row>
    <row r="1688" spans="2:5" x14ac:dyDescent="0.3">
      <c r="B1688" s="42"/>
      <c r="C1688" s="42"/>
      <c r="D1688" s="42"/>
      <c r="E1688" s="50"/>
    </row>
    <row r="1689" spans="2:5" x14ac:dyDescent="0.3">
      <c r="B1689" s="42"/>
      <c r="C1689" s="42"/>
      <c r="D1689" s="42"/>
      <c r="E1689" s="50"/>
    </row>
    <row r="1690" spans="2:5" x14ac:dyDescent="0.3">
      <c r="B1690" s="42"/>
      <c r="C1690" s="42"/>
      <c r="D1690" s="42"/>
      <c r="E1690" s="50"/>
    </row>
    <row r="1691" spans="2:5" x14ac:dyDescent="0.3">
      <c r="B1691" s="42"/>
      <c r="C1691" s="42"/>
      <c r="D1691" s="42"/>
      <c r="E1691" s="50"/>
    </row>
    <row r="1692" spans="2:5" x14ac:dyDescent="0.3">
      <c r="B1692" s="42"/>
      <c r="C1692" s="42"/>
      <c r="D1692" s="42"/>
      <c r="E1692" s="50"/>
    </row>
    <row r="1693" spans="2:5" x14ac:dyDescent="0.3">
      <c r="B1693" s="42"/>
      <c r="C1693" s="42"/>
      <c r="D1693" s="42"/>
      <c r="E1693" s="50"/>
    </row>
    <row r="1694" spans="2:5" x14ac:dyDescent="0.3">
      <c r="B1694" s="42"/>
      <c r="C1694" s="42"/>
      <c r="D1694" s="42"/>
      <c r="E1694" s="50"/>
    </row>
    <row r="1695" spans="2:5" x14ac:dyDescent="0.3">
      <c r="B1695" s="42"/>
      <c r="C1695" s="42"/>
      <c r="D1695" s="42"/>
      <c r="E1695" s="50"/>
    </row>
    <row r="1696" spans="2:5" x14ac:dyDescent="0.3">
      <c r="B1696" s="42"/>
      <c r="C1696" s="42"/>
      <c r="D1696" s="42"/>
      <c r="E1696" s="50"/>
    </row>
    <row r="1697" spans="2:5" x14ac:dyDescent="0.3">
      <c r="B1697" s="42"/>
      <c r="C1697" s="42"/>
      <c r="D1697" s="42"/>
      <c r="E1697" s="50"/>
    </row>
    <row r="1698" spans="2:5" x14ac:dyDescent="0.3">
      <c r="B1698" s="42"/>
      <c r="C1698" s="42"/>
      <c r="D1698" s="42"/>
      <c r="E1698" s="50"/>
    </row>
    <row r="1699" spans="2:5" x14ac:dyDescent="0.3">
      <c r="B1699" s="42"/>
      <c r="C1699" s="42"/>
      <c r="D1699" s="42"/>
      <c r="E1699" s="50"/>
    </row>
    <row r="1700" spans="2:5" x14ac:dyDescent="0.3">
      <c r="B1700" s="42"/>
      <c r="C1700" s="42"/>
      <c r="D1700" s="42"/>
      <c r="E1700" s="50"/>
    </row>
    <row r="1701" spans="2:5" x14ac:dyDescent="0.3">
      <c r="B1701" s="42"/>
      <c r="C1701" s="42"/>
      <c r="D1701" s="42"/>
      <c r="E1701" s="50"/>
    </row>
    <row r="1702" spans="2:5" x14ac:dyDescent="0.3">
      <c r="B1702" s="42"/>
      <c r="C1702" s="42"/>
      <c r="D1702" s="42"/>
      <c r="E1702" s="50"/>
    </row>
    <row r="1703" spans="2:5" x14ac:dyDescent="0.3">
      <c r="B1703" s="42"/>
      <c r="C1703" s="42"/>
      <c r="D1703" s="42"/>
      <c r="E1703" s="50"/>
    </row>
    <row r="1704" spans="2:5" x14ac:dyDescent="0.3">
      <c r="B1704" s="42"/>
      <c r="C1704" s="42"/>
      <c r="D1704" s="42"/>
      <c r="E1704" s="50"/>
    </row>
    <row r="1705" spans="2:5" x14ac:dyDescent="0.3">
      <c r="B1705" s="42"/>
      <c r="C1705" s="42"/>
      <c r="D1705" s="42"/>
      <c r="E1705" s="50"/>
    </row>
    <row r="1706" spans="2:5" x14ac:dyDescent="0.3">
      <c r="B1706" s="42"/>
      <c r="C1706" s="42"/>
      <c r="D1706" s="42"/>
      <c r="E1706" s="50"/>
    </row>
    <row r="1707" spans="2:5" x14ac:dyDescent="0.3">
      <c r="B1707" s="42"/>
      <c r="C1707" s="42"/>
      <c r="D1707" s="42"/>
      <c r="E1707" s="50"/>
    </row>
    <row r="1708" spans="2:5" x14ac:dyDescent="0.3">
      <c r="B1708" s="42"/>
      <c r="C1708" s="42"/>
      <c r="D1708" s="42"/>
      <c r="E1708" s="50"/>
    </row>
    <row r="1709" spans="2:5" x14ac:dyDescent="0.3">
      <c r="B1709" s="42"/>
      <c r="C1709" s="42"/>
      <c r="D1709" s="42"/>
      <c r="E1709" s="50"/>
    </row>
    <row r="1710" spans="2:5" x14ac:dyDescent="0.3">
      <c r="B1710" s="42"/>
      <c r="C1710" s="42"/>
      <c r="D1710" s="42"/>
      <c r="E1710" s="50"/>
    </row>
    <row r="1711" spans="2:5" x14ac:dyDescent="0.3">
      <c r="B1711" s="42"/>
      <c r="C1711" s="42"/>
      <c r="D1711" s="42"/>
      <c r="E1711" s="50"/>
    </row>
    <row r="1712" spans="2:5" x14ac:dyDescent="0.3">
      <c r="B1712" s="42"/>
      <c r="C1712" s="42"/>
      <c r="D1712" s="42"/>
      <c r="E1712" s="50"/>
    </row>
    <row r="1713" spans="2:5" x14ac:dyDescent="0.3">
      <c r="B1713" s="42"/>
      <c r="C1713" s="42"/>
      <c r="D1713" s="42"/>
      <c r="E1713" s="50"/>
    </row>
    <row r="1714" spans="2:5" x14ac:dyDescent="0.3">
      <c r="B1714" s="42"/>
      <c r="C1714" s="42"/>
      <c r="D1714" s="42"/>
      <c r="E1714" s="50"/>
    </row>
    <row r="1715" spans="2:5" x14ac:dyDescent="0.3">
      <c r="B1715" s="42"/>
      <c r="C1715" s="42"/>
      <c r="D1715" s="42"/>
      <c r="E1715" s="50"/>
    </row>
    <row r="1716" spans="2:5" x14ac:dyDescent="0.3">
      <c r="B1716" s="42"/>
      <c r="C1716" s="42"/>
      <c r="D1716" s="42"/>
      <c r="E1716" s="50"/>
    </row>
    <row r="1717" spans="2:5" x14ac:dyDescent="0.3">
      <c r="B1717" s="42"/>
      <c r="C1717" s="42"/>
      <c r="D1717" s="42"/>
      <c r="E1717" s="50"/>
    </row>
    <row r="1718" spans="2:5" x14ac:dyDescent="0.3">
      <c r="B1718" s="42"/>
      <c r="C1718" s="42"/>
      <c r="D1718" s="42"/>
      <c r="E1718" s="50"/>
    </row>
    <row r="1719" spans="2:5" x14ac:dyDescent="0.3">
      <c r="B1719" s="42"/>
      <c r="C1719" s="42"/>
      <c r="D1719" s="42"/>
      <c r="E1719" s="50"/>
    </row>
    <row r="1720" spans="2:5" x14ac:dyDescent="0.3">
      <c r="B1720" s="42"/>
      <c r="C1720" s="42"/>
      <c r="D1720" s="42"/>
      <c r="E1720" s="50"/>
    </row>
    <row r="1721" spans="2:5" x14ac:dyDescent="0.3">
      <c r="B1721" s="42"/>
      <c r="C1721" s="42"/>
      <c r="D1721" s="42"/>
      <c r="E1721" s="50"/>
    </row>
    <row r="1722" spans="2:5" x14ac:dyDescent="0.3">
      <c r="B1722" s="42"/>
      <c r="C1722" s="42"/>
      <c r="D1722" s="42"/>
      <c r="E1722" s="50"/>
    </row>
    <row r="1723" spans="2:5" x14ac:dyDescent="0.3">
      <c r="B1723" s="42"/>
      <c r="C1723" s="42"/>
      <c r="D1723" s="42"/>
      <c r="E1723" s="50"/>
    </row>
    <row r="1724" spans="2:5" x14ac:dyDescent="0.3">
      <c r="B1724" s="42"/>
      <c r="C1724" s="42"/>
      <c r="D1724" s="42"/>
      <c r="E1724" s="50"/>
    </row>
    <row r="1725" spans="2:5" x14ac:dyDescent="0.3">
      <c r="B1725" s="42"/>
      <c r="C1725" s="42"/>
      <c r="D1725" s="42"/>
      <c r="E1725" s="50"/>
    </row>
    <row r="1726" spans="2:5" x14ac:dyDescent="0.3">
      <c r="B1726" s="42"/>
      <c r="C1726" s="42"/>
      <c r="D1726" s="42"/>
      <c r="E1726" s="50"/>
    </row>
    <row r="1727" spans="2:5" x14ac:dyDescent="0.3">
      <c r="B1727" s="42"/>
      <c r="C1727" s="42"/>
      <c r="D1727" s="42"/>
      <c r="E1727" s="50"/>
    </row>
    <row r="1728" spans="2:5" x14ac:dyDescent="0.3">
      <c r="B1728" s="42"/>
      <c r="C1728" s="42"/>
      <c r="D1728" s="42"/>
      <c r="E1728" s="50"/>
    </row>
    <row r="1729" spans="2:5" x14ac:dyDescent="0.3">
      <c r="B1729" s="42"/>
      <c r="C1729" s="42"/>
      <c r="D1729" s="42"/>
      <c r="E1729" s="50"/>
    </row>
    <row r="1730" spans="2:5" x14ac:dyDescent="0.3">
      <c r="B1730" s="42"/>
      <c r="C1730" s="42"/>
      <c r="D1730" s="42"/>
      <c r="E1730" s="50"/>
    </row>
    <row r="1731" spans="2:5" x14ac:dyDescent="0.3">
      <c r="B1731" s="42"/>
      <c r="C1731" s="42"/>
      <c r="D1731" s="42"/>
      <c r="E1731" s="50"/>
    </row>
    <row r="1732" spans="2:5" x14ac:dyDescent="0.3">
      <c r="B1732" s="42"/>
      <c r="C1732" s="42"/>
      <c r="D1732" s="42"/>
      <c r="E1732" s="50"/>
    </row>
    <row r="1733" spans="2:5" x14ac:dyDescent="0.3">
      <c r="B1733" s="42"/>
      <c r="C1733" s="42"/>
      <c r="D1733" s="42"/>
      <c r="E1733" s="50"/>
    </row>
    <row r="1734" spans="2:5" x14ac:dyDescent="0.3">
      <c r="B1734" s="42"/>
      <c r="C1734" s="42"/>
      <c r="D1734" s="42"/>
      <c r="E1734" s="50"/>
    </row>
    <row r="1735" spans="2:5" x14ac:dyDescent="0.3">
      <c r="B1735" s="42"/>
      <c r="C1735" s="42"/>
      <c r="D1735" s="42"/>
      <c r="E1735" s="50"/>
    </row>
    <row r="1736" spans="2:5" x14ac:dyDescent="0.3">
      <c r="B1736" s="42"/>
      <c r="C1736" s="42"/>
      <c r="D1736" s="42"/>
      <c r="E1736" s="50"/>
    </row>
    <row r="1737" spans="2:5" x14ac:dyDescent="0.3">
      <c r="B1737" s="42"/>
      <c r="C1737" s="42"/>
      <c r="D1737" s="42"/>
      <c r="E1737" s="50"/>
    </row>
    <row r="1738" spans="2:5" x14ac:dyDescent="0.3">
      <c r="B1738" s="42"/>
      <c r="C1738" s="42"/>
      <c r="D1738" s="42"/>
      <c r="E1738" s="50"/>
    </row>
    <row r="1739" spans="2:5" x14ac:dyDescent="0.3">
      <c r="B1739" s="42"/>
      <c r="C1739" s="42"/>
      <c r="D1739" s="42"/>
      <c r="E1739" s="50"/>
    </row>
    <row r="1740" spans="2:5" x14ac:dyDescent="0.3">
      <c r="B1740" s="42"/>
      <c r="C1740" s="42"/>
      <c r="D1740" s="42"/>
      <c r="E1740" s="50"/>
    </row>
    <row r="1741" spans="2:5" x14ac:dyDescent="0.3">
      <c r="B1741" s="42"/>
      <c r="C1741" s="42"/>
      <c r="D1741" s="42"/>
      <c r="E1741" s="50"/>
    </row>
    <row r="1742" spans="2:5" x14ac:dyDescent="0.3">
      <c r="B1742" s="42"/>
      <c r="C1742" s="42"/>
      <c r="D1742" s="42"/>
      <c r="E1742" s="50"/>
    </row>
    <row r="1743" spans="2:5" x14ac:dyDescent="0.3">
      <c r="B1743" s="42"/>
      <c r="C1743" s="42"/>
      <c r="D1743" s="42"/>
      <c r="E1743" s="50"/>
    </row>
    <row r="1744" spans="2:5" x14ac:dyDescent="0.3">
      <c r="B1744" s="42"/>
      <c r="C1744" s="42"/>
      <c r="D1744" s="42"/>
      <c r="E1744" s="50"/>
    </row>
    <row r="1745" spans="2:5" x14ac:dyDescent="0.3">
      <c r="B1745" s="42"/>
      <c r="C1745" s="42"/>
      <c r="D1745" s="42"/>
      <c r="E1745" s="50"/>
    </row>
    <row r="1746" spans="2:5" x14ac:dyDescent="0.3">
      <c r="B1746" s="42"/>
      <c r="C1746" s="42"/>
      <c r="D1746" s="42"/>
      <c r="E1746" s="50"/>
    </row>
    <row r="1747" spans="2:5" x14ac:dyDescent="0.3">
      <c r="B1747" s="42"/>
      <c r="C1747" s="42"/>
      <c r="D1747" s="42"/>
      <c r="E1747" s="50"/>
    </row>
    <row r="1748" spans="2:5" x14ac:dyDescent="0.3">
      <c r="B1748" s="42"/>
      <c r="C1748" s="42"/>
      <c r="D1748" s="42"/>
      <c r="E1748" s="50"/>
    </row>
    <row r="1749" spans="2:5" x14ac:dyDescent="0.3">
      <c r="B1749" s="42"/>
      <c r="C1749" s="42"/>
      <c r="D1749" s="42"/>
      <c r="E1749" s="50"/>
    </row>
    <row r="1750" spans="2:5" x14ac:dyDescent="0.3">
      <c r="B1750" s="42"/>
      <c r="C1750" s="42"/>
      <c r="D1750" s="42"/>
      <c r="E1750" s="50"/>
    </row>
    <row r="1751" spans="2:5" x14ac:dyDescent="0.3">
      <c r="B1751" s="42"/>
      <c r="C1751" s="42"/>
      <c r="D1751" s="42"/>
      <c r="E1751" s="50"/>
    </row>
    <row r="1752" spans="2:5" x14ac:dyDescent="0.3">
      <c r="B1752" s="42"/>
      <c r="C1752" s="42"/>
      <c r="D1752" s="42"/>
      <c r="E1752" s="50"/>
    </row>
    <row r="1753" spans="2:5" x14ac:dyDescent="0.3">
      <c r="B1753" s="42"/>
      <c r="C1753" s="42"/>
      <c r="D1753" s="42"/>
      <c r="E1753" s="50"/>
    </row>
    <row r="1754" spans="2:5" x14ac:dyDescent="0.3">
      <c r="B1754" s="42"/>
      <c r="C1754" s="42"/>
      <c r="D1754" s="42"/>
      <c r="E1754" s="50"/>
    </row>
    <row r="1755" spans="2:5" x14ac:dyDescent="0.3">
      <c r="B1755" s="42"/>
      <c r="C1755" s="42"/>
      <c r="D1755" s="42"/>
      <c r="E1755" s="50"/>
    </row>
    <row r="1756" spans="2:5" x14ac:dyDescent="0.3">
      <c r="B1756" s="42"/>
      <c r="C1756" s="42"/>
      <c r="D1756" s="42"/>
      <c r="E1756" s="50"/>
    </row>
    <row r="1757" spans="2:5" x14ac:dyDescent="0.3">
      <c r="B1757" s="42"/>
      <c r="C1757" s="42"/>
      <c r="D1757" s="42"/>
      <c r="E1757" s="50"/>
    </row>
    <row r="1758" spans="2:5" x14ac:dyDescent="0.3">
      <c r="B1758" s="42"/>
      <c r="C1758" s="42"/>
      <c r="D1758" s="42"/>
      <c r="E1758" s="50"/>
    </row>
    <row r="1759" spans="2:5" x14ac:dyDescent="0.3">
      <c r="B1759" s="42"/>
      <c r="C1759" s="42"/>
      <c r="D1759" s="42"/>
      <c r="E1759" s="50"/>
    </row>
    <row r="1760" spans="2:5" x14ac:dyDescent="0.3">
      <c r="B1760" s="42"/>
      <c r="C1760" s="42"/>
      <c r="D1760" s="42"/>
      <c r="E1760" s="50"/>
    </row>
    <row r="1761" spans="2:5" x14ac:dyDescent="0.3">
      <c r="B1761" s="42"/>
      <c r="C1761" s="42"/>
      <c r="D1761" s="42"/>
      <c r="E1761" s="50"/>
    </row>
    <row r="1762" spans="2:5" x14ac:dyDescent="0.3">
      <c r="B1762" s="42"/>
      <c r="C1762" s="42"/>
      <c r="D1762" s="42"/>
      <c r="E1762" s="50"/>
    </row>
    <row r="1763" spans="2:5" x14ac:dyDescent="0.3">
      <c r="B1763" s="42"/>
      <c r="C1763" s="42"/>
      <c r="D1763" s="42"/>
      <c r="E1763" s="50"/>
    </row>
    <row r="1764" spans="2:5" x14ac:dyDescent="0.3">
      <c r="B1764" s="42"/>
      <c r="C1764" s="42"/>
      <c r="D1764" s="42"/>
      <c r="E1764" s="50"/>
    </row>
    <row r="1765" spans="2:5" x14ac:dyDescent="0.3">
      <c r="B1765" s="42"/>
      <c r="C1765" s="42"/>
      <c r="D1765" s="42"/>
      <c r="E1765" s="50"/>
    </row>
    <row r="1766" spans="2:5" x14ac:dyDescent="0.3">
      <c r="B1766" s="42"/>
      <c r="C1766" s="42"/>
      <c r="D1766" s="42"/>
      <c r="E1766" s="50"/>
    </row>
    <row r="1767" spans="2:5" x14ac:dyDescent="0.3">
      <c r="B1767" s="42"/>
      <c r="C1767" s="42"/>
      <c r="D1767" s="42"/>
      <c r="E1767" s="50"/>
    </row>
    <row r="1768" spans="2:5" x14ac:dyDescent="0.3">
      <c r="B1768" s="42"/>
      <c r="C1768" s="42"/>
      <c r="D1768" s="42"/>
      <c r="E1768" s="50"/>
    </row>
    <row r="1769" spans="2:5" x14ac:dyDescent="0.3">
      <c r="B1769" s="42"/>
      <c r="C1769" s="42"/>
      <c r="D1769" s="42"/>
      <c r="E1769" s="50"/>
    </row>
    <row r="1770" spans="2:5" x14ac:dyDescent="0.3">
      <c r="B1770" s="42"/>
      <c r="C1770" s="42"/>
      <c r="D1770" s="42"/>
      <c r="E1770" s="50"/>
    </row>
    <row r="1771" spans="2:5" x14ac:dyDescent="0.3">
      <c r="B1771" s="42"/>
      <c r="C1771" s="42"/>
      <c r="D1771" s="42"/>
      <c r="E1771" s="50"/>
    </row>
    <row r="1772" spans="2:5" x14ac:dyDescent="0.3">
      <c r="B1772" s="42"/>
      <c r="C1772" s="42"/>
      <c r="D1772" s="42"/>
      <c r="E1772" s="50"/>
    </row>
    <row r="1773" spans="2:5" x14ac:dyDescent="0.3">
      <c r="B1773" s="42"/>
      <c r="C1773" s="42"/>
      <c r="D1773" s="42"/>
      <c r="E1773" s="50"/>
    </row>
    <row r="1774" spans="2:5" x14ac:dyDescent="0.3">
      <c r="B1774" s="42"/>
      <c r="C1774" s="42"/>
      <c r="D1774" s="42"/>
      <c r="E1774" s="50"/>
    </row>
    <row r="1775" spans="2:5" x14ac:dyDescent="0.3">
      <c r="B1775" s="42"/>
      <c r="C1775" s="42"/>
      <c r="D1775" s="42"/>
      <c r="E1775" s="50"/>
    </row>
    <row r="1776" spans="2:5" x14ac:dyDescent="0.3">
      <c r="B1776" s="42"/>
      <c r="C1776" s="42"/>
      <c r="D1776" s="42"/>
      <c r="E1776" s="50"/>
    </row>
    <row r="1777" spans="2:5" x14ac:dyDescent="0.3">
      <c r="B1777" s="42"/>
      <c r="C1777" s="42"/>
      <c r="D1777" s="42"/>
      <c r="E1777" s="50"/>
    </row>
    <row r="1778" spans="2:5" x14ac:dyDescent="0.3">
      <c r="B1778" s="42"/>
      <c r="C1778" s="42"/>
      <c r="D1778" s="42"/>
      <c r="E1778" s="50"/>
    </row>
    <row r="1779" spans="2:5" x14ac:dyDescent="0.3">
      <c r="B1779" s="42"/>
      <c r="C1779" s="42"/>
      <c r="D1779" s="42"/>
      <c r="E1779" s="50"/>
    </row>
    <row r="1780" spans="2:5" x14ac:dyDescent="0.3">
      <c r="B1780" s="42"/>
      <c r="C1780" s="42"/>
      <c r="D1780" s="42"/>
      <c r="E1780" s="50"/>
    </row>
    <row r="1781" spans="2:5" x14ac:dyDescent="0.3">
      <c r="B1781" s="42"/>
      <c r="C1781" s="42"/>
      <c r="D1781" s="42"/>
      <c r="E1781" s="50"/>
    </row>
    <row r="1782" spans="2:5" x14ac:dyDescent="0.3">
      <c r="B1782" s="42"/>
      <c r="C1782" s="42"/>
      <c r="D1782" s="42"/>
      <c r="E1782" s="50"/>
    </row>
    <row r="1783" spans="2:5" x14ac:dyDescent="0.3">
      <c r="B1783" s="42"/>
      <c r="C1783" s="42"/>
      <c r="D1783" s="42"/>
      <c r="E1783" s="50"/>
    </row>
    <row r="1784" spans="2:5" x14ac:dyDescent="0.3">
      <c r="B1784" s="42"/>
      <c r="C1784" s="42"/>
      <c r="D1784" s="42"/>
      <c r="E1784" s="50"/>
    </row>
    <row r="1785" spans="2:5" x14ac:dyDescent="0.3">
      <c r="B1785" s="42"/>
      <c r="C1785" s="42"/>
      <c r="D1785" s="42"/>
      <c r="E1785" s="50"/>
    </row>
    <row r="1786" spans="2:5" x14ac:dyDescent="0.3">
      <c r="B1786" s="42"/>
      <c r="C1786" s="42"/>
      <c r="D1786" s="42"/>
      <c r="E1786" s="50"/>
    </row>
    <row r="1787" spans="2:5" x14ac:dyDescent="0.3">
      <c r="B1787" s="42"/>
      <c r="C1787" s="42"/>
      <c r="D1787" s="42"/>
      <c r="E1787" s="50"/>
    </row>
    <row r="1788" spans="2:5" x14ac:dyDescent="0.3">
      <c r="B1788" s="42"/>
      <c r="C1788" s="42"/>
      <c r="D1788" s="42"/>
      <c r="E1788" s="50"/>
    </row>
    <row r="1789" spans="2:5" x14ac:dyDescent="0.3">
      <c r="B1789" s="42"/>
      <c r="C1789" s="42"/>
      <c r="D1789" s="42"/>
      <c r="E1789" s="50"/>
    </row>
    <row r="1790" spans="2:5" x14ac:dyDescent="0.3">
      <c r="B1790" s="42"/>
      <c r="C1790" s="42"/>
      <c r="D1790" s="42"/>
      <c r="E1790" s="50"/>
    </row>
    <row r="1791" spans="2:5" x14ac:dyDescent="0.3">
      <c r="B1791" s="42"/>
      <c r="C1791" s="42"/>
      <c r="D1791" s="42"/>
      <c r="E1791" s="50"/>
    </row>
    <row r="1792" spans="2:5" x14ac:dyDescent="0.3">
      <c r="B1792" s="42"/>
      <c r="C1792" s="42"/>
      <c r="D1792" s="42"/>
      <c r="E1792" s="50"/>
    </row>
    <row r="1793" spans="2:5" x14ac:dyDescent="0.3">
      <c r="B1793" s="42"/>
      <c r="C1793" s="42"/>
      <c r="D1793" s="42"/>
      <c r="E1793" s="50"/>
    </row>
    <row r="1794" spans="2:5" x14ac:dyDescent="0.3">
      <c r="B1794" s="42"/>
      <c r="C1794" s="42"/>
      <c r="D1794" s="42"/>
      <c r="E1794" s="50"/>
    </row>
    <row r="1795" spans="2:5" x14ac:dyDescent="0.3">
      <c r="B1795" s="42"/>
      <c r="C1795" s="42"/>
      <c r="D1795" s="42"/>
      <c r="E1795" s="50"/>
    </row>
    <row r="1796" spans="2:5" x14ac:dyDescent="0.3">
      <c r="B1796" s="42"/>
      <c r="C1796" s="42"/>
      <c r="D1796" s="42"/>
      <c r="E1796" s="50"/>
    </row>
    <row r="1797" spans="2:5" x14ac:dyDescent="0.3">
      <c r="B1797" s="42"/>
      <c r="C1797" s="42"/>
      <c r="D1797" s="42"/>
      <c r="E1797" s="50"/>
    </row>
    <row r="1798" spans="2:5" x14ac:dyDescent="0.3">
      <c r="B1798" s="42"/>
      <c r="C1798" s="42"/>
      <c r="D1798" s="42"/>
      <c r="E1798" s="50"/>
    </row>
    <row r="1799" spans="2:5" x14ac:dyDescent="0.3">
      <c r="B1799" s="42"/>
      <c r="C1799" s="42"/>
      <c r="D1799" s="42"/>
      <c r="E1799" s="50"/>
    </row>
    <row r="1800" spans="2:5" x14ac:dyDescent="0.3">
      <c r="B1800" s="42"/>
      <c r="C1800" s="42"/>
      <c r="D1800" s="42"/>
      <c r="E1800" s="50"/>
    </row>
    <row r="1801" spans="2:5" x14ac:dyDescent="0.3">
      <c r="B1801" s="42"/>
      <c r="C1801" s="42"/>
      <c r="D1801" s="42"/>
      <c r="E1801" s="50"/>
    </row>
    <row r="1802" spans="2:5" x14ac:dyDescent="0.3">
      <c r="B1802" s="42"/>
      <c r="C1802" s="42"/>
      <c r="D1802" s="42"/>
      <c r="E1802" s="50"/>
    </row>
    <row r="1803" spans="2:5" x14ac:dyDescent="0.3">
      <c r="B1803" s="42"/>
      <c r="C1803" s="42"/>
      <c r="D1803" s="42"/>
      <c r="E1803" s="50"/>
    </row>
    <row r="1804" spans="2:5" x14ac:dyDescent="0.3">
      <c r="B1804" s="42"/>
      <c r="C1804" s="42"/>
      <c r="D1804" s="42"/>
      <c r="E1804" s="50"/>
    </row>
    <row r="1805" spans="2:5" x14ac:dyDescent="0.3">
      <c r="B1805" s="42"/>
      <c r="C1805" s="42"/>
      <c r="D1805" s="42"/>
      <c r="E1805" s="50"/>
    </row>
    <row r="1806" spans="2:5" x14ac:dyDescent="0.3">
      <c r="B1806" s="42"/>
      <c r="C1806" s="42"/>
      <c r="D1806" s="42"/>
      <c r="E1806" s="50"/>
    </row>
    <row r="1807" spans="2:5" x14ac:dyDescent="0.3">
      <c r="B1807" s="42"/>
      <c r="C1807" s="42"/>
      <c r="D1807" s="42"/>
      <c r="E1807" s="50"/>
    </row>
    <row r="1808" spans="2:5" x14ac:dyDescent="0.3">
      <c r="B1808" s="42"/>
      <c r="C1808" s="42"/>
      <c r="D1808" s="42"/>
      <c r="E1808" s="50"/>
    </row>
    <row r="1809" spans="2:5" x14ac:dyDescent="0.3">
      <c r="B1809" s="42"/>
      <c r="C1809" s="42"/>
      <c r="D1809" s="42"/>
      <c r="E1809" s="50"/>
    </row>
    <row r="1810" spans="2:5" x14ac:dyDescent="0.3">
      <c r="B1810" s="42"/>
      <c r="C1810" s="42"/>
      <c r="D1810" s="42"/>
      <c r="E1810" s="50"/>
    </row>
    <row r="1811" spans="2:5" x14ac:dyDescent="0.3">
      <c r="B1811" s="42"/>
      <c r="C1811" s="42"/>
      <c r="D1811" s="42"/>
      <c r="E1811" s="50"/>
    </row>
    <row r="1812" spans="2:5" x14ac:dyDescent="0.3">
      <c r="B1812" s="42"/>
      <c r="C1812" s="42"/>
      <c r="D1812" s="42"/>
      <c r="E1812" s="50"/>
    </row>
    <row r="1813" spans="2:5" x14ac:dyDescent="0.3">
      <c r="B1813" s="42"/>
      <c r="C1813" s="42"/>
      <c r="D1813" s="42"/>
      <c r="E1813" s="50"/>
    </row>
    <row r="1814" spans="2:5" x14ac:dyDescent="0.3">
      <c r="B1814" s="42"/>
      <c r="C1814" s="42"/>
      <c r="D1814" s="42"/>
      <c r="E1814" s="50"/>
    </row>
    <row r="1815" spans="2:5" x14ac:dyDescent="0.3">
      <c r="B1815" s="42"/>
      <c r="C1815" s="42"/>
      <c r="D1815" s="42"/>
      <c r="E1815" s="50"/>
    </row>
    <row r="1816" spans="2:5" x14ac:dyDescent="0.3">
      <c r="B1816" s="42"/>
      <c r="C1816" s="42"/>
      <c r="D1816" s="42"/>
      <c r="E1816" s="50"/>
    </row>
    <row r="1817" spans="2:5" x14ac:dyDescent="0.3">
      <c r="B1817" s="42"/>
      <c r="C1817" s="42"/>
      <c r="D1817" s="42"/>
      <c r="E1817" s="50"/>
    </row>
    <row r="1818" spans="2:5" x14ac:dyDescent="0.3">
      <c r="B1818" s="42"/>
      <c r="C1818" s="42"/>
      <c r="D1818" s="42"/>
      <c r="E1818" s="50"/>
    </row>
    <row r="1819" spans="2:5" x14ac:dyDescent="0.3">
      <c r="B1819" s="42"/>
      <c r="C1819" s="42"/>
      <c r="D1819" s="42"/>
      <c r="E1819" s="50"/>
    </row>
    <row r="1820" spans="2:5" x14ac:dyDescent="0.3">
      <c r="B1820" s="42"/>
      <c r="C1820" s="42"/>
      <c r="D1820" s="42"/>
      <c r="E1820" s="50"/>
    </row>
    <row r="1821" spans="2:5" x14ac:dyDescent="0.3">
      <c r="B1821" s="42"/>
      <c r="C1821" s="42"/>
      <c r="D1821" s="42"/>
      <c r="E1821" s="50"/>
    </row>
    <row r="1822" spans="2:5" x14ac:dyDescent="0.3">
      <c r="B1822" s="42"/>
      <c r="C1822" s="42"/>
      <c r="D1822" s="42"/>
      <c r="E1822" s="50"/>
    </row>
    <row r="1823" spans="2:5" x14ac:dyDescent="0.3">
      <c r="B1823" s="42"/>
      <c r="C1823" s="42"/>
      <c r="D1823" s="42"/>
      <c r="E1823" s="50"/>
    </row>
    <row r="1824" spans="2:5" x14ac:dyDescent="0.3">
      <c r="B1824" s="42"/>
      <c r="C1824" s="42"/>
      <c r="D1824" s="42"/>
      <c r="E1824" s="50"/>
    </row>
    <row r="1825" spans="2:5" x14ac:dyDescent="0.3">
      <c r="B1825" s="42"/>
      <c r="C1825" s="42"/>
      <c r="D1825" s="42"/>
      <c r="E1825" s="50"/>
    </row>
    <row r="1826" spans="2:5" x14ac:dyDescent="0.3">
      <c r="B1826" s="42"/>
      <c r="C1826" s="42"/>
      <c r="D1826" s="42"/>
      <c r="E1826" s="50"/>
    </row>
    <row r="1827" spans="2:5" x14ac:dyDescent="0.3">
      <c r="B1827" s="42"/>
      <c r="C1827" s="42"/>
      <c r="D1827" s="42"/>
      <c r="E1827" s="50"/>
    </row>
    <row r="1828" spans="2:5" x14ac:dyDescent="0.3">
      <c r="B1828" s="42"/>
      <c r="C1828" s="42"/>
      <c r="D1828" s="42"/>
      <c r="E1828" s="50"/>
    </row>
    <row r="1829" spans="2:5" x14ac:dyDescent="0.3">
      <c r="B1829" s="42"/>
      <c r="C1829" s="42"/>
      <c r="D1829" s="42"/>
      <c r="E1829" s="50"/>
    </row>
    <row r="1830" spans="2:5" x14ac:dyDescent="0.3">
      <c r="B1830" s="42"/>
      <c r="C1830" s="42"/>
      <c r="D1830" s="42"/>
      <c r="E1830" s="50"/>
    </row>
    <row r="1831" spans="2:5" x14ac:dyDescent="0.3">
      <c r="B1831" s="42"/>
      <c r="C1831" s="42"/>
      <c r="D1831" s="42"/>
      <c r="E1831" s="50"/>
    </row>
    <row r="1832" spans="2:5" x14ac:dyDescent="0.3">
      <c r="B1832" s="42"/>
      <c r="C1832" s="42"/>
      <c r="D1832" s="42"/>
      <c r="E1832" s="50"/>
    </row>
    <row r="1833" spans="2:5" x14ac:dyDescent="0.3">
      <c r="B1833" s="42"/>
      <c r="C1833" s="42"/>
      <c r="D1833" s="42"/>
      <c r="E1833" s="50"/>
    </row>
    <row r="1834" spans="2:5" x14ac:dyDescent="0.3">
      <c r="B1834" s="42"/>
      <c r="C1834" s="42"/>
      <c r="D1834" s="42"/>
      <c r="E1834" s="50"/>
    </row>
    <row r="1835" spans="2:5" x14ac:dyDescent="0.3">
      <c r="B1835" s="42"/>
      <c r="C1835" s="42"/>
      <c r="D1835" s="42"/>
      <c r="E1835" s="50"/>
    </row>
    <row r="1836" spans="2:5" x14ac:dyDescent="0.3">
      <c r="B1836" s="42"/>
      <c r="C1836" s="42"/>
      <c r="D1836" s="42"/>
      <c r="E1836" s="50"/>
    </row>
    <row r="1837" spans="2:5" x14ac:dyDescent="0.3">
      <c r="B1837" s="42"/>
      <c r="C1837" s="42"/>
      <c r="D1837" s="42"/>
      <c r="E1837" s="50"/>
    </row>
    <row r="1838" spans="2:5" x14ac:dyDescent="0.3">
      <c r="B1838" s="42"/>
      <c r="C1838" s="42"/>
      <c r="D1838" s="42"/>
      <c r="E1838" s="50"/>
    </row>
    <row r="1839" spans="2:5" x14ac:dyDescent="0.3">
      <c r="B1839" s="42"/>
      <c r="C1839" s="42"/>
      <c r="D1839" s="42"/>
      <c r="E1839" s="50"/>
    </row>
    <row r="1840" spans="2:5" x14ac:dyDescent="0.3">
      <c r="B1840" s="42"/>
      <c r="C1840" s="42"/>
      <c r="D1840" s="42"/>
      <c r="E1840" s="50"/>
    </row>
    <row r="1841" spans="2:5" x14ac:dyDescent="0.3">
      <c r="B1841" s="42"/>
      <c r="C1841" s="42"/>
      <c r="D1841" s="42"/>
      <c r="E1841" s="50"/>
    </row>
    <row r="1842" spans="2:5" x14ac:dyDescent="0.3">
      <c r="B1842" s="42"/>
      <c r="C1842" s="42"/>
      <c r="D1842" s="42"/>
      <c r="E1842" s="50"/>
    </row>
    <row r="1843" spans="2:5" x14ac:dyDescent="0.3">
      <c r="B1843" s="42"/>
      <c r="C1843" s="42"/>
      <c r="D1843" s="42"/>
      <c r="E1843" s="50"/>
    </row>
    <row r="1844" spans="2:5" x14ac:dyDescent="0.3">
      <c r="B1844" s="42"/>
      <c r="C1844" s="42"/>
      <c r="D1844" s="42"/>
      <c r="E1844" s="50"/>
    </row>
    <row r="1845" spans="2:5" x14ac:dyDescent="0.3">
      <c r="B1845" s="42"/>
      <c r="C1845" s="42"/>
      <c r="D1845" s="42"/>
      <c r="E1845" s="50"/>
    </row>
    <row r="1846" spans="2:5" x14ac:dyDescent="0.3">
      <c r="B1846" s="42"/>
      <c r="C1846" s="42"/>
      <c r="D1846" s="42"/>
      <c r="E1846" s="50"/>
    </row>
    <row r="1847" spans="2:5" x14ac:dyDescent="0.3">
      <c r="B1847" s="42"/>
      <c r="C1847" s="42"/>
      <c r="D1847" s="42"/>
      <c r="E1847" s="50"/>
    </row>
    <row r="1848" spans="2:5" x14ac:dyDescent="0.3">
      <c r="B1848" s="42"/>
      <c r="C1848" s="42"/>
      <c r="D1848" s="42"/>
      <c r="E1848" s="50"/>
    </row>
    <row r="1849" spans="2:5" x14ac:dyDescent="0.3">
      <c r="B1849" s="42"/>
      <c r="C1849" s="42"/>
      <c r="D1849" s="42"/>
      <c r="E1849" s="50"/>
    </row>
    <row r="1850" spans="2:5" x14ac:dyDescent="0.3">
      <c r="B1850" s="42"/>
      <c r="C1850" s="42"/>
      <c r="D1850" s="42"/>
      <c r="E1850" s="50"/>
    </row>
    <row r="1851" spans="2:5" x14ac:dyDescent="0.3">
      <c r="B1851" s="42"/>
      <c r="C1851" s="42"/>
      <c r="D1851" s="42"/>
      <c r="E1851" s="50"/>
    </row>
    <row r="1852" spans="2:5" x14ac:dyDescent="0.3">
      <c r="B1852" s="42"/>
      <c r="C1852" s="42"/>
      <c r="D1852" s="42"/>
      <c r="E1852" s="50"/>
    </row>
    <row r="1853" spans="2:5" x14ac:dyDescent="0.3">
      <c r="B1853" s="42"/>
      <c r="C1853" s="42"/>
      <c r="D1853" s="42"/>
      <c r="E1853" s="50"/>
    </row>
    <row r="1854" spans="2:5" x14ac:dyDescent="0.3">
      <c r="B1854" s="42"/>
      <c r="C1854" s="42"/>
      <c r="D1854" s="42"/>
      <c r="E1854" s="50"/>
    </row>
    <row r="1855" spans="2:5" x14ac:dyDescent="0.3">
      <c r="B1855" s="42"/>
      <c r="C1855" s="42"/>
      <c r="D1855" s="42"/>
      <c r="E1855" s="50"/>
    </row>
    <row r="1856" spans="2:5" x14ac:dyDescent="0.3">
      <c r="B1856" s="42"/>
      <c r="C1856" s="42"/>
      <c r="D1856" s="42"/>
      <c r="E1856" s="50"/>
    </row>
    <row r="1857" spans="2:5" x14ac:dyDescent="0.3">
      <c r="B1857" s="42"/>
      <c r="C1857" s="42"/>
      <c r="D1857" s="42"/>
      <c r="E1857" s="50"/>
    </row>
    <row r="1858" spans="2:5" x14ac:dyDescent="0.3">
      <c r="B1858" s="42"/>
      <c r="C1858" s="42"/>
      <c r="D1858" s="42"/>
      <c r="E1858" s="50"/>
    </row>
    <row r="1859" spans="2:5" x14ac:dyDescent="0.3">
      <c r="B1859" s="42"/>
      <c r="C1859" s="42"/>
      <c r="D1859" s="42"/>
      <c r="E1859" s="50"/>
    </row>
    <row r="1860" spans="2:5" x14ac:dyDescent="0.3">
      <c r="B1860" s="42"/>
      <c r="C1860" s="42"/>
      <c r="D1860" s="42"/>
      <c r="E1860" s="50"/>
    </row>
    <row r="1861" spans="2:5" x14ac:dyDescent="0.3">
      <c r="B1861" s="42"/>
      <c r="C1861" s="42"/>
      <c r="D1861" s="42"/>
      <c r="E1861" s="50"/>
    </row>
    <row r="1862" spans="2:5" x14ac:dyDescent="0.3">
      <c r="B1862" s="42"/>
      <c r="C1862" s="42"/>
      <c r="D1862" s="42"/>
      <c r="E1862" s="50"/>
    </row>
    <row r="1863" spans="2:5" x14ac:dyDescent="0.3">
      <c r="B1863" s="42"/>
      <c r="C1863" s="42"/>
      <c r="D1863" s="42"/>
      <c r="E1863" s="50"/>
    </row>
    <row r="1864" spans="2:5" x14ac:dyDescent="0.3">
      <c r="B1864" s="42"/>
      <c r="C1864" s="42"/>
      <c r="D1864" s="42"/>
      <c r="E1864" s="50"/>
    </row>
    <row r="1865" spans="2:5" x14ac:dyDescent="0.3">
      <c r="B1865" s="42"/>
      <c r="C1865" s="42"/>
      <c r="D1865" s="42"/>
      <c r="E1865" s="50"/>
    </row>
    <row r="1866" spans="2:5" x14ac:dyDescent="0.3">
      <c r="B1866" s="42"/>
      <c r="C1866" s="42"/>
      <c r="D1866" s="42"/>
      <c r="E1866" s="50"/>
    </row>
    <row r="1867" spans="2:5" x14ac:dyDescent="0.3">
      <c r="B1867" s="42"/>
      <c r="C1867" s="42"/>
      <c r="D1867" s="42"/>
      <c r="E1867" s="50"/>
    </row>
    <row r="1868" spans="2:5" x14ac:dyDescent="0.3">
      <c r="B1868" s="42"/>
      <c r="C1868" s="42"/>
      <c r="D1868" s="42"/>
      <c r="E1868" s="50"/>
    </row>
    <row r="1869" spans="2:5" x14ac:dyDescent="0.3">
      <c r="B1869" s="42"/>
      <c r="C1869" s="42"/>
      <c r="D1869" s="42"/>
      <c r="E1869" s="50"/>
    </row>
    <row r="1870" spans="2:5" x14ac:dyDescent="0.3">
      <c r="B1870" s="42"/>
      <c r="C1870" s="42"/>
      <c r="D1870" s="42"/>
      <c r="E1870" s="50"/>
    </row>
    <row r="1871" spans="2:5" x14ac:dyDescent="0.3">
      <c r="B1871" s="42"/>
      <c r="C1871" s="42"/>
      <c r="D1871" s="42"/>
      <c r="E1871" s="50"/>
    </row>
    <row r="1872" spans="2:5" x14ac:dyDescent="0.3">
      <c r="B1872" s="42"/>
      <c r="C1872" s="42"/>
      <c r="D1872" s="42"/>
      <c r="E1872" s="50"/>
    </row>
    <row r="1873" spans="2:5" x14ac:dyDescent="0.3">
      <c r="B1873" s="42"/>
      <c r="C1873" s="42"/>
      <c r="D1873" s="42"/>
      <c r="E1873" s="50"/>
    </row>
    <row r="1874" spans="2:5" x14ac:dyDescent="0.3">
      <c r="B1874" s="42"/>
      <c r="C1874" s="42"/>
      <c r="D1874" s="42"/>
      <c r="E1874" s="50"/>
    </row>
    <row r="1875" spans="2:5" x14ac:dyDescent="0.3">
      <c r="B1875" s="42"/>
      <c r="C1875" s="42"/>
      <c r="D1875" s="42"/>
      <c r="E1875" s="50"/>
    </row>
    <row r="1876" spans="2:5" x14ac:dyDescent="0.3">
      <c r="B1876" s="42"/>
      <c r="C1876" s="42"/>
      <c r="D1876" s="42"/>
      <c r="E1876" s="50"/>
    </row>
    <row r="1877" spans="2:5" x14ac:dyDescent="0.3">
      <c r="B1877" s="42"/>
      <c r="C1877" s="42"/>
      <c r="D1877" s="42"/>
      <c r="E1877" s="50"/>
    </row>
    <row r="1878" spans="2:5" x14ac:dyDescent="0.3">
      <c r="B1878" s="42"/>
      <c r="C1878" s="42"/>
      <c r="D1878" s="42"/>
      <c r="E1878" s="50"/>
    </row>
    <row r="1879" spans="2:5" x14ac:dyDescent="0.3">
      <c r="B1879" s="42"/>
      <c r="C1879" s="42"/>
      <c r="D1879" s="42"/>
      <c r="E1879" s="50"/>
    </row>
    <row r="1880" spans="2:5" x14ac:dyDescent="0.3">
      <c r="B1880" s="42"/>
      <c r="C1880" s="42"/>
      <c r="D1880" s="42"/>
      <c r="E1880" s="50"/>
    </row>
    <row r="1881" spans="2:5" x14ac:dyDescent="0.3">
      <c r="B1881" s="42"/>
      <c r="C1881" s="42"/>
      <c r="D1881" s="42"/>
      <c r="E1881" s="50"/>
    </row>
    <row r="1882" spans="2:5" x14ac:dyDescent="0.3">
      <c r="B1882" s="42"/>
      <c r="C1882" s="42"/>
      <c r="D1882" s="42"/>
      <c r="E1882" s="50"/>
    </row>
    <row r="1883" spans="2:5" x14ac:dyDescent="0.3">
      <c r="B1883" s="42"/>
      <c r="C1883" s="42"/>
      <c r="D1883" s="42"/>
      <c r="E1883" s="50"/>
    </row>
    <row r="1884" spans="2:5" x14ac:dyDescent="0.3">
      <c r="B1884" s="42"/>
      <c r="C1884" s="42"/>
      <c r="D1884" s="42"/>
      <c r="E1884" s="50"/>
    </row>
    <row r="1885" spans="2:5" x14ac:dyDescent="0.3">
      <c r="B1885" s="42"/>
      <c r="C1885" s="42"/>
      <c r="D1885" s="42"/>
      <c r="E1885" s="50"/>
    </row>
    <row r="1886" spans="2:5" x14ac:dyDescent="0.3">
      <c r="B1886" s="42"/>
      <c r="C1886" s="42"/>
      <c r="D1886" s="42"/>
      <c r="E1886" s="50"/>
    </row>
    <row r="1887" spans="2:5" x14ac:dyDescent="0.3">
      <c r="B1887" s="42"/>
      <c r="C1887" s="42"/>
      <c r="D1887" s="42"/>
      <c r="E1887" s="50"/>
    </row>
    <row r="1888" spans="2:5" x14ac:dyDescent="0.3">
      <c r="B1888" s="42"/>
      <c r="C1888" s="42"/>
      <c r="D1888" s="42"/>
      <c r="E1888" s="50"/>
    </row>
    <row r="1889" spans="2:5" x14ac:dyDescent="0.3">
      <c r="B1889" s="42"/>
      <c r="C1889" s="42"/>
      <c r="D1889" s="42"/>
      <c r="E1889" s="50"/>
    </row>
    <row r="1890" spans="2:5" x14ac:dyDescent="0.3">
      <c r="B1890" s="42"/>
      <c r="C1890" s="42"/>
      <c r="D1890" s="42"/>
      <c r="E1890" s="50"/>
    </row>
    <row r="1891" spans="2:5" x14ac:dyDescent="0.3">
      <c r="B1891" s="42"/>
      <c r="C1891" s="42"/>
      <c r="D1891" s="42"/>
      <c r="E1891" s="50"/>
    </row>
    <row r="1892" spans="2:5" x14ac:dyDescent="0.3">
      <c r="B1892" s="42"/>
      <c r="C1892" s="42"/>
      <c r="D1892" s="42"/>
      <c r="E1892" s="50"/>
    </row>
    <row r="1893" spans="2:5" x14ac:dyDescent="0.3">
      <c r="B1893" s="42"/>
      <c r="C1893" s="42"/>
      <c r="D1893" s="42"/>
      <c r="E1893" s="50"/>
    </row>
    <row r="1894" spans="2:5" x14ac:dyDescent="0.3">
      <c r="B1894" s="42"/>
      <c r="C1894" s="42"/>
      <c r="D1894" s="42"/>
      <c r="E1894" s="50"/>
    </row>
    <row r="1895" spans="2:5" x14ac:dyDescent="0.3">
      <c r="B1895" s="42"/>
      <c r="C1895" s="42"/>
      <c r="D1895" s="42"/>
      <c r="E1895" s="50"/>
    </row>
    <row r="1896" spans="2:5" x14ac:dyDescent="0.3">
      <c r="B1896" s="42"/>
      <c r="C1896" s="42"/>
      <c r="D1896" s="42"/>
      <c r="E1896" s="50"/>
    </row>
    <row r="1897" spans="2:5" x14ac:dyDescent="0.3">
      <c r="B1897" s="42"/>
      <c r="C1897" s="42"/>
      <c r="D1897" s="42"/>
      <c r="E1897" s="50"/>
    </row>
    <row r="1898" spans="2:5" x14ac:dyDescent="0.3">
      <c r="B1898" s="42"/>
      <c r="C1898" s="42"/>
      <c r="D1898" s="42"/>
      <c r="E1898" s="50"/>
    </row>
    <row r="1899" spans="2:5" x14ac:dyDescent="0.3">
      <c r="B1899" s="42"/>
      <c r="C1899" s="42"/>
      <c r="D1899" s="42"/>
      <c r="E1899" s="50"/>
    </row>
    <row r="1900" spans="2:5" x14ac:dyDescent="0.3">
      <c r="B1900" s="42"/>
      <c r="C1900" s="42"/>
      <c r="D1900" s="42"/>
      <c r="E1900" s="50"/>
    </row>
    <row r="1901" spans="2:5" x14ac:dyDescent="0.3">
      <c r="B1901" s="42"/>
      <c r="C1901" s="42"/>
      <c r="D1901" s="42"/>
      <c r="E1901" s="50"/>
    </row>
    <row r="1902" spans="2:5" x14ac:dyDescent="0.3">
      <c r="B1902" s="42"/>
      <c r="C1902" s="42"/>
      <c r="D1902" s="42"/>
      <c r="E1902" s="50"/>
    </row>
    <row r="1903" spans="2:5" x14ac:dyDescent="0.3">
      <c r="B1903" s="42"/>
      <c r="C1903" s="42"/>
      <c r="D1903" s="42"/>
      <c r="E1903" s="50"/>
    </row>
    <row r="1904" spans="2:5" x14ac:dyDescent="0.3">
      <c r="B1904" s="42"/>
      <c r="C1904" s="42"/>
      <c r="D1904" s="42"/>
      <c r="E1904" s="50"/>
    </row>
    <row r="1905" spans="2:5" x14ac:dyDescent="0.3">
      <c r="B1905" s="42"/>
      <c r="C1905" s="42"/>
      <c r="D1905" s="42"/>
      <c r="E1905" s="50"/>
    </row>
    <row r="1906" spans="2:5" x14ac:dyDescent="0.3">
      <c r="B1906" s="42"/>
      <c r="C1906" s="42"/>
      <c r="D1906" s="42"/>
      <c r="E1906" s="50"/>
    </row>
    <row r="1907" spans="2:5" x14ac:dyDescent="0.3">
      <c r="B1907" s="42"/>
      <c r="C1907" s="42"/>
      <c r="D1907" s="42"/>
      <c r="E1907" s="50"/>
    </row>
    <row r="1908" spans="2:5" x14ac:dyDescent="0.3">
      <c r="B1908" s="42"/>
      <c r="C1908" s="42"/>
      <c r="D1908" s="42"/>
      <c r="E1908" s="50"/>
    </row>
    <row r="1909" spans="2:5" x14ac:dyDescent="0.3">
      <c r="B1909" s="42"/>
      <c r="C1909" s="42"/>
      <c r="D1909" s="42"/>
      <c r="E1909" s="50"/>
    </row>
    <row r="1910" spans="2:5" x14ac:dyDescent="0.3">
      <c r="B1910" s="42"/>
      <c r="C1910" s="42"/>
      <c r="D1910" s="42"/>
      <c r="E1910" s="50"/>
    </row>
    <row r="1911" spans="2:5" x14ac:dyDescent="0.3">
      <c r="B1911" s="42"/>
      <c r="C1911" s="42"/>
      <c r="D1911" s="42"/>
      <c r="E1911" s="50"/>
    </row>
    <row r="1912" spans="2:5" x14ac:dyDescent="0.3">
      <c r="B1912" s="42"/>
      <c r="C1912" s="42"/>
      <c r="D1912" s="42"/>
      <c r="E1912" s="50"/>
    </row>
    <row r="1913" spans="2:5" x14ac:dyDescent="0.3">
      <c r="B1913" s="42"/>
      <c r="C1913" s="42"/>
      <c r="D1913" s="42"/>
      <c r="E1913" s="50"/>
    </row>
    <row r="1914" spans="2:5" x14ac:dyDescent="0.3">
      <c r="B1914" s="42"/>
      <c r="C1914" s="42"/>
      <c r="D1914" s="42"/>
      <c r="E1914" s="50"/>
    </row>
    <row r="1915" spans="2:5" x14ac:dyDescent="0.3">
      <c r="B1915" s="42"/>
      <c r="C1915" s="42"/>
      <c r="D1915" s="42"/>
      <c r="E1915" s="50"/>
    </row>
    <row r="1916" spans="2:5" x14ac:dyDescent="0.3">
      <c r="B1916" s="42"/>
      <c r="C1916" s="42"/>
      <c r="D1916" s="42"/>
      <c r="E1916" s="50"/>
    </row>
    <row r="1917" spans="2:5" x14ac:dyDescent="0.3">
      <c r="B1917" s="42"/>
      <c r="C1917" s="42"/>
      <c r="D1917" s="42"/>
      <c r="E1917" s="50"/>
    </row>
    <row r="1918" spans="2:5" x14ac:dyDescent="0.3">
      <c r="B1918" s="42"/>
      <c r="C1918" s="42"/>
      <c r="D1918" s="42"/>
      <c r="E1918" s="50"/>
    </row>
    <row r="1919" spans="2:5" x14ac:dyDescent="0.3">
      <c r="B1919" s="42"/>
      <c r="C1919" s="42"/>
      <c r="D1919" s="42"/>
      <c r="E1919" s="50"/>
    </row>
    <row r="1920" spans="2:5" x14ac:dyDescent="0.3">
      <c r="B1920" s="42"/>
      <c r="C1920" s="42"/>
      <c r="D1920" s="42"/>
      <c r="E1920" s="50"/>
    </row>
    <row r="1921" spans="2:5" x14ac:dyDescent="0.3">
      <c r="B1921" s="42"/>
      <c r="C1921" s="42"/>
      <c r="D1921" s="42"/>
      <c r="E1921" s="50"/>
    </row>
    <row r="1922" spans="2:5" x14ac:dyDescent="0.3">
      <c r="B1922" s="42"/>
      <c r="C1922" s="42"/>
      <c r="D1922" s="42"/>
      <c r="E1922" s="50"/>
    </row>
    <row r="1923" spans="2:5" x14ac:dyDescent="0.3">
      <c r="B1923" s="42"/>
      <c r="C1923" s="42"/>
      <c r="D1923" s="42"/>
      <c r="E1923" s="50"/>
    </row>
    <row r="1924" spans="2:5" x14ac:dyDescent="0.3">
      <c r="B1924" s="42"/>
      <c r="C1924" s="42"/>
      <c r="D1924" s="42"/>
      <c r="E1924" s="50"/>
    </row>
    <row r="1925" spans="2:5" x14ac:dyDescent="0.3">
      <c r="B1925" s="42"/>
      <c r="C1925" s="42"/>
      <c r="D1925" s="42"/>
      <c r="E1925" s="50"/>
    </row>
    <row r="1926" spans="2:5" x14ac:dyDescent="0.3">
      <c r="B1926" s="42"/>
      <c r="C1926" s="42"/>
      <c r="D1926" s="42"/>
      <c r="E1926" s="50"/>
    </row>
    <row r="1927" spans="2:5" x14ac:dyDescent="0.3">
      <c r="B1927" s="42"/>
      <c r="C1927" s="42"/>
      <c r="D1927" s="42"/>
      <c r="E1927" s="50"/>
    </row>
    <row r="1928" spans="2:5" x14ac:dyDescent="0.3">
      <c r="B1928" s="42"/>
      <c r="C1928" s="42"/>
      <c r="D1928" s="42"/>
      <c r="E1928" s="50"/>
    </row>
    <row r="1929" spans="2:5" x14ac:dyDescent="0.3">
      <c r="B1929" s="42"/>
      <c r="C1929" s="42"/>
      <c r="D1929" s="42"/>
      <c r="E1929" s="50"/>
    </row>
    <row r="1930" spans="2:5" x14ac:dyDescent="0.3">
      <c r="B1930" s="42"/>
      <c r="C1930" s="42"/>
      <c r="D1930" s="42"/>
      <c r="E1930" s="50"/>
    </row>
    <row r="1931" spans="2:5" x14ac:dyDescent="0.3">
      <c r="B1931" s="42"/>
      <c r="C1931" s="42"/>
      <c r="D1931" s="42"/>
      <c r="E1931" s="50"/>
    </row>
    <row r="1932" spans="2:5" x14ac:dyDescent="0.3">
      <c r="B1932" s="42"/>
      <c r="C1932" s="42"/>
      <c r="D1932" s="42"/>
      <c r="E1932" s="50"/>
    </row>
    <row r="1933" spans="2:5" x14ac:dyDescent="0.3">
      <c r="B1933" s="42"/>
      <c r="C1933" s="42"/>
      <c r="D1933" s="42"/>
      <c r="E1933" s="50"/>
    </row>
    <row r="1934" spans="2:5" x14ac:dyDescent="0.3">
      <c r="B1934" s="42"/>
      <c r="C1934" s="42"/>
      <c r="D1934" s="42"/>
      <c r="E1934" s="50"/>
    </row>
    <row r="1935" spans="2:5" x14ac:dyDescent="0.3">
      <c r="B1935" s="42"/>
      <c r="C1935" s="42"/>
      <c r="D1935" s="42"/>
      <c r="E1935" s="50"/>
    </row>
    <row r="1936" spans="2:5" x14ac:dyDescent="0.3">
      <c r="B1936" s="42"/>
      <c r="C1936" s="42"/>
      <c r="D1936" s="42"/>
      <c r="E1936" s="50"/>
    </row>
    <row r="1937" spans="2:5" x14ac:dyDescent="0.3">
      <c r="B1937" s="42"/>
      <c r="C1937" s="42"/>
      <c r="D1937" s="42"/>
      <c r="E1937" s="50"/>
    </row>
    <row r="1938" spans="2:5" x14ac:dyDescent="0.3">
      <c r="B1938" s="42"/>
      <c r="C1938" s="42"/>
      <c r="D1938" s="42"/>
      <c r="E1938" s="50"/>
    </row>
    <row r="1939" spans="2:5" x14ac:dyDescent="0.3">
      <c r="B1939" s="42"/>
      <c r="C1939" s="42"/>
      <c r="D1939" s="42"/>
      <c r="E1939" s="50"/>
    </row>
    <row r="1940" spans="2:5" x14ac:dyDescent="0.3">
      <c r="B1940" s="42"/>
      <c r="C1940" s="42"/>
      <c r="D1940" s="42"/>
      <c r="E1940" s="50"/>
    </row>
    <row r="1941" spans="2:5" x14ac:dyDescent="0.3">
      <c r="B1941" s="42"/>
      <c r="C1941" s="42"/>
      <c r="D1941" s="42"/>
      <c r="E1941" s="50"/>
    </row>
    <row r="1942" spans="2:5" x14ac:dyDescent="0.3">
      <c r="B1942" s="42"/>
      <c r="C1942" s="42"/>
      <c r="D1942" s="42"/>
      <c r="E1942" s="50"/>
    </row>
    <row r="1943" spans="2:5" x14ac:dyDescent="0.3">
      <c r="B1943" s="42"/>
      <c r="C1943" s="42"/>
      <c r="D1943" s="42"/>
      <c r="E1943" s="50"/>
    </row>
    <row r="1944" spans="2:5" x14ac:dyDescent="0.3">
      <c r="B1944" s="42"/>
      <c r="C1944" s="42"/>
      <c r="D1944" s="42"/>
      <c r="E1944" s="50"/>
    </row>
    <row r="1945" spans="2:5" x14ac:dyDescent="0.3">
      <c r="B1945" s="42"/>
      <c r="C1945" s="42"/>
      <c r="D1945" s="42"/>
      <c r="E1945" s="50"/>
    </row>
    <row r="1946" spans="2:5" x14ac:dyDescent="0.3">
      <c r="B1946" s="42"/>
      <c r="C1946" s="42"/>
      <c r="D1946" s="42"/>
      <c r="E1946" s="50"/>
    </row>
    <row r="1947" spans="2:5" x14ac:dyDescent="0.3">
      <c r="B1947" s="42"/>
      <c r="C1947" s="42"/>
      <c r="D1947" s="42"/>
      <c r="E1947" s="50"/>
    </row>
    <row r="1948" spans="2:5" x14ac:dyDescent="0.3">
      <c r="B1948" s="42"/>
      <c r="C1948" s="42"/>
      <c r="D1948" s="42"/>
      <c r="E1948" s="50"/>
    </row>
    <row r="1949" spans="2:5" x14ac:dyDescent="0.3">
      <c r="B1949" s="42"/>
      <c r="C1949" s="42"/>
      <c r="D1949" s="42"/>
      <c r="E1949" s="50"/>
    </row>
    <row r="1950" spans="2:5" x14ac:dyDescent="0.3">
      <c r="B1950" s="42"/>
      <c r="C1950" s="42"/>
      <c r="D1950" s="42"/>
      <c r="E1950" s="50"/>
    </row>
    <row r="1951" spans="2:5" x14ac:dyDescent="0.3">
      <c r="B1951" s="42"/>
      <c r="C1951" s="42"/>
      <c r="D1951" s="42"/>
      <c r="E1951" s="50"/>
    </row>
    <row r="1952" spans="2:5" x14ac:dyDescent="0.3">
      <c r="B1952" s="42"/>
      <c r="C1952" s="42"/>
      <c r="D1952" s="42"/>
      <c r="E1952" s="50"/>
    </row>
    <row r="1953" spans="2:5" x14ac:dyDescent="0.3">
      <c r="B1953" s="42"/>
      <c r="C1953" s="42"/>
      <c r="D1953" s="42"/>
      <c r="E1953" s="50"/>
    </row>
    <row r="1954" spans="2:5" x14ac:dyDescent="0.3">
      <c r="B1954" s="42"/>
      <c r="C1954" s="42"/>
      <c r="D1954" s="42"/>
      <c r="E1954" s="50"/>
    </row>
    <row r="1955" spans="2:5" x14ac:dyDescent="0.3">
      <c r="B1955" s="42"/>
      <c r="C1955" s="42"/>
      <c r="D1955" s="42"/>
      <c r="E1955" s="50"/>
    </row>
    <row r="1956" spans="2:5" x14ac:dyDescent="0.3">
      <c r="B1956" s="42"/>
      <c r="C1956" s="42"/>
      <c r="D1956" s="42"/>
      <c r="E1956" s="50"/>
    </row>
    <row r="1957" spans="2:5" x14ac:dyDescent="0.3">
      <c r="B1957" s="42"/>
      <c r="C1957" s="42"/>
      <c r="D1957" s="42"/>
      <c r="E1957" s="50"/>
    </row>
    <row r="1958" spans="2:5" x14ac:dyDescent="0.3">
      <c r="B1958" s="42"/>
      <c r="C1958" s="42"/>
      <c r="D1958" s="42"/>
      <c r="E1958" s="50"/>
    </row>
    <row r="1959" spans="2:5" x14ac:dyDescent="0.3">
      <c r="B1959" s="42"/>
      <c r="C1959" s="42"/>
      <c r="D1959" s="42"/>
      <c r="E1959" s="50"/>
    </row>
    <row r="1960" spans="2:5" x14ac:dyDescent="0.3">
      <c r="B1960" s="42"/>
      <c r="C1960" s="42"/>
      <c r="D1960" s="42"/>
      <c r="E1960" s="50"/>
    </row>
    <row r="1961" spans="2:5" x14ac:dyDescent="0.3">
      <c r="B1961" s="42"/>
      <c r="C1961" s="42"/>
      <c r="D1961" s="42"/>
      <c r="E1961" s="50"/>
    </row>
    <row r="1962" spans="2:5" x14ac:dyDescent="0.3">
      <c r="B1962" s="42"/>
      <c r="C1962" s="42"/>
      <c r="D1962" s="42"/>
      <c r="E1962" s="50"/>
    </row>
    <row r="1963" spans="2:5" x14ac:dyDescent="0.3">
      <c r="B1963" s="42"/>
      <c r="C1963" s="42"/>
      <c r="D1963" s="42"/>
      <c r="E1963" s="50"/>
    </row>
    <row r="1964" spans="2:5" x14ac:dyDescent="0.3">
      <c r="B1964" s="42"/>
      <c r="C1964" s="42"/>
      <c r="D1964" s="42"/>
      <c r="E1964" s="50"/>
    </row>
    <row r="1965" spans="2:5" x14ac:dyDescent="0.3">
      <c r="B1965" s="42"/>
      <c r="C1965" s="42"/>
      <c r="D1965" s="42"/>
      <c r="E1965" s="50"/>
    </row>
    <row r="1966" spans="2:5" x14ac:dyDescent="0.3">
      <c r="B1966" s="42"/>
      <c r="C1966" s="42"/>
      <c r="D1966" s="42"/>
      <c r="E1966" s="50"/>
    </row>
    <row r="1967" spans="2:5" x14ac:dyDescent="0.3">
      <c r="B1967" s="42"/>
      <c r="C1967" s="42"/>
      <c r="D1967" s="42"/>
      <c r="E1967" s="50"/>
    </row>
    <row r="1968" spans="2:5" x14ac:dyDescent="0.3">
      <c r="B1968" s="42"/>
      <c r="C1968" s="42"/>
      <c r="D1968" s="42"/>
      <c r="E1968" s="50"/>
    </row>
    <row r="1969" spans="2:5" x14ac:dyDescent="0.3">
      <c r="B1969" s="42"/>
      <c r="C1969" s="42"/>
      <c r="D1969" s="42"/>
      <c r="E1969" s="50"/>
    </row>
    <row r="1970" spans="2:5" x14ac:dyDescent="0.3">
      <c r="B1970" s="42"/>
      <c r="C1970" s="42"/>
      <c r="D1970" s="42"/>
      <c r="E1970" s="50"/>
    </row>
    <row r="1971" spans="2:5" x14ac:dyDescent="0.3">
      <c r="B1971" s="42"/>
      <c r="C1971" s="42"/>
      <c r="D1971" s="42"/>
      <c r="E1971" s="50"/>
    </row>
    <row r="1972" spans="2:5" x14ac:dyDescent="0.3">
      <c r="B1972" s="42"/>
      <c r="C1972" s="42"/>
      <c r="D1972" s="42"/>
      <c r="E1972" s="50"/>
    </row>
    <row r="1973" spans="2:5" x14ac:dyDescent="0.3">
      <c r="B1973" s="42"/>
      <c r="C1973" s="42"/>
      <c r="D1973" s="42"/>
      <c r="E1973" s="50"/>
    </row>
    <row r="1974" spans="2:5" x14ac:dyDescent="0.3">
      <c r="B1974" s="42"/>
      <c r="C1974" s="42"/>
      <c r="D1974" s="42"/>
      <c r="E1974" s="50"/>
    </row>
    <row r="1975" spans="2:5" x14ac:dyDescent="0.3">
      <c r="B1975" s="42"/>
      <c r="C1975" s="42"/>
      <c r="D1975" s="42"/>
      <c r="E1975" s="50"/>
    </row>
    <row r="1976" spans="2:5" x14ac:dyDescent="0.3">
      <c r="B1976" s="42"/>
      <c r="C1976" s="42"/>
      <c r="D1976" s="42"/>
      <c r="E1976" s="50"/>
    </row>
    <row r="1977" spans="2:5" x14ac:dyDescent="0.3">
      <c r="B1977" s="42"/>
      <c r="C1977" s="42"/>
      <c r="D1977" s="42"/>
      <c r="E1977" s="50"/>
    </row>
    <row r="1978" spans="2:5" x14ac:dyDescent="0.3">
      <c r="B1978" s="42"/>
      <c r="C1978" s="42"/>
      <c r="D1978" s="42"/>
      <c r="E1978" s="50"/>
    </row>
    <row r="1979" spans="2:5" x14ac:dyDescent="0.3">
      <c r="B1979" s="42"/>
      <c r="C1979" s="42"/>
      <c r="D1979" s="42"/>
      <c r="E1979" s="50"/>
    </row>
    <row r="1980" spans="2:5" x14ac:dyDescent="0.3">
      <c r="B1980" s="42"/>
      <c r="C1980" s="42"/>
      <c r="D1980" s="42"/>
      <c r="E1980" s="50"/>
    </row>
    <row r="1981" spans="2:5" x14ac:dyDescent="0.3">
      <c r="B1981" s="42"/>
      <c r="C1981" s="42"/>
      <c r="D1981" s="42"/>
      <c r="E1981" s="50"/>
    </row>
    <row r="1982" spans="2:5" x14ac:dyDescent="0.3">
      <c r="B1982" s="42"/>
      <c r="C1982" s="42"/>
      <c r="D1982" s="42"/>
      <c r="E1982" s="50"/>
    </row>
    <row r="1983" spans="2:5" x14ac:dyDescent="0.3">
      <c r="B1983" s="42"/>
      <c r="C1983" s="42"/>
      <c r="D1983" s="42"/>
      <c r="E1983" s="50"/>
    </row>
    <row r="1984" spans="2:5" x14ac:dyDescent="0.3">
      <c r="B1984" s="42"/>
      <c r="C1984" s="42"/>
      <c r="D1984" s="42"/>
      <c r="E1984" s="50"/>
    </row>
    <row r="1985" spans="2:5" x14ac:dyDescent="0.3">
      <c r="B1985" s="42"/>
      <c r="C1985" s="42"/>
      <c r="D1985" s="42"/>
      <c r="E1985" s="50"/>
    </row>
    <row r="1986" spans="2:5" x14ac:dyDescent="0.3">
      <c r="B1986" s="42"/>
      <c r="C1986" s="42"/>
      <c r="D1986" s="42"/>
      <c r="E1986" s="50"/>
    </row>
    <row r="1987" spans="2:5" x14ac:dyDescent="0.3">
      <c r="B1987" s="42"/>
      <c r="C1987" s="42"/>
      <c r="D1987" s="42"/>
      <c r="E1987" s="50"/>
    </row>
    <row r="1988" spans="2:5" x14ac:dyDescent="0.3">
      <c r="B1988" s="42"/>
      <c r="C1988" s="42"/>
      <c r="D1988" s="42"/>
      <c r="E1988" s="50"/>
    </row>
    <row r="1989" spans="2:5" x14ac:dyDescent="0.3">
      <c r="B1989" s="42"/>
      <c r="C1989" s="42"/>
      <c r="D1989" s="42"/>
      <c r="E1989" s="50"/>
    </row>
    <row r="1990" spans="2:5" x14ac:dyDescent="0.3">
      <c r="B1990" s="42"/>
      <c r="C1990" s="42"/>
      <c r="D1990" s="42"/>
      <c r="E1990" s="50"/>
    </row>
    <row r="1991" spans="2:5" x14ac:dyDescent="0.3">
      <c r="B1991" s="42"/>
      <c r="C1991" s="42"/>
      <c r="D1991" s="42"/>
      <c r="E1991" s="50"/>
    </row>
    <row r="1992" spans="2:5" x14ac:dyDescent="0.3">
      <c r="B1992" s="42"/>
      <c r="C1992" s="42"/>
      <c r="D1992" s="42"/>
      <c r="E1992" s="50"/>
    </row>
    <row r="1993" spans="2:5" x14ac:dyDescent="0.3">
      <c r="B1993" s="42"/>
      <c r="C1993" s="42"/>
      <c r="D1993" s="42"/>
      <c r="E1993" s="50"/>
    </row>
    <row r="1994" spans="2:5" x14ac:dyDescent="0.3">
      <c r="B1994" s="42"/>
      <c r="C1994" s="42"/>
      <c r="D1994" s="42"/>
      <c r="E1994" s="50"/>
    </row>
    <row r="1995" spans="2:5" x14ac:dyDescent="0.3">
      <c r="B1995" s="42"/>
      <c r="C1995" s="42"/>
      <c r="D1995" s="42"/>
      <c r="E1995" s="50"/>
    </row>
    <row r="1996" spans="2:5" x14ac:dyDescent="0.3">
      <c r="B1996" s="42"/>
      <c r="C1996" s="42"/>
      <c r="D1996" s="42"/>
      <c r="E1996" s="50"/>
    </row>
    <row r="1997" spans="2:5" x14ac:dyDescent="0.3">
      <c r="B1997" s="42"/>
      <c r="C1997" s="42"/>
      <c r="D1997" s="42"/>
      <c r="E1997" s="50"/>
    </row>
    <row r="1998" spans="2:5" x14ac:dyDescent="0.3">
      <c r="B1998" s="42"/>
      <c r="C1998" s="42"/>
      <c r="D1998" s="42"/>
      <c r="E1998" s="50"/>
    </row>
    <row r="1999" spans="2:5" x14ac:dyDescent="0.3">
      <c r="B1999" s="42"/>
      <c r="C1999" s="42"/>
      <c r="D1999" s="42"/>
      <c r="E1999" s="50"/>
    </row>
    <row r="2000" spans="2:5" x14ac:dyDescent="0.3">
      <c r="B2000" s="42"/>
      <c r="C2000" s="42"/>
      <c r="D2000" s="42"/>
      <c r="E2000" s="50"/>
    </row>
    <row r="2001" spans="2:5" x14ac:dyDescent="0.3">
      <c r="B2001" s="42"/>
      <c r="C2001" s="42"/>
      <c r="D2001" s="42"/>
      <c r="E2001" s="50"/>
    </row>
    <row r="2002" spans="2:5" x14ac:dyDescent="0.3">
      <c r="B2002" s="42"/>
      <c r="C2002" s="42"/>
      <c r="D2002" s="42"/>
      <c r="E2002" s="50"/>
    </row>
    <row r="2003" spans="2:5" x14ac:dyDescent="0.3">
      <c r="B2003" s="42"/>
      <c r="C2003" s="42"/>
      <c r="D2003" s="42"/>
      <c r="E2003" s="50"/>
    </row>
    <row r="2004" spans="2:5" x14ac:dyDescent="0.3">
      <c r="B2004" s="42"/>
      <c r="C2004" s="42"/>
      <c r="D2004" s="42"/>
      <c r="E2004" s="50"/>
    </row>
    <row r="2005" spans="2:5" x14ac:dyDescent="0.3">
      <c r="B2005" s="42"/>
      <c r="C2005" s="42"/>
      <c r="D2005" s="42"/>
      <c r="E2005" s="50"/>
    </row>
    <row r="2006" spans="2:5" x14ac:dyDescent="0.3">
      <c r="B2006" s="42"/>
      <c r="C2006" s="42"/>
      <c r="D2006" s="42"/>
      <c r="E2006" s="50"/>
    </row>
    <row r="2007" spans="2:5" x14ac:dyDescent="0.3">
      <c r="B2007" s="42"/>
      <c r="C2007" s="42"/>
      <c r="D2007" s="42"/>
      <c r="E2007" s="50"/>
    </row>
    <row r="2008" spans="2:5" x14ac:dyDescent="0.3">
      <c r="B2008" s="42"/>
      <c r="C2008" s="42"/>
      <c r="D2008" s="42"/>
      <c r="E2008" s="50"/>
    </row>
    <row r="2009" spans="2:5" x14ac:dyDescent="0.3">
      <c r="B2009" s="42"/>
      <c r="C2009" s="42"/>
      <c r="D2009" s="42"/>
      <c r="E2009" s="50"/>
    </row>
    <row r="2010" spans="2:5" x14ac:dyDescent="0.3">
      <c r="B2010" s="42"/>
      <c r="C2010" s="42"/>
      <c r="D2010" s="42"/>
      <c r="E2010" s="50"/>
    </row>
    <row r="2011" spans="2:5" x14ac:dyDescent="0.3">
      <c r="B2011" s="42"/>
      <c r="C2011" s="42"/>
      <c r="D2011" s="42"/>
      <c r="E2011" s="50"/>
    </row>
    <row r="2012" spans="2:5" x14ac:dyDescent="0.3">
      <c r="B2012" s="42"/>
      <c r="C2012" s="42"/>
      <c r="D2012" s="42"/>
      <c r="E2012" s="50"/>
    </row>
    <row r="2013" spans="2:5" x14ac:dyDescent="0.3">
      <c r="B2013" s="42"/>
      <c r="C2013" s="42"/>
      <c r="D2013" s="42"/>
      <c r="E2013" s="50"/>
    </row>
    <row r="2014" spans="2:5" x14ac:dyDescent="0.3">
      <c r="B2014" s="42"/>
      <c r="C2014" s="42"/>
      <c r="D2014" s="42"/>
      <c r="E2014" s="50"/>
    </row>
    <row r="2015" spans="2:5" x14ac:dyDescent="0.3">
      <c r="B2015" s="42"/>
      <c r="C2015" s="42"/>
      <c r="D2015" s="42"/>
      <c r="E2015" s="50"/>
    </row>
    <row r="2016" spans="2:5" x14ac:dyDescent="0.3">
      <c r="B2016" s="42"/>
      <c r="C2016" s="42"/>
      <c r="D2016" s="42"/>
      <c r="E2016" s="50"/>
    </row>
    <row r="2017" spans="2:5" x14ac:dyDescent="0.3">
      <c r="B2017" s="42"/>
      <c r="C2017" s="42"/>
      <c r="D2017" s="42"/>
      <c r="E2017" s="50"/>
    </row>
    <row r="2018" spans="2:5" x14ac:dyDescent="0.3">
      <c r="B2018" s="42"/>
      <c r="C2018" s="42"/>
      <c r="D2018" s="42"/>
      <c r="E2018" s="50"/>
    </row>
    <row r="2019" spans="2:5" x14ac:dyDescent="0.3">
      <c r="B2019" s="42"/>
      <c r="C2019" s="42"/>
      <c r="D2019" s="42"/>
      <c r="E2019" s="50"/>
    </row>
    <row r="2020" spans="2:5" x14ac:dyDescent="0.3">
      <c r="B2020" s="42"/>
      <c r="C2020" s="42"/>
      <c r="D2020" s="42"/>
      <c r="E2020" s="50"/>
    </row>
    <row r="2021" spans="2:5" x14ac:dyDescent="0.3">
      <c r="B2021" s="42"/>
      <c r="C2021" s="42"/>
      <c r="D2021" s="42"/>
      <c r="E2021" s="50"/>
    </row>
    <row r="2022" spans="2:5" x14ac:dyDescent="0.3">
      <c r="B2022" s="42"/>
      <c r="C2022" s="42"/>
      <c r="D2022" s="42"/>
      <c r="E2022" s="50"/>
    </row>
    <row r="2023" spans="2:5" x14ac:dyDescent="0.3">
      <c r="B2023" s="42"/>
      <c r="C2023" s="42"/>
      <c r="D2023" s="42"/>
      <c r="E2023" s="50"/>
    </row>
    <row r="2024" spans="2:5" x14ac:dyDescent="0.3">
      <c r="B2024" s="42"/>
      <c r="C2024" s="42"/>
      <c r="D2024" s="42"/>
      <c r="E2024" s="50"/>
    </row>
    <row r="2025" spans="2:5" x14ac:dyDescent="0.3">
      <c r="B2025" s="42"/>
      <c r="C2025" s="42"/>
      <c r="D2025" s="42"/>
      <c r="E2025" s="50"/>
    </row>
    <row r="2026" spans="2:5" x14ac:dyDescent="0.3">
      <c r="B2026" s="42"/>
      <c r="C2026" s="42"/>
      <c r="D2026" s="42"/>
      <c r="E2026" s="50"/>
    </row>
    <row r="2027" spans="2:5" x14ac:dyDescent="0.3">
      <c r="B2027" s="42"/>
      <c r="C2027" s="42"/>
      <c r="D2027" s="42"/>
      <c r="E2027" s="50"/>
    </row>
    <row r="2028" spans="2:5" x14ac:dyDescent="0.3">
      <c r="B2028" s="42"/>
      <c r="C2028" s="42"/>
      <c r="D2028" s="42"/>
      <c r="E2028" s="50"/>
    </row>
    <row r="2029" spans="2:5" x14ac:dyDescent="0.3">
      <c r="B2029" s="42"/>
      <c r="C2029" s="42"/>
      <c r="D2029" s="42"/>
      <c r="E2029" s="50"/>
    </row>
    <row r="2030" spans="2:5" x14ac:dyDescent="0.3">
      <c r="B2030" s="42"/>
      <c r="C2030" s="42"/>
      <c r="D2030" s="42"/>
      <c r="E2030" s="50"/>
    </row>
    <row r="2031" spans="2:5" x14ac:dyDescent="0.3">
      <c r="B2031" s="42"/>
      <c r="C2031" s="42"/>
      <c r="D2031" s="42"/>
      <c r="E2031" s="50"/>
    </row>
    <row r="2032" spans="2:5" x14ac:dyDescent="0.3">
      <c r="B2032" s="42"/>
      <c r="C2032" s="42"/>
      <c r="D2032" s="42"/>
      <c r="E2032" s="50"/>
    </row>
    <row r="2033" spans="2:5" x14ac:dyDescent="0.3">
      <c r="B2033" s="42"/>
      <c r="C2033" s="42"/>
      <c r="D2033" s="42"/>
      <c r="E2033" s="50"/>
    </row>
    <row r="2034" spans="2:5" x14ac:dyDescent="0.3">
      <c r="B2034" s="42"/>
      <c r="C2034" s="42"/>
      <c r="D2034" s="42"/>
      <c r="E2034" s="50"/>
    </row>
    <row r="2035" spans="2:5" x14ac:dyDescent="0.3">
      <c r="B2035" s="42"/>
      <c r="C2035" s="42"/>
      <c r="D2035" s="42"/>
      <c r="E2035" s="50"/>
    </row>
    <row r="2036" spans="2:5" x14ac:dyDescent="0.3">
      <c r="B2036" s="42"/>
      <c r="C2036" s="42"/>
      <c r="D2036" s="42"/>
      <c r="E2036" s="50"/>
    </row>
    <row r="2037" spans="2:5" x14ac:dyDescent="0.3">
      <c r="B2037" s="42"/>
      <c r="C2037" s="42"/>
      <c r="D2037" s="42"/>
      <c r="E2037" s="50"/>
    </row>
    <row r="2038" spans="2:5" x14ac:dyDescent="0.3">
      <c r="B2038" s="42"/>
      <c r="C2038" s="42"/>
      <c r="D2038" s="42"/>
      <c r="E2038" s="50"/>
    </row>
    <row r="2039" spans="2:5" x14ac:dyDescent="0.3">
      <c r="B2039" s="42"/>
      <c r="C2039" s="42"/>
      <c r="D2039" s="42"/>
      <c r="E2039" s="50"/>
    </row>
    <row r="2040" spans="2:5" x14ac:dyDescent="0.3">
      <c r="B2040" s="42"/>
      <c r="C2040" s="42"/>
      <c r="D2040" s="42"/>
      <c r="E2040" s="50"/>
    </row>
    <row r="2041" spans="2:5" x14ac:dyDescent="0.3">
      <c r="B2041" s="42"/>
      <c r="C2041" s="42"/>
      <c r="D2041" s="42"/>
      <c r="E2041" s="50"/>
    </row>
    <row r="2042" spans="2:5" x14ac:dyDescent="0.3">
      <c r="B2042" s="42"/>
      <c r="C2042" s="42"/>
      <c r="D2042" s="42"/>
      <c r="E2042" s="50"/>
    </row>
    <row r="2043" spans="2:5" x14ac:dyDescent="0.3">
      <c r="B2043" s="42"/>
      <c r="C2043" s="42"/>
      <c r="D2043" s="42"/>
      <c r="E2043" s="50"/>
    </row>
    <row r="2044" spans="2:5" x14ac:dyDescent="0.3">
      <c r="B2044" s="42"/>
      <c r="C2044" s="42"/>
      <c r="D2044" s="42"/>
      <c r="E2044" s="50"/>
    </row>
    <row r="2045" spans="2:5" x14ac:dyDescent="0.3">
      <c r="B2045" s="42"/>
      <c r="C2045" s="42"/>
      <c r="D2045" s="42"/>
      <c r="E2045" s="50"/>
    </row>
    <row r="2046" spans="2:5" x14ac:dyDescent="0.3">
      <c r="B2046" s="42"/>
      <c r="C2046" s="42"/>
      <c r="D2046" s="42"/>
      <c r="E2046" s="50"/>
    </row>
    <row r="2047" spans="2:5" x14ac:dyDescent="0.3">
      <c r="B2047" s="42"/>
      <c r="C2047" s="42"/>
      <c r="D2047" s="42"/>
      <c r="E2047" s="50"/>
    </row>
    <row r="2048" spans="2:5" x14ac:dyDescent="0.3">
      <c r="B2048" s="42"/>
      <c r="C2048" s="42"/>
      <c r="D2048" s="42"/>
      <c r="E2048" s="50"/>
    </row>
    <row r="2049" spans="2:5" x14ac:dyDescent="0.3">
      <c r="B2049" s="42"/>
      <c r="C2049" s="42"/>
      <c r="D2049" s="42"/>
      <c r="E2049" s="50"/>
    </row>
    <row r="2050" spans="2:5" x14ac:dyDescent="0.3">
      <c r="B2050" s="42"/>
      <c r="C2050" s="42"/>
      <c r="D2050" s="42"/>
      <c r="E2050" s="50"/>
    </row>
    <row r="2051" spans="2:5" x14ac:dyDescent="0.3">
      <c r="B2051" s="42"/>
      <c r="C2051" s="42"/>
      <c r="D2051" s="42"/>
      <c r="E2051" s="50"/>
    </row>
    <row r="2052" spans="2:5" x14ac:dyDescent="0.3">
      <c r="B2052" s="42"/>
      <c r="C2052" s="42"/>
      <c r="D2052" s="42"/>
      <c r="E2052" s="50"/>
    </row>
    <row r="2053" spans="2:5" x14ac:dyDescent="0.3">
      <c r="B2053" s="42"/>
      <c r="C2053" s="42"/>
      <c r="D2053" s="42"/>
      <c r="E2053" s="50"/>
    </row>
    <row r="2054" spans="2:5" x14ac:dyDescent="0.3">
      <c r="B2054" s="42"/>
      <c r="C2054" s="42"/>
      <c r="D2054" s="42"/>
      <c r="E2054" s="50"/>
    </row>
    <row r="2055" spans="2:5" x14ac:dyDescent="0.3">
      <c r="B2055" s="42"/>
      <c r="C2055" s="42"/>
      <c r="D2055" s="42"/>
      <c r="E2055" s="50"/>
    </row>
    <row r="2056" spans="2:5" x14ac:dyDescent="0.3">
      <c r="B2056" s="42"/>
      <c r="C2056" s="42"/>
      <c r="D2056" s="42"/>
      <c r="E2056" s="50"/>
    </row>
    <row r="2057" spans="2:5" x14ac:dyDescent="0.3">
      <c r="B2057" s="42"/>
      <c r="C2057" s="42"/>
      <c r="D2057" s="42"/>
      <c r="E2057" s="50"/>
    </row>
    <row r="2058" spans="2:5" x14ac:dyDescent="0.3">
      <c r="B2058" s="42"/>
      <c r="C2058" s="42"/>
      <c r="D2058" s="42"/>
      <c r="E2058" s="50"/>
    </row>
    <row r="2059" spans="2:5" x14ac:dyDescent="0.3">
      <c r="B2059" s="42"/>
      <c r="C2059" s="42"/>
      <c r="D2059" s="42"/>
      <c r="E2059" s="50"/>
    </row>
    <row r="2060" spans="2:5" x14ac:dyDescent="0.3">
      <c r="B2060" s="42"/>
      <c r="C2060" s="42"/>
      <c r="D2060" s="42"/>
      <c r="E2060" s="50"/>
    </row>
    <row r="2061" spans="2:5" x14ac:dyDescent="0.3">
      <c r="B2061" s="42"/>
      <c r="C2061" s="42"/>
      <c r="D2061" s="42"/>
      <c r="E2061" s="50"/>
    </row>
    <row r="2062" spans="2:5" x14ac:dyDescent="0.3">
      <c r="B2062" s="42"/>
      <c r="C2062" s="42"/>
      <c r="D2062" s="42"/>
      <c r="E2062" s="50"/>
    </row>
    <row r="2063" spans="2:5" x14ac:dyDescent="0.3">
      <c r="B2063" s="42"/>
      <c r="C2063" s="42"/>
      <c r="D2063" s="42"/>
      <c r="E2063" s="50"/>
    </row>
    <row r="2064" spans="2:5" x14ac:dyDescent="0.3">
      <c r="B2064" s="42"/>
      <c r="C2064" s="42"/>
      <c r="D2064" s="42"/>
      <c r="E2064" s="50"/>
    </row>
    <row r="2065" spans="2:5" x14ac:dyDescent="0.3">
      <c r="B2065" s="42"/>
      <c r="C2065" s="42"/>
      <c r="D2065" s="42"/>
      <c r="E2065" s="50"/>
    </row>
    <row r="2066" spans="2:5" x14ac:dyDescent="0.3">
      <c r="B2066" s="42"/>
      <c r="C2066" s="42"/>
      <c r="D2066" s="42"/>
      <c r="E2066" s="50"/>
    </row>
    <row r="2067" spans="2:5" x14ac:dyDescent="0.3">
      <c r="B2067" s="42"/>
      <c r="C2067" s="42"/>
      <c r="D2067" s="42"/>
      <c r="E2067" s="50"/>
    </row>
    <row r="2068" spans="2:5" x14ac:dyDescent="0.3">
      <c r="B2068" s="42"/>
      <c r="C2068" s="42"/>
      <c r="D2068" s="42"/>
      <c r="E2068" s="50"/>
    </row>
    <row r="2069" spans="2:5" x14ac:dyDescent="0.3">
      <c r="B2069" s="42"/>
      <c r="C2069" s="42"/>
      <c r="D2069" s="42"/>
      <c r="E2069" s="50"/>
    </row>
    <row r="2070" spans="2:5" x14ac:dyDescent="0.3">
      <c r="B2070" s="42"/>
      <c r="C2070" s="42"/>
      <c r="D2070" s="42"/>
      <c r="E2070" s="50"/>
    </row>
    <row r="2071" spans="2:5" x14ac:dyDescent="0.3">
      <c r="B2071" s="42"/>
      <c r="C2071" s="42"/>
      <c r="D2071" s="42"/>
      <c r="E2071" s="50"/>
    </row>
    <row r="2072" spans="2:5" x14ac:dyDescent="0.3">
      <c r="B2072" s="42"/>
      <c r="C2072" s="42"/>
      <c r="D2072" s="42"/>
      <c r="E2072" s="50"/>
    </row>
    <row r="2073" spans="2:5" x14ac:dyDescent="0.3">
      <c r="B2073" s="42"/>
      <c r="C2073" s="42"/>
      <c r="D2073" s="42"/>
      <c r="E2073" s="50"/>
    </row>
    <row r="2074" spans="2:5" x14ac:dyDescent="0.3">
      <c r="B2074" s="42"/>
      <c r="C2074" s="42"/>
      <c r="D2074" s="42"/>
      <c r="E2074" s="50"/>
    </row>
    <row r="2075" spans="2:5" x14ac:dyDescent="0.3">
      <c r="B2075" s="42"/>
      <c r="C2075" s="42"/>
      <c r="D2075" s="42"/>
      <c r="E2075" s="50"/>
    </row>
    <row r="2076" spans="2:5" x14ac:dyDescent="0.3">
      <c r="B2076" s="42"/>
      <c r="C2076" s="42"/>
      <c r="D2076" s="42"/>
      <c r="E2076" s="50"/>
    </row>
    <row r="2077" spans="2:5" x14ac:dyDescent="0.3">
      <c r="B2077" s="42"/>
      <c r="C2077" s="42"/>
      <c r="D2077" s="42"/>
      <c r="E2077" s="50"/>
    </row>
    <row r="2078" spans="2:5" x14ac:dyDescent="0.3">
      <c r="B2078" s="42"/>
      <c r="C2078" s="42"/>
      <c r="D2078" s="42"/>
      <c r="E2078" s="50"/>
    </row>
    <row r="2079" spans="2:5" x14ac:dyDescent="0.3">
      <c r="B2079" s="42"/>
      <c r="C2079" s="42"/>
      <c r="D2079" s="42"/>
      <c r="E2079" s="50"/>
    </row>
    <row r="2080" spans="2:5" x14ac:dyDescent="0.3">
      <c r="B2080" s="42"/>
      <c r="C2080" s="42"/>
      <c r="D2080" s="42"/>
      <c r="E2080" s="50"/>
    </row>
    <row r="2081" spans="2:5" x14ac:dyDescent="0.3">
      <c r="B2081" s="42"/>
      <c r="C2081" s="42"/>
      <c r="D2081" s="42"/>
      <c r="E2081" s="50"/>
    </row>
    <row r="2082" spans="2:5" x14ac:dyDescent="0.3">
      <c r="B2082" s="42"/>
      <c r="C2082" s="42"/>
      <c r="D2082" s="42"/>
      <c r="E2082" s="50"/>
    </row>
    <row r="2083" spans="2:5" x14ac:dyDescent="0.3">
      <c r="B2083" s="42"/>
      <c r="C2083" s="42"/>
      <c r="D2083" s="42"/>
      <c r="E2083" s="50"/>
    </row>
    <row r="2084" spans="2:5" x14ac:dyDescent="0.3">
      <c r="B2084" s="42"/>
      <c r="C2084" s="42"/>
      <c r="D2084" s="42"/>
      <c r="E2084" s="50"/>
    </row>
    <row r="2085" spans="2:5" x14ac:dyDescent="0.3">
      <c r="B2085" s="42"/>
      <c r="C2085" s="42"/>
      <c r="D2085" s="42"/>
      <c r="E2085" s="50"/>
    </row>
    <row r="2086" spans="2:5" x14ac:dyDescent="0.3">
      <c r="B2086" s="42"/>
      <c r="C2086" s="42"/>
      <c r="D2086" s="42"/>
      <c r="E2086" s="50"/>
    </row>
    <row r="2087" spans="2:5" x14ac:dyDescent="0.3">
      <c r="B2087" s="42"/>
      <c r="C2087" s="42"/>
      <c r="D2087" s="42"/>
      <c r="E2087" s="50"/>
    </row>
    <row r="2088" spans="2:5" x14ac:dyDescent="0.3">
      <c r="B2088" s="42"/>
      <c r="C2088" s="42"/>
      <c r="D2088" s="42"/>
      <c r="E2088" s="50"/>
    </row>
    <row r="2089" spans="2:5" x14ac:dyDescent="0.3">
      <c r="B2089" s="42"/>
      <c r="C2089" s="42"/>
      <c r="D2089" s="42"/>
      <c r="E2089" s="50"/>
    </row>
    <row r="2090" spans="2:5" x14ac:dyDescent="0.3">
      <c r="B2090" s="42"/>
      <c r="C2090" s="42"/>
      <c r="D2090" s="42"/>
      <c r="E2090" s="50"/>
    </row>
    <row r="2091" spans="2:5" x14ac:dyDescent="0.3">
      <c r="B2091" s="42"/>
      <c r="C2091" s="42"/>
      <c r="D2091" s="42"/>
      <c r="E2091" s="50"/>
    </row>
    <row r="2092" spans="2:5" x14ac:dyDescent="0.3">
      <c r="B2092" s="42"/>
      <c r="C2092" s="42"/>
      <c r="D2092" s="42"/>
      <c r="E2092" s="50"/>
    </row>
    <row r="2093" spans="2:5" x14ac:dyDescent="0.3">
      <c r="B2093" s="42"/>
      <c r="C2093" s="42"/>
      <c r="D2093" s="42"/>
      <c r="E2093" s="50"/>
    </row>
    <row r="2094" spans="2:5" x14ac:dyDescent="0.3">
      <c r="B2094" s="42"/>
      <c r="C2094" s="42"/>
      <c r="D2094" s="42"/>
      <c r="E2094" s="50"/>
    </row>
    <row r="2095" spans="2:5" x14ac:dyDescent="0.3">
      <c r="B2095" s="42"/>
      <c r="C2095" s="42"/>
      <c r="D2095" s="42"/>
      <c r="E2095" s="50"/>
    </row>
    <row r="2096" spans="2:5" x14ac:dyDescent="0.3">
      <c r="B2096" s="42"/>
      <c r="C2096" s="42"/>
      <c r="D2096" s="42"/>
      <c r="E2096" s="50"/>
    </row>
    <row r="2097" spans="2:5" x14ac:dyDescent="0.3">
      <c r="B2097" s="42"/>
      <c r="C2097" s="42"/>
      <c r="D2097" s="42"/>
      <c r="E2097" s="50"/>
    </row>
    <row r="2098" spans="2:5" x14ac:dyDescent="0.3">
      <c r="B2098" s="42"/>
      <c r="C2098" s="42"/>
      <c r="D2098" s="42"/>
      <c r="E2098" s="50"/>
    </row>
    <row r="2099" spans="2:5" x14ac:dyDescent="0.3">
      <c r="B2099" s="42"/>
      <c r="C2099" s="42"/>
      <c r="D2099" s="42"/>
      <c r="E2099" s="50"/>
    </row>
    <row r="2100" spans="2:5" x14ac:dyDescent="0.3">
      <c r="B2100" s="42"/>
      <c r="C2100" s="42"/>
      <c r="D2100" s="42"/>
      <c r="E2100" s="50"/>
    </row>
    <row r="2101" spans="2:5" x14ac:dyDescent="0.3">
      <c r="B2101" s="42"/>
      <c r="C2101" s="42"/>
      <c r="D2101" s="42"/>
      <c r="E2101" s="50"/>
    </row>
    <row r="2102" spans="2:5" x14ac:dyDescent="0.3">
      <c r="B2102" s="42"/>
      <c r="C2102" s="42"/>
      <c r="D2102" s="42"/>
      <c r="E2102" s="50"/>
    </row>
    <row r="2103" spans="2:5" x14ac:dyDescent="0.3">
      <c r="B2103" s="42"/>
      <c r="C2103" s="42"/>
      <c r="D2103" s="42"/>
      <c r="E2103" s="50"/>
    </row>
    <row r="2104" spans="2:5" x14ac:dyDescent="0.3">
      <c r="B2104" s="42"/>
      <c r="C2104" s="42"/>
      <c r="D2104" s="42"/>
      <c r="E2104" s="50"/>
    </row>
    <row r="2105" spans="2:5" x14ac:dyDescent="0.3">
      <c r="B2105" s="42"/>
      <c r="C2105" s="42"/>
      <c r="D2105" s="42"/>
      <c r="E2105" s="50"/>
    </row>
    <row r="2106" spans="2:5" x14ac:dyDescent="0.3">
      <c r="B2106" s="42"/>
      <c r="C2106" s="42"/>
      <c r="D2106" s="42"/>
      <c r="E2106" s="50"/>
    </row>
    <row r="2107" spans="2:5" x14ac:dyDescent="0.3">
      <c r="B2107" s="42"/>
      <c r="C2107" s="42"/>
      <c r="D2107" s="42"/>
      <c r="E2107" s="50"/>
    </row>
    <row r="2108" spans="2:5" x14ac:dyDescent="0.3">
      <c r="B2108" s="42"/>
      <c r="C2108" s="42"/>
      <c r="D2108" s="42"/>
      <c r="E2108" s="50"/>
    </row>
    <row r="2109" spans="2:5" x14ac:dyDescent="0.3">
      <c r="B2109" s="42"/>
      <c r="C2109" s="42"/>
      <c r="D2109" s="42"/>
      <c r="E2109" s="50"/>
    </row>
    <row r="2110" spans="2:5" x14ac:dyDescent="0.3">
      <c r="B2110" s="42"/>
      <c r="C2110" s="42"/>
      <c r="D2110" s="42"/>
      <c r="E2110" s="50"/>
    </row>
    <row r="2111" spans="2:5" x14ac:dyDescent="0.3">
      <c r="B2111" s="42"/>
      <c r="C2111" s="42"/>
      <c r="D2111" s="42"/>
      <c r="E2111" s="50"/>
    </row>
    <row r="2112" spans="2:5" x14ac:dyDescent="0.3">
      <c r="B2112" s="42"/>
      <c r="C2112" s="42"/>
      <c r="D2112" s="42"/>
      <c r="E2112" s="50"/>
    </row>
    <row r="2113" spans="2:5" x14ac:dyDescent="0.3">
      <c r="B2113" s="42"/>
      <c r="C2113" s="42"/>
      <c r="D2113" s="42"/>
      <c r="E2113" s="50"/>
    </row>
    <row r="2114" spans="2:5" x14ac:dyDescent="0.3">
      <c r="B2114" s="42"/>
      <c r="C2114" s="42"/>
      <c r="D2114" s="42"/>
      <c r="E2114" s="50"/>
    </row>
    <row r="2115" spans="2:5" x14ac:dyDescent="0.3">
      <c r="B2115" s="42"/>
      <c r="C2115" s="42"/>
      <c r="D2115" s="42"/>
      <c r="E2115" s="50"/>
    </row>
    <row r="2116" spans="2:5" x14ac:dyDescent="0.3">
      <c r="B2116" s="42"/>
      <c r="C2116" s="42"/>
      <c r="D2116" s="42"/>
      <c r="E2116" s="50"/>
    </row>
    <row r="2117" spans="2:5" x14ac:dyDescent="0.3">
      <c r="B2117" s="42"/>
      <c r="C2117" s="42"/>
      <c r="D2117" s="42"/>
      <c r="E2117" s="50"/>
    </row>
    <row r="2118" spans="2:5" x14ac:dyDescent="0.3">
      <c r="B2118" s="42"/>
      <c r="C2118" s="42"/>
      <c r="D2118" s="42"/>
      <c r="E2118" s="50"/>
    </row>
    <row r="2119" spans="2:5" x14ac:dyDescent="0.3">
      <c r="B2119" s="42"/>
      <c r="C2119" s="42"/>
      <c r="D2119" s="42"/>
      <c r="E2119" s="50"/>
    </row>
    <row r="2120" spans="2:5" x14ac:dyDescent="0.3">
      <c r="B2120" s="42"/>
      <c r="C2120" s="42"/>
      <c r="D2120" s="42"/>
      <c r="E2120" s="50"/>
    </row>
    <row r="2121" spans="2:5" x14ac:dyDescent="0.3">
      <c r="B2121" s="42"/>
      <c r="C2121" s="42"/>
      <c r="D2121" s="42"/>
      <c r="E2121" s="50"/>
    </row>
    <row r="2122" spans="2:5" x14ac:dyDescent="0.3">
      <c r="B2122" s="42"/>
      <c r="C2122" s="42"/>
      <c r="D2122" s="42"/>
      <c r="E2122" s="50"/>
    </row>
    <row r="2123" spans="2:5" x14ac:dyDescent="0.3">
      <c r="B2123" s="42"/>
      <c r="C2123" s="42"/>
      <c r="D2123" s="42"/>
      <c r="E2123" s="50"/>
    </row>
    <row r="2124" spans="2:5" x14ac:dyDescent="0.3">
      <c r="B2124" s="42"/>
      <c r="C2124" s="42"/>
      <c r="D2124" s="42"/>
      <c r="E2124" s="50"/>
    </row>
    <row r="2125" spans="2:5" x14ac:dyDescent="0.3">
      <c r="B2125" s="42"/>
      <c r="C2125" s="42"/>
      <c r="D2125" s="42"/>
      <c r="E2125" s="50"/>
    </row>
    <row r="2126" spans="2:5" x14ac:dyDescent="0.3">
      <c r="B2126" s="42"/>
      <c r="C2126" s="42"/>
      <c r="D2126" s="42"/>
      <c r="E2126" s="50"/>
    </row>
    <row r="2127" spans="2:5" x14ac:dyDescent="0.3">
      <c r="B2127" s="42"/>
      <c r="C2127" s="42"/>
      <c r="D2127" s="42"/>
      <c r="E2127" s="50"/>
    </row>
    <row r="2128" spans="2:5" x14ac:dyDescent="0.3">
      <c r="B2128" s="42"/>
      <c r="C2128" s="42"/>
      <c r="D2128" s="42"/>
      <c r="E2128" s="50"/>
    </row>
    <row r="2129" spans="2:5" x14ac:dyDescent="0.3">
      <c r="B2129" s="42"/>
      <c r="C2129" s="42"/>
      <c r="D2129" s="42"/>
      <c r="E2129" s="50"/>
    </row>
    <row r="2130" spans="2:5" x14ac:dyDescent="0.3">
      <c r="B2130" s="42"/>
      <c r="C2130" s="42"/>
      <c r="D2130" s="42"/>
      <c r="E2130" s="50"/>
    </row>
    <row r="2131" spans="2:5" x14ac:dyDescent="0.3">
      <c r="B2131" s="42"/>
      <c r="C2131" s="42"/>
      <c r="D2131" s="42"/>
      <c r="E2131" s="50"/>
    </row>
    <row r="2132" spans="2:5" x14ac:dyDescent="0.3">
      <c r="B2132" s="42"/>
      <c r="C2132" s="42"/>
      <c r="D2132" s="42"/>
      <c r="E2132" s="50"/>
    </row>
    <row r="2133" spans="2:5" x14ac:dyDescent="0.3">
      <c r="B2133" s="42"/>
      <c r="C2133" s="42"/>
      <c r="D2133" s="42"/>
      <c r="E2133" s="50"/>
    </row>
    <row r="2134" spans="2:5" x14ac:dyDescent="0.3">
      <c r="B2134" s="42"/>
      <c r="C2134" s="42"/>
      <c r="D2134" s="42"/>
      <c r="E2134" s="50"/>
    </row>
    <row r="2135" spans="2:5" x14ac:dyDescent="0.3">
      <c r="B2135" s="42"/>
      <c r="C2135" s="42"/>
      <c r="D2135" s="42"/>
      <c r="E2135" s="50"/>
    </row>
    <row r="2136" spans="2:5" x14ac:dyDescent="0.3">
      <c r="B2136" s="42"/>
      <c r="C2136" s="42"/>
      <c r="D2136" s="42"/>
      <c r="E2136" s="50"/>
    </row>
    <row r="2137" spans="2:5" x14ac:dyDescent="0.3">
      <c r="B2137" s="42"/>
      <c r="C2137" s="42"/>
      <c r="D2137" s="42"/>
      <c r="E2137" s="50"/>
    </row>
    <row r="2138" spans="2:5" x14ac:dyDescent="0.3">
      <c r="B2138" s="42"/>
      <c r="C2138" s="42"/>
      <c r="D2138" s="42"/>
      <c r="E2138" s="50"/>
    </row>
    <row r="2139" spans="2:5" x14ac:dyDescent="0.3">
      <c r="B2139" s="42"/>
      <c r="C2139" s="42"/>
      <c r="D2139" s="42"/>
      <c r="E2139" s="50"/>
    </row>
    <row r="2140" spans="2:5" x14ac:dyDescent="0.3">
      <c r="B2140" s="42"/>
      <c r="C2140" s="42"/>
      <c r="D2140" s="42"/>
      <c r="E2140" s="50"/>
    </row>
    <row r="2141" spans="2:5" x14ac:dyDescent="0.3">
      <c r="B2141" s="42"/>
      <c r="C2141" s="42"/>
      <c r="D2141" s="42"/>
      <c r="E2141" s="50"/>
    </row>
    <row r="2142" spans="2:5" x14ac:dyDescent="0.3">
      <c r="B2142" s="42"/>
      <c r="C2142" s="42"/>
      <c r="D2142" s="42"/>
      <c r="E2142" s="50"/>
    </row>
    <row r="2143" spans="2:5" x14ac:dyDescent="0.3">
      <c r="B2143" s="42"/>
      <c r="C2143" s="42"/>
      <c r="D2143" s="42"/>
      <c r="E2143" s="50"/>
    </row>
    <row r="2144" spans="2:5" x14ac:dyDescent="0.3">
      <c r="B2144" s="42"/>
      <c r="C2144" s="42"/>
      <c r="D2144" s="42"/>
      <c r="E2144" s="50"/>
    </row>
    <row r="2145" spans="2:5" x14ac:dyDescent="0.3">
      <c r="B2145" s="42"/>
      <c r="C2145" s="42"/>
      <c r="D2145" s="42"/>
      <c r="E2145" s="50"/>
    </row>
    <row r="2146" spans="2:5" x14ac:dyDescent="0.3">
      <c r="B2146" s="42"/>
      <c r="C2146" s="42"/>
      <c r="D2146" s="42"/>
      <c r="E2146" s="50"/>
    </row>
    <row r="2147" spans="2:5" x14ac:dyDescent="0.3">
      <c r="B2147" s="42"/>
      <c r="C2147" s="42"/>
      <c r="D2147" s="42"/>
      <c r="E2147" s="50"/>
    </row>
    <row r="2148" spans="2:5" x14ac:dyDescent="0.3">
      <c r="B2148" s="42"/>
      <c r="C2148" s="42"/>
      <c r="D2148" s="42"/>
      <c r="E2148" s="50"/>
    </row>
    <row r="2149" spans="2:5" x14ac:dyDescent="0.3">
      <c r="B2149" s="42"/>
      <c r="C2149" s="42"/>
      <c r="D2149" s="42"/>
      <c r="E2149" s="50"/>
    </row>
    <row r="2150" spans="2:5" x14ac:dyDescent="0.3">
      <c r="B2150" s="42"/>
      <c r="C2150" s="42"/>
      <c r="D2150" s="42"/>
      <c r="E2150" s="50"/>
    </row>
    <row r="2151" spans="2:5" x14ac:dyDescent="0.3">
      <c r="B2151" s="42"/>
      <c r="C2151" s="42"/>
      <c r="D2151" s="42"/>
      <c r="E2151" s="50"/>
    </row>
    <row r="2152" spans="2:5" x14ac:dyDescent="0.3">
      <c r="B2152" s="42"/>
      <c r="C2152" s="42"/>
      <c r="D2152" s="42"/>
      <c r="E2152" s="50"/>
    </row>
    <row r="2153" spans="2:5" x14ac:dyDescent="0.3">
      <c r="B2153" s="42"/>
      <c r="C2153" s="42"/>
      <c r="D2153" s="42"/>
      <c r="E2153" s="50"/>
    </row>
    <row r="2154" spans="2:5" x14ac:dyDescent="0.3">
      <c r="B2154" s="42"/>
      <c r="C2154" s="42"/>
      <c r="D2154" s="42"/>
      <c r="E2154" s="50"/>
    </row>
    <row r="2155" spans="2:5" x14ac:dyDescent="0.3">
      <c r="B2155" s="42"/>
      <c r="C2155" s="42"/>
      <c r="D2155" s="42"/>
      <c r="E2155" s="50"/>
    </row>
    <row r="2156" spans="2:5" x14ac:dyDescent="0.3">
      <c r="B2156" s="42"/>
      <c r="C2156" s="42"/>
      <c r="D2156" s="42"/>
      <c r="E2156" s="50"/>
    </row>
    <row r="2157" spans="2:5" x14ac:dyDescent="0.3">
      <c r="B2157" s="42"/>
      <c r="C2157" s="42"/>
      <c r="D2157" s="42"/>
      <c r="E2157" s="50"/>
    </row>
    <row r="2158" spans="2:5" x14ac:dyDescent="0.3">
      <c r="B2158" s="42"/>
      <c r="C2158" s="42"/>
      <c r="D2158" s="42"/>
      <c r="E2158" s="50"/>
    </row>
    <row r="2159" spans="2:5" x14ac:dyDescent="0.3">
      <c r="B2159" s="42"/>
      <c r="C2159" s="42"/>
      <c r="D2159" s="42"/>
      <c r="E2159" s="50"/>
    </row>
    <row r="2160" spans="2:5" x14ac:dyDescent="0.3">
      <c r="B2160" s="42"/>
      <c r="C2160" s="42"/>
      <c r="D2160" s="42"/>
      <c r="E2160" s="50"/>
    </row>
    <row r="2161" spans="2:5" x14ac:dyDescent="0.3">
      <c r="B2161" s="42"/>
      <c r="C2161" s="42"/>
      <c r="D2161" s="42"/>
      <c r="E2161" s="50"/>
    </row>
    <row r="2162" spans="2:5" x14ac:dyDescent="0.3">
      <c r="B2162" s="42"/>
      <c r="C2162" s="42"/>
      <c r="D2162" s="42"/>
      <c r="E2162" s="50"/>
    </row>
    <row r="2163" spans="2:5" x14ac:dyDescent="0.3">
      <c r="B2163" s="42"/>
      <c r="C2163" s="42"/>
      <c r="D2163" s="42"/>
      <c r="E2163" s="50"/>
    </row>
    <row r="2164" spans="2:5" x14ac:dyDescent="0.3">
      <c r="B2164" s="42"/>
      <c r="C2164" s="42"/>
      <c r="D2164" s="42"/>
      <c r="E2164" s="50"/>
    </row>
    <row r="2165" spans="2:5" x14ac:dyDescent="0.3">
      <c r="B2165" s="42"/>
      <c r="C2165" s="42"/>
      <c r="D2165" s="42"/>
      <c r="E2165" s="50"/>
    </row>
    <row r="2166" spans="2:5" x14ac:dyDescent="0.3">
      <c r="B2166" s="42"/>
      <c r="C2166" s="42"/>
      <c r="D2166" s="42"/>
      <c r="E2166" s="50"/>
    </row>
    <row r="2167" spans="2:5" x14ac:dyDescent="0.3">
      <c r="B2167" s="42"/>
      <c r="C2167" s="42"/>
      <c r="D2167" s="42"/>
      <c r="E2167" s="50"/>
    </row>
    <row r="2168" spans="2:5" x14ac:dyDescent="0.3">
      <c r="B2168" s="42"/>
      <c r="C2168" s="42"/>
      <c r="D2168" s="42"/>
      <c r="E2168" s="50"/>
    </row>
    <row r="2169" spans="2:5" x14ac:dyDescent="0.3">
      <c r="B2169" s="42"/>
      <c r="C2169" s="42"/>
      <c r="D2169" s="42"/>
      <c r="E2169" s="50"/>
    </row>
    <row r="2170" spans="2:5" x14ac:dyDescent="0.3">
      <c r="B2170" s="42"/>
      <c r="C2170" s="42"/>
      <c r="D2170" s="42"/>
      <c r="E2170" s="50"/>
    </row>
    <row r="2171" spans="2:5" x14ac:dyDescent="0.3">
      <c r="B2171" s="42"/>
      <c r="C2171" s="42"/>
      <c r="D2171" s="42"/>
      <c r="E2171" s="50"/>
    </row>
    <row r="2172" spans="2:5" x14ac:dyDescent="0.3">
      <c r="B2172" s="42"/>
      <c r="C2172" s="42"/>
      <c r="D2172" s="42"/>
      <c r="E2172" s="50"/>
    </row>
    <row r="2173" spans="2:5" x14ac:dyDescent="0.3">
      <c r="B2173" s="42"/>
      <c r="C2173" s="42"/>
      <c r="D2173" s="42"/>
      <c r="E2173" s="50"/>
    </row>
    <row r="2174" spans="2:5" x14ac:dyDescent="0.3">
      <c r="B2174" s="42"/>
      <c r="C2174" s="42"/>
      <c r="D2174" s="42"/>
      <c r="E2174" s="50"/>
    </row>
    <row r="2175" spans="2:5" x14ac:dyDescent="0.3">
      <c r="B2175" s="42"/>
      <c r="C2175" s="42"/>
      <c r="D2175" s="42"/>
      <c r="E2175" s="50"/>
    </row>
    <row r="2176" spans="2:5" x14ac:dyDescent="0.3">
      <c r="B2176" s="42"/>
      <c r="C2176" s="42"/>
      <c r="D2176" s="42"/>
      <c r="E2176" s="50"/>
    </row>
    <row r="2177" spans="2:5" x14ac:dyDescent="0.3">
      <c r="B2177" s="42"/>
      <c r="C2177" s="42"/>
      <c r="D2177" s="42"/>
      <c r="E2177" s="50"/>
    </row>
    <row r="2178" spans="2:5" x14ac:dyDescent="0.3">
      <c r="B2178" s="42"/>
      <c r="C2178" s="42"/>
      <c r="D2178" s="42"/>
      <c r="E2178" s="50"/>
    </row>
    <row r="2179" spans="2:5" x14ac:dyDescent="0.3">
      <c r="B2179" s="42"/>
      <c r="C2179" s="42"/>
      <c r="D2179" s="42"/>
      <c r="E2179" s="50"/>
    </row>
    <row r="2180" spans="2:5" x14ac:dyDescent="0.3">
      <c r="B2180" s="42"/>
      <c r="C2180" s="42"/>
      <c r="D2180" s="42"/>
      <c r="E2180" s="50"/>
    </row>
    <row r="2181" spans="2:5" x14ac:dyDescent="0.3">
      <c r="B2181" s="42"/>
      <c r="C2181" s="42"/>
      <c r="D2181" s="42"/>
      <c r="E2181" s="50"/>
    </row>
    <row r="2182" spans="2:5" x14ac:dyDescent="0.3">
      <c r="B2182" s="42"/>
      <c r="C2182" s="42"/>
      <c r="D2182" s="42"/>
      <c r="E2182" s="50"/>
    </row>
    <row r="2183" spans="2:5" x14ac:dyDescent="0.3">
      <c r="B2183" s="42"/>
      <c r="C2183" s="42"/>
      <c r="D2183" s="42"/>
      <c r="E2183" s="50"/>
    </row>
    <row r="2184" spans="2:5" x14ac:dyDescent="0.3">
      <c r="B2184" s="42"/>
      <c r="C2184" s="42"/>
      <c r="D2184" s="42"/>
      <c r="E2184" s="50"/>
    </row>
    <row r="2185" spans="2:5" x14ac:dyDescent="0.3">
      <c r="B2185" s="42"/>
      <c r="C2185" s="42"/>
      <c r="D2185" s="42"/>
      <c r="E2185" s="50"/>
    </row>
    <row r="2186" spans="2:5" x14ac:dyDescent="0.3">
      <c r="B2186" s="42"/>
      <c r="C2186" s="42"/>
      <c r="D2186" s="42"/>
      <c r="E2186" s="50"/>
    </row>
    <row r="2187" spans="2:5" x14ac:dyDescent="0.3">
      <c r="B2187" s="42"/>
      <c r="C2187" s="42"/>
      <c r="D2187" s="42"/>
      <c r="E2187" s="50"/>
    </row>
    <row r="2188" spans="2:5" x14ac:dyDescent="0.3">
      <c r="B2188" s="42"/>
      <c r="C2188" s="42"/>
      <c r="D2188" s="42"/>
      <c r="E2188" s="50"/>
    </row>
    <row r="2189" spans="2:5" x14ac:dyDescent="0.3">
      <c r="B2189" s="42"/>
      <c r="C2189" s="42"/>
      <c r="D2189" s="42"/>
      <c r="E2189" s="50"/>
    </row>
    <row r="2190" spans="2:5" x14ac:dyDescent="0.3">
      <c r="B2190" s="42"/>
      <c r="C2190" s="42"/>
      <c r="D2190" s="42"/>
      <c r="E2190" s="50"/>
    </row>
    <row r="2191" spans="2:5" x14ac:dyDescent="0.3">
      <c r="B2191" s="42"/>
      <c r="C2191" s="42"/>
      <c r="D2191" s="42"/>
      <c r="E2191" s="50"/>
    </row>
    <row r="2192" spans="2:5" x14ac:dyDescent="0.3">
      <c r="B2192" s="42"/>
      <c r="C2192" s="42"/>
      <c r="D2192" s="42"/>
      <c r="E2192" s="50"/>
    </row>
    <row r="2193" spans="2:5" x14ac:dyDescent="0.3">
      <c r="B2193" s="42"/>
      <c r="C2193" s="42"/>
      <c r="D2193" s="42"/>
      <c r="E2193" s="50"/>
    </row>
    <row r="2194" spans="2:5" x14ac:dyDescent="0.3">
      <c r="B2194" s="42"/>
      <c r="C2194" s="42"/>
      <c r="D2194" s="42"/>
      <c r="E2194" s="50"/>
    </row>
    <row r="2195" spans="2:5" x14ac:dyDescent="0.3">
      <c r="B2195" s="42"/>
      <c r="C2195" s="42"/>
      <c r="D2195" s="42"/>
      <c r="E2195" s="50"/>
    </row>
    <row r="2196" spans="2:5" x14ac:dyDescent="0.3">
      <c r="B2196" s="42"/>
      <c r="C2196" s="42"/>
      <c r="D2196" s="42"/>
      <c r="E2196" s="50"/>
    </row>
    <row r="2197" spans="2:5" x14ac:dyDescent="0.3">
      <c r="B2197" s="42"/>
      <c r="C2197" s="42"/>
      <c r="D2197" s="42"/>
      <c r="E2197" s="50"/>
    </row>
    <row r="2198" spans="2:5" x14ac:dyDescent="0.3">
      <c r="B2198" s="42"/>
      <c r="C2198" s="42"/>
      <c r="D2198" s="42"/>
      <c r="E2198" s="50"/>
    </row>
    <row r="2199" spans="2:5" x14ac:dyDescent="0.3">
      <c r="B2199" s="42"/>
      <c r="C2199" s="42"/>
      <c r="D2199" s="42"/>
      <c r="E2199" s="50"/>
    </row>
    <row r="2200" spans="2:5" x14ac:dyDescent="0.3">
      <c r="B2200" s="42"/>
      <c r="C2200" s="42"/>
      <c r="D2200" s="42"/>
      <c r="E2200" s="50"/>
    </row>
    <row r="2201" spans="2:5" x14ac:dyDescent="0.3">
      <c r="B2201" s="42"/>
      <c r="C2201" s="42"/>
      <c r="D2201" s="42"/>
      <c r="E2201" s="50"/>
    </row>
    <row r="2202" spans="2:5" x14ac:dyDescent="0.3">
      <c r="B2202" s="42"/>
      <c r="C2202" s="42"/>
      <c r="D2202" s="42"/>
      <c r="E2202" s="50"/>
    </row>
    <row r="2203" spans="2:5" x14ac:dyDescent="0.3">
      <c r="B2203" s="42"/>
      <c r="C2203" s="42"/>
      <c r="D2203" s="42"/>
      <c r="E2203" s="50"/>
    </row>
    <row r="2204" spans="2:5" x14ac:dyDescent="0.3">
      <c r="B2204" s="42"/>
      <c r="C2204" s="42"/>
      <c r="D2204" s="42"/>
      <c r="E2204" s="50"/>
    </row>
    <row r="2205" spans="2:5" x14ac:dyDescent="0.3">
      <c r="B2205" s="42"/>
      <c r="C2205" s="42"/>
      <c r="D2205" s="42"/>
      <c r="E2205" s="50"/>
    </row>
    <row r="2206" spans="2:5" x14ac:dyDescent="0.3">
      <c r="B2206" s="42"/>
      <c r="C2206" s="42"/>
      <c r="D2206" s="42"/>
      <c r="E2206" s="50"/>
    </row>
    <row r="2207" spans="2:5" x14ac:dyDescent="0.3">
      <c r="B2207" s="42"/>
      <c r="C2207" s="42"/>
      <c r="D2207" s="42"/>
      <c r="E2207" s="50"/>
    </row>
    <row r="2208" spans="2:5" x14ac:dyDescent="0.3">
      <c r="B2208" s="42"/>
      <c r="C2208" s="42"/>
      <c r="D2208" s="42"/>
      <c r="E2208" s="50"/>
    </row>
    <row r="2209" spans="2:5" x14ac:dyDescent="0.3">
      <c r="B2209" s="42"/>
      <c r="C2209" s="42"/>
      <c r="D2209" s="42"/>
      <c r="E2209" s="50"/>
    </row>
    <row r="2210" spans="2:5" x14ac:dyDescent="0.3">
      <c r="B2210" s="42"/>
      <c r="C2210" s="42"/>
      <c r="D2210" s="42"/>
      <c r="E2210" s="50"/>
    </row>
    <row r="2211" spans="2:5" x14ac:dyDescent="0.3">
      <c r="B2211" s="42"/>
      <c r="C2211" s="42"/>
      <c r="D2211" s="42"/>
      <c r="E2211" s="50"/>
    </row>
    <row r="2212" spans="2:5" x14ac:dyDescent="0.3">
      <c r="B2212" s="42"/>
      <c r="C2212" s="42"/>
      <c r="D2212" s="42"/>
      <c r="E2212" s="50"/>
    </row>
    <row r="2213" spans="2:5" x14ac:dyDescent="0.3">
      <c r="B2213" s="42"/>
      <c r="C2213" s="42"/>
      <c r="D2213" s="42"/>
      <c r="E2213" s="50"/>
    </row>
    <row r="2214" spans="2:5" x14ac:dyDescent="0.3">
      <c r="B2214" s="42"/>
      <c r="C2214" s="42"/>
      <c r="D2214" s="42"/>
      <c r="E2214" s="50"/>
    </row>
    <row r="2215" spans="2:5" x14ac:dyDescent="0.3">
      <c r="B2215" s="42"/>
      <c r="C2215" s="42"/>
      <c r="D2215" s="42"/>
      <c r="E2215" s="50"/>
    </row>
    <row r="2216" spans="2:5" x14ac:dyDescent="0.3">
      <c r="B2216" s="42"/>
      <c r="C2216" s="42"/>
      <c r="D2216" s="42"/>
      <c r="E2216" s="50"/>
    </row>
    <row r="2217" spans="2:5" x14ac:dyDescent="0.3">
      <c r="B2217" s="42"/>
      <c r="C2217" s="42"/>
      <c r="D2217" s="42"/>
      <c r="E2217" s="50"/>
    </row>
    <row r="2218" spans="2:5" x14ac:dyDescent="0.3">
      <c r="B2218" s="42"/>
      <c r="C2218" s="42"/>
      <c r="D2218" s="42"/>
      <c r="E2218" s="50"/>
    </row>
    <row r="2219" spans="2:5" x14ac:dyDescent="0.3">
      <c r="B2219" s="42"/>
      <c r="C2219" s="42"/>
      <c r="D2219" s="42"/>
      <c r="E2219" s="50"/>
    </row>
    <row r="2220" spans="2:5" x14ac:dyDescent="0.3">
      <c r="B2220" s="42"/>
      <c r="C2220" s="42"/>
      <c r="D2220" s="42"/>
      <c r="E2220" s="50"/>
    </row>
    <row r="2221" spans="2:5" x14ac:dyDescent="0.3">
      <c r="B2221" s="42"/>
      <c r="C2221" s="42"/>
      <c r="D2221" s="42"/>
      <c r="E2221" s="50"/>
    </row>
    <row r="2222" spans="2:5" x14ac:dyDescent="0.3">
      <c r="B2222" s="42"/>
      <c r="C2222" s="42"/>
      <c r="D2222" s="42"/>
      <c r="E2222" s="50"/>
    </row>
    <row r="2223" spans="2:5" x14ac:dyDescent="0.3">
      <c r="B2223" s="42"/>
      <c r="C2223" s="42"/>
      <c r="D2223" s="42"/>
      <c r="E2223" s="50"/>
    </row>
    <row r="2224" spans="2:5" x14ac:dyDescent="0.3">
      <c r="B2224" s="42"/>
      <c r="C2224" s="42"/>
      <c r="D2224" s="42"/>
      <c r="E2224" s="50"/>
    </row>
    <row r="2225" spans="2:5" x14ac:dyDescent="0.3">
      <c r="B2225" s="42"/>
      <c r="C2225" s="42"/>
      <c r="D2225" s="42"/>
      <c r="E2225" s="50"/>
    </row>
    <row r="2226" spans="2:5" x14ac:dyDescent="0.3">
      <c r="B2226" s="42"/>
      <c r="C2226" s="42"/>
      <c r="D2226" s="42"/>
      <c r="E2226" s="50"/>
    </row>
    <row r="2227" spans="2:5" x14ac:dyDescent="0.3">
      <c r="B2227" s="42"/>
      <c r="C2227" s="42"/>
      <c r="D2227" s="42"/>
      <c r="E2227" s="50"/>
    </row>
    <row r="2228" spans="2:5" x14ac:dyDescent="0.3">
      <c r="B2228" s="42"/>
      <c r="C2228" s="42"/>
      <c r="D2228" s="42"/>
      <c r="E2228" s="50"/>
    </row>
    <row r="2229" spans="2:5" x14ac:dyDescent="0.3">
      <c r="B2229" s="42"/>
      <c r="C2229" s="42"/>
      <c r="D2229" s="42"/>
      <c r="E2229" s="50"/>
    </row>
    <row r="2230" spans="2:5" x14ac:dyDescent="0.3">
      <c r="B2230" s="42"/>
      <c r="C2230" s="42"/>
      <c r="D2230" s="42"/>
      <c r="E2230" s="50"/>
    </row>
    <row r="2231" spans="2:5" x14ac:dyDescent="0.3">
      <c r="B2231" s="42"/>
      <c r="C2231" s="42"/>
      <c r="D2231" s="42"/>
      <c r="E2231" s="50"/>
    </row>
    <row r="2232" spans="2:5" x14ac:dyDescent="0.3">
      <c r="B2232" s="42"/>
      <c r="C2232" s="42"/>
      <c r="D2232" s="42"/>
      <c r="E2232" s="50"/>
    </row>
    <row r="2233" spans="2:5" x14ac:dyDescent="0.3">
      <c r="B2233" s="42"/>
      <c r="C2233" s="42"/>
      <c r="D2233" s="42"/>
      <c r="E2233" s="50"/>
    </row>
    <row r="2234" spans="2:5" x14ac:dyDescent="0.3">
      <c r="B2234" s="42"/>
      <c r="C2234" s="42"/>
      <c r="D2234" s="42"/>
      <c r="E2234" s="50"/>
    </row>
    <row r="2235" spans="2:5" x14ac:dyDescent="0.3">
      <c r="B2235" s="42"/>
      <c r="C2235" s="42"/>
      <c r="D2235" s="42"/>
      <c r="E2235" s="50"/>
    </row>
    <row r="2236" spans="2:5" x14ac:dyDescent="0.3">
      <c r="B2236" s="42"/>
      <c r="C2236" s="42"/>
      <c r="D2236" s="42"/>
      <c r="E2236" s="50"/>
    </row>
    <row r="2237" spans="2:5" x14ac:dyDescent="0.3">
      <c r="B2237" s="42"/>
      <c r="C2237" s="42"/>
      <c r="D2237" s="42"/>
      <c r="E2237" s="50"/>
    </row>
    <row r="2238" spans="2:5" x14ac:dyDescent="0.3">
      <c r="B2238" s="42"/>
      <c r="C2238" s="42"/>
      <c r="D2238" s="42"/>
      <c r="E2238" s="50"/>
    </row>
    <row r="2239" spans="2:5" x14ac:dyDescent="0.3">
      <c r="B2239" s="42"/>
      <c r="C2239" s="42"/>
      <c r="D2239" s="42"/>
      <c r="E2239" s="50"/>
    </row>
    <row r="2240" spans="2:5" x14ac:dyDescent="0.3">
      <c r="B2240" s="42"/>
      <c r="C2240" s="42"/>
      <c r="D2240" s="42"/>
      <c r="E2240" s="50"/>
    </row>
    <row r="2241" spans="2:5" x14ac:dyDescent="0.3">
      <c r="B2241" s="42"/>
      <c r="C2241" s="42"/>
      <c r="D2241" s="42"/>
      <c r="E2241" s="50"/>
    </row>
    <row r="2242" spans="2:5" x14ac:dyDescent="0.3">
      <c r="B2242" s="42"/>
      <c r="C2242" s="42"/>
      <c r="D2242" s="42"/>
      <c r="E2242" s="50"/>
    </row>
    <row r="2243" spans="2:5" x14ac:dyDescent="0.3">
      <c r="B2243" s="42"/>
      <c r="C2243" s="42"/>
      <c r="D2243" s="42"/>
      <c r="E2243" s="50"/>
    </row>
    <row r="2244" spans="2:5" x14ac:dyDescent="0.3">
      <c r="B2244" s="42"/>
      <c r="C2244" s="42"/>
      <c r="D2244" s="42"/>
      <c r="E2244" s="50"/>
    </row>
    <row r="2245" spans="2:5" x14ac:dyDescent="0.3">
      <c r="B2245" s="42"/>
      <c r="C2245" s="42"/>
      <c r="D2245" s="42"/>
      <c r="E2245" s="50"/>
    </row>
    <row r="2246" spans="2:5" x14ac:dyDescent="0.3">
      <c r="B2246" s="42"/>
      <c r="C2246" s="42"/>
      <c r="D2246" s="42"/>
      <c r="E2246" s="50"/>
    </row>
    <row r="2247" spans="2:5" x14ac:dyDescent="0.3">
      <c r="B2247" s="42"/>
      <c r="C2247" s="42"/>
      <c r="D2247" s="42"/>
      <c r="E2247" s="50"/>
    </row>
    <row r="2248" spans="2:5" x14ac:dyDescent="0.3">
      <c r="B2248" s="42"/>
      <c r="C2248" s="42"/>
      <c r="D2248" s="42"/>
      <c r="E2248" s="50"/>
    </row>
    <row r="2249" spans="2:5" x14ac:dyDescent="0.3">
      <c r="B2249" s="42"/>
      <c r="C2249" s="42"/>
      <c r="D2249" s="42"/>
      <c r="E2249" s="50"/>
    </row>
    <row r="2250" spans="2:5" x14ac:dyDescent="0.3">
      <c r="B2250" s="42"/>
      <c r="C2250" s="42"/>
      <c r="D2250" s="42"/>
      <c r="E2250" s="50"/>
    </row>
    <row r="2251" spans="2:5" x14ac:dyDescent="0.3">
      <c r="B2251" s="42"/>
      <c r="C2251" s="42"/>
      <c r="D2251" s="42"/>
      <c r="E2251" s="50"/>
    </row>
    <row r="2252" spans="2:5" x14ac:dyDescent="0.3">
      <c r="B2252" s="42"/>
      <c r="C2252" s="42"/>
      <c r="D2252" s="42"/>
      <c r="E2252" s="50"/>
    </row>
    <row r="2253" spans="2:5" x14ac:dyDescent="0.3">
      <c r="B2253" s="42"/>
      <c r="C2253" s="42"/>
      <c r="D2253" s="42"/>
      <c r="E2253" s="50"/>
    </row>
    <row r="2254" spans="2:5" x14ac:dyDescent="0.3">
      <c r="B2254" s="42"/>
      <c r="C2254" s="42"/>
      <c r="D2254" s="42"/>
      <c r="E2254" s="50"/>
    </row>
    <row r="2255" spans="2:5" x14ac:dyDescent="0.3">
      <c r="B2255" s="42"/>
      <c r="C2255" s="42"/>
      <c r="D2255" s="42"/>
      <c r="E2255" s="50"/>
    </row>
    <row r="2256" spans="2:5" x14ac:dyDescent="0.3">
      <c r="B2256" s="42"/>
      <c r="C2256" s="42"/>
      <c r="D2256" s="42"/>
      <c r="E2256" s="50"/>
    </row>
    <row r="2257" spans="5:5" x14ac:dyDescent="0.3">
      <c r="E2257" s="50"/>
    </row>
    <row r="2258" spans="5:5" x14ac:dyDescent="0.3">
      <c r="E2258" s="50"/>
    </row>
    <row r="2259" spans="5:5" x14ac:dyDescent="0.3">
      <c r="E2259" s="50"/>
    </row>
    <row r="2260" spans="5:5" x14ac:dyDescent="0.3">
      <c r="E2260" s="50"/>
    </row>
    <row r="2261" spans="5:5" x14ac:dyDescent="0.3">
      <c r="E2261" s="50"/>
    </row>
    <row r="2262" spans="5:5" x14ac:dyDescent="0.3">
      <c r="E2262" s="50"/>
    </row>
    <row r="2263" spans="5:5" x14ac:dyDescent="0.3">
      <c r="E2263" s="50"/>
    </row>
    <row r="2264" spans="5:5" x14ac:dyDescent="0.3">
      <c r="E2264" s="50"/>
    </row>
    <row r="2265" spans="5:5" x14ac:dyDescent="0.3">
      <c r="E2265" s="50"/>
    </row>
    <row r="2266" spans="5:5" x14ac:dyDescent="0.3">
      <c r="E2266" s="50"/>
    </row>
    <row r="2267" spans="5:5" x14ac:dyDescent="0.3">
      <c r="E2267" s="50"/>
    </row>
    <row r="2268" spans="5:5" x14ac:dyDescent="0.3">
      <c r="E2268" s="50"/>
    </row>
    <row r="2269" spans="5:5" x14ac:dyDescent="0.3">
      <c r="E2269" s="50"/>
    </row>
    <row r="2270" spans="5:5" x14ac:dyDescent="0.3">
      <c r="E2270" s="50"/>
    </row>
    <row r="2271" spans="5:5" x14ac:dyDescent="0.3">
      <c r="E2271" s="50"/>
    </row>
    <row r="2272" spans="5:5" x14ac:dyDescent="0.3">
      <c r="E2272" s="50"/>
    </row>
    <row r="2273" spans="5:5" x14ac:dyDescent="0.3">
      <c r="E2273" s="50"/>
    </row>
    <row r="2274" spans="5:5" x14ac:dyDescent="0.3">
      <c r="E2274" s="50"/>
    </row>
    <row r="2275" spans="5:5" x14ac:dyDescent="0.3">
      <c r="E2275" s="50"/>
    </row>
    <row r="2276" spans="5:5" x14ac:dyDescent="0.3">
      <c r="E2276" s="50"/>
    </row>
    <row r="2277" spans="5:5" x14ac:dyDescent="0.3">
      <c r="E2277" s="50"/>
    </row>
    <row r="2278" spans="5:5" x14ac:dyDescent="0.3">
      <c r="E2278" s="50"/>
    </row>
    <row r="2279" spans="5:5" x14ac:dyDescent="0.3">
      <c r="E2279" s="50"/>
    </row>
    <row r="2280" spans="5:5" x14ac:dyDescent="0.3">
      <c r="E2280" s="50"/>
    </row>
    <row r="2281" spans="5:5" x14ac:dyDescent="0.3">
      <c r="E2281" s="50"/>
    </row>
    <row r="2282" spans="5:5" x14ac:dyDescent="0.3">
      <c r="E2282" s="50"/>
    </row>
    <row r="2283" spans="5:5" x14ac:dyDescent="0.3">
      <c r="E2283" s="50"/>
    </row>
    <row r="2284" spans="5:5" x14ac:dyDescent="0.3">
      <c r="E2284" s="50"/>
    </row>
    <row r="2285" spans="5:5" x14ac:dyDescent="0.3">
      <c r="E2285" s="50"/>
    </row>
    <row r="2286" spans="5:5" x14ac:dyDescent="0.3">
      <c r="E2286" s="50"/>
    </row>
    <row r="2287" spans="5:5" x14ac:dyDescent="0.3">
      <c r="E2287" s="50"/>
    </row>
    <row r="2288" spans="5:5" x14ac:dyDescent="0.3">
      <c r="E2288" s="50"/>
    </row>
    <row r="2289" spans="5:5" x14ac:dyDescent="0.3">
      <c r="E2289" s="50"/>
    </row>
    <row r="2290" spans="5:5" x14ac:dyDescent="0.3">
      <c r="E2290" s="50"/>
    </row>
    <row r="2291" spans="5:5" x14ac:dyDescent="0.3">
      <c r="E2291" s="50"/>
    </row>
    <row r="2292" spans="5:5" x14ac:dyDescent="0.3">
      <c r="E2292" s="50"/>
    </row>
    <row r="2293" spans="5:5" x14ac:dyDescent="0.3">
      <c r="E2293" s="50"/>
    </row>
    <row r="2294" spans="5:5" x14ac:dyDescent="0.3">
      <c r="E2294" s="50"/>
    </row>
    <row r="2295" spans="5:5" x14ac:dyDescent="0.3">
      <c r="E2295" s="50"/>
    </row>
    <row r="2296" spans="5:5" x14ac:dyDescent="0.3">
      <c r="E2296" s="50"/>
    </row>
    <row r="2297" spans="5:5" x14ac:dyDescent="0.3">
      <c r="E2297" s="50"/>
    </row>
    <row r="2298" spans="5:5" x14ac:dyDescent="0.3">
      <c r="E2298" s="50"/>
    </row>
    <row r="2299" spans="5:5" x14ac:dyDescent="0.3">
      <c r="E2299" s="50"/>
    </row>
    <row r="2300" spans="5:5" x14ac:dyDescent="0.3">
      <c r="E2300" s="50"/>
    </row>
    <row r="2301" spans="5:5" x14ac:dyDescent="0.3">
      <c r="E2301" s="50"/>
    </row>
    <row r="2302" spans="5:5" x14ac:dyDescent="0.3">
      <c r="E2302" s="50"/>
    </row>
    <row r="2303" spans="5:5" x14ac:dyDescent="0.3">
      <c r="E2303" s="50"/>
    </row>
    <row r="2304" spans="5:5" x14ac:dyDescent="0.3">
      <c r="E2304" s="50"/>
    </row>
    <row r="2305" spans="5:5" x14ac:dyDescent="0.3">
      <c r="E2305" s="50"/>
    </row>
    <row r="2306" spans="5:5" x14ac:dyDescent="0.3">
      <c r="E2306" s="50"/>
    </row>
    <row r="2307" spans="5:5" x14ac:dyDescent="0.3">
      <c r="E2307" s="50"/>
    </row>
    <row r="2308" spans="5:5" x14ac:dyDescent="0.3">
      <c r="E2308" s="50"/>
    </row>
    <row r="2309" spans="5:5" x14ac:dyDescent="0.3">
      <c r="E2309" s="50"/>
    </row>
    <row r="2310" spans="5:5" x14ac:dyDescent="0.3">
      <c r="E2310" s="50"/>
    </row>
    <row r="2311" spans="5:5" x14ac:dyDescent="0.3">
      <c r="E2311" s="50"/>
    </row>
    <row r="2312" spans="5:5" x14ac:dyDescent="0.3">
      <c r="E2312" s="50"/>
    </row>
    <row r="2313" spans="5:5" x14ac:dyDescent="0.3">
      <c r="E2313" s="50"/>
    </row>
    <row r="2314" spans="5:5" x14ac:dyDescent="0.3">
      <c r="E2314" s="50"/>
    </row>
    <row r="2315" spans="5:5" x14ac:dyDescent="0.3">
      <c r="E2315" s="50"/>
    </row>
    <row r="2316" spans="5:5" x14ac:dyDescent="0.3">
      <c r="E2316" s="50"/>
    </row>
    <row r="2317" spans="5:5" x14ac:dyDescent="0.3">
      <c r="E2317" s="50"/>
    </row>
    <row r="2318" spans="5:5" x14ac:dyDescent="0.3">
      <c r="E2318" s="50"/>
    </row>
    <row r="2319" spans="5:5" x14ac:dyDescent="0.3">
      <c r="E2319" s="50"/>
    </row>
    <row r="2320" spans="5:5" x14ac:dyDescent="0.3">
      <c r="E2320" s="50"/>
    </row>
    <row r="2321" spans="5:5" x14ac:dyDescent="0.3">
      <c r="E2321" s="50"/>
    </row>
    <row r="2322" spans="5:5" x14ac:dyDescent="0.3">
      <c r="E2322" s="50"/>
    </row>
    <row r="2323" spans="5:5" x14ac:dyDescent="0.3">
      <c r="E2323" s="50"/>
    </row>
    <row r="2324" spans="5:5" x14ac:dyDescent="0.3">
      <c r="E2324" s="50"/>
    </row>
    <row r="2325" spans="5:5" x14ac:dyDescent="0.3">
      <c r="E2325" s="50"/>
    </row>
    <row r="2326" spans="5:5" x14ac:dyDescent="0.3">
      <c r="E2326" s="50"/>
    </row>
    <row r="2327" spans="5:5" x14ac:dyDescent="0.3">
      <c r="E2327" s="50"/>
    </row>
    <row r="2328" spans="5:5" x14ac:dyDescent="0.3">
      <c r="E2328" s="50"/>
    </row>
    <row r="2329" spans="5:5" x14ac:dyDescent="0.3">
      <c r="E2329" s="50"/>
    </row>
    <row r="2330" spans="5:5" x14ac:dyDescent="0.3">
      <c r="E2330" s="50"/>
    </row>
    <row r="2331" spans="5:5" x14ac:dyDescent="0.3">
      <c r="E2331" s="50"/>
    </row>
    <row r="2332" spans="5:5" x14ac:dyDescent="0.3">
      <c r="E2332" s="50"/>
    </row>
    <row r="2333" spans="5:5" x14ac:dyDescent="0.3">
      <c r="E2333" s="50"/>
    </row>
    <row r="2334" spans="5:5" x14ac:dyDescent="0.3">
      <c r="E2334" s="50"/>
    </row>
    <row r="2335" spans="5:5" x14ac:dyDescent="0.3">
      <c r="E2335" s="50"/>
    </row>
    <row r="2336" spans="5:5" x14ac:dyDescent="0.3">
      <c r="E2336" s="50"/>
    </row>
    <row r="2337" spans="5:5" x14ac:dyDescent="0.3">
      <c r="E2337" s="50"/>
    </row>
    <row r="2338" spans="5:5" x14ac:dyDescent="0.3">
      <c r="E2338" s="50"/>
    </row>
    <row r="2339" spans="5:5" x14ac:dyDescent="0.3">
      <c r="E2339" s="50"/>
    </row>
    <row r="2340" spans="5:5" x14ac:dyDescent="0.3">
      <c r="E2340" s="50"/>
    </row>
    <row r="2341" spans="5:5" x14ac:dyDescent="0.3">
      <c r="E2341" s="50"/>
    </row>
    <row r="2342" spans="5:5" x14ac:dyDescent="0.3">
      <c r="E2342" s="50"/>
    </row>
    <row r="2343" spans="5:5" x14ac:dyDescent="0.3">
      <c r="E2343" s="50"/>
    </row>
    <row r="2344" spans="5:5" x14ac:dyDescent="0.3">
      <c r="E2344" s="50"/>
    </row>
    <row r="2345" spans="5:5" x14ac:dyDescent="0.3">
      <c r="E2345" s="50"/>
    </row>
    <row r="2346" spans="5:5" x14ac:dyDescent="0.3">
      <c r="E2346" s="50"/>
    </row>
    <row r="2347" spans="5:5" x14ac:dyDescent="0.3">
      <c r="E2347" s="50"/>
    </row>
    <row r="2348" spans="5:5" x14ac:dyDescent="0.3">
      <c r="E2348" s="50"/>
    </row>
    <row r="2349" spans="5:5" x14ac:dyDescent="0.3">
      <c r="E2349" s="50"/>
    </row>
    <row r="2350" spans="5:5" x14ac:dyDescent="0.3">
      <c r="E2350" s="50"/>
    </row>
    <row r="2351" spans="5:5" x14ac:dyDescent="0.3">
      <c r="E2351" s="50"/>
    </row>
    <row r="2352" spans="5:5" x14ac:dyDescent="0.3">
      <c r="E2352" s="50"/>
    </row>
    <row r="2353" spans="5:5" x14ac:dyDescent="0.3">
      <c r="E2353" s="50"/>
    </row>
    <row r="2354" spans="5:5" x14ac:dyDescent="0.3">
      <c r="E2354" s="50"/>
    </row>
    <row r="2355" spans="5:5" x14ac:dyDescent="0.3">
      <c r="E2355" s="50"/>
    </row>
    <row r="2356" spans="5:5" x14ac:dyDescent="0.3">
      <c r="E2356" s="50"/>
    </row>
    <row r="2357" spans="5:5" x14ac:dyDescent="0.3">
      <c r="E2357" s="50"/>
    </row>
    <row r="2358" spans="5:5" x14ac:dyDescent="0.3">
      <c r="E2358" s="50"/>
    </row>
    <row r="2359" spans="5:5" x14ac:dyDescent="0.3">
      <c r="E2359" s="50"/>
    </row>
    <row r="2360" spans="5:5" x14ac:dyDescent="0.3">
      <c r="E2360" s="50"/>
    </row>
    <row r="2361" spans="5:5" x14ac:dyDescent="0.3">
      <c r="E2361" s="50"/>
    </row>
    <row r="2362" spans="5:5" x14ac:dyDescent="0.3">
      <c r="E2362" s="50"/>
    </row>
    <row r="2363" spans="5:5" x14ac:dyDescent="0.3">
      <c r="E2363" s="50"/>
    </row>
    <row r="2364" spans="5:5" x14ac:dyDescent="0.3">
      <c r="E2364" s="50"/>
    </row>
    <row r="2365" spans="5:5" x14ac:dyDescent="0.3">
      <c r="E2365" s="50"/>
    </row>
    <row r="2366" spans="5:5" x14ac:dyDescent="0.3">
      <c r="E2366" s="50"/>
    </row>
    <row r="2367" spans="5:5" x14ac:dyDescent="0.3">
      <c r="E2367" s="50"/>
    </row>
    <row r="2368" spans="5:5" x14ac:dyDescent="0.3">
      <c r="E2368" s="50"/>
    </row>
    <row r="2369" spans="5:5" x14ac:dyDescent="0.3">
      <c r="E2369" s="50"/>
    </row>
    <row r="2370" spans="5:5" x14ac:dyDescent="0.3">
      <c r="E2370" s="50"/>
    </row>
    <row r="2371" spans="5:5" x14ac:dyDescent="0.3">
      <c r="E2371" s="50"/>
    </row>
    <row r="2372" spans="5:5" x14ac:dyDescent="0.3">
      <c r="E2372" s="50"/>
    </row>
    <row r="2373" spans="5:5" x14ac:dyDescent="0.3">
      <c r="E2373" s="50"/>
    </row>
    <row r="2374" spans="5:5" x14ac:dyDescent="0.3">
      <c r="E2374" s="50"/>
    </row>
    <row r="2375" spans="5:5" x14ac:dyDescent="0.3">
      <c r="E2375" s="50"/>
    </row>
    <row r="2376" spans="5:5" x14ac:dyDescent="0.3">
      <c r="E2376" s="50"/>
    </row>
    <row r="2377" spans="5:5" x14ac:dyDescent="0.3">
      <c r="E2377" s="50"/>
    </row>
    <row r="2378" spans="5:5" x14ac:dyDescent="0.3">
      <c r="E2378" s="50"/>
    </row>
    <row r="2379" spans="5:5" x14ac:dyDescent="0.3">
      <c r="E2379" s="50"/>
    </row>
    <row r="2380" spans="5:5" x14ac:dyDescent="0.3">
      <c r="E2380" s="50"/>
    </row>
    <row r="2381" spans="5:5" x14ac:dyDescent="0.3">
      <c r="E2381" s="50"/>
    </row>
    <row r="2382" spans="5:5" x14ac:dyDescent="0.3">
      <c r="E2382" s="50"/>
    </row>
    <row r="2383" spans="5:5" x14ac:dyDescent="0.3">
      <c r="E2383" s="50"/>
    </row>
    <row r="2384" spans="5:5" x14ac:dyDescent="0.3">
      <c r="E2384" s="50"/>
    </row>
    <row r="2385" spans="5:5" x14ac:dyDescent="0.3">
      <c r="E2385" s="50"/>
    </row>
    <row r="2386" spans="5:5" x14ac:dyDescent="0.3">
      <c r="E2386" s="50"/>
    </row>
    <row r="2387" spans="5:5" x14ac:dyDescent="0.3">
      <c r="E2387" s="50"/>
    </row>
    <row r="2388" spans="5:5" x14ac:dyDescent="0.3">
      <c r="E2388" s="50"/>
    </row>
    <row r="2389" spans="5:5" x14ac:dyDescent="0.3">
      <c r="E2389" s="50"/>
    </row>
    <row r="2390" spans="5:5" x14ac:dyDescent="0.3">
      <c r="E2390" s="50"/>
    </row>
    <row r="2391" spans="5:5" x14ac:dyDescent="0.3">
      <c r="E2391" s="50"/>
    </row>
    <row r="2392" spans="5:5" x14ac:dyDescent="0.3">
      <c r="E2392" s="50"/>
    </row>
    <row r="2393" spans="5:5" x14ac:dyDescent="0.3">
      <c r="E2393" s="50"/>
    </row>
    <row r="2394" spans="5:5" x14ac:dyDescent="0.3">
      <c r="E2394" s="50"/>
    </row>
    <row r="2395" spans="5:5" x14ac:dyDescent="0.3">
      <c r="E2395" s="50"/>
    </row>
    <row r="2396" spans="5:5" x14ac:dyDescent="0.3">
      <c r="E2396" s="50"/>
    </row>
    <row r="2397" spans="5:5" x14ac:dyDescent="0.3">
      <c r="E2397" s="50"/>
    </row>
    <row r="2398" spans="5:5" x14ac:dyDescent="0.3">
      <c r="E2398" s="50"/>
    </row>
    <row r="2399" spans="5:5" x14ac:dyDescent="0.3">
      <c r="E2399" s="50"/>
    </row>
    <row r="2400" spans="5:5" x14ac:dyDescent="0.3">
      <c r="E2400" s="50"/>
    </row>
    <row r="2401" spans="5:5" x14ac:dyDescent="0.3">
      <c r="E2401" s="50"/>
    </row>
    <row r="2402" spans="5:5" x14ac:dyDescent="0.3">
      <c r="E2402" s="50"/>
    </row>
    <row r="2403" spans="5:5" x14ac:dyDescent="0.3">
      <c r="E2403" s="50"/>
    </row>
    <row r="2404" spans="5:5" x14ac:dyDescent="0.3">
      <c r="E2404" s="50"/>
    </row>
    <row r="2405" spans="5:5" x14ac:dyDescent="0.3">
      <c r="E2405" s="50"/>
    </row>
    <row r="2406" spans="5:5" x14ac:dyDescent="0.3">
      <c r="E2406" s="50"/>
    </row>
    <row r="2407" spans="5:5" x14ac:dyDescent="0.3">
      <c r="E2407" s="50"/>
    </row>
    <row r="2408" spans="5:5" x14ac:dyDescent="0.3">
      <c r="E2408" s="50"/>
    </row>
    <row r="2409" spans="5:5" x14ac:dyDescent="0.3">
      <c r="E2409" s="50"/>
    </row>
    <row r="2410" spans="5:5" x14ac:dyDescent="0.3">
      <c r="E2410" s="50"/>
    </row>
    <row r="2411" spans="5:5" x14ac:dyDescent="0.3">
      <c r="E2411" s="50"/>
    </row>
    <row r="2412" spans="5:5" x14ac:dyDescent="0.3">
      <c r="E2412" s="50"/>
    </row>
    <row r="2413" spans="5:5" x14ac:dyDescent="0.3">
      <c r="E2413" s="50"/>
    </row>
    <row r="2414" spans="5:5" x14ac:dyDescent="0.3">
      <c r="E2414" s="50"/>
    </row>
    <row r="2415" spans="5:5" x14ac:dyDescent="0.3">
      <c r="E2415" s="50"/>
    </row>
    <row r="2416" spans="5:5" x14ac:dyDescent="0.3">
      <c r="E2416" s="50"/>
    </row>
    <row r="2417" spans="5:5" x14ac:dyDescent="0.3">
      <c r="E2417" s="50"/>
    </row>
    <row r="2418" spans="5:5" x14ac:dyDescent="0.3">
      <c r="E2418" s="50"/>
    </row>
    <row r="2419" spans="5:5" x14ac:dyDescent="0.3">
      <c r="E2419" s="50"/>
    </row>
    <row r="2420" spans="5:5" x14ac:dyDescent="0.3">
      <c r="E2420" s="50"/>
    </row>
    <row r="2421" spans="5:5" x14ac:dyDescent="0.3">
      <c r="E2421" s="50"/>
    </row>
    <row r="2422" spans="5:5" x14ac:dyDescent="0.3">
      <c r="E2422" s="50"/>
    </row>
    <row r="2423" spans="5:5" x14ac:dyDescent="0.3">
      <c r="E2423" s="50"/>
    </row>
    <row r="2424" spans="5:5" x14ac:dyDescent="0.3">
      <c r="E2424" s="50"/>
    </row>
    <row r="2425" spans="5:5" x14ac:dyDescent="0.3">
      <c r="E2425" s="50"/>
    </row>
    <row r="2426" spans="5:5" x14ac:dyDescent="0.3">
      <c r="E2426" s="50"/>
    </row>
    <row r="2427" spans="5:5" x14ac:dyDescent="0.3">
      <c r="E2427" s="50"/>
    </row>
    <row r="2428" spans="5:5" x14ac:dyDescent="0.3">
      <c r="E2428" s="50"/>
    </row>
    <row r="2429" spans="5:5" x14ac:dyDescent="0.3">
      <c r="E2429" s="50"/>
    </row>
    <row r="2430" spans="5:5" x14ac:dyDescent="0.3">
      <c r="E2430" s="50"/>
    </row>
    <row r="2431" spans="5:5" x14ac:dyDescent="0.3">
      <c r="E2431" s="50"/>
    </row>
    <row r="2432" spans="5:5" x14ac:dyDescent="0.3">
      <c r="E2432" s="50"/>
    </row>
    <row r="2433" spans="5:5" x14ac:dyDescent="0.3">
      <c r="E2433" s="50"/>
    </row>
    <row r="2434" spans="5:5" x14ac:dyDescent="0.3">
      <c r="E2434" s="50"/>
    </row>
    <row r="2435" spans="5:5" x14ac:dyDescent="0.3">
      <c r="E2435" s="50"/>
    </row>
    <row r="2436" spans="5:5" x14ac:dyDescent="0.3">
      <c r="E2436" s="50"/>
    </row>
    <row r="2437" spans="5:5" x14ac:dyDescent="0.3">
      <c r="E2437" s="50"/>
    </row>
    <row r="2438" spans="5:5" x14ac:dyDescent="0.3">
      <c r="E2438" s="50"/>
    </row>
    <row r="2439" spans="5:5" x14ac:dyDescent="0.3">
      <c r="E2439" s="50"/>
    </row>
    <row r="2440" spans="5:5" x14ac:dyDescent="0.3">
      <c r="E2440" s="50"/>
    </row>
    <row r="2441" spans="5:5" x14ac:dyDescent="0.3">
      <c r="E2441" s="50"/>
    </row>
    <row r="2442" spans="5:5" x14ac:dyDescent="0.3">
      <c r="E2442" s="50"/>
    </row>
    <row r="2443" spans="5:5" x14ac:dyDescent="0.3">
      <c r="E2443" s="50"/>
    </row>
    <row r="2444" spans="5:5" x14ac:dyDescent="0.3">
      <c r="E2444" s="50"/>
    </row>
    <row r="2445" spans="5:5" x14ac:dyDescent="0.3">
      <c r="E2445" s="50"/>
    </row>
    <row r="2446" spans="5:5" x14ac:dyDescent="0.3">
      <c r="E2446" s="50"/>
    </row>
    <row r="2447" spans="5:5" x14ac:dyDescent="0.3">
      <c r="E2447" s="50"/>
    </row>
    <row r="2448" spans="5:5" x14ac:dyDescent="0.3">
      <c r="E2448" s="50"/>
    </row>
    <row r="2449" spans="5:5" x14ac:dyDescent="0.3">
      <c r="E2449" s="50"/>
    </row>
    <row r="2450" spans="5:5" x14ac:dyDescent="0.3">
      <c r="E2450" s="50"/>
    </row>
    <row r="2451" spans="5:5" x14ac:dyDescent="0.3">
      <c r="E2451" s="50"/>
    </row>
    <row r="2452" spans="5:5" x14ac:dyDescent="0.3">
      <c r="E2452" s="50"/>
    </row>
    <row r="2453" spans="5:5" x14ac:dyDescent="0.3">
      <c r="E2453" s="50"/>
    </row>
    <row r="2454" spans="5:5" x14ac:dyDescent="0.3">
      <c r="E2454" s="50"/>
    </row>
    <row r="2455" spans="5:5" x14ac:dyDescent="0.3">
      <c r="E2455" s="50"/>
    </row>
    <row r="2456" spans="5:5" x14ac:dyDescent="0.3">
      <c r="E2456" s="50"/>
    </row>
    <row r="2457" spans="5:5" x14ac:dyDescent="0.3">
      <c r="E2457" s="50"/>
    </row>
    <row r="2458" spans="5:5" x14ac:dyDescent="0.3">
      <c r="E2458" s="50"/>
    </row>
    <row r="2459" spans="5:5" x14ac:dyDescent="0.3">
      <c r="E2459" s="50"/>
    </row>
    <row r="2460" spans="5:5" x14ac:dyDescent="0.3">
      <c r="E2460" s="50"/>
    </row>
    <row r="2461" spans="5:5" x14ac:dyDescent="0.3">
      <c r="E2461" s="50"/>
    </row>
    <row r="2462" spans="5:5" x14ac:dyDescent="0.3">
      <c r="E2462" s="50"/>
    </row>
    <row r="2463" spans="5:5" x14ac:dyDescent="0.3">
      <c r="E2463" s="50"/>
    </row>
    <row r="2464" spans="5:5" x14ac:dyDescent="0.3">
      <c r="E2464" s="50"/>
    </row>
    <row r="2465" spans="5:5" x14ac:dyDescent="0.3">
      <c r="E2465" s="50"/>
    </row>
    <row r="2466" spans="5:5" x14ac:dyDescent="0.3">
      <c r="E2466" s="50"/>
    </row>
    <row r="2467" spans="5:5" x14ac:dyDescent="0.3">
      <c r="E2467" s="50"/>
    </row>
    <row r="2468" spans="5:5" x14ac:dyDescent="0.3">
      <c r="E2468" s="50"/>
    </row>
    <row r="2469" spans="5:5" x14ac:dyDescent="0.3">
      <c r="E2469" s="50"/>
    </row>
    <row r="2470" spans="5:5" x14ac:dyDescent="0.3">
      <c r="E2470" s="50"/>
    </row>
    <row r="2471" spans="5:5" x14ac:dyDescent="0.3">
      <c r="E2471" s="50"/>
    </row>
    <row r="2472" spans="5:5" x14ac:dyDescent="0.3">
      <c r="E2472" s="50"/>
    </row>
    <row r="2473" spans="5:5" x14ac:dyDescent="0.3">
      <c r="E2473" s="50"/>
    </row>
    <row r="2474" spans="5:5" x14ac:dyDescent="0.3">
      <c r="E2474" s="50"/>
    </row>
    <row r="2475" spans="5:5" x14ac:dyDescent="0.3">
      <c r="E2475" s="50"/>
    </row>
    <row r="2476" spans="5:5" x14ac:dyDescent="0.3">
      <c r="E2476" s="50"/>
    </row>
    <row r="2477" spans="5:5" x14ac:dyDescent="0.3">
      <c r="E2477" s="50"/>
    </row>
    <row r="2478" spans="5:5" x14ac:dyDescent="0.3">
      <c r="E2478" s="50"/>
    </row>
    <row r="2479" spans="5:5" x14ac:dyDescent="0.3">
      <c r="E2479" s="50"/>
    </row>
    <row r="2480" spans="5:5" x14ac:dyDescent="0.3">
      <c r="E2480" s="50"/>
    </row>
    <row r="2481" spans="5:5" x14ac:dyDescent="0.3">
      <c r="E2481" s="50"/>
    </row>
    <row r="2482" spans="5:5" x14ac:dyDescent="0.3">
      <c r="E2482" s="50"/>
    </row>
    <row r="2483" spans="5:5" x14ac:dyDescent="0.3">
      <c r="E2483" s="50"/>
    </row>
    <row r="2484" spans="5:5" x14ac:dyDescent="0.3">
      <c r="E2484" s="50"/>
    </row>
    <row r="2485" spans="5:5" x14ac:dyDescent="0.3">
      <c r="E2485" s="50"/>
    </row>
    <row r="2486" spans="5:5" x14ac:dyDescent="0.3">
      <c r="E2486" s="50"/>
    </row>
    <row r="2487" spans="5:5" x14ac:dyDescent="0.3">
      <c r="E2487" s="50"/>
    </row>
    <row r="2488" spans="5:5" x14ac:dyDescent="0.3">
      <c r="E2488" s="50"/>
    </row>
    <row r="2489" spans="5:5" x14ac:dyDescent="0.3">
      <c r="E2489" s="50"/>
    </row>
    <row r="2490" spans="5:5" x14ac:dyDescent="0.3">
      <c r="E2490" s="50"/>
    </row>
    <row r="2491" spans="5:5" x14ac:dyDescent="0.3">
      <c r="E2491" s="50"/>
    </row>
    <row r="2492" spans="5:5" x14ac:dyDescent="0.3">
      <c r="E2492" s="50"/>
    </row>
    <row r="2493" spans="5:5" x14ac:dyDescent="0.3">
      <c r="E2493" s="50"/>
    </row>
    <row r="2494" spans="5:5" x14ac:dyDescent="0.3">
      <c r="E2494" s="50"/>
    </row>
    <row r="2495" spans="5:5" x14ac:dyDescent="0.3">
      <c r="E2495" s="50"/>
    </row>
    <row r="2496" spans="5:5" x14ac:dyDescent="0.3">
      <c r="E2496" s="50"/>
    </row>
    <row r="2497" spans="5:5" x14ac:dyDescent="0.3">
      <c r="E2497" s="50"/>
    </row>
    <row r="2498" spans="5:5" x14ac:dyDescent="0.3">
      <c r="E2498" s="50"/>
    </row>
    <row r="2499" spans="5:5" x14ac:dyDescent="0.3">
      <c r="E2499" s="50"/>
    </row>
    <row r="2500" spans="5:5" x14ac:dyDescent="0.3">
      <c r="E2500" s="50"/>
    </row>
    <row r="2501" spans="5:5" x14ac:dyDescent="0.3">
      <c r="E2501" s="50"/>
    </row>
    <row r="2502" spans="5:5" x14ac:dyDescent="0.3">
      <c r="E2502" s="50"/>
    </row>
    <row r="2503" spans="5:5" x14ac:dyDescent="0.3">
      <c r="E2503" s="50"/>
    </row>
    <row r="2504" spans="5:5" x14ac:dyDescent="0.3">
      <c r="E2504" s="50"/>
    </row>
    <row r="2505" spans="5:5" x14ac:dyDescent="0.3">
      <c r="E2505" s="50"/>
    </row>
    <row r="2506" spans="5:5" x14ac:dyDescent="0.3">
      <c r="E2506" s="50"/>
    </row>
    <row r="2507" spans="5:5" x14ac:dyDescent="0.3">
      <c r="E2507" s="50"/>
    </row>
    <row r="2508" spans="5:5" x14ac:dyDescent="0.3">
      <c r="E2508" s="50"/>
    </row>
    <row r="2509" spans="5:5" x14ac:dyDescent="0.3">
      <c r="E2509" s="50"/>
    </row>
    <row r="2510" spans="5:5" x14ac:dyDescent="0.3">
      <c r="E2510" s="50"/>
    </row>
    <row r="2511" spans="5:5" x14ac:dyDescent="0.3">
      <c r="E2511" s="50"/>
    </row>
    <row r="2512" spans="5:5" x14ac:dyDescent="0.3">
      <c r="E2512" s="50"/>
    </row>
    <row r="2513" spans="5:5" x14ac:dyDescent="0.3">
      <c r="E2513" s="50"/>
    </row>
    <row r="2514" spans="5:5" x14ac:dyDescent="0.3">
      <c r="E2514" s="50"/>
    </row>
    <row r="2515" spans="5:5" x14ac:dyDescent="0.3">
      <c r="E2515" s="50"/>
    </row>
    <row r="2516" spans="5:5" x14ac:dyDescent="0.3">
      <c r="E2516" s="50"/>
    </row>
    <row r="2517" spans="5:5" x14ac:dyDescent="0.3">
      <c r="E2517" s="50"/>
    </row>
    <row r="2518" spans="5:5" x14ac:dyDescent="0.3">
      <c r="E2518" s="50"/>
    </row>
    <row r="2519" spans="5:5" x14ac:dyDescent="0.3">
      <c r="E2519" s="50"/>
    </row>
  </sheetData>
  <mergeCells count="4">
    <mergeCell ref="B2:C2"/>
    <mergeCell ref="F2:G2"/>
    <mergeCell ref="H2:I2"/>
    <mergeCell ref="T2:U2"/>
  </mergeCells>
  <conditionalFormatting sqref="E757:E2256 E3:L756">
    <cfRule type="cellIs" dxfId="39" priority="3" operator="lessThan">
      <formula>0</formula>
    </cfRule>
  </conditionalFormatting>
  <conditionalFormatting sqref="AH757:AH1323 AF6:AH756 AF4:AG5">
    <cfRule type="cellIs" dxfId="38" priority="2" operator="lessThan">
      <formula>0</formula>
    </cfRule>
  </conditionalFormatting>
  <conditionalFormatting sqref="AE4:AE756">
    <cfRule type="cellIs" dxfId="37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1:CH1763"/>
  <sheetViews>
    <sheetView zoomScale="70" zoomScaleNormal="70" workbookViewId="0"/>
  </sheetViews>
  <sheetFormatPr defaultRowHeight="17.399999999999999" x14ac:dyDescent="0.5"/>
  <cols>
    <col min="1" max="1" width="8.88671875" style="1"/>
    <col min="2" max="2" width="12.77734375" style="1" customWidth="1"/>
    <col min="3" max="3" width="10.77734375" style="1" customWidth="1"/>
    <col min="4" max="4" width="9.5546875" style="1" bestFit="1" customWidth="1"/>
    <col min="5" max="25" width="8.88671875" style="1"/>
    <col min="26" max="26" width="11.5546875" style="1" bestFit="1" customWidth="1"/>
    <col min="27" max="27" width="8.88671875" style="1"/>
    <col min="28" max="28" width="10.77734375" style="1" bestFit="1" customWidth="1"/>
    <col min="29" max="49" width="8.88671875" style="1"/>
    <col min="50" max="50" width="12.77734375" style="1" customWidth="1"/>
    <col min="51" max="51" width="10.77734375" style="1" customWidth="1"/>
    <col min="52" max="53" width="13.33203125" style="1" bestFit="1" customWidth="1"/>
    <col min="54" max="54" width="8.88671875" style="1"/>
    <col min="55" max="55" width="10" style="1" bestFit="1" customWidth="1"/>
    <col min="56" max="56" width="9.33203125" style="1" bestFit="1" customWidth="1"/>
    <col min="57" max="58" width="15" style="1" bestFit="1" customWidth="1"/>
    <col min="59" max="80" width="8.88671875" style="1"/>
    <col min="81" max="81" width="11.5546875" style="1" bestFit="1" customWidth="1"/>
    <col min="82" max="82" width="8.88671875" style="1"/>
    <col min="83" max="83" width="13.33203125" style="1" bestFit="1" customWidth="1"/>
    <col min="84" max="85" width="8.88671875" style="1" customWidth="1"/>
    <col min="86" max="86" width="16.33203125" style="1" bestFit="1" customWidth="1"/>
    <col min="87" max="16384" width="8.88671875" style="1"/>
  </cols>
  <sheetData>
    <row r="1" spans="2:86" x14ac:dyDescent="0.5">
      <c r="AZ1" s="1">
        <f>2/(20+1)</f>
        <v>9.5238095238095233E-2</v>
      </c>
      <c r="BA1" s="1">
        <f>2/(50+1)</f>
        <v>3.9215686274509803E-2</v>
      </c>
      <c r="CE1" s="1">
        <f>2/(200+1)</f>
        <v>9.9502487562189053E-3</v>
      </c>
    </row>
    <row r="2" spans="2:86" x14ac:dyDescent="0.5">
      <c r="B2" s="273" t="s">
        <v>76</v>
      </c>
      <c r="C2" s="273" t="s">
        <v>80</v>
      </c>
      <c r="D2" s="273" t="s">
        <v>81</v>
      </c>
      <c r="E2" s="273" t="s">
        <v>82</v>
      </c>
      <c r="F2" s="273" t="s">
        <v>83</v>
      </c>
      <c r="Z2" s="273" t="s">
        <v>76</v>
      </c>
      <c r="AA2" s="273" t="s">
        <v>80</v>
      </c>
      <c r="AB2" s="273" t="s">
        <v>1823</v>
      </c>
      <c r="AX2" s="273" t="s">
        <v>76</v>
      </c>
      <c r="AY2" s="273" t="s">
        <v>80</v>
      </c>
      <c r="AZ2" s="273" t="s">
        <v>1824</v>
      </c>
      <c r="BA2" s="273" t="s">
        <v>1825</v>
      </c>
      <c r="BC2" s="273" t="s">
        <v>1827</v>
      </c>
      <c r="BD2" s="273" t="s">
        <v>1828</v>
      </c>
      <c r="BE2" s="273" t="s">
        <v>1829</v>
      </c>
      <c r="BF2" s="273" t="s">
        <v>1830</v>
      </c>
      <c r="CC2" s="273" t="s">
        <v>76</v>
      </c>
      <c r="CD2" s="273" t="s">
        <v>80</v>
      </c>
      <c r="CE2" s="273" t="s">
        <v>1826</v>
      </c>
      <c r="CF2" s="130"/>
      <c r="CG2" s="273" t="s">
        <v>83</v>
      </c>
      <c r="CH2" s="273" t="s">
        <v>1831</v>
      </c>
    </row>
    <row r="3" spans="2:86" x14ac:dyDescent="0.5">
      <c r="B3" s="28">
        <v>44929</v>
      </c>
      <c r="C3" s="4">
        <v>62.81</v>
      </c>
      <c r="D3" s="18"/>
      <c r="E3" s="18"/>
      <c r="F3" s="18"/>
      <c r="Z3" s="31">
        <v>43102</v>
      </c>
      <c r="AA3" s="32">
        <v>33.6</v>
      </c>
      <c r="AB3" s="4"/>
      <c r="AX3" s="28">
        <v>44929</v>
      </c>
      <c r="AY3" s="4">
        <v>62.81</v>
      </c>
      <c r="AZ3" s="4"/>
      <c r="BA3" s="4"/>
      <c r="BC3" s="4"/>
      <c r="BD3" s="4"/>
      <c r="BE3" s="4"/>
      <c r="BF3" s="4"/>
      <c r="CC3" s="31">
        <v>43102</v>
      </c>
      <c r="CD3" s="32">
        <v>33.6</v>
      </c>
      <c r="CE3" s="4"/>
      <c r="CF3" s="130"/>
      <c r="CG3" s="4"/>
      <c r="CH3" s="4"/>
    </row>
    <row r="4" spans="2:86" x14ac:dyDescent="0.5">
      <c r="B4" s="28">
        <v>44930</v>
      </c>
      <c r="C4" s="4">
        <v>64.36</v>
      </c>
      <c r="D4" s="18"/>
      <c r="E4" s="18"/>
      <c r="F4" s="18"/>
      <c r="Z4" s="31">
        <v>43103</v>
      </c>
      <c r="AA4" s="32">
        <v>34.270000000000003</v>
      </c>
      <c r="AB4" s="4"/>
      <c r="AX4" s="28">
        <v>44930</v>
      </c>
      <c r="AY4" s="4">
        <v>64.36</v>
      </c>
      <c r="AZ4" s="4"/>
      <c r="BA4" s="4"/>
      <c r="BC4" s="4"/>
      <c r="BD4" s="4"/>
      <c r="BE4" s="4"/>
      <c r="BF4" s="4"/>
      <c r="CC4" s="31">
        <v>43103</v>
      </c>
      <c r="CD4" s="32">
        <v>34.270000000000003</v>
      </c>
      <c r="CE4" s="4"/>
      <c r="CF4" s="130"/>
      <c r="CG4" s="4"/>
      <c r="CH4" s="4"/>
    </row>
    <row r="5" spans="2:86" x14ac:dyDescent="0.5">
      <c r="B5" s="28">
        <v>44931</v>
      </c>
      <c r="C5" s="4">
        <v>62.95</v>
      </c>
      <c r="D5" s="18"/>
      <c r="E5" s="18"/>
      <c r="F5" s="18"/>
      <c r="Z5" s="31">
        <v>43104</v>
      </c>
      <c r="AA5" s="32">
        <v>34.31</v>
      </c>
      <c r="AB5" s="4"/>
      <c r="AX5" s="28">
        <v>44931</v>
      </c>
      <c r="AY5" s="4">
        <v>62.95</v>
      </c>
      <c r="AZ5" s="4"/>
      <c r="BA5" s="4"/>
      <c r="BC5" s="4"/>
      <c r="BD5" s="4"/>
      <c r="BE5" s="4"/>
      <c r="BF5" s="4"/>
      <c r="CC5" s="31">
        <v>43104</v>
      </c>
      <c r="CD5" s="32">
        <v>34.31</v>
      </c>
      <c r="CE5" s="4"/>
      <c r="CF5" s="130"/>
      <c r="CG5" s="4"/>
      <c r="CH5" s="4"/>
    </row>
    <row r="6" spans="2:86" x14ac:dyDescent="0.5">
      <c r="B6" s="28">
        <v>44932</v>
      </c>
      <c r="C6" s="4">
        <v>64.33</v>
      </c>
      <c r="D6" s="18"/>
      <c r="E6" s="18"/>
      <c r="F6" s="18"/>
      <c r="Z6" s="31">
        <v>43105</v>
      </c>
      <c r="AA6" s="32">
        <v>34.479999999999997</v>
      </c>
      <c r="AB6" s="4"/>
      <c r="AX6" s="28">
        <v>44932</v>
      </c>
      <c r="AY6" s="4">
        <v>64.33</v>
      </c>
      <c r="AZ6" s="4"/>
      <c r="BA6" s="4"/>
      <c r="BC6" s="4"/>
      <c r="BD6" s="4"/>
      <c r="BE6" s="4"/>
      <c r="BF6" s="4"/>
      <c r="CC6" s="31">
        <v>43105</v>
      </c>
      <c r="CD6" s="32">
        <v>34.479999999999997</v>
      </c>
      <c r="CE6" s="4"/>
      <c r="CF6" s="130"/>
      <c r="CG6" s="4"/>
      <c r="CH6" s="4"/>
    </row>
    <row r="7" spans="2:86" x14ac:dyDescent="0.5">
      <c r="B7" s="28">
        <v>44935</v>
      </c>
      <c r="C7" s="4">
        <v>65.319999999999993</v>
      </c>
      <c r="D7" s="18"/>
      <c r="E7" s="18"/>
      <c r="F7" s="18"/>
      <c r="Z7" s="31">
        <v>43108</v>
      </c>
      <c r="AA7" s="32">
        <v>34.92</v>
      </c>
      <c r="AB7" s="4"/>
      <c r="AX7" s="28">
        <v>44935</v>
      </c>
      <c r="AY7" s="4">
        <v>65.319999999999993</v>
      </c>
      <c r="AZ7" s="4"/>
      <c r="BA7" s="4"/>
      <c r="BC7" s="4"/>
      <c r="BD7" s="4"/>
      <c r="BE7" s="4"/>
      <c r="BF7" s="4"/>
      <c r="CC7" s="31">
        <v>43108</v>
      </c>
      <c r="CD7" s="32">
        <v>34.92</v>
      </c>
      <c r="CE7" s="4"/>
      <c r="CF7" s="130"/>
      <c r="CG7" s="4"/>
      <c r="CH7" s="4"/>
    </row>
    <row r="8" spans="2:86" x14ac:dyDescent="0.5">
      <c r="B8" s="28">
        <v>44936</v>
      </c>
      <c r="C8" s="4">
        <v>66.52</v>
      </c>
      <c r="D8" s="18"/>
      <c r="E8" s="18"/>
      <c r="F8" s="18"/>
      <c r="Z8" s="31">
        <v>43109</v>
      </c>
      <c r="AA8" s="32">
        <v>35.69</v>
      </c>
      <c r="AB8" s="4"/>
      <c r="AX8" s="28">
        <v>44936</v>
      </c>
      <c r="AY8" s="4">
        <v>66.52</v>
      </c>
      <c r="AZ8" s="4"/>
      <c r="BA8" s="4"/>
      <c r="BC8" s="4"/>
      <c r="BD8" s="4"/>
      <c r="BE8" s="4"/>
      <c r="BF8" s="4"/>
      <c r="CC8" s="31">
        <v>43109</v>
      </c>
      <c r="CD8" s="32">
        <v>35.69</v>
      </c>
      <c r="CE8" s="4"/>
      <c r="CF8" s="130"/>
      <c r="CG8" s="4"/>
      <c r="CH8" s="4"/>
    </row>
    <row r="9" spans="2:86" x14ac:dyDescent="0.5">
      <c r="B9" s="28">
        <v>44937</v>
      </c>
      <c r="C9" s="4">
        <v>67.680000000000007</v>
      </c>
      <c r="D9" s="18"/>
      <c r="E9" s="18"/>
      <c r="F9" s="18"/>
      <c r="Z9" s="31">
        <v>43110</v>
      </c>
      <c r="AA9" s="32">
        <v>35.56</v>
      </c>
      <c r="AB9" s="4"/>
      <c r="AX9" s="28">
        <v>44937</v>
      </c>
      <c r="AY9" s="4">
        <v>67.680000000000007</v>
      </c>
      <c r="AZ9" s="4"/>
      <c r="BA9" s="4"/>
      <c r="BC9" s="4"/>
      <c r="BD9" s="4"/>
      <c r="BE9" s="4"/>
      <c r="BF9" s="4"/>
      <c r="CC9" s="31">
        <v>43110</v>
      </c>
      <c r="CD9" s="32">
        <v>35.56</v>
      </c>
      <c r="CE9" s="4"/>
      <c r="CF9" s="130"/>
      <c r="CG9" s="4"/>
      <c r="CH9" s="4"/>
    </row>
    <row r="10" spans="2:86" x14ac:dyDescent="0.5">
      <c r="B10" s="28">
        <v>44938</v>
      </c>
      <c r="C10" s="4">
        <v>68.44</v>
      </c>
      <c r="D10" s="18"/>
      <c r="E10" s="18"/>
      <c r="F10" s="18"/>
      <c r="Z10" s="31">
        <v>43111</v>
      </c>
      <c r="AA10" s="32">
        <v>35.89</v>
      </c>
      <c r="AB10" s="4"/>
      <c r="AX10" s="28">
        <v>44938</v>
      </c>
      <c r="AY10" s="4">
        <v>68.44</v>
      </c>
      <c r="AZ10" s="4"/>
      <c r="BA10" s="4"/>
      <c r="BC10" s="4"/>
      <c r="BD10" s="4"/>
      <c r="BE10" s="4"/>
      <c r="BF10" s="4"/>
      <c r="CC10" s="31">
        <v>43111</v>
      </c>
      <c r="CD10" s="32">
        <v>35.89</v>
      </c>
      <c r="CE10" s="4"/>
      <c r="CF10" s="130"/>
      <c r="CG10" s="4"/>
      <c r="CH10" s="4"/>
    </row>
    <row r="11" spans="2:86" x14ac:dyDescent="0.5">
      <c r="B11" s="28">
        <v>44939</v>
      </c>
      <c r="C11" s="4">
        <v>69.709999999999994</v>
      </c>
      <c r="D11" s="18"/>
      <c r="E11" s="18"/>
      <c r="F11" s="18"/>
      <c r="Z11" s="31">
        <v>43112</v>
      </c>
      <c r="AA11" s="32">
        <v>36.19</v>
      </c>
      <c r="AB11" s="4"/>
      <c r="AX11" s="28">
        <v>44939</v>
      </c>
      <c r="AY11" s="4">
        <v>69.709999999999994</v>
      </c>
      <c r="AZ11" s="4"/>
      <c r="BA11" s="4"/>
      <c r="BC11" s="4"/>
      <c r="BD11" s="4"/>
      <c r="BE11" s="4"/>
      <c r="BF11" s="4"/>
      <c r="CC11" s="31">
        <v>43112</v>
      </c>
      <c r="CD11" s="32">
        <v>36.19</v>
      </c>
      <c r="CE11" s="4"/>
      <c r="CF11" s="130"/>
      <c r="CG11" s="4"/>
      <c r="CH11" s="4"/>
    </row>
    <row r="12" spans="2:86" x14ac:dyDescent="0.5">
      <c r="B12" s="28">
        <v>44943</v>
      </c>
      <c r="C12" s="4">
        <v>69.09</v>
      </c>
      <c r="D12" s="18"/>
      <c r="E12" s="18"/>
      <c r="F12" s="18"/>
      <c r="Z12" s="31">
        <v>43116</v>
      </c>
      <c r="AA12" s="32">
        <v>35.08</v>
      </c>
      <c r="AB12" s="4"/>
      <c r="AX12" s="28">
        <v>44943</v>
      </c>
      <c r="AY12" s="4">
        <v>69.09</v>
      </c>
      <c r="AZ12" s="4"/>
      <c r="BA12" s="4"/>
      <c r="BC12" s="4"/>
      <c r="BD12" s="4"/>
      <c r="BE12" s="4"/>
      <c r="BF12" s="4"/>
      <c r="CC12" s="31">
        <v>43116</v>
      </c>
      <c r="CD12" s="32">
        <v>35.08</v>
      </c>
      <c r="CE12" s="4"/>
      <c r="CF12" s="130"/>
      <c r="CG12" s="4"/>
      <c r="CH12" s="4"/>
    </row>
    <row r="13" spans="2:86" x14ac:dyDescent="0.5">
      <c r="B13" s="28">
        <v>44944</v>
      </c>
      <c r="C13" s="4">
        <v>68.03</v>
      </c>
      <c r="D13" s="18"/>
      <c r="E13" s="18"/>
      <c r="F13" s="18"/>
      <c r="Z13" s="31">
        <v>43117</v>
      </c>
      <c r="AA13" s="32">
        <v>35.42</v>
      </c>
      <c r="AB13" s="4"/>
      <c r="AX13" s="28">
        <v>44944</v>
      </c>
      <c r="AY13" s="4">
        <v>68.03</v>
      </c>
      <c r="AZ13" s="4"/>
      <c r="BA13" s="4"/>
      <c r="BC13" s="4"/>
      <c r="BD13" s="4"/>
      <c r="BE13" s="4"/>
      <c r="BF13" s="4"/>
      <c r="CC13" s="31">
        <v>43117</v>
      </c>
      <c r="CD13" s="32">
        <v>35.42</v>
      </c>
      <c r="CE13" s="4"/>
      <c r="CF13" s="130"/>
      <c r="CG13" s="4"/>
      <c r="CH13" s="4"/>
    </row>
    <row r="14" spans="2:86" x14ac:dyDescent="0.5">
      <c r="B14" s="28">
        <v>44945</v>
      </c>
      <c r="C14" s="4">
        <v>65.78</v>
      </c>
      <c r="D14" s="18"/>
      <c r="E14" s="18"/>
      <c r="F14" s="18"/>
      <c r="Z14" s="31">
        <v>43118</v>
      </c>
      <c r="AA14" s="32">
        <v>35.07</v>
      </c>
      <c r="AB14" s="4"/>
      <c r="AX14" s="28">
        <v>44945</v>
      </c>
      <c r="AY14" s="4">
        <v>65.78</v>
      </c>
      <c r="AZ14" s="4"/>
      <c r="BA14" s="4"/>
      <c r="BC14" s="4"/>
      <c r="BD14" s="4"/>
      <c r="BE14" s="4"/>
      <c r="BF14" s="4"/>
      <c r="CC14" s="31">
        <v>43118</v>
      </c>
      <c r="CD14" s="32">
        <v>35.07</v>
      </c>
      <c r="CE14" s="4"/>
      <c r="CF14" s="130"/>
      <c r="CG14" s="4"/>
      <c r="CH14" s="4"/>
    </row>
    <row r="15" spans="2:86" x14ac:dyDescent="0.5">
      <c r="B15" s="28">
        <v>44946</v>
      </c>
      <c r="C15" s="4">
        <v>67.069999999999993</v>
      </c>
      <c r="D15" s="18"/>
      <c r="E15" s="18"/>
      <c r="F15" s="18"/>
      <c r="Z15" s="31">
        <v>43119</v>
      </c>
      <c r="AA15" s="32">
        <v>34.74</v>
      </c>
      <c r="AB15" s="4"/>
      <c r="AX15" s="28">
        <v>44946</v>
      </c>
      <c r="AY15" s="4">
        <v>67.069999999999993</v>
      </c>
      <c r="AZ15" s="4"/>
      <c r="BA15" s="4"/>
      <c r="BC15" s="4"/>
      <c r="BD15" s="4"/>
      <c r="BE15" s="4"/>
      <c r="BF15" s="4"/>
      <c r="CC15" s="31">
        <v>43119</v>
      </c>
      <c r="CD15" s="32">
        <v>34.74</v>
      </c>
      <c r="CE15" s="4"/>
      <c r="CF15" s="130"/>
      <c r="CG15" s="4"/>
      <c r="CH15" s="4"/>
    </row>
    <row r="16" spans="2:86" x14ac:dyDescent="0.5">
      <c r="B16" s="28">
        <v>44949</v>
      </c>
      <c r="C16" s="4">
        <v>68.84</v>
      </c>
      <c r="D16" s="18"/>
      <c r="E16" s="18"/>
      <c r="F16" s="18"/>
      <c r="Z16" s="31">
        <v>43122</v>
      </c>
      <c r="AA16" s="32">
        <v>34.659999999999997</v>
      </c>
      <c r="AB16" s="4"/>
      <c r="AX16" s="28">
        <v>44949</v>
      </c>
      <c r="AY16" s="4">
        <v>68.84</v>
      </c>
      <c r="AZ16" s="4"/>
      <c r="BA16" s="4"/>
      <c r="BC16" s="4"/>
      <c r="BD16" s="4"/>
      <c r="BE16" s="4"/>
      <c r="BF16" s="4"/>
      <c r="CC16" s="31">
        <v>43122</v>
      </c>
      <c r="CD16" s="32">
        <v>34.659999999999997</v>
      </c>
      <c r="CE16" s="4"/>
      <c r="CF16" s="130"/>
      <c r="CG16" s="4"/>
      <c r="CH16" s="4"/>
    </row>
    <row r="17" spans="2:86" x14ac:dyDescent="0.5">
      <c r="B17" s="28">
        <v>44950</v>
      </c>
      <c r="C17" s="4">
        <v>67.7</v>
      </c>
      <c r="D17" s="18"/>
      <c r="E17" s="18"/>
      <c r="F17" s="18"/>
      <c r="Z17" s="31">
        <v>43123</v>
      </c>
      <c r="AA17" s="32">
        <v>35.39</v>
      </c>
      <c r="AB17" s="4"/>
      <c r="AX17" s="28">
        <v>44950</v>
      </c>
      <c r="AY17" s="4">
        <v>67.7</v>
      </c>
      <c r="AZ17" s="4"/>
      <c r="BA17" s="4"/>
      <c r="BC17" s="4"/>
      <c r="BD17" s="4"/>
      <c r="BE17" s="4"/>
      <c r="BF17" s="4"/>
      <c r="CC17" s="31">
        <v>43123</v>
      </c>
      <c r="CD17" s="32">
        <v>35.39</v>
      </c>
      <c r="CE17" s="4"/>
      <c r="CF17" s="130"/>
      <c r="CG17" s="4"/>
      <c r="CH17" s="4"/>
    </row>
    <row r="18" spans="2:86" x14ac:dyDescent="0.5">
      <c r="B18" s="28">
        <v>44951</v>
      </c>
      <c r="C18" s="4">
        <v>67.599999999999994</v>
      </c>
      <c r="D18" s="18"/>
      <c r="E18" s="18"/>
      <c r="F18" s="18"/>
      <c r="Z18" s="31">
        <v>43124</v>
      </c>
      <c r="AA18" s="32">
        <v>35.54</v>
      </c>
      <c r="AB18" s="4"/>
      <c r="AX18" s="28">
        <v>44951</v>
      </c>
      <c r="AY18" s="4">
        <v>67.599999999999994</v>
      </c>
      <c r="AZ18" s="4"/>
      <c r="BA18" s="4"/>
      <c r="BC18" s="4"/>
      <c r="BD18" s="4"/>
      <c r="BE18" s="4"/>
      <c r="BF18" s="4"/>
      <c r="CC18" s="31">
        <v>43124</v>
      </c>
      <c r="CD18" s="32">
        <v>35.54</v>
      </c>
      <c r="CE18" s="4"/>
      <c r="CF18" s="130"/>
      <c r="CG18" s="4"/>
      <c r="CH18" s="4"/>
    </row>
    <row r="19" spans="2:86" x14ac:dyDescent="0.5">
      <c r="B19" s="28">
        <v>44952</v>
      </c>
      <c r="C19" s="4">
        <v>70.430000000000007</v>
      </c>
      <c r="D19" s="18"/>
      <c r="E19" s="18"/>
      <c r="F19" s="18"/>
      <c r="Z19" s="31">
        <v>43125</v>
      </c>
      <c r="AA19" s="32">
        <v>36.4</v>
      </c>
      <c r="AB19" s="4"/>
      <c r="AX19" s="28">
        <v>44952</v>
      </c>
      <c r="AY19" s="4">
        <v>70.430000000000007</v>
      </c>
      <c r="AZ19" s="4"/>
      <c r="BA19" s="4"/>
      <c r="BC19" s="4"/>
      <c r="BD19" s="4"/>
      <c r="BE19" s="4"/>
      <c r="BF19" s="4"/>
      <c r="CC19" s="31">
        <v>43125</v>
      </c>
      <c r="CD19" s="32">
        <v>36.4</v>
      </c>
      <c r="CE19" s="4"/>
      <c r="CF19" s="130"/>
      <c r="CG19" s="4"/>
      <c r="CH19" s="4"/>
    </row>
    <row r="20" spans="2:86" x14ac:dyDescent="0.5">
      <c r="B20" s="28">
        <v>44953</v>
      </c>
      <c r="C20" s="4">
        <v>70.819999999999993</v>
      </c>
      <c r="D20" s="18"/>
      <c r="E20" s="18"/>
      <c r="F20" s="18"/>
      <c r="Z20" s="31">
        <v>43126</v>
      </c>
      <c r="AA20" s="32">
        <v>36.42</v>
      </c>
      <c r="AB20" s="4"/>
      <c r="AX20" s="28">
        <v>44953</v>
      </c>
      <c r="AY20" s="4">
        <v>70.819999999999993</v>
      </c>
      <c r="AZ20" s="4"/>
      <c r="BA20" s="4"/>
      <c r="BC20" s="4"/>
      <c r="BD20" s="4"/>
      <c r="BE20" s="4"/>
      <c r="BF20" s="4"/>
      <c r="CC20" s="31">
        <v>43126</v>
      </c>
      <c r="CD20" s="32">
        <v>36.42</v>
      </c>
      <c r="CE20" s="4"/>
      <c r="CF20" s="130"/>
      <c r="CG20" s="4"/>
      <c r="CH20" s="4"/>
    </row>
    <row r="21" spans="2:86" x14ac:dyDescent="0.5">
      <c r="B21" s="28">
        <v>44956</v>
      </c>
      <c r="C21" s="4">
        <v>69.260000000000005</v>
      </c>
      <c r="D21" s="18"/>
      <c r="E21" s="18"/>
      <c r="F21" s="18"/>
      <c r="Z21" s="31">
        <v>43129</v>
      </c>
      <c r="AA21" s="32">
        <v>35.6</v>
      </c>
      <c r="AB21" s="4"/>
      <c r="AX21" s="28">
        <v>44956</v>
      </c>
      <c r="AY21" s="4">
        <v>69.260000000000005</v>
      </c>
      <c r="AZ21" s="4"/>
      <c r="BA21" s="4"/>
      <c r="BC21" s="4"/>
      <c r="BD21" s="4"/>
      <c r="BE21" s="4"/>
      <c r="BF21" s="4"/>
      <c r="CC21" s="31">
        <v>43129</v>
      </c>
      <c r="CD21" s="32">
        <v>35.6</v>
      </c>
      <c r="CE21" s="4"/>
      <c r="CF21" s="130"/>
      <c r="CG21" s="4"/>
      <c r="CH21" s="4"/>
    </row>
    <row r="22" spans="2:86" x14ac:dyDescent="0.5">
      <c r="B22" s="28">
        <v>44957</v>
      </c>
      <c r="C22" s="4">
        <v>70.78</v>
      </c>
      <c r="D22" s="18"/>
      <c r="E22" s="18"/>
      <c r="F22" s="18"/>
      <c r="Z22" s="31">
        <v>43130</v>
      </c>
      <c r="AA22" s="32">
        <v>35.5</v>
      </c>
      <c r="AB22" s="4"/>
      <c r="AX22" s="28">
        <v>44957</v>
      </c>
      <c r="AY22" s="4">
        <v>70.78</v>
      </c>
      <c r="AZ22" s="4"/>
      <c r="BA22" s="4"/>
      <c r="BC22" s="4"/>
      <c r="BD22" s="4"/>
      <c r="BE22" s="4"/>
      <c r="BF22" s="4"/>
      <c r="CC22" s="31">
        <v>43130</v>
      </c>
      <c r="CD22" s="32">
        <v>35.5</v>
      </c>
      <c r="CE22" s="4"/>
      <c r="CF22" s="130"/>
      <c r="CG22" s="4"/>
      <c r="CH22" s="4"/>
    </row>
    <row r="23" spans="2:86" x14ac:dyDescent="0.5">
      <c r="B23" s="28">
        <v>44958</v>
      </c>
      <c r="C23" s="4">
        <v>72.52</v>
      </c>
      <c r="D23" s="7">
        <f t="shared" ref="D23:D86" si="0">AVERAGE(C3:C23)</f>
        <v>67.620952380952374</v>
      </c>
      <c r="E23" s="18"/>
      <c r="F23" s="18"/>
      <c r="Z23" s="31">
        <v>43131</v>
      </c>
      <c r="AA23" s="32">
        <v>35.75</v>
      </c>
      <c r="AB23" s="4"/>
      <c r="AX23" s="28">
        <v>44958</v>
      </c>
      <c r="AY23" s="4">
        <v>72.52</v>
      </c>
      <c r="AZ23" s="7">
        <f>AVERAGE(AY3:AY23)</f>
        <v>67.620952380952374</v>
      </c>
      <c r="BA23" s="4"/>
      <c r="BC23" s="4"/>
      <c r="BD23" s="4"/>
      <c r="BE23" s="4"/>
      <c r="BF23" s="4"/>
      <c r="CC23" s="31">
        <v>43131</v>
      </c>
      <c r="CD23" s="32">
        <v>35.75</v>
      </c>
      <c r="CE23" s="4"/>
      <c r="CF23" s="130"/>
      <c r="CG23" s="4"/>
      <c r="CH23" s="4"/>
    </row>
    <row r="24" spans="2:86" x14ac:dyDescent="0.5">
      <c r="B24" s="28">
        <v>44959</v>
      </c>
      <c r="C24" s="4">
        <v>72.150000000000006</v>
      </c>
      <c r="D24" s="7">
        <f t="shared" si="0"/>
        <v>68.065714285714293</v>
      </c>
      <c r="E24" s="18"/>
      <c r="F24" s="18"/>
      <c r="Z24" s="31">
        <v>43132</v>
      </c>
      <c r="AA24" s="32">
        <v>36.78</v>
      </c>
      <c r="AB24" s="4"/>
      <c r="AX24" s="28">
        <v>44959</v>
      </c>
      <c r="AY24" s="4">
        <v>72.150000000000006</v>
      </c>
      <c r="AZ24" s="7">
        <f t="shared" ref="AZ24:AZ55" si="1">AY24*$AZ$1+AZ23*(1-$AZ$1)</f>
        <v>68.052290249433099</v>
      </c>
      <c r="BA24" s="4"/>
      <c r="BC24" s="4"/>
      <c r="BD24" s="4"/>
      <c r="BE24" s="4"/>
      <c r="BF24" s="4"/>
      <c r="CC24" s="31">
        <v>43132</v>
      </c>
      <c r="CD24" s="32">
        <v>36.78</v>
      </c>
      <c r="CE24" s="4"/>
      <c r="CF24" s="130"/>
      <c r="CG24" s="4"/>
      <c r="CH24" s="4"/>
    </row>
    <row r="25" spans="2:86" x14ac:dyDescent="0.5">
      <c r="B25" s="28">
        <v>44960</v>
      </c>
      <c r="C25" s="4">
        <v>73.400000000000006</v>
      </c>
      <c r="D25" s="7">
        <f t="shared" si="0"/>
        <v>68.496190476190478</v>
      </c>
      <c r="E25" s="18"/>
      <c r="F25" s="18"/>
      <c r="Z25" s="31">
        <v>43133</v>
      </c>
      <c r="AA25" s="32">
        <v>35.9</v>
      </c>
      <c r="AB25" s="4"/>
      <c r="AX25" s="28">
        <v>44960</v>
      </c>
      <c r="AY25" s="4">
        <v>73.400000000000006</v>
      </c>
      <c r="AZ25" s="7">
        <f t="shared" si="1"/>
        <v>68.561595939963283</v>
      </c>
      <c r="BA25" s="4"/>
      <c r="BC25" s="4"/>
      <c r="BD25" s="4"/>
      <c r="BE25" s="4"/>
      <c r="BF25" s="4"/>
      <c r="CC25" s="31">
        <v>43133</v>
      </c>
      <c r="CD25" s="32">
        <v>35.9</v>
      </c>
      <c r="CE25" s="4"/>
      <c r="CF25" s="130"/>
      <c r="CG25" s="4"/>
      <c r="CH25" s="4"/>
    </row>
    <row r="26" spans="2:86" x14ac:dyDescent="0.5">
      <c r="B26" s="28">
        <v>44963</v>
      </c>
      <c r="C26" s="4">
        <v>72.14</v>
      </c>
      <c r="D26" s="7">
        <f t="shared" si="0"/>
        <v>68.933809523809529</v>
      </c>
      <c r="E26" s="18"/>
      <c r="F26" s="18"/>
      <c r="Z26" s="31">
        <v>43136</v>
      </c>
      <c r="AA26" s="32">
        <v>34</v>
      </c>
      <c r="AB26" s="4"/>
      <c r="AX26" s="28">
        <v>44963</v>
      </c>
      <c r="AY26" s="4">
        <v>72.14</v>
      </c>
      <c r="AZ26" s="7">
        <f t="shared" si="1"/>
        <v>68.90239632663345</v>
      </c>
      <c r="BA26" s="4"/>
      <c r="BC26" s="4"/>
      <c r="BD26" s="4"/>
      <c r="BE26" s="4"/>
      <c r="BF26" s="4"/>
      <c r="CC26" s="31">
        <v>43136</v>
      </c>
      <c r="CD26" s="32">
        <v>34</v>
      </c>
      <c r="CE26" s="4"/>
      <c r="CF26" s="130"/>
      <c r="CG26" s="4"/>
      <c r="CH26" s="4"/>
    </row>
    <row r="27" spans="2:86" x14ac:dyDescent="0.5">
      <c r="B27" s="28">
        <v>44964</v>
      </c>
      <c r="C27" s="4">
        <v>73.349999999999994</v>
      </c>
      <c r="D27" s="7">
        <f t="shared" si="0"/>
        <v>69.363333333333344</v>
      </c>
      <c r="E27" s="18"/>
      <c r="F27" s="18"/>
      <c r="Z27" s="31">
        <v>43137</v>
      </c>
      <c r="AA27" s="32">
        <v>33.590000000000003</v>
      </c>
      <c r="AB27" s="4"/>
      <c r="AX27" s="28">
        <v>44964</v>
      </c>
      <c r="AY27" s="4">
        <v>73.349999999999994</v>
      </c>
      <c r="AZ27" s="7">
        <f t="shared" si="1"/>
        <v>69.325977628858837</v>
      </c>
      <c r="BA27" s="4"/>
      <c r="BC27" s="4"/>
      <c r="BD27" s="4"/>
      <c r="BE27" s="4"/>
      <c r="BF27" s="4"/>
      <c r="CC27" s="31">
        <v>43137</v>
      </c>
      <c r="CD27" s="32">
        <v>33.590000000000003</v>
      </c>
      <c r="CE27" s="4"/>
      <c r="CF27" s="130"/>
      <c r="CG27" s="4"/>
      <c r="CH27" s="4"/>
    </row>
    <row r="28" spans="2:86" x14ac:dyDescent="0.5">
      <c r="B28" s="28">
        <v>44965</v>
      </c>
      <c r="C28" s="4">
        <v>73.89</v>
      </c>
      <c r="D28" s="7">
        <f t="shared" si="0"/>
        <v>69.771428571428586</v>
      </c>
      <c r="E28" s="18"/>
      <c r="F28" s="18"/>
      <c r="Z28" s="31">
        <v>43138</v>
      </c>
      <c r="AA28" s="32">
        <v>33.75</v>
      </c>
      <c r="AB28" s="4"/>
      <c r="AX28" s="28">
        <v>44965</v>
      </c>
      <c r="AY28" s="4">
        <v>73.89</v>
      </c>
      <c r="AZ28" s="7">
        <f t="shared" si="1"/>
        <v>69.760646426110384</v>
      </c>
      <c r="BA28" s="4"/>
      <c r="BC28" s="4"/>
      <c r="BD28" s="4"/>
      <c r="BE28" s="4"/>
      <c r="BF28" s="4"/>
      <c r="CC28" s="31">
        <v>43138</v>
      </c>
      <c r="CD28" s="32">
        <v>33.75</v>
      </c>
      <c r="CE28" s="4"/>
      <c r="CF28" s="130"/>
      <c r="CG28" s="4"/>
      <c r="CH28" s="4"/>
    </row>
    <row r="29" spans="2:86" x14ac:dyDescent="0.5">
      <c r="B29" s="28">
        <v>44966</v>
      </c>
      <c r="C29" s="4">
        <v>68.400000000000006</v>
      </c>
      <c r="D29" s="7">
        <f t="shared" si="0"/>
        <v>69.860952380952384</v>
      </c>
      <c r="E29" s="18"/>
      <c r="F29" s="18"/>
      <c r="Z29" s="31">
        <v>43139</v>
      </c>
      <c r="AA29" s="32">
        <v>32.03</v>
      </c>
      <c r="AB29" s="4"/>
      <c r="AX29" s="28">
        <v>44966</v>
      </c>
      <c r="AY29" s="4">
        <v>68.400000000000006</v>
      </c>
      <c r="AZ29" s="7">
        <f t="shared" si="1"/>
        <v>69.631061052195108</v>
      </c>
      <c r="BA29" s="4"/>
      <c r="BC29" s="4"/>
      <c r="BD29" s="4"/>
      <c r="BE29" s="4"/>
      <c r="BF29" s="4"/>
      <c r="CC29" s="31">
        <v>43139</v>
      </c>
      <c r="CD29" s="32">
        <v>32.03</v>
      </c>
      <c r="CE29" s="4"/>
      <c r="CF29" s="130"/>
      <c r="CG29" s="4"/>
      <c r="CH29" s="4"/>
    </row>
    <row r="30" spans="2:86" x14ac:dyDescent="0.5">
      <c r="B30" s="28">
        <v>44967</v>
      </c>
      <c r="C30" s="4">
        <v>70.66</v>
      </c>
      <c r="D30" s="7">
        <f t="shared" si="0"/>
        <v>70.002857142857167</v>
      </c>
      <c r="E30" s="18"/>
      <c r="F30" s="18"/>
      <c r="Z30" s="31">
        <v>43140</v>
      </c>
      <c r="AA30" s="32">
        <v>32.33</v>
      </c>
      <c r="AB30" s="4"/>
      <c r="AX30" s="28">
        <v>44967</v>
      </c>
      <c r="AY30" s="4">
        <v>70.66</v>
      </c>
      <c r="AZ30" s="7">
        <f t="shared" si="1"/>
        <v>69.729055237700337</v>
      </c>
      <c r="BA30" s="4"/>
      <c r="BC30" s="4"/>
      <c r="BD30" s="4"/>
      <c r="BE30" s="4"/>
      <c r="BF30" s="4"/>
      <c r="CC30" s="31">
        <v>43140</v>
      </c>
      <c r="CD30" s="32">
        <v>32.33</v>
      </c>
      <c r="CE30" s="4"/>
      <c r="CF30" s="130"/>
      <c r="CG30" s="4"/>
      <c r="CH30" s="4"/>
    </row>
    <row r="31" spans="2:86" x14ac:dyDescent="0.5">
      <c r="B31" s="28">
        <v>44970</v>
      </c>
      <c r="C31" s="4">
        <v>71.069999999999993</v>
      </c>
      <c r="D31" s="7">
        <f t="shared" si="0"/>
        <v>70.128095238095241</v>
      </c>
      <c r="E31" s="18"/>
      <c r="F31" s="18"/>
      <c r="Z31" s="31">
        <v>43143</v>
      </c>
      <c r="AA31" s="32">
        <v>33.020000000000003</v>
      </c>
      <c r="AB31" s="4"/>
      <c r="AX31" s="28">
        <v>44970</v>
      </c>
      <c r="AY31" s="4">
        <v>71.069999999999993</v>
      </c>
      <c r="AZ31" s="7">
        <f t="shared" si="1"/>
        <v>69.856764262681253</v>
      </c>
      <c r="BA31" s="4"/>
      <c r="BC31" s="4"/>
      <c r="BD31" s="4"/>
      <c r="BE31" s="4"/>
      <c r="BF31" s="4"/>
      <c r="CC31" s="31">
        <v>43143</v>
      </c>
      <c r="CD31" s="32">
        <v>33.020000000000003</v>
      </c>
      <c r="CE31" s="4"/>
      <c r="CF31" s="130"/>
      <c r="CG31" s="4"/>
      <c r="CH31" s="4"/>
    </row>
    <row r="32" spans="2:86" x14ac:dyDescent="0.5">
      <c r="B32" s="28">
        <v>44971</v>
      </c>
      <c r="C32" s="4">
        <v>71.66</v>
      </c>
      <c r="D32" s="7">
        <f t="shared" si="0"/>
        <v>70.220952380952383</v>
      </c>
      <c r="E32" s="18"/>
      <c r="F32" s="18"/>
      <c r="Z32" s="31">
        <v>43144</v>
      </c>
      <c r="AA32" s="32">
        <v>33.57</v>
      </c>
      <c r="AB32" s="4"/>
      <c r="AX32" s="28">
        <v>44971</v>
      </c>
      <c r="AY32" s="4">
        <v>71.66</v>
      </c>
      <c r="AZ32" s="7">
        <f t="shared" si="1"/>
        <v>70.028500999568749</v>
      </c>
      <c r="BA32" s="4"/>
      <c r="BC32" s="4"/>
      <c r="BD32" s="4"/>
      <c r="BE32" s="4"/>
      <c r="BF32" s="4"/>
      <c r="CC32" s="31">
        <v>43144</v>
      </c>
      <c r="CD32" s="32">
        <v>33.57</v>
      </c>
      <c r="CE32" s="4"/>
      <c r="CF32" s="130"/>
      <c r="CG32" s="4"/>
      <c r="CH32" s="4"/>
    </row>
    <row r="33" spans="2:86" x14ac:dyDescent="0.5">
      <c r="B33" s="28">
        <v>44972</v>
      </c>
      <c r="C33" s="4">
        <v>72.430000000000007</v>
      </c>
      <c r="D33" s="7">
        <f t="shared" si="0"/>
        <v>70.38000000000001</v>
      </c>
      <c r="E33" s="18"/>
      <c r="F33" s="18"/>
      <c r="Z33" s="31">
        <v>43145</v>
      </c>
      <c r="AA33" s="32">
        <v>34.28</v>
      </c>
      <c r="AB33" s="4"/>
      <c r="AX33" s="28">
        <v>44972</v>
      </c>
      <c r="AY33" s="4">
        <v>72.430000000000007</v>
      </c>
      <c r="AZ33" s="7">
        <f t="shared" si="1"/>
        <v>70.257215190086015</v>
      </c>
      <c r="BA33" s="4"/>
      <c r="BC33" s="4"/>
      <c r="BD33" s="4"/>
      <c r="BE33" s="4"/>
      <c r="BF33" s="4"/>
      <c r="CC33" s="31">
        <v>43145</v>
      </c>
      <c r="CD33" s="32">
        <v>34.28</v>
      </c>
      <c r="CE33" s="4"/>
      <c r="CF33" s="130"/>
      <c r="CG33" s="4"/>
      <c r="CH33" s="4"/>
    </row>
    <row r="34" spans="2:86" x14ac:dyDescent="0.5">
      <c r="B34" s="28">
        <v>44973</v>
      </c>
      <c r="C34" s="4">
        <v>72.09</v>
      </c>
      <c r="D34" s="7">
        <f t="shared" si="0"/>
        <v>70.573333333333338</v>
      </c>
      <c r="E34" s="18"/>
      <c r="F34" s="18"/>
      <c r="Z34" s="31">
        <v>43146</v>
      </c>
      <c r="AA34" s="32">
        <v>34.520000000000003</v>
      </c>
      <c r="AB34" s="4"/>
      <c r="AX34" s="28">
        <v>44973</v>
      </c>
      <c r="AY34" s="4">
        <v>72.09</v>
      </c>
      <c r="AZ34" s="7">
        <f t="shared" si="1"/>
        <v>70.431766124363534</v>
      </c>
      <c r="BA34" s="4"/>
      <c r="BC34" s="4"/>
      <c r="BD34" s="4"/>
      <c r="BE34" s="4"/>
      <c r="BF34" s="4"/>
      <c r="CC34" s="31">
        <v>43146</v>
      </c>
      <c r="CD34" s="32">
        <v>34.520000000000003</v>
      </c>
      <c r="CE34" s="4"/>
      <c r="CF34" s="130"/>
      <c r="CG34" s="4"/>
      <c r="CH34" s="4"/>
    </row>
    <row r="35" spans="2:86" x14ac:dyDescent="0.5">
      <c r="B35" s="28">
        <v>44974</v>
      </c>
      <c r="C35" s="4">
        <v>71.44</v>
      </c>
      <c r="D35" s="7">
        <f t="shared" si="0"/>
        <v>70.842857142857142</v>
      </c>
      <c r="E35" s="18"/>
      <c r="F35" s="18"/>
      <c r="Z35" s="31">
        <v>43147</v>
      </c>
      <c r="AA35" s="32">
        <v>34.01</v>
      </c>
      <c r="AB35" s="4"/>
      <c r="AX35" s="28">
        <v>44974</v>
      </c>
      <c r="AY35" s="4">
        <v>71.44</v>
      </c>
      <c r="AZ35" s="7">
        <f t="shared" si="1"/>
        <v>70.527788398233668</v>
      </c>
      <c r="BA35" s="4"/>
      <c r="BC35" s="4"/>
      <c r="BD35" s="4"/>
      <c r="BE35" s="4"/>
      <c r="BF35" s="4"/>
      <c r="CC35" s="31">
        <v>43147</v>
      </c>
      <c r="CD35" s="32">
        <v>34.01</v>
      </c>
      <c r="CE35" s="4"/>
      <c r="CF35" s="130"/>
      <c r="CG35" s="4"/>
      <c r="CH35" s="4"/>
    </row>
    <row r="36" spans="2:86" x14ac:dyDescent="0.5">
      <c r="B36" s="28">
        <v>44978</v>
      </c>
      <c r="C36" s="4">
        <v>69.349999999999994</v>
      </c>
      <c r="D36" s="7">
        <f t="shared" si="0"/>
        <v>70.951428571428579</v>
      </c>
      <c r="E36" s="18"/>
      <c r="F36" s="18"/>
      <c r="Z36" s="31">
        <v>43151</v>
      </c>
      <c r="AA36" s="32">
        <v>33.6</v>
      </c>
      <c r="AB36" s="4"/>
      <c r="AX36" s="28">
        <v>44978</v>
      </c>
      <c r="AY36" s="4">
        <v>69.349999999999994</v>
      </c>
      <c r="AZ36" s="7">
        <f t="shared" si="1"/>
        <v>70.415618074592359</v>
      </c>
      <c r="BA36" s="4"/>
      <c r="BC36" s="4"/>
      <c r="BD36" s="4"/>
      <c r="BE36" s="4"/>
      <c r="BF36" s="4"/>
      <c r="CC36" s="31">
        <v>43151</v>
      </c>
      <c r="CD36" s="32">
        <v>33.6</v>
      </c>
      <c r="CE36" s="4"/>
      <c r="CF36" s="130"/>
      <c r="CG36" s="4"/>
      <c r="CH36" s="4"/>
    </row>
    <row r="37" spans="2:86" x14ac:dyDescent="0.5">
      <c r="B37" s="28">
        <v>44979</v>
      </c>
      <c r="C37" s="4">
        <v>70.27</v>
      </c>
      <c r="D37" s="7">
        <f t="shared" si="0"/>
        <v>71.019523809523804</v>
      </c>
      <c r="E37" s="18"/>
      <c r="F37" s="18"/>
      <c r="Z37" s="31">
        <v>43152</v>
      </c>
      <c r="AA37" s="32">
        <v>33.840000000000003</v>
      </c>
      <c r="AB37" s="4"/>
      <c r="AX37" s="28">
        <v>44979</v>
      </c>
      <c r="AY37" s="4">
        <v>70.27</v>
      </c>
      <c r="AZ37" s="7">
        <f t="shared" si="1"/>
        <v>70.40174968653595</v>
      </c>
      <c r="BA37" s="4"/>
      <c r="BC37" s="4"/>
      <c r="BD37" s="4"/>
      <c r="BE37" s="4"/>
      <c r="BF37" s="4"/>
      <c r="CC37" s="31">
        <v>43152</v>
      </c>
      <c r="CD37" s="32">
        <v>33.840000000000003</v>
      </c>
      <c r="CE37" s="4"/>
      <c r="CF37" s="130"/>
      <c r="CG37" s="4"/>
      <c r="CH37" s="4"/>
    </row>
    <row r="38" spans="2:86" x14ac:dyDescent="0.5">
      <c r="B38" s="28">
        <v>44980</v>
      </c>
      <c r="C38" s="4">
        <v>71.209999999999994</v>
      </c>
      <c r="D38" s="7">
        <f t="shared" si="0"/>
        <v>71.186666666666653</v>
      </c>
      <c r="E38" s="18"/>
      <c r="F38" s="18"/>
      <c r="Z38" s="31">
        <v>43153</v>
      </c>
      <c r="AA38" s="32">
        <v>33.9</v>
      </c>
      <c r="AB38" s="4"/>
      <c r="AX38" s="28">
        <v>44980</v>
      </c>
      <c r="AY38" s="4">
        <v>71.209999999999994</v>
      </c>
      <c r="AZ38" s="7">
        <f t="shared" si="1"/>
        <v>70.478725906865861</v>
      </c>
      <c r="BA38" s="4"/>
      <c r="BC38" s="4"/>
      <c r="BD38" s="4"/>
      <c r="BE38" s="4"/>
      <c r="BF38" s="4"/>
      <c r="CC38" s="31">
        <v>43153</v>
      </c>
      <c r="CD38" s="32">
        <v>33.9</v>
      </c>
      <c r="CE38" s="4"/>
      <c r="CF38" s="130"/>
      <c r="CG38" s="4"/>
      <c r="CH38" s="4"/>
    </row>
    <row r="39" spans="2:86" x14ac:dyDescent="0.5">
      <c r="B39" s="28">
        <v>44981</v>
      </c>
      <c r="C39" s="4">
        <v>70.87</v>
      </c>
      <c r="D39" s="7">
        <f t="shared" si="0"/>
        <v>71.342380952380935</v>
      </c>
      <c r="E39" s="18"/>
      <c r="F39" s="18"/>
      <c r="Z39" s="31">
        <v>43154</v>
      </c>
      <c r="AA39" s="32">
        <v>34.25</v>
      </c>
      <c r="AB39" s="4"/>
      <c r="AX39" s="28">
        <v>44981</v>
      </c>
      <c r="AY39" s="4">
        <v>70.87</v>
      </c>
      <c r="AZ39" s="7">
        <f t="shared" si="1"/>
        <v>70.515990106211973</v>
      </c>
      <c r="BA39" s="4"/>
      <c r="BC39" s="4"/>
      <c r="BD39" s="4"/>
      <c r="BE39" s="4"/>
      <c r="BF39" s="4"/>
      <c r="CC39" s="31">
        <v>43154</v>
      </c>
      <c r="CD39" s="32">
        <v>34.25</v>
      </c>
      <c r="CE39" s="4"/>
      <c r="CF39" s="130"/>
      <c r="CG39" s="4"/>
      <c r="CH39" s="4"/>
    </row>
    <row r="40" spans="2:86" x14ac:dyDescent="0.5">
      <c r="B40" s="28">
        <v>44984</v>
      </c>
      <c r="C40" s="4">
        <v>70.42</v>
      </c>
      <c r="D40" s="7">
        <f t="shared" si="0"/>
        <v>71.341904761904757</v>
      </c>
      <c r="E40" s="18"/>
      <c r="F40" s="18"/>
      <c r="Z40" s="31">
        <v>43157</v>
      </c>
      <c r="AA40" s="32">
        <v>34.15</v>
      </c>
      <c r="AB40" s="4"/>
      <c r="AX40" s="28">
        <v>44984</v>
      </c>
      <c r="AY40" s="4">
        <v>70.42</v>
      </c>
      <c r="AZ40" s="7">
        <f t="shared" si="1"/>
        <v>70.50684819133464</v>
      </c>
      <c r="BA40" s="4"/>
      <c r="BC40" s="4"/>
      <c r="BD40" s="4"/>
      <c r="BE40" s="4"/>
      <c r="BF40" s="4"/>
      <c r="CC40" s="31">
        <v>43157</v>
      </c>
      <c r="CD40" s="32">
        <v>34.15</v>
      </c>
      <c r="CE40" s="4"/>
      <c r="CF40" s="130"/>
      <c r="CG40" s="4"/>
      <c r="CH40" s="4"/>
    </row>
    <row r="41" spans="2:86" x14ac:dyDescent="0.5">
      <c r="B41" s="28">
        <v>44985</v>
      </c>
      <c r="C41" s="4">
        <v>70.900000000000006</v>
      </c>
      <c r="D41" s="7">
        <f t="shared" si="0"/>
        <v>71.34571428571428</v>
      </c>
      <c r="E41" s="18"/>
      <c r="F41" s="18"/>
      <c r="Z41" s="31">
        <v>43158</v>
      </c>
      <c r="AA41" s="32">
        <v>32.700000000000003</v>
      </c>
      <c r="AB41" s="4"/>
      <c r="AX41" s="28">
        <v>44985</v>
      </c>
      <c r="AY41" s="4">
        <v>70.900000000000006</v>
      </c>
      <c r="AZ41" s="7">
        <f t="shared" si="1"/>
        <v>70.544291220731338</v>
      </c>
      <c r="BA41" s="4"/>
      <c r="BC41" s="4"/>
      <c r="BD41" s="4"/>
      <c r="BE41" s="4"/>
      <c r="BF41" s="4"/>
      <c r="CC41" s="31">
        <v>43158</v>
      </c>
      <c r="CD41" s="32">
        <v>32.700000000000003</v>
      </c>
      <c r="CE41" s="4"/>
      <c r="CF41" s="130"/>
      <c r="CG41" s="4"/>
      <c r="CH41" s="4"/>
    </row>
    <row r="42" spans="2:86" x14ac:dyDescent="0.5">
      <c r="B42" s="28">
        <v>44986</v>
      </c>
      <c r="C42" s="4">
        <v>71.94</v>
      </c>
      <c r="D42" s="7">
        <f t="shared" si="0"/>
        <v>71.473333333333329</v>
      </c>
      <c r="E42" s="18"/>
      <c r="F42" s="18"/>
      <c r="Z42" s="31">
        <v>43159</v>
      </c>
      <c r="AA42" s="32">
        <v>32.799999999999997</v>
      </c>
      <c r="AB42" s="4"/>
      <c r="AX42" s="28">
        <v>44986</v>
      </c>
      <c r="AY42" s="4">
        <v>71.94</v>
      </c>
      <c r="AZ42" s="7">
        <f t="shared" si="1"/>
        <v>70.677215866375974</v>
      </c>
      <c r="BA42" s="4"/>
      <c r="BC42" s="4"/>
      <c r="BD42" s="4"/>
      <c r="BE42" s="4"/>
      <c r="BF42" s="4"/>
      <c r="CC42" s="31">
        <v>43159</v>
      </c>
      <c r="CD42" s="32">
        <v>32.799999999999997</v>
      </c>
      <c r="CE42" s="4"/>
      <c r="CF42" s="130"/>
      <c r="CG42" s="4"/>
      <c r="CH42" s="4"/>
    </row>
    <row r="43" spans="2:86" x14ac:dyDescent="0.5">
      <c r="B43" s="28">
        <v>44987</v>
      </c>
      <c r="C43" s="4">
        <v>72.38</v>
      </c>
      <c r="D43" s="7">
        <f t="shared" si="0"/>
        <v>71.549523809523834</v>
      </c>
      <c r="E43" s="18"/>
      <c r="F43" s="18"/>
      <c r="Z43" s="31">
        <v>43160</v>
      </c>
      <c r="AA43" s="32">
        <v>31.99</v>
      </c>
      <c r="AB43" s="4"/>
      <c r="AX43" s="28">
        <v>44987</v>
      </c>
      <c r="AY43" s="4">
        <v>72.38</v>
      </c>
      <c r="AZ43" s="7">
        <f t="shared" si="1"/>
        <v>70.839385783863975</v>
      </c>
      <c r="BA43" s="4"/>
      <c r="BC43" s="7">
        <f>AZ43-AVERAGE(AZ23:AZ43)</f>
        <v>0.97910792418338133</v>
      </c>
      <c r="BD43" s="4"/>
      <c r="BE43" s="7">
        <f>AZ43+BC43</f>
        <v>71.818493708047356</v>
      </c>
      <c r="BF43" s="4"/>
      <c r="CC43" s="31">
        <v>43160</v>
      </c>
      <c r="CD43" s="32">
        <v>31.99</v>
      </c>
      <c r="CE43" s="4"/>
      <c r="CF43" s="130"/>
      <c r="CG43" s="4"/>
      <c r="CH43" s="4"/>
    </row>
    <row r="44" spans="2:86" x14ac:dyDescent="0.5">
      <c r="B44" s="28">
        <v>44988</v>
      </c>
      <c r="C44" s="4">
        <v>73.11</v>
      </c>
      <c r="D44" s="7">
        <f t="shared" si="0"/>
        <v>71.577619047619038</v>
      </c>
      <c r="E44" s="18"/>
      <c r="F44" s="18"/>
      <c r="Z44" s="31">
        <v>43161</v>
      </c>
      <c r="AA44" s="32">
        <v>32.049999999999997</v>
      </c>
      <c r="AB44" s="4"/>
      <c r="AX44" s="28">
        <v>44988</v>
      </c>
      <c r="AY44" s="4">
        <v>73.11</v>
      </c>
      <c r="AZ44" s="7">
        <f t="shared" si="1"/>
        <v>71.055634756829321</v>
      </c>
      <c r="BA44" s="4"/>
      <c r="BC44" s="7">
        <f t="shared" ref="BC44:BC107" si="2">AZ44-AVERAGE(AZ24:AZ44)</f>
        <v>1.0318005935355501</v>
      </c>
      <c r="BD44" s="4"/>
      <c r="BE44" s="7">
        <f t="shared" ref="BE44:BE107" si="3">AZ44+BC44</f>
        <v>72.087435350364871</v>
      </c>
      <c r="BF44" s="4"/>
      <c r="CC44" s="31">
        <v>43161</v>
      </c>
      <c r="CD44" s="32">
        <v>32.049999999999997</v>
      </c>
      <c r="CE44" s="4"/>
      <c r="CF44" s="130"/>
      <c r="CG44" s="4"/>
      <c r="CH44" s="4"/>
    </row>
    <row r="45" spans="2:86" x14ac:dyDescent="0.5">
      <c r="B45" s="28">
        <v>44991</v>
      </c>
      <c r="C45" s="4">
        <v>72.540000000000006</v>
      </c>
      <c r="D45" s="7">
        <f t="shared" si="0"/>
        <v>71.596190476190486</v>
      </c>
      <c r="E45" s="18"/>
      <c r="F45" s="18"/>
      <c r="Z45" s="31">
        <v>43164</v>
      </c>
      <c r="AA45" s="32">
        <v>32.450000000000003</v>
      </c>
      <c r="AB45" s="4"/>
      <c r="AX45" s="28">
        <v>44991</v>
      </c>
      <c r="AY45" s="4">
        <v>72.540000000000006</v>
      </c>
      <c r="AZ45" s="7">
        <f t="shared" si="1"/>
        <v>71.197002875226531</v>
      </c>
      <c r="BA45" s="4"/>
      <c r="BC45" s="7">
        <f t="shared" si="2"/>
        <v>1.023420491656907</v>
      </c>
      <c r="BD45" s="4"/>
      <c r="BE45" s="7">
        <f t="shared" si="3"/>
        <v>72.220423366883438</v>
      </c>
      <c r="BF45" s="4"/>
      <c r="CC45" s="31">
        <v>43164</v>
      </c>
      <c r="CD45" s="32">
        <v>32.450000000000003</v>
      </c>
      <c r="CE45" s="4"/>
      <c r="CF45" s="130"/>
      <c r="CG45" s="4"/>
      <c r="CH45" s="4"/>
    </row>
    <row r="46" spans="2:86" x14ac:dyDescent="0.5">
      <c r="B46" s="28">
        <v>44992</v>
      </c>
      <c r="C46" s="4">
        <v>71.2</v>
      </c>
      <c r="D46" s="7">
        <f t="shared" si="0"/>
        <v>71.491428571428585</v>
      </c>
      <c r="E46" s="18"/>
      <c r="F46" s="18"/>
      <c r="Z46" s="31">
        <v>43165</v>
      </c>
      <c r="AA46" s="32">
        <v>32.85</v>
      </c>
      <c r="AB46" s="4"/>
      <c r="AX46" s="28">
        <v>44992</v>
      </c>
      <c r="AY46" s="4">
        <v>71.2</v>
      </c>
      <c r="AZ46" s="7">
        <f t="shared" si="1"/>
        <v>71.197288315681149</v>
      </c>
      <c r="BA46" s="4"/>
      <c r="BC46" s="7">
        <f t="shared" si="2"/>
        <v>0.89819677136306098</v>
      </c>
      <c r="BD46" s="4"/>
      <c r="BE46" s="7">
        <f t="shared" si="3"/>
        <v>72.09548508704421</v>
      </c>
      <c r="BF46" s="4"/>
      <c r="CC46" s="31">
        <v>43165</v>
      </c>
      <c r="CD46" s="32">
        <v>32.85</v>
      </c>
      <c r="CE46" s="4"/>
      <c r="CF46" s="130"/>
      <c r="CG46" s="4"/>
      <c r="CH46" s="4"/>
    </row>
    <row r="47" spans="2:86" x14ac:dyDescent="0.5">
      <c r="B47" s="28">
        <v>44993</v>
      </c>
      <c r="C47" s="4">
        <v>71.23</v>
      </c>
      <c r="D47" s="7">
        <f t="shared" si="0"/>
        <v>71.448095238095235</v>
      </c>
      <c r="E47" s="18"/>
      <c r="F47" s="18"/>
      <c r="Z47" s="31">
        <v>43166</v>
      </c>
      <c r="AA47" s="32">
        <v>32.75</v>
      </c>
      <c r="AB47" s="4"/>
      <c r="AX47" s="28">
        <v>44993</v>
      </c>
      <c r="AY47" s="4">
        <v>71.23</v>
      </c>
      <c r="AZ47" s="7">
        <f t="shared" si="1"/>
        <v>71.200403714187701</v>
      </c>
      <c r="BA47" s="4"/>
      <c r="BC47" s="7">
        <f t="shared" si="2"/>
        <v>0.79188324665274479</v>
      </c>
      <c r="BD47" s="4"/>
      <c r="BE47" s="7">
        <f t="shared" si="3"/>
        <v>71.992286960840445</v>
      </c>
      <c r="BF47" s="4"/>
      <c r="CC47" s="31">
        <v>43166</v>
      </c>
      <c r="CD47" s="32">
        <v>32.75</v>
      </c>
      <c r="CE47" s="4"/>
      <c r="CF47" s="130"/>
      <c r="CG47" s="4"/>
      <c r="CH47" s="4"/>
    </row>
    <row r="48" spans="2:86" x14ac:dyDescent="0.5">
      <c r="B48" s="28">
        <v>44994</v>
      </c>
      <c r="C48" s="4">
        <v>67.37</v>
      </c>
      <c r="D48" s="7">
        <f t="shared" si="0"/>
        <v>71.163333333333327</v>
      </c>
      <c r="E48" s="18"/>
      <c r="F48" s="18"/>
      <c r="Z48" s="31">
        <v>43167</v>
      </c>
      <c r="AA48" s="32">
        <v>33.01</v>
      </c>
      <c r="AB48" s="4"/>
      <c r="AX48" s="28">
        <v>44994</v>
      </c>
      <c r="AY48" s="4">
        <v>67.37</v>
      </c>
      <c r="AZ48" s="7">
        <f t="shared" si="1"/>
        <v>70.835603360455536</v>
      </c>
      <c r="BA48" s="4"/>
      <c r="BC48" s="7">
        <f t="shared" si="2"/>
        <v>0.35519595332074516</v>
      </c>
      <c r="BD48" s="4"/>
      <c r="BE48" s="7">
        <f t="shared" si="3"/>
        <v>71.190799313776282</v>
      </c>
      <c r="BF48" s="4"/>
      <c r="CC48" s="31">
        <v>43167</v>
      </c>
      <c r="CD48" s="32">
        <v>33.01</v>
      </c>
      <c r="CE48" s="4"/>
      <c r="CF48" s="130"/>
      <c r="CG48" s="4"/>
      <c r="CH48" s="4"/>
    </row>
    <row r="49" spans="2:86" x14ac:dyDescent="0.5">
      <c r="B49" s="28">
        <v>44995</v>
      </c>
      <c r="C49" s="4">
        <v>60.29</v>
      </c>
      <c r="D49" s="7">
        <f t="shared" si="0"/>
        <v>70.515714285714267</v>
      </c>
      <c r="E49" s="18"/>
      <c r="F49" s="18"/>
      <c r="Z49" s="31">
        <v>43168</v>
      </c>
      <c r="AA49" s="32">
        <v>33.56</v>
      </c>
      <c r="AB49" s="4"/>
      <c r="AX49" s="28">
        <v>44995</v>
      </c>
      <c r="AY49" s="4">
        <v>60.29</v>
      </c>
      <c r="AZ49" s="7">
        <f t="shared" si="1"/>
        <v>69.831260183269293</v>
      </c>
      <c r="BA49" s="4"/>
      <c r="BC49" s="7">
        <f t="shared" si="2"/>
        <v>-0.65250978373022406</v>
      </c>
      <c r="BD49" s="4"/>
      <c r="BE49" s="7">
        <f t="shared" si="3"/>
        <v>69.178750399539069</v>
      </c>
      <c r="BF49" s="4"/>
      <c r="CC49" s="31">
        <v>43168</v>
      </c>
      <c r="CD49" s="32">
        <v>33.56</v>
      </c>
      <c r="CE49" s="4"/>
      <c r="CF49" s="130"/>
      <c r="CG49" s="4"/>
      <c r="CH49" s="4"/>
    </row>
    <row r="50" spans="2:86" x14ac:dyDescent="0.5">
      <c r="B50" s="28">
        <v>44998</v>
      </c>
      <c r="C50" s="4">
        <v>58.47</v>
      </c>
      <c r="D50" s="7">
        <f t="shared" si="0"/>
        <v>70.04285714285713</v>
      </c>
      <c r="E50" s="18"/>
      <c r="F50" s="18"/>
      <c r="Z50" s="31">
        <v>43171</v>
      </c>
      <c r="AA50" s="32">
        <v>33.54</v>
      </c>
      <c r="AB50" s="4"/>
      <c r="AX50" s="28">
        <v>44998</v>
      </c>
      <c r="AY50" s="4">
        <v>58.47</v>
      </c>
      <c r="AZ50" s="7">
        <f t="shared" si="1"/>
        <v>68.749235403910319</v>
      </c>
      <c r="BA50" s="4"/>
      <c r="BC50" s="7">
        <f t="shared" si="2"/>
        <v>-1.6925428655518147</v>
      </c>
      <c r="BD50" s="4"/>
      <c r="BE50" s="7">
        <f t="shared" si="3"/>
        <v>67.056692538358504</v>
      </c>
      <c r="BF50" s="4"/>
      <c r="CC50" s="31">
        <v>43171</v>
      </c>
      <c r="CD50" s="32">
        <v>33.54</v>
      </c>
      <c r="CE50" s="4"/>
      <c r="CF50" s="130"/>
      <c r="CG50" s="4"/>
      <c r="CH50" s="4"/>
    </row>
    <row r="51" spans="2:86" x14ac:dyDescent="0.5">
      <c r="B51" s="28">
        <v>44999</v>
      </c>
      <c r="C51" s="4">
        <v>59.76</v>
      </c>
      <c r="D51" s="7">
        <f t="shared" si="0"/>
        <v>69.523809523809518</v>
      </c>
      <c r="E51" s="18"/>
      <c r="F51" s="18"/>
      <c r="Z51" s="31">
        <v>43172</v>
      </c>
      <c r="AA51" s="32">
        <v>33.01</v>
      </c>
      <c r="AB51" s="4"/>
      <c r="AX51" s="28">
        <v>44999</v>
      </c>
      <c r="AY51" s="4">
        <v>59.76</v>
      </c>
      <c r="AZ51" s="7">
        <f t="shared" si="1"/>
        <v>67.893117746395049</v>
      </c>
      <c r="BA51" s="4"/>
      <c r="BC51" s="7">
        <f t="shared" si="2"/>
        <v>-2.4612349282430586</v>
      </c>
      <c r="BD51" s="4"/>
      <c r="BE51" s="7">
        <f t="shared" si="3"/>
        <v>65.43188281815199</v>
      </c>
      <c r="BF51" s="4"/>
      <c r="CC51" s="31">
        <v>43172</v>
      </c>
      <c r="CD51" s="32">
        <v>33.01</v>
      </c>
      <c r="CE51" s="4"/>
      <c r="CF51" s="130"/>
      <c r="CG51" s="4"/>
      <c r="CH51" s="4"/>
    </row>
    <row r="52" spans="2:86" x14ac:dyDescent="0.5">
      <c r="B52" s="28">
        <v>45000</v>
      </c>
      <c r="C52" s="4">
        <v>57.61</v>
      </c>
      <c r="D52" s="7">
        <f t="shared" si="0"/>
        <v>68.882857142857134</v>
      </c>
      <c r="E52" s="18"/>
      <c r="F52" s="18"/>
      <c r="Z52" s="31">
        <v>43173</v>
      </c>
      <c r="AA52" s="32">
        <v>32.83</v>
      </c>
      <c r="AB52" s="4"/>
      <c r="AX52" s="28">
        <v>45000</v>
      </c>
      <c r="AY52" s="4">
        <v>57.61</v>
      </c>
      <c r="AZ52" s="7">
        <f t="shared" si="1"/>
        <v>66.913773199119333</v>
      </c>
      <c r="BA52" s="4"/>
      <c r="BC52" s="7">
        <f t="shared" si="2"/>
        <v>-3.3004370439205815</v>
      </c>
      <c r="BD52" s="4"/>
      <c r="BE52" s="7">
        <f t="shared" si="3"/>
        <v>63.613336155198752</v>
      </c>
      <c r="BF52" s="4"/>
      <c r="CC52" s="31">
        <v>43173</v>
      </c>
      <c r="CD52" s="32">
        <v>32.83</v>
      </c>
      <c r="CE52" s="4"/>
      <c r="CF52" s="130"/>
      <c r="CG52" s="4"/>
      <c r="CH52" s="4"/>
    </row>
    <row r="53" spans="2:86" x14ac:dyDescent="0.5">
      <c r="B53" s="28">
        <v>45001</v>
      </c>
      <c r="C53" s="4">
        <v>58.75</v>
      </c>
      <c r="D53" s="7">
        <f t="shared" si="0"/>
        <v>68.268095238095228</v>
      </c>
      <c r="E53" s="7">
        <f t="shared" ref="E53:E116" si="4">AVERAGE(C3:C53)</f>
        <v>68.635098039215691</v>
      </c>
      <c r="F53" s="7">
        <f>D53-E53</f>
        <v>-0.36700280112046357</v>
      </c>
      <c r="Z53" s="31">
        <v>43174</v>
      </c>
      <c r="AA53" s="32">
        <v>32.369999999999997</v>
      </c>
      <c r="AB53" s="4"/>
      <c r="AX53" s="28">
        <v>45001</v>
      </c>
      <c r="AY53" s="4">
        <v>58.75</v>
      </c>
      <c r="AZ53" s="7">
        <f t="shared" si="1"/>
        <v>66.136270989679389</v>
      </c>
      <c r="BA53" s="7">
        <f>AVERAGE(AY3:AY53)</f>
        <v>68.635098039215691</v>
      </c>
      <c r="BC53" s="7">
        <f t="shared" si="2"/>
        <v>-3.8925949671753131</v>
      </c>
      <c r="BD53" s="4"/>
      <c r="BE53" s="7">
        <f t="shared" si="3"/>
        <v>62.243676022504076</v>
      </c>
      <c r="BF53" s="4"/>
      <c r="CC53" s="31">
        <v>43174</v>
      </c>
      <c r="CD53" s="32">
        <v>32.369999999999997</v>
      </c>
      <c r="CE53" s="4"/>
      <c r="CF53" s="130"/>
      <c r="CG53" s="4"/>
      <c r="CH53" s="4"/>
    </row>
    <row r="54" spans="2:86" x14ac:dyDescent="0.5">
      <c r="B54" s="28">
        <v>45002</v>
      </c>
      <c r="C54" s="4">
        <v>56.53</v>
      </c>
      <c r="D54" s="7">
        <f t="shared" si="0"/>
        <v>67.510952380952375</v>
      </c>
      <c r="E54" s="7">
        <f t="shared" si="4"/>
        <v>68.511960784313743</v>
      </c>
      <c r="F54" s="7">
        <f t="shared" ref="F54:F117" si="5">D54-E54</f>
        <v>-1.001008403361368</v>
      </c>
      <c r="Z54" s="31">
        <v>43175</v>
      </c>
      <c r="AA54" s="32">
        <v>32.049999999999997</v>
      </c>
      <c r="AB54" s="4"/>
      <c r="AX54" s="28">
        <v>45002</v>
      </c>
      <c r="AY54" s="4">
        <v>56.53</v>
      </c>
      <c r="AZ54" s="7">
        <f t="shared" si="1"/>
        <v>65.221388038281347</v>
      </c>
      <c r="BA54" s="7">
        <f>AY54*$BA$1+BA53*(1-$BA$1)</f>
        <v>68.160388312187635</v>
      </c>
      <c r="BC54" s="7">
        <f t="shared" si="2"/>
        <v>-4.5676766256302699</v>
      </c>
      <c r="BD54" s="4"/>
      <c r="BE54" s="7">
        <f t="shared" si="3"/>
        <v>60.653711412651077</v>
      </c>
      <c r="BF54" s="4"/>
      <c r="CC54" s="31">
        <v>43175</v>
      </c>
      <c r="CD54" s="32">
        <v>32.049999999999997</v>
      </c>
      <c r="CE54" s="4"/>
      <c r="CF54" s="130"/>
      <c r="CG54" s="4"/>
      <c r="CH54" s="4"/>
    </row>
    <row r="55" spans="2:86" x14ac:dyDescent="0.5">
      <c r="B55" s="28">
        <v>45005</v>
      </c>
      <c r="C55" s="4">
        <v>56.81</v>
      </c>
      <c r="D55" s="7">
        <f t="shared" si="0"/>
        <v>66.783333333333331</v>
      </c>
      <c r="E55" s="7">
        <f t="shared" si="4"/>
        <v>68.363921568627461</v>
      </c>
      <c r="F55" s="7">
        <f t="shared" si="5"/>
        <v>-1.5805882352941296</v>
      </c>
      <c r="Z55" s="31">
        <v>43178</v>
      </c>
      <c r="AA55" s="32">
        <v>31.27</v>
      </c>
      <c r="AB55" s="4"/>
      <c r="AX55" s="28">
        <v>45005</v>
      </c>
      <c r="AY55" s="4">
        <v>56.81</v>
      </c>
      <c r="AZ55" s="7">
        <f t="shared" si="1"/>
        <v>64.420303463206935</v>
      </c>
      <c r="BA55" s="7">
        <f t="shared" ref="BA55:BA118" si="6">AY55*$BA$1+BA54*(1-$BA$1)</f>
        <v>67.715275045043029</v>
      </c>
      <c r="BC55" s="7">
        <f t="shared" si="2"/>
        <v>-5.0825010739829395</v>
      </c>
      <c r="BD55" s="4"/>
      <c r="BE55" s="7">
        <f t="shared" si="3"/>
        <v>59.337802389223995</v>
      </c>
      <c r="BF55" s="4"/>
      <c r="CC55" s="31">
        <v>43178</v>
      </c>
      <c r="CD55" s="32">
        <v>31.27</v>
      </c>
      <c r="CE55" s="4"/>
      <c r="CF55" s="130"/>
      <c r="CG55" s="4"/>
      <c r="CH55" s="4"/>
    </row>
    <row r="56" spans="2:86" x14ac:dyDescent="0.5">
      <c r="B56" s="28">
        <v>45006</v>
      </c>
      <c r="C56" s="4">
        <v>60.71</v>
      </c>
      <c r="D56" s="7">
        <f t="shared" si="0"/>
        <v>66.272380952380942</v>
      </c>
      <c r="E56" s="7">
        <f t="shared" si="4"/>
        <v>68.320000000000007</v>
      </c>
      <c r="F56" s="7">
        <f t="shared" si="5"/>
        <v>-2.0476190476190652</v>
      </c>
      <c r="Z56" s="31">
        <v>43179</v>
      </c>
      <c r="AA56" s="32">
        <v>31.76</v>
      </c>
      <c r="AB56" s="4"/>
      <c r="AX56" s="28">
        <v>45006</v>
      </c>
      <c r="AY56" s="4">
        <v>60.71</v>
      </c>
      <c r="AZ56" s="7">
        <f t="shared" ref="AZ56:AZ87" si="7">AY56*$AZ$1+AZ55*(1-$AZ$1)</f>
        <v>64.066941228615789</v>
      </c>
      <c r="BA56" s="7">
        <f t="shared" si="6"/>
        <v>67.440558376609971</v>
      </c>
      <c r="BC56" s="7">
        <f t="shared" si="2"/>
        <v>-5.1282039195446742</v>
      </c>
      <c r="BD56" s="4"/>
      <c r="BE56" s="7">
        <f t="shared" si="3"/>
        <v>58.938737309071115</v>
      </c>
      <c r="BF56" s="4"/>
      <c r="CC56" s="31">
        <v>43179</v>
      </c>
      <c r="CD56" s="32">
        <v>31.76</v>
      </c>
      <c r="CE56" s="4"/>
      <c r="CF56" s="130"/>
      <c r="CG56" s="4"/>
      <c r="CH56" s="4"/>
    </row>
    <row r="57" spans="2:86" x14ac:dyDescent="0.5">
      <c r="B57" s="28">
        <v>45007</v>
      </c>
      <c r="C57" s="4">
        <v>58.93</v>
      </c>
      <c r="D57" s="7">
        <f t="shared" si="0"/>
        <v>65.776190476190479</v>
      </c>
      <c r="E57" s="7">
        <f t="shared" si="4"/>
        <v>68.214117647058828</v>
      </c>
      <c r="F57" s="7">
        <f t="shared" si="5"/>
        <v>-2.437927170868349</v>
      </c>
      <c r="Z57" s="31">
        <v>43180</v>
      </c>
      <c r="AA57" s="32">
        <v>31.99</v>
      </c>
      <c r="AB57" s="4"/>
      <c r="AX57" s="28">
        <v>45007</v>
      </c>
      <c r="AY57" s="4">
        <v>58.93</v>
      </c>
      <c r="AZ57" s="7">
        <f t="shared" si="7"/>
        <v>63.577708730652382</v>
      </c>
      <c r="BA57" s="7">
        <f t="shared" si="6"/>
        <v>67.10681098929193</v>
      </c>
      <c r="BC57" s="7">
        <f t="shared" si="2"/>
        <v>-5.2918216868442514</v>
      </c>
      <c r="BD57" s="4"/>
      <c r="BE57" s="7">
        <f t="shared" si="3"/>
        <v>58.285887043808131</v>
      </c>
      <c r="BF57" s="4"/>
      <c r="CC57" s="31">
        <v>43180</v>
      </c>
      <c r="CD57" s="32">
        <v>31.99</v>
      </c>
      <c r="CE57" s="4"/>
      <c r="CF57" s="130"/>
      <c r="CG57" s="4"/>
      <c r="CH57" s="4"/>
    </row>
    <row r="58" spans="2:86" x14ac:dyDescent="0.5">
      <c r="B58" s="28">
        <v>45008</v>
      </c>
      <c r="C58" s="4">
        <v>57.7</v>
      </c>
      <c r="D58" s="7">
        <f t="shared" si="0"/>
        <v>65.177619047619061</v>
      </c>
      <c r="E58" s="7">
        <f t="shared" si="4"/>
        <v>68.064705882352953</v>
      </c>
      <c r="F58" s="7">
        <f t="shared" si="5"/>
        <v>-2.8870868347338927</v>
      </c>
      <c r="Z58" s="31">
        <v>43181</v>
      </c>
      <c r="AA58" s="32">
        <v>30.52</v>
      </c>
      <c r="AB58" s="4"/>
      <c r="AX58" s="28">
        <v>45008</v>
      </c>
      <c r="AY58" s="4">
        <v>57.7</v>
      </c>
      <c r="AZ58" s="7">
        <f t="shared" si="7"/>
        <v>63.017926946780726</v>
      </c>
      <c r="BA58" s="7">
        <f t="shared" si="6"/>
        <v>66.737916440692246</v>
      </c>
      <c r="BC58" s="7">
        <f t="shared" si="2"/>
        <v>-5.4999928640609212</v>
      </c>
      <c r="BD58" s="4"/>
      <c r="BE58" s="7">
        <f t="shared" si="3"/>
        <v>57.517934082719805</v>
      </c>
      <c r="BF58" s="4"/>
      <c r="CC58" s="31">
        <v>43181</v>
      </c>
      <c r="CD58" s="32">
        <v>30.52</v>
      </c>
      <c r="CE58" s="4"/>
      <c r="CF58" s="130"/>
      <c r="CG58" s="4"/>
      <c r="CH58" s="4"/>
    </row>
    <row r="59" spans="2:86" x14ac:dyDescent="0.5">
      <c r="B59" s="28">
        <v>45009</v>
      </c>
      <c r="C59" s="4">
        <v>57.54</v>
      </c>
      <c r="D59" s="7">
        <f t="shared" si="0"/>
        <v>64.526666666666671</v>
      </c>
      <c r="E59" s="7">
        <f t="shared" si="4"/>
        <v>67.888627450980394</v>
      </c>
      <c r="F59" s="7">
        <f t="shared" si="5"/>
        <v>-3.3619607843137231</v>
      </c>
      <c r="Z59" s="31">
        <v>43182</v>
      </c>
      <c r="AA59" s="32">
        <v>30.16</v>
      </c>
      <c r="AB59" s="4"/>
      <c r="AX59" s="28">
        <v>45009</v>
      </c>
      <c r="AY59" s="4">
        <v>57.54</v>
      </c>
      <c r="AZ59" s="7">
        <f t="shared" si="7"/>
        <v>62.496219618515894</v>
      </c>
      <c r="BA59" s="7">
        <f t="shared" si="6"/>
        <v>66.377213835174899</v>
      </c>
      <c r="BC59" s="7">
        <f t="shared" si="2"/>
        <v>-5.6415808452614584</v>
      </c>
      <c r="BD59" s="4"/>
      <c r="BE59" s="7">
        <f t="shared" si="3"/>
        <v>56.854638773254436</v>
      </c>
      <c r="BF59" s="4"/>
      <c r="CC59" s="31">
        <v>43182</v>
      </c>
      <c r="CD59" s="32">
        <v>30.16</v>
      </c>
      <c r="CE59" s="4"/>
      <c r="CF59" s="130"/>
      <c r="CG59" s="4"/>
      <c r="CH59" s="4"/>
    </row>
    <row r="60" spans="2:86" x14ac:dyDescent="0.5">
      <c r="B60" s="28">
        <v>45012</v>
      </c>
      <c r="C60" s="4">
        <v>58.95</v>
      </c>
      <c r="D60" s="7">
        <f t="shared" si="0"/>
        <v>63.959047619047624</v>
      </c>
      <c r="E60" s="7">
        <f t="shared" si="4"/>
        <v>67.717450980392158</v>
      </c>
      <c r="F60" s="7">
        <f t="shared" si="5"/>
        <v>-3.7584033613445342</v>
      </c>
      <c r="Z60" s="31">
        <v>43185</v>
      </c>
      <c r="AA60" s="32">
        <v>30.51</v>
      </c>
      <c r="AB60" s="4"/>
      <c r="AX60" s="28">
        <v>45012</v>
      </c>
      <c r="AY60" s="4">
        <v>58.95</v>
      </c>
      <c r="AZ60" s="7">
        <f t="shared" si="7"/>
        <v>62.158484416752479</v>
      </c>
      <c r="BA60" s="7">
        <f t="shared" si="6"/>
        <v>66.08595054752098</v>
      </c>
      <c r="BC60" s="7">
        <f t="shared" si="2"/>
        <v>-5.5813395856220538</v>
      </c>
      <c r="BD60" s="4"/>
      <c r="BE60" s="7">
        <f t="shared" si="3"/>
        <v>56.577144831130425</v>
      </c>
      <c r="BF60" s="4"/>
      <c r="CC60" s="31">
        <v>43185</v>
      </c>
      <c r="CD60" s="32">
        <v>30.51</v>
      </c>
      <c r="CE60" s="4"/>
      <c r="CF60" s="130"/>
      <c r="CG60" s="4"/>
      <c r="CH60" s="4"/>
    </row>
    <row r="61" spans="2:86" x14ac:dyDescent="0.5">
      <c r="B61" s="28">
        <v>45013</v>
      </c>
      <c r="C61" s="4">
        <v>59.1</v>
      </c>
      <c r="D61" s="7">
        <f t="shared" si="0"/>
        <v>63.420000000000009</v>
      </c>
      <c r="E61" s="7">
        <f t="shared" si="4"/>
        <v>67.534313725490193</v>
      </c>
      <c r="F61" s="7">
        <f t="shared" si="5"/>
        <v>-4.1143137254901845</v>
      </c>
      <c r="Z61" s="31">
        <v>43186</v>
      </c>
      <c r="AA61" s="32">
        <v>30.23</v>
      </c>
      <c r="AB61" s="4"/>
      <c r="AX61" s="28">
        <v>45013</v>
      </c>
      <c r="AY61" s="4">
        <v>59.1</v>
      </c>
      <c r="AZ61" s="7">
        <f t="shared" si="7"/>
        <v>61.867200186585578</v>
      </c>
      <c r="BA61" s="7">
        <f t="shared" si="6"/>
        <v>65.81199170252016</v>
      </c>
      <c r="BC61" s="7">
        <f t="shared" si="2"/>
        <v>-5.4612120060389913</v>
      </c>
      <c r="BD61" s="4"/>
      <c r="BE61" s="7">
        <f t="shared" si="3"/>
        <v>56.405988180546586</v>
      </c>
      <c r="BF61" s="4"/>
      <c r="CC61" s="31">
        <v>43186</v>
      </c>
      <c r="CD61" s="32">
        <v>30.23</v>
      </c>
      <c r="CE61" s="4"/>
      <c r="CF61" s="130"/>
      <c r="CG61" s="4"/>
      <c r="CH61" s="4"/>
    </row>
    <row r="62" spans="2:86" x14ac:dyDescent="0.5">
      <c r="B62" s="28">
        <v>45014</v>
      </c>
      <c r="C62" s="4">
        <v>60.66</v>
      </c>
      <c r="D62" s="7">
        <f t="shared" si="0"/>
        <v>62.93238095238096</v>
      </c>
      <c r="E62" s="7">
        <f t="shared" si="4"/>
        <v>67.356862745098042</v>
      </c>
      <c r="F62" s="7">
        <f t="shared" si="5"/>
        <v>-4.4244817927170814</v>
      </c>
      <c r="Z62" s="31">
        <v>43187</v>
      </c>
      <c r="AA62" s="32">
        <v>29.62</v>
      </c>
      <c r="AB62" s="4"/>
      <c r="AX62" s="28">
        <v>45014</v>
      </c>
      <c r="AY62" s="4">
        <v>60.66</v>
      </c>
      <c r="AZ62" s="7">
        <f t="shared" si="7"/>
        <v>61.752228740244092</v>
      </c>
      <c r="BA62" s="7">
        <f t="shared" si="6"/>
        <v>65.609952812225259</v>
      </c>
      <c r="BC62" s="7">
        <f t="shared" si="2"/>
        <v>-5.157513810452528</v>
      </c>
      <c r="BD62" s="4"/>
      <c r="BE62" s="7">
        <f t="shared" si="3"/>
        <v>56.594714929791564</v>
      </c>
      <c r="BF62" s="4"/>
      <c r="CC62" s="31">
        <v>43187</v>
      </c>
      <c r="CD62" s="32">
        <v>29.62</v>
      </c>
      <c r="CE62" s="4"/>
      <c r="CF62" s="130"/>
      <c r="CG62" s="4"/>
      <c r="CH62" s="4"/>
    </row>
    <row r="63" spans="2:86" x14ac:dyDescent="0.5">
      <c r="B63" s="28">
        <v>45015</v>
      </c>
      <c r="C63" s="4">
        <v>61.45</v>
      </c>
      <c r="D63" s="7">
        <f t="shared" si="0"/>
        <v>62.432857142857152</v>
      </c>
      <c r="E63" s="7">
        <f t="shared" si="4"/>
        <v>67.207058823529408</v>
      </c>
      <c r="F63" s="7">
        <f t="shared" si="5"/>
        <v>-4.774201680672256</v>
      </c>
      <c r="Z63" s="31">
        <v>43188</v>
      </c>
      <c r="AA63" s="32">
        <v>29.62</v>
      </c>
      <c r="AB63" s="4"/>
      <c r="AX63" s="28">
        <v>45015</v>
      </c>
      <c r="AY63" s="4">
        <v>61.45</v>
      </c>
      <c r="AZ63" s="7">
        <f t="shared" si="7"/>
        <v>61.723445050697038</v>
      </c>
      <c r="BA63" s="7">
        <f t="shared" si="6"/>
        <v>65.44681740782427</v>
      </c>
      <c r="BC63" s="7">
        <f t="shared" si="2"/>
        <v>-4.7599274611577158</v>
      </c>
      <c r="BD63" s="4"/>
      <c r="BE63" s="7">
        <f t="shared" si="3"/>
        <v>56.963517589539322</v>
      </c>
      <c r="BF63" s="4"/>
      <c r="CC63" s="31">
        <v>43188</v>
      </c>
      <c r="CD63" s="32">
        <v>29.62</v>
      </c>
      <c r="CE63" s="4"/>
      <c r="CF63" s="130"/>
      <c r="CG63" s="4"/>
      <c r="CH63" s="4"/>
    </row>
    <row r="64" spans="2:86" x14ac:dyDescent="0.5">
      <c r="B64" s="28">
        <v>45016</v>
      </c>
      <c r="C64" s="4">
        <v>63.16</v>
      </c>
      <c r="D64" s="7">
        <f t="shared" si="0"/>
        <v>61.993809523809531</v>
      </c>
      <c r="E64" s="7">
        <f t="shared" si="4"/>
        <v>67.111568627450978</v>
      </c>
      <c r="F64" s="7">
        <f t="shared" si="5"/>
        <v>-5.1177591036414469</v>
      </c>
      <c r="Z64" s="31">
        <v>43192</v>
      </c>
      <c r="AA64" s="32">
        <v>29.78</v>
      </c>
      <c r="AB64" s="4"/>
      <c r="AX64" s="28">
        <v>45016</v>
      </c>
      <c r="AY64" s="4">
        <v>63.16</v>
      </c>
      <c r="AZ64" s="7">
        <f t="shared" si="7"/>
        <v>61.86025980777351</v>
      </c>
      <c r="BA64" s="7">
        <f t="shared" si="6"/>
        <v>65.357138293791948</v>
      </c>
      <c r="BC64" s="7">
        <f t="shared" si="2"/>
        <v>-4.1955352766483642</v>
      </c>
      <c r="BD64" s="4"/>
      <c r="BE64" s="7">
        <f t="shared" si="3"/>
        <v>57.664724531125145</v>
      </c>
      <c r="BF64" s="4"/>
      <c r="CC64" s="31">
        <v>43192</v>
      </c>
      <c r="CD64" s="32">
        <v>29.78</v>
      </c>
      <c r="CE64" s="4"/>
      <c r="CF64" s="130"/>
      <c r="CG64" s="4"/>
      <c r="CH64" s="4"/>
    </row>
    <row r="65" spans="2:86" x14ac:dyDescent="0.5">
      <c r="B65" s="28">
        <v>45019</v>
      </c>
      <c r="C65" s="4">
        <v>62.4</v>
      </c>
      <c r="D65" s="7">
        <f t="shared" si="0"/>
        <v>61.483809523809541</v>
      </c>
      <c r="E65" s="7">
        <f t="shared" si="4"/>
        <v>67.045294117647046</v>
      </c>
      <c r="F65" s="7">
        <f t="shared" si="5"/>
        <v>-5.5614845938375055</v>
      </c>
      <c r="Z65" s="31">
        <v>43193</v>
      </c>
      <c r="AA65" s="32">
        <v>30.14</v>
      </c>
      <c r="AB65" s="4"/>
      <c r="AX65" s="28">
        <v>45019</v>
      </c>
      <c r="AY65" s="4">
        <v>62.4</v>
      </c>
      <c r="AZ65" s="7">
        <f t="shared" si="7"/>
        <v>61.911663635604604</v>
      </c>
      <c r="BA65" s="7">
        <f t="shared" si="6"/>
        <v>65.241172086192265</v>
      </c>
      <c r="BC65" s="7">
        <f t="shared" si="2"/>
        <v>-3.7087042525684595</v>
      </c>
      <c r="BD65" s="4"/>
      <c r="BE65" s="7">
        <f t="shared" si="3"/>
        <v>58.202959383036145</v>
      </c>
      <c r="BF65" s="4"/>
      <c r="CC65" s="31">
        <v>43193</v>
      </c>
      <c r="CD65" s="32">
        <v>30.14</v>
      </c>
      <c r="CE65" s="4"/>
      <c r="CF65" s="130"/>
      <c r="CG65" s="4"/>
      <c r="CH65" s="4"/>
    </row>
    <row r="66" spans="2:86" x14ac:dyDescent="0.5">
      <c r="B66" s="28">
        <v>45020</v>
      </c>
      <c r="C66" s="4">
        <v>62.14</v>
      </c>
      <c r="D66" s="7">
        <f t="shared" si="0"/>
        <v>60.988571428571447</v>
      </c>
      <c r="E66" s="7">
        <f t="shared" si="4"/>
        <v>66.948627450980382</v>
      </c>
      <c r="F66" s="7">
        <f t="shared" si="5"/>
        <v>-5.960056022408935</v>
      </c>
      <c r="Z66" s="31">
        <v>43194</v>
      </c>
      <c r="AA66" s="32">
        <v>30.19</v>
      </c>
      <c r="AB66" s="4"/>
      <c r="AX66" s="28">
        <v>45020</v>
      </c>
      <c r="AY66" s="4">
        <v>62.14</v>
      </c>
      <c r="AZ66" s="7">
        <f t="shared" si="7"/>
        <v>61.933409956023219</v>
      </c>
      <c r="BA66" s="7">
        <f t="shared" si="6"/>
        <v>65.119557494576881</v>
      </c>
      <c r="BC66" s="7">
        <f t="shared" si="2"/>
        <v>-3.2458344598068507</v>
      </c>
      <c r="BD66" s="4"/>
      <c r="BE66" s="7">
        <f t="shared" si="3"/>
        <v>58.687575496216368</v>
      </c>
      <c r="BF66" s="4"/>
      <c r="CC66" s="31">
        <v>43194</v>
      </c>
      <c r="CD66" s="32">
        <v>30.19</v>
      </c>
      <c r="CE66" s="4"/>
      <c r="CF66" s="130"/>
      <c r="CG66" s="4"/>
      <c r="CH66" s="4"/>
    </row>
    <row r="67" spans="2:86" x14ac:dyDescent="0.5">
      <c r="B67" s="28">
        <v>45021</v>
      </c>
      <c r="C67" s="4">
        <v>61.4</v>
      </c>
      <c r="D67" s="7">
        <f t="shared" si="0"/>
        <v>60.521904761904771</v>
      </c>
      <c r="E67" s="7">
        <f t="shared" si="4"/>
        <v>66.802745098039196</v>
      </c>
      <c r="F67" s="7">
        <f t="shared" si="5"/>
        <v>-6.2808403361344247</v>
      </c>
      <c r="Z67" s="31">
        <v>43195</v>
      </c>
      <c r="AA67" s="32">
        <v>30.21</v>
      </c>
      <c r="AB67" s="4"/>
      <c r="AX67" s="28">
        <v>45021</v>
      </c>
      <c r="AY67" s="4">
        <v>61.4</v>
      </c>
      <c r="AZ67" s="7">
        <f t="shared" si="7"/>
        <v>61.882609007830531</v>
      </c>
      <c r="BA67" s="7">
        <f t="shared" si="6"/>
        <v>64.97369249478956</v>
      </c>
      <c r="BC67" s="7">
        <f t="shared" si="2"/>
        <v>-2.8530792504828426</v>
      </c>
      <c r="BD67" s="4"/>
      <c r="BE67" s="7">
        <f t="shared" si="3"/>
        <v>59.029529757347689</v>
      </c>
      <c r="BF67" s="4"/>
      <c r="CC67" s="31">
        <v>43195</v>
      </c>
      <c r="CD67" s="32">
        <v>30.21</v>
      </c>
      <c r="CE67" s="4"/>
      <c r="CF67" s="130"/>
      <c r="CG67" s="4"/>
      <c r="CH67" s="4"/>
    </row>
    <row r="68" spans="2:86" x14ac:dyDescent="0.5">
      <c r="B68" s="28">
        <v>45022</v>
      </c>
      <c r="C68" s="4">
        <v>60.87</v>
      </c>
      <c r="D68" s="7">
        <f t="shared" si="0"/>
        <v>60.028571428571432</v>
      </c>
      <c r="E68" s="7">
        <f t="shared" si="4"/>
        <v>66.668823529411753</v>
      </c>
      <c r="F68" s="7">
        <f t="shared" si="5"/>
        <v>-6.6402521008403212</v>
      </c>
      <c r="Z68" s="31">
        <v>43196</v>
      </c>
      <c r="AA68" s="32">
        <v>29.62</v>
      </c>
      <c r="AB68" s="4"/>
      <c r="AX68" s="28">
        <v>45022</v>
      </c>
      <c r="AY68" s="4">
        <v>60.87</v>
      </c>
      <c r="AZ68" s="7">
        <f t="shared" si="7"/>
        <v>61.786170054703817</v>
      </c>
      <c r="BA68" s="7">
        <f t="shared" si="6"/>
        <v>64.81276337734684</v>
      </c>
      <c r="BC68" s="7">
        <f t="shared" si="2"/>
        <v>-2.501221362681747</v>
      </c>
      <c r="BD68" s="4"/>
      <c r="BE68" s="7">
        <f t="shared" si="3"/>
        <v>59.28494869202207</v>
      </c>
      <c r="BF68" s="4"/>
      <c r="CC68" s="31">
        <v>43196</v>
      </c>
      <c r="CD68" s="32">
        <v>29.62</v>
      </c>
      <c r="CE68" s="4"/>
      <c r="CF68" s="130"/>
      <c r="CG68" s="4"/>
      <c r="CH68" s="4"/>
    </row>
    <row r="69" spans="2:86" x14ac:dyDescent="0.5">
      <c r="B69" s="28">
        <v>45026</v>
      </c>
      <c r="C69" s="4">
        <v>61.85</v>
      </c>
      <c r="D69" s="7">
        <f t="shared" si="0"/>
        <v>59.765714285714282</v>
      </c>
      <c r="E69" s="7">
        <f t="shared" si="4"/>
        <v>66.556078431372526</v>
      </c>
      <c r="F69" s="7">
        <f t="shared" si="5"/>
        <v>-6.7903641456582449</v>
      </c>
      <c r="Z69" s="31">
        <v>43199</v>
      </c>
      <c r="AA69" s="32">
        <v>29.76</v>
      </c>
      <c r="AB69" s="4"/>
      <c r="AX69" s="28">
        <v>45026</v>
      </c>
      <c r="AY69" s="4">
        <v>61.85</v>
      </c>
      <c r="AZ69" s="7">
        <f t="shared" si="7"/>
        <v>61.792249097112979</v>
      </c>
      <c r="BA69" s="7">
        <f t="shared" si="6"/>
        <v>64.696576578235195</v>
      </c>
      <c r="BC69" s="7">
        <f t="shared" si="2"/>
        <v>-2.064506402970558</v>
      </c>
      <c r="BD69" s="4"/>
      <c r="BE69" s="7">
        <f t="shared" si="3"/>
        <v>59.727742694142421</v>
      </c>
      <c r="BF69" s="4"/>
      <c r="CC69" s="31">
        <v>43199</v>
      </c>
      <c r="CD69" s="32">
        <v>29.76</v>
      </c>
      <c r="CE69" s="4"/>
      <c r="CF69" s="130"/>
      <c r="CG69" s="4"/>
      <c r="CH69" s="4"/>
    </row>
    <row r="70" spans="2:86" x14ac:dyDescent="0.5">
      <c r="B70" s="28">
        <v>45027</v>
      </c>
      <c r="C70" s="4">
        <v>63.13</v>
      </c>
      <c r="D70" s="7">
        <f t="shared" si="0"/>
        <v>59.900952380952376</v>
      </c>
      <c r="E70" s="7">
        <f t="shared" si="4"/>
        <v>66.412941176470568</v>
      </c>
      <c r="F70" s="7">
        <f t="shared" si="5"/>
        <v>-6.5119887955181923</v>
      </c>
      <c r="Z70" s="31">
        <v>43200</v>
      </c>
      <c r="AA70" s="32">
        <v>30.73</v>
      </c>
      <c r="AB70" s="4"/>
      <c r="AX70" s="28">
        <v>45027</v>
      </c>
      <c r="AY70" s="4">
        <v>63.13</v>
      </c>
      <c r="AZ70" s="7">
        <f t="shared" si="7"/>
        <v>61.919653945006978</v>
      </c>
      <c r="BA70" s="7">
        <f t="shared" si="6"/>
        <v>64.635142202618127</v>
      </c>
      <c r="BC70" s="7">
        <f t="shared" si="2"/>
        <v>-1.5603584008735965</v>
      </c>
      <c r="BD70" s="4"/>
      <c r="BE70" s="7">
        <f t="shared" si="3"/>
        <v>60.359295544133381</v>
      </c>
      <c r="BF70" s="4"/>
      <c r="CC70" s="31">
        <v>43200</v>
      </c>
      <c r="CD70" s="32">
        <v>30.73</v>
      </c>
      <c r="CE70" s="4"/>
      <c r="CF70" s="130"/>
      <c r="CG70" s="4"/>
      <c r="CH70" s="4"/>
    </row>
    <row r="71" spans="2:86" x14ac:dyDescent="0.5">
      <c r="B71" s="28">
        <v>45028</v>
      </c>
      <c r="C71" s="4">
        <v>62.58</v>
      </c>
      <c r="D71" s="7">
        <f t="shared" si="0"/>
        <v>60.096666666666664</v>
      </c>
      <c r="E71" s="7">
        <f t="shared" si="4"/>
        <v>66.251372549019578</v>
      </c>
      <c r="F71" s="7">
        <f t="shared" si="5"/>
        <v>-6.1547058823529142</v>
      </c>
      <c r="Z71" s="31">
        <v>43201</v>
      </c>
      <c r="AA71" s="32">
        <v>29.81</v>
      </c>
      <c r="AB71" s="4"/>
      <c r="AX71" s="28">
        <v>45028</v>
      </c>
      <c r="AY71" s="4">
        <v>62.58</v>
      </c>
      <c r="AZ71" s="7">
        <f t="shared" si="7"/>
        <v>61.982544045482506</v>
      </c>
      <c r="BA71" s="7">
        <f t="shared" si="6"/>
        <v>64.554548390750753</v>
      </c>
      <c r="BC71" s="7">
        <f t="shared" si="2"/>
        <v>-1.1752449023776848</v>
      </c>
      <c r="BD71" s="4"/>
      <c r="BE71" s="7">
        <f t="shared" si="3"/>
        <v>60.807299143104821</v>
      </c>
      <c r="BF71" s="4"/>
      <c r="CC71" s="31">
        <v>43201</v>
      </c>
      <c r="CD71" s="32">
        <v>29.81</v>
      </c>
      <c r="CE71" s="4"/>
      <c r="CF71" s="130"/>
      <c r="CG71" s="4"/>
      <c r="CH71" s="4"/>
    </row>
    <row r="72" spans="2:86" x14ac:dyDescent="0.5">
      <c r="B72" s="28">
        <v>45029</v>
      </c>
      <c r="C72" s="4">
        <v>64.8</v>
      </c>
      <c r="D72" s="7">
        <f t="shared" si="0"/>
        <v>60.336666666666666</v>
      </c>
      <c r="E72" s="7">
        <f t="shared" si="4"/>
        <v>66.16392156862743</v>
      </c>
      <c r="F72" s="7">
        <f t="shared" si="5"/>
        <v>-5.8272549019607638</v>
      </c>
      <c r="Z72" s="31">
        <v>43202</v>
      </c>
      <c r="AA72" s="32">
        <v>29.79</v>
      </c>
      <c r="AB72" s="4"/>
      <c r="AX72" s="28">
        <v>45029</v>
      </c>
      <c r="AY72" s="4">
        <v>64.8</v>
      </c>
      <c r="AZ72" s="7">
        <f t="shared" si="7"/>
        <v>62.250873184007979</v>
      </c>
      <c r="BA72" s="7">
        <f t="shared" si="6"/>
        <v>64.564173944054644</v>
      </c>
      <c r="BC72" s="7">
        <f t="shared" si="2"/>
        <v>-0.63823745135758969</v>
      </c>
      <c r="BD72" s="4"/>
      <c r="BE72" s="7">
        <f t="shared" si="3"/>
        <v>61.612635732650389</v>
      </c>
      <c r="BF72" s="4"/>
      <c r="CC72" s="31">
        <v>43202</v>
      </c>
      <c r="CD72" s="32">
        <v>29.79</v>
      </c>
      <c r="CE72" s="4"/>
      <c r="CF72" s="130"/>
      <c r="CG72" s="4"/>
      <c r="CH72" s="4"/>
    </row>
    <row r="73" spans="2:86" x14ac:dyDescent="0.5">
      <c r="B73" s="28">
        <v>45030</v>
      </c>
      <c r="C73" s="4">
        <v>65.010000000000005</v>
      </c>
      <c r="D73" s="7">
        <f t="shared" si="0"/>
        <v>60.689047619047606</v>
      </c>
      <c r="E73" s="7">
        <f t="shared" si="4"/>
        <v>66.050784313725487</v>
      </c>
      <c r="F73" s="7">
        <f t="shared" si="5"/>
        <v>-5.3617366946778802</v>
      </c>
      <c r="Z73" s="31">
        <v>43203</v>
      </c>
      <c r="AA73" s="32">
        <v>29.13</v>
      </c>
      <c r="AB73" s="4"/>
      <c r="AX73" s="28">
        <v>45030</v>
      </c>
      <c r="AY73" s="4">
        <v>65.010000000000005</v>
      </c>
      <c r="AZ73" s="7">
        <f t="shared" si="7"/>
        <v>62.513647166483409</v>
      </c>
      <c r="BA73" s="7">
        <f t="shared" si="6"/>
        <v>64.581657318797596</v>
      </c>
      <c r="BC73" s="7">
        <f t="shared" si="2"/>
        <v>-0.16593365780425984</v>
      </c>
      <c r="BD73" s="4"/>
      <c r="BE73" s="7">
        <f t="shared" si="3"/>
        <v>62.347713508679149</v>
      </c>
      <c r="BF73" s="4"/>
      <c r="CC73" s="31">
        <v>43203</v>
      </c>
      <c r="CD73" s="32">
        <v>29.13</v>
      </c>
      <c r="CE73" s="4"/>
      <c r="CF73" s="130"/>
      <c r="CG73" s="4"/>
      <c r="CH73" s="4"/>
    </row>
    <row r="74" spans="2:86" x14ac:dyDescent="0.5">
      <c r="B74" s="28">
        <v>45033</v>
      </c>
      <c r="C74" s="4">
        <v>65.25</v>
      </c>
      <c r="D74" s="7">
        <f t="shared" si="0"/>
        <v>60.998571428571431</v>
      </c>
      <c r="E74" s="7">
        <f t="shared" si="4"/>
        <v>65.908235294117617</v>
      </c>
      <c r="F74" s="7">
        <f t="shared" si="5"/>
        <v>-4.9096638655461859</v>
      </c>
      <c r="Z74" s="31">
        <v>43206</v>
      </c>
      <c r="AA74" s="32">
        <v>29.3</v>
      </c>
      <c r="AB74" s="4"/>
      <c r="AX74" s="28">
        <v>45033</v>
      </c>
      <c r="AY74" s="4">
        <v>65.25</v>
      </c>
      <c r="AZ74" s="7">
        <f t="shared" si="7"/>
        <v>62.774252198246899</v>
      </c>
      <c r="BA74" s="7">
        <f t="shared" si="6"/>
        <v>64.607866835707497</v>
      </c>
      <c r="BC74" s="7">
        <f t="shared" si="2"/>
        <v>0.25476750688459049</v>
      </c>
      <c r="BD74" s="4"/>
      <c r="BE74" s="7">
        <f t="shared" si="3"/>
        <v>63.029019705131489</v>
      </c>
      <c r="BF74" s="4"/>
      <c r="CC74" s="31">
        <v>43206</v>
      </c>
      <c r="CD74" s="32">
        <v>29.3</v>
      </c>
      <c r="CE74" s="4"/>
      <c r="CF74" s="130"/>
      <c r="CG74" s="4"/>
      <c r="CH74" s="4"/>
    </row>
    <row r="75" spans="2:86" x14ac:dyDescent="0.5">
      <c r="B75" s="28">
        <v>45034</v>
      </c>
      <c r="C75" s="4">
        <v>65.34</v>
      </c>
      <c r="D75" s="7">
        <f t="shared" si="0"/>
        <v>61.418095238095233</v>
      </c>
      <c r="E75" s="7">
        <f t="shared" si="4"/>
        <v>65.774705882352933</v>
      </c>
      <c r="F75" s="7">
        <f t="shared" si="5"/>
        <v>-4.3566106442576995</v>
      </c>
      <c r="Z75" s="31">
        <v>43207</v>
      </c>
      <c r="AA75" s="32">
        <v>29.44</v>
      </c>
      <c r="AB75" s="4"/>
      <c r="AX75" s="28">
        <v>45034</v>
      </c>
      <c r="AY75" s="4">
        <v>65.34</v>
      </c>
      <c r="AZ75" s="7">
        <f t="shared" si="7"/>
        <v>63.018609131747198</v>
      </c>
      <c r="BA75" s="7">
        <f t="shared" si="6"/>
        <v>64.636577940189568</v>
      </c>
      <c r="BC75" s="7">
        <f t="shared" si="2"/>
        <v>0.60401867402936915</v>
      </c>
      <c r="BD75" s="4"/>
      <c r="BE75" s="7">
        <f t="shared" si="3"/>
        <v>63.622627805776567</v>
      </c>
      <c r="BF75" s="4"/>
      <c r="CC75" s="31">
        <v>43207</v>
      </c>
      <c r="CD75" s="32">
        <v>29.44</v>
      </c>
      <c r="CE75" s="4"/>
      <c r="CF75" s="130"/>
      <c r="CG75" s="4"/>
      <c r="CH75" s="4"/>
    </row>
    <row r="76" spans="2:86" x14ac:dyDescent="0.5">
      <c r="B76" s="28">
        <v>45035</v>
      </c>
      <c r="C76" s="4">
        <v>65.8</v>
      </c>
      <c r="D76" s="7">
        <f t="shared" si="0"/>
        <v>61.846190476190472</v>
      </c>
      <c r="E76" s="7">
        <f t="shared" si="4"/>
        <v>65.625686274509789</v>
      </c>
      <c r="F76" s="7">
        <f t="shared" si="5"/>
        <v>-3.7794957983193171</v>
      </c>
      <c r="Z76" s="31">
        <v>43208</v>
      </c>
      <c r="AA76" s="32">
        <v>29.21</v>
      </c>
      <c r="AB76" s="4"/>
      <c r="AX76" s="28">
        <v>45035</v>
      </c>
      <c r="AY76" s="4">
        <v>65.8</v>
      </c>
      <c r="AZ76" s="7">
        <f t="shared" si="7"/>
        <v>63.283503500152229</v>
      </c>
      <c r="BA76" s="7">
        <f t="shared" si="6"/>
        <v>64.682202334691937</v>
      </c>
      <c r="BC76" s="7">
        <f t="shared" si="2"/>
        <v>0.92304637400843603</v>
      </c>
      <c r="BD76" s="4"/>
      <c r="BE76" s="7">
        <f t="shared" si="3"/>
        <v>64.206549874160658</v>
      </c>
      <c r="BF76" s="4"/>
      <c r="CC76" s="31">
        <v>43208</v>
      </c>
      <c r="CD76" s="32">
        <v>29.21</v>
      </c>
      <c r="CE76" s="4"/>
      <c r="CF76" s="130"/>
      <c r="CG76" s="4"/>
      <c r="CH76" s="4"/>
    </row>
    <row r="77" spans="2:86" x14ac:dyDescent="0.5">
      <c r="B77" s="28">
        <v>45036</v>
      </c>
      <c r="C77" s="4">
        <v>64.290000000000006</v>
      </c>
      <c r="D77" s="7">
        <f t="shared" si="0"/>
        <v>62.016666666666666</v>
      </c>
      <c r="E77" s="7">
        <f t="shared" si="4"/>
        <v>65.471764705882336</v>
      </c>
      <c r="F77" s="7">
        <f t="shared" si="5"/>
        <v>-3.4550980392156703</v>
      </c>
      <c r="Z77" s="31">
        <v>43209</v>
      </c>
      <c r="AA77" s="32">
        <v>29.43</v>
      </c>
      <c r="AB77" s="4"/>
      <c r="AX77" s="28">
        <v>45036</v>
      </c>
      <c r="AY77" s="4">
        <v>64.290000000000006</v>
      </c>
      <c r="AZ77" s="7">
        <f t="shared" si="7"/>
        <v>63.379360309661543</v>
      </c>
      <c r="BA77" s="7">
        <f t="shared" si="6"/>
        <v>64.666821850978522</v>
      </c>
      <c r="BC77" s="7">
        <f t="shared" si="2"/>
        <v>1.0516451320393898</v>
      </c>
      <c r="BD77" s="4"/>
      <c r="BE77" s="7">
        <f t="shared" si="3"/>
        <v>64.431005441700933</v>
      </c>
      <c r="BF77" s="4"/>
      <c r="CC77" s="31">
        <v>43209</v>
      </c>
      <c r="CD77" s="32">
        <v>29.43</v>
      </c>
      <c r="CE77" s="4"/>
      <c r="CF77" s="130"/>
      <c r="CG77" s="4"/>
      <c r="CH77" s="4"/>
    </row>
    <row r="78" spans="2:86" x14ac:dyDescent="0.5">
      <c r="B78" s="28">
        <v>45037</v>
      </c>
      <c r="C78" s="4">
        <v>63.54</v>
      </c>
      <c r="D78" s="7">
        <f t="shared" si="0"/>
        <v>62.236190476190458</v>
      </c>
      <c r="E78" s="7">
        <f t="shared" si="4"/>
        <v>65.27941176470587</v>
      </c>
      <c r="F78" s="7">
        <f t="shared" si="5"/>
        <v>-3.0432212885154115</v>
      </c>
      <c r="Z78" s="31">
        <v>43210</v>
      </c>
      <c r="AA78" s="32">
        <v>29.26</v>
      </c>
      <c r="AB78" s="4"/>
      <c r="AX78" s="28">
        <v>45037</v>
      </c>
      <c r="AY78" s="4">
        <v>63.54</v>
      </c>
      <c r="AZ78" s="7">
        <f t="shared" si="7"/>
        <v>63.394659327789014</v>
      </c>
      <c r="BA78" s="7">
        <f t="shared" si="6"/>
        <v>64.622632758783283</v>
      </c>
      <c r="BC78" s="7">
        <f t="shared" si="2"/>
        <v>1.0756607883984373</v>
      </c>
      <c r="BD78" s="4"/>
      <c r="BE78" s="7">
        <f t="shared" si="3"/>
        <v>64.470320116187452</v>
      </c>
      <c r="BF78" s="4"/>
      <c r="CC78" s="31">
        <v>43210</v>
      </c>
      <c r="CD78" s="32">
        <v>29.26</v>
      </c>
      <c r="CE78" s="4"/>
      <c r="CF78" s="130"/>
      <c r="CG78" s="4"/>
      <c r="CH78" s="4"/>
    </row>
    <row r="79" spans="2:86" x14ac:dyDescent="0.5">
      <c r="B79" s="28">
        <v>45040</v>
      </c>
      <c r="C79" s="4">
        <v>63.3</v>
      </c>
      <c r="D79" s="7">
        <f t="shared" si="0"/>
        <v>62.502857142857131</v>
      </c>
      <c r="E79" s="7">
        <f t="shared" si="4"/>
        <v>65.071764705882345</v>
      </c>
      <c r="F79" s="7">
        <f t="shared" si="5"/>
        <v>-2.5689075630252134</v>
      </c>
      <c r="Z79" s="31">
        <v>43213</v>
      </c>
      <c r="AA79" s="32">
        <v>28.89</v>
      </c>
      <c r="AB79" s="4"/>
      <c r="AX79" s="28">
        <v>45040</v>
      </c>
      <c r="AY79" s="4">
        <v>63.3</v>
      </c>
      <c r="AZ79" s="7">
        <f t="shared" si="7"/>
        <v>63.385644153713869</v>
      </c>
      <c r="BA79" s="7">
        <f t="shared" si="6"/>
        <v>64.570764807458445</v>
      </c>
      <c r="BC79" s="7">
        <f t="shared" si="2"/>
        <v>1.049135271135988</v>
      </c>
      <c r="BD79" s="4"/>
      <c r="BE79" s="7">
        <f t="shared" si="3"/>
        <v>64.434779424849864</v>
      </c>
      <c r="BF79" s="4"/>
      <c r="CC79" s="31">
        <v>43213</v>
      </c>
      <c r="CD79" s="32">
        <v>28.89</v>
      </c>
      <c r="CE79" s="4"/>
      <c r="CF79" s="130"/>
      <c r="CG79" s="4"/>
      <c r="CH79" s="4"/>
    </row>
    <row r="80" spans="2:86" x14ac:dyDescent="0.5">
      <c r="B80" s="28">
        <v>45041</v>
      </c>
      <c r="C80" s="4">
        <v>61.63</v>
      </c>
      <c r="D80" s="7">
        <f t="shared" si="0"/>
        <v>62.69761904761905</v>
      </c>
      <c r="E80" s="7">
        <f t="shared" si="4"/>
        <v>64.939019607843136</v>
      </c>
      <c r="F80" s="7">
        <f t="shared" si="5"/>
        <v>-2.2414005602240863</v>
      </c>
      <c r="Z80" s="31">
        <v>43214</v>
      </c>
      <c r="AA80" s="32">
        <v>28.42</v>
      </c>
      <c r="AB80" s="4"/>
      <c r="AX80" s="28">
        <v>45041</v>
      </c>
      <c r="AY80" s="4">
        <v>61.63</v>
      </c>
      <c r="AZ80" s="7">
        <f t="shared" si="7"/>
        <v>63.218439948598267</v>
      </c>
      <c r="BA80" s="7">
        <f t="shared" si="6"/>
        <v>64.455440697362036</v>
      </c>
      <c r="BC80" s="7">
        <f t="shared" si="2"/>
        <v>0.84753962173075337</v>
      </c>
      <c r="BD80" s="4"/>
      <c r="BE80" s="7">
        <f t="shared" si="3"/>
        <v>64.06597957032902</v>
      </c>
      <c r="BF80" s="4"/>
      <c r="CC80" s="31">
        <v>43214</v>
      </c>
      <c r="CD80" s="32">
        <v>28.42</v>
      </c>
      <c r="CE80" s="4"/>
      <c r="CF80" s="130"/>
      <c r="CG80" s="4"/>
      <c r="CH80" s="4"/>
    </row>
    <row r="81" spans="2:86" x14ac:dyDescent="0.5">
      <c r="B81" s="28">
        <v>45042</v>
      </c>
      <c r="C81" s="4">
        <v>61.38</v>
      </c>
      <c r="D81" s="7">
        <f t="shared" si="0"/>
        <v>62.81333333333334</v>
      </c>
      <c r="E81" s="7">
        <f t="shared" si="4"/>
        <v>64.75705882352942</v>
      </c>
      <c r="F81" s="7">
        <f t="shared" si="5"/>
        <v>-1.9437254901960799</v>
      </c>
      <c r="Z81" s="31">
        <v>43215</v>
      </c>
      <c r="AA81" s="32">
        <v>28.1</v>
      </c>
      <c r="AB81" s="4"/>
      <c r="AX81" s="28">
        <v>45042</v>
      </c>
      <c r="AY81" s="4">
        <v>61.38</v>
      </c>
      <c r="AZ81" s="7">
        <f t="shared" si="7"/>
        <v>63.043350429684146</v>
      </c>
      <c r="BA81" s="7">
        <f t="shared" si="6"/>
        <v>64.334835179818427</v>
      </c>
      <c r="BC81" s="7">
        <f t="shared" si="2"/>
        <v>0.63031362601035568</v>
      </c>
      <c r="BD81" s="4"/>
      <c r="BE81" s="7">
        <f t="shared" si="3"/>
        <v>63.673664055694502</v>
      </c>
      <c r="BF81" s="4"/>
      <c r="CC81" s="31">
        <v>43215</v>
      </c>
      <c r="CD81" s="32">
        <v>28.1</v>
      </c>
      <c r="CE81" s="4"/>
      <c r="CF81" s="130"/>
      <c r="CG81" s="4"/>
      <c r="CH81" s="4"/>
    </row>
    <row r="82" spans="2:86" x14ac:dyDescent="0.5">
      <c r="B82" s="28">
        <v>45043</v>
      </c>
      <c r="C82" s="4">
        <v>62.69</v>
      </c>
      <c r="D82" s="7">
        <f t="shared" si="0"/>
        <v>62.984285714285726</v>
      </c>
      <c r="E82" s="7">
        <f t="shared" si="4"/>
        <v>64.592745098039231</v>
      </c>
      <c r="F82" s="7">
        <f t="shared" si="5"/>
        <v>-1.6084593837535053</v>
      </c>
      <c r="Z82" s="31">
        <v>43216</v>
      </c>
      <c r="AA82" s="32">
        <v>28.51</v>
      </c>
      <c r="AB82" s="4"/>
      <c r="AX82" s="28">
        <v>45043</v>
      </c>
      <c r="AY82" s="4">
        <v>62.69</v>
      </c>
      <c r="AZ82" s="7">
        <f t="shared" si="7"/>
        <v>63.009698007809469</v>
      </c>
      <c r="BA82" s="7">
        <f t="shared" si="6"/>
        <v>64.270331839433396</v>
      </c>
      <c r="BC82" s="7">
        <f t="shared" si="2"/>
        <v>0.54225654598216266</v>
      </c>
      <c r="BD82" s="4"/>
      <c r="BE82" s="7">
        <f t="shared" si="3"/>
        <v>63.551954553791631</v>
      </c>
      <c r="BF82" s="4"/>
      <c r="CC82" s="31">
        <v>43216</v>
      </c>
      <c r="CD82" s="32">
        <v>28.51</v>
      </c>
      <c r="CE82" s="4"/>
      <c r="CF82" s="130"/>
      <c r="CG82" s="4"/>
      <c r="CH82" s="4"/>
    </row>
    <row r="83" spans="2:86" x14ac:dyDescent="0.5">
      <c r="B83" s="28">
        <v>45044</v>
      </c>
      <c r="C83" s="4">
        <v>63.39</v>
      </c>
      <c r="D83" s="7">
        <f t="shared" si="0"/>
        <v>63.114285714285728</v>
      </c>
      <c r="E83" s="7">
        <f t="shared" si="4"/>
        <v>64.430588235294138</v>
      </c>
      <c r="F83" s="7">
        <f t="shared" si="5"/>
        <v>-1.3163025210084101</v>
      </c>
      <c r="Z83" s="31">
        <v>43217</v>
      </c>
      <c r="AA83" s="32">
        <v>28.47</v>
      </c>
      <c r="AB83" s="4"/>
      <c r="AX83" s="28">
        <v>45044</v>
      </c>
      <c r="AY83" s="4">
        <v>63.39</v>
      </c>
      <c r="AZ83" s="7">
        <f t="shared" si="7"/>
        <v>63.045917245160943</v>
      </c>
      <c r="BA83" s="7">
        <f t="shared" si="6"/>
        <v>64.235809022200712</v>
      </c>
      <c r="BC83" s="7">
        <f t="shared" si="2"/>
        <v>0.51687156881379082</v>
      </c>
      <c r="BD83" s="4"/>
      <c r="BE83" s="7">
        <f t="shared" si="3"/>
        <v>63.562788813974734</v>
      </c>
      <c r="BF83" s="4"/>
      <c r="CC83" s="31">
        <v>43217</v>
      </c>
      <c r="CD83" s="32">
        <v>28.47</v>
      </c>
      <c r="CE83" s="4"/>
      <c r="CF83" s="130"/>
      <c r="CG83" s="4"/>
      <c r="CH83" s="4"/>
    </row>
    <row r="84" spans="2:86" x14ac:dyDescent="0.5">
      <c r="B84" s="28">
        <v>45047</v>
      </c>
      <c r="C84" s="4">
        <v>63.72</v>
      </c>
      <c r="D84" s="7">
        <f t="shared" si="0"/>
        <v>63.222380952380959</v>
      </c>
      <c r="E84" s="7">
        <f t="shared" si="4"/>
        <v>64.259803921568647</v>
      </c>
      <c r="F84" s="7">
        <f t="shared" si="5"/>
        <v>-1.0374229691876877</v>
      </c>
      <c r="Z84" s="31">
        <v>43220</v>
      </c>
      <c r="AA84" s="32">
        <v>28.84</v>
      </c>
      <c r="AB84" s="4"/>
      <c r="AX84" s="28">
        <v>45047</v>
      </c>
      <c r="AY84" s="4">
        <v>63.72</v>
      </c>
      <c r="AZ84" s="7">
        <f t="shared" si="7"/>
        <v>63.110115602764665</v>
      </c>
      <c r="BA84" s="7">
        <f t="shared" si="6"/>
        <v>64.215581217408527</v>
      </c>
      <c r="BC84" s="7">
        <f t="shared" si="2"/>
        <v>0.51503799536667572</v>
      </c>
      <c r="BD84" s="4"/>
      <c r="BE84" s="7">
        <f t="shared" si="3"/>
        <v>63.625153598131341</v>
      </c>
      <c r="BF84" s="4"/>
      <c r="CC84" s="31">
        <v>43220</v>
      </c>
      <c r="CD84" s="32">
        <v>28.84</v>
      </c>
      <c r="CE84" s="4"/>
      <c r="CF84" s="130"/>
      <c r="CG84" s="4"/>
      <c r="CH84" s="4"/>
    </row>
    <row r="85" spans="2:86" x14ac:dyDescent="0.5">
      <c r="B85" s="28">
        <v>45048</v>
      </c>
      <c r="C85" s="4">
        <v>61.26</v>
      </c>
      <c r="D85" s="7">
        <f t="shared" si="0"/>
        <v>63.131904761904771</v>
      </c>
      <c r="E85" s="7">
        <f t="shared" si="4"/>
        <v>64.047450980392185</v>
      </c>
      <c r="F85" s="7">
        <f t="shared" si="5"/>
        <v>-0.91554621848741391</v>
      </c>
      <c r="Z85" s="31">
        <v>43221</v>
      </c>
      <c r="AA85" s="32">
        <v>28.6</v>
      </c>
      <c r="AB85" s="4"/>
      <c r="AX85" s="28">
        <v>45048</v>
      </c>
      <c r="AY85" s="4">
        <v>61.26</v>
      </c>
      <c r="AZ85" s="7">
        <f t="shared" si="7"/>
        <v>62.933914116787079</v>
      </c>
      <c r="BA85" s="7">
        <f t="shared" si="6"/>
        <v>64.099676071627798</v>
      </c>
      <c r="BC85" s="7">
        <f t="shared" si="2"/>
        <v>0.28771011372177213</v>
      </c>
      <c r="BD85" s="4"/>
      <c r="BE85" s="7">
        <f t="shared" si="3"/>
        <v>63.221624230508851</v>
      </c>
      <c r="BF85" s="4"/>
      <c r="CC85" s="31">
        <v>43221</v>
      </c>
      <c r="CD85" s="32">
        <v>28.6</v>
      </c>
      <c r="CE85" s="4"/>
      <c r="CF85" s="130"/>
      <c r="CG85" s="4"/>
      <c r="CH85" s="4"/>
    </row>
    <row r="86" spans="2:86" x14ac:dyDescent="0.5">
      <c r="B86" s="28">
        <v>45049</v>
      </c>
      <c r="C86" s="4">
        <v>60.93</v>
      </c>
      <c r="D86" s="7">
        <f t="shared" si="0"/>
        <v>63.061904761904756</v>
      </c>
      <c r="E86" s="7">
        <f t="shared" si="4"/>
        <v>63.841372549019624</v>
      </c>
      <c r="F86" s="7">
        <f t="shared" si="5"/>
        <v>-0.77946778711486786</v>
      </c>
      <c r="Z86" s="31">
        <v>43222</v>
      </c>
      <c r="AA86" s="32">
        <v>29.64</v>
      </c>
      <c r="AB86" s="4"/>
      <c r="AX86" s="28">
        <v>45049</v>
      </c>
      <c r="AY86" s="4">
        <v>60.93</v>
      </c>
      <c r="AZ86" s="7">
        <f t="shared" si="7"/>
        <v>62.743065153283545</v>
      </c>
      <c r="BA86" s="7">
        <f t="shared" si="6"/>
        <v>63.975375049211024</v>
      </c>
      <c r="BC86" s="7">
        <f t="shared" si="2"/>
        <v>5.7270601757331008E-2</v>
      </c>
      <c r="BD86" s="4"/>
      <c r="BE86" s="7">
        <f t="shared" si="3"/>
        <v>62.800335755040877</v>
      </c>
      <c r="BF86" s="4"/>
      <c r="CC86" s="31">
        <v>43222</v>
      </c>
      <c r="CD86" s="32">
        <v>29.64</v>
      </c>
      <c r="CE86" s="4"/>
      <c r="CF86" s="130"/>
      <c r="CG86" s="4"/>
      <c r="CH86" s="4"/>
    </row>
    <row r="87" spans="2:86" x14ac:dyDescent="0.5">
      <c r="B87" s="28">
        <v>45050</v>
      </c>
      <c r="C87" s="4">
        <v>58.04</v>
      </c>
      <c r="D87" s="7">
        <f t="shared" ref="D87:D150" si="8">AVERAGE(C67:C87)</f>
        <v>62.866666666666667</v>
      </c>
      <c r="E87" s="7">
        <f t="shared" si="4"/>
        <v>63.619607843137281</v>
      </c>
      <c r="F87" s="7">
        <f t="shared" si="5"/>
        <v>-0.75294117647061398</v>
      </c>
      <c r="Z87" s="31">
        <v>43223</v>
      </c>
      <c r="AA87" s="32">
        <v>30.67</v>
      </c>
      <c r="AB87" s="4"/>
      <c r="AX87" s="28">
        <v>45050</v>
      </c>
      <c r="AY87" s="4">
        <v>58.04</v>
      </c>
      <c r="AZ87" s="7">
        <f t="shared" si="7"/>
        <v>62.29515418630416</v>
      </c>
      <c r="BA87" s="7">
        <f t="shared" si="6"/>
        <v>63.742615243359609</v>
      </c>
      <c r="BC87" s="7">
        <f t="shared" si="2"/>
        <v>-0.40786628094971888</v>
      </c>
      <c r="BD87" s="4"/>
      <c r="BE87" s="7">
        <f t="shared" si="3"/>
        <v>61.887287905354441</v>
      </c>
      <c r="BF87" s="4"/>
      <c r="CC87" s="31">
        <v>43223</v>
      </c>
      <c r="CD87" s="32">
        <v>30.67</v>
      </c>
      <c r="CE87" s="4"/>
      <c r="CF87" s="130"/>
      <c r="CG87" s="4"/>
      <c r="CH87" s="4"/>
    </row>
    <row r="88" spans="2:86" x14ac:dyDescent="0.5">
      <c r="B88" s="28">
        <v>45051</v>
      </c>
      <c r="C88" s="4">
        <v>60.53</v>
      </c>
      <c r="D88" s="7">
        <f t="shared" si="8"/>
        <v>62.825238095238078</v>
      </c>
      <c r="E88" s="7">
        <f t="shared" si="4"/>
        <v>63.428627450980422</v>
      </c>
      <c r="F88" s="7">
        <f t="shared" si="5"/>
        <v>-0.60338935574234398</v>
      </c>
      <c r="Z88" s="31">
        <v>43224</v>
      </c>
      <c r="AA88" s="32">
        <v>31.15</v>
      </c>
      <c r="AB88" s="4"/>
      <c r="AX88" s="28">
        <v>45051</v>
      </c>
      <c r="AY88" s="4">
        <v>60.53</v>
      </c>
      <c r="AZ88" s="7">
        <f>AY88*$AZ$1+AZ87*(1-$AZ$1)</f>
        <v>62.127044263799</v>
      </c>
      <c r="BA88" s="7">
        <f t="shared" si="6"/>
        <v>63.616630331855312</v>
      </c>
      <c r="BC88" s="7">
        <f t="shared" si="2"/>
        <v>-0.58761597754861583</v>
      </c>
      <c r="BD88" s="4"/>
      <c r="BE88" s="7">
        <f t="shared" si="3"/>
        <v>61.539428286250384</v>
      </c>
      <c r="BF88" s="4"/>
      <c r="CC88" s="31">
        <v>43224</v>
      </c>
      <c r="CD88" s="32">
        <v>31.15</v>
      </c>
      <c r="CE88" s="4"/>
      <c r="CF88" s="130"/>
      <c r="CG88" s="4"/>
      <c r="CH88" s="4"/>
    </row>
    <row r="89" spans="2:86" x14ac:dyDescent="0.5">
      <c r="B89" s="28">
        <v>45054</v>
      </c>
      <c r="C89" s="4">
        <v>61.83</v>
      </c>
      <c r="D89" s="7">
        <f t="shared" si="8"/>
        <v>62.870952380952382</v>
      </c>
      <c r="E89" s="7">
        <f t="shared" si="4"/>
        <v>63.244705882352967</v>
      </c>
      <c r="F89" s="7">
        <f t="shared" si="5"/>
        <v>-0.37375350140058572</v>
      </c>
      <c r="Z89" s="31">
        <v>43227</v>
      </c>
      <c r="AA89" s="32">
        <v>31.39</v>
      </c>
      <c r="AB89" s="4"/>
      <c r="AX89" s="28">
        <v>45054</v>
      </c>
      <c r="AY89" s="4">
        <v>61.83</v>
      </c>
      <c r="AZ89" s="7">
        <f t="shared" ref="AZ89:AZ152" si="9">AY89*$AZ$1+AZ88*(1-$AZ$1)</f>
        <v>62.098754333913377</v>
      </c>
      <c r="BA89" s="7">
        <f t="shared" si="6"/>
        <v>63.546566397272748</v>
      </c>
      <c r="BC89" s="7">
        <f t="shared" si="2"/>
        <v>-0.63079087311087534</v>
      </c>
      <c r="BD89" s="4"/>
      <c r="BE89" s="7">
        <f t="shared" si="3"/>
        <v>61.467963460802501</v>
      </c>
      <c r="BF89" s="4"/>
      <c r="CC89" s="31">
        <v>43227</v>
      </c>
      <c r="CD89" s="32">
        <v>31.39</v>
      </c>
      <c r="CE89" s="4"/>
      <c r="CF89" s="130"/>
      <c r="CG89" s="4"/>
      <c r="CH89" s="4"/>
    </row>
    <row r="90" spans="2:86" x14ac:dyDescent="0.5">
      <c r="B90" s="28">
        <v>45055</v>
      </c>
      <c r="C90" s="4">
        <v>62.26</v>
      </c>
      <c r="D90" s="7">
        <f t="shared" si="8"/>
        <v>62.890476190476178</v>
      </c>
      <c r="E90" s="7">
        <f t="shared" si="4"/>
        <v>63.0758823529412</v>
      </c>
      <c r="F90" s="7">
        <f t="shared" si="5"/>
        <v>-0.1854061624650214</v>
      </c>
      <c r="Z90" s="31">
        <v>43228</v>
      </c>
      <c r="AA90" s="32">
        <v>30.73</v>
      </c>
      <c r="AB90" s="4"/>
      <c r="AX90" s="28">
        <v>45055</v>
      </c>
      <c r="AY90" s="4">
        <v>62.26</v>
      </c>
      <c r="AZ90" s="7">
        <f t="shared" si="9"/>
        <v>62.114111064016861</v>
      </c>
      <c r="BA90" s="7">
        <f t="shared" si="6"/>
        <v>63.496112813065977</v>
      </c>
      <c r="BC90" s="7">
        <f t="shared" si="2"/>
        <v>-0.63076090333615298</v>
      </c>
      <c r="BD90" s="4"/>
      <c r="BE90" s="7">
        <f t="shared" si="3"/>
        <v>61.483350160680708</v>
      </c>
      <c r="BF90" s="4"/>
      <c r="CC90" s="31">
        <v>43228</v>
      </c>
      <c r="CD90" s="32">
        <v>30.73</v>
      </c>
      <c r="CE90" s="4"/>
      <c r="CF90" s="130"/>
      <c r="CG90" s="4"/>
      <c r="CH90" s="4"/>
    </row>
    <row r="91" spans="2:86" x14ac:dyDescent="0.5">
      <c r="B91" s="28">
        <v>45056</v>
      </c>
      <c r="C91" s="4">
        <v>63.64</v>
      </c>
      <c r="D91" s="7">
        <f t="shared" si="8"/>
        <v>62.914761904761896</v>
      </c>
      <c r="E91" s="7">
        <f t="shared" si="4"/>
        <v>62.942941176470612</v>
      </c>
      <c r="F91" s="7">
        <f t="shared" si="5"/>
        <v>-2.8179271708715703E-2</v>
      </c>
      <c r="Z91" s="31">
        <v>43229</v>
      </c>
      <c r="AA91" s="32">
        <v>30.33</v>
      </c>
      <c r="AB91" s="4"/>
      <c r="AX91" s="28">
        <v>45056</v>
      </c>
      <c r="AY91" s="4">
        <v>63.64</v>
      </c>
      <c r="AZ91" s="7">
        <f t="shared" si="9"/>
        <v>62.259433819824778</v>
      </c>
      <c r="BA91" s="7">
        <f t="shared" si="6"/>
        <v>63.5017554478477</v>
      </c>
      <c r="BC91" s="7">
        <f t="shared" si="2"/>
        <v>-0.50161814156717099</v>
      </c>
      <c r="BD91" s="4"/>
      <c r="BE91" s="7">
        <f t="shared" si="3"/>
        <v>61.757815678257607</v>
      </c>
      <c r="BF91" s="4"/>
      <c r="CC91" s="31">
        <v>43229</v>
      </c>
      <c r="CD91" s="32">
        <v>30.33</v>
      </c>
      <c r="CE91" s="4"/>
      <c r="CF91" s="130"/>
      <c r="CG91" s="4"/>
      <c r="CH91" s="4"/>
    </row>
    <row r="92" spans="2:86" x14ac:dyDescent="0.5">
      <c r="B92" s="28">
        <v>45057</v>
      </c>
      <c r="C92" s="4">
        <v>63.72</v>
      </c>
      <c r="D92" s="7">
        <f t="shared" si="8"/>
        <v>62.969047619047615</v>
      </c>
      <c r="E92" s="7">
        <f t="shared" si="4"/>
        <v>62.802156862745115</v>
      </c>
      <c r="F92" s="7">
        <f t="shared" si="5"/>
        <v>0.16689075630250017</v>
      </c>
      <c r="Z92" s="31">
        <v>43230</v>
      </c>
      <c r="AA92" s="32">
        <v>30.56</v>
      </c>
      <c r="AB92" s="4"/>
      <c r="AX92" s="28">
        <v>45057</v>
      </c>
      <c r="AY92" s="4">
        <v>63.72</v>
      </c>
      <c r="AZ92" s="7">
        <f t="shared" si="9"/>
        <v>62.398535360793851</v>
      </c>
      <c r="BA92" s="7">
        <f t="shared" si="6"/>
        <v>63.510314057736025</v>
      </c>
      <c r="BC92" s="7">
        <f t="shared" si="2"/>
        <v>-0.38232571085101341</v>
      </c>
      <c r="BD92" s="4"/>
      <c r="BE92" s="7">
        <f t="shared" si="3"/>
        <v>62.016209649942837</v>
      </c>
      <c r="BF92" s="4"/>
      <c r="CC92" s="31">
        <v>43230</v>
      </c>
      <c r="CD92" s="32">
        <v>30.56</v>
      </c>
      <c r="CE92" s="4"/>
      <c r="CF92" s="130"/>
      <c r="CG92" s="4"/>
      <c r="CH92" s="4"/>
    </row>
    <row r="93" spans="2:86" x14ac:dyDescent="0.5">
      <c r="B93" s="28">
        <v>45058</v>
      </c>
      <c r="C93" s="4">
        <v>62.51</v>
      </c>
      <c r="D93" s="7">
        <f t="shared" si="8"/>
        <v>62.86</v>
      </c>
      <c r="E93" s="7">
        <f t="shared" si="4"/>
        <v>62.617254901960806</v>
      </c>
      <c r="F93" s="7">
        <f t="shared" si="5"/>
        <v>0.24274509803919386</v>
      </c>
      <c r="Z93" s="31">
        <v>43231</v>
      </c>
      <c r="AA93" s="32">
        <v>30.28</v>
      </c>
      <c r="AB93" s="4"/>
      <c r="AX93" s="28">
        <v>45058</v>
      </c>
      <c r="AY93" s="4">
        <v>62.51</v>
      </c>
      <c r="AZ93" s="7">
        <f t="shared" si="9"/>
        <v>62.409151040718243</v>
      </c>
      <c r="BA93" s="7">
        <f t="shared" si="6"/>
        <v>63.471086055471872</v>
      </c>
      <c r="BC93" s="7">
        <f t="shared" si="2"/>
        <v>-0.37924707172235372</v>
      </c>
      <c r="BD93" s="4"/>
      <c r="BE93" s="7">
        <f t="shared" si="3"/>
        <v>62.029903968995889</v>
      </c>
      <c r="BF93" s="4"/>
      <c r="CC93" s="31">
        <v>43231</v>
      </c>
      <c r="CD93" s="32">
        <v>30.28</v>
      </c>
      <c r="CE93" s="4"/>
      <c r="CF93" s="130"/>
      <c r="CG93" s="4"/>
      <c r="CH93" s="4"/>
    </row>
    <row r="94" spans="2:86" x14ac:dyDescent="0.5">
      <c r="B94" s="28">
        <v>45061</v>
      </c>
      <c r="C94" s="4">
        <v>63.18</v>
      </c>
      <c r="D94" s="7">
        <f t="shared" si="8"/>
        <v>62.772857142857156</v>
      </c>
      <c r="E94" s="7">
        <f t="shared" si="4"/>
        <v>62.43686274509804</v>
      </c>
      <c r="F94" s="7">
        <f t="shared" si="5"/>
        <v>0.33599439775911577</v>
      </c>
      <c r="Z94" s="31">
        <v>43234</v>
      </c>
      <c r="AA94" s="32">
        <v>30.03</v>
      </c>
      <c r="AB94" s="4"/>
      <c r="AX94" s="28">
        <v>45061</v>
      </c>
      <c r="AY94" s="4">
        <v>63.18</v>
      </c>
      <c r="AZ94" s="7">
        <f t="shared" si="9"/>
        <v>62.482565227316506</v>
      </c>
      <c r="BA94" s="7">
        <f t="shared" si="6"/>
        <v>63.459670916041603</v>
      </c>
      <c r="BC94" s="7">
        <f t="shared" si="2"/>
        <v>-0.30435279278280092</v>
      </c>
      <c r="BD94" s="4"/>
      <c r="BE94" s="7">
        <f t="shared" si="3"/>
        <v>62.178212434533705</v>
      </c>
      <c r="BF94" s="4"/>
      <c r="CC94" s="31">
        <v>43234</v>
      </c>
      <c r="CD94" s="32">
        <v>30.03</v>
      </c>
      <c r="CE94" s="4"/>
      <c r="CF94" s="130"/>
      <c r="CG94" s="4"/>
      <c r="CH94" s="4"/>
    </row>
    <row r="95" spans="2:86" x14ac:dyDescent="0.5">
      <c r="B95" s="28">
        <v>45062</v>
      </c>
      <c r="C95" s="4">
        <v>62.04</v>
      </c>
      <c r="D95" s="7">
        <f t="shared" si="8"/>
        <v>62.62</v>
      </c>
      <c r="E95" s="7">
        <f t="shared" si="4"/>
        <v>62.219803921568634</v>
      </c>
      <c r="F95" s="7">
        <f t="shared" si="5"/>
        <v>0.40019607843136384</v>
      </c>
      <c r="Z95" s="31">
        <v>43235</v>
      </c>
      <c r="AA95" s="32">
        <v>29.72</v>
      </c>
      <c r="AB95" s="4"/>
      <c r="AX95" s="28">
        <v>45062</v>
      </c>
      <c r="AY95" s="4">
        <v>62.04</v>
      </c>
      <c r="AZ95" s="7">
        <f t="shared" si="9"/>
        <v>62.440416158048265</v>
      </c>
      <c r="BA95" s="7">
        <f t="shared" si="6"/>
        <v>63.403997546785071</v>
      </c>
      <c r="BC95" s="7">
        <f t="shared" si="2"/>
        <v>-0.33060490775584839</v>
      </c>
      <c r="BD95" s="4"/>
      <c r="BE95" s="7">
        <f t="shared" si="3"/>
        <v>62.109811250292417</v>
      </c>
      <c r="BF95" s="4"/>
      <c r="CC95" s="31">
        <v>43235</v>
      </c>
      <c r="CD95" s="32">
        <v>29.72</v>
      </c>
      <c r="CE95" s="4"/>
      <c r="CF95" s="130"/>
      <c r="CG95" s="4"/>
      <c r="CH95" s="4"/>
    </row>
    <row r="96" spans="2:86" x14ac:dyDescent="0.5">
      <c r="B96" s="28">
        <v>45063</v>
      </c>
      <c r="C96" s="4">
        <v>63.42</v>
      </c>
      <c r="D96" s="7">
        <f t="shared" si="8"/>
        <v>62.528571428571425</v>
      </c>
      <c r="E96" s="7">
        <f t="shared" si="4"/>
        <v>62.040980392156868</v>
      </c>
      <c r="F96" s="7">
        <f t="shared" si="5"/>
        <v>0.48759103641455681</v>
      </c>
      <c r="Z96" s="31">
        <v>43236</v>
      </c>
      <c r="AA96" s="32">
        <v>30.07</v>
      </c>
      <c r="AB96" s="4"/>
      <c r="AX96" s="28">
        <v>45063</v>
      </c>
      <c r="AY96" s="4">
        <v>63.42</v>
      </c>
      <c r="AZ96" s="7">
        <f t="shared" si="9"/>
        <v>62.533709857281764</v>
      </c>
      <c r="BA96" s="7">
        <f t="shared" si="6"/>
        <v>63.404625093969969</v>
      </c>
      <c r="BC96" s="7">
        <f t="shared" si="2"/>
        <v>-0.21422076688114799</v>
      </c>
      <c r="BD96" s="4"/>
      <c r="BE96" s="7">
        <f t="shared" si="3"/>
        <v>62.319489090400616</v>
      </c>
      <c r="BF96" s="4"/>
      <c r="CC96" s="31">
        <v>43236</v>
      </c>
      <c r="CD96" s="32">
        <v>30.07</v>
      </c>
      <c r="CE96" s="4"/>
      <c r="CF96" s="130"/>
      <c r="CG96" s="4"/>
      <c r="CH96" s="4"/>
    </row>
    <row r="97" spans="2:86" x14ac:dyDescent="0.5">
      <c r="B97" s="28">
        <v>45064</v>
      </c>
      <c r="C97" s="4">
        <v>63.74</v>
      </c>
      <c r="D97" s="7">
        <f t="shared" si="8"/>
        <v>62.430476190476192</v>
      </c>
      <c r="E97" s="7">
        <f t="shared" si="4"/>
        <v>61.894705882352937</v>
      </c>
      <c r="F97" s="7">
        <f t="shared" si="5"/>
        <v>0.53577030812325432</v>
      </c>
      <c r="Z97" s="31">
        <v>43237</v>
      </c>
      <c r="AA97" s="32">
        <v>29.81</v>
      </c>
      <c r="AB97" s="4"/>
      <c r="AX97" s="28">
        <v>45064</v>
      </c>
      <c r="AY97" s="4">
        <v>63.74</v>
      </c>
      <c r="AZ97" s="7">
        <f t="shared" si="9"/>
        <v>62.648594632778739</v>
      </c>
      <c r="BA97" s="7">
        <f t="shared" si="6"/>
        <v>63.417777051069187</v>
      </c>
      <c r="BC97" s="7">
        <f t="shared" si="2"/>
        <v>-6.9102235794957778E-2</v>
      </c>
      <c r="BD97" s="4"/>
      <c r="BE97" s="7">
        <f t="shared" si="3"/>
        <v>62.579492396983781</v>
      </c>
      <c r="BF97" s="4"/>
      <c r="CC97" s="31">
        <v>43237</v>
      </c>
      <c r="CD97" s="32">
        <v>29.81</v>
      </c>
      <c r="CE97" s="4"/>
      <c r="CF97" s="130"/>
      <c r="CG97" s="4"/>
      <c r="CH97" s="4"/>
    </row>
    <row r="98" spans="2:86" x14ac:dyDescent="0.5">
      <c r="B98" s="28">
        <v>45065</v>
      </c>
      <c r="C98" s="4">
        <v>63.85</v>
      </c>
      <c r="D98" s="7">
        <f t="shared" si="8"/>
        <v>62.409523809523805</v>
      </c>
      <c r="E98" s="7">
        <f t="shared" si="4"/>
        <v>61.749999999999993</v>
      </c>
      <c r="F98" s="7">
        <f t="shared" si="5"/>
        <v>0.65952380952381162</v>
      </c>
      <c r="Z98" s="31">
        <v>43238</v>
      </c>
      <c r="AA98" s="32">
        <v>29.28</v>
      </c>
      <c r="AB98" s="4"/>
      <c r="AX98" s="28">
        <v>45065</v>
      </c>
      <c r="AY98" s="4">
        <v>63.85</v>
      </c>
      <c r="AZ98" s="7">
        <f t="shared" si="9"/>
        <v>62.763014191561716</v>
      </c>
      <c r="BA98" s="7">
        <f t="shared" si="6"/>
        <v>63.434726970635097</v>
      </c>
      <c r="BC98" s="7">
        <f t="shared" si="2"/>
        <v>7.466713813561654E-2</v>
      </c>
      <c r="BD98" s="4"/>
      <c r="BE98" s="7">
        <f t="shared" si="3"/>
        <v>62.837681329697332</v>
      </c>
      <c r="BF98" s="4"/>
      <c r="CC98" s="31">
        <v>43238</v>
      </c>
      <c r="CD98" s="32">
        <v>29.28</v>
      </c>
      <c r="CE98" s="4"/>
      <c r="CF98" s="130"/>
      <c r="CG98" s="4"/>
      <c r="CH98" s="4"/>
    </row>
    <row r="99" spans="2:86" x14ac:dyDescent="0.5">
      <c r="B99" s="28">
        <v>45068</v>
      </c>
      <c r="C99" s="4">
        <v>66</v>
      </c>
      <c r="D99" s="7">
        <f t="shared" si="8"/>
        <v>62.526666666666664</v>
      </c>
      <c r="E99" s="7">
        <f t="shared" si="4"/>
        <v>61.723137254901943</v>
      </c>
      <c r="F99" s="7">
        <f t="shared" si="5"/>
        <v>0.80352941176472115</v>
      </c>
      <c r="Z99" s="31">
        <v>43241</v>
      </c>
      <c r="AA99" s="32">
        <v>30.66</v>
      </c>
      <c r="AB99" s="4"/>
      <c r="AX99" s="28">
        <v>45068</v>
      </c>
      <c r="AY99" s="4">
        <v>66</v>
      </c>
      <c r="AZ99" s="7">
        <f t="shared" si="9"/>
        <v>63.071298554270122</v>
      </c>
      <c r="BA99" s="7">
        <f t="shared" si="6"/>
        <v>63.535325912963131</v>
      </c>
      <c r="BC99" s="7">
        <f t="shared" si="2"/>
        <v>0.39834963291635006</v>
      </c>
      <c r="BD99" s="4"/>
      <c r="BE99" s="7">
        <f t="shared" si="3"/>
        <v>63.469648187186472</v>
      </c>
      <c r="BF99" s="4"/>
      <c r="CC99" s="31">
        <v>43241</v>
      </c>
      <c r="CD99" s="32">
        <v>30.66</v>
      </c>
      <c r="CE99" s="4"/>
      <c r="CF99" s="130"/>
      <c r="CG99" s="4"/>
      <c r="CH99" s="4"/>
    </row>
    <row r="100" spans="2:86" x14ac:dyDescent="0.5">
      <c r="B100" s="28">
        <v>45069</v>
      </c>
      <c r="C100" s="4">
        <v>64.319999999999993</v>
      </c>
      <c r="D100" s="7">
        <f t="shared" si="8"/>
        <v>62.575238095238078</v>
      </c>
      <c r="E100" s="7">
        <f t="shared" si="4"/>
        <v>61.802156862745086</v>
      </c>
      <c r="F100" s="7">
        <f t="shared" si="5"/>
        <v>0.77308123249299143</v>
      </c>
      <c r="Z100" s="31">
        <v>43242</v>
      </c>
      <c r="AA100" s="32">
        <v>30.65</v>
      </c>
      <c r="AB100" s="4"/>
      <c r="AX100" s="28">
        <v>45069</v>
      </c>
      <c r="AY100" s="4">
        <v>64.319999999999993</v>
      </c>
      <c r="AZ100" s="7">
        <f t="shared" si="9"/>
        <v>63.190222501482495</v>
      </c>
      <c r="BA100" s="7">
        <f t="shared" si="6"/>
        <v>63.56609744578811</v>
      </c>
      <c r="BC100" s="7">
        <f t="shared" si="2"/>
        <v>0.52657937309211889</v>
      </c>
      <c r="BD100" s="4"/>
      <c r="BE100" s="7">
        <f t="shared" si="3"/>
        <v>63.716801874574614</v>
      </c>
      <c r="BF100" s="4"/>
      <c r="CC100" s="31">
        <v>43242</v>
      </c>
      <c r="CD100" s="32">
        <v>30.65</v>
      </c>
      <c r="CE100" s="4"/>
      <c r="CF100" s="130"/>
      <c r="CG100" s="4"/>
      <c r="CH100" s="4"/>
    </row>
    <row r="101" spans="2:86" x14ac:dyDescent="0.5">
      <c r="B101" s="28">
        <v>45070</v>
      </c>
      <c r="C101" s="4">
        <v>62.97</v>
      </c>
      <c r="D101" s="7">
        <f t="shared" si="8"/>
        <v>62.639047619047609</v>
      </c>
      <c r="E101" s="7">
        <f t="shared" si="4"/>
        <v>61.890392156862745</v>
      </c>
      <c r="F101" s="7">
        <f t="shared" si="5"/>
        <v>0.74865546218486401</v>
      </c>
      <c r="Z101" s="31">
        <v>43243</v>
      </c>
      <c r="AA101" s="32">
        <v>30.8</v>
      </c>
      <c r="AB101" s="4"/>
      <c r="AX101" s="28">
        <v>45070</v>
      </c>
      <c r="AY101" s="4">
        <v>62.97</v>
      </c>
      <c r="AZ101" s="7">
        <f t="shared" si="9"/>
        <v>63.169248929912733</v>
      </c>
      <c r="BA101" s="7">
        <f t="shared" si="6"/>
        <v>63.542721075365044</v>
      </c>
      <c r="BC101" s="7">
        <f t="shared" si="2"/>
        <v>0.50794823098356545</v>
      </c>
      <c r="BD101" s="4"/>
      <c r="BE101" s="7">
        <f t="shared" si="3"/>
        <v>63.677197160896299</v>
      </c>
      <c r="BF101" s="4"/>
      <c r="CC101" s="31">
        <v>43243</v>
      </c>
      <c r="CD101" s="32">
        <v>30.8</v>
      </c>
      <c r="CE101" s="4"/>
      <c r="CF101" s="130"/>
      <c r="CG101" s="4"/>
      <c r="CH101" s="4"/>
    </row>
    <row r="102" spans="2:86" x14ac:dyDescent="0.5">
      <c r="B102" s="28">
        <v>45071</v>
      </c>
      <c r="C102" s="4">
        <v>64.23</v>
      </c>
      <c r="D102" s="7">
        <f t="shared" si="8"/>
        <v>62.774761904761903</v>
      </c>
      <c r="E102" s="7">
        <f t="shared" si="4"/>
        <v>61.978039215686266</v>
      </c>
      <c r="F102" s="7">
        <f t="shared" si="5"/>
        <v>0.79672268907563648</v>
      </c>
      <c r="Z102" s="31">
        <v>43244</v>
      </c>
      <c r="AA102" s="32">
        <v>31.27</v>
      </c>
      <c r="AB102" s="4"/>
      <c r="AX102" s="28">
        <v>45071</v>
      </c>
      <c r="AY102" s="4">
        <v>64.23</v>
      </c>
      <c r="AZ102" s="7">
        <f t="shared" si="9"/>
        <v>63.270272841349616</v>
      </c>
      <c r="BA102" s="7">
        <f t="shared" si="6"/>
        <v>63.569673190056612</v>
      </c>
      <c r="BC102" s="7">
        <f t="shared" si="2"/>
        <v>0.59816631329351821</v>
      </c>
      <c r="BD102" s="4"/>
      <c r="BE102" s="7">
        <f t="shared" si="3"/>
        <v>63.868439154643134</v>
      </c>
      <c r="BF102" s="4"/>
      <c r="CC102" s="31">
        <v>43244</v>
      </c>
      <c r="CD102" s="32">
        <v>31.27</v>
      </c>
      <c r="CE102" s="4"/>
      <c r="CF102" s="130"/>
      <c r="CG102" s="4"/>
      <c r="CH102" s="4"/>
    </row>
    <row r="103" spans="2:86" x14ac:dyDescent="0.5">
      <c r="B103" s="28">
        <v>45072</v>
      </c>
      <c r="C103" s="4">
        <v>65.42</v>
      </c>
      <c r="D103" s="7">
        <f t="shared" si="8"/>
        <v>62.904761904761905</v>
      </c>
      <c r="E103" s="7">
        <f t="shared" si="4"/>
        <v>62.13117647058823</v>
      </c>
      <c r="F103" s="7">
        <f t="shared" si="5"/>
        <v>0.77358543417367542</v>
      </c>
      <c r="Z103" s="31">
        <v>43245</v>
      </c>
      <c r="AA103" s="32">
        <v>31.62</v>
      </c>
      <c r="AB103" s="4"/>
      <c r="AX103" s="28">
        <v>45072</v>
      </c>
      <c r="AY103" s="4">
        <v>65.42</v>
      </c>
      <c r="AZ103" s="7">
        <f t="shared" si="9"/>
        <v>63.475008761221083</v>
      </c>
      <c r="BA103" s="7">
        <f t="shared" si="6"/>
        <v>63.642235025740668</v>
      </c>
      <c r="BC103" s="7">
        <f t="shared" si="2"/>
        <v>0.78074457824061483</v>
      </c>
      <c r="BD103" s="7">
        <f>BA103-AVERAGE(BA53:BA103)</f>
        <v>-1.0812991285604241</v>
      </c>
      <c r="BE103" s="7">
        <f t="shared" si="3"/>
        <v>64.255753339461705</v>
      </c>
      <c r="BF103" s="7">
        <f>BA103+BD103</f>
        <v>62.560935897180244</v>
      </c>
      <c r="CC103" s="31">
        <v>43245</v>
      </c>
      <c r="CD103" s="32">
        <v>31.62</v>
      </c>
      <c r="CE103" s="4"/>
      <c r="CF103" s="130"/>
      <c r="CG103" s="4"/>
      <c r="CH103" s="4"/>
    </row>
    <row r="104" spans="2:86" x14ac:dyDescent="0.5">
      <c r="B104" s="28">
        <v>45076</v>
      </c>
      <c r="C104" s="4">
        <v>66.78</v>
      </c>
      <c r="D104" s="7">
        <f t="shared" si="8"/>
        <v>63.066190476190471</v>
      </c>
      <c r="E104" s="7">
        <f t="shared" si="4"/>
        <v>62.2886274509804</v>
      </c>
      <c r="F104" s="7">
        <f t="shared" si="5"/>
        <v>0.77756302521007115</v>
      </c>
      <c r="Z104" s="31">
        <v>43249</v>
      </c>
      <c r="AA104" s="32">
        <v>31.4</v>
      </c>
      <c r="AB104" s="4"/>
      <c r="AX104" s="28">
        <v>45076</v>
      </c>
      <c r="AY104" s="4">
        <v>66.78</v>
      </c>
      <c r="AZ104" s="7">
        <f t="shared" si="9"/>
        <v>63.789769831580983</v>
      </c>
      <c r="BA104" s="7">
        <f t="shared" si="6"/>
        <v>63.765284632574364</v>
      </c>
      <c r="BC104" s="7">
        <f t="shared" si="2"/>
        <v>1.0600840968662339</v>
      </c>
      <c r="BD104" s="7">
        <f t="shared" ref="BD104:BD167" si="10">BA104-AVERAGE(BA54:BA104)</f>
        <v>-0.86276298434160026</v>
      </c>
      <c r="BE104" s="7">
        <f t="shared" si="3"/>
        <v>64.849853928447217</v>
      </c>
      <c r="BF104" s="7">
        <f t="shared" ref="BF104:BF167" si="11">BA104+BD104</f>
        <v>62.902521648232764</v>
      </c>
      <c r="CC104" s="31">
        <v>43249</v>
      </c>
      <c r="CD104" s="32">
        <v>31.4</v>
      </c>
      <c r="CE104" s="4"/>
      <c r="CF104" s="130"/>
      <c r="CG104" s="4"/>
      <c r="CH104" s="4"/>
    </row>
    <row r="105" spans="2:86" x14ac:dyDescent="0.5">
      <c r="B105" s="28">
        <v>45077</v>
      </c>
      <c r="C105" s="4">
        <v>66.849999999999994</v>
      </c>
      <c r="D105" s="7">
        <f t="shared" si="8"/>
        <v>63.215238095238085</v>
      </c>
      <c r="E105" s="7">
        <f t="shared" si="4"/>
        <v>62.490980392156864</v>
      </c>
      <c r="F105" s="7">
        <f t="shared" si="5"/>
        <v>0.72425770308122139</v>
      </c>
      <c r="Z105" s="31">
        <v>43250</v>
      </c>
      <c r="AA105" s="32">
        <v>31.48</v>
      </c>
      <c r="AB105" s="4"/>
      <c r="AX105" s="28">
        <v>45077</v>
      </c>
      <c r="AY105" s="4">
        <v>66.849999999999994</v>
      </c>
      <c r="AZ105" s="7">
        <f t="shared" si="9"/>
        <v>64.081220323811365</v>
      </c>
      <c r="BA105" s="7">
        <f t="shared" si="6"/>
        <v>63.886253862669491</v>
      </c>
      <c r="BC105" s="7">
        <f t="shared" si="2"/>
        <v>1.305291507142023</v>
      </c>
      <c r="BD105" s="7">
        <f t="shared" si="10"/>
        <v>-0.65798719641277614</v>
      </c>
      <c r="BE105" s="7">
        <f t="shared" si="3"/>
        <v>65.386511830953395</v>
      </c>
      <c r="BF105" s="7">
        <f t="shared" si="11"/>
        <v>63.228266666256715</v>
      </c>
      <c r="CC105" s="31">
        <v>43250</v>
      </c>
      <c r="CD105" s="32">
        <v>31.48</v>
      </c>
      <c r="CE105" s="4"/>
      <c r="CF105" s="130"/>
      <c r="CG105" s="4"/>
      <c r="CH105" s="4"/>
    </row>
    <row r="106" spans="2:86" x14ac:dyDescent="0.5">
      <c r="B106" s="28">
        <v>45078</v>
      </c>
      <c r="C106" s="4">
        <v>68</v>
      </c>
      <c r="D106" s="7">
        <f t="shared" si="8"/>
        <v>63.536190476190463</v>
      </c>
      <c r="E106" s="7">
        <f t="shared" si="4"/>
        <v>62.710392156862746</v>
      </c>
      <c r="F106" s="7">
        <f t="shared" si="5"/>
        <v>0.82579831932771697</v>
      </c>
      <c r="Z106" s="31">
        <v>43251</v>
      </c>
      <c r="AA106" s="32">
        <v>31.32</v>
      </c>
      <c r="AB106" s="4"/>
      <c r="AX106" s="28">
        <v>45078</v>
      </c>
      <c r="AY106" s="4">
        <v>68</v>
      </c>
      <c r="AZ106" s="7">
        <f t="shared" si="9"/>
        <v>64.454437435829334</v>
      </c>
      <c r="BA106" s="7">
        <f t="shared" si="6"/>
        <v>64.047577240604028</v>
      </c>
      <c r="BC106" s="7">
        <f t="shared" si="2"/>
        <v>1.6061027468246465</v>
      </c>
      <c r="BD106" s="7">
        <f t="shared" si="10"/>
        <v>-0.42474817525395281</v>
      </c>
      <c r="BE106" s="7">
        <f t="shared" si="3"/>
        <v>66.06054018265398</v>
      </c>
      <c r="BF106" s="7">
        <f t="shared" si="11"/>
        <v>63.622829065350075</v>
      </c>
      <c r="CC106" s="31">
        <v>43251</v>
      </c>
      <c r="CD106" s="32">
        <v>31.32</v>
      </c>
      <c r="CE106" s="4"/>
      <c r="CF106" s="130"/>
      <c r="CG106" s="4"/>
      <c r="CH106" s="4"/>
    </row>
    <row r="107" spans="2:86" x14ac:dyDescent="0.5">
      <c r="B107" s="28">
        <v>45079</v>
      </c>
      <c r="C107" s="4">
        <v>69.7</v>
      </c>
      <c r="D107" s="7">
        <f t="shared" si="8"/>
        <v>63.953809523809525</v>
      </c>
      <c r="E107" s="7">
        <f t="shared" si="4"/>
        <v>62.886666666666663</v>
      </c>
      <c r="F107" s="7">
        <f t="shared" si="5"/>
        <v>1.0671428571428621</v>
      </c>
      <c r="Z107" s="31">
        <v>43252</v>
      </c>
      <c r="AA107" s="32">
        <v>32.33</v>
      </c>
      <c r="AB107" s="4"/>
      <c r="AX107" s="28">
        <v>45079</v>
      </c>
      <c r="AY107" s="4">
        <v>69.7</v>
      </c>
      <c r="AZ107" s="7">
        <f t="shared" si="9"/>
        <v>64.9540148228932</v>
      </c>
      <c r="BA107" s="7">
        <f t="shared" si="6"/>
        <v>64.269240878227393</v>
      </c>
      <c r="BC107" s="7">
        <f t="shared" si="2"/>
        <v>2.0003968162880454</v>
      </c>
      <c r="BD107" s="7">
        <f t="shared" si="10"/>
        <v>-0.14090184158385455</v>
      </c>
      <c r="BE107" s="7">
        <f t="shared" si="3"/>
        <v>66.954411639181245</v>
      </c>
      <c r="BF107" s="7">
        <f t="shared" si="11"/>
        <v>64.128339036643538</v>
      </c>
      <c r="CC107" s="31">
        <v>43252</v>
      </c>
      <c r="CD107" s="32">
        <v>32.33</v>
      </c>
      <c r="CE107" s="4"/>
      <c r="CF107" s="130"/>
      <c r="CG107" s="4"/>
      <c r="CH107" s="4"/>
    </row>
    <row r="108" spans="2:86" x14ac:dyDescent="0.5">
      <c r="B108" s="28">
        <v>45082</v>
      </c>
      <c r="C108" s="4">
        <v>70.5</v>
      </c>
      <c r="D108" s="7">
        <f t="shared" si="8"/>
        <v>64.547142857142859</v>
      </c>
      <c r="E108" s="7">
        <f t="shared" si="4"/>
        <v>63.113529411764695</v>
      </c>
      <c r="F108" s="7">
        <f t="shared" si="5"/>
        <v>1.4336134453781639</v>
      </c>
      <c r="Z108" s="31">
        <v>43255</v>
      </c>
      <c r="AA108" s="32">
        <v>32.18</v>
      </c>
      <c r="AB108" s="4"/>
      <c r="AX108" s="28">
        <v>45082</v>
      </c>
      <c r="AY108" s="4">
        <v>70.5</v>
      </c>
      <c r="AZ108" s="7">
        <f t="shared" si="9"/>
        <v>65.482203887379555</v>
      </c>
      <c r="BA108" s="7">
        <f t="shared" si="6"/>
        <v>64.513584373198867</v>
      </c>
      <c r="BC108" s="7">
        <f t="shared" ref="BC108:BC171" si="12">AZ108-AVERAGE(AZ88:AZ108)</f>
        <v>2.3768216092946233</v>
      </c>
      <c r="BD108" s="7">
        <f t="shared" si="10"/>
        <v>0.15428923409533013</v>
      </c>
      <c r="BE108" s="7">
        <f t="shared" ref="BE108:BE171" si="13">AZ108+BC108</f>
        <v>67.859025496674178</v>
      </c>
      <c r="BF108" s="7">
        <f t="shared" si="11"/>
        <v>64.667873607294197</v>
      </c>
      <c r="CC108" s="31">
        <v>43255</v>
      </c>
      <c r="CD108" s="32">
        <v>32.18</v>
      </c>
      <c r="CE108" s="4"/>
      <c r="CF108" s="130"/>
      <c r="CG108" s="4"/>
      <c r="CH108" s="4"/>
    </row>
    <row r="109" spans="2:86" x14ac:dyDescent="0.5">
      <c r="B109" s="28">
        <v>45083</v>
      </c>
      <c r="C109" s="4">
        <v>70.930000000000007</v>
      </c>
      <c r="D109" s="7">
        <f t="shared" si="8"/>
        <v>65.042380952380952</v>
      </c>
      <c r="E109" s="7">
        <f t="shared" si="4"/>
        <v>63.372941176470576</v>
      </c>
      <c r="F109" s="7">
        <f t="shared" si="5"/>
        <v>1.6694397759103765</v>
      </c>
      <c r="Z109" s="31">
        <v>43256</v>
      </c>
      <c r="AA109" s="32">
        <v>32.29</v>
      </c>
      <c r="AB109" s="4"/>
      <c r="AX109" s="28">
        <v>45083</v>
      </c>
      <c r="AY109" s="4">
        <v>70.930000000000007</v>
      </c>
      <c r="AZ109" s="7">
        <f t="shared" si="9"/>
        <v>66.00104161239102</v>
      </c>
      <c r="BA109" s="7">
        <f t="shared" si="6"/>
        <v>64.765208515426366</v>
      </c>
      <c r="BC109" s="7">
        <f t="shared" si="12"/>
        <v>2.7111832700874245</v>
      </c>
      <c r="BD109" s="7">
        <f t="shared" si="10"/>
        <v>0.44459392387705066</v>
      </c>
      <c r="BE109" s="7">
        <f t="shared" si="13"/>
        <v>68.712224882478438</v>
      </c>
      <c r="BF109" s="7">
        <f t="shared" si="11"/>
        <v>65.209802439303417</v>
      </c>
      <c r="CC109" s="31">
        <v>43256</v>
      </c>
      <c r="CD109" s="32">
        <v>32.29</v>
      </c>
      <c r="CE109" s="4"/>
      <c r="CF109" s="130"/>
      <c r="CG109" s="4"/>
      <c r="CH109" s="4"/>
    </row>
    <row r="110" spans="2:86" x14ac:dyDescent="0.5">
      <c r="B110" s="28">
        <v>45084</v>
      </c>
      <c r="C110" s="4">
        <v>71.58</v>
      </c>
      <c r="D110" s="7">
        <f t="shared" si="8"/>
        <v>65.506666666666675</v>
      </c>
      <c r="E110" s="7">
        <f t="shared" si="4"/>
        <v>63.648235294117647</v>
      </c>
      <c r="F110" s="7">
        <f t="shared" si="5"/>
        <v>1.8584313725490276</v>
      </c>
      <c r="Z110" s="31">
        <v>43257</v>
      </c>
      <c r="AA110" s="32">
        <v>32.229999999999997</v>
      </c>
      <c r="AB110" s="4"/>
      <c r="AX110" s="28">
        <v>45084</v>
      </c>
      <c r="AY110" s="4">
        <v>71.58</v>
      </c>
      <c r="AZ110" s="7">
        <f t="shared" si="9"/>
        <v>66.532370982639492</v>
      </c>
      <c r="BA110" s="7">
        <f t="shared" si="6"/>
        <v>65.032455240311606</v>
      </c>
      <c r="BC110" s="7">
        <f t="shared" si="12"/>
        <v>3.0313880380155993</v>
      </c>
      <c r="BD110" s="7">
        <f t="shared" si="10"/>
        <v>0.73820846434784926</v>
      </c>
      <c r="BE110" s="7">
        <f t="shared" si="13"/>
        <v>69.563759020655084</v>
      </c>
      <c r="BF110" s="7">
        <f t="shared" si="11"/>
        <v>65.770663704659455</v>
      </c>
      <c r="CC110" s="31">
        <v>43257</v>
      </c>
      <c r="CD110" s="32">
        <v>32.229999999999997</v>
      </c>
      <c r="CE110" s="4"/>
      <c r="CF110" s="130"/>
      <c r="CG110" s="4"/>
      <c r="CH110" s="4"/>
    </row>
    <row r="111" spans="2:86" x14ac:dyDescent="0.5">
      <c r="B111" s="28">
        <v>45085</v>
      </c>
      <c r="C111" s="4">
        <v>72.75</v>
      </c>
      <c r="D111" s="7">
        <f t="shared" si="8"/>
        <v>66.006190476190483</v>
      </c>
      <c r="E111" s="7">
        <f t="shared" si="4"/>
        <v>63.91882352941176</v>
      </c>
      <c r="F111" s="7">
        <f t="shared" si="5"/>
        <v>2.0873669467787224</v>
      </c>
      <c r="Z111" s="31">
        <v>43258</v>
      </c>
      <c r="AA111" s="32">
        <v>32.19</v>
      </c>
      <c r="AB111" s="4"/>
      <c r="AX111" s="28">
        <v>45085</v>
      </c>
      <c r="AY111" s="4">
        <v>72.75</v>
      </c>
      <c r="AZ111" s="7">
        <f t="shared" si="9"/>
        <v>67.12452612715002</v>
      </c>
      <c r="BA111" s="7">
        <f t="shared" si="6"/>
        <v>65.33510405441703</v>
      </c>
      <c r="BC111" s="7">
        <f t="shared" si="12"/>
        <v>3.3849519890436071</v>
      </c>
      <c r="BD111" s="7">
        <f t="shared" si="10"/>
        <v>1.0555797587102091</v>
      </c>
      <c r="BE111" s="7">
        <f t="shared" si="13"/>
        <v>70.509478116193634</v>
      </c>
      <c r="BF111" s="7">
        <f t="shared" si="11"/>
        <v>66.390683813127239</v>
      </c>
      <c r="CC111" s="31">
        <v>43258</v>
      </c>
      <c r="CD111" s="32">
        <v>32.19</v>
      </c>
      <c r="CE111" s="4"/>
      <c r="CF111" s="130"/>
      <c r="CG111" s="4"/>
      <c r="CH111" s="4"/>
    </row>
    <row r="112" spans="2:86" x14ac:dyDescent="0.5">
      <c r="B112" s="28">
        <v>45086</v>
      </c>
      <c r="C112" s="4">
        <v>72.98</v>
      </c>
      <c r="D112" s="7">
        <f t="shared" si="8"/>
        <v>66.450952380952387</v>
      </c>
      <c r="E112" s="7">
        <f t="shared" si="4"/>
        <v>64.19098039215686</v>
      </c>
      <c r="F112" s="7">
        <f t="shared" si="5"/>
        <v>2.2599719887955274</v>
      </c>
      <c r="Z112" s="31">
        <v>43259</v>
      </c>
      <c r="AA112" s="32">
        <v>32.24</v>
      </c>
      <c r="AB112" s="4"/>
      <c r="AX112" s="28">
        <v>45086</v>
      </c>
      <c r="AY112" s="4">
        <v>72.98</v>
      </c>
      <c r="AZ112" s="7">
        <f t="shared" si="9"/>
        <v>67.682190305516684</v>
      </c>
      <c r="BA112" s="7">
        <f t="shared" si="6"/>
        <v>65.634903895420294</v>
      </c>
      <c r="BC112" s="7">
        <f t="shared" si="12"/>
        <v>3.6843896680915975</v>
      </c>
      <c r="BD112" s="7">
        <f t="shared" si="10"/>
        <v>1.3588519096566216</v>
      </c>
      <c r="BE112" s="7">
        <f t="shared" si="13"/>
        <v>71.366579973608282</v>
      </c>
      <c r="BF112" s="7">
        <f t="shared" si="11"/>
        <v>66.993755805076916</v>
      </c>
      <c r="CC112" s="31">
        <v>43259</v>
      </c>
      <c r="CD112" s="32">
        <v>32.24</v>
      </c>
      <c r="CE112" s="4"/>
      <c r="CF112" s="130"/>
      <c r="CG112" s="4"/>
      <c r="CH112" s="4"/>
    </row>
    <row r="113" spans="2:86" x14ac:dyDescent="0.5">
      <c r="B113" s="28">
        <v>45089</v>
      </c>
      <c r="C113" s="4">
        <v>73.64</v>
      </c>
      <c r="D113" s="7">
        <f t="shared" si="8"/>
        <v>66.923333333333332</v>
      </c>
      <c r="E113" s="7">
        <f t="shared" si="4"/>
        <v>64.445490196078424</v>
      </c>
      <c r="F113" s="7">
        <f t="shared" si="5"/>
        <v>2.4778431372549079</v>
      </c>
      <c r="Z113" s="31">
        <v>43262</v>
      </c>
      <c r="AA113" s="32">
        <v>32.33</v>
      </c>
      <c r="AB113" s="4"/>
      <c r="AX113" s="28">
        <v>45089</v>
      </c>
      <c r="AY113" s="4">
        <v>73.64</v>
      </c>
      <c r="AZ113" s="7">
        <f t="shared" si="9"/>
        <v>68.249600752610334</v>
      </c>
      <c r="BA113" s="7">
        <f t="shared" si="6"/>
        <v>65.948829232854791</v>
      </c>
      <c r="BC113" s="7">
        <f t="shared" si="12"/>
        <v>3.9731779536701737</v>
      </c>
      <c r="BD113" s="7">
        <f t="shared" si="10"/>
        <v>1.6661326113924986</v>
      </c>
      <c r="BE113" s="7">
        <f t="shared" si="13"/>
        <v>72.222778706280508</v>
      </c>
      <c r="BF113" s="7">
        <f t="shared" si="11"/>
        <v>67.61496184424729</v>
      </c>
      <c r="CC113" s="31">
        <v>43262</v>
      </c>
      <c r="CD113" s="32">
        <v>32.33</v>
      </c>
      <c r="CE113" s="4"/>
      <c r="CF113" s="130"/>
      <c r="CG113" s="4"/>
      <c r="CH113" s="4"/>
    </row>
    <row r="114" spans="2:86" x14ac:dyDescent="0.5">
      <c r="B114" s="28">
        <v>45090</v>
      </c>
      <c r="C114" s="4">
        <v>76.010000000000005</v>
      </c>
      <c r="D114" s="7">
        <f t="shared" si="8"/>
        <v>67.566190476190485</v>
      </c>
      <c r="E114" s="7">
        <f t="shared" si="4"/>
        <v>64.730980392156852</v>
      </c>
      <c r="F114" s="7">
        <f t="shared" si="5"/>
        <v>2.8352100840336334</v>
      </c>
      <c r="Z114" s="31">
        <v>43263</v>
      </c>
      <c r="AA114" s="32">
        <v>32</v>
      </c>
      <c r="AB114" s="4"/>
      <c r="AX114" s="28">
        <v>45090</v>
      </c>
      <c r="AY114" s="4">
        <v>76.010000000000005</v>
      </c>
      <c r="AZ114" s="7">
        <f t="shared" si="9"/>
        <v>68.988686395218878</v>
      </c>
      <c r="BA114" s="7">
        <f t="shared" si="6"/>
        <v>66.34338494921343</v>
      </c>
      <c r="BC114" s="7">
        <f t="shared" si="12"/>
        <v>4.3989523889215434</v>
      </c>
      <c r="BD114" s="7">
        <f t="shared" si="10"/>
        <v>2.0431085720376103</v>
      </c>
      <c r="BE114" s="7">
        <f t="shared" si="13"/>
        <v>73.387638784140421</v>
      </c>
      <c r="BF114" s="7">
        <f t="shared" si="11"/>
        <v>68.38649352125104</v>
      </c>
      <c r="CC114" s="31">
        <v>43263</v>
      </c>
      <c r="CD114" s="32">
        <v>32</v>
      </c>
      <c r="CE114" s="4"/>
      <c r="CF114" s="130"/>
      <c r="CG114" s="4"/>
      <c r="CH114" s="4"/>
    </row>
    <row r="115" spans="2:86" x14ac:dyDescent="0.5">
      <c r="B115" s="28">
        <v>45091</v>
      </c>
      <c r="C115" s="4">
        <v>76.150000000000006</v>
      </c>
      <c r="D115" s="7">
        <f t="shared" si="8"/>
        <v>68.183809523809529</v>
      </c>
      <c r="E115" s="7">
        <f t="shared" si="4"/>
        <v>64.985686274509803</v>
      </c>
      <c r="F115" s="7">
        <f t="shared" si="5"/>
        <v>3.1981232492997265</v>
      </c>
      <c r="Z115" s="31">
        <v>43264</v>
      </c>
      <c r="AA115" s="32">
        <v>32.11</v>
      </c>
      <c r="AB115" s="4"/>
      <c r="AX115" s="28">
        <v>45091</v>
      </c>
      <c r="AY115" s="4">
        <v>76.150000000000006</v>
      </c>
      <c r="AZ115" s="7">
        <f t="shared" si="9"/>
        <v>69.670716262340889</v>
      </c>
      <c r="BA115" s="7">
        <f t="shared" si="6"/>
        <v>66.727958088459971</v>
      </c>
      <c r="BC115" s="7">
        <f t="shared" si="12"/>
        <v>4.7386893496138214</v>
      </c>
      <c r="BD115" s="7">
        <f t="shared" si="10"/>
        <v>2.4008028917808559</v>
      </c>
      <c r="BE115" s="7">
        <f t="shared" si="13"/>
        <v>74.40940561195471</v>
      </c>
      <c r="BF115" s="7">
        <f t="shared" si="11"/>
        <v>69.128760980240827</v>
      </c>
      <c r="CC115" s="31">
        <v>43264</v>
      </c>
      <c r="CD115" s="32">
        <v>32.11</v>
      </c>
      <c r="CE115" s="4"/>
      <c r="CF115" s="130"/>
      <c r="CG115" s="4"/>
      <c r="CH115" s="4"/>
    </row>
    <row r="116" spans="2:86" x14ac:dyDescent="0.5">
      <c r="B116" s="28">
        <v>45092</v>
      </c>
      <c r="C116" s="4">
        <v>77.39</v>
      </c>
      <c r="D116" s="7">
        <f t="shared" si="8"/>
        <v>68.914761904761917</v>
      </c>
      <c r="E116" s="7">
        <f t="shared" si="4"/>
        <v>65.279607843137256</v>
      </c>
      <c r="F116" s="7">
        <f t="shared" si="5"/>
        <v>3.6351540616246609</v>
      </c>
      <c r="Z116" s="31">
        <v>43265</v>
      </c>
      <c r="AA116" s="32">
        <v>32.28</v>
      </c>
      <c r="AB116" s="4"/>
      <c r="AX116" s="28">
        <v>45092</v>
      </c>
      <c r="AY116" s="4">
        <v>77.39</v>
      </c>
      <c r="AZ116" s="7">
        <f t="shared" si="9"/>
        <v>70.40588614211795</v>
      </c>
      <c r="BA116" s="7">
        <f t="shared" si="6"/>
        <v>67.146077379108604</v>
      </c>
      <c r="BC116" s="7">
        <f t="shared" si="12"/>
        <v>5.0945511349113843</v>
      </c>
      <c r="BD116" s="7">
        <f t="shared" si="10"/>
        <v>2.7815710982546591</v>
      </c>
      <c r="BE116" s="7">
        <f t="shared" si="13"/>
        <v>75.500437277029334</v>
      </c>
      <c r="BF116" s="7">
        <f t="shared" si="11"/>
        <v>69.927648477363263</v>
      </c>
      <c r="CC116" s="31">
        <v>43265</v>
      </c>
      <c r="CD116" s="32">
        <v>32.28</v>
      </c>
      <c r="CE116" s="4"/>
      <c r="CF116" s="130"/>
      <c r="CG116" s="4"/>
      <c r="CH116" s="4"/>
    </row>
    <row r="117" spans="2:86" x14ac:dyDescent="0.5">
      <c r="B117" s="28">
        <v>45093</v>
      </c>
      <c r="C117" s="4">
        <v>77.08</v>
      </c>
      <c r="D117" s="7">
        <f t="shared" si="8"/>
        <v>69.565238095238115</v>
      </c>
      <c r="E117" s="7">
        <f t="shared" ref="E117:E180" si="14">AVERAGE(C67:C117)</f>
        <v>65.572549019607834</v>
      </c>
      <c r="F117" s="7">
        <f t="shared" si="5"/>
        <v>3.9926890756302811</v>
      </c>
      <c r="Z117" s="31">
        <v>43266</v>
      </c>
      <c r="AA117" s="32">
        <v>32.090000000000003</v>
      </c>
      <c r="AB117" s="4"/>
      <c r="AX117" s="28">
        <v>45093</v>
      </c>
      <c r="AY117" s="4">
        <v>77.08</v>
      </c>
      <c r="AZ117" s="7">
        <f t="shared" si="9"/>
        <v>71.041516033344806</v>
      </c>
      <c r="BA117" s="7">
        <f t="shared" si="6"/>
        <v>67.53564297208473</v>
      </c>
      <c r="BC117" s="7">
        <f t="shared" si="12"/>
        <v>5.3250473987066584</v>
      </c>
      <c r="BD117" s="7">
        <f t="shared" si="10"/>
        <v>3.1237624661816028</v>
      </c>
      <c r="BE117" s="7">
        <f t="shared" si="13"/>
        <v>76.366563432051464</v>
      </c>
      <c r="BF117" s="7">
        <f t="shared" si="11"/>
        <v>70.659405438266333</v>
      </c>
      <c r="CC117" s="31">
        <v>43266</v>
      </c>
      <c r="CD117" s="32">
        <v>32.090000000000003</v>
      </c>
      <c r="CE117" s="4"/>
      <c r="CF117" s="130"/>
      <c r="CG117" s="4"/>
      <c r="CH117" s="4"/>
    </row>
    <row r="118" spans="2:86" x14ac:dyDescent="0.5">
      <c r="B118" s="28">
        <v>45097</v>
      </c>
      <c r="C118" s="4">
        <v>76.400000000000006</v>
      </c>
      <c r="D118" s="7">
        <f t="shared" si="8"/>
        <v>70.168095238095262</v>
      </c>
      <c r="E118" s="7">
        <f t="shared" si="14"/>
        <v>65.86666666666666</v>
      </c>
      <c r="F118" s="7">
        <f t="shared" ref="F118:F181" si="15">D118-E118</f>
        <v>4.3014285714286018</v>
      </c>
      <c r="Z118" s="31">
        <v>43269</v>
      </c>
      <c r="AA118" s="32">
        <v>32.19</v>
      </c>
      <c r="AB118" s="4"/>
      <c r="AX118" s="28">
        <v>45097</v>
      </c>
      <c r="AY118" s="4">
        <v>76.400000000000006</v>
      </c>
      <c r="AZ118" s="7">
        <f t="shared" si="9"/>
        <v>71.551847839692925</v>
      </c>
      <c r="BA118" s="7">
        <f t="shared" si="6"/>
        <v>67.883264816316711</v>
      </c>
      <c r="BC118" s="7">
        <f t="shared" si="12"/>
        <v>5.4114147666303012</v>
      </c>
      <c r="BD118" s="7">
        <f t="shared" si="10"/>
        <v>3.4143338727365915</v>
      </c>
      <c r="BE118" s="7">
        <f t="shared" si="13"/>
        <v>76.963262606323227</v>
      </c>
      <c r="BF118" s="7">
        <f t="shared" si="11"/>
        <v>71.297598689053302</v>
      </c>
      <c r="CC118" s="31">
        <v>43269</v>
      </c>
      <c r="CD118" s="32">
        <v>32.19</v>
      </c>
      <c r="CE118" s="4"/>
      <c r="CF118" s="130"/>
      <c r="CG118" s="4"/>
      <c r="CH118" s="4"/>
    </row>
    <row r="119" spans="2:86" x14ac:dyDescent="0.5">
      <c r="B119" s="28">
        <v>45098</v>
      </c>
      <c r="C119" s="4">
        <v>76.41</v>
      </c>
      <c r="D119" s="7">
        <f t="shared" si="8"/>
        <v>70.766190476190488</v>
      </c>
      <c r="E119" s="7">
        <f t="shared" si="14"/>
        <v>66.171372549019608</v>
      </c>
      <c r="F119" s="7">
        <f t="shared" si="15"/>
        <v>4.5948179271708796</v>
      </c>
      <c r="Z119" s="31">
        <v>43270</v>
      </c>
      <c r="AA119" s="32">
        <v>31.65</v>
      </c>
      <c r="AB119" s="4"/>
      <c r="AX119" s="28">
        <v>45098</v>
      </c>
      <c r="AY119" s="4">
        <v>76.41</v>
      </c>
      <c r="AZ119" s="7">
        <f t="shared" si="9"/>
        <v>72.014528997817422</v>
      </c>
      <c r="BA119" s="7">
        <f t="shared" ref="BA119:BA182" si="16">AY119*$BA$1+BA118*(1-$BA$1)</f>
        <v>68.217646588225861</v>
      </c>
      <c r="BC119" s="7">
        <f t="shared" si="12"/>
        <v>5.4335476006473726</v>
      </c>
      <c r="BD119" s="7">
        <f t="shared" si="10"/>
        <v>3.6819532287461669</v>
      </c>
      <c r="BE119" s="7">
        <f t="shared" si="13"/>
        <v>77.448076598464795</v>
      </c>
      <c r="BF119" s="7">
        <f t="shared" si="11"/>
        <v>71.899599816972028</v>
      </c>
      <c r="CC119" s="31">
        <v>43270</v>
      </c>
      <c r="CD119" s="32">
        <v>31.65</v>
      </c>
      <c r="CE119" s="4"/>
      <c r="CF119" s="130"/>
      <c r="CG119" s="4"/>
      <c r="CH119" s="4"/>
    </row>
    <row r="120" spans="2:86" x14ac:dyDescent="0.5">
      <c r="B120" s="28">
        <v>45099</v>
      </c>
      <c r="C120" s="4">
        <v>74.87</v>
      </c>
      <c r="D120" s="7">
        <f t="shared" si="8"/>
        <v>71.18857142857145</v>
      </c>
      <c r="E120" s="7">
        <f t="shared" si="14"/>
        <v>66.426666666666648</v>
      </c>
      <c r="F120" s="7">
        <f t="shared" si="15"/>
        <v>4.7619047619048018</v>
      </c>
      <c r="Z120" s="31">
        <v>43271</v>
      </c>
      <c r="AA120" s="32">
        <v>31.83</v>
      </c>
      <c r="AB120" s="4"/>
      <c r="AX120" s="28">
        <v>45099</v>
      </c>
      <c r="AY120" s="4">
        <v>74.87</v>
      </c>
      <c r="AZ120" s="7">
        <f t="shared" si="9"/>
        <v>72.286478617072902</v>
      </c>
      <c r="BA120" s="7">
        <f t="shared" si="16"/>
        <v>68.47852319260916</v>
      </c>
      <c r="BC120" s="7">
        <f t="shared" si="12"/>
        <v>5.2666791216741444</v>
      </c>
      <c r="BD120" s="7">
        <f t="shared" si="10"/>
        <v>3.8686740171613394</v>
      </c>
      <c r="BE120" s="7">
        <f t="shared" si="13"/>
        <v>77.553157738747046</v>
      </c>
      <c r="BF120" s="7">
        <f t="shared" si="11"/>
        <v>72.347197209770499</v>
      </c>
      <c r="CC120" s="31">
        <v>43271</v>
      </c>
      <c r="CD120" s="32">
        <v>31.83</v>
      </c>
      <c r="CE120" s="4"/>
      <c r="CF120" s="130"/>
      <c r="CG120" s="4"/>
      <c r="CH120" s="4"/>
    </row>
    <row r="121" spans="2:86" x14ac:dyDescent="0.5">
      <c r="B121" s="28">
        <v>45100</v>
      </c>
      <c r="C121" s="4">
        <v>73</v>
      </c>
      <c r="D121" s="7">
        <f t="shared" si="8"/>
        <v>71.601904761904777</v>
      </c>
      <c r="E121" s="7">
        <f t="shared" si="14"/>
        <v>66.620196078431363</v>
      </c>
      <c r="F121" s="7">
        <f t="shared" si="15"/>
        <v>4.9817086834734141</v>
      </c>
      <c r="Z121" s="31">
        <v>43272</v>
      </c>
      <c r="AA121" s="32">
        <v>31.69</v>
      </c>
      <c r="AB121" s="4"/>
      <c r="AX121" s="28">
        <v>45100</v>
      </c>
      <c r="AY121" s="4">
        <v>73</v>
      </c>
      <c r="AZ121" s="7">
        <f t="shared" si="9"/>
        <v>72.354433034494534</v>
      </c>
      <c r="BA121" s="7">
        <f t="shared" si="16"/>
        <v>68.655836008585268</v>
      </c>
      <c r="BC121" s="7">
        <f t="shared" si="12"/>
        <v>4.8982425613333049</v>
      </c>
      <c r="BD121" s="7">
        <f t="shared" si="10"/>
        <v>3.9671496996871127</v>
      </c>
      <c r="BE121" s="7">
        <f t="shared" si="13"/>
        <v>77.252675595827839</v>
      </c>
      <c r="BF121" s="7">
        <f t="shared" si="11"/>
        <v>72.622985708272381</v>
      </c>
      <c r="CC121" s="31">
        <v>43272</v>
      </c>
      <c r="CD121" s="32">
        <v>31.69</v>
      </c>
      <c r="CE121" s="4"/>
      <c r="CF121" s="130"/>
      <c r="CG121" s="4"/>
      <c r="CH121" s="4"/>
    </row>
    <row r="122" spans="2:86" x14ac:dyDescent="0.5">
      <c r="B122" s="28">
        <v>45103</v>
      </c>
      <c r="C122" s="4">
        <v>73.67</v>
      </c>
      <c r="D122" s="7">
        <f t="shared" si="8"/>
        <v>72.111428571428576</v>
      </c>
      <c r="E122" s="7">
        <f t="shared" si="14"/>
        <v>66.837647058823521</v>
      </c>
      <c r="F122" s="7">
        <f t="shared" si="15"/>
        <v>5.2737815126050549</v>
      </c>
      <c r="Z122" s="31">
        <v>43273</v>
      </c>
      <c r="AA122" s="32">
        <v>31.77</v>
      </c>
      <c r="AB122" s="4"/>
      <c r="AX122" s="28">
        <v>45103</v>
      </c>
      <c r="AY122" s="4">
        <v>73.67</v>
      </c>
      <c r="AZ122" s="7">
        <f t="shared" si="9"/>
        <v>72.479725126447434</v>
      </c>
      <c r="BA122" s="7">
        <f t="shared" si="16"/>
        <v>68.85246989060154</v>
      </c>
      <c r="BC122" s="7">
        <f t="shared" si="12"/>
        <v>4.580178643927411</v>
      </c>
      <c r="BD122" s="7">
        <f t="shared" si="10"/>
        <v>4.0795106111180672</v>
      </c>
      <c r="BE122" s="7">
        <f t="shared" si="13"/>
        <v>77.059903770374845</v>
      </c>
      <c r="BF122" s="7">
        <f t="shared" si="11"/>
        <v>72.931980501719607</v>
      </c>
      <c r="CC122" s="31">
        <v>43273</v>
      </c>
      <c r="CD122" s="32">
        <v>31.77</v>
      </c>
      <c r="CE122" s="4"/>
      <c r="CF122" s="130"/>
      <c r="CG122" s="4"/>
      <c r="CH122" s="4"/>
    </row>
    <row r="123" spans="2:86" x14ac:dyDescent="0.5">
      <c r="B123" s="28">
        <v>45104</v>
      </c>
      <c r="C123" s="4">
        <v>74.760000000000005</v>
      </c>
      <c r="D123" s="7">
        <f t="shared" si="8"/>
        <v>72.612857142857152</v>
      </c>
      <c r="E123" s="7">
        <f t="shared" si="14"/>
        <v>67.032941176470587</v>
      </c>
      <c r="F123" s="7">
        <f t="shared" si="15"/>
        <v>5.5799159663865652</v>
      </c>
      <c r="Z123" s="31">
        <v>43276</v>
      </c>
      <c r="AA123" s="32">
        <v>30.47</v>
      </c>
      <c r="AB123" s="4"/>
      <c r="AX123" s="28">
        <v>45104</v>
      </c>
      <c r="AY123" s="4">
        <v>74.760000000000005</v>
      </c>
      <c r="AZ123" s="7">
        <f t="shared" si="9"/>
        <v>72.696894162023881</v>
      </c>
      <c r="BA123" s="7">
        <f t="shared" si="16"/>
        <v>69.084137738028943</v>
      </c>
      <c r="BC123" s="7">
        <f t="shared" si="12"/>
        <v>4.3484609499479348</v>
      </c>
      <c r="BD123" s="7">
        <f t="shared" si="10"/>
        <v>4.2225517174871499</v>
      </c>
      <c r="BE123" s="7">
        <f t="shared" si="13"/>
        <v>77.045355111971816</v>
      </c>
      <c r="BF123" s="7">
        <f t="shared" si="11"/>
        <v>73.306689455516093</v>
      </c>
      <c r="CC123" s="31">
        <v>43276</v>
      </c>
      <c r="CD123" s="32">
        <v>30.47</v>
      </c>
      <c r="CE123" s="4"/>
      <c r="CF123" s="130"/>
      <c r="CG123" s="4"/>
      <c r="CH123" s="4"/>
    </row>
    <row r="124" spans="2:86" x14ac:dyDescent="0.5">
      <c r="B124" s="28">
        <v>45105</v>
      </c>
      <c r="C124" s="4">
        <v>75.14</v>
      </c>
      <c r="D124" s="7">
        <f t="shared" si="8"/>
        <v>73.075714285714298</v>
      </c>
      <c r="E124" s="7">
        <f t="shared" si="14"/>
        <v>67.231568627450983</v>
      </c>
      <c r="F124" s="7">
        <f t="shared" si="15"/>
        <v>5.8441456582633151</v>
      </c>
      <c r="Z124" s="31">
        <v>43277</v>
      </c>
      <c r="AA124" s="32">
        <v>30.88</v>
      </c>
      <c r="AB124" s="4"/>
      <c r="AX124" s="28">
        <v>45105</v>
      </c>
      <c r="AY124" s="4">
        <v>75.14</v>
      </c>
      <c r="AZ124" s="7">
        <f t="shared" si="9"/>
        <v>72.929570908497794</v>
      </c>
      <c r="BA124" s="7">
        <f t="shared" si="16"/>
        <v>69.321622532616047</v>
      </c>
      <c r="BC124" s="7">
        <f t="shared" si="12"/>
        <v>4.130920451313429</v>
      </c>
      <c r="BD124" s="7">
        <f t="shared" si="10"/>
        <v>4.3670960176856681</v>
      </c>
      <c r="BE124" s="7">
        <f t="shared" si="13"/>
        <v>77.060491359811223</v>
      </c>
      <c r="BF124" s="7">
        <f t="shared" si="11"/>
        <v>73.688718550301715</v>
      </c>
      <c r="CC124" s="31">
        <v>43277</v>
      </c>
      <c r="CD124" s="32">
        <v>30.88</v>
      </c>
      <c r="CE124" s="4"/>
      <c r="CF124" s="130"/>
      <c r="CG124" s="4"/>
      <c r="CH124" s="4"/>
    </row>
    <row r="125" spans="2:86" x14ac:dyDescent="0.5">
      <c r="B125" s="28">
        <v>45106</v>
      </c>
      <c r="C125" s="4">
        <v>75.81</v>
      </c>
      <c r="D125" s="7">
        <f t="shared" si="8"/>
        <v>73.505714285714276</v>
      </c>
      <c r="E125" s="7">
        <f t="shared" si="14"/>
        <v>67.438627450980377</v>
      </c>
      <c r="F125" s="7">
        <f t="shared" si="15"/>
        <v>6.0670868347338995</v>
      </c>
      <c r="Z125" s="31">
        <v>43278</v>
      </c>
      <c r="AA125" s="32">
        <v>30.76</v>
      </c>
      <c r="AB125" s="4"/>
      <c r="AX125" s="28">
        <v>45106</v>
      </c>
      <c r="AY125" s="4">
        <v>75.81</v>
      </c>
      <c r="AZ125" s="7">
        <f t="shared" si="9"/>
        <v>73.203897488640862</v>
      </c>
      <c r="BA125" s="7">
        <f t="shared" si="16"/>
        <v>69.576068707807579</v>
      </c>
      <c r="BC125" s="7">
        <f t="shared" si="12"/>
        <v>3.9569552382631628</v>
      </c>
      <c r="BD125" s="7">
        <f t="shared" si="10"/>
        <v>4.5241264698948527</v>
      </c>
      <c r="BE125" s="7">
        <f t="shared" si="13"/>
        <v>77.160852726904025</v>
      </c>
      <c r="BF125" s="7">
        <f t="shared" si="11"/>
        <v>74.100195177702432</v>
      </c>
      <c r="CC125" s="31">
        <v>43278</v>
      </c>
      <c r="CD125" s="32">
        <v>30.76</v>
      </c>
      <c r="CE125" s="4"/>
      <c r="CF125" s="130"/>
      <c r="CG125" s="4"/>
      <c r="CH125" s="4"/>
    </row>
    <row r="126" spans="2:86" x14ac:dyDescent="0.5">
      <c r="B126" s="28">
        <v>45107</v>
      </c>
      <c r="C126" s="4">
        <v>76.81</v>
      </c>
      <c r="D126" s="7">
        <f t="shared" si="8"/>
        <v>73.97999999999999</v>
      </c>
      <c r="E126" s="7">
        <f t="shared" si="14"/>
        <v>67.663529411764699</v>
      </c>
      <c r="F126" s="7">
        <f t="shared" si="15"/>
        <v>6.3164705882352905</v>
      </c>
      <c r="Z126" s="31">
        <v>43279</v>
      </c>
      <c r="AA126" s="32">
        <v>31.14</v>
      </c>
      <c r="AB126" s="4"/>
      <c r="AX126" s="28">
        <v>45107</v>
      </c>
      <c r="AY126" s="4">
        <v>76.81</v>
      </c>
      <c r="AZ126" s="7">
        <f t="shared" si="9"/>
        <v>73.547335823056031</v>
      </c>
      <c r="BA126" s="7">
        <f t="shared" si="16"/>
        <v>69.859752287893556</v>
      </c>
      <c r="BC126" s="7">
        <f t="shared" si="12"/>
        <v>3.849626167952394</v>
      </c>
      <c r="BD126" s="7">
        <f t="shared" si="10"/>
        <v>4.705394866692501</v>
      </c>
      <c r="BE126" s="7">
        <f t="shared" si="13"/>
        <v>77.396961991008425</v>
      </c>
      <c r="BF126" s="7">
        <f t="shared" si="11"/>
        <v>74.565147154586057</v>
      </c>
      <c r="CC126" s="31">
        <v>43279</v>
      </c>
      <c r="CD126" s="32">
        <v>31.14</v>
      </c>
      <c r="CE126" s="4"/>
      <c r="CF126" s="130"/>
      <c r="CG126" s="4"/>
      <c r="CH126" s="4"/>
    </row>
    <row r="127" spans="2:86" x14ac:dyDescent="0.5">
      <c r="B127" s="28">
        <v>45110</v>
      </c>
      <c r="C127" s="4">
        <v>77.069999999999993</v>
      </c>
      <c r="D127" s="7">
        <f t="shared" si="8"/>
        <v>74.411904761904751</v>
      </c>
      <c r="E127" s="7">
        <f t="shared" si="14"/>
        <v>67.88450980392156</v>
      </c>
      <c r="F127" s="7">
        <f t="shared" si="15"/>
        <v>6.5273949579831907</v>
      </c>
      <c r="Z127" s="31">
        <v>43280</v>
      </c>
      <c r="AA127" s="32">
        <v>31.87</v>
      </c>
      <c r="AB127" s="4"/>
      <c r="AX127" s="28">
        <v>45110</v>
      </c>
      <c r="AY127" s="4">
        <v>77.069999999999993</v>
      </c>
      <c r="AZ127" s="7">
        <f t="shared" si="9"/>
        <v>73.882827649431647</v>
      </c>
      <c r="BA127" s="7">
        <f t="shared" si="16"/>
        <v>70.142507100133017</v>
      </c>
      <c r="BC127" s="7">
        <f t="shared" si="12"/>
        <v>3.7361470317755163</v>
      </c>
      <c r="BD127" s="7">
        <f t="shared" si="10"/>
        <v>4.881084879609574</v>
      </c>
      <c r="BE127" s="7">
        <f t="shared" si="13"/>
        <v>77.618974681207163</v>
      </c>
      <c r="BF127" s="7">
        <f t="shared" si="11"/>
        <v>75.023591979742591</v>
      </c>
      <c r="CC127" s="31">
        <v>43280</v>
      </c>
      <c r="CD127" s="32">
        <v>31.87</v>
      </c>
      <c r="CE127" s="4"/>
      <c r="CF127" s="130"/>
      <c r="CG127" s="4"/>
      <c r="CH127" s="4"/>
    </row>
    <row r="128" spans="2:86" x14ac:dyDescent="0.5">
      <c r="B128" s="28">
        <v>45112</v>
      </c>
      <c r="C128" s="4">
        <v>76.03</v>
      </c>
      <c r="D128" s="7">
        <f t="shared" si="8"/>
        <v>74.713333333333338</v>
      </c>
      <c r="E128" s="7">
        <f t="shared" si="14"/>
        <v>68.114705882352951</v>
      </c>
      <c r="F128" s="7">
        <f t="shared" si="15"/>
        <v>6.5986274509803877</v>
      </c>
      <c r="Z128" s="31">
        <v>43283</v>
      </c>
      <c r="AA128" s="32">
        <v>33.090000000000003</v>
      </c>
      <c r="AB128" s="4"/>
      <c r="AX128" s="28">
        <v>45112</v>
      </c>
      <c r="AY128" s="4">
        <v>76.03</v>
      </c>
      <c r="AZ128" s="7">
        <f t="shared" si="9"/>
        <v>74.087320254247686</v>
      </c>
      <c r="BA128" s="7">
        <f t="shared" si="16"/>
        <v>70.373389174637609</v>
      </c>
      <c r="BC128" s="7">
        <f t="shared" si="12"/>
        <v>3.5057203303366009</v>
      </c>
      <c r="BD128" s="7">
        <f t="shared" si="10"/>
        <v>5.0000734771796829</v>
      </c>
      <c r="BE128" s="7">
        <f t="shared" si="13"/>
        <v>77.593040584584287</v>
      </c>
      <c r="BF128" s="7">
        <f t="shared" si="11"/>
        <v>75.373462651817292</v>
      </c>
      <c r="CC128" s="31">
        <v>43283</v>
      </c>
      <c r="CD128" s="32">
        <v>33.090000000000003</v>
      </c>
      <c r="CE128" s="4"/>
      <c r="CF128" s="130"/>
      <c r="CG128" s="4"/>
      <c r="CH128" s="4"/>
    </row>
    <row r="129" spans="2:86" x14ac:dyDescent="0.5">
      <c r="B129" s="28">
        <v>45113</v>
      </c>
      <c r="C129" s="4">
        <v>74.510000000000005</v>
      </c>
      <c r="D129" s="7">
        <f t="shared" si="8"/>
        <v>74.904285714285706</v>
      </c>
      <c r="E129" s="7">
        <f t="shared" si="14"/>
        <v>68.32980392156864</v>
      </c>
      <c r="F129" s="7">
        <f t="shared" si="15"/>
        <v>6.5744817927170658</v>
      </c>
      <c r="Z129" s="31">
        <v>43284</v>
      </c>
      <c r="AA129" s="32">
        <v>33.85</v>
      </c>
      <c r="AB129" s="4"/>
      <c r="AX129" s="28">
        <v>45113</v>
      </c>
      <c r="AY129" s="4">
        <v>74.510000000000005</v>
      </c>
      <c r="AZ129" s="7">
        <f t="shared" si="9"/>
        <v>74.127575468128853</v>
      </c>
      <c r="BA129" s="7">
        <f t="shared" si="16"/>
        <v>70.535609207004768</v>
      </c>
      <c r="BC129" s="7">
        <f t="shared" si="12"/>
        <v>3.134291183229692</v>
      </c>
      <c r="BD129" s="7">
        <f t="shared" si="10"/>
        <v>5.046352794875844</v>
      </c>
      <c r="BE129" s="7">
        <f t="shared" si="13"/>
        <v>77.261866651358545</v>
      </c>
      <c r="BF129" s="7">
        <f t="shared" si="11"/>
        <v>75.581962001880612</v>
      </c>
      <c r="CC129" s="31">
        <v>43284</v>
      </c>
      <c r="CD129" s="32">
        <v>33.85</v>
      </c>
      <c r="CE129" s="4"/>
      <c r="CF129" s="130"/>
      <c r="CG129" s="4"/>
      <c r="CH129" s="4"/>
    </row>
    <row r="130" spans="2:86" x14ac:dyDescent="0.5">
      <c r="B130" s="28">
        <v>45114</v>
      </c>
      <c r="C130" s="4">
        <v>76.010000000000005</v>
      </c>
      <c r="D130" s="7">
        <f t="shared" si="8"/>
        <v>75.146190476190469</v>
      </c>
      <c r="E130" s="7">
        <f t="shared" si="14"/>
        <v>68.579019607843151</v>
      </c>
      <c r="F130" s="7">
        <f t="shared" si="15"/>
        <v>6.5671708683473184</v>
      </c>
      <c r="Z130" s="31">
        <v>43286</v>
      </c>
      <c r="AA130" s="32">
        <v>34.76</v>
      </c>
      <c r="AB130" s="4"/>
      <c r="AX130" s="28">
        <v>45114</v>
      </c>
      <c r="AY130" s="4">
        <v>76.010000000000005</v>
      </c>
      <c r="AZ130" s="7">
        <f t="shared" si="9"/>
        <v>74.306853994973736</v>
      </c>
      <c r="BA130" s="7">
        <f t="shared" si="16"/>
        <v>70.750291198886941</v>
      </c>
      <c r="BC130" s="7">
        <f t="shared" si="12"/>
        <v>2.9180548347134874</v>
      </c>
      <c r="BD130" s="7">
        <f t="shared" si="10"/>
        <v>5.1398676026123553</v>
      </c>
      <c r="BE130" s="7">
        <f t="shared" si="13"/>
        <v>77.224908829687223</v>
      </c>
      <c r="BF130" s="7">
        <f t="shared" si="11"/>
        <v>75.890158801499297</v>
      </c>
      <c r="CC130" s="31">
        <v>43286</v>
      </c>
      <c r="CD130" s="32">
        <v>34.76</v>
      </c>
      <c r="CE130" s="4"/>
      <c r="CF130" s="130"/>
      <c r="CG130" s="4"/>
      <c r="CH130" s="4"/>
    </row>
    <row r="131" spans="2:86" x14ac:dyDescent="0.5">
      <c r="B131" s="28">
        <v>45117</v>
      </c>
      <c r="C131" s="4">
        <v>75.8</v>
      </c>
      <c r="D131" s="7">
        <f t="shared" si="8"/>
        <v>75.347142857142842</v>
      </c>
      <c r="E131" s="7">
        <f t="shared" si="14"/>
        <v>68.856862745098056</v>
      </c>
      <c r="F131" s="7">
        <f t="shared" si="15"/>
        <v>6.4902801120447862</v>
      </c>
      <c r="Z131" s="31">
        <v>43287</v>
      </c>
      <c r="AA131" s="32">
        <v>34.869999999999997</v>
      </c>
      <c r="AB131" s="4"/>
      <c r="AX131" s="28">
        <v>45117</v>
      </c>
      <c r="AY131" s="4">
        <v>75.8</v>
      </c>
      <c r="AZ131" s="7">
        <f t="shared" si="9"/>
        <v>74.449058376404807</v>
      </c>
      <c r="BA131" s="7">
        <f t="shared" si="16"/>
        <v>70.948318995009018</v>
      </c>
      <c r="BC131" s="7">
        <f t="shared" si="12"/>
        <v>2.6832741021557496</v>
      </c>
      <c r="BD131" s="7">
        <f t="shared" si="10"/>
        <v>5.21058405956488</v>
      </c>
      <c r="BE131" s="7">
        <f t="shared" si="13"/>
        <v>77.132332478560556</v>
      </c>
      <c r="BF131" s="7">
        <f t="shared" si="11"/>
        <v>76.158903054573898</v>
      </c>
      <c r="CC131" s="31">
        <v>43287</v>
      </c>
      <c r="CD131" s="32">
        <v>34.869999999999997</v>
      </c>
      <c r="CE131" s="4"/>
      <c r="CF131" s="130"/>
      <c r="CG131" s="4"/>
      <c r="CH131" s="4"/>
    </row>
    <row r="132" spans="2:86" x14ac:dyDescent="0.5">
      <c r="B132" s="28">
        <v>45118</v>
      </c>
      <c r="C132" s="4">
        <v>77.959999999999994</v>
      </c>
      <c r="D132" s="7">
        <f t="shared" si="8"/>
        <v>75.595238095238088</v>
      </c>
      <c r="E132" s="7">
        <f t="shared" si="14"/>
        <v>69.181960784313745</v>
      </c>
      <c r="F132" s="7">
        <f t="shared" si="15"/>
        <v>6.4132773109243431</v>
      </c>
      <c r="Z132" s="31">
        <v>43290</v>
      </c>
      <c r="AA132" s="32">
        <v>35.29</v>
      </c>
      <c r="AB132" s="4"/>
      <c r="AX132" s="28">
        <v>45118</v>
      </c>
      <c r="AY132" s="4">
        <v>77.959999999999994</v>
      </c>
      <c r="AZ132" s="7">
        <f t="shared" si="9"/>
        <v>74.783433769128166</v>
      </c>
      <c r="BA132" s="7">
        <f t="shared" si="16"/>
        <v>71.223286877557697</v>
      </c>
      <c r="BC132" s="7">
        <f t="shared" si="12"/>
        <v>2.6529396071658624</v>
      </c>
      <c r="BD132" s="7">
        <f t="shared" si="10"/>
        <v>5.3504842617657431</v>
      </c>
      <c r="BE132" s="7">
        <f t="shared" si="13"/>
        <v>77.436373376294029</v>
      </c>
      <c r="BF132" s="7">
        <f t="shared" si="11"/>
        <v>76.573771139323441</v>
      </c>
      <c r="CC132" s="31">
        <v>43290</v>
      </c>
      <c r="CD132" s="32">
        <v>35.29</v>
      </c>
      <c r="CE132" s="4"/>
      <c r="CF132" s="130"/>
      <c r="CG132" s="4"/>
      <c r="CH132" s="4"/>
    </row>
    <row r="133" spans="2:86" x14ac:dyDescent="0.5">
      <c r="B133" s="28">
        <v>45119</v>
      </c>
      <c r="C133" s="4">
        <v>77.989999999999995</v>
      </c>
      <c r="D133" s="7">
        <f t="shared" si="8"/>
        <v>75.833809523809506</v>
      </c>
      <c r="E133" s="7">
        <f t="shared" si="14"/>
        <v>69.481960784313742</v>
      </c>
      <c r="F133" s="7">
        <f t="shared" si="15"/>
        <v>6.3518487394957646</v>
      </c>
      <c r="Z133" s="31">
        <v>43291</v>
      </c>
      <c r="AA133" s="32">
        <v>35.39</v>
      </c>
      <c r="AB133" s="4"/>
      <c r="AX133" s="28">
        <v>45119</v>
      </c>
      <c r="AY133" s="4">
        <v>77.989999999999995</v>
      </c>
      <c r="AZ133" s="7">
        <f t="shared" si="9"/>
        <v>75.088821029211203</v>
      </c>
      <c r="BA133" s="7">
        <f t="shared" si="16"/>
        <v>71.488648176477014</v>
      </c>
      <c r="BC133" s="7">
        <f t="shared" si="12"/>
        <v>2.6056301661205765</v>
      </c>
      <c r="BD133" s="7">
        <f t="shared" si="10"/>
        <v>5.4743099462332196</v>
      </c>
      <c r="BE133" s="7">
        <f t="shared" si="13"/>
        <v>77.69445119533178</v>
      </c>
      <c r="BF133" s="7">
        <f t="shared" si="11"/>
        <v>76.962958122710234</v>
      </c>
      <c r="CC133" s="31">
        <v>43291</v>
      </c>
      <c r="CD133" s="32">
        <v>35.39</v>
      </c>
      <c r="CE133" s="4"/>
      <c r="CF133" s="130"/>
      <c r="CG133" s="4"/>
      <c r="CH133" s="4"/>
    </row>
    <row r="134" spans="2:86" x14ac:dyDescent="0.5">
      <c r="B134" s="28">
        <v>45120</v>
      </c>
      <c r="C134" s="4">
        <v>80.55</v>
      </c>
      <c r="D134" s="7">
        <f t="shared" si="8"/>
        <v>76.162857142857121</v>
      </c>
      <c r="E134" s="7">
        <f t="shared" si="14"/>
        <v>69.818431372549028</v>
      </c>
      <c r="F134" s="7">
        <f t="shared" si="15"/>
        <v>6.3444257703080922</v>
      </c>
      <c r="Z134" s="31">
        <v>43292</v>
      </c>
      <c r="AA134" s="32">
        <v>35.409999999999997</v>
      </c>
      <c r="AB134" s="4"/>
      <c r="AX134" s="28">
        <v>45120</v>
      </c>
      <c r="AY134" s="4">
        <v>80.55</v>
      </c>
      <c r="AZ134" s="7">
        <f t="shared" si="9"/>
        <v>75.608933312143478</v>
      </c>
      <c r="BA134" s="7">
        <f t="shared" si="16"/>
        <v>71.843995306811252</v>
      </c>
      <c r="BC134" s="7">
        <f t="shared" si="12"/>
        <v>2.7752980414560398</v>
      </c>
      <c r="BD134" s="7">
        <f t="shared" si="10"/>
        <v>5.6804769533397916</v>
      </c>
      <c r="BE134" s="7">
        <f t="shared" si="13"/>
        <v>78.384231353599517</v>
      </c>
      <c r="BF134" s="7">
        <f t="shared" si="11"/>
        <v>77.524472260151043</v>
      </c>
      <c r="CC134" s="31">
        <v>43292</v>
      </c>
      <c r="CD134" s="32">
        <v>35.409999999999997</v>
      </c>
      <c r="CE134" s="4"/>
      <c r="CF134" s="130"/>
      <c r="CG134" s="4"/>
      <c r="CH134" s="4"/>
    </row>
    <row r="135" spans="2:86" x14ac:dyDescent="0.5">
      <c r="B135" s="28">
        <v>45121</v>
      </c>
      <c r="C135" s="4">
        <v>80.290000000000006</v>
      </c>
      <c r="D135" s="7">
        <f t="shared" si="8"/>
        <v>76.366666666666646</v>
      </c>
      <c r="E135" s="7">
        <f t="shared" si="14"/>
        <v>70.143333333333345</v>
      </c>
      <c r="F135" s="7">
        <f t="shared" si="15"/>
        <v>6.2233333333333007</v>
      </c>
      <c r="Z135" s="31">
        <v>43293</v>
      </c>
      <c r="AA135" s="32">
        <v>35.880000000000003</v>
      </c>
      <c r="AB135" s="4"/>
      <c r="AX135" s="28">
        <v>45121</v>
      </c>
      <c r="AY135" s="4">
        <v>80.290000000000006</v>
      </c>
      <c r="AZ135" s="7">
        <f t="shared" si="9"/>
        <v>76.054749187177421</v>
      </c>
      <c r="BA135" s="7">
        <f t="shared" si="16"/>
        <v>72.175211177132383</v>
      </c>
      <c r="BC135" s="7">
        <f t="shared" si="12"/>
        <v>2.8846347359205424</v>
      </c>
      <c r="BD135" s="7">
        <f t="shared" si="10"/>
        <v>5.8556216479800725</v>
      </c>
      <c r="BE135" s="7">
        <f t="shared" si="13"/>
        <v>78.939383923097964</v>
      </c>
      <c r="BF135" s="7">
        <f t="shared" si="11"/>
        <v>78.030832825112455</v>
      </c>
      <c r="CC135" s="31">
        <v>43293</v>
      </c>
      <c r="CD135" s="32">
        <v>35.880000000000003</v>
      </c>
      <c r="CE135" s="4"/>
      <c r="CF135" s="130"/>
      <c r="CG135" s="4"/>
      <c r="CH135" s="4"/>
    </row>
    <row r="136" spans="2:86" x14ac:dyDescent="0.5">
      <c r="B136" s="28">
        <v>45124</v>
      </c>
      <c r="C136" s="4">
        <v>80.94</v>
      </c>
      <c r="D136" s="7">
        <f t="shared" si="8"/>
        <v>76.594761904761896</v>
      </c>
      <c r="E136" s="7">
        <f t="shared" si="14"/>
        <v>70.529215686274526</v>
      </c>
      <c r="F136" s="7">
        <f t="shared" si="15"/>
        <v>6.0655462184873699</v>
      </c>
      <c r="Z136" s="31">
        <v>43294</v>
      </c>
      <c r="AA136" s="32">
        <v>36.119999999999997</v>
      </c>
      <c r="AB136" s="4"/>
      <c r="AX136" s="28">
        <v>45124</v>
      </c>
      <c r="AY136" s="4">
        <v>80.94</v>
      </c>
      <c r="AZ136" s="7">
        <f t="shared" si="9"/>
        <v>76.520011169351008</v>
      </c>
      <c r="BA136" s="7">
        <f t="shared" si="16"/>
        <v>72.518928385872286</v>
      </c>
      <c r="BC136" s="7">
        <f t="shared" si="12"/>
        <v>3.0237398177603154</v>
      </c>
      <c r="BD136" s="7">
        <f t="shared" si="10"/>
        <v>6.0342554780092854</v>
      </c>
      <c r="BE136" s="7">
        <f t="shared" si="13"/>
        <v>79.543750987111324</v>
      </c>
      <c r="BF136" s="7">
        <f t="shared" si="11"/>
        <v>78.553183863881571</v>
      </c>
      <c r="CC136" s="31">
        <v>43294</v>
      </c>
      <c r="CD136" s="32">
        <v>36.119999999999997</v>
      </c>
      <c r="CE136" s="4"/>
      <c r="CF136" s="130"/>
      <c r="CG136" s="4"/>
      <c r="CH136" s="4"/>
    </row>
    <row r="137" spans="2:86" x14ac:dyDescent="0.5">
      <c r="B137" s="28">
        <v>45125</v>
      </c>
      <c r="C137" s="4">
        <v>82.46</v>
      </c>
      <c r="D137" s="7">
        <f t="shared" si="8"/>
        <v>76.836190476190467</v>
      </c>
      <c r="E137" s="7">
        <f t="shared" si="14"/>
        <v>70.951372549019638</v>
      </c>
      <c r="F137" s="7">
        <f t="shared" si="15"/>
        <v>5.884817927170829</v>
      </c>
      <c r="Z137" s="31">
        <v>43297</v>
      </c>
      <c r="AA137" s="32">
        <v>35.92</v>
      </c>
      <c r="AB137" s="4"/>
      <c r="AX137" s="28">
        <v>45125</v>
      </c>
      <c r="AY137" s="4">
        <v>82.46</v>
      </c>
      <c r="AZ137" s="7">
        <f t="shared" si="9"/>
        <v>77.085724391317584</v>
      </c>
      <c r="BA137" s="7">
        <f t="shared" si="16"/>
        <v>72.908774331524356</v>
      </c>
      <c r="BC137" s="7">
        <f t="shared" si="12"/>
        <v>3.2713655040507206</v>
      </c>
      <c r="BD137" s="7">
        <f t="shared" si="10"/>
        <v>6.2489367318512876</v>
      </c>
      <c r="BE137" s="7">
        <f t="shared" si="13"/>
        <v>80.357089895368304</v>
      </c>
      <c r="BF137" s="7">
        <f t="shared" si="11"/>
        <v>79.157711063375643</v>
      </c>
      <c r="CC137" s="31">
        <v>43297</v>
      </c>
      <c r="CD137" s="32">
        <v>35.92</v>
      </c>
      <c r="CE137" s="4"/>
      <c r="CF137" s="130"/>
      <c r="CG137" s="4"/>
      <c r="CH137" s="4"/>
    </row>
    <row r="138" spans="2:86" x14ac:dyDescent="0.5">
      <c r="B138" s="28">
        <v>45126</v>
      </c>
      <c r="C138" s="4">
        <v>81.87</v>
      </c>
      <c r="D138" s="7">
        <f t="shared" si="8"/>
        <v>77.064285714285717</v>
      </c>
      <c r="E138" s="7">
        <f t="shared" si="14"/>
        <v>71.418627450980409</v>
      </c>
      <c r="F138" s="7">
        <f t="shared" si="15"/>
        <v>5.6456582633053074</v>
      </c>
      <c r="Z138" s="31">
        <v>43298</v>
      </c>
      <c r="AA138" s="32">
        <v>36.020000000000003</v>
      </c>
      <c r="AB138" s="4"/>
      <c r="AX138" s="28">
        <v>45126</v>
      </c>
      <c r="AY138" s="4">
        <v>81.87</v>
      </c>
      <c r="AZ138" s="7">
        <f t="shared" si="9"/>
        <v>77.541369687382584</v>
      </c>
      <c r="BA138" s="7">
        <f t="shared" si="16"/>
        <v>73.260194945974376</v>
      </c>
      <c r="BC138" s="7">
        <f t="shared" si="12"/>
        <v>3.4174939594472562</v>
      </c>
      <c r="BD138" s="7">
        <f t="shared" si="10"/>
        <v>6.4137381364461135</v>
      </c>
      <c r="BE138" s="7">
        <f t="shared" si="13"/>
        <v>80.95886364682984</v>
      </c>
      <c r="BF138" s="7">
        <f t="shared" si="11"/>
        <v>79.67393308242049</v>
      </c>
      <c r="CC138" s="31">
        <v>43298</v>
      </c>
      <c r="CD138" s="32">
        <v>36.020000000000003</v>
      </c>
      <c r="CE138" s="4"/>
      <c r="CF138" s="130"/>
      <c r="CG138" s="4"/>
      <c r="CH138" s="4"/>
    </row>
    <row r="139" spans="2:86" x14ac:dyDescent="0.5">
      <c r="B139" s="28">
        <v>45127</v>
      </c>
      <c r="C139" s="4">
        <v>81.58</v>
      </c>
      <c r="D139" s="7">
        <f t="shared" si="8"/>
        <v>77.310952380952372</v>
      </c>
      <c r="E139" s="7">
        <f t="shared" si="14"/>
        <v>71.831372549019633</v>
      </c>
      <c r="F139" s="7">
        <f t="shared" si="15"/>
        <v>5.4795798319327389</v>
      </c>
      <c r="Z139" s="31">
        <v>43299</v>
      </c>
      <c r="AA139" s="32">
        <v>36.299999999999997</v>
      </c>
      <c r="AB139" s="4"/>
      <c r="AX139" s="28">
        <v>45127</v>
      </c>
      <c r="AY139" s="4">
        <v>81.58</v>
      </c>
      <c r="AZ139" s="7">
        <f t="shared" si="9"/>
        <v>77.926001145727099</v>
      </c>
      <c r="BA139" s="7">
        <f t="shared" si="16"/>
        <v>73.586461810838131</v>
      </c>
      <c r="BC139" s="7">
        <f t="shared" si="12"/>
        <v>3.498594307980639</v>
      </c>
      <c r="BD139" s="7">
        <f t="shared" si="10"/>
        <v>6.5445181095651179</v>
      </c>
      <c r="BE139" s="7">
        <f t="shared" si="13"/>
        <v>81.424595453707738</v>
      </c>
      <c r="BF139" s="7">
        <f t="shared" si="11"/>
        <v>80.130979920403249</v>
      </c>
      <c r="CC139" s="31">
        <v>43299</v>
      </c>
      <c r="CD139" s="32">
        <v>36.299999999999997</v>
      </c>
      <c r="CE139" s="4"/>
      <c r="CF139" s="130"/>
      <c r="CG139" s="4"/>
      <c r="CH139" s="4"/>
    </row>
    <row r="140" spans="2:86" x14ac:dyDescent="0.5">
      <c r="B140" s="28">
        <v>45128</v>
      </c>
      <c r="C140" s="4">
        <v>80.790000000000006</v>
      </c>
      <c r="D140" s="7">
        <f t="shared" si="8"/>
        <v>77.519523809523804</v>
      </c>
      <c r="E140" s="7">
        <f t="shared" si="14"/>
        <v>72.203137254901975</v>
      </c>
      <c r="F140" s="7">
        <f t="shared" si="15"/>
        <v>5.316386554621829</v>
      </c>
      <c r="Z140" s="31">
        <v>43300</v>
      </c>
      <c r="AA140" s="32">
        <v>35.6</v>
      </c>
      <c r="AB140" s="4"/>
      <c r="AX140" s="28">
        <v>45128</v>
      </c>
      <c r="AY140" s="4">
        <v>80.790000000000006</v>
      </c>
      <c r="AZ140" s="7">
        <f t="shared" si="9"/>
        <v>78.198762941372138</v>
      </c>
      <c r="BA140" s="7">
        <f t="shared" si="16"/>
        <v>73.868953504530765</v>
      </c>
      <c r="BC140" s="7">
        <f t="shared" si="12"/>
        <v>3.4768687729801968</v>
      </c>
      <c r="BD140" s="7">
        <f t="shared" si="10"/>
        <v>6.6246100560566106</v>
      </c>
      <c r="BE140" s="7">
        <f t="shared" si="13"/>
        <v>81.675631714352335</v>
      </c>
      <c r="BF140" s="7">
        <f t="shared" si="11"/>
        <v>80.493563560587376</v>
      </c>
      <c r="CC140" s="31">
        <v>43300</v>
      </c>
      <c r="CD140" s="32">
        <v>35.6</v>
      </c>
      <c r="CE140" s="4"/>
      <c r="CF140" s="130"/>
      <c r="CG140" s="4"/>
      <c r="CH140" s="4"/>
    </row>
    <row r="141" spans="2:86" x14ac:dyDescent="0.5">
      <c r="B141" s="28">
        <v>45131</v>
      </c>
      <c r="C141" s="4">
        <v>80.84</v>
      </c>
      <c r="D141" s="7">
        <f t="shared" si="8"/>
        <v>77.80380952380952</v>
      </c>
      <c r="E141" s="7">
        <f t="shared" si="14"/>
        <v>72.567450980392181</v>
      </c>
      <c r="F141" s="7">
        <f t="shared" si="15"/>
        <v>5.2363585434173388</v>
      </c>
      <c r="Z141" s="31">
        <v>43301</v>
      </c>
      <c r="AA141" s="32">
        <v>35.4</v>
      </c>
      <c r="AB141" s="4"/>
      <c r="AX141" s="28">
        <v>45131</v>
      </c>
      <c r="AY141" s="4">
        <v>80.84</v>
      </c>
      <c r="AZ141" s="7">
        <f t="shared" si="9"/>
        <v>78.45030932790813</v>
      </c>
      <c r="BA141" s="7">
        <f t="shared" si="16"/>
        <v>74.142327876902115</v>
      </c>
      <c r="BC141" s="7">
        <f t="shared" si="12"/>
        <v>3.4348994113811955</v>
      </c>
      <c r="BD141" s="7">
        <f t="shared" si="10"/>
        <v>6.6892351134507777</v>
      </c>
      <c r="BE141" s="7">
        <f t="shared" si="13"/>
        <v>81.885208739289325</v>
      </c>
      <c r="BF141" s="7">
        <f t="shared" si="11"/>
        <v>80.831562990352893</v>
      </c>
      <c r="CC141" s="31">
        <v>43301</v>
      </c>
      <c r="CD141" s="32">
        <v>35.4</v>
      </c>
      <c r="CE141" s="4"/>
      <c r="CF141" s="130"/>
      <c r="CG141" s="4"/>
      <c r="CH141" s="4"/>
    </row>
    <row r="142" spans="2:86" x14ac:dyDescent="0.5">
      <c r="B142" s="28">
        <v>45132</v>
      </c>
      <c r="C142" s="4">
        <v>81.16</v>
      </c>
      <c r="D142" s="7">
        <f t="shared" si="8"/>
        <v>78.192380952380944</v>
      </c>
      <c r="E142" s="7">
        <f t="shared" si="14"/>
        <v>72.910980392156887</v>
      </c>
      <c r="F142" s="7">
        <f t="shared" si="15"/>
        <v>5.281400560224057</v>
      </c>
      <c r="Z142" s="31">
        <v>43304</v>
      </c>
      <c r="AA142" s="32">
        <v>35.72</v>
      </c>
      <c r="AB142" s="4"/>
      <c r="AX142" s="28">
        <v>45132</v>
      </c>
      <c r="AY142" s="4">
        <v>81.16</v>
      </c>
      <c r="AZ142" s="7">
        <f t="shared" si="9"/>
        <v>78.708375106202595</v>
      </c>
      <c r="BA142" s="7">
        <f t="shared" si="16"/>
        <v>74.417530705258898</v>
      </c>
      <c r="BC142" s="7">
        <f t="shared" si="12"/>
        <v>3.3903965195943186</v>
      </c>
      <c r="BD142" s="7">
        <f t="shared" si="10"/>
        <v>6.7504031328387271</v>
      </c>
      <c r="BE142" s="7">
        <f t="shared" si="13"/>
        <v>82.098771625796914</v>
      </c>
      <c r="BF142" s="7">
        <f t="shared" si="11"/>
        <v>81.167933838097625</v>
      </c>
      <c r="CC142" s="31">
        <v>43304</v>
      </c>
      <c r="CD142" s="32">
        <v>35.72</v>
      </c>
      <c r="CE142" s="4"/>
      <c r="CF142" s="130"/>
      <c r="CG142" s="4"/>
      <c r="CH142" s="4"/>
    </row>
    <row r="143" spans="2:86" x14ac:dyDescent="0.5">
      <c r="B143" s="28">
        <v>45133</v>
      </c>
      <c r="C143" s="4">
        <v>81.44</v>
      </c>
      <c r="D143" s="7">
        <f t="shared" si="8"/>
        <v>78.562380952380948</v>
      </c>
      <c r="E143" s="7">
        <f t="shared" si="14"/>
        <v>73.25843137254904</v>
      </c>
      <c r="F143" s="7">
        <f t="shared" si="15"/>
        <v>5.3039495798319081</v>
      </c>
      <c r="Z143" s="31">
        <v>43305</v>
      </c>
      <c r="AA143" s="32">
        <v>35.85</v>
      </c>
      <c r="AB143" s="4"/>
      <c r="AX143" s="28">
        <v>45133</v>
      </c>
      <c r="AY143" s="4">
        <v>81.44</v>
      </c>
      <c r="AZ143" s="7">
        <f t="shared" si="9"/>
        <v>78.96852985799282</v>
      </c>
      <c r="BA143" s="7">
        <f t="shared" si="16"/>
        <v>74.692921657993836</v>
      </c>
      <c r="BC143" s="7">
        <f t="shared" si="12"/>
        <v>3.3415605698823896</v>
      </c>
      <c r="BD143" s="7">
        <f t="shared" si="10"/>
        <v>6.8065272698823378</v>
      </c>
      <c r="BE143" s="7">
        <f t="shared" si="13"/>
        <v>82.31009042787521</v>
      </c>
      <c r="BF143" s="7">
        <f t="shared" si="11"/>
        <v>81.499448927876173</v>
      </c>
      <c r="CC143" s="31">
        <v>43305</v>
      </c>
      <c r="CD143" s="32">
        <v>35.85</v>
      </c>
      <c r="CE143" s="4"/>
      <c r="CF143" s="130"/>
      <c r="CG143" s="4"/>
      <c r="CH143" s="4"/>
    </row>
    <row r="144" spans="2:86" x14ac:dyDescent="0.5">
      <c r="B144" s="28">
        <v>45134</v>
      </c>
      <c r="C144" s="4">
        <v>80.709999999999994</v>
      </c>
      <c r="D144" s="7">
        <f t="shared" si="8"/>
        <v>78.84571428571428</v>
      </c>
      <c r="E144" s="7">
        <f t="shared" si="14"/>
        <v>73.615294117647082</v>
      </c>
      <c r="F144" s="7">
        <f t="shared" si="15"/>
        <v>5.230420168067198</v>
      </c>
      <c r="Z144" s="31">
        <v>43306</v>
      </c>
      <c r="AA144" s="32">
        <v>35.380000000000003</v>
      </c>
      <c r="AB144" s="4"/>
      <c r="AX144" s="28">
        <v>45134</v>
      </c>
      <c r="AY144" s="4">
        <v>80.709999999999994</v>
      </c>
      <c r="AZ144" s="7">
        <f t="shared" si="9"/>
        <v>79.134384157231594</v>
      </c>
      <c r="BA144" s="7">
        <f t="shared" si="16"/>
        <v>74.928885514543111</v>
      </c>
      <c r="BC144" s="7">
        <f t="shared" si="12"/>
        <v>3.2008677264922341</v>
      </c>
      <c r="BD144" s="7">
        <f t="shared" si="10"/>
        <v>6.8178283919400116</v>
      </c>
      <c r="BE144" s="7">
        <f t="shared" si="13"/>
        <v>82.335251883723828</v>
      </c>
      <c r="BF144" s="7">
        <f t="shared" si="11"/>
        <v>81.746713906483123</v>
      </c>
      <c r="CC144" s="31">
        <v>43306</v>
      </c>
      <c r="CD144" s="32">
        <v>35.380000000000003</v>
      </c>
      <c r="CE144" s="4"/>
      <c r="CF144" s="130"/>
      <c r="CG144" s="4"/>
      <c r="CH144" s="4"/>
    </row>
    <row r="145" spans="2:86" x14ac:dyDescent="0.5">
      <c r="B145" s="28">
        <v>45135</v>
      </c>
      <c r="C145" s="4">
        <v>81.81</v>
      </c>
      <c r="D145" s="7">
        <f t="shared" si="8"/>
        <v>79.163333333333327</v>
      </c>
      <c r="E145" s="7">
        <f t="shared" si="14"/>
        <v>73.980588235294135</v>
      </c>
      <c r="F145" s="7">
        <f t="shared" si="15"/>
        <v>5.1827450980391916</v>
      </c>
      <c r="Z145" s="31">
        <v>43307</v>
      </c>
      <c r="AA145" s="32">
        <v>34.86</v>
      </c>
      <c r="AB145" s="4"/>
      <c r="AX145" s="28">
        <v>45135</v>
      </c>
      <c r="AY145" s="4">
        <v>81.81</v>
      </c>
      <c r="AZ145" s="7">
        <f t="shared" si="9"/>
        <v>79.389204713685729</v>
      </c>
      <c r="BA145" s="7">
        <f t="shared" si="16"/>
        <v>75.198733141423773</v>
      </c>
      <c r="BC145" s="7">
        <f t="shared" si="12"/>
        <v>3.1480866731754986</v>
      </c>
      <c r="BD145" s="7">
        <f t="shared" si="10"/>
        <v>6.8574983281269084</v>
      </c>
      <c r="BE145" s="7">
        <f t="shared" si="13"/>
        <v>82.537291386861227</v>
      </c>
      <c r="BF145" s="7">
        <f t="shared" si="11"/>
        <v>82.056231469550681</v>
      </c>
      <c r="CC145" s="31">
        <v>43307</v>
      </c>
      <c r="CD145" s="32">
        <v>34.86</v>
      </c>
      <c r="CE145" s="4"/>
      <c r="CF145" s="130"/>
      <c r="CG145" s="4"/>
      <c r="CH145" s="4"/>
    </row>
    <row r="146" spans="2:86" x14ac:dyDescent="0.5">
      <c r="B146" s="28">
        <v>45138</v>
      </c>
      <c r="C146" s="4">
        <v>81.709999999999994</v>
      </c>
      <c r="D146" s="7">
        <f t="shared" si="8"/>
        <v>79.444285714285726</v>
      </c>
      <c r="E146" s="7">
        <f t="shared" si="14"/>
        <v>74.366274509803944</v>
      </c>
      <c r="F146" s="7">
        <f t="shared" si="15"/>
        <v>5.0780112044817827</v>
      </c>
      <c r="Z146" s="31">
        <v>43308</v>
      </c>
      <c r="AA146" s="32">
        <v>35.03</v>
      </c>
      <c r="AB146" s="4"/>
      <c r="AX146" s="28">
        <v>45138</v>
      </c>
      <c r="AY146" s="4">
        <v>81.709999999999994</v>
      </c>
      <c r="AZ146" s="7">
        <f t="shared" si="9"/>
        <v>79.610232836191841</v>
      </c>
      <c r="BA146" s="7">
        <f t="shared" si="16"/>
        <v>75.454076939799307</v>
      </c>
      <c r="BC146" s="7">
        <f t="shared" si="12"/>
        <v>3.064051207702974</v>
      </c>
      <c r="BD146" s="7">
        <f t="shared" si="10"/>
        <v>6.8765660599727596</v>
      </c>
      <c r="BE146" s="7">
        <f t="shared" si="13"/>
        <v>82.674284043894815</v>
      </c>
      <c r="BF146" s="7">
        <f t="shared" si="11"/>
        <v>82.330642999772067</v>
      </c>
      <c r="CC146" s="31">
        <v>43308</v>
      </c>
      <c r="CD146" s="32">
        <v>35.03</v>
      </c>
      <c r="CE146" s="4"/>
      <c r="CF146" s="130"/>
      <c r="CG146" s="4"/>
      <c r="CH146" s="4"/>
    </row>
    <row r="147" spans="2:86" x14ac:dyDescent="0.5">
      <c r="B147" s="28">
        <v>45139</v>
      </c>
      <c r="C147" s="4">
        <v>81.96</v>
      </c>
      <c r="D147" s="7">
        <f t="shared" si="8"/>
        <v>79.689523809523806</v>
      </c>
      <c r="E147" s="7">
        <f t="shared" si="14"/>
        <v>74.72980392156866</v>
      </c>
      <c r="F147" s="7">
        <f t="shared" si="15"/>
        <v>4.9597198879551456</v>
      </c>
      <c r="Z147" s="31">
        <v>43311</v>
      </c>
      <c r="AA147" s="32">
        <v>34.9</v>
      </c>
      <c r="AB147" s="4"/>
      <c r="AX147" s="28">
        <v>45139</v>
      </c>
      <c r="AY147" s="4">
        <v>81.96</v>
      </c>
      <c r="AZ147" s="7">
        <f t="shared" si="9"/>
        <v>79.834020185125951</v>
      </c>
      <c r="BA147" s="7">
        <f t="shared" si="16"/>
        <v>75.709211177454236</v>
      </c>
      <c r="BC147" s="7">
        <f t="shared" si="12"/>
        <v>2.9884726346337516</v>
      </c>
      <c r="BD147" s="7">
        <f t="shared" si="10"/>
        <v>6.8904339038338804</v>
      </c>
      <c r="BE147" s="7">
        <f t="shared" si="13"/>
        <v>82.822492819759702</v>
      </c>
      <c r="BF147" s="7">
        <f t="shared" si="11"/>
        <v>82.599645081288116</v>
      </c>
      <c r="CC147" s="31">
        <v>43311</v>
      </c>
      <c r="CD147" s="32">
        <v>34.9</v>
      </c>
      <c r="CE147" s="4"/>
      <c r="CF147" s="130"/>
      <c r="CG147" s="4"/>
      <c r="CH147" s="4"/>
    </row>
    <row r="148" spans="2:86" x14ac:dyDescent="0.5">
      <c r="B148" s="28">
        <v>45140</v>
      </c>
      <c r="C148" s="4">
        <v>81.33</v>
      </c>
      <c r="D148" s="7">
        <f t="shared" si="8"/>
        <v>79.892380952380947</v>
      </c>
      <c r="E148" s="7">
        <f t="shared" si="14"/>
        <v>75.074705882352973</v>
      </c>
      <c r="F148" s="7">
        <f t="shared" si="15"/>
        <v>4.817675070027974</v>
      </c>
      <c r="Z148" s="31">
        <v>43312</v>
      </c>
      <c r="AA148" s="32">
        <v>35.5</v>
      </c>
      <c r="AB148" s="4"/>
      <c r="AX148" s="28">
        <v>45140</v>
      </c>
      <c r="AY148" s="4">
        <v>81.33</v>
      </c>
      <c r="AZ148" s="7">
        <f t="shared" si="9"/>
        <v>79.976494453209199</v>
      </c>
      <c r="BA148" s="7">
        <f t="shared" si="16"/>
        <v>75.929634268534457</v>
      </c>
      <c r="BC148" s="7">
        <f t="shared" si="12"/>
        <v>2.8407722930133161</v>
      </c>
      <c r="BD148" s="7">
        <f t="shared" si="10"/>
        <v>6.8655264612383036</v>
      </c>
      <c r="BE148" s="7">
        <f t="shared" si="13"/>
        <v>82.817266746222515</v>
      </c>
      <c r="BF148" s="7">
        <f t="shared" si="11"/>
        <v>82.795160729772761</v>
      </c>
      <c r="CC148" s="31">
        <v>43312</v>
      </c>
      <c r="CD148" s="32">
        <v>35.5</v>
      </c>
      <c r="CE148" s="4"/>
      <c r="CF148" s="130"/>
      <c r="CG148" s="4"/>
      <c r="CH148" s="4"/>
    </row>
    <row r="149" spans="2:86" x14ac:dyDescent="0.5">
      <c r="B149" s="28">
        <v>45141</v>
      </c>
      <c r="C149" s="4">
        <v>85.93</v>
      </c>
      <c r="D149" s="7">
        <f t="shared" si="8"/>
        <v>80.363809523809522</v>
      </c>
      <c r="E149" s="7">
        <f t="shared" si="14"/>
        <v>75.507647058823551</v>
      </c>
      <c r="F149" s="7">
        <f t="shared" si="15"/>
        <v>4.8561624649859709</v>
      </c>
      <c r="Z149" s="31">
        <v>43313</v>
      </c>
      <c r="AA149" s="32">
        <v>35.08</v>
      </c>
      <c r="AB149" s="4"/>
      <c r="AX149" s="28">
        <v>45141</v>
      </c>
      <c r="AY149" s="4">
        <v>85.93</v>
      </c>
      <c r="AZ149" s="7">
        <f t="shared" si="9"/>
        <v>80.543494981474993</v>
      </c>
      <c r="BA149" s="7">
        <f t="shared" si="16"/>
        <v>76.321805473689977</v>
      </c>
      <c r="BC149" s="7">
        <f t="shared" si="12"/>
        <v>3.1003359295063717</v>
      </c>
      <c r="BD149" s="7">
        <f t="shared" si="10"/>
        <v>7.0050098526084383</v>
      </c>
      <c r="BE149" s="7">
        <f t="shared" si="13"/>
        <v>83.643830910981364</v>
      </c>
      <c r="BF149" s="7">
        <f t="shared" si="11"/>
        <v>83.326815326298416</v>
      </c>
      <c r="CC149" s="31">
        <v>43313</v>
      </c>
      <c r="CD149" s="32">
        <v>35.08</v>
      </c>
      <c r="CE149" s="4"/>
      <c r="CF149" s="130"/>
      <c r="CG149" s="4"/>
      <c r="CH149" s="4"/>
    </row>
    <row r="150" spans="2:86" x14ac:dyDescent="0.5">
      <c r="B150" s="28">
        <v>45142</v>
      </c>
      <c r="C150" s="4">
        <v>86.14</v>
      </c>
      <c r="D150" s="7">
        <f t="shared" si="8"/>
        <v>80.917619047619056</v>
      </c>
      <c r="E150" s="7">
        <f t="shared" si="14"/>
        <v>75.902549019607861</v>
      </c>
      <c r="F150" s="7">
        <f t="shared" si="15"/>
        <v>5.0150700280111948</v>
      </c>
      <c r="Z150" s="31">
        <v>43314</v>
      </c>
      <c r="AA150" s="32">
        <v>34.11</v>
      </c>
      <c r="AB150" s="4"/>
      <c r="AX150" s="28">
        <v>45142</v>
      </c>
      <c r="AY150" s="4">
        <v>86.14</v>
      </c>
      <c r="AZ150" s="7">
        <f t="shared" si="9"/>
        <v>81.076495459429751</v>
      </c>
      <c r="BA150" s="7">
        <f t="shared" si="16"/>
        <v>76.70683271001586</v>
      </c>
      <c r="BC150" s="7">
        <f t="shared" si="12"/>
        <v>3.3024354554944182</v>
      </c>
      <c r="BD150" s="7">
        <f t="shared" si="10"/>
        <v>7.131772249776418</v>
      </c>
      <c r="BE150" s="7">
        <f t="shared" si="13"/>
        <v>84.378930914924169</v>
      </c>
      <c r="BF150" s="7">
        <f t="shared" si="11"/>
        <v>83.838604959792278</v>
      </c>
      <c r="CC150" s="31">
        <v>43314</v>
      </c>
      <c r="CD150" s="32">
        <v>34.11</v>
      </c>
      <c r="CE150" s="4"/>
      <c r="CF150" s="130"/>
      <c r="CG150" s="4"/>
      <c r="CH150" s="4"/>
    </row>
    <row r="151" spans="2:86" x14ac:dyDescent="0.5">
      <c r="B151" s="28">
        <v>45145</v>
      </c>
      <c r="C151" s="4">
        <v>86.27</v>
      </c>
      <c r="D151" s="7">
        <f t="shared" ref="D151:D214" si="17">AVERAGE(C131:C151)</f>
        <v>81.406190476190488</v>
      </c>
      <c r="E151" s="7">
        <f t="shared" si="14"/>
        <v>76.332941176470598</v>
      </c>
      <c r="F151" s="7">
        <f t="shared" si="15"/>
        <v>5.0732492997198904</v>
      </c>
      <c r="Z151" s="31">
        <v>43315</v>
      </c>
      <c r="AA151" s="32">
        <v>34.75</v>
      </c>
      <c r="AB151" s="4"/>
      <c r="AX151" s="28">
        <v>45145</v>
      </c>
      <c r="AY151" s="4">
        <v>86.27</v>
      </c>
      <c r="AZ151" s="7">
        <f t="shared" si="9"/>
        <v>81.571114939484062</v>
      </c>
      <c r="BA151" s="7">
        <f t="shared" si="16"/>
        <v>77.081858878250529</v>
      </c>
      <c r="BC151" s="7">
        <f t="shared" si="12"/>
        <v>3.4511377477148955</v>
      </c>
      <c r="BD151" s="7">
        <f t="shared" si="10"/>
        <v>7.241783487962806</v>
      </c>
      <c r="BE151" s="7">
        <f t="shared" si="13"/>
        <v>85.022252687198957</v>
      </c>
      <c r="BF151" s="7">
        <f t="shared" si="11"/>
        <v>84.323642366213335</v>
      </c>
      <c r="CC151" s="31">
        <v>43315</v>
      </c>
      <c r="CD151" s="32">
        <v>34.75</v>
      </c>
      <c r="CE151" s="4"/>
      <c r="CF151" s="130"/>
      <c r="CG151" s="4"/>
      <c r="CH151" s="4"/>
    </row>
    <row r="152" spans="2:86" x14ac:dyDescent="0.5">
      <c r="B152" s="28">
        <v>45146</v>
      </c>
      <c r="C152" s="4">
        <v>82.48</v>
      </c>
      <c r="D152" s="7">
        <f t="shared" si="17"/>
        <v>81.724285714285713</v>
      </c>
      <c r="E152" s="7">
        <f t="shared" si="14"/>
        <v>76.71549019607842</v>
      </c>
      <c r="F152" s="7">
        <f t="shared" si="15"/>
        <v>5.0087955182072932</v>
      </c>
      <c r="Z152" s="31">
        <v>43318</v>
      </c>
      <c r="AA152" s="32">
        <v>35.26</v>
      </c>
      <c r="AB152" s="4"/>
      <c r="AX152" s="28">
        <v>45146</v>
      </c>
      <c r="AY152" s="4">
        <v>82.48</v>
      </c>
      <c r="AZ152" s="7">
        <f t="shared" si="9"/>
        <v>81.657675421437958</v>
      </c>
      <c r="BA152" s="7">
        <f t="shared" si="16"/>
        <v>77.293550686946588</v>
      </c>
      <c r="BC152" s="7">
        <f t="shared" si="12"/>
        <v>3.194430751333897</v>
      </c>
      <c r="BD152" s="7">
        <f t="shared" si="10"/>
        <v>7.1838511866278481</v>
      </c>
      <c r="BE152" s="7">
        <f t="shared" si="13"/>
        <v>84.852106172771855</v>
      </c>
      <c r="BF152" s="7">
        <f t="shared" si="11"/>
        <v>84.477401873574436</v>
      </c>
      <c r="CC152" s="31">
        <v>43318</v>
      </c>
      <c r="CD152" s="32">
        <v>35.26</v>
      </c>
      <c r="CE152" s="4"/>
      <c r="CF152" s="130"/>
      <c r="CG152" s="4"/>
      <c r="CH152" s="4"/>
    </row>
    <row r="153" spans="2:86" x14ac:dyDescent="0.5">
      <c r="B153" s="28">
        <v>45147</v>
      </c>
      <c r="C153" s="4">
        <v>81.7</v>
      </c>
      <c r="D153" s="7">
        <f t="shared" si="17"/>
        <v>81.902380952380952</v>
      </c>
      <c r="E153" s="7">
        <f t="shared" si="14"/>
        <v>77.058039215686264</v>
      </c>
      <c r="F153" s="7">
        <f t="shared" si="15"/>
        <v>4.8443417366946875</v>
      </c>
      <c r="Z153" s="31">
        <v>43319</v>
      </c>
      <c r="AA153" s="32">
        <v>35.909999999999997</v>
      </c>
      <c r="AB153" s="4"/>
      <c r="AX153" s="28">
        <v>45147</v>
      </c>
      <c r="AY153" s="4">
        <v>81.7</v>
      </c>
      <c r="AZ153" s="7">
        <f t="shared" ref="AZ153:AZ216" si="18">AY153*$AZ$1+AZ152*(1-$AZ$1)</f>
        <v>81.661706333681963</v>
      </c>
      <c r="BA153" s="7">
        <f t="shared" si="16"/>
        <v>77.466352620791824</v>
      </c>
      <c r="BC153" s="7">
        <f t="shared" si="12"/>
        <v>2.8709248747896368</v>
      </c>
      <c r="BD153" s="7">
        <f t="shared" si="10"/>
        <v>7.0841692100665199</v>
      </c>
      <c r="BE153" s="7">
        <f t="shared" si="13"/>
        <v>84.532631208471599</v>
      </c>
      <c r="BF153" s="7">
        <f t="shared" si="11"/>
        <v>84.550521830858344</v>
      </c>
      <c r="CC153" s="31">
        <v>43319</v>
      </c>
      <c r="CD153" s="32">
        <v>35.909999999999997</v>
      </c>
      <c r="CE153" s="4"/>
      <c r="CF153" s="130"/>
      <c r="CG153" s="4"/>
      <c r="CH153" s="4"/>
    </row>
    <row r="154" spans="2:86" x14ac:dyDescent="0.5">
      <c r="B154" s="28">
        <v>45148</v>
      </c>
      <c r="C154" s="4">
        <v>81.599999999999994</v>
      </c>
      <c r="D154" s="7">
        <f t="shared" si="17"/>
        <v>82.074285714285722</v>
      </c>
      <c r="E154" s="7">
        <f t="shared" si="14"/>
        <v>77.375294117647044</v>
      </c>
      <c r="F154" s="7">
        <f t="shared" si="15"/>
        <v>4.6989915966386775</v>
      </c>
      <c r="Z154" s="31">
        <v>43320</v>
      </c>
      <c r="AA154" s="32">
        <v>35.75</v>
      </c>
      <c r="AB154" s="4"/>
      <c r="AX154" s="28">
        <v>45148</v>
      </c>
      <c r="AY154" s="4">
        <v>81.599999999999994</v>
      </c>
      <c r="AZ154" s="7">
        <f t="shared" si="18"/>
        <v>81.655829539997967</v>
      </c>
      <c r="BA154" s="7">
        <f t="shared" si="16"/>
        <v>77.628456439584312</v>
      </c>
      <c r="BC154" s="7">
        <f t="shared" si="12"/>
        <v>2.5523333901157912</v>
      </c>
      <c r="BD154" s="7">
        <f t="shared" si="10"/>
        <v>6.9720333932934437</v>
      </c>
      <c r="BE154" s="7">
        <f t="shared" si="13"/>
        <v>84.208162930113758</v>
      </c>
      <c r="BF154" s="7">
        <f t="shared" si="11"/>
        <v>84.600489832877756</v>
      </c>
      <c r="CC154" s="31">
        <v>43320</v>
      </c>
      <c r="CD154" s="32">
        <v>35.75</v>
      </c>
      <c r="CE154" s="4"/>
      <c r="CF154" s="130"/>
      <c r="CG154" s="4"/>
      <c r="CH154" s="4"/>
    </row>
    <row r="155" spans="2:86" x14ac:dyDescent="0.5">
      <c r="B155" s="28">
        <v>45149</v>
      </c>
      <c r="C155" s="4">
        <v>81.41</v>
      </c>
      <c r="D155" s="7">
        <f t="shared" si="17"/>
        <v>82.115238095238098</v>
      </c>
      <c r="E155" s="7">
        <f t="shared" si="14"/>
        <v>77.662156862745064</v>
      </c>
      <c r="F155" s="7">
        <f t="shared" si="15"/>
        <v>4.4530812324930338</v>
      </c>
      <c r="Z155" s="31">
        <v>43321</v>
      </c>
      <c r="AA155" s="32">
        <v>35.090000000000003</v>
      </c>
      <c r="AB155" s="4"/>
      <c r="AX155" s="28">
        <v>45149</v>
      </c>
      <c r="AY155" s="4">
        <v>81.41</v>
      </c>
      <c r="AZ155" s="7">
        <f t="shared" si="18"/>
        <v>81.632417202855308</v>
      </c>
      <c r="BA155" s="7">
        <f t="shared" si="16"/>
        <v>77.776752265482969</v>
      </c>
      <c r="BC155" s="7">
        <f t="shared" si="12"/>
        <v>2.2420884867487558</v>
      </c>
      <c r="BD155" s="7">
        <f t="shared" si="10"/>
        <v>6.8455945597233097</v>
      </c>
      <c r="BE155" s="7">
        <f t="shared" si="13"/>
        <v>83.874505689604064</v>
      </c>
      <c r="BF155" s="7">
        <f t="shared" si="11"/>
        <v>84.622346825206279</v>
      </c>
      <c r="CC155" s="31">
        <v>43321</v>
      </c>
      <c r="CD155" s="32">
        <v>35.090000000000003</v>
      </c>
      <c r="CE155" s="4"/>
      <c r="CF155" s="130"/>
      <c r="CG155" s="4"/>
      <c r="CH155" s="4"/>
    </row>
    <row r="156" spans="2:86" x14ac:dyDescent="0.5">
      <c r="B156" s="28">
        <v>45152</v>
      </c>
      <c r="C156" s="4">
        <v>81.96</v>
      </c>
      <c r="D156" s="7">
        <f t="shared" si="17"/>
        <v>82.194761904761918</v>
      </c>
      <c r="E156" s="7">
        <f t="shared" si="14"/>
        <v>77.958431372549001</v>
      </c>
      <c r="F156" s="7">
        <f t="shared" si="15"/>
        <v>4.2363305322129179</v>
      </c>
      <c r="Z156" s="31">
        <v>43322</v>
      </c>
      <c r="AA156" s="32">
        <v>34.54</v>
      </c>
      <c r="AB156" s="4"/>
      <c r="AX156" s="28">
        <v>45152</v>
      </c>
      <c r="AY156" s="4">
        <v>81.96</v>
      </c>
      <c r="AZ156" s="7">
        <f t="shared" si="18"/>
        <v>81.66361556448814</v>
      </c>
      <c r="BA156" s="7">
        <f t="shared" si="16"/>
        <v>77.940801196248344</v>
      </c>
      <c r="BC156" s="7">
        <f t="shared" si="12"/>
        <v>2.0061979732715542</v>
      </c>
      <c r="BD156" s="7">
        <f t="shared" si="10"/>
        <v>6.7340641310067468</v>
      </c>
      <c r="BE156" s="7">
        <f t="shared" si="13"/>
        <v>83.669813537759694</v>
      </c>
      <c r="BF156" s="7">
        <f t="shared" si="11"/>
        <v>84.674865327255091</v>
      </c>
      <c r="CC156" s="31">
        <v>43322</v>
      </c>
      <c r="CD156" s="32">
        <v>34.54</v>
      </c>
      <c r="CE156" s="4"/>
      <c r="CF156" s="130"/>
      <c r="CG156" s="4"/>
      <c r="CH156" s="4"/>
    </row>
    <row r="157" spans="2:86" x14ac:dyDescent="0.5">
      <c r="B157" s="28">
        <v>45153</v>
      </c>
      <c r="C157" s="4">
        <v>80.52</v>
      </c>
      <c r="D157" s="7">
        <f t="shared" si="17"/>
        <v>82.174761904761908</v>
      </c>
      <c r="E157" s="7">
        <f t="shared" si="14"/>
        <v>78.203921568627436</v>
      </c>
      <c r="F157" s="7">
        <f t="shared" si="15"/>
        <v>3.9708403361344722</v>
      </c>
      <c r="Z157" s="31">
        <v>43325</v>
      </c>
      <c r="AA157" s="32">
        <v>34.03</v>
      </c>
      <c r="AB157" s="4"/>
      <c r="AX157" s="28">
        <v>45153</v>
      </c>
      <c r="AY157" s="4">
        <v>80.52</v>
      </c>
      <c r="AZ157" s="7">
        <f t="shared" si="18"/>
        <v>81.554699796441653</v>
      </c>
      <c r="BA157" s="7">
        <f t="shared" si="16"/>
        <v>78.041946247375861</v>
      </c>
      <c r="BC157" s="7">
        <f t="shared" si="12"/>
        <v>1.6575351277445804</v>
      </c>
      <c r="BD157" s="7">
        <f t="shared" si="10"/>
        <v>6.560809789844626</v>
      </c>
      <c r="BE157" s="7">
        <f t="shared" si="13"/>
        <v>83.212234924186234</v>
      </c>
      <c r="BF157" s="7">
        <f t="shared" si="11"/>
        <v>84.602756037220487</v>
      </c>
      <c r="CC157" s="31">
        <v>43325</v>
      </c>
      <c r="CD157" s="32">
        <v>34.03</v>
      </c>
      <c r="CE157" s="4"/>
      <c r="CF157" s="130"/>
      <c r="CG157" s="4"/>
      <c r="CH157" s="4"/>
    </row>
    <row r="158" spans="2:86" x14ac:dyDescent="0.5">
      <c r="B158" s="28">
        <v>45154</v>
      </c>
      <c r="C158" s="4">
        <v>80.260000000000005</v>
      </c>
      <c r="D158" s="7">
        <f t="shared" si="17"/>
        <v>82.070000000000007</v>
      </c>
      <c r="E158" s="7">
        <f t="shared" si="14"/>
        <v>78.410980392156858</v>
      </c>
      <c r="F158" s="7">
        <f t="shared" si="15"/>
        <v>3.6590196078431489</v>
      </c>
      <c r="Z158" s="31">
        <v>43326</v>
      </c>
      <c r="AA158" s="32">
        <v>34.39</v>
      </c>
      <c r="AB158" s="4"/>
      <c r="AX158" s="28">
        <v>45154</v>
      </c>
      <c r="AY158" s="4">
        <v>80.260000000000005</v>
      </c>
      <c r="AZ158" s="7">
        <f t="shared" si="18"/>
        <v>81.431395053923396</v>
      </c>
      <c r="BA158" s="7">
        <f t="shared" si="16"/>
        <v>78.128928747478767</v>
      </c>
      <c r="BC158" s="7">
        <f t="shared" si="12"/>
        <v>1.3272936870069856</v>
      </c>
      <c r="BD158" s="7">
        <f t="shared" si="10"/>
        <v>6.3760337042759261</v>
      </c>
      <c r="BE158" s="7">
        <f t="shared" si="13"/>
        <v>82.758688740930381</v>
      </c>
      <c r="BF158" s="7">
        <f t="shared" si="11"/>
        <v>84.504962451754693</v>
      </c>
      <c r="CC158" s="31">
        <v>43326</v>
      </c>
      <c r="CD158" s="32">
        <v>34.39</v>
      </c>
      <c r="CE158" s="4"/>
      <c r="CF158" s="130"/>
      <c r="CG158" s="4"/>
      <c r="CH158" s="4"/>
    </row>
    <row r="159" spans="2:86" x14ac:dyDescent="0.5">
      <c r="B159" s="28">
        <v>45155</v>
      </c>
      <c r="C159" s="4">
        <v>79.2</v>
      </c>
      <c r="D159" s="7">
        <f t="shared" si="17"/>
        <v>81.94285714285715</v>
      </c>
      <c r="E159" s="7">
        <f t="shared" si="14"/>
        <v>78.581568627450963</v>
      </c>
      <c r="F159" s="7">
        <f t="shared" si="15"/>
        <v>3.3612885154061871</v>
      </c>
      <c r="Z159" s="31">
        <v>43327</v>
      </c>
      <c r="AA159" s="32">
        <v>34.19</v>
      </c>
      <c r="AB159" s="4"/>
      <c r="AX159" s="28">
        <v>45155</v>
      </c>
      <c r="AY159" s="4">
        <v>79.2</v>
      </c>
      <c r="AZ159" s="7">
        <f t="shared" si="18"/>
        <v>81.218881239264022</v>
      </c>
      <c r="BA159" s="7">
        <f t="shared" si="16"/>
        <v>78.170931541695296</v>
      </c>
      <c r="BC159" s="7">
        <f t="shared" si="12"/>
        <v>0.93966027463898172</v>
      </c>
      <c r="BD159" s="7">
        <f t="shared" si="10"/>
        <v>6.1502453775415518</v>
      </c>
      <c r="BE159" s="7">
        <f t="shared" si="13"/>
        <v>82.158541513903003</v>
      </c>
      <c r="BF159" s="7">
        <f t="shared" si="11"/>
        <v>84.321176919236848</v>
      </c>
      <c r="CC159" s="31">
        <v>43327</v>
      </c>
      <c r="CD159" s="32">
        <v>34.19</v>
      </c>
      <c r="CE159" s="4"/>
      <c r="CF159" s="130"/>
      <c r="CG159" s="4"/>
      <c r="CH159" s="4"/>
    </row>
    <row r="160" spans="2:86" x14ac:dyDescent="0.5">
      <c r="B160" s="28">
        <v>45156</v>
      </c>
      <c r="C160" s="4">
        <v>81.16</v>
      </c>
      <c r="D160" s="7">
        <f t="shared" si="17"/>
        <v>81.922857142857154</v>
      </c>
      <c r="E160" s="7">
        <f t="shared" si="14"/>
        <v>78.782156862745083</v>
      </c>
      <c r="F160" s="7">
        <f t="shared" si="15"/>
        <v>3.1407002801120711</v>
      </c>
      <c r="Z160" s="31">
        <v>43328</v>
      </c>
      <c r="AA160" s="32">
        <v>33.630000000000003</v>
      </c>
      <c r="AB160" s="4"/>
      <c r="AX160" s="28">
        <v>45156</v>
      </c>
      <c r="AY160" s="4">
        <v>81.16</v>
      </c>
      <c r="AZ160" s="7">
        <f t="shared" si="18"/>
        <v>81.213273502191257</v>
      </c>
      <c r="BA160" s="7">
        <f t="shared" si="16"/>
        <v>78.288149912609214</v>
      </c>
      <c r="BC160" s="7">
        <f t="shared" si="12"/>
        <v>0.77751575868697387</v>
      </c>
      <c r="BD160" s="7">
        <f t="shared" si="10"/>
        <v>6.0023080347852158</v>
      </c>
      <c r="BE160" s="7">
        <f t="shared" si="13"/>
        <v>81.99078926087823</v>
      </c>
      <c r="BF160" s="7">
        <f t="shared" si="11"/>
        <v>84.29045794739443</v>
      </c>
      <c r="CC160" s="31">
        <v>43328</v>
      </c>
      <c r="CD160" s="32">
        <v>33.630000000000003</v>
      </c>
      <c r="CE160" s="4"/>
      <c r="CF160" s="130"/>
      <c r="CG160" s="4"/>
      <c r="CH160" s="4"/>
    </row>
    <row r="161" spans="2:86" x14ac:dyDescent="0.5">
      <c r="B161" s="28">
        <v>45159</v>
      </c>
      <c r="C161" s="4">
        <v>81.55</v>
      </c>
      <c r="D161" s="7">
        <f t="shared" si="17"/>
        <v>81.959047619047624</v>
      </c>
      <c r="E161" s="7">
        <f t="shared" si="14"/>
        <v>78.977647058823507</v>
      </c>
      <c r="F161" s="7">
        <f t="shared" si="15"/>
        <v>2.9814005602241167</v>
      </c>
      <c r="Z161" s="31">
        <v>43329</v>
      </c>
      <c r="AA161" s="32">
        <v>33.72</v>
      </c>
      <c r="AB161" s="4"/>
      <c r="AX161" s="28">
        <v>45159</v>
      </c>
      <c r="AY161" s="4">
        <v>81.55</v>
      </c>
      <c r="AZ161" s="7">
        <f t="shared" si="18"/>
        <v>81.245342692458749</v>
      </c>
      <c r="BA161" s="7">
        <f t="shared" si="16"/>
        <v>78.416065602310823</v>
      </c>
      <c r="BC161" s="7">
        <f t="shared" si="12"/>
        <v>0.66450972271223918</v>
      </c>
      <c r="BD161" s="7">
        <f t="shared" si="10"/>
        <v>5.8677999918985932</v>
      </c>
      <c r="BE161" s="7">
        <f t="shared" si="13"/>
        <v>81.909852415170988</v>
      </c>
      <c r="BF161" s="7">
        <f t="shared" si="11"/>
        <v>84.283865594209416</v>
      </c>
      <c r="CC161" s="31">
        <v>43329</v>
      </c>
      <c r="CD161" s="32">
        <v>33.72</v>
      </c>
      <c r="CE161" s="4"/>
      <c r="CF161" s="130"/>
      <c r="CG161" s="4"/>
      <c r="CH161" s="4"/>
    </row>
    <row r="162" spans="2:86" x14ac:dyDescent="0.5">
      <c r="B162" s="28">
        <v>45160</v>
      </c>
      <c r="C162" s="4">
        <v>81.53</v>
      </c>
      <c r="D162" s="7">
        <f t="shared" si="17"/>
        <v>81.991904761904763</v>
      </c>
      <c r="E162" s="7">
        <f t="shared" si="14"/>
        <v>79.149803921568619</v>
      </c>
      <c r="F162" s="7">
        <f t="shared" si="15"/>
        <v>2.8421008403361441</v>
      </c>
      <c r="Z162" s="31">
        <v>43332</v>
      </c>
      <c r="AA162" s="32">
        <v>34.21</v>
      </c>
      <c r="AB162" s="4"/>
      <c r="AX162" s="28">
        <v>45160</v>
      </c>
      <c r="AY162" s="4">
        <v>81.53</v>
      </c>
      <c r="AZ162" s="7">
        <f t="shared" si="18"/>
        <v>81.272452912224594</v>
      </c>
      <c r="BA162" s="7">
        <f t="shared" si="16"/>
        <v>78.538180676730008</v>
      </c>
      <c r="BC162" s="7">
        <f t="shared" si="12"/>
        <v>0.55723215274872473</v>
      </c>
      <c r="BD162" s="7">
        <f t="shared" si="10"/>
        <v>5.7310312109783155</v>
      </c>
      <c r="BE162" s="7">
        <f t="shared" si="13"/>
        <v>81.829685064973319</v>
      </c>
      <c r="BF162" s="7">
        <f t="shared" si="11"/>
        <v>84.269211887708323</v>
      </c>
      <c r="CC162" s="31">
        <v>43332</v>
      </c>
      <c r="CD162" s="32">
        <v>34.21</v>
      </c>
      <c r="CE162" s="4"/>
      <c r="CF162" s="130"/>
      <c r="CG162" s="4"/>
      <c r="CH162" s="4"/>
    </row>
    <row r="163" spans="2:86" x14ac:dyDescent="0.5">
      <c r="B163" s="28">
        <v>45161</v>
      </c>
      <c r="C163" s="4">
        <v>83.06</v>
      </c>
      <c r="D163" s="7">
        <f t="shared" si="17"/>
        <v>82.082380952380959</v>
      </c>
      <c r="E163" s="7">
        <f t="shared" si="14"/>
        <v>79.347450980392139</v>
      </c>
      <c r="F163" s="7">
        <f t="shared" si="15"/>
        <v>2.7349299719888194</v>
      </c>
      <c r="Z163" s="31">
        <v>43333</v>
      </c>
      <c r="AA163" s="32">
        <v>34.35</v>
      </c>
      <c r="AB163" s="4"/>
      <c r="AX163" s="28">
        <v>45161</v>
      </c>
      <c r="AY163" s="4">
        <v>83.06</v>
      </c>
      <c r="AZ163" s="7">
        <f t="shared" si="18"/>
        <v>81.442695492012732</v>
      </c>
      <c r="BA163" s="7">
        <f t="shared" si="16"/>
        <v>78.715506924701373</v>
      </c>
      <c r="BC163" s="7">
        <f t="shared" si="12"/>
        <v>0.59726899987924753</v>
      </c>
      <c r="BD163" s="7">
        <f t="shared" si="10"/>
        <v>5.6518750466108258</v>
      </c>
      <c r="BE163" s="7">
        <f t="shared" si="13"/>
        <v>82.039964491891979</v>
      </c>
      <c r="BF163" s="7">
        <f t="shared" si="11"/>
        <v>84.367381971312199</v>
      </c>
      <c r="CC163" s="31">
        <v>43333</v>
      </c>
      <c r="CD163" s="32">
        <v>34.35</v>
      </c>
      <c r="CE163" s="4"/>
      <c r="CF163" s="130"/>
      <c r="CG163" s="4"/>
      <c r="CH163" s="4"/>
    </row>
    <row r="164" spans="2:86" x14ac:dyDescent="0.5">
      <c r="B164" s="28">
        <v>45162</v>
      </c>
      <c r="C164" s="4">
        <v>82.52</v>
      </c>
      <c r="D164" s="7">
        <f t="shared" si="17"/>
        <v>82.133809523809518</v>
      </c>
      <c r="E164" s="7">
        <f t="shared" si="14"/>
        <v>79.521568627450961</v>
      </c>
      <c r="F164" s="7">
        <f t="shared" si="15"/>
        <v>2.6122408963585571</v>
      </c>
      <c r="Z164" s="31">
        <v>43334</v>
      </c>
      <c r="AA164" s="32">
        <v>34.619999999999997</v>
      </c>
      <c r="AB164" s="4"/>
      <c r="AX164" s="28">
        <v>45162</v>
      </c>
      <c r="AY164" s="4">
        <v>82.52</v>
      </c>
      <c r="AZ164" s="7">
        <f t="shared" si="18"/>
        <v>81.545295921344845</v>
      </c>
      <c r="BA164" s="7">
        <f t="shared" si="16"/>
        <v>78.864702731575832</v>
      </c>
      <c r="BC164" s="7">
        <f t="shared" si="12"/>
        <v>0.57716628333743358</v>
      </c>
      <c r="BD164" s="7">
        <f t="shared" si="10"/>
        <v>5.5478184319417352</v>
      </c>
      <c r="BE164" s="7">
        <f t="shared" si="13"/>
        <v>82.122462204682279</v>
      </c>
      <c r="BF164" s="7">
        <f t="shared" si="11"/>
        <v>84.412521163517567</v>
      </c>
      <c r="CC164" s="31">
        <v>43334</v>
      </c>
      <c r="CD164" s="32">
        <v>34.619999999999997</v>
      </c>
      <c r="CE164" s="4"/>
      <c r="CF164" s="130"/>
      <c r="CG164" s="4"/>
      <c r="CH164" s="4"/>
    </row>
    <row r="165" spans="2:86" x14ac:dyDescent="0.5">
      <c r="B165" s="28">
        <v>45163</v>
      </c>
      <c r="C165" s="4">
        <v>83.15</v>
      </c>
      <c r="D165" s="7">
        <f t="shared" si="17"/>
        <v>82.250000000000014</v>
      </c>
      <c r="E165" s="7">
        <f t="shared" si="14"/>
        <v>79.661568627450961</v>
      </c>
      <c r="F165" s="7">
        <f t="shared" si="15"/>
        <v>2.5884313725490529</v>
      </c>
      <c r="Z165" s="31">
        <v>43335</v>
      </c>
      <c r="AA165" s="32">
        <v>34.5</v>
      </c>
      <c r="AB165" s="4"/>
      <c r="AX165" s="28">
        <v>45163</v>
      </c>
      <c r="AY165" s="4">
        <v>83.15</v>
      </c>
      <c r="AZ165" s="7">
        <f t="shared" si="18"/>
        <v>81.698124881216771</v>
      </c>
      <c r="BA165" s="7">
        <f t="shared" si="16"/>
        <v>79.032753604847372</v>
      </c>
      <c r="BC165" s="7">
        <f t="shared" si="12"/>
        <v>0.60791235159102541</v>
      </c>
      <c r="BD165" s="7">
        <f t="shared" si="10"/>
        <v>5.467058155102805</v>
      </c>
      <c r="BE165" s="7">
        <f t="shared" si="13"/>
        <v>82.306037232807796</v>
      </c>
      <c r="BF165" s="7">
        <f t="shared" si="11"/>
        <v>84.499811759950177</v>
      </c>
      <c r="CC165" s="31">
        <v>43335</v>
      </c>
      <c r="CD165" s="32">
        <v>34.5</v>
      </c>
      <c r="CE165" s="4"/>
      <c r="CF165" s="130"/>
      <c r="CG165" s="4"/>
      <c r="CH165" s="4"/>
    </row>
    <row r="166" spans="2:86" x14ac:dyDescent="0.5">
      <c r="B166" s="28">
        <v>45166</v>
      </c>
      <c r="C166" s="4">
        <v>83.64</v>
      </c>
      <c r="D166" s="7">
        <f t="shared" si="17"/>
        <v>82.337142857142865</v>
      </c>
      <c r="E166" s="7">
        <f t="shared" si="14"/>
        <v>79.808431372549009</v>
      </c>
      <c r="F166" s="7">
        <f t="shared" si="15"/>
        <v>2.5287114845938561</v>
      </c>
      <c r="Z166" s="31">
        <v>43336</v>
      </c>
      <c r="AA166" s="32">
        <v>34.700000000000003</v>
      </c>
      <c r="AB166" s="4"/>
      <c r="AX166" s="28">
        <v>45166</v>
      </c>
      <c r="AY166" s="4">
        <v>83.64</v>
      </c>
      <c r="AZ166" s="7">
        <f t="shared" si="18"/>
        <v>81.88306536871994</v>
      </c>
      <c r="BA166" s="7">
        <f t="shared" si="16"/>
        <v>79.21342993406904</v>
      </c>
      <c r="BC166" s="7">
        <f t="shared" si="12"/>
        <v>0.67409756980683255</v>
      </c>
      <c r="BD166" s="7">
        <f t="shared" si="10"/>
        <v>5.4029213108811547</v>
      </c>
      <c r="BE166" s="7">
        <f t="shared" si="13"/>
        <v>82.557162938526773</v>
      </c>
      <c r="BF166" s="7">
        <f t="shared" si="11"/>
        <v>84.616351244950195</v>
      </c>
      <c r="CC166" s="31">
        <v>43336</v>
      </c>
      <c r="CD166" s="32">
        <v>34.700000000000003</v>
      </c>
      <c r="CE166" s="4"/>
      <c r="CF166" s="130"/>
      <c r="CG166" s="4"/>
      <c r="CH166" s="4"/>
    </row>
    <row r="167" spans="2:86" x14ac:dyDescent="0.5">
      <c r="B167" s="28">
        <v>45167</v>
      </c>
      <c r="C167" s="4">
        <v>84.96</v>
      </c>
      <c r="D167" s="7">
        <f t="shared" si="17"/>
        <v>82.491904761904763</v>
      </c>
      <c r="E167" s="7">
        <f t="shared" si="14"/>
        <v>79.956862745098022</v>
      </c>
      <c r="F167" s="7">
        <f t="shared" si="15"/>
        <v>2.5350420168067416</v>
      </c>
      <c r="Z167" s="31">
        <v>43339</v>
      </c>
      <c r="AA167" s="32">
        <v>34.72</v>
      </c>
      <c r="AB167" s="4"/>
      <c r="AX167" s="28">
        <v>45167</v>
      </c>
      <c r="AY167" s="4">
        <v>84.96</v>
      </c>
      <c r="AZ167" s="7">
        <f t="shared" si="18"/>
        <v>82.176106762175181</v>
      </c>
      <c r="BA167" s="7">
        <f t="shared" si="16"/>
        <v>79.438785622929075</v>
      </c>
      <c r="BC167" s="7">
        <f t="shared" si="12"/>
        <v>0.84495449059619432</v>
      </c>
      <c r="BD167" s="7">
        <f t="shared" si="10"/>
        <v>5.3872435047643279</v>
      </c>
      <c r="BE167" s="7">
        <f t="shared" si="13"/>
        <v>83.021061252771375</v>
      </c>
      <c r="BF167" s="7">
        <f t="shared" si="11"/>
        <v>84.826029127693403</v>
      </c>
      <c r="CC167" s="31">
        <v>43339</v>
      </c>
      <c r="CD167" s="32">
        <v>34.72</v>
      </c>
      <c r="CE167" s="4"/>
      <c r="CF167" s="130"/>
      <c r="CG167" s="4"/>
      <c r="CH167" s="4"/>
    </row>
    <row r="168" spans="2:86" x14ac:dyDescent="0.5">
      <c r="B168" s="28">
        <v>45168</v>
      </c>
      <c r="C168" s="4">
        <v>85.1</v>
      </c>
      <c r="D168" s="7">
        <f t="shared" si="17"/>
        <v>82.641428571428577</v>
      </c>
      <c r="E168" s="7">
        <f t="shared" si="14"/>
        <v>80.114117647058805</v>
      </c>
      <c r="F168" s="7">
        <f t="shared" si="15"/>
        <v>2.5273109243697718</v>
      </c>
      <c r="Z168" s="31">
        <v>43340</v>
      </c>
      <c r="AA168" s="32">
        <v>34.75</v>
      </c>
      <c r="AB168" s="4"/>
      <c r="AX168" s="28">
        <v>45168</v>
      </c>
      <c r="AY168" s="4">
        <v>85.1</v>
      </c>
      <c r="AZ168" s="7">
        <f t="shared" si="18"/>
        <v>82.45457278482516</v>
      </c>
      <c r="BA168" s="7">
        <f t="shared" si="16"/>
        <v>79.660794029873045</v>
      </c>
      <c r="BC168" s="7">
        <f t="shared" si="12"/>
        <v>0.99863229421289645</v>
      </c>
      <c r="BD168" s="7">
        <f t="shared" ref="BD168:BD231" si="19">BA168-AVERAGE(BA118:BA168)</f>
        <v>5.3715038517516547</v>
      </c>
      <c r="BE168" s="7">
        <f t="shared" si="13"/>
        <v>83.453205079038057</v>
      </c>
      <c r="BF168" s="7">
        <f t="shared" ref="BF168:BF231" si="20">BA168+BD168</f>
        <v>85.0322978816247</v>
      </c>
      <c r="CC168" s="31">
        <v>43340</v>
      </c>
      <c r="CD168" s="32">
        <v>34.75</v>
      </c>
      <c r="CE168" s="4"/>
      <c r="CF168" s="130"/>
      <c r="CG168" s="4"/>
      <c r="CH168" s="4"/>
    </row>
    <row r="169" spans="2:86" x14ac:dyDescent="0.5">
      <c r="B169" s="28">
        <v>45169</v>
      </c>
      <c r="C169" s="4">
        <v>87.34</v>
      </c>
      <c r="D169" s="7">
        <f t="shared" si="17"/>
        <v>82.927619047619046</v>
      </c>
      <c r="E169" s="7">
        <f t="shared" si="14"/>
        <v>80.328627450980377</v>
      </c>
      <c r="F169" s="7">
        <f t="shared" si="15"/>
        <v>2.598991596638669</v>
      </c>
      <c r="Z169" s="31">
        <v>43341</v>
      </c>
      <c r="AA169" s="32">
        <v>34.75</v>
      </c>
      <c r="AB169" s="4"/>
      <c r="AX169" s="28">
        <v>45169</v>
      </c>
      <c r="AY169" s="4">
        <v>87.34</v>
      </c>
      <c r="AZ169" s="7">
        <f t="shared" si="18"/>
        <v>82.919851567222764</v>
      </c>
      <c r="BA169" s="7">
        <f t="shared" si="16"/>
        <v>79.961939362034883</v>
      </c>
      <c r="BC169" s="7">
        <f t="shared" si="12"/>
        <v>1.323751214038424</v>
      </c>
      <c r="BD169" s="7">
        <f t="shared" si="19"/>
        <v>5.4358124281150992</v>
      </c>
      <c r="BE169" s="7">
        <f t="shared" si="13"/>
        <v>84.243602781261188</v>
      </c>
      <c r="BF169" s="7">
        <f t="shared" si="20"/>
        <v>85.397751790149982</v>
      </c>
      <c r="CC169" s="31">
        <v>43341</v>
      </c>
      <c r="CD169" s="32">
        <v>34.75</v>
      </c>
      <c r="CE169" s="4"/>
      <c r="CF169" s="130"/>
      <c r="CG169" s="4"/>
      <c r="CH169" s="4"/>
    </row>
    <row r="170" spans="2:86" x14ac:dyDescent="0.5">
      <c r="B170" s="28">
        <v>45170</v>
      </c>
      <c r="C170" s="4">
        <v>86.44</v>
      </c>
      <c r="D170" s="7">
        <f t="shared" si="17"/>
        <v>82.951904761904757</v>
      </c>
      <c r="E170" s="7">
        <f t="shared" si="14"/>
        <v>80.525294117647036</v>
      </c>
      <c r="F170" s="7">
        <f t="shared" si="15"/>
        <v>2.4266106442577211</v>
      </c>
      <c r="Z170" s="31">
        <v>43342</v>
      </c>
      <c r="AA170" s="32">
        <v>34.409999999999997</v>
      </c>
      <c r="AB170" s="4"/>
      <c r="AX170" s="28">
        <v>45170</v>
      </c>
      <c r="AY170" s="4">
        <v>86.44</v>
      </c>
      <c r="AZ170" s="7">
        <f t="shared" si="18"/>
        <v>83.255103798915826</v>
      </c>
      <c r="BA170" s="7">
        <f t="shared" si="16"/>
        <v>80.215980955680578</v>
      </c>
      <c r="BC170" s="7">
        <f t="shared" si="12"/>
        <v>1.5298792163295332</v>
      </c>
      <c r="BD170" s="7">
        <f t="shared" si="19"/>
        <v>5.4545925635754031</v>
      </c>
      <c r="BE170" s="7">
        <f t="shared" si="13"/>
        <v>84.784983015245359</v>
      </c>
      <c r="BF170" s="7">
        <f t="shared" si="20"/>
        <v>85.670573519255981</v>
      </c>
      <c r="CC170" s="31">
        <v>43342</v>
      </c>
      <c r="CD170" s="32">
        <v>34.409999999999997</v>
      </c>
      <c r="CE170" s="4"/>
      <c r="CF170" s="130"/>
      <c r="CG170" s="4"/>
      <c r="CH170" s="4"/>
    </row>
    <row r="171" spans="2:86" x14ac:dyDescent="0.5">
      <c r="B171" s="28">
        <v>45174</v>
      </c>
      <c r="C171" s="4">
        <v>88.77</v>
      </c>
      <c r="D171" s="7">
        <f t="shared" si="17"/>
        <v>83.077142857142846</v>
      </c>
      <c r="E171" s="7">
        <f t="shared" si="14"/>
        <v>80.797843137254901</v>
      </c>
      <c r="F171" s="7">
        <f t="shared" si="15"/>
        <v>2.2792997198879448</v>
      </c>
      <c r="Z171" s="31">
        <v>43343</v>
      </c>
      <c r="AA171" s="32">
        <v>34.53</v>
      </c>
      <c r="AB171" s="4"/>
      <c r="AX171" s="28">
        <v>45174</v>
      </c>
      <c r="AY171" s="4">
        <v>88.77</v>
      </c>
      <c r="AZ171" s="7">
        <f t="shared" si="18"/>
        <v>83.780332008542899</v>
      </c>
      <c r="BA171" s="7">
        <f t="shared" si="16"/>
        <v>80.551432682908796</v>
      </c>
      <c r="BC171" s="7">
        <f t="shared" si="12"/>
        <v>1.9263533045702701</v>
      </c>
      <c r="BD171" s="7">
        <f t="shared" si="19"/>
        <v>5.5533205753075379</v>
      </c>
      <c r="BE171" s="7">
        <f t="shared" si="13"/>
        <v>85.706685313113169</v>
      </c>
      <c r="BF171" s="7">
        <f t="shared" si="20"/>
        <v>86.104753258216334</v>
      </c>
      <c r="CC171" s="31">
        <v>43343</v>
      </c>
      <c r="CD171" s="32">
        <v>34.53</v>
      </c>
      <c r="CE171" s="4"/>
      <c r="CF171" s="130"/>
      <c r="CG171" s="4"/>
      <c r="CH171" s="4"/>
    </row>
    <row r="172" spans="2:86" x14ac:dyDescent="0.5">
      <c r="B172" s="28">
        <v>45175</v>
      </c>
      <c r="C172" s="4">
        <v>87.06</v>
      </c>
      <c r="D172" s="7">
        <f t="shared" si="17"/>
        <v>83.114761904761892</v>
      </c>
      <c r="E172" s="7">
        <f t="shared" si="14"/>
        <v>81.07352941176471</v>
      </c>
      <c r="F172" s="7">
        <f t="shared" si="15"/>
        <v>2.0412324929971817</v>
      </c>
      <c r="Z172" s="31">
        <v>43347</v>
      </c>
      <c r="AA172" s="32">
        <v>34.72</v>
      </c>
      <c r="AB172" s="4"/>
      <c r="AX172" s="28">
        <v>45175</v>
      </c>
      <c r="AY172" s="4">
        <v>87.06</v>
      </c>
      <c r="AZ172" s="7">
        <f t="shared" si="18"/>
        <v>84.092681341062615</v>
      </c>
      <c r="BA172" s="7">
        <f t="shared" si="16"/>
        <v>80.806670616912385</v>
      </c>
      <c r="BC172" s="7">
        <f t="shared" ref="BC172:BC235" si="21">AZ172-AVERAGE(AZ152:AZ172)</f>
        <v>2.1186280465386318</v>
      </c>
      <c r="BD172" s="7">
        <f t="shared" si="19"/>
        <v>5.5703068503243287</v>
      </c>
      <c r="BE172" s="7">
        <f t="shared" ref="BE172:BE235" si="22">AZ172+BC172</f>
        <v>86.211309387601247</v>
      </c>
      <c r="BF172" s="7">
        <f t="shared" si="20"/>
        <v>86.376977467236713</v>
      </c>
      <c r="CC172" s="31">
        <v>43347</v>
      </c>
      <c r="CD172" s="32">
        <v>34.72</v>
      </c>
      <c r="CE172" s="4"/>
      <c r="CF172" s="130"/>
      <c r="CG172" s="4"/>
      <c r="CH172" s="4"/>
    </row>
    <row r="173" spans="2:86" x14ac:dyDescent="0.5">
      <c r="B173" s="28">
        <v>45176</v>
      </c>
      <c r="C173" s="4">
        <v>87.12</v>
      </c>
      <c r="D173" s="7">
        <f t="shared" si="17"/>
        <v>83.335714285714275</v>
      </c>
      <c r="E173" s="7">
        <f t="shared" si="14"/>
        <v>81.337254901960776</v>
      </c>
      <c r="F173" s="7">
        <f t="shared" si="15"/>
        <v>1.9984593837534987</v>
      </c>
      <c r="Z173" s="31">
        <v>43348</v>
      </c>
      <c r="AA173" s="32">
        <v>34.36</v>
      </c>
      <c r="AB173" s="4"/>
      <c r="AX173" s="28">
        <v>45176</v>
      </c>
      <c r="AY173" s="4">
        <v>87.12</v>
      </c>
      <c r="AZ173" s="7">
        <f t="shared" si="18"/>
        <v>84.380997403818554</v>
      </c>
      <c r="BA173" s="7">
        <f t="shared" si="16"/>
        <v>81.054252161347193</v>
      </c>
      <c r="BC173" s="7">
        <f t="shared" si="21"/>
        <v>2.2772621101335915</v>
      </c>
      <c r="BD173" s="7">
        <f t="shared" si="19"/>
        <v>5.578637761999417</v>
      </c>
      <c r="BE173" s="7">
        <f t="shared" si="22"/>
        <v>86.658259513952146</v>
      </c>
      <c r="BF173" s="7">
        <f t="shared" si="20"/>
        <v>86.63288992334661</v>
      </c>
      <c r="CC173" s="31">
        <v>43348</v>
      </c>
      <c r="CD173" s="32">
        <v>34.36</v>
      </c>
      <c r="CE173" s="4"/>
      <c r="CF173" s="130"/>
      <c r="CG173" s="4"/>
      <c r="CH173" s="4"/>
    </row>
    <row r="174" spans="2:86" x14ac:dyDescent="0.5">
      <c r="B174" s="28">
        <v>45177</v>
      </c>
      <c r="C174" s="4">
        <v>87.86</v>
      </c>
      <c r="D174" s="7">
        <f t="shared" si="17"/>
        <v>83.629047619047583</v>
      </c>
      <c r="E174" s="7">
        <f t="shared" si="14"/>
        <v>81.594117647058809</v>
      </c>
      <c r="F174" s="7">
        <f t="shared" si="15"/>
        <v>2.0349299719887739</v>
      </c>
      <c r="Z174" s="31">
        <v>43349</v>
      </c>
      <c r="AA174" s="32">
        <v>33.99</v>
      </c>
      <c r="AB174" s="4"/>
      <c r="AX174" s="28">
        <v>45177</v>
      </c>
      <c r="AY174" s="4">
        <v>87.86</v>
      </c>
      <c r="AZ174" s="7">
        <f t="shared" si="18"/>
        <v>84.712330984407259</v>
      </c>
      <c r="BA174" s="7">
        <f t="shared" si="16"/>
        <v>81.321144233451236</v>
      </c>
      <c r="BC174" s="7">
        <f t="shared" si="21"/>
        <v>2.4633278502115559</v>
      </c>
      <c r="BD174" s="7">
        <f t="shared" si="19"/>
        <v>5.6055885302716604</v>
      </c>
      <c r="BE174" s="7">
        <f t="shared" si="22"/>
        <v>87.175658834618815</v>
      </c>
      <c r="BF174" s="7">
        <f t="shared" si="20"/>
        <v>86.926732763722896</v>
      </c>
      <c r="CC174" s="31">
        <v>43349</v>
      </c>
      <c r="CD174" s="32">
        <v>33.99</v>
      </c>
      <c r="CE174" s="4"/>
      <c r="CF174" s="130"/>
      <c r="CG174" s="4"/>
      <c r="CH174" s="4"/>
    </row>
    <row r="175" spans="2:86" x14ac:dyDescent="0.5">
      <c r="B175" s="28">
        <v>45180</v>
      </c>
      <c r="C175" s="4">
        <v>88.6</v>
      </c>
      <c r="D175" s="7">
        <f t="shared" si="17"/>
        <v>83.962380952380926</v>
      </c>
      <c r="E175" s="7">
        <f t="shared" si="14"/>
        <v>81.858039215686276</v>
      </c>
      <c r="F175" s="7">
        <f t="shared" si="15"/>
        <v>2.10434173669465</v>
      </c>
      <c r="Z175" s="31">
        <v>43350</v>
      </c>
      <c r="AA175" s="32">
        <v>33.47</v>
      </c>
      <c r="AB175" s="4"/>
      <c r="AX175" s="28">
        <v>45180</v>
      </c>
      <c r="AY175" s="4">
        <v>88.6</v>
      </c>
      <c r="AZ175" s="7">
        <f t="shared" si="18"/>
        <v>85.082585176368468</v>
      </c>
      <c r="BA175" s="7">
        <f t="shared" si="16"/>
        <v>81.606589557629619</v>
      </c>
      <c r="BC175" s="7">
        <f t="shared" si="21"/>
        <v>2.6704032023455966</v>
      </c>
      <c r="BD175" s="7">
        <f t="shared" si="19"/>
        <v>5.6501521480772112</v>
      </c>
      <c r="BE175" s="7">
        <f t="shared" si="22"/>
        <v>87.752988378714065</v>
      </c>
      <c r="BF175" s="7">
        <f t="shared" si="20"/>
        <v>87.25674170570683</v>
      </c>
      <c r="CC175" s="31">
        <v>43350</v>
      </c>
      <c r="CD175" s="32">
        <v>33.47</v>
      </c>
      <c r="CE175" s="4"/>
      <c r="CF175" s="130"/>
      <c r="CG175" s="4"/>
      <c r="CH175" s="4"/>
    </row>
    <row r="176" spans="2:86" x14ac:dyDescent="0.5">
      <c r="B176" s="28">
        <v>45181</v>
      </c>
      <c r="C176" s="4">
        <v>90.16</v>
      </c>
      <c r="D176" s="7">
        <f t="shared" si="17"/>
        <v>84.379047619047597</v>
      </c>
      <c r="E176" s="7">
        <f t="shared" si="14"/>
        <v>82.139411764705898</v>
      </c>
      <c r="F176" s="7">
        <f t="shared" si="15"/>
        <v>2.2396358543416994</v>
      </c>
      <c r="Z176" s="31">
        <v>43353</v>
      </c>
      <c r="AA176" s="32">
        <v>33.85</v>
      </c>
      <c r="AB176" s="4"/>
      <c r="AX176" s="28">
        <v>45181</v>
      </c>
      <c r="AY176" s="4">
        <v>90.16</v>
      </c>
      <c r="AZ176" s="7">
        <f t="shared" si="18"/>
        <v>85.566148492904802</v>
      </c>
      <c r="BA176" s="7">
        <f t="shared" si="16"/>
        <v>81.94201741811473</v>
      </c>
      <c r="BC176" s="7">
        <f t="shared" si="21"/>
        <v>2.9666459812605126</v>
      </c>
      <c r="BD176" s="7">
        <f t="shared" si="19"/>
        <v>5.7431104260072772</v>
      </c>
      <c r="BE176" s="7">
        <f t="shared" si="22"/>
        <v>88.532794474165314</v>
      </c>
      <c r="BF176" s="7">
        <f t="shared" si="20"/>
        <v>87.685127844122007</v>
      </c>
      <c r="CC176" s="31">
        <v>43353</v>
      </c>
      <c r="CD176" s="32">
        <v>33.85</v>
      </c>
      <c r="CE176" s="4"/>
      <c r="CF176" s="130"/>
      <c r="CG176" s="4"/>
      <c r="CH176" s="4"/>
    </row>
    <row r="177" spans="2:86" x14ac:dyDescent="0.5">
      <c r="B177" s="28">
        <v>45182</v>
      </c>
      <c r="C177" s="4">
        <v>90.6</v>
      </c>
      <c r="D177" s="7">
        <f t="shared" si="17"/>
        <v>84.790476190476184</v>
      </c>
      <c r="E177" s="7">
        <f t="shared" si="14"/>
        <v>82.409803921568638</v>
      </c>
      <c r="F177" s="7">
        <f t="shared" si="15"/>
        <v>2.3806722689075457</v>
      </c>
      <c r="Z177" s="31">
        <v>43354</v>
      </c>
      <c r="AA177" s="32">
        <v>34.28</v>
      </c>
      <c r="AB177" s="4"/>
      <c r="AX177" s="28">
        <v>45182</v>
      </c>
      <c r="AY177" s="4">
        <v>90.6</v>
      </c>
      <c r="AZ177" s="7">
        <f t="shared" si="18"/>
        <v>86.045562922151973</v>
      </c>
      <c r="BA177" s="7">
        <f t="shared" si="16"/>
        <v>82.281546146816112</v>
      </c>
      <c r="BC177" s="7">
        <f t="shared" si="21"/>
        <v>3.2373962506189429</v>
      </c>
      <c r="BD177" s="7">
        <f t="shared" si="19"/>
        <v>5.8390745692395853</v>
      </c>
      <c r="BE177" s="7">
        <f t="shared" si="22"/>
        <v>89.282959172770916</v>
      </c>
      <c r="BF177" s="7">
        <f t="shared" si="20"/>
        <v>88.120620716055697</v>
      </c>
      <c r="CC177" s="31">
        <v>43354</v>
      </c>
      <c r="CD177" s="32">
        <v>34.28</v>
      </c>
      <c r="CE177" s="4"/>
      <c r="CF177" s="130"/>
      <c r="CG177" s="4"/>
      <c r="CH177" s="4"/>
    </row>
    <row r="178" spans="2:86" x14ac:dyDescent="0.5">
      <c r="B178" s="28">
        <v>45183</v>
      </c>
      <c r="C178" s="4">
        <v>91.17</v>
      </c>
      <c r="D178" s="7">
        <f t="shared" si="17"/>
        <v>85.297619047619051</v>
      </c>
      <c r="E178" s="7">
        <f t="shared" si="14"/>
        <v>82.686274509803923</v>
      </c>
      <c r="F178" s="7">
        <f t="shared" si="15"/>
        <v>2.6113445378151283</v>
      </c>
      <c r="Z178" s="31">
        <v>43355</v>
      </c>
      <c r="AA178" s="32">
        <v>34.200000000000003</v>
      </c>
      <c r="AB178" s="4"/>
      <c r="AX178" s="28">
        <v>45183</v>
      </c>
      <c r="AY178" s="4">
        <v>91.17</v>
      </c>
      <c r="AZ178" s="7">
        <f t="shared" si="18"/>
        <v>86.533604548613695</v>
      </c>
      <c r="BA178" s="7">
        <f t="shared" si="16"/>
        <v>82.630112964588037</v>
      </c>
      <c r="BC178" s="7">
        <f t="shared" si="21"/>
        <v>3.4883471745962851</v>
      </c>
      <c r="BD178" s="7">
        <f t="shared" si="19"/>
        <v>5.9427863700614125</v>
      </c>
      <c r="BE178" s="7">
        <f t="shared" si="22"/>
        <v>90.02195172320998</v>
      </c>
      <c r="BF178" s="7">
        <f t="shared" si="20"/>
        <v>88.572899334649449</v>
      </c>
      <c r="CC178" s="31">
        <v>43355</v>
      </c>
      <c r="CD178" s="32">
        <v>34.200000000000003</v>
      </c>
      <c r="CE178" s="4"/>
      <c r="CF178" s="130"/>
      <c r="CG178" s="4"/>
      <c r="CH178" s="4"/>
    </row>
    <row r="179" spans="2:86" x14ac:dyDescent="0.5">
      <c r="B179" s="28">
        <v>45184</v>
      </c>
      <c r="C179" s="4">
        <v>91.78</v>
      </c>
      <c r="D179" s="7">
        <f t="shared" si="17"/>
        <v>85.846190476190458</v>
      </c>
      <c r="E179" s="7">
        <f t="shared" si="14"/>
        <v>82.995098039215691</v>
      </c>
      <c r="F179" s="7">
        <f t="shared" si="15"/>
        <v>2.851092436974767</v>
      </c>
      <c r="Z179" s="31">
        <v>43356</v>
      </c>
      <c r="AA179" s="32">
        <v>34.08</v>
      </c>
      <c r="AB179" s="4"/>
      <c r="AX179" s="28">
        <v>45184</v>
      </c>
      <c r="AY179" s="4">
        <v>91.78</v>
      </c>
      <c r="AZ179" s="7">
        <f t="shared" si="18"/>
        <v>87.033261258269533</v>
      </c>
      <c r="BA179" s="7">
        <f t="shared" si="16"/>
        <v>82.988932064015955</v>
      </c>
      <c r="BC179" s="7">
        <f t="shared" si="21"/>
        <v>3.7212483507118321</v>
      </c>
      <c r="BD179" s="7">
        <f t="shared" si="19"/>
        <v>6.0542418834230887</v>
      </c>
      <c r="BE179" s="7">
        <f t="shared" si="22"/>
        <v>90.754509608981365</v>
      </c>
      <c r="BF179" s="7">
        <f t="shared" si="20"/>
        <v>89.043173947439044</v>
      </c>
      <c r="CC179" s="31">
        <v>43356</v>
      </c>
      <c r="CD179" s="32">
        <v>34.08</v>
      </c>
      <c r="CE179" s="4"/>
      <c r="CF179" s="130"/>
      <c r="CG179" s="4"/>
      <c r="CH179" s="4"/>
    </row>
    <row r="180" spans="2:86" x14ac:dyDescent="0.5">
      <c r="B180" s="28">
        <v>45187</v>
      </c>
      <c r="C180" s="4">
        <v>92.06</v>
      </c>
      <c r="D180" s="7">
        <f t="shared" si="17"/>
        <v>86.458571428571418</v>
      </c>
      <c r="E180" s="7">
        <f t="shared" si="14"/>
        <v>83.339215686274514</v>
      </c>
      <c r="F180" s="7">
        <f t="shared" si="15"/>
        <v>3.1193557422969036</v>
      </c>
      <c r="Z180" s="31">
        <v>43357</v>
      </c>
      <c r="AA180" s="32">
        <v>34.4</v>
      </c>
      <c r="AB180" s="4"/>
      <c r="AX180" s="28">
        <v>45187</v>
      </c>
      <c r="AY180" s="4">
        <v>92.06</v>
      </c>
      <c r="AZ180" s="7">
        <f t="shared" si="18"/>
        <v>87.511998281291483</v>
      </c>
      <c r="BA180" s="7">
        <f t="shared" si="16"/>
        <v>83.344660218368276</v>
      </c>
      <c r="BC180" s="7">
        <f t="shared" si="21"/>
        <v>3.9003131336372405</v>
      </c>
      <c r="BD180" s="7">
        <f t="shared" si="19"/>
        <v>6.1588121748075082</v>
      </c>
      <c r="BE180" s="7">
        <f t="shared" si="22"/>
        <v>91.412311414928723</v>
      </c>
      <c r="BF180" s="7">
        <f t="shared" si="20"/>
        <v>89.503472393175784</v>
      </c>
      <c r="CC180" s="31">
        <v>43357</v>
      </c>
      <c r="CD180" s="32">
        <v>34.4</v>
      </c>
      <c r="CE180" s="4"/>
      <c r="CF180" s="130"/>
      <c r="CG180" s="4"/>
      <c r="CH180" s="4"/>
    </row>
    <row r="181" spans="2:86" x14ac:dyDescent="0.5">
      <c r="B181" s="28">
        <v>45188</v>
      </c>
      <c r="C181" s="4">
        <v>91.66</v>
      </c>
      <c r="D181" s="7">
        <f t="shared" si="17"/>
        <v>86.958571428571418</v>
      </c>
      <c r="E181" s="7">
        <f t="shared" ref="E181:E244" si="23">AVERAGE(C131:C181)</f>
        <v>83.646078431372558</v>
      </c>
      <c r="F181" s="7">
        <f t="shared" si="15"/>
        <v>3.3124929971988593</v>
      </c>
      <c r="Z181" s="31">
        <v>43360</v>
      </c>
      <c r="AA181" s="32">
        <v>34.07</v>
      </c>
      <c r="AB181" s="4"/>
      <c r="AX181" s="28">
        <v>45188</v>
      </c>
      <c r="AY181" s="4">
        <v>91.66</v>
      </c>
      <c r="AZ181" s="7">
        <f t="shared" si="18"/>
        <v>87.907046064025636</v>
      </c>
      <c r="BA181" s="7">
        <f t="shared" si="16"/>
        <v>83.670751974510694</v>
      </c>
      <c r="BC181" s="7">
        <f t="shared" si="21"/>
        <v>3.9766098419983251</v>
      </c>
      <c r="BD181" s="7">
        <f t="shared" si="19"/>
        <v>6.2315615628004508</v>
      </c>
      <c r="BE181" s="7">
        <f t="shared" si="22"/>
        <v>91.883655906023961</v>
      </c>
      <c r="BF181" s="7">
        <f t="shared" si="20"/>
        <v>89.902313537311144</v>
      </c>
      <c r="CC181" s="31">
        <v>43360</v>
      </c>
      <c r="CD181" s="32">
        <v>34.07</v>
      </c>
      <c r="CE181" s="4"/>
      <c r="CF181" s="130"/>
      <c r="CG181" s="4"/>
      <c r="CH181" s="4"/>
    </row>
    <row r="182" spans="2:86" x14ac:dyDescent="0.5">
      <c r="B182" s="28">
        <v>45189</v>
      </c>
      <c r="C182" s="4">
        <v>92.02</v>
      </c>
      <c r="D182" s="7">
        <f t="shared" si="17"/>
        <v>87.457142857142856</v>
      </c>
      <c r="E182" s="7">
        <f t="shared" si="23"/>
        <v>83.964117647058842</v>
      </c>
      <c r="F182" s="7">
        <f t="shared" ref="F182:F245" si="24">D182-E182</f>
        <v>3.4930252100840136</v>
      </c>
      <c r="Z182" s="31">
        <v>43361</v>
      </c>
      <c r="AA182" s="32">
        <v>34.35</v>
      </c>
      <c r="AB182" s="4"/>
      <c r="AX182" s="28">
        <v>45189</v>
      </c>
      <c r="AY182" s="4">
        <v>92.02</v>
      </c>
      <c r="AZ182" s="7">
        <f t="shared" si="18"/>
        <v>88.298755962689867</v>
      </c>
      <c r="BA182" s="7">
        <f t="shared" si="16"/>
        <v>83.998173465706358</v>
      </c>
      <c r="BC182" s="7">
        <f t="shared" si="21"/>
        <v>4.0324429182705899</v>
      </c>
      <c r="BD182" s="7">
        <f t="shared" si="19"/>
        <v>6.3031035545706686</v>
      </c>
      <c r="BE182" s="7">
        <f t="shared" si="22"/>
        <v>92.331198880960457</v>
      </c>
      <c r="BF182" s="7">
        <f t="shared" si="20"/>
        <v>90.301277020277027</v>
      </c>
      <c r="CC182" s="31">
        <v>43361</v>
      </c>
      <c r="CD182" s="32">
        <v>34.35</v>
      </c>
      <c r="CE182" s="4"/>
      <c r="CF182" s="130"/>
      <c r="CG182" s="4"/>
      <c r="CH182" s="4"/>
    </row>
    <row r="183" spans="2:86" x14ac:dyDescent="0.5">
      <c r="B183" s="28">
        <v>45190</v>
      </c>
      <c r="C183" s="4">
        <v>90.41</v>
      </c>
      <c r="D183" s="7">
        <f t="shared" si="17"/>
        <v>87.88</v>
      </c>
      <c r="E183" s="7">
        <f t="shared" si="23"/>
        <v>84.208235294117657</v>
      </c>
      <c r="F183" s="7">
        <f t="shared" si="24"/>
        <v>3.6717647058823388</v>
      </c>
      <c r="Z183" s="31">
        <v>43362</v>
      </c>
      <c r="AA183" s="32">
        <v>34.44</v>
      </c>
      <c r="AB183" s="4"/>
      <c r="AX183" s="28">
        <v>45190</v>
      </c>
      <c r="AY183" s="4">
        <v>90.41</v>
      </c>
      <c r="AZ183" s="7">
        <f t="shared" si="18"/>
        <v>88.499826823386073</v>
      </c>
      <c r="BA183" s="7">
        <f t="shared" ref="BA183:BA246" si="25">AY183*$BA$1+BA182*(1-$BA$1)</f>
        <v>84.249617643521802</v>
      </c>
      <c r="BC183" s="7">
        <f t="shared" si="21"/>
        <v>3.8893531165305433</v>
      </c>
      <c r="BD183" s="7">
        <f t="shared" si="19"/>
        <v>6.2991294820730843</v>
      </c>
      <c r="BE183" s="7">
        <f t="shared" si="22"/>
        <v>92.389179939916616</v>
      </c>
      <c r="BF183" s="7">
        <f t="shared" si="20"/>
        <v>90.548747125594886</v>
      </c>
      <c r="CC183" s="31">
        <v>43362</v>
      </c>
      <c r="CD183" s="32">
        <v>34.44</v>
      </c>
      <c r="CE183" s="4"/>
      <c r="CF183" s="130"/>
      <c r="CG183" s="4"/>
      <c r="CH183" s="4"/>
    </row>
    <row r="184" spans="2:86" x14ac:dyDescent="0.5">
      <c r="B184" s="28">
        <v>45191</v>
      </c>
      <c r="C184" s="4">
        <v>90.81</v>
      </c>
      <c r="D184" s="7">
        <f t="shared" si="17"/>
        <v>88.249047619047616</v>
      </c>
      <c r="E184" s="7">
        <f t="shared" si="23"/>
        <v>84.459607843137263</v>
      </c>
      <c r="F184" s="7">
        <f t="shared" si="24"/>
        <v>3.7894397759103526</v>
      </c>
      <c r="Z184" s="31">
        <v>43363</v>
      </c>
      <c r="AA184" s="32">
        <v>35.21</v>
      </c>
      <c r="AB184" s="4"/>
      <c r="AX184" s="28">
        <v>45191</v>
      </c>
      <c r="AY184" s="4">
        <v>90.81</v>
      </c>
      <c r="AZ184" s="7">
        <f t="shared" si="18"/>
        <v>88.719843316396918</v>
      </c>
      <c r="BA184" s="7">
        <f t="shared" si="25"/>
        <v>84.50688753985429</v>
      </c>
      <c r="BC184" s="7">
        <f t="shared" si="21"/>
        <v>3.7628387607611984</v>
      </c>
      <c r="BD184" s="7">
        <f t="shared" si="19"/>
        <v>6.3011397830452438</v>
      </c>
      <c r="BE184" s="7">
        <f t="shared" si="22"/>
        <v>92.482682077158117</v>
      </c>
      <c r="BF184" s="7">
        <f t="shared" si="20"/>
        <v>90.808027322899534</v>
      </c>
      <c r="CC184" s="31">
        <v>43363</v>
      </c>
      <c r="CD184" s="32">
        <v>35.21</v>
      </c>
      <c r="CE184" s="4"/>
      <c r="CF184" s="130"/>
      <c r="CG184" s="4"/>
      <c r="CH184" s="4"/>
    </row>
    <row r="185" spans="2:86" x14ac:dyDescent="0.5">
      <c r="B185" s="28">
        <v>45194</v>
      </c>
      <c r="C185" s="4">
        <v>92.48</v>
      </c>
      <c r="D185" s="7">
        <f t="shared" si="17"/>
        <v>88.723333333333329</v>
      </c>
      <c r="E185" s="7">
        <f t="shared" si="23"/>
        <v>84.6935294117647</v>
      </c>
      <c r="F185" s="7">
        <f t="shared" si="24"/>
        <v>4.0298039215686288</v>
      </c>
      <c r="Z185" s="31">
        <v>43364</v>
      </c>
      <c r="AA185" s="32">
        <v>36.07</v>
      </c>
      <c r="AB185" s="4"/>
      <c r="AX185" s="28">
        <v>45194</v>
      </c>
      <c r="AY185" s="4">
        <v>92.48</v>
      </c>
      <c r="AZ185" s="7">
        <f t="shared" si="18"/>
        <v>89.077953476740063</v>
      </c>
      <c r="BA185" s="7">
        <f t="shared" si="25"/>
        <v>84.819558616722745</v>
      </c>
      <c r="BC185" s="7">
        <f t="shared" si="21"/>
        <v>3.7622509422759833</v>
      </c>
      <c r="BD185" s="7">
        <f t="shared" si="19"/>
        <v>6.359388049915438</v>
      </c>
      <c r="BE185" s="7">
        <f t="shared" si="22"/>
        <v>92.840204419016047</v>
      </c>
      <c r="BF185" s="7">
        <f t="shared" si="20"/>
        <v>91.178946666638183</v>
      </c>
      <c r="CC185" s="31">
        <v>43364</v>
      </c>
      <c r="CD185" s="32">
        <v>36.07</v>
      </c>
      <c r="CE185" s="4"/>
      <c r="CF185" s="130"/>
      <c r="CG185" s="4"/>
      <c r="CH185" s="4"/>
    </row>
    <row r="186" spans="2:86" x14ac:dyDescent="0.5">
      <c r="B186" s="28">
        <v>45195</v>
      </c>
      <c r="C186" s="4">
        <v>89.88</v>
      </c>
      <c r="D186" s="7">
        <f t="shared" si="17"/>
        <v>89.043809523809529</v>
      </c>
      <c r="E186" s="7">
        <f t="shared" si="23"/>
        <v>84.881568627450974</v>
      </c>
      <c r="F186" s="7">
        <f t="shared" si="24"/>
        <v>4.1622408963585542</v>
      </c>
      <c r="Z186" s="31">
        <v>43367</v>
      </c>
      <c r="AA186" s="32">
        <v>35.9</v>
      </c>
      <c r="AB186" s="4"/>
      <c r="AX186" s="28">
        <v>45195</v>
      </c>
      <c r="AY186" s="4">
        <v>89.88</v>
      </c>
      <c r="AZ186" s="7">
        <f t="shared" si="18"/>
        <v>89.154338859907682</v>
      </c>
      <c r="BA186" s="7">
        <f t="shared" si="25"/>
        <v>85.018007298419903</v>
      </c>
      <c r="BC186" s="7">
        <f t="shared" si="21"/>
        <v>3.4835785169345144</v>
      </c>
      <c r="BD186" s="7">
        <f t="shared" si="19"/>
        <v>6.306017199822648</v>
      </c>
      <c r="BE186" s="7">
        <f t="shared" si="22"/>
        <v>92.637917376842196</v>
      </c>
      <c r="BF186" s="7">
        <f t="shared" si="20"/>
        <v>91.324024498242551</v>
      </c>
      <c r="CC186" s="31">
        <v>43367</v>
      </c>
      <c r="CD186" s="32">
        <v>35.9</v>
      </c>
      <c r="CE186" s="4"/>
      <c r="CF186" s="130"/>
      <c r="CG186" s="4"/>
      <c r="CH186" s="4"/>
    </row>
    <row r="187" spans="2:86" x14ac:dyDescent="0.5">
      <c r="B187" s="28">
        <v>45196</v>
      </c>
      <c r="C187" s="4">
        <v>89.55</v>
      </c>
      <c r="D187" s="7">
        <f t="shared" si="17"/>
        <v>89.325238095238106</v>
      </c>
      <c r="E187" s="7">
        <f t="shared" si="23"/>
        <v>85.050392156862742</v>
      </c>
      <c r="F187" s="7">
        <f t="shared" si="24"/>
        <v>4.2748459383753641</v>
      </c>
      <c r="Z187" s="31">
        <v>43368</v>
      </c>
      <c r="AA187" s="32">
        <v>36.119999999999997</v>
      </c>
      <c r="AB187" s="4"/>
      <c r="AX187" s="28">
        <v>45196</v>
      </c>
      <c r="AY187" s="4">
        <v>89.55</v>
      </c>
      <c r="AZ187" s="7">
        <f t="shared" si="18"/>
        <v>89.192020873249803</v>
      </c>
      <c r="BA187" s="7">
        <f t="shared" si="25"/>
        <v>85.195732502403445</v>
      </c>
      <c r="BC187" s="7">
        <f t="shared" si="21"/>
        <v>3.1732150300609305</v>
      </c>
      <c r="BD187" s="7">
        <f t="shared" si="19"/>
        <v>6.2351776172075262</v>
      </c>
      <c r="BE187" s="7">
        <f t="shared" si="22"/>
        <v>92.365235903310733</v>
      </c>
      <c r="BF187" s="7">
        <f t="shared" si="20"/>
        <v>91.430910119610971</v>
      </c>
      <c r="CC187" s="31">
        <v>43368</v>
      </c>
      <c r="CD187" s="32">
        <v>36.119999999999997</v>
      </c>
      <c r="CE187" s="4"/>
      <c r="CF187" s="130"/>
      <c r="CG187" s="4"/>
      <c r="CH187" s="4"/>
    </row>
    <row r="188" spans="2:86" x14ac:dyDescent="0.5">
      <c r="B188" s="28">
        <v>45197</v>
      </c>
      <c r="C188" s="4">
        <v>91.1</v>
      </c>
      <c r="D188" s="7">
        <f t="shared" si="17"/>
        <v>89.617619047619044</v>
      </c>
      <c r="E188" s="7">
        <f t="shared" si="23"/>
        <v>85.219803921568626</v>
      </c>
      <c r="F188" s="7">
        <f t="shared" si="24"/>
        <v>4.3978151260504177</v>
      </c>
      <c r="Z188" s="31">
        <v>43369</v>
      </c>
      <c r="AA188" s="32">
        <v>35.56</v>
      </c>
      <c r="AB188" s="4"/>
      <c r="AX188" s="28">
        <v>45197</v>
      </c>
      <c r="AY188" s="4">
        <v>91.1</v>
      </c>
      <c r="AZ188" s="7">
        <f t="shared" si="18"/>
        <v>89.373733171035525</v>
      </c>
      <c r="BA188" s="7">
        <f t="shared" si="25"/>
        <v>85.427272404269985</v>
      </c>
      <c r="BC188" s="7">
        <f t="shared" si="21"/>
        <v>3.0121832131390249</v>
      </c>
      <c r="BD188" s="7">
        <f t="shared" si="19"/>
        <v>6.2212567725496513</v>
      </c>
      <c r="BE188" s="7">
        <f t="shared" si="22"/>
        <v>92.38591638417455</v>
      </c>
      <c r="BF188" s="7">
        <f t="shared" si="20"/>
        <v>91.648529176819636</v>
      </c>
      <c r="CC188" s="31">
        <v>43369</v>
      </c>
      <c r="CD188" s="32">
        <v>35.56</v>
      </c>
      <c r="CE188" s="4"/>
      <c r="CF188" s="130"/>
      <c r="CG188" s="4"/>
      <c r="CH188" s="4"/>
    </row>
    <row r="189" spans="2:86" x14ac:dyDescent="0.5">
      <c r="B189" s="28">
        <v>45198</v>
      </c>
      <c r="C189" s="4">
        <v>89.76</v>
      </c>
      <c r="D189" s="7">
        <f t="shared" si="17"/>
        <v>89.839523809523811</v>
      </c>
      <c r="E189" s="7">
        <f t="shared" si="23"/>
        <v>85.374509803921569</v>
      </c>
      <c r="F189" s="7">
        <f t="shared" si="24"/>
        <v>4.4650140056022423</v>
      </c>
      <c r="Z189" s="31">
        <v>43370</v>
      </c>
      <c r="AA189" s="32">
        <v>34.93</v>
      </c>
      <c r="AB189" s="4"/>
      <c r="AX189" s="28">
        <v>45198</v>
      </c>
      <c r="AY189" s="4">
        <v>89.76</v>
      </c>
      <c r="AZ189" s="7">
        <f t="shared" si="18"/>
        <v>89.410520488079754</v>
      </c>
      <c r="BA189" s="7">
        <f t="shared" si="25"/>
        <v>85.597183290377046</v>
      </c>
      <c r="BC189" s="7">
        <f t="shared" si="21"/>
        <v>2.7177349252663561</v>
      </c>
      <c r="BD189" s="7">
        <f t="shared" si="19"/>
        <v>6.1492659264135341</v>
      </c>
      <c r="BE189" s="7">
        <f t="shared" si="22"/>
        <v>92.12825541334611</v>
      </c>
      <c r="BF189" s="7">
        <f t="shared" si="20"/>
        <v>91.74644921679058</v>
      </c>
      <c r="CC189" s="31">
        <v>43370</v>
      </c>
      <c r="CD189" s="32">
        <v>34.93</v>
      </c>
      <c r="CE189" s="4"/>
      <c r="CF189" s="130"/>
      <c r="CG189" s="4"/>
      <c r="CH189" s="4"/>
    </row>
    <row r="190" spans="2:86" x14ac:dyDescent="0.5">
      <c r="B190" s="28">
        <v>45201</v>
      </c>
      <c r="C190" s="4">
        <v>89.6</v>
      </c>
      <c r="D190" s="7">
        <f t="shared" si="17"/>
        <v>89.94714285714285</v>
      </c>
      <c r="E190" s="7">
        <f t="shared" si="23"/>
        <v>85.531764705882367</v>
      </c>
      <c r="F190" s="7">
        <f t="shared" si="24"/>
        <v>4.4153781512604837</v>
      </c>
      <c r="Z190" s="31">
        <v>43371</v>
      </c>
      <c r="AA190" s="32">
        <v>34.549999999999997</v>
      </c>
      <c r="AB190" s="4"/>
      <c r="AX190" s="28">
        <v>45201</v>
      </c>
      <c r="AY190" s="4">
        <v>89.6</v>
      </c>
      <c r="AZ190" s="7">
        <f t="shared" si="18"/>
        <v>89.428566155881683</v>
      </c>
      <c r="BA190" s="7">
        <f t="shared" si="25"/>
        <v>85.754156494675996</v>
      </c>
      <c r="BC190" s="7">
        <f t="shared" si="21"/>
        <v>2.425841803132144</v>
      </c>
      <c r="BD190" s="7">
        <f t="shared" si="19"/>
        <v>6.0676568820097856</v>
      </c>
      <c r="BE190" s="7">
        <f t="shared" si="22"/>
        <v>91.854407959013827</v>
      </c>
      <c r="BF190" s="7">
        <f t="shared" si="20"/>
        <v>91.821813376685782</v>
      </c>
      <c r="CC190" s="31">
        <v>43371</v>
      </c>
      <c r="CD190" s="32">
        <v>34.549999999999997</v>
      </c>
      <c r="CE190" s="4"/>
      <c r="CF190" s="130"/>
      <c r="CG190" s="4"/>
      <c r="CH190" s="4"/>
    </row>
    <row r="191" spans="2:86" x14ac:dyDescent="0.5">
      <c r="B191" s="28">
        <v>45202</v>
      </c>
      <c r="C191" s="4">
        <v>86.56</v>
      </c>
      <c r="D191" s="7">
        <f t="shared" si="17"/>
        <v>89.952857142857127</v>
      </c>
      <c r="E191" s="7">
        <f t="shared" si="23"/>
        <v>85.644901960784338</v>
      </c>
      <c r="F191" s="7">
        <f t="shared" si="24"/>
        <v>4.3079551820727886</v>
      </c>
      <c r="Z191" s="31">
        <v>43374</v>
      </c>
      <c r="AA191" s="32">
        <v>35.49</v>
      </c>
      <c r="AB191" s="4"/>
      <c r="AX191" s="28">
        <v>45202</v>
      </c>
      <c r="AY191" s="4">
        <v>86.56</v>
      </c>
      <c r="AZ191" s="7">
        <f t="shared" si="18"/>
        <v>89.155369379131059</v>
      </c>
      <c r="BA191" s="7">
        <f t="shared" si="25"/>
        <v>85.785758200767134</v>
      </c>
      <c r="BC191" s="7">
        <f t="shared" si="21"/>
        <v>1.8716799987522421</v>
      </c>
      <c r="BD191" s="7">
        <f t="shared" si="19"/>
        <v>5.8655957509198089</v>
      </c>
      <c r="BE191" s="7">
        <f t="shared" si="22"/>
        <v>91.027049377883301</v>
      </c>
      <c r="BF191" s="7">
        <f t="shared" si="20"/>
        <v>91.651353951686943</v>
      </c>
      <c r="CC191" s="31">
        <v>43374</v>
      </c>
      <c r="CD191" s="32">
        <v>35.49</v>
      </c>
      <c r="CE191" s="4"/>
      <c r="CF191" s="130"/>
      <c r="CG191" s="4"/>
      <c r="CH191" s="4"/>
    </row>
    <row r="192" spans="2:86" x14ac:dyDescent="0.5">
      <c r="B192" s="28">
        <v>45203</v>
      </c>
      <c r="C192" s="4">
        <v>87.97</v>
      </c>
      <c r="D192" s="7">
        <f t="shared" si="17"/>
        <v>89.914761904761875</v>
      </c>
      <c r="E192" s="7">
        <f t="shared" si="23"/>
        <v>85.784705882352966</v>
      </c>
      <c r="F192" s="7">
        <f t="shared" si="24"/>
        <v>4.1300560224089082</v>
      </c>
      <c r="Z192" s="31">
        <v>43375</v>
      </c>
      <c r="AA192" s="32">
        <v>35.43</v>
      </c>
      <c r="AB192" s="4"/>
      <c r="AX192" s="28">
        <v>45203</v>
      </c>
      <c r="AY192" s="4">
        <v>87.97</v>
      </c>
      <c r="AZ192" s="7">
        <f t="shared" si="18"/>
        <v>89.042477057309057</v>
      </c>
      <c r="BA192" s="7">
        <f t="shared" si="25"/>
        <v>85.871414741913526</v>
      </c>
      <c r="BC192" s="7">
        <f t="shared" si="21"/>
        <v>1.5082093412747071</v>
      </c>
      <c r="BD192" s="7">
        <f t="shared" si="19"/>
        <v>5.7212701966738138</v>
      </c>
      <c r="BE192" s="7">
        <f t="shared" si="22"/>
        <v>90.550686398583764</v>
      </c>
      <c r="BF192" s="7">
        <f t="shared" si="20"/>
        <v>91.59268493858734</v>
      </c>
      <c r="CC192" s="31">
        <v>43375</v>
      </c>
      <c r="CD192" s="32">
        <v>35.43</v>
      </c>
      <c r="CE192" s="4"/>
      <c r="CF192" s="130"/>
      <c r="CG192" s="4"/>
      <c r="CH192" s="4"/>
    </row>
    <row r="193" spans="2:86" x14ac:dyDescent="0.5">
      <c r="B193" s="28">
        <v>45204</v>
      </c>
      <c r="C193" s="4">
        <v>88.58</v>
      </c>
      <c r="D193" s="7">
        <f t="shared" si="17"/>
        <v>89.987142857142828</v>
      </c>
      <c r="E193" s="7">
        <f t="shared" si="23"/>
        <v>85.930196078431379</v>
      </c>
      <c r="F193" s="7">
        <f t="shared" si="24"/>
        <v>4.056946778711449</v>
      </c>
      <c r="Z193" s="31">
        <v>43376</v>
      </c>
      <c r="AA193" s="32">
        <v>36.21</v>
      </c>
      <c r="AB193" s="4"/>
      <c r="AX193" s="28">
        <v>45204</v>
      </c>
      <c r="AY193" s="4">
        <v>88.58</v>
      </c>
      <c r="AZ193" s="7">
        <f t="shared" si="18"/>
        <v>88.998431623279629</v>
      </c>
      <c r="BA193" s="7">
        <f t="shared" si="25"/>
        <v>85.977633771642402</v>
      </c>
      <c r="BC193" s="7">
        <f t="shared" si="21"/>
        <v>1.230556750949205</v>
      </c>
      <c r="BD193" s="7">
        <f t="shared" si="19"/>
        <v>5.6008205388265679</v>
      </c>
      <c r="BE193" s="7">
        <f t="shared" si="22"/>
        <v>90.228988374228834</v>
      </c>
      <c r="BF193" s="7">
        <f t="shared" si="20"/>
        <v>91.57845431046897</v>
      </c>
      <c r="CC193" s="31">
        <v>43376</v>
      </c>
      <c r="CD193" s="32">
        <v>36.21</v>
      </c>
      <c r="CE193" s="4"/>
      <c r="CF193" s="130"/>
      <c r="CG193" s="4"/>
      <c r="CH193" s="4"/>
    </row>
    <row r="194" spans="2:86" x14ac:dyDescent="0.5">
      <c r="B194" s="28">
        <v>45205</v>
      </c>
      <c r="C194" s="4">
        <v>90.57</v>
      </c>
      <c r="D194" s="7">
        <f t="shared" si="17"/>
        <v>90.151428571428539</v>
      </c>
      <c r="E194" s="7">
        <f t="shared" si="23"/>
        <v>86.109215686274524</v>
      </c>
      <c r="F194" s="7">
        <f t="shared" si="24"/>
        <v>4.0422128851540151</v>
      </c>
      <c r="Z194" s="31">
        <v>43377</v>
      </c>
      <c r="AA194" s="32">
        <v>35.15</v>
      </c>
      <c r="AB194" s="4"/>
      <c r="AX194" s="28">
        <v>45205</v>
      </c>
      <c r="AY194" s="4">
        <v>90.57</v>
      </c>
      <c r="AZ194" s="7">
        <f t="shared" si="18"/>
        <v>89.148104802014899</v>
      </c>
      <c r="BA194" s="7">
        <f t="shared" si="25"/>
        <v>86.157726564911329</v>
      </c>
      <c r="BC194" s="7">
        <f t="shared" si="21"/>
        <v>1.1532248154846627</v>
      </c>
      <c r="BD194" s="7">
        <f t="shared" si="19"/>
        <v>5.5561132358813978</v>
      </c>
      <c r="BE194" s="7">
        <f t="shared" si="22"/>
        <v>90.301329617499562</v>
      </c>
      <c r="BF194" s="7">
        <f t="shared" si="20"/>
        <v>91.713839800792726</v>
      </c>
      <c r="CC194" s="31">
        <v>43377</v>
      </c>
      <c r="CD194" s="32">
        <v>35.15</v>
      </c>
      <c r="CE194" s="4"/>
      <c r="CF194" s="130"/>
      <c r="CG194" s="4"/>
      <c r="CH194" s="4"/>
    </row>
    <row r="195" spans="2:86" x14ac:dyDescent="0.5">
      <c r="B195" s="28">
        <v>45208</v>
      </c>
      <c r="C195" s="4">
        <v>89.18</v>
      </c>
      <c r="D195" s="7">
        <f t="shared" si="17"/>
        <v>90.214285714285708</v>
      </c>
      <c r="E195" s="7">
        <f t="shared" si="23"/>
        <v>86.275294117647064</v>
      </c>
      <c r="F195" s="7">
        <f t="shared" si="24"/>
        <v>3.938991596638644</v>
      </c>
      <c r="Z195" s="31">
        <v>43378</v>
      </c>
      <c r="AA195" s="32">
        <v>33.83</v>
      </c>
      <c r="AB195" s="4"/>
      <c r="AX195" s="28">
        <v>45208</v>
      </c>
      <c r="AY195" s="4">
        <v>89.18</v>
      </c>
      <c r="AZ195" s="7">
        <f t="shared" si="18"/>
        <v>89.151142439918246</v>
      </c>
      <c r="BA195" s="7">
        <f t="shared" si="25"/>
        <v>86.276247091777563</v>
      </c>
      <c r="BC195" s="7">
        <f t="shared" si="21"/>
        <v>0.94489047931605796</v>
      </c>
      <c r="BD195" s="7">
        <f t="shared" si="19"/>
        <v>5.4521364769195202</v>
      </c>
      <c r="BE195" s="7">
        <f t="shared" si="22"/>
        <v>90.096032919234304</v>
      </c>
      <c r="BF195" s="7">
        <f t="shared" si="20"/>
        <v>91.728383568697083</v>
      </c>
      <c r="CC195" s="31">
        <v>43378</v>
      </c>
      <c r="CD195" s="32">
        <v>33.83</v>
      </c>
      <c r="CE195" s="4"/>
      <c r="CF195" s="130"/>
      <c r="CG195" s="4"/>
      <c r="CH195" s="4"/>
    </row>
    <row r="196" spans="2:86" x14ac:dyDescent="0.5">
      <c r="B196" s="28">
        <v>45209</v>
      </c>
      <c r="C196" s="4">
        <v>89.79</v>
      </c>
      <c r="D196" s="7">
        <f t="shared" si="17"/>
        <v>90.270952380952366</v>
      </c>
      <c r="E196" s="7">
        <f t="shared" si="23"/>
        <v>86.431764705882344</v>
      </c>
      <c r="F196" s="7">
        <f t="shared" si="24"/>
        <v>3.839187675070022</v>
      </c>
      <c r="Z196" s="31">
        <v>43381</v>
      </c>
      <c r="AA196" s="32">
        <v>33.07</v>
      </c>
      <c r="AB196" s="4"/>
      <c r="AX196" s="28">
        <v>45209</v>
      </c>
      <c r="AY196" s="4">
        <v>89.79</v>
      </c>
      <c r="AZ196" s="7">
        <f t="shared" si="18"/>
        <v>89.211986017068895</v>
      </c>
      <c r="BA196" s="7">
        <f t="shared" si="25"/>
        <v>86.41404132347256</v>
      </c>
      <c r="BC196" s="7">
        <f t="shared" si="21"/>
        <v>0.80909592119525087</v>
      </c>
      <c r="BD196" s="7">
        <f t="shared" si="19"/>
        <v>5.3700227050449456</v>
      </c>
      <c r="BE196" s="7">
        <f t="shared" si="22"/>
        <v>90.021081938264146</v>
      </c>
      <c r="BF196" s="7">
        <f t="shared" si="20"/>
        <v>91.784064028517506</v>
      </c>
      <c r="CC196" s="31">
        <v>43381</v>
      </c>
      <c r="CD196" s="32">
        <v>33.07</v>
      </c>
      <c r="CE196" s="4"/>
      <c r="CF196" s="130"/>
      <c r="CG196" s="4"/>
      <c r="CH196" s="4"/>
    </row>
    <row r="197" spans="2:86" x14ac:dyDescent="0.5">
      <c r="B197" s="28">
        <v>45210</v>
      </c>
      <c r="C197" s="4">
        <v>89.29</v>
      </c>
      <c r="D197" s="7">
        <f t="shared" si="17"/>
        <v>90.229523809523798</v>
      </c>
      <c r="E197" s="7">
        <f t="shared" si="23"/>
        <v>86.580392156862729</v>
      </c>
      <c r="F197" s="7">
        <f t="shared" si="24"/>
        <v>3.6491316526610689</v>
      </c>
      <c r="Z197" s="31">
        <v>43382</v>
      </c>
      <c r="AA197" s="32">
        <v>32.85</v>
      </c>
      <c r="AB197" s="4"/>
      <c r="AX197" s="28">
        <v>45210</v>
      </c>
      <c r="AY197" s="4">
        <v>89.29</v>
      </c>
      <c r="AZ197" s="7">
        <f t="shared" si="18"/>
        <v>89.219415920205194</v>
      </c>
      <c r="BA197" s="7">
        <f t="shared" si="25"/>
        <v>86.526824016669721</v>
      </c>
      <c r="BC197" s="7">
        <f t="shared" si="21"/>
        <v>0.64256070874581894</v>
      </c>
      <c r="BD197" s="7">
        <f t="shared" si="19"/>
        <v>5.2656927104603284</v>
      </c>
      <c r="BE197" s="7">
        <f t="shared" si="22"/>
        <v>89.861976628951012</v>
      </c>
      <c r="BF197" s="7">
        <f t="shared" si="20"/>
        <v>91.79251672713005</v>
      </c>
      <c r="CC197" s="31">
        <v>43382</v>
      </c>
      <c r="CD197" s="32">
        <v>32.85</v>
      </c>
      <c r="CE197" s="4"/>
      <c r="CF197" s="130"/>
      <c r="CG197" s="4"/>
      <c r="CH197" s="4"/>
    </row>
    <row r="198" spans="2:86" x14ac:dyDescent="0.5">
      <c r="B198" s="28">
        <v>45211</v>
      </c>
      <c r="C198" s="4">
        <v>87.95</v>
      </c>
      <c r="D198" s="7">
        <f t="shared" si="17"/>
        <v>90.10333333333331</v>
      </c>
      <c r="E198" s="7">
        <f t="shared" si="23"/>
        <v>86.697843137254893</v>
      </c>
      <c r="F198" s="7">
        <f t="shared" si="24"/>
        <v>3.4054901960784179</v>
      </c>
      <c r="Z198" s="31">
        <v>43383</v>
      </c>
      <c r="AA198" s="32">
        <v>31.4</v>
      </c>
      <c r="AB198" s="4"/>
      <c r="AX198" s="28">
        <v>45211</v>
      </c>
      <c r="AY198" s="4">
        <v>87.95</v>
      </c>
      <c r="AZ198" s="7">
        <f t="shared" si="18"/>
        <v>89.09851916589993</v>
      </c>
      <c r="BA198" s="7">
        <f t="shared" si="25"/>
        <v>86.58263483954542</v>
      </c>
      <c r="BC198" s="7">
        <f t="shared" si="21"/>
        <v>0.37628508569065389</v>
      </c>
      <c r="BD198" s="7">
        <f t="shared" si="19"/>
        <v>5.1082991478048285</v>
      </c>
      <c r="BE198" s="7">
        <f t="shared" si="22"/>
        <v>89.474804251590584</v>
      </c>
      <c r="BF198" s="7">
        <f t="shared" si="20"/>
        <v>91.690933987350249</v>
      </c>
      <c r="CC198" s="31">
        <v>43383</v>
      </c>
      <c r="CD198" s="32">
        <v>31.4</v>
      </c>
      <c r="CE198" s="4"/>
      <c r="CF198" s="130"/>
      <c r="CG198" s="4"/>
      <c r="CH198" s="4"/>
    </row>
    <row r="199" spans="2:86" x14ac:dyDescent="0.5">
      <c r="B199" s="28">
        <v>45212</v>
      </c>
      <c r="C199" s="4">
        <v>87.56</v>
      </c>
      <c r="D199" s="7">
        <f t="shared" si="17"/>
        <v>89.931428571428555</v>
      </c>
      <c r="E199" s="7">
        <f t="shared" si="23"/>
        <v>86.82</v>
      </c>
      <c r="F199" s="7">
        <f t="shared" si="24"/>
        <v>3.1114285714285614</v>
      </c>
      <c r="Z199" s="31">
        <v>43384</v>
      </c>
      <c r="AA199" s="32">
        <v>30.67</v>
      </c>
      <c r="AB199" s="4"/>
      <c r="AX199" s="28">
        <v>45212</v>
      </c>
      <c r="AY199" s="4">
        <v>87.56</v>
      </c>
      <c r="AZ199" s="7">
        <f t="shared" si="18"/>
        <v>88.951993531052324</v>
      </c>
      <c r="BA199" s="7">
        <f t="shared" si="25"/>
        <v>86.620962885053444</v>
      </c>
      <c r="BC199" s="7">
        <f t="shared" si="21"/>
        <v>0.1145980707269274</v>
      </c>
      <c r="BD199" s="7">
        <f t="shared" si="19"/>
        <v>4.9369932988713003</v>
      </c>
      <c r="BE199" s="7">
        <f t="shared" si="22"/>
        <v>89.066591601779251</v>
      </c>
      <c r="BF199" s="7">
        <f t="shared" si="20"/>
        <v>91.557956183924745</v>
      </c>
      <c r="CC199" s="31">
        <v>43384</v>
      </c>
      <c r="CD199" s="32">
        <v>30.67</v>
      </c>
      <c r="CE199" s="4"/>
      <c r="CF199" s="130"/>
      <c r="CG199" s="4"/>
      <c r="CH199" s="4"/>
    </row>
    <row r="200" spans="2:86" x14ac:dyDescent="0.5">
      <c r="B200" s="28">
        <v>45215</v>
      </c>
      <c r="C200" s="4">
        <v>87.25</v>
      </c>
      <c r="D200" s="7">
        <f t="shared" si="17"/>
        <v>89.71571428571427</v>
      </c>
      <c r="E200" s="7">
        <f t="shared" si="23"/>
        <v>86.845882352941189</v>
      </c>
      <c r="F200" s="7">
        <f t="shared" si="24"/>
        <v>2.8698319327730815</v>
      </c>
      <c r="Z200" s="31">
        <v>43385</v>
      </c>
      <c r="AA200" s="32">
        <v>31.06</v>
      </c>
      <c r="AB200" s="4"/>
      <c r="AX200" s="28">
        <v>45215</v>
      </c>
      <c r="AY200" s="4">
        <v>87.25</v>
      </c>
      <c r="AZ200" s="7">
        <f t="shared" si="18"/>
        <v>88.789898909047338</v>
      </c>
      <c r="BA200" s="7">
        <f t="shared" si="25"/>
        <v>86.645631007208209</v>
      </c>
      <c r="BC200" s="7">
        <f t="shared" si="21"/>
        <v>-0.13114596321985061</v>
      </c>
      <c r="BD200" s="7">
        <f t="shared" si="19"/>
        <v>4.7592334693884624</v>
      </c>
      <c r="BE200" s="7">
        <f t="shared" si="22"/>
        <v>88.658752945827487</v>
      </c>
      <c r="BF200" s="7">
        <f t="shared" si="20"/>
        <v>91.404864476596671</v>
      </c>
      <c r="CC200" s="31">
        <v>43385</v>
      </c>
      <c r="CD200" s="32">
        <v>31.06</v>
      </c>
      <c r="CE200" s="4"/>
      <c r="CF200" s="130"/>
      <c r="CG200" s="4"/>
      <c r="CH200" s="4"/>
    </row>
    <row r="201" spans="2:86" x14ac:dyDescent="0.5">
      <c r="B201" s="28">
        <v>45216</v>
      </c>
      <c r="C201" s="4">
        <v>88.11</v>
      </c>
      <c r="D201" s="7">
        <f t="shared" si="17"/>
        <v>89.527619047619027</v>
      </c>
      <c r="E201" s="7">
        <f t="shared" si="23"/>
        <v>86.88450980392156</v>
      </c>
      <c r="F201" s="7">
        <f t="shared" si="24"/>
        <v>2.6431092436974666</v>
      </c>
      <c r="Z201" s="31">
        <v>43388</v>
      </c>
      <c r="AA201" s="32">
        <v>31.15</v>
      </c>
      <c r="AB201" s="4"/>
      <c r="AX201" s="28">
        <v>45216</v>
      </c>
      <c r="AY201" s="4">
        <v>88.11</v>
      </c>
      <c r="AZ201" s="7">
        <f t="shared" si="18"/>
        <v>88.725146631995216</v>
      </c>
      <c r="BA201" s="7">
        <f t="shared" si="25"/>
        <v>86.703057242219657</v>
      </c>
      <c r="BC201" s="7">
        <f t="shared" si="21"/>
        <v>-0.25366720935309672</v>
      </c>
      <c r="BD201" s="7">
        <f t="shared" si="19"/>
        <v>4.620655301807659</v>
      </c>
      <c r="BE201" s="7">
        <f t="shared" si="22"/>
        <v>88.471479422642119</v>
      </c>
      <c r="BF201" s="7">
        <f t="shared" si="20"/>
        <v>91.323712544027316</v>
      </c>
      <c r="CC201" s="31">
        <v>43388</v>
      </c>
      <c r="CD201" s="32">
        <v>31.15</v>
      </c>
      <c r="CE201" s="4"/>
      <c r="CF201" s="130"/>
      <c r="CG201" s="4"/>
      <c r="CH201" s="4"/>
    </row>
    <row r="202" spans="2:86" x14ac:dyDescent="0.5">
      <c r="B202" s="28">
        <v>45217</v>
      </c>
      <c r="C202" s="4">
        <v>87.25</v>
      </c>
      <c r="D202" s="7">
        <f t="shared" si="17"/>
        <v>89.317619047619047</v>
      </c>
      <c r="E202" s="7">
        <f t="shared" si="23"/>
        <v>86.903725490196067</v>
      </c>
      <c r="F202" s="7">
        <f t="shared" si="24"/>
        <v>2.4138935574229805</v>
      </c>
      <c r="Z202" s="31">
        <v>43389</v>
      </c>
      <c r="AA202" s="32">
        <v>31.74</v>
      </c>
      <c r="AB202" s="4"/>
      <c r="AX202" s="28">
        <v>45217</v>
      </c>
      <c r="AY202" s="4">
        <v>87.25</v>
      </c>
      <c r="AZ202" s="7">
        <f t="shared" si="18"/>
        <v>88.584656476567105</v>
      </c>
      <c r="BA202" s="7">
        <f t="shared" si="25"/>
        <v>86.724505977818893</v>
      </c>
      <c r="BC202" s="7">
        <f t="shared" si="21"/>
        <v>-0.42642452728318858</v>
      </c>
      <c r="BD202" s="7">
        <f t="shared" si="19"/>
        <v>4.45303252565067</v>
      </c>
      <c r="BE202" s="7">
        <f t="shared" si="22"/>
        <v>88.158231949283916</v>
      </c>
      <c r="BF202" s="7">
        <f t="shared" si="20"/>
        <v>91.177538503469563</v>
      </c>
      <c r="CC202" s="31">
        <v>43389</v>
      </c>
      <c r="CD202" s="32">
        <v>31.74</v>
      </c>
      <c r="CE202" s="4"/>
      <c r="CF202" s="130"/>
      <c r="CG202" s="4"/>
      <c r="CH202" s="4"/>
    </row>
    <row r="203" spans="2:86" x14ac:dyDescent="0.5">
      <c r="B203" s="28">
        <v>45218</v>
      </c>
      <c r="C203" s="4">
        <v>83.38</v>
      </c>
      <c r="D203" s="7">
        <f t="shared" si="17"/>
        <v>88.906190476190488</v>
      </c>
      <c r="E203" s="7">
        <f t="shared" si="23"/>
        <v>86.92137254901958</v>
      </c>
      <c r="F203" s="7">
        <f t="shared" si="24"/>
        <v>1.9848179271709085</v>
      </c>
      <c r="Z203" s="31">
        <v>43390</v>
      </c>
      <c r="AA203" s="32">
        <v>31.68</v>
      </c>
      <c r="AB203" s="7">
        <f>AVERAGE(AA3:AA203)</f>
        <v>33.005273631840794</v>
      </c>
      <c r="AX203" s="28">
        <v>45218</v>
      </c>
      <c r="AY203" s="4">
        <v>83.38</v>
      </c>
      <c r="AZ203" s="7">
        <f t="shared" si="18"/>
        <v>88.088974907370243</v>
      </c>
      <c r="BA203" s="7">
        <f t="shared" si="25"/>
        <v>86.593348880649529</v>
      </c>
      <c r="BC203" s="7">
        <f t="shared" si="21"/>
        <v>-0.91211652241719321</v>
      </c>
      <c r="BD203" s="7">
        <f t="shared" si="19"/>
        <v>4.1395264442910644</v>
      </c>
      <c r="BE203" s="7">
        <f t="shared" si="22"/>
        <v>87.17685838495305</v>
      </c>
      <c r="BF203" s="7">
        <f t="shared" si="20"/>
        <v>90.732875324940593</v>
      </c>
      <c r="CC203" s="31">
        <v>43390</v>
      </c>
      <c r="CD203" s="32">
        <v>31.68</v>
      </c>
      <c r="CE203" s="7">
        <f>AVERAGE(CD3:CD203)</f>
        <v>33.005273631840794</v>
      </c>
      <c r="CF203" s="131"/>
      <c r="CG203" s="7"/>
      <c r="CH203" s="4"/>
    </row>
    <row r="204" spans="2:86" x14ac:dyDescent="0.5">
      <c r="B204" s="28">
        <v>45219</v>
      </c>
      <c r="C204" s="4">
        <v>82.36</v>
      </c>
      <c r="D204" s="7">
        <f t="shared" si="17"/>
        <v>88.522857142857134</v>
      </c>
      <c r="E204" s="7">
        <f t="shared" si="23"/>
        <v>86.934313725490171</v>
      </c>
      <c r="F204" s="7">
        <f t="shared" si="24"/>
        <v>1.5885434173669637</v>
      </c>
      <c r="Z204" s="31">
        <v>43391</v>
      </c>
      <c r="AA204" s="32">
        <v>30.37</v>
      </c>
      <c r="AB204" s="7">
        <f t="shared" ref="AB204:AB267" si="26">AVERAGE(AA4:AA204)</f>
        <v>32.989203980099504</v>
      </c>
      <c r="AX204" s="28">
        <v>45219</v>
      </c>
      <c r="AY204" s="4">
        <v>82.36</v>
      </c>
      <c r="AZ204" s="7">
        <f t="shared" si="18"/>
        <v>87.543358249525454</v>
      </c>
      <c r="BA204" s="7">
        <f>AY204*$BA$1+BA203*(1-$BA$1)</f>
        <v>86.427335199055435</v>
      </c>
      <c r="BC204" s="7">
        <f t="shared" si="21"/>
        <v>-1.41218705769721</v>
      </c>
      <c r="BD204" s="7">
        <f t="shared" si="19"/>
        <v>3.7978072219466981</v>
      </c>
      <c r="BE204" s="7">
        <f t="shared" si="22"/>
        <v>86.131171191828244</v>
      </c>
      <c r="BF204" s="7">
        <f t="shared" si="20"/>
        <v>90.225142421002133</v>
      </c>
      <c r="CC204" s="31">
        <v>43391</v>
      </c>
      <c r="CD204" s="32">
        <v>30.37</v>
      </c>
      <c r="CE204" s="7">
        <f>CD204*$CE$1+CE203*(1-$CE$1)</f>
        <v>32.979052003663277</v>
      </c>
      <c r="CF204" s="131"/>
      <c r="CG204" s="7"/>
      <c r="CH204" s="4"/>
    </row>
    <row r="205" spans="2:86" x14ac:dyDescent="0.5">
      <c r="B205" s="28">
        <v>45222</v>
      </c>
      <c r="C205" s="4">
        <v>82.82</v>
      </c>
      <c r="D205" s="7">
        <f t="shared" si="17"/>
        <v>88.142380952380947</v>
      </c>
      <c r="E205" s="7">
        <f t="shared" si="23"/>
        <v>86.958235294117614</v>
      </c>
      <c r="F205" s="7">
        <f t="shared" si="24"/>
        <v>1.1841456582633327</v>
      </c>
      <c r="Z205" s="31">
        <v>43392</v>
      </c>
      <c r="AA205" s="32">
        <v>29.49</v>
      </c>
      <c r="AB205" s="7">
        <f t="shared" si="26"/>
        <v>32.965422885572139</v>
      </c>
      <c r="AX205" s="28">
        <v>45222</v>
      </c>
      <c r="AY205" s="4">
        <v>82.82</v>
      </c>
      <c r="AZ205" s="7">
        <f t="shared" si="18"/>
        <v>87.093514606713498</v>
      </c>
      <c r="BA205" s="7">
        <f t="shared" si="25"/>
        <v>86.28587107360228</v>
      </c>
      <c r="BC205" s="7">
        <f t="shared" si="21"/>
        <v>-1.7845864762385162</v>
      </c>
      <c r="BD205" s="7">
        <f t="shared" si="19"/>
        <v>3.4865898683755461</v>
      </c>
      <c r="BE205" s="7">
        <f t="shared" si="22"/>
        <v>85.308928130474982</v>
      </c>
      <c r="BF205" s="7">
        <f t="shared" si="20"/>
        <v>89.772460941977826</v>
      </c>
      <c r="CC205" s="31">
        <v>43392</v>
      </c>
      <c r="CD205" s="32">
        <v>29.49</v>
      </c>
      <c r="CE205" s="7">
        <f t="shared" ref="CE205:CE268" si="27">CD205*$CE$1+CE204*(1-$CE$1)</f>
        <v>32.944335068303445</v>
      </c>
      <c r="CF205" s="131"/>
      <c r="CG205" s="7"/>
      <c r="CH205" s="4"/>
    </row>
    <row r="206" spans="2:86" x14ac:dyDescent="0.5">
      <c r="B206" s="28">
        <v>45223</v>
      </c>
      <c r="C206" s="4">
        <v>84</v>
      </c>
      <c r="D206" s="7">
        <f t="shared" si="17"/>
        <v>87.738571428571419</v>
      </c>
      <c r="E206" s="7">
        <f t="shared" si="23"/>
        <v>87.009019607843115</v>
      </c>
      <c r="F206" s="7">
        <f t="shared" si="24"/>
        <v>0.72955182072830382</v>
      </c>
      <c r="Z206" s="31">
        <v>43395</v>
      </c>
      <c r="AA206" s="32">
        <v>29.49</v>
      </c>
      <c r="AB206" s="7">
        <f t="shared" si="26"/>
        <v>32.941442786069651</v>
      </c>
      <c r="AX206" s="28">
        <v>45223</v>
      </c>
      <c r="AY206" s="4">
        <v>84</v>
      </c>
      <c r="AZ206" s="7">
        <f t="shared" si="18"/>
        <v>86.798894167978887</v>
      </c>
      <c r="BA206" s="7">
        <f t="shared" si="25"/>
        <v>86.196229070715916</v>
      </c>
      <c r="BC206" s="7">
        <f t="shared" si="21"/>
        <v>-1.970680281222613</v>
      </c>
      <c r="BD206" s="7">
        <f t="shared" si="19"/>
        <v>3.2318600849943948</v>
      </c>
      <c r="BE206" s="7">
        <f t="shared" si="22"/>
        <v>84.828213886756274</v>
      </c>
      <c r="BF206" s="7">
        <f t="shared" si="20"/>
        <v>89.42808915571031</v>
      </c>
      <c r="CC206" s="31">
        <v>43395</v>
      </c>
      <c r="CD206" s="32">
        <v>29.49</v>
      </c>
      <c r="CE206" s="7">
        <f t="shared" si="27"/>
        <v>32.909963575086493</v>
      </c>
      <c r="CF206" s="131"/>
      <c r="CG206" s="7"/>
      <c r="CH206" s="4"/>
    </row>
    <row r="207" spans="2:86" x14ac:dyDescent="0.5">
      <c r="B207" s="28">
        <v>45224</v>
      </c>
      <c r="C207" s="4">
        <v>81.400000000000006</v>
      </c>
      <c r="D207" s="7">
        <f t="shared" si="17"/>
        <v>87.334761904761891</v>
      </c>
      <c r="E207" s="7">
        <f t="shared" si="23"/>
        <v>86.998039215686248</v>
      </c>
      <c r="F207" s="7">
        <f t="shared" si="24"/>
        <v>0.33672268907564273</v>
      </c>
      <c r="Z207" s="31">
        <v>43396</v>
      </c>
      <c r="AA207" s="32">
        <v>29.47</v>
      </c>
      <c r="AB207" s="7">
        <f t="shared" si="26"/>
        <v>32.91651741293532</v>
      </c>
      <c r="AX207" s="28">
        <v>45224</v>
      </c>
      <c r="AY207" s="4">
        <v>81.400000000000006</v>
      </c>
      <c r="AZ207" s="7">
        <f t="shared" si="18"/>
        <v>86.284713771028507</v>
      </c>
      <c r="BA207" s="7">
        <f t="shared" si="25"/>
        <v>86.00814165617804</v>
      </c>
      <c r="BC207" s="7">
        <f t="shared" si="21"/>
        <v>-2.3482118644168253</v>
      </c>
      <c r="BD207" s="7">
        <f t="shared" si="19"/>
        <v>2.885589524183402</v>
      </c>
      <c r="BE207" s="7">
        <f t="shared" si="22"/>
        <v>83.936501906611682</v>
      </c>
      <c r="BF207" s="7">
        <f t="shared" si="20"/>
        <v>88.893731180361442</v>
      </c>
      <c r="CC207" s="31">
        <v>43396</v>
      </c>
      <c r="CD207" s="32">
        <v>29.47</v>
      </c>
      <c r="CE207" s="7">
        <f t="shared" si="27"/>
        <v>32.875735081802056</v>
      </c>
      <c r="CF207" s="131"/>
      <c r="CG207" s="7"/>
      <c r="CH207" s="4"/>
    </row>
    <row r="208" spans="2:86" x14ac:dyDescent="0.5">
      <c r="B208" s="28">
        <v>45225</v>
      </c>
      <c r="C208" s="4">
        <v>81.02</v>
      </c>
      <c r="D208" s="7">
        <f t="shared" si="17"/>
        <v>86.928571428571431</v>
      </c>
      <c r="E208" s="7">
        <f t="shared" si="23"/>
        <v>87.007843137254895</v>
      </c>
      <c r="F208" s="7">
        <f t="shared" si="24"/>
        <v>-7.9271708683464226E-2</v>
      </c>
      <c r="Z208" s="31">
        <v>43397</v>
      </c>
      <c r="AA208" s="32">
        <v>28.35</v>
      </c>
      <c r="AB208" s="7">
        <f t="shared" si="26"/>
        <v>32.883830845771143</v>
      </c>
      <c r="AX208" s="28">
        <v>45225</v>
      </c>
      <c r="AY208" s="4">
        <v>81.02</v>
      </c>
      <c r="AZ208" s="7">
        <f t="shared" si="18"/>
        <v>85.783312459501985</v>
      </c>
      <c r="BA208" s="7">
        <f t="shared" si="25"/>
        <v>85.812528257896545</v>
      </c>
      <c r="BC208" s="7">
        <f t="shared" si="21"/>
        <v>-2.6872937276696405</v>
      </c>
      <c r="BD208" s="7">
        <f t="shared" si="19"/>
        <v>2.5376117727544312</v>
      </c>
      <c r="BE208" s="7">
        <f t="shared" si="22"/>
        <v>83.096018731832345</v>
      </c>
      <c r="BF208" s="7">
        <f t="shared" si="20"/>
        <v>88.350140030650977</v>
      </c>
      <c r="CC208" s="31">
        <v>43397</v>
      </c>
      <c r="CD208" s="32">
        <v>28.35</v>
      </c>
      <c r="CE208" s="7">
        <f t="shared" si="27"/>
        <v>32.830702891933385</v>
      </c>
      <c r="CF208" s="131"/>
      <c r="CG208" s="7"/>
      <c r="CH208" s="4"/>
    </row>
    <row r="209" spans="2:86" x14ac:dyDescent="0.5">
      <c r="B209" s="28">
        <v>45226</v>
      </c>
      <c r="C209" s="4">
        <v>80.349999999999994</v>
      </c>
      <c r="D209" s="7">
        <f t="shared" si="17"/>
        <v>86.416666666666643</v>
      </c>
      <c r="E209" s="7">
        <f t="shared" si="23"/>
        <v>87.009607843137246</v>
      </c>
      <c r="F209" s="7">
        <f t="shared" si="24"/>
        <v>-0.59294117647060318</v>
      </c>
      <c r="Z209" s="31">
        <v>43398</v>
      </c>
      <c r="AA209" s="32">
        <v>29.86</v>
      </c>
      <c r="AB209" s="7">
        <f t="shared" si="26"/>
        <v>32.854825870646764</v>
      </c>
      <c r="AX209" s="28">
        <v>45226</v>
      </c>
      <c r="AY209" s="4">
        <v>80.349999999999994</v>
      </c>
      <c r="AZ209" s="7">
        <f t="shared" si="18"/>
        <v>85.265854130025602</v>
      </c>
      <c r="BA209" s="7">
        <f t="shared" si="25"/>
        <v>85.598311463469244</v>
      </c>
      <c r="BC209" s="7">
        <f t="shared" si="21"/>
        <v>-3.0091387694788949</v>
      </c>
      <c r="BD209" s="7">
        <f t="shared" si="19"/>
        <v>2.1769364936998841</v>
      </c>
      <c r="BE209" s="7">
        <f t="shared" si="22"/>
        <v>82.256715360546707</v>
      </c>
      <c r="BF209" s="7">
        <f t="shared" si="20"/>
        <v>87.775247957169128</v>
      </c>
      <c r="CC209" s="31">
        <v>43398</v>
      </c>
      <c r="CD209" s="32">
        <v>29.86</v>
      </c>
      <c r="CE209" s="7">
        <f t="shared" si="27"/>
        <v>32.801143659177832</v>
      </c>
      <c r="CF209" s="131"/>
      <c r="CG209" s="7"/>
      <c r="CH209" s="4"/>
    </row>
    <row r="210" spans="2:86" x14ac:dyDescent="0.5">
      <c r="B210" s="28">
        <v>45229</v>
      </c>
      <c r="C210" s="4">
        <v>80.16</v>
      </c>
      <c r="D210" s="7">
        <f t="shared" si="17"/>
        <v>85.959523809523802</v>
      </c>
      <c r="E210" s="7">
        <f t="shared" si="23"/>
        <v>87.028431372549036</v>
      </c>
      <c r="F210" s="7">
        <f t="shared" si="24"/>
        <v>-1.0689075630252347</v>
      </c>
      <c r="Z210" s="31">
        <v>43399</v>
      </c>
      <c r="AA210" s="32">
        <v>30.31</v>
      </c>
      <c r="AB210" s="7">
        <f t="shared" si="26"/>
        <v>32.828706467661689</v>
      </c>
      <c r="AX210" s="28">
        <v>45229</v>
      </c>
      <c r="AY210" s="4">
        <v>80.16</v>
      </c>
      <c r="AZ210" s="7">
        <f t="shared" si="18"/>
        <v>84.779582308118393</v>
      </c>
      <c r="BA210" s="7">
        <f t="shared" si="25"/>
        <v>85.385044347254762</v>
      </c>
      <c r="BC210" s="7">
        <f t="shared" si="21"/>
        <v>-3.2748897256736598</v>
      </c>
      <c r="BD210" s="7">
        <f t="shared" si="19"/>
        <v>1.8222161852195171</v>
      </c>
      <c r="BE210" s="7">
        <f t="shared" si="22"/>
        <v>81.504692582444733</v>
      </c>
      <c r="BF210" s="7">
        <f t="shared" si="20"/>
        <v>87.20726053247428</v>
      </c>
      <c r="CC210" s="31">
        <v>43399</v>
      </c>
      <c r="CD210" s="32">
        <v>30.31</v>
      </c>
      <c r="CE210" s="7">
        <f t="shared" si="27"/>
        <v>32.776356160081534</v>
      </c>
      <c r="CF210" s="131"/>
      <c r="CG210" s="7"/>
      <c r="CH210" s="4"/>
    </row>
    <row r="211" spans="2:86" x14ac:dyDescent="0.5">
      <c r="B211" s="28">
        <v>45230</v>
      </c>
      <c r="C211" s="4">
        <v>77.44</v>
      </c>
      <c r="D211" s="7">
        <f t="shared" si="17"/>
        <v>85.380476190476188</v>
      </c>
      <c r="E211" s="7">
        <f t="shared" si="23"/>
        <v>86.955490196078443</v>
      </c>
      <c r="F211" s="7">
        <f t="shared" si="24"/>
        <v>-1.5750140056022559</v>
      </c>
      <c r="Z211" s="31">
        <v>43402</v>
      </c>
      <c r="AA211" s="32">
        <v>29.53</v>
      </c>
      <c r="AB211" s="7">
        <f t="shared" si="26"/>
        <v>32.797064676616912</v>
      </c>
      <c r="AX211" s="28">
        <v>45230</v>
      </c>
      <c r="AY211" s="4">
        <v>77.44</v>
      </c>
      <c r="AZ211" s="7">
        <f t="shared" si="18"/>
        <v>84.080574469249967</v>
      </c>
      <c r="BA211" s="7">
        <f t="shared" si="25"/>
        <v>85.073473980695752</v>
      </c>
      <c r="BC211" s="7">
        <f t="shared" si="21"/>
        <v>-3.7192312937500986</v>
      </c>
      <c r="BD211" s="7">
        <f t="shared" si="19"/>
        <v>1.3776002486980303</v>
      </c>
      <c r="BE211" s="7">
        <f t="shared" si="22"/>
        <v>80.361343175499869</v>
      </c>
      <c r="BF211" s="7">
        <f t="shared" si="20"/>
        <v>86.451074229393782</v>
      </c>
      <c r="CC211" s="31">
        <v>43402</v>
      </c>
      <c r="CD211" s="32">
        <v>29.53</v>
      </c>
      <c r="CE211" s="7">
        <f t="shared" si="27"/>
        <v>32.744054108737444</v>
      </c>
      <c r="CF211" s="131"/>
      <c r="CG211" s="7"/>
      <c r="CH211" s="4"/>
    </row>
    <row r="212" spans="2:86" x14ac:dyDescent="0.5">
      <c r="B212" s="28">
        <v>45231</v>
      </c>
      <c r="C212" s="4">
        <v>83.65</v>
      </c>
      <c r="D212" s="7">
        <f t="shared" si="17"/>
        <v>85.241904761904763</v>
      </c>
      <c r="E212" s="7">
        <f t="shared" si="23"/>
        <v>86.99666666666667</v>
      </c>
      <c r="F212" s="7">
        <f t="shared" si="24"/>
        <v>-1.7547619047619065</v>
      </c>
      <c r="Z212" s="31">
        <v>43403</v>
      </c>
      <c r="AA212" s="32">
        <v>29.92</v>
      </c>
      <c r="AB212" s="7">
        <f t="shared" si="26"/>
        <v>32.76587064676616</v>
      </c>
      <c r="AX212" s="28">
        <v>45231</v>
      </c>
      <c r="AY212" s="4">
        <v>83.65</v>
      </c>
      <c r="AZ212" s="7">
        <f t="shared" si="18"/>
        <v>84.039567376940454</v>
      </c>
      <c r="BA212" s="7">
        <f t="shared" si="25"/>
        <v>85.017651471648861</v>
      </c>
      <c r="BC212" s="7">
        <f t="shared" si="21"/>
        <v>-3.5166287669077008</v>
      </c>
      <c r="BD212" s="7">
        <f t="shared" si="19"/>
        <v>1.1923348794680351</v>
      </c>
      <c r="BE212" s="7">
        <f t="shared" si="22"/>
        <v>80.522938610032753</v>
      </c>
      <c r="BF212" s="7">
        <f t="shared" si="20"/>
        <v>86.209986351116896</v>
      </c>
      <c r="CC212" s="31">
        <v>43403</v>
      </c>
      <c r="CD212" s="32">
        <v>29.92</v>
      </c>
      <c r="CE212" s="7">
        <f t="shared" si="27"/>
        <v>32.715954067854483</v>
      </c>
      <c r="CF212" s="131"/>
      <c r="CG212" s="7"/>
      <c r="CH212" s="4"/>
    </row>
    <row r="213" spans="2:86" x14ac:dyDescent="0.5">
      <c r="B213" s="28">
        <v>45232</v>
      </c>
      <c r="C213" s="4">
        <v>84.12</v>
      </c>
      <c r="D213" s="7">
        <f t="shared" si="17"/>
        <v>85.058571428571426</v>
      </c>
      <c r="E213" s="7">
        <f t="shared" si="23"/>
        <v>87.047450980392142</v>
      </c>
      <c r="F213" s="7">
        <f t="shared" si="24"/>
        <v>-1.9888795518207161</v>
      </c>
      <c r="Z213" s="31">
        <v>43404</v>
      </c>
      <c r="AA213" s="32">
        <v>29.42</v>
      </c>
      <c r="AB213" s="7">
        <f t="shared" si="26"/>
        <v>32.737711442786065</v>
      </c>
      <c r="AX213" s="28">
        <v>45232</v>
      </c>
      <c r="AY213" s="4">
        <v>84.12</v>
      </c>
      <c r="AZ213" s="7">
        <f t="shared" si="18"/>
        <v>84.047227626755642</v>
      </c>
      <c r="BA213" s="7">
        <f t="shared" si="25"/>
        <v>84.982449453152825</v>
      </c>
      <c r="BC213" s="7">
        <f t="shared" si="21"/>
        <v>-3.2710994965899545</v>
      </c>
      <c r="BD213" s="7">
        <f t="shared" si="19"/>
        <v>1.0307746496696097</v>
      </c>
      <c r="BE213" s="7">
        <f t="shared" si="22"/>
        <v>80.776128130165688</v>
      </c>
      <c r="BF213" s="7">
        <f t="shared" si="20"/>
        <v>86.013224102822434</v>
      </c>
      <c r="CC213" s="31">
        <v>43404</v>
      </c>
      <c r="CD213" s="32">
        <v>29.42</v>
      </c>
      <c r="CE213" s="7">
        <f t="shared" si="27"/>
        <v>32.68315850499026</v>
      </c>
      <c r="CF213" s="131"/>
      <c r="CG213" s="7"/>
      <c r="CH213" s="4"/>
    </row>
    <row r="214" spans="2:86" x14ac:dyDescent="0.5">
      <c r="B214" s="28">
        <v>45233</v>
      </c>
      <c r="C214" s="4">
        <v>85.03</v>
      </c>
      <c r="D214" s="7">
        <f t="shared" si="17"/>
        <v>84.889523809523808</v>
      </c>
      <c r="E214" s="7">
        <f t="shared" si="23"/>
        <v>87.086078431372542</v>
      </c>
      <c r="F214" s="7">
        <f t="shared" si="24"/>
        <v>-2.1965546218487333</v>
      </c>
      <c r="Z214" s="31">
        <v>43405</v>
      </c>
      <c r="AA214" s="32">
        <v>30.59</v>
      </c>
      <c r="AB214" s="7">
        <f t="shared" si="26"/>
        <v>32.713681592039791</v>
      </c>
      <c r="AX214" s="28">
        <v>45233</v>
      </c>
      <c r="AY214" s="4">
        <v>85.03</v>
      </c>
      <c r="AZ214" s="7">
        <f t="shared" si="18"/>
        <v>84.140824995636066</v>
      </c>
      <c r="BA214" s="7">
        <f t="shared" si="25"/>
        <v>84.984314180480155</v>
      </c>
      <c r="BC214" s="7">
        <f t="shared" si="21"/>
        <v>-2.9461875263931887</v>
      </c>
      <c r="BD214" s="7">
        <f t="shared" si="19"/>
        <v>0.90972158766793143</v>
      </c>
      <c r="BE214" s="7">
        <f t="shared" si="22"/>
        <v>81.194637469242878</v>
      </c>
      <c r="BF214" s="7">
        <f t="shared" si="20"/>
        <v>85.894035768148086</v>
      </c>
      <c r="CC214" s="31">
        <v>43405</v>
      </c>
      <c r="CD214" s="32">
        <v>30.59</v>
      </c>
      <c r="CE214" s="7">
        <f t="shared" si="27"/>
        <v>32.662331057179415</v>
      </c>
      <c r="CF214" s="131"/>
      <c r="CG214" s="7"/>
      <c r="CH214" s="4"/>
    </row>
    <row r="215" spans="2:86" x14ac:dyDescent="0.5">
      <c r="B215" s="28">
        <v>45236</v>
      </c>
      <c r="C215" s="4">
        <v>83.15</v>
      </c>
      <c r="D215" s="7">
        <f t="shared" ref="D215:D278" si="28">AVERAGE(C195:C215)</f>
        <v>84.536190476190498</v>
      </c>
      <c r="E215" s="7">
        <f t="shared" si="23"/>
        <v>87.098431372548987</v>
      </c>
      <c r="F215" s="7">
        <f t="shared" si="24"/>
        <v>-2.5622408963584888</v>
      </c>
      <c r="Z215" s="31">
        <v>43406</v>
      </c>
      <c r="AA215" s="32">
        <v>29.56</v>
      </c>
      <c r="AB215" s="7">
        <f t="shared" si="26"/>
        <v>32.686268656716415</v>
      </c>
      <c r="AX215" s="28">
        <v>45236</v>
      </c>
      <c r="AY215" s="4">
        <v>83.15</v>
      </c>
      <c r="AZ215" s="7">
        <f t="shared" si="18"/>
        <v>84.046460710337399</v>
      </c>
      <c r="BA215" s="7">
        <f t="shared" si="25"/>
        <v>84.912380291049573</v>
      </c>
      <c r="BC215" s="7">
        <f t="shared" si="21"/>
        <v>-2.7976163787548245</v>
      </c>
      <c r="BD215" s="7">
        <f t="shared" si="19"/>
        <v>0.71920578530648527</v>
      </c>
      <c r="BE215" s="7">
        <f t="shared" si="22"/>
        <v>81.248844331582575</v>
      </c>
      <c r="BF215" s="7">
        <f t="shared" si="20"/>
        <v>85.631586076356058</v>
      </c>
      <c r="CC215" s="31">
        <v>43406</v>
      </c>
      <c r="CD215" s="32">
        <v>29.56</v>
      </c>
      <c r="CE215" s="7">
        <f t="shared" si="27"/>
        <v>32.631462091436333</v>
      </c>
      <c r="CF215" s="131"/>
      <c r="CG215" s="7"/>
      <c r="CH215" s="4"/>
    </row>
    <row r="216" spans="2:86" x14ac:dyDescent="0.5">
      <c r="B216" s="28">
        <v>45237</v>
      </c>
      <c r="C216" s="4">
        <v>84.35</v>
      </c>
      <c r="D216" s="7">
        <f t="shared" si="28"/>
        <v>84.30619047619048</v>
      </c>
      <c r="E216" s="7">
        <f t="shared" si="23"/>
        <v>87.121960784313714</v>
      </c>
      <c r="F216" s="7">
        <f t="shared" si="24"/>
        <v>-2.8157703081232341</v>
      </c>
      <c r="Z216" s="31">
        <v>43409</v>
      </c>
      <c r="AA216" s="32">
        <v>30.04</v>
      </c>
      <c r="AB216" s="7">
        <f t="shared" si="26"/>
        <v>32.662885572139295</v>
      </c>
      <c r="AX216" s="28">
        <v>45237</v>
      </c>
      <c r="AY216" s="4">
        <v>84.35</v>
      </c>
      <c r="AZ216" s="7">
        <f t="shared" si="18"/>
        <v>84.075369214114787</v>
      </c>
      <c r="BA216" s="7">
        <f t="shared" si="25"/>
        <v>84.89032616198881</v>
      </c>
      <c r="BC216" s="7">
        <f t="shared" si="21"/>
        <v>-2.5270043880344133</v>
      </c>
      <c r="BD216" s="7">
        <f t="shared" si="19"/>
        <v>0.5822972923801899</v>
      </c>
      <c r="BE216" s="7">
        <f t="shared" si="22"/>
        <v>81.548364826080373</v>
      </c>
      <c r="BF216" s="7">
        <f t="shared" si="20"/>
        <v>85.472623454369</v>
      </c>
      <c r="CC216" s="31">
        <v>43409</v>
      </c>
      <c r="CD216" s="32">
        <v>30.04</v>
      </c>
      <c r="CE216" s="7">
        <f t="shared" si="27"/>
        <v>32.605676398984237</v>
      </c>
      <c r="CF216" s="131"/>
      <c r="CG216" s="7"/>
      <c r="CH216" s="4"/>
    </row>
    <row r="217" spans="2:86" x14ac:dyDescent="0.5">
      <c r="B217" s="28">
        <v>45238</v>
      </c>
      <c r="C217" s="4">
        <v>84.77</v>
      </c>
      <c r="D217" s="7">
        <f t="shared" si="28"/>
        <v>84.067142857142855</v>
      </c>
      <c r="E217" s="7">
        <f t="shared" si="23"/>
        <v>87.144117647058835</v>
      </c>
      <c r="F217" s="7">
        <f t="shared" si="24"/>
        <v>-3.0769747899159796</v>
      </c>
      <c r="Z217" s="31">
        <v>43410</v>
      </c>
      <c r="AA217" s="32">
        <v>30.62</v>
      </c>
      <c r="AB217" s="7">
        <f t="shared" si="26"/>
        <v>32.642786069651734</v>
      </c>
      <c r="AX217" s="28">
        <v>45238</v>
      </c>
      <c r="AY217" s="4">
        <v>84.77</v>
      </c>
      <c r="AZ217" s="7">
        <f t="shared" ref="AZ217:AZ280" si="29">AY217*$AZ$1+AZ216*(1-$AZ$1)</f>
        <v>84.141524527056234</v>
      </c>
      <c r="BA217" s="7">
        <f t="shared" si="25"/>
        <v>84.88560748896964</v>
      </c>
      <c r="BC217" s="7">
        <f t="shared" si="21"/>
        <v>-2.2193985279494797</v>
      </c>
      <c r="BD217" s="7">
        <f t="shared" si="19"/>
        <v>0.46635945161789039</v>
      </c>
      <c r="BE217" s="7">
        <f t="shared" si="22"/>
        <v>81.922125999106754</v>
      </c>
      <c r="BF217" s="7">
        <f t="shared" si="20"/>
        <v>85.351966940587531</v>
      </c>
      <c r="CC217" s="31">
        <v>43410</v>
      </c>
      <c r="CD217" s="32">
        <v>30.62</v>
      </c>
      <c r="CE217" s="7">
        <f t="shared" si="27"/>
        <v>32.585918424864992</v>
      </c>
      <c r="CF217" s="131"/>
      <c r="CG217" s="7"/>
      <c r="CH217" s="4"/>
    </row>
    <row r="218" spans="2:86" x14ac:dyDescent="0.5">
      <c r="B218" s="28">
        <v>45239</v>
      </c>
      <c r="C218" s="4">
        <v>84.25</v>
      </c>
      <c r="D218" s="7">
        <f t="shared" si="28"/>
        <v>83.82714285714286</v>
      </c>
      <c r="E218" s="7">
        <f t="shared" si="23"/>
        <v>87.130196078431382</v>
      </c>
      <c r="F218" s="7">
        <f t="shared" si="24"/>
        <v>-3.303053221288522</v>
      </c>
      <c r="Z218" s="31">
        <v>43411</v>
      </c>
      <c r="AA218" s="32">
        <v>31.75</v>
      </c>
      <c r="AB218" s="7">
        <f t="shared" si="26"/>
        <v>32.624676616915416</v>
      </c>
      <c r="AX218" s="28">
        <v>45239</v>
      </c>
      <c r="AY218" s="4">
        <v>84.25</v>
      </c>
      <c r="AZ218" s="7">
        <f t="shared" si="29"/>
        <v>84.151855524479444</v>
      </c>
      <c r="BA218" s="7">
        <f t="shared" si="25"/>
        <v>84.860681705088467</v>
      </c>
      <c r="BC218" s="7">
        <f t="shared" si="21"/>
        <v>-1.9677551307297989</v>
      </c>
      <c r="BD218" s="7">
        <f t="shared" si="19"/>
        <v>0.33512197985125169</v>
      </c>
      <c r="BE218" s="7">
        <f t="shared" si="22"/>
        <v>82.184100393749645</v>
      </c>
      <c r="BF218" s="7">
        <f t="shared" si="20"/>
        <v>85.195803684939719</v>
      </c>
      <c r="CC218" s="31">
        <v>43411</v>
      </c>
      <c r="CD218" s="32">
        <v>31.75</v>
      </c>
      <c r="CE218" s="7">
        <f t="shared" si="27"/>
        <v>32.577600828597681</v>
      </c>
      <c r="CF218" s="131"/>
      <c r="CG218" s="7"/>
      <c r="CH218" s="4"/>
    </row>
    <row r="219" spans="2:86" x14ac:dyDescent="0.5">
      <c r="B219" s="28">
        <v>45240</v>
      </c>
      <c r="C219" s="4">
        <v>84.96</v>
      </c>
      <c r="D219" s="7">
        <f t="shared" si="28"/>
        <v>83.684761904761899</v>
      </c>
      <c r="E219" s="7">
        <f t="shared" si="23"/>
        <v>87.127450980392169</v>
      </c>
      <c r="F219" s="7">
        <f t="shared" si="24"/>
        <v>-3.4426890756302697</v>
      </c>
      <c r="Z219" s="31">
        <v>43412</v>
      </c>
      <c r="AA219" s="32">
        <v>31.76</v>
      </c>
      <c r="AB219" s="7">
        <f t="shared" si="26"/>
        <v>32.605870646766164</v>
      </c>
      <c r="AX219" s="28">
        <v>45240</v>
      </c>
      <c r="AY219" s="4">
        <v>84.96</v>
      </c>
      <c r="AZ219" s="7">
        <f t="shared" si="29"/>
        <v>84.228821665005199</v>
      </c>
      <c r="BA219" s="7">
        <f t="shared" si="25"/>
        <v>84.864576540183037</v>
      </c>
      <c r="BC219" s="7">
        <f t="shared" si="21"/>
        <v>-1.6588986330185946</v>
      </c>
      <c r="BD219" s="7">
        <f t="shared" si="19"/>
        <v>0.23698186376326191</v>
      </c>
      <c r="BE219" s="7">
        <f t="shared" si="22"/>
        <v>82.569923031986605</v>
      </c>
      <c r="BF219" s="7">
        <f t="shared" si="20"/>
        <v>85.101558403946299</v>
      </c>
      <c r="CC219" s="31">
        <v>43412</v>
      </c>
      <c r="CD219" s="32">
        <v>31.76</v>
      </c>
      <c r="CE219" s="7">
        <f t="shared" si="27"/>
        <v>32.569465496969848</v>
      </c>
      <c r="CF219" s="131"/>
      <c r="CG219" s="7"/>
      <c r="CH219" s="4"/>
    </row>
    <row r="220" spans="2:86" x14ac:dyDescent="0.5">
      <c r="B220" s="28">
        <v>45243</v>
      </c>
      <c r="C220" s="4">
        <v>85.72</v>
      </c>
      <c r="D220" s="7">
        <f t="shared" si="28"/>
        <v>83.597142857142856</v>
      </c>
      <c r="E220" s="7">
        <f t="shared" si="23"/>
        <v>87.095686274509831</v>
      </c>
      <c r="F220" s="7">
        <f t="shared" si="24"/>
        <v>-3.4985434173669745</v>
      </c>
      <c r="Z220" s="31">
        <v>43413</v>
      </c>
      <c r="AA220" s="32">
        <v>30.59</v>
      </c>
      <c r="AB220" s="7">
        <f t="shared" si="26"/>
        <v>32.576965174129356</v>
      </c>
      <c r="AX220" s="28">
        <v>45243</v>
      </c>
      <c r="AY220" s="4">
        <v>85.72</v>
      </c>
      <c r="AZ220" s="7">
        <f t="shared" si="29"/>
        <v>84.37083864929042</v>
      </c>
      <c r="BA220" s="7">
        <f t="shared" si="25"/>
        <v>84.898122558215078</v>
      </c>
      <c r="BC220" s="7">
        <f t="shared" si="21"/>
        <v>-1.2987314162685095</v>
      </c>
      <c r="BD220" s="7">
        <f t="shared" si="19"/>
        <v>0.17373997598787128</v>
      </c>
      <c r="BE220" s="7">
        <f t="shared" si="22"/>
        <v>83.07210723302191</v>
      </c>
      <c r="BF220" s="7">
        <f t="shared" si="20"/>
        <v>85.07186253420295</v>
      </c>
      <c r="CC220" s="31">
        <v>43413</v>
      </c>
      <c r="CD220" s="32">
        <v>30.59</v>
      </c>
      <c r="CE220" s="7">
        <f t="shared" si="27"/>
        <v>32.549769322870645</v>
      </c>
      <c r="CF220" s="131"/>
      <c r="CG220" s="7"/>
      <c r="CH220" s="4"/>
    </row>
    <row r="221" spans="2:86" x14ac:dyDescent="0.5">
      <c r="B221" s="28">
        <v>45244</v>
      </c>
      <c r="C221" s="4">
        <v>87.68</v>
      </c>
      <c r="D221" s="7">
        <f t="shared" si="28"/>
        <v>83.617619047619044</v>
      </c>
      <c r="E221" s="7">
        <f t="shared" si="23"/>
        <v>87.120000000000019</v>
      </c>
      <c r="F221" s="7">
        <f t="shared" si="24"/>
        <v>-3.5023809523809746</v>
      </c>
      <c r="Z221" s="31">
        <v>43416</v>
      </c>
      <c r="AA221" s="32">
        <v>29.45</v>
      </c>
      <c r="AB221" s="7">
        <f t="shared" si="26"/>
        <v>32.542288557213929</v>
      </c>
      <c r="AX221" s="28">
        <v>45244</v>
      </c>
      <c r="AY221" s="4">
        <v>87.68</v>
      </c>
      <c r="AZ221" s="7">
        <f t="shared" si="29"/>
        <v>84.685996873167525</v>
      </c>
      <c r="BA221" s="7">
        <f t="shared" si="25"/>
        <v>85.007215791226258</v>
      </c>
      <c r="BC221" s="7">
        <f t="shared" si="21"/>
        <v>-0.78814928592093736</v>
      </c>
      <c r="BD221" s="7">
        <f t="shared" si="19"/>
        <v>0.1888874279099042</v>
      </c>
      <c r="BE221" s="7">
        <f t="shared" si="22"/>
        <v>83.897847587246588</v>
      </c>
      <c r="BF221" s="7">
        <f t="shared" si="20"/>
        <v>85.196103219136162</v>
      </c>
      <c r="CC221" s="31">
        <v>43416</v>
      </c>
      <c r="CD221" s="32">
        <v>29.45</v>
      </c>
      <c r="CE221" s="7">
        <f t="shared" si="27"/>
        <v>32.518925847021187</v>
      </c>
      <c r="CF221" s="131"/>
      <c r="CG221" s="7"/>
      <c r="CH221" s="4"/>
    </row>
    <row r="222" spans="2:86" x14ac:dyDescent="0.5">
      <c r="B222" s="28">
        <v>45245</v>
      </c>
      <c r="C222" s="4">
        <v>86.97</v>
      </c>
      <c r="D222" s="7">
        <f t="shared" si="28"/>
        <v>83.563333333333347</v>
      </c>
      <c r="E222" s="7">
        <f t="shared" si="23"/>
        <v>87.084705882352935</v>
      </c>
      <c r="F222" s="7">
        <f t="shared" si="24"/>
        <v>-3.5213725490195884</v>
      </c>
      <c r="Z222" s="31">
        <v>43417</v>
      </c>
      <c r="AA222" s="32">
        <v>29.07</v>
      </c>
      <c r="AB222" s="7">
        <f t="shared" si="26"/>
        <v>32.509800995024875</v>
      </c>
      <c r="AX222" s="28">
        <v>45245</v>
      </c>
      <c r="AY222" s="4">
        <v>86.97</v>
      </c>
      <c r="AZ222" s="7">
        <f t="shared" si="29"/>
        <v>84.903520980484899</v>
      </c>
      <c r="BA222" s="7">
        <f t="shared" si="25"/>
        <v>85.084187720982086</v>
      </c>
      <c r="BC222" s="7">
        <f t="shared" si="21"/>
        <v>-0.38864300472212676</v>
      </c>
      <c r="BD222" s="7">
        <f t="shared" si="19"/>
        <v>0.17698180789957974</v>
      </c>
      <c r="BE222" s="7">
        <f t="shared" si="22"/>
        <v>84.514877975762772</v>
      </c>
      <c r="BF222" s="7">
        <f t="shared" si="20"/>
        <v>85.261169528881666</v>
      </c>
      <c r="CC222" s="31">
        <v>43417</v>
      </c>
      <c r="CD222" s="32">
        <v>29.07</v>
      </c>
      <c r="CE222" s="7">
        <f t="shared" si="27"/>
        <v>32.484608176901581</v>
      </c>
      <c r="CF222" s="131"/>
      <c r="CG222" s="7"/>
      <c r="CH222" s="4"/>
    </row>
    <row r="223" spans="2:86" x14ac:dyDescent="0.5">
      <c r="B223" s="28">
        <v>45246</v>
      </c>
      <c r="C223" s="4">
        <v>86.4</v>
      </c>
      <c r="D223" s="7">
        <f t="shared" si="28"/>
        <v>83.522857142857148</v>
      </c>
      <c r="E223" s="7">
        <f t="shared" si="23"/>
        <v>87.071764705882345</v>
      </c>
      <c r="F223" s="7">
        <f t="shared" si="24"/>
        <v>-3.5489075630251961</v>
      </c>
      <c r="Z223" s="31">
        <v>43418</v>
      </c>
      <c r="AA223" s="32">
        <v>28.24</v>
      </c>
      <c r="AB223" s="7">
        <f t="shared" si="26"/>
        <v>32.473681592039803</v>
      </c>
      <c r="AX223" s="28">
        <v>45246</v>
      </c>
      <c r="AY223" s="4">
        <v>86.4</v>
      </c>
      <c r="AZ223" s="7">
        <f t="shared" si="29"/>
        <v>85.046042791867293</v>
      </c>
      <c r="BA223" s="7">
        <f t="shared" si="25"/>
        <v>85.135788202512202</v>
      </c>
      <c r="BC223" s="7">
        <f t="shared" si="21"/>
        <v>-7.7615779782590266E-2</v>
      </c>
      <c r="BD223" s="7">
        <f t="shared" si="19"/>
        <v>0.14369763088853915</v>
      </c>
      <c r="BE223" s="7">
        <f t="shared" si="22"/>
        <v>84.968427012084703</v>
      </c>
      <c r="BF223" s="7">
        <f t="shared" si="20"/>
        <v>85.279485833400742</v>
      </c>
      <c r="CC223" s="31">
        <v>43418</v>
      </c>
      <c r="CD223" s="32">
        <v>28.24</v>
      </c>
      <c r="CE223" s="7">
        <f t="shared" si="27"/>
        <v>32.442373269668728</v>
      </c>
      <c r="CF223" s="131"/>
      <c r="CG223" s="7"/>
      <c r="CH223" s="4"/>
    </row>
    <row r="224" spans="2:86" x14ac:dyDescent="0.5">
      <c r="B224" s="28">
        <v>45247</v>
      </c>
      <c r="C224" s="4">
        <v>86.84</v>
      </c>
      <c r="D224" s="7">
        <f t="shared" si="28"/>
        <v>83.687619047619052</v>
      </c>
      <c r="E224" s="7">
        <f t="shared" si="23"/>
        <v>87.066274509803918</v>
      </c>
      <c r="F224" s="7">
        <f t="shared" si="24"/>
        <v>-3.3786554621848666</v>
      </c>
      <c r="Z224" s="31">
        <v>43419</v>
      </c>
      <c r="AA224" s="32">
        <v>28.26</v>
      </c>
      <c r="AB224" s="7">
        <f t="shared" si="26"/>
        <v>32.436417910447766</v>
      </c>
      <c r="AX224" s="28">
        <v>45247</v>
      </c>
      <c r="AY224" s="4">
        <v>86.84</v>
      </c>
      <c r="AZ224" s="7">
        <f t="shared" si="29"/>
        <v>85.216895859308508</v>
      </c>
      <c r="BA224" s="7">
        <f t="shared" si="25"/>
        <v>85.202620037707803</v>
      </c>
      <c r="BC224" s="7">
        <f t="shared" si="21"/>
        <v>0.2300029566139159</v>
      </c>
      <c r="BD224" s="7">
        <f t="shared" si="19"/>
        <v>0.1291889194888256</v>
      </c>
      <c r="BE224" s="7">
        <f t="shared" si="22"/>
        <v>85.446898815922424</v>
      </c>
      <c r="BF224" s="7">
        <f t="shared" si="20"/>
        <v>85.331808957196628</v>
      </c>
      <c r="CC224" s="31">
        <v>43419</v>
      </c>
      <c r="CD224" s="32">
        <v>28.26</v>
      </c>
      <c r="CE224" s="7">
        <f t="shared" si="27"/>
        <v>32.400757615244167</v>
      </c>
      <c r="CF224" s="131"/>
      <c r="CG224" s="7"/>
      <c r="CH224" s="4"/>
    </row>
    <row r="225" spans="2:86" x14ac:dyDescent="0.5">
      <c r="B225" s="28">
        <v>45250</v>
      </c>
      <c r="C225" s="4">
        <v>88.32</v>
      </c>
      <c r="D225" s="7">
        <f t="shared" si="28"/>
        <v>83.971428571428575</v>
      </c>
      <c r="E225" s="7">
        <f t="shared" si="23"/>
        <v>87.075294117647047</v>
      </c>
      <c r="F225" s="7">
        <f t="shared" si="24"/>
        <v>-3.1038655462184721</v>
      </c>
      <c r="Z225" s="31">
        <v>43420</v>
      </c>
      <c r="AA225" s="32">
        <v>28.15</v>
      </c>
      <c r="AB225" s="7">
        <f t="shared" si="26"/>
        <v>32.393482587064675</v>
      </c>
      <c r="AX225" s="28">
        <v>45250</v>
      </c>
      <c r="AY225" s="4">
        <v>88.32</v>
      </c>
      <c r="AZ225" s="7">
        <f t="shared" si="29"/>
        <v>85.51242958699342</v>
      </c>
      <c r="BA225" s="7">
        <f t="shared" si="25"/>
        <v>85.324870232307504</v>
      </c>
      <c r="BC225" s="7">
        <f t="shared" si="21"/>
        <v>0.62224757299082967</v>
      </c>
      <c r="BD225" s="7">
        <f t="shared" si="19"/>
        <v>0.17293468273841484</v>
      </c>
      <c r="BE225" s="7">
        <f t="shared" si="22"/>
        <v>86.13467715998425</v>
      </c>
      <c r="BF225" s="7">
        <f t="shared" si="20"/>
        <v>85.497804915045919</v>
      </c>
      <c r="CC225" s="31">
        <v>43420</v>
      </c>
      <c r="CD225" s="32">
        <v>28.15</v>
      </c>
      <c r="CE225" s="7">
        <f t="shared" si="27"/>
        <v>32.358461519570092</v>
      </c>
      <c r="CF225" s="131"/>
      <c r="CG225" s="7"/>
      <c r="CH225" s="4"/>
    </row>
    <row r="226" spans="2:86" x14ac:dyDescent="0.5">
      <c r="B226" s="28">
        <v>45251</v>
      </c>
      <c r="C226" s="4">
        <v>87.96</v>
      </c>
      <c r="D226" s="7">
        <f t="shared" si="28"/>
        <v>84.216190476190491</v>
      </c>
      <c r="E226" s="7">
        <f t="shared" si="23"/>
        <v>87.062745098039215</v>
      </c>
      <c r="F226" s="7">
        <f t="shared" si="24"/>
        <v>-2.8465546218487248</v>
      </c>
      <c r="Z226" s="31">
        <v>43423</v>
      </c>
      <c r="AA226" s="32">
        <v>26.59</v>
      </c>
      <c r="AB226" s="7">
        <f t="shared" si="26"/>
        <v>32.347164179104482</v>
      </c>
      <c r="AX226" s="28">
        <v>45251</v>
      </c>
      <c r="AY226" s="4">
        <v>87.96</v>
      </c>
      <c r="AZ226" s="7">
        <f t="shared" si="29"/>
        <v>85.745531531089284</v>
      </c>
      <c r="BA226" s="7">
        <f t="shared" si="25"/>
        <v>85.428208654569957</v>
      </c>
      <c r="BC226" s="7">
        <f t="shared" si="21"/>
        <v>0.91953918735451623</v>
      </c>
      <c r="BD226" s="7">
        <f t="shared" si="19"/>
        <v>0.20133939721772265</v>
      </c>
      <c r="BE226" s="7">
        <f t="shared" si="22"/>
        <v>86.665070718443801</v>
      </c>
      <c r="BF226" s="7">
        <f t="shared" si="20"/>
        <v>85.62954805178768</v>
      </c>
      <c r="CC226" s="31">
        <v>43423</v>
      </c>
      <c r="CD226" s="32">
        <v>26.59</v>
      </c>
      <c r="CE226" s="7">
        <f t="shared" si="27"/>
        <v>32.301063892509696</v>
      </c>
      <c r="CF226" s="131"/>
      <c r="CG226" s="7"/>
      <c r="CH226" s="4"/>
    </row>
    <row r="227" spans="2:86" x14ac:dyDescent="0.5">
      <c r="B227" s="28">
        <v>45252</v>
      </c>
      <c r="C227" s="4">
        <v>90.2</v>
      </c>
      <c r="D227" s="7">
        <f t="shared" si="28"/>
        <v>84.511428571428567</v>
      </c>
      <c r="E227" s="7">
        <f t="shared" si="23"/>
        <v>87.063529411764705</v>
      </c>
      <c r="F227" s="7">
        <f t="shared" si="24"/>
        <v>-2.5521008403361378</v>
      </c>
      <c r="Z227" s="31">
        <v>43424</v>
      </c>
      <c r="AA227" s="32">
        <v>26.19</v>
      </c>
      <c r="AB227" s="7">
        <f t="shared" si="26"/>
        <v>32.308308457711441</v>
      </c>
      <c r="AX227" s="28">
        <v>45252</v>
      </c>
      <c r="AY227" s="4">
        <v>90.2</v>
      </c>
      <c r="AZ227" s="7">
        <f t="shared" si="29"/>
        <v>86.169766623366499</v>
      </c>
      <c r="BA227" s="7">
        <f t="shared" si="25"/>
        <v>85.615337726939757</v>
      </c>
      <c r="BC227" s="7">
        <f t="shared" si="21"/>
        <v>1.3737327341370928</v>
      </c>
      <c r="BD227" s="7">
        <f t="shared" si="19"/>
        <v>0.31644258117917445</v>
      </c>
      <c r="BE227" s="7">
        <f t="shared" si="22"/>
        <v>87.543499357503592</v>
      </c>
      <c r="BF227" s="7">
        <f t="shared" si="20"/>
        <v>85.931780308118931</v>
      </c>
      <c r="CC227" s="31">
        <v>43424</v>
      </c>
      <c r="CD227" s="32">
        <v>26.19</v>
      </c>
      <c r="CE227" s="7">
        <f t="shared" si="27"/>
        <v>32.240257286614074</v>
      </c>
      <c r="CF227" s="131"/>
      <c r="CG227" s="7"/>
      <c r="CH227" s="4"/>
    </row>
    <row r="228" spans="2:86" x14ac:dyDescent="0.5">
      <c r="B228" s="28">
        <v>45254</v>
      </c>
      <c r="C228" s="4">
        <v>91.14</v>
      </c>
      <c r="D228" s="7">
        <f t="shared" si="28"/>
        <v>84.975238095238112</v>
      </c>
      <c r="E228" s="7">
        <f t="shared" si="23"/>
        <v>87.074117647058813</v>
      </c>
      <c r="F228" s="7">
        <f t="shared" si="24"/>
        <v>-2.0988795518207013</v>
      </c>
      <c r="Z228" s="31">
        <v>43425</v>
      </c>
      <c r="AA228" s="32">
        <v>28</v>
      </c>
      <c r="AB228" s="7">
        <f t="shared" si="26"/>
        <v>32.280497512437812</v>
      </c>
      <c r="AX228" s="28">
        <v>45254</v>
      </c>
      <c r="AY228" s="4">
        <v>91.14</v>
      </c>
      <c r="AZ228" s="7">
        <f t="shared" si="29"/>
        <v>86.643122183045875</v>
      </c>
      <c r="BA228" s="7">
        <f t="shared" si="25"/>
        <v>85.831991149412715</v>
      </c>
      <c r="BC228" s="7">
        <f t="shared" si="21"/>
        <v>1.8300212265775428</v>
      </c>
      <c r="BD228" s="7">
        <f t="shared" si="19"/>
        <v>0.46347943497374899</v>
      </c>
      <c r="BE228" s="7">
        <f t="shared" si="22"/>
        <v>88.473143409623418</v>
      </c>
      <c r="BF228" s="7">
        <f t="shared" si="20"/>
        <v>86.295470584386464</v>
      </c>
      <c r="CC228" s="31">
        <v>43425</v>
      </c>
      <c r="CD228" s="32">
        <v>28</v>
      </c>
      <c r="CE228" s="7">
        <f t="shared" si="27"/>
        <v>32.198065671821894</v>
      </c>
      <c r="CF228" s="131"/>
      <c r="CG228" s="7"/>
      <c r="CH228" s="4"/>
    </row>
    <row r="229" spans="2:86" x14ac:dyDescent="0.5">
      <c r="B229" s="28">
        <v>45257</v>
      </c>
      <c r="C229" s="4">
        <v>90.51</v>
      </c>
      <c r="D229" s="7">
        <f t="shared" si="28"/>
        <v>85.427142857142869</v>
      </c>
      <c r="E229" s="7">
        <f t="shared" si="23"/>
        <v>87.061176470588236</v>
      </c>
      <c r="F229" s="7">
        <f t="shared" si="24"/>
        <v>-1.6340336134453679</v>
      </c>
      <c r="Z229" s="31">
        <v>43427</v>
      </c>
      <c r="AA229" s="32">
        <v>28.7</v>
      </c>
      <c r="AB229" s="7">
        <f t="shared" si="26"/>
        <v>32.255373134328359</v>
      </c>
      <c r="AX229" s="28">
        <v>45257</v>
      </c>
      <c r="AY229" s="4">
        <v>90.51</v>
      </c>
      <c r="AZ229" s="7">
        <f t="shared" si="29"/>
        <v>87.011396260851029</v>
      </c>
      <c r="BA229" s="7">
        <f t="shared" si="25"/>
        <v>86.015442476886733</v>
      </c>
      <c r="BC229" s="7">
        <f t="shared" si="21"/>
        <v>2.1398151233660627</v>
      </c>
      <c r="BD229" s="7">
        <f t="shared" si="19"/>
        <v>0.58055175240268397</v>
      </c>
      <c r="BE229" s="7">
        <f t="shared" si="22"/>
        <v>89.151211384217092</v>
      </c>
      <c r="BF229" s="7">
        <f t="shared" si="20"/>
        <v>86.595994229289417</v>
      </c>
      <c r="CC229" s="31">
        <v>43427</v>
      </c>
      <c r="CD229" s="32">
        <v>28.7</v>
      </c>
      <c r="CE229" s="7">
        <f t="shared" si="27"/>
        <v>32.163259048221676</v>
      </c>
      <c r="CF229" s="131"/>
      <c r="CG229" s="7"/>
      <c r="CH229" s="4"/>
    </row>
    <row r="230" spans="2:86" x14ac:dyDescent="0.5">
      <c r="B230" s="28">
        <v>45258</v>
      </c>
      <c r="C230" s="4">
        <v>90.63</v>
      </c>
      <c r="D230" s="7">
        <f t="shared" si="28"/>
        <v>85.916666666666671</v>
      </c>
      <c r="E230" s="7">
        <f t="shared" si="23"/>
        <v>87.0386274509804</v>
      </c>
      <c r="F230" s="7">
        <f t="shared" si="24"/>
        <v>-1.1219607843137283</v>
      </c>
      <c r="Z230" s="31">
        <v>43430</v>
      </c>
      <c r="AA230" s="32">
        <v>28.88</v>
      </c>
      <c r="AB230" s="7">
        <f t="shared" si="26"/>
        <v>32.239701492537307</v>
      </c>
      <c r="AX230" s="28">
        <v>45258</v>
      </c>
      <c r="AY230" s="4">
        <v>90.63</v>
      </c>
      <c r="AZ230" s="7">
        <f t="shared" si="29"/>
        <v>87.356025188389026</v>
      </c>
      <c r="BA230" s="7">
        <f t="shared" si="25"/>
        <v>86.196405517008813</v>
      </c>
      <c r="BC230" s="7">
        <f t="shared" si="21"/>
        <v>2.3849120957439141</v>
      </c>
      <c r="BD230" s="7">
        <f t="shared" si="19"/>
        <v>0.69862315619155879</v>
      </c>
      <c r="BE230" s="7">
        <f t="shared" si="22"/>
        <v>89.74093728413294</v>
      </c>
      <c r="BF230" s="7">
        <f t="shared" si="20"/>
        <v>86.895028673200372</v>
      </c>
      <c r="CC230" s="31">
        <v>43430</v>
      </c>
      <c r="CD230" s="32">
        <v>28.88</v>
      </c>
      <c r="CE230" s="7">
        <f t="shared" si="27"/>
        <v>32.13058980396076</v>
      </c>
      <c r="CF230" s="131"/>
      <c r="CG230" s="7"/>
      <c r="CH230" s="4"/>
    </row>
    <row r="231" spans="2:86" x14ac:dyDescent="0.5">
      <c r="B231" s="28">
        <v>45259</v>
      </c>
      <c r="C231" s="4">
        <v>92.27</v>
      </c>
      <c r="D231" s="7">
        <f t="shared" si="28"/>
        <v>86.493333333333339</v>
      </c>
      <c r="E231" s="7">
        <f t="shared" si="23"/>
        <v>87.042745098039219</v>
      </c>
      <c r="F231" s="7">
        <f t="shared" si="24"/>
        <v>-0.54941176470588005</v>
      </c>
      <c r="Z231" s="31">
        <v>43431</v>
      </c>
      <c r="AA231" s="32">
        <v>28.11</v>
      </c>
      <c r="AB231" s="7">
        <f t="shared" si="26"/>
        <v>32.21870646766169</v>
      </c>
      <c r="AX231" s="28">
        <v>45259</v>
      </c>
      <c r="AY231" s="4">
        <v>92.27</v>
      </c>
      <c r="AZ231" s="7">
        <f t="shared" si="29"/>
        <v>87.824022789494833</v>
      </c>
      <c r="BA231" s="7">
        <f t="shared" si="25"/>
        <v>86.434585692812391</v>
      </c>
      <c r="BC231" s="7">
        <f t="shared" si="21"/>
        <v>2.7079363405936903</v>
      </c>
      <c r="BD231" s="7">
        <f t="shared" si="19"/>
        <v>0.87621655798643872</v>
      </c>
      <c r="BE231" s="7">
        <f t="shared" si="22"/>
        <v>90.531959130088524</v>
      </c>
      <c r="BF231" s="7">
        <f t="shared" si="20"/>
        <v>87.31080225079883</v>
      </c>
      <c r="CC231" s="31">
        <v>43431</v>
      </c>
      <c r="CD231" s="32">
        <v>28.11</v>
      </c>
      <c r="CE231" s="7">
        <f t="shared" si="27"/>
        <v>32.090583935264632</v>
      </c>
      <c r="CF231" s="131"/>
      <c r="CG231" s="7"/>
      <c r="CH231" s="4"/>
    </row>
    <row r="232" spans="2:86" x14ac:dyDescent="0.5">
      <c r="B232" s="28">
        <v>45260</v>
      </c>
      <c r="C232" s="4">
        <v>92</v>
      </c>
      <c r="D232" s="7">
        <f t="shared" si="28"/>
        <v>87.186666666666667</v>
      </c>
      <c r="E232" s="7">
        <f t="shared" si="23"/>
        <v>87.04941176470588</v>
      </c>
      <c r="F232" s="7">
        <f t="shared" si="24"/>
        <v>0.13725490196078738</v>
      </c>
      <c r="Z232" s="31">
        <v>43432</v>
      </c>
      <c r="AA232" s="32">
        <v>28.35</v>
      </c>
      <c r="AB232" s="7">
        <f t="shared" si="26"/>
        <v>32.195472636815921</v>
      </c>
      <c r="AX232" s="28">
        <v>45260</v>
      </c>
      <c r="AY232" s="4">
        <v>92</v>
      </c>
      <c r="AZ232" s="7">
        <f t="shared" si="29"/>
        <v>88.221734904781044</v>
      </c>
      <c r="BA232" s="7">
        <f t="shared" si="25"/>
        <v>86.652837234270734</v>
      </c>
      <c r="BC232" s="7">
        <f t="shared" si="21"/>
        <v>2.908450339902231</v>
      </c>
      <c r="BD232" s="7">
        <f t="shared" ref="BD232:BD295" si="30">BA232-AVERAGE(BA182:BA232)</f>
        <v>1.0359958394494981</v>
      </c>
      <c r="BE232" s="7">
        <f t="shared" si="22"/>
        <v>91.130185244683275</v>
      </c>
      <c r="BF232" s="7">
        <f t="shared" ref="BF232:BF295" si="31">BA232+BD232</f>
        <v>87.688833073720232</v>
      </c>
      <c r="CC232" s="31">
        <v>43432</v>
      </c>
      <c r="CD232" s="32">
        <v>28.35</v>
      </c>
      <c r="CE232" s="7">
        <f t="shared" si="27"/>
        <v>32.053364194615234</v>
      </c>
      <c r="CF232" s="131"/>
      <c r="CG232" s="7"/>
      <c r="CH232" s="4"/>
    </row>
    <row r="233" spans="2:86" x14ac:dyDescent="0.5">
      <c r="B233" s="28">
        <v>45261</v>
      </c>
      <c r="C233" s="4">
        <v>92.7</v>
      </c>
      <c r="D233" s="7">
        <f t="shared" si="28"/>
        <v>87.617619047619044</v>
      </c>
      <c r="E233" s="7">
        <f t="shared" si="23"/>
        <v>87.062745098039215</v>
      </c>
      <c r="F233" s="7">
        <f t="shared" si="24"/>
        <v>0.55487394957982872</v>
      </c>
      <c r="Z233" s="31">
        <v>43433</v>
      </c>
      <c r="AA233" s="32">
        <v>28.59</v>
      </c>
      <c r="AB233" s="7">
        <f t="shared" si="26"/>
        <v>32.170696517412935</v>
      </c>
      <c r="AX233" s="28">
        <v>45261</v>
      </c>
      <c r="AY233" s="4">
        <v>92.7</v>
      </c>
      <c r="AZ233" s="7">
        <f t="shared" si="29"/>
        <v>88.648236342420944</v>
      </c>
      <c r="BA233" s="7">
        <f t="shared" si="25"/>
        <v>86.889980872142473</v>
      </c>
      <c r="BC233" s="7">
        <f t="shared" si="21"/>
        <v>3.115491350614505</v>
      </c>
      <c r="BD233" s="7">
        <f t="shared" si="30"/>
        <v>1.2164373713126935</v>
      </c>
      <c r="BE233" s="7">
        <f t="shared" si="22"/>
        <v>91.763727693035449</v>
      </c>
      <c r="BF233" s="7">
        <f t="shared" si="31"/>
        <v>88.106418243455167</v>
      </c>
      <c r="CC233" s="31">
        <v>43433</v>
      </c>
      <c r="CD233" s="32">
        <v>28.59</v>
      </c>
      <c r="CE233" s="7">
        <f t="shared" si="27"/>
        <v>32.018902859345431</v>
      </c>
      <c r="CF233" s="131"/>
      <c r="CG233" s="7"/>
      <c r="CH233" s="4"/>
    </row>
    <row r="234" spans="2:86" x14ac:dyDescent="0.5">
      <c r="B234" s="28">
        <v>45264</v>
      </c>
      <c r="C234" s="4">
        <v>89.86</v>
      </c>
      <c r="D234" s="7">
        <f t="shared" si="28"/>
        <v>87.890952380952385</v>
      </c>
      <c r="E234" s="7">
        <f t="shared" si="23"/>
        <v>87.051960784313721</v>
      </c>
      <c r="F234" s="7">
        <f t="shared" si="24"/>
        <v>0.83899159663866385</v>
      </c>
      <c r="Z234" s="31">
        <v>43434</v>
      </c>
      <c r="AA234" s="32">
        <v>28.19</v>
      </c>
      <c r="AB234" s="7">
        <f t="shared" si="26"/>
        <v>32.140398009950246</v>
      </c>
      <c r="AX234" s="28">
        <v>45264</v>
      </c>
      <c r="AY234" s="4">
        <v>89.86</v>
      </c>
      <c r="AZ234" s="7">
        <f t="shared" si="29"/>
        <v>88.76364240504752</v>
      </c>
      <c r="BA234" s="7">
        <f t="shared" si="25"/>
        <v>87.00645221048984</v>
      </c>
      <c r="BC234" s="7">
        <f t="shared" si="21"/>
        <v>3.0063062333224053</v>
      </c>
      <c r="BD234" s="7">
        <f t="shared" si="30"/>
        <v>1.2788531299156176</v>
      </c>
      <c r="BE234" s="7">
        <f t="shared" si="22"/>
        <v>91.769948638369925</v>
      </c>
      <c r="BF234" s="7">
        <f t="shared" si="31"/>
        <v>88.285305340405458</v>
      </c>
      <c r="CC234" s="31">
        <v>43434</v>
      </c>
      <c r="CD234" s="32">
        <v>28.19</v>
      </c>
      <c r="CE234" s="7">
        <f t="shared" si="27"/>
        <v>31.980804323431549</v>
      </c>
      <c r="CF234" s="131"/>
      <c r="CG234" s="7"/>
      <c r="CH234" s="4"/>
    </row>
    <row r="235" spans="2:86" x14ac:dyDescent="0.5">
      <c r="B235" s="28">
        <v>45265</v>
      </c>
      <c r="C235" s="4">
        <v>90.73</v>
      </c>
      <c r="D235" s="7">
        <f t="shared" si="28"/>
        <v>88.162380952380943</v>
      </c>
      <c r="E235" s="7">
        <f t="shared" si="23"/>
        <v>87.050392156862728</v>
      </c>
      <c r="F235" s="7">
        <f t="shared" si="24"/>
        <v>1.1119887955182151</v>
      </c>
      <c r="Z235" s="31">
        <v>43437</v>
      </c>
      <c r="AA235" s="32">
        <v>28.66</v>
      </c>
      <c r="AB235" s="7">
        <f t="shared" si="26"/>
        <v>32.111243781094522</v>
      </c>
      <c r="AX235" s="28">
        <v>45265</v>
      </c>
      <c r="AY235" s="4">
        <v>90.73</v>
      </c>
      <c r="AZ235" s="7">
        <f t="shared" si="29"/>
        <v>88.950914556947765</v>
      </c>
      <c r="BA235" s="7">
        <f t="shared" si="25"/>
        <v>87.152473692431428</v>
      </c>
      <c r="BC235" s="7">
        <f t="shared" si="21"/>
        <v>2.9645265013506616</v>
      </c>
      <c r="BD235" s="7">
        <f t="shared" si="30"/>
        <v>1.3730003735713723</v>
      </c>
      <c r="BE235" s="7">
        <f t="shared" si="22"/>
        <v>91.915441058298427</v>
      </c>
      <c r="BF235" s="7">
        <f t="shared" si="31"/>
        <v>88.525474066002801</v>
      </c>
      <c r="CC235" s="31">
        <v>43437</v>
      </c>
      <c r="CD235" s="32">
        <v>28.66</v>
      </c>
      <c r="CE235" s="7">
        <f t="shared" si="27"/>
        <v>31.947761494342679</v>
      </c>
      <c r="CF235" s="131"/>
      <c r="CG235" s="7"/>
      <c r="CH235" s="4"/>
    </row>
    <row r="236" spans="2:86" x14ac:dyDescent="0.5">
      <c r="B236" s="28">
        <v>45266</v>
      </c>
      <c r="C236" s="4">
        <v>90.57</v>
      </c>
      <c r="D236" s="7">
        <f t="shared" si="28"/>
        <v>88.515714285714296</v>
      </c>
      <c r="E236" s="7">
        <f t="shared" si="23"/>
        <v>87.012941176470562</v>
      </c>
      <c r="F236" s="7">
        <f t="shared" si="24"/>
        <v>1.5027731092437335</v>
      </c>
      <c r="Z236" s="31">
        <v>43438</v>
      </c>
      <c r="AA236" s="32">
        <v>26.45</v>
      </c>
      <c r="AB236" s="7">
        <f t="shared" si="26"/>
        <v>32.073631840796011</v>
      </c>
      <c r="AX236" s="28">
        <v>45266</v>
      </c>
      <c r="AY236" s="4">
        <v>90.57</v>
      </c>
      <c r="AZ236" s="7">
        <f t="shared" si="29"/>
        <v>89.105113170571784</v>
      </c>
      <c r="BA236" s="7">
        <f t="shared" si="25"/>
        <v>87.286494331943913</v>
      </c>
      <c r="BC236" s="7">
        <f t="shared" ref="BC236:BC299" si="32">AZ236-AVERAGE(AZ216:AZ236)</f>
        <v>2.8778369025825725</v>
      </c>
      <c r="BD236" s="7">
        <f t="shared" si="30"/>
        <v>1.4586497245501135</v>
      </c>
      <c r="BE236" s="7">
        <f t="shared" ref="BE236:BE299" si="33">AZ236+BC236</f>
        <v>91.982950073154356</v>
      </c>
      <c r="BF236" s="7">
        <f t="shared" si="31"/>
        <v>88.745144056494027</v>
      </c>
      <c r="CC236" s="31">
        <v>43438</v>
      </c>
      <c r="CD236" s="32">
        <v>26.45</v>
      </c>
      <c r="CE236" s="7">
        <f t="shared" si="27"/>
        <v>31.893057399871608</v>
      </c>
      <c r="CF236" s="131"/>
      <c r="CG236" s="7"/>
      <c r="CH236" s="4"/>
    </row>
    <row r="237" spans="2:86" x14ac:dyDescent="0.5">
      <c r="B237" s="28">
        <v>45267</v>
      </c>
      <c r="C237" s="4">
        <v>90.8</v>
      </c>
      <c r="D237" s="7">
        <f t="shared" si="28"/>
        <v>88.822857142857131</v>
      </c>
      <c r="E237" s="7">
        <f t="shared" si="23"/>
        <v>87.030980392156849</v>
      </c>
      <c r="F237" s="7">
        <f t="shared" si="24"/>
        <v>1.7918767507002826</v>
      </c>
      <c r="Z237" s="31">
        <v>43440</v>
      </c>
      <c r="AA237" s="32">
        <v>26.74</v>
      </c>
      <c r="AB237" s="7">
        <f t="shared" si="26"/>
        <v>32.039502487562181</v>
      </c>
      <c r="AX237" s="28">
        <v>45267</v>
      </c>
      <c r="AY237" s="4">
        <v>90.8</v>
      </c>
      <c r="AZ237" s="7">
        <f t="shared" si="29"/>
        <v>89.266530963850656</v>
      </c>
      <c r="BA237" s="7">
        <f t="shared" si="25"/>
        <v>87.424278867946114</v>
      </c>
      <c r="BC237" s="7">
        <f t="shared" si="32"/>
        <v>2.7920565173025977</v>
      </c>
      <c r="BD237" s="7">
        <f t="shared" si="30"/>
        <v>1.5492524650714046</v>
      </c>
      <c r="BE237" s="7">
        <f t="shared" si="33"/>
        <v>92.058587481153253</v>
      </c>
      <c r="BF237" s="7">
        <f t="shared" si="31"/>
        <v>88.973531333017519</v>
      </c>
      <c r="CC237" s="31">
        <v>43440</v>
      </c>
      <c r="CD237" s="32">
        <v>26.74</v>
      </c>
      <c r="CE237" s="7">
        <f t="shared" si="27"/>
        <v>31.841783196887814</v>
      </c>
      <c r="CF237" s="131"/>
      <c r="CG237" s="7"/>
      <c r="CH237" s="4"/>
    </row>
    <row r="238" spans="2:86" x14ac:dyDescent="0.5">
      <c r="B238" s="28">
        <v>45268</v>
      </c>
      <c r="C238" s="4">
        <v>92.09</v>
      </c>
      <c r="D238" s="7">
        <f t="shared" si="28"/>
        <v>89.171428571428578</v>
      </c>
      <c r="E238" s="7">
        <f t="shared" si="23"/>
        <v>87.080784313725488</v>
      </c>
      <c r="F238" s="7">
        <f t="shared" si="24"/>
        <v>2.0906442577030901</v>
      </c>
      <c r="Z238" s="31">
        <v>43441</v>
      </c>
      <c r="AA238" s="32">
        <v>26.09</v>
      </c>
      <c r="AB238" s="7">
        <f t="shared" si="26"/>
        <v>32.000945273631835</v>
      </c>
      <c r="AX238" s="28">
        <v>45268</v>
      </c>
      <c r="AY238" s="4">
        <v>92.09</v>
      </c>
      <c r="AZ238" s="7">
        <f t="shared" si="29"/>
        <v>89.53543277681726</v>
      </c>
      <c r="BA238" s="7">
        <f t="shared" si="25"/>
        <v>87.607248324105086</v>
      </c>
      <c r="BC238" s="7">
        <f t="shared" si="32"/>
        <v>2.8041055564710717</v>
      </c>
      <c r="BD238" s="7">
        <f t="shared" si="30"/>
        <v>1.6849372972754395</v>
      </c>
      <c r="BE238" s="7">
        <f t="shared" si="33"/>
        <v>92.339538333288331</v>
      </c>
      <c r="BF238" s="7">
        <f t="shared" si="31"/>
        <v>89.292185621380526</v>
      </c>
      <c r="CC238" s="31">
        <v>43441</v>
      </c>
      <c r="CD238" s="32">
        <v>26.09</v>
      </c>
      <c r="CE238" s="7">
        <f t="shared" si="27"/>
        <v>31.784551523286943</v>
      </c>
      <c r="CF238" s="131"/>
      <c r="CG238" s="7"/>
      <c r="CH238" s="4"/>
    </row>
    <row r="239" spans="2:86" x14ac:dyDescent="0.5">
      <c r="B239" s="28">
        <v>45271</v>
      </c>
      <c r="C239" s="4">
        <v>91.94</v>
      </c>
      <c r="D239" s="7">
        <f t="shared" si="28"/>
        <v>89.537619047619046</v>
      </c>
      <c r="E239" s="7">
        <f t="shared" si="23"/>
        <v>87.097254901960767</v>
      </c>
      <c r="F239" s="7">
        <f t="shared" si="24"/>
        <v>2.440364145658279</v>
      </c>
      <c r="Z239" s="31">
        <v>43444</v>
      </c>
      <c r="AA239" s="32">
        <v>25.37</v>
      </c>
      <c r="AB239" s="7">
        <f t="shared" si="26"/>
        <v>31.958507462686558</v>
      </c>
      <c r="AX239" s="28">
        <v>45271</v>
      </c>
      <c r="AY239" s="4">
        <v>91.94</v>
      </c>
      <c r="AZ239" s="7">
        <f t="shared" si="29"/>
        <v>89.764439179025146</v>
      </c>
      <c r="BA239" s="7">
        <f t="shared" si="25"/>
        <v>87.777160154532339</v>
      </c>
      <c r="BC239" s="7">
        <f t="shared" si="32"/>
        <v>2.7658460703672461</v>
      </c>
      <c r="BD239" s="7">
        <f t="shared" si="30"/>
        <v>1.8087728973053885</v>
      </c>
      <c r="BE239" s="7">
        <f t="shared" si="33"/>
        <v>92.530285249392392</v>
      </c>
      <c r="BF239" s="7">
        <f t="shared" si="31"/>
        <v>89.585933051837728</v>
      </c>
      <c r="CC239" s="31">
        <v>43444</v>
      </c>
      <c r="CD239" s="32">
        <v>25.37</v>
      </c>
      <c r="CE239" s="7">
        <f t="shared" si="27"/>
        <v>31.720725139970657</v>
      </c>
      <c r="CF239" s="131"/>
      <c r="CG239" s="7"/>
      <c r="CH239" s="4"/>
    </row>
    <row r="240" spans="2:86" x14ac:dyDescent="0.5">
      <c r="B240" s="28">
        <v>45272</v>
      </c>
      <c r="C240" s="4">
        <v>93.23</v>
      </c>
      <c r="D240" s="7">
        <f t="shared" si="28"/>
        <v>89.931428571428569</v>
      </c>
      <c r="E240" s="7">
        <f t="shared" si="23"/>
        <v>87.165294117647051</v>
      </c>
      <c r="F240" s="7">
        <f t="shared" si="24"/>
        <v>2.7661344537815182</v>
      </c>
      <c r="Z240" s="31">
        <v>43445</v>
      </c>
      <c r="AA240" s="32">
        <v>24.86</v>
      </c>
      <c r="AB240" s="7">
        <f t="shared" si="26"/>
        <v>31.911791044776109</v>
      </c>
      <c r="AX240" s="28">
        <v>45272</v>
      </c>
      <c r="AY240" s="4">
        <v>93.23</v>
      </c>
      <c r="AZ240" s="7">
        <f t="shared" si="29"/>
        <v>90.094492590546565</v>
      </c>
      <c r="BA240" s="7">
        <f t="shared" si="25"/>
        <v>87.990997011217345</v>
      </c>
      <c r="BC240" s="7">
        <f t="shared" si="32"/>
        <v>2.816581818767645</v>
      </c>
      <c r="BD240" s="7">
        <f t="shared" si="30"/>
        <v>1.9756722300523251</v>
      </c>
      <c r="BE240" s="7">
        <f t="shared" si="33"/>
        <v>92.91107440931421</v>
      </c>
      <c r="BF240" s="7">
        <f t="shared" si="31"/>
        <v>89.96666924126967</v>
      </c>
      <c r="CC240" s="31">
        <v>43445</v>
      </c>
      <c r="CD240" s="32">
        <v>24.86</v>
      </c>
      <c r="CE240" s="7">
        <f t="shared" si="27"/>
        <v>31.652459218179906</v>
      </c>
      <c r="CF240" s="131"/>
      <c r="CG240" s="7"/>
      <c r="CH240" s="4"/>
    </row>
    <row r="241" spans="2:86" x14ac:dyDescent="0.5">
      <c r="B241" s="28">
        <v>45273</v>
      </c>
      <c r="C241" s="4">
        <v>92.26</v>
      </c>
      <c r="D241" s="7">
        <f t="shared" si="28"/>
        <v>90.242857142857133</v>
      </c>
      <c r="E241" s="7">
        <f t="shared" si="23"/>
        <v>87.217450980392144</v>
      </c>
      <c r="F241" s="7">
        <f t="shared" si="24"/>
        <v>3.0254061624649893</v>
      </c>
      <c r="Z241" s="31">
        <v>43446</v>
      </c>
      <c r="AA241" s="32">
        <v>25.38</v>
      </c>
      <c r="AB241" s="7">
        <f t="shared" si="26"/>
        <v>31.868159203980085</v>
      </c>
      <c r="AX241" s="28">
        <v>45273</v>
      </c>
      <c r="AY241" s="4">
        <v>92.26</v>
      </c>
      <c r="AZ241" s="7">
        <f t="shared" si="29"/>
        <v>90.300731391446888</v>
      </c>
      <c r="BA241" s="7">
        <f t="shared" si="25"/>
        <v>88.1584088931304</v>
      </c>
      <c r="BC241" s="7">
        <f t="shared" si="32"/>
        <v>2.7404447748033789</v>
      </c>
      <c r="BD241" s="7">
        <f t="shared" si="30"/>
        <v>2.0959419080740957</v>
      </c>
      <c r="BE241" s="7">
        <f t="shared" si="33"/>
        <v>93.041176166250267</v>
      </c>
      <c r="BF241" s="7">
        <f t="shared" si="31"/>
        <v>90.254350801204495</v>
      </c>
      <c r="CC241" s="31">
        <v>43446</v>
      </c>
      <c r="CD241" s="32">
        <v>25.38</v>
      </c>
      <c r="CE241" s="7">
        <f t="shared" si="27"/>
        <v>31.590046688645778</v>
      </c>
      <c r="CF241" s="131"/>
      <c r="CG241" s="7"/>
      <c r="CH241" s="4"/>
    </row>
    <row r="242" spans="2:86" x14ac:dyDescent="0.5">
      <c r="B242" s="28">
        <v>45274</v>
      </c>
      <c r="C242" s="4">
        <v>93.13</v>
      </c>
      <c r="D242" s="7">
        <f t="shared" si="28"/>
        <v>90.502380952380946</v>
      </c>
      <c r="E242" s="7">
        <f t="shared" si="23"/>
        <v>87.346274509803933</v>
      </c>
      <c r="F242" s="7">
        <f t="shared" si="24"/>
        <v>3.1561064425770127</v>
      </c>
      <c r="Z242" s="31">
        <v>43447</v>
      </c>
      <c r="AA242" s="32">
        <v>24.97</v>
      </c>
      <c r="AB242" s="7">
        <f t="shared" si="26"/>
        <v>31.829701492537303</v>
      </c>
      <c r="AX242" s="28">
        <v>45274</v>
      </c>
      <c r="AY242" s="4">
        <v>93.13</v>
      </c>
      <c r="AZ242" s="7">
        <f t="shared" si="29"/>
        <v>90.570185544642428</v>
      </c>
      <c r="BA242" s="7">
        <f t="shared" si="25"/>
        <v>88.35337325026255</v>
      </c>
      <c r="BC242" s="7">
        <f t="shared" si="32"/>
        <v>2.729699467452491</v>
      </c>
      <c r="BD242" s="7">
        <f t="shared" si="30"/>
        <v>2.2405608720788877</v>
      </c>
      <c r="BE242" s="7">
        <f t="shared" si="33"/>
        <v>93.299885012094919</v>
      </c>
      <c r="BF242" s="7">
        <f t="shared" si="31"/>
        <v>90.593934122341437</v>
      </c>
      <c r="CC242" s="31">
        <v>43447</v>
      </c>
      <c r="CD242" s="32">
        <v>24.97</v>
      </c>
      <c r="CE242" s="7">
        <f t="shared" si="27"/>
        <v>31.524175577315969</v>
      </c>
      <c r="CF242" s="131"/>
      <c r="CG242" s="7"/>
      <c r="CH242" s="4"/>
    </row>
    <row r="243" spans="2:86" x14ac:dyDescent="0.5">
      <c r="B243" s="28">
        <v>45275</v>
      </c>
      <c r="C243" s="4">
        <v>94.48</v>
      </c>
      <c r="D243" s="7">
        <f t="shared" si="28"/>
        <v>90.86</v>
      </c>
      <c r="E243" s="7">
        <f t="shared" si="23"/>
        <v>87.473921568627446</v>
      </c>
      <c r="F243" s="7">
        <f t="shared" si="24"/>
        <v>3.3860784313725532</v>
      </c>
      <c r="Z243" s="31">
        <v>43448</v>
      </c>
      <c r="AA243" s="32">
        <v>24.28</v>
      </c>
      <c r="AB243" s="7">
        <f t="shared" si="26"/>
        <v>31.787313432835813</v>
      </c>
      <c r="AX243" s="28">
        <v>45275</v>
      </c>
      <c r="AY243" s="4">
        <v>94.48</v>
      </c>
      <c r="AZ243" s="7">
        <f t="shared" si="29"/>
        <v>90.942548826105053</v>
      </c>
      <c r="BA243" s="7">
        <f t="shared" si="25"/>
        <v>88.593633122801279</v>
      </c>
      <c r="BC243" s="7">
        <f t="shared" si="32"/>
        <v>2.8144899943617787</v>
      </c>
      <c r="BD243" s="7">
        <f t="shared" si="30"/>
        <v>2.4274439136198254</v>
      </c>
      <c r="BE243" s="7">
        <f t="shared" si="33"/>
        <v>93.757038820466832</v>
      </c>
      <c r="BF243" s="7">
        <f t="shared" si="31"/>
        <v>91.021077036421104</v>
      </c>
      <c r="CC243" s="31">
        <v>43448</v>
      </c>
      <c r="CD243" s="32">
        <v>24.28</v>
      </c>
      <c r="CE243" s="7">
        <f t="shared" si="27"/>
        <v>31.452094228287951</v>
      </c>
      <c r="CF243" s="131"/>
      <c r="CG243" s="7"/>
      <c r="CH243" s="4"/>
    </row>
    <row r="244" spans="2:86" x14ac:dyDescent="0.5">
      <c r="B244" s="28">
        <v>45278</v>
      </c>
      <c r="C244" s="4">
        <v>94.08</v>
      </c>
      <c r="D244" s="7">
        <f t="shared" si="28"/>
        <v>91.225714285714275</v>
      </c>
      <c r="E244" s="7">
        <f t="shared" si="23"/>
        <v>87.58176470588235</v>
      </c>
      <c r="F244" s="7">
        <f t="shared" si="24"/>
        <v>3.6439495798319257</v>
      </c>
      <c r="Z244" s="31">
        <v>43451</v>
      </c>
      <c r="AA244" s="32">
        <v>24.01</v>
      </c>
      <c r="AB244" s="7">
        <f t="shared" si="26"/>
        <v>31.747611940298498</v>
      </c>
      <c r="AX244" s="28">
        <v>45278</v>
      </c>
      <c r="AY244" s="4">
        <v>94.08</v>
      </c>
      <c r="AZ244" s="7">
        <f t="shared" si="29"/>
        <v>91.241353699809324</v>
      </c>
      <c r="BA244" s="7">
        <f t="shared" si="25"/>
        <v>88.808784765044365</v>
      </c>
      <c r="BC244" s="7">
        <f t="shared" si="32"/>
        <v>2.8182800629259361</v>
      </c>
      <c r="BD244" s="7">
        <f t="shared" si="30"/>
        <v>2.5870827912864058</v>
      </c>
      <c r="BE244" s="7">
        <f t="shared" si="33"/>
        <v>94.05963376273526</v>
      </c>
      <c r="BF244" s="7">
        <f t="shared" si="31"/>
        <v>91.395867556330771</v>
      </c>
      <c r="CC244" s="31">
        <v>43451</v>
      </c>
      <c r="CD244" s="32">
        <v>24.01</v>
      </c>
      <c r="CE244" s="7">
        <f t="shared" si="27"/>
        <v>31.378043539449266</v>
      </c>
      <c r="CF244" s="131"/>
      <c r="CG244" s="7"/>
      <c r="CH244" s="4"/>
    </row>
    <row r="245" spans="2:86" x14ac:dyDescent="0.5">
      <c r="B245" s="28">
        <v>45279</v>
      </c>
      <c r="C245" s="4">
        <v>94.76</v>
      </c>
      <c r="D245" s="7">
        <f t="shared" si="28"/>
        <v>91.602857142857147</v>
      </c>
      <c r="E245" s="7">
        <f t="shared" ref="E245:E308" si="34">AVERAGE(C195:C245)</f>
        <v>87.663921568627458</v>
      </c>
      <c r="F245" s="7">
        <f t="shared" si="24"/>
        <v>3.9389355742296885</v>
      </c>
      <c r="Z245" s="31">
        <v>43452</v>
      </c>
      <c r="AA245" s="32">
        <v>24</v>
      </c>
      <c r="AB245" s="7">
        <f t="shared" si="26"/>
        <v>31.707562189054713</v>
      </c>
      <c r="AX245" s="28">
        <v>45279</v>
      </c>
      <c r="AY245" s="4">
        <v>94.76</v>
      </c>
      <c r="AZ245" s="7">
        <f t="shared" si="29"/>
        <v>91.576462871256055</v>
      </c>
      <c r="BA245" s="7">
        <f t="shared" si="25"/>
        <v>89.042165754650469</v>
      </c>
      <c r="BC245" s="7">
        <f t="shared" si="32"/>
        <v>2.8505527099942043</v>
      </c>
      <c r="BD245" s="7">
        <f t="shared" si="30"/>
        <v>2.7639061497211657</v>
      </c>
      <c r="BE245" s="7">
        <f t="shared" si="33"/>
        <v>94.427015581250259</v>
      </c>
      <c r="BF245" s="7">
        <f t="shared" si="31"/>
        <v>91.806071904371635</v>
      </c>
      <c r="CC245" s="31">
        <v>43452</v>
      </c>
      <c r="CD245" s="32">
        <v>24</v>
      </c>
      <c r="CE245" s="7">
        <f t="shared" si="27"/>
        <v>31.304630170897532</v>
      </c>
      <c r="CF245" s="131"/>
      <c r="CG245" s="7"/>
      <c r="CH245" s="4"/>
    </row>
    <row r="246" spans="2:86" x14ac:dyDescent="0.5">
      <c r="B246" s="28">
        <v>45280</v>
      </c>
      <c r="C246" s="4">
        <v>91.67</v>
      </c>
      <c r="D246" s="7">
        <f t="shared" si="28"/>
        <v>91.762380952380951</v>
      </c>
      <c r="E246" s="7">
        <f t="shared" si="34"/>
        <v>87.712745098039221</v>
      </c>
      <c r="F246" s="7">
        <f t="shared" ref="F246:F309" si="35">D246-E246</f>
        <v>4.0496358543417301</v>
      </c>
      <c r="Z246" s="31">
        <v>43453</v>
      </c>
      <c r="AA246" s="32">
        <v>23.41</v>
      </c>
      <c r="AB246" s="7">
        <f t="shared" si="26"/>
        <v>31.662587064676604</v>
      </c>
      <c r="AX246" s="28">
        <v>45280</v>
      </c>
      <c r="AY246" s="4">
        <v>91.67</v>
      </c>
      <c r="AZ246" s="7">
        <f t="shared" si="29"/>
        <v>91.585371169231678</v>
      </c>
      <c r="BA246" s="7">
        <f t="shared" si="25"/>
        <v>89.145218077997512</v>
      </c>
      <c r="BC246" s="7">
        <f t="shared" si="32"/>
        <v>2.5702733135775446</v>
      </c>
      <c r="BD246" s="7">
        <f t="shared" si="30"/>
        <v>2.8107041400050718</v>
      </c>
      <c r="BE246" s="7">
        <f t="shared" si="33"/>
        <v>94.155644482809222</v>
      </c>
      <c r="BF246" s="7">
        <f t="shared" si="31"/>
        <v>91.955922218002584</v>
      </c>
      <c r="CC246" s="31">
        <v>43453</v>
      </c>
      <c r="CD246" s="32">
        <v>23.41</v>
      </c>
      <c r="CE246" s="7">
        <f t="shared" si="27"/>
        <v>31.226076636858753</v>
      </c>
      <c r="CF246" s="131"/>
      <c r="CG246" s="7"/>
      <c r="CH246" s="4"/>
    </row>
    <row r="247" spans="2:86" x14ac:dyDescent="0.5">
      <c r="B247" s="28">
        <v>45281</v>
      </c>
      <c r="C247" s="4">
        <v>91.8</v>
      </c>
      <c r="D247" s="7">
        <f t="shared" si="28"/>
        <v>91.945238095238096</v>
      </c>
      <c r="E247" s="7">
        <f t="shared" si="34"/>
        <v>87.752156862745124</v>
      </c>
      <c r="F247" s="7">
        <f t="shared" si="35"/>
        <v>4.1930812324929718</v>
      </c>
      <c r="Z247" s="31">
        <v>43454</v>
      </c>
      <c r="AA247" s="32">
        <v>22.88</v>
      </c>
      <c r="AB247" s="7">
        <f t="shared" si="26"/>
        <v>31.612985074626856</v>
      </c>
      <c r="AX247" s="28">
        <v>45281</v>
      </c>
      <c r="AY247" s="4">
        <v>91.8</v>
      </c>
      <c r="AZ247" s="7">
        <f t="shared" si="29"/>
        <v>91.605812010257239</v>
      </c>
      <c r="BA247" s="7">
        <f t="shared" ref="BA247:BA310" si="36">AY247*$BA$1+BA246*(1-$BA$1)</f>
        <v>89.249327172977999</v>
      </c>
      <c r="BC247" s="7">
        <f t="shared" si="32"/>
        <v>2.3116531794046438</v>
      </c>
      <c r="BD247" s="7">
        <f t="shared" si="30"/>
        <v>2.8592193947991831</v>
      </c>
      <c r="BE247" s="7">
        <f t="shared" si="33"/>
        <v>93.917465189661883</v>
      </c>
      <c r="BF247" s="7">
        <f t="shared" si="31"/>
        <v>92.108546567777182</v>
      </c>
      <c r="CC247" s="31">
        <v>43454</v>
      </c>
      <c r="CD247" s="32">
        <v>22.88</v>
      </c>
      <c r="CE247" s="7">
        <f t="shared" si="27"/>
        <v>31.143031098183542</v>
      </c>
      <c r="CF247" s="131"/>
      <c r="CG247" s="7"/>
      <c r="CH247" s="4"/>
    </row>
    <row r="248" spans="2:86" x14ac:dyDescent="0.5">
      <c r="B248" s="28">
        <v>45282</v>
      </c>
      <c r="C248" s="4">
        <v>91.58</v>
      </c>
      <c r="D248" s="7">
        <f t="shared" si="28"/>
        <v>92.010952380952375</v>
      </c>
      <c r="E248" s="7">
        <f t="shared" si="34"/>
        <v>87.797058823529454</v>
      </c>
      <c r="F248" s="7">
        <f t="shared" si="35"/>
        <v>4.2138935574229208</v>
      </c>
      <c r="Z248" s="31">
        <v>43455</v>
      </c>
      <c r="AA248" s="32">
        <v>23.75</v>
      </c>
      <c r="AB248" s="7">
        <f t="shared" si="26"/>
        <v>31.56820895522387</v>
      </c>
      <c r="AX248" s="28">
        <v>45282</v>
      </c>
      <c r="AY248" s="4">
        <v>91.58</v>
      </c>
      <c r="AZ248" s="7">
        <f t="shared" si="29"/>
        <v>91.603353723566073</v>
      </c>
      <c r="BA248" s="7">
        <f t="shared" si="36"/>
        <v>89.340726107371026</v>
      </c>
      <c r="BC248" s="7">
        <f t="shared" si="32"/>
        <v>2.0504526498468181</v>
      </c>
      <c r="BD248" s="7">
        <f t="shared" si="30"/>
        <v>2.8954437783941245</v>
      </c>
      <c r="BE248" s="7">
        <f t="shared" si="33"/>
        <v>93.653806373412891</v>
      </c>
      <c r="BF248" s="7">
        <f t="shared" si="31"/>
        <v>92.23616988576515</v>
      </c>
      <c r="CC248" s="31">
        <v>43455</v>
      </c>
      <c r="CD248" s="32">
        <v>23.75</v>
      </c>
      <c r="CE248" s="7">
        <f t="shared" si="27"/>
        <v>31.069468599694154</v>
      </c>
      <c r="CF248" s="131"/>
      <c r="CG248" s="7"/>
      <c r="CH248" s="4"/>
    </row>
    <row r="249" spans="2:86" x14ac:dyDescent="0.5">
      <c r="B249" s="28">
        <v>45286</v>
      </c>
      <c r="C249" s="4">
        <v>92.59</v>
      </c>
      <c r="D249" s="7">
        <f t="shared" si="28"/>
        <v>92.079999999999984</v>
      </c>
      <c r="E249" s="7">
        <f t="shared" si="34"/>
        <v>87.888039215686305</v>
      </c>
      <c r="F249" s="7">
        <f t="shared" si="35"/>
        <v>4.1919607843136788</v>
      </c>
      <c r="Z249" s="31">
        <v>43458</v>
      </c>
      <c r="AA249" s="32">
        <v>23.75</v>
      </c>
      <c r="AB249" s="7">
        <f t="shared" si="26"/>
        <v>31.522139303482579</v>
      </c>
      <c r="AX249" s="28">
        <v>45286</v>
      </c>
      <c r="AY249" s="4">
        <v>92.59</v>
      </c>
      <c r="AZ249" s="7">
        <f t="shared" si="29"/>
        <v>91.697320035607405</v>
      </c>
      <c r="BA249" s="7">
        <f t="shared" si="36"/>
        <v>89.468148612964313</v>
      </c>
      <c r="BC249" s="7">
        <f t="shared" si="32"/>
        <v>1.9037428736709359</v>
      </c>
      <c r="BD249" s="7">
        <f t="shared" si="30"/>
        <v>2.9662875825478494</v>
      </c>
      <c r="BE249" s="7">
        <f t="shared" si="33"/>
        <v>93.60106290927834</v>
      </c>
      <c r="BF249" s="7">
        <f t="shared" si="31"/>
        <v>92.434436195512163</v>
      </c>
      <c r="CC249" s="31">
        <v>43458</v>
      </c>
      <c r="CD249" s="32">
        <v>23.75</v>
      </c>
      <c r="CE249" s="7">
        <f t="shared" si="27"/>
        <v>30.996638066363865</v>
      </c>
      <c r="CF249" s="131"/>
      <c r="CG249" s="7"/>
      <c r="CH249" s="4"/>
    </row>
    <row r="250" spans="2:86" x14ac:dyDescent="0.5">
      <c r="B250" s="28">
        <v>45287</v>
      </c>
      <c r="C250" s="4">
        <v>93.16</v>
      </c>
      <c r="D250" s="7">
        <f t="shared" si="28"/>
        <v>92.206190476190471</v>
      </c>
      <c r="E250" s="7">
        <f t="shared" si="34"/>
        <v>87.997843137254932</v>
      </c>
      <c r="F250" s="7">
        <f t="shared" si="35"/>
        <v>4.208347338935539</v>
      </c>
      <c r="Z250" s="31">
        <v>43460</v>
      </c>
      <c r="AA250" s="32">
        <v>24.48</v>
      </c>
      <c r="AB250" s="7">
        <f t="shared" si="26"/>
        <v>31.476965174129333</v>
      </c>
      <c r="AX250" s="28">
        <v>45287</v>
      </c>
      <c r="AY250" s="4">
        <v>93.16</v>
      </c>
      <c r="AZ250" s="7">
        <f t="shared" si="29"/>
        <v>91.836622889359077</v>
      </c>
      <c r="BA250" s="7">
        <f t="shared" si="36"/>
        <v>89.612927098730424</v>
      </c>
      <c r="BC250" s="7">
        <f t="shared" si="32"/>
        <v>1.8132730308269913</v>
      </c>
      <c r="BD250" s="7">
        <f t="shared" si="30"/>
        <v>3.0524001033399202</v>
      </c>
      <c r="BE250" s="7">
        <f t="shared" si="33"/>
        <v>93.649895920186069</v>
      </c>
      <c r="BF250" s="7">
        <f t="shared" si="31"/>
        <v>92.665327202070344</v>
      </c>
      <c r="CC250" s="31">
        <v>43460</v>
      </c>
      <c r="CD250" s="32">
        <v>24.48</v>
      </c>
      <c r="CE250" s="7">
        <f t="shared" si="27"/>
        <v>30.9317958965493</v>
      </c>
      <c r="CF250" s="131"/>
      <c r="CG250" s="7"/>
      <c r="CH250" s="4"/>
    </row>
    <row r="251" spans="2:86" x14ac:dyDescent="0.5">
      <c r="B251" s="28">
        <v>45288</v>
      </c>
      <c r="C251" s="4">
        <v>94.27</v>
      </c>
      <c r="D251" s="7">
        <f t="shared" si="28"/>
        <v>92.379523809523803</v>
      </c>
      <c r="E251" s="7">
        <f t="shared" si="34"/>
        <v>88.135490196078464</v>
      </c>
      <c r="F251" s="7">
        <f t="shared" si="35"/>
        <v>4.2440336134453389</v>
      </c>
      <c r="Z251" s="31">
        <v>43461</v>
      </c>
      <c r="AA251" s="32">
        <v>24.46</v>
      </c>
      <c r="AB251" s="7">
        <f t="shared" si="26"/>
        <v>31.431791044776102</v>
      </c>
      <c r="AX251" s="28">
        <v>45288</v>
      </c>
      <c r="AY251" s="4">
        <v>94.27</v>
      </c>
      <c r="AZ251" s="7">
        <f t="shared" si="29"/>
        <v>92.068373090372503</v>
      </c>
      <c r="BA251" s="7">
        <f t="shared" si="36"/>
        <v>89.795557408584145</v>
      </c>
      <c r="BC251" s="7">
        <f t="shared" si="32"/>
        <v>1.8206257126983587</v>
      </c>
      <c r="BD251" s="7">
        <f t="shared" si="30"/>
        <v>3.1732671504215375</v>
      </c>
      <c r="BE251" s="7">
        <f t="shared" si="33"/>
        <v>93.888998803070862</v>
      </c>
      <c r="BF251" s="7">
        <f t="shared" si="31"/>
        <v>92.968824559005682</v>
      </c>
      <c r="CC251" s="31">
        <v>43461</v>
      </c>
      <c r="CD251" s="32">
        <v>24.46</v>
      </c>
      <c r="CE251" s="7">
        <f t="shared" si="27"/>
        <v>30.867399917479158</v>
      </c>
      <c r="CF251" s="131"/>
      <c r="CG251" s="7"/>
      <c r="CH251" s="4"/>
    </row>
    <row r="252" spans="2:86" x14ac:dyDescent="0.5">
      <c r="B252" s="28">
        <v>45289</v>
      </c>
      <c r="C252" s="4">
        <v>93.19</v>
      </c>
      <c r="D252" s="7">
        <f t="shared" si="28"/>
        <v>92.423333333333332</v>
      </c>
      <c r="E252" s="7">
        <f t="shared" si="34"/>
        <v>88.235098039215714</v>
      </c>
      <c r="F252" s="7">
        <f t="shared" si="35"/>
        <v>4.188235294117618</v>
      </c>
      <c r="Z252" s="31">
        <v>43462</v>
      </c>
      <c r="AA252" s="32">
        <v>24.16</v>
      </c>
      <c r="AB252" s="7">
        <f t="shared" si="26"/>
        <v>31.387761194029835</v>
      </c>
      <c r="AX252" s="28">
        <v>45289</v>
      </c>
      <c r="AY252" s="4">
        <v>93.19</v>
      </c>
      <c r="AZ252" s="7">
        <f t="shared" si="29"/>
        <v>92.175194700813208</v>
      </c>
      <c r="BA252" s="7">
        <f t="shared" si="36"/>
        <v>89.928672804325942</v>
      </c>
      <c r="BC252" s="7">
        <f t="shared" si="32"/>
        <v>1.7202486606953329</v>
      </c>
      <c r="BD252" s="7">
        <f t="shared" si="30"/>
        <v>3.2431351822004615</v>
      </c>
      <c r="BE252" s="7">
        <f t="shared" si="33"/>
        <v>93.895443361508541</v>
      </c>
      <c r="BF252" s="7">
        <f t="shared" si="31"/>
        <v>93.171807986526403</v>
      </c>
      <c r="CC252" s="31">
        <v>43462</v>
      </c>
      <c r="CD252" s="32">
        <v>24.16</v>
      </c>
      <c r="CE252" s="7">
        <f t="shared" si="27"/>
        <v>30.8006596197928</v>
      </c>
      <c r="CF252" s="131"/>
      <c r="CG252" s="7"/>
      <c r="CH252" s="4"/>
    </row>
    <row r="253" spans="2:86" x14ac:dyDescent="0.5">
      <c r="B253" s="28">
        <v>45293</v>
      </c>
      <c r="C253" s="4">
        <v>91.33</v>
      </c>
      <c r="D253" s="7">
        <f t="shared" si="28"/>
        <v>92.391428571428577</v>
      </c>
      <c r="E253" s="7">
        <f t="shared" si="34"/>
        <v>88.315098039215712</v>
      </c>
      <c r="F253" s="7">
        <f t="shared" si="35"/>
        <v>4.0763305322128645</v>
      </c>
      <c r="Z253" s="31">
        <v>43465</v>
      </c>
      <c r="AA253" s="32">
        <v>24.54</v>
      </c>
      <c r="AB253" s="7">
        <f t="shared" si="26"/>
        <v>31.346517412935309</v>
      </c>
      <c r="AX253" s="28">
        <v>45293</v>
      </c>
      <c r="AY253" s="4">
        <v>91.33</v>
      </c>
      <c r="AZ253" s="7">
        <f t="shared" si="29"/>
        <v>92.09469996740242</v>
      </c>
      <c r="BA253" s="7">
        <f t="shared" si="36"/>
        <v>89.983626811999429</v>
      </c>
      <c r="BC253" s="7">
        <f t="shared" si="32"/>
        <v>1.4553270195406753</v>
      </c>
      <c r="BD253" s="7">
        <f t="shared" si="30"/>
        <v>3.2341848597919665</v>
      </c>
      <c r="BE253" s="7">
        <f t="shared" si="33"/>
        <v>93.550026986943095</v>
      </c>
      <c r="BF253" s="7">
        <f t="shared" si="31"/>
        <v>93.217811671791395</v>
      </c>
      <c r="CC253" s="31">
        <v>43465</v>
      </c>
      <c r="CD253" s="32">
        <v>24.54</v>
      </c>
      <c r="CE253" s="7">
        <f t="shared" si="27"/>
        <v>30.73836449919785</v>
      </c>
      <c r="CF253" s="131"/>
      <c r="CG253" s="7"/>
      <c r="CH253" s="4"/>
    </row>
    <row r="254" spans="2:86" x14ac:dyDescent="0.5">
      <c r="B254" s="28">
        <v>45294</v>
      </c>
      <c r="C254" s="4">
        <v>92.17</v>
      </c>
      <c r="D254" s="7">
        <f t="shared" si="28"/>
        <v>92.366190476190482</v>
      </c>
      <c r="E254" s="7">
        <f t="shared" si="34"/>
        <v>88.487450980392182</v>
      </c>
      <c r="F254" s="7">
        <f t="shared" si="35"/>
        <v>3.8787394957982997</v>
      </c>
      <c r="Z254" s="31">
        <v>43467</v>
      </c>
      <c r="AA254" s="32">
        <v>24.82</v>
      </c>
      <c r="AB254" s="7">
        <f t="shared" si="26"/>
        <v>31.308955223880577</v>
      </c>
      <c r="AX254" s="28">
        <v>45294</v>
      </c>
      <c r="AY254" s="4">
        <v>92.17</v>
      </c>
      <c r="AZ254" s="7">
        <f t="shared" si="29"/>
        <v>92.101871399078377</v>
      </c>
      <c r="BA254" s="7">
        <f t="shared" si="36"/>
        <v>90.069366937019055</v>
      </c>
      <c r="BC254" s="7">
        <f t="shared" si="32"/>
        <v>1.298039638994851</v>
      </c>
      <c r="BD254" s="7">
        <f t="shared" si="30"/>
        <v>3.2517677680200165</v>
      </c>
      <c r="BE254" s="7">
        <f t="shared" si="33"/>
        <v>93.399911038073228</v>
      </c>
      <c r="BF254" s="7">
        <f t="shared" si="31"/>
        <v>93.321134705039071</v>
      </c>
      <c r="CC254" s="31">
        <v>43467</v>
      </c>
      <c r="CD254" s="32">
        <v>24.82</v>
      </c>
      <c r="CE254" s="7">
        <f t="shared" si="27"/>
        <v>30.67947530020086</v>
      </c>
      <c r="CF254" s="131"/>
      <c r="CG254" s="7"/>
      <c r="CH254" s="4"/>
    </row>
    <row r="255" spans="2:86" x14ac:dyDescent="0.5">
      <c r="B255" s="28">
        <v>45295</v>
      </c>
      <c r="C255" s="4">
        <v>94.8</v>
      </c>
      <c r="D255" s="7">
        <f t="shared" si="28"/>
        <v>92.601428571428571</v>
      </c>
      <c r="E255" s="7">
        <f t="shared" si="34"/>
        <v>88.731372549019653</v>
      </c>
      <c r="F255" s="7">
        <f t="shared" si="35"/>
        <v>3.8700560224089173</v>
      </c>
      <c r="Z255" s="31">
        <v>43468</v>
      </c>
      <c r="AA255" s="32">
        <v>23.88</v>
      </c>
      <c r="AB255" s="7">
        <f t="shared" si="26"/>
        <v>31.268308457711427</v>
      </c>
      <c r="AX255" s="28">
        <v>45295</v>
      </c>
      <c r="AY255" s="4">
        <v>94.8</v>
      </c>
      <c r="AZ255" s="7">
        <f t="shared" si="29"/>
        <v>92.358836027737581</v>
      </c>
      <c r="BA255" s="7">
        <f t="shared" si="36"/>
        <v>90.254881959096735</v>
      </c>
      <c r="BC255" s="7">
        <f t="shared" si="32"/>
        <v>1.3838045713354745</v>
      </c>
      <c r="BD255" s="7">
        <f t="shared" si="30"/>
        <v>3.3622328536263382</v>
      </c>
      <c r="BE255" s="7">
        <f t="shared" si="33"/>
        <v>93.742640599073056</v>
      </c>
      <c r="BF255" s="7">
        <f t="shared" si="31"/>
        <v>93.617114812723074</v>
      </c>
      <c r="CC255" s="31">
        <v>43468</v>
      </c>
      <c r="CD255" s="32">
        <v>23.88</v>
      </c>
      <c r="CE255" s="7">
        <f t="shared" si="27"/>
        <v>30.611818829552096</v>
      </c>
      <c r="CF255" s="131"/>
      <c r="CG255" s="7"/>
      <c r="CH255" s="4"/>
    </row>
    <row r="256" spans="2:86" x14ac:dyDescent="0.5">
      <c r="B256" s="28">
        <v>45296</v>
      </c>
      <c r="C256" s="4">
        <v>94.93</v>
      </c>
      <c r="D256" s="7">
        <f t="shared" si="28"/>
        <v>92.801428571428573</v>
      </c>
      <c r="E256" s="7">
        <f t="shared" si="34"/>
        <v>88.968823529411793</v>
      </c>
      <c r="F256" s="7">
        <f t="shared" si="35"/>
        <v>3.8326050420167803</v>
      </c>
      <c r="Z256" s="31">
        <v>43469</v>
      </c>
      <c r="AA256" s="32">
        <v>25.37</v>
      </c>
      <c r="AB256" s="7">
        <f t="shared" si="26"/>
        <v>31.238955223880581</v>
      </c>
      <c r="AX256" s="28">
        <v>45296</v>
      </c>
      <c r="AY256" s="4">
        <v>94.93</v>
      </c>
      <c r="AZ256" s="7">
        <f t="shared" si="29"/>
        <v>92.60370878700067</v>
      </c>
      <c r="BA256" s="7">
        <f t="shared" si="36"/>
        <v>90.4382199214851</v>
      </c>
      <c r="BC256" s="7">
        <f t="shared" si="32"/>
        <v>1.4547347482150883</v>
      </c>
      <c r="BD256" s="7">
        <f t="shared" si="30"/>
        <v>3.4641522111542429</v>
      </c>
      <c r="BE256" s="7">
        <f t="shared" si="33"/>
        <v>94.058443535215758</v>
      </c>
      <c r="BF256" s="7">
        <f t="shared" si="31"/>
        <v>93.902372132639343</v>
      </c>
      <c r="CC256" s="31">
        <v>43469</v>
      </c>
      <c r="CD256" s="32">
        <v>25.37</v>
      </c>
      <c r="CE256" s="7">
        <f t="shared" si="27"/>
        <v>30.559661428263023</v>
      </c>
      <c r="CF256" s="131"/>
      <c r="CG256" s="7"/>
      <c r="CH256" s="4"/>
    </row>
    <row r="257" spans="2:86" x14ac:dyDescent="0.5">
      <c r="B257" s="28">
        <v>45299</v>
      </c>
      <c r="C257" s="4">
        <v>96.29</v>
      </c>
      <c r="D257" s="7">
        <f t="shared" si="28"/>
        <v>93.073809523809516</v>
      </c>
      <c r="E257" s="7">
        <f t="shared" si="34"/>
        <v>89.209803921568664</v>
      </c>
      <c r="F257" s="7">
        <f t="shared" si="35"/>
        <v>3.8640056022408515</v>
      </c>
      <c r="Z257" s="31">
        <v>43472</v>
      </c>
      <c r="AA257" s="32">
        <v>26.26</v>
      </c>
      <c r="AB257" s="7">
        <f t="shared" si="26"/>
        <v>31.21159203980098</v>
      </c>
      <c r="AX257" s="28">
        <v>45299</v>
      </c>
      <c r="AY257" s="4">
        <v>96.29</v>
      </c>
      <c r="AZ257" s="7">
        <f t="shared" si="29"/>
        <v>92.954784140619651</v>
      </c>
      <c r="BA257" s="7">
        <f t="shared" si="36"/>
        <v>90.667701493191572</v>
      </c>
      <c r="BC257" s="7">
        <f t="shared" si="32"/>
        <v>1.6224924365936886</v>
      </c>
      <c r="BD257" s="7">
        <f t="shared" si="30"/>
        <v>3.605957853008249</v>
      </c>
      <c r="BE257" s="7">
        <f t="shared" si="33"/>
        <v>94.57727657721334</v>
      </c>
      <c r="BF257" s="7">
        <f t="shared" si="31"/>
        <v>94.273659346199821</v>
      </c>
      <c r="CC257" s="31">
        <v>43472</v>
      </c>
      <c r="CD257" s="32">
        <v>26.26</v>
      </c>
      <c r="CE257" s="7">
        <f t="shared" si="27"/>
        <v>30.516878727484286</v>
      </c>
      <c r="CF257" s="131"/>
      <c r="CG257" s="7"/>
      <c r="CH257" s="4"/>
    </row>
    <row r="258" spans="2:86" x14ac:dyDescent="0.5">
      <c r="B258" s="28">
        <v>45300</v>
      </c>
      <c r="C258" s="4">
        <v>95.66</v>
      </c>
      <c r="D258" s="7">
        <f t="shared" si="28"/>
        <v>93.305238095238096</v>
      </c>
      <c r="E258" s="7">
        <f t="shared" si="34"/>
        <v>89.48941176470592</v>
      </c>
      <c r="F258" s="7">
        <f t="shared" si="35"/>
        <v>3.8158263305321753</v>
      </c>
      <c r="Z258" s="31">
        <v>43473</v>
      </c>
      <c r="AA258" s="32">
        <v>26.76</v>
      </c>
      <c r="AB258" s="7">
        <f t="shared" si="26"/>
        <v>31.185572139303471</v>
      </c>
      <c r="AX258" s="28">
        <v>45300</v>
      </c>
      <c r="AY258" s="4">
        <v>95.66</v>
      </c>
      <c r="AZ258" s="7">
        <f t="shared" si="29"/>
        <v>93.212423746274922</v>
      </c>
      <c r="BA258" s="7">
        <f t="shared" si="36"/>
        <v>90.863477905223277</v>
      </c>
      <c r="BC258" s="7">
        <f t="shared" si="32"/>
        <v>1.6922323859430293</v>
      </c>
      <c r="BD258" s="7">
        <f t="shared" si="30"/>
        <v>3.7065315934900553</v>
      </c>
      <c r="BE258" s="7">
        <f t="shared" si="33"/>
        <v>94.904656132217951</v>
      </c>
      <c r="BF258" s="7">
        <f t="shared" si="31"/>
        <v>94.570009498713333</v>
      </c>
      <c r="CC258" s="31">
        <v>43473</v>
      </c>
      <c r="CD258" s="32">
        <v>26.76</v>
      </c>
      <c r="CE258" s="7">
        <f t="shared" si="27"/>
        <v>30.479496849598871</v>
      </c>
      <c r="CF258" s="131"/>
      <c r="CG258" s="7"/>
      <c r="CH258" s="4"/>
    </row>
    <row r="259" spans="2:86" x14ac:dyDescent="0.5">
      <c r="B259" s="28">
        <v>45301</v>
      </c>
      <c r="C259" s="4">
        <v>96.72</v>
      </c>
      <c r="D259" s="7">
        <f t="shared" si="28"/>
        <v>93.525714285714301</v>
      </c>
      <c r="E259" s="7">
        <f t="shared" si="34"/>
        <v>89.797254901960812</v>
      </c>
      <c r="F259" s="7">
        <f t="shared" si="35"/>
        <v>3.7284593837534885</v>
      </c>
      <c r="Z259" s="31">
        <v>43474</v>
      </c>
      <c r="AA259" s="32">
        <v>26.91</v>
      </c>
      <c r="AB259" s="7">
        <f t="shared" si="26"/>
        <v>31.167611940298496</v>
      </c>
      <c r="AX259" s="28">
        <v>45301</v>
      </c>
      <c r="AY259" s="4">
        <v>96.72</v>
      </c>
      <c r="AZ259" s="7">
        <f t="shared" si="29"/>
        <v>93.546478627582076</v>
      </c>
      <c r="BA259" s="7">
        <f t="shared" si="36"/>
        <v>91.093145438351783</v>
      </c>
      <c r="BC259" s="7">
        <f t="shared" si="32"/>
        <v>1.8352850838804358</v>
      </c>
      <c r="BD259" s="7">
        <f t="shared" si="30"/>
        <v>3.8326576132763108</v>
      </c>
      <c r="BE259" s="7">
        <f t="shared" si="33"/>
        <v>95.381763711462511</v>
      </c>
      <c r="BF259" s="7">
        <f t="shared" si="31"/>
        <v>94.925803051628094</v>
      </c>
      <c r="CC259" s="31">
        <v>43474</v>
      </c>
      <c r="CD259" s="32">
        <v>26.91</v>
      </c>
      <c r="CE259" s="7">
        <f t="shared" si="27"/>
        <v>30.443979468010824</v>
      </c>
      <c r="CF259" s="131"/>
      <c r="CG259" s="7"/>
      <c r="CH259" s="4"/>
    </row>
    <row r="260" spans="2:86" x14ac:dyDescent="0.5">
      <c r="B260" s="28">
        <v>45302</v>
      </c>
      <c r="C260" s="4">
        <v>95.34</v>
      </c>
      <c r="D260" s="7">
        <f t="shared" si="28"/>
        <v>93.687619047619052</v>
      </c>
      <c r="E260" s="7">
        <f t="shared" si="34"/>
        <v>90.091176470588266</v>
      </c>
      <c r="F260" s="7">
        <f t="shared" si="35"/>
        <v>3.5964425770307855</v>
      </c>
      <c r="Z260" s="31">
        <v>43475</v>
      </c>
      <c r="AA260" s="32">
        <v>26.5</v>
      </c>
      <c r="AB260" s="7">
        <f t="shared" si="26"/>
        <v>31.149402985074616</v>
      </c>
      <c r="AX260" s="28">
        <v>45302</v>
      </c>
      <c r="AY260" s="4">
        <v>95.34</v>
      </c>
      <c r="AZ260" s="7">
        <f t="shared" si="29"/>
        <v>93.717290186859969</v>
      </c>
      <c r="BA260" s="7">
        <f t="shared" si="36"/>
        <v>91.259688754494846</v>
      </c>
      <c r="BC260" s="7">
        <f t="shared" si="32"/>
        <v>1.8178656427852502</v>
      </c>
      <c r="BD260" s="7">
        <f t="shared" si="30"/>
        <v>3.8881935315561122</v>
      </c>
      <c r="BE260" s="7">
        <f t="shared" si="33"/>
        <v>95.53515582964522</v>
      </c>
      <c r="BF260" s="7">
        <f t="shared" si="31"/>
        <v>95.147882286050958</v>
      </c>
      <c r="CC260" s="31">
        <v>43475</v>
      </c>
      <c r="CD260" s="32">
        <v>26.5</v>
      </c>
      <c r="CE260" s="7">
        <f t="shared" si="27"/>
        <v>30.404735891214699</v>
      </c>
      <c r="CF260" s="131"/>
      <c r="CG260" s="7"/>
      <c r="CH260" s="4"/>
    </row>
    <row r="261" spans="2:86" x14ac:dyDescent="0.5">
      <c r="B261" s="28">
        <v>45303</v>
      </c>
      <c r="C261" s="4">
        <v>95.41</v>
      </c>
      <c r="D261" s="7">
        <f t="shared" si="28"/>
        <v>93.791428571428582</v>
      </c>
      <c r="E261" s="7">
        <f t="shared" si="34"/>
        <v>90.390196078431401</v>
      </c>
      <c r="F261" s="7">
        <f t="shared" si="35"/>
        <v>3.4012324929971811</v>
      </c>
      <c r="Z261" s="31">
        <v>43476</v>
      </c>
      <c r="AA261" s="32">
        <v>26.35</v>
      </c>
      <c r="AB261" s="7">
        <f t="shared" si="26"/>
        <v>31.128706467661683</v>
      </c>
      <c r="AX261" s="28">
        <v>45303</v>
      </c>
      <c r="AY261" s="4">
        <v>95.41</v>
      </c>
      <c r="AZ261" s="7">
        <f t="shared" si="29"/>
        <v>93.878500645254263</v>
      </c>
      <c r="BA261" s="7">
        <f t="shared" si="36"/>
        <v>91.422446058240141</v>
      </c>
      <c r="BC261" s="7">
        <f t="shared" si="32"/>
        <v>1.7988852414315488</v>
      </c>
      <c r="BD261" s="7">
        <f t="shared" si="30"/>
        <v>3.9325704095958116</v>
      </c>
      <c r="BE261" s="7">
        <f t="shared" si="33"/>
        <v>95.677385886685812</v>
      </c>
      <c r="BF261" s="7">
        <f t="shared" si="31"/>
        <v>95.355016467835952</v>
      </c>
      <c r="CC261" s="31">
        <v>43476</v>
      </c>
      <c r="CD261" s="32">
        <v>26.35</v>
      </c>
      <c r="CE261" s="7">
        <f t="shared" si="27"/>
        <v>30.364390260456343</v>
      </c>
      <c r="CF261" s="131"/>
      <c r="CG261" s="7"/>
      <c r="CH261" s="4"/>
    </row>
    <row r="262" spans="2:86" x14ac:dyDescent="0.5">
      <c r="B262" s="28">
        <v>45307</v>
      </c>
      <c r="C262" s="4">
        <v>95.46</v>
      </c>
      <c r="D262" s="7">
        <f t="shared" si="28"/>
        <v>93.943809523809534</v>
      </c>
      <c r="E262" s="7">
        <f t="shared" si="34"/>
        <v>90.74352941176474</v>
      </c>
      <c r="F262" s="7">
        <f t="shared" si="35"/>
        <v>3.2002801120447941</v>
      </c>
      <c r="Z262" s="31">
        <v>43479</v>
      </c>
      <c r="AA262" s="32">
        <v>26.73</v>
      </c>
      <c r="AB262" s="7">
        <f t="shared" si="26"/>
        <v>31.111293532338305</v>
      </c>
      <c r="AX262" s="28">
        <v>45307</v>
      </c>
      <c r="AY262" s="4">
        <v>95.46</v>
      </c>
      <c r="AZ262" s="7">
        <f t="shared" si="29"/>
        <v>94.029119631420514</v>
      </c>
      <c r="BA262" s="7">
        <f t="shared" si="36"/>
        <v>91.580781506936617</v>
      </c>
      <c r="BC262" s="7">
        <f t="shared" si="32"/>
        <v>1.7719619304562002</v>
      </c>
      <c r="BD262" s="7">
        <f t="shared" si="30"/>
        <v>3.9633115930719072</v>
      </c>
      <c r="BE262" s="7">
        <f t="shared" si="33"/>
        <v>95.801081561876714</v>
      </c>
      <c r="BF262" s="7">
        <f t="shared" si="31"/>
        <v>95.544093100008524</v>
      </c>
      <c r="CC262" s="31">
        <v>43479</v>
      </c>
      <c r="CD262" s="32">
        <v>26.73</v>
      </c>
      <c r="CE262" s="7">
        <f t="shared" si="27"/>
        <v>30.328227173287626</v>
      </c>
      <c r="CF262" s="131"/>
      <c r="CG262" s="7"/>
      <c r="CH262" s="4"/>
    </row>
    <row r="263" spans="2:86" x14ac:dyDescent="0.5">
      <c r="B263" s="28">
        <v>45308</v>
      </c>
      <c r="C263" s="4">
        <v>96.06</v>
      </c>
      <c r="D263" s="7">
        <f t="shared" si="28"/>
        <v>94.083333333333329</v>
      </c>
      <c r="E263" s="7">
        <f t="shared" si="34"/>
        <v>90.98686274509808</v>
      </c>
      <c r="F263" s="7">
        <f t="shared" si="35"/>
        <v>3.096470588235249</v>
      </c>
      <c r="Z263" s="31">
        <v>43480</v>
      </c>
      <c r="AA263" s="32">
        <v>27.3</v>
      </c>
      <c r="AB263" s="7">
        <f t="shared" si="26"/>
        <v>31.099751243781085</v>
      </c>
      <c r="AX263" s="28">
        <v>45308</v>
      </c>
      <c r="AY263" s="4">
        <v>96.06</v>
      </c>
      <c r="AZ263" s="7">
        <f t="shared" si="29"/>
        <v>94.222536809380472</v>
      </c>
      <c r="BA263" s="7">
        <f t="shared" si="36"/>
        <v>91.756437134115572</v>
      </c>
      <c r="BC263" s="7">
        <f t="shared" si="32"/>
        <v>1.7914576196191092</v>
      </c>
      <c r="BD263" s="7">
        <f t="shared" si="30"/>
        <v>4.0068341680456143</v>
      </c>
      <c r="BE263" s="7">
        <f t="shared" si="33"/>
        <v>96.013994428999581</v>
      </c>
      <c r="BF263" s="7">
        <f t="shared" si="31"/>
        <v>95.763271302161186</v>
      </c>
      <c r="CC263" s="31">
        <v>43480</v>
      </c>
      <c r="CD263" s="32">
        <v>27.3</v>
      </c>
      <c r="CE263" s="7">
        <f t="shared" si="27"/>
        <v>30.298095559623071</v>
      </c>
      <c r="CF263" s="131"/>
      <c r="CG263" s="7"/>
      <c r="CH263" s="4"/>
    </row>
    <row r="264" spans="2:86" x14ac:dyDescent="0.5">
      <c r="B264" s="28">
        <v>45309</v>
      </c>
      <c r="C264" s="4">
        <v>96.58</v>
      </c>
      <c r="D264" s="7">
        <f t="shared" si="28"/>
        <v>94.183333333333323</v>
      </c>
      <c r="E264" s="7">
        <f t="shared" si="34"/>
        <v>91.231176470588252</v>
      </c>
      <c r="F264" s="7">
        <f t="shared" si="35"/>
        <v>2.9521568627450705</v>
      </c>
      <c r="Z264" s="31">
        <v>43481</v>
      </c>
      <c r="AA264" s="32">
        <v>27.6</v>
      </c>
      <c r="AB264" s="7">
        <f t="shared" si="26"/>
        <v>31.089701492537301</v>
      </c>
      <c r="AX264" s="28">
        <v>45309</v>
      </c>
      <c r="AY264" s="4">
        <v>96.58</v>
      </c>
      <c r="AZ264" s="7">
        <f t="shared" si="29"/>
        <v>94.447057113249002</v>
      </c>
      <c r="BA264" s="7">
        <f t="shared" si="36"/>
        <v>91.945596462189471</v>
      </c>
      <c r="BC264" s="7">
        <f t="shared" si="32"/>
        <v>1.8490965764807896</v>
      </c>
      <c r="BD264" s="7">
        <f t="shared" si="30"/>
        <v>4.0594612018247034</v>
      </c>
      <c r="BE264" s="7">
        <f t="shared" si="33"/>
        <v>96.296153689729792</v>
      </c>
      <c r="BF264" s="7">
        <f t="shared" si="31"/>
        <v>96.005057664014174</v>
      </c>
      <c r="CC264" s="31">
        <v>43481</v>
      </c>
      <c r="CD264" s="32">
        <v>27.6</v>
      </c>
      <c r="CE264" s="7">
        <f t="shared" si="27"/>
        <v>30.271248837636776</v>
      </c>
      <c r="CF264" s="131"/>
      <c r="CG264" s="7"/>
      <c r="CH264" s="4"/>
    </row>
    <row r="265" spans="2:86" x14ac:dyDescent="0.5">
      <c r="B265" s="28">
        <v>45310</v>
      </c>
      <c r="C265" s="4">
        <v>98.94</v>
      </c>
      <c r="D265" s="7">
        <f t="shared" si="28"/>
        <v>94.414761904761903</v>
      </c>
      <c r="E265" s="7">
        <f t="shared" si="34"/>
        <v>91.503921568627447</v>
      </c>
      <c r="F265" s="7">
        <f t="shared" si="35"/>
        <v>2.9108403361344557</v>
      </c>
      <c r="Z265" s="31">
        <v>43482</v>
      </c>
      <c r="AA265" s="32">
        <v>27.88</v>
      </c>
      <c r="AB265" s="7">
        <f t="shared" si="26"/>
        <v>31.080248756218893</v>
      </c>
      <c r="AX265" s="28">
        <v>45310</v>
      </c>
      <c r="AY265" s="4">
        <v>98.94</v>
      </c>
      <c r="AZ265" s="7">
        <f t="shared" si="29"/>
        <v>94.874956435796719</v>
      </c>
      <c r="BA265" s="7">
        <f t="shared" si="36"/>
        <v>92.219886797005572</v>
      </c>
      <c r="BC265" s="7">
        <f t="shared" si="32"/>
        <v>2.1039671973148018</v>
      </c>
      <c r="BD265" s="7">
        <f t="shared" si="30"/>
        <v>4.191877563767747</v>
      </c>
      <c r="BE265" s="7">
        <f t="shared" si="33"/>
        <v>96.978923633111521</v>
      </c>
      <c r="BF265" s="7">
        <f t="shared" si="31"/>
        <v>96.411764360773319</v>
      </c>
      <c r="CC265" s="31">
        <v>43482</v>
      </c>
      <c r="CD265" s="32">
        <v>27.88</v>
      </c>
      <c r="CE265" s="7">
        <f t="shared" si="27"/>
        <v>30.247455316864272</v>
      </c>
      <c r="CF265" s="131"/>
      <c r="CG265" s="7"/>
      <c r="CH265" s="4"/>
    </row>
    <row r="266" spans="2:86" x14ac:dyDescent="0.5">
      <c r="B266" s="28">
        <v>45313</v>
      </c>
      <c r="C266" s="4">
        <v>97.45</v>
      </c>
      <c r="D266" s="7">
        <f t="shared" si="28"/>
        <v>94.542857142857144</v>
      </c>
      <c r="E266" s="7">
        <f t="shared" si="34"/>
        <v>91.784313725490193</v>
      </c>
      <c r="F266" s="7">
        <f t="shared" si="35"/>
        <v>2.7585434173669512</v>
      </c>
      <c r="Z266" s="31">
        <v>43483</v>
      </c>
      <c r="AA266" s="32">
        <v>28.55</v>
      </c>
      <c r="AB266" s="7">
        <f t="shared" si="26"/>
        <v>31.072338308457702</v>
      </c>
      <c r="AX266" s="28">
        <v>45313</v>
      </c>
      <c r="AY266" s="4">
        <v>97.45</v>
      </c>
      <c r="AZ266" s="7">
        <f t="shared" si="29"/>
        <v>95.120198680006567</v>
      </c>
      <c r="BA266" s="7">
        <f t="shared" si="36"/>
        <v>92.424989275554381</v>
      </c>
      <c r="BC266" s="7">
        <f t="shared" si="32"/>
        <v>2.1804601172984519</v>
      </c>
      <c r="BD266" s="7">
        <f t="shared" si="30"/>
        <v>4.2496739837968676</v>
      </c>
      <c r="BE266" s="7">
        <f t="shared" si="33"/>
        <v>97.300658797305019</v>
      </c>
      <c r="BF266" s="7">
        <f t="shared" si="31"/>
        <v>96.674663259351249</v>
      </c>
      <c r="CC266" s="31">
        <v>43483</v>
      </c>
      <c r="CD266" s="32">
        <v>28.55</v>
      </c>
      <c r="CE266" s="7">
        <f t="shared" si="27"/>
        <v>30.230565214208909</v>
      </c>
      <c r="CF266" s="131"/>
      <c r="CG266" s="7"/>
      <c r="CH266" s="4"/>
    </row>
    <row r="267" spans="2:86" x14ac:dyDescent="0.5">
      <c r="B267" s="28">
        <v>45314</v>
      </c>
      <c r="C267" s="4">
        <v>95.31</v>
      </c>
      <c r="D267" s="7">
        <f t="shared" si="28"/>
        <v>94.716190476190476</v>
      </c>
      <c r="E267" s="7">
        <f t="shared" si="34"/>
        <v>91.999215686274511</v>
      </c>
      <c r="F267" s="7">
        <f t="shared" si="35"/>
        <v>2.716974789915966</v>
      </c>
      <c r="Z267" s="31">
        <v>43487</v>
      </c>
      <c r="AA267" s="32">
        <v>27.14</v>
      </c>
      <c r="AB267" s="7">
        <f t="shared" si="26"/>
        <v>31.057164179104472</v>
      </c>
      <c r="AX267" s="28">
        <v>45314</v>
      </c>
      <c r="AY267" s="4">
        <v>95.31</v>
      </c>
      <c r="AZ267" s="7">
        <f t="shared" si="29"/>
        <v>95.138274996196415</v>
      </c>
      <c r="BA267" s="7">
        <f t="shared" si="36"/>
        <v>92.538126951022832</v>
      </c>
      <c r="BC267" s="7">
        <f t="shared" si="32"/>
        <v>2.0293505369661631</v>
      </c>
      <c r="BD267" s="7">
        <f t="shared" si="30"/>
        <v>4.2128547810489607</v>
      </c>
      <c r="BE267" s="7">
        <f t="shared" si="33"/>
        <v>97.167625533162578</v>
      </c>
      <c r="BF267" s="7">
        <f t="shared" si="31"/>
        <v>96.750981732071793</v>
      </c>
      <c r="CC267" s="31">
        <v>43487</v>
      </c>
      <c r="CD267" s="32">
        <v>27.14</v>
      </c>
      <c r="CE267" s="7">
        <f t="shared" si="27"/>
        <v>30.199813321530215</v>
      </c>
      <c r="CF267" s="131"/>
      <c r="CG267" s="7"/>
      <c r="CH267" s="4"/>
    </row>
    <row r="268" spans="2:86" x14ac:dyDescent="0.5">
      <c r="B268" s="28">
        <v>45315</v>
      </c>
      <c r="C268" s="4">
        <v>98.08</v>
      </c>
      <c r="D268" s="7">
        <f t="shared" si="28"/>
        <v>95.015238095238089</v>
      </c>
      <c r="E268" s="7">
        <f t="shared" si="34"/>
        <v>92.260196078431377</v>
      </c>
      <c r="F268" s="7">
        <f t="shared" si="35"/>
        <v>2.755042016806712</v>
      </c>
      <c r="Z268" s="31">
        <v>43488</v>
      </c>
      <c r="AA268" s="32">
        <v>27.26</v>
      </c>
      <c r="AB268" s="7">
        <f t="shared" ref="AB268:AB331" si="37">AVERAGE(AA68:AA268)</f>
        <v>31.042487562189045</v>
      </c>
      <c r="AX268" s="28">
        <v>45315</v>
      </c>
      <c r="AY268" s="4">
        <v>98.08</v>
      </c>
      <c r="AZ268" s="7">
        <f t="shared" si="29"/>
        <v>95.418439282272942</v>
      </c>
      <c r="BA268" s="7">
        <f t="shared" si="36"/>
        <v>92.755455305884681</v>
      </c>
      <c r="BC268" s="7">
        <f t="shared" si="32"/>
        <v>2.127961143422894</v>
      </c>
      <c r="BD268" s="7">
        <f t="shared" si="30"/>
        <v>4.2758723944026826</v>
      </c>
      <c r="BE268" s="7">
        <f t="shared" si="33"/>
        <v>97.546400425695836</v>
      </c>
      <c r="BF268" s="7">
        <f t="shared" si="31"/>
        <v>97.031327700287363</v>
      </c>
      <c r="CC268" s="31">
        <v>43488</v>
      </c>
      <c r="CD268" s="32">
        <v>27.26</v>
      </c>
      <c r="CE268" s="7">
        <f t="shared" si="27"/>
        <v>30.170561447684143</v>
      </c>
      <c r="CF268" s="131"/>
      <c r="CG268" s="7"/>
      <c r="CH268" s="4"/>
    </row>
    <row r="269" spans="2:86" x14ac:dyDescent="0.5">
      <c r="B269" s="28">
        <v>45316</v>
      </c>
      <c r="C269" s="4">
        <v>99.98</v>
      </c>
      <c r="D269" s="7">
        <f t="shared" si="28"/>
        <v>95.415238095238081</v>
      </c>
      <c r="E269" s="7">
        <f t="shared" si="34"/>
        <v>92.568627450980387</v>
      </c>
      <c r="F269" s="7">
        <f t="shared" si="35"/>
        <v>2.8466106442576944</v>
      </c>
      <c r="Z269" s="31">
        <v>43489</v>
      </c>
      <c r="AA269" s="32">
        <v>27.2</v>
      </c>
      <c r="AB269" s="7">
        <f t="shared" si="37"/>
        <v>31.030447761194019</v>
      </c>
      <c r="AX269" s="28">
        <v>45316</v>
      </c>
      <c r="AY269" s="4">
        <v>99.98</v>
      </c>
      <c r="AZ269" s="7">
        <f t="shared" si="29"/>
        <v>95.852873636342196</v>
      </c>
      <c r="BA269" s="7">
        <f t="shared" si="36"/>
        <v>93.038770784085287</v>
      </c>
      <c r="BC269" s="7">
        <f t="shared" si="32"/>
        <v>2.3600374064075851</v>
      </c>
      <c r="BD269" s="7">
        <f t="shared" si="30"/>
        <v>4.3988331847798037</v>
      </c>
      <c r="BE269" s="7">
        <f t="shared" si="33"/>
        <v>98.212911042749781</v>
      </c>
      <c r="BF269" s="7">
        <f t="shared" si="31"/>
        <v>97.437603968865091</v>
      </c>
      <c r="CC269" s="31">
        <v>43489</v>
      </c>
      <c r="CD269" s="32">
        <v>27.2</v>
      </c>
      <c r="CE269" s="7">
        <f t="shared" ref="CE269:CE332" si="38">CD269*$CE$1+CE268*(1-$CE$1)</f>
        <v>30.141003622334054</v>
      </c>
      <c r="CF269" s="131"/>
      <c r="CG269" s="7"/>
      <c r="CH269" s="4"/>
    </row>
    <row r="270" spans="2:86" x14ac:dyDescent="0.5">
      <c r="B270" s="28">
        <v>45317</v>
      </c>
      <c r="C270" s="4">
        <v>100.31</v>
      </c>
      <c r="D270" s="7">
        <f t="shared" si="28"/>
        <v>95.782857142857139</v>
      </c>
      <c r="E270" s="7">
        <f t="shared" si="34"/>
        <v>92.869607843137246</v>
      </c>
      <c r="F270" s="7">
        <f t="shared" si="35"/>
        <v>2.9132492997198938</v>
      </c>
      <c r="Z270" s="31">
        <v>43490</v>
      </c>
      <c r="AA270" s="32">
        <v>27.91</v>
      </c>
      <c r="AB270" s="7">
        <f t="shared" si="37"/>
        <v>31.021243781094515</v>
      </c>
      <c r="AX270" s="28">
        <v>45317</v>
      </c>
      <c r="AY270" s="4">
        <v>100.31</v>
      </c>
      <c r="AZ270" s="7">
        <f t="shared" si="29"/>
        <v>96.277361861452462</v>
      </c>
      <c r="BA270" s="7">
        <f t="shared" si="36"/>
        <v>93.323917027846647</v>
      </c>
      <c r="BC270" s="7">
        <f t="shared" si="32"/>
        <v>2.5664284017157115</v>
      </c>
      <c r="BD270" s="7">
        <f t="shared" si="30"/>
        <v>4.518110007214446</v>
      </c>
      <c r="BE270" s="7">
        <f t="shared" si="33"/>
        <v>98.843790263168174</v>
      </c>
      <c r="BF270" s="7">
        <f t="shared" si="31"/>
        <v>97.842027035061093</v>
      </c>
      <c r="CC270" s="31">
        <v>43490</v>
      </c>
      <c r="CD270" s="32">
        <v>27.91</v>
      </c>
      <c r="CE270" s="7">
        <f t="shared" si="38"/>
        <v>30.118804581315807</v>
      </c>
      <c r="CF270" s="131"/>
      <c r="CG270" s="7"/>
      <c r="CH270" s="4"/>
    </row>
    <row r="271" spans="2:86" x14ac:dyDescent="0.5">
      <c r="B271" s="28">
        <v>45320</v>
      </c>
      <c r="C271" s="4">
        <v>101.21</v>
      </c>
      <c r="D271" s="7">
        <f t="shared" si="28"/>
        <v>96.166190476190479</v>
      </c>
      <c r="E271" s="7">
        <f t="shared" si="34"/>
        <v>93.173333333333332</v>
      </c>
      <c r="F271" s="7">
        <f t="shared" si="35"/>
        <v>2.9928571428571473</v>
      </c>
      <c r="Z271" s="31">
        <v>43493</v>
      </c>
      <c r="AA271" s="32">
        <v>27.73</v>
      </c>
      <c r="AB271" s="7">
        <f t="shared" si="37"/>
        <v>31.006318407960194</v>
      </c>
      <c r="AX271" s="28">
        <v>45320</v>
      </c>
      <c r="AY271" s="4">
        <v>101.21</v>
      </c>
      <c r="AZ271" s="7">
        <f t="shared" si="29"/>
        <v>96.747136922266506</v>
      </c>
      <c r="BA271" s="7">
        <f t="shared" si="36"/>
        <v>93.633175183617368</v>
      </c>
      <c r="BC271" s="7">
        <f t="shared" si="32"/>
        <v>2.802369460962737</v>
      </c>
      <c r="BD271" s="7">
        <f t="shared" si="30"/>
        <v>4.6560926213106058</v>
      </c>
      <c r="BE271" s="7">
        <f t="shared" si="33"/>
        <v>99.549506383229243</v>
      </c>
      <c r="BF271" s="7">
        <f t="shared" si="31"/>
        <v>98.289267804927974</v>
      </c>
      <c r="CC271" s="31">
        <v>43493</v>
      </c>
      <c r="CD271" s="32">
        <v>27.73</v>
      </c>
      <c r="CE271" s="7">
        <f t="shared" si="38"/>
        <v>30.09503538150172</v>
      </c>
      <c r="CF271" s="131"/>
      <c r="CG271" s="7"/>
      <c r="CH271" s="4"/>
    </row>
    <row r="272" spans="2:86" x14ac:dyDescent="0.5">
      <c r="B272" s="28">
        <v>45321</v>
      </c>
      <c r="C272" s="4">
        <v>101.6</v>
      </c>
      <c r="D272" s="7">
        <f t="shared" si="28"/>
        <v>96.515238095238075</v>
      </c>
      <c r="E272" s="7">
        <f t="shared" si="34"/>
        <v>93.446274509803928</v>
      </c>
      <c r="F272" s="7">
        <f t="shared" si="35"/>
        <v>3.0689635854341475</v>
      </c>
      <c r="Z272" s="31">
        <v>43494</v>
      </c>
      <c r="AA272" s="32">
        <v>27.69</v>
      </c>
      <c r="AB272" s="7">
        <f t="shared" si="37"/>
        <v>30.995771144278596</v>
      </c>
      <c r="AX272" s="28">
        <v>45321</v>
      </c>
      <c r="AY272" s="4">
        <v>101.6</v>
      </c>
      <c r="AZ272" s="7">
        <f t="shared" si="29"/>
        <v>97.209314358241116</v>
      </c>
      <c r="BA272" s="7">
        <f t="shared" si="36"/>
        <v>93.945599686220618</v>
      </c>
      <c r="BC272" s="7">
        <f t="shared" si="32"/>
        <v>3.0197401698959823</v>
      </c>
      <c r="BD272" s="7">
        <f t="shared" si="30"/>
        <v>4.7932546946002219</v>
      </c>
      <c r="BE272" s="7">
        <f t="shared" si="33"/>
        <v>100.2290545281371</v>
      </c>
      <c r="BF272" s="7">
        <f t="shared" si="31"/>
        <v>98.73885438082084</v>
      </c>
      <c r="CC272" s="31">
        <v>43494</v>
      </c>
      <c r="CD272" s="32">
        <v>27.69</v>
      </c>
      <c r="CE272" s="7">
        <f t="shared" si="38"/>
        <v>30.071104681188274</v>
      </c>
      <c r="CF272" s="131"/>
      <c r="CG272" s="7"/>
      <c r="CH272" s="4"/>
    </row>
    <row r="273" spans="2:86" x14ac:dyDescent="0.5">
      <c r="B273" s="28">
        <v>45322</v>
      </c>
      <c r="C273" s="4">
        <v>100.4</v>
      </c>
      <c r="D273" s="7">
        <f t="shared" si="28"/>
        <v>96.858571428571423</v>
      </c>
      <c r="E273" s="7">
        <f t="shared" si="34"/>
        <v>93.709607843137249</v>
      </c>
      <c r="F273" s="7">
        <f t="shared" si="35"/>
        <v>3.1489635854341742</v>
      </c>
      <c r="Z273" s="31">
        <v>43495</v>
      </c>
      <c r="AA273" s="32">
        <v>27.68</v>
      </c>
      <c r="AB273" s="7">
        <f t="shared" si="37"/>
        <v>30.985273631840787</v>
      </c>
      <c r="AX273" s="28">
        <v>45322</v>
      </c>
      <c r="AY273" s="4">
        <v>100.4</v>
      </c>
      <c r="AZ273" s="7">
        <f t="shared" si="29"/>
        <v>97.513189181265773</v>
      </c>
      <c r="BA273" s="7">
        <f t="shared" si="36"/>
        <v>94.198713424015892</v>
      </c>
      <c r="BC273" s="7">
        <f t="shared" si="32"/>
        <v>3.0694247795657645</v>
      </c>
      <c r="BD273" s="7">
        <f t="shared" si="30"/>
        <v>4.8676522421399397</v>
      </c>
      <c r="BE273" s="7">
        <f t="shared" si="33"/>
        <v>100.58261396083154</v>
      </c>
      <c r="BF273" s="7">
        <f t="shared" si="31"/>
        <v>99.066365666155832</v>
      </c>
      <c r="CC273" s="31">
        <v>43495</v>
      </c>
      <c r="CD273" s="32">
        <v>27.68</v>
      </c>
      <c r="CE273" s="7">
        <f t="shared" si="38"/>
        <v>30.047312594808293</v>
      </c>
      <c r="CF273" s="131"/>
      <c r="CG273" s="7"/>
      <c r="CH273" s="4"/>
    </row>
    <row r="274" spans="2:86" x14ac:dyDescent="0.5">
      <c r="B274" s="28">
        <v>45323</v>
      </c>
      <c r="C274" s="4">
        <v>100.55</v>
      </c>
      <c r="D274" s="7">
        <f t="shared" si="28"/>
        <v>97.297619047619051</v>
      </c>
      <c r="E274" s="7">
        <f t="shared" si="34"/>
        <v>93.987058823529395</v>
      </c>
      <c r="F274" s="7">
        <f t="shared" si="35"/>
        <v>3.3105602240896559</v>
      </c>
      <c r="Z274" s="31">
        <v>43496</v>
      </c>
      <c r="AA274" s="32">
        <v>29.28</v>
      </c>
      <c r="AB274" s="7">
        <f t="shared" si="37"/>
        <v>30.986019900497503</v>
      </c>
      <c r="AX274" s="28">
        <v>45323</v>
      </c>
      <c r="AY274" s="4">
        <v>100.55</v>
      </c>
      <c r="AZ274" s="7">
        <f t="shared" si="29"/>
        <v>97.802409259240463</v>
      </c>
      <c r="BA274" s="7">
        <f t="shared" si="36"/>
        <v>94.447783485819187</v>
      </c>
      <c r="BC274" s="7">
        <f t="shared" si="32"/>
        <v>3.0868491769767274</v>
      </c>
      <c r="BD274" s="7">
        <f t="shared" si="30"/>
        <v>4.9341341611332723</v>
      </c>
      <c r="BE274" s="7">
        <f t="shared" si="33"/>
        <v>100.88925843621719</v>
      </c>
      <c r="BF274" s="7">
        <f t="shared" si="31"/>
        <v>99.381917646952459</v>
      </c>
      <c r="CC274" s="31">
        <v>43496</v>
      </c>
      <c r="CD274" s="32">
        <v>29.28</v>
      </c>
      <c r="CE274" s="7">
        <f t="shared" si="38"/>
        <v>30.039677643616173</v>
      </c>
      <c r="CF274" s="131"/>
      <c r="CG274" s="7"/>
      <c r="CH274" s="4"/>
    </row>
    <row r="275" spans="2:86" x14ac:dyDescent="0.5">
      <c r="B275" s="28">
        <v>45324</v>
      </c>
      <c r="C275" s="4">
        <v>103.13</v>
      </c>
      <c r="D275" s="7">
        <f t="shared" si="28"/>
        <v>97.819523809523815</v>
      </c>
      <c r="E275" s="7">
        <f t="shared" si="34"/>
        <v>94.3064705882353</v>
      </c>
      <c r="F275" s="7">
        <f t="shared" si="35"/>
        <v>3.5130532212885157</v>
      </c>
      <c r="Z275" s="31">
        <v>43497</v>
      </c>
      <c r="AA275" s="32">
        <v>29.35</v>
      </c>
      <c r="AB275" s="7">
        <f t="shared" si="37"/>
        <v>30.986268656716408</v>
      </c>
      <c r="AX275" s="28">
        <v>45324</v>
      </c>
      <c r="AY275" s="4">
        <v>103.13</v>
      </c>
      <c r="AZ275" s="7">
        <f t="shared" si="29"/>
        <v>98.309798853598508</v>
      </c>
      <c r="BA275" s="7">
        <f t="shared" si="36"/>
        <v>94.788262564806672</v>
      </c>
      <c r="BC275" s="7">
        <f t="shared" si="32"/>
        <v>3.2986231782623889</v>
      </c>
      <c r="BD275" s="7">
        <f t="shared" si="30"/>
        <v>5.086659465079606</v>
      </c>
      <c r="BE275" s="7">
        <f t="shared" si="33"/>
        <v>101.6084220318609</v>
      </c>
      <c r="BF275" s="7">
        <f t="shared" si="31"/>
        <v>99.874922029886278</v>
      </c>
      <c r="CC275" s="31">
        <v>43497</v>
      </c>
      <c r="CD275" s="32">
        <v>29.35</v>
      </c>
      <c r="CE275" s="7">
        <f t="shared" si="38"/>
        <v>30.032815179500588</v>
      </c>
      <c r="CF275" s="131"/>
      <c r="CG275" s="7"/>
      <c r="CH275" s="4"/>
    </row>
    <row r="276" spans="2:86" x14ac:dyDescent="0.5">
      <c r="B276" s="28">
        <v>45327</v>
      </c>
      <c r="C276" s="4">
        <v>103</v>
      </c>
      <c r="D276" s="7">
        <f t="shared" si="28"/>
        <v>98.21</v>
      </c>
      <c r="E276" s="7">
        <f t="shared" si="34"/>
        <v>94.594313725490181</v>
      </c>
      <c r="F276" s="7">
        <f t="shared" si="35"/>
        <v>3.6156862745098124</v>
      </c>
      <c r="Z276" s="31">
        <v>43500</v>
      </c>
      <c r="AA276" s="32">
        <v>30.36</v>
      </c>
      <c r="AB276" s="7">
        <f t="shared" si="37"/>
        <v>30.990845771144269</v>
      </c>
      <c r="AX276" s="28">
        <v>45327</v>
      </c>
      <c r="AY276" s="4">
        <v>103</v>
      </c>
      <c r="AZ276" s="7">
        <f t="shared" si="29"/>
        <v>98.756484677065316</v>
      </c>
      <c r="BA276" s="7">
        <f t="shared" si="36"/>
        <v>95.110291483833862</v>
      </c>
      <c r="BC276" s="7">
        <f t="shared" si="32"/>
        <v>3.4406590660469334</v>
      </c>
      <c r="BD276" s="7">
        <f t="shared" si="30"/>
        <v>5.216817379174941</v>
      </c>
      <c r="BE276" s="7">
        <f t="shared" si="33"/>
        <v>102.19714374311225</v>
      </c>
      <c r="BF276" s="7">
        <f t="shared" si="31"/>
        <v>100.3271088630088</v>
      </c>
      <c r="CC276" s="31">
        <v>43500</v>
      </c>
      <c r="CD276" s="32">
        <v>30.36</v>
      </c>
      <c r="CE276" s="7">
        <f t="shared" si="38"/>
        <v>30.036070749853817</v>
      </c>
      <c r="CF276" s="131"/>
      <c r="CG276" s="7"/>
      <c r="CH276" s="4"/>
    </row>
    <row r="277" spans="2:86" x14ac:dyDescent="0.5">
      <c r="B277" s="28">
        <v>45328</v>
      </c>
      <c r="C277" s="4">
        <v>104.47</v>
      </c>
      <c r="D277" s="7">
        <f t="shared" si="28"/>
        <v>98.664285714285711</v>
      </c>
      <c r="E277" s="7">
        <f t="shared" si="34"/>
        <v>94.918039215686264</v>
      </c>
      <c r="F277" s="7">
        <f t="shared" si="35"/>
        <v>3.7462464985994472</v>
      </c>
      <c r="Z277" s="31">
        <v>43501</v>
      </c>
      <c r="AA277" s="32">
        <v>30.61</v>
      </c>
      <c r="AB277" s="7">
        <f t="shared" si="37"/>
        <v>30.997810945273621</v>
      </c>
      <c r="AX277" s="28">
        <v>45328</v>
      </c>
      <c r="AY277" s="4">
        <v>104.47</v>
      </c>
      <c r="AZ277" s="7">
        <f t="shared" si="29"/>
        <v>99.300628993535284</v>
      </c>
      <c r="BA277" s="7">
        <f t="shared" si="36"/>
        <v>95.477338876624685</v>
      </c>
      <c r="BC277" s="7">
        <f t="shared" si="32"/>
        <v>3.6659024203009523</v>
      </c>
      <c r="BD277" s="7">
        <f t="shared" si="30"/>
        <v>5.3868230029058708</v>
      </c>
      <c r="BE277" s="7">
        <f t="shared" si="33"/>
        <v>102.96653141383624</v>
      </c>
      <c r="BF277" s="7">
        <f t="shared" si="31"/>
        <v>100.86416187953056</v>
      </c>
      <c r="CC277" s="31">
        <v>43501</v>
      </c>
      <c r="CD277" s="32">
        <v>30.61</v>
      </c>
      <c r="CE277" s="7">
        <f t="shared" si="38"/>
        <v>30.041781488661243</v>
      </c>
      <c r="CF277" s="131"/>
      <c r="CG277" s="7"/>
      <c r="CH277" s="4"/>
    </row>
    <row r="278" spans="2:86" x14ac:dyDescent="0.5">
      <c r="B278" s="28">
        <v>45329</v>
      </c>
      <c r="C278" s="4">
        <v>105.9</v>
      </c>
      <c r="D278" s="7">
        <f t="shared" si="28"/>
        <v>99.121904761904759</v>
      </c>
      <c r="E278" s="7">
        <f t="shared" si="34"/>
        <v>95.22588235294117</v>
      </c>
      <c r="F278" s="7">
        <f t="shared" si="35"/>
        <v>3.8960224089635886</v>
      </c>
      <c r="Z278" s="31">
        <v>43502</v>
      </c>
      <c r="AA278" s="32">
        <v>30.31</v>
      </c>
      <c r="AB278" s="7">
        <f t="shared" si="37"/>
        <v>31.002189054726358</v>
      </c>
      <c r="AX278" s="28">
        <v>45329</v>
      </c>
      <c r="AY278" s="4">
        <v>105.9</v>
      </c>
      <c r="AZ278" s="7">
        <f t="shared" si="29"/>
        <v>99.929140517960505</v>
      </c>
      <c r="BA278" s="7">
        <f t="shared" si="36"/>
        <v>95.88607068538451</v>
      </c>
      <c r="BC278" s="7">
        <f t="shared" si="32"/>
        <v>3.9623017362813755</v>
      </c>
      <c r="BD278" s="7">
        <f t="shared" si="30"/>
        <v>5.5941678909118622</v>
      </c>
      <c r="BE278" s="7">
        <f t="shared" si="33"/>
        <v>103.89144225424188</v>
      </c>
      <c r="BF278" s="7">
        <f t="shared" si="31"/>
        <v>101.48023857629637</v>
      </c>
      <c r="CC278" s="31">
        <v>43502</v>
      </c>
      <c r="CD278" s="32">
        <v>30.31</v>
      </c>
      <c r="CE278" s="7">
        <f t="shared" si="38"/>
        <v>30.044450329570086</v>
      </c>
      <c r="CF278" s="131"/>
      <c r="CG278" s="7"/>
      <c r="CH278" s="4"/>
    </row>
    <row r="279" spans="2:86" x14ac:dyDescent="0.5">
      <c r="B279" s="28">
        <v>45330</v>
      </c>
      <c r="C279" s="4">
        <v>107.41</v>
      </c>
      <c r="D279" s="7">
        <f t="shared" ref="D279:D342" si="39">AVERAGE(C259:C279)</f>
        <v>99.681428571428569</v>
      </c>
      <c r="E279" s="7">
        <f t="shared" si="34"/>
        <v>95.544901960784301</v>
      </c>
      <c r="F279" s="7">
        <f t="shared" si="35"/>
        <v>4.1365266106442675</v>
      </c>
      <c r="Z279" s="31">
        <v>43503</v>
      </c>
      <c r="AA279" s="32">
        <v>30.01</v>
      </c>
      <c r="AB279" s="7">
        <f t="shared" si="37"/>
        <v>31.005920398009945</v>
      </c>
      <c r="AX279" s="28">
        <v>45330</v>
      </c>
      <c r="AY279" s="4">
        <v>107.41</v>
      </c>
      <c r="AZ279" s="7">
        <f t="shared" si="29"/>
        <v>100.64160332577379</v>
      </c>
      <c r="BA279" s="7">
        <f t="shared" si="36"/>
        <v>96.337989482036107</v>
      </c>
      <c r="BC279" s="7">
        <f t="shared" si="32"/>
        <v>4.3209940879280424</v>
      </c>
      <c r="BD279" s="7">
        <f t="shared" si="30"/>
        <v>5.8400867202571192</v>
      </c>
      <c r="BE279" s="7">
        <f t="shared" si="33"/>
        <v>104.96259741370183</v>
      </c>
      <c r="BF279" s="7">
        <f t="shared" si="31"/>
        <v>102.17807620229323</v>
      </c>
      <c r="CC279" s="31">
        <v>43503</v>
      </c>
      <c r="CD279" s="32">
        <v>30.01</v>
      </c>
      <c r="CE279" s="7">
        <f t="shared" si="38"/>
        <v>30.044107540221134</v>
      </c>
      <c r="CF279" s="131"/>
      <c r="CG279" s="7"/>
      <c r="CH279" s="4"/>
    </row>
    <row r="280" spans="2:86" x14ac:dyDescent="0.5">
      <c r="B280" s="28">
        <v>45331</v>
      </c>
      <c r="C280" s="4">
        <v>109.93</v>
      </c>
      <c r="D280" s="7">
        <f t="shared" si="39"/>
        <v>100.31047619047619</v>
      </c>
      <c r="E280" s="7">
        <f t="shared" si="34"/>
        <v>95.925686274509786</v>
      </c>
      <c r="F280" s="7">
        <f t="shared" si="35"/>
        <v>4.3847899159664081</v>
      </c>
      <c r="Z280" s="31">
        <v>43504</v>
      </c>
      <c r="AA280" s="32">
        <v>29.83</v>
      </c>
      <c r="AB280" s="7">
        <f t="shared" si="37"/>
        <v>31.010597014925363</v>
      </c>
      <c r="AX280" s="28">
        <v>45331</v>
      </c>
      <c r="AY280" s="4">
        <v>109.93</v>
      </c>
      <c r="AZ280" s="7">
        <f t="shared" si="29"/>
        <v>101.52621253284295</v>
      </c>
      <c r="BA280" s="7">
        <f t="shared" si="36"/>
        <v>96.871009502348414</v>
      </c>
      <c r="BC280" s="7">
        <f t="shared" si="32"/>
        <v>4.8256159661752491</v>
      </c>
      <c r="BD280" s="7">
        <f t="shared" si="30"/>
        <v>6.160252485168229</v>
      </c>
      <c r="BE280" s="7">
        <f t="shared" si="33"/>
        <v>106.3518284990182</v>
      </c>
      <c r="BF280" s="7">
        <f t="shared" si="31"/>
        <v>103.03126198751664</v>
      </c>
      <c r="CC280" s="31">
        <v>43504</v>
      </c>
      <c r="CD280" s="32">
        <v>29.83</v>
      </c>
      <c r="CE280" s="7">
        <f t="shared" si="38"/>
        <v>30.041977116935353</v>
      </c>
      <c r="CF280" s="131"/>
      <c r="CG280" s="7"/>
      <c r="CH280" s="4"/>
    </row>
    <row r="281" spans="2:86" x14ac:dyDescent="0.5">
      <c r="B281" s="28">
        <v>45334</v>
      </c>
      <c r="C281" s="4">
        <v>108.88</v>
      </c>
      <c r="D281" s="7">
        <f t="shared" si="39"/>
        <v>100.95523809523812</v>
      </c>
      <c r="E281" s="7">
        <f t="shared" si="34"/>
        <v>96.28352941176469</v>
      </c>
      <c r="F281" s="7">
        <f t="shared" si="35"/>
        <v>4.671708683473426</v>
      </c>
      <c r="Z281" s="31">
        <v>43507</v>
      </c>
      <c r="AA281" s="32">
        <v>29.69</v>
      </c>
      <c r="AB281" s="7">
        <f t="shared" si="37"/>
        <v>31.01691542288556</v>
      </c>
      <c r="AX281" s="28">
        <v>45334</v>
      </c>
      <c r="AY281" s="4">
        <v>108.88</v>
      </c>
      <c r="AZ281" s="7">
        <f t="shared" ref="AZ281:AZ344" si="40">AY281*$AZ$1+AZ280*(1-$AZ$1)</f>
        <v>102.22657324400076</v>
      </c>
      <c r="BA281" s="7">
        <f t="shared" si="36"/>
        <v>97.341950306177893</v>
      </c>
      <c r="BC281" s="7">
        <f t="shared" si="32"/>
        <v>5.1207727222311092</v>
      </c>
      <c r="BD281" s="7">
        <f t="shared" si="30"/>
        <v>6.4126531950924033</v>
      </c>
      <c r="BE281" s="7">
        <f t="shared" si="33"/>
        <v>107.34734596623187</v>
      </c>
      <c r="BF281" s="7">
        <f t="shared" si="31"/>
        <v>103.7546035012703</v>
      </c>
      <c r="CC281" s="31">
        <v>43507</v>
      </c>
      <c r="CD281" s="32">
        <v>29.69</v>
      </c>
      <c r="CE281" s="7">
        <f t="shared" si="38"/>
        <v>30.038474857065353</v>
      </c>
      <c r="CF281" s="131"/>
      <c r="CG281" s="7"/>
      <c r="CH281" s="4"/>
    </row>
    <row r="282" spans="2:86" x14ac:dyDescent="0.5">
      <c r="B282" s="28">
        <v>45335</v>
      </c>
      <c r="C282" s="4">
        <v>109.87</v>
      </c>
      <c r="D282" s="7">
        <f t="shared" si="39"/>
        <v>101.64380952380952</v>
      </c>
      <c r="E282" s="7">
        <f t="shared" si="34"/>
        <v>96.628627450980389</v>
      </c>
      <c r="F282" s="7">
        <f t="shared" si="35"/>
        <v>5.0151820728291341</v>
      </c>
      <c r="Z282" s="31">
        <v>43508</v>
      </c>
      <c r="AA282" s="32">
        <v>30.2</v>
      </c>
      <c r="AB282" s="7">
        <f t="shared" si="37"/>
        <v>31.027363184079594</v>
      </c>
      <c r="AX282" s="28">
        <v>45335</v>
      </c>
      <c r="AY282" s="4">
        <v>109.87</v>
      </c>
      <c r="AZ282" s="7">
        <f t="shared" si="40"/>
        <v>102.95451864933403</v>
      </c>
      <c r="BA282" s="7">
        <f t="shared" si="36"/>
        <v>97.833246372602289</v>
      </c>
      <c r="BC282" s="7">
        <f t="shared" si="32"/>
        <v>5.4165267940367698</v>
      </c>
      <c r="BD282" s="7">
        <f t="shared" si="30"/>
        <v>6.6804461109326922</v>
      </c>
      <c r="BE282" s="7">
        <f t="shared" si="33"/>
        <v>108.3710454433708</v>
      </c>
      <c r="BF282" s="7">
        <f t="shared" si="31"/>
        <v>104.51369248353498</v>
      </c>
      <c r="CC282" s="31">
        <v>43508</v>
      </c>
      <c r="CD282" s="32">
        <v>30.2</v>
      </c>
      <c r="CE282" s="7">
        <f t="shared" si="38"/>
        <v>30.040082072417938</v>
      </c>
      <c r="CF282" s="131"/>
      <c r="CG282" s="7"/>
      <c r="CH282" s="4"/>
    </row>
    <row r="283" spans="2:86" x14ac:dyDescent="0.5">
      <c r="B283" s="28">
        <v>45336</v>
      </c>
      <c r="C283" s="4">
        <v>112.57</v>
      </c>
      <c r="D283" s="7">
        <f t="shared" si="39"/>
        <v>102.45857142857143</v>
      </c>
      <c r="E283" s="7">
        <f t="shared" si="34"/>
        <v>97.031960784313711</v>
      </c>
      <c r="F283" s="7">
        <f t="shared" si="35"/>
        <v>5.4266106442577211</v>
      </c>
      <c r="Z283" s="31">
        <v>43509</v>
      </c>
      <c r="AA283" s="32">
        <v>30.14</v>
      </c>
      <c r="AB283" s="7">
        <f t="shared" si="37"/>
        <v>31.035472636815911</v>
      </c>
      <c r="AX283" s="28">
        <v>45336</v>
      </c>
      <c r="AY283" s="4">
        <v>112.57</v>
      </c>
      <c r="AZ283" s="7">
        <f t="shared" si="40"/>
        <v>103.87027877796889</v>
      </c>
      <c r="BA283" s="7">
        <f t="shared" si="36"/>
        <v>98.411158279559061</v>
      </c>
      <c r="BC283" s="7">
        <f t="shared" si="32"/>
        <v>5.86366029664552</v>
      </c>
      <c r="BD283" s="7">
        <f t="shared" si="30"/>
        <v>7.0278027032759525</v>
      </c>
      <c r="BE283" s="7">
        <f t="shared" si="33"/>
        <v>109.73393907461441</v>
      </c>
      <c r="BF283" s="7">
        <f t="shared" si="31"/>
        <v>105.43896098283501</v>
      </c>
      <c r="CC283" s="31">
        <v>43509</v>
      </c>
      <c r="CD283" s="32">
        <v>30.14</v>
      </c>
      <c r="CE283" s="7">
        <f t="shared" si="38"/>
        <v>30.04107628065259</v>
      </c>
      <c r="CF283" s="131"/>
      <c r="CG283" s="7"/>
      <c r="CH283" s="4"/>
    </row>
    <row r="284" spans="2:86" x14ac:dyDescent="0.5">
      <c r="B284" s="28">
        <v>45337</v>
      </c>
      <c r="C284" s="4">
        <v>114.05</v>
      </c>
      <c r="D284" s="7">
        <f t="shared" si="39"/>
        <v>103.31523809523812</v>
      </c>
      <c r="E284" s="7">
        <f t="shared" si="34"/>
        <v>97.450588235294106</v>
      </c>
      <c r="F284" s="7">
        <f t="shared" si="35"/>
        <v>5.8646498599440093</v>
      </c>
      <c r="Z284" s="31">
        <v>43510</v>
      </c>
      <c r="AA284" s="32">
        <v>29.85</v>
      </c>
      <c r="AB284" s="7">
        <f t="shared" si="37"/>
        <v>31.042338308457698</v>
      </c>
      <c r="AX284" s="28">
        <v>45337</v>
      </c>
      <c r="AY284" s="4">
        <v>114.05</v>
      </c>
      <c r="AZ284" s="7">
        <f t="shared" si="40"/>
        <v>104.83977603720996</v>
      </c>
      <c r="BA284" s="7">
        <f t="shared" si="36"/>
        <v>99.024446190164582</v>
      </c>
      <c r="BC284" s="7">
        <f t="shared" si="32"/>
        <v>6.3275747355137355</v>
      </c>
      <c r="BD284" s="7">
        <f t="shared" si="30"/>
        <v>7.4031599213712553</v>
      </c>
      <c r="BE284" s="7">
        <f t="shared" si="33"/>
        <v>111.16735077272369</v>
      </c>
      <c r="BF284" s="7">
        <f t="shared" si="31"/>
        <v>106.42760611153584</v>
      </c>
      <c r="CC284" s="31">
        <v>43510</v>
      </c>
      <c r="CD284" s="32">
        <v>29.85</v>
      </c>
      <c r="CE284" s="7">
        <f t="shared" si="38"/>
        <v>30.039175024128685</v>
      </c>
      <c r="CF284" s="131"/>
      <c r="CG284" s="7"/>
      <c r="CH284" s="4"/>
    </row>
    <row r="285" spans="2:86" x14ac:dyDescent="0.5">
      <c r="B285" s="28">
        <v>45338</v>
      </c>
      <c r="C285" s="4">
        <v>112.71</v>
      </c>
      <c r="D285" s="7">
        <f t="shared" si="39"/>
        <v>104.08333333333333</v>
      </c>
      <c r="E285" s="7">
        <f t="shared" si="34"/>
        <v>97.898627450980371</v>
      </c>
      <c r="F285" s="7">
        <f t="shared" si="35"/>
        <v>6.1847058823529579</v>
      </c>
      <c r="Z285" s="31">
        <v>43511</v>
      </c>
      <c r="AA285" s="32">
        <v>30.24</v>
      </c>
      <c r="AB285" s="7">
        <f t="shared" si="37"/>
        <v>31.04930348258705</v>
      </c>
      <c r="AX285" s="28">
        <v>45338</v>
      </c>
      <c r="AY285" s="4">
        <v>112.71</v>
      </c>
      <c r="AZ285" s="7">
        <f t="shared" si="40"/>
        <v>105.5893211765233</v>
      </c>
      <c r="BA285" s="7">
        <f t="shared" si="36"/>
        <v>99.561134574864013</v>
      </c>
      <c r="BC285" s="7">
        <f t="shared" si="32"/>
        <v>6.5465358718140294</v>
      </c>
      <c r="BD285" s="7">
        <f t="shared" si="30"/>
        <v>7.6936780636319781</v>
      </c>
      <c r="BE285" s="7">
        <f t="shared" si="33"/>
        <v>112.13585704833733</v>
      </c>
      <c r="BF285" s="7">
        <f t="shared" si="31"/>
        <v>107.25481263849599</v>
      </c>
      <c r="CC285" s="31">
        <v>43511</v>
      </c>
      <c r="CD285" s="32">
        <v>30.24</v>
      </c>
      <c r="CE285" s="7">
        <f t="shared" si="38"/>
        <v>30.041173282595068</v>
      </c>
      <c r="CF285" s="131"/>
      <c r="CG285" s="7"/>
      <c r="CH285" s="4"/>
    </row>
    <row r="286" spans="2:86" x14ac:dyDescent="0.5">
      <c r="B286" s="28">
        <v>45342</v>
      </c>
      <c r="C286" s="4">
        <v>109.6</v>
      </c>
      <c r="D286" s="7">
        <f t="shared" si="39"/>
        <v>104.59095238095237</v>
      </c>
      <c r="E286" s="7">
        <f t="shared" si="34"/>
        <v>98.268627450980389</v>
      </c>
      <c r="F286" s="7">
        <f t="shared" si="35"/>
        <v>6.3223249299719839</v>
      </c>
      <c r="Z286" s="31">
        <v>43515</v>
      </c>
      <c r="AA286" s="32">
        <v>30.08</v>
      </c>
      <c r="AB286" s="7">
        <f t="shared" si="37"/>
        <v>31.056666666666651</v>
      </c>
      <c r="AX286" s="28">
        <v>45342</v>
      </c>
      <c r="AY286" s="4">
        <v>109.6</v>
      </c>
      <c r="AZ286" s="7">
        <f t="shared" si="40"/>
        <v>105.97129058828298</v>
      </c>
      <c r="BA286" s="7">
        <f t="shared" si="36"/>
        <v>99.954815571928165</v>
      </c>
      <c r="BC286" s="7">
        <f t="shared" si="32"/>
        <v>6.4001084191696123</v>
      </c>
      <c r="BD286" s="7">
        <f t="shared" si="30"/>
        <v>7.8363327493334367</v>
      </c>
      <c r="BE286" s="7">
        <f t="shared" si="33"/>
        <v>112.3713990074526</v>
      </c>
      <c r="BF286" s="7">
        <f t="shared" si="31"/>
        <v>107.7911483212616</v>
      </c>
      <c r="CC286" s="31">
        <v>43515</v>
      </c>
      <c r="CD286" s="32">
        <v>30.08</v>
      </c>
      <c r="CE286" s="7">
        <f t="shared" si="38"/>
        <v>30.041559618091636</v>
      </c>
      <c r="CF286" s="131"/>
      <c r="CG286" s="7"/>
      <c r="CH286" s="4"/>
    </row>
    <row r="287" spans="2:86" x14ac:dyDescent="0.5">
      <c r="B287" s="28">
        <v>45343</v>
      </c>
      <c r="C287" s="4">
        <v>109.28</v>
      </c>
      <c r="D287" s="7">
        <f t="shared" si="39"/>
        <v>105.15428571428572</v>
      </c>
      <c r="E287" s="7">
        <f t="shared" si="34"/>
        <v>98.635490196078422</v>
      </c>
      <c r="F287" s="7">
        <f t="shared" si="35"/>
        <v>6.5187955182072983</v>
      </c>
      <c r="Z287" s="31">
        <v>43516</v>
      </c>
      <c r="AA287" s="32">
        <v>29.44</v>
      </c>
      <c r="AB287" s="7">
        <f t="shared" si="37"/>
        <v>31.055671641791029</v>
      </c>
      <c r="AX287" s="28">
        <v>45343</v>
      </c>
      <c r="AY287" s="4">
        <v>109.28</v>
      </c>
      <c r="AZ287" s="7">
        <f t="shared" si="40"/>
        <v>106.28640577035128</v>
      </c>
      <c r="BA287" s="7">
        <f t="shared" si="36"/>
        <v>100.32050907891137</v>
      </c>
      <c r="BC287" s="7">
        <f t="shared" si="32"/>
        <v>6.1834994540786283</v>
      </c>
      <c r="BD287" s="7">
        <f t="shared" si="30"/>
        <v>7.9464573397094114</v>
      </c>
      <c r="BE287" s="7">
        <f t="shared" si="33"/>
        <v>112.46990522442991</v>
      </c>
      <c r="BF287" s="7">
        <f t="shared" si="31"/>
        <v>108.26696641862078</v>
      </c>
      <c r="CC287" s="31">
        <v>43516</v>
      </c>
      <c r="CD287" s="32">
        <v>29.44</v>
      </c>
      <c r="CE287" s="7">
        <f t="shared" si="38"/>
        <v>30.03557395024993</v>
      </c>
      <c r="CF287" s="131"/>
      <c r="CG287" s="7"/>
      <c r="CH287" s="4"/>
    </row>
    <row r="288" spans="2:86" x14ac:dyDescent="0.5">
      <c r="B288" s="28">
        <v>45344</v>
      </c>
      <c r="C288" s="4">
        <v>111.51</v>
      </c>
      <c r="D288" s="7">
        <f t="shared" si="39"/>
        <v>105.92571428571429</v>
      </c>
      <c r="E288" s="7">
        <f t="shared" si="34"/>
        <v>99.041568627450985</v>
      </c>
      <c r="F288" s="7">
        <f t="shared" si="35"/>
        <v>6.8841456582633072</v>
      </c>
      <c r="Z288" s="31">
        <v>43517</v>
      </c>
      <c r="AA288" s="32">
        <v>29.1</v>
      </c>
      <c r="AB288" s="7">
        <f t="shared" si="37"/>
        <v>31.0478606965174</v>
      </c>
      <c r="AX288" s="28">
        <v>45344</v>
      </c>
      <c r="AY288" s="4">
        <v>111.51</v>
      </c>
      <c r="AZ288" s="7">
        <f t="shared" si="40"/>
        <v>106.78389093507974</v>
      </c>
      <c r="BA288" s="7">
        <f t="shared" si="36"/>
        <v>100.75931264444426</v>
      </c>
      <c r="BC288" s="7">
        <f t="shared" si="32"/>
        <v>6.126431478860269</v>
      </c>
      <c r="BD288" s="7">
        <f t="shared" si="30"/>
        <v>8.1237896547227422</v>
      </c>
      <c r="BE288" s="7">
        <f t="shared" si="33"/>
        <v>112.91032241394001</v>
      </c>
      <c r="BF288" s="7">
        <f t="shared" si="31"/>
        <v>108.88310229916701</v>
      </c>
      <c r="CC288" s="31">
        <v>43517</v>
      </c>
      <c r="CD288" s="32">
        <v>29.1</v>
      </c>
      <c r="CE288" s="7">
        <f t="shared" si="38"/>
        <v>30.026264756715108</v>
      </c>
      <c r="CF288" s="131"/>
      <c r="CG288" s="7"/>
      <c r="CH288" s="4"/>
    </row>
    <row r="289" spans="2:86" x14ac:dyDescent="0.5">
      <c r="B289" s="28">
        <v>45345</v>
      </c>
      <c r="C289" s="4">
        <v>111.61</v>
      </c>
      <c r="D289" s="7">
        <f t="shared" si="39"/>
        <v>106.57</v>
      </c>
      <c r="E289" s="7">
        <f t="shared" si="34"/>
        <v>99.42431372549018</v>
      </c>
      <c r="F289" s="7">
        <f t="shared" si="35"/>
        <v>7.1456862745098135</v>
      </c>
      <c r="Z289" s="31">
        <v>43518</v>
      </c>
      <c r="AA289" s="32">
        <v>29.16</v>
      </c>
      <c r="AB289" s="7">
        <f t="shared" si="37"/>
        <v>31.037960199004957</v>
      </c>
      <c r="AX289" s="28">
        <v>45345</v>
      </c>
      <c r="AY289" s="4">
        <v>111.61</v>
      </c>
      <c r="AZ289" s="7">
        <f t="shared" si="40"/>
        <v>107.24352036983404</v>
      </c>
      <c r="BA289" s="7">
        <f t="shared" si="36"/>
        <v>101.18482979564253</v>
      </c>
      <c r="BC289" s="7">
        <f t="shared" si="32"/>
        <v>6.0229618142068944</v>
      </c>
      <c r="BD289" s="7">
        <f t="shared" si="30"/>
        <v>8.2830797182438118</v>
      </c>
      <c r="BE289" s="7">
        <f t="shared" si="33"/>
        <v>113.26648218404094</v>
      </c>
      <c r="BF289" s="7">
        <f t="shared" si="31"/>
        <v>109.46790951388634</v>
      </c>
      <c r="CC289" s="31">
        <v>43518</v>
      </c>
      <c r="CD289" s="32">
        <v>29.16</v>
      </c>
      <c r="CE289" s="7">
        <f t="shared" si="38"/>
        <v>30.017645206897047</v>
      </c>
      <c r="CF289" s="131"/>
      <c r="CG289" s="7"/>
      <c r="CH289" s="4"/>
    </row>
    <row r="290" spans="2:86" x14ac:dyDescent="0.5">
      <c r="B290" s="28">
        <v>45348</v>
      </c>
      <c r="C290" s="4">
        <v>110.88</v>
      </c>
      <c r="D290" s="7">
        <f t="shared" si="39"/>
        <v>107.08904761904762</v>
      </c>
      <c r="E290" s="7">
        <f t="shared" si="34"/>
        <v>99.795686274509805</v>
      </c>
      <c r="F290" s="7">
        <f t="shared" si="35"/>
        <v>7.2933613445378143</v>
      </c>
      <c r="Z290" s="31">
        <v>43521</v>
      </c>
      <c r="AA290" s="32">
        <v>29.06</v>
      </c>
      <c r="AB290" s="7">
        <f t="shared" si="37"/>
        <v>31.026368159203962</v>
      </c>
      <c r="AX290" s="28">
        <v>45348</v>
      </c>
      <c r="AY290" s="4">
        <v>110.88</v>
      </c>
      <c r="AZ290" s="7">
        <f t="shared" si="40"/>
        <v>107.58985176318319</v>
      </c>
      <c r="BA290" s="7">
        <f t="shared" si="36"/>
        <v>101.56503254875459</v>
      </c>
      <c r="BC290" s="7">
        <f t="shared" si="32"/>
        <v>5.8103894872302959</v>
      </c>
      <c r="BD290" s="7">
        <f t="shared" si="30"/>
        <v>8.3929320322534693</v>
      </c>
      <c r="BE290" s="7">
        <f t="shared" si="33"/>
        <v>113.40024125041349</v>
      </c>
      <c r="BF290" s="7">
        <f t="shared" si="31"/>
        <v>109.95796458100806</v>
      </c>
      <c r="CC290" s="31">
        <v>43521</v>
      </c>
      <c r="CD290" s="32">
        <v>29.06</v>
      </c>
      <c r="CE290" s="7">
        <f t="shared" si="38"/>
        <v>30.008116398868221</v>
      </c>
      <c r="CF290" s="131"/>
      <c r="CG290" s="7"/>
      <c r="CH290" s="4"/>
    </row>
    <row r="291" spans="2:86" x14ac:dyDescent="0.5">
      <c r="B291" s="28">
        <v>45349</v>
      </c>
      <c r="C291" s="4">
        <v>110.82</v>
      </c>
      <c r="D291" s="7">
        <f t="shared" si="39"/>
        <v>107.5895238095238</v>
      </c>
      <c r="E291" s="7">
        <f t="shared" si="34"/>
        <v>100.1405882352941</v>
      </c>
      <c r="F291" s="7">
        <f t="shared" si="35"/>
        <v>7.4489355742296937</v>
      </c>
      <c r="Z291" s="31">
        <v>43522</v>
      </c>
      <c r="AA291" s="32">
        <v>28.99</v>
      </c>
      <c r="AB291" s="7">
        <f t="shared" si="37"/>
        <v>31.017711442786055</v>
      </c>
      <c r="AX291" s="28">
        <v>45349</v>
      </c>
      <c r="AY291" s="4">
        <v>110.82</v>
      </c>
      <c r="AZ291" s="7">
        <f t="shared" si="40"/>
        <v>107.89748492859431</v>
      </c>
      <c r="BA291" s="7">
        <f t="shared" si="36"/>
        <v>101.92797244880343</v>
      </c>
      <c r="BC291" s="7">
        <f t="shared" si="32"/>
        <v>5.5646834589679912</v>
      </c>
      <c r="BD291" s="7">
        <f t="shared" si="30"/>
        <v>8.4825979041143427</v>
      </c>
      <c r="BE291" s="7">
        <f t="shared" si="33"/>
        <v>113.4621683875623</v>
      </c>
      <c r="BF291" s="7">
        <f t="shared" si="31"/>
        <v>110.41057035291777</v>
      </c>
      <c r="CC291" s="31">
        <v>43522</v>
      </c>
      <c r="CD291" s="32">
        <v>28.99</v>
      </c>
      <c r="CE291" s="7">
        <f t="shared" si="38"/>
        <v>29.997985887436698</v>
      </c>
      <c r="CF291" s="131"/>
      <c r="CG291" s="7"/>
      <c r="CH291" s="4"/>
    </row>
    <row r="292" spans="2:86" x14ac:dyDescent="0.5">
      <c r="B292" s="28">
        <v>45350</v>
      </c>
      <c r="C292" s="4">
        <v>111.79</v>
      </c>
      <c r="D292" s="7">
        <f t="shared" si="39"/>
        <v>108.09333333333332</v>
      </c>
      <c r="E292" s="7">
        <f t="shared" si="34"/>
        <v>100.5235294117647</v>
      </c>
      <c r="F292" s="7">
        <f t="shared" si="35"/>
        <v>7.5698039215686208</v>
      </c>
      <c r="Z292" s="31">
        <v>43523</v>
      </c>
      <c r="AA292" s="32">
        <v>29.35</v>
      </c>
      <c r="AB292" s="7">
        <f t="shared" si="37"/>
        <v>31.012835820895507</v>
      </c>
      <c r="AX292" s="28">
        <v>45350</v>
      </c>
      <c r="AY292" s="4">
        <v>111.79</v>
      </c>
      <c r="AZ292" s="7">
        <f t="shared" si="40"/>
        <v>108.26820064968057</v>
      </c>
      <c r="BA292" s="7">
        <f t="shared" si="36"/>
        <v>102.31471862728174</v>
      </c>
      <c r="BC292" s="7">
        <f t="shared" si="32"/>
        <v>5.3867770977964256</v>
      </c>
      <c r="BD292" s="7">
        <f t="shared" si="30"/>
        <v>8.5917693819230294</v>
      </c>
      <c r="BE292" s="7">
        <f t="shared" si="33"/>
        <v>113.65497774747699</v>
      </c>
      <c r="BF292" s="7">
        <f t="shared" si="31"/>
        <v>110.90648800920476</v>
      </c>
      <c r="CC292" s="31">
        <v>43523</v>
      </c>
      <c r="CD292" s="32">
        <v>29.35</v>
      </c>
      <c r="CE292" s="7">
        <f t="shared" si="38"/>
        <v>29.991538266666183</v>
      </c>
      <c r="CF292" s="131"/>
      <c r="CG292" s="7"/>
      <c r="CH292" s="4"/>
    </row>
    <row r="293" spans="2:86" x14ac:dyDescent="0.5">
      <c r="B293" s="28">
        <v>45351</v>
      </c>
      <c r="C293" s="4">
        <v>111.8</v>
      </c>
      <c r="D293" s="7">
        <f t="shared" si="39"/>
        <v>108.57904761904761</v>
      </c>
      <c r="E293" s="7">
        <f t="shared" si="34"/>
        <v>100.88960784313726</v>
      </c>
      <c r="F293" s="7">
        <f t="shared" si="35"/>
        <v>7.6894397759103583</v>
      </c>
      <c r="Z293" s="31">
        <v>43524</v>
      </c>
      <c r="AA293" s="32">
        <v>29.3</v>
      </c>
      <c r="AB293" s="7">
        <f t="shared" si="37"/>
        <v>31.006567164179089</v>
      </c>
      <c r="AX293" s="28">
        <v>45351</v>
      </c>
      <c r="AY293" s="4">
        <v>111.8</v>
      </c>
      <c r="AZ293" s="7">
        <f t="shared" si="40"/>
        <v>108.60456249256814</v>
      </c>
      <c r="BA293" s="7">
        <f t="shared" si="36"/>
        <v>102.68669044581972</v>
      </c>
      <c r="BC293" s="7">
        <f t="shared" si="32"/>
        <v>5.1805080771446228</v>
      </c>
      <c r="BD293" s="7">
        <f t="shared" si="30"/>
        <v>8.6826957652540102</v>
      </c>
      <c r="BE293" s="7">
        <f t="shared" si="33"/>
        <v>113.78507056971276</v>
      </c>
      <c r="BF293" s="7">
        <f t="shared" si="31"/>
        <v>111.36938621107373</v>
      </c>
      <c r="CC293" s="31">
        <v>43524</v>
      </c>
      <c r="CD293" s="32">
        <v>29.3</v>
      </c>
      <c r="CE293" s="7">
        <f t="shared" si="38"/>
        <v>29.98465728888841</v>
      </c>
      <c r="CF293" s="131"/>
      <c r="CG293" s="7"/>
      <c r="CH293" s="4"/>
    </row>
    <row r="294" spans="2:86" x14ac:dyDescent="0.5">
      <c r="B294" s="28">
        <v>45352</v>
      </c>
      <c r="C294" s="4">
        <v>111.01</v>
      </c>
      <c r="D294" s="7">
        <f t="shared" si="39"/>
        <v>109.08428571428571</v>
      </c>
      <c r="E294" s="7">
        <f t="shared" si="34"/>
        <v>101.21372549019607</v>
      </c>
      <c r="F294" s="7">
        <f t="shared" si="35"/>
        <v>7.870560224089644</v>
      </c>
      <c r="Z294" s="31">
        <v>43525</v>
      </c>
      <c r="AA294" s="32">
        <v>29.24</v>
      </c>
      <c r="AB294" s="7">
        <f t="shared" si="37"/>
        <v>31.001393034825856</v>
      </c>
      <c r="AX294" s="28">
        <v>45352</v>
      </c>
      <c r="AY294" s="4">
        <v>111.01</v>
      </c>
      <c r="AZ294" s="7">
        <f t="shared" si="40"/>
        <v>108.83365177899022</v>
      </c>
      <c r="BA294" s="7">
        <f t="shared" si="36"/>
        <v>103.01309474206209</v>
      </c>
      <c r="BC294" s="7">
        <f t="shared" si="32"/>
        <v>4.8705277160560314</v>
      </c>
      <c r="BD294" s="7">
        <f t="shared" si="30"/>
        <v>8.7263655199422487</v>
      </c>
      <c r="BE294" s="7">
        <f t="shared" si="33"/>
        <v>113.70417949504625</v>
      </c>
      <c r="BF294" s="7">
        <f t="shared" si="31"/>
        <v>111.73946026200434</v>
      </c>
      <c r="CC294" s="31">
        <v>43525</v>
      </c>
      <c r="CD294" s="32">
        <v>29.24</v>
      </c>
      <c r="CE294" s="7">
        <f t="shared" si="38"/>
        <v>29.97724776362584</v>
      </c>
      <c r="CF294" s="131"/>
      <c r="CG294" s="7"/>
      <c r="CH294" s="4"/>
    </row>
    <row r="295" spans="2:86" x14ac:dyDescent="0.5">
      <c r="B295" s="28">
        <v>45355</v>
      </c>
      <c r="C295" s="4">
        <v>111.36</v>
      </c>
      <c r="D295" s="7">
        <f t="shared" si="39"/>
        <v>109.59904761904761</v>
      </c>
      <c r="E295" s="7">
        <f t="shared" si="34"/>
        <v>101.55254901960784</v>
      </c>
      <c r="F295" s="7">
        <f t="shared" si="35"/>
        <v>8.0464985994397722</v>
      </c>
      <c r="Z295" s="31">
        <v>43528</v>
      </c>
      <c r="AA295" s="32">
        <v>29.34</v>
      </c>
      <c r="AB295" s="7">
        <f t="shared" si="37"/>
        <v>30.997960199004957</v>
      </c>
      <c r="AX295" s="28">
        <v>45355</v>
      </c>
      <c r="AY295" s="4">
        <v>111.36</v>
      </c>
      <c r="AZ295" s="7">
        <f t="shared" si="40"/>
        <v>109.07425637146734</v>
      </c>
      <c r="BA295" s="7">
        <f t="shared" si="36"/>
        <v>103.34042436002045</v>
      </c>
      <c r="BC295" s="7">
        <f t="shared" si="32"/>
        <v>4.5743776841413961</v>
      </c>
      <c r="BD295" s="7">
        <f t="shared" si="30"/>
        <v>8.768761028195172</v>
      </c>
      <c r="BE295" s="7">
        <f t="shared" si="33"/>
        <v>113.64863405560874</v>
      </c>
      <c r="BF295" s="7">
        <f t="shared" si="31"/>
        <v>112.10918538821562</v>
      </c>
      <c r="CC295" s="31">
        <v>43528</v>
      </c>
      <c r="CD295" s="32">
        <v>29.34</v>
      </c>
      <c r="CE295" s="7">
        <f t="shared" si="38"/>
        <v>29.97090698985842</v>
      </c>
      <c r="CF295" s="131"/>
      <c r="CG295" s="7"/>
      <c r="CH295" s="4"/>
    </row>
    <row r="296" spans="2:86" x14ac:dyDescent="0.5">
      <c r="B296" s="28">
        <v>45356</v>
      </c>
      <c r="C296" s="4">
        <v>109.41</v>
      </c>
      <c r="D296" s="7">
        <f t="shared" si="39"/>
        <v>109.89809523809522</v>
      </c>
      <c r="E296" s="7">
        <f t="shared" si="34"/>
        <v>101.83980392156863</v>
      </c>
      <c r="F296" s="7">
        <f t="shared" si="35"/>
        <v>8.0582913165265921</v>
      </c>
      <c r="Z296" s="31">
        <v>43529</v>
      </c>
      <c r="AA296" s="32">
        <v>29.06</v>
      </c>
      <c r="AB296" s="7">
        <f t="shared" si="37"/>
        <v>30.994676616915406</v>
      </c>
      <c r="AX296" s="28">
        <v>45356</v>
      </c>
      <c r="AY296" s="4">
        <v>109.41</v>
      </c>
      <c r="AZ296" s="7">
        <f t="shared" si="40"/>
        <v>109.10623195513712</v>
      </c>
      <c r="BA296" s="7">
        <f t="shared" si="36"/>
        <v>103.5784469341373</v>
      </c>
      <c r="BC296" s="7">
        <f t="shared" si="32"/>
        <v>4.0922374058331314</v>
      </c>
      <c r="BD296" s="7">
        <f t="shared" ref="BD296:BD359" si="41">BA296-AVERAGE(BA246:BA296)</f>
        <v>8.7217584811456277</v>
      </c>
      <c r="BE296" s="7">
        <f t="shared" si="33"/>
        <v>113.19846936097025</v>
      </c>
      <c r="BF296" s="7">
        <f t="shared" ref="BF296:BF359" si="42">BA296+BD296</f>
        <v>112.30020541528293</v>
      </c>
      <c r="CC296" s="31">
        <v>43529</v>
      </c>
      <c r="CD296" s="32">
        <v>29.06</v>
      </c>
      <c r="CE296" s="7">
        <f t="shared" si="38"/>
        <v>29.961843238715552</v>
      </c>
      <c r="CF296" s="131"/>
      <c r="CG296" s="7"/>
      <c r="CH296" s="4"/>
    </row>
    <row r="297" spans="2:86" x14ac:dyDescent="0.5">
      <c r="B297" s="28">
        <v>45357</v>
      </c>
      <c r="C297" s="4">
        <v>108.8</v>
      </c>
      <c r="D297" s="7">
        <f t="shared" si="39"/>
        <v>110.17428571428569</v>
      </c>
      <c r="E297" s="7">
        <f t="shared" si="34"/>
        <v>102.1756862745098</v>
      </c>
      <c r="F297" s="7">
        <f t="shared" si="35"/>
        <v>7.9985994397758873</v>
      </c>
      <c r="Z297" s="31">
        <v>43530</v>
      </c>
      <c r="AA297" s="32">
        <v>28.93</v>
      </c>
      <c r="AB297" s="7">
        <f t="shared" si="37"/>
        <v>30.989004975124363</v>
      </c>
      <c r="AX297" s="28">
        <v>45357</v>
      </c>
      <c r="AY297" s="4">
        <v>108.8</v>
      </c>
      <c r="AZ297" s="7">
        <f t="shared" si="40"/>
        <v>109.07706700702883</v>
      </c>
      <c r="BA297" s="7">
        <f t="shared" si="36"/>
        <v>103.78321372103389</v>
      </c>
      <c r="BC297" s="7">
        <f t="shared" si="32"/>
        <v>3.5716161562980062</v>
      </c>
      <c r="BD297" s="7">
        <f t="shared" si="41"/>
        <v>8.6395057456297479</v>
      </c>
      <c r="BE297" s="7">
        <f t="shared" si="33"/>
        <v>112.64868316332684</v>
      </c>
      <c r="BF297" s="7">
        <f t="shared" si="42"/>
        <v>112.42271946666364</v>
      </c>
      <c r="CC297" s="31">
        <v>43530</v>
      </c>
      <c r="CD297" s="32">
        <v>28.93</v>
      </c>
      <c r="CE297" s="7">
        <f t="shared" si="38"/>
        <v>29.951576141812911</v>
      </c>
      <c r="CF297" s="131"/>
      <c r="CG297" s="7"/>
      <c r="CH297" s="4"/>
    </row>
    <row r="298" spans="2:86" x14ac:dyDescent="0.5">
      <c r="B298" s="28">
        <v>45358</v>
      </c>
      <c r="C298" s="4">
        <v>110.91</v>
      </c>
      <c r="D298" s="7">
        <f t="shared" si="39"/>
        <v>110.48095238095236</v>
      </c>
      <c r="E298" s="7">
        <f t="shared" si="34"/>
        <v>102.55039215686274</v>
      </c>
      <c r="F298" s="7">
        <f t="shared" si="35"/>
        <v>7.9305602240896178</v>
      </c>
      <c r="Z298" s="31">
        <v>43531</v>
      </c>
      <c r="AA298" s="32">
        <v>28.53</v>
      </c>
      <c r="AB298" s="7">
        <f t="shared" si="37"/>
        <v>30.982636815920387</v>
      </c>
      <c r="AX298" s="28">
        <v>45358</v>
      </c>
      <c r="AY298" s="4">
        <v>110.91</v>
      </c>
      <c r="AZ298" s="7">
        <f t="shared" si="40"/>
        <v>109.25163205397847</v>
      </c>
      <c r="BA298" s="7">
        <f t="shared" si="36"/>
        <v>104.0626955358953</v>
      </c>
      <c r="BC298" s="7">
        <f t="shared" si="32"/>
        <v>3.2723239146551037</v>
      </c>
      <c r="BD298" s="7">
        <f t="shared" si="41"/>
        <v>8.6285293572966992</v>
      </c>
      <c r="BE298" s="7">
        <f t="shared" si="33"/>
        <v>112.52395596863357</v>
      </c>
      <c r="BF298" s="7">
        <f t="shared" si="42"/>
        <v>112.691224893192</v>
      </c>
      <c r="CC298" s="31">
        <v>43531</v>
      </c>
      <c r="CD298" s="32">
        <v>28.53</v>
      </c>
      <c r="CE298" s="7">
        <f t="shared" si="38"/>
        <v>29.937431105575968</v>
      </c>
      <c r="CF298" s="131"/>
      <c r="CG298" s="7"/>
      <c r="CH298" s="4"/>
    </row>
    <row r="299" spans="2:86" x14ac:dyDescent="0.5">
      <c r="B299" s="28">
        <v>45359</v>
      </c>
      <c r="C299" s="4">
        <v>108.75</v>
      </c>
      <c r="D299" s="7">
        <f t="shared" si="39"/>
        <v>110.61666666666666</v>
      </c>
      <c r="E299" s="7">
        <f t="shared" si="34"/>
        <v>102.8870588235294</v>
      </c>
      <c r="F299" s="7">
        <f t="shared" si="35"/>
        <v>7.7296078431372592</v>
      </c>
      <c r="Z299" s="31">
        <v>43532</v>
      </c>
      <c r="AA299" s="32">
        <v>27.99</v>
      </c>
      <c r="AB299" s="7">
        <f t="shared" si="37"/>
        <v>30.976218905472624</v>
      </c>
      <c r="AX299" s="28">
        <v>45359</v>
      </c>
      <c r="AY299" s="4">
        <v>108.75</v>
      </c>
      <c r="AZ299" s="7">
        <f t="shared" si="40"/>
        <v>109.20385757264719</v>
      </c>
      <c r="BA299" s="7">
        <f t="shared" si="36"/>
        <v>104.24651139723274</v>
      </c>
      <c r="BC299" s="7">
        <f t="shared" si="32"/>
        <v>2.7828962402435309</v>
      </c>
      <c r="BD299" s="7">
        <f t="shared" si="41"/>
        <v>8.5200749188329326</v>
      </c>
      <c r="BE299" s="7">
        <f t="shared" si="33"/>
        <v>111.98675381289073</v>
      </c>
      <c r="BF299" s="7">
        <f t="shared" si="42"/>
        <v>112.76658631606567</v>
      </c>
      <c r="CC299" s="31">
        <v>43532</v>
      </c>
      <c r="CD299" s="32">
        <v>27.99</v>
      </c>
      <c r="CE299" s="7">
        <f t="shared" si="38"/>
        <v>29.91805368163989</v>
      </c>
      <c r="CF299" s="131"/>
      <c r="CG299" s="7"/>
      <c r="CH299" s="4"/>
    </row>
    <row r="300" spans="2:86" x14ac:dyDescent="0.5">
      <c r="B300" s="28">
        <v>45362</v>
      </c>
      <c r="C300" s="4">
        <v>108.76</v>
      </c>
      <c r="D300" s="7">
        <f t="shared" si="39"/>
        <v>110.68095238095236</v>
      </c>
      <c r="E300" s="7">
        <f t="shared" si="34"/>
        <v>103.20411764705882</v>
      </c>
      <c r="F300" s="7">
        <f t="shared" si="35"/>
        <v>7.4768347338935399</v>
      </c>
      <c r="Z300" s="31">
        <v>43535</v>
      </c>
      <c r="AA300" s="32">
        <v>28.58</v>
      </c>
      <c r="AB300" s="7">
        <f t="shared" si="37"/>
        <v>30.965870646766156</v>
      </c>
      <c r="AX300" s="28">
        <v>45362</v>
      </c>
      <c r="AY300" s="4">
        <v>108.76</v>
      </c>
      <c r="AZ300" s="7">
        <f t="shared" si="40"/>
        <v>109.16158542287127</v>
      </c>
      <c r="BA300" s="7">
        <f t="shared" si="36"/>
        <v>104.42351095028243</v>
      </c>
      <c r="BC300" s="7">
        <f t="shared" ref="BC300:BC363" si="43">AZ300-AVERAGE(AZ280:AZ300)</f>
        <v>2.3349106572724736</v>
      </c>
      <c r="BD300" s="7">
        <f t="shared" si="41"/>
        <v>8.4038320731116727</v>
      </c>
      <c r="BE300" s="7">
        <f t="shared" ref="BE300:BE363" si="44">AZ300+BC300</f>
        <v>111.49649608014374</v>
      </c>
      <c r="BF300" s="7">
        <f t="shared" si="42"/>
        <v>112.82734302339411</v>
      </c>
      <c r="CC300" s="31">
        <v>43535</v>
      </c>
      <c r="CD300" s="32">
        <v>28.58</v>
      </c>
      <c r="CE300" s="7">
        <f t="shared" si="38"/>
        <v>29.904739714658398</v>
      </c>
      <c r="CF300" s="131"/>
      <c r="CG300" s="7"/>
      <c r="CH300" s="4"/>
    </row>
    <row r="301" spans="2:86" x14ac:dyDescent="0.5">
      <c r="B301" s="28">
        <v>45363</v>
      </c>
      <c r="C301" s="4">
        <v>109.94</v>
      </c>
      <c r="D301" s="7">
        <f t="shared" si="39"/>
        <v>110.68142857142857</v>
      </c>
      <c r="E301" s="7">
        <f t="shared" si="34"/>
        <v>103.53313725490197</v>
      </c>
      <c r="F301" s="7">
        <f t="shared" si="35"/>
        <v>7.1482913165265956</v>
      </c>
      <c r="Z301" s="31">
        <v>43536</v>
      </c>
      <c r="AA301" s="32">
        <v>28.34</v>
      </c>
      <c r="AB301" s="7">
        <f t="shared" si="37"/>
        <v>30.954378109452726</v>
      </c>
      <c r="AX301" s="28">
        <v>45363</v>
      </c>
      <c r="AY301" s="4">
        <v>109.94</v>
      </c>
      <c r="AZ301" s="7">
        <f t="shared" si="40"/>
        <v>109.23572014450258</v>
      </c>
      <c r="BA301" s="7">
        <f t="shared" si="36"/>
        <v>104.63984385419293</v>
      </c>
      <c r="BC301" s="7">
        <f t="shared" si="43"/>
        <v>2.0419259688247564</v>
      </c>
      <c r="BD301" s="7">
        <f t="shared" si="41"/>
        <v>8.3255195504444544</v>
      </c>
      <c r="BE301" s="7">
        <f t="shared" si="44"/>
        <v>111.27764611332734</v>
      </c>
      <c r="BF301" s="7">
        <f t="shared" si="42"/>
        <v>112.96536340463739</v>
      </c>
      <c r="CC301" s="31">
        <v>43536</v>
      </c>
      <c r="CD301" s="32">
        <v>28.34</v>
      </c>
      <c r="CE301" s="7">
        <f t="shared" si="38"/>
        <v>29.889170165258811</v>
      </c>
      <c r="CF301" s="131"/>
      <c r="CG301" s="7"/>
      <c r="CH301" s="4"/>
    </row>
    <row r="302" spans="2:86" x14ac:dyDescent="0.5">
      <c r="B302" s="28">
        <v>45364</v>
      </c>
      <c r="C302" s="4">
        <v>109.98</v>
      </c>
      <c r="D302" s="7">
        <f t="shared" si="39"/>
        <v>110.73380952380951</v>
      </c>
      <c r="E302" s="7">
        <f t="shared" si="34"/>
        <v>103.84117647058825</v>
      </c>
      <c r="F302" s="7">
        <f t="shared" si="35"/>
        <v>6.8926330532212603</v>
      </c>
      <c r="Z302" s="31">
        <v>43537</v>
      </c>
      <c r="AA302" s="32">
        <v>28.81</v>
      </c>
      <c r="AB302" s="7">
        <f t="shared" si="37"/>
        <v>30.94447761194029</v>
      </c>
      <c r="AX302" s="28">
        <v>45364</v>
      </c>
      <c r="AY302" s="4">
        <v>109.98</v>
      </c>
      <c r="AZ302" s="7">
        <f t="shared" si="40"/>
        <v>109.30660394026424</v>
      </c>
      <c r="BA302" s="7">
        <f t="shared" si="36"/>
        <v>104.84926174226381</v>
      </c>
      <c r="BC302" s="7">
        <f t="shared" si="43"/>
        <v>1.7756654457167258</v>
      </c>
      <c r="BD302" s="7">
        <f t="shared" si="41"/>
        <v>8.2397667653059443</v>
      </c>
      <c r="BE302" s="7">
        <f t="shared" si="44"/>
        <v>111.08226938598096</v>
      </c>
      <c r="BF302" s="7">
        <f t="shared" si="42"/>
        <v>113.08902850756975</v>
      </c>
      <c r="CC302" s="31">
        <v>43537</v>
      </c>
      <c r="CD302" s="32">
        <v>28.81</v>
      </c>
      <c r="CE302" s="7">
        <f t="shared" si="38"/>
        <v>29.878432153664196</v>
      </c>
      <c r="CF302" s="131"/>
      <c r="CG302" s="7"/>
      <c r="CH302" s="4"/>
    </row>
    <row r="303" spans="2:86" x14ac:dyDescent="0.5">
      <c r="B303" s="28">
        <v>45365</v>
      </c>
      <c r="C303" s="4">
        <v>110.01</v>
      </c>
      <c r="D303" s="7">
        <f t="shared" si="39"/>
        <v>110.7404761904762</v>
      </c>
      <c r="E303" s="7">
        <f t="shared" si="34"/>
        <v>104.17098039215686</v>
      </c>
      <c r="F303" s="7">
        <f t="shared" si="35"/>
        <v>6.5694957983193376</v>
      </c>
      <c r="Z303" s="31">
        <v>43538</v>
      </c>
      <c r="AA303" s="32">
        <v>28.94</v>
      </c>
      <c r="AB303" s="7">
        <f t="shared" si="37"/>
        <v>30.932885572139295</v>
      </c>
      <c r="AX303" s="28">
        <v>45365</v>
      </c>
      <c r="AY303" s="4">
        <v>110.01</v>
      </c>
      <c r="AZ303" s="7">
        <f t="shared" si="40"/>
        <v>109.37359404119145</v>
      </c>
      <c r="BA303" s="7">
        <f t="shared" si="36"/>
        <v>105.05164363472404</v>
      </c>
      <c r="BC303" s="7">
        <f t="shared" si="43"/>
        <v>1.5369852898888183</v>
      </c>
      <c r="BD303" s="7">
        <f t="shared" si="41"/>
        <v>8.1456198179544543</v>
      </c>
      <c r="BE303" s="7">
        <f t="shared" si="44"/>
        <v>110.91057933108027</v>
      </c>
      <c r="BF303" s="7">
        <f t="shared" si="42"/>
        <v>113.1972634526785</v>
      </c>
      <c r="CC303" s="31">
        <v>43538</v>
      </c>
      <c r="CD303" s="32">
        <v>28.94</v>
      </c>
      <c r="CE303" s="7">
        <f t="shared" si="38"/>
        <v>29.869094520294404</v>
      </c>
      <c r="CF303" s="131"/>
      <c r="CG303" s="7"/>
      <c r="CH303" s="4"/>
    </row>
    <row r="304" spans="2:86" x14ac:dyDescent="0.5">
      <c r="B304" s="28">
        <v>45366</v>
      </c>
      <c r="C304" s="4">
        <v>110.41</v>
      </c>
      <c r="D304" s="7">
        <f t="shared" si="39"/>
        <v>110.63761904761904</v>
      </c>
      <c r="E304" s="7">
        <f t="shared" si="34"/>
        <v>104.54509803921569</v>
      </c>
      <c r="F304" s="7">
        <f t="shared" si="35"/>
        <v>6.0925210084033523</v>
      </c>
      <c r="Z304" s="31">
        <v>43539</v>
      </c>
      <c r="AA304" s="32">
        <v>29.11</v>
      </c>
      <c r="AB304" s="7">
        <f t="shared" si="37"/>
        <v>30.92039800995024</v>
      </c>
      <c r="AX304" s="28">
        <v>45366</v>
      </c>
      <c r="AY304" s="4">
        <v>110.41</v>
      </c>
      <c r="AZ304" s="7">
        <f t="shared" si="40"/>
        <v>109.47229937060179</v>
      </c>
      <c r="BA304" s="7">
        <f t="shared" si="36"/>
        <v>105.26177525689172</v>
      </c>
      <c r="BC304" s="7">
        <f t="shared" si="43"/>
        <v>1.3689277339356778</v>
      </c>
      <c r="BD304" s="7">
        <f t="shared" si="41"/>
        <v>8.056179901987008</v>
      </c>
      <c r="BE304" s="7">
        <f t="shared" si="44"/>
        <v>110.84122710453747</v>
      </c>
      <c r="BF304" s="7">
        <f t="shared" si="42"/>
        <v>113.31795515887873</v>
      </c>
      <c r="CC304" s="31">
        <v>43539</v>
      </c>
      <c r="CD304" s="32">
        <v>29.11</v>
      </c>
      <c r="CE304" s="7">
        <f t="shared" si="38"/>
        <v>29.861541340987994</v>
      </c>
      <c r="CF304" s="131"/>
      <c r="CG304" s="7"/>
      <c r="CH304" s="4"/>
    </row>
    <row r="305" spans="2:86" x14ac:dyDescent="0.5">
      <c r="B305" s="28">
        <v>45369</v>
      </c>
      <c r="C305" s="4">
        <v>110.28</v>
      </c>
      <c r="D305" s="7">
        <f t="shared" si="39"/>
        <v>110.45809523809525</v>
      </c>
      <c r="E305" s="7">
        <f t="shared" si="34"/>
        <v>104.90019607843136</v>
      </c>
      <c r="F305" s="7">
        <f t="shared" si="35"/>
        <v>5.55789915966389</v>
      </c>
      <c r="Z305" s="31">
        <v>43542</v>
      </c>
      <c r="AA305" s="32">
        <v>29.78</v>
      </c>
      <c r="AB305" s="7">
        <f t="shared" si="37"/>
        <v>30.912338308457702</v>
      </c>
      <c r="AX305" s="28">
        <v>45369</v>
      </c>
      <c r="AY305" s="4">
        <v>110.28</v>
      </c>
      <c r="AZ305" s="7">
        <f t="shared" si="40"/>
        <v>109.54922324006829</v>
      </c>
      <c r="BA305" s="7">
        <f t="shared" si="36"/>
        <v>105.45856838407245</v>
      </c>
      <c r="BC305" s="7">
        <f t="shared" si="43"/>
        <v>1.2215922127898722</v>
      </c>
      <c r="BD305" s="7">
        <f t="shared" si="41"/>
        <v>7.9512239811862599</v>
      </c>
      <c r="BE305" s="7">
        <f t="shared" si="44"/>
        <v>110.77081545285816</v>
      </c>
      <c r="BF305" s="7">
        <f t="shared" si="42"/>
        <v>113.40979236525871</v>
      </c>
      <c r="CC305" s="31">
        <v>43542</v>
      </c>
      <c r="CD305" s="32">
        <v>29.78</v>
      </c>
      <c r="CE305" s="7">
        <f t="shared" si="38"/>
        <v>29.860729984361249</v>
      </c>
      <c r="CF305" s="131"/>
      <c r="CG305" s="7"/>
      <c r="CH305" s="4"/>
    </row>
    <row r="306" spans="2:86" x14ac:dyDescent="0.5">
      <c r="B306" s="28">
        <v>45370</v>
      </c>
      <c r="C306" s="4">
        <v>110.74</v>
      </c>
      <c r="D306" s="7">
        <f t="shared" si="39"/>
        <v>110.36428571428571</v>
      </c>
      <c r="E306" s="7">
        <f t="shared" si="34"/>
        <v>105.21274509803921</v>
      </c>
      <c r="F306" s="7">
        <f t="shared" si="35"/>
        <v>5.1515406162465069</v>
      </c>
      <c r="Z306" s="31">
        <v>43543</v>
      </c>
      <c r="AA306" s="32">
        <v>29.26</v>
      </c>
      <c r="AB306" s="7">
        <f t="shared" si="37"/>
        <v>30.9012935323383</v>
      </c>
      <c r="AX306" s="28">
        <v>45370</v>
      </c>
      <c r="AY306" s="4">
        <v>110.74</v>
      </c>
      <c r="AZ306" s="7">
        <f t="shared" si="40"/>
        <v>109.66263055053797</v>
      </c>
      <c r="BA306" s="7">
        <f t="shared" si="36"/>
        <v>105.66568334940294</v>
      </c>
      <c r="BC306" s="7">
        <f t="shared" si="43"/>
        <v>1.1410324102112668</v>
      </c>
      <c r="BD306" s="7">
        <f t="shared" si="41"/>
        <v>7.8561663702362665</v>
      </c>
      <c r="BE306" s="7">
        <f t="shared" si="44"/>
        <v>110.80366296074924</v>
      </c>
      <c r="BF306" s="7">
        <f t="shared" si="42"/>
        <v>113.52184971963921</v>
      </c>
      <c r="CC306" s="31">
        <v>43543</v>
      </c>
      <c r="CD306" s="32">
        <v>29.26</v>
      </c>
      <c r="CE306" s="7">
        <f t="shared" si="38"/>
        <v>29.854752571581535</v>
      </c>
      <c r="CF306" s="131"/>
      <c r="CG306" s="7"/>
      <c r="CH306" s="4"/>
    </row>
    <row r="307" spans="2:86" x14ac:dyDescent="0.5">
      <c r="B307" s="28">
        <v>45371</v>
      </c>
      <c r="C307" s="4">
        <v>112.64</v>
      </c>
      <c r="D307" s="7">
        <f t="shared" si="39"/>
        <v>110.50904761904762</v>
      </c>
      <c r="E307" s="7">
        <f t="shared" si="34"/>
        <v>105.56</v>
      </c>
      <c r="F307" s="7">
        <f t="shared" si="35"/>
        <v>4.9490476190476187</v>
      </c>
      <c r="Z307" s="31">
        <v>43544</v>
      </c>
      <c r="AA307" s="32">
        <v>28.81</v>
      </c>
      <c r="AB307" s="7">
        <f t="shared" si="37"/>
        <v>30.888805970149246</v>
      </c>
      <c r="AX307" s="28">
        <v>45371</v>
      </c>
      <c r="AY307" s="4">
        <v>112.64</v>
      </c>
      <c r="AZ307" s="7">
        <f t="shared" si="40"/>
        <v>109.94618954572482</v>
      </c>
      <c r="BA307" s="7">
        <f t="shared" si="36"/>
        <v>105.93918596315186</v>
      </c>
      <c r="BC307" s="7">
        <f t="shared" si="43"/>
        <v>1.2353105026627986</v>
      </c>
      <c r="BD307" s="7">
        <f t="shared" si="41"/>
        <v>7.8257284733642791</v>
      </c>
      <c r="BE307" s="7">
        <f t="shared" si="44"/>
        <v>111.18150004838762</v>
      </c>
      <c r="BF307" s="7">
        <f t="shared" si="42"/>
        <v>113.76491443651614</v>
      </c>
      <c r="CC307" s="31">
        <v>43544</v>
      </c>
      <c r="CD307" s="32">
        <v>28.81</v>
      </c>
      <c r="CE307" s="7">
        <f t="shared" si="38"/>
        <v>29.8443570236056</v>
      </c>
      <c r="CF307" s="131"/>
      <c r="CG307" s="7"/>
      <c r="CH307" s="4"/>
    </row>
    <row r="308" spans="2:86" x14ac:dyDescent="0.5">
      <c r="B308" s="28">
        <v>45372</v>
      </c>
      <c r="C308" s="4">
        <v>114.53</v>
      </c>
      <c r="D308" s="7">
        <f t="shared" si="39"/>
        <v>110.75904761904762</v>
      </c>
      <c r="E308" s="7">
        <f t="shared" si="34"/>
        <v>105.91764705882353</v>
      </c>
      <c r="F308" s="7">
        <f t="shared" si="35"/>
        <v>4.8414005602240877</v>
      </c>
      <c r="Z308" s="31">
        <v>43545</v>
      </c>
      <c r="AA308" s="32">
        <v>29.59</v>
      </c>
      <c r="AB308" s="7">
        <f t="shared" si="37"/>
        <v>30.875174129353233</v>
      </c>
      <c r="AX308" s="28">
        <v>45372</v>
      </c>
      <c r="AY308" s="4">
        <v>114.53</v>
      </c>
      <c r="AZ308" s="7">
        <f t="shared" si="40"/>
        <v>110.38274292232246</v>
      </c>
      <c r="BA308" s="7">
        <f t="shared" si="36"/>
        <v>106.27608063126354</v>
      </c>
      <c r="BC308" s="7">
        <f t="shared" si="43"/>
        <v>1.476800205357037</v>
      </c>
      <c r="BD308" s="7">
        <f t="shared" si="41"/>
        <v>7.8565764917098448</v>
      </c>
      <c r="BE308" s="7">
        <f t="shared" si="44"/>
        <v>111.8595431276795</v>
      </c>
      <c r="BF308" s="7">
        <f t="shared" si="42"/>
        <v>114.13265712297338</v>
      </c>
      <c r="CC308" s="31">
        <v>43545</v>
      </c>
      <c r="CD308" s="32">
        <v>29.59</v>
      </c>
      <c r="CE308" s="7">
        <f t="shared" si="38"/>
        <v>29.841826107947831</v>
      </c>
      <c r="CF308" s="131"/>
      <c r="CG308" s="7"/>
      <c r="CH308" s="4"/>
    </row>
    <row r="309" spans="2:86" x14ac:dyDescent="0.5">
      <c r="B309" s="28">
        <v>45373</v>
      </c>
      <c r="C309" s="4">
        <v>112.58</v>
      </c>
      <c r="D309" s="7">
        <f t="shared" si="39"/>
        <v>110.81000000000002</v>
      </c>
      <c r="E309" s="7">
        <f t="shared" ref="E309:E372" si="45">AVERAGE(C259:C309)</f>
        <v>106.24941176470588</v>
      </c>
      <c r="F309" s="7">
        <f t="shared" si="35"/>
        <v>4.5605882352941336</v>
      </c>
      <c r="Z309" s="31">
        <v>43546</v>
      </c>
      <c r="AA309" s="32">
        <v>28</v>
      </c>
      <c r="AB309" s="7">
        <f t="shared" si="37"/>
        <v>30.854378109452728</v>
      </c>
      <c r="AX309" s="28">
        <v>45373</v>
      </c>
      <c r="AY309" s="4">
        <v>112.58</v>
      </c>
      <c r="AZ309" s="7">
        <f t="shared" si="40"/>
        <v>110.5920055011489</v>
      </c>
      <c r="BA309" s="7">
        <f t="shared" si="36"/>
        <v>106.52329315552772</v>
      </c>
      <c r="BC309" s="7">
        <f t="shared" si="43"/>
        <v>1.5047239953230473</v>
      </c>
      <c r="BD309" s="7">
        <f t="shared" si="41"/>
        <v>7.796733814987661</v>
      </c>
      <c r="BE309" s="7">
        <f t="shared" si="44"/>
        <v>112.09672949647195</v>
      </c>
      <c r="BF309" s="7">
        <f t="shared" si="42"/>
        <v>114.32002697051539</v>
      </c>
      <c r="CC309" s="31">
        <v>43546</v>
      </c>
      <c r="CD309" s="32">
        <v>28</v>
      </c>
      <c r="CE309" s="7">
        <f t="shared" si="38"/>
        <v>29.823499480008056</v>
      </c>
      <c r="CF309" s="131"/>
      <c r="CG309" s="7"/>
      <c r="CH309" s="4"/>
    </row>
    <row r="310" spans="2:86" x14ac:dyDescent="0.5">
      <c r="B310" s="28">
        <v>45376</v>
      </c>
      <c r="C310" s="4">
        <v>113.42</v>
      </c>
      <c r="D310" s="7">
        <f t="shared" si="39"/>
        <v>110.89619047619048</v>
      </c>
      <c r="E310" s="7">
        <f t="shared" si="45"/>
        <v>106.57686274509805</v>
      </c>
      <c r="F310" s="7">
        <f t="shared" ref="F310:F373" si="46">D310-E310</f>
        <v>4.3193277310924287</v>
      </c>
      <c r="Z310" s="31">
        <v>43549</v>
      </c>
      <c r="AA310" s="32">
        <v>27.93</v>
      </c>
      <c r="AB310" s="7">
        <f t="shared" si="37"/>
        <v>30.832686567164178</v>
      </c>
      <c r="AX310" s="28">
        <v>45376</v>
      </c>
      <c r="AY310" s="4">
        <v>113.42</v>
      </c>
      <c r="AZ310" s="7">
        <f t="shared" si="40"/>
        <v>110.8613383105633</v>
      </c>
      <c r="BA310" s="7">
        <f t="shared" si="36"/>
        <v>106.79375224746782</v>
      </c>
      <c r="BC310" s="7">
        <f t="shared" si="43"/>
        <v>1.6017797599407828</v>
      </c>
      <c r="BD310" s="7">
        <f t="shared" si="41"/>
        <v>7.7593378714549033</v>
      </c>
      <c r="BE310" s="7">
        <f t="shared" si="44"/>
        <v>112.46311807050408</v>
      </c>
      <c r="BF310" s="7">
        <f t="shared" si="42"/>
        <v>114.55309011892273</v>
      </c>
      <c r="CC310" s="31">
        <v>43549</v>
      </c>
      <c r="CD310" s="32">
        <v>27.93</v>
      </c>
      <c r="CE310" s="7">
        <f t="shared" si="38"/>
        <v>29.804658689162206</v>
      </c>
      <c r="CF310" s="131"/>
      <c r="CG310" s="7"/>
      <c r="CH310" s="4"/>
    </row>
    <row r="311" spans="2:86" x14ac:dyDescent="0.5">
      <c r="B311" s="28">
        <v>45377</v>
      </c>
      <c r="C311" s="4">
        <v>113.89</v>
      </c>
      <c r="D311" s="7">
        <f t="shared" si="39"/>
        <v>111.0395238095238</v>
      </c>
      <c r="E311" s="7">
        <f t="shared" si="45"/>
        <v>106.94058823529414</v>
      </c>
      <c r="F311" s="7">
        <f t="shared" si="46"/>
        <v>4.0989355742296567</v>
      </c>
      <c r="Z311" s="31">
        <v>43550</v>
      </c>
      <c r="AA311" s="32">
        <v>28.31</v>
      </c>
      <c r="AB311" s="7">
        <f t="shared" si="37"/>
        <v>30.813184079601992</v>
      </c>
      <c r="AX311" s="28">
        <v>45377</v>
      </c>
      <c r="AY311" s="4">
        <v>113.89</v>
      </c>
      <c r="AZ311" s="7">
        <f t="shared" si="40"/>
        <v>111.14978228098583</v>
      </c>
      <c r="BA311" s="7">
        <f t="shared" ref="BA311:BA374" si="47">AY311*$BA$1+BA310*(1-$BA$1)</f>
        <v>107.07203647305732</v>
      </c>
      <c r="BC311" s="7">
        <f t="shared" si="43"/>
        <v>1.7207032295155926</v>
      </c>
      <c r="BD311" s="7">
        <f t="shared" si="41"/>
        <v>7.7275760633471151</v>
      </c>
      <c r="BE311" s="7">
        <f t="shared" si="44"/>
        <v>112.87048551050142</v>
      </c>
      <c r="BF311" s="7">
        <f t="shared" si="42"/>
        <v>114.79961253640444</v>
      </c>
      <c r="CC311" s="31">
        <v>43550</v>
      </c>
      <c r="CD311" s="32">
        <v>28.31</v>
      </c>
      <c r="CE311" s="7">
        <f t="shared" si="38"/>
        <v>29.789786463399398</v>
      </c>
      <c r="CF311" s="131"/>
      <c r="CG311" s="7"/>
      <c r="CH311" s="4"/>
    </row>
    <row r="312" spans="2:86" x14ac:dyDescent="0.5">
      <c r="B312" s="28">
        <v>45378</v>
      </c>
      <c r="C312" s="4">
        <v>113.58</v>
      </c>
      <c r="D312" s="7">
        <f t="shared" si="39"/>
        <v>111.17095238095237</v>
      </c>
      <c r="E312" s="7">
        <f t="shared" si="45"/>
        <v>107.29686274509804</v>
      </c>
      <c r="F312" s="7">
        <f t="shared" si="46"/>
        <v>3.8740896358543324</v>
      </c>
      <c r="Z312" s="31">
        <v>43551</v>
      </c>
      <c r="AA312" s="32">
        <v>27.9</v>
      </c>
      <c r="AB312" s="7">
        <f t="shared" si="37"/>
        <v>30.791840796019901</v>
      </c>
      <c r="AX312" s="28">
        <v>45378</v>
      </c>
      <c r="AY312" s="4">
        <v>113.58</v>
      </c>
      <c r="AZ312" s="7">
        <f t="shared" si="40"/>
        <v>111.3812315875586</v>
      </c>
      <c r="BA312" s="7">
        <f t="shared" si="47"/>
        <v>107.32725072901586</v>
      </c>
      <c r="BC312" s="7">
        <f t="shared" si="43"/>
        <v>1.7862598380424686</v>
      </c>
      <c r="BD312" s="7">
        <f t="shared" si="41"/>
        <v>7.6709314041923733</v>
      </c>
      <c r="BE312" s="7">
        <f t="shared" si="44"/>
        <v>113.16749142560107</v>
      </c>
      <c r="BF312" s="7">
        <f t="shared" si="42"/>
        <v>114.99818213320823</v>
      </c>
      <c r="CC312" s="31">
        <v>43551</v>
      </c>
      <c r="CD312" s="32">
        <v>27.9</v>
      </c>
      <c r="CE312" s="7">
        <f t="shared" si="38"/>
        <v>29.770982617992438</v>
      </c>
      <c r="CF312" s="131"/>
      <c r="CG312" s="7"/>
      <c r="CH312" s="4"/>
    </row>
    <row r="313" spans="2:86" x14ac:dyDescent="0.5">
      <c r="B313" s="28">
        <v>45379</v>
      </c>
      <c r="C313" s="4">
        <v>112.45</v>
      </c>
      <c r="D313" s="7">
        <f t="shared" si="39"/>
        <v>111.20238095238095</v>
      </c>
      <c r="E313" s="7">
        <f t="shared" si="45"/>
        <v>107.63000000000002</v>
      </c>
      <c r="F313" s="7">
        <f t="shared" si="46"/>
        <v>3.5723809523809251</v>
      </c>
      <c r="Z313" s="31">
        <v>43552</v>
      </c>
      <c r="AA313" s="32">
        <v>28</v>
      </c>
      <c r="AB313" s="7">
        <f t="shared" si="37"/>
        <v>30.770746268656715</v>
      </c>
      <c r="AX313" s="28">
        <v>45379</v>
      </c>
      <c r="AY313" s="4">
        <v>112.45</v>
      </c>
      <c r="AZ313" s="7">
        <f t="shared" si="40"/>
        <v>111.48301905541015</v>
      </c>
      <c r="BA313" s="7">
        <f t="shared" si="47"/>
        <v>107.52814285728975</v>
      </c>
      <c r="BC313" s="7">
        <f t="shared" si="43"/>
        <v>1.7349607151449788</v>
      </c>
      <c r="BD313" s="7">
        <f t="shared" si="41"/>
        <v>7.5591301726554576</v>
      </c>
      <c r="BE313" s="7">
        <f t="shared" si="44"/>
        <v>113.21797977055513</v>
      </c>
      <c r="BF313" s="7">
        <f t="shared" si="42"/>
        <v>115.08727302994521</v>
      </c>
      <c r="CC313" s="31">
        <v>43552</v>
      </c>
      <c r="CD313" s="32">
        <v>28</v>
      </c>
      <c r="CE313" s="7">
        <f t="shared" si="38"/>
        <v>29.753360900400477</v>
      </c>
      <c r="CF313" s="131"/>
      <c r="CG313" s="7"/>
      <c r="CH313" s="4"/>
    </row>
    <row r="314" spans="2:86" x14ac:dyDescent="0.5">
      <c r="B314" s="28">
        <v>45383</v>
      </c>
      <c r="C314" s="4">
        <v>112.47</v>
      </c>
      <c r="D314" s="7">
        <f t="shared" si="39"/>
        <v>111.23428571428572</v>
      </c>
      <c r="E314" s="7">
        <f t="shared" si="45"/>
        <v>107.95176470588238</v>
      </c>
      <c r="F314" s="7">
        <f t="shared" si="46"/>
        <v>3.2825210084033358</v>
      </c>
      <c r="Z314" s="31">
        <v>43553</v>
      </c>
      <c r="AA314" s="32">
        <v>28.25</v>
      </c>
      <c r="AB314" s="7">
        <f t="shared" si="37"/>
        <v>30.750447761194032</v>
      </c>
      <c r="AX314" s="28">
        <v>45383</v>
      </c>
      <c r="AY314" s="4">
        <v>112.47</v>
      </c>
      <c r="AZ314" s="7">
        <f t="shared" si="40"/>
        <v>111.57701724060918</v>
      </c>
      <c r="BA314" s="7">
        <f t="shared" si="47"/>
        <v>107.72194117661172</v>
      </c>
      <c r="BC314" s="7">
        <f t="shared" si="43"/>
        <v>1.6874134361515587</v>
      </c>
      <c r="BD314" s="7">
        <f t="shared" si="41"/>
        <v>7.4398793931049312</v>
      </c>
      <c r="BE314" s="7">
        <f t="shared" si="44"/>
        <v>113.26443067676074</v>
      </c>
      <c r="BF314" s="7">
        <f t="shared" si="42"/>
        <v>115.16182056971665</v>
      </c>
      <c r="CC314" s="31">
        <v>43553</v>
      </c>
      <c r="CD314" s="32">
        <v>28.25</v>
      </c>
      <c r="CE314" s="7">
        <f t="shared" si="38"/>
        <v>29.738402085471119</v>
      </c>
      <c r="CF314" s="131"/>
      <c r="CG314" s="7"/>
      <c r="CH314" s="4"/>
    </row>
    <row r="315" spans="2:86" x14ac:dyDescent="0.5">
      <c r="B315" s="28">
        <v>45384</v>
      </c>
      <c r="C315" s="4">
        <v>110.56</v>
      </c>
      <c r="D315" s="7">
        <f t="shared" si="39"/>
        <v>111.21285714285713</v>
      </c>
      <c r="E315" s="7">
        <f t="shared" si="45"/>
        <v>108.2258823529412</v>
      </c>
      <c r="F315" s="7">
        <f t="shared" si="46"/>
        <v>2.9869747899159336</v>
      </c>
      <c r="Z315" s="31">
        <v>43556</v>
      </c>
      <c r="AA315" s="32">
        <v>28.65</v>
      </c>
      <c r="AB315" s="7">
        <f t="shared" si="37"/>
        <v>30.733781094527362</v>
      </c>
      <c r="AX315" s="28">
        <v>45384</v>
      </c>
      <c r="AY315" s="4">
        <v>110.56</v>
      </c>
      <c r="AZ315" s="7">
        <f t="shared" si="40"/>
        <v>111.48015845578927</v>
      </c>
      <c r="BA315" s="7">
        <f t="shared" si="47"/>
        <v>107.83323760105833</v>
      </c>
      <c r="BC315" s="7">
        <f t="shared" si="43"/>
        <v>1.4645305238650081</v>
      </c>
      <c r="BD315" s="7">
        <f t="shared" si="41"/>
        <v>7.2396534422796037</v>
      </c>
      <c r="BE315" s="7">
        <f t="shared" si="44"/>
        <v>112.94468897965427</v>
      </c>
      <c r="BF315" s="7">
        <f t="shared" si="42"/>
        <v>115.07289104333793</v>
      </c>
      <c r="CC315" s="31">
        <v>43556</v>
      </c>
      <c r="CD315" s="32">
        <v>28.65</v>
      </c>
      <c r="CE315" s="7">
        <f t="shared" si="38"/>
        <v>29.727572213973897</v>
      </c>
      <c r="CF315" s="131"/>
      <c r="CG315" s="7"/>
      <c r="CH315" s="4"/>
    </row>
    <row r="316" spans="2:86" x14ac:dyDescent="0.5">
      <c r="B316" s="28">
        <v>45385</v>
      </c>
      <c r="C316" s="4">
        <v>112.59</v>
      </c>
      <c r="D316" s="7">
        <f t="shared" si="39"/>
        <v>111.27142857142859</v>
      </c>
      <c r="E316" s="7">
        <f t="shared" si="45"/>
        <v>108.49352941176474</v>
      </c>
      <c r="F316" s="7">
        <f t="shared" si="46"/>
        <v>2.7778991596638463</v>
      </c>
      <c r="Z316" s="31">
        <v>43557</v>
      </c>
      <c r="AA316" s="32">
        <v>28.32</v>
      </c>
      <c r="AB316" s="7">
        <f t="shared" si="37"/>
        <v>30.714925373134328</v>
      </c>
      <c r="AX316" s="28">
        <v>45385</v>
      </c>
      <c r="AY316" s="4">
        <v>112.59</v>
      </c>
      <c r="AZ316" s="7">
        <f t="shared" si="40"/>
        <v>111.585857650476</v>
      </c>
      <c r="BA316" s="7">
        <f t="shared" si="47"/>
        <v>108.01977730297762</v>
      </c>
      <c r="BC316" s="7">
        <f t="shared" si="43"/>
        <v>1.4506296576465729</v>
      </c>
      <c r="BD316" s="7">
        <f t="shared" si="41"/>
        <v>7.1163913695719856</v>
      </c>
      <c r="BE316" s="7">
        <f t="shared" si="44"/>
        <v>113.03648730812257</v>
      </c>
      <c r="BF316" s="7">
        <f t="shared" si="42"/>
        <v>115.1361686725496</v>
      </c>
      <c r="CC316" s="31">
        <v>43557</v>
      </c>
      <c r="CD316" s="32">
        <v>28.32</v>
      </c>
      <c r="CE316" s="7">
        <f t="shared" si="38"/>
        <v>29.713566520302518</v>
      </c>
      <c r="CF316" s="131"/>
      <c r="CG316" s="7"/>
      <c r="CH316" s="4"/>
    </row>
    <row r="317" spans="2:86" x14ac:dyDescent="0.5">
      <c r="B317" s="28">
        <v>45386</v>
      </c>
      <c r="C317" s="4">
        <v>111.08</v>
      </c>
      <c r="D317" s="7">
        <f t="shared" si="39"/>
        <v>111.35095238095239</v>
      </c>
      <c r="E317" s="7">
        <f t="shared" si="45"/>
        <v>108.76078431372552</v>
      </c>
      <c r="F317" s="7">
        <f t="shared" si="46"/>
        <v>2.5901680672268697</v>
      </c>
      <c r="Z317" s="31">
        <v>43558</v>
      </c>
      <c r="AA317" s="32">
        <v>28.68</v>
      </c>
      <c r="AB317" s="7">
        <f t="shared" si="37"/>
        <v>30.697014925373136</v>
      </c>
      <c r="AX317" s="28">
        <v>45386</v>
      </c>
      <c r="AY317" s="4">
        <v>111.08</v>
      </c>
      <c r="AZ317" s="7">
        <f t="shared" si="40"/>
        <v>111.53768073138305</v>
      </c>
      <c r="BA317" s="7">
        <f t="shared" si="47"/>
        <v>108.13978603619418</v>
      </c>
      <c r="BC317" s="7">
        <f t="shared" si="43"/>
        <v>1.2866694634943059</v>
      </c>
      <c r="BD317" s="7">
        <f t="shared" si="41"/>
        <v>6.9282668329720849</v>
      </c>
      <c r="BE317" s="7">
        <f t="shared" si="44"/>
        <v>112.82435019487735</v>
      </c>
      <c r="BF317" s="7">
        <f t="shared" si="42"/>
        <v>115.06805286916627</v>
      </c>
      <c r="CC317" s="31">
        <v>43558</v>
      </c>
      <c r="CD317" s="32">
        <v>28.68</v>
      </c>
      <c r="CE317" s="7">
        <f t="shared" si="38"/>
        <v>29.70328227631941</v>
      </c>
      <c r="CF317" s="131"/>
      <c r="CG317" s="7"/>
      <c r="CH317" s="4"/>
    </row>
    <row r="318" spans="2:86" x14ac:dyDescent="0.5">
      <c r="B318" s="28">
        <v>45387</v>
      </c>
      <c r="C318" s="4">
        <v>114.67</v>
      </c>
      <c r="D318" s="7">
        <f t="shared" si="39"/>
        <v>111.6304761904762</v>
      </c>
      <c r="E318" s="7">
        <f t="shared" si="45"/>
        <v>109.14039215686277</v>
      </c>
      <c r="F318" s="7">
        <f t="shared" si="46"/>
        <v>2.490084033613428</v>
      </c>
      <c r="Z318" s="31">
        <v>43559</v>
      </c>
      <c r="AA318" s="32">
        <v>28.41</v>
      </c>
      <c r="AB318" s="7">
        <f t="shared" si="37"/>
        <v>30.678706467661691</v>
      </c>
      <c r="AX318" s="28">
        <v>45387</v>
      </c>
      <c r="AY318" s="4">
        <v>114.67</v>
      </c>
      <c r="AZ318" s="7">
        <f t="shared" si="40"/>
        <v>111.83599685220372</v>
      </c>
      <c r="BA318" s="7">
        <f t="shared" si="47"/>
        <v>108.39587285830422</v>
      </c>
      <c r="BC318" s="7">
        <f t="shared" si="43"/>
        <v>1.453607972639972</v>
      </c>
      <c r="BD318" s="7">
        <f t="shared" si="41"/>
        <v>6.8734174608216847</v>
      </c>
      <c r="BE318" s="7">
        <f t="shared" si="44"/>
        <v>113.28960482484369</v>
      </c>
      <c r="BF318" s="7">
        <f t="shared" si="42"/>
        <v>115.2692903191259</v>
      </c>
      <c r="CC318" s="31">
        <v>43559</v>
      </c>
      <c r="CD318" s="32">
        <v>28.41</v>
      </c>
      <c r="CE318" s="7">
        <f t="shared" si="38"/>
        <v>29.690413795958026</v>
      </c>
      <c r="CF318" s="131"/>
      <c r="CG318" s="7"/>
      <c r="CH318" s="4"/>
    </row>
    <row r="319" spans="2:86" x14ac:dyDescent="0.5">
      <c r="B319" s="28">
        <v>45390</v>
      </c>
      <c r="C319" s="4">
        <v>116.06</v>
      </c>
      <c r="D319" s="7">
        <f t="shared" si="39"/>
        <v>111.87571428571428</v>
      </c>
      <c r="E319" s="7">
        <f t="shared" si="45"/>
        <v>109.49294117647064</v>
      </c>
      <c r="F319" s="7">
        <f t="shared" si="46"/>
        <v>2.3827731092436437</v>
      </c>
      <c r="Z319" s="31">
        <v>43560</v>
      </c>
      <c r="AA319" s="32">
        <v>28.6</v>
      </c>
      <c r="AB319" s="7">
        <f t="shared" si="37"/>
        <v>30.660845771144281</v>
      </c>
      <c r="AX319" s="28">
        <v>45390</v>
      </c>
      <c r="AY319" s="4">
        <v>116.06</v>
      </c>
      <c r="AZ319" s="7">
        <f t="shared" si="40"/>
        <v>112.23828286627955</v>
      </c>
      <c r="BA319" s="7">
        <f t="shared" si="47"/>
        <v>108.69642686386091</v>
      </c>
      <c r="BC319" s="7">
        <f t="shared" si="43"/>
        <v>1.7136725194633868</v>
      </c>
      <c r="BD319" s="7">
        <f t="shared" si="41"/>
        <v>6.8614033966141506</v>
      </c>
      <c r="BE319" s="7">
        <f t="shared" si="44"/>
        <v>113.95195538574293</v>
      </c>
      <c r="BF319" s="7">
        <f t="shared" si="42"/>
        <v>115.55783026047506</v>
      </c>
      <c r="CC319" s="31">
        <v>43560</v>
      </c>
      <c r="CD319" s="32">
        <v>28.6</v>
      </c>
      <c r="CE319" s="7">
        <f t="shared" si="38"/>
        <v>29.679563907441032</v>
      </c>
      <c r="CF319" s="131"/>
      <c r="CG319" s="7"/>
      <c r="CH319" s="4"/>
    </row>
    <row r="320" spans="2:86" x14ac:dyDescent="0.5">
      <c r="B320" s="28">
        <v>45391</v>
      </c>
      <c r="C320" s="4">
        <v>111.87</v>
      </c>
      <c r="D320" s="7">
        <f t="shared" si="39"/>
        <v>112.0242857142857</v>
      </c>
      <c r="E320" s="7">
        <f t="shared" si="45"/>
        <v>109.72607843137258</v>
      </c>
      <c r="F320" s="7">
        <f t="shared" si="46"/>
        <v>2.2982072829131113</v>
      </c>
      <c r="Z320" s="31">
        <v>43563</v>
      </c>
      <c r="AA320" s="32">
        <v>28.52</v>
      </c>
      <c r="AB320" s="7">
        <f t="shared" si="37"/>
        <v>30.645273631840798</v>
      </c>
      <c r="AX320" s="28">
        <v>45391</v>
      </c>
      <c r="AY320" s="4">
        <v>111.87</v>
      </c>
      <c r="AZ320" s="7">
        <f t="shared" si="40"/>
        <v>112.20320830758627</v>
      </c>
      <c r="BA320" s="7">
        <f t="shared" si="47"/>
        <v>108.82088071233696</v>
      </c>
      <c r="BC320" s="7">
        <f t="shared" si="43"/>
        <v>1.5357717352968052</v>
      </c>
      <c r="BD320" s="7">
        <f t="shared" si="41"/>
        <v>6.6764041092420854</v>
      </c>
      <c r="BE320" s="7">
        <f t="shared" si="44"/>
        <v>113.73898004288307</v>
      </c>
      <c r="BF320" s="7">
        <f t="shared" si="42"/>
        <v>115.49728482157904</v>
      </c>
      <c r="CC320" s="31">
        <v>43563</v>
      </c>
      <c r="CD320" s="32">
        <v>28.52</v>
      </c>
      <c r="CE320" s="7">
        <f t="shared" si="38"/>
        <v>29.668025958113262</v>
      </c>
      <c r="CF320" s="131"/>
      <c r="CG320" s="7"/>
      <c r="CH320" s="4"/>
    </row>
    <row r="321" spans="2:86" x14ac:dyDescent="0.5">
      <c r="B321" s="28">
        <v>45392</v>
      </c>
      <c r="C321" s="4">
        <v>114.22</v>
      </c>
      <c r="D321" s="7">
        <f t="shared" si="39"/>
        <v>112.2842857142857</v>
      </c>
      <c r="E321" s="7">
        <f t="shared" si="45"/>
        <v>109.99882352941179</v>
      </c>
      <c r="F321" s="7">
        <f t="shared" si="46"/>
        <v>2.2854621848739072</v>
      </c>
      <c r="Z321" s="31">
        <v>43564</v>
      </c>
      <c r="AA321" s="32">
        <v>28.12</v>
      </c>
      <c r="AB321" s="7">
        <f t="shared" si="37"/>
        <v>30.626815920398013</v>
      </c>
      <c r="AX321" s="28">
        <v>45392</v>
      </c>
      <c r="AY321" s="4">
        <v>114.22</v>
      </c>
      <c r="AZ321" s="7">
        <f t="shared" si="40"/>
        <v>112.39528370686376</v>
      </c>
      <c r="BA321" s="7">
        <f t="shared" si="47"/>
        <v>109.03261088048062</v>
      </c>
      <c r="BC321" s="7">
        <f t="shared" si="43"/>
        <v>1.5738615020032398</v>
      </c>
      <c r="BD321" s="7">
        <f t="shared" si="41"/>
        <v>6.580120672432173</v>
      </c>
      <c r="BE321" s="7">
        <f t="shared" si="44"/>
        <v>113.969145208867</v>
      </c>
      <c r="BF321" s="7">
        <f t="shared" si="42"/>
        <v>115.61273155291279</v>
      </c>
      <c r="CC321" s="31">
        <v>43564</v>
      </c>
      <c r="CD321" s="32">
        <v>28.12</v>
      </c>
      <c r="CE321" s="7">
        <f t="shared" si="38"/>
        <v>29.652622714748951</v>
      </c>
      <c r="CF321" s="131"/>
      <c r="CG321" s="7"/>
      <c r="CH321" s="4"/>
    </row>
    <row r="322" spans="2:86" x14ac:dyDescent="0.5">
      <c r="B322" s="28">
        <v>45393</v>
      </c>
      <c r="C322" s="4">
        <v>113.02</v>
      </c>
      <c r="D322" s="7">
        <f t="shared" si="39"/>
        <v>112.43095238095236</v>
      </c>
      <c r="E322" s="7">
        <f t="shared" si="45"/>
        <v>110.23039215686281</v>
      </c>
      <c r="F322" s="7">
        <f t="shared" si="46"/>
        <v>2.200560224089557</v>
      </c>
      <c r="Z322" s="31">
        <v>43565</v>
      </c>
      <c r="AA322" s="32">
        <v>28.65</v>
      </c>
      <c r="AB322" s="7">
        <f t="shared" si="37"/>
        <v>30.611691542288561</v>
      </c>
      <c r="AX322" s="28">
        <v>45393</v>
      </c>
      <c r="AY322" s="4">
        <v>113.02</v>
      </c>
      <c r="AZ322" s="7">
        <f t="shared" si="40"/>
        <v>112.45478049668627</v>
      </c>
      <c r="BA322" s="7">
        <f t="shared" si="47"/>
        <v>109.18897908124609</v>
      </c>
      <c r="BC322" s="7">
        <f t="shared" si="43"/>
        <v>1.480069703626512</v>
      </c>
      <c r="BD322" s="7">
        <f t="shared" si="41"/>
        <v>6.4314731104990415</v>
      </c>
      <c r="BE322" s="7">
        <f t="shared" si="44"/>
        <v>113.93485020031278</v>
      </c>
      <c r="BF322" s="7">
        <f t="shared" si="42"/>
        <v>115.62045219174513</v>
      </c>
      <c r="CC322" s="31">
        <v>43565</v>
      </c>
      <c r="CD322" s="32">
        <v>28.65</v>
      </c>
      <c r="CE322" s="7">
        <f t="shared" si="38"/>
        <v>29.642646369328563</v>
      </c>
      <c r="CF322" s="131"/>
      <c r="CG322" s="7"/>
      <c r="CH322" s="4"/>
    </row>
    <row r="323" spans="2:86" x14ac:dyDescent="0.5">
      <c r="B323" s="28">
        <v>45394</v>
      </c>
      <c r="C323" s="4">
        <v>110.13</v>
      </c>
      <c r="D323" s="7">
        <f t="shared" si="39"/>
        <v>112.43809523809523</v>
      </c>
      <c r="E323" s="7">
        <f t="shared" si="45"/>
        <v>110.39764705882358</v>
      </c>
      <c r="F323" s="7">
        <f t="shared" si="46"/>
        <v>2.0404481792716496</v>
      </c>
      <c r="Z323" s="31">
        <v>43566</v>
      </c>
      <c r="AA323" s="32">
        <v>28.68</v>
      </c>
      <c r="AB323" s="7">
        <f t="shared" si="37"/>
        <v>30.596318407960208</v>
      </c>
      <c r="AX323" s="28">
        <v>45394</v>
      </c>
      <c r="AY323" s="4">
        <v>110.13</v>
      </c>
      <c r="AZ323" s="7">
        <f t="shared" si="40"/>
        <v>112.2333728303352</v>
      </c>
      <c r="BA323" s="7">
        <f t="shared" si="47"/>
        <v>109.2258818623737</v>
      </c>
      <c r="BC323" s="7">
        <f t="shared" si="43"/>
        <v>1.1192920901292069</v>
      </c>
      <c r="BD323" s="7">
        <f t="shared" si="41"/>
        <v>6.1687625156236265</v>
      </c>
      <c r="BE323" s="7">
        <f t="shared" si="44"/>
        <v>113.35266492046441</v>
      </c>
      <c r="BF323" s="7">
        <f t="shared" si="42"/>
        <v>115.39464437799732</v>
      </c>
      <c r="CC323" s="31">
        <v>43566</v>
      </c>
      <c r="CD323" s="32">
        <v>28.68</v>
      </c>
      <c r="CE323" s="7">
        <f t="shared" si="38"/>
        <v>29.633067798489478</v>
      </c>
      <c r="CF323" s="131"/>
      <c r="CG323" s="7"/>
      <c r="CH323" s="4"/>
    </row>
    <row r="324" spans="2:86" x14ac:dyDescent="0.5">
      <c r="B324" s="28">
        <v>45397</v>
      </c>
      <c r="C324" s="4">
        <v>107.58</v>
      </c>
      <c r="D324" s="7">
        <f t="shared" si="39"/>
        <v>112.32238095238095</v>
      </c>
      <c r="E324" s="7">
        <f t="shared" si="45"/>
        <v>110.53843137254906</v>
      </c>
      <c r="F324" s="7">
        <f t="shared" si="46"/>
        <v>1.7839495798318978</v>
      </c>
      <c r="Z324" s="31">
        <v>43567</v>
      </c>
      <c r="AA324" s="32">
        <v>29.15</v>
      </c>
      <c r="AB324" s="7">
        <f t="shared" si="37"/>
        <v>30.589751243781098</v>
      </c>
      <c r="AX324" s="28">
        <v>45397</v>
      </c>
      <c r="AY324" s="4">
        <v>107.58</v>
      </c>
      <c r="AZ324" s="7">
        <f t="shared" si="40"/>
        <v>111.79019446554138</v>
      </c>
      <c r="BA324" s="7">
        <f t="shared" si="47"/>
        <v>109.16133747561395</v>
      </c>
      <c r="BC324" s="7">
        <f t="shared" si="43"/>
        <v>0.56103751465205676</v>
      </c>
      <c r="BD324" s="7">
        <f t="shared" si="41"/>
        <v>5.8108333435384054</v>
      </c>
      <c r="BE324" s="7">
        <f t="shared" si="44"/>
        <v>112.35123198019343</v>
      </c>
      <c r="BF324" s="7">
        <f t="shared" si="42"/>
        <v>114.97217081915235</v>
      </c>
      <c r="CC324" s="31">
        <v>43567</v>
      </c>
      <c r="CD324" s="32">
        <v>29.15</v>
      </c>
      <c r="CE324" s="7">
        <f t="shared" si="38"/>
        <v>29.628261153728392</v>
      </c>
      <c r="CF324" s="131"/>
      <c r="CG324" s="7"/>
      <c r="CH324" s="4"/>
    </row>
    <row r="325" spans="2:86" x14ac:dyDescent="0.5">
      <c r="B325" s="28">
        <v>45398</v>
      </c>
      <c r="C325" s="4">
        <v>107.83</v>
      </c>
      <c r="D325" s="7">
        <f t="shared" si="39"/>
        <v>112.1995238095238</v>
      </c>
      <c r="E325" s="7">
        <f t="shared" si="45"/>
        <v>110.68117647058827</v>
      </c>
      <c r="F325" s="7">
        <f t="shared" si="46"/>
        <v>1.5183473389355271</v>
      </c>
      <c r="Z325" s="31">
        <v>43570</v>
      </c>
      <c r="AA325" s="32">
        <v>28.98</v>
      </c>
      <c r="AB325" s="7">
        <f t="shared" si="37"/>
        <v>30.58029850746269</v>
      </c>
      <c r="AX325" s="28">
        <v>45398</v>
      </c>
      <c r="AY325" s="4">
        <v>107.83</v>
      </c>
      <c r="AZ325" s="7">
        <f t="shared" si="40"/>
        <v>111.41303308787076</v>
      </c>
      <c r="BA325" s="7">
        <f t="shared" si="47"/>
        <v>109.10912816284478</v>
      </c>
      <c r="BC325" s="7">
        <f t="shared" si="43"/>
        <v>9.1460245682895902E-2</v>
      </c>
      <c r="BD325" s="7">
        <f t="shared" si="41"/>
        <v>5.471146684160928</v>
      </c>
      <c r="BE325" s="7">
        <f t="shared" si="44"/>
        <v>111.50449333355365</v>
      </c>
      <c r="BF325" s="7">
        <f t="shared" si="42"/>
        <v>114.58027484700571</v>
      </c>
      <c r="CC325" s="31">
        <v>43570</v>
      </c>
      <c r="CD325" s="32">
        <v>28.98</v>
      </c>
      <c r="CE325" s="7">
        <f t="shared" si="38"/>
        <v>29.621810793989802</v>
      </c>
      <c r="CF325" s="131"/>
      <c r="CG325" s="7"/>
      <c r="CH325" s="4"/>
    </row>
    <row r="326" spans="2:86" x14ac:dyDescent="0.5">
      <c r="B326" s="28">
        <v>45399</v>
      </c>
      <c r="C326" s="4">
        <v>107.49</v>
      </c>
      <c r="D326" s="7">
        <f t="shared" si="39"/>
        <v>112.06666666666665</v>
      </c>
      <c r="E326" s="7">
        <f t="shared" si="45"/>
        <v>110.76666666666669</v>
      </c>
      <c r="F326" s="7">
        <f t="shared" si="46"/>
        <v>1.2999999999999545</v>
      </c>
      <c r="Z326" s="31">
        <v>43571</v>
      </c>
      <c r="AA326" s="32">
        <v>29.66</v>
      </c>
      <c r="AB326" s="7">
        <f t="shared" si="37"/>
        <v>30.574825870646769</v>
      </c>
      <c r="AX326" s="28">
        <v>45399</v>
      </c>
      <c r="AY326" s="4">
        <v>107.49</v>
      </c>
      <c r="AZ326" s="7">
        <f t="shared" si="40"/>
        <v>111.03941088902593</v>
      </c>
      <c r="BA326" s="7">
        <f t="shared" si="47"/>
        <v>109.04563294077245</v>
      </c>
      <c r="BC326" s="7">
        <f t="shared" si="43"/>
        <v>-0.35312326977893349</v>
      </c>
      <c r="BD326" s="7">
        <f t="shared" si="41"/>
        <v>5.1280951802068842</v>
      </c>
      <c r="BE326" s="7">
        <f t="shared" si="44"/>
        <v>110.686287619247</v>
      </c>
      <c r="BF326" s="7">
        <f t="shared" si="42"/>
        <v>114.17372812097933</v>
      </c>
      <c r="CC326" s="31">
        <v>43571</v>
      </c>
      <c r="CD326" s="32">
        <v>29.66</v>
      </c>
      <c r="CE326" s="7">
        <f t="shared" si="38"/>
        <v>29.622190786089408</v>
      </c>
      <c r="CF326" s="131"/>
      <c r="CG326" s="7"/>
      <c r="CH326" s="4"/>
    </row>
    <row r="327" spans="2:86" x14ac:dyDescent="0.5">
      <c r="B327" s="28">
        <v>45400</v>
      </c>
      <c r="C327" s="4">
        <v>107.3</v>
      </c>
      <c r="D327" s="7">
        <f t="shared" si="39"/>
        <v>111.90285714285713</v>
      </c>
      <c r="E327" s="7">
        <f t="shared" si="45"/>
        <v>110.85098039215688</v>
      </c>
      <c r="F327" s="7">
        <f t="shared" si="46"/>
        <v>1.0518767507002451</v>
      </c>
      <c r="Z327" s="31">
        <v>43572</v>
      </c>
      <c r="AA327" s="32">
        <v>29.95</v>
      </c>
      <c r="AB327" s="7">
        <f t="shared" si="37"/>
        <v>30.568905472636821</v>
      </c>
      <c r="AX327" s="28">
        <v>45400</v>
      </c>
      <c r="AY327" s="4">
        <v>107.3</v>
      </c>
      <c r="AZ327" s="7">
        <f t="shared" si="40"/>
        <v>110.6832765186425</v>
      </c>
      <c r="BA327" s="7">
        <f t="shared" si="47"/>
        <v>108.97717674701667</v>
      </c>
      <c r="BC327" s="7">
        <f t="shared" si="43"/>
        <v>-0.75785982911970962</v>
      </c>
      <c r="BD327" s="7">
        <f t="shared" si="41"/>
        <v>4.7877392754083132</v>
      </c>
      <c r="BE327" s="7">
        <f t="shared" si="44"/>
        <v>109.92541668952279</v>
      </c>
      <c r="BF327" s="7">
        <f t="shared" si="42"/>
        <v>113.76491602242498</v>
      </c>
      <c r="CC327" s="31">
        <v>43572</v>
      </c>
      <c r="CD327" s="32">
        <v>29.95</v>
      </c>
      <c r="CE327" s="7">
        <f t="shared" si="38"/>
        <v>29.625452569312401</v>
      </c>
      <c r="CF327" s="131"/>
      <c r="CG327" s="7"/>
      <c r="CH327" s="4"/>
    </row>
    <row r="328" spans="2:86" x14ac:dyDescent="0.5">
      <c r="B328" s="28">
        <v>45401</v>
      </c>
      <c r="C328" s="4">
        <v>107.63</v>
      </c>
      <c r="D328" s="7">
        <f t="shared" si="39"/>
        <v>111.66428571428571</v>
      </c>
      <c r="E328" s="7">
        <f t="shared" si="45"/>
        <v>110.91294117647061</v>
      </c>
      <c r="F328" s="7">
        <f t="shared" si="46"/>
        <v>0.75134453781510047</v>
      </c>
      <c r="Z328" s="31">
        <v>43573</v>
      </c>
      <c r="AA328" s="32">
        <v>31.65</v>
      </c>
      <c r="AB328" s="7">
        <f t="shared" si="37"/>
        <v>30.567810945273632</v>
      </c>
      <c r="AX328" s="28">
        <v>45401</v>
      </c>
      <c r="AY328" s="4">
        <v>107.63</v>
      </c>
      <c r="AZ328" s="7">
        <f t="shared" si="40"/>
        <v>110.39248827877179</v>
      </c>
      <c r="BA328" s="7">
        <f t="shared" si="47"/>
        <v>108.92434628634935</v>
      </c>
      <c r="BC328" s="7">
        <f t="shared" si="43"/>
        <v>-1.0699003896117176</v>
      </c>
      <c r="BD328" s="7">
        <f t="shared" si="41"/>
        <v>4.471242002785587</v>
      </c>
      <c r="BE328" s="7">
        <f t="shared" si="44"/>
        <v>109.32258788916008</v>
      </c>
      <c r="BF328" s="7">
        <f t="shared" si="42"/>
        <v>113.39558828913493</v>
      </c>
      <c r="CC328" s="31">
        <v>43573</v>
      </c>
      <c r="CD328" s="32">
        <v>31.65</v>
      </c>
      <c r="CE328" s="7">
        <f t="shared" si="38"/>
        <v>29.645597319866507</v>
      </c>
      <c r="CF328" s="131"/>
      <c r="CG328" s="7"/>
      <c r="CH328" s="4"/>
    </row>
    <row r="329" spans="2:86" x14ac:dyDescent="0.5">
      <c r="B329" s="28">
        <v>45404</v>
      </c>
      <c r="C329" s="4">
        <v>110.6</v>
      </c>
      <c r="D329" s="7">
        <f t="shared" si="39"/>
        <v>111.47714285714285</v>
      </c>
      <c r="E329" s="7">
        <f t="shared" si="45"/>
        <v>111.00509803921571</v>
      </c>
      <c r="F329" s="7">
        <f t="shared" si="46"/>
        <v>0.47204481792714148</v>
      </c>
      <c r="Z329" s="31">
        <v>43577</v>
      </c>
      <c r="AA329" s="32">
        <v>32.409999999999997</v>
      </c>
      <c r="AB329" s="7">
        <f t="shared" si="37"/>
        <v>30.564427860696515</v>
      </c>
      <c r="AX329" s="28">
        <v>45404</v>
      </c>
      <c r="AY329" s="4">
        <v>110.6</v>
      </c>
      <c r="AZ329" s="7">
        <f t="shared" si="40"/>
        <v>110.41225129984115</v>
      </c>
      <c r="BA329" s="7">
        <f t="shared" si="47"/>
        <v>108.99005819668859</v>
      </c>
      <c r="BC329" s="7">
        <f t="shared" si="43"/>
        <v>-1.0515425293765759</v>
      </c>
      <c r="BD329" s="7">
        <f t="shared" si="41"/>
        <v>4.2800129815306462</v>
      </c>
      <c r="BE329" s="7">
        <f t="shared" si="44"/>
        <v>109.36070877046457</v>
      </c>
      <c r="BF329" s="7">
        <f t="shared" si="42"/>
        <v>113.27007117821924</v>
      </c>
      <c r="CC329" s="31">
        <v>43577</v>
      </c>
      <c r="CD329" s="32">
        <v>32.409999999999997</v>
      </c>
      <c r="CE329" s="7">
        <f t="shared" si="38"/>
        <v>29.673103814196192</v>
      </c>
      <c r="CF329" s="131"/>
      <c r="CG329" s="7"/>
      <c r="CH329" s="4"/>
    </row>
    <row r="330" spans="2:86" x14ac:dyDescent="0.5">
      <c r="B330" s="28">
        <v>45405</v>
      </c>
      <c r="C330" s="4">
        <v>113.77</v>
      </c>
      <c r="D330" s="7">
        <f t="shared" si="39"/>
        <v>111.53380952380951</v>
      </c>
      <c r="E330" s="7">
        <f t="shared" si="45"/>
        <v>111.12980392156864</v>
      </c>
      <c r="F330" s="7">
        <f t="shared" si="46"/>
        <v>0.40400560224087201</v>
      </c>
      <c r="Z330" s="31">
        <v>43578</v>
      </c>
      <c r="AA330" s="32">
        <v>32.33</v>
      </c>
      <c r="AB330" s="7">
        <f t="shared" si="37"/>
        <v>30.556865671641791</v>
      </c>
      <c r="AX330" s="28">
        <v>45405</v>
      </c>
      <c r="AY330" s="4">
        <v>113.77</v>
      </c>
      <c r="AZ330" s="7">
        <f t="shared" si="40"/>
        <v>110.73203689033247</v>
      </c>
      <c r="BA330" s="7">
        <f t="shared" si="47"/>
        <v>109.17750689485766</v>
      </c>
      <c r="BC330" s="7">
        <f t="shared" si="43"/>
        <v>-0.73842510027495223</v>
      </c>
      <c r="BD330" s="7">
        <f t="shared" si="41"/>
        <v>4.2157064363110379</v>
      </c>
      <c r="BE330" s="7">
        <f t="shared" si="44"/>
        <v>109.99361179005751</v>
      </c>
      <c r="BF330" s="7">
        <f t="shared" si="42"/>
        <v>113.3932133311687</v>
      </c>
      <c r="CC330" s="31">
        <v>43578</v>
      </c>
      <c r="CD330" s="32">
        <v>32.33</v>
      </c>
      <c r="CE330" s="7">
        <f t="shared" si="38"/>
        <v>29.699540592164393</v>
      </c>
      <c r="CF330" s="131"/>
      <c r="CG330" s="7"/>
      <c r="CH330" s="4"/>
    </row>
    <row r="331" spans="2:86" x14ac:dyDescent="0.5">
      <c r="B331" s="28">
        <v>45406</v>
      </c>
      <c r="C331" s="4">
        <v>112.72</v>
      </c>
      <c r="D331" s="7">
        <f t="shared" si="39"/>
        <v>111.50047619047618</v>
      </c>
      <c r="E331" s="7">
        <f t="shared" si="45"/>
        <v>111.1845098039216</v>
      </c>
      <c r="F331" s="7">
        <f t="shared" si="46"/>
        <v>0.31596638655457809</v>
      </c>
      <c r="Z331" s="31">
        <v>43579</v>
      </c>
      <c r="AA331" s="32">
        <v>32.42</v>
      </c>
      <c r="AB331" s="7">
        <f t="shared" si="37"/>
        <v>30.545223880597014</v>
      </c>
      <c r="AX331" s="28">
        <v>45406</v>
      </c>
      <c r="AY331" s="4">
        <v>112.72</v>
      </c>
      <c r="AZ331" s="7">
        <f t="shared" si="40"/>
        <v>110.9213667103008</v>
      </c>
      <c r="BA331" s="7">
        <f t="shared" si="47"/>
        <v>109.31642819309853</v>
      </c>
      <c r="BC331" s="7">
        <f t="shared" si="43"/>
        <v>-0.55195377553219771</v>
      </c>
      <c r="BD331" s="7">
        <f t="shared" si="41"/>
        <v>4.1105999170862333</v>
      </c>
      <c r="BE331" s="7">
        <f t="shared" si="44"/>
        <v>110.3694129347686</v>
      </c>
      <c r="BF331" s="7">
        <f t="shared" si="42"/>
        <v>113.42702811018476</v>
      </c>
      <c r="CC331" s="31">
        <v>43579</v>
      </c>
      <c r="CD331" s="32">
        <v>32.42</v>
      </c>
      <c r="CE331" s="7">
        <f t="shared" si="38"/>
        <v>29.726609840003555</v>
      </c>
      <c r="CF331" s="131"/>
      <c r="CG331" s="7"/>
      <c r="CH331" s="4"/>
    </row>
    <row r="332" spans="2:86" x14ac:dyDescent="0.5">
      <c r="B332" s="28">
        <v>45407</v>
      </c>
      <c r="C332" s="4">
        <v>111.88</v>
      </c>
      <c r="D332" s="7">
        <f t="shared" si="39"/>
        <v>111.40476190476188</v>
      </c>
      <c r="E332" s="7">
        <f t="shared" si="45"/>
        <v>111.24333333333337</v>
      </c>
      <c r="F332" s="7">
        <f t="shared" si="46"/>
        <v>0.16142857142851597</v>
      </c>
      <c r="Z332" s="31">
        <v>43580</v>
      </c>
      <c r="AA332" s="32">
        <v>32.39</v>
      </c>
      <c r="AB332" s="7">
        <f t="shared" ref="AB332:AB395" si="48">AVERAGE(AA132:AA332)</f>
        <v>30.532885572139303</v>
      </c>
      <c r="AX332" s="28">
        <v>45407</v>
      </c>
      <c r="AY332" s="4">
        <v>111.88</v>
      </c>
      <c r="AZ332" s="7">
        <f t="shared" si="40"/>
        <v>111.01266511884357</v>
      </c>
      <c r="BA332" s="7">
        <f t="shared" si="47"/>
        <v>109.41696042082016</v>
      </c>
      <c r="BC332" s="7">
        <f t="shared" si="43"/>
        <v>-0.4541259783160001</v>
      </c>
      <c r="BD332" s="7">
        <f t="shared" si="41"/>
        <v>3.974367240599193</v>
      </c>
      <c r="BE332" s="7">
        <f t="shared" si="44"/>
        <v>110.55853914052757</v>
      </c>
      <c r="BF332" s="7">
        <f t="shared" si="42"/>
        <v>113.39132766141935</v>
      </c>
      <c r="CC332" s="31">
        <v>43580</v>
      </c>
      <c r="CD332" s="32">
        <v>32.39</v>
      </c>
      <c r="CE332" s="7">
        <f t="shared" si="38"/>
        <v>29.753111234630385</v>
      </c>
      <c r="CF332" s="131"/>
      <c r="CG332" s="7"/>
      <c r="CH332" s="4"/>
    </row>
    <row r="333" spans="2:86" x14ac:dyDescent="0.5">
      <c r="B333" s="28">
        <v>45408</v>
      </c>
      <c r="C333" s="4">
        <v>112.22</v>
      </c>
      <c r="D333" s="7">
        <f t="shared" si="39"/>
        <v>111.33999999999999</v>
      </c>
      <c r="E333" s="7">
        <f t="shared" si="45"/>
        <v>111.28941176470592</v>
      </c>
      <c r="F333" s="7">
        <f t="shared" si="46"/>
        <v>5.0588235294071637E-2</v>
      </c>
      <c r="Z333" s="31">
        <v>43581</v>
      </c>
      <c r="AA333" s="32">
        <v>32.89</v>
      </c>
      <c r="AB333" s="7">
        <f t="shared" si="48"/>
        <v>30.520945273631842</v>
      </c>
      <c r="AX333" s="28">
        <v>45408</v>
      </c>
      <c r="AY333" s="4">
        <v>112.22</v>
      </c>
      <c r="AZ333" s="7">
        <f t="shared" si="40"/>
        <v>111.12764939323942</v>
      </c>
      <c r="BA333" s="7">
        <f t="shared" si="47"/>
        <v>109.52688354157232</v>
      </c>
      <c r="BC333" s="7">
        <f t="shared" si="43"/>
        <v>-0.32706636133353584</v>
      </c>
      <c r="BD333" s="7">
        <f t="shared" si="41"/>
        <v>3.8550033580382177</v>
      </c>
      <c r="BE333" s="7">
        <f t="shared" si="44"/>
        <v>110.80058303190589</v>
      </c>
      <c r="BF333" s="7">
        <f t="shared" si="42"/>
        <v>113.38188689961054</v>
      </c>
      <c r="CC333" s="31">
        <v>43581</v>
      </c>
      <c r="CD333" s="32">
        <v>32.89</v>
      </c>
      <c r="CE333" s="7">
        <f t="shared" ref="CE333:CE396" si="49">CD333*$CE$1+CE332*(1-$CE$1)</f>
        <v>29.784324058166401</v>
      </c>
      <c r="CF333" s="131"/>
      <c r="CG333" s="7"/>
      <c r="CH333" s="4"/>
    </row>
    <row r="334" spans="2:86" x14ac:dyDescent="0.5">
      <c r="B334" s="28">
        <v>45411</v>
      </c>
      <c r="C334" s="4">
        <v>110.91</v>
      </c>
      <c r="D334" s="7">
        <f t="shared" si="39"/>
        <v>111.26666666666664</v>
      </c>
      <c r="E334" s="7">
        <f t="shared" si="45"/>
        <v>111.25686274509806</v>
      </c>
      <c r="F334" s="7">
        <f t="shared" si="46"/>
        <v>9.8039215685759018E-3</v>
      </c>
      <c r="Z334" s="31">
        <v>43584</v>
      </c>
      <c r="AA334" s="32">
        <v>33.17</v>
      </c>
      <c r="AB334" s="7">
        <f t="shared" si="48"/>
        <v>30.50990049751244</v>
      </c>
      <c r="AX334" s="28">
        <v>45411</v>
      </c>
      <c r="AY334" s="4">
        <v>110.91</v>
      </c>
      <c r="AZ334" s="7">
        <f t="shared" si="40"/>
        <v>111.10692087959757</v>
      </c>
      <c r="BA334" s="7">
        <f t="shared" si="47"/>
        <v>109.58112340268713</v>
      </c>
      <c r="BC334" s="7">
        <f t="shared" si="43"/>
        <v>-0.32988543803192272</v>
      </c>
      <c r="BD334" s="7">
        <f t="shared" si="41"/>
        <v>3.6902242951701254</v>
      </c>
      <c r="BE334" s="7">
        <f t="shared" si="44"/>
        <v>110.77703544156564</v>
      </c>
      <c r="BF334" s="7">
        <f t="shared" si="42"/>
        <v>113.27134769785725</v>
      </c>
      <c r="CC334" s="31">
        <v>43584</v>
      </c>
      <c r="CD334" s="32">
        <v>33.17</v>
      </c>
      <c r="CE334" s="7">
        <f t="shared" si="49"/>
        <v>29.818012375995593</v>
      </c>
      <c r="CF334" s="131"/>
      <c r="CG334" s="7"/>
      <c r="CH334" s="4"/>
    </row>
    <row r="335" spans="2:86" x14ac:dyDescent="0.5">
      <c r="B335" s="28">
        <v>45412</v>
      </c>
      <c r="C335" s="4">
        <v>108.38</v>
      </c>
      <c r="D335" s="7">
        <f t="shared" si="39"/>
        <v>111.07190476190473</v>
      </c>
      <c r="E335" s="7">
        <f t="shared" si="45"/>
        <v>111.14568627450983</v>
      </c>
      <c r="F335" s="7">
        <f t="shared" si="46"/>
        <v>-7.378151260509469E-2</v>
      </c>
      <c r="Z335" s="31">
        <v>43585</v>
      </c>
      <c r="AA335" s="32">
        <v>32.69</v>
      </c>
      <c r="AB335" s="7">
        <f t="shared" si="48"/>
        <v>30.496368159203978</v>
      </c>
      <c r="AX335" s="28">
        <v>45412</v>
      </c>
      <c r="AY335" s="4">
        <v>108.38</v>
      </c>
      <c r="AZ335" s="7">
        <f t="shared" si="40"/>
        <v>110.84721412915971</v>
      </c>
      <c r="BA335" s="7">
        <f t="shared" si="47"/>
        <v>109.53402052415038</v>
      </c>
      <c r="BC335" s="7">
        <f t="shared" si="43"/>
        <v>-0.55483965935313506</v>
      </c>
      <c r="BD335" s="7">
        <f t="shared" si="41"/>
        <v>3.4370513316532652</v>
      </c>
      <c r="BE335" s="7">
        <f t="shared" si="44"/>
        <v>110.29237446980657</v>
      </c>
      <c r="BF335" s="7">
        <f t="shared" si="42"/>
        <v>112.97107185580364</v>
      </c>
      <c r="CC335" s="31">
        <v>43585</v>
      </c>
      <c r="CD335" s="32">
        <v>32.69</v>
      </c>
      <c r="CE335" s="7">
        <f t="shared" si="49"/>
        <v>29.846589367279222</v>
      </c>
      <c r="CF335" s="131"/>
      <c r="CG335" s="7"/>
      <c r="CH335" s="4"/>
    </row>
    <row r="336" spans="2:86" x14ac:dyDescent="0.5">
      <c r="B336" s="28">
        <v>45413</v>
      </c>
      <c r="C336" s="4">
        <v>107.77</v>
      </c>
      <c r="D336" s="7">
        <f t="shared" si="39"/>
        <v>110.93904761904761</v>
      </c>
      <c r="E336" s="7">
        <f t="shared" si="45"/>
        <v>111.04882352941179</v>
      </c>
      <c r="F336" s="7">
        <f t="shared" si="46"/>
        <v>-0.10977591036417778</v>
      </c>
      <c r="Z336" s="31">
        <v>43586</v>
      </c>
      <c r="AA336" s="32">
        <v>32.78</v>
      </c>
      <c r="AB336" s="7">
        <f t="shared" si="48"/>
        <v>30.480945273631843</v>
      </c>
      <c r="AX336" s="28">
        <v>45413</v>
      </c>
      <c r="AY336" s="4">
        <v>107.77</v>
      </c>
      <c r="AZ336" s="7">
        <f t="shared" si="40"/>
        <v>110.55414611685879</v>
      </c>
      <c r="BA336" s="7">
        <f t="shared" si="47"/>
        <v>109.4648432486935</v>
      </c>
      <c r="BC336" s="7">
        <f t="shared" si="43"/>
        <v>-0.80381184599067979</v>
      </c>
      <c r="BD336" s="7">
        <f t="shared" si="41"/>
        <v>3.1736836900428784</v>
      </c>
      <c r="BE336" s="7">
        <f t="shared" si="44"/>
        <v>109.75033427086811</v>
      </c>
      <c r="BF336" s="7">
        <f t="shared" si="42"/>
        <v>112.63852693873638</v>
      </c>
      <c r="CC336" s="31">
        <v>43586</v>
      </c>
      <c r="CD336" s="32">
        <v>32.78</v>
      </c>
      <c r="CE336" s="7">
        <f t="shared" si="49"/>
        <v>29.875777532778933</v>
      </c>
      <c r="CF336" s="131"/>
      <c r="CG336" s="7"/>
      <c r="CH336" s="4"/>
    </row>
    <row r="337" spans="2:86" x14ac:dyDescent="0.5">
      <c r="B337" s="28">
        <v>45414</v>
      </c>
      <c r="C337" s="4">
        <v>112.07</v>
      </c>
      <c r="D337" s="7">
        <f t="shared" si="39"/>
        <v>110.91428571428573</v>
      </c>
      <c r="E337" s="7">
        <f t="shared" si="45"/>
        <v>111.09725490196081</v>
      </c>
      <c r="F337" s="7">
        <f t="shared" si="46"/>
        <v>-0.1829691876750843</v>
      </c>
      <c r="Z337" s="31">
        <v>43587</v>
      </c>
      <c r="AA337" s="32">
        <v>33.04</v>
      </c>
      <c r="AB337" s="7">
        <f t="shared" si="48"/>
        <v>30.465621890547265</v>
      </c>
      <c r="AX337" s="28">
        <v>45414</v>
      </c>
      <c r="AY337" s="4">
        <v>112.07</v>
      </c>
      <c r="AZ337" s="7">
        <f t="shared" si="40"/>
        <v>110.69851315334843</v>
      </c>
      <c r="BA337" s="7">
        <f t="shared" si="47"/>
        <v>109.56700625854866</v>
      </c>
      <c r="BC337" s="7">
        <f t="shared" si="43"/>
        <v>-0.61719030963783439</v>
      </c>
      <c r="BD337" s="7">
        <f t="shared" si="41"/>
        <v>3.0873723727094102</v>
      </c>
      <c r="BE337" s="7">
        <f t="shared" si="44"/>
        <v>110.08132284371059</v>
      </c>
      <c r="BF337" s="7">
        <f t="shared" si="42"/>
        <v>112.65437863125807</v>
      </c>
      <c r="CC337" s="31">
        <v>43587</v>
      </c>
      <c r="CD337" s="32">
        <v>33.04</v>
      </c>
      <c r="CE337" s="7">
        <f t="shared" si="49"/>
        <v>29.9072623334478</v>
      </c>
      <c r="CF337" s="131"/>
      <c r="CG337" s="7"/>
      <c r="CH337" s="4"/>
    </row>
    <row r="338" spans="2:86" x14ac:dyDescent="0.5">
      <c r="B338" s="28">
        <v>45415</v>
      </c>
      <c r="C338" s="4">
        <v>109.46</v>
      </c>
      <c r="D338" s="7">
        <f t="shared" si="39"/>
        <v>110.83714285714288</v>
      </c>
      <c r="E338" s="7">
        <f t="shared" si="45"/>
        <v>111.10078431372551</v>
      </c>
      <c r="F338" s="7">
        <f t="shared" si="46"/>
        <v>-0.26364145658263283</v>
      </c>
      <c r="Z338" s="31">
        <v>43588</v>
      </c>
      <c r="AA338" s="32">
        <v>33.380000000000003</v>
      </c>
      <c r="AB338" s="7">
        <f t="shared" si="48"/>
        <v>30.452985074626863</v>
      </c>
      <c r="AX338" s="28">
        <v>45415</v>
      </c>
      <c r="AY338" s="4">
        <v>109.46</v>
      </c>
      <c r="AZ338" s="7">
        <f t="shared" si="40"/>
        <v>110.58055951969621</v>
      </c>
      <c r="BA338" s="7">
        <f t="shared" si="47"/>
        <v>109.56280993468401</v>
      </c>
      <c r="BC338" s="7">
        <f t="shared" si="43"/>
        <v>-0.68956674273354679</v>
      </c>
      <c r="BD338" s="7">
        <f t="shared" si="41"/>
        <v>2.9019544634374768</v>
      </c>
      <c r="BE338" s="7">
        <f t="shared" si="44"/>
        <v>109.89099277696266</v>
      </c>
      <c r="BF338" s="7">
        <f t="shared" si="42"/>
        <v>112.46476439812149</v>
      </c>
      <c r="CC338" s="31">
        <v>43588</v>
      </c>
      <c r="CD338" s="32">
        <v>33.380000000000003</v>
      </c>
      <c r="CE338" s="7">
        <f t="shared" si="49"/>
        <v>29.941816937095087</v>
      </c>
      <c r="CF338" s="131"/>
      <c r="CG338" s="7"/>
      <c r="CH338" s="4"/>
    </row>
    <row r="339" spans="2:86" x14ac:dyDescent="0.5">
      <c r="B339" s="28">
        <v>45418</v>
      </c>
      <c r="C339" s="4">
        <v>111.48</v>
      </c>
      <c r="D339" s="7">
        <f t="shared" si="39"/>
        <v>110.68523809523811</v>
      </c>
      <c r="E339" s="7">
        <f t="shared" si="45"/>
        <v>111.10019607843138</v>
      </c>
      <c r="F339" s="7">
        <f t="shared" si="46"/>
        <v>-0.41495798319327548</v>
      </c>
      <c r="Z339" s="31">
        <v>43591</v>
      </c>
      <c r="AA339" s="32">
        <v>32.770000000000003</v>
      </c>
      <c r="AB339" s="7">
        <f t="shared" si="48"/>
        <v>30.436815920398011</v>
      </c>
      <c r="AX339" s="28">
        <v>45418</v>
      </c>
      <c r="AY339" s="4">
        <v>111.48</v>
      </c>
      <c r="AZ339" s="7">
        <f t="shared" si="40"/>
        <v>110.66622051782038</v>
      </c>
      <c r="BA339" s="7">
        <f t="shared" si="47"/>
        <v>109.63799385881406</v>
      </c>
      <c r="BC339" s="7">
        <f t="shared" si="43"/>
        <v>-0.54820210963875127</v>
      </c>
      <c r="BD339" s="7">
        <f t="shared" si="41"/>
        <v>2.8030465990504467</v>
      </c>
      <c r="BE339" s="7">
        <f t="shared" si="44"/>
        <v>110.11801840818163</v>
      </c>
      <c r="BF339" s="7">
        <f t="shared" si="42"/>
        <v>112.4410404578645</v>
      </c>
      <c r="CC339" s="31">
        <v>43591</v>
      </c>
      <c r="CD339" s="32">
        <v>32.770000000000003</v>
      </c>
      <c r="CE339" s="7">
        <f t="shared" si="49"/>
        <v>29.969958062099117</v>
      </c>
      <c r="CF339" s="131"/>
      <c r="CG339" s="7"/>
      <c r="CH339" s="4"/>
    </row>
    <row r="340" spans="2:86" x14ac:dyDescent="0.5">
      <c r="B340" s="28">
        <v>45419</v>
      </c>
      <c r="C340" s="4">
        <v>113.18</v>
      </c>
      <c r="D340" s="7">
        <f t="shared" si="39"/>
        <v>110.54809523809523</v>
      </c>
      <c r="E340" s="7">
        <f t="shared" si="45"/>
        <v>111.13098039215689</v>
      </c>
      <c r="F340" s="7">
        <f t="shared" si="46"/>
        <v>-0.58288515406165686</v>
      </c>
      <c r="Z340" s="31">
        <v>43592</v>
      </c>
      <c r="AA340" s="32">
        <v>31.9</v>
      </c>
      <c r="AB340" s="7">
        <f t="shared" si="48"/>
        <v>30.414925373134327</v>
      </c>
      <c r="AX340" s="28">
        <v>45419</v>
      </c>
      <c r="AY340" s="4">
        <v>113.18</v>
      </c>
      <c r="AZ340" s="7">
        <f t="shared" si="40"/>
        <v>110.90562808755178</v>
      </c>
      <c r="BA340" s="7">
        <f t="shared" si="47"/>
        <v>109.77689606042919</v>
      </c>
      <c r="BC340" s="7">
        <f t="shared" si="43"/>
        <v>-0.24533478853936685</v>
      </c>
      <c r="BD340" s="7">
        <f t="shared" si="41"/>
        <v>2.7734769131207599</v>
      </c>
      <c r="BE340" s="7">
        <f t="shared" si="44"/>
        <v>110.66029329901241</v>
      </c>
      <c r="BF340" s="7">
        <f t="shared" si="42"/>
        <v>112.55037297354995</v>
      </c>
      <c r="CC340" s="31">
        <v>43592</v>
      </c>
      <c r="CD340" s="32">
        <v>31.9</v>
      </c>
      <c r="CE340" s="7">
        <f t="shared" si="49"/>
        <v>29.989162459491165</v>
      </c>
      <c r="CF340" s="131"/>
      <c r="CG340" s="7"/>
      <c r="CH340" s="4"/>
    </row>
    <row r="341" spans="2:86" x14ac:dyDescent="0.5">
      <c r="B341" s="28">
        <v>45420</v>
      </c>
      <c r="C341" s="4">
        <v>113.32</v>
      </c>
      <c r="D341" s="7">
        <f t="shared" si="39"/>
        <v>110.61714285714285</v>
      </c>
      <c r="E341" s="7">
        <f t="shared" si="45"/>
        <v>111.17882352941176</v>
      </c>
      <c r="F341" s="7">
        <f t="shared" si="46"/>
        <v>-0.56168067226890628</v>
      </c>
      <c r="Z341" s="31">
        <v>43593</v>
      </c>
      <c r="AA341" s="32">
        <v>32.49</v>
      </c>
      <c r="AB341" s="7">
        <f t="shared" si="48"/>
        <v>30.399452736318409</v>
      </c>
      <c r="AX341" s="28">
        <v>45420</v>
      </c>
      <c r="AY341" s="4">
        <v>113.32</v>
      </c>
      <c r="AZ341" s="7">
        <f t="shared" si="40"/>
        <v>111.1355682696897</v>
      </c>
      <c r="BA341" s="7">
        <f t="shared" si="47"/>
        <v>109.91584131296138</v>
      </c>
      <c r="BC341" s="7">
        <f t="shared" si="43"/>
        <v>3.5445395403158386E-2</v>
      </c>
      <c r="BD341" s="7">
        <f t="shared" si="41"/>
        <v>2.748680817335142</v>
      </c>
      <c r="BE341" s="7">
        <f t="shared" si="44"/>
        <v>111.17101366509286</v>
      </c>
      <c r="BF341" s="7">
        <f t="shared" si="42"/>
        <v>112.66452213029652</v>
      </c>
      <c r="CC341" s="31">
        <v>43593</v>
      </c>
      <c r="CD341" s="32">
        <v>32.49</v>
      </c>
      <c r="CE341" s="7">
        <f t="shared" si="49"/>
        <v>30.01404641511812</v>
      </c>
      <c r="CF341" s="131"/>
      <c r="CG341" s="7"/>
      <c r="CH341" s="4"/>
    </row>
    <row r="342" spans="2:86" x14ac:dyDescent="0.5">
      <c r="B342" s="28">
        <v>45421</v>
      </c>
      <c r="C342" s="4">
        <v>112.19</v>
      </c>
      <c r="D342" s="7">
        <f t="shared" si="39"/>
        <v>110.5204761904762</v>
      </c>
      <c r="E342" s="7">
        <f t="shared" si="45"/>
        <v>111.2056862745098</v>
      </c>
      <c r="F342" s="7">
        <f t="shared" si="46"/>
        <v>-0.68521008403359929</v>
      </c>
      <c r="Z342" s="31">
        <v>43594</v>
      </c>
      <c r="AA342" s="32">
        <v>32.46</v>
      </c>
      <c r="AB342" s="7">
        <f t="shared" si="48"/>
        <v>30.384825870646765</v>
      </c>
      <c r="AX342" s="28">
        <v>45421</v>
      </c>
      <c r="AY342" s="4">
        <v>112.19</v>
      </c>
      <c r="AZ342" s="7">
        <f t="shared" si="40"/>
        <v>111.23599033924306</v>
      </c>
      <c r="BA342" s="7">
        <f t="shared" si="47"/>
        <v>110.00502400657075</v>
      </c>
      <c r="BC342" s="7">
        <f t="shared" si="43"/>
        <v>0.19107191103367427</v>
      </c>
      <c r="BD342" s="7">
        <f t="shared" si="41"/>
        <v>2.6794899509882839</v>
      </c>
      <c r="BE342" s="7">
        <f t="shared" si="44"/>
        <v>111.42706225027673</v>
      </c>
      <c r="BF342" s="7">
        <f t="shared" si="42"/>
        <v>112.68451395755903</v>
      </c>
      <c r="CC342" s="31">
        <v>43594</v>
      </c>
      <c r="CD342" s="32">
        <v>32.46</v>
      </c>
      <c r="CE342" s="7">
        <f t="shared" si="49"/>
        <v>30.03838426173386</v>
      </c>
      <c r="CF342" s="131"/>
      <c r="CG342" s="7"/>
      <c r="CH342" s="4"/>
    </row>
    <row r="343" spans="2:86" x14ac:dyDescent="0.5">
      <c r="B343" s="28">
        <v>45422</v>
      </c>
      <c r="C343" s="4">
        <v>112.06</v>
      </c>
      <c r="D343" s="7">
        <f t="shared" ref="D343:D406" si="50">AVERAGE(C323:C343)</f>
        <v>110.47476190476192</v>
      </c>
      <c r="E343" s="7">
        <f t="shared" si="45"/>
        <v>111.21098039215687</v>
      </c>
      <c r="F343" s="7">
        <f t="shared" si="46"/>
        <v>-0.73621848739495022</v>
      </c>
      <c r="Z343" s="31">
        <v>43595</v>
      </c>
      <c r="AA343" s="32">
        <v>32.79</v>
      </c>
      <c r="AB343" s="7">
        <f t="shared" si="48"/>
        <v>30.370248756218906</v>
      </c>
      <c r="AX343" s="28">
        <v>45422</v>
      </c>
      <c r="AY343" s="4">
        <v>112.06</v>
      </c>
      <c r="AZ343" s="7">
        <f t="shared" si="40"/>
        <v>111.31446744979134</v>
      </c>
      <c r="BA343" s="7">
        <f t="shared" si="47"/>
        <v>110.08561130043071</v>
      </c>
      <c r="BC343" s="7">
        <f t="shared" si="43"/>
        <v>0.32384964286266893</v>
      </c>
      <c r="BD343" s="7">
        <f t="shared" si="41"/>
        <v>2.6077068002766879</v>
      </c>
      <c r="BE343" s="7">
        <f t="shared" si="44"/>
        <v>111.63831709265401</v>
      </c>
      <c r="BF343" s="7">
        <f t="shared" si="42"/>
        <v>112.6933181007074</v>
      </c>
      <c r="CC343" s="31">
        <v>43595</v>
      </c>
      <c r="CD343" s="32">
        <v>32.79</v>
      </c>
      <c r="CE343" s="7">
        <f t="shared" si="49"/>
        <v>30.065763522811139</v>
      </c>
      <c r="CF343" s="131"/>
      <c r="CG343" s="7"/>
      <c r="CH343" s="4"/>
    </row>
    <row r="344" spans="2:86" x14ac:dyDescent="0.5">
      <c r="B344" s="28">
        <v>45425</v>
      </c>
      <c r="C344" s="4">
        <v>109.78</v>
      </c>
      <c r="D344" s="7">
        <f t="shared" si="50"/>
        <v>110.45809523809524</v>
      </c>
      <c r="E344" s="7">
        <f t="shared" si="45"/>
        <v>111.17137254901961</v>
      </c>
      <c r="F344" s="7">
        <f t="shared" si="46"/>
        <v>-0.71327731092436863</v>
      </c>
      <c r="Z344" s="31">
        <v>43598</v>
      </c>
      <c r="AA344" s="32">
        <v>31.55</v>
      </c>
      <c r="AB344" s="7">
        <f t="shared" si="48"/>
        <v>30.34885572139304</v>
      </c>
      <c r="AX344" s="28">
        <v>45425</v>
      </c>
      <c r="AY344" s="4">
        <v>109.78</v>
      </c>
      <c r="AZ344" s="7">
        <f t="shared" si="40"/>
        <v>111.16832769266836</v>
      </c>
      <c r="BA344" s="7">
        <f t="shared" si="47"/>
        <v>110.07362654355109</v>
      </c>
      <c r="BC344" s="7">
        <f t="shared" si="43"/>
        <v>0.22842632086668857</v>
      </c>
      <c r="BD344" s="7">
        <f t="shared" si="41"/>
        <v>2.45088015912782</v>
      </c>
      <c r="BE344" s="7">
        <f t="shared" si="44"/>
        <v>111.39675401353504</v>
      </c>
      <c r="BF344" s="7">
        <f t="shared" si="42"/>
        <v>112.52450670267891</v>
      </c>
      <c r="CC344" s="31">
        <v>43598</v>
      </c>
      <c r="CD344" s="32">
        <v>31.55</v>
      </c>
      <c r="CE344" s="7">
        <f t="shared" si="49"/>
        <v>30.080532044972227</v>
      </c>
      <c r="CF344" s="131"/>
      <c r="CG344" s="7"/>
      <c r="CH344" s="4"/>
    </row>
    <row r="345" spans="2:86" x14ac:dyDescent="0.5">
      <c r="B345" s="28">
        <v>45426</v>
      </c>
      <c r="C345" s="4">
        <v>110.87</v>
      </c>
      <c r="D345" s="7">
        <f t="shared" si="50"/>
        <v>110.61476190476192</v>
      </c>
      <c r="E345" s="7">
        <f t="shared" si="45"/>
        <v>111.16862745098038</v>
      </c>
      <c r="F345" s="7">
        <f t="shared" si="46"/>
        <v>-0.55386554621846074</v>
      </c>
      <c r="Z345" s="31">
        <v>43599</v>
      </c>
      <c r="AA345" s="32">
        <v>32.700000000000003</v>
      </c>
      <c r="AB345" s="7">
        <f t="shared" si="48"/>
        <v>30.335522388059704</v>
      </c>
      <c r="AX345" s="28">
        <v>45426</v>
      </c>
      <c r="AY345" s="4">
        <v>110.87</v>
      </c>
      <c r="AZ345" s="7">
        <f t="shared" ref="AZ345:AZ408" si="51">AY345*$AZ$1+AZ344*(1-$AZ$1)</f>
        <v>111.13991553146185</v>
      </c>
      <c r="BA345" s="7">
        <f t="shared" si="47"/>
        <v>110.10485687517654</v>
      </c>
      <c r="BC345" s="7">
        <f t="shared" si="43"/>
        <v>0.23097982318776644</v>
      </c>
      <c r="BD345" s="7">
        <f t="shared" si="41"/>
        <v>2.3430563312804509</v>
      </c>
      <c r="BE345" s="7">
        <f t="shared" si="44"/>
        <v>111.37089535464962</v>
      </c>
      <c r="BF345" s="7">
        <f t="shared" si="42"/>
        <v>112.44791320645699</v>
      </c>
      <c r="CC345" s="31">
        <v>43599</v>
      </c>
      <c r="CD345" s="32">
        <v>32.700000000000003</v>
      </c>
      <c r="CE345" s="7">
        <f t="shared" si="49"/>
        <v>30.1065964027337</v>
      </c>
      <c r="CF345" s="131"/>
      <c r="CG345" s="7"/>
      <c r="CH345" s="4"/>
    </row>
    <row r="346" spans="2:86" x14ac:dyDescent="0.5">
      <c r="B346" s="28">
        <v>45427</v>
      </c>
      <c r="C346" s="4">
        <v>115.32</v>
      </c>
      <c r="D346" s="7">
        <f t="shared" si="50"/>
        <v>110.97142857142858</v>
      </c>
      <c r="E346" s="7">
        <f t="shared" si="45"/>
        <v>111.2462745098039</v>
      </c>
      <c r="F346" s="7">
        <f t="shared" si="46"/>
        <v>-0.27484593837532145</v>
      </c>
      <c r="Z346" s="31">
        <v>43600</v>
      </c>
      <c r="AA346" s="32">
        <v>32.770000000000003</v>
      </c>
      <c r="AB346" s="7">
        <f t="shared" si="48"/>
        <v>30.325124378109461</v>
      </c>
      <c r="AX346" s="28">
        <v>45427</v>
      </c>
      <c r="AY346" s="4">
        <v>115.32</v>
      </c>
      <c r="AZ346" s="7">
        <f t="shared" si="51"/>
        <v>111.53801881417976</v>
      </c>
      <c r="BA346" s="7">
        <f t="shared" si="47"/>
        <v>110.30937229183628</v>
      </c>
      <c r="BC346" s="7">
        <f t="shared" si="43"/>
        <v>0.62313140465286665</v>
      </c>
      <c r="BD346" s="7">
        <f t="shared" si="41"/>
        <v>2.4109257100614627</v>
      </c>
      <c r="BE346" s="7">
        <f t="shared" si="44"/>
        <v>112.16115021883263</v>
      </c>
      <c r="BF346" s="7">
        <f t="shared" si="42"/>
        <v>112.72029800189775</v>
      </c>
      <c r="CC346" s="31">
        <v>43600</v>
      </c>
      <c r="CD346" s="32">
        <v>32.770000000000003</v>
      </c>
      <c r="CE346" s="7">
        <f t="shared" si="49"/>
        <v>30.133097931064707</v>
      </c>
      <c r="CF346" s="131"/>
      <c r="CG346" s="7"/>
      <c r="CH346" s="4"/>
    </row>
    <row r="347" spans="2:86" x14ac:dyDescent="0.5">
      <c r="B347" s="28">
        <v>45428</v>
      </c>
      <c r="C347" s="4">
        <v>112.73</v>
      </c>
      <c r="D347" s="7">
        <f t="shared" si="50"/>
        <v>111.2209523809524</v>
      </c>
      <c r="E347" s="7">
        <f t="shared" si="45"/>
        <v>111.31137254901958</v>
      </c>
      <c r="F347" s="7">
        <f t="shared" si="46"/>
        <v>-9.0420168067183226E-2</v>
      </c>
      <c r="Z347" s="31">
        <v>43601</v>
      </c>
      <c r="AA347" s="32">
        <v>33.159999999999997</v>
      </c>
      <c r="AB347" s="7">
        <f t="shared" si="48"/>
        <v>30.3158208955224</v>
      </c>
      <c r="AX347" s="28">
        <v>45428</v>
      </c>
      <c r="AY347" s="4">
        <v>112.73</v>
      </c>
      <c r="AZ347" s="7">
        <f t="shared" si="51"/>
        <v>111.65154083187693</v>
      </c>
      <c r="BA347" s="7">
        <f t="shared" si="47"/>
        <v>110.40429886862702</v>
      </c>
      <c r="BC347" s="7">
        <f t="shared" si="43"/>
        <v>0.70750437745236638</v>
      </c>
      <c r="BD347" s="7">
        <f t="shared" si="41"/>
        <v>2.3720120528425923</v>
      </c>
      <c r="BE347" s="7">
        <f t="shared" si="44"/>
        <v>112.3590452093293</v>
      </c>
      <c r="BF347" s="7">
        <f t="shared" si="42"/>
        <v>112.77631092146962</v>
      </c>
      <c r="CC347" s="31">
        <v>43601</v>
      </c>
      <c r="CD347" s="32">
        <v>33.159999999999997</v>
      </c>
      <c r="CE347" s="7">
        <f t="shared" si="49"/>
        <v>30.163216359611329</v>
      </c>
      <c r="CF347" s="131"/>
      <c r="CG347" s="7"/>
      <c r="CH347" s="4"/>
    </row>
    <row r="348" spans="2:86" x14ac:dyDescent="0.5">
      <c r="B348" s="28">
        <v>45429</v>
      </c>
      <c r="C348" s="4">
        <v>113.08</v>
      </c>
      <c r="D348" s="7">
        <f t="shared" si="50"/>
        <v>111.49619047619048</v>
      </c>
      <c r="E348" s="7">
        <f t="shared" si="45"/>
        <v>111.39529411764703</v>
      </c>
      <c r="F348" s="7">
        <f t="shared" si="46"/>
        <v>0.10089635854345147</v>
      </c>
      <c r="Z348" s="31">
        <v>43602</v>
      </c>
      <c r="AA348" s="32">
        <v>32.79</v>
      </c>
      <c r="AB348" s="7">
        <f t="shared" si="48"/>
        <v>30.305323383084591</v>
      </c>
      <c r="AX348" s="28">
        <v>45429</v>
      </c>
      <c r="AY348" s="4">
        <v>113.08</v>
      </c>
      <c r="AZ348" s="7">
        <f t="shared" si="51"/>
        <v>111.78758456217436</v>
      </c>
      <c r="BA348" s="7">
        <f t="shared" si="47"/>
        <v>110.50922832475931</v>
      </c>
      <c r="BC348" s="7">
        <f t="shared" si="43"/>
        <v>0.79096201043876135</v>
      </c>
      <c r="BD348" s="7">
        <f t="shared" si="41"/>
        <v>2.3450588696861274</v>
      </c>
      <c r="BE348" s="7">
        <f t="shared" si="44"/>
        <v>112.57854657261312</v>
      </c>
      <c r="BF348" s="7">
        <f t="shared" si="42"/>
        <v>112.85428719444543</v>
      </c>
      <c r="CC348" s="31">
        <v>43602</v>
      </c>
      <c r="CD348" s="32">
        <v>32.79</v>
      </c>
      <c r="CE348" s="7">
        <f t="shared" si="49"/>
        <v>30.189353510261967</v>
      </c>
      <c r="CF348" s="131"/>
      <c r="CG348" s="7"/>
      <c r="CH348" s="4"/>
    </row>
    <row r="349" spans="2:86" x14ac:dyDescent="0.5">
      <c r="B349" s="28">
        <v>45432</v>
      </c>
      <c r="C349" s="4">
        <v>112.95</v>
      </c>
      <c r="D349" s="7">
        <f t="shared" si="50"/>
        <v>111.74952380952378</v>
      </c>
      <c r="E349" s="7">
        <f t="shared" si="45"/>
        <v>111.435294117647</v>
      </c>
      <c r="F349" s="7">
        <f t="shared" si="46"/>
        <v>0.31422969187677552</v>
      </c>
      <c r="Z349" s="31">
        <v>43605</v>
      </c>
      <c r="AA349" s="32">
        <v>32.130000000000003</v>
      </c>
      <c r="AB349" s="7">
        <f t="shared" si="48"/>
        <v>30.288557213930357</v>
      </c>
      <c r="AX349" s="28">
        <v>45432</v>
      </c>
      <c r="AY349" s="4">
        <v>112.95</v>
      </c>
      <c r="AZ349" s="7">
        <f t="shared" si="51"/>
        <v>111.89829079434823</v>
      </c>
      <c r="BA349" s="7">
        <f t="shared" si="47"/>
        <v>110.60494486104326</v>
      </c>
      <c r="BC349" s="7">
        <f t="shared" si="43"/>
        <v>0.8299633609185264</v>
      </c>
      <c r="BD349" s="7">
        <f t="shared" si="41"/>
        <v>2.3124960074377867</v>
      </c>
      <c r="BE349" s="7">
        <f t="shared" si="44"/>
        <v>112.72825415526675</v>
      </c>
      <c r="BF349" s="7">
        <f t="shared" si="42"/>
        <v>112.91744086848105</v>
      </c>
      <c r="CC349" s="31">
        <v>43605</v>
      </c>
      <c r="CD349" s="32">
        <v>32.130000000000003</v>
      </c>
      <c r="CE349" s="7">
        <f t="shared" si="49"/>
        <v>30.208663425582742</v>
      </c>
      <c r="CF349" s="131"/>
      <c r="CG349" s="7"/>
      <c r="CH349" s="4"/>
    </row>
    <row r="350" spans="2:86" x14ac:dyDescent="0.5">
      <c r="B350" s="28">
        <v>45433</v>
      </c>
      <c r="C350" s="4">
        <v>114.7</v>
      </c>
      <c r="D350" s="7">
        <f t="shared" si="50"/>
        <v>111.94476190476189</v>
      </c>
      <c r="E350" s="7">
        <f t="shared" si="45"/>
        <v>111.55196078431366</v>
      </c>
      <c r="F350" s="7">
        <f t="shared" si="46"/>
        <v>0.39280112044822602</v>
      </c>
      <c r="Z350" s="31">
        <v>43606</v>
      </c>
      <c r="AA350" s="32">
        <v>32.880000000000003</v>
      </c>
      <c r="AB350" s="7">
        <f t="shared" si="48"/>
        <v>30.277611940298517</v>
      </c>
      <c r="AX350" s="28">
        <v>45433</v>
      </c>
      <c r="AY350" s="4">
        <v>114.7</v>
      </c>
      <c r="AZ350" s="7">
        <f t="shared" si="51"/>
        <v>112.16512024250554</v>
      </c>
      <c r="BA350" s="7">
        <f t="shared" si="47"/>
        <v>110.76553525864942</v>
      </c>
      <c r="BC350" s="7">
        <f t="shared" si="43"/>
        <v>1.0133228594251449</v>
      </c>
      <c r="BD350" s="7">
        <f t="shared" si="41"/>
        <v>2.3452624077612683</v>
      </c>
      <c r="BE350" s="7">
        <f t="shared" si="44"/>
        <v>113.17844310193068</v>
      </c>
      <c r="BF350" s="7">
        <f t="shared" si="42"/>
        <v>113.11079766641069</v>
      </c>
      <c r="CC350" s="31">
        <v>43606</v>
      </c>
      <c r="CD350" s="32">
        <v>32.880000000000003</v>
      </c>
      <c r="CE350" s="7">
        <f t="shared" si="49"/>
        <v>30.23524388900978</v>
      </c>
      <c r="CF350" s="131"/>
      <c r="CG350" s="7"/>
      <c r="CH350" s="4"/>
    </row>
    <row r="351" spans="2:86" x14ac:dyDescent="0.5">
      <c r="B351" s="28">
        <v>45434</v>
      </c>
      <c r="C351" s="4">
        <v>113.84</v>
      </c>
      <c r="D351" s="7">
        <f t="shared" si="50"/>
        <v>111.94809523809523</v>
      </c>
      <c r="E351" s="7">
        <f t="shared" si="45"/>
        <v>111.65156862745094</v>
      </c>
      <c r="F351" s="7">
        <f t="shared" si="46"/>
        <v>0.29652661064429253</v>
      </c>
      <c r="Z351" s="31">
        <v>43607</v>
      </c>
      <c r="AA351" s="32">
        <v>32.880000000000003</v>
      </c>
      <c r="AB351" s="7">
        <f t="shared" si="48"/>
        <v>30.271492537313442</v>
      </c>
      <c r="AX351" s="28">
        <v>45434</v>
      </c>
      <c r="AY351" s="4">
        <v>113.84</v>
      </c>
      <c r="AZ351" s="7">
        <f t="shared" si="51"/>
        <v>112.32463260036215</v>
      </c>
      <c r="BA351" s="7">
        <f t="shared" si="47"/>
        <v>110.88610250340828</v>
      </c>
      <c r="BC351" s="7">
        <f t="shared" si="43"/>
        <v>1.0969973263279513</v>
      </c>
      <c r="BD351" s="7">
        <f t="shared" si="41"/>
        <v>2.3391121710862564</v>
      </c>
      <c r="BE351" s="7">
        <f t="shared" si="44"/>
        <v>113.4216299266901</v>
      </c>
      <c r="BF351" s="7">
        <f t="shared" si="42"/>
        <v>113.22521467449454</v>
      </c>
      <c r="CC351" s="31">
        <v>43607</v>
      </c>
      <c r="CD351" s="32">
        <v>32.880000000000003</v>
      </c>
      <c r="CE351" s="7">
        <f t="shared" si="49"/>
        <v>30.261559870213667</v>
      </c>
      <c r="CF351" s="131"/>
      <c r="CG351" s="7"/>
      <c r="CH351" s="4"/>
    </row>
    <row r="352" spans="2:86" x14ac:dyDescent="0.5">
      <c r="B352" s="28">
        <v>45435</v>
      </c>
      <c r="C352" s="4">
        <v>112.88</v>
      </c>
      <c r="D352" s="7">
        <f t="shared" si="50"/>
        <v>111.95571428571429</v>
      </c>
      <c r="E352" s="7">
        <f t="shared" si="45"/>
        <v>111.70921568627446</v>
      </c>
      <c r="F352" s="7">
        <f t="shared" si="46"/>
        <v>0.24649859943983188</v>
      </c>
      <c r="Z352" s="31">
        <v>43608</v>
      </c>
      <c r="AA352" s="32">
        <v>31.94</v>
      </c>
      <c r="AB352" s="7">
        <f t="shared" si="48"/>
        <v>30.257512437810952</v>
      </c>
      <c r="AX352" s="28">
        <v>45435</v>
      </c>
      <c r="AY352" s="4">
        <v>112.88</v>
      </c>
      <c r="AZ352" s="7">
        <f t="shared" si="51"/>
        <v>112.37752473366099</v>
      </c>
      <c r="BA352" s="7">
        <f t="shared" si="47"/>
        <v>110.96429456209815</v>
      </c>
      <c r="BC352" s="7">
        <f t="shared" si="43"/>
        <v>1.0805486013715466</v>
      </c>
      <c r="BD352" s="7">
        <f t="shared" si="41"/>
        <v>2.2932953923662325</v>
      </c>
      <c r="BE352" s="7">
        <f t="shared" si="44"/>
        <v>113.45807333503254</v>
      </c>
      <c r="BF352" s="7">
        <f t="shared" si="42"/>
        <v>113.25758995446438</v>
      </c>
      <c r="CC352" s="31">
        <v>43608</v>
      </c>
      <c r="CD352" s="32">
        <v>31.94</v>
      </c>
      <c r="CE352" s="7">
        <f t="shared" si="49"/>
        <v>30.278260767027461</v>
      </c>
      <c r="CF352" s="131"/>
      <c r="CG352" s="7"/>
      <c r="CH352" s="4"/>
    </row>
    <row r="353" spans="2:86" x14ac:dyDescent="0.5">
      <c r="B353" s="28">
        <v>45436</v>
      </c>
      <c r="C353" s="4">
        <v>115.52</v>
      </c>
      <c r="D353" s="7">
        <f t="shared" si="50"/>
        <v>112.12904761904763</v>
      </c>
      <c r="E353" s="7">
        <f t="shared" si="45"/>
        <v>111.81784313725487</v>
      </c>
      <c r="F353" s="7">
        <f t="shared" si="46"/>
        <v>0.31120448179275684</v>
      </c>
      <c r="Z353" s="31">
        <v>43609</v>
      </c>
      <c r="AA353" s="32">
        <v>31.81</v>
      </c>
      <c r="AB353" s="7">
        <f t="shared" si="48"/>
        <v>30.240348258706476</v>
      </c>
      <c r="AX353" s="28">
        <v>45436</v>
      </c>
      <c r="AY353" s="4">
        <v>115.52</v>
      </c>
      <c r="AZ353" s="7">
        <f t="shared" si="51"/>
        <v>112.67680809235995</v>
      </c>
      <c r="BA353" s="7">
        <f t="shared" si="47"/>
        <v>111.14294967730999</v>
      </c>
      <c r="BC353" s="7">
        <f t="shared" si="43"/>
        <v>1.3005870565697251</v>
      </c>
      <c r="BD353" s="7">
        <f t="shared" si="41"/>
        <v>2.3485448617928597</v>
      </c>
      <c r="BE353" s="7">
        <f t="shared" si="44"/>
        <v>113.97739514892967</v>
      </c>
      <c r="BF353" s="7">
        <f t="shared" si="42"/>
        <v>113.49149453910285</v>
      </c>
      <c r="CC353" s="31">
        <v>43609</v>
      </c>
      <c r="CD353" s="32">
        <v>31.81</v>
      </c>
      <c r="CE353" s="7">
        <f t="shared" si="49"/>
        <v>30.293501953425199</v>
      </c>
      <c r="CF353" s="131"/>
      <c r="CG353" s="7"/>
      <c r="CH353" s="4"/>
    </row>
    <row r="354" spans="2:86" x14ac:dyDescent="0.5">
      <c r="B354" s="28">
        <v>45440</v>
      </c>
      <c r="C354" s="4">
        <v>115.6</v>
      </c>
      <c r="D354" s="7">
        <f t="shared" si="50"/>
        <v>112.28999999999999</v>
      </c>
      <c r="E354" s="7">
        <f t="shared" si="45"/>
        <v>111.92745098039214</v>
      </c>
      <c r="F354" s="7">
        <f t="shared" si="46"/>
        <v>0.36254901960785446</v>
      </c>
      <c r="Z354" s="31">
        <v>43613</v>
      </c>
      <c r="AA354" s="32">
        <v>31.07</v>
      </c>
      <c r="AB354" s="7">
        <f t="shared" si="48"/>
        <v>30.216268656716423</v>
      </c>
      <c r="AX354" s="28">
        <v>45440</v>
      </c>
      <c r="AY354" s="4">
        <v>115.6</v>
      </c>
      <c r="AZ354" s="7">
        <f t="shared" si="51"/>
        <v>112.955207321659</v>
      </c>
      <c r="BA354" s="7">
        <f t="shared" si="47"/>
        <v>111.31773596447429</v>
      </c>
      <c r="BC354" s="7">
        <f t="shared" si="43"/>
        <v>1.4919597178488146</v>
      </c>
      <c r="BD354" s="7">
        <f t="shared" si="41"/>
        <v>2.4004665934718616</v>
      </c>
      <c r="BE354" s="7">
        <f t="shared" si="44"/>
        <v>114.44716703950782</v>
      </c>
      <c r="BF354" s="7">
        <f t="shared" si="42"/>
        <v>113.71820255794616</v>
      </c>
      <c r="CC354" s="31">
        <v>43613</v>
      </c>
      <c r="CD354" s="32">
        <v>31.07</v>
      </c>
      <c r="CE354" s="7">
        <f t="shared" si="49"/>
        <v>30.301228302147337</v>
      </c>
      <c r="CF354" s="131"/>
      <c r="CG354" s="7"/>
      <c r="CH354" s="4"/>
    </row>
    <row r="355" spans="2:86" x14ac:dyDescent="0.5">
      <c r="B355" s="28">
        <v>45441</v>
      </c>
      <c r="C355" s="4">
        <v>113.17</v>
      </c>
      <c r="D355" s="7">
        <f t="shared" si="50"/>
        <v>112.39761904761905</v>
      </c>
      <c r="E355" s="7">
        <f t="shared" si="45"/>
        <v>111.98156862745095</v>
      </c>
      <c r="F355" s="7">
        <f t="shared" si="46"/>
        <v>0.4160504201680908</v>
      </c>
      <c r="Z355" s="31">
        <v>43614</v>
      </c>
      <c r="AA355" s="32">
        <v>30.65</v>
      </c>
      <c r="AB355" s="7">
        <f t="shared" si="48"/>
        <v>30.190895522388058</v>
      </c>
      <c r="AX355" s="28">
        <v>45441</v>
      </c>
      <c r="AY355" s="4">
        <v>113.17</v>
      </c>
      <c r="AZ355" s="7">
        <f t="shared" si="51"/>
        <v>112.97566376721528</v>
      </c>
      <c r="BA355" s="7">
        <f t="shared" si="47"/>
        <v>111.39037376978904</v>
      </c>
      <c r="BC355" s="7">
        <f t="shared" si="43"/>
        <v>1.423428406851869</v>
      </c>
      <c r="BD355" s="7">
        <f t="shared" si="41"/>
        <v>2.3529358004945209</v>
      </c>
      <c r="BE355" s="7">
        <f t="shared" si="44"/>
        <v>114.39909217406715</v>
      </c>
      <c r="BF355" s="7">
        <f t="shared" si="42"/>
        <v>113.74330957028356</v>
      </c>
      <c r="CC355" s="31">
        <v>43614</v>
      </c>
      <c r="CD355" s="32">
        <v>30.65</v>
      </c>
      <c r="CE355" s="7">
        <f t="shared" si="49"/>
        <v>30.304698667300102</v>
      </c>
      <c r="CF355" s="131"/>
      <c r="CG355" s="7"/>
      <c r="CH355" s="4"/>
    </row>
    <row r="356" spans="2:86" x14ac:dyDescent="0.5">
      <c r="B356" s="28">
        <v>45442</v>
      </c>
      <c r="C356" s="4">
        <v>116.77</v>
      </c>
      <c r="D356" s="7">
        <f t="shared" si="50"/>
        <v>112.79714285714284</v>
      </c>
      <c r="E356" s="7">
        <f t="shared" si="45"/>
        <v>112.10882352941177</v>
      </c>
      <c r="F356" s="7">
        <f t="shared" si="46"/>
        <v>0.68831932773107951</v>
      </c>
      <c r="Z356" s="31">
        <v>43615</v>
      </c>
      <c r="AA356" s="32">
        <v>30.66</v>
      </c>
      <c r="AB356" s="7">
        <f t="shared" si="48"/>
        <v>30.168855721393033</v>
      </c>
      <c r="AX356" s="28">
        <v>45442</v>
      </c>
      <c r="AY356" s="4">
        <v>116.77</v>
      </c>
      <c r="AZ356" s="7">
        <f t="shared" si="51"/>
        <v>113.33702912271858</v>
      </c>
      <c r="BA356" s="7">
        <f t="shared" si="47"/>
        <v>111.60133950430712</v>
      </c>
      <c r="BC356" s="7">
        <f t="shared" si="43"/>
        <v>1.6662311436142829</v>
      </c>
      <c r="BD356" s="7">
        <f t="shared" si="41"/>
        <v>2.4434550424589645</v>
      </c>
      <c r="BE356" s="7">
        <f t="shared" si="44"/>
        <v>115.00326026633286</v>
      </c>
      <c r="BF356" s="7">
        <f t="shared" si="42"/>
        <v>114.04479454676608</v>
      </c>
      <c r="CC356" s="31">
        <v>43615</v>
      </c>
      <c r="CD356" s="32">
        <v>30.66</v>
      </c>
      <c r="CE356" s="7">
        <f t="shared" si="49"/>
        <v>30.308234003943884</v>
      </c>
      <c r="CF356" s="131"/>
      <c r="CG356" s="7"/>
      <c r="CH356" s="4"/>
    </row>
    <row r="357" spans="2:86" x14ac:dyDescent="0.5">
      <c r="B357" s="28">
        <v>45443</v>
      </c>
      <c r="C357" s="4">
        <v>116.16</v>
      </c>
      <c r="D357" s="7">
        <f t="shared" si="50"/>
        <v>113.19666666666664</v>
      </c>
      <c r="E357" s="7">
        <f t="shared" si="45"/>
        <v>112.21509803921568</v>
      </c>
      <c r="F357" s="7">
        <f t="shared" si="46"/>
        <v>0.98156862745096873</v>
      </c>
      <c r="Z357" s="31">
        <v>43616</v>
      </c>
      <c r="AA357" s="32">
        <v>29.41</v>
      </c>
      <c r="AB357" s="7">
        <f t="shared" si="48"/>
        <v>30.143333333333327</v>
      </c>
      <c r="AX357" s="28">
        <v>45443</v>
      </c>
      <c r="AY357" s="4">
        <v>116.16</v>
      </c>
      <c r="AZ357" s="7">
        <f t="shared" si="51"/>
        <v>113.60588349198348</v>
      </c>
      <c r="BA357" s="7">
        <f t="shared" si="47"/>
        <v>111.78011050413821</v>
      </c>
      <c r="BC357" s="7">
        <f t="shared" si="43"/>
        <v>1.7897646854922868</v>
      </c>
      <c r="BD357" s="7">
        <f t="shared" si="41"/>
        <v>2.5023353137658262</v>
      </c>
      <c r="BE357" s="7">
        <f t="shared" si="44"/>
        <v>115.39564817747576</v>
      </c>
      <c r="BF357" s="7">
        <f t="shared" si="42"/>
        <v>114.28244581790403</v>
      </c>
      <c r="CC357" s="31">
        <v>43616</v>
      </c>
      <c r="CD357" s="32">
        <v>29.41</v>
      </c>
      <c r="CE357" s="7">
        <f t="shared" si="49"/>
        <v>30.299296352163349</v>
      </c>
      <c r="CF357" s="131"/>
      <c r="CG357" s="7"/>
      <c r="CH357" s="4"/>
    </row>
    <row r="358" spans="2:86" x14ac:dyDescent="0.5">
      <c r="B358" s="28">
        <v>45446</v>
      </c>
      <c r="C358" s="4">
        <v>116.55</v>
      </c>
      <c r="D358" s="7">
        <f t="shared" si="50"/>
        <v>113.41000000000001</v>
      </c>
      <c r="E358" s="7">
        <f t="shared" si="45"/>
        <v>112.29176470588236</v>
      </c>
      <c r="F358" s="7">
        <f t="shared" si="46"/>
        <v>1.1182352941176532</v>
      </c>
      <c r="Z358" s="31">
        <v>43619</v>
      </c>
      <c r="AA358" s="32">
        <v>29.92</v>
      </c>
      <c r="AB358" s="7">
        <f t="shared" si="48"/>
        <v>30.1228855721393</v>
      </c>
      <c r="AX358" s="28">
        <v>45446</v>
      </c>
      <c r="AY358" s="4">
        <v>116.55</v>
      </c>
      <c r="AZ358" s="7">
        <f t="shared" si="51"/>
        <v>113.886275540366</v>
      </c>
      <c r="BA358" s="7">
        <f t="shared" si="47"/>
        <v>111.96716499417201</v>
      </c>
      <c r="BC358" s="7">
        <f t="shared" si="43"/>
        <v>1.918358524969193</v>
      </c>
      <c r="BD358" s="7">
        <f t="shared" si="41"/>
        <v>2.5711941365247384</v>
      </c>
      <c r="BE358" s="7">
        <f t="shared" si="44"/>
        <v>115.80463406533519</v>
      </c>
      <c r="BF358" s="7">
        <f t="shared" si="42"/>
        <v>114.53835913069675</v>
      </c>
      <c r="CC358" s="31">
        <v>43619</v>
      </c>
      <c r="CD358" s="32">
        <v>29.92</v>
      </c>
      <c r="CE358" s="7">
        <f t="shared" si="49"/>
        <v>30.295522259106999</v>
      </c>
      <c r="CF358" s="131"/>
      <c r="CG358" s="7"/>
      <c r="CH358" s="4"/>
    </row>
    <row r="359" spans="2:86" x14ac:dyDescent="0.5">
      <c r="B359" s="28">
        <v>45447</v>
      </c>
      <c r="C359" s="4">
        <v>113.88</v>
      </c>
      <c r="D359" s="7">
        <f t="shared" si="50"/>
        <v>113.6204761904762</v>
      </c>
      <c r="E359" s="7">
        <f t="shared" si="45"/>
        <v>112.27901960784315</v>
      </c>
      <c r="F359" s="7">
        <f t="shared" si="46"/>
        <v>1.3414565826330431</v>
      </c>
      <c r="Z359" s="31">
        <v>43620</v>
      </c>
      <c r="AA359" s="32">
        <v>30.88</v>
      </c>
      <c r="AB359" s="7">
        <f t="shared" si="48"/>
        <v>30.105422885572132</v>
      </c>
      <c r="AX359" s="28">
        <v>45447</v>
      </c>
      <c r="AY359" s="4">
        <v>113.88</v>
      </c>
      <c r="AZ359" s="7">
        <f t="shared" si="51"/>
        <v>113.88567786985494</v>
      </c>
      <c r="BA359" s="7">
        <f t="shared" si="47"/>
        <v>112.04217813165546</v>
      </c>
      <c r="BC359" s="7">
        <f t="shared" si="43"/>
        <v>1.7603742663553419</v>
      </c>
      <c r="BD359" s="7">
        <f t="shared" si="41"/>
        <v>2.5331465387063901</v>
      </c>
      <c r="BE359" s="7">
        <f t="shared" si="44"/>
        <v>115.64605213621029</v>
      </c>
      <c r="BF359" s="7">
        <f t="shared" si="42"/>
        <v>114.57532467036185</v>
      </c>
      <c r="CC359" s="31">
        <v>43620</v>
      </c>
      <c r="CD359" s="32">
        <v>30.88</v>
      </c>
      <c r="CE359" s="7">
        <f t="shared" si="49"/>
        <v>30.30133795802136</v>
      </c>
      <c r="CF359" s="131"/>
      <c r="CG359" s="7"/>
      <c r="CH359" s="4"/>
    </row>
    <row r="360" spans="2:86" x14ac:dyDescent="0.5">
      <c r="B360" s="28">
        <v>45448</v>
      </c>
      <c r="C360" s="4">
        <v>116.28</v>
      </c>
      <c r="D360" s="7">
        <f t="shared" si="50"/>
        <v>113.84904761904764</v>
      </c>
      <c r="E360" s="7">
        <f t="shared" si="45"/>
        <v>112.35156862745099</v>
      </c>
      <c r="F360" s="7">
        <f t="shared" si="46"/>
        <v>1.4974789915966511</v>
      </c>
      <c r="Z360" s="31">
        <v>43621</v>
      </c>
      <c r="AA360" s="32">
        <v>31.53</v>
      </c>
      <c r="AB360" s="7">
        <f t="shared" si="48"/>
        <v>30.092189054726362</v>
      </c>
      <c r="AX360" s="28">
        <v>45448</v>
      </c>
      <c r="AY360" s="4">
        <v>116.28</v>
      </c>
      <c r="AZ360" s="7">
        <f t="shared" si="51"/>
        <v>114.11370854891638</v>
      </c>
      <c r="BA360" s="7">
        <f t="shared" si="47"/>
        <v>112.20836722453173</v>
      </c>
      <c r="BC360" s="7">
        <f t="shared" si="43"/>
        <v>1.8242388486979166</v>
      </c>
      <c r="BD360" s="7">
        <f t="shared" ref="BD360:BD423" si="52">BA360-AVERAGE(BA310:BA360)</f>
        <v>2.5878635910139423</v>
      </c>
      <c r="BE360" s="7">
        <f t="shared" si="44"/>
        <v>115.93794739761429</v>
      </c>
      <c r="BF360" s="7">
        <f t="shared" ref="BF360:BF423" si="53">BA360+BD360</f>
        <v>114.79623081554567</v>
      </c>
      <c r="CC360" s="31">
        <v>43621</v>
      </c>
      <c r="CD360" s="32">
        <v>31.53</v>
      </c>
      <c r="CE360" s="7">
        <f t="shared" si="49"/>
        <v>30.313563450976371</v>
      </c>
      <c r="CF360" s="131"/>
      <c r="CG360" s="7"/>
      <c r="CH360" s="4"/>
    </row>
    <row r="361" spans="2:86" x14ac:dyDescent="0.5">
      <c r="B361" s="28">
        <v>45449</v>
      </c>
      <c r="C361" s="4">
        <v>112.97</v>
      </c>
      <c r="D361" s="7">
        <f t="shared" si="50"/>
        <v>113.83904761904762</v>
      </c>
      <c r="E361" s="7">
        <f t="shared" si="45"/>
        <v>112.34274509803925</v>
      </c>
      <c r="F361" s="7">
        <f t="shared" si="46"/>
        <v>1.4963025210083742</v>
      </c>
      <c r="Z361" s="31">
        <v>43622</v>
      </c>
      <c r="AA361" s="32">
        <v>31.84</v>
      </c>
      <c r="AB361" s="7">
        <f t="shared" si="48"/>
        <v>30.083283582089546</v>
      </c>
      <c r="AX361" s="28">
        <v>45449</v>
      </c>
      <c r="AY361" s="4">
        <v>112.97</v>
      </c>
      <c r="AZ361" s="7">
        <f t="shared" si="51"/>
        <v>114.00478392521006</v>
      </c>
      <c r="BA361" s="7">
        <f t="shared" si="47"/>
        <v>112.23823517651087</v>
      </c>
      <c r="BC361" s="7">
        <f t="shared" si="43"/>
        <v>1.5677353755792893</v>
      </c>
      <c r="BD361" s="7">
        <f t="shared" si="52"/>
        <v>2.5109769757569609</v>
      </c>
      <c r="BE361" s="7">
        <f t="shared" si="44"/>
        <v>115.57251930078935</v>
      </c>
      <c r="BF361" s="7">
        <f t="shared" si="53"/>
        <v>114.74921215226783</v>
      </c>
      <c r="CC361" s="31">
        <v>43622</v>
      </c>
      <c r="CD361" s="32">
        <v>31.84</v>
      </c>
      <c r="CE361" s="7">
        <f t="shared" si="49"/>
        <v>30.328751874349742</v>
      </c>
      <c r="CF361" s="131"/>
      <c r="CG361" s="7"/>
      <c r="CH361" s="4"/>
    </row>
    <row r="362" spans="2:86" x14ac:dyDescent="0.5">
      <c r="B362" s="28">
        <v>45450</v>
      </c>
      <c r="C362" s="4">
        <v>112.36</v>
      </c>
      <c r="D362" s="7">
        <f t="shared" si="50"/>
        <v>113.79333333333335</v>
      </c>
      <c r="E362" s="7">
        <f t="shared" si="45"/>
        <v>112.31274509803923</v>
      </c>
      <c r="F362" s="7">
        <f t="shared" si="46"/>
        <v>1.4805882352941211</v>
      </c>
      <c r="Z362" s="31">
        <v>43623</v>
      </c>
      <c r="AA362" s="32">
        <v>32.65</v>
      </c>
      <c r="AB362" s="7">
        <f t="shared" si="48"/>
        <v>30.077960199004966</v>
      </c>
      <c r="AX362" s="28">
        <v>45450</v>
      </c>
      <c r="AY362" s="4">
        <v>112.36</v>
      </c>
      <c r="AZ362" s="7">
        <f t="shared" si="51"/>
        <v>113.84813783709481</v>
      </c>
      <c r="BA362" s="7">
        <f t="shared" si="47"/>
        <v>112.24301026762809</v>
      </c>
      <c r="BC362" s="7">
        <f t="shared" si="43"/>
        <v>1.2819193080638058</v>
      </c>
      <c r="BD362" s="7">
        <f t="shared" si="52"/>
        <v>2.4143604238433909</v>
      </c>
      <c r="BE362" s="7">
        <f t="shared" si="44"/>
        <v>115.13005714515862</v>
      </c>
      <c r="BF362" s="7">
        <f t="shared" si="53"/>
        <v>114.65737069147148</v>
      </c>
      <c r="CC362" s="31">
        <v>43623</v>
      </c>
      <c r="CD362" s="32">
        <v>32.65</v>
      </c>
      <c r="CE362" s="7">
        <f t="shared" si="49"/>
        <v>30.35184887062487</v>
      </c>
      <c r="CF362" s="131"/>
      <c r="CG362" s="7"/>
      <c r="CH362" s="4"/>
    </row>
    <row r="363" spans="2:86" x14ac:dyDescent="0.5">
      <c r="B363" s="28">
        <v>45453</v>
      </c>
      <c r="C363" s="4">
        <v>118.77</v>
      </c>
      <c r="D363" s="7">
        <f t="shared" si="50"/>
        <v>114.10666666666668</v>
      </c>
      <c r="E363" s="7">
        <f t="shared" si="45"/>
        <v>112.4145098039216</v>
      </c>
      <c r="F363" s="7">
        <f t="shared" si="46"/>
        <v>1.6921568627450796</v>
      </c>
      <c r="Z363" s="31">
        <v>43626</v>
      </c>
      <c r="AA363" s="32">
        <v>32.86</v>
      </c>
      <c r="AB363" s="7">
        <f t="shared" si="48"/>
        <v>30.071243781094516</v>
      </c>
      <c r="AX363" s="28">
        <v>45453</v>
      </c>
      <c r="AY363" s="4">
        <v>118.77</v>
      </c>
      <c r="AZ363" s="7">
        <f t="shared" si="51"/>
        <v>114.31688661451435</v>
      </c>
      <c r="BA363" s="7">
        <f t="shared" si="47"/>
        <v>112.49897064928975</v>
      </c>
      <c r="BC363" s="7">
        <f t="shared" si="43"/>
        <v>1.6039587390418575</v>
      </c>
      <c r="BD363" s="7">
        <f t="shared" si="52"/>
        <v>2.5689145325584946</v>
      </c>
      <c r="BE363" s="7">
        <f t="shared" si="44"/>
        <v>115.9208453535562</v>
      </c>
      <c r="BF363" s="7">
        <f t="shared" si="53"/>
        <v>115.06788518184824</v>
      </c>
      <c r="CC363" s="31">
        <v>43626</v>
      </c>
      <c r="CD363" s="32">
        <v>32.86</v>
      </c>
      <c r="CE363" s="7">
        <f t="shared" si="49"/>
        <v>30.376805598280345</v>
      </c>
      <c r="CF363" s="131"/>
      <c r="CG363" s="7"/>
      <c r="CH363" s="4"/>
    </row>
    <row r="364" spans="2:86" x14ac:dyDescent="0.5">
      <c r="B364" s="28">
        <v>45454</v>
      </c>
      <c r="C364" s="4">
        <v>116.71</v>
      </c>
      <c r="D364" s="7">
        <f t="shared" si="50"/>
        <v>114.32809523809526</v>
      </c>
      <c r="E364" s="7">
        <f t="shared" si="45"/>
        <v>112.4980392156863</v>
      </c>
      <c r="F364" s="7">
        <f t="shared" si="46"/>
        <v>1.8300560224089537</v>
      </c>
      <c r="Z364" s="31">
        <v>43627</v>
      </c>
      <c r="AA364" s="32">
        <v>32.950000000000003</v>
      </c>
      <c r="AB364" s="7">
        <f t="shared" si="48"/>
        <v>30.064278606965161</v>
      </c>
      <c r="AX364" s="28">
        <v>45454</v>
      </c>
      <c r="AY364" s="4">
        <v>116.71</v>
      </c>
      <c r="AZ364" s="7">
        <f t="shared" si="51"/>
        <v>114.54480217503679</v>
      </c>
      <c r="BA364" s="7">
        <f t="shared" si="47"/>
        <v>112.66410905519996</v>
      </c>
      <c r="BC364" s="7">
        <f t="shared" ref="BC364:BC427" si="54">AZ364-AVERAGE(AZ344:AZ364)</f>
        <v>1.6780488364573785</v>
      </c>
      <c r="BD364" s="7">
        <f t="shared" si="52"/>
        <v>2.6333477189018311</v>
      </c>
      <c r="BE364" s="7">
        <f t="shared" ref="BE364:BE427" si="55">AZ364+BC364</f>
        <v>116.22285101149417</v>
      </c>
      <c r="BF364" s="7">
        <f t="shared" si="53"/>
        <v>115.29745677410179</v>
      </c>
      <c r="CC364" s="31">
        <v>43627</v>
      </c>
      <c r="CD364" s="32">
        <v>32.950000000000003</v>
      </c>
      <c r="CE364" s="7">
        <f t="shared" si="49"/>
        <v>30.402409522675566</v>
      </c>
      <c r="CF364" s="131"/>
      <c r="CG364" s="7"/>
      <c r="CH364" s="4"/>
    </row>
    <row r="365" spans="2:86" x14ac:dyDescent="0.5">
      <c r="B365" s="28">
        <v>45455</v>
      </c>
      <c r="C365" s="4">
        <v>118.38</v>
      </c>
      <c r="D365" s="7">
        <f t="shared" si="50"/>
        <v>114.73761904761906</v>
      </c>
      <c r="E365" s="7">
        <f t="shared" si="45"/>
        <v>112.61392156862748</v>
      </c>
      <c r="F365" s="7">
        <f t="shared" si="46"/>
        <v>2.1236974789915877</v>
      </c>
      <c r="Z365" s="31">
        <v>43628</v>
      </c>
      <c r="AA365" s="32">
        <v>32.770000000000003</v>
      </c>
      <c r="AB365" s="7">
        <f t="shared" si="48"/>
        <v>30.055074626865661</v>
      </c>
      <c r="AX365" s="28">
        <v>45455</v>
      </c>
      <c r="AY365" s="4">
        <v>118.38</v>
      </c>
      <c r="AZ365" s="7">
        <f t="shared" si="51"/>
        <v>114.91005911074757</v>
      </c>
      <c r="BA365" s="7">
        <f t="shared" si="47"/>
        <v>112.88826164127055</v>
      </c>
      <c r="BC365" s="7">
        <f t="shared" si="54"/>
        <v>1.8651280855929429</v>
      </c>
      <c r="BD365" s="7">
        <f t="shared" si="52"/>
        <v>2.7561999037045979</v>
      </c>
      <c r="BE365" s="7">
        <f t="shared" si="55"/>
        <v>116.77518719634051</v>
      </c>
      <c r="BF365" s="7">
        <f t="shared" si="53"/>
        <v>115.64446154497514</v>
      </c>
      <c r="CC365" s="31">
        <v>43628</v>
      </c>
      <c r="CD365" s="32">
        <v>32.770000000000003</v>
      </c>
      <c r="CE365" s="7">
        <f t="shared" si="49"/>
        <v>30.4259676368778</v>
      </c>
      <c r="CF365" s="131"/>
      <c r="CG365" s="7"/>
      <c r="CH365" s="4"/>
    </row>
    <row r="366" spans="2:86" x14ac:dyDescent="0.5">
      <c r="B366" s="28">
        <v>45456</v>
      </c>
      <c r="C366" s="4">
        <v>116.28</v>
      </c>
      <c r="D366" s="7">
        <f t="shared" si="50"/>
        <v>114.99523809523812</v>
      </c>
      <c r="E366" s="7">
        <f t="shared" si="45"/>
        <v>112.72607843137258</v>
      </c>
      <c r="F366" s="7">
        <f t="shared" si="46"/>
        <v>2.2691596638655369</v>
      </c>
      <c r="Z366" s="31">
        <v>43629</v>
      </c>
      <c r="AA366" s="32">
        <v>33.35</v>
      </c>
      <c r="AB366" s="7">
        <f t="shared" si="48"/>
        <v>30.049353233830836</v>
      </c>
      <c r="AX366" s="28">
        <v>45456</v>
      </c>
      <c r="AY366" s="4">
        <v>116.28</v>
      </c>
      <c r="AZ366" s="7">
        <f t="shared" si="51"/>
        <v>115.04052967162875</v>
      </c>
      <c r="BA366" s="7">
        <f t="shared" si="47"/>
        <v>113.0212709886717</v>
      </c>
      <c r="BC366" s="7">
        <f t="shared" si="54"/>
        <v>1.809855115990004</v>
      </c>
      <c r="BD366" s="7">
        <f t="shared" si="52"/>
        <v>2.7874831062505905</v>
      </c>
      <c r="BE366" s="7">
        <f t="shared" si="55"/>
        <v>116.85038478761875</v>
      </c>
      <c r="BF366" s="7">
        <f t="shared" si="53"/>
        <v>115.80875409492229</v>
      </c>
      <c r="CC366" s="31">
        <v>43629</v>
      </c>
      <c r="CD366" s="32">
        <v>33.35</v>
      </c>
      <c r="CE366" s="7">
        <f t="shared" si="49"/>
        <v>30.455062486262101</v>
      </c>
      <c r="CF366" s="131"/>
      <c r="CG366" s="7"/>
      <c r="CH366" s="4"/>
    </row>
    <row r="367" spans="2:86" x14ac:dyDescent="0.5">
      <c r="B367" s="28">
        <v>45457</v>
      </c>
      <c r="C367" s="4">
        <v>115.87</v>
      </c>
      <c r="D367" s="7">
        <f t="shared" si="50"/>
        <v>115.02142857142856</v>
      </c>
      <c r="E367" s="7">
        <f t="shared" si="45"/>
        <v>112.79039215686277</v>
      </c>
      <c r="F367" s="7">
        <f t="shared" si="46"/>
        <v>2.2310364145657928</v>
      </c>
      <c r="Z367" s="31">
        <v>43630</v>
      </c>
      <c r="AA367" s="32">
        <v>33.36</v>
      </c>
      <c r="AB367" s="7">
        <f t="shared" si="48"/>
        <v>30.042686567164171</v>
      </c>
      <c r="AX367" s="28">
        <v>45457</v>
      </c>
      <c r="AY367" s="4">
        <v>115.87</v>
      </c>
      <c r="AZ367" s="7">
        <f t="shared" si="51"/>
        <v>115.11952684575935</v>
      </c>
      <c r="BA367" s="7">
        <f t="shared" si="47"/>
        <v>113.13298585186105</v>
      </c>
      <c r="BC367" s="7">
        <f t="shared" si="54"/>
        <v>1.7183042886168209</v>
      </c>
      <c r="BD367" s="7">
        <f t="shared" si="52"/>
        <v>2.7989389782853635</v>
      </c>
      <c r="BE367" s="7">
        <f t="shared" si="55"/>
        <v>116.83783113437617</v>
      </c>
      <c r="BF367" s="7">
        <f t="shared" si="53"/>
        <v>115.93192483014641</v>
      </c>
      <c r="CC367" s="31">
        <v>43630</v>
      </c>
      <c r="CD367" s="32">
        <v>33.36</v>
      </c>
      <c r="CE367" s="7">
        <f t="shared" si="49"/>
        <v>30.483967337145064</v>
      </c>
      <c r="CF367" s="131"/>
      <c r="CG367" s="7"/>
      <c r="CH367" s="4"/>
    </row>
    <row r="368" spans="2:86" x14ac:dyDescent="0.5">
      <c r="B368" s="28">
        <v>45460</v>
      </c>
      <c r="C368" s="4">
        <v>116.29</v>
      </c>
      <c r="D368" s="7">
        <f t="shared" si="50"/>
        <v>115.19095238095237</v>
      </c>
      <c r="E368" s="7">
        <f t="shared" si="45"/>
        <v>112.89254901960787</v>
      </c>
      <c r="F368" s="7">
        <f t="shared" si="46"/>
        <v>2.2984033613444979</v>
      </c>
      <c r="Z368" s="31">
        <v>43633</v>
      </c>
      <c r="AA368" s="32">
        <v>33.26</v>
      </c>
      <c r="AB368" s="7">
        <f t="shared" si="48"/>
        <v>30.035422885572135</v>
      </c>
      <c r="AX368" s="28">
        <v>45460</v>
      </c>
      <c r="AY368" s="4">
        <v>116.29</v>
      </c>
      <c r="AZ368" s="7">
        <f t="shared" si="51"/>
        <v>115.23100047949656</v>
      </c>
      <c r="BA368" s="7">
        <f t="shared" si="47"/>
        <v>113.25679032825866</v>
      </c>
      <c r="BC368" s="7">
        <f t="shared" si="54"/>
        <v>1.6593274629435371</v>
      </c>
      <c r="BD368" s="7">
        <f t="shared" si="52"/>
        <v>2.8224100371915029</v>
      </c>
      <c r="BE368" s="7">
        <f t="shared" si="55"/>
        <v>116.89032794244009</v>
      </c>
      <c r="BF368" s="7">
        <f t="shared" si="53"/>
        <v>116.07920036545016</v>
      </c>
      <c r="CC368" s="31">
        <v>43633</v>
      </c>
      <c r="CD368" s="32">
        <v>33.26</v>
      </c>
      <c r="CE368" s="7">
        <f t="shared" si="49"/>
        <v>30.51158955269586</v>
      </c>
      <c r="CF368" s="131"/>
      <c r="CG368" s="7"/>
      <c r="CH368" s="4"/>
    </row>
    <row r="369" spans="2:86" x14ac:dyDescent="0.5">
      <c r="B369" s="28">
        <v>45461</v>
      </c>
      <c r="C369" s="4">
        <v>117.32</v>
      </c>
      <c r="D369" s="7">
        <f t="shared" si="50"/>
        <v>115.39285714285714</v>
      </c>
      <c r="E369" s="7">
        <f t="shared" si="45"/>
        <v>112.94450980392158</v>
      </c>
      <c r="F369" s="7">
        <f t="shared" si="46"/>
        <v>2.4483473389355623</v>
      </c>
      <c r="Z369" s="31">
        <v>43634</v>
      </c>
      <c r="AA369" s="32">
        <v>33.46</v>
      </c>
      <c r="AB369" s="7">
        <f t="shared" si="48"/>
        <v>30.029004975124369</v>
      </c>
      <c r="AX369" s="28">
        <v>45461</v>
      </c>
      <c r="AY369" s="4">
        <v>117.32</v>
      </c>
      <c r="AZ369" s="7">
        <f t="shared" si="51"/>
        <v>115.4299528147826</v>
      </c>
      <c r="BA369" s="7">
        <f t="shared" si="47"/>
        <v>113.41613188401323</v>
      </c>
      <c r="BC369" s="7">
        <f t="shared" si="54"/>
        <v>1.6848336909625345</v>
      </c>
      <c r="BD369" s="7">
        <f t="shared" si="52"/>
        <v>2.8833151414615656</v>
      </c>
      <c r="BE369" s="7">
        <f t="shared" si="55"/>
        <v>117.11478650574513</v>
      </c>
      <c r="BF369" s="7">
        <f t="shared" si="53"/>
        <v>116.29944702547479</v>
      </c>
      <c r="CC369" s="31">
        <v>43634</v>
      </c>
      <c r="CD369" s="32">
        <v>33.46</v>
      </c>
      <c r="CE369" s="7">
        <f t="shared" si="49"/>
        <v>30.540926970081969</v>
      </c>
      <c r="CF369" s="131"/>
      <c r="CG369" s="7"/>
      <c r="CH369" s="4"/>
    </row>
    <row r="370" spans="2:86" x14ac:dyDescent="0.5">
      <c r="B370" s="28">
        <v>45463</v>
      </c>
      <c r="C370" s="4">
        <v>118.43</v>
      </c>
      <c r="D370" s="7">
        <f t="shared" si="50"/>
        <v>115.6538095238095</v>
      </c>
      <c r="E370" s="7">
        <f t="shared" si="45"/>
        <v>112.99098039215686</v>
      </c>
      <c r="F370" s="7">
        <f t="shared" si="46"/>
        <v>2.6628291316526429</v>
      </c>
      <c r="Z370" s="31">
        <v>43635</v>
      </c>
      <c r="AA370" s="32">
        <v>34.119999999999997</v>
      </c>
      <c r="AB370" s="7">
        <f t="shared" si="48"/>
        <v>30.025870646766155</v>
      </c>
      <c r="AX370" s="28">
        <v>45463</v>
      </c>
      <c r="AY370" s="4">
        <v>118.43</v>
      </c>
      <c r="AZ370" s="7">
        <f t="shared" si="51"/>
        <v>115.71567159432711</v>
      </c>
      <c r="BA370" s="7">
        <f t="shared" si="47"/>
        <v>113.61275416307153</v>
      </c>
      <c r="BC370" s="7">
        <f t="shared" si="54"/>
        <v>1.7887724324128129</v>
      </c>
      <c r="BD370" s="7">
        <f t="shared" si="52"/>
        <v>2.9835388460255672</v>
      </c>
      <c r="BE370" s="7">
        <f t="shared" si="55"/>
        <v>117.50444402673992</v>
      </c>
      <c r="BF370" s="7">
        <f t="shared" si="53"/>
        <v>116.5962930090971</v>
      </c>
      <c r="CC370" s="31">
        <v>43635</v>
      </c>
      <c r="CD370" s="32">
        <v>34.119999999999997</v>
      </c>
      <c r="CE370" s="7">
        <f t="shared" si="49"/>
        <v>30.576539637046331</v>
      </c>
      <c r="CF370" s="131"/>
      <c r="CG370" s="7"/>
      <c r="CH370" s="4"/>
    </row>
    <row r="371" spans="2:86" x14ac:dyDescent="0.5">
      <c r="B371" s="28">
        <v>45464</v>
      </c>
      <c r="C371" s="4">
        <v>117.78</v>
      </c>
      <c r="D371" s="7">
        <f t="shared" si="50"/>
        <v>115.80047619047619</v>
      </c>
      <c r="E371" s="7">
        <f t="shared" si="45"/>
        <v>113.10686274509804</v>
      </c>
      <c r="F371" s="7">
        <f t="shared" si="46"/>
        <v>2.6936134453781477</v>
      </c>
      <c r="Z371" s="31">
        <v>43636</v>
      </c>
      <c r="AA371" s="32">
        <v>34.18</v>
      </c>
      <c r="AB371" s="7">
        <f t="shared" si="48"/>
        <v>30.024726368159193</v>
      </c>
      <c r="AX371" s="28">
        <v>45464</v>
      </c>
      <c r="AY371" s="4">
        <v>117.78</v>
      </c>
      <c r="AZ371" s="7">
        <f t="shared" si="51"/>
        <v>115.91227429962929</v>
      </c>
      <c r="BA371" s="7">
        <f t="shared" si="47"/>
        <v>113.77617556844127</v>
      </c>
      <c r="BC371" s="7">
        <f t="shared" si="54"/>
        <v>1.8069392302329135</v>
      </c>
      <c r="BD371" s="7">
        <f t="shared" si="52"/>
        <v>3.04979760715797</v>
      </c>
      <c r="BE371" s="7">
        <f t="shared" si="55"/>
        <v>117.7192135298622</v>
      </c>
      <c r="BF371" s="7">
        <f t="shared" si="53"/>
        <v>116.82597317559924</v>
      </c>
      <c r="CC371" s="31">
        <v>43636</v>
      </c>
      <c r="CD371" s="32">
        <v>34.18</v>
      </c>
      <c r="CE371" s="7">
        <f t="shared" si="49"/>
        <v>30.612394964040895</v>
      </c>
      <c r="CF371" s="131"/>
      <c r="CG371" s="7"/>
      <c r="CH371" s="4"/>
    </row>
    <row r="372" spans="2:86" x14ac:dyDescent="0.5">
      <c r="B372" s="28">
        <v>45467</v>
      </c>
      <c r="C372" s="4">
        <v>118.28</v>
      </c>
      <c r="D372" s="7">
        <f t="shared" si="50"/>
        <v>116.01190476190479</v>
      </c>
      <c r="E372" s="7">
        <f t="shared" si="45"/>
        <v>113.18647058823528</v>
      </c>
      <c r="F372" s="7">
        <f t="shared" si="46"/>
        <v>2.8254341736695068</v>
      </c>
      <c r="Z372" s="31">
        <v>43637</v>
      </c>
      <c r="AA372" s="32">
        <v>34.020000000000003</v>
      </c>
      <c r="AB372" s="7">
        <f t="shared" si="48"/>
        <v>30.022189054726358</v>
      </c>
      <c r="AX372" s="28">
        <v>45467</v>
      </c>
      <c r="AY372" s="4">
        <v>118.28</v>
      </c>
      <c r="AZ372" s="7">
        <f t="shared" si="51"/>
        <v>116.13777198537889</v>
      </c>
      <c r="BA372" s="7">
        <f t="shared" si="47"/>
        <v>113.95279613438476</v>
      </c>
      <c r="BC372" s="7">
        <f t="shared" si="54"/>
        <v>1.8508588500293683</v>
      </c>
      <c r="BD372" s="7">
        <f t="shared" si="52"/>
        <v>3.1299439524366619</v>
      </c>
      <c r="BE372" s="7">
        <f t="shared" si="55"/>
        <v>117.98863083540826</v>
      </c>
      <c r="BF372" s="7">
        <f t="shared" si="53"/>
        <v>117.08274008682142</v>
      </c>
      <c r="CC372" s="31">
        <v>43637</v>
      </c>
      <c r="CD372" s="32">
        <v>34.020000000000003</v>
      </c>
      <c r="CE372" s="7">
        <f t="shared" si="49"/>
        <v>30.646301481811633</v>
      </c>
      <c r="CF372" s="131"/>
      <c r="CG372" s="7"/>
      <c r="CH372" s="4"/>
    </row>
    <row r="373" spans="2:86" x14ac:dyDescent="0.5">
      <c r="B373" s="28">
        <v>45468</v>
      </c>
      <c r="C373" s="4">
        <v>118.47</v>
      </c>
      <c r="D373" s="7">
        <f t="shared" si="50"/>
        <v>116.27809523809525</v>
      </c>
      <c r="E373" s="7">
        <f t="shared" ref="E373:E436" si="56">AVERAGE(C323:C373)</f>
        <v>113.29333333333334</v>
      </c>
      <c r="F373" s="7">
        <f t="shared" si="46"/>
        <v>2.9847619047619105</v>
      </c>
      <c r="Z373" s="31">
        <v>43640</v>
      </c>
      <c r="AA373" s="32">
        <v>33.32</v>
      </c>
      <c r="AB373" s="7">
        <f t="shared" si="48"/>
        <v>30.015223880597002</v>
      </c>
      <c r="AX373" s="28">
        <v>45468</v>
      </c>
      <c r="AY373" s="4">
        <v>118.47</v>
      </c>
      <c r="AZ373" s="7">
        <f t="shared" si="51"/>
        <v>116.35988893915233</v>
      </c>
      <c r="BA373" s="7">
        <f t="shared" si="47"/>
        <v>114.12994138401672</v>
      </c>
      <c r="BC373" s="7">
        <f t="shared" si="54"/>
        <v>1.8833394130651016</v>
      </c>
      <c r="BD373" s="7">
        <f t="shared" si="52"/>
        <v>3.2102075882888101</v>
      </c>
      <c r="BE373" s="7">
        <f t="shared" si="55"/>
        <v>118.24322835221743</v>
      </c>
      <c r="BF373" s="7">
        <f t="shared" si="53"/>
        <v>117.34014897230553</v>
      </c>
      <c r="CC373" s="31">
        <v>43640</v>
      </c>
      <c r="CD373" s="32">
        <v>33.32</v>
      </c>
      <c r="CE373" s="7">
        <f t="shared" si="49"/>
        <v>30.672905447166741</v>
      </c>
      <c r="CF373" s="131"/>
      <c r="CG373" s="7"/>
      <c r="CH373" s="4"/>
    </row>
    <row r="374" spans="2:86" x14ac:dyDescent="0.5">
      <c r="B374" s="28">
        <v>45469</v>
      </c>
      <c r="C374" s="4">
        <v>118.06</v>
      </c>
      <c r="D374" s="7">
        <f t="shared" si="50"/>
        <v>116.39904761904762</v>
      </c>
      <c r="E374" s="7">
        <f t="shared" si="56"/>
        <v>113.44882352941177</v>
      </c>
      <c r="F374" s="7">
        <f t="shared" ref="F374:F437" si="57">D374-E374</f>
        <v>2.9502240896358529</v>
      </c>
      <c r="Z374" s="31">
        <v>43641</v>
      </c>
      <c r="AA374" s="32">
        <v>33.369999999999997</v>
      </c>
      <c r="AB374" s="7">
        <f t="shared" si="48"/>
        <v>30.010298507462675</v>
      </c>
      <c r="AX374" s="28">
        <v>45469</v>
      </c>
      <c r="AY374" s="4">
        <v>118.06</v>
      </c>
      <c r="AZ374" s="7">
        <f t="shared" si="51"/>
        <v>116.52180427828067</v>
      </c>
      <c r="BA374" s="7">
        <f t="shared" si="47"/>
        <v>114.28406132974155</v>
      </c>
      <c r="BC374" s="7">
        <f t="shared" si="54"/>
        <v>1.8621596957209903</v>
      </c>
      <c r="BD374" s="7">
        <f t="shared" si="52"/>
        <v>3.2651475444574203</v>
      </c>
      <c r="BE374" s="7">
        <f t="shared" si="55"/>
        <v>118.38396397400166</v>
      </c>
      <c r="BF374" s="7">
        <f t="shared" si="53"/>
        <v>117.54920887419897</v>
      </c>
      <c r="CC374" s="31">
        <v>43641</v>
      </c>
      <c r="CD374" s="32">
        <v>33.369999999999997</v>
      </c>
      <c r="CE374" s="7">
        <f t="shared" si="49"/>
        <v>30.699742208886473</v>
      </c>
      <c r="CF374" s="131"/>
      <c r="CG374" s="7"/>
      <c r="CH374" s="4"/>
    </row>
    <row r="375" spans="2:86" x14ac:dyDescent="0.5">
      <c r="B375" s="28">
        <v>45470</v>
      </c>
      <c r="C375" s="4">
        <v>118</v>
      </c>
      <c r="D375" s="7">
        <f t="shared" si="50"/>
        <v>116.51333333333332</v>
      </c>
      <c r="E375" s="7">
        <f t="shared" si="56"/>
        <v>113.65313725490196</v>
      </c>
      <c r="F375" s="7">
        <f t="shared" si="57"/>
        <v>2.8601960784313576</v>
      </c>
      <c r="Z375" s="31">
        <v>43642</v>
      </c>
      <c r="AA375" s="32">
        <v>33.520000000000003</v>
      </c>
      <c r="AB375" s="7">
        <f t="shared" si="48"/>
        <v>30.00796019900497</v>
      </c>
      <c r="AX375" s="28">
        <v>45470</v>
      </c>
      <c r="AY375" s="4">
        <v>118</v>
      </c>
      <c r="AZ375" s="7">
        <f t="shared" si="51"/>
        <v>116.66258482320632</v>
      </c>
      <c r="BA375" s="7">
        <f t="shared" ref="BA375:BA438" si="58">AY375*$BA$1+BA374*(1-$BA$1)</f>
        <v>114.42978441484972</v>
      </c>
      <c r="BC375" s="7">
        <f t="shared" si="54"/>
        <v>1.8263984548586905</v>
      </c>
      <c r="BD375" s="7">
        <f t="shared" si="52"/>
        <v>3.3075677484040966</v>
      </c>
      <c r="BE375" s="7">
        <f t="shared" si="55"/>
        <v>118.48898327806501</v>
      </c>
      <c r="BF375" s="7">
        <f t="shared" si="53"/>
        <v>117.73735216325382</v>
      </c>
      <c r="CC375" s="31">
        <v>43642</v>
      </c>
      <c r="CD375" s="32">
        <v>33.520000000000003</v>
      </c>
      <c r="CE375" s="7">
        <f t="shared" si="49"/>
        <v>30.727804475464719</v>
      </c>
      <c r="CF375" s="131"/>
      <c r="CG375" s="7"/>
      <c r="CH375" s="4"/>
    </row>
    <row r="376" spans="2:86" x14ac:dyDescent="0.5">
      <c r="B376" s="28">
        <v>45471</v>
      </c>
      <c r="C376" s="4">
        <v>118.07</v>
      </c>
      <c r="D376" s="7">
        <f t="shared" si="50"/>
        <v>116.74666666666666</v>
      </c>
      <c r="E376" s="7">
        <f t="shared" si="56"/>
        <v>113.85392156862746</v>
      </c>
      <c r="F376" s="7">
        <f t="shared" si="57"/>
        <v>2.8927450980391995</v>
      </c>
      <c r="Z376" s="31">
        <v>43643</v>
      </c>
      <c r="AA376" s="32">
        <v>34.25</v>
      </c>
      <c r="AB376" s="7">
        <f t="shared" si="48"/>
        <v>30.011840796019897</v>
      </c>
      <c r="AX376" s="28">
        <v>45471</v>
      </c>
      <c r="AY376" s="4">
        <v>118.07</v>
      </c>
      <c r="AZ376" s="7">
        <f t="shared" si="51"/>
        <v>116.79662436385333</v>
      </c>
      <c r="BA376" s="7">
        <f t="shared" si="58"/>
        <v>114.57253796720855</v>
      </c>
      <c r="BC376" s="7">
        <f t="shared" si="54"/>
        <v>1.7784874909038848</v>
      </c>
      <c r="BD376" s="7">
        <f t="shared" si="52"/>
        <v>3.3431956183244154</v>
      </c>
      <c r="BE376" s="7">
        <f t="shared" si="55"/>
        <v>118.57511185475721</v>
      </c>
      <c r="BF376" s="7">
        <f t="shared" si="53"/>
        <v>117.91573358553296</v>
      </c>
      <c r="CC376" s="31">
        <v>43643</v>
      </c>
      <c r="CD376" s="32">
        <v>34.25</v>
      </c>
      <c r="CE376" s="7">
        <f t="shared" si="49"/>
        <v>30.762851197101888</v>
      </c>
      <c r="CF376" s="131"/>
      <c r="CG376" s="7"/>
      <c r="CH376" s="4"/>
    </row>
    <row r="377" spans="2:86" x14ac:dyDescent="0.5">
      <c r="B377" s="28">
        <v>45474</v>
      </c>
      <c r="C377" s="4">
        <v>118.74</v>
      </c>
      <c r="D377" s="7">
        <f t="shared" si="50"/>
        <v>116.8404761904762</v>
      </c>
      <c r="E377" s="7">
        <f t="shared" si="56"/>
        <v>114.07450980392157</v>
      </c>
      <c r="F377" s="7">
        <f t="shared" si="57"/>
        <v>2.7659663865546236</v>
      </c>
      <c r="Z377" s="31">
        <v>43644</v>
      </c>
      <c r="AA377" s="32">
        <v>34.299999999999997</v>
      </c>
      <c r="AB377" s="7">
        <f t="shared" si="48"/>
        <v>30.014079601990044</v>
      </c>
      <c r="AX377" s="28">
        <v>45474</v>
      </c>
      <c r="AY377" s="4">
        <v>118.74</v>
      </c>
      <c r="AZ377" s="7">
        <f t="shared" si="51"/>
        <v>116.98170775777206</v>
      </c>
      <c r="BA377" s="7">
        <f t="shared" si="58"/>
        <v>114.73596785084743</v>
      </c>
      <c r="BC377" s="7">
        <f t="shared" si="54"/>
        <v>1.7900147593438618</v>
      </c>
      <c r="BD377" s="7">
        <f t="shared" si="52"/>
        <v>3.3950503076481198</v>
      </c>
      <c r="BE377" s="7">
        <f t="shared" si="55"/>
        <v>118.77172251711592</v>
      </c>
      <c r="BF377" s="7">
        <f t="shared" si="53"/>
        <v>118.13101815849555</v>
      </c>
      <c r="CC377" s="31">
        <v>43644</v>
      </c>
      <c r="CD377" s="32">
        <v>34.299999999999997</v>
      </c>
      <c r="CE377" s="7">
        <f t="shared" si="49"/>
        <v>30.798046707578489</v>
      </c>
      <c r="CF377" s="131"/>
      <c r="CG377" s="7"/>
      <c r="CH377" s="4"/>
    </row>
    <row r="378" spans="2:86" x14ac:dyDescent="0.5">
      <c r="B378" s="28">
        <v>45475</v>
      </c>
      <c r="C378" s="4">
        <v>120.04</v>
      </c>
      <c r="D378" s="7">
        <f t="shared" si="50"/>
        <v>117.02523809523811</v>
      </c>
      <c r="E378" s="7">
        <f t="shared" si="56"/>
        <v>114.32431372549017</v>
      </c>
      <c r="F378" s="7">
        <f t="shared" si="57"/>
        <v>2.7009243697479377</v>
      </c>
      <c r="Z378" s="31">
        <v>43647</v>
      </c>
      <c r="AA378" s="32">
        <v>35.28</v>
      </c>
      <c r="AB378" s="7">
        <f t="shared" si="48"/>
        <v>30.019054726368154</v>
      </c>
      <c r="AX378" s="28">
        <v>45475</v>
      </c>
      <c r="AY378" s="4">
        <v>120.04</v>
      </c>
      <c r="AZ378" s="7">
        <f t="shared" si="51"/>
        <v>117.27297368560329</v>
      </c>
      <c r="BA378" s="7">
        <f t="shared" si="58"/>
        <v>114.94396911159851</v>
      </c>
      <c r="BC378" s="7">
        <f t="shared" si="54"/>
        <v>1.9066573446217774</v>
      </c>
      <c r="BD378" s="7">
        <f t="shared" si="52"/>
        <v>3.486055639681922</v>
      </c>
      <c r="BE378" s="7">
        <f t="shared" si="55"/>
        <v>119.17963103022507</v>
      </c>
      <c r="BF378" s="7">
        <f t="shared" si="53"/>
        <v>118.43002475128043</v>
      </c>
      <c r="CC378" s="31">
        <v>43647</v>
      </c>
      <c r="CD378" s="32">
        <v>35.28</v>
      </c>
      <c r="CE378" s="7">
        <f t="shared" si="49"/>
        <v>30.842643257751838</v>
      </c>
      <c r="CF378" s="131"/>
      <c r="CG378" s="7"/>
      <c r="CH378" s="4"/>
    </row>
    <row r="379" spans="2:86" x14ac:dyDescent="0.5">
      <c r="B379" s="28">
        <v>45476</v>
      </c>
      <c r="C379" s="4">
        <v>119.8</v>
      </c>
      <c r="D379" s="7">
        <f t="shared" si="50"/>
        <v>117.17999999999999</v>
      </c>
      <c r="E379" s="7">
        <f t="shared" si="56"/>
        <v>114.56294117647057</v>
      </c>
      <c r="F379" s="7">
        <f t="shared" si="57"/>
        <v>2.617058823529419</v>
      </c>
      <c r="Z379" s="31">
        <v>43648</v>
      </c>
      <c r="AA379" s="32">
        <v>35.69</v>
      </c>
      <c r="AB379" s="7">
        <f t="shared" si="48"/>
        <v>30.02646766169153</v>
      </c>
      <c r="AX379" s="28">
        <v>45476</v>
      </c>
      <c r="AY379" s="4">
        <v>119.8</v>
      </c>
      <c r="AZ379" s="7">
        <f t="shared" si="51"/>
        <v>117.51364285840297</v>
      </c>
      <c r="BA379" s="7">
        <f t="shared" si="58"/>
        <v>115.1344016954574</v>
      </c>
      <c r="BC379" s="7">
        <f t="shared" si="54"/>
        <v>1.9745947403720976</v>
      </c>
      <c r="BD379" s="7">
        <f t="shared" si="52"/>
        <v>3.5547224312053487</v>
      </c>
      <c r="BE379" s="7">
        <f t="shared" si="55"/>
        <v>119.48823759877507</v>
      </c>
      <c r="BF379" s="7">
        <f t="shared" si="53"/>
        <v>118.68912412666275</v>
      </c>
      <c r="CC379" s="31">
        <v>43648</v>
      </c>
      <c r="CD379" s="32">
        <v>35.69</v>
      </c>
      <c r="CE379" s="7">
        <f t="shared" si="49"/>
        <v>30.890875663147341</v>
      </c>
      <c r="CF379" s="131"/>
      <c r="CG379" s="7"/>
      <c r="CH379" s="4"/>
    </row>
    <row r="380" spans="2:86" x14ac:dyDescent="0.5">
      <c r="B380" s="28">
        <v>45478</v>
      </c>
      <c r="C380" s="4">
        <v>118.74</v>
      </c>
      <c r="D380" s="7">
        <f t="shared" si="50"/>
        <v>117.41142857142856</v>
      </c>
      <c r="E380" s="7">
        <f t="shared" si="56"/>
        <v>114.72254901960783</v>
      </c>
      <c r="F380" s="7">
        <f t="shared" si="57"/>
        <v>2.6888795518207331</v>
      </c>
      <c r="Z380" s="31">
        <v>43649</v>
      </c>
      <c r="AA380" s="32">
        <v>35.659999999999997</v>
      </c>
      <c r="AB380" s="7">
        <f t="shared" si="48"/>
        <v>30.034328358208946</v>
      </c>
      <c r="AX380" s="28">
        <v>45478</v>
      </c>
      <c r="AY380" s="4">
        <v>118.74</v>
      </c>
      <c r="AZ380" s="7">
        <f t="shared" si="51"/>
        <v>117.63043877665031</v>
      </c>
      <c r="BA380" s="7">
        <f t="shared" si="58"/>
        <v>115.27579770740024</v>
      </c>
      <c r="BC380" s="7">
        <f t="shared" si="54"/>
        <v>1.9130687106767965</v>
      </c>
      <c r="BD380" s="7">
        <f t="shared" si="52"/>
        <v>3.572868648820517</v>
      </c>
      <c r="BE380" s="7">
        <f t="shared" si="55"/>
        <v>119.5435074873271</v>
      </c>
      <c r="BF380" s="7">
        <f t="shared" si="53"/>
        <v>118.84866635622076</v>
      </c>
      <c r="CC380" s="31">
        <v>43649</v>
      </c>
      <c r="CD380" s="32">
        <v>35.659999999999997</v>
      </c>
      <c r="CE380" s="7">
        <f t="shared" si="49"/>
        <v>30.938329636648366</v>
      </c>
      <c r="CF380" s="131"/>
      <c r="CG380" s="7"/>
      <c r="CH380" s="4"/>
    </row>
    <row r="381" spans="2:86" x14ac:dyDescent="0.5">
      <c r="B381" s="28">
        <v>45481</v>
      </c>
      <c r="C381" s="4">
        <v>115.92</v>
      </c>
      <c r="D381" s="7">
        <f t="shared" si="50"/>
        <v>117.3942857142857</v>
      </c>
      <c r="E381" s="7">
        <f t="shared" si="56"/>
        <v>114.76470588235294</v>
      </c>
      <c r="F381" s="7">
        <f t="shared" si="57"/>
        <v>2.6295798319327588</v>
      </c>
      <c r="Z381" s="31">
        <v>43651</v>
      </c>
      <c r="AA381" s="32">
        <v>35.78</v>
      </c>
      <c r="AB381" s="7">
        <f t="shared" si="48"/>
        <v>30.041194029850736</v>
      </c>
      <c r="AX381" s="28">
        <v>45481</v>
      </c>
      <c r="AY381" s="4">
        <v>115.92</v>
      </c>
      <c r="AZ381" s="7">
        <f t="shared" si="51"/>
        <v>117.46753984554076</v>
      </c>
      <c r="BA381" s="7">
        <f t="shared" si="58"/>
        <v>115.30106054240416</v>
      </c>
      <c r="BC381" s="7">
        <f t="shared" si="54"/>
        <v>1.5904635273470404</v>
      </c>
      <c r="BD381" s="7">
        <f t="shared" si="52"/>
        <v>3.4780618044607792</v>
      </c>
      <c r="BE381" s="7">
        <f t="shared" si="55"/>
        <v>119.0580033728878</v>
      </c>
      <c r="BF381" s="7">
        <f t="shared" si="53"/>
        <v>118.77912234686494</v>
      </c>
      <c r="CC381" s="31">
        <v>43651</v>
      </c>
      <c r="CD381" s="32">
        <v>35.78</v>
      </c>
      <c r="CE381" s="7">
        <f t="shared" si="49"/>
        <v>30.986505461159329</v>
      </c>
      <c r="CF381" s="131"/>
      <c r="CG381" s="7"/>
      <c r="CH381" s="4"/>
    </row>
    <row r="382" spans="2:86" x14ac:dyDescent="0.5">
      <c r="B382" s="28">
        <v>45482</v>
      </c>
      <c r="C382" s="4">
        <v>116.68</v>
      </c>
      <c r="D382" s="7">
        <f t="shared" si="50"/>
        <v>117.57095238095238</v>
      </c>
      <c r="E382" s="7">
        <f t="shared" si="56"/>
        <v>114.84235294117649</v>
      </c>
      <c r="F382" s="7">
        <f t="shared" si="57"/>
        <v>2.7285994397758913</v>
      </c>
      <c r="Z382" s="31">
        <v>43654</v>
      </c>
      <c r="AA382" s="32">
        <v>35.15</v>
      </c>
      <c r="AB382" s="7">
        <f t="shared" si="48"/>
        <v>30.046567164179088</v>
      </c>
      <c r="AX382" s="28">
        <v>45482</v>
      </c>
      <c r="AY382" s="4">
        <v>116.68</v>
      </c>
      <c r="AZ382" s="7">
        <f t="shared" si="51"/>
        <v>117.39253605072736</v>
      </c>
      <c r="BA382" s="7">
        <f t="shared" si="58"/>
        <v>115.35513659956479</v>
      </c>
      <c r="BC382" s="7">
        <f t="shared" si="54"/>
        <v>1.3541382027471087</v>
      </c>
      <c r="BD382" s="7">
        <f t="shared" si="52"/>
        <v>3.4137318144357778</v>
      </c>
      <c r="BE382" s="7">
        <f t="shared" si="55"/>
        <v>118.74667425347447</v>
      </c>
      <c r="BF382" s="7">
        <f t="shared" si="53"/>
        <v>118.76886841400056</v>
      </c>
      <c r="CC382" s="31">
        <v>43654</v>
      </c>
      <c r="CD382" s="32">
        <v>35.15</v>
      </c>
      <c r="CE382" s="7">
        <f t="shared" si="49"/>
        <v>31.027933267515955</v>
      </c>
      <c r="CF382" s="131"/>
      <c r="CG382" s="7"/>
      <c r="CH382" s="4"/>
    </row>
    <row r="383" spans="2:86" x14ac:dyDescent="0.5">
      <c r="B383" s="28">
        <v>45483</v>
      </c>
      <c r="C383" s="4">
        <v>119.21</v>
      </c>
      <c r="D383" s="7">
        <f t="shared" si="50"/>
        <v>117.89714285714284</v>
      </c>
      <c r="E383" s="7">
        <f t="shared" si="56"/>
        <v>114.98607843137256</v>
      </c>
      <c r="F383" s="7">
        <f t="shared" si="57"/>
        <v>2.9110644257702774</v>
      </c>
      <c r="Z383" s="31">
        <v>43655</v>
      </c>
      <c r="AA383" s="32">
        <v>35.75</v>
      </c>
      <c r="AB383" s="7">
        <f t="shared" si="48"/>
        <v>30.05353233830844</v>
      </c>
      <c r="AX383" s="28">
        <v>45483</v>
      </c>
      <c r="AY383" s="4">
        <v>119.21</v>
      </c>
      <c r="AZ383" s="7">
        <f t="shared" si="51"/>
        <v>117.56562785541999</v>
      </c>
      <c r="BA383" s="7">
        <f t="shared" si="58"/>
        <v>115.50630771330735</v>
      </c>
      <c r="BC383" s="7">
        <f t="shared" si="54"/>
        <v>1.350206673233771</v>
      </c>
      <c r="BD383" s="7">
        <f t="shared" si="52"/>
        <v>3.445503961659</v>
      </c>
      <c r="BE383" s="7">
        <f t="shared" si="55"/>
        <v>118.91583452865376</v>
      </c>
      <c r="BF383" s="7">
        <f t="shared" si="53"/>
        <v>118.95181167496635</v>
      </c>
      <c r="CC383" s="31">
        <v>43655</v>
      </c>
      <c r="CD383" s="32">
        <v>35.75</v>
      </c>
      <c r="CE383" s="7">
        <f t="shared" si="49"/>
        <v>31.074919006147638</v>
      </c>
      <c r="CF383" s="131"/>
      <c r="CG383" s="7"/>
      <c r="CH383" s="4"/>
    </row>
    <row r="384" spans="2:86" x14ac:dyDescent="0.5">
      <c r="B384" s="28">
        <v>45484</v>
      </c>
      <c r="C384" s="4">
        <v>121.1</v>
      </c>
      <c r="D384" s="7">
        <f t="shared" si="50"/>
        <v>118.00809523809522</v>
      </c>
      <c r="E384" s="7">
        <f t="shared" si="56"/>
        <v>115.1601960784314</v>
      </c>
      <c r="F384" s="7">
        <f t="shared" si="57"/>
        <v>2.8478991596638252</v>
      </c>
      <c r="Z384" s="31">
        <v>43656</v>
      </c>
      <c r="AA384" s="32">
        <v>35.86</v>
      </c>
      <c r="AB384" s="7">
        <f t="shared" si="48"/>
        <v>30.06059701492536</v>
      </c>
      <c r="AX384" s="28">
        <v>45484</v>
      </c>
      <c r="AY384" s="4">
        <v>121.1</v>
      </c>
      <c r="AZ384" s="7">
        <f t="shared" si="51"/>
        <v>117.90223472633237</v>
      </c>
      <c r="BA384" s="7">
        <f t="shared" si="58"/>
        <v>115.72566819513844</v>
      </c>
      <c r="BC384" s="7">
        <f t="shared" si="54"/>
        <v>1.5160826816786113</v>
      </c>
      <c r="BD384" s="7">
        <f t="shared" si="52"/>
        <v>3.5433196463613257</v>
      </c>
      <c r="BE384" s="7">
        <f t="shared" si="55"/>
        <v>119.41831740801098</v>
      </c>
      <c r="BF384" s="7">
        <f t="shared" si="53"/>
        <v>119.26898784149977</v>
      </c>
      <c r="CC384" s="31">
        <v>43656</v>
      </c>
      <c r="CD384" s="32">
        <v>35.86</v>
      </c>
      <c r="CE384" s="7">
        <f t="shared" si="49"/>
        <v>31.122531752355126</v>
      </c>
      <c r="CF384" s="131"/>
      <c r="CG384" s="7"/>
      <c r="CH384" s="4"/>
    </row>
    <row r="385" spans="2:86" x14ac:dyDescent="0.5">
      <c r="B385" s="28">
        <v>45485</v>
      </c>
      <c r="C385" s="4">
        <v>120.54</v>
      </c>
      <c r="D385" s="7">
        <f t="shared" si="50"/>
        <v>118.19047619047618</v>
      </c>
      <c r="E385" s="7">
        <f t="shared" si="56"/>
        <v>115.34901960784316</v>
      </c>
      <c r="F385" s="7">
        <f t="shared" si="57"/>
        <v>2.8414565826330147</v>
      </c>
      <c r="Z385" s="31">
        <v>43657</v>
      </c>
      <c r="AA385" s="32">
        <v>35.86</v>
      </c>
      <c r="AB385" s="7">
        <f t="shared" si="48"/>
        <v>30.063830845771129</v>
      </c>
      <c r="AX385" s="28">
        <v>45485</v>
      </c>
      <c r="AY385" s="4">
        <v>120.54</v>
      </c>
      <c r="AZ385" s="7">
        <f t="shared" si="51"/>
        <v>118.15345046668168</v>
      </c>
      <c r="BA385" s="7">
        <f t="shared" si="58"/>
        <v>115.91446552081929</v>
      </c>
      <c r="BC385" s="7">
        <f t="shared" si="54"/>
        <v>1.5954580271877035</v>
      </c>
      <c r="BD385" s="7">
        <f t="shared" si="52"/>
        <v>3.6079337932552704</v>
      </c>
      <c r="BE385" s="7">
        <f t="shared" si="55"/>
        <v>119.74890849386938</v>
      </c>
      <c r="BF385" s="7">
        <f t="shared" si="53"/>
        <v>119.52239931407456</v>
      </c>
      <c r="CC385" s="31">
        <v>43657</v>
      </c>
      <c r="CD385" s="32">
        <v>35.86</v>
      </c>
      <c r="CE385" s="7">
        <f t="shared" si="49"/>
        <v>31.169670739893881</v>
      </c>
      <c r="CF385" s="131"/>
      <c r="CG385" s="7"/>
      <c r="CH385" s="4"/>
    </row>
    <row r="386" spans="2:86" x14ac:dyDescent="0.5">
      <c r="B386" s="28">
        <v>45488</v>
      </c>
      <c r="C386" s="4">
        <v>122.5</v>
      </c>
      <c r="D386" s="7">
        <f t="shared" si="50"/>
        <v>118.38666666666666</v>
      </c>
      <c r="E386" s="7">
        <f t="shared" si="56"/>
        <v>115.62588235294119</v>
      </c>
      <c r="F386" s="7">
        <f t="shared" si="57"/>
        <v>2.7607843137254662</v>
      </c>
      <c r="Z386" s="31">
        <v>43658</v>
      </c>
      <c r="AA386" s="32">
        <v>35.81</v>
      </c>
      <c r="AB386" s="7">
        <f t="shared" si="48"/>
        <v>30.062537313432827</v>
      </c>
      <c r="AX386" s="28">
        <v>45488</v>
      </c>
      <c r="AY386" s="4">
        <v>122.5</v>
      </c>
      <c r="AZ386" s="7">
        <f t="shared" si="51"/>
        <v>118.56740756509295</v>
      </c>
      <c r="BA386" s="7">
        <f t="shared" si="58"/>
        <v>116.1727217749048</v>
      </c>
      <c r="BC386" s="7">
        <f t="shared" si="54"/>
        <v>1.8352556753920339</v>
      </c>
      <c r="BD386" s="7">
        <f t="shared" si="52"/>
        <v>3.7360194345808821</v>
      </c>
      <c r="BE386" s="7">
        <f t="shared" si="55"/>
        <v>120.40266324048498</v>
      </c>
      <c r="BF386" s="7">
        <f t="shared" si="53"/>
        <v>119.90874120948568</v>
      </c>
      <c r="CC386" s="31">
        <v>43658</v>
      </c>
      <c r="CD386" s="32">
        <v>35.81</v>
      </c>
      <c r="CE386" s="7">
        <f t="shared" si="49"/>
        <v>31.215843170342701</v>
      </c>
      <c r="CF386" s="131"/>
      <c r="CG386" s="7"/>
      <c r="CH386" s="4"/>
    </row>
    <row r="387" spans="2:86" x14ac:dyDescent="0.5">
      <c r="B387" s="28">
        <v>45489</v>
      </c>
      <c r="C387" s="4">
        <v>124</v>
      </c>
      <c r="D387" s="7">
        <f t="shared" si="50"/>
        <v>118.75428571428571</v>
      </c>
      <c r="E387" s="7">
        <f t="shared" si="56"/>
        <v>115.94411764705885</v>
      </c>
      <c r="F387" s="7">
        <f t="shared" si="57"/>
        <v>2.8101680672268685</v>
      </c>
      <c r="Z387" s="31">
        <v>43661</v>
      </c>
      <c r="AA387" s="32">
        <v>35.380000000000003</v>
      </c>
      <c r="AB387" s="7">
        <f t="shared" si="48"/>
        <v>30.059950248756209</v>
      </c>
      <c r="AX387" s="28">
        <v>45489</v>
      </c>
      <c r="AY387" s="4">
        <v>124</v>
      </c>
      <c r="AZ387" s="7">
        <f t="shared" si="51"/>
        <v>119.08479732079839</v>
      </c>
      <c r="BA387" s="7">
        <f t="shared" si="58"/>
        <v>116.47967386216344</v>
      </c>
      <c r="BC387" s="7">
        <f t="shared" si="54"/>
        <v>2.1600612573274987</v>
      </c>
      <c r="BD387" s="7">
        <f t="shared" si="52"/>
        <v>3.9054258235361914</v>
      </c>
      <c r="BE387" s="7">
        <f t="shared" si="55"/>
        <v>121.24485857812589</v>
      </c>
      <c r="BF387" s="7">
        <f t="shared" si="53"/>
        <v>120.38509968569963</v>
      </c>
      <c r="CC387" s="31">
        <v>43661</v>
      </c>
      <c r="CD387" s="32">
        <v>35.380000000000003</v>
      </c>
      <c r="CE387" s="7">
        <f t="shared" si="49"/>
        <v>31.257277566657702</v>
      </c>
      <c r="CF387" s="131"/>
      <c r="CG387" s="7"/>
      <c r="CH387" s="4"/>
    </row>
    <row r="388" spans="2:86" x14ac:dyDescent="0.5">
      <c r="B388" s="28">
        <v>45490</v>
      </c>
      <c r="C388" s="4">
        <v>121.18</v>
      </c>
      <c r="D388" s="7">
        <f t="shared" si="50"/>
        <v>119.00714285714287</v>
      </c>
      <c r="E388" s="7">
        <f t="shared" si="56"/>
        <v>116.12274509803926</v>
      </c>
      <c r="F388" s="7">
        <f t="shared" si="57"/>
        <v>2.8843977591036065</v>
      </c>
      <c r="Z388" s="31">
        <v>43662</v>
      </c>
      <c r="AA388" s="32">
        <v>35.58</v>
      </c>
      <c r="AB388" s="7">
        <f t="shared" si="48"/>
        <v>30.057263681592033</v>
      </c>
      <c r="AX388" s="28">
        <v>45490</v>
      </c>
      <c r="AY388" s="4">
        <v>121.18</v>
      </c>
      <c r="AZ388" s="7">
        <f t="shared" si="51"/>
        <v>119.2843404331033</v>
      </c>
      <c r="BA388" s="7">
        <f t="shared" si="58"/>
        <v>116.66400037737272</v>
      </c>
      <c r="BC388" s="7">
        <f t="shared" si="54"/>
        <v>2.1612799130922014</v>
      </c>
      <c r="BD388" s="7">
        <f t="shared" si="52"/>
        <v>3.9505955913175512</v>
      </c>
      <c r="BE388" s="7">
        <f t="shared" si="55"/>
        <v>121.4456203461955</v>
      </c>
      <c r="BF388" s="7">
        <f t="shared" si="53"/>
        <v>120.61459596869027</v>
      </c>
      <c r="CC388" s="31">
        <v>43662</v>
      </c>
      <c r="CD388" s="32">
        <v>35.58</v>
      </c>
      <c r="CE388" s="7">
        <f t="shared" si="49"/>
        <v>31.300289730173546</v>
      </c>
      <c r="CF388" s="131"/>
      <c r="CG388" s="7"/>
      <c r="CH388" s="4"/>
    </row>
    <row r="389" spans="2:86" x14ac:dyDescent="0.5">
      <c r="B389" s="28">
        <v>45491</v>
      </c>
      <c r="C389" s="4">
        <v>120.33</v>
      </c>
      <c r="D389" s="7">
        <f t="shared" si="50"/>
        <v>119.1995238095238</v>
      </c>
      <c r="E389" s="7">
        <f t="shared" si="56"/>
        <v>116.3358823529412</v>
      </c>
      <c r="F389" s="7">
        <f t="shared" si="57"/>
        <v>2.8636414565825987</v>
      </c>
      <c r="Z389" s="31">
        <v>43663</v>
      </c>
      <c r="AA389" s="32">
        <v>34.94</v>
      </c>
      <c r="AB389" s="7">
        <f t="shared" si="48"/>
        <v>30.054179104477601</v>
      </c>
      <c r="AX389" s="28">
        <v>45491</v>
      </c>
      <c r="AY389" s="4">
        <v>120.33</v>
      </c>
      <c r="AZ389" s="7">
        <f t="shared" si="51"/>
        <v>119.38392705852202</v>
      </c>
      <c r="BA389" s="7">
        <f t="shared" si="58"/>
        <v>116.80776506845615</v>
      </c>
      <c r="BC389" s="7">
        <f t="shared" si="54"/>
        <v>2.0631081299858778</v>
      </c>
      <c r="BD389" s="7">
        <f t="shared" si="52"/>
        <v>3.9523023386015126</v>
      </c>
      <c r="BE389" s="7">
        <f t="shared" si="55"/>
        <v>121.4470351885079</v>
      </c>
      <c r="BF389" s="7">
        <f t="shared" si="53"/>
        <v>120.76006740705766</v>
      </c>
      <c r="CC389" s="31">
        <v>43663</v>
      </c>
      <c r="CD389" s="32">
        <v>34.94</v>
      </c>
      <c r="CE389" s="7">
        <f t="shared" si="49"/>
        <v>31.336505752758885</v>
      </c>
      <c r="CF389" s="131"/>
      <c r="CG389" s="7"/>
      <c r="CH389" s="4"/>
    </row>
    <row r="390" spans="2:86" x14ac:dyDescent="0.5">
      <c r="B390" s="28">
        <v>45492</v>
      </c>
      <c r="C390" s="4">
        <v>120.51</v>
      </c>
      <c r="D390" s="7">
        <f t="shared" si="50"/>
        <v>119.35142857142856</v>
      </c>
      <c r="E390" s="7">
        <f t="shared" si="56"/>
        <v>116.51294117647062</v>
      </c>
      <c r="F390" s="7">
        <f t="shared" si="57"/>
        <v>2.8384873949579372</v>
      </c>
      <c r="Z390" s="31">
        <v>43664</v>
      </c>
      <c r="AA390" s="32">
        <v>34.25</v>
      </c>
      <c r="AB390" s="7">
        <f t="shared" si="48"/>
        <v>30.050796019900485</v>
      </c>
      <c r="AX390" s="28">
        <v>45492</v>
      </c>
      <c r="AY390" s="4">
        <v>120.51</v>
      </c>
      <c r="AZ390" s="7">
        <f t="shared" si="51"/>
        <v>119.49117210056754</v>
      </c>
      <c r="BA390" s="7">
        <f t="shared" si="58"/>
        <v>116.95295075204611</v>
      </c>
      <c r="BC390" s="7">
        <f t="shared" si="54"/>
        <v>1.976961777470251</v>
      </c>
      <c r="BD390" s="7">
        <f t="shared" si="52"/>
        <v>3.9540574948731688</v>
      </c>
      <c r="BE390" s="7">
        <f t="shared" si="55"/>
        <v>121.46813387803779</v>
      </c>
      <c r="BF390" s="7">
        <f t="shared" si="53"/>
        <v>120.90700824691928</v>
      </c>
      <c r="CC390" s="31">
        <v>43664</v>
      </c>
      <c r="CD390" s="32">
        <v>34.25</v>
      </c>
      <c r="CE390" s="7">
        <f t="shared" si="49"/>
        <v>31.365495745268749</v>
      </c>
      <c r="CF390" s="131"/>
      <c r="CG390" s="7"/>
      <c r="CH390" s="4"/>
    </row>
    <row r="391" spans="2:86" x14ac:dyDescent="0.5">
      <c r="B391" s="28">
        <v>45495</v>
      </c>
      <c r="C391" s="4">
        <v>123.99</v>
      </c>
      <c r="D391" s="7">
        <f t="shared" si="50"/>
        <v>119.61619047619045</v>
      </c>
      <c r="E391" s="7">
        <f t="shared" si="56"/>
        <v>116.72490196078434</v>
      </c>
      <c r="F391" s="7">
        <f t="shared" si="57"/>
        <v>2.8912885154061172</v>
      </c>
      <c r="Z391" s="31">
        <v>43665</v>
      </c>
      <c r="AA391" s="32">
        <v>34.229999999999997</v>
      </c>
      <c r="AB391" s="7">
        <f t="shared" si="48"/>
        <v>30.049203980099485</v>
      </c>
      <c r="AX391" s="28">
        <v>45495</v>
      </c>
      <c r="AY391" s="4">
        <v>123.99</v>
      </c>
      <c r="AZ391" s="7">
        <f t="shared" si="51"/>
        <v>119.91963190051348</v>
      </c>
      <c r="BA391" s="7">
        <f t="shared" si="58"/>
        <v>117.22891346765215</v>
      </c>
      <c r="BC391" s="7">
        <f t="shared" si="54"/>
        <v>2.2052329914073141</v>
      </c>
      <c r="BD391" s="7">
        <f t="shared" si="52"/>
        <v>4.08390222210231</v>
      </c>
      <c r="BE391" s="7">
        <f t="shared" si="55"/>
        <v>122.12486489192079</v>
      </c>
      <c r="BF391" s="7">
        <f t="shared" si="53"/>
        <v>121.31281568975446</v>
      </c>
      <c r="CC391" s="31">
        <v>43665</v>
      </c>
      <c r="CD391" s="32">
        <v>34.229999999999997</v>
      </c>
      <c r="CE391" s="7">
        <f t="shared" si="49"/>
        <v>31.393998275166574</v>
      </c>
      <c r="CF391" s="131"/>
      <c r="CG391" s="7"/>
      <c r="CH391" s="4"/>
    </row>
    <row r="392" spans="2:86" x14ac:dyDescent="0.5">
      <c r="B392" s="28">
        <v>45496</v>
      </c>
      <c r="C392" s="4">
        <v>124.84</v>
      </c>
      <c r="D392" s="7">
        <f t="shared" si="50"/>
        <v>119.95238095238095</v>
      </c>
      <c r="E392" s="7">
        <f t="shared" si="56"/>
        <v>116.95078431372552</v>
      </c>
      <c r="F392" s="7">
        <f t="shared" si="57"/>
        <v>3.0015966386554283</v>
      </c>
      <c r="Z392" s="31">
        <v>43668</v>
      </c>
      <c r="AA392" s="32">
        <v>35.15</v>
      </c>
      <c r="AB392" s="7">
        <f t="shared" si="48"/>
        <v>30.047512437810923</v>
      </c>
      <c r="AX392" s="28">
        <v>45496</v>
      </c>
      <c r="AY392" s="4">
        <v>124.84</v>
      </c>
      <c r="AZ392" s="7">
        <f t="shared" si="51"/>
        <v>120.38823838617886</v>
      </c>
      <c r="BA392" s="7">
        <f t="shared" si="58"/>
        <v>117.52738744931284</v>
      </c>
      <c r="BC392" s="7">
        <f t="shared" si="54"/>
        <v>2.4606983300941465</v>
      </c>
      <c r="BD392" s="7">
        <f t="shared" si="52"/>
        <v>4.2331302010894376</v>
      </c>
      <c r="BE392" s="7">
        <f t="shared" si="55"/>
        <v>122.848936716273</v>
      </c>
      <c r="BF392" s="7">
        <f t="shared" si="53"/>
        <v>121.76051765040228</v>
      </c>
      <c r="CC392" s="31">
        <v>43668</v>
      </c>
      <c r="CD392" s="32">
        <v>35.15</v>
      </c>
      <c r="CE392" s="7">
        <f t="shared" si="49"/>
        <v>31.431371426657456</v>
      </c>
      <c r="CF392" s="131"/>
      <c r="CG392" s="7"/>
      <c r="CH392" s="4"/>
    </row>
    <row r="393" spans="2:86" x14ac:dyDescent="0.5">
      <c r="B393" s="28">
        <v>45497</v>
      </c>
      <c r="C393" s="4">
        <v>121.72</v>
      </c>
      <c r="D393" s="7">
        <f t="shared" si="50"/>
        <v>120.11619047619045</v>
      </c>
      <c r="E393" s="7">
        <f t="shared" si="56"/>
        <v>117.13764705882357</v>
      </c>
      <c r="F393" s="7">
        <f t="shared" si="57"/>
        <v>2.978543417366879</v>
      </c>
      <c r="Z393" s="31">
        <v>43669</v>
      </c>
      <c r="AA393" s="32">
        <v>35.17</v>
      </c>
      <c r="AB393" s="7">
        <f t="shared" si="48"/>
        <v>30.046218905472614</v>
      </c>
      <c r="AX393" s="28">
        <v>45497</v>
      </c>
      <c r="AY393" s="4">
        <v>121.72</v>
      </c>
      <c r="AZ393" s="7">
        <f t="shared" si="51"/>
        <v>120.51507282559039</v>
      </c>
      <c r="BA393" s="7">
        <f t="shared" si="58"/>
        <v>117.69180362777115</v>
      </c>
      <c r="BC393" s="7">
        <f t="shared" si="54"/>
        <v>2.3790898723527647</v>
      </c>
      <c r="BD393" s="7">
        <f t="shared" si="52"/>
        <v>4.2468252105045963</v>
      </c>
      <c r="BE393" s="7">
        <f t="shared" si="55"/>
        <v>122.89416269794316</v>
      </c>
      <c r="BF393" s="7">
        <f t="shared" si="53"/>
        <v>121.93862883827575</v>
      </c>
      <c r="CC393" s="31">
        <v>43669</v>
      </c>
      <c r="CD393" s="32">
        <v>35.17</v>
      </c>
      <c r="CE393" s="7">
        <f t="shared" si="49"/>
        <v>31.468571710969325</v>
      </c>
      <c r="CF393" s="131"/>
      <c r="CG393" s="7"/>
      <c r="CH393" s="4"/>
    </row>
    <row r="394" spans="2:86" x14ac:dyDescent="0.5">
      <c r="B394" s="28">
        <v>45498</v>
      </c>
      <c r="C394" s="4">
        <v>121.66</v>
      </c>
      <c r="D394" s="7">
        <f t="shared" si="50"/>
        <v>120.26809523809523</v>
      </c>
      <c r="E394" s="7">
        <f t="shared" si="56"/>
        <v>117.32588235294121</v>
      </c>
      <c r="F394" s="7">
        <f t="shared" si="57"/>
        <v>2.9422128851540208</v>
      </c>
      <c r="Z394" s="31">
        <v>43670</v>
      </c>
      <c r="AA394" s="32">
        <v>36.1</v>
      </c>
      <c r="AB394" s="7">
        <f t="shared" si="48"/>
        <v>30.045671641791028</v>
      </c>
      <c r="AX394" s="28">
        <v>45498</v>
      </c>
      <c r="AY394" s="4">
        <v>121.66</v>
      </c>
      <c r="AZ394" s="7">
        <f t="shared" si="51"/>
        <v>120.62411350886751</v>
      </c>
      <c r="BA394" s="7">
        <f t="shared" si="58"/>
        <v>117.84741917178012</v>
      </c>
      <c r="BC394" s="7">
        <f t="shared" si="54"/>
        <v>2.2850722427862991</v>
      </c>
      <c r="BD394" s="7">
        <f t="shared" si="52"/>
        <v>4.2502484433106247</v>
      </c>
      <c r="BE394" s="7">
        <f t="shared" si="55"/>
        <v>122.90918575165381</v>
      </c>
      <c r="BF394" s="7">
        <f t="shared" si="53"/>
        <v>122.09766761509074</v>
      </c>
      <c r="CC394" s="31">
        <v>43670</v>
      </c>
      <c r="CD394" s="32">
        <v>36.1</v>
      </c>
      <c r="CE394" s="7">
        <f t="shared" si="49"/>
        <v>31.51465557454177</v>
      </c>
      <c r="CF394" s="131"/>
      <c r="CG394" s="7"/>
      <c r="CH394" s="4"/>
    </row>
    <row r="395" spans="2:86" x14ac:dyDescent="0.5">
      <c r="B395" s="28">
        <v>45499</v>
      </c>
      <c r="C395" s="4">
        <v>122.16</v>
      </c>
      <c r="D395" s="7">
        <f t="shared" si="50"/>
        <v>120.46333333333331</v>
      </c>
      <c r="E395" s="7">
        <f t="shared" si="56"/>
        <v>117.56862745098043</v>
      </c>
      <c r="F395" s="7">
        <f t="shared" si="57"/>
        <v>2.8947058823528806</v>
      </c>
      <c r="Z395" s="31">
        <v>43671</v>
      </c>
      <c r="AA395" s="32">
        <v>36.049999999999997</v>
      </c>
      <c r="AB395" s="7">
        <f t="shared" si="48"/>
        <v>30.05014925373133</v>
      </c>
      <c r="AX395" s="28">
        <v>45499</v>
      </c>
      <c r="AY395" s="4">
        <v>122.16</v>
      </c>
      <c r="AZ395" s="7">
        <f t="shared" si="51"/>
        <v>120.77038841278488</v>
      </c>
      <c r="BA395" s="7">
        <f t="shared" si="58"/>
        <v>118.01653998857306</v>
      </c>
      <c r="BC395" s="7">
        <f t="shared" si="54"/>
        <v>2.2290336164891897</v>
      </c>
      <c r="BD395" s="7">
        <f t="shared" si="52"/>
        <v>4.2636258592208094</v>
      </c>
      <c r="BE395" s="7">
        <f t="shared" si="55"/>
        <v>122.99942202927407</v>
      </c>
      <c r="BF395" s="7">
        <f t="shared" si="53"/>
        <v>122.28016584779387</v>
      </c>
      <c r="CC395" s="31">
        <v>43671</v>
      </c>
      <c r="CD395" s="32">
        <v>36.049999999999997</v>
      </c>
      <c r="CE395" s="7">
        <f t="shared" si="49"/>
        <v>31.559783379770209</v>
      </c>
      <c r="CF395" s="131"/>
      <c r="CG395" s="7"/>
      <c r="CH395" s="4"/>
    </row>
    <row r="396" spans="2:86" x14ac:dyDescent="0.5">
      <c r="B396" s="28">
        <v>45502</v>
      </c>
      <c r="C396" s="4">
        <v>122.06</v>
      </c>
      <c r="D396" s="7">
        <f t="shared" si="50"/>
        <v>120.65666666666664</v>
      </c>
      <c r="E396" s="7">
        <f t="shared" si="56"/>
        <v>117.7880392156863</v>
      </c>
      <c r="F396" s="7">
        <f t="shared" si="57"/>
        <v>2.8686274509803411</v>
      </c>
      <c r="Z396" s="31">
        <v>43672</v>
      </c>
      <c r="AA396" s="32">
        <v>36.14</v>
      </c>
      <c r="AB396" s="7">
        <f t="shared" ref="AB396:AB459" si="59">AVERAGE(AA196:AA396)</f>
        <v>30.061641791044764</v>
      </c>
      <c r="AX396" s="28">
        <v>45502</v>
      </c>
      <c r="AY396" s="4">
        <v>122.06</v>
      </c>
      <c r="AZ396" s="7">
        <f t="shared" si="51"/>
        <v>120.89320856394824</v>
      </c>
      <c r="BA396" s="7">
        <f t="shared" si="58"/>
        <v>118.1751070478447</v>
      </c>
      <c r="BC396" s="7">
        <f t="shared" si="54"/>
        <v>2.1503954942838703</v>
      </c>
      <c r="BD396" s="7">
        <f t="shared" si="52"/>
        <v>4.263952719028353</v>
      </c>
      <c r="BE396" s="7">
        <f t="shared" si="55"/>
        <v>123.04360405823211</v>
      </c>
      <c r="BF396" s="7">
        <f t="shared" si="53"/>
        <v>122.43905976687306</v>
      </c>
      <c r="CC396" s="31">
        <v>43672</v>
      </c>
      <c r="CD396" s="32">
        <v>36.14</v>
      </c>
      <c r="CE396" s="7">
        <f t="shared" si="49"/>
        <v>31.605357674498865</v>
      </c>
      <c r="CF396" s="131"/>
      <c r="CG396" s="7"/>
      <c r="CH396" s="4"/>
    </row>
    <row r="397" spans="2:86" x14ac:dyDescent="0.5">
      <c r="B397" s="28">
        <v>45503</v>
      </c>
      <c r="C397" s="4">
        <v>122.64</v>
      </c>
      <c r="D397" s="7">
        <f t="shared" si="50"/>
        <v>120.8742857142857</v>
      </c>
      <c r="E397" s="7">
        <f t="shared" si="56"/>
        <v>117.931568627451</v>
      </c>
      <c r="F397" s="7">
        <f t="shared" si="57"/>
        <v>2.9427170868347048</v>
      </c>
      <c r="Z397" s="31">
        <v>43675</v>
      </c>
      <c r="AA397" s="32">
        <v>35.32</v>
      </c>
      <c r="AB397" s="7">
        <f t="shared" si="59"/>
        <v>30.072835820895509</v>
      </c>
      <c r="AX397" s="28">
        <v>45503</v>
      </c>
      <c r="AY397" s="4">
        <v>122.64</v>
      </c>
      <c r="AZ397" s="7">
        <f t="shared" si="51"/>
        <v>121.05956965309602</v>
      </c>
      <c r="BA397" s="7">
        <f t="shared" si="58"/>
        <v>118.35020088910571</v>
      </c>
      <c r="BC397" s="7">
        <f t="shared" si="54"/>
        <v>2.1137591887058278</v>
      </c>
      <c r="BD397" s="7">
        <f t="shared" si="52"/>
        <v>4.2813832544605361</v>
      </c>
      <c r="BE397" s="7">
        <f t="shared" si="55"/>
        <v>123.17332884180185</v>
      </c>
      <c r="BF397" s="7">
        <f t="shared" si="53"/>
        <v>122.63158414356624</v>
      </c>
      <c r="CC397" s="31">
        <v>43675</v>
      </c>
      <c r="CD397" s="32">
        <v>35.32</v>
      </c>
      <c r="CE397" s="7">
        <f t="shared" ref="CE397:CE460" si="60">CD397*$CE$1+CE396*(1-$CE$1)</f>
        <v>31.642319289677982</v>
      </c>
      <c r="CF397" s="131"/>
      <c r="CG397" s="7"/>
      <c r="CH397" s="4"/>
    </row>
    <row r="398" spans="2:86" x14ac:dyDescent="0.5">
      <c r="B398" s="28">
        <v>45504</v>
      </c>
      <c r="C398" s="4">
        <v>125.31</v>
      </c>
      <c r="D398" s="7">
        <f t="shared" si="50"/>
        <v>121.18714285714285</v>
      </c>
      <c r="E398" s="7">
        <f t="shared" si="56"/>
        <v>118.17823529411767</v>
      </c>
      <c r="F398" s="7">
        <f t="shared" si="57"/>
        <v>3.0089075630251756</v>
      </c>
      <c r="Z398" s="31">
        <v>43676</v>
      </c>
      <c r="AA398" s="32">
        <v>35.049999999999997</v>
      </c>
      <c r="AB398" s="7">
        <f t="shared" si="59"/>
        <v>30.08378109452735</v>
      </c>
      <c r="AX398" s="28">
        <v>45504</v>
      </c>
      <c r="AY398" s="4">
        <v>125.31</v>
      </c>
      <c r="AZ398" s="7">
        <f t="shared" si="51"/>
        <v>121.46437254327736</v>
      </c>
      <c r="BA398" s="7">
        <f t="shared" si="58"/>
        <v>118.62313418757216</v>
      </c>
      <c r="BC398" s="7">
        <f t="shared" si="54"/>
        <v>2.305101851005972</v>
      </c>
      <c r="BD398" s="7">
        <f t="shared" si="52"/>
        <v>4.3931629192222061</v>
      </c>
      <c r="BE398" s="7">
        <f t="shared" si="55"/>
        <v>123.76947439428334</v>
      </c>
      <c r="BF398" s="7">
        <f t="shared" si="53"/>
        <v>123.01629710679437</v>
      </c>
      <c r="CC398" s="31">
        <v>43676</v>
      </c>
      <c r="CD398" s="32">
        <v>35.049999999999997</v>
      </c>
      <c r="CE398" s="7">
        <f t="shared" si="60"/>
        <v>31.676226560427455</v>
      </c>
      <c r="CF398" s="131"/>
      <c r="CG398" s="7"/>
      <c r="CH398" s="4"/>
    </row>
    <row r="399" spans="2:86" x14ac:dyDescent="0.5">
      <c r="B399" s="28">
        <v>45505</v>
      </c>
      <c r="C399" s="4">
        <v>115.97</v>
      </c>
      <c r="D399" s="7">
        <f t="shared" si="50"/>
        <v>120.99333333333331</v>
      </c>
      <c r="E399" s="7">
        <f t="shared" si="56"/>
        <v>118.23490196078434</v>
      </c>
      <c r="F399" s="7">
        <f t="shared" si="57"/>
        <v>2.7584313725489693</v>
      </c>
      <c r="Z399" s="31">
        <v>43677</v>
      </c>
      <c r="AA399" s="32">
        <v>33</v>
      </c>
      <c r="AB399" s="7">
        <f t="shared" si="59"/>
        <v>30.091741293532333</v>
      </c>
      <c r="AX399" s="28">
        <v>45505</v>
      </c>
      <c r="AY399" s="4">
        <v>115.97</v>
      </c>
      <c r="AZ399" s="7">
        <f t="shared" si="51"/>
        <v>120.94109896772713</v>
      </c>
      <c r="BA399" s="7">
        <f t="shared" si="58"/>
        <v>118.51908970962816</v>
      </c>
      <c r="BC399" s="7">
        <f t="shared" si="54"/>
        <v>1.6071556429736376</v>
      </c>
      <c r="BD399" s="7">
        <f t="shared" si="52"/>
        <v>4.1320623356925381</v>
      </c>
      <c r="BE399" s="7">
        <f t="shared" si="55"/>
        <v>122.54825461070077</v>
      </c>
      <c r="BF399" s="7">
        <f t="shared" si="53"/>
        <v>122.6511520453207</v>
      </c>
      <c r="CC399" s="31">
        <v>43677</v>
      </c>
      <c r="CD399" s="32">
        <v>33</v>
      </c>
      <c r="CE399" s="7">
        <f t="shared" si="60"/>
        <v>31.689398435448076</v>
      </c>
      <c r="CF399" s="131"/>
      <c r="CG399" s="7"/>
      <c r="CH399" s="4"/>
    </row>
    <row r="400" spans="2:86" x14ac:dyDescent="0.5">
      <c r="B400" s="28">
        <v>45506</v>
      </c>
      <c r="C400" s="4">
        <v>103.53</v>
      </c>
      <c r="D400" s="7">
        <f t="shared" si="50"/>
        <v>120.21857142857141</v>
      </c>
      <c r="E400" s="7">
        <f t="shared" si="56"/>
        <v>118.0501960784314</v>
      </c>
      <c r="F400" s="7">
        <f t="shared" si="57"/>
        <v>2.1683753501400105</v>
      </c>
      <c r="Z400" s="31">
        <v>43678</v>
      </c>
      <c r="AA400" s="32">
        <v>31.65</v>
      </c>
      <c r="AB400" s="7">
        <f t="shared" si="59"/>
        <v>30.096616915422871</v>
      </c>
      <c r="AX400" s="28">
        <v>45506</v>
      </c>
      <c r="AY400" s="4">
        <v>103.53</v>
      </c>
      <c r="AZ400" s="7">
        <f t="shared" si="51"/>
        <v>119.28289906603884</v>
      </c>
      <c r="BA400" s="7">
        <f t="shared" si="58"/>
        <v>117.93128227003491</v>
      </c>
      <c r="BC400" s="7">
        <f t="shared" si="54"/>
        <v>-0.13529455431638837</v>
      </c>
      <c r="BD400" s="7">
        <f t="shared" si="52"/>
        <v>3.4006012214131971</v>
      </c>
      <c r="BE400" s="7">
        <f t="shared" si="55"/>
        <v>119.14760451172245</v>
      </c>
      <c r="BF400" s="7">
        <f t="shared" si="53"/>
        <v>121.33188349144811</v>
      </c>
      <c r="CC400" s="31">
        <v>43678</v>
      </c>
      <c r="CD400" s="32">
        <v>31.65</v>
      </c>
      <c r="CE400" s="7">
        <f t="shared" si="60"/>
        <v>31.689006411214766</v>
      </c>
      <c r="CF400" s="131"/>
      <c r="CG400" s="7"/>
      <c r="CH400" s="4"/>
    </row>
    <row r="401" spans="2:86" x14ac:dyDescent="0.5">
      <c r="B401" s="28">
        <v>45509</v>
      </c>
      <c r="C401" s="4">
        <v>99.16</v>
      </c>
      <c r="D401" s="7">
        <f t="shared" si="50"/>
        <v>119.28619047619047</v>
      </c>
      <c r="E401" s="7">
        <f t="shared" si="56"/>
        <v>117.74549019607844</v>
      </c>
      <c r="F401" s="7">
        <f t="shared" si="57"/>
        <v>1.5407002801120342</v>
      </c>
      <c r="Z401" s="31">
        <v>43679</v>
      </c>
      <c r="AA401" s="32">
        <v>31.53</v>
      </c>
      <c r="AB401" s="7">
        <f t="shared" si="59"/>
        <v>30.098955223880584</v>
      </c>
      <c r="AX401" s="28">
        <v>45509</v>
      </c>
      <c r="AY401" s="4">
        <v>99.16</v>
      </c>
      <c r="AZ401" s="7">
        <f t="shared" si="51"/>
        <v>117.36643248832085</v>
      </c>
      <c r="BA401" s="7">
        <f t="shared" si="58"/>
        <v>117.19515355356296</v>
      </c>
      <c r="BC401" s="7">
        <f t="shared" si="54"/>
        <v>-2.0391894040186713</v>
      </c>
      <c r="BD401" s="7">
        <f t="shared" si="52"/>
        <v>2.5384015579821408</v>
      </c>
      <c r="BE401" s="7">
        <f t="shared" si="55"/>
        <v>115.32724308430218</v>
      </c>
      <c r="BF401" s="7">
        <f t="shared" si="53"/>
        <v>119.7335551115451</v>
      </c>
      <c r="CC401" s="31">
        <v>43679</v>
      </c>
      <c r="CD401" s="32">
        <v>31.53</v>
      </c>
      <c r="CE401" s="7">
        <f t="shared" si="60"/>
        <v>31.687424257869345</v>
      </c>
      <c r="CF401" s="131"/>
      <c r="CG401" s="7"/>
      <c r="CH401" s="4"/>
    </row>
    <row r="402" spans="2:86" x14ac:dyDescent="0.5">
      <c r="B402" s="28">
        <v>45510</v>
      </c>
      <c r="C402" s="4">
        <v>103.46</v>
      </c>
      <c r="D402" s="7">
        <f t="shared" si="50"/>
        <v>118.69285714285715</v>
      </c>
      <c r="E402" s="7">
        <f t="shared" si="56"/>
        <v>117.54196078431374</v>
      </c>
      <c r="F402" s="7">
        <f t="shared" si="57"/>
        <v>1.150896358543406</v>
      </c>
      <c r="Z402" s="31">
        <v>43682</v>
      </c>
      <c r="AA402" s="32">
        <v>31.43</v>
      </c>
      <c r="AB402" s="7">
        <f t="shared" si="59"/>
        <v>30.100348258706454</v>
      </c>
      <c r="AX402" s="28">
        <v>45510</v>
      </c>
      <c r="AY402" s="4">
        <v>103.46</v>
      </c>
      <c r="AZ402" s="7">
        <f t="shared" si="51"/>
        <v>116.04201034657601</v>
      </c>
      <c r="BA402" s="7">
        <f t="shared" si="58"/>
        <v>116.65652008087423</v>
      </c>
      <c r="BC402" s="7">
        <f t="shared" si="54"/>
        <v>-3.2957291886699522</v>
      </c>
      <c r="BD402" s="7">
        <f t="shared" si="52"/>
        <v>1.8866226425979988</v>
      </c>
      <c r="BE402" s="7">
        <f t="shared" si="55"/>
        <v>112.74628115790605</v>
      </c>
      <c r="BF402" s="7">
        <f t="shared" si="53"/>
        <v>118.54314272347223</v>
      </c>
      <c r="CC402" s="31">
        <v>43682</v>
      </c>
      <c r="CD402" s="32">
        <v>31.43</v>
      </c>
      <c r="CE402" s="7">
        <f t="shared" si="60"/>
        <v>31.684862822467661</v>
      </c>
      <c r="CF402" s="131"/>
      <c r="CG402" s="7"/>
      <c r="CH402" s="4"/>
    </row>
    <row r="403" spans="2:86" x14ac:dyDescent="0.5">
      <c r="B403" s="28">
        <v>45511</v>
      </c>
      <c r="C403" s="4">
        <v>103.12</v>
      </c>
      <c r="D403" s="7">
        <f t="shared" si="50"/>
        <v>118.04714285714284</v>
      </c>
      <c r="E403" s="7">
        <f t="shared" si="56"/>
        <v>117.35058823529414</v>
      </c>
      <c r="F403" s="7">
        <f t="shared" si="57"/>
        <v>0.69655462184870487</v>
      </c>
      <c r="Z403" s="31">
        <v>43683</v>
      </c>
      <c r="AA403" s="32">
        <v>33.26</v>
      </c>
      <c r="AB403" s="7">
        <f t="shared" si="59"/>
        <v>30.107910447761181</v>
      </c>
      <c r="AX403" s="28">
        <v>45511</v>
      </c>
      <c r="AY403" s="4">
        <v>103.12</v>
      </c>
      <c r="AZ403" s="7">
        <f t="shared" si="51"/>
        <v>114.81134269452114</v>
      </c>
      <c r="BA403" s="7">
        <f t="shared" si="58"/>
        <v>116.12567615613408</v>
      </c>
      <c r="BC403" s="7">
        <f t="shared" si="54"/>
        <v>-4.4034828713816552</v>
      </c>
      <c r="BD403" s="7">
        <f t="shared" si="52"/>
        <v>1.2545751571904873</v>
      </c>
      <c r="BE403" s="7">
        <f t="shared" si="55"/>
        <v>110.40785982313949</v>
      </c>
      <c r="BF403" s="7">
        <f t="shared" si="53"/>
        <v>117.38025131332456</v>
      </c>
      <c r="CC403" s="31">
        <v>43683</v>
      </c>
      <c r="CD403" s="32">
        <v>33.26</v>
      </c>
      <c r="CE403" s="7">
        <f t="shared" si="60"/>
        <v>31.700535829209276</v>
      </c>
      <c r="CF403" s="131"/>
      <c r="CG403" s="7">
        <f>CE403-AVERAGE(CE203:CE403)</f>
        <v>0.94015431182764075</v>
      </c>
      <c r="CH403" s="7">
        <f>CE403+CG403</f>
        <v>32.640690141036913</v>
      </c>
    </row>
    <row r="404" spans="2:86" x14ac:dyDescent="0.5">
      <c r="B404" s="28">
        <v>45512</v>
      </c>
      <c r="C404" s="4">
        <v>103.19</v>
      </c>
      <c r="D404" s="7">
        <f t="shared" si="50"/>
        <v>117.28428571428573</v>
      </c>
      <c r="E404" s="7">
        <f t="shared" si="56"/>
        <v>117.10882352941177</v>
      </c>
      <c r="F404" s="7">
        <f t="shared" si="57"/>
        <v>0.17546218487396459</v>
      </c>
      <c r="Z404" s="31">
        <v>43684</v>
      </c>
      <c r="AA404" s="32">
        <v>33.880000000000003</v>
      </c>
      <c r="AB404" s="7">
        <f t="shared" si="59"/>
        <v>30.118855721393022</v>
      </c>
      <c r="AX404" s="28">
        <v>45512</v>
      </c>
      <c r="AY404" s="4">
        <v>103.19</v>
      </c>
      <c r="AZ404" s="7">
        <f t="shared" si="51"/>
        <v>113.70454815218581</v>
      </c>
      <c r="BA404" s="7">
        <f t="shared" si="58"/>
        <v>115.61839473824647</v>
      </c>
      <c r="BC404" s="7">
        <f t="shared" si="54"/>
        <v>-5.3264164754677665</v>
      </c>
      <c r="BD404" s="7">
        <f t="shared" si="52"/>
        <v>0.65953991457864447</v>
      </c>
      <c r="BE404" s="7">
        <f t="shared" si="55"/>
        <v>108.37813167671804</v>
      </c>
      <c r="BF404" s="7">
        <f t="shared" si="53"/>
        <v>116.27793465282511</v>
      </c>
      <c r="CC404" s="31">
        <v>43684</v>
      </c>
      <c r="CD404" s="32">
        <v>33.880000000000003</v>
      </c>
      <c r="CE404" s="7">
        <f t="shared" si="60"/>
        <v>31.722222039863912</v>
      </c>
      <c r="CF404" s="131"/>
      <c r="CG404" s="7">
        <f t="shared" ref="CG404:CG467" si="61">CE404-AVERAGE(CE204:CE404)</f>
        <v>0.96822386373589708</v>
      </c>
      <c r="CH404" s="7">
        <f t="shared" ref="CH404:CH467" si="62">CE404+CG404</f>
        <v>32.690445903599809</v>
      </c>
    </row>
    <row r="405" spans="2:86" x14ac:dyDescent="0.5">
      <c r="B405" s="28">
        <v>45513</v>
      </c>
      <c r="C405" s="4">
        <v>104.7</v>
      </c>
      <c r="D405" s="7">
        <f t="shared" si="50"/>
        <v>116.50333333333334</v>
      </c>
      <c r="E405" s="7">
        <f t="shared" si="56"/>
        <v>116.89509803921568</v>
      </c>
      <c r="F405" s="7">
        <f t="shared" si="57"/>
        <v>-0.39176470588233769</v>
      </c>
      <c r="Z405" s="31">
        <v>43685</v>
      </c>
      <c r="AA405" s="32">
        <v>34</v>
      </c>
      <c r="AB405" s="7">
        <f t="shared" si="59"/>
        <v>30.136915422885561</v>
      </c>
      <c r="AX405" s="28">
        <v>45513</v>
      </c>
      <c r="AY405" s="4">
        <v>104.7</v>
      </c>
      <c r="AZ405" s="7">
        <f t="shared" si="51"/>
        <v>112.84697213769192</v>
      </c>
      <c r="BA405" s="7">
        <f t="shared" si="58"/>
        <v>115.19022239557015</v>
      </c>
      <c r="BC405" s="7">
        <f t="shared" si="54"/>
        <v>-5.9432657000264015</v>
      </c>
      <c r="BD405" s="7">
        <f t="shared" si="52"/>
        <v>0.15543646541023293</v>
      </c>
      <c r="BE405" s="7">
        <f t="shared" si="55"/>
        <v>106.90370643766552</v>
      </c>
      <c r="BF405" s="7">
        <f t="shared" si="53"/>
        <v>115.34565886098038</v>
      </c>
      <c r="CC405" s="31">
        <v>43685</v>
      </c>
      <c r="CD405" s="32">
        <v>34</v>
      </c>
      <c r="CE405" s="7">
        <f t="shared" si="60"/>
        <v>31.744886497178697</v>
      </c>
      <c r="CF405" s="131"/>
      <c r="CG405" s="7">
        <f t="shared" si="61"/>
        <v>0.99702844794862244</v>
      </c>
      <c r="CH405" s="7">
        <f t="shared" si="62"/>
        <v>32.74191494512732</v>
      </c>
    </row>
    <row r="406" spans="2:86" x14ac:dyDescent="0.5">
      <c r="B406" s="28">
        <v>45516</v>
      </c>
      <c r="C406" s="4">
        <v>103.03</v>
      </c>
      <c r="D406" s="7">
        <f t="shared" si="50"/>
        <v>115.66952380952382</v>
      </c>
      <c r="E406" s="7">
        <f t="shared" si="56"/>
        <v>116.69627450980391</v>
      </c>
      <c r="F406" s="7">
        <f t="shared" si="57"/>
        <v>-1.0267507002800897</v>
      </c>
      <c r="Z406" s="31">
        <v>43686</v>
      </c>
      <c r="AA406" s="32">
        <v>32.840000000000003</v>
      </c>
      <c r="AB406" s="7">
        <f t="shared" si="59"/>
        <v>30.153582089552224</v>
      </c>
      <c r="AX406" s="28">
        <v>45516</v>
      </c>
      <c r="AY406" s="4">
        <v>103.03</v>
      </c>
      <c r="AZ406" s="7">
        <f t="shared" si="51"/>
        <v>111.91202241029269</v>
      </c>
      <c r="BA406" s="7">
        <f t="shared" si="58"/>
        <v>114.71335092907721</v>
      </c>
      <c r="BC406" s="7">
        <f t="shared" si="54"/>
        <v>-6.5810045675975886</v>
      </c>
      <c r="BD406" s="7">
        <f t="shared" si="52"/>
        <v>-0.3865914159706989</v>
      </c>
      <c r="BE406" s="7">
        <f t="shared" si="55"/>
        <v>105.3310178426951</v>
      </c>
      <c r="BF406" s="7">
        <f t="shared" si="53"/>
        <v>114.32675951310651</v>
      </c>
      <c r="CC406" s="31">
        <v>43686</v>
      </c>
      <c r="CD406" s="32">
        <v>32.840000000000003</v>
      </c>
      <c r="CE406" s="7">
        <f t="shared" si="60"/>
        <v>31.755783148948066</v>
      </c>
      <c r="CF406" s="131"/>
      <c r="CG406" s="7">
        <f t="shared" si="61"/>
        <v>1.0138382933466197</v>
      </c>
      <c r="CH406" s="7">
        <f t="shared" si="62"/>
        <v>32.769621442294685</v>
      </c>
    </row>
    <row r="407" spans="2:86" x14ac:dyDescent="0.5">
      <c r="B407" s="28">
        <v>45517</v>
      </c>
      <c r="C407" s="4">
        <v>104.61</v>
      </c>
      <c r="D407" s="7">
        <f t="shared" ref="D407:D470" si="63">AVERAGE(C387:C407)</f>
        <v>114.81761904761908</v>
      </c>
      <c r="E407" s="7">
        <f t="shared" si="56"/>
        <v>116.4578431372549</v>
      </c>
      <c r="F407" s="7">
        <f t="shared" si="57"/>
        <v>-1.6402240896358222</v>
      </c>
      <c r="Z407" s="31">
        <v>43689</v>
      </c>
      <c r="AA407" s="32">
        <v>33.07</v>
      </c>
      <c r="AB407" s="7">
        <f t="shared" si="59"/>
        <v>30.171393034825851</v>
      </c>
      <c r="AX407" s="28">
        <v>45517</v>
      </c>
      <c r="AY407" s="4">
        <v>104.61</v>
      </c>
      <c r="AZ407" s="7">
        <f t="shared" si="51"/>
        <v>111.21659170455054</v>
      </c>
      <c r="BA407" s="7">
        <f t="shared" si="58"/>
        <v>114.31714108872124</v>
      </c>
      <c r="BC407" s="7">
        <f t="shared" si="54"/>
        <v>-6.9263964228376835</v>
      </c>
      <c r="BD407" s="7">
        <f t="shared" si="52"/>
        <v>-0.83605226778576025</v>
      </c>
      <c r="BE407" s="7">
        <f t="shared" si="55"/>
        <v>104.29019528171285</v>
      </c>
      <c r="BF407" s="7">
        <f t="shared" si="53"/>
        <v>113.48108882093548</v>
      </c>
      <c r="CC407" s="31">
        <v>43689</v>
      </c>
      <c r="CD407" s="32">
        <v>33.07</v>
      </c>
      <c r="CE407" s="7">
        <f t="shared" si="60"/>
        <v>31.768859933535648</v>
      </c>
      <c r="CF407" s="131"/>
      <c r="CG407" s="7">
        <f t="shared" si="61"/>
        <v>1.0325922104792298</v>
      </c>
      <c r="CH407" s="7">
        <f t="shared" si="62"/>
        <v>32.801452144014874</v>
      </c>
    </row>
    <row r="408" spans="2:86" x14ac:dyDescent="0.5">
      <c r="B408" s="28">
        <v>45518</v>
      </c>
      <c r="C408" s="4">
        <v>105.98</v>
      </c>
      <c r="D408" s="7">
        <f t="shared" si="63"/>
        <v>113.95952380952383</v>
      </c>
      <c r="E408" s="7">
        <f t="shared" si="56"/>
        <v>116.25823529411763</v>
      </c>
      <c r="F408" s="7">
        <f t="shared" si="57"/>
        <v>-2.2987114845937953</v>
      </c>
      <c r="Z408" s="31">
        <v>43690</v>
      </c>
      <c r="AA408" s="32">
        <v>33.590000000000003</v>
      </c>
      <c r="AB408" s="7">
        <f t="shared" si="59"/>
        <v>30.191890547263668</v>
      </c>
      <c r="AX408" s="28">
        <v>45518</v>
      </c>
      <c r="AY408" s="4">
        <v>105.98</v>
      </c>
      <c r="AZ408" s="7">
        <f t="shared" si="51"/>
        <v>110.71786868506953</v>
      </c>
      <c r="BA408" s="7">
        <f t="shared" si="58"/>
        <v>113.99019437935964</v>
      </c>
      <c r="BC408" s="7">
        <f t="shared" si="54"/>
        <v>-7.0266942691887522</v>
      </c>
      <c r="BD408" s="7">
        <f t="shared" si="52"/>
        <v>-1.2063339550928873</v>
      </c>
      <c r="BE408" s="7">
        <f t="shared" si="55"/>
        <v>103.69117441588078</v>
      </c>
      <c r="BF408" s="7">
        <f t="shared" si="53"/>
        <v>112.78386042426675</v>
      </c>
      <c r="CC408" s="31">
        <v>43690</v>
      </c>
      <c r="CD408" s="32">
        <v>33.590000000000003</v>
      </c>
      <c r="CE408" s="7">
        <f t="shared" si="60"/>
        <v>31.786980730216886</v>
      </c>
      <c r="CF408" s="131"/>
      <c r="CG408" s="7">
        <f t="shared" si="61"/>
        <v>1.0561296954768196</v>
      </c>
      <c r="CH408" s="7">
        <f t="shared" si="62"/>
        <v>32.843110425693709</v>
      </c>
    </row>
    <row r="409" spans="2:86" x14ac:dyDescent="0.5">
      <c r="B409" s="28">
        <v>45519</v>
      </c>
      <c r="C409" s="4">
        <v>110.83</v>
      </c>
      <c r="D409" s="7">
        <f t="shared" si="63"/>
        <v>113.46666666666667</v>
      </c>
      <c r="E409" s="7">
        <f t="shared" si="56"/>
        <v>116.14607843137252</v>
      </c>
      <c r="F409" s="7">
        <f t="shared" si="57"/>
        <v>-2.6794117647058471</v>
      </c>
      <c r="Z409" s="31">
        <v>43691</v>
      </c>
      <c r="AA409" s="32">
        <v>32.119999999999997</v>
      </c>
      <c r="AB409" s="7">
        <f t="shared" si="59"/>
        <v>30.210646766169138</v>
      </c>
      <c r="AX409" s="28">
        <v>45519</v>
      </c>
      <c r="AY409" s="4">
        <v>110.83</v>
      </c>
      <c r="AZ409" s="7">
        <f t="shared" ref="AZ409:AZ472" si="64">AY409*$AZ$1+AZ408*(1-$AZ$1)</f>
        <v>110.72854785792005</v>
      </c>
      <c r="BA409" s="7">
        <f t="shared" si="58"/>
        <v>113.86626518801221</v>
      </c>
      <c r="BC409" s="7">
        <f t="shared" si="54"/>
        <v>-6.6085964022818899</v>
      </c>
      <c r="BD409" s="7">
        <f t="shared" si="52"/>
        <v>-1.3675004051430619</v>
      </c>
      <c r="BE409" s="7">
        <f t="shared" si="55"/>
        <v>104.11995145563816</v>
      </c>
      <c r="BF409" s="7">
        <f t="shared" si="53"/>
        <v>112.49876478286915</v>
      </c>
      <c r="CC409" s="31">
        <v>43691</v>
      </c>
      <c r="CD409" s="32">
        <v>32.119999999999997</v>
      </c>
      <c r="CE409" s="7">
        <f t="shared" si="60"/>
        <v>31.790294354791843</v>
      </c>
      <c r="CF409" s="131"/>
      <c r="CG409" s="7">
        <f t="shared" si="61"/>
        <v>1.064619481928105</v>
      </c>
      <c r="CH409" s="7">
        <f t="shared" si="62"/>
        <v>32.854913836719945</v>
      </c>
    </row>
    <row r="410" spans="2:86" x14ac:dyDescent="0.5">
      <c r="B410" s="28">
        <v>45520</v>
      </c>
      <c r="C410" s="4">
        <v>111</v>
      </c>
      <c r="D410" s="7">
        <f t="shared" si="63"/>
        <v>113.02238095238094</v>
      </c>
      <c r="E410" s="7">
        <f t="shared" si="56"/>
        <v>116.08960784313723</v>
      </c>
      <c r="F410" s="7">
        <f t="shared" si="57"/>
        <v>-3.0672268907562881</v>
      </c>
      <c r="Z410" s="31">
        <v>43692</v>
      </c>
      <c r="AA410" s="32">
        <v>31.11</v>
      </c>
      <c r="AB410" s="7">
        <f t="shared" si="59"/>
        <v>30.216865671641777</v>
      </c>
      <c r="AX410" s="28">
        <v>45520</v>
      </c>
      <c r="AY410" s="4">
        <v>111</v>
      </c>
      <c r="AZ410" s="7">
        <f t="shared" si="64"/>
        <v>110.75440044288004</v>
      </c>
      <c r="BA410" s="7">
        <f t="shared" si="58"/>
        <v>113.75386263161958</v>
      </c>
      <c r="BC410" s="7">
        <f t="shared" si="54"/>
        <v>-6.1718139784818078</v>
      </c>
      <c r="BD410" s="7">
        <f t="shared" si="52"/>
        <v>-1.5134654027114465</v>
      </c>
      <c r="BE410" s="7">
        <f t="shared" si="55"/>
        <v>104.58258646439823</v>
      </c>
      <c r="BF410" s="7">
        <f t="shared" si="53"/>
        <v>112.24039722890814</v>
      </c>
      <c r="CC410" s="31">
        <v>43692</v>
      </c>
      <c r="CD410" s="32">
        <v>31.11</v>
      </c>
      <c r="CE410" s="7">
        <f t="shared" si="60"/>
        <v>31.783525256734215</v>
      </c>
      <c r="CF410" s="131"/>
      <c r="CG410" s="7">
        <f t="shared" si="61"/>
        <v>1.062913161992082</v>
      </c>
      <c r="CH410" s="7">
        <f t="shared" si="62"/>
        <v>32.846438418726294</v>
      </c>
    </row>
    <row r="411" spans="2:86" x14ac:dyDescent="0.5">
      <c r="B411" s="28">
        <v>45523</v>
      </c>
      <c r="C411" s="4">
        <v>111.61</v>
      </c>
      <c r="D411" s="7">
        <f t="shared" si="63"/>
        <v>112.59857142857143</v>
      </c>
      <c r="E411" s="7">
        <f t="shared" si="56"/>
        <v>115.99803921568623</v>
      </c>
      <c r="F411" s="7">
        <f t="shared" si="57"/>
        <v>-3.3994677871148014</v>
      </c>
      <c r="Z411" s="31">
        <v>43693</v>
      </c>
      <c r="AA411" s="32">
        <v>32</v>
      </c>
      <c r="AB411" s="7">
        <f t="shared" si="59"/>
        <v>30.225273631840782</v>
      </c>
      <c r="AX411" s="28">
        <v>45523</v>
      </c>
      <c r="AY411" s="4">
        <v>111.61</v>
      </c>
      <c r="AZ411" s="7">
        <f t="shared" si="64"/>
        <v>110.83588611498669</v>
      </c>
      <c r="BA411" s="7">
        <f t="shared" si="58"/>
        <v>113.66978958724235</v>
      </c>
      <c r="BC411" s="7">
        <f t="shared" si="54"/>
        <v>-5.6781718308713209</v>
      </c>
      <c r="BD411" s="7">
        <f t="shared" si="52"/>
        <v>-1.6261937875340067</v>
      </c>
      <c r="BE411" s="7">
        <f t="shared" si="55"/>
        <v>105.15771428411537</v>
      </c>
      <c r="BF411" s="7">
        <f t="shared" si="53"/>
        <v>112.04359579970834</v>
      </c>
      <c r="CC411" s="31">
        <v>43693</v>
      </c>
      <c r="CD411" s="32">
        <v>32</v>
      </c>
      <c r="CE411" s="7">
        <f t="shared" si="60"/>
        <v>31.785679234279147</v>
      </c>
      <c r="CF411" s="131"/>
      <c r="CG411" s="7">
        <f t="shared" si="61"/>
        <v>1.0699958804613985</v>
      </c>
      <c r="CH411" s="7">
        <f t="shared" si="62"/>
        <v>32.855675114740549</v>
      </c>
    </row>
    <row r="412" spans="2:86" x14ac:dyDescent="0.5">
      <c r="B412" s="28">
        <v>45524</v>
      </c>
      <c r="C412" s="4">
        <v>109.85</v>
      </c>
      <c r="D412" s="7">
        <f t="shared" si="63"/>
        <v>111.92523809523811</v>
      </c>
      <c r="E412" s="7">
        <f t="shared" si="56"/>
        <v>115.936862745098</v>
      </c>
      <c r="F412" s="7">
        <f t="shared" si="57"/>
        <v>-4.0116246498598827</v>
      </c>
      <c r="Z412" s="31">
        <v>43696</v>
      </c>
      <c r="AA412" s="32">
        <v>33.659999999999997</v>
      </c>
      <c r="AB412" s="7">
        <f t="shared" si="59"/>
        <v>30.245820895522375</v>
      </c>
      <c r="AX412" s="28">
        <v>45524</v>
      </c>
      <c r="AY412" s="4">
        <v>109.85</v>
      </c>
      <c r="AZ412" s="7">
        <f t="shared" si="64"/>
        <v>110.74199219927368</v>
      </c>
      <c r="BA412" s="7">
        <f t="shared" si="58"/>
        <v>113.51999391715442</v>
      </c>
      <c r="BC412" s="7">
        <f t="shared" si="54"/>
        <v>-5.3350352846205453</v>
      </c>
      <c r="BD412" s="7">
        <f t="shared" si="52"/>
        <v>-1.8011219819482847</v>
      </c>
      <c r="BE412" s="7">
        <f t="shared" si="55"/>
        <v>105.40695691465314</v>
      </c>
      <c r="BF412" s="7">
        <f t="shared" si="53"/>
        <v>111.71887193520614</v>
      </c>
      <c r="CC412" s="31">
        <v>43696</v>
      </c>
      <c r="CD412" s="32">
        <v>33.659999999999997</v>
      </c>
      <c r="CE412" s="7">
        <f t="shared" si="60"/>
        <v>31.804329192147019</v>
      </c>
      <c r="CF412" s="131"/>
      <c r="CG412" s="7">
        <f t="shared" si="61"/>
        <v>1.0933210866705316</v>
      </c>
      <c r="CH412" s="7">
        <f t="shared" si="62"/>
        <v>32.897650278817551</v>
      </c>
    </row>
    <row r="413" spans="2:86" x14ac:dyDescent="0.5">
      <c r="B413" s="28">
        <v>45525</v>
      </c>
      <c r="C413" s="4">
        <v>109.28</v>
      </c>
      <c r="D413" s="7">
        <f t="shared" si="63"/>
        <v>111.18428571428571</v>
      </c>
      <c r="E413" s="7">
        <f t="shared" si="56"/>
        <v>115.87647058823524</v>
      </c>
      <c r="F413" s="7">
        <f t="shared" si="57"/>
        <v>-4.6921848739495289</v>
      </c>
      <c r="Z413" s="31">
        <v>43697</v>
      </c>
      <c r="AA413" s="32">
        <v>34.799999999999997</v>
      </c>
      <c r="AB413" s="7">
        <f t="shared" si="59"/>
        <v>30.270099502487547</v>
      </c>
      <c r="AX413" s="28">
        <v>45525</v>
      </c>
      <c r="AY413" s="4">
        <v>109.28</v>
      </c>
      <c r="AZ413" s="7">
        <f t="shared" si="64"/>
        <v>110.6027548469619</v>
      </c>
      <c r="BA413" s="7">
        <f t="shared" si="58"/>
        <v>113.35371964589346</v>
      </c>
      <c r="BC413" s="7">
        <f t="shared" si="54"/>
        <v>-5.0082972303029294</v>
      </c>
      <c r="BD413" s="7">
        <f t="shared" si="52"/>
        <v>-1.9891748684693482</v>
      </c>
      <c r="BE413" s="7">
        <f t="shared" si="55"/>
        <v>105.59445761665897</v>
      </c>
      <c r="BF413" s="7">
        <f t="shared" si="53"/>
        <v>111.36454477742411</v>
      </c>
      <c r="CC413" s="31">
        <v>43697</v>
      </c>
      <c r="CD413" s="32">
        <v>34.799999999999997</v>
      </c>
      <c r="CE413" s="7">
        <f t="shared" si="60"/>
        <v>31.834136861876903</v>
      </c>
      <c r="CF413" s="131"/>
      <c r="CG413" s="7">
        <f t="shared" si="61"/>
        <v>1.1275159066789051</v>
      </c>
      <c r="CH413" s="7">
        <f t="shared" si="62"/>
        <v>32.961652768555808</v>
      </c>
    </row>
    <row r="414" spans="2:86" x14ac:dyDescent="0.5">
      <c r="B414" s="28">
        <v>45526</v>
      </c>
      <c r="C414" s="4">
        <v>108.47</v>
      </c>
      <c r="D414" s="7">
        <f t="shared" si="63"/>
        <v>110.55333333333331</v>
      </c>
      <c r="E414" s="7">
        <f t="shared" si="56"/>
        <v>115.67450980392151</v>
      </c>
      <c r="F414" s="7">
        <f t="shared" si="57"/>
        <v>-5.1211764705881961</v>
      </c>
      <c r="Z414" s="31">
        <v>43698</v>
      </c>
      <c r="AA414" s="32">
        <v>35.549999999999997</v>
      </c>
      <c r="AB414" s="7">
        <f t="shared" si="59"/>
        <v>30.300597014925359</v>
      </c>
      <c r="AX414" s="28">
        <v>45526</v>
      </c>
      <c r="AY414" s="4">
        <v>108.47</v>
      </c>
      <c r="AZ414" s="7">
        <f t="shared" si="64"/>
        <v>110.39963533772743</v>
      </c>
      <c r="BA414" s="7">
        <f t="shared" si="58"/>
        <v>113.16220122840744</v>
      </c>
      <c r="BC414" s="7">
        <f t="shared" si="54"/>
        <v>-4.729729240115347</v>
      </c>
      <c r="BD414" s="7">
        <f t="shared" si="52"/>
        <v>-2.1936978071145603</v>
      </c>
      <c r="BE414" s="7">
        <f t="shared" si="55"/>
        <v>105.66990609761208</v>
      </c>
      <c r="BF414" s="7">
        <f t="shared" si="53"/>
        <v>110.96850342129288</v>
      </c>
      <c r="CC414" s="31">
        <v>43698</v>
      </c>
      <c r="CD414" s="32">
        <v>35.549999999999997</v>
      </c>
      <c r="CE414" s="7">
        <f t="shared" si="60"/>
        <v>31.871110624445294</v>
      </c>
      <c r="CF414" s="131"/>
      <c r="CG414" s="7">
        <f t="shared" si="61"/>
        <v>1.1685297084539918</v>
      </c>
      <c r="CH414" s="7">
        <f t="shared" si="62"/>
        <v>33.039640332899282</v>
      </c>
    </row>
    <row r="415" spans="2:86" x14ac:dyDescent="0.5">
      <c r="B415" s="28">
        <v>45527</v>
      </c>
      <c r="C415" s="4">
        <v>111.51</v>
      </c>
      <c r="D415" s="7">
        <f t="shared" si="63"/>
        <v>110.07</v>
      </c>
      <c r="E415" s="7">
        <f t="shared" si="56"/>
        <v>115.57254901960779</v>
      </c>
      <c r="F415" s="7">
        <f t="shared" si="57"/>
        <v>-5.5025490196077982</v>
      </c>
      <c r="Z415" s="31">
        <v>43699</v>
      </c>
      <c r="AA415" s="32">
        <v>36.56</v>
      </c>
      <c r="AB415" s="7">
        <f t="shared" si="59"/>
        <v>30.330298507462679</v>
      </c>
      <c r="AX415" s="28">
        <v>45527</v>
      </c>
      <c r="AY415" s="4">
        <v>111.51</v>
      </c>
      <c r="AZ415" s="7">
        <f t="shared" si="64"/>
        <v>110.50538435318197</v>
      </c>
      <c r="BA415" s="7">
        <f t="shared" si="58"/>
        <v>113.09740902337185</v>
      </c>
      <c r="BC415" s="7">
        <f t="shared" si="54"/>
        <v>-4.1421359791519734</v>
      </c>
      <c r="BD415" s="7">
        <f t="shared" si="52"/>
        <v>-2.2669860899574417</v>
      </c>
      <c r="BE415" s="7">
        <f t="shared" si="55"/>
        <v>106.36324837402999</v>
      </c>
      <c r="BF415" s="7">
        <f t="shared" si="53"/>
        <v>110.83042293341441</v>
      </c>
      <c r="CC415" s="31">
        <v>43699</v>
      </c>
      <c r="CD415" s="32">
        <v>36.56</v>
      </c>
      <c r="CE415" s="7">
        <f t="shared" si="60"/>
        <v>31.917766240122454</v>
      </c>
      <c r="CF415" s="131"/>
      <c r="CG415" s="7">
        <f t="shared" si="61"/>
        <v>1.2188896267035751</v>
      </c>
      <c r="CH415" s="7">
        <f t="shared" si="62"/>
        <v>33.136655866826032</v>
      </c>
    </row>
    <row r="416" spans="2:86" x14ac:dyDescent="0.5">
      <c r="B416" s="28">
        <v>45530</v>
      </c>
      <c r="C416" s="4">
        <v>111.89</v>
      </c>
      <c r="D416" s="7">
        <f t="shared" si="63"/>
        <v>109.58095238095237</v>
      </c>
      <c r="E416" s="7">
        <f t="shared" si="56"/>
        <v>115.44529411764701</v>
      </c>
      <c r="F416" s="7">
        <f t="shared" si="57"/>
        <v>-5.8643417366946409</v>
      </c>
      <c r="Z416" s="31">
        <v>43700</v>
      </c>
      <c r="AA416" s="32">
        <v>35.75</v>
      </c>
      <c r="AB416" s="7">
        <f t="shared" si="59"/>
        <v>30.361094527363178</v>
      </c>
      <c r="AX416" s="28">
        <v>45530</v>
      </c>
      <c r="AY416" s="4">
        <v>111.89</v>
      </c>
      <c r="AZ416" s="7">
        <f t="shared" si="64"/>
        <v>110.63725251002178</v>
      </c>
      <c r="BA416" s="7">
        <f t="shared" si="58"/>
        <v>113.0500596499063</v>
      </c>
      <c r="BC416" s="7">
        <f t="shared" si="54"/>
        <v>-3.5277375412282055</v>
      </c>
      <c r="BD416" s="7">
        <f t="shared" si="52"/>
        <v>-2.3175079733962463</v>
      </c>
      <c r="BE416" s="7">
        <f t="shared" si="55"/>
        <v>107.10951496879358</v>
      </c>
      <c r="BF416" s="7">
        <f t="shared" si="53"/>
        <v>110.73255167651006</v>
      </c>
      <c r="CC416" s="31">
        <v>43700</v>
      </c>
      <c r="CD416" s="32">
        <v>35.75</v>
      </c>
      <c r="CE416" s="7">
        <f t="shared" si="60"/>
        <v>31.955897919325217</v>
      </c>
      <c r="CF416" s="131"/>
      <c r="CG416" s="7">
        <f t="shared" si="61"/>
        <v>1.2603823216879846</v>
      </c>
      <c r="CH416" s="7">
        <f t="shared" si="62"/>
        <v>33.216280241013202</v>
      </c>
    </row>
    <row r="417" spans="2:86" x14ac:dyDescent="0.5">
      <c r="B417" s="28">
        <v>45531</v>
      </c>
      <c r="C417" s="4">
        <v>113.58</v>
      </c>
      <c r="D417" s="7">
        <f t="shared" si="63"/>
        <v>109.17714285714283</v>
      </c>
      <c r="E417" s="7">
        <f t="shared" si="56"/>
        <v>115.39235294117644</v>
      </c>
      <c r="F417" s="7">
        <f t="shared" si="57"/>
        <v>-6.2152100840336146</v>
      </c>
      <c r="Z417" s="31">
        <v>43703</v>
      </c>
      <c r="AA417" s="32">
        <v>36.29</v>
      </c>
      <c r="AB417" s="7">
        <f t="shared" si="59"/>
        <v>30.392189054726359</v>
      </c>
      <c r="AX417" s="28">
        <v>45531</v>
      </c>
      <c r="AY417" s="4">
        <v>113.58</v>
      </c>
      <c r="AZ417" s="7">
        <f t="shared" si="64"/>
        <v>110.91751417573398</v>
      </c>
      <c r="BA417" s="7">
        <f t="shared" si="58"/>
        <v>113.07084162441978</v>
      </c>
      <c r="BC417" s="7">
        <f t="shared" si="54"/>
        <v>-2.7724428094105775</v>
      </c>
      <c r="BD417" s="7">
        <f t="shared" si="52"/>
        <v>-2.297697972132724</v>
      </c>
      <c r="BE417" s="7">
        <f t="shared" si="55"/>
        <v>108.14507136632341</v>
      </c>
      <c r="BF417" s="7">
        <f t="shared" si="53"/>
        <v>110.77314365228706</v>
      </c>
      <c r="CC417" s="31">
        <v>43703</v>
      </c>
      <c r="CD417" s="32">
        <v>36.29</v>
      </c>
      <c r="CE417" s="7">
        <f t="shared" si="60"/>
        <v>31.99902331316278</v>
      </c>
      <c r="CF417" s="131"/>
      <c r="CG417" s="7">
        <f t="shared" si="61"/>
        <v>1.3065258900818684</v>
      </c>
      <c r="CH417" s="7">
        <f t="shared" si="62"/>
        <v>33.305549203244652</v>
      </c>
    </row>
    <row r="418" spans="2:86" x14ac:dyDescent="0.5">
      <c r="B418" s="28">
        <v>45532</v>
      </c>
      <c r="C418" s="4">
        <v>113.39</v>
      </c>
      <c r="D418" s="7">
        <f t="shared" si="63"/>
        <v>108.73666666666664</v>
      </c>
      <c r="E418" s="7">
        <f t="shared" si="56"/>
        <v>115.34372549019604</v>
      </c>
      <c r="F418" s="7">
        <f t="shared" si="57"/>
        <v>-6.6070588235293997</v>
      </c>
      <c r="Z418" s="31">
        <v>43704</v>
      </c>
      <c r="AA418" s="32">
        <v>36.6</v>
      </c>
      <c r="AB418" s="7">
        <f t="shared" si="59"/>
        <v>30.421940298507455</v>
      </c>
      <c r="AX418" s="28">
        <v>45532</v>
      </c>
      <c r="AY418" s="4">
        <v>113.39</v>
      </c>
      <c r="AZ418" s="7">
        <f t="shared" si="64"/>
        <v>111.15298901614027</v>
      </c>
      <c r="BA418" s="7">
        <f t="shared" si="58"/>
        <v>113.08335763914843</v>
      </c>
      <c r="BC418" s="7">
        <f t="shared" si="54"/>
        <v>-2.0652260339111592</v>
      </c>
      <c r="BD418" s="7">
        <f t="shared" si="52"/>
        <v>-2.2842088551940094</v>
      </c>
      <c r="BE418" s="7">
        <f t="shared" si="55"/>
        <v>109.08776298222911</v>
      </c>
      <c r="BF418" s="7">
        <f t="shared" si="53"/>
        <v>110.79914878395442</v>
      </c>
      <c r="CC418" s="31">
        <v>43704</v>
      </c>
      <c r="CD418" s="32">
        <v>36.6</v>
      </c>
      <c r="CE418" s="7">
        <f t="shared" si="60"/>
        <v>32.044804175718376</v>
      </c>
      <c r="CF418" s="131"/>
      <c r="CG418" s="7">
        <f t="shared" si="61"/>
        <v>1.3549988633297403</v>
      </c>
      <c r="CH418" s="7">
        <f t="shared" si="62"/>
        <v>33.399803039048116</v>
      </c>
    </row>
    <row r="419" spans="2:86" x14ac:dyDescent="0.5">
      <c r="B419" s="28">
        <v>45533</v>
      </c>
      <c r="C419" s="4">
        <v>113.26</v>
      </c>
      <c r="D419" s="7">
        <f t="shared" si="63"/>
        <v>108.16285714285715</v>
      </c>
      <c r="E419" s="7">
        <f t="shared" si="56"/>
        <v>115.28431372549016</v>
      </c>
      <c r="F419" s="7">
        <f t="shared" si="57"/>
        <v>-7.1214565826330158</v>
      </c>
      <c r="Z419" s="31">
        <v>43705</v>
      </c>
      <c r="AA419" s="32">
        <v>37.11</v>
      </c>
      <c r="AB419" s="7">
        <f t="shared" si="59"/>
        <v>30.448606965174125</v>
      </c>
      <c r="AX419" s="28">
        <v>45533</v>
      </c>
      <c r="AY419" s="4">
        <v>113.26</v>
      </c>
      <c r="AZ419" s="7">
        <f t="shared" si="64"/>
        <v>111.35365672888881</v>
      </c>
      <c r="BA419" s="7">
        <f t="shared" si="58"/>
        <v>113.09028479055438</v>
      </c>
      <c r="BC419" s="7">
        <f t="shared" si="54"/>
        <v>-1.3830956633345863</v>
      </c>
      <c r="BD419" s="7">
        <f t="shared" si="52"/>
        <v>-2.2740168893232635</v>
      </c>
      <c r="BE419" s="7">
        <f t="shared" si="55"/>
        <v>109.97056106555422</v>
      </c>
      <c r="BF419" s="7">
        <f t="shared" si="53"/>
        <v>110.81626790123111</v>
      </c>
      <c r="CC419" s="31">
        <v>43705</v>
      </c>
      <c r="CD419" s="32">
        <v>37.11</v>
      </c>
      <c r="CE419" s="7">
        <f t="shared" si="60"/>
        <v>32.095204134168938</v>
      </c>
      <c r="CF419" s="131"/>
      <c r="CG419" s="7">
        <f t="shared" si="61"/>
        <v>1.4077988053346822</v>
      </c>
      <c r="CH419" s="7">
        <f t="shared" si="62"/>
        <v>33.503002939503617</v>
      </c>
    </row>
    <row r="420" spans="2:86" x14ac:dyDescent="0.5">
      <c r="B420" s="28">
        <v>45534</v>
      </c>
      <c r="C420" s="4">
        <v>115.73</v>
      </c>
      <c r="D420" s="7">
        <f t="shared" si="63"/>
        <v>108.15142857142858</v>
      </c>
      <c r="E420" s="7">
        <f t="shared" si="56"/>
        <v>115.25313725490192</v>
      </c>
      <c r="F420" s="7">
        <f t="shared" si="57"/>
        <v>-7.1017086834733334</v>
      </c>
      <c r="Z420" s="31">
        <v>43706</v>
      </c>
      <c r="AA420" s="32">
        <v>37.44</v>
      </c>
      <c r="AB420" s="7">
        <f t="shared" si="59"/>
        <v>30.476865671641782</v>
      </c>
      <c r="AX420" s="28">
        <v>45534</v>
      </c>
      <c r="AY420" s="4">
        <v>115.73</v>
      </c>
      <c r="AZ420" s="7">
        <f t="shared" si="64"/>
        <v>111.77045132613749</v>
      </c>
      <c r="BA420" s="7">
        <f t="shared" si="58"/>
        <v>113.19380303406204</v>
      </c>
      <c r="BC420" s="7">
        <f t="shared" si="54"/>
        <v>-0.52960355934352776</v>
      </c>
      <c r="BD420" s="7">
        <f t="shared" si="52"/>
        <v>-2.1661392566008857</v>
      </c>
      <c r="BE420" s="7">
        <f t="shared" si="55"/>
        <v>111.24084776679396</v>
      </c>
      <c r="BF420" s="7">
        <f t="shared" si="53"/>
        <v>111.02766377746116</v>
      </c>
      <c r="CC420" s="31">
        <v>43706</v>
      </c>
      <c r="CD420" s="32">
        <v>37.44</v>
      </c>
      <c r="CE420" s="7">
        <f t="shared" si="60"/>
        <v>32.14838618258517</v>
      </c>
      <c r="CF420" s="131"/>
      <c r="CG420" s="7">
        <f t="shared" si="61"/>
        <v>1.4630757757130191</v>
      </c>
      <c r="CH420" s="7">
        <f t="shared" si="62"/>
        <v>33.611461958298193</v>
      </c>
    </row>
    <row r="421" spans="2:86" x14ac:dyDescent="0.5">
      <c r="B421" s="28">
        <v>45538</v>
      </c>
      <c r="C421" s="4">
        <v>111.32</v>
      </c>
      <c r="D421" s="7">
        <f t="shared" si="63"/>
        <v>108.52238095238097</v>
      </c>
      <c r="E421" s="7">
        <f t="shared" si="56"/>
        <v>115.11372549019605</v>
      </c>
      <c r="F421" s="7">
        <f t="shared" si="57"/>
        <v>-6.5913445378150755</v>
      </c>
      <c r="Z421" s="31">
        <v>43707</v>
      </c>
      <c r="AA421" s="32">
        <v>37.729999999999997</v>
      </c>
      <c r="AB421" s="7">
        <f t="shared" si="59"/>
        <v>30.512388059701482</v>
      </c>
      <c r="AX421" s="28">
        <v>45538</v>
      </c>
      <c r="AY421" s="4">
        <v>111.32</v>
      </c>
      <c r="AZ421" s="7">
        <f t="shared" si="64"/>
        <v>111.72755119983869</v>
      </c>
      <c r="BA421" s="7">
        <f t="shared" si="58"/>
        <v>113.12032056213803</v>
      </c>
      <c r="BC421" s="7">
        <f t="shared" si="54"/>
        <v>-0.21272521582326931</v>
      </c>
      <c r="BD421" s="7">
        <f t="shared" si="52"/>
        <v>-2.2299661677222815</v>
      </c>
      <c r="BE421" s="7">
        <f t="shared" si="55"/>
        <v>111.51482598401542</v>
      </c>
      <c r="BF421" s="7">
        <f t="shared" si="53"/>
        <v>110.89035439441575</v>
      </c>
      <c r="CC421" s="31">
        <v>43707</v>
      </c>
      <c r="CD421" s="32">
        <v>37.729999999999997</v>
      </c>
      <c r="CE421" s="7">
        <f t="shared" si="60"/>
        <v>32.203924628529599</v>
      </c>
      <c r="CF421" s="131"/>
      <c r="CG421" s="7">
        <f t="shared" si="61"/>
        <v>1.5203348420273066</v>
      </c>
      <c r="CH421" s="7">
        <f t="shared" si="62"/>
        <v>33.724259470556902</v>
      </c>
    </row>
    <row r="422" spans="2:86" x14ac:dyDescent="0.5">
      <c r="B422" s="28">
        <v>45539</v>
      </c>
      <c r="C422" s="4">
        <v>109.53</v>
      </c>
      <c r="D422" s="7">
        <f t="shared" si="63"/>
        <v>109.01619047619049</v>
      </c>
      <c r="E422" s="7">
        <f t="shared" si="56"/>
        <v>114.9519607843137</v>
      </c>
      <c r="F422" s="7">
        <f t="shared" si="57"/>
        <v>-5.9357703081232103</v>
      </c>
      <c r="Z422" s="31">
        <v>43711</v>
      </c>
      <c r="AA422" s="32">
        <v>36.9</v>
      </c>
      <c r="AB422" s="7">
        <f t="shared" si="59"/>
        <v>30.549452736318401</v>
      </c>
      <c r="AX422" s="28">
        <v>45539</v>
      </c>
      <c r="AY422" s="4">
        <v>109.53</v>
      </c>
      <c r="AZ422" s="7">
        <f t="shared" si="64"/>
        <v>111.51826060937786</v>
      </c>
      <c r="BA422" s="7">
        <f t="shared" si="58"/>
        <v>112.97952367734831</v>
      </c>
      <c r="BC422" s="7">
        <f t="shared" si="54"/>
        <v>-0.14353143109632072</v>
      </c>
      <c r="BD422" s="7">
        <f t="shared" si="52"/>
        <v>-2.3551424271964407</v>
      </c>
      <c r="BE422" s="7">
        <f t="shared" si="55"/>
        <v>111.37472917828154</v>
      </c>
      <c r="BF422" s="7">
        <f t="shared" si="53"/>
        <v>110.62438125015187</v>
      </c>
      <c r="CC422" s="31">
        <v>43711</v>
      </c>
      <c r="CD422" s="32">
        <v>36.9</v>
      </c>
      <c r="CE422" s="7">
        <f t="shared" si="60"/>
        <v>32.250651746653681</v>
      </c>
      <c r="CF422" s="131"/>
      <c r="CG422" s="7">
        <f t="shared" si="61"/>
        <v>1.5683966571681403</v>
      </c>
      <c r="CH422" s="7">
        <f t="shared" si="62"/>
        <v>33.819048403821824</v>
      </c>
    </row>
    <row r="423" spans="2:86" x14ac:dyDescent="0.5">
      <c r="B423" s="28">
        <v>45540</v>
      </c>
      <c r="C423" s="4">
        <v>108.85</v>
      </c>
      <c r="D423" s="7">
        <f t="shared" si="63"/>
        <v>109.27285714285716</v>
      </c>
      <c r="E423" s="7">
        <f t="shared" si="56"/>
        <v>114.7670588235294</v>
      </c>
      <c r="F423" s="7">
        <f t="shared" si="57"/>
        <v>-5.4942016806722336</v>
      </c>
      <c r="Z423" s="31">
        <v>43712</v>
      </c>
      <c r="AA423" s="32">
        <v>38.86</v>
      </c>
      <c r="AB423" s="7">
        <f t="shared" si="59"/>
        <v>30.598159203980092</v>
      </c>
      <c r="AX423" s="28">
        <v>45540</v>
      </c>
      <c r="AY423" s="4">
        <v>108.85</v>
      </c>
      <c r="AZ423" s="7">
        <f t="shared" si="64"/>
        <v>111.26414055134187</v>
      </c>
      <c r="BA423" s="7">
        <f t="shared" si="58"/>
        <v>112.81758157235426</v>
      </c>
      <c r="BC423" s="7">
        <f t="shared" si="54"/>
        <v>-0.17013387983546124</v>
      </c>
      <c r="BD423" s="7">
        <f t="shared" si="52"/>
        <v>-2.4948254231310614</v>
      </c>
      <c r="BE423" s="7">
        <f t="shared" si="55"/>
        <v>111.09400667150641</v>
      </c>
      <c r="BF423" s="7">
        <f t="shared" si="53"/>
        <v>110.3227561492232</v>
      </c>
      <c r="CC423" s="31">
        <v>43712</v>
      </c>
      <c r="CD423" s="32">
        <v>38.86</v>
      </c>
      <c r="CE423" s="7">
        <f t="shared" si="60"/>
        <v>32.316416405890955</v>
      </c>
      <c r="CF423" s="131"/>
      <c r="CG423" s="7">
        <f t="shared" si="61"/>
        <v>1.6349980913855688</v>
      </c>
      <c r="CH423" s="7">
        <f t="shared" si="62"/>
        <v>33.951414497276524</v>
      </c>
    </row>
    <row r="424" spans="2:86" x14ac:dyDescent="0.5">
      <c r="B424" s="28">
        <v>45541</v>
      </c>
      <c r="C424" s="4">
        <v>108</v>
      </c>
      <c r="D424" s="7">
        <f t="shared" si="63"/>
        <v>109.5052380952381</v>
      </c>
      <c r="E424" s="7">
        <f t="shared" si="56"/>
        <v>114.56176470588234</v>
      </c>
      <c r="F424" s="7">
        <f t="shared" si="57"/>
        <v>-5.0565266106442408</v>
      </c>
      <c r="Z424" s="31">
        <v>43713</v>
      </c>
      <c r="AA424" s="32">
        <v>40.950000000000003</v>
      </c>
      <c r="AB424" s="7">
        <f t="shared" si="59"/>
        <v>30.66139303482586</v>
      </c>
      <c r="AX424" s="28">
        <v>45541</v>
      </c>
      <c r="AY424" s="4">
        <v>108</v>
      </c>
      <c r="AZ424" s="7">
        <f t="shared" si="64"/>
        <v>110.95327002264264</v>
      </c>
      <c r="BA424" s="7">
        <f t="shared" si="58"/>
        <v>112.62865680481096</v>
      </c>
      <c r="BC424" s="7">
        <f t="shared" si="54"/>
        <v>-0.29728666225474853</v>
      </c>
      <c r="BD424" s="7">
        <f t="shared" ref="BD424:BD487" si="65">BA424-AVERAGE(BA374:BA424)</f>
        <v>-2.6543132381409151</v>
      </c>
      <c r="BE424" s="7">
        <f t="shared" si="55"/>
        <v>110.65598336038789</v>
      </c>
      <c r="BF424" s="7">
        <f t="shared" ref="BF424:BF487" si="66">BA424+BD424</f>
        <v>109.97434356667004</v>
      </c>
      <c r="CC424" s="31">
        <v>43713</v>
      </c>
      <c r="CD424" s="32">
        <v>40.950000000000003</v>
      </c>
      <c r="CE424" s="7">
        <f t="shared" si="60"/>
        <v>32.402322710309953</v>
      </c>
      <c r="CF424" s="131"/>
      <c r="CG424" s="7">
        <f t="shared" si="61"/>
        <v>1.7211036523187921</v>
      </c>
      <c r="CH424" s="7">
        <f t="shared" si="62"/>
        <v>34.123426362628749</v>
      </c>
    </row>
    <row r="425" spans="2:86" x14ac:dyDescent="0.5">
      <c r="B425" s="28">
        <v>45544</v>
      </c>
      <c r="C425" s="4">
        <v>107.59</v>
      </c>
      <c r="D425" s="7">
        <f t="shared" si="63"/>
        <v>109.71476190476191</v>
      </c>
      <c r="E425" s="7">
        <f t="shared" si="56"/>
        <v>114.3564705882353</v>
      </c>
      <c r="F425" s="7">
        <f t="shared" si="57"/>
        <v>-4.6417086834733823</v>
      </c>
      <c r="Z425" s="31">
        <v>43714</v>
      </c>
      <c r="AA425" s="32">
        <v>40.68</v>
      </c>
      <c r="AB425" s="7">
        <f t="shared" si="59"/>
        <v>30.723184079601978</v>
      </c>
      <c r="AX425" s="28">
        <v>45544</v>
      </c>
      <c r="AY425" s="4">
        <v>107.59</v>
      </c>
      <c r="AZ425" s="7">
        <f t="shared" si="64"/>
        <v>110.63295859191477</v>
      </c>
      <c r="BA425" s="7">
        <f t="shared" si="58"/>
        <v>112.43106242030856</v>
      </c>
      <c r="BC425" s="7">
        <f t="shared" si="54"/>
        <v>-0.47133192344594477</v>
      </c>
      <c r="BD425" s="7">
        <f t="shared" si="65"/>
        <v>-2.8155743106936484</v>
      </c>
      <c r="BE425" s="7">
        <f t="shared" si="55"/>
        <v>110.16162666846883</v>
      </c>
      <c r="BF425" s="7">
        <f t="shared" si="66"/>
        <v>109.61548810961492</v>
      </c>
      <c r="CC425" s="31">
        <v>43714</v>
      </c>
      <c r="CD425" s="32">
        <v>40.68</v>
      </c>
      <c r="CE425" s="7">
        <f t="shared" si="60"/>
        <v>32.484687658466072</v>
      </c>
      <c r="CF425" s="131"/>
      <c r="CG425" s="7">
        <f t="shared" si="61"/>
        <v>1.8030510380708229</v>
      </c>
      <c r="CH425" s="7">
        <f t="shared" si="62"/>
        <v>34.287738696536891</v>
      </c>
    </row>
    <row r="426" spans="2:86" x14ac:dyDescent="0.5">
      <c r="B426" s="28">
        <v>45545</v>
      </c>
      <c r="C426" s="4">
        <v>106.74</v>
      </c>
      <c r="D426" s="7">
        <f t="shared" si="63"/>
        <v>109.81190476190477</v>
      </c>
      <c r="E426" s="7">
        <f t="shared" si="56"/>
        <v>114.13568627450981</v>
      </c>
      <c r="F426" s="7">
        <f t="shared" si="57"/>
        <v>-4.3237815126050378</v>
      </c>
      <c r="Z426" s="31">
        <v>43717</v>
      </c>
      <c r="AA426" s="32">
        <v>40.96</v>
      </c>
      <c r="AB426" s="7">
        <f t="shared" si="59"/>
        <v>30.786915422885563</v>
      </c>
      <c r="AX426" s="28">
        <v>45545</v>
      </c>
      <c r="AY426" s="4">
        <v>106.74</v>
      </c>
      <c r="AZ426" s="7">
        <f t="shared" si="64"/>
        <v>110.26220063078003</v>
      </c>
      <c r="BA426" s="7">
        <f t="shared" si="58"/>
        <v>112.2078835018651</v>
      </c>
      <c r="BC426" s="7">
        <f t="shared" si="54"/>
        <v>-0.71900552710867771</v>
      </c>
      <c r="BD426" s="7">
        <f t="shared" si="65"/>
        <v>-2.9951865445687815</v>
      </c>
      <c r="BE426" s="7">
        <f t="shared" si="55"/>
        <v>109.54319510367135</v>
      </c>
      <c r="BF426" s="7">
        <f t="shared" si="66"/>
        <v>109.21269695729632</v>
      </c>
      <c r="CC426" s="31">
        <v>43717</v>
      </c>
      <c r="CD426" s="32">
        <v>40.96</v>
      </c>
      <c r="CE426" s="7">
        <f t="shared" si="60"/>
        <v>32.569019124550991</v>
      </c>
      <c r="CF426" s="131"/>
      <c r="CG426" s="7">
        <f t="shared" si="61"/>
        <v>1.886334953882205</v>
      </c>
      <c r="CH426" s="7">
        <f t="shared" si="62"/>
        <v>34.455354078433196</v>
      </c>
    </row>
    <row r="427" spans="2:86" x14ac:dyDescent="0.5">
      <c r="B427" s="28">
        <v>45546</v>
      </c>
      <c r="C427" s="4">
        <v>108.67</v>
      </c>
      <c r="D427" s="7">
        <f t="shared" si="63"/>
        <v>110.08047619047618</v>
      </c>
      <c r="E427" s="7">
        <f t="shared" si="56"/>
        <v>113.95137254901961</v>
      </c>
      <c r="F427" s="7">
        <f t="shared" si="57"/>
        <v>-3.8708963585434333</v>
      </c>
      <c r="Z427" s="31">
        <v>43718</v>
      </c>
      <c r="AA427" s="32">
        <v>39.729999999999997</v>
      </c>
      <c r="AB427" s="7">
        <f t="shared" si="59"/>
        <v>30.852288557213917</v>
      </c>
      <c r="AX427" s="28">
        <v>45546</v>
      </c>
      <c r="AY427" s="4">
        <v>108.67</v>
      </c>
      <c r="AZ427" s="7">
        <f t="shared" si="64"/>
        <v>110.11056247546765</v>
      </c>
      <c r="BA427" s="7">
        <f t="shared" si="58"/>
        <v>112.06914297238019</v>
      </c>
      <c r="BC427" s="7">
        <f t="shared" si="54"/>
        <v>-0.78485987600083718</v>
      </c>
      <c r="BD427" s="7">
        <f t="shared" si="65"/>
        <v>-3.0848408976845008</v>
      </c>
      <c r="BE427" s="7">
        <f t="shared" si="55"/>
        <v>109.32570259946681</v>
      </c>
      <c r="BF427" s="7">
        <f t="shared" si="66"/>
        <v>108.98430207469569</v>
      </c>
      <c r="CC427" s="31">
        <v>43718</v>
      </c>
      <c r="CD427" s="32">
        <v>39.729999999999997</v>
      </c>
      <c r="CE427" s="7">
        <f t="shared" si="60"/>
        <v>32.640272665600243</v>
      </c>
      <c r="CF427" s="131"/>
      <c r="CG427" s="7">
        <f t="shared" si="61"/>
        <v>1.9559008890951901</v>
      </c>
      <c r="CH427" s="7">
        <f t="shared" si="62"/>
        <v>34.596173554695433</v>
      </c>
    </row>
    <row r="428" spans="2:86" x14ac:dyDescent="0.5">
      <c r="B428" s="28">
        <v>45547</v>
      </c>
      <c r="C428" s="4">
        <v>112.37</v>
      </c>
      <c r="D428" s="7">
        <f t="shared" si="63"/>
        <v>110.44999999999999</v>
      </c>
      <c r="E428" s="7">
        <f t="shared" si="56"/>
        <v>113.82647058823531</v>
      </c>
      <c r="F428" s="7">
        <f t="shared" si="57"/>
        <v>-3.3764705882353212</v>
      </c>
      <c r="Z428" s="31">
        <v>43719</v>
      </c>
      <c r="AA428" s="32">
        <v>40.299999999999997</v>
      </c>
      <c r="AB428" s="7">
        <f t="shared" si="59"/>
        <v>30.92248756218904</v>
      </c>
      <c r="AX428" s="28">
        <v>45547</v>
      </c>
      <c r="AY428" s="4">
        <v>112.37</v>
      </c>
      <c r="AZ428" s="7">
        <f t="shared" si="64"/>
        <v>110.32574700161358</v>
      </c>
      <c r="BA428" s="7">
        <f t="shared" si="58"/>
        <v>112.08094128718882</v>
      </c>
      <c r="BC428" s="7">
        <f t="shared" ref="BC428:BC491" si="67">AZ428-AVERAGE(AZ408:AZ428)</f>
        <v>-0.52725417352455395</v>
      </c>
      <c r="BD428" s="7">
        <f t="shared" si="65"/>
        <v>-3.0209832384904018</v>
      </c>
      <c r="BE428" s="7">
        <f t="shared" ref="BE428:BE491" si="68">AZ428+BC428</f>
        <v>109.79849282808902</v>
      </c>
      <c r="BF428" s="7">
        <f t="shared" si="66"/>
        <v>109.05995804869842</v>
      </c>
      <c r="CC428" s="31">
        <v>43719</v>
      </c>
      <c r="CD428" s="32">
        <v>40.299999999999997</v>
      </c>
      <c r="CE428" s="7">
        <f t="shared" si="60"/>
        <v>32.716488857982327</v>
      </c>
      <c r="CF428" s="131"/>
      <c r="CG428" s="7">
        <f t="shared" si="61"/>
        <v>2.0297477701769253</v>
      </c>
      <c r="CH428" s="7">
        <f t="shared" si="62"/>
        <v>34.746236628159252</v>
      </c>
    </row>
    <row r="429" spans="2:86" x14ac:dyDescent="0.5">
      <c r="B429" s="28">
        <v>45548</v>
      </c>
      <c r="C429" s="4">
        <v>114.39</v>
      </c>
      <c r="D429" s="7">
        <f t="shared" si="63"/>
        <v>110.85047619047617</v>
      </c>
      <c r="E429" s="7">
        <f t="shared" si="56"/>
        <v>113.71568627450982</v>
      </c>
      <c r="F429" s="7">
        <f t="shared" si="57"/>
        <v>-2.8652100840336487</v>
      </c>
      <c r="Z429" s="31">
        <v>43720</v>
      </c>
      <c r="AA429" s="32">
        <v>40.58</v>
      </c>
      <c r="AB429" s="7">
        <f t="shared" si="59"/>
        <v>30.985074626865657</v>
      </c>
      <c r="AX429" s="28">
        <v>45548</v>
      </c>
      <c r="AY429" s="4">
        <v>114.39</v>
      </c>
      <c r="AZ429" s="7">
        <f t="shared" si="64"/>
        <v>110.71281871574563</v>
      </c>
      <c r="BA429" s="7">
        <f t="shared" si="58"/>
        <v>112.17149260925984</v>
      </c>
      <c r="BC429" s="7">
        <f t="shared" si="67"/>
        <v>-0.13994198466278363</v>
      </c>
      <c r="BD429" s="7">
        <f t="shared" si="65"/>
        <v>-2.8760696320597816</v>
      </c>
      <c r="BE429" s="7">
        <f t="shared" si="68"/>
        <v>110.57287673108284</v>
      </c>
      <c r="BF429" s="7">
        <f t="shared" si="66"/>
        <v>109.29542297720006</v>
      </c>
      <c r="CC429" s="31">
        <v>43720</v>
      </c>
      <c r="CD429" s="32">
        <v>40.58</v>
      </c>
      <c r="CE429" s="7">
        <f t="shared" si="60"/>
        <v>32.794732749942703</v>
      </c>
      <c r="CF429" s="131"/>
      <c r="CG429" s="7">
        <f t="shared" si="61"/>
        <v>2.1050231692113286</v>
      </c>
      <c r="CH429" s="7">
        <f t="shared" si="62"/>
        <v>34.899755919154032</v>
      </c>
    </row>
    <row r="430" spans="2:86" x14ac:dyDescent="0.5">
      <c r="B430" s="28">
        <v>45551</v>
      </c>
      <c r="C430" s="4">
        <v>117.16</v>
      </c>
      <c r="D430" s="7">
        <f t="shared" si="63"/>
        <v>111.15190476190475</v>
      </c>
      <c r="E430" s="7">
        <f t="shared" si="56"/>
        <v>113.66392156862744</v>
      </c>
      <c r="F430" s="7">
        <f t="shared" si="57"/>
        <v>-2.5120168067226984</v>
      </c>
      <c r="Z430" s="31">
        <v>43721</v>
      </c>
      <c r="AA430" s="32">
        <v>40.18</v>
      </c>
      <c r="AB430" s="7">
        <f t="shared" si="59"/>
        <v>31.042189054726357</v>
      </c>
      <c r="AX430" s="28">
        <v>45551</v>
      </c>
      <c r="AY430" s="4">
        <v>117.16</v>
      </c>
      <c r="AZ430" s="7">
        <f t="shared" si="64"/>
        <v>111.32683598091272</v>
      </c>
      <c r="BA430" s="7">
        <f t="shared" si="58"/>
        <v>112.36712035007318</v>
      </c>
      <c r="BC430" s="7">
        <f t="shared" si="67"/>
        <v>0.44558536988562025</v>
      </c>
      <c r="BD430" s="7">
        <f t="shared" si="65"/>
        <v>-2.6261814727094901</v>
      </c>
      <c r="BE430" s="7">
        <f t="shared" si="68"/>
        <v>111.77242135079834</v>
      </c>
      <c r="BF430" s="7">
        <f t="shared" si="66"/>
        <v>109.74093887736369</v>
      </c>
      <c r="CC430" s="31">
        <v>43721</v>
      </c>
      <c r="CD430" s="32">
        <v>40.18</v>
      </c>
      <c r="CE430" s="7">
        <f t="shared" si="60"/>
        <v>32.868217996211932</v>
      </c>
      <c r="CF430" s="131"/>
      <c r="CG430" s="7">
        <f t="shared" si="61"/>
        <v>2.1750011570328489</v>
      </c>
      <c r="CH430" s="7">
        <f t="shared" si="62"/>
        <v>35.043219153244777</v>
      </c>
    </row>
    <row r="431" spans="2:86" x14ac:dyDescent="0.5">
      <c r="B431" s="28">
        <v>45552</v>
      </c>
      <c r="C431" s="4">
        <v>117.79</v>
      </c>
      <c r="D431" s="7">
        <f t="shared" si="63"/>
        <v>111.47523809523807</v>
      </c>
      <c r="E431" s="7">
        <f t="shared" si="56"/>
        <v>113.64529411764705</v>
      </c>
      <c r="F431" s="7">
        <f t="shared" si="57"/>
        <v>-2.1700560224089855</v>
      </c>
      <c r="Z431" s="31">
        <v>43724</v>
      </c>
      <c r="AA431" s="32">
        <v>40.56</v>
      </c>
      <c r="AB431" s="7">
        <f t="shared" si="59"/>
        <v>31.100298507462671</v>
      </c>
      <c r="AX431" s="28">
        <v>45552</v>
      </c>
      <c r="AY431" s="4">
        <v>117.79</v>
      </c>
      <c r="AZ431" s="7">
        <f t="shared" si="64"/>
        <v>111.94237541130198</v>
      </c>
      <c r="BA431" s="7">
        <f t="shared" si="58"/>
        <v>112.57978229712914</v>
      </c>
      <c r="BC431" s="7">
        <f t="shared" si="67"/>
        <v>1.0045545636833708</v>
      </c>
      <c r="BD431" s="7">
        <f t="shared" si="65"/>
        <v>-2.3606564783933237</v>
      </c>
      <c r="BE431" s="7">
        <f t="shared" si="68"/>
        <v>112.94692997498535</v>
      </c>
      <c r="BF431" s="7">
        <f t="shared" si="66"/>
        <v>110.21912581873582</v>
      </c>
      <c r="CC431" s="31">
        <v>43724</v>
      </c>
      <c r="CD431" s="32">
        <v>40.56</v>
      </c>
      <c r="CE431" s="7">
        <f t="shared" si="60"/>
        <v>32.944753140528235</v>
      </c>
      <c r="CF431" s="131"/>
      <c r="CG431" s="7">
        <f t="shared" si="61"/>
        <v>2.2474857374856256</v>
      </c>
      <c r="CH431" s="7">
        <f t="shared" si="62"/>
        <v>35.19223887801386</v>
      </c>
    </row>
    <row r="432" spans="2:86" x14ac:dyDescent="0.5">
      <c r="B432" s="28">
        <v>45553</v>
      </c>
      <c r="C432" s="4">
        <v>117.55</v>
      </c>
      <c r="D432" s="7">
        <f t="shared" si="63"/>
        <v>111.75809523809524</v>
      </c>
      <c r="E432" s="7">
        <f t="shared" si="56"/>
        <v>113.67725490196081</v>
      </c>
      <c r="F432" s="7">
        <f t="shared" si="57"/>
        <v>-1.919159663865571</v>
      </c>
      <c r="Z432" s="31">
        <v>43725</v>
      </c>
      <c r="AA432" s="32">
        <v>40.630000000000003</v>
      </c>
      <c r="AB432" s="7">
        <f t="shared" si="59"/>
        <v>31.1625870646766</v>
      </c>
      <c r="AX432" s="28">
        <v>45553</v>
      </c>
      <c r="AY432" s="4">
        <v>117.55</v>
      </c>
      <c r="AZ432" s="7">
        <f t="shared" si="64"/>
        <v>112.47643489593989</v>
      </c>
      <c r="BA432" s="7">
        <f t="shared" si="58"/>
        <v>112.77469279528094</v>
      </c>
      <c r="BC432" s="7">
        <f t="shared" si="67"/>
        <v>1.4604926777996923</v>
      </c>
      <c r="BD432" s="7">
        <f t="shared" si="65"/>
        <v>-2.1162093577489145</v>
      </c>
      <c r="BE432" s="7">
        <f t="shared" si="68"/>
        <v>113.93692757373958</v>
      </c>
      <c r="BF432" s="7">
        <f t="shared" si="66"/>
        <v>110.65848343753203</v>
      </c>
      <c r="CC432" s="31">
        <v>43725</v>
      </c>
      <c r="CD432" s="32">
        <v>40.630000000000003</v>
      </c>
      <c r="CE432" s="7">
        <f t="shared" si="60"/>
        <v>33.021223258532928</v>
      </c>
      <c r="CF432" s="131"/>
      <c r="CG432" s="7">
        <f t="shared" si="61"/>
        <v>2.3193258091059015</v>
      </c>
      <c r="CH432" s="7">
        <f t="shared" si="62"/>
        <v>35.340549067638833</v>
      </c>
    </row>
    <row r="433" spans="2:86" x14ac:dyDescent="0.5">
      <c r="B433" s="28">
        <v>45554</v>
      </c>
      <c r="C433" s="4">
        <v>121.62</v>
      </c>
      <c r="D433" s="7">
        <f t="shared" si="63"/>
        <v>112.31857142857143</v>
      </c>
      <c r="E433" s="7">
        <f t="shared" si="56"/>
        <v>113.77411764705882</v>
      </c>
      <c r="F433" s="7">
        <f t="shared" si="57"/>
        <v>-1.4555462184873846</v>
      </c>
      <c r="Z433" s="31">
        <v>43726</v>
      </c>
      <c r="AA433" s="32">
        <v>40.700000000000003</v>
      </c>
      <c r="AB433" s="7">
        <f t="shared" si="59"/>
        <v>31.224029850746255</v>
      </c>
      <c r="AX433" s="28">
        <v>45554</v>
      </c>
      <c r="AY433" s="4">
        <v>121.62</v>
      </c>
      <c r="AZ433" s="7">
        <f t="shared" si="64"/>
        <v>113.34725062013608</v>
      </c>
      <c r="BA433" s="7">
        <f t="shared" si="58"/>
        <v>113.12156758762286</v>
      </c>
      <c r="BC433" s="7">
        <f t="shared" si="67"/>
        <v>2.2072484771929339</v>
      </c>
      <c r="BD433" s="7">
        <f t="shared" si="65"/>
        <v>-1.7255390945846045</v>
      </c>
      <c r="BE433" s="7">
        <f t="shared" si="68"/>
        <v>115.55449909732901</v>
      </c>
      <c r="BF433" s="7">
        <f t="shared" si="66"/>
        <v>111.39602849303826</v>
      </c>
      <c r="CC433" s="31">
        <v>43726</v>
      </c>
      <c r="CD433" s="32">
        <v>40.700000000000003</v>
      </c>
      <c r="CE433" s="7">
        <f t="shared" si="60"/>
        <v>33.097628997253999</v>
      </c>
      <c r="CF433" s="131"/>
      <c r="CG433" s="7">
        <f t="shared" si="61"/>
        <v>2.3905362005501658</v>
      </c>
      <c r="CH433" s="7">
        <f t="shared" si="62"/>
        <v>35.488165197804165</v>
      </c>
    </row>
    <row r="434" spans="2:86" x14ac:dyDescent="0.5">
      <c r="B434" s="28">
        <v>45555</v>
      </c>
      <c r="C434" s="4">
        <v>124.48</v>
      </c>
      <c r="D434" s="7">
        <f t="shared" si="63"/>
        <v>113.04238095238097</v>
      </c>
      <c r="E434" s="7">
        <f t="shared" si="56"/>
        <v>113.87745098039214</v>
      </c>
      <c r="F434" s="7">
        <f t="shared" si="57"/>
        <v>-0.8350700280111738</v>
      </c>
      <c r="Z434" s="31">
        <v>43727</v>
      </c>
      <c r="AA434" s="32">
        <v>40.880000000000003</v>
      </c>
      <c r="AB434" s="7">
        <f t="shared" si="59"/>
        <v>31.285174129353219</v>
      </c>
      <c r="AX434" s="28">
        <v>45555</v>
      </c>
      <c r="AY434" s="4">
        <v>124.48</v>
      </c>
      <c r="AZ434" s="7">
        <f t="shared" si="64"/>
        <v>114.4075124658374</v>
      </c>
      <c r="BA434" s="7">
        <f t="shared" si="58"/>
        <v>113.56699630967687</v>
      </c>
      <c r="BC434" s="7">
        <f t="shared" si="67"/>
        <v>3.086331388662046</v>
      </c>
      <c r="BD434" s="7">
        <f t="shared" si="65"/>
        <v>-1.2420846587339156</v>
      </c>
      <c r="BE434" s="7">
        <f t="shared" si="68"/>
        <v>117.49384385449945</v>
      </c>
      <c r="BF434" s="7">
        <f t="shared" si="66"/>
        <v>112.32491165094295</v>
      </c>
      <c r="CC434" s="31">
        <v>43727</v>
      </c>
      <c r="CD434" s="32">
        <v>40.880000000000003</v>
      </c>
      <c r="CE434" s="7">
        <f t="shared" si="60"/>
        <v>33.175065524644509</v>
      </c>
      <c r="CF434" s="131"/>
      <c r="CG434" s="7">
        <f t="shared" si="61"/>
        <v>2.4622206748794859</v>
      </c>
      <c r="CH434" s="7">
        <f t="shared" si="62"/>
        <v>35.637286199523999</v>
      </c>
    </row>
    <row r="435" spans="2:86" x14ac:dyDescent="0.5">
      <c r="B435" s="28">
        <v>45558</v>
      </c>
      <c r="C435" s="4">
        <v>125.23</v>
      </c>
      <c r="D435" s="7">
        <f t="shared" si="63"/>
        <v>113.8404761904762</v>
      </c>
      <c r="E435" s="7">
        <f t="shared" si="56"/>
        <v>113.958431372549</v>
      </c>
      <c r="F435" s="7">
        <f t="shared" si="57"/>
        <v>-0.11795518207280509</v>
      </c>
      <c r="Z435" s="31">
        <v>43728</v>
      </c>
      <c r="AA435" s="32">
        <v>40.06</v>
      </c>
      <c r="AB435" s="7">
        <f t="shared" si="59"/>
        <v>31.344228855721383</v>
      </c>
      <c r="AX435" s="28">
        <v>45558</v>
      </c>
      <c r="AY435" s="4">
        <v>125.23</v>
      </c>
      <c r="AZ435" s="7">
        <f t="shared" si="64"/>
        <v>115.43822556432907</v>
      </c>
      <c r="BA435" s="7">
        <f t="shared" si="58"/>
        <v>114.02436900341503</v>
      </c>
      <c r="BC435" s="7">
        <f t="shared" si="67"/>
        <v>3.877111619220301</v>
      </c>
      <c r="BD435" s="7">
        <f t="shared" si="65"/>
        <v>-0.75135315731490948</v>
      </c>
      <c r="BE435" s="7">
        <f t="shared" si="68"/>
        <v>119.31533718354937</v>
      </c>
      <c r="BF435" s="7">
        <f t="shared" si="66"/>
        <v>113.27301584610012</v>
      </c>
      <c r="CC435" s="31">
        <v>43728</v>
      </c>
      <c r="CD435" s="32">
        <v>40.06</v>
      </c>
      <c r="CE435" s="7">
        <f t="shared" si="60"/>
        <v>33.243572335344567</v>
      </c>
      <c r="CF435" s="131"/>
      <c r="CG435" s="7">
        <f t="shared" si="61"/>
        <v>2.5244450576595732</v>
      </c>
      <c r="CH435" s="7">
        <f t="shared" si="62"/>
        <v>35.768017393004143</v>
      </c>
    </row>
    <row r="436" spans="2:86" x14ac:dyDescent="0.5">
      <c r="B436" s="28">
        <v>45559</v>
      </c>
      <c r="C436" s="4">
        <v>125.13</v>
      </c>
      <c r="D436" s="7">
        <f t="shared" si="63"/>
        <v>114.48904761904764</v>
      </c>
      <c r="E436" s="7">
        <f t="shared" si="56"/>
        <v>114.04843137254902</v>
      </c>
      <c r="F436" s="7">
        <f t="shared" si="57"/>
        <v>0.44061624649862097</v>
      </c>
      <c r="Z436" s="31">
        <v>43731</v>
      </c>
      <c r="AA436" s="32">
        <v>40.130000000000003</v>
      </c>
      <c r="AB436" s="7">
        <f t="shared" si="59"/>
        <v>31.401293532338293</v>
      </c>
      <c r="AX436" s="28">
        <v>45559</v>
      </c>
      <c r="AY436" s="4">
        <v>125.13</v>
      </c>
      <c r="AZ436" s="7">
        <f t="shared" si="64"/>
        <v>116.36125170105964</v>
      </c>
      <c r="BA436" s="7">
        <f t="shared" si="58"/>
        <v>114.45988394445759</v>
      </c>
      <c r="BC436" s="7">
        <f t="shared" si="67"/>
        <v>4.5212869298614464</v>
      </c>
      <c r="BD436" s="7">
        <f t="shared" si="65"/>
        <v>-0.28731700889272815</v>
      </c>
      <c r="BE436" s="7">
        <f t="shared" si="68"/>
        <v>120.88253863092109</v>
      </c>
      <c r="BF436" s="7">
        <f t="shared" si="66"/>
        <v>114.17256693556486</v>
      </c>
      <c r="CC436" s="31">
        <v>43731</v>
      </c>
      <c r="CD436" s="32">
        <v>40.130000000000003</v>
      </c>
      <c r="CE436" s="7">
        <f t="shared" si="60"/>
        <v>33.312094003649598</v>
      </c>
      <c r="CF436" s="131"/>
      <c r="CG436" s="7">
        <f t="shared" si="61"/>
        <v>2.5861790020377029</v>
      </c>
      <c r="CH436" s="7">
        <f t="shared" si="62"/>
        <v>35.898273005687301</v>
      </c>
    </row>
    <row r="437" spans="2:86" x14ac:dyDescent="0.5">
      <c r="B437" s="28">
        <v>45560</v>
      </c>
      <c r="C437" s="4">
        <v>124.53</v>
      </c>
      <c r="D437" s="7">
        <f t="shared" si="63"/>
        <v>115.09095238095242</v>
      </c>
      <c r="E437" s="7">
        <f t="shared" ref="E437:E500" si="69">AVERAGE(C387:C437)</f>
        <v>114.08823529411765</v>
      </c>
      <c r="F437" s="7">
        <f t="shared" si="57"/>
        <v>1.0027170868347639</v>
      </c>
      <c r="Z437" s="31">
        <v>43732</v>
      </c>
      <c r="AA437" s="32">
        <v>40.200000000000003</v>
      </c>
      <c r="AB437" s="7">
        <f t="shared" si="59"/>
        <v>31.4697014925373</v>
      </c>
      <c r="AX437" s="28">
        <v>45560</v>
      </c>
      <c r="AY437" s="4">
        <v>124.53</v>
      </c>
      <c r="AZ437" s="7">
        <f t="shared" si="64"/>
        <v>117.13922772953015</v>
      </c>
      <c r="BA437" s="7">
        <f t="shared" si="58"/>
        <v>114.85479045643966</v>
      </c>
      <c r="BC437" s="7">
        <f t="shared" si="67"/>
        <v>4.9896450907363175</v>
      </c>
      <c r="BD437" s="7">
        <f t="shared" si="65"/>
        <v>0.13343129364747597</v>
      </c>
      <c r="BE437" s="7">
        <f t="shared" si="68"/>
        <v>122.12887282026647</v>
      </c>
      <c r="BF437" s="7">
        <f t="shared" si="66"/>
        <v>114.98822175008713</v>
      </c>
      <c r="CC437" s="31">
        <v>43732</v>
      </c>
      <c r="CD437" s="32">
        <v>40.200000000000003</v>
      </c>
      <c r="CE437" s="7">
        <f t="shared" si="60"/>
        <v>33.380630381722739</v>
      </c>
      <c r="CF437" s="131"/>
      <c r="CG437" s="7">
        <f t="shared" si="61"/>
        <v>2.6473145195046186</v>
      </c>
      <c r="CH437" s="7">
        <f t="shared" si="62"/>
        <v>36.027944901227357</v>
      </c>
    </row>
    <row r="438" spans="2:86" x14ac:dyDescent="0.5">
      <c r="B438" s="28">
        <v>45561</v>
      </c>
      <c r="C438" s="4">
        <v>125.5</v>
      </c>
      <c r="D438" s="7">
        <f t="shared" si="63"/>
        <v>115.65857142857146</v>
      </c>
      <c r="E438" s="7">
        <f t="shared" si="69"/>
        <v>114.11764705882354</v>
      </c>
      <c r="F438" s="7">
        <f t="shared" ref="F438:F501" si="70">D438-E438</f>
        <v>1.5409243697479269</v>
      </c>
      <c r="Z438" s="31">
        <v>43733</v>
      </c>
      <c r="AA438" s="32">
        <v>40.36</v>
      </c>
      <c r="AB438" s="7">
        <f t="shared" si="59"/>
        <v>31.537462686567146</v>
      </c>
      <c r="AX438" s="28">
        <v>45561</v>
      </c>
      <c r="AY438" s="4">
        <v>125.5</v>
      </c>
      <c r="AZ438" s="7">
        <f t="shared" si="64"/>
        <v>117.93549175528918</v>
      </c>
      <c r="BA438" s="7">
        <f t="shared" si="58"/>
        <v>115.27224965422634</v>
      </c>
      <c r="BC438" s="7">
        <f t="shared" si="67"/>
        <v>5.4517197079451023</v>
      </c>
      <c r="BD438" s="7">
        <f t="shared" si="65"/>
        <v>0.57456547590351192</v>
      </c>
      <c r="BE438" s="7">
        <f t="shared" si="68"/>
        <v>123.38721146323428</v>
      </c>
      <c r="BF438" s="7">
        <f t="shared" si="66"/>
        <v>115.84681513012985</v>
      </c>
      <c r="CC438" s="31">
        <v>43733</v>
      </c>
      <c r="CD438" s="32">
        <v>40.36</v>
      </c>
      <c r="CE438" s="7">
        <f t="shared" si="60"/>
        <v>33.450076845586196</v>
      </c>
      <c r="CF438" s="131"/>
      <c r="CG438" s="7">
        <f t="shared" si="61"/>
        <v>2.7087595224292755</v>
      </c>
      <c r="CH438" s="7">
        <f t="shared" si="62"/>
        <v>36.158836368015471</v>
      </c>
    </row>
    <row r="439" spans="2:86" x14ac:dyDescent="0.5">
      <c r="B439" s="28">
        <v>45562</v>
      </c>
      <c r="C439" s="4">
        <v>125.81</v>
      </c>
      <c r="D439" s="7">
        <f t="shared" si="63"/>
        <v>116.25000000000003</v>
      </c>
      <c r="E439" s="7">
        <f t="shared" si="69"/>
        <v>114.20843137254901</v>
      </c>
      <c r="F439" s="7">
        <f t="shared" si="70"/>
        <v>2.0415686274510136</v>
      </c>
      <c r="Z439" s="31">
        <v>43734</v>
      </c>
      <c r="AA439" s="32">
        <v>40.549999999999997</v>
      </c>
      <c r="AB439" s="7">
        <f t="shared" si="59"/>
        <v>31.609402985074613</v>
      </c>
      <c r="AX439" s="28">
        <v>45562</v>
      </c>
      <c r="AY439" s="4">
        <v>125.81</v>
      </c>
      <c r="AZ439" s="7">
        <f t="shared" si="64"/>
        <v>118.68544492145212</v>
      </c>
      <c r="BA439" s="7">
        <f t="shared" ref="BA439:BA502" si="71">AY439*$BA$1+BA438*(1-$BA$1)</f>
        <v>115.68549476582531</v>
      </c>
      <c r="BC439" s="7">
        <f t="shared" si="67"/>
        <v>5.8429844976646166</v>
      </c>
      <c r="BD439" s="7">
        <f t="shared" si="65"/>
        <v>1.0069969720426144</v>
      </c>
      <c r="BE439" s="7">
        <f t="shared" si="68"/>
        <v>124.52842941911673</v>
      </c>
      <c r="BF439" s="7">
        <f t="shared" si="66"/>
        <v>116.69249173786793</v>
      </c>
      <c r="CC439" s="31">
        <v>43734</v>
      </c>
      <c r="CD439" s="32">
        <v>40.549999999999997</v>
      </c>
      <c r="CE439" s="7">
        <f t="shared" si="60"/>
        <v>33.520722847122656</v>
      </c>
      <c r="CF439" s="131"/>
      <c r="CG439" s="7">
        <f t="shared" si="61"/>
        <v>2.7707678556879465</v>
      </c>
      <c r="CH439" s="7">
        <f t="shared" si="62"/>
        <v>36.291490702810606</v>
      </c>
    </row>
    <row r="440" spans="2:86" x14ac:dyDescent="0.5">
      <c r="B440" s="28">
        <v>45565</v>
      </c>
      <c r="C440" s="4">
        <v>124.91</v>
      </c>
      <c r="D440" s="7">
        <f t="shared" si="63"/>
        <v>116.8047619047619</v>
      </c>
      <c r="E440" s="7">
        <f t="shared" si="69"/>
        <v>114.29823529411765</v>
      </c>
      <c r="F440" s="7">
        <f t="shared" si="70"/>
        <v>2.5065266106442579</v>
      </c>
      <c r="Z440" s="31">
        <v>43735</v>
      </c>
      <c r="AA440" s="32">
        <v>38.880000000000003</v>
      </c>
      <c r="AB440" s="7">
        <f t="shared" si="59"/>
        <v>31.676616915422873</v>
      </c>
      <c r="AX440" s="28">
        <v>45565</v>
      </c>
      <c r="AY440" s="4">
        <v>124.91</v>
      </c>
      <c r="AZ440" s="7">
        <f t="shared" si="64"/>
        <v>119.27825969083763</v>
      </c>
      <c r="BA440" s="7">
        <f t="shared" si="71"/>
        <v>116.04724006912627</v>
      </c>
      <c r="BC440" s="7">
        <f t="shared" si="67"/>
        <v>6.0584372212430395</v>
      </c>
      <c r="BD440" s="7">
        <f t="shared" si="65"/>
        <v>1.3836545302324197</v>
      </c>
      <c r="BE440" s="7">
        <f t="shared" si="68"/>
        <v>125.33669691208067</v>
      </c>
      <c r="BF440" s="7">
        <f t="shared" si="66"/>
        <v>117.43089459935869</v>
      </c>
      <c r="CC440" s="31">
        <v>43735</v>
      </c>
      <c r="CD440" s="32">
        <v>38.880000000000003</v>
      </c>
      <c r="CE440" s="7">
        <f t="shared" si="60"/>
        <v>33.574048987947307</v>
      </c>
      <c r="CF440" s="131"/>
      <c r="CG440" s="7">
        <f t="shared" si="61"/>
        <v>2.8148734798559971</v>
      </c>
      <c r="CH440" s="7">
        <f t="shared" si="62"/>
        <v>36.388922467803305</v>
      </c>
    </row>
    <row r="441" spans="2:86" x14ac:dyDescent="0.5">
      <c r="B441" s="28">
        <v>45566</v>
      </c>
      <c r="C441" s="4">
        <v>132.01</v>
      </c>
      <c r="D441" s="7">
        <f t="shared" si="63"/>
        <v>117.57999999999997</v>
      </c>
      <c r="E441" s="7">
        <f t="shared" si="69"/>
        <v>114.52372549019609</v>
      </c>
      <c r="F441" s="7">
        <f t="shared" si="70"/>
        <v>3.0562745098038846</v>
      </c>
      <c r="Z441" s="31">
        <v>43738</v>
      </c>
      <c r="AA441" s="32">
        <v>37.82</v>
      </c>
      <c r="AB441" s="7">
        <f t="shared" si="59"/>
        <v>31.74109452736317</v>
      </c>
      <c r="AX441" s="28">
        <v>45566</v>
      </c>
      <c r="AY441" s="4">
        <v>132.01</v>
      </c>
      <c r="AZ441" s="7">
        <f t="shared" si="64"/>
        <v>120.49080638694834</v>
      </c>
      <c r="BA441" s="7">
        <f t="shared" si="71"/>
        <v>116.67323065465074</v>
      </c>
      <c r="BC441" s="7">
        <f t="shared" si="67"/>
        <v>6.855728914457984</v>
      </c>
      <c r="BD441" s="7">
        <f t="shared" si="65"/>
        <v>2.0151298235489321</v>
      </c>
      <c r="BE441" s="7">
        <f t="shared" si="68"/>
        <v>127.34653530140632</v>
      </c>
      <c r="BF441" s="7">
        <f t="shared" si="66"/>
        <v>118.68836047819967</v>
      </c>
      <c r="CC441" s="31">
        <v>43738</v>
      </c>
      <c r="CD441" s="32">
        <v>37.82</v>
      </c>
      <c r="CE441" s="7">
        <f t="shared" si="60"/>
        <v>33.616297256723954</v>
      </c>
      <c r="CF441" s="131"/>
      <c r="CG441" s="7">
        <f t="shared" si="61"/>
        <v>2.8473514101324291</v>
      </c>
      <c r="CH441" s="7">
        <f t="shared" si="62"/>
        <v>36.463648666856386</v>
      </c>
    </row>
    <row r="442" spans="2:86" x14ac:dyDescent="0.5">
      <c r="B442" s="28">
        <v>45567</v>
      </c>
      <c r="C442" s="4">
        <v>132.69999999999999</v>
      </c>
      <c r="D442" s="7">
        <f t="shared" si="63"/>
        <v>118.59809523809521</v>
      </c>
      <c r="E442" s="7">
        <f t="shared" si="69"/>
        <v>114.69450980392158</v>
      </c>
      <c r="F442" s="7">
        <f t="shared" si="70"/>
        <v>3.9035854341736353</v>
      </c>
      <c r="Z442" s="31">
        <v>43739</v>
      </c>
      <c r="AA442" s="32">
        <v>37.08</v>
      </c>
      <c r="AB442" s="7">
        <f t="shared" si="59"/>
        <v>31.79930348258705</v>
      </c>
      <c r="AX442" s="28">
        <v>45567</v>
      </c>
      <c r="AY442" s="4">
        <v>132.69999999999999</v>
      </c>
      <c r="AZ442" s="7">
        <f t="shared" si="64"/>
        <v>121.65358673104849</v>
      </c>
      <c r="BA442" s="7">
        <f t="shared" si="71"/>
        <v>117.30173141329189</v>
      </c>
      <c r="BC442" s="7">
        <f t="shared" si="67"/>
        <v>7.545840899929118</v>
      </c>
      <c r="BD442" s="7">
        <f t="shared" si="65"/>
        <v>2.6422027793344114</v>
      </c>
      <c r="BE442" s="7">
        <f t="shared" si="68"/>
        <v>129.1994276309776</v>
      </c>
      <c r="BF442" s="7">
        <f t="shared" si="66"/>
        <v>119.9439341926263</v>
      </c>
      <c r="CC442" s="31">
        <v>43739</v>
      </c>
      <c r="CD442" s="32">
        <v>37.08</v>
      </c>
      <c r="CE442" s="7">
        <f t="shared" si="60"/>
        <v>33.650761960637148</v>
      </c>
      <c r="CF442" s="131"/>
      <c r="CG442" s="7">
        <f t="shared" si="61"/>
        <v>2.8715637992595902</v>
      </c>
      <c r="CH442" s="7">
        <f t="shared" si="62"/>
        <v>36.522325759896738</v>
      </c>
    </row>
    <row r="443" spans="2:86" x14ac:dyDescent="0.5">
      <c r="B443" s="28">
        <v>45568</v>
      </c>
      <c r="C443" s="4">
        <v>131.36000000000001</v>
      </c>
      <c r="D443" s="7">
        <f t="shared" si="63"/>
        <v>119.63761904761904</v>
      </c>
      <c r="E443" s="7">
        <f t="shared" si="69"/>
        <v>114.82235294117645</v>
      </c>
      <c r="F443" s="7">
        <f t="shared" si="70"/>
        <v>4.8152661064425928</v>
      </c>
      <c r="Z443" s="31">
        <v>43740</v>
      </c>
      <c r="AA443" s="32">
        <v>35.71</v>
      </c>
      <c r="AB443" s="7">
        <f t="shared" si="59"/>
        <v>31.852736318407949</v>
      </c>
      <c r="AX443" s="28">
        <v>45568</v>
      </c>
      <c r="AY443" s="4">
        <v>131.36000000000001</v>
      </c>
      <c r="AZ443" s="7">
        <f t="shared" si="64"/>
        <v>122.57800704237721</v>
      </c>
      <c r="BA443" s="7">
        <f t="shared" si="71"/>
        <v>117.85303606375103</v>
      </c>
      <c r="BC443" s="7">
        <f t="shared" si="67"/>
        <v>7.9436066192102572</v>
      </c>
      <c r="BD443" s="7">
        <f t="shared" si="65"/>
        <v>3.1871221628437638</v>
      </c>
      <c r="BE443" s="7">
        <f t="shared" si="68"/>
        <v>130.52161366158748</v>
      </c>
      <c r="BF443" s="7">
        <f t="shared" si="66"/>
        <v>121.0401582265948</v>
      </c>
      <c r="CC443" s="31">
        <v>43740</v>
      </c>
      <c r="CD443" s="32">
        <v>35.71</v>
      </c>
      <c r="CE443" s="7">
        <f t="shared" si="60"/>
        <v>33.671251891377075</v>
      </c>
      <c r="CF443" s="131"/>
      <c r="CG443" s="7">
        <f t="shared" si="61"/>
        <v>2.88137175828777</v>
      </c>
      <c r="CH443" s="7">
        <f t="shared" si="62"/>
        <v>36.552623649664845</v>
      </c>
    </row>
    <row r="444" spans="2:86" x14ac:dyDescent="0.5">
      <c r="B444" s="28">
        <v>45569</v>
      </c>
      <c r="C444" s="4">
        <v>135.33000000000001</v>
      </c>
      <c r="D444" s="7">
        <f t="shared" si="63"/>
        <v>120.8985714285714</v>
      </c>
      <c r="E444" s="7">
        <f t="shared" si="69"/>
        <v>115.08921568627447</v>
      </c>
      <c r="F444" s="7">
        <f t="shared" si="70"/>
        <v>5.8093557422969297</v>
      </c>
      <c r="Z444" s="31">
        <v>43741</v>
      </c>
      <c r="AA444" s="32">
        <v>36.880000000000003</v>
      </c>
      <c r="AB444" s="7">
        <f t="shared" si="59"/>
        <v>31.915422885572131</v>
      </c>
      <c r="AX444" s="28">
        <v>45569</v>
      </c>
      <c r="AY444" s="4">
        <v>135.33000000000001</v>
      </c>
      <c r="AZ444" s="7">
        <f t="shared" si="64"/>
        <v>123.79248256215081</v>
      </c>
      <c r="BA444" s="7">
        <f t="shared" si="71"/>
        <v>118.53840719850591</v>
      </c>
      <c r="BC444" s="7">
        <f t="shared" si="67"/>
        <v>8.5614944241834365</v>
      </c>
      <c r="BD444" s="7">
        <f t="shared" si="65"/>
        <v>3.8558932275842324</v>
      </c>
      <c r="BE444" s="7">
        <f t="shared" si="68"/>
        <v>132.35397698633426</v>
      </c>
      <c r="BF444" s="7">
        <f t="shared" si="66"/>
        <v>122.39430042609014</v>
      </c>
      <c r="CC444" s="31">
        <v>43741</v>
      </c>
      <c r="CD444" s="32">
        <v>36.880000000000003</v>
      </c>
      <c r="CE444" s="7">
        <f t="shared" si="60"/>
        <v>33.703179733253926</v>
      </c>
      <c r="CF444" s="131"/>
      <c r="CG444" s="7">
        <f t="shared" si="61"/>
        <v>2.9021001697916553</v>
      </c>
      <c r="CH444" s="7">
        <f t="shared" si="62"/>
        <v>36.605279903045584</v>
      </c>
    </row>
    <row r="445" spans="2:86" x14ac:dyDescent="0.5">
      <c r="B445" s="28">
        <v>45572</v>
      </c>
      <c r="C445" s="4">
        <v>134.22</v>
      </c>
      <c r="D445" s="7">
        <f t="shared" si="63"/>
        <v>122.14714285714284</v>
      </c>
      <c r="E445" s="7">
        <f t="shared" si="69"/>
        <v>115.33549019607841</v>
      </c>
      <c r="F445" s="7">
        <f t="shared" si="70"/>
        <v>6.8116526610644286</v>
      </c>
      <c r="Z445" s="31">
        <v>43742</v>
      </c>
      <c r="AA445" s="32">
        <v>37.590000000000003</v>
      </c>
      <c r="AB445" s="7">
        <f t="shared" si="59"/>
        <v>31.98298507462686</v>
      </c>
      <c r="AX445" s="28">
        <v>45572</v>
      </c>
      <c r="AY445" s="4">
        <v>134.22</v>
      </c>
      <c r="AZ445" s="7">
        <f t="shared" si="64"/>
        <v>124.78557946099359</v>
      </c>
      <c r="BA445" s="7">
        <f t="shared" si="71"/>
        <v>119.15337162209391</v>
      </c>
      <c r="BC445" s="7">
        <f t="shared" si="67"/>
        <v>8.895909921199987</v>
      </c>
      <c r="BD445" s="7">
        <f t="shared" si="65"/>
        <v>4.4452507403817521</v>
      </c>
      <c r="BE445" s="7">
        <f t="shared" si="68"/>
        <v>133.68148938219358</v>
      </c>
      <c r="BF445" s="7">
        <f t="shared" si="66"/>
        <v>123.59862236247567</v>
      </c>
      <c r="CC445" s="31">
        <v>43742</v>
      </c>
      <c r="CD445" s="32">
        <v>37.590000000000003</v>
      </c>
      <c r="CE445" s="7">
        <f t="shared" si="60"/>
        <v>33.741854561778766</v>
      </c>
      <c r="CF445" s="131"/>
      <c r="CG445" s="7">
        <f t="shared" si="61"/>
        <v>2.9290147444740668</v>
      </c>
      <c r="CH445" s="7">
        <f t="shared" si="62"/>
        <v>36.670869306252833</v>
      </c>
    </row>
    <row r="446" spans="2:86" x14ac:dyDescent="0.5">
      <c r="B446" s="28">
        <v>45573</v>
      </c>
      <c r="C446" s="4">
        <v>136.1</v>
      </c>
      <c r="D446" s="7">
        <f t="shared" si="63"/>
        <v>123.50476190476188</v>
      </c>
      <c r="E446" s="7">
        <f t="shared" si="69"/>
        <v>115.60882352941175</v>
      </c>
      <c r="F446" s="7">
        <f t="shared" si="70"/>
        <v>7.8959383753501271</v>
      </c>
      <c r="Z446" s="31">
        <v>43745</v>
      </c>
      <c r="AA446" s="32">
        <v>37.99</v>
      </c>
      <c r="AB446" s="7">
        <f t="shared" si="59"/>
        <v>32.052587064676608</v>
      </c>
      <c r="AX446" s="28">
        <v>45573</v>
      </c>
      <c r="AY446" s="4">
        <v>136.1</v>
      </c>
      <c r="AZ446" s="7">
        <f t="shared" si="64"/>
        <v>125.86314332185134</v>
      </c>
      <c r="BA446" s="7">
        <f t="shared" si="71"/>
        <v>119.81794528397259</v>
      </c>
      <c r="BC446" s="7">
        <f t="shared" si="67"/>
        <v>9.2482268901559763</v>
      </c>
      <c r="BD446" s="7">
        <f t="shared" si="65"/>
        <v>5.0745027298016367</v>
      </c>
      <c r="BE446" s="7">
        <f t="shared" si="68"/>
        <v>135.11137021200733</v>
      </c>
      <c r="BF446" s="7">
        <f t="shared" si="66"/>
        <v>124.89244801377423</v>
      </c>
      <c r="CC446" s="31">
        <v>43745</v>
      </c>
      <c r="CD446" s="32">
        <v>37.99</v>
      </c>
      <c r="CE446" s="7">
        <f t="shared" si="60"/>
        <v>33.784124665641663</v>
      </c>
      <c r="CF446" s="131"/>
      <c r="CG446" s="7">
        <f t="shared" si="61"/>
        <v>2.9589490548307751</v>
      </c>
      <c r="CH446" s="7">
        <f t="shared" si="62"/>
        <v>36.743073720472438</v>
      </c>
    </row>
    <row r="447" spans="2:86" x14ac:dyDescent="0.5">
      <c r="B447" s="28">
        <v>45574</v>
      </c>
      <c r="C447" s="4">
        <v>138.02000000000001</v>
      </c>
      <c r="D447" s="7">
        <f t="shared" si="63"/>
        <v>124.9942857142857</v>
      </c>
      <c r="E447" s="7">
        <f t="shared" si="69"/>
        <v>115.92176470588234</v>
      </c>
      <c r="F447" s="7">
        <f t="shared" si="70"/>
        <v>9.0725210084033563</v>
      </c>
      <c r="Z447" s="31">
        <v>43746</v>
      </c>
      <c r="AA447" s="32">
        <v>37.85</v>
      </c>
      <c r="AB447" s="7">
        <f t="shared" si="59"/>
        <v>32.124427860696514</v>
      </c>
      <c r="AX447" s="28">
        <v>45574</v>
      </c>
      <c r="AY447" s="4">
        <v>138.02000000000001</v>
      </c>
      <c r="AZ447" s="7">
        <f t="shared" si="64"/>
        <v>127.02093919596074</v>
      </c>
      <c r="BA447" s="7">
        <f t="shared" si="71"/>
        <v>120.53175135126779</v>
      </c>
      <c r="BC447" s="7">
        <f t="shared" si="67"/>
        <v>9.6079875944948867</v>
      </c>
      <c r="BD447" s="7">
        <f t="shared" si="65"/>
        <v>5.7421000852650081</v>
      </c>
      <c r="BE447" s="7">
        <f t="shared" si="68"/>
        <v>136.62892679045564</v>
      </c>
      <c r="BF447" s="7">
        <f t="shared" si="66"/>
        <v>126.27385143653279</v>
      </c>
      <c r="CC447" s="31">
        <v>43746</v>
      </c>
      <c r="CD447" s="32">
        <v>37.85</v>
      </c>
      <c r="CE447" s="7">
        <f t="shared" si="60"/>
        <v>33.824581136630307</v>
      </c>
      <c r="CF447" s="131"/>
      <c r="CG447" s="7">
        <f t="shared" si="61"/>
        <v>2.9864776427359772</v>
      </c>
      <c r="CH447" s="7">
        <f t="shared" si="62"/>
        <v>36.811058779366284</v>
      </c>
    </row>
    <row r="448" spans="2:86" x14ac:dyDescent="0.5">
      <c r="B448" s="28">
        <v>45575</v>
      </c>
      <c r="C448" s="4">
        <v>137.91999999999999</v>
      </c>
      <c r="D448" s="7">
        <f t="shared" si="63"/>
        <v>126.38714285714283</v>
      </c>
      <c r="E448" s="7">
        <f t="shared" si="69"/>
        <v>116.22137254901961</v>
      </c>
      <c r="F448" s="7">
        <f t="shared" si="70"/>
        <v>10.165770308123228</v>
      </c>
      <c r="Z448" s="31">
        <v>43747</v>
      </c>
      <c r="AA448" s="32">
        <v>38.69</v>
      </c>
      <c r="AB448" s="7">
        <f t="shared" si="59"/>
        <v>32.203084577114424</v>
      </c>
      <c r="AX448" s="28">
        <v>45575</v>
      </c>
      <c r="AY448" s="4">
        <v>137.91999999999999</v>
      </c>
      <c r="AZ448" s="7">
        <f t="shared" si="64"/>
        <v>128.05894498682161</v>
      </c>
      <c r="BA448" s="7">
        <f t="shared" si="71"/>
        <v>121.21364345513963</v>
      </c>
      <c r="BC448" s="7">
        <f t="shared" si="67"/>
        <v>9.7913085038626946</v>
      </c>
      <c r="BD448" s="7">
        <f t="shared" si="65"/>
        <v>6.3678462564695195</v>
      </c>
      <c r="BE448" s="7">
        <f t="shared" si="68"/>
        <v>137.85025349068431</v>
      </c>
      <c r="BF448" s="7">
        <f t="shared" si="66"/>
        <v>127.58148971160915</v>
      </c>
      <c r="CC448" s="31">
        <v>43747</v>
      </c>
      <c r="CD448" s="32">
        <v>38.69</v>
      </c>
      <c r="CE448" s="7">
        <f t="shared" si="60"/>
        <v>33.872993264624036</v>
      </c>
      <c r="CF448" s="131"/>
      <c r="CG448" s="7">
        <f t="shared" si="61"/>
        <v>3.0213078694041364</v>
      </c>
      <c r="CH448" s="7">
        <f t="shared" si="62"/>
        <v>36.894301134028169</v>
      </c>
    </row>
    <row r="449" spans="2:86" x14ac:dyDescent="0.5">
      <c r="B449" s="28">
        <v>45576</v>
      </c>
      <c r="C449" s="4">
        <v>140.21</v>
      </c>
      <c r="D449" s="7">
        <f t="shared" si="63"/>
        <v>127.71285714285713</v>
      </c>
      <c r="E449" s="7">
        <f t="shared" si="69"/>
        <v>116.51352941176472</v>
      </c>
      <c r="F449" s="7">
        <f t="shared" si="70"/>
        <v>11.19932773109241</v>
      </c>
      <c r="Z449" s="31">
        <v>43748</v>
      </c>
      <c r="AA449" s="32">
        <v>38.93</v>
      </c>
      <c r="AB449" s="7">
        <f t="shared" si="59"/>
        <v>32.278606965174127</v>
      </c>
      <c r="AX449" s="28">
        <v>45576</v>
      </c>
      <c r="AY449" s="4">
        <v>140.21</v>
      </c>
      <c r="AZ449" s="7">
        <f t="shared" si="64"/>
        <v>129.21618832141004</v>
      </c>
      <c r="BA449" s="7">
        <f t="shared" si="71"/>
        <v>121.95859861376161</v>
      </c>
      <c r="BC449" s="7">
        <f t="shared" si="67"/>
        <v>10.049007013698926</v>
      </c>
      <c r="BD449" s="7">
        <f t="shared" si="65"/>
        <v>7.047400151832889</v>
      </c>
      <c r="BE449" s="7">
        <f t="shared" si="68"/>
        <v>139.26519533510896</v>
      </c>
      <c r="BF449" s="7">
        <f t="shared" si="66"/>
        <v>129.00599876559448</v>
      </c>
      <c r="CC449" s="31">
        <v>43748</v>
      </c>
      <c r="CD449" s="32">
        <v>38.93</v>
      </c>
      <c r="CE449" s="7">
        <f t="shared" si="60"/>
        <v>33.923311739602902</v>
      </c>
      <c r="CF449" s="131"/>
      <c r="CG449" s="7">
        <f t="shared" si="61"/>
        <v>3.057428119806346</v>
      </c>
      <c r="CH449" s="7">
        <f t="shared" si="62"/>
        <v>36.980739859409248</v>
      </c>
    </row>
    <row r="450" spans="2:86" x14ac:dyDescent="0.5">
      <c r="B450" s="28">
        <v>45579</v>
      </c>
      <c r="C450" s="4">
        <v>141.37</v>
      </c>
      <c r="D450" s="7">
        <f t="shared" si="63"/>
        <v>128.99761904761905</v>
      </c>
      <c r="E450" s="7">
        <f t="shared" si="69"/>
        <v>117.011568627451</v>
      </c>
      <c r="F450" s="7">
        <f t="shared" si="70"/>
        <v>11.986050420168056</v>
      </c>
      <c r="Z450" s="31">
        <v>43749</v>
      </c>
      <c r="AA450" s="32">
        <v>38.72</v>
      </c>
      <c r="AB450" s="7">
        <f t="shared" si="59"/>
        <v>32.35308457711443</v>
      </c>
      <c r="AX450" s="28">
        <v>45579</v>
      </c>
      <c r="AY450" s="4">
        <v>141.37</v>
      </c>
      <c r="AZ450" s="7">
        <f t="shared" si="64"/>
        <v>130.37369419556146</v>
      </c>
      <c r="BA450" s="7">
        <f t="shared" si="71"/>
        <v>122.71983004067292</v>
      </c>
      <c r="BC450" s="7">
        <f t="shared" si="67"/>
        <v>10.270280722144832</v>
      </c>
      <c r="BD450" s="7">
        <f t="shared" si="65"/>
        <v>7.7262641212727345</v>
      </c>
      <c r="BE450" s="7">
        <f t="shared" si="68"/>
        <v>140.64397491770629</v>
      </c>
      <c r="BF450" s="7">
        <f t="shared" si="66"/>
        <v>130.44609416194567</v>
      </c>
      <c r="CC450" s="31">
        <v>43749</v>
      </c>
      <c r="CD450" s="32">
        <v>38.72</v>
      </c>
      <c r="CE450" s="7">
        <f t="shared" si="60"/>
        <v>33.97103998099989</v>
      </c>
      <c r="CF450" s="131"/>
      <c r="CG450" s="7">
        <f t="shared" si="61"/>
        <v>3.0903583417275335</v>
      </c>
      <c r="CH450" s="7">
        <f t="shared" si="62"/>
        <v>37.061398322727428</v>
      </c>
    </row>
    <row r="451" spans="2:86" x14ac:dyDescent="0.5">
      <c r="B451" s="28">
        <v>45580</v>
      </c>
      <c r="C451" s="4">
        <v>141.55000000000001</v>
      </c>
      <c r="D451" s="7">
        <f t="shared" si="63"/>
        <v>130.15904761904764</v>
      </c>
      <c r="E451" s="7">
        <f t="shared" si="69"/>
        <v>117.75705882352945</v>
      </c>
      <c r="F451" s="7">
        <f t="shared" si="70"/>
        <v>12.401988795518193</v>
      </c>
      <c r="Z451" s="31">
        <v>43752</v>
      </c>
      <c r="AA451" s="32">
        <v>38.67</v>
      </c>
      <c r="AB451" s="7">
        <f t="shared" si="59"/>
        <v>32.423681592039806</v>
      </c>
      <c r="AX451" s="28">
        <v>45580</v>
      </c>
      <c r="AY451" s="4">
        <v>141.55000000000001</v>
      </c>
      <c r="AZ451" s="7">
        <f t="shared" si="64"/>
        <v>131.43810427217466</v>
      </c>
      <c r="BA451" s="7">
        <f t="shared" si="71"/>
        <v>123.45826807829359</v>
      </c>
      <c r="BC451" s="7">
        <f t="shared" si="67"/>
        <v>10.377011356316999</v>
      </c>
      <c r="BD451" s="7">
        <f t="shared" si="65"/>
        <v>8.356329888143236</v>
      </c>
      <c r="BE451" s="7">
        <f t="shared" si="68"/>
        <v>141.81511562849164</v>
      </c>
      <c r="BF451" s="7">
        <f t="shared" si="66"/>
        <v>131.81459796643682</v>
      </c>
      <c r="CC451" s="31">
        <v>43752</v>
      </c>
      <c r="CD451" s="32">
        <v>38.67</v>
      </c>
      <c r="CE451" s="7">
        <f t="shared" si="60"/>
        <v>34.017795802084471</v>
      </c>
      <c r="CF451" s="131"/>
      <c r="CG451" s="7">
        <f t="shared" si="61"/>
        <v>3.1217609294512485</v>
      </c>
      <c r="CH451" s="7">
        <f t="shared" si="62"/>
        <v>37.13955673153572</v>
      </c>
    </row>
    <row r="452" spans="2:86" x14ac:dyDescent="0.5">
      <c r="B452" s="28">
        <v>45581</v>
      </c>
      <c r="C452" s="4">
        <v>142.85</v>
      </c>
      <c r="D452" s="7">
        <f t="shared" si="63"/>
        <v>131.35238095238097</v>
      </c>
      <c r="E452" s="7">
        <f t="shared" si="69"/>
        <v>118.61372549019612</v>
      </c>
      <c r="F452" s="7">
        <f t="shared" si="70"/>
        <v>12.738655462184852</v>
      </c>
      <c r="Z452" s="31">
        <v>43753</v>
      </c>
      <c r="AA452" s="32">
        <v>39.4</v>
      </c>
      <c r="AB452" s="7">
        <f t="shared" si="59"/>
        <v>32.498009950248758</v>
      </c>
      <c r="AX452" s="28">
        <v>45581</v>
      </c>
      <c r="AY452" s="4">
        <v>142.85</v>
      </c>
      <c r="AZ452" s="7">
        <f t="shared" si="64"/>
        <v>132.52495148434849</v>
      </c>
      <c r="BA452" s="7">
        <f t="shared" si="71"/>
        <v>124.21872815365464</v>
      </c>
      <c r="BC452" s="7">
        <f t="shared" si="67"/>
        <v>10.483735898345728</v>
      </c>
      <c r="BD452" s="7">
        <f t="shared" si="65"/>
        <v>8.9790728144828904</v>
      </c>
      <c r="BE452" s="7">
        <f t="shared" si="68"/>
        <v>143.00868738269423</v>
      </c>
      <c r="BF452" s="7">
        <f t="shared" si="66"/>
        <v>133.19780096813753</v>
      </c>
      <c r="CC452" s="31">
        <v>43753</v>
      </c>
      <c r="CD452" s="32">
        <v>39.4</v>
      </c>
      <c r="CE452" s="7">
        <f t="shared" si="60"/>
        <v>34.071350072710494</v>
      </c>
      <c r="CF452" s="131"/>
      <c r="CG452" s="7">
        <f t="shared" si="61"/>
        <v>3.1593751495537283</v>
      </c>
      <c r="CH452" s="7">
        <f t="shared" si="62"/>
        <v>37.230725222264226</v>
      </c>
    </row>
    <row r="453" spans="2:86" x14ac:dyDescent="0.5">
      <c r="B453" s="28">
        <v>45582</v>
      </c>
      <c r="C453" s="4">
        <v>145.19</v>
      </c>
      <c r="D453" s="7">
        <f t="shared" si="63"/>
        <v>132.6685714285714</v>
      </c>
      <c r="E453" s="7">
        <f t="shared" si="69"/>
        <v>119.43196078431376</v>
      </c>
      <c r="F453" s="7">
        <f t="shared" si="70"/>
        <v>13.236610644257638</v>
      </c>
      <c r="Z453" s="31">
        <v>43754</v>
      </c>
      <c r="AA453" s="32">
        <v>39.450000000000003</v>
      </c>
      <c r="AB453" s="7">
        <f t="shared" si="59"/>
        <v>32.57407960199005</v>
      </c>
      <c r="AX453" s="28">
        <v>45582</v>
      </c>
      <c r="AY453" s="4">
        <v>145.19</v>
      </c>
      <c r="AZ453" s="7">
        <f t="shared" si="64"/>
        <v>133.73114658107721</v>
      </c>
      <c r="BA453" s="7">
        <f t="shared" si="71"/>
        <v>125.04113097115838</v>
      </c>
      <c r="BC453" s="7">
        <f t="shared" si="67"/>
        <v>10.677801867210775</v>
      </c>
      <c r="BD453" s="7">
        <f t="shared" si="65"/>
        <v>9.6370714968830384</v>
      </c>
      <c r="BE453" s="7">
        <f t="shared" si="68"/>
        <v>144.40894844828799</v>
      </c>
      <c r="BF453" s="7">
        <f t="shared" si="66"/>
        <v>134.67820246804143</v>
      </c>
      <c r="CC453" s="31">
        <v>43754</v>
      </c>
      <c r="CD453" s="32">
        <v>39.450000000000003</v>
      </c>
      <c r="CE453" s="7">
        <f t="shared" si="60"/>
        <v>34.124868977459641</v>
      </c>
      <c r="CF453" s="131"/>
      <c r="CG453" s="7">
        <f t="shared" si="61"/>
        <v>3.1963556992896116</v>
      </c>
      <c r="CH453" s="7">
        <f t="shared" si="62"/>
        <v>37.321224676749253</v>
      </c>
    </row>
    <row r="454" spans="2:86" x14ac:dyDescent="0.5">
      <c r="B454" s="28">
        <v>45583</v>
      </c>
      <c r="C454" s="4">
        <v>145.01</v>
      </c>
      <c r="D454" s="7">
        <f t="shared" si="63"/>
        <v>133.78238095238092</v>
      </c>
      <c r="E454" s="7">
        <f t="shared" si="69"/>
        <v>120.25333333333336</v>
      </c>
      <c r="F454" s="7">
        <f t="shared" si="70"/>
        <v>13.52904761904756</v>
      </c>
      <c r="Z454" s="31">
        <v>43755</v>
      </c>
      <c r="AA454" s="32">
        <v>40.03</v>
      </c>
      <c r="AB454" s="7">
        <f t="shared" si="59"/>
        <v>32.651144278606964</v>
      </c>
      <c r="AX454" s="28">
        <v>45583</v>
      </c>
      <c r="AY454" s="4">
        <v>145.01</v>
      </c>
      <c r="AZ454" s="7">
        <f t="shared" si="64"/>
        <v>134.80532309716509</v>
      </c>
      <c r="BA454" s="7">
        <f t="shared" si="71"/>
        <v>125.82422387425021</v>
      </c>
      <c r="BC454" s="7">
        <f t="shared" si="67"/>
        <v>10.730165408202012</v>
      </c>
      <c r="BD454" s="7">
        <f t="shared" si="65"/>
        <v>10.229996797658856</v>
      </c>
      <c r="BE454" s="7">
        <f t="shared" si="68"/>
        <v>145.53548850536708</v>
      </c>
      <c r="BF454" s="7">
        <f t="shared" si="66"/>
        <v>136.05422067190906</v>
      </c>
      <c r="CC454" s="31">
        <v>43755</v>
      </c>
      <c r="CD454" s="32">
        <v>40.03</v>
      </c>
      <c r="CE454" s="7">
        <f t="shared" si="60"/>
        <v>34.183626500071988</v>
      </c>
      <c r="CF454" s="131"/>
      <c r="CG454" s="7">
        <f t="shared" si="61"/>
        <v>3.2379726149324384</v>
      </c>
      <c r="CH454" s="7">
        <f t="shared" si="62"/>
        <v>37.421599115004426</v>
      </c>
    </row>
    <row r="455" spans="2:86" x14ac:dyDescent="0.5">
      <c r="B455" s="28">
        <v>45586</v>
      </c>
      <c r="C455" s="4">
        <v>144.76</v>
      </c>
      <c r="D455" s="7">
        <f t="shared" si="63"/>
        <v>134.74809523809523</v>
      </c>
      <c r="E455" s="7">
        <f t="shared" si="69"/>
        <v>121.06843137254903</v>
      </c>
      <c r="F455" s="7">
        <f t="shared" si="70"/>
        <v>13.679663865546203</v>
      </c>
      <c r="Z455" s="31">
        <v>43756</v>
      </c>
      <c r="AA455" s="32">
        <v>39.97</v>
      </c>
      <c r="AB455" s="7">
        <f t="shared" si="59"/>
        <v>32.726517412935323</v>
      </c>
      <c r="AX455" s="28">
        <v>45586</v>
      </c>
      <c r="AY455" s="4">
        <v>144.76</v>
      </c>
      <c r="AZ455" s="7">
        <f t="shared" si="64"/>
        <v>135.75338756410176</v>
      </c>
      <c r="BA455" s="7">
        <f t="shared" si="71"/>
        <v>126.56680333016196</v>
      </c>
      <c r="BC455" s="7">
        <f t="shared" si="67"/>
        <v>10.661759632364209</v>
      </c>
      <c r="BD455" s="7">
        <f t="shared" si="65"/>
        <v>10.757901575297751</v>
      </c>
      <c r="BE455" s="7">
        <f t="shared" si="68"/>
        <v>146.41514719646597</v>
      </c>
      <c r="BF455" s="7">
        <f t="shared" si="66"/>
        <v>137.32470490545973</v>
      </c>
      <c r="CC455" s="31">
        <v>43756</v>
      </c>
      <c r="CD455" s="32">
        <v>39.97</v>
      </c>
      <c r="CE455" s="7">
        <f t="shared" si="60"/>
        <v>34.241202355792666</v>
      </c>
      <c r="CF455" s="131"/>
      <c r="CG455" s="7">
        <f t="shared" si="61"/>
        <v>3.2778284355506706</v>
      </c>
      <c r="CH455" s="7">
        <f t="shared" si="62"/>
        <v>37.51903079134334</v>
      </c>
    </row>
    <row r="456" spans="2:86" x14ac:dyDescent="0.5">
      <c r="B456" s="28">
        <v>45587</v>
      </c>
      <c r="C456" s="4">
        <v>143.94</v>
      </c>
      <c r="D456" s="7">
        <f t="shared" si="63"/>
        <v>135.63904761904763</v>
      </c>
      <c r="E456" s="7">
        <f t="shared" si="69"/>
        <v>121.83784313725491</v>
      </c>
      <c r="F456" s="7">
        <f t="shared" si="70"/>
        <v>13.801204481792723</v>
      </c>
      <c r="Z456" s="31">
        <v>43759</v>
      </c>
      <c r="AA456" s="32">
        <v>39.97</v>
      </c>
      <c r="AB456" s="7">
        <f t="shared" si="59"/>
        <v>32.806567164179107</v>
      </c>
      <c r="AX456" s="28">
        <v>45587</v>
      </c>
      <c r="AY456" s="4">
        <v>143.94</v>
      </c>
      <c r="AZ456" s="7">
        <f t="shared" si="64"/>
        <v>136.5330649389492</v>
      </c>
      <c r="BA456" s="7">
        <f t="shared" si="71"/>
        <v>127.24810516035168</v>
      </c>
      <c r="BC456" s="7">
        <f t="shared" si="67"/>
        <v>10.436920846515449</v>
      </c>
      <c r="BD456" s="7">
        <f t="shared" si="65"/>
        <v>11.202774331668238</v>
      </c>
      <c r="BE456" s="7">
        <f t="shared" si="68"/>
        <v>146.96998578546464</v>
      </c>
      <c r="BF456" s="7">
        <f t="shared" si="66"/>
        <v>138.45087949201991</v>
      </c>
      <c r="CC456" s="31">
        <v>43759</v>
      </c>
      <c r="CD456" s="32">
        <v>39.97</v>
      </c>
      <c r="CE456" s="7">
        <f t="shared" si="60"/>
        <v>34.298205317426572</v>
      </c>
      <c r="CF456" s="131"/>
      <c r="CG456" s="7">
        <f t="shared" si="61"/>
        <v>3.3164911659016205</v>
      </c>
      <c r="CH456" s="7">
        <f t="shared" si="62"/>
        <v>37.614696483328188</v>
      </c>
    </row>
    <row r="457" spans="2:86" x14ac:dyDescent="0.5">
      <c r="B457" s="28">
        <v>45588</v>
      </c>
      <c r="C457" s="4">
        <v>143.54</v>
      </c>
      <c r="D457" s="7">
        <f t="shared" si="63"/>
        <v>136.5157142857143</v>
      </c>
      <c r="E457" s="7">
        <f t="shared" si="69"/>
        <v>122.63215686274509</v>
      </c>
      <c r="F457" s="7">
        <f t="shared" si="70"/>
        <v>13.883557422969204</v>
      </c>
      <c r="Z457" s="31">
        <v>43760</v>
      </c>
      <c r="AA457" s="32">
        <v>39.82</v>
      </c>
      <c r="AB457" s="7">
        <f t="shared" si="59"/>
        <v>32.878457711442792</v>
      </c>
      <c r="AX457" s="28">
        <v>45588</v>
      </c>
      <c r="AY457" s="4">
        <v>143.54</v>
      </c>
      <c r="AZ457" s="7">
        <f t="shared" si="64"/>
        <v>137.20039208762068</v>
      </c>
      <c r="BA457" s="7">
        <f t="shared" si="71"/>
        <v>127.88700299720064</v>
      </c>
      <c r="BC457" s="7">
        <f t="shared" si="67"/>
        <v>10.111907976779293</v>
      </c>
      <c r="BD457" s="7">
        <f t="shared" si="65"/>
        <v>11.583365265220664</v>
      </c>
      <c r="BE457" s="7">
        <f t="shared" si="68"/>
        <v>147.31230006439998</v>
      </c>
      <c r="BF457" s="7">
        <f t="shared" si="66"/>
        <v>139.47036826242129</v>
      </c>
      <c r="CC457" s="31">
        <v>43760</v>
      </c>
      <c r="CD457" s="32">
        <v>39.82</v>
      </c>
      <c r="CE457" s="7">
        <f t="shared" si="60"/>
        <v>34.353148548098943</v>
      </c>
      <c r="CF457" s="131"/>
      <c r="CG457" s="7">
        <f t="shared" si="61"/>
        <v>3.3525613263260468</v>
      </c>
      <c r="CH457" s="7">
        <f t="shared" si="62"/>
        <v>37.70570987442499</v>
      </c>
    </row>
    <row r="458" spans="2:86" x14ac:dyDescent="0.5">
      <c r="B458" s="28">
        <v>45589</v>
      </c>
      <c r="C458" s="4">
        <v>146.29</v>
      </c>
      <c r="D458" s="7">
        <f t="shared" si="63"/>
        <v>137.55190476190475</v>
      </c>
      <c r="E458" s="7">
        <f t="shared" si="69"/>
        <v>123.44941176470589</v>
      </c>
      <c r="F458" s="7">
        <f t="shared" si="70"/>
        <v>14.102492997198866</v>
      </c>
      <c r="Z458" s="31">
        <v>43761</v>
      </c>
      <c r="AA458" s="32">
        <v>41.28</v>
      </c>
      <c r="AB458" s="7">
        <f t="shared" si="59"/>
        <v>32.953184079601989</v>
      </c>
      <c r="AX458" s="28">
        <v>45589</v>
      </c>
      <c r="AY458" s="4">
        <v>146.29</v>
      </c>
      <c r="AZ458" s="7">
        <f t="shared" si="64"/>
        <v>138.06606903165681</v>
      </c>
      <c r="BA458" s="7">
        <f t="shared" si="71"/>
        <v>128.60868915417316</v>
      </c>
      <c r="BC458" s="7">
        <f t="shared" si="67"/>
        <v>9.9810686683331937</v>
      </c>
      <c r="BD458" s="7">
        <f t="shared" si="65"/>
        <v>12.024824989537279</v>
      </c>
      <c r="BE458" s="7">
        <f t="shared" si="68"/>
        <v>148.04713769999</v>
      </c>
      <c r="BF458" s="7">
        <f t="shared" si="66"/>
        <v>140.63351414371044</v>
      </c>
      <c r="CC458" s="31">
        <v>43761</v>
      </c>
      <c r="CD458" s="32">
        <v>41.28</v>
      </c>
      <c r="CE458" s="7">
        <f t="shared" si="60"/>
        <v>34.422072443142739</v>
      </c>
      <c r="CF458" s="131"/>
      <c r="CG458" s="7">
        <f t="shared" si="61"/>
        <v>3.4020563969138315</v>
      </c>
      <c r="CH458" s="7">
        <f t="shared" si="62"/>
        <v>37.824128840056574</v>
      </c>
    </row>
    <row r="459" spans="2:86" x14ac:dyDescent="0.5">
      <c r="B459" s="28">
        <v>45590</v>
      </c>
      <c r="C459" s="4">
        <v>143.09</v>
      </c>
      <c r="D459" s="7">
        <f t="shared" si="63"/>
        <v>138.38952380952381</v>
      </c>
      <c r="E459" s="7">
        <f t="shared" si="69"/>
        <v>124.17705882352944</v>
      </c>
      <c r="F459" s="7">
        <f t="shared" si="70"/>
        <v>14.212464985994373</v>
      </c>
      <c r="Z459" s="31">
        <v>43762</v>
      </c>
      <c r="AA459" s="32">
        <v>41.16</v>
      </c>
      <c r="AB459" s="7">
        <f t="shared" si="59"/>
        <v>33.024825870646772</v>
      </c>
      <c r="AX459" s="28">
        <v>45590</v>
      </c>
      <c r="AY459" s="4">
        <v>143.09</v>
      </c>
      <c r="AZ459" s="7">
        <f t="shared" si="64"/>
        <v>138.54453864768948</v>
      </c>
      <c r="BA459" s="7">
        <f t="shared" si="71"/>
        <v>129.17658369714678</v>
      </c>
      <c r="BC459" s="7">
        <f t="shared" si="67"/>
        <v>9.4781550990134633</v>
      </c>
      <c r="BD459" s="7">
        <f t="shared" si="65"/>
        <v>12.294947192946424</v>
      </c>
      <c r="BE459" s="7">
        <f t="shared" si="68"/>
        <v>148.02269374670294</v>
      </c>
      <c r="BF459" s="7">
        <f t="shared" si="66"/>
        <v>141.47153089009322</v>
      </c>
      <c r="CC459" s="31">
        <v>43762</v>
      </c>
      <c r="CD459" s="32">
        <v>41.16</v>
      </c>
      <c r="CE459" s="7">
        <f t="shared" si="60"/>
        <v>34.489116498434853</v>
      </c>
      <c r="CF459" s="131"/>
      <c r="CG459" s="7">
        <f t="shared" si="61"/>
        <v>3.4491520957440756</v>
      </c>
      <c r="CH459" s="7">
        <f t="shared" si="62"/>
        <v>37.938268594178929</v>
      </c>
    </row>
    <row r="460" spans="2:86" x14ac:dyDescent="0.5">
      <c r="B460" s="28">
        <v>45593</v>
      </c>
      <c r="C460" s="4">
        <v>144.84</v>
      </c>
      <c r="D460" s="7">
        <f t="shared" si="63"/>
        <v>139.2957142857143</v>
      </c>
      <c r="E460" s="7">
        <f t="shared" si="69"/>
        <v>124.84392156862748</v>
      </c>
      <c r="F460" s="7">
        <f t="shared" si="70"/>
        <v>14.451792717086818</v>
      </c>
      <c r="Z460" s="31">
        <v>43763</v>
      </c>
      <c r="AA460" s="32">
        <v>41.21</v>
      </c>
      <c r="AB460" s="7">
        <f t="shared" ref="AB460:AB523" si="72">AVERAGE(AA260:AA460)</f>
        <v>33.095970149253738</v>
      </c>
      <c r="AX460" s="28">
        <v>45593</v>
      </c>
      <c r="AY460" s="4">
        <v>144.84</v>
      </c>
      <c r="AZ460" s="7">
        <f t="shared" si="64"/>
        <v>139.14410639552858</v>
      </c>
      <c r="BA460" s="7">
        <f t="shared" si="71"/>
        <v>129.79083531686652</v>
      </c>
      <c r="BC460" s="7">
        <f t="shared" si="67"/>
        <v>9.1035008718965287</v>
      </c>
      <c r="BD460" s="7">
        <f t="shared" si="65"/>
        <v>12.596952339551365</v>
      </c>
      <c r="BE460" s="7">
        <f t="shared" si="68"/>
        <v>148.24760726742511</v>
      </c>
      <c r="BF460" s="7">
        <f t="shared" si="66"/>
        <v>142.38778765641788</v>
      </c>
      <c r="CC460" s="31">
        <v>43763</v>
      </c>
      <c r="CD460" s="32">
        <v>41.21</v>
      </c>
      <c r="CE460" s="7">
        <f t="shared" si="60"/>
        <v>34.555990961136999</v>
      </c>
      <c r="CF460" s="131"/>
      <c r="CG460" s="7">
        <f t="shared" si="61"/>
        <v>3.4955687898237073</v>
      </c>
      <c r="CH460" s="7">
        <f t="shared" si="62"/>
        <v>38.051559750960706</v>
      </c>
    </row>
    <row r="461" spans="2:86" x14ac:dyDescent="0.5">
      <c r="B461" s="28">
        <v>45594</v>
      </c>
      <c r="C461" s="4">
        <v>146.02000000000001</v>
      </c>
      <c r="D461" s="7">
        <f t="shared" si="63"/>
        <v>140.30095238095242</v>
      </c>
      <c r="E461" s="7">
        <f t="shared" si="69"/>
        <v>125.53058823529415</v>
      </c>
      <c r="F461" s="7">
        <f t="shared" si="70"/>
        <v>14.770364145658277</v>
      </c>
      <c r="Z461" s="31">
        <v>43766</v>
      </c>
      <c r="AA461" s="32">
        <v>41.25</v>
      </c>
      <c r="AB461" s="7">
        <f t="shared" si="72"/>
        <v>33.169353233830854</v>
      </c>
      <c r="AX461" s="28">
        <v>45594</v>
      </c>
      <c r="AY461" s="4">
        <v>146.02000000000001</v>
      </c>
      <c r="AZ461" s="7">
        <f t="shared" si="64"/>
        <v>139.79895340547824</v>
      </c>
      <c r="BA461" s="7">
        <f t="shared" si="71"/>
        <v>130.42727314757764</v>
      </c>
      <c r="BC461" s="7">
        <f t="shared" si="67"/>
        <v>8.7811719906728456</v>
      </c>
      <c r="BD461" s="7">
        <f t="shared" si="65"/>
        <v>12.906460552302534</v>
      </c>
      <c r="BE461" s="7">
        <f t="shared" si="68"/>
        <v>148.58012539615109</v>
      </c>
      <c r="BF461" s="7">
        <f t="shared" si="66"/>
        <v>143.33373369988016</v>
      </c>
      <c r="CC461" s="31">
        <v>43766</v>
      </c>
      <c r="CD461" s="32">
        <v>41.25</v>
      </c>
      <c r="CE461" s="7">
        <f t="shared" ref="CE461:CE524" si="73">CD461*$CE$1+CE460*(1-$CE$1)</f>
        <v>34.622598016250066</v>
      </c>
      <c r="CF461" s="131"/>
      <c r="CG461" s="7">
        <f t="shared" si="61"/>
        <v>3.5411914562550066</v>
      </c>
      <c r="CH461" s="7">
        <f t="shared" si="62"/>
        <v>38.163789472505073</v>
      </c>
    </row>
    <row r="462" spans="2:86" x14ac:dyDescent="0.5">
      <c r="B462" s="28">
        <v>45595</v>
      </c>
      <c r="C462" s="4">
        <v>145.86000000000001</v>
      </c>
      <c r="D462" s="7">
        <f t="shared" si="63"/>
        <v>140.96047619047619</v>
      </c>
      <c r="E462" s="7">
        <f t="shared" si="69"/>
        <v>126.20215686274513</v>
      </c>
      <c r="F462" s="7">
        <f t="shared" si="70"/>
        <v>14.758319327731058</v>
      </c>
      <c r="Z462" s="31">
        <v>43767</v>
      </c>
      <c r="AA462" s="32">
        <v>41.22</v>
      </c>
      <c r="AB462" s="7">
        <f t="shared" si="72"/>
        <v>33.243333333333339</v>
      </c>
      <c r="AX462" s="28">
        <v>45595</v>
      </c>
      <c r="AY462" s="4">
        <v>145.86000000000001</v>
      </c>
      <c r="AZ462" s="7">
        <f t="shared" si="64"/>
        <v>140.37619593828984</v>
      </c>
      <c r="BA462" s="7">
        <f t="shared" si="71"/>
        <v>131.03247812218245</v>
      </c>
      <c r="BC462" s="7">
        <f t="shared" si="67"/>
        <v>8.4114912115157665</v>
      </c>
      <c r="BD462" s="7">
        <f t="shared" si="65"/>
        <v>13.171220653673217</v>
      </c>
      <c r="BE462" s="7">
        <f t="shared" si="68"/>
        <v>148.78768714980561</v>
      </c>
      <c r="BF462" s="7">
        <f t="shared" si="66"/>
        <v>144.20369877585568</v>
      </c>
      <c r="CC462" s="31">
        <v>43767</v>
      </c>
      <c r="CD462" s="32">
        <v>41.22</v>
      </c>
      <c r="CE462" s="7">
        <f t="shared" si="73"/>
        <v>34.688243807133148</v>
      </c>
      <c r="CF462" s="131"/>
      <c r="CG462" s="7">
        <f t="shared" si="61"/>
        <v>3.5853255379506415</v>
      </c>
      <c r="CH462" s="7">
        <f t="shared" si="62"/>
        <v>38.273569345083786</v>
      </c>
    </row>
    <row r="463" spans="2:86" x14ac:dyDescent="0.5">
      <c r="B463" s="28">
        <v>45596</v>
      </c>
      <c r="C463" s="4">
        <v>143.26</v>
      </c>
      <c r="D463" s="7">
        <f t="shared" si="63"/>
        <v>141.46333333333337</v>
      </c>
      <c r="E463" s="7">
        <f t="shared" si="69"/>
        <v>126.85725490196079</v>
      </c>
      <c r="F463" s="7">
        <f t="shared" si="70"/>
        <v>14.60607843137258</v>
      </c>
      <c r="Z463" s="31">
        <v>43768</v>
      </c>
      <c r="AA463" s="32">
        <v>41</v>
      </c>
      <c r="AB463" s="7">
        <f t="shared" si="72"/>
        <v>33.314328358208968</v>
      </c>
      <c r="AX463" s="28">
        <v>45596</v>
      </c>
      <c r="AY463" s="4">
        <v>143.26</v>
      </c>
      <c r="AZ463" s="7">
        <f t="shared" si="64"/>
        <v>140.65084394416698</v>
      </c>
      <c r="BA463" s="7">
        <f t="shared" si="71"/>
        <v>131.51198878405765</v>
      </c>
      <c r="BC463" s="7">
        <f t="shared" si="67"/>
        <v>7.7815079215301353</v>
      </c>
      <c r="BD463" s="7">
        <f t="shared" si="65"/>
        <v>13.29794710247188</v>
      </c>
      <c r="BE463" s="7">
        <f t="shared" si="68"/>
        <v>148.43235186569711</v>
      </c>
      <c r="BF463" s="7">
        <f t="shared" si="66"/>
        <v>144.80993588652953</v>
      </c>
      <c r="CC463" s="31">
        <v>43768</v>
      </c>
      <c r="CD463" s="32">
        <v>41</v>
      </c>
      <c r="CE463" s="7">
        <f t="shared" si="73"/>
        <v>34.75104735134078</v>
      </c>
      <c r="CF463" s="131"/>
      <c r="CG463" s="7">
        <f t="shared" si="61"/>
        <v>3.6261250016704452</v>
      </c>
      <c r="CH463" s="7">
        <f t="shared" si="62"/>
        <v>38.377172353011225</v>
      </c>
    </row>
    <row r="464" spans="2:86" x14ac:dyDescent="0.5">
      <c r="B464" s="28">
        <v>45597</v>
      </c>
      <c r="C464" s="4">
        <v>141</v>
      </c>
      <c r="D464" s="7">
        <f t="shared" si="63"/>
        <v>141.92238095238099</v>
      </c>
      <c r="E464" s="7">
        <f t="shared" si="69"/>
        <v>127.47921568627451</v>
      </c>
      <c r="F464" s="7">
        <f t="shared" si="70"/>
        <v>14.443165266106476</v>
      </c>
      <c r="Z464" s="31">
        <v>43769</v>
      </c>
      <c r="AA464" s="32">
        <v>41.16</v>
      </c>
      <c r="AB464" s="7">
        <f t="shared" si="72"/>
        <v>33.383283582089554</v>
      </c>
      <c r="AX464" s="28">
        <v>45597</v>
      </c>
      <c r="AY464" s="4">
        <v>141</v>
      </c>
      <c r="AZ464" s="7">
        <f t="shared" si="64"/>
        <v>140.68409690186536</v>
      </c>
      <c r="BA464" s="7">
        <f t="shared" si="71"/>
        <v>131.88406765527108</v>
      </c>
      <c r="BC464" s="7">
        <f t="shared" si="67"/>
        <v>6.952566124014794</v>
      </c>
      <c r="BD464" s="7">
        <f t="shared" si="65"/>
        <v>13.306685816638705</v>
      </c>
      <c r="BE464" s="7">
        <f t="shared" si="68"/>
        <v>147.63666302588015</v>
      </c>
      <c r="BF464" s="7">
        <f t="shared" si="66"/>
        <v>145.19075347190977</v>
      </c>
      <c r="CC464" s="31">
        <v>43769</v>
      </c>
      <c r="CD464" s="32">
        <v>41.16</v>
      </c>
      <c r="CE464" s="7">
        <f t="shared" si="73"/>
        <v>34.814818024461772</v>
      </c>
      <c r="CF464" s="131"/>
      <c r="CG464" s="7">
        <f t="shared" si="61"/>
        <v>3.6674244187474656</v>
      </c>
      <c r="CH464" s="7">
        <f t="shared" si="62"/>
        <v>38.482242443209238</v>
      </c>
    </row>
    <row r="465" spans="2:86" x14ac:dyDescent="0.5">
      <c r="B465" s="28">
        <v>45600</v>
      </c>
      <c r="C465" s="4">
        <v>139.43</v>
      </c>
      <c r="D465" s="7">
        <f t="shared" si="63"/>
        <v>142.11761904761903</v>
      </c>
      <c r="E465" s="7">
        <f t="shared" si="69"/>
        <v>128.08627450980393</v>
      </c>
      <c r="F465" s="7">
        <f t="shared" si="70"/>
        <v>14.031344537815102</v>
      </c>
      <c r="Z465" s="31">
        <v>43770</v>
      </c>
      <c r="AA465" s="32">
        <v>43.25</v>
      </c>
      <c r="AB465" s="7">
        <f t="shared" si="72"/>
        <v>33.461144278606973</v>
      </c>
      <c r="AX465" s="28">
        <v>45600</v>
      </c>
      <c r="AY465" s="4">
        <v>139.43</v>
      </c>
      <c r="AZ465" s="7">
        <f t="shared" si="64"/>
        <v>140.56465910168771</v>
      </c>
      <c r="BA465" s="7">
        <f t="shared" si="71"/>
        <v>132.17998657075066</v>
      </c>
      <c r="BC465" s="7">
        <f t="shared" si="67"/>
        <v>6.0344532505258712</v>
      </c>
      <c r="BD465" s="7">
        <f t="shared" si="65"/>
        <v>13.229706980307597</v>
      </c>
      <c r="BE465" s="7">
        <f t="shared" si="68"/>
        <v>146.59911235221358</v>
      </c>
      <c r="BF465" s="7">
        <f t="shared" si="66"/>
        <v>145.40969355105824</v>
      </c>
      <c r="CC465" s="31">
        <v>43770</v>
      </c>
      <c r="CD465" s="32">
        <v>43.25</v>
      </c>
      <c r="CE465" s="7">
        <f t="shared" si="73"/>
        <v>34.898750183422351</v>
      </c>
      <c r="CF465" s="131"/>
      <c r="CG465" s="7">
        <f t="shared" si="61"/>
        <v>3.7283341829528993</v>
      </c>
      <c r="CH465" s="7">
        <f t="shared" si="62"/>
        <v>38.62708436637525</v>
      </c>
    </row>
    <row r="466" spans="2:86" x14ac:dyDescent="0.5">
      <c r="B466" s="28">
        <v>45601</v>
      </c>
      <c r="C466" s="4">
        <v>149.27000000000001</v>
      </c>
      <c r="D466" s="7">
        <f t="shared" si="63"/>
        <v>142.8342857142857</v>
      </c>
      <c r="E466" s="7">
        <f t="shared" si="69"/>
        <v>128.82666666666671</v>
      </c>
      <c r="F466" s="7">
        <f t="shared" si="70"/>
        <v>14.007619047618988</v>
      </c>
      <c r="Z466" s="31">
        <v>43773</v>
      </c>
      <c r="AA466" s="32">
        <v>43.72</v>
      </c>
      <c r="AB466" s="7">
        <f t="shared" si="72"/>
        <v>33.539950248756227</v>
      </c>
      <c r="AX466" s="28">
        <v>45601</v>
      </c>
      <c r="AY466" s="4">
        <v>149.27000000000001</v>
      </c>
      <c r="AZ466" s="7">
        <f t="shared" si="64"/>
        <v>141.39373918724127</v>
      </c>
      <c r="BA466" s="7">
        <f t="shared" si="71"/>
        <v>132.85018317581927</v>
      </c>
      <c r="BC466" s="7">
        <f t="shared" si="67"/>
        <v>6.0726685872105008</v>
      </c>
      <c r="BD466" s="7">
        <f t="shared" si="65"/>
        <v>13.512594288269398</v>
      </c>
      <c r="BE466" s="7">
        <f t="shared" si="68"/>
        <v>147.46640777445177</v>
      </c>
      <c r="BF466" s="7">
        <f t="shared" si="66"/>
        <v>146.36277746408865</v>
      </c>
      <c r="CC466" s="31">
        <v>43773</v>
      </c>
      <c r="CD466" s="32">
        <v>43.72</v>
      </c>
      <c r="CE466" s="7">
        <f t="shared" si="73"/>
        <v>34.986523813438055</v>
      </c>
      <c r="CF466" s="131"/>
      <c r="CG466" s="7">
        <f t="shared" si="61"/>
        <v>3.7925303577617662</v>
      </c>
      <c r="CH466" s="7">
        <f t="shared" si="62"/>
        <v>38.779054171199817</v>
      </c>
    </row>
    <row r="467" spans="2:86" x14ac:dyDescent="0.5">
      <c r="B467" s="28">
        <v>45602</v>
      </c>
      <c r="C467" s="4">
        <v>163.66999999999999</v>
      </c>
      <c r="D467" s="7">
        <f t="shared" si="63"/>
        <v>144.14714285714285</v>
      </c>
      <c r="E467" s="7">
        <f t="shared" si="69"/>
        <v>129.84196078431376</v>
      </c>
      <c r="F467" s="7">
        <f t="shared" si="70"/>
        <v>14.305182072829098</v>
      </c>
      <c r="Z467" s="31">
        <v>43774</v>
      </c>
      <c r="AA467" s="32">
        <v>43.71</v>
      </c>
      <c r="AB467" s="7">
        <f t="shared" si="72"/>
        <v>33.615373134328365</v>
      </c>
      <c r="AX467" s="28">
        <v>45602</v>
      </c>
      <c r="AY467" s="4">
        <v>163.66999999999999</v>
      </c>
      <c r="AZ467" s="7">
        <f t="shared" si="64"/>
        <v>143.51528783607543</v>
      </c>
      <c r="BA467" s="7">
        <f t="shared" si="71"/>
        <v>134.05880344343419</v>
      </c>
      <c r="BC467" s="7">
        <f t="shared" si="67"/>
        <v>7.3536389258435122</v>
      </c>
      <c r="BD467" s="7">
        <f t="shared" si="65"/>
        <v>14.309278403070053</v>
      </c>
      <c r="BE467" s="7">
        <f t="shared" si="68"/>
        <v>150.86892676191894</v>
      </c>
      <c r="BF467" s="7">
        <f t="shared" si="66"/>
        <v>148.36808184650425</v>
      </c>
      <c r="CC467" s="31">
        <v>43774</v>
      </c>
      <c r="CD467" s="32">
        <v>43.71</v>
      </c>
      <c r="CE467" s="7">
        <f t="shared" si="73"/>
        <v>35.073324571513297</v>
      </c>
      <c r="CF467" s="131"/>
      <c r="CG467" s="7">
        <f t="shared" si="61"/>
        <v>3.8552377857011635</v>
      </c>
      <c r="CH467" s="7">
        <f t="shared" si="62"/>
        <v>38.92856235721446</v>
      </c>
    </row>
    <row r="468" spans="2:86" x14ac:dyDescent="0.5">
      <c r="B468" s="28">
        <v>45603</v>
      </c>
      <c r="C468" s="4">
        <v>159.82</v>
      </c>
      <c r="D468" s="7">
        <f t="shared" si="63"/>
        <v>145.18523809523808</v>
      </c>
      <c r="E468" s="7">
        <f t="shared" si="69"/>
        <v>130.74862745098042</v>
      </c>
      <c r="F468" s="7">
        <f t="shared" si="70"/>
        <v>14.436610644257655</v>
      </c>
      <c r="Z468" s="31">
        <v>43775</v>
      </c>
      <c r="AA468" s="32">
        <v>42.87</v>
      </c>
      <c r="AB468" s="7">
        <f t="shared" si="72"/>
        <v>33.69363184079603</v>
      </c>
      <c r="AX468" s="28">
        <v>45603</v>
      </c>
      <c r="AY468" s="4">
        <v>159.82</v>
      </c>
      <c r="AZ468" s="7">
        <f t="shared" si="64"/>
        <v>145.06811756597301</v>
      </c>
      <c r="BA468" s="7">
        <f t="shared" si="71"/>
        <v>135.06904644565248</v>
      </c>
      <c r="BC468" s="7">
        <f t="shared" si="67"/>
        <v>8.0470792095500485</v>
      </c>
      <c r="BD468" s="7">
        <f t="shared" si="65"/>
        <v>14.888184055852392</v>
      </c>
      <c r="BE468" s="7">
        <f t="shared" si="68"/>
        <v>153.11519677552306</v>
      </c>
      <c r="BF468" s="7">
        <f t="shared" si="66"/>
        <v>149.95723050150485</v>
      </c>
      <c r="CC468" s="31">
        <v>43775</v>
      </c>
      <c r="CD468" s="32">
        <v>42.87</v>
      </c>
      <c r="CE468" s="7">
        <f t="shared" si="73"/>
        <v>35.150903431498243</v>
      </c>
      <c r="CF468" s="131"/>
      <c r="CG468" s="7">
        <f t="shared" ref="CG468:CG531" si="74">CE468-AVERAGE(CE268:CE468)</f>
        <v>3.9081843565817884</v>
      </c>
      <c r="CH468" s="7">
        <f t="shared" ref="CH468:CH531" si="75">CE468+CG468</f>
        <v>39.059087788080035</v>
      </c>
    </row>
    <row r="469" spans="2:86" x14ac:dyDescent="0.5">
      <c r="B469" s="28">
        <v>45604</v>
      </c>
      <c r="C469" s="4">
        <v>162</v>
      </c>
      <c r="D469" s="7">
        <f t="shared" si="63"/>
        <v>146.33190476190475</v>
      </c>
      <c r="E469" s="7">
        <f t="shared" si="69"/>
        <v>131.70176470588237</v>
      </c>
      <c r="F469" s="7">
        <f t="shared" si="70"/>
        <v>14.630140056022384</v>
      </c>
      <c r="Z469" s="31">
        <v>43776</v>
      </c>
      <c r="AA469" s="32">
        <v>42.57</v>
      </c>
      <c r="AB469" s="7">
        <f t="shared" si="72"/>
        <v>33.76980099502488</v>
      </c>
      <c r="AX469" s="28">
        <v>45604</v>
      </c>
      <c r="AY469" s="4">
        <v>162</v>
      </c>
      <c r="AZ469" s="7">
        <f t="shared" si="64"/>
        <v>146.68067779778511</v>
      </c>
      <c r="BA469" s="7">
        <f t="shared" si="71"/>
        <v>136.12516227131314</v>
      </c>
      <c r="BC469" s="7">
        <f t="shared" si="67"/>
        <v>8.7728902598876743</v>
      </c>
      <c r="BD469" s="7">
        <f t="shared" si="65"/>
        <v>15.492499790686296</v>
      </c>
      <c r="BE469" s="7">
        <f t="shared" si="68"/>
        <v>155.45356805767278</v>
      </c>
      <c r="BF469" s="7">
        <f t="shared" si="66"/>
        <v>151.61766206199945</v>
      </c>
      <c r="CC469" s="31">
        <v>43776</v>
      </c>
      <c r="CD469" s="32">
        <v>42.57</v>
      </c>
      <c r="CE469" s="7">
        <f t="shared" si="73"/>
        <v>35.224725287901251</v>
      </c>
      <c r="CF469" s="131"/>
      <c r="CG469" s="7">
        <f t="shared" si="74"/>
        <v>3.9568611192523697</v>
      </c>
      <c r="CH469" s="7">
        <f t="shared" si="75"/>
        <v>39.181586407153617</v>
      </c>
    </row>
    <row r="470" spans="2:86" x14ac:dyDescent="0.5">
      <c r="B470" s="28">
        <v>45607</v>
      </c>
      <c r="C470" s="4">
        <v>166.75</v>
      </c>
      <c r="D470" s="7">
        <f t="shared" si="63"/>
        <v>147.59571428571428</v>
      </c>
      <c r="E470" s="7">
        <f t="shared" si="69"/>
        <v>132.75058823529412</v>
      </c>
      <c r="F470" s="7">
        <f t="shared" si="70"/>
        <v>14.845126050420163</v>
      </c>
      <c r="Z470" s="31">
        <v>43777</v>
      </c>
      <c r="AA470" s="32">
        <v>42.27</v>
      </c>
      <c r="AB470" s="7">
        <f t="shared" si="72"/>
        <v>33.844776119402994</v>
      </c>
      <c r="AX470" s="28">
        <v>45607</v>
      </c>
      <c r="AY470" s="4">
        <v>166.75</v>
      </c>
      <c r="AZ470" s="7">
        <f t="shared" si="64"/>
        <v>148.59204181704368</v>
      </c>
      <c r="BA470" s="7">
        <f t="shared" si="71"/>
        <v>137.3261362998891</v>
      </c>
      <c r="BC470" s="7">
        <f t="shared" si="67"/>
        <v>9.7615945888779834</v>
      </c>
      <c r="BD470" s="7">
        <f t="shared" si="65"/>
        <v>16.218261044569417</v>
      </c>
      <c r="BE470" s="7">
        <f t="shared" si="68"/>
        <v>158.35363640592166</v>
      </c>
      <c r="BF470" s="7">
        <f t="shared" si="66"/>
        <v>153.5443973444585</v>
      </c>
      <c r="CC470" s="31">
        <v>43777</v>
      </c>
      <c r="CD470" s="32">
        <v>42.27</v>
      </c>
      <c r="CE470" s="7">
        <f t="shared" si="73"/>
        <v>35.294827523842528</v>
      </c>
      <c r="CF470" s="131"/>
      <c r="CG470" s="7">
        <f t="shared" si="74"/>
        <v>4.0013224402607683</v>
      </c>
      <c r="CH470" s="7">
        <f t="shared" si="75"/>
        <v>39.296149964103293</v>
      </c>
    </row>
    <row r="471" spans="2:86" x14ac:dyDescent="0.5">
      <c r="B471" s="28">
        <v>45608</v>
      </c>
      <c r="C471" s="4">
        <v>163.75</v>
      </c>
      <c r="D471" s="7">
        <f t="shared" ref="D471:D504" si="76">AVERAGE(C451:C471)</f>
        <v>148.66142857142856</v>
      </c>
      <c r="E471" s="7">
        <f t="shared" si="69"/>
        <v>133.69215686274509</v>
      </c>
      <c r="F471" s="7">
        <f t="shared" si="70"/>
        <v>14.969271708683465</v>
      </c>
      <c r="Z471" s="31">
        <v>43780</v>
      </c>
      <c r="AA471" s="32">
        <v>42.43</v>
      </c>
      <c r="AB471" s="7">
        <f t="shared" si="72"/>
        <v>33.917014925373145</v>
      </c>
      <c r="AX471" s="28">
        <v>45608</v>
      </c>
      <c r="AY471" s="4">
        <v>163.75</v>
      </c>
      <c r="AZ471" s="7">
        <f t="shared" si="64"/>
        <v>150.03565688208715</v>
      </c>
      <c r="BA471" s="7">
        <f t="shared" si="71"/>
        <v>138.36236624891308</v>
      </c>
      <c r="BC471" s="7">
        <f t="shared" si="67"/>
        <v>10.268925716467862</v>
      </c>
      <c r="BD471" s="7">
        <f t="shared" si="65"/>
        <v>16.760989754086509</v>
      </c>
      <c r="BE471" s="7">
        <f t="shared" si="68"/>
        <v>160.30458259855502</v>
      </c>
      <c r="BF471" s="7">
        <f t="shared" si="66"/>
        <v>155.12335600299957</v>
      </c>
      <c r="CC471" s="31">
        <v>43780</v>
      </c>
      <c r="CD471" s="32">
        <v>42.43</v>
      </c>
      <c r="CE471" s="7">
        <f t="shared" si="73"/>
        <v>35.365824264898819</v>
      </c>
      <c r="CF471" s="131"/>
      <c r="CG471" s="7">
        <f t="shared" si="74"/>
        <v>4.0462146057768464</v>
      </c>
      <c r="CH471" s="7">
        <f t="shared" si="75"/>
        <v>39.412038870675666</v>
      </c>
    </row>
    <row r="472" spans="2:86" x14ac:dyDescent="0.5">
      <c r="B472" s="28">
        <v>45609</v>
      </c>
      <c r="C472" s="4">
        <v>164.34</v>
      </c>
      <c r="D472" s="7">
        <f t="shared" si="76"/>
        <v>149.74666666666667</v>
      </c>
      <c r="E472" s="7">
        <f t="shared" si="69"/>
        <v>134.73176470588237</v>
      </c>
      <c r="F472" s="7">
        <f t="shared" si="70"/>
        <v>15.0149019607843</v>
      </c>
      <c r="Z472" s="31">
        <v>43781</v>
      </c>
      <c r="AA472" s="32">
        <v>42.9</v>
      </c>
      <c r="AB472" s="7">
        <f t="shared" si="72"/>
        <v>33.992487562189069</v>
      </c>
      <c r="AX472" s="28">
        <v>45609</v>
      </c>
      <c r="AY472" s="4">
        <v>164.34</v>
      </c>
      <c r="AZ472" s="7">
        <f t="shared" si="64"/>
        <v>151.39797527426933</v>
      </c>
      <c r="BA472" s="7">
        <f t="shared" si="71"/>
        <v>139.38109698424981</v>
      </c>
      <c r="BC472" s="7">
        <f t="shared" si="67"/>
        <v>10.680774060931242</v>
      </c>
      <c r="BD472" s="7">
        <f t="shared" si="65"/>
        <v>17.264803304675965</v>
      </c>
      <c r="BE472" s="7">
        <f t="shared" si="68"/>
        <v>162.07874933520057</v>
      </c>
      <c r="BF472" s="7">
        <f t="shared" si="66"/>
        <v>156.64590028892576</v>
      </c>
      <c r="CC472" s="31">
        <v>43781</v>
      </c>
      <c r="CD472" s="32">
        <v>42.9</v>
      </c>
      <c r="CE472" s="7">
        <f t="shared" si="73"/>
        <v>35.440791187636144</v>
      </c>
      <c r="CF472" s="131"/>
      <c r="CG472" s="7">
        <f t="shared" si="74"/>
        <v>4.0945857284836542</v>
      </c>
      <c r="CH472" s="7">
        <f t="shared" si="75"/>
        <v>39.535376916119802</v>
      </c>
    </row>
    <row r="473" spans="2:86" x14ac:dyDescent="0.5">
      <c r="B473" s="28">
        <v>45610</v>
      </c>
      <c r="C473" s="4">
        <v>164.31</v>
      </c>
      <c r="D473" s="7">
        <f t="shared" si="76"/>
        <v>150.76857142857145</v>
      </c>
      <c r="E473" s="7">
        <f t="shared" si="69"/>
        <v>135.80588235294121</v>
      </c>
      <c r="F473" s="7">
        <f t="shared" si="70"/>
        <v>14.962689075630237</v>
      </c>
      <c r="Z473" s="31">
        <v>43782</v>
      </c>
      <c r="AA473" s="32">
        <v>43.17</v>
      </c>
      <c r="AB473" s="7">
        <f t="shared" si="72"/>
        <v>34.069502487562204</v>
      </c>
      <c r="AX473" s="28">
        <v>45610</v>
      </c>
      <c r="AY473" s="4">
        <v>164.31</v>
      </c>
      <c r="AZ473" s="7">
        <f t="shared" ref="AZ473:AZ504" si="77">AY473*$AZ$1+AZ472*(1-$AZ$1)</f>
        <v>152.6276919148151</v>
      </c>
      <c r="BA473" s="7">
        <f t="shared" si="71"/>
        <v>140.35870102408316</v>
      </c>
      <c r="BC473" s="7">
        <f t="shared" si="67"/>
        <v>10.953217347645278</v>
      </c>
      <c r="BD473" s="7">
        <f t="shared" si="65"/>
        <v>17.705560729867443</v>
      </c>
      <c r="BE473" s="7">
        <f t="shared" si="68"/>
        <v>163.58090926246038</v>
      </c>
      <c r="BF473" s="7">
        <f t="shared" si="66"/>
        <v>158.0642617539506</v>
      </c>
      <c r="CC473" s="31">
        <v>43782</v>
      </c>
      <c r="CD473" s="32">
        <v>43.17</v>
      </c>
      <c r="CE473" s="7">
        <f t="shared" si="73"/>
        <v>35.517698738007923</v>
      </c>
      <c r="CF473" s="131"/>
      <c r="CG473" s="7">
        <f t="shared" si="74"/>
        <v>4.1443957959856839</v>
      </c>
      <c r="CH473" s="7">
        <f t="shared" si="75"/>
        <v>39.66209453399361</v>
      </c>
    </row>
    <row r="474" spans="2:86" x14ac:dyDescent="0.5">
      <c r="B474" s="28">
        <v>45611</v>
      </c>
      <c r="C474" s="4">
        <v>163.63</v>
      </c>
      <c r="D474" s="7">
        <f t="shared" si="76"/>
        <v>151.64666666666668</v>
      </c>
      <c r="E474" s="7">
        <f t="shared" si="69"/>
        <v>136.88000000000002</v>
      </c>
      <c r="F474" s="7">
        <f t="shared" si="70"/>
        <v>14.766666666666652</v>
      </c>
      <c r="Z474" s="31">
        <v>43783</v>
      </c>
      <c r="AA474" s="32">
        <v>43.7</v>
      </c>
      <c r="AB474" s="7">
        <f t="shared" si="72"/>
        <v>34.149203980099514</v>
      </c>
      <c r="AX474" s="28">
        <v>45611</v>
      </c>
      <c r="AY474" s="4">
        <v>163.63</v>
      </c>
      <c r="AZ474" s="7">
        <f t="shared" si="77"/>
        <v>153.6755307800708</v>
      </c>
      <c r="BA474" s="7">
        <f t="shared" si="71"/>
        <v>141.27130098392303</v>
      </c>
      <c r="BC474" s="7">
        <f t="shared" si="67"/>
        <v>11.051323631996524</v>
      </c>
      <c r="BD474" s="7">
        <f t="shared" si="65"/>
        <v>18.060244622813798</v>
      </c>
      <c r="BE474" s="7">
        <f t="shared" si="68"/>
        <v>164.72685441206733</v>
      </c>
      <c r="BF474" s="7">
        <f t="shared" si="66"/>
        <v>159.33154560673682</v>
      </c>
      <c r="CC474" s="31">
        <v>43783</v>
      </c>
      <c r="CD474" s="32">
        <v>43.7</v>
      </c>
      <c r="CE474" s="7">
        <f t="shared" si="73"/>
        <v>35.599114670963075</v>
      </c>
      <c r="CF474" s="131"/>
      <c r="CG474" s="7">
        <f t="shared" si="74"/>
        <v>4.1981908230893197</v>
      </c>
      <c r="CH474" s="7">
        <f t="shared" si="75"/>
        <v>39.797305494052395</v>
      </c>
    </row>
    <row r="475" spans="2:86" x14ac:dyDescent="0.5">
      <c r="B475" s="28">
        <v>45614</v>
      </c>
      <c r="C475" s="4">
        <v>164.31</v>
      </c>
      <c r="D475" s="7">
        <f t="shared" si="76"/>
        <v>152.56571428571431</v>
      </c>
      <c r="E475" s="7">
        <f t="shared" si="69"/>
        <v>137.98411764705884</v>
      </c>
      <c r="F475" s="7">
        <f t="shared" si="70"/>
        <v>14.581596638655469</v>
      </c>
      <c r="Z475" s="31">
        <v>43784</v>
      </c>
      <c r="AA475" s="32">
        <v>43.93</v>
      </c>
      <c r="AB475" s="7">
        <f t="shared" si="72"/>
        <v>34.22208955223882</v>
      </c>
      <c r="AX475" s="28">
        <v>45614</v>
      </c>
      <c r="AY475" s="4">
        <v>164.31</v>
      </c>
      <c r="AZ475" s="7">
        <f t="shared" si="77"/>
        <v>154.68833737244501</v>
      </c>
      <c r="BA475" s="7">
        <f t="shared" si="71"/>
        <v>142.17477937671035</v>
      </c>
      <c r="BC475" s="7">
        <f t="shared" si="67"/>
        <v>11.117320020785968</v>
      </c>
      <c r="BD475" s="7">
        <f t="shared" si="65"/>
        <v>18.384387278897222</v>
      </c>
      <c r="BE475" s="7">
        <f t="shared" si="68"/>
        <v>165.80565739323097</v>
      </c>
      <c r="BF475" s="7">
        <f t="shared" si="66"/>
        <v>160.55916665560756</v>
      </c>
      <c r="CC475" s="31">
        <v>43784</v>
      </c>
      <c r="CD475" s="32">
        <v>43.93</v>
      </c>
      <c r="CE475" s="7">
        <f t="shared" si="73"/>
        <v>35.68200905234653</v>
      </c>
      <c r="CF475" s="131"/>
      <c r="CG475" s="7">
        <f t="shared" si="74"/>
        <v>4.25301390393183</v>
      </c>
      <c r="CH475" s="7">
        <f t="shared" si="75"/>
        <v>39.93502295627836</v>
      </c>
    </row>
    <row r="476" spans="2:86" x14ac:dyDescent="0.5">
      <c r="B476" s="28">
        <v>45615</v>
      </c>
      <c r="C476" s="4">
        <v>168.25</v>
      </c>
      <c r="D476" s="7">
        <f t="shared" si="76"/>
        <v>153.68428571428572</v>
      </c>
      <c r="E476" s="7">
        <f t="shared" si="69"/>
        <v>139.17352941176475</v>
      </c>
      <c r="F476" s="7">
        <f t="shared" si="70"/>
        <v>14.510756302520974</v>
      </c>
      <c r="Z476" s="31">
        <v>43787</v>
      </c>
      <c r="AA476" s="32">
        <v>43.7</v>
      </c>
      <c r="AB476" s="7">
        <f t="shared" si="72"/>
        <v>34.293482587064688</v>
      </c>
      <c r="AX476" s="28">
        <v>45615</v>
      </c>
      <c r="AY476" s="4">
        <v>168.25</v>
      </c>
      <c r="AZ476" s="7">
        <f t="shared" si="77"/>
        <v>155.97992428935501</v>
      </c>
      <c r="BA476" s="7">
        <f t="shared" si="71"/>
        <v>143.19733704821189</v>
      </c>
      <c r="BC476" s="7">
        <f t="shared" si="67"/>
        <v>11.445738522207677</v>
      </c>
      <c r="BD476" s="7">
        <f t="shared" si="65"/>
        <v>18.803684663577158</v>
      </c>
      <c r="BE476" s="7">
        <f t="shared" si="68"/>
        <v>167.42566281156269</v>
      </c>
      <c r="BF476" s="7">
        <f t="shared" si="66"/>
        <v>162.00102171178906</v>
      </c>
      <c r="CC476" s="31">
        <v>43787</v>
      </c>
      <c r="CD476" s="32">
        <v>43.7</v>
      </c>
      <c r="CE476" s="7">
        <f t="shared" si="73"/>
        <v>35.761790056800798</v>
      </c>
      <c r="CF476" s="131"/>
      <c r="CG476" s="7">
        <f t="shared" si="74"/>
        <v>4.3042925458124515</v>
      </c>
      <c r="CH476" s="7">
        <f t="shared" si="75"/>
        <v>40.06608260261325</v>
      </c>
    </row>
    <row r="477" spans="2:86" x14ac:dyDescent="0.5">
      <c r="B477" s="28">
        <v>45616</v>
      </c>
      <c r="C477" s="4">
        <v>162.88999999999999</v>
      </c>
      <c r="D477" s="7">
        <f t="shared" si="76"/>
        <v>154.58666666666667</v>
      </c>
      <c r="E477" s="7">
        <f t="shared" si="69"/>
        <v>140.27450980392163</v>
      </c>
      <c r="F477" s="7">
        <f t="shared" si="70"/>
        <v>14.312156862745042</v>
      </c>
      <c r="Z477" s="31">
        <v>43788</v>
      </c>
      <c r="AA477" s="32">
        <v>42.82</v>
      </c>
      <c r="AB477" s="7">
        <f t="shared" si="72"/>
        <v>34.355472636815925</v>
      </c>
      <c r="AX477" s="28">
        <v>45616</v>
      </c>
      <c r="AY477" s="4">
        <v>162.88999999999999</v>
      </c>
      <c r="AZ477" s="7">
        <f t="shared" si="77"/>
        <v>156.63802673798784</v>
      </c>
      <c r="BA477" s="7">
        <f t="shared" si="71"/>
        <v>143.96959834043886</v>
      </c>
      <c r="BC477" s="7">
        <f t="shared" si="67"/>
        <v>11.146461837552977</v>
      </c>
      <c r="BD477" s="7">
        <f t="shared" si="65"/>
        <v>18.953167233479149</v>
      </c>
      <c r="BE477" s="7">
        <f t="shared" si="68"/>
        <v>167.78448857554082</v>
      </c>
      <c r="BF477" s="7">
        <f t="shared" si="66"/>
        <v>162.92276557391801</v>
      </c>
      <c r="CC477" s="31">
        <v>43788</v>
      </c>
      <c r="CD477" s="32">
        <v>42.82</v>
      </c>
      <c r="CE477" s="7">
        <f t="shared" si="73"/>
        <v>35.832021001509247</v>
      </c>
      <c r="CF477" s="131"/>
      <c r="CG477" s="7">
        <f t="shared" si="74"/>
        <v>4.3456879171295881</v>
      </c>
      <c r="CH477" s="7">
        <f t="shared" si="75"/>
        <v>40.177708918638835</v>
      </c>
    </row>
    <row r="478" spans="2:86" x14ac:dyDescent="0.5">
      <c r="B478" s="28">
        <v>45617</v>
      </c>
      <c r="C478" s="4">
        <v>165.02</v>
      </c>
      <c r="D478" s="7">
        <f t="shared" si="76"/>
        <v>155.60952380952381</v>
      </c>
      <c r="E478" s="7">
        <f t="shared" si="69"/>
        <v>141.37941176470594</v>
      </c>
      <c r="F478" s="7">
        <f t="shared" si="70"/>
        <v>14.230112044817872</v>
      </c>
      <c r="Z478" s="31">
        <v>43789</v>
      </c>
      <c r="AA478" s="32">
        <v>42.83</v>
      </c>
      <c r="AB478" s="7">
        <f t="shared" si="72"/>
        <v>34.416268656716433</v>
      </c>
      <c r="AX478" s="28">
        <v>45617</v>
      </c>
      <c r="AY478" s="4">
        <v>165.02</v>
      </c>
      <c r="AZ478" s="7">
        <f t="shared" si="77"/>
        <v>157.43630990579851</v>
      </c>
      <c r="BA478" s="7">
        <f t="shared" si="71"/>
        <v>144.79510428787265</v>
      </c>
      <c r="BC478" s="7">
        <f t="shared" si="67"/>
        <v>10.981129871164683</v>
      </c>
      <c r="BD478" s="7">
        <f t="shared" si="65"/>
        <v>19.13698766492287</v>
      </c>
      <c r="BE478" s="7">
        <f t="shared" si="68"/>
        <v>168.41743977696319</v>
      </c>
      <c r="BF478" s="7">
        <f t="shared" si="66"/>
        <v>163.93209195279553</v>
      </c>
      <c r="CC478" s="31">
        <v>43789</v>
      </c>
      <c r="CD478" s="32">
        <v>42.83</v>
      </c>
      <c r="CE478" s="7">
        <f t="shared" si="73"/>
        <v>35.901652633335033</v>
      </c>
      <c r="CF478" s="131"/>
      <c r="CG478" s="7">
        <f t="shared" si="74"/>
        <v>4.3861659611709207</v>
      </c>
      <c r="CH478" s="7">
        <f t="shared" si="75"/>
        <v>40.28781859450595</v>
      </c>
    </row>
    <row r="479" spans="2:86" x14ac:dyDescent="0.5">
      <c r="B479" s="28">
        <v>45618</v>
      </c>
      <c r="C479" s="4">
        <v>167.56</v>
      </c>
      <c r="D479" s="7">
        <f t="shared" si="76"/>
        <v>156.62238095238095</v>
      </c>
      <c r="E479" s="7">
        <f t="shared" si="69"/>
        <v>142.46156862745104</v>
      </c>
      <c r="F479" s="7">
        <f t="shared" si="70"/>
        <v>14.160812324929907</v>
      </c>
      <c r="Z479" s="31">
        <v>43790</v>
      </c>
      <c r="AA479" s="32">
        <v>42.37</v>
      </c>
      <c r="AB479" s="7">
        <f t="shared" si="72"/>
        <v>34.476268656716428</v>
      </c>
      <c r="AX479" s="28">
        <v>45618</v>
      </c>
      <c r="AY479" s="4">
        <v>167.56</v>
      </c>
      <c r="AZ479" s="7">
        <f t="shared" si="77"/>
        <v>158.40047086715103</v>
      </c>
      <c r="BA479" s="7">
        <f t="shared" si="71"/>
        <v>145.68784529619137</v>
      </c>
      <c r="BC479" s="7">
        <f t="shared" si="67"/>
        <v>10.976985983207982</v>
      </c>
      <c r="BD479" s="7">
        <f t="shared" si="65"/>
        <v>19.370769771104307</v>
      </c>
      <c r="BE479" s="7">
        <f t="shared" si="68"/>
        <v>169.37745685035901</v>
      </c>
      <c r="BF479" s="7">
        <f t="shared" si="66"/>
        <v>165.05861506729568</v>
      </c>
      <c r="CC479" s="31">
        <v>43790</v>
      </c>
      <c r="CD479" s="32">
        <v>42.37</v>
      </c>
      <c r="CE479" s="7">
        <f t="shared" si="73"/>
        <v>35.966014298674985</v>
      </c>
      <c r="CF479" s="131"/>
      <c r="CG479" s="7">
        <f t="shared" si="74"/>
        <v>4.4210671092516414</v>
      </c>
      <c r="CH479" s="7">
        <f t="shared" si="75"/>
        <v>40.38708140792663</v>
      </c>
    </row>
    <row r="480" spans="2:86" x14ac:dyDescent="0.5">
      <c r="B480" s="28">
        <v>45621</v>
      </c>
      <c r="C480" s="4">
        <v>174.7</v>
      </c>
      <c r="D480" s="7">
        <f t="shared" si="76"/>
        <v>158.12761904761905</v>
      </c>
      <c r="E480" s="7">
        <f t="shared" si="69"/>
        <v>143.64411764705889</v>
      </c>
      <c r="F480" s="7">
        <f t="shared" si="70"/>
        <v>14.483501400560158</v>
      </c>
      <c r="Z480" s="31">
        <v>43791</v>
      </c>
      <c r="AA480" s="32">
        <v>42.44</v>
      </c>
      <c r="AB480" s="7">
        <f t="shared" si="72"/>
        <v>34.538109452736329</v>
      </c>
      <c r="AX480" s="28">
        <v>45621</v>
      </c>
      <c r="AY480" s="4">
        <v>174.7</v>
      </c>
      <c r="AZ480" s="7">
        <f t="shared" si="77"/>
        <v>159.95280697504143</v>
      </c>
      <c r="BA480" s="7">
        <f t="shared" si="71"/>
        <v>146.82557685320347</v>
      </c>
      <c r="BC480" s="7">
        <f t="shared" si="67"/>
        <v>11.509880742176847</v>
      </c>
      <c r="BD480" s="7">
        <f t="shared" si="65"/>
        <v>19.829009480195921</v>
      </c>
      <c r="BE480" s="7">
        <f t="shared" si="68"/>
        <v>171.46268771721827</v>
      </c>
      <c r="BF480" s="7">
        <f t="shared" si="66"/>
        <v>166.65458633339938</v>
      </c>
      <c r="CC480" s="31">
        <v>43791</v>
      </c>
      <c r="CD480" s="32">
        <v>42.44</v>
      </c>
      <c r="CE480" s="7">
        <f t="shared" si="73"/>
        <v>36.030432066847375</v>
      </c>
      <c r="CF480" s="131"/>
      <c r="CG480" s="7">
        <f t="shared" si="74"/>
        <v>4.4557021683363409</v>
      </c>
      <c r="CH480" s="7">
        <f t="shared" si="75"/>
        <v>40.486134235183712</v>
      </c>
    </row>
    <row r="481" spans="2:86" x14ac:dyDescent="0.5">
      <c r="B481" s="28">
        <v>45622</v>
      </c>
      <c r="C481" s="4">
        <v>175.64</v>
      </c>
      <c r="D481" s="7">
        <f t="shared" si="76"/>
        <v>159.59428571428566</v>
      </c>
      <c r="E481" s="7">
        <f t="shared" si="69"/>
        <v>144.79078431372557</v>
      </c>
      <c r="F481" s="7">
        <f t="shared" si="70"/>
        <v>14.803501400560094</v>
      </c>
      <c r="Z481" s="31">
        <v>43794</v>
      </c>
      <c r="AA481" s="32">
        <v>43.23</v>
      </c>
      <c r="AB481" s="7">
        <f t="shared" si="72"/>
        <v>34.604776119402999</v>
      </c>
      <c r="AX481" s="28">
        <v>45622</v>
      </c>
      <c r="AY481" s="4">
        <v>175.64</v>
      </c>
      <c r="AZ481" s="7">
        <f t="shared" si="77"/>
        <v>161.4468253583708</v>
      </c>
      <c r="BA481" s="7">
        <f t="shared" si="71"/>
        <v>147.95555423150921</v>
      </c>
      <c r="BC481" s="7">
        <f t="shared" si="67"/>
        <v>11.94186488918038</v>
      </c>
      <c r="BD481" s="7">
        <f t="shared" si="65"/>
        <v>20.261174429453888</v>
      </c>
      <c r="BE481" s="7">
        <f t="shared" si="68"/>
        <v>173.38869024755118</v>
      </c>
      <c r="BF481" s="7">
        <f t="shared" si="66"/>
        <v>168.2167286609631</v>
      </c>
      <c r="CC481" s="31">
        <v>43794</v>
      </c>
      <c r="CD481" s="32">
        <v>43.23</v>
      </c>
      <c r="CE481" s="7">
        <f t="shared" si="73"/>
        <v>36.102069558719542</v>
      </c>
      <c r="CF481" s="131"/>
      <c r="CG481" s="7">
        <f t="shared" si="74"/>
        <v>4.4971899465677936</v>
      </c>
      <c r="CH481" s="7">
        <f t="shared" si="75"/>
        <v>40.599259505287336</v>
      </c>
    </row>
    <row r="482" spans="2:86" x14ac:dyDescent="0.5">
      <c r="B482" s="28">
        <v>45623</v>
      </c>
      <c r="C482" s="4">
        <v>173.85</v>
      </c>
      <c r="D482" s="7">
        <f t="shared" si="76"/>
        <v>160.91952380952375</v>
      </c>
      <c r="E482" s="7">
        <f t="shared" si="69"/>
        <v>145.89000000000007</v>
      </c>
      <c r="F482" s="7">
        <f t="shared" si="70"/>
        <v>15.029523809523681</v>
      </c>
      <c r="Z482" s="31">
        <v>43795</v>
      </c>
      <c r="AA482" s="32">
        <v>43.26</v>
      </c>
      <c r="AB482" s="7">
        <f t="shared" si="72"/>
        <v>34.672288557213946</v>
      </c>
      <c r="AX482" s="28">
        <v>45623</v>
      </c>
      <c r="AY482" s="4">
        <v>173.85</v>
      </c>
      <c r="AZ482" s="7">
        <f t="shared" si="77"/>
        <v>162.62808008614502</v>
      </c>
      <c r="BA482" s="7">
        <f t="shared" si="71"/>
        <v>148.97102269301865</v>
      </c>
      <c r="BC482" s="7">
        <f t="shared" si="67"/>
        <v>12.036018346446639</v>
      </c>
      <c r="BD482" s="7">
        <f t="shared" si="65"/>
        <v>20.563089157710635</v>
      </c>
      <c r="BE482" s="7">
        <f t="shared" si="68"/>
        <v>174.66409843259166</v>
      </c>
      <c r="BF482" s="7">
        <f t="shared" si="66"/>
        <v>169.53411185072929</v>
      </c>
      <c r="CC482" s="31">
        <v>43795</v>
      </c>
      <c r="CD482" s="32">
        <v>43.26</v>
      </c>
      <c r="CE482" s="7">
        <f t="shared" si="73"/>
        <v>36.173292747189997</v>
      </c>
      <c r="CF482" s="131"/>
      <c r="CG482" s="7">
        <f t="shared" si="74"/>
        <v>4.5378916529978248</v>
      </c>
      <c r="CH482" s="7">
        <f t="shared" si="75"/>
        <v>40.711184400187818</v>
      </c>
    </row>
    <row r="483" spans="2:86" x14ac:dyDescent="0.5">
      <c r="B483" s="28">
        <v>45625</v>
      </c>
      <c r="C483" s="4">
        <v>175.03</v>
      </c>
      <c r="D483" s="7">
        <f t="shared" si="76"/>
        <v>162.30857142857141</v>
      </c>
      <c r="E483" s="7">
        <f t="shared" si="69"/>
        <v>147.01705882352945</v>
      </c>
      <c r="F483" s="7">
        <f t="shared" si="70"/>
        <v>15.291512605041959</v>
      </c>
      <c r="Z483" s="31">
        <v>43796</v>
      </c>
      <c r="AA483" s="32">
        <v>44.2</v>
      </c>
      <c r="AB483" s="7">
        <f t="shared" si="72"/>
        <v>34.741940298507473</v>
      </c>
      <c r="AX483" s="28">
        <v>45625</v>
      </c>
      <c r="AY483" s="4">
        <v>175.03</v>
      </c>
      <c r="AZ483" s="7">
        <f t="shared" si="77"/>
        <v>163.80921531603596</v>
      </c>
      <c r="BA483" s="7">
        <f t="shared" si="71"/>
        <v>149.99294337172381</v>
      </c>
      <c r="BC483" s="7">
        <f t="shared" si="67"/>
        <v>12.101295510730637</v>
      </c>
      <c r="BD483" s="7">
        <f t="shared" si="65"/>
        <v>20.855240217269852</v>
      </c>
      <c r="BE483" s="7">
        <f t="shared" si="68"/>
        <v>175.9105108267666</v>
      </c>
      <c r="BF483" s="7">
        <f t="shared" si="66"/>
        <v>170.84818358899366</v>
      </c>
      <c r="CC483" s="31">
        <v>43796</v>
      </c>
      <c r="CD483" s="32">
        <v>44.2</v>
      </c>
      <c r="CE483" s="7">
        <f t="shared" si="73"/>
        <v>36.253160481048802</v>
      </c>
      <c r="CF483" s="131"/>
      <c r="CG483" s="7">
        <f t="shared" si="74"/>
        <v>4.5868485490027489</v>
      </c>
      <c r="CH483" s="7">
        <f t="shared" si="75"/>
        <v>40.840009030051547</v>
      </c>
    </row>
    <row r="484" spans="2:86" x14ac:dyDescent="0.5">
      <c r="B484" s="28">
        <v>45628</v>
      </c>
      <c r="C484" s="4">
        <v>172.34</v>
      </c>
      <c r="D484" s="7">
        <f t="shared" si="76"/>
        <v>163.6933333333333</v>
      </c>
      <c r="E484" s="7">
        <f t="shared" si="69"/>
        <v>148.01156862745103</v>
      </c>
      <c r="F484" s="7">
        <f t="shared" si="70"/>
        <v>15.681764705882273</v>
      </c>
      <c r="Z484" s="31">
        <v>43798</v>
      </c>
      <c r="AA484" s="32">
        <v>43.8</v>
      </c>
      <c r="AB484" s="7">
        <f t="shared" si="72"/>
        <v>34.809900497512452</v>
      </c>
      <c r="AX484" s="28">
        <v>45628</v>
      </c>
      <c r="AY484" s="4">
        <v>172.34</v>
      </c>
      <c r="AZ484" s="7">
        <f t="shared" si="77"/>
        <v>164.62167100022302</v>
      </c>
      <c r="BA484" s="7">
        <f t="shared" si="71"/>
        <v>150.86929853361698</v>
      </c>
      <c r="BC484" s="7">
        <f t="shared" si="67"/>
        <v>11.772283239867392</v>
      </c>
      <c r="BD484" s="7">
        <f t="shared" si="65"/>
        <v>20.991443791986626</v>
      </c>
      <c r="BE484" s="7">
        <f t="shared" si="68"/>
        <v>176.39395424009041</v>
      </c>
      <c r="BF484" s="7">
        <f t="shared" si="66"/>
        <v>171.86074232560361</v>
      </c>
      <c r="CC484" s="31">
        <v>43798</v>
      </c>
      <c r="CD484" s="32">
        <v>43.8</v>
      </c>
      <c r="CE484" s="7">
        <f t="shared" si="73"/>
        <v>36.328253411585635</v>
      </c>
      <c r="CF484" s="131"/>
      <c r="CG484" s="7">
        <f t="shared" si="74"/>
        <v>4.6306619913259759</v>
      </c>
      <c r="CH484" s="7">
        <f t="shared" si="75"/>
        <v>40.958915402911614</v>
      </c>
    </row>
    <row r="485" spans="2:86" x14ac:dyDescent="0.5">
      <c r="B485" s="28">
        <v>45629</v>
      </c>
      <c r="C485" s="4">
        <v>173</v>
      </c>
      <c r="D485" s="7">
        <f t="shared" si="76"/>
        <v>165.21714285714285</v>
      </c>
      <c r="E485" s="7">
        <f t="shared" si="69"/>
        <v>148.96294117647065</v>
      </c>
      <c r="F485" s="7">
        <f t="shared" si="70"/>
        <v>16.254201680672196</v>
      </c>
      <c r="Z485" s="31">
        <v>43801</v>
      </c>
      <c r="AA485" s="32">
        <v>43.08</v>
      </c>
      <c r="AB485" s="7">
        <f t="shared" si="72"/>
        <v>34.875721393034837</v>
      </c>
      <c r="AX485" s="28">
        <v>45629</v>
      </c>
      <c r="AY485" s="4">
        <v>173</v>
      </c>
      <c r="AZ485" s="7">
        <f t="shared" si="77"/>
        <v>165.41960709543989</v>
      </c>
      <c r="BA485" s="7">
        <f t="shared" si="71"/>
        <v>151.73716917935749</v>
      </c>
      <c r="BC485" s="7">
        <f t="shared" si="67"/>
        <v>11.392337897294993</v>
      </c>
      <c r="BD485" s="7">
        <f t="shared" si="65"/>
        <v>21.11087967557657</v>
      </c>
      <c r="BE485" s="7">
        <f t="shared" si="68"/>
        <v>176.81194499273488</v>
      </c>
      <c r="BF485" s="7">
        <f t="shared" si="66"/>
        <v>172.84804885493406</v>
      </c>
      <c r="CC485" s="31">
        <v>43801</v>
      </c>
      <c r="CD485" s="32">
        <v>43.08</v>
      </c>
      <c r="CE485" s="7">
        <f t="shared" si="73"/>
        <v>36.395434969679314</v>
      </c>
      <c r="CF485" s="131"/>
      <c r="CG485" s="7">
        <f t="shared" si="74"/>
        <v>4.6662203656109469</v>
      </c>
      <c r="CH485" s="7">
        <f t="shared" si="75"/>
        <v>41.061655335290261</v>
      </c>
    </row>
    <row r="486" spans="2:86" x14ac:dyDescent="0.5">
      <c r="B486" s="28">
        <v>45630</v>
      </c>
      <c r="C486" s="4">
        <v>174.73</v>
      </c>
      <c r="D486" s="7">
        <f t="shared" si="76"/>
        <v>166.89809523809521</v>
      </c>
      <c r="E486" s="7">
        <f t="shared" si="69"/>
        <v>149.93352941176477</v>
      </c>
      <c r="F486" s="7">
        <f t="shared" si="70"/>
        <v>16.964565826330443</v>
      </c>
      <c r="Z486" s="31">
        <v>43802</v>
      </c>
      <c r="AA486" s="32">
        <v>42.82</v>
      </c>
      <c r="AB486" s="7">
        <f t="shared" si="72"/>
        <v>34.93830845771145</v>
      </c>
      <c r="AX486" s="28">
        <v>45630</v>
      </c>
      <c r="AY486" s="4">
        <v>174.73</v>
      </c>
      <c r="AZ486" s="7">
        <f t="shared" si="77"/>
        <v>166.30631118158846</v>
      </c>
      <c r="BA486" s="7">
        <f t="shared" si="71"/>
        <v>152.63884881938267</v>
      </c>
      <c r="BC486" s="7">
        <f t="shared" si="67"/>
        <v>11.053249027257834</v>
      </c>
      <c r="BD486" s="7">
        <f t="shared" si="65"/>
        <v>21.255412652543583</v>
      </c>
      <c r="BE486" s="7">
        <f t="shared" si="68"/>
        <v>177.35956020884629</v>
      </c>
      <c r="BF486" s="7">
        <f t="shared" si="66"/>
        <v>173.89426147192626</v>
      </c>
      <c r="CC486" s="31">
        <v>43802</v>
      </c>
      <c r="CD486" s="32">
        <v>42.82</v>
      </c>
      <c r="CE486" s="7">
        <f t="shared" si="73"/>
        <v>36.45936098988151</v>
      </c>
      <c r="CF486" s="131"/>
      <c r="CG486" s="7">
        <f t="shared" si="74"/>
        <v>4.6982151036873354</v>
      </c>
      <c r="CH486" s="7">
        <f t="shared" si="75"/>
        <v>41.157576093568849</v>
      </c>
    </row>
    <row r="487" spans="2:86" x14ac:dyDescent="0.5">
      <c r="B487" s="28">
        <v>45631</v>
      </c>
      <c r="C487" s="4">
        <v>175.73</v>
      </c>
      <c r="D487" s="7">
        <f t="shared" si="76"/>
        <v>168.15809523809523</v>
      </c>
      <c r="E487" s="7">
        <f t="shared" si="69"/>
        <v>150.92568627450984</v>
      </c>
      <c r="F487" s="7">
        <f t="shared" si="70"/>
        <v>17.232408963585385</v>
      </c>
      <c r="Z487" s="31">
        <v>43803</v>
      </c>
      <c r="AA487" s="32">
        <v>43.74</v>
      </c>
      <c r="AB487" s="7">
        <f t="shared" si="72"/>
        <v>35.006268656716422</v>
      </c>
      <c r="AX487" s="28">
        <v>45631</v>
      </c>
      <c r="AY487" s="4">
        <v>175.73</v>
      </c>
      <c r="AZ487" s="7">
        <f t="shared" si="77"/>
        <v>167.20380535477051</v>
      </c>
      <c r="BA487" s="7">
        <f t="shared" si="71"/>
        <v>153.54438415979905</v>
      </c>
      <c r="BC487" s="7">
        <f t="shared" si="67"/>
        <v>10.721692430557539</v>
      </c>
      <c r="BD487" s="7">
        <f t="shared" si="65"/>
        <v>21.394585243639511</v>
      </c>
      <c r="BE487" s="7">
        <f t="shared" si="68"/>
        <v>177.92549778532805</v>
      </c>
      <c r="BF487" s="7">
        <f t="shared" si="66"/>
        <v>174.93896940343856</v>
      </c>
      <c r="CC487" s="31">
        <v>43803</v>
      </c>
      <c r="CD487" s="32">
        <v>43.74</v>
      </c>
      <c r="CE487" s="7">
        <f t="shared" si="73"/>
        <v>36.531805159136425</v>
      </c>
      <c r="CF487" s="131"/>
      <c r="CG487" s="7">
        <f t="shared" si="74"/>
        <v>4.7383694941310814</v>
      </c>
      <c r="CH487" s="7">
        <f t="shared" si="75"/>
        <v>41.270174653267503</v>
      </c>
    </row>
    <row r="488" spans="2:86" x14ac:dyDescent="0.5">
      <c r="B488" s="28">
        <v>45632</v>
      </c>
      <c r="C488" s="4">
        <v>177.85</v>
      </c>
      <c r="D488" s="7">
        <f t="shared" si="76"/>
        <v>168.83333333333331</v>
      </c>
      <c r="E488" s="7">
        <f t="shared" si="69"/>
        <v>151.97117647058826</v>
      </c>
      <c r="F488" s="7">
        <f t="shared" si="70"/>
        <v>16.862156862745053</v>
      </c>
      <c r="Z488" s="31">
        <v>43804</v>
      </c>
      <c r="AA488" s="32">
        <v>44.54</v>
      </c>
      <c r="AB488" s="7">
        <f t="shared" si="72"/>
        <v>35.081393034825872</v>
      </c>
      <c r="AX488" s="28">
        <v>45632</v>
      </c>
      <c r="AY488" s="4">
        <v>177.85</v>
      </c>
      <c r="AZ488" s="7">
        <f t="shared" si="77"/>
        <v>168.21772865431618</v>
      </c>
      <c r="BA488" s="7">
        <f t="shared" si="71"/>
        <v>154.49754556529712</v>
      </c>
      <c r="BC488" s="7">
        <f t="shared" si="67"/>
        <v>10.559309024472697</v>
      </c>
      <c r="BD488" s="7">
        <f t="shared" ref="BD488:BD504" si="78">BA488-AVERAGE(BA438:BA488)</f>
        <v>21.570437725434488</v>
      </c>
      <c r="BE488" s="7">
        <f t="shared" si="68"/>
        <v>178.77703767878887</v>
      </c>
      <c r="BF488" s="7">
        <f t="shared" ref="BF488:BF504" si="79">BA488+BD488</f>
        <v>176.0679832907316</v>
      </c>
      <c r="CC488" s="31">
        <v>43804</v>
      </c>
      <c r="CD488" s="32">
        <v>44.54</v>
      </c>
      <c r="CE488" s="7">
        <f t="shared" si="73"/>
        <v>36.611488689891289</v>
      </c>
      <c r="CF488" s="131"/>
      <c r="CG488" s="7">
        <f t="shared" si="74"/>
        <v>4.7853370311563879</v>
      </c>
      <c r="CH488" s="7">
        <f t="shared" si="75"/>
        <v>41.396825721047676</v>
      </c>
    </row>
    <row r="489" spans="2:86" x14ac:dyDescent="0.5">
      <c r="B489" s="28">
        <v>45635</v>
      </c>
      <c r="C489" s="4">
        <v>172.47</v>
      </c>
      <c r="D489" s="7">
        <f t="shared" si="76"/>
        <v>169.43571428571428</v>
      </c>
      <c r="E489" s="7">
        <f t="shared" si="69"/>
        <v>152.89215686274514</v>
      </c>
      <c r="F489" s="7">
        <f t="shared" si="70"/>
        <v>16.543557422969144</v>
      </c>
      <c r="Z489" s="31">
        <v>43805</v>
      </c>
      <c r="AA489" s="32">
        <v>44.65</v>
      </c>
      <c r="AB489" s="7">
        <f t="shared" si="72"/>
        <v>35.158756218905474</v>
      </c>
      <c r="AX489" s="28">
        <v>45635</v>
      </c>
      <c r="AY489" s="4">
        <v>172.47</v>
      </c>
      <c r="AZ489" s="7">
        <f t="shared" si="77"/>
        <v>168.62270687771465</v>
      </c>
      <c r="BA489" s="7">
        <f t="shared" si="71"/>
        <v>155.20234769999135</v>
      </c>
      <c r="BC489" s="7">
        <f t="shared" si="67"/>
        <v>9.8426401377882371</v>
      </c>
      <c r="BD489" s="7">
        <f t="shared" si="78"/>
        <v>21.492296761192165</v>
      </c>
      <c r="BE489" s="7">
        <f t="shared" si="68"/>
        <v>178.46534701550289</v>
      </c>
      <c r="BF489" s="7">
        <f t="shared" si="79"/>
        <v>176.69464446118351</v>
      </c>
      <c r="CC489" s="31">
        <v>43805</v>
      </c>
      <c r="CD489" s="32">
        <v>44.65</v>
      </c>
      <c r="CE489" s="7">
        <f t="shared" si="73"/>
        <v>36.691473877056552</v>
      </c>
      <c r="CF489" s="131"/>
      <c r="CG489" s="7">
        <f t="shared" si="74"/>
        <v>4.8321619739418402</v>
      </c>
      <c r="CH489" s="7">
        <f t="shared" si="75"/>
        <v>41.523635850998389</v>
      </c>
    </row>
    <row r="490" spans="2:86" x14ac:dyDescent="0.5">
      <c r="B490" s="28">
        <v>45636</v>
      </c>
      <c r="C490" s="4">
        <v>174.71</v>
      </c>
      <c r="D490" s="7">
        <f t="shared" si="76"/>
        <v>170.04095238095238</v>
      </c>
      <c r="E490" s="7">
        <f t="shared" si="69"/>
        <v>153.85098039215691</v>
      </c>
      <c r="F490" s="7">
        <f t="shared" si="70"/>
        <v>16.189971988795463</v>
      </c>
      <c r="Z490" s="31">
        <v>43808</v>
      </c>
      <c r="AA490" s="32">
        <v>43.83</v>
      </c>
      <c r="AB490" s="7">
        <f t="shared" si="72"/>
        <v>35.231741293532345</v>
      </c>
      <c r="AX490" s="28">
        <v>45636</v>
      </c>
      <c r="AY490" s="4">
        <v>174.71</v>
      </c>
      <c r="AZ490" s="7">
        <f t="shared" si="77"/>
        <v>169.20244907983707</v>
      </c>
      <c r="BA490" s="7">
        <f t="shared" si="71"/>
        <v>155.9673536725407</v>
      </c>
      <c r="BC490" s="7">
        <f t="shared" si="67"/>
        <v>9.3499170407653196</v>
      </c>
      <c r="BD490" s="7">
        <f t="shared" si="78"/>
        <v>21.46746236302161</v>
      </c>
      <c r="BE490" s="7">
        <f t="shared" si="68"/>
        <v>178.55236612060239</v>
      </c>
      <c r="BF490" s="7">
        <f t="shared" si="79"/>
        <v>177.43481603556231</v>
      </c>
      <c r="CC490" s="31">
        <v>43808</v>
      </c>
      <c r="CD490" s="32">
        <v>43.83</v>
      </c>
      <c r="CE490" s="7">
        <f t="shared" si="73"/>
        <v>36.762503987732615</v>
      </c>
      <c r="CF490" s="131"/>
      <c r="CG490" s="7">
        <f t="shared" si="74"/>
        <v>4.869635573270461</v>
      </c>
      <c r="CH490" s="7">
        <f t="shared" si="75"/>
        <v>41.632139561003072</v>
      </c>
    </row>
    <row r="491" spans="2:86" x14ac:dyDescent="0.5">
      <c r="B491" s="28">
        <v>45637</v>
      </c>
      <c r="C491" s="4">
        <v>178.61</v>
      </c>
      <c r="D491" s="7">
        <f t="shared" si="76"/>
        <v>170.6057142857143</v>
      </c>
      <c r="E491" s="7">
        <f t="shared" si="69"/>
        <v>154.90392156862751</v>
      </c>
      <c r="F491" s="7">
        <f t="shared" si="70"/>
        <v>15.701792717086789</v>
      </c>
      <c r="Z491" s="31">
        <v>43809</v>
      </c>
      <c r="AA491" s="32">
        <v>44.29</v>
      </c>
      <c r="AB491" s="7">
        <f t="shared" si="72"/>
        <v>35.307512437810949</v>
      </c>
      <c r="AX491" s="28">
        <v>45637</v>
      </c>
      <c r="AY491" s="4">
        <v>178.61</v>
      </c>
      <c r="AZ491" s="7">
        <f t="shared" si="77"/>
        <v>170.09840631032878</v>
      </c>
      <c r="BA491" s="7">
        <f t="shared" si="71"/>
        <v>156.85530058734301</v>
      </c>
      <c r="BC491" s="7">
        <f t="shared" si="67"/>
        <v>9.2217616763386729</v>
      </c>
      <c r="BD491" s="7">
        <f t="shared" si="78"/>
        <v>21.555251228447133</v>
      </c>
      <c r="BE491" s="7">
        <f t="shared" si="68"/>
        <v>179.32016798666746</v>
      </c>
      <c r="BF491" s="7">
        <f t="shared" si="79"/>
        <v>178.41055181579014</v>
      </c>
      <c r="CC491" s="31">
        <v>43809</v>
      </c>
      <c r="CD491" s="32">
        <v>44.29</v>
      </c>
      <c r="CE491" s="7">
        <f t="shared" si="73"/>
        <v>36.837404445566122</v>
      </c>
      <c r="CF491" s="131"/>
      <c r="CG491" s="7">
        <f t="shared" si="74"/>
        <v>4.9105594736577132</v>
      </c>
      <c r="CH491" s="7">
        <f t="shared" si="75"/>
        <v>41.747963919223835</v>
      </c>
    </row>
    <row r="492" spans="2:86" x14ac:dyDescent="0.5">
      <c r="B492" s="28">
        <v>45638</v>
      </c>
      <c r="C492" s="4">
        <v>176.41</v>
      </c>
      <c r="D492" s="7">
        <f t="shared" si="76"/>
        <v>171.20857142857142</v>
      </c>
      <c r="E492" s="7">
        <f t="shared" si="69"/>
        <v>155.77450980392163</v>
      </c>
      <c r="F492" s="7">
        <f t="shared" si="70"/>
        <v>15.434061624649786</v>
      </c>
      <c r="Z492" s="31">
        <v>43810</v>
      </c>
      <c r="AA492" s="32">
        <v>44.96</v>
      </c>
      <c r="AB492" s="7">
        <f t="shared" si="72"/>
        <v>35.386965174129358</v>
      </c>
      <c r="AX492" s="28">
        <v>45638</v>
      </c>
      <c r="AY492" s="4">
        <v>176.41</v>
      </c>
      <c r="AZ492" s="7">
        <f t="shared" si="77"/>
        <v>170.69951047124988</v>
      </c>
      <c r="BA492" s="7">
        <f t="shared" si="71"/>
        <v>157.62215154470209</v>
      </c>
      <c r="BC492" s="7">
        <f t="shared" ref="BC492:BC504" si="80">AZ492-AVERAGE(AZ472:AZ492)</f>
        <v>8.8388728092044175</v>
      </c>
      <c r="BD492" s="7">
        <f t="shared" si="78"/>
        <v>21.519182168354234</v>
      </c>
      <c r="BE492" s="7">
        <f t="shared" ref="BE492:BE504" si="81">AZ492+BC492</f>
        <v>179.5383832804543</v>
      </c>
      <c r="BF492" s="7">
        <f t="shared" si="79"/>
        <v>179.14133371305633</v>
      </c>
      <c r="CC492" s="31">
        <v>43810</v>
      </c>
      <c r="CD492" s="32">
        <v>44.96</v>
      </c>
      <c r="CE492" s="7">
        <f t="shared" si="73"/>
        <v>36.918226291878895</v>
      </c>
      <c r="CF492" s="131"/>
      <c r="CG492" s="7">
        <f t="shared" si="74"/>
        <v>4.956952263231976</v>
      </c>
      <c r="CH492" s="7">
        <f t="shared" si="75"/>
        <v>41.875178555110871</v>
      </c>
    </row>
    <row r="493" spans="2:86" x14ac:dyDescent="0.5">
      <c r="B493" s="28">
        <v>45639</v>
      </c>
      <c r="C493" s="4">
        <v>176.43</v>
      </c>
      <c r="D493" s="7">
        <f t="shared" si="76"/>
        <v>171.78428571428569</v>
      </c>
      <c r="E493" s="7">
        <f t="shared" si="69"/>
        <v>156.63196078431378</v>
      </c>
      <c r="F493" s="7">
        <f t="shared" si="70"/>
        <v>15.152324929971911</v>
      </c>
      <c r="Z493" s="31">
        <v>43811</v>
      </c>
      <c r="AA493" s="32">
        <v>44.47</v>
      </c>
      <c r="AB493" s="7">
        <f t="shared" si="72"/>
        <v>35.462189054726373</v>
      </c>
      <c r="AX493" s="28">
        <v>45639</v>
      </c>
      <c r="AY493" s="4">
        <v>176.43</v>
      </c>
      <c r="AZ493" s="7">
        <f t="shared" si="77"/>
        <v>171.24527137874989</v>
      </c>
      <c r="BA493" s="7">
        <f t="shared" si="71"/>
        <v>158.35971422922358</v>
      </c>
      <c r="BC493" s="7">
        <f t="shared" si="80"/>
        <v>8.4395243783958733</v>
      </c>
      <c r="BD493" s="7">
        <f t="shared" si="78"/>
        <v>21.45168636628884</v>
      </c>
      <c r="BE493" s="7">
        <f t="shared" si="81"/>
        <v>179.68479575714576</v>
      </c>
      <c r="BF493" s="7">
        <f t="shared" si="79"/>
        <v>179.81140059551242</v>
      </c>
      <c r="CC493" s="31">
        <v>43811</v>
      </c>
      <c r="CD493" s="32">
        <v>44.47</v>
      </c>
      <c r="CE493" s="7">
        <f t="shared" si="73"/>
        <v>36.993368318825375</v>
      </c>
      <c r="CF493" s="131"/>
      <c r="CG493" s="7">
        <f t="shared" si="74"/>
        <v>4.9972593147945759</v>
      </c>
      <c r="CH493" s="7">
        <f t="shared" si="75"/>
        <v>41.990627633619951</v>
      </c>
    </row>
    <row r="494" spans="2:86" x14ac:dyDescent="0.5">
      <c r="B494" s="28">
        <v>45642</v>
      </c>
      <c r="C494" s="4">
        <v>178.15</v>
      </c>
      <c r="D494" s="7">
        <f t="shared" si="76"/>
        <v>172.4433333333333</v>
      </c>
      <c r="E494" s="7">
        <f t="shared" si="69"/>
        <v>157.54941176470592</v>
      </c>
      <c r="F494" s="7">
        <f t="shared" si="70"/>
        <v>14.893921568627377</v>
      </c>
      <c r="Z494" s="31">
        <v>43812</v>
      </c>
      <c r="AA494" s="32">
        <v>44.41</v>
      </c>
      <c r="AB494" s="7">
        <f t="shared" si="72"/>
        <v>35.537363184079609</v>
      </c>
      <c r="AX494" s="28">
        <v>45642</v>
      </c>
      <c r="AY494" s="4">
        <v>178.15</v>
      </c>
      <c r="AZ494" s="7">
        <f t="shared" si="77"/>
        <v>171.90286458077372</v>
      </c>
      <c r="BA494" s="7">
        <f t="shared" si="71"/>
        <v>159.13580386729328</v>
      </c>
      <c r="BC494" s="7">
        <f t="shared" si="80"/>
        <v>8.1792522153740492</v>
      </c>
      <c r="BD494" s="7">
        <f t="shared" si="78"/>
        <v>21.418309968994947</v>
      </c>
      <c r="BE494" s="7">
        <f t="shared" si="81"/>
        <v>180.08211679614777</v>
      </c>
      <c r="BF494" s="7">
        <f t="shared" si="79"/>
        <v>180.55411383628822</v>
      </c>
      <c r="CC494" s="31">
        <v>43812</v>
      </c>
      <c r="CD494" s="32">
        <v>44.41</v>
      </c>
      <c r="CE494" s="7">
        <f t="shared" si="73"/>
        <v>37.067165648986318</v>
      </c>
      <c r="CF494" s="131"/>
      <c r="CG494" s="7">
        <f t="shared" si="74"/>
        <v>5.0358202849550366</v>
      </c>
      <c r="CH494" s="7">
        <f t="shared" si="75"/>
        <v>42.102985933941355</v>
      </c>
    </row>
    <row r="495" spans="2:86" x14ac:dyDescent="0.5">
      <c r="B495" s="28">
        <v>45643</v>
      </c>
      <c r="C495" s="4">
        <v>176.32</v>
      </c>
      <c r="D495" s="7">
        <f t="shared" si="76"/>
        <v>173.04761904761904</v>
      </c>
      <c r="E495" s="7">
        <f t="shared" si="69"/>
        <v>158.35313725490198</v>
      </c>
      <c r="F495" s="7">
        <f t="shared" si="70"/>
        <v>14.694481792717056</v>
      </c>
      <c r="Z495" s="31">
        <v>43815</v>
      </c>
      <c r="AA495" s="32">
        <v>46.48</v>
      </c>
      <c r="AB495" s="7">
        <f t="shared" si="72"/>
        <v>35.623134328358212</v>
      </c>
      <c r="AX495" s="28">
        <v>45643</v>
      </c>
      <c r="AY495" s="4">
        <v>176.32</v>
      </c>
      <c r="AZ495" s="7">
        <f t="shared" si="77"/>
        <v>172.32354414450958</v>
      </c>
      <c r="BA495" s="7">
        <f t="shared" si="71"/>
        <v>159.80969391171314</v>
      </c>
      <c r="BC495" s="7">
        <f t="shared" si="80"/>
        <v>7.7119311427080675</v>
      </c>
      <c r="BD495" s="7">
        <f t="shared" si="78"/>
        <v>21.282959097469529</v>
      </c>
      <c r="BE495" s="7">
        <f t="shared" si="81"/>
        <v>180.03547528721765</v>
      </c>
      <c r="BF495" s="7">
        <f t="shared" si="79"/>
        <v>181.09265300918267</v>
      </c>
      <c r="CC495" s="31">
        <v>43815</v>
      </c>
      <c r="CD495" s="32">
        <v>46.48</v>
      </c>
      <c r="CE495" s="7">
        <f t="shared" si="73"/>
        <v>37.160825692279985</v>
      </c>
      <c r="CF495" s="131"/>
      <c r="CG495" s="7">
        <f t="shared" si="74"/>
        <v>5.0937411345738113</v>
      </c>
      <c r="CH495" s="7">
        <f t="shared" si="75"/>
        <v>42.254566826853797</v>
      </c>
    </row>
    <row r="496" spans="2:86" x14ac:dyDescent="0.5">
      <c r="B496" s="28">
        <v>45644</v>
      </c>
      <c r="C496" s="4">
        <v>167.44</v>
      </c>
      <c r="D496" s="7">
        <f t="shared" si="76"/>
        <v>173.19666666666666</v>
      </c>
      <c r="E496" s="7">
        <f t="shared" si="69"/>
        <v>159.00450980392156</v>
      </c>
      <c r="F496" s="7">
        <f t="shared" si="70"/>
        <v>14.192156862745094</v>
      </c>
      <c r="Z496" s="31">
        <v>43816</v>
      </c>
      <c r="AA496" s="32">
        <v>46.39</v>
      </c>
      <c r="AB496" s="7">
        <f t="shared" si="72"/>
        <v>35.70796019900498</v>
      </c>
      <c r="AX496" s="28">
        <v>45644</v>
      </c>
      <c r="AY496" s="4">
        <v>167.44</v>
      </c>
      <c r="AZ496" s="7">
        <f t="shared" si="77"/>
        <v>171.85844470217532</v>
      </c>
      <c r="BA496" s="7">
        <f t="shared" si="71"/>
        <v>160.10892160144988</v>
      </c>
      <c r="BC496" s="7">
        <f t="shared" si="80"/>
        <v>6.429207541815174</v>
      </c>
      <c r="BD496" s="7">
        <f t="shared" si="78"/>
        <v>20.779136787611066</v>
      </c>
      <c r="BE496" s="7">
        <f t="shared" si="81"/>
        <v>178.28765224399049</v>
      </c>
      <c r="BF496" s="7">
        <f t="shared" si="79"/>
        <v>180.88805838906094</v>
      </c>
      <c r="CC496" s="31">
        <v>43816</v>
      </c>
      <c r="CD496" s="32">
        <v>46.39</v>
      </c>
      <c r="CE496" s="7">
        <f t="shared" si="73"/>
        <v>37.252658272456308</v>
      </c>
      <c r="CF496" s="131"/>
      <c r="CG496" s="7">
        <f t="shared" si="74"/>
        <v>5.1493460964287507</v>
      </c>
      <c r="CH496" s="7">
        <f t="shared" si="75"/>
        <v>42.402004368885059</v>
      </c>
    </row>
    <row r="497" spans="2:86" x14ac:dyDescent="0.5">
      <c r="B497" s="28">
        <v>45645</v>
      </c>
      <c r="C497" s="4">
        <v>169.63</v>
      </c>
      <c r="D497" s="7">
        <f t="shared" si="76"/>
        <v>173.26238095238097</v>
      </c>
      <c r="E497" s="7">
        <f t="shared" si="69"/>
        <v>159.66196078431375</v>
      </c>
      <c r="F497" s="7">
        <f t="shared" si="70"/>
        <v>13.600420168067217</v>
      </c>
      <c r="Z497" s="31">
        <v>43817</v>
      </c>
      <c r="AA497" s="32">
        <v>46.81</v>
      </c>
      <c r="AB497" s="7">
        <f t="shared" si="72"/>
        <v>35.796268656716428</v>
      </c>
      <c r="AX497" s="28">
        <v>45645</v>
      </c>
      <c r="AY497" s="4">
        <v>169.63</v>
      </c>
      <c r="AZ497" s="7">
        <f t="shared" si="77"/>
        <v>171.64621187339674</v>
      </c>
      <c r="BA497" s="7">
        <f t="shared" si="71"/>
        <v>160.48229722492243</v>
      </c>
      <c r="BC497" s="7">
        <f t="shared" si="80"/>
        <v>5.4709610185584268</v>
      </c>
      <c r="BD497" s="7">
        <f t="shared" si="78"/>
        <v>20.355172176947349</v>
      </c>
      <c r="BE497" s="7">
        <f t="shared" si="81"/>
        <v>177.11717289195516</v>
      </c>
      <c r="BF497" s="7">
        <f t="shared" si="79"/>
        <v>180.83746940186978</v>
      </c>
      <c r="CC497" s="31">
        <v>43817</v>
      </c>
      <c r="CD497" s="32">
        <v>46.81</v>
      </c>
      <c r="CE497" s="7">
        <f t="shared" si="73"/>
        <v>37.347756200093556</v>
      </c>
      <c r="CF497" s="131"/>
      <c r="CG497" s="7">
        <f t="shared" si="74"/>
        <v>5.2076981884372415</v>
      </c>
      <c r="CH497" s="7">
        <f t="shared" si="75"/>
        <v>42.555454388530798</v>
      </c>
    </row>
    <row r="498" spans="2:86" x14ac:dyDescent="0.5">
      <c r="B498" s="28">
        <v>45646</v>
      </c>
      <c r="C498" s="4">
        <v>171.03</v>
      </c>
      <c r="D498" s="7">
        <f t="shared" si="76"/>
        <v>173.65000000000003</v>
      </c>
      <c r="E498" s="7">
        <f t="shared" si="69"/>
        <v>160.30921568627451</v>
      </c>
      <c r="F498" s="7">
        <f t="shared" si="70"/>
        <v>13.340784313725521</v>
      </c>
      <c r="Z498" s="31">
        <v>43818</v>
      </c>
      <c r="AA498" s="32">
        <v>47.72</v>
      </c>
      <c r="AB498" s="7">
        <f t="shared" si="72"/>
        <v>35.889751243781106</v>
      </c>
      <c r="AX498" s="28">
        <v>45646</v>
      </c>
      <c r="AY498" s="4">
        <v>171.03</v>
      </c>
      <c r="AZ498" s="7">
        <f t="shared" si="77"/>
        <v>171.58752502831135</v>
      </c>
      <c r="BA498" s="7">
        <f t="shared" si="71"/>
        <v>160.89593262786667</v>
      </c>
      <c r="BC498" s="7">
        <f t="shared" si="80"/>
        <v>4.7003933025052902</v>
      </c>
      <c r="BD498" s="7">
        <f t="shared" si="78"/>
        <v>19.977353045056333</v>
      </c>
      <c r="BE498" s="7">
        <f t="shared" si="81"/>
        <v>176.28791833081664</v>
      </c>
      <c r="BF498" s="7">
        <f t="shared" si="79"/>
        <v>180.873285672923</v>
      </c>
      <c r="CC498" s="31">
        <v>43818</v>
      </c>
      <c r="CD498" s="32">
        <v>47.72</v>
      </c>
      <c r="CE498" s="7">
        <f t="shared" si="73"/>
        <v>37.450962606062781</v>
      </c>
      <c r="CF498" s="131"/>
      <c r="CG498" s="7">
        <f t="shared" si="74"/>
        <v>5.273594213987316</v>
      </c>
      <c r="CH498" s="7">
        <f t="shared" si="75"/>
        <v>42.724556820050097</v>
      </c>
    </row>
    <row r="499" spans="2:86" x14ac:dyDescent="0.5">
      <c r="B499" s="28">
        <v>45649</v>
      </c>
      <c r="C499" s="4">
        <v>171.63</v>
      </c>
      <c r="D499" s="7">
        <f t="shared" si="76"/>
        <v>173.96476190476193</v>
      </c>
      <c r="E499" s="7">
        <f t="shared" si="69"/>
        <v>160.97019607843137</v>
      </c>
      <c r="F499" s="7">
        <f t="shared" si="70"/>
        <v>12.994565826330557</v>
      </c>
      <c r="Z499" s="31">
        <v>43819</v>
      </c>
      <c r="AA499" s="32">
        <v>48.25</v>
      </c>
      <c r="AB499" s="7">
        <f t="shared" si="72"/>
        <v>35.98786069651743</v>
      </c>
      <c r="AX499" s="28">
        <v>45649</v>
      </c>
      <c r="AY499" s="4">
        <v>171.63</v>
      </c>
      <c r="AZ499" s="7">
        <f t="shared" si="77"/>
        <v>171.59157026371025</v>
      </c>
      <c r="BA499" s="7">
        <f t="shared" si="71"/>
        <v>161.31687644638168</v>
      </c>
      <c r="BC499" s="7">
        <f t="shared" si="80"/>
        <v>4.0303785208607508</v>
      </c>
      <c r="BD499" s="7">
        <f t="shared" si="78"/>
        <v>19.611958961782307</v>
      </c>
      <c r="BE499" s="7">
        <f t="shared" si="81"/>
        <v>175.621948784571</v>
      </c>
      <c r="BF499" s="7">
        <f t="shared" si="79"/>
        <v>180.92883540816399</v>
      </c>
      <c r="CC499" s="31">
        <v>43819</v>
      </c>
      <c r="CD499" s="32">
        <v>48.25</v>
      </c>
      <c r="CE499" s="7">
        <f t="shared" si="73"/>
        <v>37.558415714460168</v>
      </c>
      <c r="CF499" s="131"/>
      <c r="CG499" s="7">
        <f t="shared" si="74"/>
        <v>5.3431319760718452</v>
      </c>
      <c r="CH499" s="7">
        <f t="shared" si="75"/>
        <v>42.901547690532013</v>
      </c>
    </row>
    <row r="500" spans="2:86" x14ac:dyDescent="0.5">
      <c r="B500" s="28">
        <v>45650</v>
      </c>
      <c r="C500" s="4">
        <v>174.85</v>
      </c>
      <c r="D500" s="7">
        <f t="shared" si="76"/>
        <v>174.31190476190477</v>
      </c>
      <c r="E500" s="7">
        <f t="shared" si="69"/>
        <v>161.64941176470586</v>
      </c>
      <c r="F500" s="7">
        <f t="shared" si="70"/>
        <v>12.66249299719891</v>
      </c>
      <c r="Z500" s="31">
        <v>43822</v>
      </c>
      <c r="AA500" s="32">
        <v>47.31</v>
      </c>
      <c r="AB500" s="7">
        <f t="shared" si="72"/>
        <v>36.083980099502504</v>
      </c>
      <c r="AX500" s="28">
        <v>45650</v>
      </c>
      <c r="AY500" s="4">
        <v>174.85</v>
      </c>
      <c r="AZ500" s="7">
        <f t="shared" si="77"/>
        <v>171.90189690526165</v>
      </c>
      <c r="BA500" s="7">
        <f t="shared" si="71"/>
        <v>161.84758717397455</v>
      </c>
      <c r="BC500" s="7">
        <f t="shared" si="80"/>
        <v>3.6977801129783074</v>
      </c>
      <c r="BD500" s="7">
        <f t="shared" si="78"/>
        <v>19.360532658782745</v>
      </c>
      <c r="BE500" s="7">
        <f t="shared" si="81"/>
        <v>175.59967701823996</v>
      </c>
      <c r="BF500" s="7">
        <f t="shared" si="79"/>
        <v>181.20811983275729</v>
      </c>
      <c r="CC500" s="31">
        <v>43822</v>
      </c>
      <c r="CD500" s="32">
        <v>47.31</v>
      </c>
      <c r="CE500" s="7">
        <f t="shared" si="73"/>
        <v>37.655446403868531</v>
      </c>
      <c r="CF500" s="131"/>
      <c r="CG500" s="7">
        <f t="shared" si="74"/>
        <v>5.4016681743248469</v>
      </c>
      <c r="CH500" s="7">
        <f t="shared" si="75"/>
        <v>43.057114578193378</v>
      </c>
    </row>
    <row r="501" spans="2:86" x14ac:dyDescent="0.5">
      <c r="B501" s="28">
        <v>45652</v>
      </c>
      <c r="C501" s="4">
        <v>174.37</v>
      </c>
      <c r="D501" s="7">
        <f t="shared" si="76"/>
        <v>174.29619047619047</v>
      </c>
      <c r="E501" s="7">
        <f>AVERAGE(C451:C501)</f>
        <v>162.29647058823531</v>
      </c>
      <c r="F501" s="7">
        <f t="shared" si="70"/>
        <v>11.999719887955166</v>
      </c>
      <c r="Z501" s="31">
        <v>43823</v>
      </c>
      <c r="AA501" s="32">
        <v>47.7</v>
      </c>
      <c r="AB501" s="7">
        <f t="shared" si="72"/>
        <v>36.179104477611951</v>
      </c>
      <c r="AX501" s="28">
        <v>45652</v>
      </c>
      <c r="AY501" s="4">
        <v>174.37</v>
      </c>
      <c r="AZ501" s="7">
        <f t="shared" si="77"/>
        <v>172.13695434285577</v>
      </c>
      <c r="BA501" s="7">
        <f t="shared" si="71"/>
        <v>162.33866218675988</v>
      </c>
      <c r="BC501" s="7">
        <f t="shared" si="80"/>
        <v>3.3526400568669601</v>
      </c>
      <c r="BD501" s="7">
        <f t="shared" si="78"/>
        <v>19.07476782556634</v>
      </c>
      <c r="BE501" s="7">
        <f t="shared" si="81"/>
        <v>175.48959439972273</v>
      </c>
      <c r="BF501" s="7">
        <f t="shared" si="79"/>
        <v>181.41343001232622</v>
      </c>
      <c r="CC501" s="31">
        <v>43823</v>
      </c>
      <c r="CD501" s="32">
        <v>47.7</v>
      </c>
      <c r="CE501" s="7">
        <f t="shared" si="73"/>
        <v>37.755392210795215</v>
      </c>
      <c r="CF501" s="131"/>
      <c r="CG501" s="7">
        <f t="shared" si="74"/>
        <v>5.4625560086339391</v>
      </c>
      <c r="CH501" s="7">
        <f t="shared" si="75"/>
        <v>43.217948219429154</v>
      </c>
    </row>
    <row r="502" spans="2:86" x14ac:dyDescent="0.5">
      <c r="B502" s="28">
        <v>45653</v>
      </c>
      <c r="C502" s="4">
        <v>170.28</v>
      </c>
      <c r="D502" s="7">
        <f t="shared" si="76"/>
        <v>174.04095238095243</v>
      </c>
      <c r="E502" s="7">
        <f>AVERAGE(C452:C502)</f>
        <v>162.85980392156864</v>
      </c>
      <c r="F502" s="7">
        <f>D502-E502</f>
        <v>11.181148459383792</v>
      </c>
      <c r="Z502" s="31">
        <v>43825</v>
      </c>
      <c r="AA502" s="32">
        <v>47.88</v>
      </c>
      <c r="AB502" s="7">
        <f t="shared" si="72"/>
        <v>36.276318407960211</v>
      </c>
      <c r="AX502" s="28">
        <v>45653</v>
      </c>
      <c r="AY502" s="4">
        <v>170.28</v>
      </c>
      <c r="AZ502" s="7">
        <f t="shared" si="77"/>
        <v>171.96010154829807</v>
      </c>
      <c r="BA502" s="7">
        <f t="shared" si="71"/>
        <v>162.65008719904381</v>
      </c>
      <c r="BC502" s="7">
        <f t="shared" si="80"/>
        <v>2.6751550627889173</v>
      </c>
      <c r="BD502" s="7">
        <f t="shared" si="78"/>
        <v>18.617725796266939</v>
      </c>
      <c r="BE502" s="7">
        <f t="shared" si="81"/>
        <v>174.63525661108699</v>
      </c>
      <c r="BF502" s="7">
        <f t="shared" si="79"/>
        <v>181.26781299531075</v>
      </c>
      <c r="CC502" s="31">
        <v>43825</v>
      </c>
      <c r="CD502" s="32">
        <v>47.88</v>
      </c>
      <c r="CE502" s="7">
        <f t="shared" si="73"/>
        <v>37.856134576856952</v>
      </c>
      <c r="CF502" s="131"/>
      <c r="CG502" s="7">
        <f t="shared" si="74"/>
        <v>5.5236617358320075</v>
      </c>
      <c r="CH502" s="7">
        <f t="shared" si="75"/>
        <v>43.37979631268896</v>
      </c>
    </row>
    <row r="503" spans="2:86" x14ac:dyDescent="0.5">
      <c r="B503" s="28">
        <v>45656</v>
      </c>
      <c r="C503" s="4">
        <v>166.51</v>
      </c>
      <c r="D503" s="7">
        <f t="shared" si="76"/>
        <v>173.69142857142865</v>
      </c>
      <c r="E503" s="7">
        <f>AVERAGE(C453:C503)</f>
        <v>163.32372549019604</v>
      </c>
      <c r="F503" s="7">
        <f>D503-E503</f>
        <v>10.367703081232605</v>
      </c>
      <c r="Z503" s="31">
        <v>43826</v>
      </c>
      <c r="AA503" s="32">
        <v>48.07</v>
      </c>
      <c r="AB503" s="7">
        <f t="shared" si="72"/>
        <v>36.372139303482598</v>
      </c>
      <c r="AX503" s="28">
        <v>45656</v>
      </c>
      <c r="AY503" s="4">
        <v>166.51</v>
      </c>
      <c r="AZ503" s="7">
        <f t="shared" si="77"/>
        <v>171.44104425798398</v>
      </c>
      <c r="BA503" s="7">
        <f>AY503*$BA$1+BA502*(1-$BA$1)</f>
        <v>162.80145632849309</v>
      </c>
      <c r="BC503" s="7">
        <f t="shared" si="80"/>
        <v>1.7364328119110723</v>
      </c>
      <c r="BD503" s="7">
        <f t="shared" si="78"/>
        <v>18.012570843856651</v>
      </c>
      <c r="BE503" s="7">
        <f t="shared" si="81"/>
        <v>173.17747706989505</v>
      </c>
      <c r="BF503" s="7">
        <f t="shared" si="79"/>
        <v>180.81402717234974</v>
      </c>
      <c r="CC503" s="31">
        <v>43826</v>
      </c>
      <c r="CD503" s="32">
        <v>48.07</v>
      </c>
      <c r="CE503" s="7">
        <f t="shared" si="73"/>
        <v>37.957765078579769</v>
      </c>
      <c r="CF503" s="131"/>
      <c r="CG503" s="7">
        <f t="shared" si="74"/>
        <v>5.585096551361211</v>
      </c>
      <c r="CH503" s="7">
        <f t="shared" si="75"/>
        <v>43.54286162994098</v>
      </c>
    </row>
    <row r="504" spans="2:86" x14ac:dyDescent="0.5">
      <c r="B504" s="28">
        <v>45657</v>
      </c>
      <c r="C504" s="4">
        <v>165.16</v>
      </c>
      <c r="D504" s="7">
        <f t="shared" si="76"/>
        <v>173.22142857142859</v>
      </c>
      <c r="E504" s="7">
        <f>AVERAGE(C454:C504)</f>
        <v>163.71529411764706</v>
      </c>
      <c r="F504" s="7">
        <f>D504-E504</f>
        <v>9.5061344537815273</v>
      </c>
      <c r="Z504" s="31">
        <v>43829</v>
      </c>
      <c r="AA504" s="32">
        <v>47.7</v>
      </c>
      <c r="AB504" s="7">
        <f t="shared" si="72"/>
        <v>36.465472636815925</v>
      </c>
      <c r="AX504" s="28">
        <v>45657</v>
      </c>
      <c r="AY504" s="4">
        <v>165.16</v>
      </c>
      <c r="AZ504" s="7">
        <f t="shared" si="77"/>
        <v>170.84284956674742</v>
      </c>
      <c r="BA504" s="7">
        <f>AY504*$BA$1+BA503*(1-$BA$1)</f>
        <v>162.89394823717964</v>
      </c>
      <c r="BC504" s="7">
        <f t="shared" si="80"/>
        <v>0.80330315635492866</v>
      </c>
      <c r="BD504" s="7">
        <f t="shared" si="78"/>
        <v>17.362850649287878</v>
      </c>
      <c r="BE504" s="7">
        <f t="shared" si="81"/>
        <v>171.64615272310235</v>
      </c>
      <c r="BF504" s="7">
        <f t="shared" si="79"/>
        <v>180.25679888646752</v>
      </c>
      <c r="CC504" s="31">
        <v>43829</v>
      </c>
      <c r="CD504" s="32">
        <v>47.7</v>
      </c>
      <c r="CE504" s="7">
        <f t="shared" si="73"/>
        <v>38.054702739489429</v>
      </c>
      <c r="CF504" s="131"/>
      <c r="CG504" s="7">
        <f t="shared" si="74"/>
        <v>5.6413097932698975</v>
      </c>
      <c r="CH504" s="7">
        <f t="shared" si="75"/>
        <v>43.696012532759326</v>
      </c>
    </row>
    <row r="505" spans="2:86" x14ac:dyDescent="0.5">
      <c r="Z505" s="31">
        <v>43830</v>
      </c>
      <c r="AA505" s="32">
        <v>47.71</v>
      </c>
      <c r="AB505" s="7">
        <f t="shared" si="72"/>
        <v>36.558009950248767</v>
      </c>
      <c r="CC505" s="31">
        <v>43830</v>
      </c>
      <c r="CD505" s="32">
        <v>47.71</v>
      </c>
      <c r="CE505" s="7">
        <f t="shared" si="73"/>
        <v>38.150775349046746</v>
      </c>
      <c r="CF505" s="131"/>
      <c r="CG505" s="7">
        <f t="shared" si="74"/>
        <v>5.6961424326378705</v>
      </c>
      <c r="CH505" s="7">
        <f t="shared" si="75"/>
        <v>43.846917781684617</v>
      </c>
    </row>
    <row r="506" spans="2:86" x14ac:dyDescent="0.5">
      <c r="Z506" s="31">
        <v>43832</v>
      </c>
      <c r="AA506" s="32">
        <v>47.66</v>
      </c>
      <c r="AB506" s="7">
        <f t="shared" si="72"/>
        <v>36.646965174129363</v>
      </c>
      <c r="CC506" s="31">
        <v>43832</v>
      </c>
      <c r="CD506" s="32">
        <v>47.66</v>
      </c>
      <c r="CE506" s="7">
        <f t="shared" si="73"/>
        <v>38.245394499802501</v>
      </c>
      <c r="CF506" s="131"/>
      <c r="CG506" s="7">
        <f t="shared" si="74"/>
        <v>5.7490468345605805</v>
      </c>
      <c r="CH506" s="7">
        <f t="shared" si="75"/>
        <v>43.994441334363081</v>
      </c>
    </row>
    <row r="507" spans="2:86" x14ac:dyDescent="0.5">
      <c r="Z507" s="31">
        <v>43833</v>
      </c>
      <c r="AA507" s="32">
        <v>47.31</v>
      </c>
      <c r="AB507" s="7">
        <f t="shared" si="72"/>
        <v>36.736766169154237</v>
      </c>
      <c r="CC507" s="31">
        <v>43833</v>
      </c>
      <c r="CD507" s="32">
        <v>47.31</v>
      </c>
      <c r="CE507" s="7">
        <f t="shared" si="73"/>
        <v>38.335589579406459</v>
      </c>
      <c r="CF507" s="131"/>
      <c r="CG507" s="7">
        <f t="shared" si="74"/>
        <v>5.7970486952201412</v>
      </c>
      <c r="CH507" s="7">
        <f t="shared" si="75"/>
        <v>44.132638274626601</v>
      </c>
    </row>
    <row r="508" spans="2:86" x14ac:dyDescent="0.5">
      <c r="Z508" s="31">
        <v>43836</v>
      </c>
      <c r="AA508" s="32">
        <v>47.58</v>
      </c>
      <c r="AB508" s="7">
        <f t="shared" si="72"/>
        <v>36.830149253731349</v>
      </c>
      <c r="CC508" s="31">
        <v>43836</v>
      </c>
      <c r="CD508" s="32">
        <v>47.58</v>
      </c>
      <c r="CE508" s="7">
        <f t="shared" si="73"/>
        <v>38.42757376269595</v>
      </c>
      <c r="CF508" s="131"/>
      <c r="CG508" s="7">
        <f t="shared" si="74"/>
        <v>5.8463303076683815</v>
      </c>
      <c r="CH508" s="7">
        <f t="shared" si="75"/>
        <v>44.273904070364331</v>
      </c>
    </row>
    <row r="509" spans="2:86" x14ac:dyDescent="0.5">
      <c r="Z509" s="31">
        <v>43837</v>
      </c>
      <c r="AA509" s="32">
        <v>47.63</v>
      </c>
      <c r="AB509" s="7">
        <f t="shared" si="72"/>
        <v>36.919900497512444</v>
      </c>
      <c r="CC509" s="31">
        <v>43837</v>
      </c>
      <c r="CD509" s="32">
        <v>47.63</v>
      </c>
      <c r="CE509" s="7">
        <f t="shared" si="73"/>
        <v>38.519140192917881</v>
      </c>
      <c r="CF509" s="131"/>
      <c r="CG509" s="7">
        <f t="shared" si="74"/>
        <v>5.8947260210496637</v>
      </c>
      <c r="CH509" s="7">
        <f t="shared" si="75"/>
        <v>44.413866213967545</v>
      </c>
    </row>
    <row r="510" spans="2:86" x14ac:dyDescent="0.5">
      <c r="Z510" s="31">
        <v>43838</v>
      </c>
      <c r="AA510" s="32">
        <v>48.65</v>
      </c>
      <c r="AB510" s="7">
        <f t="shared" si="72"/>
        <v>37.0226368159204</v>
      </c>
      <c r="CC510" s="31">
        <v>43838</v>
      </c>
      <c r="CD510" s="32">
        <v>48.65</v>
      </c>
      <c r="CE510" s="7">
        <f t="shared" si="73"/>
        <v>38.619944768112724</v>
      </c>
      <c r="CF510" s="131"/>
      <c r="CG510" s="7">
        <f t="shared" si="74"/>
        <v>5.951767186850951</v>
      </c>
      <c r="CH510" s="7">
        <f t="shared" si="75"/>
        <v>44.571711954963675</v>
      </c>
    </row>
    <row r="511" spans="2:86" x14ac:dyDescent="0.5">
      <c r="Z511" s="31">
        <v>43839</v>
      </c>
      <c r="AA511" s="32">
        <v>49.81</v>
      </c>
      <c r="AB511" s="7">
        <f t="shared" si="72"/>
        <v>37.131492537313441</v>
      </c>
      <c r="CC511" s="31">
        <v>43839</v>
      </c>
      <c r="CD511" s="32">
        <v>49.81</v>
      </c>
      <c r="CE511" s="7">
        <f t="shared" si="73"/>
        <v>38.731288601265831</v>
      </c>
      <c r="CF511" s="131"/>
      <c r="CG511" s="7">
        <f t="shared" si="74"/>
        <v>6.0186999259139853</v>
      </c>
      <c r="CH511" s="7">
        <f t="shared" si="75"/>
        <v>44.749988527179816</v>
      </c>
    </row>
    <row r="512" spans="2:86" x14ac:dyDescent="0.5">
      <c r="Z512" s="31">
        <v>43840</v>
      </c>
      <c r="AA512" s="32">
        <v>49.87</v>
      </c>
      <c r="AB512" s="7">
        <f t="shared" si="72"/>
        <v>37.238756218905479</v>
      </c>
      <c r="CC512" s="31">
        <v>43840</v>
      </c>
      <c r="CD512" s="32">
        <v>49.87</v>
      </c>
      <c r="CE512" s="7">
        <f t="shared" si="73"/>
        <v>38.842121550506967</v>
      </c>
      <c r="CF512" s="131"/>
      <c r="CG512" s="7">
        <f t="shared" si="74"/>
        <v>6.0844963821844402</v>
      </c>
      <c r="CH512" s="7">
        <f t="shared" si="75"/>
        <v>44.926617932691407</v>
      </c>
    </row>
    <row r="513" spans="26:86" x14ac:dyDescent="0.5">
      <c r="Z513" s="31">
        <v>43843</v>
      </c>
      <c r="AA513" s="32">
        <v>50.11</v>
      </c>
      <c r="AB513" s="7">
        <f t="shared" si="72"/>
        <v>37.349253731343289</v>
      </c>
      <c r="CC513" s="31">
        <v>43843</v>
      </c>
      <c r="CD513" s="32">
        <v>50.11</v>
      </c>
      <c r="CE513" s="7">
        <f t="shared" si="73"/>
        <v>38.954239744034261</v>
      </c>
      <c r="CF513" s="131"/>
      <c r="CG513" s="7">
        <f t="shared" si="74"/>
        <v>6.1509267293135181</v>
      </c>
      <c r="CH513" s="7">
        <f t="shared" si="75"/>
        <v>45.105166473347779</v>
      </c>
    </row>
    <row r="514" spans="26:86" x14ac:dyDescent="0.5">
      <c r="Z514" s="31">
        <v>43844</v>
      </c>
      <c r="AA514" s="32">
        <v>48.97</v>
      </c>
      <c r="AB514" s="7">
        <f t="shared" si="72"/>
        <v>37.453582089552242</v>
      </c>
      <c r="CC514" s="31">
        <v>43844</v>
      </c>
      <c r="CD514" s="32">
        <v>48.97</v>
      </c>
      <c r="CE514" s="7">
        <f t="shared" si="73"/>
        <v>39.053899050063777</v>
      </c>
      <c r="CF514" s="131"/>
      <c r="CG514" s="7">
        <f t="shared" si="74"/>
        <v>6.2043147012651048</v>
      </c>
      <c r="CH514" s="7">
        <f t="shared" si="75"/>
        <v>45.258213751328881</v>
      </c>
    </row>
    <row r="515" spans="26:86" x14ac:dyDescent="0.5">
      <c r="Z515" s="31">
        <v>43845</v>
      </c>
      <c r="AA515" s="32">
        <v>48.81</v>
      </c>
      <c r="AB515" s="7">
        <f t="shared" si="72"/>
        <v>37.555870646766174</v>
      </c>
      <c r="CC515" s="31">
        <v>43845</v>
      </c>
      <c r="CD515" s="32">
        <v>48.81</v>
      </c>
      <c r="CE515" s="7">
        <f t="shared" si="73"/>
        <v>39.150974681406424</v>
      </c>
      <c r="CF515" s="131"/>
      <c r="CG515" s="7">
        <f t="shared" si="74"/>
        <v>6.2545616132249791</v>
      </c>
      <c r="CH515" s="7">
        <f t="shared" si="75"/>
        <v>45.405536294631403</v>
      </c>
    </row>
    <row r="516" spans="26:86" x14ac:dyDescent="0.5">
      <c r="Z516" s="31">
        <v>43846</v>
      </c>
      <c r="AA516" s="32">
        <v>49.08</v>
      </c>
      <c r="AB516" s="7">
        <f t="shared" si="72"/>
        <v>37.657512437810944</v>
      </c>
      <c r="CC516" s="31">
        <v>43846</v>
      </c>
      <c r="CD516" s="32">
        <v>49.08</v>
      </c>
      <c r="CE516" s="7">
        <f t="shared" si="73"/>
        <v>39.249770953233231</v>
      </c>
      <c r="CF516" s="131"/>
      <c r="CG516" s="7">
        <f t="shared" si="74"/>
        <v>6.3059837619709</v>
      </c>
      <c r="CH516" s="7">
        <f t="shared" si="75"/>
        <v>45.555754715204131</v>
      </c>
    </row>
    <row r="517" spans="26:86" x14ac:dyDescent="0.5">
      <c r="Z517" s="31">
        <v>43847</v>
      </c>
      <c r="AA517" s="32">
        <v>50.36</v>
      </c>
      <c r="AB517" s="7">
        <f t="shared" si="72"/>
        <v>37.767164179104476</v>
      </c>
      <c r="CC517" s="31">
        <v>43847</v>
      </c>
      <c r="CD517" s="32">
        <v>50.36</v>
      </c>
      <c r="CE517" s="7">
        <f t="shared" si="73"/>
        <v>39.360320495987132</v>
      </c>
      <c r="CF517" s="131"/>
      <c r="CG517" s="7">
        <f t="shared" si="74"/>
        <v>6.368539503850748</v>
      </c>
      <c r="CH517" s="7">
        <f t="shared" si="75"/>
        <v>45.72885999983788</v>
      </c>
    </row>
    <row r="518" spans="26:86" x14ac:dyDescent="0.5">
      <c r="Z518" s="31">
        <v>43851</v>
      </c>
      <c r="AA518" s="32">
        <v>50.76</v>
      </c>
      <c r="AB518" s="7">
        <f t="shared" si="72"/>
        <v>37.877014925373139</v>
      </c>
      <c r="CC518" s="31">
        <v>43851</v>
      </c>
      <c r="CD518" s="32">
        <v>50.76</v>
      </c>
      <c r="CE518" s="7">
        <f t="shared" si="73"/>
        <v>39.473750142793229</v>
      </c>
      <c r="CF518" s="131"/>
      <c r="CG518" s="7">
        <f t="shared" si="74"/>
        <v>6.4333598577888012</v>
      </c>
      <c r="CH518" s="7">
        <f t="shared" si="75"/>
        <v>45.90711000058203</v>
      </c>
    </row>
    <row r="519" spans="26:86" x14ac:dyDescent="0.5">
      <c r="Z519" s="31">
        <v>43852</v>
      </c>
      <c r="AA519" s="32">
        <v>52.01</v>
      </c>
      <c r="AB519" s="7">
        <f t="shared" si="72"/>
        <v>37.994427860696518</v>
      </c>
      <c r="CC519" s="31">
        <v>43852</v>
      </c>
      <c r="CD519" s="32">
        <v>52.01</v>
      </c>
      <c r="CE519" s="7">
        <f t="shared" si="73"/>
        <v>39.598488947342553</v>
      </c>
      <c r="CF519" s="131"/>
      <c r="CG519" s="7">
        <f t="shared" si="74"/>
        <v>6.5088047561123403</v>
      </c>
      <c r="CH519" s="7">
        <f t="shared" si="75"/>
        <v>46.107293703454893</v>
      </c>
    </row>
    <row r="520" spans="26:86" x14ac:dyDescent="0.5">
      <c r="Z520" s="31">
        <v>43853</v>
      </c>
      <c r="AA520" s="32">
        <v>52.14</v>
      </c>
      <c r="AB520" s="7">
        <f t="shared" si="72"/>
        <v>38.111542288557217</v>
      </c>
      <c r="CC520" s="31">
        <v>43853</v>
      </c>
      <c r="CD520" s="32">
        <v>52.14</v>
      </c>
      <c r="CE520" s="7">
        <f t="shared" si="73"/>
        <v>39.723280102095366</v>
      </c>
      <c r="CF520" s="131"/>
      <c r="CG520" s="7">
        <f t="shared" si="74"/>
        <v>6.5836271735783143</v>
      </c>
      <c r="CH520" s="7">
        <f t="shared" si="75"/>
        <v>46.30690727567368</v>
      </c>
    </row>
    <row r="521" spans="26:86" x14ac:dyDescent="0.5">
      <c r="Z521" s="31">
        <v>43854</v>
      </c>
      <c r="AA521" s="32">
        <v>51.01</v>
      </c>
      <c r="AB521" s="7">
        <f t="shared" si="72"/>
        <v>38.223432835820901</v>
      </c>
      <c r="CC521" s="31">
        <v>43854</v>
      </c>
      <c r="CD521" s="32">
        <v>51.01</v>
      </c>
      <c r="CE521" s="7">
        <f t="shared" si="73"/>
        <v>39.835585772721281</v>
      </c>
      <c r="CF521" s="131"/>
      <c r="CG521" s="7">
        <f t="shared" si="74"/>
        <v>6.6453479695046838</v>
      </c>
      <c r="CH521" s="7">
        <f t="shared" si="75"/>
        <v>46.480933742225965</v>
      </c>
    </row>
    <row r="522" spans="26:86" x14ac:dyDescent="0.5">
      <c r="Z522" s="31">
        <v>43857</v>
      </c>
      <c r="AA522" s="32">
        <v>49.85</v>
      </c>
      <c r="AB522" s="7">
        <f t="shared" si="72"/>
        <v>38.331542288557223</v>
      </c>
      <c r="CC522" s="31">
        <v>43857</v>
      </c>
      <c r="CD522" s="32">
        <v>49.85</v>
      </c>
      <c r="CE522" s="7">
        <f t="shared" si="73"/>
        <v>39.935231685430523</v>
      </c>
      <c r="CF522" s="131"/>
      <c r="CG522" s="7">
        <f t="shared" si="74"/>
        <v>6.6938366236533255</v>
      </c>
      <c r="CH522" s="7">
        <f t="shared" si="75"/>
        <v>46.629068309083848</v>
      </c>
    </row>
    <row r="523" spans="26:86" x14ac:dyDescent="0.5">
      <c r="Z523" s="31">
        <v>43858</v>
      </c>
      <c r="AA523" s="32">
        <v>50.75</v>
      </c>
      <c r="AB523" s="7">
        <f t="shared" si="72"/>
        <v>38.441492537313444</v>
      </c>
      <c r="CC523" s="31">
        <v>43858</v>
      </c>
      <c r="CD523" s="32">
        <v>50.75</v>
      </c>
      <c r="CE523" s="7">
        <f t="shared" si="73"/>
        <v>40.042841320401365</v>
      </c>
      <c r="CF523" s="131"/>
      <c r="CG523" s="7">
        <f t="shared" si="74"/>
        <v>6.7497039951859819</v>
      </c>
      <c r="CH523" s="7">
        <f t="shared" si="75"/>
        <v>46.792545315587347</v>
      </c>
    </row>
    <row r="524" spans="26:86" x14ac:dyDescent="0.5">
      <c r="Z524" s="31">
        <v>43859</v>
      </c>
      <c r="AA524" s="32">
        <v>51.16</v>
      </c>
      <c r="AB524" s="7">
        <f t="shared" ref="AB524:AB587" si="82">AVERAGE(AA324:AA524)</f>
        <v>38.553333333333342</v>
      </c>
      <c r="CC524" s="31">
        <v>43859</v>
      </c>
      <c r="CD524" s="32">
        <v>51.16</v>
      </c>
      <c r="CE524" s="7">
        <f t="shared" si="73"/>
        <v>40.153459814725728</v>
      </c>
      <c r="CF524" s="131"/>
      <c r="CG524" s="7">
        <f t="shared" si="74"/>
        <v>6.8079822307231055</v>
      </c>
      <c r="CH524" s="7">
        <f t="shared" si="75"/>
        <v>46.961442045448834</v>
      </c>
    </row>
    <row r="525" spans="26:86" x14ac:dyDescent="0.5">
      <c r="Z525" s="31">
        <v>43860</v>
      </c>
      <c r="AA525" s="32">
        <v>46.63</v>
      </c>
      <c r="AB525" s="7">
        <f t="shared" si="82"/>
        <v>38.640298507462695</v>
      </c>
      <c r="CC525" s="31">
        <v>43860</v>
      </c>
      <c r="CD525" s="32">
        <v>46.63</v>
      </c>
      <c r="CE525" s="7">
        <f t="shared" ref="CE525:CE588" si="83">CD525*$CE$1+CE524*(1-$CE$1)</f>
        <v>40.217903000648853</v>
      </c>
      <c r="CF525" s="131"/>
      <c r="CG525" s="7">
        <f t="shared" si="74"/>
        <v>6.8197406313381634</v>
      </c>
      <c r="CH525" s="7">
        <f t="shared" si="75"/>
        <v>47.037643631987017</v>
      </c>
    </row>
    <row r="526" spans="26:86" x14ac:dyDescent="0.5">
      <c r="Z526" s="31">
        <v>43861</v>
      </c>
      <c r="AA526" s="32">
        <v>47.32</v>
      </c>
      <c r="AB526" s="7">
        <f t="shared" si="82"/>
        <v>38.731542288557222</v>
      </c>
      <c r="CC526" s="31">
        <v>43861</v>
      </c>
      <c r="CD526" s="32">
        <v>47.32</v>
      </c>
      <c r="CE526" s="7">
        <f t="shared" si="83"/>
        <v>40.288570632483193</v>
      </c>
      <c r="CF526" s="131"/>
      <c r="CG526" s="7">
        <f t="shared" si="74"/>
        <v>6.8373398062645734</v>
      </c>
      <c r="CH526" s="7">
        <f t="shared" si="75"/>
        <v>47.125910438747766</v>
      </c>
    </row>
    <row r="527" spans="26:86" x14ac:dyDescent="0.5">
      <c r="Z527" s="31">
        <v>43864</v>
      </c>
      <c r="AA527" s="32">
        <v>45.94</v>
      </c>
      <c r="AB527" s="7">
        <f t="shared" si="82"/>
        <v>38.812537313432841</v>
      </c>
      <c r="CC527" s="31">
        <v>43864</v>
      </c>
      <c r="CD527" s="32">
        <v>45.94</v>
      </c>
      <c r="CE527" s="7">
        <f t="shared" si="83"/>
        <v>40.34480376051819</v>
      </c>
      <c r="CF527" s="131"/>
      <c r="CG527" s="7">
        <f t="shared" si="74"/>
        <v>6.8402266010934625</v>
      </c>
      <c r="CH527" s="7">
        <f t="shared" si="75"/>
        <v>47.185030361611652</v>
      </c>
    </row>
    <row r="528" spans="26:86" x14ac:dyDescent="0.5">
      <c r="Z528" s="31">
        <v>43865</v>
      </c>
      <c r="AA528" s="32">
        <v>47.06</v>
      </c>
      <c r="AB528" s="7">
        <f t="shared" si="82"/>
        <v>38.897661691542289</v>
      </c>
      <c r="CC528" s="31">
        <v>43865</v>
      </c>
      <c r="CD528" s="32">
        <v>47.06</v>
      </c>
      <c r="CE528" s="7">
        <f t="shared" si="83"/>
        <v>40.41162163354786</v>
      </c>
      <c r="CF528" s="131"/>
      <c r="CG528" s="7">
        <f t="shared" si="74"/>
        <v>6.853381941465237</v>
      </c>
      <c r="CH528" s="7">
        <f t="shared" si="75"/>
        <v>47.265003575013097</v>
      </c>
    </row>
    <row r="529" spans="26:86" x14ac:dyDescent="0.5">
      <c r="Z529" s="31">
        <v>43866</v>
      </c>
      <c r="AA529" s="32">
        <v>47.96</v>
      </c>
      <c r="AB529" s="7">
        <f t="shared" si="82"/>
        <v>38.97880597014926</v>
      </c>
      <c r="CC529" s="31">
        <v>43866</v>
      </c>
      <c r="CD529" s="32">
        <v>47.96</v>
      </c>
      <c r="CE529" s="7">
        <f t="shared" si="83"/>
        <v>40.486729876000119</v>
      </c>
      <c r="CF529" s="131"/>
      <c r="CG529" s="7">
        <f t="shared" si="74"/>
        <v>6.8745542010511613</v>
      </c>
      <c r="CH529" s="7">
        <f t="shared" si="75"/>
        <v>47.36128407705128</v>
      </c>
    </row>
    <row r="530" spans="26:86" x14ac:dyDescent="0.5">
      <c r="Z530" s="31">
        <v>43867</v>
      </c>
      <c r="AA530" s="32">
        <v>47.05</v>
      </c>
      <c r="AB530" s="7">
        <f t="shared" si="82"/>
        <v>39.05164179104478</v>
      </c>
      <c r="CC530" s="31">
        <v>43867</v>
      </c>
      <c r="CD530" s="32">
        <v>47.05</v>
      </c>
      <c r="CE530" s="7">
        <f t="shared" si="83"/>
        <v>40.552036046388181</v>
      </c>
      <c r="CF530" s="131"/>
      <c r="CG530" s="7">
        <f t="shared" si="74"/>
        <v>6.8857363304830415</v>
      </c>
      <c r="CH530" s="7">
        <f t="shared" si="75"/>
        <v>47.437772376871223</v>
      </c>
    </row>
    <row r="531" spans="26:86" x14ac:dyDescent="0.5">
      <c r="Z531" s="31">
        <v>43868</v>
      </c>
      <c r="AA531" s="32">
        <v>47.36</v>
      </c>
      <c r="AB531" s="7">
        <f t="shared" si="82"/>
        <v>39.126417910447763</v>
      </c>
      <c r="CC531" s="31">
        <v>43868</v>
      </c>
      <c r="CD531" s="32">
        <v>47.36</v>
      </c>
      <c r="CE531" s="7">
        <f t="shared" si="83"/>
        <v>40.619776981249991</v>
      </c>
      <c r="CF531" s="131"/>
      <c r="CG531" s="7">
        <f t="shared" si="74"/>
        <v>6.8991477310707907</v>
      </c>
      <c r="CH531" s="7">
        <f t="shared" si="75"/>
        <v>47.518924712320782</v>
      </c>
    </row>
    <row r="532" spans="26:86" x14ac:dyDescent="0.5">
      <c r="Z532" s="31">
        <v>43871</v>
      </c>
      <c r="AA532" s="32">
        <v>46.62</v>
      </c>
      <c r="AB532" s="7">
        <f t="shared" si="82"/>
        <v>39.197064676616918</v>
      </c>
      <c r="CC532" s="31">
        <v>43871</v>
      </c>
      <c r="CD532" s="32">
        <v>46.62</v>
      </c>
      <c r="CE532" s="7">
        <f t="shared" si="83"/>
        <v>40.679480692879352</v>
      </c>
      <c r="CF532" s="131"/>
      <c r="CG532" s="7">
        <f t="shared" ref="CG532:CG595" si="84">CE532-AVERAGE(CE332:CE532)</f>
        <v>6.9043595479097348</v>
      </c>
      <c r="CH532" s="7">
        <f t="shared" ref="CH532:CH595" si="85">CE532+CG532</f>
        <v>47.583840240789087</v>
      </c>
    </row>
    <row r="533" spans="26:86" x14ac:dyDescent="0.5">
      <c r="Z533" s="31">
        <v>43872</v>
      </c>
      <c r="AA533" s="32">
        <v>46.84</v>
      </c>
      <c r="AB533" s="7">
        <f t="shared" si="82"/>
        <v>39.268955223880596</v>
      </c>
      <c r="CC533" s="31">
        <v>43872</v>
      </c>
      <c r="CD533" s="32">
        <v>46.84</v>
      </c>
      <c r="CE533" s="7">
        <f t="shared" si="83"/>
        <v>40.740779392452694</v>
      </c>
      <c r="CF533" s="131"/>
      <c r="CG533" s="7">
        <f t="shared" si="84"/>
        <v>6.9109932317725153</v>
      </c>
      <c r="CH533" s="7">
        <f t="shared" si="85"/>
        <v>47.65177262422521</v>
      </c>
    </row>
    <row r="534" spans="26:86" x14ac:dyDescent="0.5">
      <c r="Z534" s="31">
        <v>43873</v>
      </c>
      <c r="AA534" s="32">
        <v>46.34</v>
      </c>
      <c r="AB534" s="7">
        <f t="shared" si="82"/>
        <v>39.335870646766168</v>
      </c>
      <c r="CC534" s="31">
        <v>43873</v>
      </c>
      <c r="CD534" s="32">
        <v>46.34</v>
      </c>
      <c r="CE534" s="7">
        <f t="shared" si="83"/>
        <v>40.796493030338745</v>
      </c>
      <c r="CF534" s="131"/>
      <c r="CG534" s="7">
        <f t="shared" si="84"/>
        <v>6.9119199593492482</v>
      </c>
      <c r="CH534" s="7">
        <f t="shared" si="85"/>
        <v>47.708412989687993</v>
      </c>
    </row>
    <row r="535" spans="26:86" x14ac:dyDescent="0.5">
      <c r="Z535" s="31">
        <v>43874</v>
      </c>
      <c r="AA535" s="32">
        <v>45.79</v>
      </c>
      <c r="AB535" s="7">
        <f t="shared" si="82"/>
        <v>39.398656716417911</v>
      </c>
      <c r="CC535" s="31">
        <v>43874</v>
      </c>
      <c r="CD535" s="32">
        <v>45.79</v>
      </c>
      <c r="CE535" s="7">
        <f t="shared" si="83"/>
        <v>40.846179666852791</v>
      </c>
      <c r="CF535" s="131"/>
      <c r="CG535" s="7">
        <f t="shared" si="84"/>
        <v>6.9067400919286897</v>
      </c>
      <c r="CH535" s="7">
        <f t="shared" si="85"/>
        <v>47.752919758781481</v>
      </c>
    </row>
    <row r="536" spans="26:86" x14ac:dyDescent="0.5">
      <c r="Z536" s="31">
        <v>43875</v>
      </c>
      <c r="AA536" s="32">
        <v>45.71</v>
      </c>
      <c r="AB536" s="7">
        <f t="shared" si="82"/>
        <v>39.463432835820896</v>
      </c>
      <c r="CC536" s="31">
        <v>43875</v>
      </c>
      <c r="CD536" s="32">
        <v>45.71</v>
      </c>
      <c r="CE536" s="7">
        <f t="shared" si="83"/>
        <v>40.89457588907316</v>
      </c>
      <c r="CF536" s="131"/>
      <c r="CG536" s="7">
        <f t="shared" si="84"/>
        <v>6.9001712070754522</v>
      </c>
      <c r="CH536" s="7">
        <f t="shared" si="85"/>
        <v>47.794747096148612</v>
      </c>
    </row>
    <row r="537" spans="26:86" x14ac:dyDescent="0.5">
      <c r="Z537" s="31">
        <v>43879</v>
      </c>
      <c r="AA537" s="32">
        <v>45.67</v>
      </c>
      <c r="AB537" s="7">
        <f t="shared" si="82"/>
        <v>39.527562189054734</v>
      </c>
      <c r="CC537" s="31">
        <v>43879</v>
      </c>
      <c r="CD537" s="32">
        <v>45.67</v>
      </c>
      <c r="CE537" s="7">
        <f t="shared" si="83"/>
        <v>40.942092546893328</v>
      </c>
      <c r="CF537" s="131"/>
      <c r="CG537" s="7">
        <f t="shared" si="84"/>
        <v>6.8926315712930659</v>
      </c>
      <c r="CH537" s="7">
        <f t="shared" si="85"/>
        <v>47.834724118186394</v>
      </c>
    </row>
    <row r="538" spans="26:86" x14ac:dyDescent="0.5">
      <c r="Z538" s="31">
        <v>43880</v>
      </c>
      <c r="AA538" s="32">
        <v>46.57</v>
      </c>
      <c r="AB538" s="7">
        <f t="shared" si="82"/>
        <v>39.594875621890552</v>
      </c>
      <c r="CC538" s="31">
        <v>43880</v>
      </c>
      <c r="CD538" s="32">
        <v>46.57</v>
      </c>
      <c r="CE538" s="7">
        <f t="shared" si="83"/>
        <v>40.998091626028724</v>
      </c>
      <c r="CF538" s="131"/>
      <c r="CG538" s="7">
        <f t="shared" si="84"/>
        <v>6.8934523952414892</v>
      </c>
      <c r="CH538" s="7">
        <f t="shared" si="85"/>
        <v>47.891544021270214</v>
      </c>
    </row>
    <row r="539" spans="26:86" x14ac:dyDescent="0.5">
      <c r="Z539" s="31">
        <v>43881</v>
      </c>
      <c r="AA539" s="32">
        <v>46.45</v>
      </c>
      <c r="AB539" s="7">
        <f t="shared" si="82"/>
        <v>39.659900497512439</v>
      </c>
      <c r="CC539" s="31">
        <v>43881</v>
      </c>
      <c r="CD539" s="32">
        <v>46.45</v>
      </c>
      <c r="CE539" s="7">
        <f t="shared" si="83"/>
        <v>41.052339470545853</v>
      </c>
      <c r="CF539" s="131"/>
      <c r="CG539" s="7">
        <f t="shared" si="84"/>
        <v>6.8924240082489234</v>
      </c>
      <c r="CH539" s="7">
        <f t="shared" si="85"/>
        <v>47.944763478794776</v>
      </c>
    </row>
    <row r="540" spans="26:86" x14ac:dyDescent="0.5">
      <c r="Z540" s="31">
        <v>43882</v>
      </c>
      <c r="AA540" s="32">
        <v>45.69</v>
      </c>
      <c r="AB540" s="7">
        <f t="shared" si="82"/>
        <v>39.724179104477606</v>
      </c>
      <c r="CC540" s="31">
        <v>43882</v>
      </c>
      <c r="CD540" s="32">
        <v>45.69</v>
      </c>
      <c r="CE540" s="7">
        <f t="shared" si="83"/>
        <v>41.098485346460819</v>
      </c>
      <c r="CF540" s="131"/>
      <c r="CG540" s="7">
        <f t="shared" si="84"/>
        <v>6.883204076779009</v>
      </c>
      <c r="CH540" s="7">
        <f t="shared" si="85"/>
        <v>47.981689423239828</v>
      </c>
    </row>
    <row r="541" spans="26:86" x14ac:dyDescent="0.5">
      <c r="Z541" s="31">
        <v>43885</v>
      </c>
      <c r="AA541" s="32">
        <v>44.92</v>
      </c>
      <c r="AB541" s="7">
        <f t="shared" si="82"/>
        <v>39.788955223880592</v>
      </c>
      <c r="CC541" s="31">
        <v>43885</v>
      </c>
      <c r="CD541" s="32">
        <v>44.92</v>
      </c>
      <c r="CE541" s="7">
        <f t="shared" si="83"/>
        <v>41.136510367889073</v>
      </c>
      <c r="CF541" s="131"/>
      <c r="CG541" s="7">
        <f t="shared" si="84"/>
        <v>6.8657696558769246</v>
      </c>
      <c r="CH541" s="7">
        <f t="shared" si="85"/>
        <v>48.002280023765998</v>
      </c>
    </row>
    <row r="542" spans="26:86" x14ac:dyDescent="0.5">
      <c r="Z542" s="31">
        <v>43886</v>
      </c>
      <c r="AA542" s="32">
        <v>43.17</v>
      </c>
      <c r="AB542" s="7">
        <f t="shared" si="82"/>
        <v>39.842089552238804</v>
      </c>
      <c r="CC542" s="31">
        <v>43886</v>
      </c>
      <c r="CD542" s="32">
        <v>43.17</v>
      </c>
      <c r="CE542" s="7">
        <f t="shared" si="83"/>
        <v>41.156744095571767</v>
      </c>
      <c r="CF542" s="131"/>
      <c r="CG542" s="7">
        <f t="shared" si="84"/>
        <v>6.8305670766916862</v>
      </c>
      <c r="CH542" s="7">
        <f t="shared" si="85"/>
        <v>47.987311172263453</v>
      </c>
    </row>
    <row r="543" spans="26:86" x14ac:dyDescent="0.5">
      <c r="Z543" s="31">
        <v>43887</v>
      </c>
      <c r="AA543" s="32">
        <v>43.2</v>
      </c>
      <c r="AB543" s="7">
        <f t="shared" si="82"/>
        <v>39.895522388059703</v>
      </c>
      <c r="CC543" s="31">
        <v>43887</v>
      </c>
      <c r="CD543" s="32">
        <v>43.2</v>
      </c>
      <c r="CE543" s="7">
        <f t="shared" si="83"/>
        <v>41.177075000093446</v>
      </c>
      <c r="CF543" s="131"/>
      <c r="CG543" s="7">
        <f t="shared" si="84"/>
        <v>6.7954816093807437</v>
      </c>
      <c r="CH543" s="7">
        <f t="shared" si="85"/>
        <v>47.972556609474189</v>
      </c>
    </row>
    <row r="544" spans="26:86" x14ac:dyDescent="0.5">
      <c r="Z544" s="31">
        <v>43888</v>
      </c>
      <c r="AA544" s="32">
        <v>42.31</v>
      </c>
      <c r="AB544" s="7">
        <f t="shared" si="82"/>
        <v>39.942885572139303</v>
      </c>
      <c r="CC544" s="31">
        <v>43888</v>
      </c>
      <c r="CD544" s="32">
        <v>42.31</v>
      </c>
      <c r="CE544" s="7">
        <f t="shared" si="83"/>
        <v>41.188347885664655</v>
      </c>
      <c r="CF544" s="131"/>
      <c r="CG544" s="7">
        <f t="shared" si="84"/>
        <v>6.7514182543407344</v>
      </c>
      <c r="CH544" s="7">
        <f t="shared" si="85"/>
        <v>47.939766140005389</v>
      </c>
    </row>
    <row r="545" spans="26:86" x14ac:dyDescent="0.5">
      <c r="Z545" s="31">
        <v>43889</v>
      </c>
      <c r="AA545" s="32">
        <v>41.66</v>
      </c>
      <c r="AB545" s="7">
        <f t="shared" si="82"/>
        <v>39.993184079601988</v>
      </c>
      <c r="CC545" s="31">
        <v>43889</v>
      </c>
      <c r="CD545" s="32">
        <v>41.66</v>
      </c>
      <c r="CE545" s="7">
        <f t="shared" si="83"/>
        <v>41.193040941528686</v>
      </c>
      <c r="CF545" s="131"/>
      <c r="CG545" s="7">
        <f t="shared" si="84"/>
        <v>6.7008251962915466</v>
      </c>
      <c r="CH545" s="7">
        <f t="shared" si="85"/>
        <v>47.893866137820233</v>
      </c>
    </row>
    <row r="546" spans="26:86" x14ac:dyDescent="0.5">
      <c r="Z546" s="31">
        <v>43892</v>
      </c>
      <c r="AA546" s="32">
        <v>43.39</v>
      </c>
      <c r="AB546" s="7">
        <f t="shared" si="82"/>
        <v>40.046368159203986</v>
      </c>
      <c r="CC546" s="31">
        <v>43892</v>
      </c>
      <c r="CD546" s="32">
        <v>43.39</v>
      </c>
      <c r="CE546" s="7">
        <f t="shared" si="83"/>
        <v>41.214901230667706</v>
      </c>
      <c r="CF546" s="131"/>
      <c r="CG546" s="7">
        <f t="shared" si="84"/>
        <v>6.6674202872816437</v>
      </c>
      <c r="CH546" s="7">
        <f t="shared" si="85"/>
        <v>47.88232151794935</v>
      </c>
    </row>
    <row r="547" spans="26:86" x14ac:dyDescent="0.5">
      <c r="Z547" s="31">
        <v>43893</v>
      </c>
      <c r="AA547" s="32">
        <v>42.81</v>
      </c>
      <c r="AB547" s="7">
        <f t="shared" si="82"/>
        <v>40.096318407960204</v>
      </c>
      <c r="CC547" s="31">
        <v>43893</v>
      </c>
      <c r="CD547" s="32">
        <v>42.81</v>
      </c>
      <c r="CE547" s="7">
        <f t="shared" si="83"/>
        <v>41.2307728602133</v>
      </c>
      <c r="CF547" s="131"/>
      <c r="CG547" s="7">
        <f t="shared" si="84"/>
        <v>6.6280796037468974</v>
      </c>
      <c r="CH547" s="7">
        <f t="shared" si="85"/>
        <v>47.858852463960197</v>
      </c>
    </row>
    <row r="548" spans="26:86" x14ac:dyDescent="0.5">
      <c r="Z548" s="31">
        <v>43894</v>
      </c>
      <c r="AA548" s="32">
        <v>42.94</v>
      </c>
      <c r="AB548" s="7">
        <f t="shared" si="82"/>
        <v>40.144975124378107</v>
      </c>
      <c r="CC548" s="31">
        <v>43894</v>
      </c>
      <c r="CD548" s="32">
        <v>42.94</v>
      </c>
      <c r="CE548" s="7">
        <f t="shared" si="83"/>
        <v>41.247780095435061</v>
      </c>
      <c r="CF548" s="131"/>
      <c r="CG548" s="7">
        <f t="shared" si="84"/>
        <v>6.5899397557058492</v>
      </c>
      <c r="CH548" s="7">
        <f t="shared" si="85"/>
        <v>47.837719851140911</v>
      </c>
    </row>
    <row r="549" spans="26:86" x14ac:dyDescent="0.5">
      <c r="Z549" s="31">
        <v>43895</v>
      </c>
      <c r="AA549" s="32">
        <v>42.74</v>
      </c>
      <c r="AB549" s="7">
        <f t="shared" si="82"/>
        <v>40.194477611940293</v>
      </c>
      <c r="CC549" s="31">
        <v>43895</v>
      </c>
      <c r="CD549" s="32">
        <v>42.74</v>
      </c>
      <c r="CE549" s="7">
        <f t="shared" si="83"/>
        <v>41.262628054684463</v>
      </c>
      <c r="CF549" s="131"/>
      <c r="CG549" s="7">
        <f t="shared" si="84"/>
        <v>6.5496967968237954</v>
      </c>
      <c r="CH549" s="7">
        <f t="shared" si="85"/>
        <v>47.812324851508258</v>
      </c>
    </row>
    <row r="550" spans="26:86" x14ac:dyDescent="0.5">
      <c r="Z550" s="31">
        <v>43896</v>
      </c>
      <c r="AA550" s="32">
        <v>40.5</v>
      </c>
      <c r="AB550" s="7">
        <f t="shared" si="82"/>
        <v>40.236119402985068</v>
      </c>
      <c r="CC550" s="31">
        <v>43896</v>
      </c>
      <c r="CD550" s="32">
        <v>40.5</v>
      </c>
      <c r="CE550" s="7">
        <f t="shared" si="83"/>
        <v>41.255039715831877</v>
      </c>
      <c r="CF550" s="131"/>
      <c r="CG550" s="7">
        <f t="shared" si="84"/>
        <v>6.4871513619998282</v>
      </c>
      <c r="CH550" s="7">
        <f t="shared" si="85"/>
        <v>47.742191077831706</v>
      </c>
    </row>
    <row r="551" spans="26:86" x14ac:dyDescent="0.5">
      <c r="Z551" s="31">
        <v>43899</v>
      </c>
      <c r="AA551" s="32">
        <v>34.06</v>
      </c>
      <c r="AB551" s="7">
        <f t="shared" si="82"/>
        <v>40.241990049751244</v>
      </c>
      <c r="CC551" s="31">
        <v>43899</v>
      </c>
      <c r="CD551" s="32">
        <v>34.06</v>
      </c>
      <c r="CE551" s="7">
        <f t="shared" si="83"/>
        <v>41.183447280848476</v>
      </c>
      <c r="CF551" s="131"/>
      <c r="CG551" s="7">
        <f t="shared" si="84"/>
        <v>6.3610902534251892</v>
      </c>
      <c r="CH551" s="7">
        <f t="shared" si="85"/>
        <v>47.544537534273665</v>
      </c>
    </row>
    <row r="552" spans="26:86" x14ac:dyDescent="0.5">
      <c r="Z552" s="31">
        <v>43900</v>
      </c>
      <c r="AA552" s="32">
        <v>35.44</v>
      </c>
      <c r="AB552" s="7">
        <f t="shared" si="82"/>
        <v>40.254726368159197</v>
      </c>
      <c r="CC552" s="31">
        <v>43900</v>
      </c>
      <c r="CD552" s="32">
        <v>35.44</v>
      </c>
      <c r="CE552" s="7">
        <f t="shared" si="83"/>
        <v>41.126298551685807</v>
      </c>
      <c r="CF552" s="131"/>
      <c r="CG552" s="7">
        <f t="shared" si="84"/>
        <v>6.2498880979865348</v>
      </c>
      <c r="CH552" s="7">
        <f t="shared" si="85"/>
        <v>47.376186649672341</v>
      </c>
    </row>
    <row r="553" spans="26:86" x14ac:dyDescent="0.5">
      <c r="Z553" s="31">
        <v>43901</v>
      </c>
      <c r="AA553" s="32">
        <v>33.92</v>
      </c>
      <c r="AB553" s="7">
        <f t="shared" si="82"/>
        <v>40.264577114427851</v>
      </c>
      <c r="CC553" s="31">
        <v>43901</v>
      </c>
      <c r="CD553" s="32">
        <v>33.92</v>
      </c>
      <c r="CE553" s="7">
        <f t="shared" si="83"/>
        <v>41.054594088484954</v>
      </c>
      <c r="CF553" s="131"/>
      <c r="CG553" s="7">
        <f t="shared" si="84"/>
        <v>6.1245700361714697</v>
      </c>
      <c r="CH553" s="7">
        <f t="shared" si="85"/>
        <v>47.179164124656424</v>
      </c>
    </row>
    <row r="554" spans="26:86" x14ac:dyDescent="0.5">
      <c r="Z554" s="31">
        <v>43902</v>
      </c>
      <c r="AA554" s="32">
        <v>30.1</v>
      </c>
      <c r="AB554" s="7">
        <f t="shared" si="82"/>
        <v>40.256069651741285</v>
      </c>
      <c r="CC554" s="31">
        <v>43902</v>
      </c>
      <c r="CD554" s="32">
        <v>30.1</v>
      </c>
      <c r="CE554" s="7">
        <f t="shared" si="83"/>
        <v>40.94559315228112</v>
      </c>
      <c r="CF554" s="131"/>
      <c r="CG554" s="7">
        <f t="shared" si="84"/>
        <v>5.96257362136636</v>
      </c>
      <c r="CH554" s="7">
        <f t="shared" si="85"/>
        <v>46.90816677364748</v>
      </c>
    </row>
    <row r="555" spans="26:86" x14ac:dyDescent="0.5">
      <c r="Z555" s="31">
        <v>43903</v>
      </c>
      <c r="AA555" s="32">
        <v>35.950000000000003</v>
      </c>
      <c r="AB555" s="7">
        <f t="shared" si="82"/>
        <v>40.280348258706461</v>
      </c>
      <c r="CC555" s="31">
        <v>43903</v>
      </c>
      <c r="CD555" s="32">
        <v>35.950000000000003</v>
      </c>
      <c r="CE555" s="7">
        <f t="shared" si="83"/>
        <v>40.895885757731058</v>
      </c>
      <c r="CF555" s="131"/>
      <c r="CG555" s="7">
        <f t="shared" si="84"/>
        <v>5.8601564882313113</v>
      </c>
      <c r="CH555" s="7">
        <f t="shared" si="85"/>
        <v>46.756042245962369</v>
      </c>
    </row>
    <row r="556" spans="26:86" x14ac:dyDescent="0.5">
      <c r="Z556" s="31">
        <v>43906</v>
      </c>
      <c r="AA556" s="32">
        <v>31.15</v>
      </c>
      <c r="AB556" s="7">
        <f t="shared" si="82"/>
        <v>40.282835820895514</v>
      </c>
      <c r="CC556" s="31">
        <v>43906</v>
      </c>
      <c r="CD556" s="32">
        <v>31.15</v>
      </c>
      <c r="CE556" s="7">
        <f t="shared" si="83"/>
        <v>40.798911770091941</v>
      </c>
      <c r="CF556" s="131"/>
      <c r="CG556" s="7">
        <f t="shared" si="84"/>
        <v>5.7109724851554162</v>
      </c>
      <c r="CH556" s="7">
        <f t="shared" si="85"/>
        <v>46.509884255247357</v>
      </c>
    </row>
    <row r="557" spans="26:86" x14ac:dyDescent="0.5">
      <c r="Z557" s="31">
        <v>43907</v>
      </c>
      <c r="AA557" s="32">
        <v>31.2</v>
      </c>
      <c r="AB557" s="7">
        <f t="shared" si="82"/>
        <v>40.285522388059697</v>
      </c>
      <c r="CC557" s="31">
        <v>43907</v>
      </c>
      <c r="CD557" s="32">
        <v>31.2</v>
      </c>
      <c r="CE557" s="7">
        <f t="shared" si="83"/>
        <v>40.70340021019053</v>
      </c>
      <c r="CF557" s="131"/>
      <c r="CG557" s="7">
        <f t="shared" si="84"/>
        <v>5.5637436804468123</v>
      </c>
      <c r="CH557" s="7">
        <f t="shared" si="85"/>
        <v>46.267143890637342</v>
      </c>
    </row>
    <row r="558" spans="26:86" x14ac:dyDescent="0.5">
      <c r="Z558" s="31">
        <v>43908</v>
      </c>
      <c r="AA558" s="32">
        <v>30</v>
      </c>
      <c r="AB558" s="7">
        <f t="shared" si="82"/>
        <v>40.288457711442781</v>
      </c>
      <c r="CC558" s="31">
        <v>43908</v>
      </c>
      <c r="CD558" s="32">
        <v>30</v>
      </c>
      <c r="CE558" s="7">
        <f t="shared" si="83"/>
        <v>40.596898715561771</v>
      </c>
      <c r="CF558" s="131"/>
      <c r="CG558" s="7">
        <f t="shared" si="84"/>
        <v>5.4060103332638292</v>
      </c>
      <c r="CH558" s="7">
        <f t="shared" si="85"/>
        <v>46.0029090488256</v>
      </c>
    </row>
    <row r="559" spans="26:86" x14ac:dyDescent="0.5">
      <c r="Z559" s="31">
        <v>43909</v>
      </c>
      <c r="AA559" s="32">
        <v>29.89</v>
      </c>
      <c r="AB559" s="7">
        <f t="shared" si="82"/>
        <v>40.28830845771143</v>
      </c>
      <c r="CC559" s="31">
        <v>43909</v>
      </c>
      <c r="CD559" s="32">
        <v>29.89</v>
      </c>
      <c r="CE559" s="7">
        <f t="shared" si="83"/>
        <v>40.490362409934299</v>
      </c>
      <c r="CF559" s="131"/>
      <c r="CG559" s="7">
        <f t="shared" si="84"/>
        <v>5.2487534298710514</v>
      </c>
      <c r="CH559" s="7">
        <f t="shared" si="85"/>
        <v>45.739115839805351</v>
      </c>
    </row>
    <row r="560" spans="26:86" x14ac:dyDescent="0.5">
      <c r="Z560" s="31">
        <v>43910</v>
      </c>
      <c r="AA560" s="32">
        <v>26.84</v>
      </c>
      <c r="AB560" s="7">
        <f t="shared" si="82"/>
        <v>40.268208955223869</v>
      </c>
      <c r="CC560" s="31">
        <v>43910</v>
      </c>
      <c r="CD560" s="32">
        <v>26.84</v>
      </c>
      <c r="CE560" s="7">
        <f t="shared" si="83"/>
        <v>40.35453790834292</v>
      </c>
      <c r="CF560" s="131"/>
      <c r="CG560" s="7">
        <f t="shared" si="84"/>
        <v>5.0629130081288238</v>
      </c>
      <c r="CH560" s="7">
        <f t="shared" si="85"/>
        <v>45.417450916471743</v>
      </c>
    </row>
    <row r="561" spans="26:86" x14ac:dyDescent="0.5">
      <c r="Z561" s="31">
        <v>43913</v>
      </c>
      <c r="AA561" s="32">
        <v>23.8</v>
      </c>
      <c r="AB561" s="7">
        <f t="shared" si="82"/>
        <v>40.229751243781088</v>
      </c>
      <c r="CC561" s="31">
        <v>43913</v>
      </c>
      <c r="CD561" s="32">
        <v>23.8</v>
      </c>
      <c r="CE561" s="7">
        <f t="shared" si="83"/>
        <v>40.18981613811065</v>
      </c>
      <c r="CF561" s="131"/>
      <c r="CG561" s="7">
        <f t="shared" si="84"/>
        <v>4.8490556523884223</v>
      </c>
      <c r="CH561" s="7">
        <f t="shared" si="85"/>
        <v>45.038871790499073</v>
      </c>
    </row>
    <row r="562" spans="26:86" x14ac:dyDescent="0.5">
      <c r="Z562" s="31">
        <v>43914</v>
      </c>
      <c r="AA562" s="32">
        <v>27.48</v>
      </c>
      <c r="AB562" s="7">
        <f t="shared" si="82"/>
        <v>40.20805970149253</v>
      </c>
      <c r="CC562" s="31">
        <v>43914</v>
      </c>
      <c r="CD562" s="32">
        <v>27.48</v>
      </c>
      <c r="CE562" s="7">
        <f t="shared" si="83"/>
        <v>40.063350305890651</v>
      </c>
      <c r="CF562" s="131"/>
      <c r="CG562" s="7">
        <f t="shared" si="84"/>
        <v>4.6741589822005523</v>
      </c>
      <c r="CH562" s="7">
        <f t="shared" si="85"/>
        <v>44.737509288091204</v>
      </c>
    </row>
    <row r="563" spans="26:86" x14ac:dyDescent="0.5">
      <c r="Z563" s="31">
        <v>43915</v>
      </c>
      <c r="AA563" s="32">
        <v>34.69</v>
      </c>
      <c r="AB563" s="7">
        <f t="shared" si="82"/>
        <v>40.218208955223865</v>
      </c>
      <c r="CC563" s="31">
        <v>43915</v>
      </c>
      <c r="CD563" s="32">
        <v>34.69</v>
      </c>
      <c r="CE563" s="7">
        <f t="shared" si="83"/>
        <v>40.009884133692736</v>
      </c>
      <c r="CF563" s="131"/>
      <c r="CG563" s="7">
        <f t="shared" si="84"/>
        <v>4.5726428833207109</v>
      </c>
      <c r="CH563" s="7">
        <f t="shared" si="85"/>
        <v>44.582527017013447</v>
      </c>
    </row>
    <row r="564" spans="26:86" x14ac:dyDescent="0.5">
      <c r="Z564" s="31">
        <v>43916</v>
      </c>
      <c r="AA564" s="32">
        <v>37.700000000000003</v>
      </c>
      <c r="AB564" s="7">
        <f t="shared" si="82"/>
        <v>40.242288557213918</v>
      </c>
      <c r="CC564" s="31">
        <v>43916</v>
      </c>
      <c r="CD564" s="32">
        <v>37.700000000000003</v>
      </c>
      <c r="CE564" s="7">
        <f t="shared" si="83"/>
        <v>39.986900211964453</v>
      </c>
      <c r="CF564" s="131"/>
      <c r="CG564" s="7">
        <f t="shared" si="84"/>
        <v>4.501847545603944</v>
      </c>
      <c r="CH564" s="7">
        <f t="shared" si="85"/>
        <v>44.488747757568397</v>
      </c>
    </row>
    <row r="565" spans="26:86" x14ac:dyDescent="0.5">
      <c r="Z565" s="31">
        <v>43917</v>
      </c>
      <c r="AA565" s="32">
        <v>35.46</v>
      </c>
      <c r="AB565" s="7">
        <f t="shared" si="82"/>
        <v>40.254776119402969</v>
      </c>
      <c r="CC565" s="31">
        <v>43917</v>
      </c>
      <c r="CD565" s="32">
        <v>35.46</v>
      </c>
      <c r="CE565" s="7">
        <f t="shared" si="83"/>
        <v>39.941856428760829</v>
      </c>
      <c r="CF565" s="131"/>
      <c r="CG565" s="7">
        <f t="shared" si="84"/>
        <v>4.409343827544177</v>
      </c>
      <c r="CH565" s="7">
        <f t="shared" si="85"/>
        <v>44.351200256305006</v>
      </c>
    </row>
    <row r="566" spans="26:86" x14ac:dyDescent="0.5">
      <c r="Z566" s="31">
        <v>43920</v>
      </c>
      <c r="AA566" s="32">
        <v>35.450000000000003</v>
      </c>
      <c r="AB566" s="7">
        <f t="shared" si="82"/>
        <v>40.268109452736304</v>
      </c>
      <c r="CC566" s="31">
        <v>43920</v>
      </c>
      <c r="CD566" s="32">
        <v>35.450000000000003</v>
      </c>
      <c r="CE566" s="7">
        <f t="shared" si="83"/>
        <v>39.897161339917446</v>
      </c>
      <c r="CF566" s="131"/>
      <c r="CG566" s="7">
        <f t="shared" si="84"/>
        <v>4.3175283720190052</v>
      </c>
      <c r="CH566" s="7">
        <f t="shared" si="85"/>
        <v>44.214689711936451</v>
      </c>
    </row>
    <row r="567" spans="26:86" x14ac:dyDescent="0.5">
      <c r="Z567" s="31">
        <v>43921</v>
      </c>
      <c r="AA567" s="32">
        <v>33.5</v>
      </c>
      <c r="AB567" s="7">
        <f t="shared" si="82"/>
        <v>40.268855721393024</v>
      </c>
      <c r="CC567" s="31">
        <v>43921</v>
      </c>
      <c r="CD567" s="32">
        <v>33.5</v>
      </c>
      <c r="CE567" s="7">
        <f t="shared" si="83"/>
        <v>39.833507993251608</v>
      </c>
      <c r="CF567" s="131"/>
      <c r="CG567" s="7">
        <f t="shared" si="84"/>
        <v>4.2072160924825752</v>
      </c>
      <c r="CH567" s="7">
        <f t="shared" si="85"/>
        <v>44.040724085734183</v>
      </c>
    </row>
    <row r="568" spans="26:86" x14ac:dyDescent="0.5">
      <c r="Z568" s="31">
        <v>43922</v>
      </c>
      <c r="AA568" s="32">
        <v>29.96</v>
      </c>
      <c r="AB568" s="7">
        <f t="shared" si="82"/>
        <v>40.251940298507449</v>
      </c>
      <c r="CC568" s="31">
        <v>43922</v>
      </c>
      <c r="CD568" s="32">
        <v>29.96</v>
      </c>
      <c r="CE568" s="7">
        <f t="shared" si="83"/>
        <v>39.735264132622241</v>
      </c>
      <c r="CF568" s="131"/>
      <c r="CG568" s="7">
        <f t="shared" si="84"/>
        <v>4.0629458796368993</v>
      </c>
      <c r="CH568" s="7">
        <f t="shared" si="85"/>
        <v>43.79821001225914</v>
      </c>
    </row>
    <row r="569" spans="26:86" x14ac:dyDescent="0.5">
      <c r="Z569" s="31">
        <v>43923</v>
      </c>
      <c r="AA569" s="32">
        <v>30.97</v>
      </c>
      <c r="AB569" s="7">
        <f t="shared" si="82"/>
        <v>40.240547263681577</v>
      </c>
      <c r="CC569" s="31">
        <v>43923</v>
      </c>
      <c r="CD569" s="32">
        <v>30.97</v>
      </c>
      <c r="CE569" s="7">
        <f t="shared" si="83"/>
        <v>39.648047574088686</v>
      </c>
      <c r="CF569" s="131"/>
      <c r="CG569" s="7">
        <f t="shared" si="84"/>
        <v>3.9302743060715315</v>
      </c>
      <c r="CH569" s="7">
        <f t="shared" si="85"/>
        <v>43.578321880160217</v>
      </c>
    </row>
    <row r="570" spans="26:86" x14ac:dyDescent="0.5">
      <c r="Z570" s="31">
        <v>43924</v>
      </c>
      <c r="AA570" s="32">
        <v>31.92</v>
      </c>
      <c r="AB570" s="7">
        <f t="shared" si="82"/>
        <v>40.232885572139296</v>
      </c>
      <c r="CC570" s="31">
        <v>43924</v>
      </c>
      <c r="CD570" s="32">
        <v>31.92</v>
      </c>
      <c r="CE570" s="7">
        <f t="shared" si="83"/>
        <v>39.571151578326607</v>
      </c>
      <c r="CF570" s="131"/>
      <c r="CG570" s="7">
        <f t="shared" si="84"/>
        <v>3.8084518197211708</v>
      </c>
      <c r="CH570" s="7">
        <f t="shared" si="85"/>
        <v>43.379603398047777</v>
      </c>
    </row>
    <row r="571" spans="26:86" x14ac:dyDescent="0.5">
      <c r="Z571" s="31">
        <v>43927</v>
      </c>
      <c r="AA571" s="32">
        <v>35.92</v>
      </c>
      <c r="AB571" s="7">
        <f t="shared" si="82"/>
        <v>40.241840796019886</v>
      </c>
      <c r="CC571" s="31">
        <v>43927</v>
      </c>
      <c r="CD571" s="32">
        <v>35.92</v>
      </c>
      <c r="CE571" s="7">
        <f t="shared" si="83"/>
        <v>39.534821711875594</v>
      </c>
      <c r="CF571" s="131"/>
      <c r="CG571" s="7">
        <f t="shared" si="84"/>
        <v>3.7275533857336995</v>
      </c>
      <c r="CH571" s="7">
        <f t="shared" si="85"/>
        <v>43.262375097609294</v>
      </c>
    </row>
    <row r="572" spans="26:86" x14ac:dyDescent="0.5">
      <c r="Z572" s="31">
        <v>43928</v>
      </c>
      <c r="AA572" s="32">
        <v>35.08</v>
      </c>
      <c r="AB572" s="7">
        <f t="shared" si="82"/>
        <v>40.246318407960189</v>
      </c>
      <c r="CC572" s="31">
        <v>43928</v>
      </c>
      <c r="CD572" s="32">
        <v>35.08</v>
      </c>
      <c r="CE572" s="7">
        <f t="shared" si="83"/>
        <v>39.490495127677832</v>
      </c>
      <c r="CF572" s="131"/>
      <c r="CG572" s="7">
        <f t="shared" si="84"/>
        <v>3.6390571489805339</v>
      </c>
      <c r="CH572" s="7">
        <f t="shared" si="85"/>
        <v>43.129552276658366</v>
      </c>
    </row>
    <row r="573" spans="26:86" x14ac:dyDescent="0.5">
      <c r="Z573" s="31">
        <v>43929</v>
      </c>
      <c r="AA573" s="32">
        <v>37.270000000000003</v>
      </c>
      <c r="AB573" s="7">
        <f t="shared" si="82"/>
        <v>40.262487562189044</v>
      </c>
      <c r="CC573" s="31">
        <v>43929</v>
      </c>
      <c r="CD573" s="32">
        <v>37.270000000000003</v>
      </c>
      <c r="CE573" s="7">
        <f t="shared" si="83"/>
        <v>39.468400648795473</v>
      </c>
      <c r="CF573" s="131"/>
      <c r="CG573" s="7">
        <f t="shared" si="84"/>
        <v>3.573071629466412</v>
      </c>
      <c r="CH573" s="7">
        <f t="shared" si="85"/>
        <v>43.041472278261885</v>
      </c>
    </row>
    <row r="574" spans="26:86" x14ac:dyDescent="0.5">
      <c r="Z574" s="31">
        <v>43930</v>
      </c>
      <c r="AA574" s="32">
        <v>39.159999999999997</v>
      </c>
      <c r="AB574" s="7">
        <f t="shared" si="82"/>
        <v>40.29154228855721</v>
      </c>
      <c r="CC574" s="31">
        <v>43930</v>
      </c>
      <c r="CD574" s="32">
        <v>39.159999999999997</v>
      </c>
      <c r="CE574" s="7">
        <f t="shared" si="83"/>
        <v>39.465331985623379</v>
      </c>
      <c r="CF574" s="131"/>
      <c r="CG574" s="7">
        <f t="shared" si="84"/>
        <v>3.5262595506801091</v>
      </c>
      <c r="CH574" s="7">
        <f t="shared" si="85"/>
        <v>42.991591536303488</v>
      </c>
    </row>
    <row r="575" spans="26:86" x14ac:dyDescent="0.5">
      <c r="Z575" s="31">
        <v>43934</v>
      </c>
      <c r="AA575" s="32">
        <v>36.130000000000003</v>
      </c>
      <c r="AB575" s="7">
        <f t="shared" si="82"/>
        <v>40.305273631840791</v>
      </c>
      <c r="CC575" s="31">
        <v>43934</v>
      </c>
      <c r="CD575" s="32">
        <v>36.130000000000003</v>
      </c>
      <c r="CE575" s="7">
        <f t="shared" si="83"/>
        <v>39.432144602681852</v>
      </c>
      <c r="CF575" s="131"/>
      <c r="CG575" s="7">
        <f t="shared" si="84"/>
        <v>3.449627379709753</v>
      </c>
      <c r="CH575" s="7">
        <f t="shared" si="85"/>
        <v>42.881771982391605</v>
      </c>
    </row>
    <row r="576" spans="26:86" x14ac:dyDescent="0.5">
      <c r="Z576" s="31">
        <v>43935</v>
      </c>
      <c r="AA576" s="32">
        <v>36.36</v>
      </c>
      <c r="AB576" s="7">
        <f t="shared" si="82"/>
        <v>40.319402985074625</v>
      </c>
      <c r="CC576" s="31">
        <v>43935</v>
      </c>
      <c r="CD576" s="32">
        <v>36.36</v>
      </c>
      <c r="CE576" s="7">
        <f t="shared" si="83"/>
        <v>39.401575999670094</v>
      </c>
      <c r="CF576" s="131"/>
      <c r="CG576" s="7">
        <f t="shared" si="84"/>
        <v>3.37590568453777</v>
      </c>
      <c r="CH576" s="7">
        <f t="shared" si="85"/>
        <v>42.777481684207864</v>
      </c>
    </row>
    <row r="577" spans="26:86" x14ac:dyDescent="0.5">
      <c r="Z577" s="31">
        <v>43936</v>
      </c>
      <c r="AA577" s="32">
        <v>34.020000000000003</v>
      </c>
      <c r="AB577" s="7">
        <f t="shared" si="82"/>
        <v>40.318258706467653</v>
      </c>
      <c r="CC577" s="31">
        <v>43936</v>
      </c>
      <c r="CD577" s="32">
        <v>34.020000000000003</v>
      </c>
      <c r="CE577" s="7">
        <f t="shared" si="83"/>
        <v>39.34802797977288</v>
      </c>
      <c r="CF577" s="131"/>
      <c r="CG577" s="7">
        <f t="shared" si="84"/>
        <v>3.2796453423387106</v>
      </c>
      <c r="CH577" s="7">
        <f t="shared" si="85"/>
        <v>42.62767332211159</v>
      </c>
    </row>
    <row r="578" spans="26:86" x14ac:dyDescent="0.5">
      <c r="Z578" s="31">
        <v>43937</v>
      </c>
      <c r="AA578" s="32">
        <v>36.33</v>
      </c>
      <c r="AB578" s="7">
        <f t="shared" si="82"/>
        <v>40.328358208955223</v>
      </c>
      <c r="CC578" s="31">
        <v>43937</v>
      </c>
      <c r="CD578" s="32">
        <v>36.33</v>
      </c>
      <c r="CE578" s="7">
        <f t="shared" si="83"/>
        <v>39.317997850620912</v>
      </c>
      <c r="CF578" s="131"/>
      <c r="CG578" s="7">
        <f t="shared" si="84"/>
        <v>3.2072273965546927</v>
      </c>
      <c r="CH578" s="7">
        <f t="shared" si="85"/>
        <v>42.525225247175605</v>
      </c>
    </row>
    <row r="579" spans="26:86" x14ac:dyDescent="0.5">
      <c r="Z579" s="31">
        <v>43938</v>
      </c>
      <c r="AA579" s="32">
        <v>38.869999999999997</v>
      </c>
      <c r="AB579" s="7">
        <f t="shared" si="82"/>
        <v>40.346218905472632</v>
      </c>
      <c r="CC579" s="31">
        <v>43938</v>
      </c>
      <c r="CD579" s="32">
        <v>38.869999999999997</v>
      </c>
      <c r="CE579" s="7">
        <f t="shared" si="83"/>
        <v>39.313540160564983</v>
      </c>
      <c r="CF579" s="131"/>
      <c r="CG579" s="7">
        <f t="shared" si="84"/>
        <v>3.1606259408131194</v>
      </c>
      <c r="CH579" s="7">
        <f t="shared" si="85"/>
        <v>42.474166101378103</v>
      </c>
    </row>
    <row r="580" spans="26:86" x14ac:dyDescent="0.5">
      <c r="Z580" s="31">
        <v>43941</v>
      </c>
      <c r="AA580" s="32">
        <v>37.270000000000003</v>
      </c>
      <c r="AB580" s="7">
        <f t="shared" si="82"/>
        <v>40.354079601990051</v>
      </c>
      <c r="CC580" s="31">
        <v>43941</v>
      </c>
      <c r="CD580" s="32">
        <v>37.270000000000003</v>
      </c>
      <c r="CE580" s="7">
        <f t="shared" si="83"/>
        <v>39.293206427624042</v>
      </c>
      <c r="CF580" s="131"/>
      <c r="CG580" s="7">
        <f t="shared" si="84"/>
        <v>3.0984895672528907</v>
      </c>
      <c r="CH580" s="7">
        <f t="shared" si="85"/>
        <v>42.391695994876933</v>
      </c>
    </row>
    <row r="581" spans="26:86" x14ac:dyDescent="0.5">
      <c r="Z581" s="31">
        <v>43942</v>
      </c>
      <c r="AA581" s="32">
        <v>35.5</v>
      </c>
      <c r="AB581" s="7">
        <f t="shared" si="82"/>
        <v>40.35328358208956</v>
      </c>
      <c r="CC581" s="31">
        <v>43942</v>
      </c>
      <c r="CD581" s="32">
        <v>35.5</v>
      </c>
      <c r="CE581" s="7">
        <f t="shared" si="83"/>
        <v>39.255463080085498</v>
      </c>
      <c r="CF581" s="131"/>
      <c r="CG581" s="7">
        <f t="shared" si="84"/>
        <v>3.0193674463639155</v>
      </c>
      <c r="CH581" s="7">
        <f t="shared" si="85"/>
        <v>42.274830526449414</v>
      </c>
    </row>
    <row r="582" spans="26:86" x14ac:dyDescent="0.5">
      <c r="Z582" s="31">
        <v>43943</v>
      </c>
      <c r="AA582" s="32">
        <v>36.119999999999997</v>
      </c>
      <c r="AB582" s="7">
        <f t="shared" si="82"/>
        <v>40.354975124378115</v>
      </c>
      <c r="CC582" s="31">
        <v>43943</v>
      </c>
      <c r="CD582" s="32">
        <v>36.119999999999997</v>
      </c>
      <c r="CE582" s="7">
        <f t="shared" si="83"/>
        <v>39.224264442472709</v>
      </c>
      <c r="CF582" s="131"/>
      <c r="CG582" s="7">
        <f t="shared" si="84"/>
        <v>2.9471849332222035</v>
      </c>
      <c r="CH582" s="7">
        <f t="shared" si="85"/>
        <v>42.171449375694912</v>
      </c>
    </row>
    <row r="583" spans="26:86" x14ac:dyDescent="0.5">
      <c r="Z583" s="31">
        <v>43944</v>
      </c>
      <c r="AA583" s="32">
        <v>38.049999999999997</v>
      </c>
      <c r="AB583" s="7">
        <f t="shared" si="82"/>
        <v>40.369402985074629</v>
      </c>
      <c r="CC583" s="31">
        <v>43944</v>
      </c>
      <c r="CD583" s="32">
        <v>38.049999999999997</v>
      </c>
      <c r="CE583" s="7">
        <f t="shared" si="83"/>
        <v>39.212580219164522</v>
      </c>
      <c r="CF583" s="131"/>
      <c r="CG583" s="7">
        <f t="shared" si="84"/>
        <v>2.894781073338649</v>
      </c>
      <c r="CH583" s="7">
        <f t="shared" si="85"/>
        <v>42.107361292503171</v>
      </c>
    </row>
    <row r="584" spans="26:86" x14ac:dyDescent="0.5">
      <c r="Z584" s="31">
        <v>43945</v>
      </c>
      <c r="AA584" s="32">
        <v>38.94</v>
      </c>
      <c r="AB584" s="7">
        <f t="shared" si="82"/>
        <v>40.385273631840796</v>
      </c>
      <c r="CC584" s="31">
        <v>43945</v>
      </c>
      <c r="CD584" s="32">
        <v>38.94</v>
      </c>
      <c r="CE584" s="7">
        <f t="shared" si="83"/>
        <v>39.209867978177812</v>
      </c>
      <c r="CF584" s="131"/>
      <c r="CG584" s="7">
        <f t="shared" si="84"/>
        <v>2.8515964494065216</v>
      </c>
      <c r="CH584" s="7">
        <f t="shared" si="85"/>
        <v>42.061464427584333</v>
      </c>
    </row>
    <row r="585" spans="26:86" x14ac:dyDescent="0.5">
      <c r="Z585" s="31">
        <v>43948</v>
      </c>
      <c r="AA585" s="32">
        <v>41.38</v>
      </c>
      <c r="AB585" s="7">
        <f t="shared" si="82"/>
        <v>40.412736318407966</v>
      </c>
      <c r="CC585" s="31">
        <v>43948</v>
      </c>
      <c r="CD585" s="32">
        <v>41.38</v>
      </c>
      <c r="CE585" s="7">
        <f t="shared" si="83"/>
        <v>39.231461331628779</v>
      </c>
      <c r="CF585" s="131"/>
      <c r="CG585" s="7">
        <f t="shared" si="84"/>
        <v>2.8328468696272679</v>
      </c>
      <c r="CH585" s="7">
        <f t="shared" si="85"/>
        <v>42.064308201256047</v>
      </c>
    </row>
    <row r="586" spans="26:86" x14ac:dyDescent="0.5">
      <c r="Z586" s="31">
        <v>43949</v>
      </c>
      <c r="AA586" s="32">
        <v>40.619999999999997</v>
      </c>
      <c r="AB586" s="7">
        <f t="shared" si="82"/>
        <v>40.436417910447766</v>
      </c>
      <c r="CC586" s="31">
        <v>43949</v>
      </c>
      <c r="CD586" s="32">
        <v>40.619999999999997</v>
      </c>
      <c r="CE586" s="7">
        <f t="shared" si="83"/>
        <v>39.245277636786703</v>
      </c>
      <c r="CF586" s="131"/>
      <c r="CG586" s="7">
        <f t="shared" si="84"/>
        <v>2.8064860260444391</v>
      </c>
      <c r="CH586" s="7">
        <f t="shared" si="85"/>
        <v>42.051763662831142</v>
      </c>
    </row>
    <row r="587" spans="26:86" x14ac:dyDescent="0.5">
      <c r="Z587" s="31">
        <v>43950</v>
      </c>
      <c r="AA587" s="32">
        <v>42.98</v>
      </c>
      <c r="AB587" s="7">
        <f t="shared" si="82"/>
        <v>40.472089552238806</v>
      </c>
      <c r="CC587" s="31">
        <v>43950</v>
      </c>
      <c r="CD587" s="32">
        <v>42.98</v>
      </c>
      <c r="CE587" s="7">
        <f t="shared" si="83"/>
        <v>39.282439053336091</v>
      </c>
      <c r="CF587" s="131"/>
      <c r="CG587" s="7">
        <f t="shared" si="84"/>
        <v>2.8035151247679906</v>
      </c>
      <c r="CH587" s="7">
        <f t="shared" si="85"/>
        <v>42.085954178104082</v>
      </c>
    </row>
    <row r="588" spans="26:86" x14ac:dyDescent="0.5">
      <c r="Z588" s="31">
        <v>43951</v>
      </c>
      <c r="AA588" s="32">
        <v>40.49</v>
      </c>
      <c r="AB588" s="7">
        <f t="shared" ref="AB588:AB651" si="86">AVERAGE(AA388:AA588)</f>
        <v>40.49751243781094</v>
      </c>
      <c r="CC588" s="31">
        <v>43951</v>
      </c>
      <c r="CD588" s="32">
        <v>40.49</v>
      </c>
      <c r="CE588" s="7">
        <f t="shared" si="83"/>
        <v>39.294454585143697</v>
      </c>
      <c r="CF588" s="131"/>
      <c r="CG588" s="7">
        <f t="shared" si="84"/>
        <v>2.7755447012597472</v>
      </c>
      <c r="CH588" s="7">
        <f t="shared" si="85"/>
        <v>42.069999286403444</v>
      </c>
    </row>
    <row r="589" spans="26:86" x14ac:dyDescent="0.5">
      <c r="Z589" s="31">
        <v>43952</v>
      </c>
      <c r="AA589" s="32">
        <v>39.56</v>
      </c>
      <c r="AB589" s="7">
        <f t="shared" si="86"/>
        <v>40.51731343283582</v>
      </c>
      <c r="CC589" s="31">
        <v>43952</v>
      </c>
      <c r="CD589" s="32">
        <v>39.56</v>
      </c>
      <c r="CE589" s="7">
        <f t="shared" ref="CE589:CE652" si="87">CD589*$CE$1+CE588*(1-$CE$1)</f>
        <v>39.297096828077592</v>
      </c>
      <c r="CF589" s="131"/>
      <c r="CG589" s="7">
        <f t="shared" si="84"/>
        <v>2.7384018342538141</v>
      </c>
      <c r="CH589" s="7">
        <f t="shared" si="85"/>
        <v>42.035498662331406</v>
      </c>
    </row>
    <row r="590" spans="26:86" x14ac:dyDescent="0.5">
      <c r="Z590" s="31">
        <v>43955</v>
      </c>
      <c r="AA590" s="32">
        <v>39.950000000000003</v>
      </c>
      <c r="AB590" s="7">
        <f t="shared" si="86"/>
        <v>40.54223880597015</v>
      </c>
      <c r="CC590" s="31">
        <v>43955</v>
      </c>
      <c r="CD590" s="32">
        <v>39.950000000000003</v>
      </c>
      <c r="CE590" s="7">
        <f t="shared" si="87"/>
        <v>39.303593377051946</v>
      </c>
      <c r="CF590" s="131"/>
      <c r="CG590" s="7">
        <f t="shared" si="84"/>
        <v>2.7052611313660151</v>
      </c>
      <c r="CH590" s="7">
        <f t="shared" si="85"/>
        <v>42.008854508417961</v>
      </c>
    </row>
    <row r="591" spans="26:86" x14ac:dyDescent="0.5">
      <c r="Z591" s="31">
        <v>43956</v>
      </c>
      <c r="AA591" s="32">
        <v>40.9</v>
      </c>
      <c r="AB591" s="7">
        <f t="shared" si="86"/>
        <v>40.575323383084573</v>
      </c>
      <c r="CC591" s="31">
        <v>43956</v>
      </c>
      <c r="CD591" s="32">
        <v>40.9</v>
      </c>
      <c r="CE591" s="7">
        <f t="shared" si="87"/>
        <v>39.319478020066356</v>
      </c>
      <c r="CF591" s="131"/>
      <c r="CG591" s="7">
        <f t="shared" si="84"/>
        <v>2.6815737232620336</v>
      </c>
      <c r="CH591" s="7">
        <f t="shared" si="85"/>
        <v>42.001051743328389</v>
      </c>
    </row>
    <row r="592" spans="26:86" x14ac:dyDescent="0.5">
      <c r="Z592" s="31">
        <v>43957</v>
      </c>
      <c r="AA592" s="32">
        <v>41.68</v>
      </c>
      <c r="AB592" s="7">
        <f t="shared" si="86"/>
        <v>40.612388059701495</v>
      </c>
      <c r="CC592" s="31">
        <v>43957</v>
      </c>
      <c r="CD592" s="32">
        <v>41.68</v>
      </c>
      <c r="CE592" s="7">
        <f t="shared" si="87"/>
        <v>39.342965800961217</v>
      </c>
      <c r="CF592" s="131"/>
      <c r="CG592" s="7">
        <f t="shared" si="84"/>
        <v>2.6655144020385109</v>
      </c>
      <c r="CH592" s="7">
        <f t="shared" si="85"/>
        <v>42.008480202999728</v>
      </c>
    </row>
    <row r="593" spans="26:86" x14ac:dyDescent="0.5">
      <c r="Z593" s="31">
        <v>43958</v>
      </c>
      <c r="AA593" s="32">
        <v>43</v>
      </c>
      <c r="AB593" s="7">
        <f t="shared" si="86"/>
        <v>40.651442786069651</v>
      </c>
      <c r="CC593" s="31">
        <v>43958</v>
      </c>
      <c r="CD593" s="32">
        <v>43</v>
      </c>
      <c r="CE593" s="7">
        <f t="shared" si="87"/>
        <v>39.379354200951653</v>
      </c>
      <c r="CF593" s="131"/>
      <c r="CG593" s="7">
        <f t="shared" si="84"/>
        <v>2.6623605991717696</v>
      </c>
      <c r="CH593" s="7">
        <f t="shared" si="85"/>
        <v>42.041714800123422</v>
      </c>
    </row>
    <row r="594" spans="26:86" x14ac:dyDescent="0.5">
      <c r="Z594" s="31">
        <v>43959</v>
      </c>
      <c r="AA594" s="32">
        <v>43.93</v>
      </c>
      <c r="AB594" s="7">
        <f t="shared" si="86"/>
        <v>40.69502487562189</v>
      </c>
      <c r="CC594" s="31">
        <v>43959</v>
      </c>
      <c r="CD594" s="32">
        <v>43.93</v>
      </c>
      <c r="CE594" s="7">
        <f t="shared" si="87"/>
        <v>39.424634258653633</v>
      </c>
      <c r="CF594" s="131"/>
      <c r="CG594" s="7">
        <f t="shared" si="84"/>
        <v>2.6680582561389912</v>
      </c>
      <c r="CH594" s="7">
        <f t="shared" si="85"/>
        <v>42.092692514792624</v>
      </c>
    </row>
    <row r="595" spans="26:86" x14ac:dyDescent="0.5">
      <c r="Z595" s="31">
        <v>43962</v>
      </c>
      <c r="AA595" s="32">
        <v>45.08</v>
      </c>
      <c r="AB595" s="7">
        <f t="shared" si="86"/>
        <v>40.739701492537307</v>
      </c>
      <c r="CC595" s="31">
        <v>43962</v>
      </c>
      <c r="CD595" s="32">
        <v>45.08</v>
      </c>
      <c r="CE595" s="7">
        <f t="shared" si="87"/>
        <v>39.480906554587428</v>
      </c>
      <c r="CF595" s="131"/>
      <c r="CG595" s="7">
        <f t="shared" si="84"/>
        <v>2.6846974626198232</v>
      </c>
      <c r="CH595" s="7">
        <f t="shared" si="85"/>
        <v>42.165604017207251</v>
      </c>
    </row>
    <row r="596" spans="26:86" x14ac:dyDescent="0.5">
      <c r="Z596" s="31">
        <v>43963</v>
      </c>
      <c r="AA596" s="32">
        <v>44.16</v>
      </c>
      <c r="AB596" s="7">
        <f t="shared" si="86"/>
        <v>40.780049751243773</v>
      </c>
      <c r="CC596" s="31">
        <v>43963</v>
      </c>
      <c r="CD596" s="32">
        <v>44.16</v>
      </c>
      <c r="CE596" s="7">
        <f t="shared" si="87"/>
        <v>39.527464698322881</v>
      </c>
      <c r="CF596" s="131"/>
      <c r="CG596" s="7">
        <f t="shared" ref="CG596:CG659" si="88">CE596-AVERAGE(CE396:CE596)</f>
        <v>2.6916154007903401</v>
      </c>
      <c r="CH596" s="7">
        <f t="shared" ref="CH596:CH659" si="89">CE596+CG596</f>
        <v>42.219080099113221</v>
      </c>
    </row>
    <row r="597" spans="26:86" x14ac:dyDescent="0.5">
      <c r="Z597" s="31">
        <v>43964</v>
      </c>
      <c r="AA597" s="32">
        <v>41.66</v>
      </c>
      <c r="AB597" s="7">
        <f t="shared" si="86"/>
        <v>40.807512437810942</v>
      </c>
      <c r="CC597" s="31">
        <v>43964</v>
      </c>
      <c r="CD597" s="32">
        <v>41.66</v>
      </c>
      <c r="CE597" s="7">
        <f t="shared" si="87"/>
        <v>39.548683955055985</v>
      </c>
      <c r="CF597" s="131"/>
      <c r="CG597" s="7">
        <f t="shared" si="88"/>
        <v>2.6733156213017679</v>
      </c>
      <c r="CH597" s="7">
        <f t="shared" si="89"/>
        <v>42.221999576357753</v>
      </c>
    </row>
    <row r="598" spans="26:86" x14ac:dyDescent="0.5">
      <c r="Z598" s="31">
        <v>43965</v>
      </c>
      <c r="AA598" s="32">
        <v>41.77</v>
      </c>
      <c r="AB598" s="7">
        <f t="shared" si="86"/>
        <v>40.839601990049744</v>
      </c>
      <c r="CC598" s="31">
        <v>43965</v>
      </c>
      <c r="CD598" s="32">
        <v>41.77</v>
      </c>
      <c r="CE598" s="7">
        <f t="shared" si="87"/>
        <v>39.570786602269358</v>
      </c>
      <c r="CF598" s="131"/>
      <c r="CG598" s="7">
        <f t="shared" si="88"/>
        <v>2.6559731575072334</v>
      </c>
      <c r="CH598" s="7">
        <f t="shared" si="89"/>
        <v>42.226759759776591</v>
      </c>
    </row>
    <row r="599" spans="26:86" x14ac:dyDescent="0.5">
      <c r="Z599" s="31">
        <v>43966</v>
      </c>
      <c r="AA599" s="32">
        <v>40.69</v>
      </c>
      <c r="AB599" s="7">
        <f t="shared" si="86"/>
        <v>40.867661691542288</v>
      </c>
      <c r="CC599" s="31">
        <v>43966</v>
      </c>
      <c r="CD599" s="32">
        <v>40.69</v>
      </c>
      <c r="CE599" s="7">
        <f t="shared" si="87"/>
        <v>39.581923053988071</v>
      </c>
      <c r="CF599" s="131"/>
      <c r="CG599" s="7">
        <f t="shared" si="88"/>
        <v>2.6277777858748905</v>
      </c>
      <c r="CH599" s="7">
        <f t="shared" si="89"/>
        <v>42.209700839862961</v>
      </c>
    </row>
    <row r="600" spans="26:86" x14ac:dyDescent="0.5">
      <c r="Z600" s="31">
        <v>43969</v>
      </c>
      <c r="AA600" s="32">
        <v>43.51</v>
      </c>
      <c r="AB600" s="7">
        <f t="shared" si="86"/>
        <v>40.919950248756209</v>
      </c>
      <c r="CC600" s="31">
        <v>43969</v>
      </c>
      <c r="CD600" s="32">
        <v>43.51</v>
      </c>
      <c r="CE600" s="7">
        <f t="shared" si="87"/>
        <v>39.62100839673446</v>
      </c>
      <c r="CF600" s="131"/>
      <c r="CG600" s="7">
        <f t="shared" si="88"/>
        <v>2.6274023825452275</v>
      </c>
      <c r="CH600" s="7">
        <f t="shared" si="89"/>
        <v>42.248410779279688</v>
      </c>
    </row>
    <row r="601" spans="26:86" x14ac:dyDescent="0.5">
      <c r="Z601" s="31">
        <v>43970</v>
      </c>
      <c r="AA601" s="32">
        <v>43.25</v>
      </c>
      <c r="AB601" s="7">
        <f t="shared" si="86"/>
        <v>40.977661691542281</v>
      </c>
      <c r="CC601" s="31">
        <v>43970</v>
      </c>
      <c r="CD601" s="32">
        <v>43.25</v>
      </c>
      <c r="CE601" s="7">
        <f t="shared" si="87"/>
        <v>39.657117765921186</v>
      </c>
      <c r="CF601" s="131"/>
      <c r="CG601" s="7">
        <f t="shared" si="88"/>
        <v>2.6238694066836601</v>
      </c>
      <c r="CH601" s="7">
        <f t="shared" si="89"/>
        <v>42.280987172604846</v>
      </c>
    </row>
    <row r="602" spans="26:86" x14ac:dyDescent="0.5">
      <c r="Z602" s="31">
        <v>43971</v>
      </c>
      <c r="AA602" s="32">
        <v>44.99</v>
      </c>
      <c r="AB602" s="7">
        <f t="shared" si="86"/>
        <v>41.044626865671638</v>
      </c>
      <c r="CC602" s="31">
        <v>43971</v>
      </c>
      <c r="CD602" s="32">
        <v>44.99</v>
      </c>
      <c r="CE602" s="7">
        <f t="shared" si="87"/>
        <v>39.710181270737891</v>
      </c>
      <c r="CF602" s="131"/>
      <c r="CG602" s="7">
        <f t="shared" si="88"/>
        <v>2.6370186975060008</v>
      </c>
      <c r="CH602" s="7">
        <f t="shared" si="89"/>
        <v>42.347199968243892</v>
      </c>
    </row>
    <row r="603" spans="26:86" x14ac:dyDescent="0.5">
      <c r="Z603" s="31">
        <v>43972</v>
      </c>
      <c r="AA603" s="32">
        <v>44.96</v>
      </c>
      <c r="AB603" s="7">
        <f t="shared" si="86"/>
        <v>41.111940298507463</v>
      </c>
      <c r="CC603" s="31">
        <v>43972</v>
      </c>
      <c r="CD603" s="32">
        <v>44.96</v>
      </c>
      <c r="CE603" s="7">
        <f t="shared" si="87"/>
        <v>39.762418273019108</v>
      </c>
      <c r="CF603" s="131"/>
      <c r="CG603" s="7">
        <f t="shared" si="88"/>
        <v>2.6490688567496505</v>
      </c>
      <c r="CH603" s="7">
        <f t="shared" si="89"/>
        <v>42.411487129768759</v>
      </c>
    </row>
    <row r="604" spans="26:86" x14ac:dyDescent="0.5">
      <c r="Z604" s="31">
        <v>43973</v>
      </c>
      <c r="AA604" s="32">
        <v>45.21</v>
      </c>
      <c r="AB604" s="7">
        <f t="shared" si="86"/>
        <v>41.171393034825869</v>
      </c>
      <c r="CC604" s="31">
        <v>43973</v>
      </c>
      <c r="CD604" s="32">
        <v>45.21</v>
      </c>
      <c r="CE604" s="7">
        <f t="shared" si="87"/>
        <v>39.816623066322407</v>
      </c>
      <c r="CF604" s="131"/>
      <c r="CG604" s="7">
        <f t="shared" si="88"/>
        <v>2.6628951065847204</v>
      </c>
      <c r="CH604" s="7">
        <f t="shared" si="89"/>
        <v>42.479518172907127</v>
      </c>
    </row>
    <row r="605" spans="26:86" x14ac:dyDescent="0.5">
      <c r="Z605" s="31">
        <v>43977</v>
      </c>
      <c r="AA605" s="32">
        <v>47.61</v>
      </c>
      <c r="AB605" s="7">
        <f t="shared" si="86"/>
        <v>41.239701492537307</v>
      </c>
      <c r="CC605" s="31">
        <v>43977</v>
      </c>
      <c r="CD605" s="32">
        <v>47.61</v>
      </c>
      <c r="CE605" s="7">
        <f t="shared" si="87"/>
        <v>39.894169105463476</v>
      </c>
      <c r="CF605" s="131"/>
      <c r="CG605" s="7">
        <f t="shared" si="88"/>
        <v>2.6997846926631084</v>
      </c>
      <c r="CH605" s="7">
        <f t="shared" si="89"/>
        <v>42.593953798126584</v>
      </c>
    </row>
    <row r="606" spans="26:86" x14ac:dyDescent="0.5">
      <c r="Z606" s="31">
        <v>43978</v>
      </c>
      <c r="AA606" s="32">
        <v>47.68</v>
      </c>
      <c r="AB606" s="7">
        <f t="shared" si="86"/>
        <v>41.307761194029844</v>
      </c>
      <c r="CC606" s="31">
        <v>43978</v>
      </c>
      <c r="CD606" s="32">
        <v>47.68</v>
      </c>
      <c r="CE606" s="7">
        <f t="shared" si="87"/>
        <v>39.97164005963797</v>
      </c>
      <c r="CF606" s="131"/>
      <c r="CG606" s="7">
        <f t="shared" si="88"/>
        <v>2.7363265246363113</v>
      </c>
      <c r="CH606" s="7">
        <f t="shared" si="89"/>
        <v>42.707966584274281</v>
      </c>
    </row>
    <row r="607" spans="26:86" x14ac:dyDescent="0.5">
      <c r="Z607" s="31">
        <v>43979</v>
      </c>
      <c r="AA607" s="32">
        <v>47.2</v>
      </c>
      <c r="AB607" s="7">
        <f t="shared" si="86"/>
        <v>41.379203980099497</v>
      </c>
      <c r="CC607" s="31">
        <v>43979</v>
      </c>
      <c r="CD607" s="32">
        <v>47.2</v>
      </c>
      <c r="CE607" s="7">
        <f t="shared" si="87"/>
        <v>40.043564039144059</v>
      </c>
      <c r="CF607" s="131"/>
      <c r="CG607" s="7">
        <f t="shared" si="88"/>
        <v>2.7670177633951525</v>
      </c>
      <c r="CH607" s="7">
        <f t="shared" si="89"/>
        <v>42.810581802539211</v>
      </c>
    </row>
    <row r="608" spans="26:86" x14ac:dyDescent="0.5">
      <c r="Z608" s="31">
        <v>43980</v>
      </c>
      <c r="AA608" s="32">
        <v>47.6</v>
      </c>
      <c r="AB608" s="7">
        <f t="shared" si="86"/>
        <v>41.451492537313435</v>
      </c>
      <c r="CC608" s="31">
        <v>43980</v>
      </c>
      <c r="CD608" s="32">
        <v>47.6</v>
      </c>
      <c r="CE608" s="7">
        <f t="shared" si="87"/>
        <v>40.118752456665014</v>
      </c>
      <c r="CF608" s="131"/>
      <c r="CG608" s="7">
        <f t="shared" si="88"/>
        <v>2.8006644270696981</v>
      </c>
      <c r="CH608" s="7">
        <f t="shared" si="89"/>
        <v>42.919416883734712</v>
      </c>
    </row>
    <row r="609" spans="26:86" x14ac:dyDescent="0.5">
      <c r="Z609" s="31">
        <v>43983</v>
      </c>
      <c r="AA609" s="32">
        <v>48.25</v>
      </c>
      <c r="AB609" s="7">
        <f t="shared" si="86"/>
        <v>41.52442786069652</v>
      </c>
      <c r="CC609" s="31">
        <v>43983</v>
      </c>
      <c r="CD609" s="32">
        <v>48.25</v>
      </c>
      <c r="CE609" s="7">
        <f t="shared" si="87"/>
        <v>40.199660392419595</v>
      </c>
      <c r="CF609" s="131"/>
      <c r="CG609" s="7">
        <f t="shared" si="88"/>
        <v>2.8397182351516221</v>
      </c>
      <c r="CH609" s="7">
        <f t="shared" si="89"/>
        <v>43.039378627571217</v>
      </c>
    </row>
    <row r="610" spans="26:86" x14ac:dyDescent="0.5">
      <c r="Z610" s="31">
        <v>43984</v>
      </c>
      <c r="AA610" s="32">
        <v>49.83</v>
      </c>
      <c r="AB610" s="7">
        <f t="shared" si="86"/>
        <v>41.612537313432831</v>
      </c>
      <c r="CC610" s="31">
        <v>43984</v>
      </c>
      <c r="CD610" s="32">
        <v>49.83</v>
      </c>
      <c r="CE610" s="7">
        <f t="shared" si="87"/>
        <v>40.29548466712189</v>
      </c>
      <c r="CF610" s="131"/>
      <c r="CG610" s="7">
        <f t="shared" si="88"/>
        <v>2.8932281301905931</v>
      </c>
      <c r="CH610" s="7">
        <f t="shared" si="89"/>
        <v>43.188712797312483</v>
      </c>
    </row>
    <row r="611" spans="26:86" x14ac:dyDescent="0.5">
      <c r="Z611" s="31">
        <v>43985</v>
      </c>
      <c r="AA611" s="32">
        <v>51.6</v>
      </c>
      <c r="AB611" s="7">
        <f t="shared" si="86"/>
        <v>41.714477611940289</v>
      </c>
      <c r="CC611" s="31">
        <v>43985</v>
      </c>
      <c r="CD611" s="32">
        <v>51.6</v>
      </c>
      <c r="CE611" s="7">
        <f t="shared" si="87"/>
        <v>40.407967406752519</v>
      </c>
      <c r="CF611" s="131"/>
      <c r="CG611" s="7">
        <f t="shared" si="88"/>
        <v>2.9628031974330682</v>
      </c>
      <c r="CH611" s="7">
        <f t="shared" si="89"/>
        <v>43.370770604185587</v>
      </c>
    </row>
    <row r="612" spans="26:86" x14ac:dyDescent="0.5">
      <c r="Z612" s="31">
        <v>43986</v>
      </c>
      <c r="AA612" s="32">
        <v>51.32</v>
      </c>
      <c r="AB612" s="7">
        <f t="shared" si="86"/>
        <v>41.810597014925364</v>
      </c>
      <c r="CC612" s="31">
        <v>43986</v>
      </c>
      <c r="CD612" s="32">
        <v>51.32</v>
      </c>
      <c r="CE612" s="7">
        <f t="shared" si="87"/>
        <v>40.516544845491303</v>
      </c>
      <c r="CF612" s="131"/>
      <c r="CG612" s="7">
        <f t="shared" si="88"/>
        <v>3.0279434938275145</v>
      </c>
      <c r="CH612" s="7">
        <f t="shared" si="89"/>
        <v>43.544488339318818</v>
      </c>
    </row>
    <row r="613" spans="26:86" x14ac:dyDescent="0.5">
      <c r="Z613" s="31">
        <v>43987</v>
      </c>
      <c r="AA613" s="32">
        <v>53.15</v>
      </c>
      <c r="AB613" s="7">
        <f t="shared" si="86"/>
        <v>41.90756218905473</v>
      </c>
      <c r="CC613" s="31">
        <v>43987</v>
      </c>
      <c r="CD613" s="32">
        <v>53.15</v>
      </c>
      <c r="CE613" s="7">
        <f t="shared" si="87"/>
        <v>40.642250866929203</v>
      </c>
      <c r="CF613" s="131"/>
      <c r="CG613" s="7">
        <f t="shared" si="88"/>
        <v>3.1096797556893776</v>
      </c>
      <c r="CH613" s="7">
        <f t="shared" si="89"/>
        <v>43.75193062261858</v>
      </c>
    </row>
    <row r="614" spans="26:86" x14ac:dyDescent="0.5">
      <c r="Z614" s="31">
        <v>43990</v>
      </c>
      <c r="AA614" s="32">
        <v>52.82</v>
      </c>
      <c r="AB614" s="7">
        <f t="shared" si="86"/>
        <v>41.997213930348252</v>
      </c>
      <c r="CC614" s="31">
        <v>43990</v>
      </c>
      <c r="CD614" s="32">
        <v>52.82</v>
      </c>
      <c r="CE614" s="7">
        <f t="shared" si="87"/>
        <v>40.763422500094087</v>
      </c>
      <c r="CF614" s="131"/>
      <c r="CG614" s="7">
        <f t="shared" si="88"/>
        <v>3.1864270821964666</v>
      </c>
      <c r="CH614" s="7">
        <f t="shared" si="89"/>
        <v>43.949849582290554</v>
      </c>
    </row>
    <row r="615" spans="26:86" x14ac:dyDescent="0.5">
      <c r="Z615" s="31">
        <v>43991</v>
      </c>
      <c r="AA615" s="32">
        <v>52.07</v>
      </c>
      <c r="AB615" s="7">
        <f t="shared" si="86"/>
        <v>42.079402985074623</v>
      </c>
      <c r="CC615" s="31">
        <v>43991</v>
      </c>
      <c r="CD615" s="32">
        <v>52.07</v>
      </c>
      <c r="CE615" s="7">
        <f t="shared" si="87"/>
        <v>40.875925758799617</v>
      </c>
      <c r="CF615" s="131"/>
      <c r="CG615" s="7">
        <f t="shared" si="88"/>
        <v>3.2541302656067046</v>
      </c>
      <c r="CH615" s="7">
        <f t="shared" si="89"/>
        <v>44.130056024406322</v>
      </c>
    </row>
    <row r="616" spans="26:86" x14ac:dyDescent="0.5">
      <c r="Z616" s="31">
        <v>43992</v>
      </c>
      <c r="AA616" s="32">
        <v>50.82</v>
      </c>
      <c r="AB616" s="7">
        <f t="shared" si="86"/>
        <v>42.150348258706458</v>
      </c>
      <c r="CC616" s="31">
        <v>43992</v>
      </c>
      <c r="CD616" s="32">
        <v>50.82</v>
      </c>
      <c r="CE616" s="7">
        <f t="shared" si="87"/>
        <v>40.974871771149871</v>
      </c>
      <c r="CF616" s="131"/>
      <c r="CG616" s="7">
        <f t="shared" si="88"/>
        <v>3.3080160514344286</v>
      </c>
      <c r="CH616" s="7">
        <f t="shared" si="89"/>
        <v>44.2828878225843</v>
      </c>
    </row>
    <row r="617" spans="26:86" x14ac:dyDescent="0.5">
      <c r="Z617" s="31">
        <v>43993</v>
      </c>
      <c r="AA617" s="32">
        <v>47.07</v>
      </c>
      <c r="AB617" s="7">
        <f t="shared" si="86"/>
        <v>42.206666666666663</v>
      </c>
      <c r="CC617" s="31">
        <v>43993</v>
      </c>
      <c r="CD617" s="32">
        <v>47.07</v>
      </c>
      <c r="CE617" s="7">
        <f t="shared" si="87"/>
        <v>41.035519813227985</v>
      </c>
      <c r="CF617" s="131"/>
      <c r="CG617" s="7">
        <f t="shared" si="88"/>
        <v>3.323491845284174</v>
      </c>
      <c r="CH617" s="7">
        <f t="shared" si="89"/>
        <v>44.359011658512159</v>
      </c>
    </row>
    <row r="618" spans="26:86" x14ac:dyDescent="0.5">
      <c r="Z618" s="31">
        <v>43994</v>
      </c>
      <c r="AA618" s="32">
        <v>49.22</v>
      </c>
      <c r="AB618" s="7">
        <f t="shared" si="86"/>
        <v>42.27099502487561</v>
      </c>
      <c r="CC618" s="31">
        <v>43994</v>
      </c>
      <c r="CD618" s="32">
        <v>49.22</v>
      </c>
      <c r="CE618" s="7">
        <f t="shared" si="87"/>
        <v>41.116957427026712</v>
      </c>
      <c r="CF618" s="131"/>
      <c r="CG618" s="7">
        <f t="shared" si="88"/>
        <v>3.3595666027950131</v>
      </c>
      <c r="CH618" s="7">
        <f t="shared" si="89"/>
        <v>44.476524029821725</v>
      </c>
    </row>
    <row r="619" spans="26:86" x14ac:dyDescent="0.5">
      <c r="Z619" s="31">
        <v>43997</v>
      </c>
      <c r="AA619" s="32">
        <v>51.29</v>
      </c>
      <c r="AB619" s="7">
        <f t="shared" si="86"/>
        <v>42.344079601990039</v>
      </c>
      <c r="CC619" s="31">
        <v>43997</v>
      </c>
      <c r="CD619" s="32">
        <v>51.29</v>
      </c>
      <c r="CE619" s="7">
        <f t="shared" si="87"/>
        <v>41.218181731235397</v>
      </c>
      <c r="CF619" s="131"/>
      <c r="CG619" s="7">
        <f t="shared" si="88"/>
        <v>3.4151522126976417</v>
      </c>
      <c r="CH619" s="7">
        <f t="shared" si="89"/>
        <v>44.633333943933039</v>
      </c>
    </row>
    <row r="620" spans="26:86" x14ac:dyDescent="0.5">
      <c r="Z620" s="31">
        <v>43998</v>
      </c>
      <c r="AA620" s="32">
        <v>52.97</v>
      </c>
      <c r="AB620" s="7">
        <f t="shared" si="86"/>
        <v>42.422985074626851</v>
      </c>
      <c r="CC620" s="31">
        <v>43998</v>
      </c>
      <c r="CD620" s="32">
        <v>52.97</v>
      </c>
      <c r="CE620" s="7">
        <f t="shared" si="87"/>
        <v>41.335115246347485</v>
      </c>
      <c r="CF620" s="131"/>
      <c r="CG620" s="7">
        <f t="shared" si="88"/>
        <v>3.4861160207839674</v>
      </c>
      <c r="CH620" s="7">
        <f t="shared" si="89"/>
        <v>44.821231267131452</v>
      </c>
    </row>
    <row r="621" spans="26:86" x14ac:dyDescent="0.5">
      <c r="Z621" s="31">
        <v>43999</v>
      </c>
      <c r="AA621" s="32">
        <v>53.02</v>
      </c>
      <c r="AB621" s="7">
        <f t="shared" si="86"/>
        <v>42.500497512437803</v>
      </c>
      <c r="CC621" s="31">
        <v>43999</v>
      </c>
      <c r="CD621" s="32">
        <v>53.02</v>
      </c>
      <c r="CE621" s="7">
        <f t="shared" si="87"/>
        <v>41.451382756334077</v>
      </c>
      <c r="CF621" s="131"/>
      <c r="CG621" s="7">
        <f t="shared" si="88"/>
        <v>3.5560999657270358</v>
      </c>
      <c r="CH621" s="7">
        <f t="shared" si="89"/>
        <v>45.007482722061113</v>
      </c>
    </row>
    <row r="622" spans="26:86" x14ac:dyDescent="0.5">
      <c r="Z622" s="31">
        <v>44000</v>
      </c>
      <c r="AA622" s="32">
        <v>54.33</v>
      </c>
      <c r="AB622" s="7">
        <f t="shared" si="86"/>
        <v>42.58308457711442</v>
      </c>
      <c r="CC622" s="31">
        <v>44000</v>
      </c>
      <c r="CD622" s="32">
        <v>54.33</v>
      </c>
      <c r="CE622" s="7">
        <f t="shared" si="87"/>
        <v>41.579528201544683</v>
      </c>
      <c r="CF622" s="131"/>
      <c r="CG622" s="7">
        <f t="shared" si="88"/>
        <v>3.6376006170420467</v>
      </c>
      <c r="CH622" s="7">
        <f t="shared" si="89"/>
        <v>45.21712881858673</v>
      </c>
    </row>
    <row r="623" spans="26:86" x14ac:dyDescent="0.5">
      <c r="Z623" s="31">
        <v>44001</v>
      </c>
      <c r="AA623" s="32">
        <v>53.08</v>
      </c>
      <c r="AB623" s="7">
        <f t="shared" si="86"/>
        <v>42.663582089552229</v>
      </c>
      <c r="CC623" s="31">
        <v>44001</v>
      </c>
      <c r="CD623" s="32">
        <v>53.08</v>
      </c>
      <c r="CE623" s="7">
        <f t="shared" si="87"/>
        <v>41.693960756753199</v>
      </c>
      <c r="CF623" s="131"/>
      <c r="CG623" s="7">
        <f t="shared" si="88"/>
        <v>3.705051535384392</v>
      </c>
      <c r="CH623" s="7">
        <f t="shared" si="89"/>
        <v>45.399012292137591</v>
      </c>
    </row>
    <row r="624" spans="26:86" x14ac:dyDescent="0.5">
      <c r="Z624" s="31">
        <v>44004</v>
      </c>
      <c r="AA624" s="32">
        <v>51.67</v>
      </c>
      <c r="AB624" s="7">
        <f t="shared" si="86"/>
        <v>42.727313432835814</v>
      </c>
      <c r="CC624" s="31">
        <v>44004</v>
      </c>
      <c r="CD624" s="32">
        <v>51.67</v>
      </c>
      <c r="CE624" s="7">
        <f t="shared" si="87"/>
        <v>41.793224828825309</v>
      </c>
      <c r="CF624" s="131"/>
      <c r="CG624" s="7">
        <f t="shared" si="88"/>
        <v>3.7571673068448916</v>
      </c>
      <c r="CH624" s="7">
        <f t="shared" si="89"/>
        <v>45.550392135670201</v>
      </c>
    </row>
    <row r="625" spans="26:86" x14ac:dyDescent="0.5">
      <c r="Z625" s="31">
        <v>44005</v>
      </c>
      <c r="AA625" s="32">
        <v>51.31</v>
      </c>
      <c r="AB625" s="7">
        <f t="shared" si="86"/>
        <v>42.778855721393022</v>
      </c>
      <c r="CC625" s="31">
        <v>44005</v>
      </c>
      <c r="CD625" s="32">
        <v>51.31</v>
      </c>
      <c r="CE625" s="7">
        <f t="shared" si="87"/>
        <v>41.88791910913551</v>
      </c>
      <c r="CF625" s="131"/>
      <c r="CG625" s="7">
        <f t="shared" si="88"/>
        <v>3.8046695652703804</v>
      </c>
      <c r="CH625" s="7">
        <f t="shared" si="89"/>
        <v>45.69258867440589</v>
      </c>
    </row>
    <row r="626" spans="26:86" x14ac:dyDescent="0.5">
      <c r="Z626" s="31">
        <v>44006</v>
      </c>
      <c r="AA626" s="32">
        <v>49.51</v>
      </c>
      <c r="AB626" s="7">
        <f t="shared" si="86"/>
        <v>42.822786069651727</v>
      </c>
      <c r="CC626" s="31">
        <v>44006</v>
      </c>
      <c r="CD626" s="32">
        <v>49.51</v>
      </c>
      <c r="CE626" s="7">
        <f t="shared" si="87"/>
        <v>41.963760710039637</v>
      </c>
      <c r="CF626" s="131"/>
      <c r="CG626" s="7">
        <f t="shared" si="88"/>
        <v>3.8333515987537439</v>
      </c>
      <c r="CH626" s="7">
        <f t="shared" si="89"/>
        <v>45.79711230879338</v>
      </c>
    </row>
    <row r="627" spans="26:86" x14ac:dyDescent="0.5">
      <c r="Z627" s="31">
        <v>44007</v>
      </c>
      <c r="AA627" s="32">
        <v>49.54</v>
      </c>
      <c r="AB627" s="7">
        <f t="shared" si="86"/>
        <v>42.865472636815916</v>
      </c>
      <c r="CC627" s="31">
        <v>44007</v>
      </c>
      <c r="CD627" s="32">
        <v>49.54</v>
      </c>
      <c r="CE627" s="7">
        <f t="shared" si="87"/>
        <v>42.039146175611386</v>
      </c>
      <c r="CF627" s="131"/>
      <c r="CG627" s="7">
        <f t="shared" si="88"/>
        <v>3.8616220043699698</v>
      </c>
      <c r="CH627" s="7">
        <f t="shared" si="89"/>
        <v>45.900768179981355</v>
      </c>
    </row>
    <row r="628" spans="26:86" x14ac:dyDescent="0.5">
      <c r="Z628" s="31">
        <v>44008</v>
      </c>
      <c r="AA628" s="32">
        <v>46.24</v>
      </c>
      <c r="AB628" s="7">
        <f t="shared" si="86"/>
        <v>42.897860696517398</v>
      </c>
      <c r="CC628" s="31">
        <v>44008</v>
      </c>
      <c r="CD628" s="32">
        <v>46.24</v>
      </c>
      <c r="CE628" s="7">
        <f t="shared" si="87"/>
        <v>42.080945716152563</v>
      </c>
      <c r="CF628" s="131"/>
      <c r="CG628" s="7">
        <f t="shared" si="88"/>
        <v>3.8564530222715803</v>
      </c>
      <c r="CH628" s="7">
        <f t="shared" si="89"/>
        <v>45.937398738424143</v>
      </c>
    </row>
    <row r="629" spans="26:86" x14ac:dyDescent="0.5">
      <c r="Z629" s="31">
        <v>44011</v>
      </c>
      <c r="AA629" s="32">
        <v>47.88</v>
      </c>
      <c r="AB629" s="7">
        <f t="shared" si="86"/>
        <v>42.935572139303467</v>
      </c>
      <c r="CC629" s="31">
        <v>44011</v>
      </c>
      <c r="CD629" s="32">
        <v>47.88</v>
      </c>
      <c r="CE629" s="7">
        <f t="shared" si="87"/>
        <v>42.138647748827658</v>
      </c>
      <c r="CF629" s="131"/>
      <c r="CG629" s="7">
        <f t="shared" si="88"/>
        <v>3.8672786425544103</v>
      </c>
      <c r="CH629" s="7">
        <f t="shared" si="89"/>
        <v>46.005926391382069</v>
      </c>
    </row>
    <row r="630" spans="26:86" x14ac:dyDescent="0.5">
      <c r="Z630" s="31">
        <v>44012</v>
      </c>
      <c r="AA630" s="32">
        <v>49.92</v>
      </c>
      <c r="AB630" s="7">
        <f t="shared" si="86"/>
        <v>42.982039800995011</v>
      </c>
      <c r="CC630" s="31">
        <v>44012</v>
      </c>
      <c r="CD630" s="32">
        <v>49.92</v>
      </c>
      <c r="CE630" s="7">
        <f t="shared" si="87"/>
        <v>42.216074139386592</v>
      </c>
      <c r="CF630" s="131"/>
      <c r="CG630" s="7">
        <f t="shared" si="88"/>
        <v>3.8978326878922331</v>
      </c>
      <c r="CH630" s="7">
        <f t="shared" si="89"/>
        <v>46.113906827278825</v>
      </c>
    </row>
    <row r="631" spans="26:86" x14ac:dyDescent="0.5">
      <c r="Z631" s="31">
        <v>44013</v>
      </c>
      <c r="AA631" s="32">
        <v>50.16</v>
      </c>
      <c r="AB631" s="7">
        <f t="shared" si="86"/>
        <v>43.031691542288549</v>
      </c>
      <c r="CC631" s="31">
        <v>44013</v>
      </c>
      <c r="CD631" s="32">
        <v>50.16</v>
      </c>
      <c r="CE631" s="7">
        <f t="shared" si="87"/>
        <v>42.29511817780066</v>
      </c>
      <c r="CF631" s="131"/>
      <c r="CG631" s="7">
        <f t="shared" si="88"/>
        <v>3.9299767254028737</v>
      </c>
      <c r="CH631" s="7">
        <f t="shared" si="89"/>
        <v>46.225094903203534</v>
      </c>
    </row>
    <row r="632" spans="26:86" x14ac:dyDescent="0.5">
      <c r="Z632" s="31">
        <v>44014</v>
      </c>
      <c r="AA632" s="32">
        <v>49.91</v>
      </c>
      <c r="AB632" s="7">
        <f t="shared" si="86"/>
        <v>43.078208955223872</v>
      </c>
      <c r="CC632" s="31">
        <v>44014</v>
      </c>
      <c r="CD632" s="32">
        <v>49.91</v>
      </c>
      <c r="CE632" s="7">
        <f t="shared" si="87"/>
        <v>42.370888146180754</v>
      </c>
      <c r="CF632" s="131"/>
      <c r="CG632" s="7">
        <f t="shared" si="88"/>
        <v>3.9588504997249885</v>
      </c>
      <c r="CH632" s="7">
        <f t="shared" si="89"/>
        <v>46.329738645905742</v>
      </c>
    </row>
    <row r="633" spans="26:86" x14ac:dyDescent="0.5">
      <c r="Z633" s="31">
        <v>44018</v>
      </c>
      <c r="AA633" s="32">
        <v>50.14</v>
      </c>
      <c r="AB633" s="7">
        <f t="shared" si="86"/>
        <v>43.125522388059679</v>
      </c>
      <c r="CC633" s="31">
        <v>44018</v>
      </c>
      <c r="CD633" s="32">
        <v>50.14</v>
      </c>
      <c r="CE633" s="7">
        <f t="shared" si="87"/>
        <v>42.448192741741146</v>
      </c>
      <c r="CF633" s="131"/>
      <c r="CG633" s="7">
        <f t="shared" si="88"/>
        <v>3.9892547495977837</v>
      </c>
      <c r="CH633" s="7">
        <f t="shared" si="89"/>
        <v>46.437447491338929</v>
      </c>
    </row>
    <row r="634" spans="26:86" x14ac:dyDescent="0.5">
      <c r="Z634" s="31">
        <v>44019</v>
      </c>
      <c r="AA634" s="32">
        <v>49.02</v>
      </c>
      <c r="AB634" s="7">
        <f t="shared" si="86"/>
        <v>43.166915422885559</v>
      </c>
      <c r="CC634" s="31">
        <v>44019</v>
      </c>
      <c r="CD634" s="32">
        <v>49.02</v>
      </c>
      <c r="CE634" s="7">
        <f t="shared" si="87"/>
        <v>42.513583858738748</v>
      </c>
      <c r="CF634" s="131"/>
      <c r="CG634" s="7">
        <f t="shared" si="88"/>
        <v>4.0078003200208414</v>
      </c>
      <c r="CH634" s="7">
        <f t="shared" si="89"/>
        <v>46.52138417875959</v>
      </c>
    </row>
    <row r="635" spans="26:86" x14ac:dyDescent="0.5">
      <c r="Z635" s="31">
        <v>44020</v>
      </c>
      <c r="AA635" s="32">
        <v>50.35</v>
      </c>
      <c r="AB635" s="7">
        <f t="shared" si="86"/>
        <v>43.214029850746265</v>
      </c>
      <c r="CC635" s="31">
        <v>44020</v>
      </c>
      <c r="CD635" s="32">
        <v>50.35</v>
      </c>
      <c r="CE635" s="7">
        <f t="shared" si="87"/>
        <v>42.591558148701552</v>
      </c>
      <c r="CF635" s="131"/>
      <c r="CG635" s="7">
        <f t="shared" si="88"/>
        <v>4.0389263879734045</v>
      </c>
      <c r="CH635" s="7">
        <f t="shared" si="89"/>
        <v>46.630484536674956</v>
      </c>
    </row>
    <row r="636" spans="26:86" x14ac:dyDescent="0.5">
      <c r="Z636" s="31">
        <v>44021</v>
      </c>
      <c r="AA636" s="32">
        <v>49.9</v>
      </c>
      <c r="AB636" s="7">
        <f t="shared" si="86"/>
        <v>43.262985074626862</v>
      </c>
      <c r="CC636" s="31">
        <v>44021</v>
      </c>
      <c r="CD636" s="32">
        <v>49.9</v>
      </c>
      <c r="CE636" s="7">
        <f t="shared" si="87"/>
        <v>42.664278963142337</v>
      </c>
      <c r="CF636" s="131"/>
      <c r="CG636" s="7">
        <f t="shared" si="88"/>
        <v>4.0647780152112176</v>
      </c>
      <c r="CH636" s="7">
        <f t="shared" si="89"/>
        <v>46.729056978353555</v>
      </c>
    </row>
    <row r="637" spans="26:86" x14ac:dyDescent="0.5">
      <c r="Z637" s="31">
        <v>44022</v>
      </c>
      <c r="AA637" s="32">
        <v>50.09</v>
      </c>
      <c r="AB637" s="7">
        <f t="shared" si="86"/>
        <v>43.312537313432827</v>
      </c>
      <c r="CC637" s="31">
        <v>44022</v>
      </c>
      <c r="CD637" s="32">
        <v>50.09</v>
      </c>
      <c r="CE637" s="7">
        <f t="shared" si="87"/>
        <v>42.738166734653362</v>
      </c>
      <c r="CF637" s="131"/>
      <c r="CG637" s="7">
        <f t="shared" si="88"/>
        <v>4.0917699024883945</v>
      </c>
      <c r="CH637" s="7">
        <f t="shared" si="89"/>
        <v>46.829936637141756</v>
      </c>
    </row>
    <row r="638" spans="26:86" x14ac:dyDescent="0.5">
      <c r="Z638" s="31">
        <v>44025</v>
      </c>
      <c r="AA638" s="32">
        <v>49.2</v>
      </c>
      <c r="AB638" s="7">
        <f t="shared" si="86"/>
        <v>43.357313432835809</v>
      </c>
      <c r="CC638" s="31">
        <v>44025</v>
      </c>
      <c r="CD638" s="32">
        <v>49.2</v>
      </c>
      <c r="CE638" s="7">
        <f t="shared" si="87"/>
        <v>42.802463583064771</v>
      </c>
      <c r="CF638" s="131"/>
      <c r="CG638" s="7">
        <f t="shared" si="88"/>
        <v>4.109191958853323</v>
      </c>
      <c r="CH638" s="7">
        <f t="shared" si="89"/>
        <v>46.911655541918094</v>
      </c>
    </row>
    <row r="639" spans="26:86" x14ac:dyDescent="0.5">
      <c r="Z639" s="31">
        <v>44026</v>
      </c>
      <c r="AA639" s="32">
        <v>50.71</v>
      </c>
      <c r="AB639" s="7">
        <f t="shared" si="86"/>
        <v>43.408805970149245</v>
      </c>
      <c r="CC639" s="31">
        <v>44026</v>
      </c>
      <c r="CD639" s="32">
        <v>50.71</v>
      </c>
      <c r="CE639" s="7">
        <f t="shared" si="87"/>
        <v>42.881145537462139</v>
      </c>
      <c r="CF639" s="131"/>
      <c r="CG639" s="7">
        <f t="shared" si="88"/>
        <v>4.1409531734901179</v>
      </c>
      <c r="CH639" s="7">
        <f t="shared" si="89"/>
        <v>47.022098710952257</v>
      </c>
    </row>
    <row r="640" spans="26:86" x14ac:dyDescent="0.5">
      <c r="Z640" s="31">
        <v>44027</v>
      </c>
      <c r="AA640" s="32">
        <v>51.85</v>
      </c>
      <c r="AB640" s="7">
        <f t="shared" si="86"/>
        <v>43.465024875621886</v>
      </c>
      <c r="CC640" s="31">
        <v>44027</v>
      </c>
      <c r="CD640" s="32">
        <v>51.85</v>
      </c>
      <c r="CE640" s="7">
        <f t="shared" si="87"/>
        <v>42.970387870422719</v>
      </c>
      <c r="CF640" s="131"/>
      <c r="CG640" s="7">
        <f t="shared" si="88"/>
        <v>4.1831822476283094</v>
      </c>
      <c r="CH640" s="7">
        <f t="shared" si="89"/>
        <v>47.153570118051029</v>
      </c>
    </row>
    <row r="641" spans="26:86" x14ac:dyDescent="0.5">
      <c r="Z641" s="31">
        <v>44028</v>
      </c>
      <c r="AA641" s="32">
        <v>51.22</v>
      </c>
      <c r="AB641" s="7">
        <f t="shared" si="86"/>
        <v>43.526417910447748</v>
      </c>
      <c r="CC641" s="31">
        <v>44028</v>
      </c>
      <c r="CD641" s="32">
        <v>51.22</v>
      </c>
      <c r="CE641" s="7">
        <f t="shared" si="87"/>
        <v>43.052473563254338</v>
      </c>
      <c r="CF641" s="131"/>
      <c r="CG641" s="7">
        <f t="shared" si="88"/>
        <v>4.2181115992892444</v>
      </c>
      <c r="CH641" s="7">
        <f t="shared" si="89"/>
        <v>47.270585162543583</v>
      </c>
    </row>
    <row r="642" spans="26:86" x14ac:dyDescent="0.5">
      <c r="Z642" s="31">
        <v>44029</v>
      </c>
      <c r="AA642" s="32">
        <v>51.82</v>
      </c>
      <c r="AB642" s="7">
        <f t="shared" si="86"/>
        <v>43.596069651741281</v>
      </c>
      <c r="CC642" s="31">
        <v>44029</v>
      </c>
      <c r="CD642" s="32">
        <v>51.82</v>
      </c>
      <c r="CE642" s="7">
        <f t="shared" si="87"/>
        <v>43.139712632276684</v>
      </c>
      <c r="CF642" s="131"/>
      <c r="CG642" s="7">
        <f t="shared" si="88"/>
        <v>4.2579704923138166</v>
      </c>
      <c r="CH642" s="7">
        <f t="shared" si="89"/>
        <v>47.3976831245905</v>
      </c>
    </row>
    <row r="643" spans="26:86" x14ac:dyDescent="0.5">
      <c r="Z643" s="31">
        <v>44032</v>
      </c>
      <c r="AA643" s="32">
        <v>51.62</v>
      </c>
      <c r="AB643" s="7">
        <f t="shared" si="86"/>
        <v>43.668407960198998</v>
      </c>
      <c r="CC643" s="31">
        <v>44032</v>
      </c>
      <c r="CD643" s="32">
        <v>51.62</v>
      </c>
      <c r="CE643" s="7">
        <f t="shared" si="87"/>
        <v>43.224093601109757</v>
      </c>
      <c r="CF643" s="131"/>
      <c r="CG643" s="7">
        <f t="shared" si="88"/>
        <v>4.2947229455226505</v>
      </c>
      <c r="CH643" s="7">
        <f t="shared" si="89"/>
        <v>47.518816546632408</v>
      </c>
    </row>
    <row r="644" spans="26:86" x14ac:dyDescent="0.5">
      <c r="Z644" s="31">
        <v>44033</v>
      </c>
      <c r="AA644" s="32">
        <v>53.45</v>
      </c>
      <c r="AB644" s="7">
        <f t="shared" si="86"/>
        <v>43.756666666666668</v>
      </c>
      <c r="CC644" s="31">
        <v>44033</v>
      </c>
      <c r="CD644" s="32">
        <v>53.45</v>
      </c>
      <c r="CE644" s="7">
        <f t="shared" si="87"/>
        <v>43.325843913536524</v>
      </c>
      <c r="CF644" s="131"/>
      <c r="CG644" s="7">
        <f t="shared" si="88"/>
        <v>4.3484404618192727</v>
      </c>
      <c r="CH644" s="7">
        <f t="shared" si="89"/>
        <v>47.674284375355796</v>
      </c>
    </row>
    <row r="645" spans="26:86" x14ac:dyDescent="0.5">
      <c r="Z645" s="31">
        <v>44034</v>
      </c>
      <c r="AA645" s="32">
        <v>53.19</v>
      </c>
      <c r="AB645" s="7">
        <f t="shared" si="86"/>
        <v>43.837810945273638</v>
      </c>
      <c r="CC645" s="31">
        <v>44034</v>
      </c>
      <c r="CD645" s="32">
        <v>53.19</v>
      </c>
      <c r="CE645" s="7">
        <f t="shared" si="87"/>
        <v>43.423994720367006</v>
      </c>
      <c r="CF645" s="131"/>
      <c r="CG645" s="7">
        <f t="shared" si="88"/>
        <v>4.3982290050322774</v>
      </c>
      <c r="CH645" s="7">
        <f t="shared" si="89"/>
        <v>47.822223725399283</v>
      </c>
    </row>
    <row r="646" spans="26:86" x14ac:dyDescent="0.5">
      <c r="Z646" s="31">
        <v>44035</v>
      </c>
      <c r="AA646" s="32">
        <v>52.6</v>
      </c>
      <c r="AB646" s="7">
        <f t="shared" si="86"/>
        <v>43.912487562189064</v>
      </c>
      <c r="CC646" s="31">
        <v>44035</v>
      </c>
      <c r="CD646" s="32">
        <v>52.6</v>
      </c>
      <c r="CE646" s="7">
        <f t="shared" si="87"/>
        <v>43.515298255487728</v>
      </c>
      <c r="CF646" s="131"/>
      <c r="CG646" s="7">
        <f t="shared" si="88"/>
        <v>4.4409084421743543</v>
      </c>
      <c r="CH646" s="7">
        <f t="shared" si="89"/>
        <v>47.956206697662083</v>
      </c>
    </row>
    <row r="647" spans="26:86" x14ac:dyDescent="0.5">
      <c r="Z647" s="31">
        <v>44036</v>
      </c>
      <c r="AA647" s="32">
        <v>52.02</v>
      </c>
      <c r="AB647" s="7">
        <f t="shared" si="86"/>
        <v>43.982288557213941</v>
      </c>
      <c r="CC647" s="31">
        <v>44036</v>
      </c>
      <c r="CD647" s="32">
        <v>52.02</v>
      </c>
      <c r="CE647" s="7">
        <f t="shared" si="87"/>
        <v>43.599922153443075</v>
      </c>
      <c r="CF647" s="131"/>
      <c r="CG647" s="7">
        <f t="shared" si="88"/>
        <v>4.4766975267575475</v>
      </c>
      <c r="CH647" s="7">
        <f t="shared" si="89"/>
        <v>48.076619680200622</v>
      </c>
    </row>
    <row r="648" spans="26:86" x14ac:dyDescent="0.5">
      <c r="Z648" s="31">
        <v>44039</v>
      </c>
      <c r="AA648" s="32">
        <v>52.13</v>
      </c>
      <c r="AB648" s="7">
        <f t="shared" si="86"/>
        <v>44.053333333333349</v>
      </c>
      <c r="CC648" s="31">
        <v>44039</v>
      </c>
      <c r="CD648" s="32">
        <v>52.13</v>
      </c>
      <c r="CE648" s="7">
        <f t="shared" si="87"/>
        <v>43.684798549926235</v>
      </c>
      <c r="CF648" s="131"/>
      <c r="CG648" s="7">
        <f t="shared" si="88"/>
        <v>4.5125181152143625</v>
      </c>
      <c r="CH648" s="7">
        <f t="shared" si="89"/>
        <v>48.197316665140598</v>
      </c>
    </row>
    <row r="649" spans="26:86" x14ac:dyDescent="0.5">
      <c r="Z649" s="31">
        <v>44040</v>
      </c>
      <c r="AA649" s="32">
        <v>52.13</v>
      </c>
      <c r="AB649" s="7">
        <f t="shared" si="86"/>
        <v>44.120199004975134</v>
      </c>
      <c r="CC649" s="31">
        <v>44040</v>
      </c>
      <c r="CD649" s="32">
        <v>52.13</v>
      </c>
      <c r="CE649" s="7">
        <f t="shared" si="87"/>
        <v>43.768830405150851</v>
      </c>
      <c r="CF649" s="131"/>
      <c r="CG649" s="7">
        <f t="shared" si="88"/>
        <v>4.5473169498393418</v>
      </c>
      <c r="CH649" s="7">
        <f t="shared" si="89"/>
        <v>48.316147354990193</v>
      </c>
    </row>
    <row r="650" spans="26:86" x14ac:dyDescent="0.5">
      <c r="Z650" s="31">
        <v>44041</v>
      </c>
      <c r="AA650" s="32">
        <v>54.03</v>
      </c>
      <c r="AB650" s="7">
        <f t="shared" si="86"/>
        <v>44.195323383084585</v>
      </c>
      <c r="CC650" s="31">
        <v>44041</v>
      </c>
      <c r="CD650" s="32">
        <v>54.03</v>
      </c>
      <c r="CE650" s="7">
        <f t="shared" si="87"/>
        <v>43.870931595149351</v>
      </c>
      <c r="CF650" s="131"/>
      <c r="CG650" s="7">
        <f t="shared" si="88"/>
        <v>4.5999274937903465</v>
      </c>
      <c r="CH650" s="7">
        <f t="shared" si="89"/>
        <v>48.470859088939697</v>
      </c>
    </row>
    <row r="651" spans="26:86" x14ac:dyDescent="0.5">
      <c r="Z651" s="31">
        <v>44042</v>
      </c>
      <c r="AA651" s="32">
        <v>50.54</v>
      </c>
      <c r="AB651" s="7">
        <f t="shared" si="86"/>
        <v>44.254129353233843</v>
      </c>
      <c r="CC651" s="31">
        <v>44042</v>
      </c>
      <c r="CD651" s="32">
        <v>50.54</v>
      </c>
      <c r="CE651" s="7">
        <f t="shared" si="87"/>
        <v>43.937290484749859</v>
      </c>
      <c r="CF651" s="131"/>
      <c r="CG651" s="7">
        <f t="shared" si="88"/>
        <v>4.6167030475513045</v>
      </c>
      <c r="CH651" s="7">
        <f t="shared" si="89"/>
        <v>48.553993532301163</v>
      </c>
    </row>
    <row r="652" spans="26:86" x14ac:dyDescent="0.5">
      <c r="Z652" s="31">
        <v>44043</v>
      </c>
      <c r="AA652" s="32">
        <v>49.1</v>
      </c>
      <c r="AB652" s="7">
        <f t="shared" ref="AB652:AB715" si="90">AVERAGE(AA452:AA652)</f>
        <v>44.306019900497525</v>
      </c>
      <c r="CC652" s="31">
        <v>44043</v>
      </c>
      <c r="CD652" s="32">
        <v>49.1</v>
      </c>
      <c r="CE652" s="7">
        <f t="shared" si="87"/>
        <v>43.988660728682696</v>
      </c>
      <c r="CF652" s="131"/>
      <c r="CG652" s="7">
        <f t="shared" si="88"/>
        <v>4.6184669983169897</v>
      </c>
      <c r="CH652" s="7">
        <f t="shared" si="89"/>
        <v>48.607127726999686</v>
      </c>
    </row>
    <row r="653" spans="26:86" x14ac:dyDescent="0.5">
      <c r="Z653" s="31">
        <v>44046</v>
      </c>
      <c r="AA653" s="32">
        <v>49.66</v>
      </c>
      <c r="AB653" s="7">
        <f t="shared" si="90"/>
        <v>44.357064676616936</v>
      </c>
      <c r="CC653" s="31">
        <v>44046</v>
      </c>
      <c r="CD653" s="32">
        <v>49.66</v>
      </c>
      <c r="CE653" s="7">
        <f t="shared" ref="CE653:CE716" si="91">CD653*$CE$1+CE652*(1-$CE$1)</f>
        <v>44.045091965213217</v>
      </c>
      <c r="CF653" s="131"/>
      <c r="CG653" s="7">
        <f t="shared" si="88"/>
        <v>4.6252776284171446</v>
      </c>
      <c r="CH653" s="7">
        <f t="shared" si="89"/>
        <v>48.670369593630362</v>
      </c>
    </row>
    <row r="654" spans="26:86" x14ac:dyDescent="0.5">
      <c r="Z654" s="31">
        <v>44047</v>
      </c>
      <c r="AA654" s="32">
        <v>49.06</v>
      </c>
      <c r="AB654" s="7">
        <f t="shared" si="90"/>
        <v>44.404875621890561</v>
      </c>
      <c r="CC654" s="31">
        <v>44047</v>
      </c>
      <c r="CD654" s="32">
        <v>49.06</v>
      </c>
      <c r="CE654" s="7">
        <f t="shared" si="91"/>
        <v>44.094991547648902</v>
      </c>
      <c r="CF654" s="131"/>
      <c r="CG654" s="7">
        <f t="shared" si="88"/>
        <v>4.6255746110011486</v>
      </c>
      <c r="CH654" s="7">
        <f t="shared" si="89"/>
        <v>48.720566158650051</v>
      </c>
    </row>
    <row r="655" spans="26:86" x14ac:dyDescent="0.5">
      <c r="Z655" s="31">
        <v>44048</v>
      </c>
      <c r="AA655" s="32">
        <v>49.39</v>
      </c>
      <c r="AB655" s="7">
        <f t="shared" si="90"/>
        <v>44.45144278606967</v>
      </c>
      <c r="CC655" s="31">
        <v>44048</v>
      </c>
      <c r="CD655" s="32">
        <v>49.39</v>
      </c>
      <c r="CE655" s="7">
        <f t="shared" si="91"/>
        <v>44.147678198916083</v>
      </c>
      <c r="CF655" s="131"/>
      <c r="CG655" s="7">
        <f t="shared" si="88"/>
        <v>4.628688865756672</v>
      </c>
      <c r="CH655" s="7">
        <f t="shared" si="89"/>
        <v>48.776367064672755</v>
      </c>
    </row>
    <row r="656" spans="26:86" x14ac:dyDescent="0.5">
      <c r="Z656" s="31">
        <v>44049</v>
      </c>
      <c r="AA656" s="32">
        <v>48.58</v>
      </c>
      <c r="AB656" s="7">
        <f t="shared" si="90"/>
        <v>44.494278606965196</v>
      </c>
      <c r="CC656" s="31">
        <v>44049</v>
      </c>
      <c r="CD656" s="32">
        <v>48.58</v>
      </c>
      <c r="CE656" s="7">
        <f t="shared" si="91"/>
        <v>44.191780903404478</v>
      </c>
      <c r="CF656" s="131"/>
      <c r="CG656" s="7">
        <f t="shared" si="88"/>
        <v>4.6232862043365444</v>
      </c>
      <c r="CH656" s="7">
        <f t="shared" si="89"/>
        <v>48.815067107741022</v>
      </c>
    </row>
    <row r="657" spans="26:86" x14ac:dyDescent="0.5">
      <c r="Z657" s="31">
        <v>44050</v>
      </c>
      <c r="AA657" s="32">
        <v>48.78</v>
      </c>
      <c r="AB657" s="7">
        <f t="shared" si="90"/>
        <v>44.538109452736336</v>
      </c>
      <c r="CC657" s="31">
        <v>44050</v>
      </c>
      <c r="CD657" s="32">
        <v>48.78</v>
      </c>
      <c r="CE657" s="7">
        <f t="shared" si="91"/>
        <v>44.237434824763639</v>
      </c>
      <c r="CF657" s="131"/>
      <c r="CG657" s="7">
        <f t="shared" si="88"/>
        <v>4.619491222674128</v>
      </c>
      <c r="CH657" s="7">
        <f t="shared" si="89"/>
        <v>48.856926047437767</v>
      </c>
    </row>
    <row r="658" spans="26:86" x14ac:dyDescent="0.5">
      <c r="Z658" s="31">
        <v>44053</v>
      </c>
      <c r="AA658" s="32">
        <v>48.77</v>
      </c>
      <c r="AB658" s="7">
        <f t="shared" si="90"/>
        <v>44.582636815920409</v>
      </c>
      <c r="CC658" s="31">
        <v>44053</v>
      </c>
      <c r="CD658" s="32">
        <v>48.77</v>
      </c>
      <c r="CE658" s="7">
        <f t="shared" si="91"/>
        <v>44.282534975761017</v>
      </c>
      <c r="CF658" s="131"/>
      <c r="CG658" s="7">
        <f t="shared" si="88"/>
        <v>4.6151914411955772</v>
      </c>
      <c r="CH658" s="7">
        <f t="shared" si="89"/>
        <v>48.897726416956594</v>
      </c>
    </row>
    <row r="659" spans="26:86" x14ac:dyDescent="0.5">
      <c r="Z659" s="31">
        <v>44054</v>
      </c>
      <c r="AA659" s="32">
        <v>47.77</v>
      </c>
      <c r="AB659" s="7">
        <f t="shared" si="90"/>
        <v>44.614925373134341</v>
      </c>
      <c r="CC659" s="31">
        <v>44054</v>
      </c>
      <c r="CD659" s="32">
        <v>47.77</v>
      </c>
      <c r="CE659" s="7">
        <f t="shared" si="91"/>
        <v>44.31723612028081</v>
      </c>
      <c r="CF659" s="131"/>
      <c r="CG659" s="7">
        <f t="shared" si="88"/>
        <v>4.6006629156798553</v>
      </c>
      <c r="CH659" s="7">
        <f t="shared" si="89"/>
        <v>48.917899035960666</v>
      </c>
    </row>
    <row r="660" spans="26:86" x14ac:dyDescent="0.5">
      <c r="Z660" s="31">
        <v>44055</v>
      </c>
      <c r="AA660" s="32">
        <v>48.1</v>
      </c>
      <c r="AB660" s="7">
        <f t="shared" si="90"/>
        <v>44.649452736318423</v>
      </c>
      <c r="CC660" s="31">
        <v>44055</v>
      </c>
      <c r="CD660" s="32">
        <v>48.1</v>
      </c>
      <c r="CE660" s="7">
        <f t="shared" si="91"/>
        <v>44.35487556187006</v>
      </c>
      <c r="CF660" s="131"/>
      <c r="CG660" s="7">
        <f t="shared" ref="CG660:CG723" si="92">CE660-AVERAGE(CE460:CE660)</f>
        <v>4.5892189788440518</v>
      </c>
      <c r="CH660" s="7">
        <f t="shared" ref="CH660:CH723" si="93">CE660+CG660</f>
        <v>48.944094540714111</v>
      </c>
    </row>
    <row r="661" spans="26:86" x14ac:dyDescent="0.5">
      <c r="Z661" s="31">
        <v>44056</v>
      </c>
      <c r="AA661" s="32">
        <v>48.49</v>
      </c>
      <c r="AB661" s="7">
        <f t="shared" si="90"/>
        <v>44.685671641791053</v>
      </c>
      <c r="CC661" s="31">
        <v>44056</v>
      </c>
      <c r="CD661" s="32">
        <v>48.49</v>
      </c>
      <c r="CE661" s="7">
        <f t="shared" si="91"/>
        <v>44.396021078667374</v>
      </c>
      <c r="CF661" s="131"/>
      <c r="CG661" s="7">
        <f t="shared" si="92"/>
        <v>4.581409121922313</v>
      </c>
      <c r="CH661" s="7">
        <f t="shared" si="93"/>
        <v>48.977430200589687</v>
      </c>
    </row>
    <row r="662" spans="26:86" x14ac:dyDescent="0.5">
      <c r="Z662" s="31">
        <v>44057</v>
      </c>
      <c r="AA662" s="32">
        <v>47.87</v>
      </c>
      <c r="AB662" s="7">
        <f t="shared" si="90"/>
        <v>44.718606965174139</v>
      </c>
      <c r="CC662" s="31">
        <v>44057</v>
      </c>
      <c r="CD662" s="32">
        <v>47.87</v>
      </c>
      <c r="CE662" s="7">
        <f t="shared" si="91"/>
        <v>44.430588033108499</v>
      </c>
      <c r="CF662" s="131"/>
      <c r="CG662" s="7">
        <f t="shared" si="92"/>
        <v>4.5671801061303086</v>
      </c>
      <c r="CH662" s="7">
        <f t="shared" si="93"/>
        <v>48.997768139238808</v>
      </c>
    </row>
    <row r="663" spans="26:86" x14ac:dyDescent="0.5">
      <c r="Z663" s="31">
        <v>44060</v>
      </c>
      <c r="AA663" s="32">
        <v>48.54</v>
      </c>
      <c r="AB663" s="7">
        <f t="shared" si="90"/>
        <v>44.755024875621906</v>
      </c>
      <c r="CC663" s="31">
        <v>44060</v>
      </c>
      <c r="CD663" s="32">
        <v>48.54</v>
      </c>
      <c r="CE663" s="7">
        <f t="shared" si="91"/>
        <v>44.471477704420856</v>
      </c>
      <c r="CF663" s="131"/>
      <c r="CG663" s="7">
        <f t="shared" si="92"/>
        <v>4.5593969719835172</v>
      </c>
      <c r="CH663" s="7">
        <f t="shared" si="93"/>
        <v>49.030874676404373</v>
      </c>
    </row>
    <row r="664" spans="26:86" x14ac:dyDescent="0.5">
      <c r="Z664" s="31">
        <v>44061</v>
      </c>
      <c r="AA664" s="32">
        <v>47.9</v>
      </c>
      <c r="AB664" s="7">
        <f t="shared" si="90"/>
        <v>44.789353233830866</v>
      </c>
      <c r="CC664" s="31">
        <v>44061</v>
      </c>
      <c r="CD664" s="32">
        <v>47.9</v>
      </c>
      <c r="CE664" s="7">
        <f t="shared" si="91"/>
        <v>44.505592354128112</v>
      </c>
      <c r="CF664" s="131"/>
      <c r="CG664" s="7">
        <f t="shared" si="92"/>
        <v>4.5449815470500425</v>
      </c>
      <c r="CH664" s="7">
        <f t="shared" si="93"/>
        <v>49.050573901178154</v>
      </c>
    </row>
    <row r="665" spans="26:86" x14ac:dyDescent="0.5">
      <c r="Z665" s="31">
        <v>44062</v>
      </c>
      <c r="AA665" s="32">
        <v>47.69</v>
      </c>
      <c r="AB665" s="7">
        <f t="shared" si="90"/>
        <v>44.82184079601992</v>
      </c>
      <c r="CC665" s="31">
        <v>44062</v>
      </c>
      <c r="CD665" s="32">
        <v>47.69</v>
      </c>
      <c r="CE665" s="7">
        <f t="shared" si="91"/>
        <v>44.537278002345744</v>
      </c>
      <c r="CF665" s="131"/>
      <c r="CG665" s="7">
        <f t="shared" si="92"/>
        <v>4.5282967476165155</v>
      </c>
      <c r="CH665" s="7">
        <f t="shared" si="93"/>
        <v>49.065574749962259</v>
      </c>
    </row>
    <row r="666" spans="26:86" x14ac:dyDescent="0.5">
      <c r="Z666" s="31">
        <v>44063</v>
      </c>
      <c r="AA666" s="32">
        <v>46.65</v>
      </c>
      <c r="AB666" s="7">
        <f t="shared" si="90"/>
        <v>44.838756218905502</v>
      </c>
      <c r="CC666" s="31">
        <v>44063</v>
      </c>
      <c r="CD666" s="32">
        <v>46.65</v>
      </c>
      <c r="CE666" s="7">
        <f t="shared" si="91"/>
        <v>44.558300111775139</v>
      </c>
      <c r="CF666" s="131"/>
      <c r="CG666" s="7">
        <f t="shared" si="92"/>
        <v>4.5012613947157973</v>
      </c>
      <c r="CH666" s="7">
        <f t="shared" si="93"/>
        <v>49.059561506490937</v>
      </c>
    </row>
    <row r="667" spans="26:86" x14ac:dyDescent="0.5">
      <c r="Z667" s="31">
        <v>44064</v>
      </c>
      <c r="AA667" s="32">
        <v>47.03</v>
      </c>
      <c r="AB667" s="7">
        <f t="shared" si="90"/>
        <v>44.855223880597038</v>
      </c>
      <c r="CC667" s="31">
        <v>44064</v>
      </c>
      <c r="CD667" s="32">
        <v>47.03</v>
      </c>
      <c r="CE667" s="7">
        <f t="shared" si="91"/>
        <v>44.582894140513702</v>
      </c>
      <c r="CF667" s="131"/>
      <c r="CG667" s="7">
        <f t="shared" si="92"/>
        <v>4.4781122874987602</v>
      </c>
      <c r="CH667" s="7">
        <f t="shared" si="93"/>
        <v>49.061006428012462</v>
      </c>
    </row>
    <row r="668" spans="26:86" x14ac:dyDescent="0.5">
      <c r="Z668" s="31">
        <v>44067</v>
      </c>
      <c r="AA668" s="32">
        <v>45.56</v>
      </c>
      <c r="AB668" s="7">
        <f t="shared" si="90"/>
        <v>44.864427860696537</v>
      </c>
      <c r="CC668" s="31">
        <v>44067</v>
      </c>
      <c r="CD668" s="32">
        <v>45.56</v>
      </c>
      <c r="CE668" s="7">
        <f t="shared" si="91"/>
        <v>44.592616586876751</v>
      </c>
      <c r="CF668" s="131"/>
      <c r="CG668" s="7">
        <f t="shared" si="92"/>
        <v>4.4404750720938253</v>
      </c>
      <c r="CH668" s="7">
        <f t="shared" si="93"/>
        <v>49.033091658970577</v>
      </c>
    </row>
    <row r="669" spans="26:86" x14ac:dyDescent="0.5">
      <c r="Z669" s="31">
        <v>44068</v>
      </c>
      <c r="AA669" s="32">
        <v>45.69</v>
      </c>
      <c r="AB669" s="7">
        <f t="shared" si="90"/>
        <v>44.878457711442806</v>
      </c>
      <c r="CC669" s="31">
        <v>44068</v>
      </c>
      <c r="CD669" s="32">
        <v>45.69</v>
      </c>
      <c r="CE669" s="7">
        <f t="shared" si="91"/>
        <v>44.60353582481828</v>
      </c>
      <c r="CF669" s="131"/>
      <c r="CG669" s="7">
        <f t="shared" si="92"/>
        <v>4.4043662881780463</v>
      </c>
      <c r="CH669" s="7">
        <f t="shared" si="93"/>
        <v>49.007902112996327</v>
      </c>
    </row>
    <row r="670" spans="26:86" x14ac:dyDescent="0.5">
      <c r="Z670" s="31">
        <v>44069</v>
      </c>
      <c r="AA670" s="32">
        <v>46.9</v>
      </c>
      <c r="AB670" s="7">
        <f t="shared" si="90"/>
        <v>44.900000000000027</v>
      </c>
      <c r="CC670" s="31">
        <v>44069</v>
      </c>
      <c r="CD670" s="32">
        <v>46.9</v>
      </c>
      <c r="CE670" s="7">
        <f t="shared" si="91"/>
        <v>44.626386214621085</v>
      </c>
      <c r="CF670" s="131"/>
      <c r="CG670" s="7">
        <f t="shared" si="92"/>
        <v>4.3804422455096059</v>
      </c>
      <c r="CH670" s="7">
        <f t="shared" si="93"/>
        <v>49.006828460130691</v>
      </c>
    </row>
    <row r="671" spans="26:86" x14ac:dyDescent="0.5">
      <c r="Z671" s="31">
        <v>44070</v>
      </c>
      <c r="AA671" s="32">
        <v>47.3</v>
      </c>
      <c r="AB671" s="7">
        <f t="shared" si="90"/>
        <v>44.925024875621908</v>
      </c>
      <c r="CC671" s="31">
        <v>44070</v>
      </c>
      <c r="CD671" s="32">
        <v>47.3</v>
      </c>
      <c r="CE671" s="7">
        <f t="shared" si="91"/>
        <v>44.652989336863662</v>
      </c>
      <c r="CF671" s="131"/>
      <c r="CG671" s="7">
        <f t="shared" si="92"/>
        <v>4.3604873487819305</v>
      </c>
      <c r="CH671" s="7">
        <f t="shared" si="93"/>
        <v>49.013476685645593</v>
      </c>
    </row>
    <row r="672" spans="26:86" x14ac:dyDescent="0.5">
      <c r="Z672" s="31">
        <v>44071</v>
      </c>
      <c r="AA672" s="32">
        <v>46.59</v>
      </c>
      <c r="AB672" s="7">
        <f t="shared" si="90"/>
        <v>44.945721393034844</v>
      </c>
      <c r="CC672" s="31">
        <v>44071</v>
      </c>
      <c r="CD672" s="32">
        <v>46.59</v>
      </c>
      <c r="CE672" s="7">
        <f t="shared" si="91"/>
        <v>44.672263074805322</v>
      </c>
      <c r="CF672" s="131"/>
      <c r="CG672" s="7">
        <f t="shared" si="92"/>
        <v>4.3334603961270375</v>
      </c>
      <c r="CH672" s="7">
        <f t="shared" si="93"/>
        <v>49.005723470932359</v>
      </c>
    </row>
    <row r="673" spans="26:86" x14ac:dyDescent="0.5">
      <c r="Z673" s="31">
        <v>44074</v>
      </c>
      <c r="AA673" s="32">
        <v>46.87</v>
      </c>
      <c r="AB673" s="7">
        <f t="shared" si="90"/>
        <v>44.965472636815953</v>
      </c>
      <c r="CC673" s="31">
        <v>44074</v>
      </c>
      <c r="CD673" s="32">
        <v>46.87</v>
      </c>
      <c r="CE673" s="7">
        <f t="shared" si="91"/>
        <v>44.694131103911737</v>
      </c>
      <c r="CF673" s="131"/>
      <c r="CG673" s="7">
        <f t="shared" si="92"/>
        <v>4.30929190823705</v>
      </c>
      <c r="CH673" s="7">
        <f t="shared" si="93"/>
        <v>49.003423012148787</v>
      </c>
    </row>
    <row r="674" spans="26:86" x14ac:dyDescent="0.5">
      <c r="Z674" s="31">
        <v>44075</v>
      </c>
      <c r="AA674" s="32">
        <v>48.17</v>
      </c>
      <c r="AB674" s="7">
        <f t="shared" si="90"/>
        <v>44.99034825870649</v>
      </c>
      <c r="CC674" s="31">
        <v>44075</v>
      </c>
      <c r="CD674" s="32">
        <v>48.17</v>
      </c>
      <c r="CE674" s="7">
        <f t="shared" si="91"/>
        <v>44.728716864071821</v>
      </c>
      <c r="CF674" s="131"/>
      <c r="CG674" s="7">
        <f t="shared" si="92"/>
        <v>4.2980517075709557</v>
      </c>
      <c r="CH674" s="7">
        <f t="shared" si="93"/>
        <v>49.026768571642776</v>
      </c>
    </row>
    <row r="675" spans="26:86" x14ac:dyDescent="0.5">
      <c r="Z675" s="31">
        <v>44076</v>
      </c>
      <c r="AA675" s="32">
        <v>48.47</v>
      </c>
      <c r="AB675" s="7">
        <f t="shared" si="90"/>
        <v>45.014079601990069</v>
      </c>
      <c r="CC675" s="31">
        <v>44076</v>
      </c>
      <c r="CD675" s="32">
        <v>48.47</v>
      </c>
      <c r="CE675" s="7">
        <f t="shared" si="91"/>
        <v>44.765943561941754</v>
      </c>
      <c r="CF675" s="131"/>
      <c r="CG675" s="7">
        <f t="shared" si="92"/>
        <v>4.2896722915554193</v>
      </c>
      <c r="CH675" s="7">
        <f t="shared" si="93"/>
        <v>49.055615853497173</v>
      </c>
    </row>
    <row r="676" spans="26:86" x14ac:dyDescent="0.5">
      <c r="Z676" s="31">
        <v>44077</v>
      </c>
      <c r="AA676" s="32">
        <v>46.41</v>
      </c>
      <c r="AB676" s="7">
        <f t="shared" si="90"/>
        <v>45.026417910447776</v>
      </c>
      <c r="CC676" s="31">
        <v>44077</v>
      </c>
      <c r="CD676" s="32">
        <v>46.41</v>
      </c>
      <c r="CE676" s="7">
        <f t="shared" si="91"/>
        <v>44.782302332469698</v>
      </c>
      <c r="CF676" s="131"/>
      <c r="CG676" s="7">
        <f t="shared" si="92"/>
        <v>4.2607559711374776</v>
      </c>
      <c r="CH676" s="7">
        <f t="shared" si="93"/>
        <v>49.043058303607175</v>
      </c>
    </row>
    <row r="677" spans="26:86" x14ac:dyDescent="0.5">
      <c r="Z677" s="31">
        <v>44078</v>
      </c>
      <c r="AA677" s="32">
        <v>46.61</v>
      </c>
      <c r="AB677" s="7">
        <f t="shared" si="90"/>
        <v>45.040895522388077</v>
      </c>
      <c r="CC677" s="31">
        <v>44078</v>
      </c>
      <c r="CD677" s="32">
        <v>46.61</v>
      </c>
      <c r="CE677" s="7">
        <f t="shared" si="91"/>
        <v>44.800488378912789</v>
      </c>
      <c r="CF677" s="131"/>
      <c r="CG677" s="7">
        <f t="shared" si="92"/>
        <v>4.2339733692118529</v>
      </c>
      <c r="CH677" s="7">
        <f t="shared" si="93"/>
        <v>49.034461748124642</v>
      </c>
    </row>
    <row r="678" spans="26:86" x14ac:dyDescent="0.5">
      <c r="Z678" s="31">
        <v>44082</v>
      </c>
      <c r="AA678" s="32">
        <v>44.64</v>
      </c>
      <c r="AB678" s="7">
        <f t="shared" si="90"/>
        <v>45.049950248756232</v>
      </c>
      <c r="CC678" s="31">
        <v>44082</v>
      </c>
      <c r="CD678" s="32">
        <v>44.64</v>
      </c>
      <c r="CE678" s="7">
        <f t="shared" si="91"/>
        <v>44.798891479620124</v>
      </c>
      <c r="CF678" s="131"/>
      <c r="CG678" s="7">
        <f t="shared" si="92"/>
        <v>4.1877651740081916</v>
      </c>
      <c r="CH678" s="7">
        <f t="shared" si="93"/>
        <v>48.986656653628316</v>
      </c>
    </row>
    <row r="679" spans="26:86" x14ac:dyDescent="0.5">
      <c r="Z679" s="31">
        <v>44083</v>
      </c>
      <c r="AA679" s="32">
        <v>45.33</v>
      </c>
      <c r="AB679" s="7">
        <f t="shared" si="90"/>
        <v>45.062388059701505</v>
      </c>
      <c r="CC679" s="31">
        <v>44083</v>
      </c>
      <c r="CD679" s="32">
        <v>45.33</v>
      </c>
      <c r="CE679" s="7">
        <f t="shared" si="91"/>
        <v>44.804176141514453</v>
      </c>
      <c r="CF679" s="131"/>
      <c r="CG679" s="7">
        <f t="shared" si="92"/>
        <v>4.1487586741702813</v>
      </c>
      <c r="CH679" s="7">
        <f t="shared" si="93"/>
        <v>48.952934815684735</v>
      </c>
    </row>
    <row r="680" spans="26:86" x14ac:dyDescent="0.5">
      <c r="Z680" s="31">
        <v>44084</v>
      </c>
      <c r="AA680" s="32">
        <v>45.01</v>
      </c>
      <c r="AB680" s="7">
        <f t="shared" si="90"/>
        <v>45.07552238805971</v>
      </c>
      <c r="CC680" s="31">
        <v>44084</v>
      </c>
      <c r="CD680" s="32">
        <v>45.01</v>
      </c>
      <c r="CE680" s="7">
        <f t="shared" si="91"/>
        <v>44.806224140106345</v>
      </c>
      <c r="CF680" s="131"/>
      <c r="CG680" s="7">
        <f t="shared" si="92"/>
        <v>4.1068255292724558</v>
      </c>
      <c r="CH680" s="7">
        <f t="shared" si="93"/>
        <v>48.9130496693788</v>
      </c>
    </row>
    <row r="681" spans="26:86" x14ac:dyDescent="0.5">
      <c r="Z681" s="31">
        <v>44085</v>
      </c>
      <c r="AA681" s="32">
        <v>44.73</v>
      </c>
      <c r="AB681" s="7">
        <f t="shared" si="90"/>
        <v>45.086915422885575</v>
      </c>
      <c r="CC681" s="31">
        <v>44085</v>
      </c>
      <c r="CD681" s="32">
        <v>44.73</v>
      </c>
      <c r="CE681" s="7">
        <f t="shared" si="91"/>
        <v>44.80546569095106</v>
      </c>
      <c r="CF681" s="131"/>
      <c r="CG681" s="7">
        <f t="shared" si="92"/>
        <v>4.0624101964151649</v>
      </c>
      <c r="CH681" s="7">
        <f t="shared" si="93"/>
        <v>48.867875887366225</v>
      </c>
    </row>
    <row r="682" spans="26:86" x14ac:dyDescent="0.5">
      <c r="Z682" s="31">
        <v>44088</v>
      </c>
      <c r="AA682" s="32">
        <v>45.42</v>
      </c>
      <c r="AB682" s="7">
        <f t="shared" si="90"/>
        <v>45.097810945273643</v>
      </c>
      <c r="CC682" s="31">
        <v>44088</v>
      </c>
      <c r="CD682" s="32">
        <v>45.42</v>
      </c>
      <c r="CE682" s="7">
        <f t="shared" si="91"/>
        <v>44.811580460195323</v>
      </c>
      <c r="CF682" s="131"/>
      <c r="CG682" s="7">
        <f t="shared" si="92"/>
        <v>4.0251940656520873</v>
      </c>
      <c r="CH682" s="7">
        <f t="shared" si="93"/>
        <v>48.83677452584741</v>
      </c>
    </row>
    <row r="683" spans="26:86" x14ac:dyDescent="0.5">
      <c r="Z683" s="31">
        <v>44089</v>
      </c>
      <c r="AA683" s="32">
        <v>45.35</v>
      </c>
      <c r="AB683" s="7">
        <f t="shared" si="90"/>
        <v>45.108208955223887</v>
      </c>
      <c r="CC683" s="31">
        <v>44089</v>
      </c>
      <c r="CD683" s="32">
        <v>45.35</v>
      </c>
      <c r="CE683" s="7">
        <f t="shared" si="91"/>
        <v>44.816937868551591</v>
      </c>
      <c r="CF683" s="131"/>
      <c r="CG683" s="7">
        <f t="shared" si="92"/>
        <v>3.9875482644493303</v>
      </c>
      <c r="CH683" s="7">
        <f t="shared" si="93"/>
        <v>48.804486133000921</v>
      </c>
    </row>
    <row r="684" spans="26:86" x14ac:dyDescent="0.5">
      <c r="Z684" s="31">
        <v>44090</v>
      </c>
      <c r="AA684" s="32">
        <v>45.53</v>
      </c>
      <c r="AB684" s="7">
        <f t="shared" si="90"/>
        <v>45.114825870646776</v>
      </c>
      <c r="CC684" s="31">
        <v>44090</v>
      </c>
      <c r="CD684" s="32">
        <v>45.53</v>
      </c>
      <c r="CE684" s="7">
        <f t="shared" si="91"/>
        <v>44.824033014138145</v>
      </c>
      <c r="CF684" s="131"/>
      <c r="CG684" s="7">
        <f t="shared" si="92"/>
        <v>3.9520022531548449</v>
      </c>
      <c r="CH684" s="7">
        <f t="shared" si="93"/>
        <v>48.77603526729299</v>
      </c>
    </row>
    <row r="685" spans="26:86" x14ac:dyDescent="0.5">
      <c r="Z685" s="31">
        <v>44091</v>
      </c>
      <c r="AA685" s="32">
        <v>44.47</v>
      </c>
      <c r="AB685" s="7">
        <f t="shared" si="90"/>
        <v>45.118159203980099</v>
      </c>
      <c r="CC685" s="31">
        <v>44091</v>
      </c>
      <c r="CD685" s="32">
        <v>44.47</v>
      </c>
      <c r="CE685" s="7">
        <f t="shared" si="91"/>
        <v>44.82051029757956</v>
      </c>
      <c r="CF685" s="131"/>
      <c r="CG685" s="7">
        <f t="shared" si="92"/>
        <v>3.9062295023375881</v>
      </c>
      <c r="CH685" s="7">
        <f t="shared" si="93"/>
        <v>48.726739799917148</v>
      </c>
    </row>
    <row r="686" spans="26:86" x14ac:dyDescent="0.5">
      <c r="Z686" s="31">
        <v>44092</v>
      </c>
      <c r="AA686" s="32">
        <v>44.67</v>
      </c>
      <c r="AB686" s="7">
        <f t="shared" si="90"/>
        <v>45.126069651741297</v>
      </c>
      <c r="CC686" s="31">
        <v>44092</v>
      </c>
      <c r="CD686" s="32">
        <v>44.67</v>
      </c>
      <c r="CE686" s="7">
        <f t="shared" si="91"/>
        <v>44.819012682678277</v>
      </c>
      <c r="CF686" s="131"/>
      <c r="CG686" s="7">
        <f t="shared" si="92"/>
        <v>3.8628235406054685</v>
      </c>
      <c r="CH686" s="7">
        <f t="shared" si="93"/>
        <v>48.681836223283746</v>
      </c>
    </row>
    <row r="687" spans="26:86" x14ac:dyDescent="0.5">
      <c r="Z687" s="31">
        <v>44095</v>
      </c>
      <c r="AA687" s="32">
        <v>43.7</v>
      </c>
      <c r="AB687" s="7">
        <f t="shared" si="90"/>
        <v>45.130447761194027</v>
      </c>
      <c r="CC687" s="31">
        <v>44095</v>
      </c>
      <c r="CD687" s="32">
        <v>43.7</v>
      </c>
      <c r="CE687" s="7">
        <f t="shared" si="91"/>
        <v>44.807878228124267</v>
      </c>
      <c r="CF687" s="131"/>
      <c r="CG687" s="7">
        <f t="shared" si="92"/>
        <v>3.8101541744184146</v>
      </c>
      <c r="CH687" s="7">
        <f t="shared" si="93"/>
        <v>48.618032402542681</v>
      </c>
    </row>
    <row r="688" spans="26:86" x14ac:dyDescent="0.5">
      <c r="Z688" s="31">
        <v>44096</v>
      </c>
      <c r="AA688" s="32">
        <v>44.33</v>
      </c>
      <c r="AB688" s="7">
        <f t="shared" si="90"/>
        <v>45.133383084577112</v>
      </c>
      <c r="CC688" s="31">
        <v>44096</v>
      </c>
      <c r="CD688" s="32">
        <v>44.33</v>
      </c>
      <c r="CE688" s="7">
        <f t="shared" si="91"/>
        <v>44.80312322087925</v>
      </c>
      <c r="CF688" s="131"/>
      <c r="CG688" s="7">
        <f t="shared" si="92"/>
        <v>3.764248331045323</v>
      </c>
      <c r="CH688" s="7">
        <f t="shared" si="93"/>
        <v>48.567371551924573</v>
      </c>
    </row>
    <row r="689" spans="26:86" x14ac:dyDescent="0.5">
      <c r="Z689" s="31">
        <v>44097</v>
      </c>
      <c r="AA689" s="32">
        <v>43.93</v>
      </c>
      <c r="AB689" s="7">
        <f t="shared" si="90"/>
        <v>45.130348258706469</v>
      </c>
      <c r="CC689" s="31">
        <v>44097</v>
      </c>
      <c r="CD689" s="32">
        <v>43.93</v>
      </c>
      <c r="CE689" s="7">
        <f t="shared" si="91"/>
        <v>44.794435427636678</v>
      </c>
      <c r="CF689" s="131"/>
      <c r="CG689" s="7">
        <f t="shared" si="92"/>
        <v>3.714849360003015</v>
      </c>
      <c r="CH689" s="7">
        <f t="shared" si="93"/>
        <v>48.509284787639693</v>
      </c>
    </row>
    <row r="690" spans="26:86" x14ac:dyDescent="0.5">
      <c r="Z690" s="31">
        <v>44098</v>
      </c>
      <c r="AA690" s="32">
        <v>42.85</v>
      </c>
      <c r="AB690" s="7">
        <f t="shared" si="90"/>
        <v>45.121393034825878</v>
      </c>
      <c r="CC690" s="31">
        <v>44098</v>
      </c>
      <c r="CD690" s="32">
        <v>42.85</v>
      </c>
      <c r="CE690" s="7">
        <f t="shared" si="91"/>
        <v>44.775087811441288</v>
      </c>
      <c r="CF690" s="131"/>
      <c r="CG690" s="7">
        <f t="shared" si="92"/>
        <v>3.655284759059434</v>
      </c>
      <c r="CH690" s="7">
        <f t="shared" si="93"/>
        <v>48.430372570500722</v>
      </c>
    </row>
    <row r="691" spans="26:86" x14ac:dyDescent="0.5">
      <c r="Z691" s="31">
        <v>44099</v>
      </c>
      <c r="AA691" s="32">
        <v>44.72</v>
      </c>
      <c r="AB691" s="7">
        <f t="shared" si="90"/>
        <v>45.125820895522395</v>
      </c>
      <c r="CC691" s="31">
        <v>44099</v>
      </c>
      <c r="CD691" s="32">
        <v>44.72</v>
      </c>
      <c r="CE691" s="7">
        <f t="shared" si="91"/>
        <v>44.774539674014015</v>
      </c>
      <c r="CF691" s="131"/>
      <c r="CG691" s="7">
        <f t="shared" si="92"/>
        <v>3.6148757475710624</v>
      </c>
      <c r="CH691" s="7">
        <f t="shared" si="93"/>
        <v>48.389415421585078</v>
      </c>
    </row>
    <row r="692" spans="26:86" x14ac:dyDescent="0.5">
      <c r="Z692" s="31">
        <v>44102</v>
      </c>
      <c r="AA692" s="32">
        <v>46.3</v>
      </c>
      <c r="AB692" s="7">
        <f t="shared" si="90"/>
        <v>45.135820895522386</v>
      </c>
      <c r="CC692" s="31">
        <v>44102</v>
      </c>
      <c r="CD692" s="32">
        <v>46.3</v>
      </c>
      <c r="CE692" s="7">
        <f t="shared" si="91"/>
        <v>44.789718383725322</v>
      </c>
      <c r="CF692" s="131"/>
      <c r="CG692" s="7">
        <f t="shared" si="92"/>
        <v>3.5904907063462588</v>
      </c>
      <c r="CH692" s="7">
        <f t="shared" si="93"/>
        <v>48.380209090071581</v>
      </c>
    </row>
    <row r="693" spans="26:86" x14ac:dyDescent="0.5">
      <c r="Z693" s="31">
        <v>44103</v>
      </c>
      <c r="AA693" s="32">
        <v>45.35</v>
      </c>
      <c r="AB693" s="7">
        <f t="shared" si="90"/>
        <v>45.137761194029842</v>
      </c>
      <c r="CC693" s="31">
        <v>44103</v>
      </c>
      <c r="CD693" s="32">
        <v>45.35</v>
      </c>
      <c r="CE693" s="7">
        <f t="shared" si="91"/>
        <v>44.795293325180793</v>
      </c>
      <c r="CF693" s="131"/>
      <c r="CG693" s="7">
        <f t="shared" si="92"/>
        <v>3.5568762595763488</v>
      </c>
      <c r="CH693" s="7">
        <f t="shared" si="93"/>
        <v>48.352169584757142</v>
      </c>
    </row>
    <row r="694" spans="26:86" x14ac:dyDescent="0.5">
      <c r="Z694" s="31">
        <v>44104</v>
      </c>
      <c r="AA694" s="32">
        <v>44.75</v>
      </c>
      <c r="AB694" s="7">
        <f t="shared" si="90"/>
        <v>45.139154228855716</v>
      </c>
      <c r="CC694" s="31">
        <v>44104</v>
      </c>
      <c r="CD694" s="32">
        <v>44.75</v>
      </c>
      <c r="CE694" s="7">
        <f t="shared" si="91"/>
        <v>44.794842645328252</v>
      </c>
      <c r="CF694" s="131"/>
      <c r="CG694" s="7">
        <f t="shared" si="92"/>
        <v>3.5176122746168375</v>
      </c>
      <c r="CH694" s="7">
        <f t="shared" si="93"/>
        <v>48.31245491994509</v>
      </c>
    </row>
    <row r="695" spans="26:86" x14ac:dyDescent="0.5">
      <c r="Z695" s="31">
        <v>44105</v>
      </c>
      <c r="AA695" s="32">
        <v>47.03</v>
      </c>
      <c r="AB695" s="7">
        <f t="shared" si="90"/>
        <v>45.152189054726371</v>
      </c>
      <c r="CC695" s="31">
        <v>44105</v>
      </c>
      <c r="CD695" s="32">
        <v>47.03</v>
      </c>
      <c r="CE695" s="7">
        <f t="shared" si="91"/>
        <v>44.817083017016536</v>
      </c>
      <c r="CF695" s="131"/>
      <c r="CG695" s="7">
        <f t="shared" si="92"/>
        <v>3.5012958434790917</v>
      </c>
      <c r="CH695" s="7">
        <f t="shared" si="93"/>
        <v>48.318378860495628</v>
      </c>
    </row>
    <row r="696" spans="26:86" x14ac:dyDescent="0.5">
      <c r="Z696" s="31">
        <v>44106</v>
      </c>
      <c r="AA696" s="32">
        <v>47.34</v>
      </c>
      <c r="AB696" s="7">
        <f t="shared" si="90"/>
        <v>45.156467661691543</v>
      </c>
      <c r="CC696" s="31">
        <v>44106</v>
      </c>
      <c r="CD696" s="32">
        <v>47.34</v>
      </c>
      <c r="CE696" s="7">
        <f t="shared" si="91"/>
        <v>44.842186668588518</v>
      </c>
      <c r="CF696" s="131"/>
      <c r="CG696" s="7">
        <f t="shared" si="92"/>
        <v>3.4881837688007735</v>
      </c>
      <c r="CH696" s="7">
        <f t="shared" si="93"/>
        <v>48.330370437389291</v>
      </c>
    </row>
    <row r="697" spans="26:86" x14ac:dyDescent="0.5">
      <c r="Z697" s="31">
        <v>44109</v>
      </c>
      <c r="AA697" s="32">
        <v>48.09</v>
      </c>
      <c r="AB697" s="7">
        <f t="shared" si="90"/>
        <v>45.164925373134324</v>
      </c>
      <c r="CC697" s="31">
        <v>44109</v>
      </c>
      <c r="CD697" s="32">
        <v>48.09</v>
      </c>
      <c r="CE697" s="7">
        <f t="shared" si="91"/>
        <v>44.874503219149823</v>
      </c>
      <c r="CF697" s="131"/>
      <c r="CG697" s="7">
        <f t="shared" si="92"/>
        <v>3.4825806927616227</v>
      </c>
      <c r="CH697" s="7">
        <f t="shared" si="93"/>
        <v>48.357083911911445</v>
      </c>
    </row>
    <row r="698" spans="26:86" x14ac:dyDescent="0.5">
      <c r="Z698" s="31">
        <v>44110</v>
      </c>
      <c r="AA698" s="32">
        <v>46.52</v>
      </c>
      <c r="AB698" s="7">
        <f t="shared" si="90"/>
        <v>45.163482587064678</v>
      </c>
      <c r="CC698" s="31">
        <v>44110</v>
      </c>
      <c r="CD698" s="32">
        <v>46.52</v>
      </c>
      <c r="CE698" s="7">
        <f t="shared" si="91"/>
        <v>44.890876321446846</v>
      </c>
      <c r="CF698" s="131"/>
      <c r="CG698" s="7">
        <f t="shared" si="92"/>
        <v>3.4614258342558841</v>
      </c>
      <c r="CH698" s="7">
        <f t="shared" si="93"/>
        <v>48.352302155702731</v>
      </c>
    </row>
    <row r="699" spans="26:86" x14ac:dyDescent="0.5">
      <c r="Z699" s="31">
        <v>44111</v>
      </c>
      <c r="AA699" s="32">
        <v>46</v>
      </c>
      <c r="AB699" s="7">
        <f t="shared" si="90"/>
        <v>45.154925373134333</v>
      </c>
      <c r="CC699" s="31">
        <v>44111</v>
      </c>
      <c r="CD699" s="32">
        <v>46</v>
      </c>
      <c r="CE699" s="7">
        <f t="shared" si="91"/>
        <v>44.901912377949863</v>
      </c>
      <c r="CF699" s="131"/>
      <c r="CG699" s="7">
        <f t="shared" si="92"/>
        <v>3.4353924889087253</v>
      </c>
      <c r="CH699" s="7">
        <f t="shared" si="93"/>
        <v>48.337304866858588</v>
      </c>
    </row>
    <row r="700" spans="26:86" x14ac:dyDescent="0.5">
      <c r="Z700" s="31">
        <v>44112</v>
      </c>
      <c r="AA700" s="32">
        <v>46.95</v>
      </c>
      <c r="AB700" s="7">
        <f t="shared" si="90"/>
        <v>45.148457711442795</v>
      </c>
      <c r="CC700" s="31">
        <v>44112</v>
      </c>
      <c r="CD700" s="32">
        <v>46.95</v>
      </c>
      <c r="CE700" s="7">
        <f t="shared" si="91"/>
        <v>44.922291359263795</v>
      </c>
      <c r="CF700" s="131"/>
      <c r="CG700" s="7">
        <f t="shared" si="92"/>
        <v>3.4191352729848248</v>
      </c>
      <c r="CH700" s="7">
        <f t="shared" si="93"/>
        <v>48.34142663224862</v>
      </c>
    </row>
    <row r="701" spans="26:86" x14ac:dyDescent="0.5">
      <c r="Z701" s="31">
        <v>44113</v>
      </c>
      <c r="AA701" s="32">
        <v>46.55</v>
      </c>
      <c r="AB701" s="7">
        <f t="shared" si="90"/>
        <v>45.144676616915426</v>
      </c>
      <c r="CC701" s="31">
        <v>44113</v>
      </c>
      <c r="CD701" s="32">
        <v>46.55</v>
      </c>
      <c r="CE701" s="7">
        <f t="shared" si="91"/>
        <v>44.938487465141769</v>
      </c>
      <c r="CF701" s="131"/>
      <c r="CG701" s="7">
        <f t="shared" si="92"/>
        <v>3.3990973437320875</v>
      </c>
      <c r="CH701" s="7">
        <f t="shared" si="93"/>
        <v>48.337584808873856</v>
      </c>
    </row>
    <row r="702" spans="26:86" x14ac:dyDescent="0.5">
      <c r="Z702" s="31">
        <v>44116</v>
      </c>
      <c r="AA702" s="32">
        <v>43.9</v>
      </c>
      <c r="AB702" s="7">
        <f t="shared" si="90"/>
        <v>45.125771144278609</v>
      </c>
      <c r="CC702" s="31">
        <v>44116</v>
      </c>
      <c r="CD702" s="32">
        <v>43.9</v>
      </c>
      <c r="CE702" s="7">
        <f t="shared" si="91"/>
        <v>44.928154256533396</v>
      </c>
      <c r="CF702" s="131"/>
      <c r="CG702" s="7">
        <f t="shared" si="92"/>
        <v>3.3530787518115801</v>
      </c>
      <c r="CH702" s="7">
        <f t="shared" si="93"/>
        <v>48.281233008344977</v>
      </c>
    </row>
    <row r="703" spans="26:86" x14ac:dyDescent="0.5">
      <c r="Z703" s="31">
        <v>44117</v>
      </c>
      <c r="AA703" s="32">
        <v>43.13</v>
      </c>
      <c r="AB703" s="7">
        <f t="shared" si="90"/>
        <v>45.102139303482581</v>
      </c>
      <c r="CC703" s="31">
        <v>44117</v>
      </c>
      <c r="CD703" s="32">
        <v>43.13</v>
      </c>
      <c r="CE703" s="7">
        <f t="shared" si="91"/>
        <v>44.910262174378836</v>
      </c>
      <c r="CF703" s="131"/>
      <c r="CG703" s="7">
        <f t="shared" si="92"/>
        <v>3.3000915074803032</v>
      </c>
      <c r="CH703" s="7">
        <f t="shared" si="93"/>
        <v>48.210353681859139</v>
      </c>
    </row>
    <row r="704" spans="26:86" x14ac:dyDescent="0.5">
      <c r="Z704" s="31">
        <v>44118</v>
      </c>
      <c r="AA704" s="32">
        <v>42.98</v>
      </c>
      <c r="AB704" s="7">
        <f t="shared" si="90"/>
        <v>45.076815920398012</v>
      </c>
      <c r="CC704" s="31">
        <v>44118</v>
      </c>
      <c r="CD704" s="32">
        <v>42.98</v>
      </c>
      <c r="CE704" s="7">
        <f t="shared" si="91"/>
        <v>44.891055585579053</v>
      </c>
      <c r="CF704" s="131"/>
      <c r="CG704" s="7">
        <f t="shared" si="92"/>
        <v>3.2463909360586314</v>
      </c>
      <c r="CH704" s="7">
        <f t="shared" si="93"/>
        <v>48.137446521637685</v>
      </c>
    </row>
    <row r="705" spans="26:86" x14ac:dyDescent="0.5">
      <c r="Z705" s="31">
        <v>44119</v>
      </c>
      <c r="AA705" s="32">
        <v>43.04</v>
      </c>
      <c r="AB705" s="7">
        <f t="shared" si="90"/>
        <v>45.053631840796015</v>
      </c>
      <c r="CC705" s="31">
        <v>44119</v>
      </c>
      <c r="CD705" s="32">
        <v>43.04</v>
      </c>
      <c r="CE705" s="7">
        <f t="shared" si="91"/>
        <v>44.872637122040956</v>
      </c>
      <c r="CF705" s="131"/>
      <c r="CG705" s="7">
        <f t="shared" si="92"/>
        <v>3.1940524009655533</v>
      </c>
      <c r="CH705" s="7">
        <f t="shared" si="93"/>
        <v>48.066689523006509</v>
      </c>
    </row>
    <row r="706" spans="26:86" x14ac:dyDescent="0.5">
      <c r="Z706" s="31">
        <v>44120</v>
      </c>
      <c r="AA706" s="32">
        <v>40.46</v>
      </c>
      <c r="AB706" s="7">
        <f t="shared" si="90"/>
        <v>45.017562189054722</v>
      </c>
      <c r="CC706" s="31">
        <v>44120</v>
      </c>
      <c r="CD706" s="32">
        <v>40.46</v>
      </c>
      <c r="CE706" s="7">
        <f t="shared" si="91"/>
        <v>44.828730285005726</v>
      </c>
      <c r="CF706" s="131"/>
      <c r="CG706" s="7">
        <f t="shared" si="92"/>
        <v>3.1169219075325074</v>
      </c>
      <c r="CH706" s="7">
        <f t="shared" si="93"/>
        <v>47.945652192538233</v>
      </c>
    </row>
    <row r="707" spans="26:86" x14ac:dyDescent="0.5">
      <c r="Z707" s="31">
        <v>44123</v>
      </c>
      <c r="AA707" s="32">
        <v>38.979999999999997</v>
      </c>
      <c r="AB707" s="7">
        <f t="shared" si="90"/>
        <v>44.974378109452729</v>
      </c>
      <c r="CC707" s="31">
        <v>44123</v>
      </c>
      <c r="CD707" s="32">
        <v>38.979999999999997</v>
      </c>
      <c r="CE707" s="7">
        <f t="shared" si="91"/>
        <v>44.770533963761892</v>
      </c>
      <c r="CF707" s="131"/>
      <c r="CG707" s="7">
        <f t="shared" si="92"/>
        <v>3.0262622058709709</v>
      </c>
      <c r="CH707" s="7">
        <f t="shared" si="93"/>
        <v>47.796796169632863</v>
      </c>
    </row>
    <row r="708" spans="26:86" x14ac:dyDescent="0.5">
      <c r="Z708" s="31">
        <v>44124</v>
      </c>
      <c r="AA708" s="32">
        <v>40.21</v>
      </c>
      <c r="AB708" s="7">
        <f t="shared" si="90"/>
        <v>44.939054726368148</v>
      </c>
      <c r="CC708" s="31">
        <v>44124</v>
      </c>
      <c r="CD708" s="32">
        <v>40.21</v>
      </c>
      <c r="CE708" s="7">
        <f t="shared" si="91"/>
        <v>44.725155516361276</v>
      </c>
      <c r="CF708" s="131"/>
      <c r="CG708" s="7">
        <f t="shared" si="92"/>
        <v>2.9490948732118767</v>
      </c>
      <c r="CH708" s="7">
        <f t="shared" si="93"/>
        <v>47.674250389573153</v>
      </c>
    </row>
    <row r="709" spans="26:86" x14ac:dyDescent="0.5">
      <c r="Z709" s="31">
        <v>44125</v>
      </c>
      <c r="AA709" s="32">
        <v>41.26</v>
      </c>
      <c r="AB709" s="7">
        <f t="shared" si="90"/>
        <v>44.907611940298501</v>
      </c>
      <c r="CC709" s="31">
        <v>44125</v>
      </c>
      <c r="CD709" s="32">
        <v>41.26</v>
      </c>
      <c r="CE709" s="7">
        <f t="shared" si="91"/>
        <v>44.690676356994501</v>
      </c>
      <c r="CF709" s="131"/>
      <c r="CG709" s="7">
        <f t="shared" si="92"/>
        <v>2.8834559994456015</v>
      </c>
      <c r="CH709" s="7">
        <f t="shared" si="93"/>
        <v>47.574132356440103</v>
      </c>
    </row>
    <row r="710" spans="26:86" x14ac:dyDescent="0.5">
      <c r="Z710" s="31">
        <v>44126</v>
      </c>
      <c r="AA710" s="32">
        <v>40.64</v>
      </c>
      <c r="AB710" s="7">
        <f t="shared" si="90"/>
        <v>44.872835820895517</v>
      </c>
      <c r="CC710" s="31">
        <v>44126</v>
      </c>
      <c r="CD710" s="32">
        <v>40.64</v>
      </c>
      <c r="CE710" s="7">
        <f t="shared" si="91"/>
        <v>44.650371119611471</v>
      </c>
      <c r="CF710" s="131"/>
      <c r="CG710" s="7">
        <f t="shared" si="92"/>
        <v>2.8126471256113703</v>
      </c>
      <c r="CH710" s="7">
        <f t="shared" si="93"/>
        <v>47.463018245222841</v>
      </c>
    </row>
    <row r="711" spans="26:86" x14ac:dyDescent="0.5">
      <c r="Z711" s="31">
        <v>44127</v>
      </c>
      <c r="AA711" s="32">
        <v>41.15</v>
      </c>
      <c r="AB711" s="7">
        <f t="shared" si="90"/>
        <v>44.835522388059694</v>
      </c>
      <c r="CC711" s="31">
        <v>44127</v>
      </c>
      <c r="CD711" s="32">
        <v>41.15</v>
      </c>
      <c r="CE711" s="7">
        <f t="shared" si="91"/>
        <v>44.615541556232252</v>
      </c>
      <c r="CF711" s="131"/>
      <c r="CG711" s="7">
        <f t="shared" si="92"/>
        <v>2.7479887224902555</v>
      </c>
      <c r="CH711" s="7">
        <f t="shared" si="93"/>
        <v>47.363530278722507</v>
      </c>
    </row>
    <row r="712" spans="26:86" x14ac:dyDescent="0.5">
      <c r="Z712" s="31">
        <v>44130</v>
      </c>
      <c r="AA712" s="32">
        <v>40.159999999999997</v>
      </c>
      <c r="AB712" s="7">
        <f t="shared" si="90"/>
        <v>44.787512437810939</v>
      </c>
      <c r="CC712" s="31">
        <v>44130</v>
      </c>
      <c r="CD712" s="32">
        <v>40.159999999999997</v>
      </c>
      <c r="CE712" s="7">
        <f t="shared" si="91"/>
        <v>44.571207809404072</v>
      </c>
      <c r="CF712" s="131"/>
      <c r="CG712" s="7">
        <f t="shared" si="92"/>
        <v>2.6746006512434732</v>
      </c>
      <c r="CH712" s="7">
        <f t="shared" si="93"/>
        <v>47.245808460647545</v>
      </c>
    </row>
    <row r="713" spans="26:86" x14ac:dyDescent="0.5">
      <c r="Z713" s="31">
        <v>44131</v>
      </c>
      <c r="AA713" s="32">
        <v>40.19</v>
      </c>
      <c r="AB713" s="7">
        <f t="shared" si="90"/>
        <v>44.73935323383084</v>
      </c>
      <c r="CC713" s="31">
        <v>44131</v>
      </c>
      <c r="CD713" s="32">
        <v>40.19</v>
      </c>
      <c r="CE713" s="7">
        <f t="shared" si="91"/>
        <v>44.52761370184782</v>
      </c>
      <c r="CF713" s="131"/>
      <c r="CG713" s="7">
        <f t="shared" si="92"/>
        <v>2.6027205130835327</v>
      </c>
      <c r="CH713" s="7">
        <f t="shared" si="93"/>
        <v>47.130334214931352</v>
      </c>
    </row>
    <row r="714" spans="26:86" x14ac:dyDescent="0.5">
      <c r="Z714" s="31">
        <v>44132</v>
      </c>
      <c r="AA714" s="32">
        <v>38.89</v>
      </c>
      <c r="AB714" s="7">
        <f t="shared" si="90"/>
        <v>44.683532338308446</v>
      </c>
      <c r="CC714" s="31">
        <v>44132</v>
      </c>
      <c r="CD714" s="32">
        <v>38.89</v>
      </c>
      <c r="CE714" s="7">
        <f t="shared" si="91"/>
        <v>44.471518043122963</v>
      </c>
      <c r="CF714" s="131"/>
      <c r="CG714" s="7">
        <f t="shared" si="92"/>
        <v>2.5191757085920798</v>
      </c>
      <c r="CH714" s="7">
        <f t="shared" si="93"/>
        <v>46.990693751715042</v>
      </c>
    </row>
    <row r="715" spans="26:86" x14ac:dyDescent="0.5">
      <c r="Z715" s="31">
        <v>44133</v>
      </c>
      <c r="AA715" s="32">
        <v>37.86</v>
      </c>
      <c r="AB715" s="7">
        <f t="shared" si="90"/>
        <v>44.628258706467655</v>
      </c>
      <c r="CC715" s="31">
        <v>44133</v>
      </c>
      <c r="CD715" s="32">
        <v>37.86</v>
      </c>
      <c r="CE715" s="7">
        <f t="shared" si="91"/>
        <v>44.405731793937662</v>
      </c>
      <c r="CF715" s="131"/>
      <c r="CG715" s="7">
        <f t="shared" si="92"/>
        <v>2.4267634258551709</v>
      </c>
      <c r="CH715" s="7">
        <f t="shared" si="93"/>
        <v>46.832495219792833</v>
      </c>
    </row>
    <row r="716" spans="26:86" x14ac:dyDescent="0.5">
      <c r="Z716" s="31">
        <v>44134</v>
      </c>
      <c r="AA716" s="32">
        <v>36.86</v>
      </c>
      <c r="AB716" s="7">
        <f t="shared" ref="AB716:AB779" si="94">AVERAGE(AA516:AA716)</f>
        <v>44.568805970149256</v>
      </c>
      <c r="CC716" s="31">
        <v>44134</v>
      </c>
      <c r="CD716" s="32">
        <v>36.86</v>
      </c>
      <c r="CE716" s="7">
        <f t="shared" si="91"/>
        <v>44.330649885540275</v>
      </c>
      <c r="CF716" s="131"/>
      <c r="CG716" s="7">
        <f t="shared" si="92"/>
        <v>2.3259119890790032</v>
      </c>
      <c r="CH716" s="7">
        <f t="shared" si="93"/>
        <v>46.656561874619278</v>
      </c>
    </row>
    <row r="717" spans="26:86" x14ac:dyDescent="0.5">
      <c r="Z717" s="31">
        <v>44137</v>
      </c>
      <c r="AA717" s="32">
        <v>38.42</v>
      </c>
      <c r="AB717" s="7">
        <f t="shared" si="94"/>
        <v>44.515771144278609</v>
      </c>
      <c r="CC717" s="31">
        <v>44137</v>
      </c>
      <c r="CD717" s="32">
        <v>38.42</v>
      </c>
      <c r="CE717" s="7">
        <f t="shared" ref="CE717:CE780" si="95">CD717*$CE$1+CE716*(1-$CE$1)</f>
        <v>44.27183744886824</v>
      </c>
      <c r="CF717" s="131"/>
      <c r="CG717" s="7">
        <f t="shared" si="92"/>
        <v>2.2421141469560482</v>
      </c>
      <c r="CH717" s="7">
        <f t="shared" si="93"/>
        <v>46.513951595824288</v>
      </c>
    </row>
    <row r="718" spans="26:86" x14ac:dyDescent="0.5">
      <c r="Z718" s="31">
        <v>44138</v>
      </c>
      <c r="AA718" s="32">
        <v>39.32</v>
      </c>
      <c r="AB718" s="7">
        <f t="shared" si="94"/>
        <v>44.460845771144285</v>
      </c>
      <c r="CC718" s="31">
        <v>44138</v>
      </c>
      <c r="CD718" s="32">
        <v>39.32</v>
      </c>
      <c r="CE718" s="7">
        <f t="shared" si="95"/>
        <v>44.222565434451646</v>
      </c>
      <c r="CF718" s="131"/>
      <c r="CG718" s="7">
        <f t="shared" si="92"/>
        <v>2.1686518592137674</v>
      </c>
      <c r="CH718" s="7">
        <f t="shared" si="93"/>
        <v>46.391217293665413</v>
      </c>
    </row>
    <row r="719" spans="26:86" x14ac:dyDescent="0.5">
      <c r="Z719" s="31">
        <v>44139</v>
      </c>
      <c r="AA719" s="32">
        <v>40.729999999999997</v>
      </c>
      <c r="AB719" s="7">
        <f t="shared" si="94"/>
        <v>44.410945273631846</v>
      </c>
      <c r="CC719" s="31">
        <v>44139</v>
      </c>
      <c r="CD719" s="32">
        <v>40.729999999999997</v>
      </c>
      <c r="CE719" s="7">
        <f t="shared" si="95"/>
        <v>44.187813539581484</v>
      </c>
      <c r="CF719" s="131"/>
      <c r="CG719" s="7">
        <f t="shared" si="92"/>
        <v>2.1104469126182863</v>
      </c>
      <c r="CH719" s="7">
        <f t="shared" si="93"/>
        <v>46.29826045219977</v>
      </c>
    </row>
    <row r="720" spans="26:86" x14ac:dyDescent="0.5">
      <c r="Z720" s="31">
        <v>44140</v>
      </c>
      <c r="AA720" s="32">
        <v>41.7</v>
      </c>
      <c r="AB720" s="7">
        <f t="shared" si="94"/>
        <v>44.359651741293547</v>
      </c>
      <c r="CC720" s="31">
        <v>44140</v>
      </c>
      <c r="CD720" s="32">
        <v>41.7</v>
      </c>
      <c r="CE720" s="7">
        <f t="shared" si="95"/>
        <v>44.163059176003564</v>
      </c>
      <c r="CF720" s="131"/>
      <c r="CG720" s="7">
        <f t="shared" si="92"/>
        <v>2.0629832444201597</v>
      </c>
      <c r="CH720" s="7">
        <f t="shared" si="93"/>
        <v>46.226042420423724</v>
      </c>
    </row>
    <row r="721" spans="26:86" x14ac:dyDescent="0.5">
      <c r="Z721" s="31">
        <v>44141</v>
      </c>
      <c r="AA721" s="32">
        <v>41.66</v>
      </c>
      <c r="AB721" s="7">
        <f t="shared" si="94"/>
        <v>44.307512437810963</v>
      </c>
      <c r="CC721" s="31">
        <v>44141</v>
      </c>
      <c r="CD721" s="32">
        <v>41.66</v>
      </c>
      <c r="CE721" s="7">
        <f t="shared" si="95"/>
        <v>44.138153114550796</v>
      </c>
      <c r="CF721" s="131"/>
      <c r="CG721" s="7">
        <f t="shared" si="92"/>
        <v>2.0161126406168677</v>
      </c>
      <c r="CH721" s="7">
        <f t="shared" si="93"/>
        <v>46.154265755167664</v>
      </c>
    </row>
    <row r="722" spans="26:86" x14ac:dyDescent="0.5">
      <c r="Z722" s="31">
        <v>44144</v>
      </c>
      <c r="AA722" s="32">
        <v>44</v>
      </c>
      <c r="AB722" s="7">
        <f t="shared" si="94"/>
        <v>44.2726368159204</v>
      </c>
      <c r="CC722" s="31">
        <v>44144</v>
      </c>
      <c r="CD722" s="32">
        <v>44</v>
      </c>
      <c r="CE722" s="7">
        <f t="shared" si="95"/>
        <v>44.136778456694572</v>
      </c>
      <c r="CF722" s="131"/>
      <c r="CG722" s="7">
        <f t="shared" si="92"/>
        <v>1.993339014183654</v>
      </c>
      <c r="CH722" s="7">
        <f t="shared" si="93"/>
        <v>46.130117470878226</v>
      </c>
    </row>
    <row r="723" spans="26:86" x14ac:dyDescent="0.5">
      <c r="Z723" s="31">
        <v>44145</v>
      </c>
      <c r="AA723" s="32">
        <v>43.96</v>
      </c>
      <c r="AB723" s="7">
        <f t="shared" si="94"/>
        <v>44.243333333333332</v>
      </c>
      <c r="CC723" s="31">
        <v>44145</v>
      </c>
      <c r="CD723" s="32">
        <v>43.96</v>
      </c>
      <c r="CE723" s="7">
        <f t="shared" si="95"/>
        <v>44.135019467075722</v>
      </c>
      <c r="CF723" s="131"/>
      <c r="CG723" s="7">
        <f t="shared" si="92"/>
        <v>1.9706855579894622</v>
      </c>
      <c r="CH723" s="7">
        <f t="shared" si="93"/>
        <v>46.105705025065184</v>
      </c>
    </row>
    <row r="724" spans="26:86" x14ac:dyDescent="0.5">
      <c r="Z724" s="31">
        <v>44146</v>
      </c>
      <c r="AA724" s="32">
        <v>42.87</v>
      </c>
      <c r="AB724" s="7">
        <f t="shared" si="94"/>
        <v>44.204129353233846</v>
      </c>
      <c r="CC724" s="31">
        <v>44146</v>
      </c>
      <c r="CD724" s="32">
        <v>42.87</v>
      </c>
      <c r="CE724" s="7">
        <f t="shared" si="95"/>
        <v>44.122432208696864</v>
      </c>
      <c r="CF724" s="131"/>
      <c r="CG724" s="7">
        <f t="shared" ref="CG724:CG787" si="96">CE724-AVERAGE(CE524:CE724)</f>
        <v>1.937801827529519</v>
      </c>
      <c r="CH724" s="7">
        <f t="shared" ref="CH724:CH787" si="97">CE724+CG724</f>
        <v>46.060234036226383</v>
      </c>
    </row>
    <row r="725" spans="26:86" x14ac:dyDescent="0.5">
      <c r="Z725" s="31">
        <v>44147</v>
      </c>
      <c r="AA725" s="32">
        <v>42.82</v>
      </c>
      <c r="AB725" s="7">
        <f t="shared" si="94"/>
        <v>44.162636815920401</v>
      </c>
      <c r="CC725" s="31">
        <v>44147</v>
      </c>
      <c r="CD725" s="32">
        <v>42.82</v>
      </c>
      <c r="CE725" s="7">
        <f t="shared" si="95"/>
        <v>44.109472684232223</v>
      </c>
      <c r="CF725" s="131"/>
      <c r="CG725" s="7">
        <f t="shared" si="96"/>
        <v>1.9051606469976861</v>
      </c>
      <c r="CH725" s="7">
        <f t="shared" si="97"/>
        <v>46.014633331229909</v>
      </c>
    </row>
    <row r="726" spans="26:86" x14ac:dyDescent="0.5">
      <c r="Z726" s="31">
        <v>44148</v>
      </c>
      <c r="AA726" s="32">
        <v>44.24</v>
      </c>
      <c r="AB726" s="7">
        <f t="shared" si="94"/>
        <v>44.150746268656725</v>
      </c>
      <c r="CC726" s="31">
        <v>44148</v>
      </c>
      <c r="CD726" s="32">
        <v>44.24</v>
      </c>
      <c r="CE726" s="7">
        <f t="shared" si="95"/>
        <v>44.110771463493599</v>
      </c>
      <c r="CF726" s="131"/>
      <c r="CG726" s="7">
        <f t="shared" si="96"/>
        <v>1.8870919214687945</v>
      </c>
      <c r="CH726" s="7">
        <f t="shared" si="97"/>
        <v>45.997863384962393</v>
      </c>
    </row>
    <row r="727" spans="26:86" x14ac:dyDescent="0.5">
      <c r="Z727" s="31">
        <v>44151</v>
      </c>
      <c r="AA727" s="32">
        <v>45.35</v>
      </c>
      <c r="AB727" s="7">
        <f t="shared" si="94"/>
        <v>44.140945273631857</v>
      </c>
      <c r="CC727" s="31">
        <v>44151</v>
      </c>
      <c r="CD727" s="32">
        <v>45.35</v>
      </c>
      <c r="CE727" s="7">
        <f t="shared" si="95"/>
        <v>44.123102095697647</v>
      </c>
      <c r="CF727" s="131"/>
      <c r="CG727" s="7">
        <f t="shared" si="96"/>
        <v>1.8803452827115734</v>
      </c>
      <c r="CH727" s="7">
        <f t="shared" si="97"/>
        <v>46.00344737840922</v>
      </c>
    </row>
    <row r="728" spans="26:86" x14ac:dyDescent="0.5">
      <c r="Z728" s="31">
        <v>44152</v>
      </c>
      <c r="AA728" s="32">
        <v>45.77</v>
      </c>
      <c r="AB728" s="7">
        <f t="shared" si="94"/>
        <v>44.14009950248758</v>
      </c>
      <c r="CC728" s="31">
        <v>44152</v>
      </c>
      <c r="CD728" s="32">
        <v>45.77</v>
      </c>
      <c r="CE728" s="7">
        <f t="shared" si="95"/>
        <v>44.139489139521551</v>
      </c>
      <c r="CF728" s="131"/>
      <c r="CG728" s="7">
        <f t="shared" si="96"/>
        <v>1.8778532947991451</v>
      </c>
      <c r="CH728" s="7">
        <f t="shared" si="97"/>
        <v>46.017342434320696</v>
      </c>
    </row>
    <row r="729" spans="26:86" x14ac:dyDescent="0.5">
      <c r="Z729" s="31">
        <v>44153</v>
      </c>
      <c r="AA729" s="32">
        <v>45.37</v>
      </c>
      <c r="AB729" s="7">
        <f t="shared" si="94"/>
        <v>44.131691542288571</v>
      </c>
      <c r="CC729" s="31">
        <v>44153</v>
      </c>
      <c r="CD729" s="32">
        <v>45.37</v>
      </c>
      <c r="CE729" s="7">
        <f t="shared" si="95"/>
        <v>44.151733028680539</v>
      </c>
      <c r="CF729" s="131"/>
      <c r="CG729" s="7">
        <f t="shared" si="96"/>
        <v>1.8714896645793644</v>
      </c>
      <c r="CH729" s="7">
        <f t="shared" si="97"/>
        <v>46.023222693259903</v>
      </c>
    </row>
    <row r="730" spans="26:86" x14ac:dyDescent="0.5">
      <c r="Z730" s="31">
        <v>44154</v>
      </c>
      <c r="AA730" s="32">
        <v>44.7</v>
      </c>
      <c r="AB730" s="7">
        <f t="shared" si="94"/>
        <v>44.115472636815944</v>
      </c>
      <c r="CC730" s="31">
        <v>44154</v>
      </c>
      <c r="CD730" s="32">
        <v>44.7</v>
      </c>
      <c r="CE730" s="7">
        <f t="shared" si="95"/>
        <v>44.157188421429993</v>
      </c>
      <c r="CF730" s="131"/>
      <c r="CG730" s="7">
        <f t="shared" si="96"/>
        <v>1.8586840695406082</v>
      </c>
      <c r="CH730" s="7">
        <f t="shared" si="97"/>
        <v>46.015872490970601</v>
      </c>
    </row>
    <row r="731" spans="26:86" x14ac:dyDescent="0.5">
      <c r="Z731" s="31">
        <v>44155</v>
      </c>
      <c r="AA731" s="32">
        <v>43.18</v>
      </c>
      <c r="AB731" s="7">
        <f t="shared" si="94"/>
        <v>44.096218905472654</v>
      </c>
      <c r="CC731" s="31">
        <v>44155</v>
      </c>
      <c r="CD731" s="32">
        <v>43.18</v>
      </c>
      <c r="CE731" s="7">
        <f t="shared" si="95"/>
        <v>44.147465153555068</v>
      </c>
      <c r="CF731" s="131"/>
      <c r="CG731" s="7">
        <f t="shared" si="96"/>
        <v>1.8310730946648519</v>
      </c>
      <c r="CH731" s="7">
        <f t="shared" si="97"/>
        <v>45.97853824821992</v>
      </c>
    </row>
    <row r="732" spans="26:86" x14ac:dyDescent="0.5">
      <c r="Z732" s="31">
        <v>44158</v>
      </c>
      <c r="AA732" s="32">
        <v>44.4</v>
      </c>
      <c r="AB732" s="7">
        <f t="shared" si="94"/>
        <v>44.081492537313437</v>
      </c>
      <c r="CC732" s="31">
        <v>44158</v>
      </c>
      <c r="CD732" s="32">
        <v>44.4</v>
      </c>
      <c r="CE732" s="7">
        <f t="shared" si="95"/>
        <v>44.149977938096811</v>
      </c>
      <c r="CF732" s="131"/>
      <c r="CG732" s="7">
        <f t="shared" si="96"/>
        <v>1.8160226903665588</v>
      </c>
      <c r="CH732" s="7">
        <f t="shared" si="97"/>
        <v>45.96600062846337</v>
      </c>
    </row>
    <row r="733" spans="26:86" x14ac:dyDescent="0.5">
      <c r="Z733" s="31">
        <v>44159</v>
      </c>
      <c r="AA733" s="32">
        <v>45.58</v>
      </c>
      <c r="AB733" s="7">
        <f t="shared" si="94"/>
        <v>44.076318407960208</v>
      </c>
      <c r="CC733" s="31">
        <v>44159</v>
      </c>
      <c r="CD733" s="32">
        <v>45.58</v>
      </c>
      <c r="CE733" s="7">
        <f t="shared" si="95"/>
        <v>44.164207013339627</v>
      </c>
      <c r="CF733" s="131"/>
      <c r="CG733" s="7">
        <f t="shared" si="96"/>
        <v>1.8129148187414046</v>
      </c>
      <c r="CH733" s="7">
        <f t="shared" si="97"/>
        <v>45.977121832081032</v>
      </c>
    </row>
    <row r="734" spans="26:86" x14ac:dyDescent="0.5">
      <c r="Z734" s="31">
        <v>44160</v>
      </c>
      <c r="AA734" s="32">
        <v>43.86</v>
      </c>
      <c r="AB734" s="7">
        <f t="shared" si="94"/>
        <v>44.061492537313448</v>
      </c>
      <c r="CC734" s="31">
        <v>44160</v>
      </c>
      <c r="CD734" s="32">
        <v>43.86</v>
      </c>
      <c r="CE734" s="7">
        <f t="shared" si="95"/>
        <v>44.161180077883515</v>
      </c>
      <c r="CF734" s="131"/>
      <c r="CG734" s="7">
        <f t="shared" si="96"/>
        <v>1.7928709644523053</v>
      </c>
      <c r="CH734" s="7">
        <f t="shared" si="97"/>
        <v>45.95405104233582</v>
      </c>
    </row>
    <row r="735" spans="26:86" x14ac:dyDescent="0.5">
      <c r="Z735" s="31">
        <v>44162</v>
      </c>
      <c r="AA735" s="32">
        <v>43.87</v>
      </c>
      <c r="AB735" s="7">
        <f t="shared" si="94"/>
        <v>44.04920398009952</v>
      </c>
      <c r="CC735" s="31">
        <v>44162</v>
      </c>
      <c r="CD735" s="32">
        <v>43.87</v>
      </c>
      <c r="CE735" s="7">
        <f t="shared" si="95"/>
        <v>44.158282763675722</v>
      </c>
      <c r="CF735" s="131"/>
      <c r="CG735" s="7">
        <f t="shared" si="96"/>
        <v>1.7732483281881102</v>
      </c>
      <c r="CH735" s="7">
        <f t="shared" si="97"/>
        <v>45.931531091863832</v>
      </c>
    </row>
    <row r="736" spans="26:86" x14ac:dyDescent="0.5">
      <c r="Z736" s="31">
        <v>44165</v>
      </c>
      <c r="AA736" s="32">
        <v>43.62</v>
      </c>
      <c r="AB736" s="7">
        <f t="shared" si="94"/>
        <v>44.038407960199017</v>
      </c>
      <c r="CC736" s="31">
        <v>44165</v>
      </c>
      <c r="CD736" s="32">
        <v>43.62</v>
      </c>
      <c r="CE736" s="7">
        <f t="shared" si="95"/>
        <v>44.152926716275964</v>
      </c>
      <c r="CF736" s="131"/>
      <c r="CG736" s="7">
        <f t="shared" si="96"/>
        <v>1.7514408029305315</v>
      </c>
      <c r="CH736" s="7">
        <f t="shared" si="97"/>
        <v>45.904367519206495</v>
      </c>
    </row>
    <row r="737" spans="26:86" x14ac:dyDescent="0.5">
      <c r="Z737" s="31">
        <v>44166</v>
      </c>
      <c r="AA737" s="32">
        <v>45.31</v>
      </c>
      <c r="AB737" s="7">
        <f t="shared" si="94"/>
        <v>44.036417910447781</v>
      </c>
      <c r="CC737" s="31">
        <v>44166</v>
      </c>
      <c r="CD737" s="32">
        <v>45.31</v>
      </c>
      <c r="CE737" s="7">
        <f t="shared" si="95"/>
        <v>44.164439883278199</v>
      </c>
      <c r="CF737" s="131"/>
      <c r="CG737" s="7">
        <f t="shared" si="96"/>
        <v>1.7466859898620868</v>
      </c>
      <c r="CH737" s="7">
        <f t="shared" si="97"/>
        <v>45.911125873140286</v>
      </c>
    </row>
    <row r="738" spans="26:86" x14ac:dyDescent="0.5">
      <c r="Z738" s="31">
        <v>44167</v>
      </c>
      <c r="AA738" s="32">
        <v>46</v>
      </c>
      <c r="AB738" s="7">
        <f t="shared" si="94"/>
        <v>44.038059701492557</v>
      </c>
      <c r="CC738" s="31">
        <v>44167</v>
      </c>
      <c r="CD738" s="32">
        <v>46</v>
      </c>
      <c r="CE738" s="7">
        <f t="shared" si="95"/>
        <v>44.18270416304658</v>
      </c>
      <c r="CF738" s="131"/>
      <c r="CG738" s="7">
        <f t="shared" si="96"/>
        <v>1.7488278237789814</v>
      </c>
      <c r="CH738" s="7">
        <f t="shared" si="97"/>
        <v>45.931531986825561</v>
      </c>
    </row>
    <row r="739" spans="26:86" x14ac:dyDescent="0.5">
      <c r="Z739" s="31">
        <v>44168</v>
      </c>
      <c r="AA739" s="32">
        <v>46.63</v>
      </c>
      <c r="AB739" s="7">
        <f t="shared" si="94"/>
        <v>44.038358208955231</v>
      </c>
      <c r="CC739" s="31">
        <v>44168</v>
      </c>
      <c r="CD739" s="32">
        <v>46.63</v>
      </c>
      <c r="CE739" s="7">
        <f t="shared" si="95"/>
        <v>44.207055365404322</v>
      </c>
      <c r="CF739" s="131"/>
      <c r="CG739" s="7">
        <f t="shared" si="96"/>
        <v>1.7572140324084771</v>
      </c>
      <c r="CH739" s="7">
        <f t="shared" si="97"/>
        <v>45.964269397812799</v>
      </c>
    </row>
    <row r="740" spans="26:86" x14ac:dyDescent="0.5">
      <c r="Z740" s="31">
        <v>44169</v>
      </c>
      <c r="AA740" s="32">
        <v>48.5</v>
      </c>
      <c r="AB740" s="7">
        <f t="shared" si="94"/>
        <v>44.048557213930359</v>
      </c>
      <c r="CC740" s="31">
        <v>44169</v>
      </c>
      <c r="CD740" s="32">
        <v>48.5</v>
      </c>
      <c r="CE740" s="7">
        <f t="shared" si="95"/>
        <v>44.249771232415227</v>
      </c>
      <c r="CF740" s="131"/>
      <c r="CG740" s="7">
        <f t="shared" si="96"/>
        <v>1.7840222787135787</v>
      </c>
      <c r="CH740" s="7">
        <f t="shared" si="97"/>
        <v>46.033793511128806</v>
      </c>
    </row>
    <row r="741" spans="26:86" x14ac:dyDescent="0.5">
      <c r="Z741" s="31">
        <v>44172</v>
      </c>
      <c r="AA741" s="32">
        <v>48.29</v>
      </c>
      <c r="AB741" s="7">
        <f t="shared" si="94"/>
        <v>44.061492537313448</v>
      </c>
      <c r="CC741" s="31">
        <v>44172</v>
      </c>
      <c r="CD741" s="32">
        <v>48.29</v>
      </c>
      <c r="CE741" s="7">
        <f t="shared" si="95"/>
        <v>44.289972513684724</v>
      </c>
      <c r="CF741" s="131"/>
      <c r="CG741" s="7">
        <f t="shared" si="96"/>
        <v>1.8083455143749845</v>
      </c>
      <c r="CH741" s="7">
        <f t="shared" si="97"/>
        <v>46.098318028059708</v>
      </c>
    </row>
    <row r="742" spans="26:86" x14ac:dyDescent="0.5">
      <c r="Z742" s="31">
        <v>44173</v>
      </c>
      <c r="AA742" s="32">
        <v>48.32</v>
      </c>
      <c r="AB742" s="7">
        <f t="shared" si="94"/>
        <v>44.078407960199016</v>
      </c>
      <c r="CC742" s="31">
        <v>44173</v>
      </c>
      <c r="CD742" s="32">
        <v>48.32</v>
      </c>
      <c r="CE742" s="7">
        <f t="shared" si="95"/>
        <v>44.33007228966796</v>
      </c>
      <c r="CF742" s="131"/>
      <c r="CG742" s="7">
        <f t="shared" si="96"/>
        <v>1.8325569225881821</v>
      </c>
      <c r="CH742" s="7">
        <f t="shared" si="97"/>
        <v>46.162629212256142</v>
      </c>
    </row>
    <row r="743" spans="26:86" x14ac:dyDescent="0.5">
      <c r="Z743" s="31">
        <v>44174</v>
      </c>
      <c r="AA743" s="32">
        <v>46.95</v>
      </c>
      <c r="AB743" s="7">
        <f t="shared" si="94"/>
        <v>44.097213930348275</v>
      </c>
      <c r="CC743" s="31">
        <v>44174</v>
      </c>
      <c r="CD743" s="32">
        <v>46.95</v>
      </c>
      <c r="CE743" s="7">
        <f t="shared" si="95"/>
        <v>44.356141222109081</v>
      </c>
      <c r="CF743" s="131"/>
      <c r="CG743" s="7">
        <f t="shared" si="96"/>
        <v>1.8427084563898077</v>
      </c>
      <c r="CH743" s="7">
        <f t="shared" si="97"/>
        <v>46.198849678498888</v>
      </c>
    </row>
    <row r="744" spans="26:86" x14ac:dyDescent="0.5">
      <c r="Z744" s="31">
        <v>44175</v>
      </c>
      <c r="AA744" s="32">
        <v>47.53</v>
      </c>
      <c r="AB744" s="7">
        <f t="shared" si="94"/>
        <v>44.118756218905489</v>
      </c>
      <c r="CC744" s="31">
        <v>44175</v>
      </c>
      <c r="CD744" s="32">
        <v>47.53</v>
      </c>
      <c r="CE744" s="7">
        <f t="shared" si="95"/>
        <v>44.387721906466204</v>
      </c>
      <c r="CF744" s="131"/>
      <c r="CG744" s="7">
        <f t="shared" si="96"/>
        <v>1.8583157730535262</v>
      </c>
      <c r="CH744" s="7">
        <f t="shared" si="97"/>
        <v>46.246037679519731</v>
      </c>
    </row>
    <row r="745" spans="26:86" x14ac:dyDescent="0.5">
      <c r="Z745" s="31">
        <v>44176</v>
      </c>
      <c r="AA745" s="32">
        <v>47.9</v>
      </c>
      <c r="AB745" s="7">
        <f t="shared" si="94"/>
        <v>44.14656716417911</v>
      </c>
      <c r="CC745" s="31">
        <v>44176</v>
      </c>
      <c r="CD745" s="32">
        <v>47.9</v>
      </c>
      <c r="CE745" s="7">
        <f t="shared" si="95"/>
        <v>44.422669947197889</v>
      </c>
      <c r="CF745" s="131"/>
      <c r="CG745" s="7">
        <f t="shared" si="96"/>
        <v>1.8771726592502205</v>
      </c>
      <c r="CH745" s="7">
        <f t="shared" si="97"/>
        <v>46.299842606448109</v>
      </c>
    </row>
    <row r="746" spans="26:86" x14ac:dyDescent="0.5">
      <c r="Z746" s="31">
        <v>44179</v>
      </c>
      <c r="AA746" s="32">
        <v>47.83</v>
      </c>
      <c r="AB746" s="7">
        <f t="shared" si="94"/>
        <v>44.177263681592045</v>
      </c>
      <c r="CC746" s="31">
        <v>44179</v>
      </c>
      <c r="CD746" s="32">
        <v>47.83</v>
      </c>
      <c r="CE746" s="7">
        <f t="shared" si="95"/>
        <v>44.456573728817808</v>
      </c>
      <c r="CF746" s="131"/>
      <c r="CG746" s="7">
        <f t="shared" si="96"/>
        <v>1.8948399593413399</v>
      </c>
      <c r="CH746" s="7">
        <f t="shared" si="97"/>
        <v>46.351413688159148</v>
      </c>
    </row>
    <row r="747" spans="26:86" x14ac:dyDescent="0.5">
      <c r="Z747" s="31">
        <v>44180</v>
      </c>
      <c r="AA747" s="32">
        <v>48.32</v>
      </c>
      <c r="AB747" s="7">
        <f t="shared" si="94"/>
        <v>44.201791044776122</v>
      </c>
      <c r="CC747" s="31">
        <v>44180</v>
      </c>
      <c r="CD747" s="32">
        <v>48.32</v>
      </c>
      <c r="CE747" s="7">
        <f t="shared" si="95"/>
        <v>44.495015781267384</v>
      </c>
      <c r="CF747" s="131"/>
      <c r="CG747" s="7">
        <f t="shared" si="96"/>
        <v>1.9169630339272317</v>
      </c>
      <c r="CH747" s="7">
        <f t="shared" si="97"/>
        <v>46.411978815194615</v>
      </c>
    </row>
    <row r="748" spans="26:86" x14ac:dyDescent="0.5">
      <c r="Z748" s="31">
        <v>44181</v>
      </c>
      <c r="AA748" s="32">
        <v>49.33</v>
      </c>
      <c r="AB748" s="7">
        <f t="shared" si="94"/>
        <v>44.234228855721391</v>
      </c>
      <c r="CC748" s="31">
        <v>44181</v>
      </c>
      <c r="CD748" s="32">
        <v>49.33</v>
      </c>
      <c r="CE748" s="7">
        <f t="shared" si="95"/>
        <v>44.543125076976168</v>
      </c>
      <c r="CF748" s="131"/>
      <c r="CG748" s="7">
        <f t="shared" si="96"/>
        <v>1.9485929653735141</v>
      </c>
      <c r="CH748" s="7">
        <f t="shared" si="97"/>
        <v>46.491718042349682</v>
      </c>
    </row>
    <row r="749" spans="26:86" x14ac:dyDescent="0.5">
      <c r="Z749" s="31">
        <v>44182</v>
      </c>
      <c r="AA749" s="32">
        <v>49.04</v>
      </c>
      <c r="AB749" s="7">
        <f t="shared" si="94"/>
        <v>44.264577114427865</v>
      </c>
      <c r="CC749" s="31">
        <v>44182</v>
      </c>
      <c r="CD749" s="32">
        <v>49.04</v>
      </c>
      <c r="CE749" s="7">
        <f t="shared" si="95"/>
        <v>44.587870101085855</v>
      </c>
      <c r="CF749" s="131"/>
      <c r="CG749" s="7">
        <f t="shared" si="96"/>
        <v>1.9767206262710104</v>
      </c>
      <c r="CH749" s="7">
        <f t="shared" si="97"/>
        <v>46.564590727356865</v>
      </c>
    </row>
    <row r="750" spans="26:86" x14ac:dyDescent="0.5">
      <c r="Z750" s="31">
        <v>44183</v>
      </c>
      <c r="AA750" s="32">
        <v>47.78</v>
      </c>
      <c r="AB750" s="7">
        <f t="shared" si="94"/>
        <v>44.28965174129354</v>
      </c>
      <c r="CC750" s="31">
        <v>44183</v>
      </c>
      <c r="CD750" s="32">
        <v>47.78</v>
      </c>
      <c r="CE750" s="7">
        <f t="shared" si="95"/>
        <v>44.619632587642215</v>
      </c>
      <c r="CF750" s="131"/>
      <c r="CG750" s="7">
        <f t="shared" si="96"/>
        <v>1.9917815977380258</v>
      </c>
      <c r="CH750" s="7">
        <f t="shared" si="97"/>
        <v>46.611414185380241</v>
      </c>
    </row>
    <row r="751" spans="26:86" x14ac:dyDescent="0.5">
      <c r="Z751" s="31">
        <v>44186</v>
      </c>
      <c r="AA751" s="32">
        <v>46.76</v>
      </c>
      <c r="AB751" s="7">
        <f t="shared" si="94"/>
        <v>44.320796019900499</v>
      </c>
      <c r="CC751" s="31">
        <v>44186</v>
      </c>
      <c r="CD751" s="32">
        <v>46.76</v>
      </c>
      <c r="CE751" s="7">
        <f t="shared" si="95"/>
        <v>44.64092977582488</v>
      </c>
      <c r="CF751" s="131"/>
      <c r="CG751" s="7">
        <f t="shared" si="96"/>
        <v>1.9962335617416187</v>
      </c>
      <c r="CH751" s="7">
        <f t="shared" si="97"/>
        <v>46.637163337566498</v>
      </c>
    </row>
    <row r="752" spans="26:86" x14ac:dyDescent="0.5">
      <c r="Z752" s="31">
        <v>44187</v>
      </c>
      <c r="AA752" s="32">
        <v>47.93</v>
      </c>
      <c r="AB752" s="7">
        <f t="shared" si="94"/>
        <v>44.389800995024878</v>
      </c>
      <c r="CC752" s="31">
        <v>44187</v>
      </c>
      <c r="CD752" s="32">
        <v>47.93</v>
      </c>
      <c r="CE752" s="7">
        <f t="shared" si="95"/>
        <v>44.6736568427321</v>
      </c>
      <c r="CF752" s="131"/>
      <c r="CG752" s="7">
        <f t="shared" si="96"/>
        <v>2.0115964019728025</v>
      </c>
      <c r="CH752" s="7">
        <f t="shared" si="97"/>
        <v>46.685253244704903</v>
      </c>
    </row>
    <row r="753" spans="26:86" x14ac:dyDescent="0.5">
      <c r="Z753" s="31">
        <v>44188</v>
      </c>
      <c r="AA753" s="32">
        <v>48.16</v>
      </c>
      <c r="AB753" s="7">
        <f t="shared" si="94"/>
        <v>44.453084577114439</v>
      </c>
      <c r="CC753" s="31">
        <v>44188</v>
      </c>
      <c r="CD753" s="32">
        <v>48.16</v>
      </c>
      <c r="CE753" s="7">
        <f t="shared" si="95"/>
        <v>44.708346824396465</v>
      </c>
      <c r="CF753" s="131"/>
      <c r="CG753" s="7">
        <f t="shared" si="96"/>
        <v>2.0284652479520418</v>
      </c>
      <c r="CH753" s="7">
        <f t="shared" si="97"/>
        <v>46.736812072348506</v>
      </c>
    </row>
    <row r="754" spans="26:86" x14ac:dyDescent="0.5">
      <c r="Z754" s="31">
        <v>44189</v>
      </c>
      <c r="AA754" s="32">
        <v>49.09</v>
      </c>
      <c r="AB754" s="7">
        <f t="shared" si="94"/>
        <v>44.528557213930355</v>
      </c>
      <c r="CC754" s="31">
        <v>44189</v>
      </c>
      <c r="CD754" s="32">
        <v>49.09</v>
      </c>
      <c r="CE754" s="7">
        <f t="shared" si="95"/>
        <v>44.751945363457196</v>
      </c>
      <c r="CF754" s="131"/>
      <c r="CG754" s="7">
        <f t="shared" si="96"/>
        <v>2.0536690045502155</v>
      </c>
      <c r="CH754" s="7">
        <f t="shared" si="97"/>
        <v>46.805614368007411</v>
      </c>
    </row>
    <row r="755" spans="26:86" x14ac:dyDescent="0.5">
      <c r="Z755" s="31">
        <v>44193</v>
      </c>
      <c r="AA755" s="32">
        <v>48.36</v>
      </c>
      <c r="AB755" s="7">
        <f t="shared" si="94"/>
        <v>44.619402985074636</v>
      </c>
      <c r="CC755" s="31">
        <v>44193</v>
      </c>
      <c r="CD755" s="32">
        <v>48.36</v>
      </c>
      <c r="CE755" s="7">
        <f t="shared" si="95"/>
        <v>44.787846404616829</v>
      </c>
      <c r="CF755" s="131"/>
      <c r="CG755" s="7">
        <f t="shared" si="96"/>
        <v>2.0704543578872787</v>
      </c>
      <c r="CH755" s="7">
        <f t="shared" si="97"/>
        <v>46.858300762504108</v>
      </c>
    </row>
    <row r="756" spans="26:86" x14ac:dyDescent="0.5">
      <c r="Z756" s="31">
        <v>44194</v>
      </c>
      <c r="AA756" s="32">
        <v>48.07</v>
      </c>
      <c r="AB756" s="7">
        <f t="shared" si="94"/>
        <v>44.679701492537326</v>
      </c>
      <c r="CC756" s="31">
        <v>44194</v>
      </c>
      <c r="CD756" s="32">
        <v>48.07</v>
      </c>
      <c r="CE756" s="7">
        <f t="shared" si="95"/>
        <v>44.820504649347008</v>
      </c>
      <c r="CF756" s="131"/>
      <c r="CG756" s="7">
        <f t="shared" si="96"/>
        <v>2.0835871354949873</v>
      </c>
      <c r="CH756" s="7">
        <f t="shared" si="97"/>
        <v>46.904091784841995</v>
      </c>
    </row>
    <row r="757" spans="26:86" x14ac:dyDescent="0.5">
      <c r="Z757" s="31">
        <v>44195</v>
      </c>
      <c r="AA757" s="32">
        <v>48.58</v>
      </c>
      <c r="AB757" s="7">
        <f t="shared" si="94"/>
        <v>44.766417910447764</v>
      </c>
      <c r="CC757" s="31">
        <v>44195</v>
      </c>
      <c r="CD757" s="32">
        <v>48.58</v>
      </c>
      <c r="CE757" s="7">
        <f t="shared" si="95"/>
        <v>44.857912563283854</v>
      </c>
      <c r="CF757" s="131"/>
      <c r="CG757" s="7">
        <f t="shared" si="96"/>
        <v>2.1008010156348718</v>
      </c>
      <c r="CH757" s="7">
        <f t="shared" si="97"/>
        <v>46.958713578918726</v>
      </c>
    </row>
    <row r="758" spans="26:86" x14ac:dyDescent="0.5">
      <c r="Z758" s="31">
        <v>44196</v>
      </c>
      <c r="AA758" s="32">
        <v>48.98</v>
      </c>
      <c r="AB758" s="7">
        <f t="shared" si="94"/>
        <v>44.854875621890557</v>
      </c>
      <c r="CC758" s="31">
        <v>44196</v>
      </c>
      <c r="CD758" s="32">
        <v>48.98</v>
      </c>
      <c r="CE758" s="7">
        <f t="shared" si="95"/>
        <v>44.89892835867407</v>
      </c>
      <c r="CF758" s="131"/>
      <c r="CG758" s="7">
        <f t="shared" si="96"/>
        <v>2.1209435366545151</v>
      </c>
      <c r="CH758" s="7">
        <f t="shared" si="97"/>
        <v>47.019871895328585</v>
      </c>
    </row>
    <row r="759" spans="26:86" x14ac:dyDescent="0.5">
      <c r="Z759" s="31">
        <v>44200</v>
      </c>
      <c r="AA759" s="32">
        <v>47.77</v>
      </c>
      <c r="AB759" s="7">
        <f t="shared" si="94"/>
        <v>44.943283582089563</v>
      </c>
      <c r="CC759" s="31">
        <v>44200</v>
      </c>
      <c r="CD759" s="32">
        <v>47.77</v>
      </c>
      <c r="CE759" s="7">
        <f t="shared" si="95"/>
        <v>44.927496235702193</v>
      </c>
      <c r="CF759" s="131"/>
      <c r="CG759" s="7">
        <f t="shared" si="96"/>
        <v>2.1279661523884101</v>
      </c>
      <c r="CH759" s="7">
        <f t="shared" si="97"/>
        <v>47.055462388090604</v>
      </c>
    </row>
    <row r="760" spans="26:86" x14ac:dyDescent="0.5">
      <c r="Z760" s="31">
        <v>44201</v>
      </c>
      <c r="AA760" s="32">
        <v>48.14</v>
      </c>
      <c r="AB760" s="7">
        <f t="shared" si="94"/>
        <v>45.034079601990051</v>
      </c>
      <c r="CC760" s="31">
        <v>44201</v>
      </c>
      <c r="CD760" s="32">
        <v>48.14</v>
      </c>
      <c r="CE760" s="7">
        <f t="shared" si="95"/>
        <v>44.959461447287246</v>
      </c>
      <c r="CF760" s="131"/>
      <c r="CG760" s="7">
        <f t="shared" si="96"/>
        <v>2.1376970404045323</v>
      </c>
      <c r="CH760" s="7">
        <f t="shared" si="97"/>
        <v>47.097158487691779</v>
      </c>
    </row>
    <row r="761" spans="26:86" x14ac:dyDescent="0.5">
      <c r="Z761" s="31">
        <v>44202</v>
      </c>
      <c r="AA761" s="32">
        <v>47.5</v>
      </c>
      <c r="AB761" s="7">
        <f t="shared" si="94"/>
        <v>45.136865671641793</v>
      </c>
      <c r="CC761" s="31">
        <v>44202</v>
      </c>
      <c r="CD761" s="32">
        <v>47.5</v>
      </c>
      <c r="CE761" s="7">
        <f t="shared" si="95"/>
        <v>44.984740437861504</v>
      </c>
      <c r="CF761" s="131"/>
      <c r="CG761" s="7">
        <f t="shared" si="96"/>
        <v>2.1399401974985963</v>
      </c>
      <c r="CH761" s="7">
        <f t="shared" si="97"/>
        <v>47.1246806353601</v>
      </c>
    </row>
    <row r="762" spans="26:86" x14ac:dyDescent="0.5">
      <c r="Z762" s="31">
        <v>44203</v>
      </c>
      <c r="AA762" s="32">
        <v>46.9</v>
      </c>
      <c r="AB762" s="7">
        <f t="shared" si="94"/>
        <v>45.251791044776112</v>
      </c>
      <c r="CC762" s="31">
        <v>44203</v>
      </c>
      <c r="CD762" s="32">
        <v>46.9</v>
      </c>
      <c r="CE762" s="7">
        <f t="shared" si="95"/>
        <v>45.003797746937515</v>
      </c>
      <c r="CF762" s="131"/>
      <c r="CG762" s="7">
        <f t="shared" si="96"/>
        <v>2.135047349316757</v>
      </c>
      <c r="CH762" s="7">
        <f t="shared" si="97"/>
        <v>47.138845096254272</v>
      </c>
    </row>
    <row r="763" spans="26:86" x14ac:dyDescent="0.5">
      <c r="Z763" s="31">
        <v>44204</v>
      </c>
      <c r="AA763" s="32">
        <v>46.96</v>
      </c>
      <c r="AB763" s="7">
        <f t="shared" si="94"/>
        <v>45.348706467661685</v>
      </c>
      <c r="CC763" s="31">
        <v>44204</v>
      </c>
      <c r="CD763" s="32">
        <v>46.96</v>
      </c>
      <c r="CE763" s="7">
        <f t="shared" si="95"/>
        <v>45.023262445972961</v>
      </c>
      <c r="CF763" s="131"/>
      <c r="CG763" s="7">
        <f t="shared" si="96"/>
        <v>2.1298358685508063</v>
      </c>
      <c r="CH763" s="7">
        <f t="shared" si="97"/>
        <v>47.153098314523767</v>
      </c>
    </row>
    <row r="764" spans="26:86" x14ac:dyDescent="0.5">
      <c r="Z764" s="31">
        <v>44207</v>
      </c>
      <c r="AA764" s="32">
        <v>47.46</v>
      </c>
      <c r="AB764" s="7">
        <f t="shared" si="94"/>
        <v>45.412238805970134</v>
      </c>
      <c r="CC764" s="31">
        <v>44207</v>
      </c>
      <c r="CD764" s="32">
        <v>47.46</v>
      </c>
      <c r="CE764" s="7">
        <f t="shared" si="95"/>
        <v>45.04750859078915</v>
      </c>
      <c r="CF764" s="131"/>
      <c r="CG764" s="7">
        <f t="shared" si="96"/>
        <v>2.1290192051227379</v>
      </c>
      <c r="CH764" s="7">
        <f t="shared" si="97"/>
        <v>47.176527795911888</v>
      </c>
    </row>
    <row r="765" spans="26:86" x14ac:dyDescent="0.5">
      <c r="Z765" s="31">
        <v>44208</v>
      </c>
      <c r="AA765" s="32">
        <v>46.98</v>
      </c>
      <c r="AB765" s="7">
        <f t="shared" si="94"/>
        <v>45.458407960198983</v>
      </c>
      <c r="CC765" s="31">
        <v>44208</v>
      </c>
      <c r="CD765" s="32">
        <v>46.98</v>
      </c>
      <c r="CE765" s="7">
        <f t="shared" si="95"/>
        <v>45.066737361030057</v>
      </c>
      <c r="CF765" s="131"/>
      <c r="CG765" s="7">
        <f t="shared" si="96"/>
        <v>2.1229751537264931</v>
      </c>
      <c r="CH765" s="7">
        <f t="shared" si="97"/>
        <v>47.18971251475655</v>
      </c>
    </row>
    <row r="766" spans="26:86" x14ac:dyDescent="0.5">
      <c r="Z766" s="31">
        <v>44209</v>
      </c>
      <c r="AA766" s="32">
        <v>47.14</v>
      </c>
      <c r="AB766" s="7">
        <f t="shared" si="94"/>
        <v>45.516517412935293</v>
      </c>
      <c r="CC766" s="31">
        <v>44209</v>
      </c>
      <c r="CD766" s="32">
        <v>47.14</v>
      </c>
      <c r="CE766" s="7">
        <f t="shared" si="95"/>
        <v>45.087366840024785</v>
      </c>
      <c r="CF766" s="131"/>
      <c r="CG766" s="7">
        <f t="shared" si="96"/>
        <v>2.1180050784363331</v>
      </c>
      <c r="CH766" s="7">
        <f t="shared" si="97"/>
        <v>47.205371918461118</v>
      </c>
    </row>
    <row r="767" spans="26:86" x14ac:dyDescent="0.5">
      <c r="Z767" s="31">
        <v>44210</v>
      </c>
      <c r="AA767" s="32">
        <v>48.21</v>
      </c>
      <c r="AB767" s="7">
        <f t="shared" si="94"/>
        <v>45.579999999999963</v>
      </c>
      <c r="CC767" s="31">
        <v>44210</v>
      </c>
      <c r="CD767" s="32">
        <v>48.21</v>
      </c>
      <c r="CE767" s="7">
        <f t="shared" si="95"/>
        <v>45.118437816740965</v>
      </c>
      <c r="CF767" s="131"/>
      <c r="CG767" s="7">
        <f t="shared" si="96"/>
        <v>2.1230995552678138</v>
      </c>
      <c r="CH767" s="7">
        <f t="shared" si="97"/>
        <v>47.241537372008779</v>
      </c>
    </row>
    <row r="768" spans="26:86" x14ac:dyDescent="0.5">
      <c r="Z768" s="31">
        <v>44211</v>
      </c>
      <c r="AA768" s="32">
        <v>47.95</v>
      </c>
      <c r="AB768" s="7">
        <f t="shared" si="94"/>
        <v>45.651890547263648</v>
      </c>
      <c r="CC768" s="31">
        <v>44211</v>
      </c>
      <c r="CD768" s="32">
        <v>47.95</v>
      </c>
      <c r="CE768" s="7">
        <f t="shared" si="95"/>
        <v>45.146612564833099</v>
      </c>
      <c r="CF768" s="131"/>
      <c r="CG768" s="7">
        <f t="shared" si="96"/>
        <v>2.1248409472824221</v>
      </c>
      <c r="CH768" s="7">
        <f t="shared" si="97"/>
        <v>47.271453512115521</v>
      </c>
    </row>
    <row r="769" spans="26:86" x14ac:dyDescent="0.5">
      <c r="Z769" s="31">
        <v>44215</v>
      </c>
      <c r="AA769" s="32">
        <v>48.19</v>
      </c>
      <c r="AB769" s="7">
        <f t="shared" si="94"/>
        <v>45.742587064676584</v>
      </c>
      <c r="CC769" s="31">
        <v>44215</v>
      </c>
      <c r="CD769" s="32">
        <v>48.19</v>
      </c>
      <c r="CE769" s="7">
        <f t="shared" si="95"/>
        <v>45.176895026874561</v>
      </c>
      <c r="CF769" s="131"/>
      <c r="CG769" s="7">
        <f t="shared" si="96"/>
        <v>2.1280506188052186</v>
      </c>
      <c r="CH769" s="7">
        <f t="shared" si="97"/>
        <v>47.30494564567978</v>
      </c>
    </row>
    <row r="770" spans="26:86" x14ac:dyDescent="0.5">
      <c r="Z770" s="31">
        <v>44216</v>
      </c>
      <c r="AA770" s="32">
        <v>48.05</v>
      </c>
      <c r="AB770" s="7">
        <f t="shared" si="94"/>
        <v>45.827562189054689</v>
      </c>
      <c r="CC770" s="31">
        <v>44216</v>
      </c>
      <c r="CD770" s="32">
        <v>48.05</v>
      </c>
      <c r="CE770" s="7">
        <f t="shared" si="95"/>
        <v>45.20548313605989</v>
      </c>
      <c r="CF770" s="131"/>
      <c r="CG770" s="7">
        <f t="shared" si="96"/>
        <v>2.1289897948464187</v>
      </c>
      <c r="CH770" s="7">
        <f t="shared" si="97"/>
        <v>47.334472930906308</v>
      </c>
    </row>
    <row r="771" spans="26:86" x14ac:dyDescent="0.5">
      <c r="Z771" s="31">
        <v>44217</v>
      </c>
      <c r="AA771" s="32">
        <v>47.81</v>
      </c>
      <c r="AB771" s="7">
        <f t="shared" si="94"/>
        <v>45.906616915422838</v>
      </c>
      <c r="CC771" s="31">
        <v>44217</v>
      </c>
      <c r="CD771" s="32">
        <v>47.81</v>
      </c>
      <c r="CE771" s="7">
        <f t="shared" si="95"/>
        <v>45.231398726745859</v>
      </c>
      <c r="CF771" s="131"/>
      <c r="CG771" s="7">
        <f t="shared" si="96"/>
        <v>2.126744951958166</v>
      </c>
      <c r="CH771" s="7">
        <f t="shared" si="97"/>
        <v>47.358143678704025</v>
      </c>
    </row>
    <row r="772" spans="26:86" x14ac:dyDescent="0.5">
      <c r="Z772" s="31">
        <v>44218</v>
      </c>
      <c r="AA772" s="32">
        <v>46.43</v>
      </c>
      <c r="AB772" s="7">
        <f t="shared" si="94"/>
        <v>45.958905472636772</v>
      </c>
      <c r="CC772" s="31">
        <v>44218</v>
      </c>
      <c r="CD772" s="32">
        <v>46.43</v>
      </c>
      <c r="CE772" s="7">
        <f t="shared" si="95"/>
        <v>45.243325107574258</v>
      </c>
      <c r="CF772" s="131"/>
      <c r="CG772" s="7">
        <f t="shared" si="96"/>
        <v>2.1102708183801013</v>
      </c>
      <c r="CH772" s="7">
        <f t="shared" si="97"/>
        <v>47.353595925954359</v>
      </c>
    </row>
    <row r="773" spans="26:86" x14ac:dyDescent="0.5">
      <c r="Z773" s="31">
        <v>44221</v>
      </c>
      <c r="AA773" s="32">
        <v>45.88</v>
      </c>
      <c r="AB773" s="7">
        <f t="shared" si="94"/>
        <v>46.012636815920345</v>
      </c>
      <c r="CC773" s="31">
        <v>44221</v>
      </c>
      <c r="CD773" s="32">
        <v>45.88</v>
      </c>
      <c r="CE773" s="7">
        <f t="shared" si="95"/>
        <v>45.249660181130736</v>
      </c>
      <c r="CF773" s="131"/>
      <c r="CG773" s="7">
        <f t="shared" si="96"/>
        <v>2.0879533294815786</v>
      </c>
      <c r="CH773" s="7">
        <f t="shared" si="97"/>
        <v>47.337613510612314</v>
      </c>
    </row>
    <row r="774" spans="26:86" x14ac:dyDescent="0.5">
      <c r="Z774" s="31">
        <v>44222</v>
      </c>
      <c r="AA774" s="32">
        <v>49.18</v>
      </c>
      <c r="AB774" s="7">
        <f t="shared" si="94"/>
        <v>46.071890547263628</v>
      </c>
      <c r="CC774" s="31">
        <v>44222</v>
      </c>
      <c r="CD774" s="32">
        <v>49.18</v>
      </c>
      <c r="CE774" s="7">
        <f t="shared" si="95"/>
        <v>45.288768040024962</v>
      </c>
      <c r="CF774" s="131"/>
      <c r="CG774" s="7">
        <f t="shared" si="96"/>
        <v>2.0981041366781525</v>
      </c>
      <c r="CH774" s="7">
        <f t="shared" si="97"/>
        <v>47.386872176703115</v>
      </c>
    </row>
    <row r="775" spans="26:86" x14ac:dyDescent="0.5">
      <c r="Z775" s="31">
        <v>44223</v>
      </c>
      <c r="AA775" s="32">
        <v>47.58</v>
      </c>
      <c r="AB775" s="7">
        <f t="shared" si="94"/>
        <v>46.113781094527312</v>
      </c>
      <c r="CC775" s="31">
        <v>44223</v>
      </c>
      <c r="CD775" s="32">
        <v>47.58</v>
      </c>
      <c r="CE775" s="7">
        <f t="shared" si="95"/>
        <v>45.311566367984916</v>
      </c>
      <c r="CF775" s="131"/>
      <c r="CG775" s="7">
        <f t="shared" si="96"/>
        <v>2.0918167214422709</v>
      </c>
      <c r="CH775" s="7">
        <f t="shared" si="97"/>
        <v>47.403383089427187</v>
      </c>
    </row>
    <row r="776" spans="26:86" x14ac:dyDescent="0.5">
      <c r="Z776" s="31">
        <v>44224</v>
      </c>
      <c r="AA776" s="32">
        <v>48.06</v>
      </c>
      <c r="AB776" s="7">
        <f t="shared" si="94"/>
        <v>46.173134328358152</v>
      </c>
      <c r="CC776" s="31">
        <v>44224</v>
      </c>
      <c r="CD776" s="32">
        <v>48.06</v>
      </c>
      <c r="CE776" s="7">
        <f t="shared" si="95"/>
        <v>45.33891396631342</v>
      </c>
      <c r="CF776" s="131"/>
      <c r="CG776" s="7">
        <f t="shared" si="96"/>
        <v>2.0897774075138926</v>
      </c>
      <c r="CH776" s="7">
        <f t="shared" si="97"/>
        <v>47.428691373827313</v>
      </c>
    </row>
    <row r="777" spans="26:86" x14ac:dyDescent="0.5">
      <c r="Z777" s="31">
        <v>44225</v>
      </c>
      <c r="AA777" s="32">
        <v>45.94</v>
      </c>
      <c r="AB777" s="7">
        <f t="shared" si="94"/>
        <v>46.220796019900448</v>
      </c>
      <c r="CC777" s="31">
        <v>44225</v>
      </c>
      <c r="CD777" s="32">
        <v>45.94</v>
      </c>
      <c r="CE777" s="7">
        <f t="shared" si="95"/>
        <v>45.344894921872495</v>
      </c>
      <c r="CF777" s="131"/>
      <c r="CG777" s="7">
        <f t="shared" si="96"/>
        <v>2.0661896122162347</v>
      </c>
      <c r="CH777" s="7">
        <f t="shared" si="97"/>
        <v>47.411084534088729</v>
      </c>
    </row>
    <row r="778" spans="26:86" x14ac:dyDescent="0.5">
      <c r="Z778" s="31">
        <v>44228</v>
      </c>
      <c r="AA778" s="32">
        <v>47.64</v>
      </c>
      <c r="AB778" s="7">
        <f t="shared" si="94"/>
        <v>46.288557213930297</v>
      </c>
      <c r="CC778" s="31">
        <v>44228</v>
      </c>
      <c r="CD778" s="32">
        <v>47.64</v>
      </c>
      <c r="CE778" s="7">
        <f t="shared" si="95"/>
        <v>45.367731788321528</v>
      </c>
      <c r="CF778" s="131"/>
      <c r="CG778" s="7">
        <f t="shared" si="96"/>
        <v>2.0590777034983674</v>
      </c>
      <c r="CH778" s="7">
        <f t="shared" si="97"/>
        <v>47.426809491819895</v>
      </c>
    </row>
    <row r="779" spans="26:86" x14ac:dyDescent="0.5">
      <c r="Z779" s="31">
        <v>44229</v>
      </c>
      <c r="AA779" s="32">
        <v>48.89</v>
      </c>
      <c r="AB779" s="7">
        <f t="shared" si="94"/>
        <v>46.351044776119345</v>
      </c>
      <c r="CC779" s="31">
        <v>44229</v>
      </c>
      <c r="CD779" s="32">
        <v>48.89</v>
      </c>
      <c r="CE779" s="7">
        <f t="shared" si="95"/>
        <v>45.402779233213856</v>
      </c>
      <c r="CF779" s="131"/>
      <c r="CG779" s="7">
        <f t="shared" si="96"/>
        <v>2.0638526041986935</v>
      </c>
      <c r="CH779" s="7">
        <f t="shared" si="97"/>
        <v>47.46663183741255</v>
      </c>
    </row>
    <row r="780" spans="26:86" x14ac:dyDescent="0.5">
      <c r="Z780" s="31">
        <v>44230</v>
      </c>
      <c r="AA780" s="32">
        <v>50.12</v>
      </c>
      <c r="AB780" s="7">
        <f t="shared" ref="AB780:AB843" si="98">AVERAGE(AA580:AA780)</f>
        <v>46.407014925373076</v>
      </c>
      <c r="CC780" s="31">
        <v>44230</v>
      </c>
      <c r="CD780" s="32">
        <v>50.12</v>
      </c>
      <c r="CE780" s="7">
        <f t="shared" si="95"/>
        <v>45.449716753281379</v>
      </c>
      <c r="CF780" s="131"/>
      <c r="CG780" s="7">
        <f t="shared" si="96"/>
        <v>2.0802618825114081</v>
      </c>
      <c r="CH780" s="7">
        <f t="shared" si="97"/>
        <v>47.529978635792787</v>
      </c>
    </row>
    <row r="781" spans="26:86" x14ac:dyDescent="0.5">
      <c r="Z781" s="31">
        <v>44231</v>
      </c>
      <c r="AA781" s="32">
        <v>50.95</v>
      </c>
      <c r="AB781" s="7">
        <f t="shared" si="98"/>
        <v>46.475074626865627</v>
      </c>
      <c r="CC781" s="31">
        <v>44231</v>
      </c>
      <c r="CD781" s="32">
        <v>50.95</v>
      </c>
      <c r="CE781" s="7">
        <f t="shared" ref="CE781:CE844" si="99">CD781*$CE$1+CE780*(1-$CE$1)</f>
        <v>45.504445939815895</v>
      </c>
      <c r="CF781" s="131"/>
      <c r="CG781" s="7">
        <f t="shared" si="96"/>
        <v>2.1040893799305493</v>
      </c>
      <c r="CH781" s="7">
        <f t="shared" si="97"/>
        <v>47.608535319746444</v>
      </c>
    </row>
    <row r="782" spans="26:86" x14ac:dyDescent="0.5">
      <c r="Z782" s="31">
        <v>44232</v>
      </c>
      <c r="AA782" s="32">
        <v>50.69</v>
      </c>
      <c r="AB782" s="7">
        <f t="shared" si="98"/>
        <v>46.550646766169109</v>
      </c>
      <c r="CC782" s="31">
        <v>44232</v>
      </c>
      <c r="CD782" s="32">
        <v>50.69</v>
      </c>
      <c r="CE782" s="7">
        <f t="shared" si="99"/>
        <v>45.556043492653551</v>
      </c>
      <c r="CF782" s="131"/>
      <c r="CG782" s="7">
        <f t="shared" si="96"/>
        <v>2.1243407615613918</v>
      </c>
      <c r="CH782" s="7">
        <f t="shared" si="97"/>
        <v>47.680384254214943</v>
      </c>
    </row>
    <row r="783" spans="26:86" x14ac:dyDescent="0.5">
      <c r="Z783" s="31">
        <v>44235</v>
      </c>
      <c r="AA783" s="32">
        <v>50.94</v>
      </c>
      <c r="AB783" s="7">
        <f t="shared" si="98"/>
        <v>46.624378109452692</v>
      </c>
      <c r="CC783" s="31">
        <v>44235</v>
      </c>
      <c r="CD783" s="32">
        <v>50.94</v>
      </c>
      <c r="CE783" s="7">
        <f t="shared" si="99"/>
        <v>45.609615199194316</v>
      </c>
      <c r="CF783" s="131"/>
      <c r="CG783" s="7">
        <f t="shared" si="96"/>
        <v>2.1461445538896058</v>
      </c>
      <c r="CH783" s="7">
        <f t="shared" si="97"/>
        <v>47.755759753083922</v>
      </c>
    </row>
    <row r="784" spans="26:86" x14ac:dyDescent="0.5">
      <c r="Z784" s="31">
        <v>44236</v>
      </c>
      <c r="AA784" s="32">
        <v>50.6</v>
      </c>
      <c r="AB784" s="7">
        <f t="shared" si="98"/>
        <v>46.686815920397969</v>
      </c>
      <c r="CC784" s="31">
        <v>44236</v>
      </c>
      <c r="CD784" s="32">
        <v>50.6</v>
      </c>
      <c r="CE784" s="7">
        <f t="shared" si="99"/>
        <v>45.659270769351586</v>
      </c>
      <c r="CF784" s="131"/>
      <c r="CG784" s="7">
        <f t="shared" si="96"/>
        <v>2.1637270367325172</v>
      </c>
      <c r="CH784" s="7">
        <f t="shared" si="97"/>
        <v>47.822997806084103</v>
      </c>
    </row>
    <row r="785" spans="26:86" x14ac:dyDescent="0.5">
      <c r="Z785" s="31">
        <v>44237</v>
      </c>
      <c r="AA785" s="32">
        <v>51.86</v>
      </c>
      <c r="AB785" s="7">
        <f t="shared" si="98"/>
        <v>46.751094527363151</v>
      </c>
      <c r="CC785" s="31">
        <v>44237</v>
      </c>
      <c r="CD785" s="32">
        <v>51.86</v>
      </c>
      <c r="CE785" s="7">
        <f t="shared" si="99"/>
        <v>45.720969567666494</v>
      </c>
      <c r="CF785" s="131"/>
      <c r="CG785" s="7">
        <f t="shared" si="96"/>
        <v>2.1930322948012204</v>
      </c>
      <c r="CH785" s="7">
        <f t="shared" si="97"/>
        <v>47.914001862467714</v>
      </c>
    </row>
    <row r="786" spans="26:86" x14ac:dyDescent="0.5">
      <c r="Z786" s="31">
        <v>44238</v>
      </c>
      <c r="AA786" s="32">
        <v>50.49</v>
      </c>
      <c r="AB786" s="7">
        <f t="shared" si="98"/>
        <v>46.796417910447737</v>
      </c>
      <c r="CC786" s="31">
        <v>44238</v>
      </c>
      <c r="CD786" s="32">
        <v>50.49</v>
      </c>
      <c r="CE786" s="7">
        <f t="shared" si="99"/>
        <v>45.768422606794196</v>
      </c>
      <c r="CF786" s="131"/>
      <c r="CG786" s="7">
        <f t="shared" si="96"/>
        <v>2.20796313853009</v>
      </c>
      <c r="CH786" s="7">
        <f t="shared" si="97"/>
        <v>47.976385745324286</v>
      </c>
    </row>
    <row r="787" spans="26:86" x14ac:dyDescent="0.5">
      <c r="Z787" s="31">
        <v>44239</v>
      </c>
      <c r="AA787" s="32">
        <v>51.46</v>
      </c>
      <c r="AB787" s="7">
        <f t="shared" si="98"/>
        <v>46.850348258706433</v>
      </c>
      <c r="CC787" s="31">
        <v>44239</v>
      </c>
      <c r="CD787" s="32">
        <v>51.46</v>
      </c>
      <c r="CE787" s="7">
        <f t="shared" si="99"/>
        <v>45.825055217671867</v>
      </c>
      <c r="CF787" s="131"/>
      <c r="CG787" s="7">
        <f t="shared" si="96"/>
        <v>2.2318605375625538</v>
      </c>
      <c r="CH787" s="7">
        <f t="shared" si="97"/>
        <v>48.056915755234421</v>
      </c>
    </row>
    <row r="788" spans="26:86" x14ac:dyDescent="0.5">
      <c r="Z788" s="31">
        <v>44243</v>
      </c>
      <c r="AA788" s="32">
        <v>51.52</v>
      </c>
      <c r="AB788" s="7">
        <f t="shared" si="98"/>
        <v>46.892835820895492</v>
      </c>
      <c r="CC788" s="31">
        <v>44243</v>
      </c>
      <c r="CD788" s="32">
        <v>51.52</v>
      </c>
      <c r="CE788" s="7">
        <f t="shared" si="99"/>
        <v>45.88172133490896</v>
      </c>
      <c r="CF788" s="131"/>
      <c r="CG788" s="7">
        <f t="shared" ref="CG788:CG851" si="100">CE788-AVERAGE(CE588:CE788)</f>
        <v>2.2556944046425826</v>
      </c>
      <c r="CH788" s="7">
        <f t="shared" ref="CH788:CH851" si="101">CE788+CG788</f>
        <v>48.137415739551543</v>
      </c>
    </row>
    <row r="789" spans="26:86" x14ac:dyDescent="0.5">
      <c r="Z789" s="31">
        <v>44244</v>
      </c>
      <c r="AA789" s="32">
        <v>51.95</v>
      </c>
      <c r="AB789" s="7">
        <f t="shared" si="98"/>
        <v>46.949850746268638</v>
      </c>
      <c r="CC789" s="31">
        <v>44244</v>
      </c>
      <c r="CD789" s="32">
        <v>51.95</v>
      </c>
      <c r="CE789" s="7">
        <f t="shared" si="99"/>
        <v>45.94210221714868</v>
      </c>
      <c r="CF789" s="131"/>
      <c r="CG789" s="7">
        <f t="shared" si="100"/>
        <v>2.2830024130912392</v>
      </c>
      <c r="CH789" s="7">
        <f t="shared" si="101"/>
        <v>48.225104630239919</v>
      </c>
    </row>
    <row r="790" spans="26:86" x14ac:dyDescent="0.5">
      <c r="Z790" s="31">
        <v>44245</v>
      </c>
      <c r="AA790" s="32">
        <v>51.12</v>
      </c>
      <c r="AB790" s="7">
        <f t="shared" si="98"/>
        <v>47.007363184079594</v>
      </c>
      <c r="CC790" s="31">
        <v>44245</v>
      </c>
      <c r="CD790" s="32">
        <v>51.12</v>
      </c>
      <c r="CE790" s="7">
        <f t="shared" si="99"/>
        <v>45.993623588122325</v>
      </c>
      <c r="CF790" s="131"/>
      <c r="CG790" s="7">
        <f t="shared" si="100"/>
        <v>2.3012077305323189</v>
      </c>
      <c r="CH790" s="7">
        <f t="shared" si="101"/>
        <v>48.294831318654644</v>
      </c>
    </row>
    <row r="791" spans="26:86" x14ac:dyDescent="0.5">
      <c r="Z791" s="31">
        <v>44246</v>
      </c>
      <c r="AA791" s="32">
        <v>51.83</v>
      </c>
      <c r="AB791" s="7">
        <f t="shared" si="98"/>
        <v>47.066467661691533</v>
      </c>
      <c r="CC791" s="31">
        <v>44246</v>
      </c>
      <c r="CD791" s="32">
        <v>51.83</v>
      </c>
      <c r="CE791" s="7">
        <f t="shared" si="99"/>
        <v>46.05169698525544</v>
      </c>
      <c r="CF791" s="131"/>
      <c r="CG791" s="7">
        <f t="shared" si="100"/>
        <v>2.325708472898242</v>
      </c>
      <c r="CH791" s="7">
        <f t="shared" si="101"/>
        <v>48.377405458153682</v>
      </c>
    </row>
    <row r="792" spans="26:86" x14ac:dyDescent="0.5">
      <c r="Z792" s="31">
        <v>44249</v>
      </c>
      <c r="AA792" s="32">
        <v>51</v>
      </c>
      <c r="AB792" s="7">
        <f t="shared" si="98"/>
        <v>47.116716417910446</v>
      </c>
      <c r="CC792" s="31">
        <v>44249</v>
      </c>
      <c r="CD792" s="32">
        <v>51</v>
      </c>
      <c r="CE792" s="7">
        <f t="shared" si="99"/>
        <v>46.1009338311733</v>
      </c>
      <c r="CF792" s="131"/>
      <c r="CG792" s="7">
        <f t="shared" si="100"/>
        <v>2.3412067326911981</v>
      </c>
      <c r="CH792" s="7">
        <f t="shared" si="101"/>
        <v>48.442140563864498</v>
      </c>
    </row>
    <row r="793" spans="26:86" x14ac:dyDescent="0.5">
      <c r="Z793" s="31">
        <v>44250</v>
      </c>
      <c r="AA793" s="32">
        <v>50.47</v>
      </c>
      <c r="AB793" s="7">
        <f t="shared" si="98"/>
        <v>47.160447761194021</v>
      </c>
      <c r="CC793" s="31">
        <v>44250</v>
      </c>
      <c r="CD793" s="32">
        <v>50.47</v>
      </c>
      <c r="CE793" s="7">
        <f t="shared" si="99"/>
        <v>46.144407126385502</v>
      </c>
      <c r="CF793" s="131"/>
      <c r="CG793" s="7">
        <f t="shared" si="100"/>
        <v>2.3508420113590063</v>
      </c>
      <c r="CH793" s="7">
        <f t="shared" si="101"/>
        <v>48.495249137744509</v>
      </c>
    </row>
    <row r="794" spans="26:86" x14ac:dyDescent="0.5">
      <c r="Z794" s="31">
        <v>44251</v>
      </c>
      <c r="AA794" s="32">
        <v>51.01</v>
      </c>
      <c r="AB794" s="7">
        <f t="shared" si="98"/>
        <v>47.200298507462676</v>
      </c>
      <c r="CC794" s="31">
        <v>44251</v>
      </c>
      <c r="CD794" s="32">
        <v>51.01</v>
      </c>
      <c r="CE794" s="7">
        <f t="shared" si="99"/>
        <v>46.192820985824454</v>
      </c>
      <c r="CF794" s="131"/>
      <c r="CG794" s="7">
        <f t="shared" si="100"/>
        <v>2.3653580260970912</v>
      </c>
      <c r="CH794" s="7">
        <f t="shared" si="101"/>
        <v>48.558179011921546</v>
      </c>
    </row>
    <row r="795" spans="26:86" x14ac:dyDescent="0.5">
      <c r="Z795" s="31">
        <v>44252</v>
      </c>
      <c r="AA795" s="32">
        <v>48.88</v>
      </c>
      <c r="AB795" s="7">
        <f t="shared" si="98"/>
        <v>47.224925373134312</v>
      </c>
      <c r="CC795" s="31">
        <v>44252</v>
      </c>
      <c r="CD795" s="32">
        <v>48.88</v>
      </c>
      <c r="CE795" s="7">
        <f t="shared" si="99"/>
        <v>46.219559085467992</v>
      </c>
      <c r="CF795" s="131"/>
      <c r="CG795" s="7">
        <f t="shared" si="100"/>
        <v>2.3582905295873218</v>
      </c>
      <c r="CH795" s="7">
        <f t="shared" si="101"/>
        <v>48.577849615055314</v>
      </c>
    </row>
    <row r="796" spans="26:86" x14ac:dyDescent="0.5">
      <c r="Z796" s="31">
        <v>44253</v>
      </c>
      <c r="AA796" s="32">
        <v>49.46</v>
      </c>
      <c r="AB796" s="7">
        <f t="shared" si="98"/>
        <v>47.246716417910427</v>
      </c>
      <c r="CC796" s="31">
        <v>44253</v>
      </c>
      <c r="CD796" s="32">
        <v>49.46</v>
      </c>
      <c r="CE796" s="7">
        <f t="shared" si="99"/>
        <v>46.251802278647418</v>
      </c>
      <c r="CF796" s="131"/>
      <c r="CG796" s="7">
        <f t="shared" si="100"/>
        <v>2.3568476743883338</v>
      </c>
      <c r="CH796" s="7">
        <f t="shared" si="101"/>
        <v>48.608649953035751</v>
      </c>
    </row>
    <row r="797" spans="26:86" x14ac:dyDescent="0.5">
      <c r="Z797" s="31">
        <v>44256</v>
      </c>
      <c r="AA797" s="32">
        <v>50.38</v>
      </c>
      <c r="AB797" s="7">
        <f t="shared" si="98"/>
        <v>47.277661691542271</v>
      </c>
      <c r="CC797" s="31">
        <v>44256</v>
      </c>
      <c r="CD797" s="32">
        <v>50.38</v>
      </c>
      <c r="CE797" s="7">
        <f t="shared" si="99"/>
        <v>46.292878872889737</v>
      </c>
      <c r="CF797" s="131"/>
      <c r="CG797" s="7">
        <f t="shared" si="100"/>
        <v>2.3642654916427688</v>
      </c>
      <c r="CH797" s="7">
        <f t="shared" si="101"/>
        <v>48.657144364532506</v>
      </c>
    </row>
    <row r="798" spans="26:86" x14ac:dyDescent="0.5">
      <c r="Z798" s="31">
        <v>44257</v>
      </c>
      <c r="AA798" s="32">
        <v>49.93</v>
      </c>
      <c r="AB798" s="7">
        <f t="shared" si="98"/>
        <v>47.318805970149235</v>
      </c>
      <c r="CC798" s="31">
        <v>44257</v>
      </c>
      <c r="CD798" s="32">
        <v>49.93</v>
      </c>
      <c r="CE798" s="7">
        <f t="shared" si="99"/>
        <v>46.32906913286098</v>
      </c>
      <c r="CF798" s="131"/>
      <c r="CG798" s="7">
        <f t="shared" si="100"/>
        <v>2.3667224920229444</v>
      </c>
      <c r="CH798" s="7">
        <f t="shared" si="101"/>
        <v>48.695791624883924</v>
      </c>
    </row>
    <row r="799" spans="26:86" x14ac:dyDescent="0.5">
      <c r="Z799" s="31">
        <v>44258</v>
      </c>
      <c r="AA799" s="32">
        <v>50.41</v>
      </c>
      <c r="AB799" s="7">
        <f t="shared" si="98"/>
        <v>47.361791044776105</v>
      </c>
      <c r="CC799" s="31">
        <v>44258</v>
      </c>
      <c r="CD799" s="32">
        <v>50.41</v>
      </c>
      <c r="CE799" s="7">
        <f t="shared" si="99"/>
        <v>46.369675410145952</v>
      </c>
      <c r="CF799" s="131"/>
      <c r="CG799" s="7">
        <f t="shared" si="100"/>
        <v>2.3735034518557967</v>
      </c>
      <c r="CH799" s="7">
        <f t="shared" si="101"/>
        <v>48.743178862001749</v>
      </c>
    </row>
    <row r="800" spans="26:86" x14ac:dyDescent="0.5">
      <c r="Z800" s="31">
        <v>44259</v>
      </c>
      <c r="AA800" s="32">
        <v>49.56</v>
      </c>
      <c r="AB800" s="7">
        <f t="shared" si="98"/>
        <v>47.405920398009933</v>
      </c>
      <c r="CC800" s="31">
        <v>44259</v>
      </c>
      <c r="CD800" s="32">
        <v>49.56</v>
      </c>
      <c r="CE800" s="7">
        <f t="shared" si="99"/>
        <v>46.401419933428087</v>
      </c>
      <c r="CF800" s="131"/>
      <c r="CG800" s="7">
        <f t="shared" si="100"/>
        <v>2.3713201299665769</v>
      </c>
      <c r="CH800" s="7">
        <f t="shared" si="101"/>
        <v>48.772740063394664</v>
      </c>
    </row>
    <row r="801" spans="26:86" x14ac:dyDescent="0.5">
      <c r="Z801" s="31">
        <v>44260</v>
      </c>
      <c r="AA801" s="32">
        <v>49.56</v>
      </c>
      <c r="AB801" s="7">
        <f t="shared" si="98"/>
        <v>47.436019900497499</v>
      </c>
      <c r="CC801" s="31">
        <v>44260</v>
      </c>
      <c r="CD801" s="32">
        <v>49.56</v>
      </c>
      <c r="CE801" s="7">
        <f t="shared" si="99"/>
        <v>46.432848590806913</v>
      </c>
      <c r="CF801" s="131"/>
      <c r="CG801" s="7">
        <f t="shared" si="100"/>
        <v>2.3688590351360901</v>
      </c>
      <c r="CH801" s="7">
        <f t="shared" si="101"/>
        <v>48.801707625943003</v>
      </c>
    </row>
    <row r="802" spans="26:86" x14ac:dyDescent="0.5">
      <c r="Z802" s="31">
        <v>44263</v>
      </c>
      <c r="AA802" s="32">
        <v>47.46</v>
      </c>
      <c r="AB802" s="7">
        <f t="shared" si="98"/>
        <v>47.456965174129337</v>
      </c>
      <c r="CC802" s="31">
        <v>44263</v>
      </c>
      <c r="CD802" s="32">
        <v>47.46</v>
      </c>
      <c r="CE802" s="7">
        <f t="shared" si="99"/>
        <v>46.443069002838691</v>
      </c>
      <c r="CF802" s="131"/>
      <c r="CG802" s="7">
        <f t="shared" si="100"/>
        <v>2.3453184957404147</v>
      </c>
      <c r="CH802" s="7">
        <f t="shared" si="101"/>
        <v>48.788387498579105</v>
      </c>
    </row>
    <row r="803" spans="26:86" x14ac:dyDescent="0.5">
      <c r="Z803" s="31">
        <v>44264</v>
      </c>
      <c r="AA803" s="32">
        <v>45.77</v>
      </c>
      <c r="AB803" s="7">
        <f t="shared" si="98"/>
        <v>47.460845771144264</v>
      </c>
      <c r="CC803" s="31">
        <v>44264</v>
      </c>
      <c r="CD803" s="32">
        <v>45.77</v>
      </c>
      <c r="CE803" s="7">
        <f t="shared" si="99"/>
        <v>46.436371798830351</v>
      </c>
      <c r="CF803" s="131"/>
      <c r="CG803" s="7">
        <f t="shared" si="100"/>
        <v>2.3051576572639547</v>
      </c>
      <c r="CH803" s="7">
        <f t="shared" si="101"/>
        <v>48.741529456094305</v>
      </c>
    </row>
    <row r="804" spans="26:86" x14ac:dyDescent="0.5">
      <c r="Z804" s="31">
        <v>44265</v>
      </c>
      <c r="AA804" s="32">
        <v>45.53</v>
      </c>
      <c r="AB804" s="7">
        <f t="shared" si="98"/>
        <v>47.463681592039784</v>
      </c>
      <c r="CC804" s="31">
        <v>44265</v>
      </c>
      <c r="CD804" s="32">
        <v>45.53</v>
      </c>
      <c r="CE804" s="7">
        <f t="shared" si="99"/>
        <v>46.427353173966367</v>
      </c>
      <c r="CF804" s="131"/>
      <c r="CG804" s="7">
        <f t="shared" si="100"/>
        <v>2.2629801522957678</v>
      </c>
      <c r="CH804" s="7">
        <f t="shared" si="101"/>
        <v>48.690333326262135</v>
      </c>
    </row>
    <row r="805" spans="26:86" x14ac:dyDescent="0.5">
      <c r="Z805" s="31">
        <v>44266</v>
      </c>
      <c r="AA805" s="32">
        <v>47.83</v>
      </c>
      <c r="AB805" s="7">
        <f t="shared" si="98"/>
        <v>47.476716417910438</v>
      </c>
      <c r="CC805" s="31">
        <v>44266</v>
      </c>
      <c r="CD805" s="32">
        <v>47.83</v>
      </c>
      <c r="CE805" s="7">
        <f t="shared" si="99"/>
        <v>46.441309858802519</v>
      </c>
      <c r="CF805" s="131"/>
      <c r="CG805" s="7">
        <f t="shared" si="100"/>
        <v>2.2439781963733125</v>
      </c>
      <c r="CH805" s="7">
        <f t="shared" si="101"/>
        <v>48.685288055175832</v>
      </c>
    </row>
    <row r="806" spans="26:86" x14ac:dyDescent="0.5">
      <c r="Z806" s="31">
        <v>44267</v>
      </c>
      <c r="AA806" s="32">
        <v>48.08</v>
      </c>
      <c r="AB806" s="7">
        <f t="shared" si="98"/>
        <v>47.479054726368155</v>
      </c>
      <c r="CC806" s="31">
        <v>44267</v>
      </c>
      <c r="CD806" s="32">
        <v>48.08</v>
      </c>
      <c r="CE806" s="7">
        <f t="shared" si="99"/>
        <v>46.457615233341805</v>
      </c>
      <c r="CF806" s="131"/>
      <c r="CG806" s="7">
        <f t="shared" si="100"/>
        <v>2.2276296100773862</v>
      </c>
      <c r="CH806" s="7">
        <f t="shared" si="101"/>
        <v>48.685244843419191</v>
      </c>
    </row>
    <row r="807" spans="26:86" x14ac:dyDescent="0.5">
      <c r="Z807" s="31">
        <v>44270</v>
      </c>
      <c r="AA807" s="32">
        <v>48.8</v>
      </c>
      <c r="AB807" s="7">
        <f t="shared" si="98"/>
        <v>47.484626865671629</v>
      </c>
      <c r="CC807" s="31">
        <v>44270</v>
      </c>
      <c r="CD807" s="32">
        <v>48.8</v>
      </c>
      <c r="CE807" s="7">
        <f t="shared" si="99"/>
        <v>46.480922544452838</v>
      </c>
      <c r="CF807" s="131"/>
      <c r="CG807" s="7">
        <f t="shared" si="100"/>
        <v>2.2185524312142135</v>
      </c>
      <c r="CH807" s="7">
        <f t="shared" si="101"/>
        <v>48.699474975667052</v>
      </c>
    </row>
    <row r="808" spans="26:86" x14ac:dyDescent="0.5">
      <c r="Z808" s="31">
        <v>44271</v>
      </c>
      <c r="AA808" s="32">
        <v>48.07</v>
      </c>
      <c r="AB808" s="7">
        <f t="shared" si="98"/>
        <v>47.488955223880573</v>
      </c>
      <c r="CC808" s="31">
        <v>44271</v>
      </c>
      <c r="CD808" s="32">
        <v>48.07</v>
      </c>
      <c r="CE808" s="7">
        <f t="shared" si="99"/>
        <v>46.496734260428433</v>
      </c>
      <c r="CF808" s="131"/>
      <c r="CG808" s="7">
        <f t="shared" si="100"/>
        <v>2.2022588227058009</v>
      </c>
      <c r="CH808" s="7">
        <f t="shared" si="101"/>
        <v>48.698993083134233</v>
      </c>
    </row>
    <row r="809" spans="26:86" x14ac:dyDescent="0.5">
      <c r="Z809" s="31">
        <v>44272</v>
      </c>
      <c r="AA809" s="32">
        <v>48.19</v>
      </c>
      <c r="AB809" s="7">
        <f t="shared" si="98"/>
        <v>47.491890547263651</v>
      </c>
      <c r="CC809" s="31">
        <v>44272</v>
      </c>
      <c r="CD809" s="32">
        <v>48.19</v>
      </c>
      <c r="CE809" s="7">
        <f t="shared" si="99"/>
        <v>46.51358267574755</v>
      </c>
      <c r="CF809" s="131"/>
      <c r="CG809" s="7">
        <f t="shared" si="100"/>
        <v>2.1872921623080828</v>
      </c>
      <c r="CH809" s="7">
        <f t="shared" si="101"/>
        <v>48.700874838055633</v>
      </c>
    </row>
    <row r="810" spans="26:86" x14ac:dyDescent="0.5">
      <c r="Z810" s="31">
        <v>44273</v>
      </c>
      <c r="AA810" s="32">
        <v>47.44</v>
      </c>
      <c r="AB810" s="7">
        <f t="shared" si="98"/>
        <v>47.48786069651738</v>
      </c>
      <c r="CC810" s="31">
        <v>44273</v>
      </c>
      <c r="CD810" s="32">
        <v>47.44</v>
      </c>
      <c r="CE810" s="7">
        <f t="shared" si="99"/>
        <v>46.52280075857594</v>
      </c>
      <c r="CF810" s="131"/>
      <c r="CG810" s="7">
        <f t="shared" si="100"/>
        <v>2.1650518353546104</v>
      </c>
      <c r="CH810" s="7">
        <f t="shared" si="101"/>
        <v>48.68785259393055</v>
      </c>
    </row>
    <row r="811" spans="26:86" x14ac:dyDescent="0.5">
      <c r="Z811" s="31">
        <v>44274</v>
      </c>
      <c r="AA811" s="32">
        <v>47.29</v>
      </c>
      <c r="AB811" s="7">
        <f t="shared" si="98"/>
        <v>47.475223880596978</v>
      </c>
      <c r="CC811" s="31">
        <v>44274</v>
      </c>
      <c r="CD811" s="32">
        <v>47.29</v>
      </c>
      <c r="CE811" s="7">
        <f t="shared" si="99"/>
        <v>46.530434581873699</v>
      </c>
      <c r="CF811" s="131"/>
      <c r="CG811" s="7">
        <f t="shared" si="100"/>
        <v>2.1416660073352034</v>
      </c>
      <c r="CH811" s="7">
        <f t="shared" si="101"/>
        <v>48.672100589208902</v>
      </c>
    </row>
    <row r="812" spans="26:86" x14ac:dyDescent="0.5">
      <c r="Z812" s="31">
        <v>44277</v>
      </c>
      <c r="AA812" s="32">
        <v>49.42</v>
      </c>
      <c r="AB812" s="7">
        <f t="shared" si="98"/>
        <v>47.464378109452703</v>
      </c>
      <c r="CC812" s="31">
        <v>44277</v>
      </c>
      <c r="CD812" s="32">
        <v>49.42</v>
      </c>
      <c r="CE812" s="7">
        <f t="shared" si="99"/>
        <v>46.559186476581424</v>
      </c>
      <c r="CF812" s="131"/>
      <c r="CG812" s="7">
        <f t="shared" si="100"/>
        <v>2.1398148220935269</v>
      </c>
      <c r="CH812" s="7">
        <f t="shared" si="101"/>
        <v>48.699001298674951</v>
      </c>
    </row>
    <row r="813" spans="26:86" x14ac:dyDescent="0.5">
      <c r="Z813" s="31">
        <v>44278</v>
      </c>
      <c r="AA813" s="32">
        <v>49.12</v>
      </c>
      <c r="AB813" s="7">
        <f t="shared" si="98"/>
        <v>47.453432835820863</v>
      </c>
      <c r="CC813" s="31">
        <v>44278</v>
      </c>
      <c r="CD813" s="32">
        <v>49.12</v>
      </c>
      <c r="CE813" s="7">
        <f t="shared" si="99"/>
        <v>46.584667208157732</v>
      </c>
      <c r="CF813" s="131"/>
      <c r="CG813" s="7">
        <f t="shared" si="100"/>
        <v>2.1351058901739961</v>
      </c>
      <c r="CH813" s="7">
        <f t="shared" si="101"/>
        <v>48.719773098331729</v>
      </c>
    </row>
    <row r="814" spans="26:86" x14ac:dyDescent="0.5">
      <c r="Z814" s="31">
        <v>44279</v>
      </c>
      <c r="AA814" s="32">
        <v>47.67</v>
      </c>
      <c r="AB814" s="7">
        <f t="shared" si="98"/>
        <v>47.42616915422883</v>
      </c>
      <c r="CC814" s="31">
        <v>44279</v>
      </c>
      <c r="CD814" s="32">
        <v>47.67</v>
      </c>
      <c r="CE814" s="7">
        <f t="shared" si="99"/>
        <v>46.595466539419846</v>
      </c>
      <c r="CF814" s="131"/>
      <c r="CG814" s="7">
        <f t="shared" si="100"/>
        <v>2.1162872330157469</v>
      </c>
      <c r="CH814" s="7">
        <f t="shared" si="101"/>
        <v>48.711753772435593</v>
      </c>
    </row>
    <row r="815" spans="26:86" x14ac:dyDescent="0.5">
      <c r="Z815" s="31">
        <v>44280</v>
      </c>
      <c r="AA815" s="32">
        <v>46.97</v>
      </c>
      <c r="AB815" s="7">
        <f t="shared" si="98"/>
        <v>47.397064676616885</v>
      </c>
      <c r="CC815" s="31">
        <v>44280</v>
      </c>
      <c r="CD815" s="32">
        <v>46.97</v>
      </c>
      <c r="CE815" s="7">
        <f t="shared" si="99"/>
        <v>46.599193240520151</v>
      </c>
      <c r="CF815" s="131"/>
      <c r="CG815" s="7">
        <f t="shared" si="100"/>
        <v>2.0909802488403102</v>
      </c>
      <c r="CH815" s="7">
        <f t="shared" si="101"/>
        <v>48.690173489360461</v>
      </c>
    </row>
    <row r="816" spans="26:86" x14ac:dyDescent="0.5">
      <c r="Z816" s="31">
        <v>44281</v>
      </c>
      <c r="AA816" s="32">
        <v>46.69</v>
      </c>
      <c r="AB816" s="7">
        <f t="shared" si="98"/>
        <v>47.370298507462664</v>
      </c>
      <c r="CC816" s="31">
        <v>44281</v>
      </c>
      <c r="CD816" s="32">
        <v>46.69</v>
      </c>
      <c r="CE816" s="7">
        <f t="shared" si="99"/>
        <v>46.600096790365725</v>
      </c>
      <c r="CF816" s="131"/>
      <c r="CG816" s="7">
        <f t="shared" si="100"/>
        <v>2.063405335842269</v>
      </c>
      <c r="CH816" s="7">
        <f t="shared" si="101"/>
        <v>48.663502126207995</v>
      </c>
    </row>
    <row r="817" spans="26:86" x14ac:dyDescent="0.5">
      <c r="Z817" s="31">
        <v>44284</v>
      </c>
      <c r="AA817" s="32">
        <v>46.49</v>
      </c>
      <c r="AB817" s="7">
        <f t="shared" si="98"/>
        <v>47.348756218905436</v>
      </c>
      <c r="CC817" s="31">
        <v>44284</v>
      </c>
      <c r="CD817" s="32">
        <v>46.49</v>
      </c>
      <c r="CE817" s="7">
        <f t="shared" si="99"/>
        <v>46.599001299914327</v>
      </c>
      <c r="CF817" s="131"/>
      <c r="CG817" s="7">
        <f t="shared" si="100"/>
        <v>2.0343291014666818</v>
      </c>
      <c r="CH817" s="7">
        <f t="shared" si="101"/>
        <v>48.633330401381009</v>
      </c>
    </row>
    <row r="818" spans="26:86" x14ac:dyDescent="0.5">
      <c r="Z818" s="31">
        <v>44285</v>
      </c>
      <c r="AA818" s="32">
        <v>47.15</v>
      </c>
      <c r="AB818" s="7">
        <f t="shared" si="98"/>
        <v>47.349154228855689</v>
      </c>
      <c r="CC818" s="31">
        <v>44285</v>
      </c>
      <c r="CD818" s="32">
        <v>47.15</v>
      </c>
      <c r="CE818" s="7">
        <f t="shared" si="99"/>
        <v>46.604483874044533</v>
      </c>
      <c r="CF818" s="131"/>
      <c r="CG818" s="7">
        <f t="shared" si="100"/>
        <v>2.0121053867370975</v>
      </c>
      <c r="CH818" s="7">
        <f t="shared" si="101"/>
        <v>48.61658926078163</v>
      </c>
    </row>
    <row r="819" spans="26:86" x14ac:dyDescent="0.5">
      <c r="Z819" s="31">
        <v>44286</v>
      </c>
      <c r="AA819" s="32">
        <v>47.01</v>
      </c>
      <c r="AB819" s="7">
        <f t="shared" si="98"/>
        <v>47.338159203980062</v>
      </c>
      <c r="CC819" s="31">
        <v>44286</v>
      </c>
      <c r="CD819" s="32">
        <v>47.01</v>
      </c>
      <c r="CE819" s="7">
        <f t="shared" si="99"/>
        <v>46.608518860372449</v>
      </c>
      <c r="CF819" s="131"/>
      <c r="CG819" s="7">
        <f t="shared" si="100"/>
        <v>1.9888191719040762</v>
      </c>
      <c r="CH819" s="7">
        <f t="shared" si="101"/>
        <v>48.597338032276525</v>
      </c>
    </row>
    <row r="820" spans="26:86" x14ac:dyDescent="0.5">
      <c r="Z820" s="31">
        <v>44287</v>
      </c>
      <c r="AA820" s="32">
        <v>48.01</v>
      </c>
      <c r="AB820" s="7">
        <f t="shared" si="98"/>
        <v>47.32184079601987</v>
      </c>
      <c r="CC820" s="31">
        <v>44287</v>
      </c>
      <c r="CD820" s="32">
        <v>48.01</v>
      </c>
      <c r="CE820" s="7">
        <f t="shared" si="99"/>
        <v>46.62246394633889</v>
      </c>
      <c r="CF820" s="131"/>
      <c r="CG820" s="7">
        <f t="shared" si="100"/>
        <v>1.9758772816759915</v>
      </c>
      <c r="CH820" s="7">
        <f t="shared" si="101"/>
        <v>48.598341228014881</v>
      </c>
    </row>
    <row r="821" spans="26:86" x14ac:dyDescent="0.5">
      <c r="Z821" s="31">
        <v>44291</v>
      </c>
      <c r="AA821" s="32">
        <v>47.68</v>
      </c>
      <c r="AB821" s="7">
        <f t="shared" si="98"/>
        <v>47.295522388059673</v>
      </c>
      <c r="CC821" s="31">
        <v>44291</v>
      </c>
      <c r="CD821" s="32">
        <v>47.68</v>
      </c>
      <c r="CE821" s="7">
        <f t="shared" si="99"/>
        <v>46.63298669314149</v>
      </c>
      <c r="CF821" s="131"/>
      <c r="CG821" s="7">
        <f t="shared" si="100"/>
        <v>1.9600424590915679</v>
      </c>
      <c r="CH821" s="7">
        <f t="shared" si="101"/>
        <v>48.593029152233058</v>
      </c>
    </row>
    <row r="822" spans="26:86" x14ac:dyDescent="0.5">
      <c r="Z822" s="31">
        <v>44292</v>
      </c>
      <c r="AA822" s="32">
        <v>47.8</v>
      </c>
      <c r="AB822" s="7">
        <f t="shared" si="98"/>
        <v>47.269552238805943</v>
      </c>
      <c r="CC822" s="31">
        <v>44292</v>
      </c>
      <c r="CD822" s="32">
        <v>47.8</v>
      </c>
      <c r="CE822" s="7">
        <f t="shared" si="99"/>
        <v>46.644598765846553</v>
      </c>
      <c r="CF822" s="131"/>
      <c r="CG822" s="7">
        <f t="shared" si="100"/>
        <v>1.9458176362269128</v>
      </c>
      <c r="CH822" s="7">
        <f t="shared" si="101"/>
        <v>48.590416402073465</v>
      </c>
    </row>
    <row r="823" spans="26:86" x14ac:dyDescent="0.5">
      <c r="Z823" s="31">
        <v>44293</v>
      </c>
      <c r="AA823" s="32">
        <v>47.05</v>
      </c>
      <c r="AB823" s="7">
        <f t="shared" si="98"/>
        <v>47.233333333333313</v>
      </c>
      <c r="CC823" s="31">
        <v>44293</v>
      </c>
      <c r="CD823" s="32">
        <v>47.05</v>
      </c>
      <c r="CE823" s="7">
        <f t="shared" si="99"/>
        <v>46.648632608972463</v>
      </c>
      <c r="CF823" s="131"/>
      <c r="CG823" s="7">
        <f t="shared" si="100"/>
        <v>1.9246320544402451</v>
      </c>
      <c r="CH823" s="7">
        <f t="shared" si="101"/>
        <v>48.573264663412708</v>
      </c>
    </row>
    <row r="824" spans="26:86" x14ac:dyDescent="0.5">
      <c r="Z824" s="31">
        <v>44294</v>
      </c>
      <c r="AA824" s="32">
        <v>46.56</v>
      </c>
      <c r="AB824" s="7">
        <f t="shared" si="98"/>
        <v>47.200895522388038</v>
      </c>
      <c r="CC824" s="31">
        <v>44294</v>
      </c>
      <c r="CD824" s="32">
        <v>46.56</v>
      </c>
      <c r="CE824" s="7">
        <f t="shared" si="99"/>
        <v>46.647750692465273</v>
      </c>
      <c r="CF824" s="131"/>
      <c r="CG824" s="7">
        <f t="shared" si="100"/>
        <v>1.8991044168598563</v>
      </c>
      <c r="CH824" s="7">
        <f t="shared" si="101"/>
        <v>48.546855109325129</v>
      </c>
    </row>
    <row r="825" spans="26:86" x14ac:dyDescent="0.5">
      <c r="Z825" s="31">
        <v>44295</v>
      </c>
      <c r="AA825" s="32">
        <v>47.03</v>
      </c>
      <c r="AB825" s="7">
        <f t="shared" si="98"/>
        <v>47.177810945273613</v>
      </c>
      <c r="CC825" s="31">
        <v>44295</v>
      </c>
      <c r="CD825" s="32">
        <v>47.03</v>
      </c>
      <c r="CE825" s="7">
        <f t="shared" si="99"/>
        <v>46.651554168162143</v>
      </c>
      <c r="CF825" s="131"/>
      <c r="CG825" s="7">
        <f t="shared" si="100"/>
        <v>1.8787370998237094</v>
      </c>
      <c r="CH825" s="7">
        <f t="shared" si="101"/>
        <v>48.530291267985852</v>
      </c>
    </row>
    <row r="826" spans="26:86" x14ac:dyDescent="0.5">
      <c r="Z826" s="31">
        <v>44298</v>
      </c>
      <c r="AA826" s="32">
        <v>47.56</v>
      </c>
      <c r="AB826" s="7">
        <f t="shared" si="98"/>
        <v>47.159154228855712</v>
      </c>
      <c r="CC826" s="31">
        <v>44298</v>
      </c>
      <c r="CD826" s="32">
        <v>47.56</v>
      </c>
      <c r="CE826" s="7">
        <f t="shared" si="99"/>
        <v>46.660593430170479</v>
      </c>
      <c r="CF826" s="131"/>
      <c r="CG826" s="7">
        <f t="shared" si="100"/>
        <v>1.864031713468691</v>
      </c>
      <c r="CH826" s="7">
        <f t="shared" si="101"/>
        <v>48.52462514363917</v>
      </c>
    </row>
    <row r="827" spans="26:86" x14ac:dyDescent="0.5">
      <c r="Z827" s="31">
        <v>44299</v>
      </c>
      <c r="AA827" s="32">
        <v>47.37</v>
      </c>
      <c r="AB827" s="7">
        <f t="shared" si="98"/>
        <v>47.14850746268656</v>
      </c>
      <c r="CC827" s="31">
        <v>44299</v>
      </c>
      <c r="CD827" s="32">
        <v>47.37</v>
      </c>
      <c r="CE827" s="7">
        <f t="shared" si="99"/>
        <v>46.667652202009577</v>
      </c>
      <c r="CF827" s="131"/>
      <c r="CG827" s="7">
        <f t="shared" si="100"/>
        <v>1.8476880400740967</v>
      </c>
      <c r="CH827" s="7">
        <f t="shared" si="101"/>
        <v>48.515340242083674</v>
      </c>
    </row>
    <row r="828" spans="26:86" x14ac:dyDescent="0.5">
      <c r="Z828" s="31">
        <v>44300</v>
      </c>
      <c r="AA828" s="32">
        <v>49.47</v>
      </c>
      <c r="AB828" s="7">
        <f t="shared" si="98"/>
        <v>47.148159203980093</v>
      </c>
      <c r="CC828" s="31">
        <v>44300</v>
      </c>
      <c r="CD828" s="32">
        <v>49.47</v>
      </c>
      <c r="CE828" s="7">
        <f t="shared" si="99"/>
        <v>46.695536259701022</v>
      </c>
      <c r="CF828" s="131"/>
      <c r="CG828" s="7">
        <f t="shared" si="100"/>
        <v>1.8524059779442013</v>
      </c>
      <c r="CH828" s="7">
        <f t="shared" si="101"/>
        <v>48.547942237645223</v>
      </c>
    </row>
    <row r="829" spans="26:86" x14ac:dyDescent="0.5">
      <c r="Z829" s="31">
        <v>44301</v>
      </c>
      <c r="AA829" s="32">
        <v>50.24</v>
      </c>
      <c r="AB829" s="7">
        <f t="shared" si="98"/>
        <v>47.168059701492531</v>
      </c>
      <c r="CC829" s="31">
        <v>44301</v>
      </c>
      <c r="CD829" s="32">
        <v>50.24</v>
      </c>
      <c r="CE829" s="7">
        <f t="shared" si="99"/>
        <v>46.730804555624395</v>
      </c>
      <c r="CF829" s="131"/>
      <c r="CG829" s="7">
        <f t="shared" si="100"/>
        <v>1.8645406478005526</v>
      </c>
      <c r="CH829" s="7">
        <f t="shared" si="101"/>
        <v>48.595345203424948</v>
      </c>
    </row>
    <row r="830" spans="26:86" x14ac:dyDescent="0.5">
      <c r="Z830" s="31">
        <v>44302</v>
      </c>
      <c r="AA830" s="32">
        <v>51.57</v>
      </c>
      <c r="AB830" s="7">
        <f t="shared" si="98"/>
        <v>47.186417910447759</v>
      </c>
      <c r="CC830" s="31">
        <v>44302</v>
      </c>
      <c r="CD830" s="32">
        <v>51.57</v>
      </c>
      <c r="CE830" s="7">
        <f t="shared" si="99"/>
        <v>46.778955754075895</v>
      </c>
      <c r="CF830" s="131"/>
      <c r="CG830" s="7">
        <f t="shared" si="100"/>
        <v>1.8896057367731984</v>
      </c>
      <c r="CH830" s="7">
        <f t="shared" si="101"/>
        <v>48.668561490849093</v>
      </c>
    </row>
    <row r="831" spans="26:86" x14ac:dyDescent="0.5">
      <c r="Z831" s="31">
        <v>44305</v>
      </c>
      <c r="AA831" s="32">
        <v>51.49</v>
      </c>
      <c r="AB831" s="7">
        <f t="shared" si="98"/>
        <v>47.194228855721391</v>
      </c>
      <c r="CC831" s="31">
        <v>44305</v>
      </c>
      <c r="CD831" s="32">
        <v>51.49</v>
      </c>
      <c r="CE831" s="7">
        <f t="shared" si="99"/>
        <v>46.825831816224401</v>
      </c>
      <c r="CF831" s="131"/>
      <c r="CG831" s="7">
        <f t="shared" si="100"/>
        <v>1.9135476811264951</v>
      </c>
      <c r="CH831" s="7">
        <f t="shared" si="101"/>
        <v>48.739379497350896</v>
      </c>
    </row>
    <row r="832" spans="26:86" x14ac:dyDescent="0.5">
      <c r="Z832" s="31">
        <v>44306</v>
      </c>
      <c r="AA832" s="32">
        <v>51.32</v>
      </c>
      <c r="AB832" s="7">
        <f t="shared" si="98"/>
        <v>47.199999999999996</v>
      </c>
      <c r="CC832" s="31">
        <v>44306</v>
      </c>
      <c r="CD832" s="32">
        <v>51.32</v>
      </c>
      <c r="CE832" s="7">
        <f t="shared" si="99"/>
        <v>46.870549907605252</v>
      </c>
      <c r="CF832" s="131"/>
      <c r="CG832" s="7">
        <f t="shared" si="100"/>
        <v>1.9355024305680075</v>
      </c>
      <c r="CH832" s="7">
        <f t="shared" si="101"/>
        <v>48.806052338173259</v>
      </c>
    </row>
    <row r="833" spans="26:86" x14ac:dyDescent="0.5">
      <c r="Z833" s="31">
        <v>44307</v>
      </c>
      <c r="AA833" s="32">
        <v>52.3</v>
      </c>
      <c r="AB833" s="7">
        <f t="shared" si="98"/>
        <v>47.211890547263671</v>
      </c>
      <c r="CC833" s="31">
        <v>44307</v>
      </c>
      <c r="CD833" s="32">
        <v>52.3</v>
      </c>
      <c r="CE833" s="7">
        <f t="shared" si="99"/>
        <v>46.924574286634055</v>
      </c>
      <c r="CF833" s="131"/>
      <c r="CG833" s="7">
        <f t="shared" si="100"/>
        <v>1.966871654669184</v>
      </c>
      <c r="CH833" s="7">
        <f t="shared" si="101"/>
        <v>48.891445941303239</v>
      </c>
    </row>
    <row r="834" spans="26:86" x14ac:dyDescent="0.5">
      <c r="Z834" s="31">
        <v>44308</v>
      </c>
      <c r="AA834" s="32">
        <v>52.71</v>
      </c>
      <c r="AB834" s="7">
        <f t="shared" si="98"/>
        <v>47.22467661691541</v>
      </c>
      <c r="CC834" s="31">
        <v>44308</v>
      </c>
      <c r="CD834" s="32">
        <v>52.71</v>
      </c>
      <c r="CE834" s="7">
        <f t="shared" si="99"/>
        <v>46.982140711642671</v>
      </c>
      <c r="CF834" s="131"/>
      <c r="CG834" s="7">
        <f t="shared" si="100"/>
        <v>2.0018811246036563</v>
      </c>
      <c r="CH834" s="7">
        <f t="shared" si="101"/>
        <v>48.984021836246328</v>
      </c>
    </row>
    <row r="835" spans="26:86" x14ac:dyDescent="0.5">
      <c r="Z835" s="31">
        <v>44309</v>
      </c>
      <c r="AA835" s="32">
        <v>53.19</v>
      </c>
      <c r="AB835" s="7">
        <f t="shared" si="98"/>
        <v>47.245422885572133</v>
      </c>
      <c r="CC835" s="31">
        <v>44309</v>
      </c>
      <c r="CD835" s="32">
        <v>53.19</v>
      </c>
      <c r="CE835" s="7">
        <f t="shared" si="99"/>
        <v>47.043910455805431</v>
      </c>
      <c r="CF835" s="131"/>
      <c r="CG835" s="7">
        <f t="shared" si="100"/>
        <v>2.041111930472546</v>
      </c>
      <c r="CH835" s="7">
        <f t="shared" si="101"/>
        <v>49.085022386277977</v>
      </c>
    </row>
    <row r="836" spans="26:86" x14ac:dyDescent="0.5">
      <c r="Z836" s="31">
        <v>44312</v>
      </c>
      <c r="AA836" s="32">
        <v>54.53</v>
      </c>
      <c r="AB836" s="7">
        <f t="shared" si="98"/>
        <v>47.266218905472627</v>
      </c>
      <c r="CC836" s="31">
        <v>44312</v>
      </c>
      <c r="CD836" s="32">
        <v>54.53</v>
      </c>
      <c r="CE836" s="7">
        <f t="shared" si="99"/>
        <v>47.118398908981497</v>
      </c>
      <c r="CF836" s="131"/>
      <c r="CG836" s="7">
        <f t="shared" si="100"/>
        <v>2.0930787878263217</v>
      </c>
      <c r="CH836" s="7">
        <f t="shared" si="101"/>
        <v>49.211477696807819</v>
      </c>
    </row>
    <row r="837" spans="26:86" x14ac:dyDescent="0.5">
      <c r="Z837" s="31">
        <v>44313</v>
      </c>
      <c r="AA837" s="32">
        <v>55.17</v>
      </c>
      <c r="AB837" s="7">
        <f t="shared" si="98"/>
        <v>47.292437810945259</v>
      </c>
      <c r="CC837" s="31">
        <v>44313</v>
      </c>
      <c r="CD837" s="32">
        <v>55.17</v>
      </c>
      <c r="CE837" s="7">
        <f t="shared" si="99"/>
        <v>47.19851434272298</v>
      </c>
      <c r="CF837" s="131"/>
      <c r="CG837" s="7">
        <f t="shared" si="100"/>
        <v>2.1506358365947662</v>
      </c>
      <c r="CH837" s="7">
        <f t="shared" si="101"/>
        <v>49.349150179317746</v>
      </c>
    </row>
    <row r="838" spans="26:86" x14ac:dyDescent="0.5">
      <c r="Z838" s="31">
        <v>44314</v>
      </c>
      <c r="AA838" s="32">
        <v>55.41</v>
      </c>
      <c r="AB838" s="7">
        <f t="shared" si="98"/>
        <v>47.3189054726368</v>
      </c>
      <c r="CC838" s="31">
        <v>44314</v>
      </c>
      <c r="CD838" s="32">
        <v>55.41</v>
      </c>
      <c r="CE838" s="7">
        <f t="shared" si="99"/>
        <v>47.280220667671017</v>
      </c>
      <c r="CF838" s="131"/>
      <c r="CG838" s="7">
        <f t="shared" si="100"/>
        <v>2.2097448782939395</v>
      </c>
      <c r="CH838" s="7">
        <f t="shared" si="101"/>
        <v>49.489965545964957</v>
      </c>
    </row>
    <row r="839" spans="26:86" x14ac:dyDescent="0.5">
      <c r="Z839" s="31">
        <v>44315</v>
      </c>
      <c r="AA839" s="32">
        <v>55.53</v>
      </c>
      <c r="AB839" s="7">
        <f t="shared" si="98"/>
        <v>47.350398009950233</v>
      </c>
      <c r="CC839" s="31">
        <v>44315</v>
      </c>
      <c r="CD839" s="32">
        <v>55.53</v>
      </c>
      <c r="CE839" s="7">
        <f t="shared" si="99"/>
        <v>47.362308024211607</v>
      </c>
      <c r="CF839" s="131"/>
      <c r="CG839" s="7">
        <f t="shared" si="100"/>
        <v>2.269146441594998</v>
      </c>
      <c r="CH839" s="7">
        <f t="shared" si="101"/>
        <v>49.631454465806605</v>
      </c>
    </row>
    <row r="840" spans="26:86" x14ac:dyDescent="0.5">
      <c r="Z840" s="31">
        <v>44316</v>
      </c>
      <c r="AA840" s="32">
        <v>55.37</v>
      </c>
      <c r="AB840" s="7">
        <f t="shared" si="98"/>
        <v>47.373582089552222</v>
      </c>
      <c r="CC840" s="31">
        <v>44316</v>
      </c>
      <c r="CD840" s="32">
        <v>55.37</v>
      </c>
      <c r="CE840" s="7">
        <f t="shared" si="99"/>
        <v>47.441986551333883</v>
      </c>
      <c r="CF840" s="131"/>
      <c r="CG840" s="7">
        <f t="shared" si="100"/>
        <v>2.3261342174044728</v>
      </c>
      <c r="CH840" s="7">
        <f t="shared" si="101"/>
        <v>49.768120768738356</v>
      </c>
    </row>
    <row r="841" spans="26:86" x14ac:dyDescent="0.5">
      <c r="Z841" s="31">
        <v>44319</v>
      </c>
      <c r="AA841" s="32">
        <v>55.07</v>
      </c>
      <c r="AB841" s="7">
        <f t="shared" si="98"/>
        <v>47.389601990049741</v>
      </c>
      <c r="CC841" s="31">
        <v>44319</v>
      </c>
      <c r="CD841" s="32">
        <v>55.07</v>
      </c>
      <c r="CE841" s="7">
        <f t="shared" si="99"/>
        <v>47.517887182663898</v>
      </c>
      <c r="CF841" s="131"/>
      <c r="CG841" s="7">
        <f t="shared" si="100"/>
        <v>2.3794104740467219</v>
      </c>
      <c r="CH841" s="7">
        <f t="shared" si="101"/>
        <v>49.89729765671062</v>
      </c>
    </row>
    <row r="842" spans="26:86" x14ac:dyDescent="0.5">
      <c r="Z842" s="31">
        <v>44320</v>
      </c>
      <c r="AA842" s="32">
        <v>55</v>
      </c>
      <c r="AB842" s="7">
        <f t="shared" si="98"/>
        <v>47.408407960198986</v>
      </c>
      <c r="CC842" s="31">
        <v>44320</v>
      </c>
      <c r="CD842" s="32">
        <v>55</v>
      </c>
      <c r="CE842" s="7">
        <f t="shared" si="99"/>
        <v>47.59233606641849</v>
      </c>
      <c r="CF842" s="131"/>
      <c r="CG842" s="7">
        <f t="shared" si="100"/>
        <v>2.4312729771885628</v>
      </c>
      <c r="CH842" s="7">
        <f t="shared" si="101"/>
        <v>50.023609043607053</v>
      </c>
    </row>
    <row r="843" spans="26:86" x14ac:dyDescent="0.5">
      <c r="Z843" s="31">
        <v>44321</v>
      </c>
      <c r="AA843" s="32">
        <v>56.64</v>
      </c>
      <c r="AB843" s="7">
        <f t="shared" si="98"/>
        <v>47.432388059701474</v>
      </c>
      <c r="CC843" s="31">
        <v>44321</v>
      </c>
      <c r="CD843" s="32">
        <v>56.64</v>
      </c>
      <c r="CE843" s="7">
        <f t="shared" si="99"/>
        <v>47.682362573220303</v>
      </c>
      <c r="CF843" s="131"/>
      <c r="CG843" s="7">
        <f t="shared" si="100"/>
        <v>2.4986992355279583</v>
      </c>
      <c r="CH843" s="7">
        <f t="shared" si="101"/>
        <v>50.181061808748261</v>
      </c>
    </row>
    <row r="844" spans="26:86" x14ac:dyDescent="0.5">
      <c r="Z844" s="31">
        <v>44322</v>
      </c>
      <c r="AA844" s="32">
        <v>57.19</v>
      </c>
      <c r="AB844" s="7">
        <f t="shared" ref="AB844:AB907" si="102">AVERAGE(AA644:AA844)</f>
        <v>47.460099502487552</v>
      </c>
      <c r="CC844" s="31">
        <v>44322</v>
      </c>
      <c r="CD844" s="32">
        <v>57.19</v>
      </c>
      <c r="CE844" s="7">
        <f t="shared" si="99"/>
        <v>47.776965930700698</v>
      </c>
      <c r="CF844" s="131"/>
      <c r="CG844" s="7">
        <f t="shared" si="100"/>
        <v>2.5706514868909807</v>
      </c>
      <c r="CH844" s="7">
        <f t="shared" si="101"/>
        <v>50.347617417591678</v>
      </c>
    </row>
    <row r="845" spans="26:86" x14ac:dyDescent="0.5">
      <c r="Z845" s="31">
        <v>44323</v>
      </c>
      <c r="AA845" s="32">
        <v>58.22</v>
      </c>
      <c r="AB845" s="7">
        <f t="shared" si="102"/>
        <v>47.483830845771124</v>
      </c>
      <c r="CC845" s="31">
        <v>44323</v>
      </c>
      <c r="CD845" s="32">
        <v>58.22</v>
      </c>
      <c r="CE845" s="7">
        <f t="shared" ref="CE845:CE908" si="103">CD845*$CE$1+CE844*(1-$CE$1)</f>
        <v>47.880876717459898</v>
      </c>
      <c r="CF845" s="131"/>
      <c r="CG845" s="7">
        <f t="shared" si="100"/>
        <v>2.6519004189042974</v>
      </c>
      <c r="CH845" s="7">
        <f t="shared" si="101"/>
        <v>50.532777136364196</v>
      </c>
    </row>
    <row r="846" spans="26:86" x14ac:dyDescent="0.5">
      <c r="Z846" s="31">
        <v>44326</v>
      </c>
      <c r="AA846" s="32">
        <v>57.63</v>
      </c>
      <c r="AB846" s="7">
        <f t="shared" si="102"/>
        <v>47.505920398009927</v>
      </c>
      <c r="CC846" s="31">
        <v>44326</v>
      </c>
      <c r="CD846" s="32">
        <v>57.63</v>
      </c>
      <c r="CE846" s="7">
        <f t="shared" si="103"/>
        <v>47.977882919276219</v>
      </c>
      <c r="CF846" s="131"/>
      <c r="CG846" s="7">
        <f t="shared" si="100"/>
        <v>2.7262504605270408</v>
      </c>
      <c r="CH846" s="7">
        <f t="shared" si="101"/>
        <v>50.70413337980326</v>
      </c>
    </row>
    <row r="847" spans="26:86" x14ac:dyDescent="0.5">
      <c r="Z847" s="31">
        <v>44327</v>
      </c>
      <c r="AA847" s="32">
        <v>57.79</v>
      </c>
      <c r="AB847" s="7">
        <f t="shared" si="102"/>
        <v>47.531741293532328</v>
      </c>
      <c r="CC847" s="31">
        <v>44327</v>
      </c>
      <c r="CD847" s="32">
        <v>57.79</v>
      </c>
      <c r="CE847" s="7">
        <f t="shared" si="103"/>
        <v>48.075515925054567</v>
      </c>
      <c r="CF847" s="131"/>
      <c r="CG847" s="7">
        <f t="shared" si="100"/>
        <v>2.8011958162080361</v>
      </c>
      <c r="CH847" s="7">
        <f t="shared" si="101"/>
        <v>50.876711741262604</v>
      </c>
    </row>
    <row r="848" spans="26:86" x14ac:dyDescent="0.5">
      <c r="Z848" s="31">
        <v>44328</v>
      </c>
      <c r="AA848" s="32">
        <v>55.76</v>
      </c>
      <c r="AB848" s="7">
        <f t="shared" si="102"/>
        <v>47.550348258706464</v>
      </c>
      <c r="CC848" s="31">
        <v>44328</v>
      </c>
      <c r="CD848" s="32">
        <v>55.76</v>
      </c>
      <c r="CE848" s="7">
        <f t="shared" si="103"/>
        <v>48.15197845316348</v>
      </c>
      <c r="CF848" s="131"/>
      <c r="CG848" s="7">
        <f t="shared" si="100"/>
        <v>2.8550112980496749</v>
      </c>
      <c r="CH848" s="7">
        <f t="shared" si="101"/>
        <v>51.006989751213155</v>
      </c>
    </row>
    <row r="849" spans="26:86" x14ac:dyDescent="0.5">
      <c r="Z849" s="31">
        <v>44329</v>
      </c>
      <c r="AA849" s="32">
        <v>56.2</v>
      </c>
      <c r="AB849" s="7">
        <f t="shared" si="102"/>
        <v>47.570597014925369</v>
      </c>
      <c r="CC849" s="31">
        <v>44329</v>
      </c>
      <c r="CD849" s="32">
        <v>56.2</v>
      </c>
      <c r="CE849" s="7">
        <f t="shared" si="103"/>
        <v>48.232058269549917</v>
      </c>
      <c r="CF849" s="131"/>
      <c r="CG849" s="7">
        <f t="shared" si="100"/>
        <v>2.9124679317514222</v>
      </c>
      <c r="CH849" s="7">
        <f t="shared" si="101"/>
        <v>51.144526201301339</v>
      </c>
    </row>
    <row r="850" spans="26:86" x14ac:dyDescent="0.5">
      <c r="Z850" s="31">
        <v>44330</v>
      </c>
      <c r="AA850" s="32">
        <v>57.42</v>
      </c>
      <c r="AB850" s="7">
        <f t="shared" si="102"/>
        <v>47.596915422885573</v>
      </c>
      <c r="CC850" s="31">
        <v>44330</v>
      </c>
      <c r="CD850" s="32">
        <v>57.42</v>
      </c>
      <c r="CE850" s="7">
        <f t="shared" si="103"/>
        <v>48.32348057532554</v>
      </c>
      <c r="CF850" s="131"/>
      <c r="CG850" s="7">
        <f t="shared" si="100"/>
        <v>2.9812302864316464</v>
      </c>
      <c r="CH850" s="7">
        <f t="shared" si="101"/>
        <v>51.304710861757187</v>
      </c>
    </row>
    <row r="851" spans="26:86" x14ac:dyDescent="0.5">
      <c r="Z851" s="31">
        <v>44333</v>
      </c>
      <c r="AA851" s="32">
        <v>57.38</v>
      </c>
      <c r="AB851" s="7">
        <f t="shared" si="102"/>
        <v>47.613582089552231</v>
      </c>
      <c r="CC851" s="31">
        <v>44333</v>
      </c>
      <c r="CD851" s="32">
        <v>57.38</v>
      </c>
      <c r="CE851" s="7">
        <f t="shared" si="103"/>
        <v>48.413595196466581</v>
      </c>
      <c r="CF851" s="131"/>
      <c r="CG851" s="7">
        <f t="shared" si="100"/>
        <v>3.0487445911482283</v>
      </c>
      <c r="CH851" s="7">
        <f t="shared" si="101"/>
        <v>51.462339787614809</v>
      </c>
    </row>
    <row r="852" spans="26:86" x14ac:dyDescent="0.5">
      <c r="Z852" s="31">
        <v>44334</v>
      </c>
      <c r="AA852" s="32">
        <v>56.99</v>
      </c>
      <c r="AB852" s="7">
        <f t="shared" si="102"/>
        <v>47.64567164179104</v>
      </c>
      <c r="CC852" s="31">
        <v>44334</v>
      </c>
      <c r="CD852" s="32">
        <v>56.99</v>
      </c>
      <c r="CE852" s="7">
        <f t="shared" si="103"/>
        <v>48.498932557695774</v>
      </c>
      <c r="CF852" s="131"/>
      <c r="CG852" s="7">
        <f t="shared" ref="CG852:CG915" si="104">CE852-AVERAGE(CE652:CE852)</f>
        <v>3.1113872156961051</v>
      </c>
      <c r="CH852" s="7">
        <f t="shared" ref="CH852:CH915" si="105">CE852+CG852</f>
        <v>51.610319773391879</v>
      </c>
    </row>
    <row r="853" spans="26:86" x14ac:dyDescent="0.5">
      <c r="Z853" s="31">
        <v>44335</v>
      </c>
      <c r="AA853" s="32">
        <v>56.99</v>
      </c>
      <c r="AB853" s="7">
        <f t="shared" si="102"/>
        <v>47.68492537313432</v>
      </c>
      <c r="CC853" s="31">
        <v>44335</v>
      </c>
      <c r="CD853" s="32">
        <v>56.99</v>
      </c>
      <c r="CE853" s="7">
        <f t="shared" si="103"/>
        <v>48.583420790952538</v>
      </c>
      <c r="CF853" s="131"/>
      <c r="CG853" s="7">
        <f t="shared" si="104"/>
        <v>3.173015946155509</v>
      </c>
      <c r="CH853" s="7">
        <f t="shared" si="105"/>
        <v>51.756436737108046</v>
      </c>
    </row>
    <row r="854" spans="26:86" x14ac:dyDescent="0.5">
      <c r="Z854" s="31">
        <v>44336</v>
      </c>
      <c r="AA854" s="32">
        <v>56.77</v>
      </c>
      <c r="AB854" s="7">
        <f t="shared" si="102"/>
        <v>47.720298507462687</v>
      </c>
      <c r="CC854" s="31">
        <v>44336</v>
      </c>
      <c r="CD854" s="32">
        <v>56.77</v>
      </c>
      <c r="CE854" s="7">
        <f t="shared" si="103"/>
        <v>48.664879290545052</v>
      </c>
      <c r="CF854" s="131"/>
      <c r="CG854" s="7">
        <f t="shared" si="104"/>
        <v>3.2314904292040865</v>
      </c>
      <c r="CH854" s="7">
        <f t="shared" si="105"/>
        <v>51.896369719749138</v>
      </c>
    </row>
    <row r="855" spans="26:86" x14ac:dyDescent="0.5">
      <c r="Z855" s="31">
        <v>44337</v>
      </c>
      <c r="AA855" s="32">
        <v>57.43</v>
      </c>
      <c r="AB855" s="7">
        <f t="shared" si="102"/>
        <v>47.761940298507469</v>
      </c>
      <c r="CC855" s="31">
        <v>44337</v>
      </c>
      <c r="CD855" s="32">
        <v>57.43</v>
      </c>
      <c r="CE855" s="7">
        <f t="shared" si="103"/>
        <v>48.75209442198242</v>
      </c>
      <c r="CF855" s="131"/>
      <c r="CG855" s="7">
        <f t="shared" si="104"/>
        <v>3.2955358945999933</v>
      </c>
      <c r="CH855" s="7">
        <f t="shared" si="105"/>
        <v>52.047630316582413</v>
      </c>
    </row>
    <row r="856" spans="26:86" x14ac:dyDescent="0.5">
      <c r="Z856" s="31">
        <v>44340</v>
      </c>
      <c r="AA856" s="32">
        <v>57.44</v>
      </c>
      <c r="AB856" s="7">
        <f t="shared" si="102"/>
        <v>47.801990049751247</v>
      </c>
      <c r="CC856" s="31">
        <v>44340</v>
      </c>
      <c r="CD856" s="32">
        <v>57.44</v>
      </c>
      <c r="CE856" s="7">
        <f t="shared" si="103"/>
        <v>48.838541243654234</v>
      </c>
      <c r="CF856" s="131"/>
      <c r="CG856" s="7">
        <f t="shared" si="104"/>
        <v>3.3586450891835611</v>
      </c>
      <c r="CH856" s="7">
        <f t="shared" si="105"/>
        <v>52.197186332837795</v>
      </c>
    </row>
    <row r="857" spans="26:86" x14ac:dyDescent="0.5">
      <c r="Z857" s="31">
        <v>44341</v>
      </c>
      <c r="AA857" s="32">
        <v>56.62</v>
      </c>
      <c r="AB857" s="7">
        <f t="shared" si="102"/>
        <v>47.84199004975126</v>
      </c>
      <c r="CC857" s="31">
        <v>44341</v>
      </c>
      <c r="CD857" s="32">
        <v>56.62</v>
      </c>
      <c r="CE857" s="7">
        <f t="shared" si="103"/>
        <v>48.915968693966128</v>
      </c>
      <c r="CF857" s="131"/>
      <c r="CG857" s="7">
        <f t="shared" si="104"/>
        <v>3.4125691176518629</v>
      </c>
      <c r="CH857" s="7">
        <f t="shared" si="105"/>
        <v>52.328537811617991</v>
      </c>
    </row>
    <row r="858" spans="26:86" x14ac:dyDescent="0.5">
      <c r="Z858" s="31">
        <v>44342</v>
      </c>
      <c r="AA858" s="32">
        <v>57.3</v>
      </c>
      <c r="AB858" s="7">
        <f t="shared" si="102"/>
        <v>47.884378109452747</v>
      </c>
      <c r="CC858" s="31">
        <v>44342</v>
      </c>
      <c r="CD858" s="32">
        <v>57.3</v>
      </c>
      <c r="CE858" s="7">
        <f t="shared" si="103"/>
        <v>48.999391891041093</v>
      </c>
      <c r="CF858" s="131"/>
      <c r="CG858" s="7">
        <f t="shared" si="104"/>
        <v>3.4723009860389027</v>
      </c>
      <c r="CH858" s="7">
        <f t="shared" si="105"/>
        <v>52.471692877079995</v>
      </c>
    </row>
    <row r="859" spans="26:86" x14ac:dyDescent="0.5">
      <c r="Z859" s="31">
        <v>44343</v>
      </c>
      <c r="AA859" s="32">
        <v>57.87</v>
      </c>
      <c r="AB859" s="7">
        <f t="shared" si="102"/>
        <v>47.929651741293554</v>
      </c>
      <c r="CC859" s="31">
        <v>44343</v>
      </c>
      <c r="CD859" s="32">
        <v>57.87</v>
      </c>
      <c r="CE859" s="7">
        <f t="shared" si="103"/>
        <v>49.087656648344172</v>
      </c>
      <c r="CF859" s="131"/>
      <c r="CG859" s="7">
        <f t="shared" si="104"/>
        <v>3.53665966536893</v>
      </c>
      <c r="CH859" s="7">
        <f t="shared" si="105"/>
        <v>52.624316313713102</v>
      </c>
    </row>
    <row r="860" spans="26:86" x14ac:dyDescent="0.5">
      <c r="Z860" s="31">
        <v>44344</v>
      </c>
      <c r="AA860" s="32">
        <v>57.34</v>
      </c>
      <c r="AB860" s="7">
        <f t="shared" si="102"/>
        <v>47.977263681592056</v>
      </c>
      <c r="CC860" s="31">
        <v>44344</v>
      </c>
      <c r="CD860" s="32">
        <v>57.34</v>
      </c>
      <c r="CE860" s="7">
        <f t="shared" si="103"/>
        <v>49.169769517514879</v>
      </c>
      <c r="CF860" s="131"/>
      <c r="CG860" s="7">
        <f t="shared" si="104"/>
        <v>3.5946305773394656</v>
      </c>
      <c r="CH860" s="7">
        <f t="shared" si="105"/>
        <v>52.764400094854345</v>
      </c>
    </row>
    <row r="861" spans="26:86" x14ac:dyDescent="0.5">
      <c r="Z861" s="31">
        <v>44348</v>
      </c>
      <c r="AA861" s="32">
        <v>56.63</v>
      </c>
      <c r="AB861" s="7">
        <f t="shared" si="102"/>
        <v>48.01970149253733</v>
      </c>
      <c r="CC861" s="31">
        <v>44348</v>
      </c>
      <c r="CD861" s="32">
        <v>56.63</v>
      </c>
      <c r="CE861" s="7">
        <f t="shared" si="103"/>
        <v>49.244000666594339</v>
      </c>
      <c r="CF861" s="131"/>
      <c r="CG861" s="7">
        <f t="shared" si="104"/>
        <v>3.6445377209227772</v>
      </c>
      <c r="CH861" s="7">
        <f t="shared" si="105"/>
        <v>52.888538387517116</v>
      </c>
    </row>
    <row r="862" spans="26:86" x14ac:dyDescent="0.5">
      <c r="Z862" s="31">
        <v>44349</v>
      </c>
      <c r="AA862" s="32">
        <v>56.69</v>
      </c>
      <c r="AB862" s="7">
        <f t="shared" si="102"/>
        <v>48.06049751243782</v>
      </c>
      <c r="CC862" s="31">
        <v>44349</v>
      </c>
      <c r="CD862" s="32">
        <v>56.69</v>
      </c>
      <c r="CE862" s="7">
        <f t="shared" si="103"/>
        <v>49.318090212200367</v>
      </c>
      <c r="CF862" s="131"/>
      <c r="CG862" s="7">
        <f t="shared" si="104"/>
        <v>3.69413936039183</v>
      </c>
      <c r="CH862" s="7">
        <f t="shared" si="105"/>
        <v>53.012229572592197</v>
      </c>
    </row>
    <row r="863" spans="26:86" x14ac:dyDescent="0.5">
      <c r="Z863" s="31">
        <v>44350</v>
      </c>
      <c r="AA863" s="32">
        <v>57.53</v>
      </c>
      <c r="AB863" s="7">
        <f t="shared" si="102"/>
        <v>48.108557213930354</v>
      </c>
      <c r="CC863" s="31">
        <v>44350</v>
      </c>
      <c r="CD863" s="32">
        <v>57.53</v>
      </c>
      <c r="CE863" s="7">
        <f t="shared" si="103"/>
        <v>49.399800757352608</v>
      </c>
      <c r="CF863" s="131"/>
      <c r="CG863" s="7">
        <f t="shared" si="104"/>
        <v>3.7511274541796737</v>
      </c>
      <c r="CH863" s="7">
        <f t="shared" si="105"/>
        <v>53.150928211532282</v>
      </c>
    </row>
    <row r="864" spans="26:86" x14ac:dyDescent="0.5">
      <c r="Z864" s="31">
        <v>44351</v>
      </c>
      <c r="AA864" s="32">
        <v>57.41</v>
      </c>
      <c r="AB864" s="7">
        <f t="shared" si="102"/>
        <v>48.152686567164189</v>
      </c>
      <c r="CC864" s="31">
        <v>44351</v>
      </c>
      <c r="CD864" s="32">
        <v>57.41</v>
      </c>
      <c r="CE864" s="7">
        <f t="shared" si="103"/>
        <v>49.479504232403833</v>
      </c>
      <c r="CF864" s="131"/>
      <c r="CG864" s="7">
        <f t="shared" si="104"/>
        <v>3.8059153743653127</v>
      </c>
      <c r="CH864" s="7">
        <f t="shared" si="105"/>
        <v>53.285419606769146</v>
      </c>
    </row>
    <row r="865" spans="26:86" x14ac:dyDescent="0.5">
      <c r="Z865" s="31">
        <v>44354</v>
      </c>
      <c r="AA865" s="32">
        <v>57.74</v>
      </c>
      <c r="AB865" s="7">
        <f t="shared" si="102"/>
        <v>48.201641791044786</v>
      </c>
      <c r="CC865" s="31">
        <v>44354</v>
      </c>
      <c r="CD865" s="32">
        <v>57.74</v>
      </c>
      <c r="CE865" s="7">
        <f t="shared" si="103"/>
        <v>49.56169822014111</v>
      </c>
      <c r="CF865" s="131"/>
      <c r="CG865" s="7">
        <f t="shared" si="104"/>
        <v>3.8629546065502822</v>
      </c>
      <c r="CH865" s="7">
        <f t="shared" si="105"/>
        <v>53.424652826691393</v>
      </c>
    </row>
    <row r="866" spans="26:86" x14ac:dyDescent="0.5">
      <c r="Z866" s="31">
        <v>44355</v>
      </c>
      <c r="AA866" s="32">
        <v>57.52</v>
      </c>
      <c r="AB866" s="7">
        <f t="shared" si="102"/>
        <v>48.250547263681604</v>
      </c>
      <c r="CC866" s="31">
        <v>44355</v>
      </c>
      <c r="CD866" s="32">
        <v>57.52</v>
      </c>
      <c r="CE866" s="7">
        <f t="shared" si="103"/>
        <v>49.640885302527764</v>
      </c>
      <c r="CF866" s="131"/>
      <c r="CG866" s="7">
        <f t="shared" si="104"/>
        <v>3.9167506078415144</v>
      </c>
      <c r="CH866" s="7">
        <f t="shared" si="105"/>
        <v>53.557635910369278</v>
      </c>
    </row>
    <row r="867" spans="26:86" x14ac:dyDescent="0.5">
      <c r="Z867" s="31">
        <v>44356</v>
      </c>
      <c r="AA867" s="32">
        <v>57.2</v>
      </c>
      <c r="AB867" s="7">
        <f t="shared" si="102"/>
        <v>48.303034825870661</v>
      </c>
      <c r="CC867" s="31">
        <v>44356</v>
      </c>
      <c r="CD867" s="32">
        <v>57.2</v>
      </c>
      <c r="CE867" s="7">
        <f t="shared" si="103"/>
        <v>49.716100374144403</v>
      </c>
      <c r="CF867" s="131"/>
      <c r="CG867" s="7">
        <f t="shared" si="104"/>
        <v>3.9663049816354317</v>
      </c>
      <c r="CH867" s="7">
        <f t="shared" si="105"/>
        <v>53.682405355779835</v>
      </c>
    </row>
    <row r="868" spans="26:86" x14ac:dyDescent="0.5">
      <c r="Z868" s="31">
        <v>44357</v>
      </c>
      <c r="AA868" s="32">
        <v>57.3</v>
      </c>
      <c r="AB868" s="7">
        <f t="shared" si="102"/>
        <v>48.354129353233844</v>
      </c>
      <c r="CC868" s="31">
        <v>44357</v>
      </c>
      <c r="CD868" s="32">
        <v>57.3</v>
      </c>
      <c r="CE868" s="7">
        <f t="shared" si="103"/>
        <v>49.791562061963866</v>
      </c>
      <c r="CF868" s="131"/>
      <c r="CG868" s="7">
        <f t="shared" si="104"/>
        <v>4.0158528987013895</v>
      </c>
      <c r="CH868" s="7">
        <f t="shared" si="105"/>
        <v>53.807414960665255</v>
      </c>
    </row>
    <row r="869" spans="26:86" x14ac:dyDescent="0.5">
      <c r="Z869" s="31">
        <v>44358</v>
      </c>
      <c r="AA869" s="32">
        <v>57.79</v>
      </c>
      <c r="AB869" s="7">
        <f t="shared" si="102"/>
        <v>48.414975124378124</v>
      </c>
      <c r="CC869" s="31">
        <v>44358</v>
      </c>
      <c r="CD869" s="32">
        <v>57.79</v>
      </c>
      <c r="CE869" s="7">
        <f t="shared" si="103"/>
        <v>49.871148509108508</v>
      </c>
      <c r="CF869" s="131"/>
      <c r="CG869" s="7">
        <f t="shared" si="104"/>
        <v>4.0691779929991085</v>
      </c>
      <c r="CH869" s="7">
        <f t="shared" si="105"/>
        <v>53.940326502107617</v>
      </c>
    </row>
    <row r="870" spans="26:86" x14ac:dyDescent="0.5">
      <c r="Z870" s="31">
        <v>44361</v>
      </c>
      <c r="AA870" s="32">
        <v>57.51</v>
      </c>
      <c r="AB870" s="7">
        <f t="shared" si="102"/>
        <v>48.473781094527382</v>
      </c>
      <c r="CC870" s="31">
        <v>44361</v>
      </c>
      <c r="CD870" s="32">
        <v>57.51</v>
      </c>
      <c r="CE870" s="7">
        <f t="shared" si="103"/>
        <v>49.947156981654693</v>
      </c>
      <c r="CF870" s="131"/>
      <c r="CG870" s="7">
        <f t="shared" si="104"/>
        <v>4.1186012856605458</v>
      </c>
      <c r="CH870" s="7">
        <f t="shared" si="105"/>
        <v>54.065758267315239</v>
      </c>
    </row>
    <row r="871" spans="26:86" x14ac:dyDescent="0.5">
      <c r="Z871" s="31">
        <v>44362</v>
      </c>
      <c r="AA871" s="32">
        <v>58.01</v>
      </c>
      <c r="AB871" s="7">
        <f t="shared" si="102"/>
        <v>48.52905472636818</v>
      </c>
      <c r="CC871" s="31">
        <v>44362</v>
      </c>
      <c r="CD871" s="32">
        <v>58.01</v>
      </c>
      <c r="CE871" s="7">
        <f t="shared" si="103"/>
        <v>50.02738427536957</v>
      </c>
      <c r="CF871" s="131"/>
      <c r="CG871" s="7">
        <f t="shared" si="104"/>
        <v>4.171957942257265</v>
      </c>
      <c r="CH871" s="7">
        <f t="shared" si="105"/>
        <v>54.199342217626835</v>
      </c>
    </row>
    <row r="872" spans="26:86" x14ac:dyDescent="0.5">
      <c r="Z872" s="31">
        <v>44363</v>
      </c>
      <c r="AA872" s="32">
        <v>58.57</v>
      </c>
      <c r="AB872" s="7">
        <f t="shared" si="102"/>
        <v>48.585124378109462</v>
      </c>
      <c r="CC872" s="31">
        <v>44363</v>
      </c>
      <c r="CD872" s="32">
        <v>58.57</v>
      </c>
      <c r="CE872" s="7">
        <f t="shared" si="103"/>
        <v>50.112385426858431</v>
      </c>
      <c r="CF872" s="131"/>
      <c r="CG872" s="7">
        <f t="shared" si="104"/>
        <v>4.2297979191690374</v>
      </c>
      <c r="CH872" s="7">
        <f t="shared" si="105"/>
        <v>54.342183346027468</v>
      </c>
    </row>
    <row r="873" spans="26:86" x14ac:dyDescent="0.5">
      <c r="Z873" s="31">
        <v>44364</v>
      </c>
      <c r="AA873" s="32">
        <v>58.43</v>
      </c>
      <c r="AB873" s="7">
        <f t="shared" si="102"/>
        <v>48.644029850746293</v>
      </c>
      <c r="CC873" s="31">
        <v>44364</v>
      </c>
      <c r="CD873" s="32">
        <v>58.43</v>
      </c>
      <c r="CE873" s="7">
        <f t="shared" si="103"/>
        <v>50.195147760919546</v>
      </c>
      <c r="CF873" s="131"/>
      <c r="CG873" s="7">
        <f t="shared" si="104"/>
        <v>4.2850832149907845</v>
      </c>
      <c r="CH873" s="7">
        <f t="shared" si="105"/>
        <v>54.480230975910331</v>
      </c>
    </row>
    <row r="874" spans="26:86" x14ac:dyDescent="0.5">
      <c r="Z874" s="31">
        <v>44365</v>
      </c>
      <c r="AA874" s="32">
        <v>57.37</v>
      </c>
      <c r="AB874" s="7">
        <f t="shared" si="102"/>
        <v>48.696268656716448</v>
      </c>
      <c r="CC874" s="31">
        <v>44365</v>
      </c>
      <c r="CD874" s="32">
        <v>57.37</v>
      </c>
      <c r="CE874" s="7">
        <f t="shared" si="103"/>
        <v>50.266539325487514</v>
      </c>
      <c r="CF874" s="131"/>
      <c r="CG874" s="7">
        <f t="shared" si="104"/>
        <v>4.3287513555708088</v>
      </c>
      <c r="CH874" s="7">
        <f t="shared" si="105"/>
        <v>54.595290681058323</v>
      </c>
    </row>
    <row r="875" spans="26:86" x14ac:dyDescent="0.5">
      <c r="Z875" s="31">
        <v>44368</v>
      </c>
      <c r="AA875" s="32">
        <v>58.47</v>
      </c>
      <c r="AB875" s="7">
        <f t="shared" si="102"/>
        <v>48.747512437810975</v>
      </c>
      <c r="CC875" s="31">
        <v>44368</v>
      </c>
      <c r="CD875" s="32">
        <v>58.47</v>
      </c>
      <c r="CE875" s="7">
        <f t="shared" si="103"/>
        <v>50.348165799860773</v>
      </c>
      <c r="CF875" s="131"/>
      <c r="CG875" s="7">
        <f t="shared" si="104"/>
        <v>4.3824203725520832</v>
      </c>
      <c r="CH875" s="7">
        <f t="shared" si="105"/>
        <v>54.730586172412856</v>
      </c>
    </row>
    <row r="876" spans="26:86" x14ac:dyDescent="0.5">
      <c r="Z876" s="31">
        <v>44369</v>
      </c>
      <c r="AA876" s="32">
        <v>58.25</v>
      </c>
      <c r="AB876" s="7">
        <f t="shared" si="102"/>
        <v>48.796169154228878</v>
      </c>
      <c r="CC876" s="31">
        <v>44369</v>
      </c>
      <c r="CD876" s="32">
        <v>58.25</v>
      </c>
      <c r="CE876" s="7">
        <f t="shared" si="103"/>
        <v>50.426791015782563</v>
      </c>
      <c r="CF876" s="131"/>
      <c r="CG876" s="7">
        <f t="shared" si="104"/>
        <v>4.4328821683054969</v>
      </c>
      <c r="CH876" s="7">
        <f t="shared" si="105"/>
        <v>54.859673184088059</v>
      </c>
    </row>
    <row r="877" spans="26:86" x14ac:dyDescent="0.5">
      <c r="Z877" s="31">
        <v>44370</v>
      </c>
      <c r="AA877" s="32">
        <v>58.29</v>
      </c>
      <c r="AB877" s="7">
        <f t="shared" si="102"/>
        <v>48.855273631840824</v>
      </c>
      <c r="CC877" s="31">
        <v>44370</v>
      </c>
      <c r="CD877" s="32">
        <v>58.29</v>
      </c>
      <c r="CE877" s="7">
        <f t="shared" si="103"/>
        <v>50.505031901197661</v>
      </c>
      <c r="CF877" s="131"/>
      <c r="CG877" s="7">
        <f t="shared" si="104"/>
        <v>4.4826517623338944</v>
      </c>
      <c r="CH877" s="7">
        <f t="shared" si="105"/>
        <v>54.987683663531556</v>
      </c>
    </row>
    <row r="878" spans="26:86" x14ac:dyDescent="0.5">
      <c r="Z878" s="31">
        <v>44371</v>
      </c>
      <c r="AA878" s="32">
        <v>59.12</v>
      </c>
      <c r="AB878" s="7">
        <f t="shared" si="102"/>
        <v>48.91751243781097</v>
      </c>
      <c r="CC878" s="31">
        <v>44371</v>
      </c>
      <c r="CD878" s="32">
        <v>59.12</v>
      </c>
      <c r="CE878" s="7">
        <f t="shared" si="103"/>
        <v>50.590752976807636</v>
      </c>
      <c r="CF878" s="131"/>
      <c r="CG878" s="7">
        <f t="shared" si="104"/>
        <v>4.5395655513871773</v>
      </c>
      <c r="CH878" s="7">
        <f t="shared" si="105"/>
        <v>55.130318528194813</v>
      </c>
    </row>
    <row r="879" spans="26:86" x14ac:dyDescent="0.5">
      <c r="Z879" s="31">
        <v>44372</v>
      </c>
      <c r="AA879" s="32">
        <v>61.58</v>
      </c>
      <c r="AB879" s="7">
        <f t="shared" si="102"/>
        <v>49.001791044776148</v>
      </c>
      <c r="CC879" s="31">
        <v>44372</v>
      </c>
      <c r="CD879" s="32">
        <v>61.58</v>
      </c>
      <c r="CE879" s="7">
        <f t="shared" si="103"/>
        <v>50.700098718331944</v>
      </c>
      <c r="CF879" s="131"/>
      <c r="CG879" s="7">
        <f t="shared" si="104"/>
        <v>4.6195520529178822</v>
      </c>
      <c r="CH879" s="7">
        <f t="shared" si="105"/>
        <v>55.319650771249826</v>
      </c>
    </row>
    <row r="880" spans="26:86" x14ac:dyDescent="0.5">
      <c r="Z880" s="31">
        <v>44375</v>
      </c>
      <c r="AA880" s="32">
        <v>61.53</v>
      </c>
      <c r="AB880" s="7">
        <f t="shared" si="102"/>
        <v>49.082388059701529</v>
      </c>
      <c r="CC880" s="31">
        <v>44375</v>
      </c>
      <c r="CD880" s="32">
        <v>61.53</v>
      </c>
      <c r="CE880" s="7">
        <f t="shared" si="103"/>
        <v>50.807858930089836</v>
      </c>
      <c r="CF880" s="131"/>
      <c r="CG880" s="7">
        <f t="shared" si="104"/>
        <v>4.697443196075902</v>
      </c>
      <c r="CH880" s="7">
        <f t="shared" si="105"/>
        <v>55.505302126165738</v>
      </c>
    </row>
    <row r="881" spans="26:86" x14ac:dyDescent="0.5">
      <c r="Z881" s="31">
        <v>44376</v>
      </c>
      <c r="AA881" s="32">
        <v>62.41</v>
      </c>
      <c r="AB881" s="7">
        <f t="shared" si="102"/>
        <v>49.168955223880637</v>
      </c>
      <c r="CC881" s="31">
        <v>44376</v>
      </c>
      <c r="CD881" s="32">
        <v>62.41</v>
      </c>
      <c r="CE881" s="7">
        <f t="shared" si="103"/>
        <v>50.923303119840185</v>
      </c>
      <c r="CF881" s="131"/>
      <c r="CG881" s="7">
        <f t="shared" si="104"/>
        <v>4.7824541570713563</v>
      </c>
      <c r="CH881" s="7">
        <f t="shared" si="105"/>
        <v>55.705757276911541</v>
      </c>
    </row>
    <row r="882" spans="26:86" x14ac:dyDescent="0.5">
      <c r="Z882" s="31">
        <v>44377</v>
      </c>
      <c r="AA882" s="32">
        <v>62.2</v>
      </c>
      <c r="AB882" s="7">
        <f t="shared" si="102"/>
        <v>49.255870646766205</v>
      </c>
      <c r="CC882" s="31">
        <v>44377</v>
      </c>
      <c r="CD882" s="32">
        <v>62.2</v>
      </c>
      <c r="CE882" s="7">
        <f t="shared" si="103"/>
        <v>51.035509058946261</v>
      </c>
      <c r="CF882" s="131"/>
      <c r="CG882" s="7">
        <f t="shared" si="104"/>
        <v>4.8636648555406481</v>
      </c>
      <c r="CH882" s="7">
        <f t="shared" si="105"/>
        <v>55.899173914486909</v>
      </c>
    </row>
    <row r="883" spans="26:86" x14ac:dyDescent="0.5">
      <c r="Z883" s="31">
        <v>44378</v>
      </c>
      <c r="AA883" s="32">
        <v>63.01</v>
      </c>
      <c r="AB883" s="7">
        <f t="shared" si="102"/>
        <v>49.343383084577141</v>
      </c>
      <c r="CC883" s="31">
        <v>44378</v>
      </c>
      <c r="CD883" s="32">
        <v>63.01</v>
      </c>
      <c r="CE883" s="7">
        <f t="shared" si="103"/>
        <v>51.154658222538835</v>
      </c>
      <c r="CF883" s="131"/>
      <c r="CG883" s="7">
        <f t="shared" si="104"/>
        <v>4.9512564183255421</v>
      </c>
      <c r="CH883" s="7">
        <f t="shared" si="105"/>
        <v>56.105914640864377</v>
      </c>
    </row>
    <row r="884" spans="26:86" x14ac:dyDescent="0.5">
      <c r="Z884" s="31">
        <v>44379</v>
      </c>
      <c r="AA884" s="32">
        <v>64.23</v>
      </c>
      <c r="AB884" s="7">
        <f t="shared" si="102"/>
        <v>49.437313432835857</v>
      </c>
      <c r="CC884" s="31">
        <v>44379</v>
      </c>
      <c r="CD884" s="32">
        <v>64.23</v>
      </c>
      <c r="CE884" s="7">
        <f t="shared" si="103"/>
        <v>51.284761125797154</v>
      </c>
      <c r="CF884" s="131"/>
      <c r="CG884" s="7">
        <f t="shared" si="104"/>
        <v>5.0491810964234389</v>
      </c>
      <c r="CH884" s="7">
        <f t="shared" si="105"/>
        <v>56.333942222220593</v>
      </c>
    </row>
    <row r="885" spans="26:86" x14ac:dyDescent="0.5">
      <c r="Z885" s="31">
        <v>44383</v>
      </c>
      <c r="AA885" s="32">
        <v>63.71</v>
      </c>
      <c r="AB885" s="7">
        <f t="shared" si="102"/>
        <v>49.527761194029878</v>
      </c>
      <c r="CC885" s="31">
        <v>44383</v>
      </c>
      <c r="CD885" s="32">
        <v>63.71</v>
      </c>
      <c r="CE885" s="7">
        <f t="shared" si="103"/>
        <v>51.40839534345092</v>
      </c>
      <c r="CF885" s="131"/>
      <c r="CG885" s="7">
        <f t="shared" si="104"/>
        <v>5.1400572925383372</v>
      </c>
      <c r="CH885" s="7">
        <f t="shared" si="105"/>
        <v>56.548452635989257</v>
      </c>
    </row>
    <row r="886" spans="26:86" x14ac:dyDescent="0.5">
      <c r="Z886" s="31">
        <v>44384</v>
      </c>
      <c r="AA886" s="32">
        <v>63.29</v>
      </c>
      <c r="AB886" s="7">
        <f t="shared" si="102"/>
        <v>49.621393034825907</v>
      </c>
      <c r="CC886" s="31">
        <v>44384</v>
      </c>
      <c r="CD886" s="32">
        <v>63.29</v>
      </c>
      <c r="CE886" s="7">
        <f t="shared" si="103"/>
        <v>51.526620265406635</v>
      </c>
      <c r="CF886" s="131"/>
      <c r="CG886" s="7">
        <f t="shared" si="104"/>
        <v>5.2249184833108231</v>
      </c>
      <c r="CH886" s="7">
        <f t="shared" si="105"/>
        <v>56.751538748717458</v>
      </c>
    </row>
    <row r="887" spans="26:86" x14ac:dyDescent="0.5">
      <c r="Z887" s="31">
        <v>44385</v>
      </c>
      <c r="AA887" s="32">
        <v>60.51</v>
      </c>
      <c r="AB887" s="7">
        <f t="shared" si="102"/>
        <v>49.700199004975147</v>
      </c>
      <c r="CC887" s="31">
        <v>44385</v>
      </c>
      <c r="CD887" s="32">
        <v>60.51</v>
      </c>
      <c r="CE887" s="7">
        <f t="shared" si="103"/>
        <v>51.616007128437417</v>
      </c>
      <c r="CF887" s="131"/>
      <c r="CG887" s="7">
        <f t="shared" si="104"/>
        <v>5.2804894535766209</v>
      </c>
      <c r="CH887" s="7">
        <f t="shared" si="105"/>
        <v>56.896496582014038</v>
      </c>
    </row>
    <row r="888" spans="26:86" x14ac:dyDescent="0.5">
      <c r="Z888" s="31">
        <v>44386</v>
      </c>
      <c r="AA888" s="32">
        <v>61.17</v>
      </c>
      <c r="AB888" s="7">
        <f t="shared" si="102"/>
        <v>49.787114427860722</v>
      </c>
      <c r="CC888" s="31">
        <v>44386</v>
      </c>
      <c r="CD888" s="32">
        <v>61.17</v>
      </c>
      <c r="CE888" s="7">
        <f t="shared" si="103"/>
        <v>51.711071734124609</v>
      </c>
      <c r="CF888" s="131"/>
      <c r="CG888" s="7">
        <f t="shared" si="104"/>
        <v>5.3412098129653174</v>
      </c>
      <c r="CH888" s="7">
        <f t="shared" si="105"/>
        <v>57.052281547089926</v>
      </c>
    </row>
    <row r="889" spans="26:86" x14ac:dyDescent="0.5">
      <c r="Z889" s="31">
        <v>44389</v>
      </c>
      <c r="AA889" s="32">
        <v>61.32</v>
      </c>
      <c r="AB889" s="7">
        <f t="shared" si="102"/>
        <v>49.871641791044794</v>
      </c>
      <c r="CC889" s="31">
        <v>44389</v>
      </c>
      <c r="CD889" s="32">
        <v>61.32</v>
      </c>
      <c r="CE889" s="7">
        <f t="shared" si="103"/>
        <v>51.806682960650733</v>
      </c>
      <c r="CF889" s="131"/>
      <c r="CG889" s="7">
        <f t="shared" si="104"/>
        <v>5.4019774586965639</v>
      </c>
      <c r="CH889" s="7">
        <f t="shared" si="105"/>
        <v>57.208660419347297</v>
      </c>
    </row>
    <row r="890" spans="26:86" x14ac:dyDescent="0.5">
      <c r="Z890" s="31">
        <v>44390</v>
      </c>
      <c r="AA890" s="32">
        <v>59.89</v>
      </c>
      <c r="AB890" s="7">
        <f t="shared" si="102"/>
        <v>49.951044776119417</v>
      </c>
      <c r="CC890" s="31">
        <v>44390</v>
      </c>
      <c r="CD890" s="32">
        <v>59.89</v>
      </c>
      <c r="CE890" s="7">
        <f t="shared" si="103"/>
        <v>51.887113975967644</v>
      </c>
      <c r="CF890" s="131"/>
      <c r="CG890" s="7">
        <f t="shared" si="104"/>
        <v>5.4471215160615643</v>
      </c>
      <c r="CH890" s="7">
        <f t="shared" si="105"/>
        <v>57.334235492029208</v>
      </c>
    </row>
    <row r="891" spans="26:86" x14ac:dyDescent="0.5">
      <c r="Z891" s="31">
        <v>44391</v>
      </c>
      <c r="AA891" s="32">
        <v>60.01</v>
      </c>
      <c r="AB891" s="7">
        <f t="shared" si="102"/>
        <v>50.036417910447781</v>
      </c>
      <c r="CC891" s="31">
        <v>44391</v>
      </c>
      <c r="CD891" s="32">
        <v>60.01</v>
      </c>
      <c r="CE891" s="7">
        <f t="shared" si="103"/>
        <v>51.967938712525182</v>
      </c>
      <c r="CF891" s="131"/>
      <c r="CG891" s="7">
        <f t="shared" si="104"/>
        <v>5.4921609247530228</v>
      </c>
      <c r="CH891" s="7">
        <f t="shared" si="105"/>
        <v>57.460099637278205</v>
      </c>
    </row>
    <row r="892" spans="26:86" x14ac:dyDescent="0.5">
      <c r="Z892" s="31">
        <v>44392</v>
      </c>
      <c r="AA892" s="32">
        <v>59.44</v>
      </c>
      <c r="AB892" s="7">
        <f t="shared" si="102"/>
        <v>50.109651741293554</v>
      </c>
      <c r="CC892" s="31">
        <v>44392</v>
      </c>
      <c r="CD892" s="32">
        <v>59.44</v>
      </c>
      <c r="CE892" s="7">
        <f t="shared" si="103"/>
        <v>52.042287581057266</v>
      </c>
      <c r="CF892" s="131"/>
      <c r="CG892" s="7">
        <f t="shared" si="104"/>
        <v>5.5303518434988135</v>
      </c>
      <c r="CH892" s="7">
        <f t="shared" si="105"/>
        <v>57.57263942455608</v>
      </c>
    </row>
    <row r="893" spans="26:86" x14ac:dyDescent="0.5">
      <c r="Z893" s="31">
        <v>44393</v>
      </c>
      <c r="AA893" s="32">
        <v>56.74</v>
      </c>
      <c r="AB893" s="7">
        <f t="shared" si="102"/>
        <v>50.161592039801008</v>
      </c>
      <c r="CC893" s="31">
        <v>44393</v>
      </c>
      <c r="CD893" s="32">
        <v>56.74</v>
      </c>
      <c r="CE893" s="7">
        <f t="shared" si="103"/>
        <v>52.089030988210929</v>
      </c>
      <c r="CF893" s="131"/>
      <c r="CG893" s="7">
        <f t="shared" si="104"/>
        <v>5.5407802625704576</v>
      </c>
      <c r="CH893" s="7">
        <f t="shared" si="105"/>
        <v>57.629811250781387</v>
      </c>
    </row>
    <row r="894" spans="26:86" x14ac:dyDescent="0.5">
      <c r="Z894" s="31">
        <v>44396</v>
      </c>
      <c r="AA894" s="32">
        <v>56.21</v>
      </c>
      <c r="AB894" s="7">
        <f t="shared" si="102"/>
        <v>50.215621890547276</v>
      </c>
      <c r="CC894" s="31">
        <v>44396</v>
      </c>
      <c r="CD894" s="32">
        <v>56.21</v>
      </c>
      <c r="CE894" s="7">
        <f t="shared" si="103"/>
        <v>52.130035654994899</v>
      </c>
      <c r="CF894" s="131"/>
      <c r="CG894" s="7">
        <f t="shared" si="104"/>
        <v>5.5452936739822363</v>
      </c>
      <c r="CH894" s="7">
        <f t="shared" si="105"/>
        <v>57.675329328977135</v>
      </c>
    </row>
    <row r="895" spans="26:86" x14ac:dyDescent="0.5">
      <c r="Z895" s="31">
        <v>44397</v>
      </c>
      <c r="AA895" s="32">
        <v>57.43</v>
      </c>
      <c r="AB895" s="7">
        <f t="shared" si="102"/>
        <v>50.278706467661699</v>
      </c>
      <c r="CC895" s="31">
        <v>44397</v>
      </c>
      <c r="CD895" s="32">
        <v>57.43</v>
      </c>
      <c r="CE895" s="7">
        <f t="shared" si="103"/>
        <v>52.182771618626795</v>
      </c>
      <c r="CF895" s="131"/>
      <c r="CG895" s="7">
        <f t="shared" si="104"/>
        <v>5.5612737720753245</v>
      </c>
      <c r="CH895" s="7">
        <f t="shared" si="105"/>
        <v>57.744045390702119</v>
      </c>
    </row>
    <row r="896" spans="26:86" x14ac:dyDescent="0.5">
      <c r="Z896" s="31">
        <v>44398</v>
      </c>
      <c r="AA896" s="32">
        <v>58.13</v>
      </c>
      <c r="AB896" s="7">
        <f t="shared" si="102"/>
        <v>50.333930348258718</v>
      </c>
      <c r="CC896" s="31">
        <v>44398</v>
      </c>
      <c r="CD896" s="32">
        <v>58.13</v>
      </c>
      <c r="CE896" s="7">
        <f t="shared" si="103"/>
        <v>52.241948020431501</v>
      </c>
      <c r="CF896" s="131"/>
      <c r="CG896" s="7">
        <f t="shared" si="104"/>
        <v>5.5835105469973669</v>
      </c>
      <c r="CH896" s="7">
        <f t="shared" si="105"/>
        <v>57.825458567428868</v>
      </c>
    </row>
    <row r="897" spans="26:86" x14ac:dyDescent="0.5">
      <c r="Z897" s="31">
        <v>44399</v>
      </c>
      <c r="AA897" s="32">
        <v>58.51</v>
      </c>
      <c r="AB897" s="7">
        <f t="shared" si="102"/>
        <v>50.389502487562204</v>
      </c>
      <c r="CC897" s="31">
        <v>44399</v>
      </c>
      <c r="CD897" s="32">
        <v>58.51</v>
      </c>
      <c r="CE897" s="7">
        <f t="shared" si="103"/>
        <v>52.30431669684512</v>
      </c>
      <c r="CF897" s="131"/>
      <c r="CG897" s="7">
        <f t="shared" si="104"/>
        <v>5.6087541983947986</v>
      </c>
      <c r="CH897" s="7">
        <f t="shared" si="105"/>
        <v>57.913070895239919</v>
      </c>
    </row>
    <row r="898" spans="26:86" x14ac:dyDescent="0.5">
      <c r="Z898" s="31">
        <v>44400</v>
      </c>
      <c r="AA898" s="32">
        <v>59.44</v>
      </c>
      <c r="AB898" s="7">
        <f t="shared" si="102"/>
        <v>50.445970149253739</v>
      </c>
      <c r="CC898" s="31">
        <v>44400</v>
      </c>
      <c r="CD898" s="32">
        <v>59.44</v>
      </c>
      <c r="CE898" s="7">
        <f t="shared" si="103"/>
        <v>52.375318520757112</v>
      </c>
      <c r="CF898" s="131"/>
      <c r="CG898" s="7">
        <f t="shared" si="104"/>
        <v>5.6424385332440679</v>
      </c>
      <c r="CH898" s="7">
        <f t="shared" si="105"/>
        <v>58.01775705400118</v>
      </c>
    </row>
    <row r="899" spans="26:86" x14ac:dyDescent="0.5">
      <c r="Z899" s="31">
        <v>44403</v>
      </c>
      <c r="AA899" s="32">
        <v>59.33</v>
      </c>
      <c r="AB899" s="7">
        <f t="shared" si="102"/>
        <v>50.509701492537317</v>
      </c>
      <c r="CC899" s="31">
        <v>44403</v>
      </c>
      <c r="CD899" s="32">
        <v>59.33</v>
      </c>
      <c r="CE899" s="7">
        <f t="shared" si="103"/>
        <v>52.444519331495854</v>
      </c>
      <c r="CF899" s="131"/>
      <c r="CG899" s="7">
        <f t="shared" si="104"/>
        <v>5.6740590304999756</v>
      </c>
      <c r="CH899" s="7">
        <f t="shared" si="105"/>
        <v>58.11857836199583</v>
      </c>
    </row>
    <row r="900" spans="26:86" x14ac:dyDescent="0.5">
      <c r="Z900" s="31">
        <v>44404</v>
      </c>
      <c r="AA900" s="32">
        <v>59.23</v>
      </c>
      <c r="AB900" s="7">
        <f t="shared" si="102"/>
        <v>50.575522388059703</v>
      </c>
      <c r="CC900" s="31">
        <v>44404</v>
      </c>
      <c r="CD900" s="32">
        <v>59.23</v>
      </c>
      <c r="CE900" s="7">
        <f t="shared" si="103"/>
        <v>52.512036552077994</v>
      </c>
      <c r="CF900" s="131"/>
      <c r="CG900" s="7">
        <f t="shared" si="104"/>
        <v>5.7037149367829727</v>
      </c>
      <c r="CH900" s="7">
        <f t="shared" si="105"/>
        <v>58.215751488860967</v>
      </c>
    </row>
    <row r="901" spans="26:86" x14ac:dyDescent="0.5">
      <c r="Z901" s="31">
        <v>44405</v>
      </c>
      <c r="AA901" s="32">
        <v>58.83</v>
      </c>
      <c r="AB901" s="7">
        <f t="shared" si="102"/>
        <v>50.634626865671649</v>
      </c>
      <c r="CC901" s="31">
        <v>44405</v>
      </c>
      <c r="CD901" s="32">
        <v>58.83</v>
      </c>
      <c r="CE901" s="7">
        <f t="shared" si="103"/>
        <v>52.574901860017519</v>
      </c>
      <c r="CF901" s="131"/>
      <c r="CG901" s="7">
        <f t="shared" si="104"/>
        <v>5.7285075556640237</v>
      </c>
      <c r="CH901" s="7">
        <f t="shared" si="105"/>
        <v>58.303409415681543</v>
      </c>
    </row>
    <row r="902" spans="26:86" x14ac:dyDescent="0.5">
      <c r="Z902" s="31">
        <v>44406</v>
      </c>
      <c r="AA902" s="32">
        <v>59.52</v>
      </c>
      <c r="AB902" s="7">
        <f t="shared" si="102"/>
        <v>50.699154228855726</v>
      </c>
      <c r="CC902" s="31">
        <v>44406</v>
      </c>
      <c r="CD902" s="32">
        <v>59.52</v>
      </c>
      <c r="CE902" s="7">
        <f t="shared" si="103"/>
        <v>52.644007314146698</v>
      </c>
      <c r="CF902" s="131"/>
      <c r="CG902" s="7">
        <f t="shared" si="104"/>
        <v>5.759277090146405</v>
      </c>
      <c r="CH902" s="7">
        <f t="shared" si="105"/>
        <v>58.403284404293103</v>
      </c>
    </row>
    <row r="903" spans="26:86" x14ac:dyDescent="0.5">
      <c r="Z903" s="31">
        <v>44407</v>
      </c>
      <c r="AA903" s="32">
        <v>58.86</v>
      </c>
      <c r="AB903" s="7">
        <f t="shared" si="102"/>
        <v>50.773582089552249</v>
      </c>
      <c r="CC903" s="31">
        <v>44407</v>
      </c>
      <c r="CD903" s="32">
        <v>58.86</v>
      </c>
      <c r="CE903" s="7">
        <f t="shared" si="103"/>
        <v>52.705857987637778</v>
      </c>
      <c r="CF903" s="131"/>
      <c r="CG903" s="7">
        <f t="shared" si="104"/>
        <v>5.7824327201991608</v>
      </c>
      <c r="CH903" s="7">
        <f t="shared" si="105"/>
        <v>58.488290707836939</v>
      </c>
    </row>
    <row r="904" spans="26:86" x14ac:dyDescent="0.5">
      <c r="Z904" s="31">
        <v>44410</v>
      </c>
      <c r="AA904" s="32">
        <v>59.2</v>
      </c>
      <c r="AB904" s="7">
        <f t="shared" si="102"/>
        <v>50.853532338308462</v>
      </c>
      <c r="CC904" s="31">
        <v>44410</v>
      </c>
      <c r="CD904" s="32">
        <v>59.2</v>
      </c>
      <c r="CE904" s="7">
        <f t="shared" si="103"/>
        <v>52.770476316119002</v>
      </c>
      <c r="CF904" s="131"/>
      <c r="CG904" s="7">
        <f t="shared" si="104"/>
        <v>5.8079455056866536</v>
      </c>
      <c r="CH904" s="7">
        <f t="shared" si="105"/>
        <v>58.578421821805655</v>
      </c>
    </row>
    <row r="905" spans="26:86" x14ac:dyDescent="0.5">
      <c r="Z905" s="31">
        <v>44411</v>
      </c>
      <c r="AA905" s="32">
        <v>60.66</v>
      </c>
      <c r="AB905" s="7">
        <f t="shared" si="102"/>
        <v>50.941492537313444</v>
      </c>
      <c r="CC905" s="31">
        <v>44411</v>
      </c>
      <c r="CD905" s="32">
        <v>60.66</v>
      </c>
      <c r="CE905" s="7">
        <f t="shared" si="103"/>
        <v>52.8489790393417</v>
      </c>
      <c r="CF905" s="131"/>
      <c r="CG905" s="7">
        <f t="shared" si="104"/>
        <v>5.8468565699354116</v>
      </c>
      <c r="CH905" s="7">
        <f t="shared" si="105"/>
        <v>58.695835609277111</v>
      </c>
    </row>
    <row r="906" spans="26:86" x14ac:dyDescent="0.5">
      <c r="Z906" s="31">
        <v>44412</v>
      </c>
      <c r="AA906" s="32">
        <v>60.89</v>
      </c>
      <c r="AB906" s="7">
        <f t="shared" si="102"/>
        <v>51.030298507462689</v>
      </c>
      <c r="CC906" s="31">
        <v>44412</v>
      </c>
      <c r="CD906" s="32">
        <v>60.89</v>
      </c>
      <c r="CE906" s="7">
        <f t="shared" si="103"/>
        <v>52.928989198154227</v>
      </c>
      <c r="CF906" s="131"/>
      <c r="CG906" s="7">
        <f t="shared" si="104"/>
        <v>5.8867853751354389</v>
      </c>
      <c r="CH906" s="7">
        <f t="shared" si="105"/>
        <v>58.815774573289666</v>
      </c>
    </row>
    <row r="907" spans="26:86" x14ac:dyDescent="0.5">
      <c r="Z907" s="31">
        <v>44413</v>
      </c>
      <c r="AA907" s="32">
        <v>61.14</v>
      </c>
      <c r="AB907" s="7">
        <f t="shared" si="102"/>
        <v>51.133184079601989</v>
      </c>
      <c r="CC907" s="31">
        <v>44413</v>
      </c>
      <c r="CD907" s="32">
        <v>61.14</v>
      </c>
      <c r="CE907" s="7">
        <f t="shared" si="103"/>
        <v>53.010690798172597</v>
      </c>
      <c r="CF907" s="131"/>
      <c r="CG907" s="7">
        <f t="shared" si="104"/>
        <v>5.9277807039440233</v>
      </c>
      <c r="CH907" s="7">
        <f t="shared" si="105"/>
        <v>58.93847150211662</v>
      </c>
    </row>
    <row r="908" spans="26:86" x14ac:dyDescent="0.5">
      <c r="Z908" s="31">
        <v>44414</v>
      </c>
      <c r="AA908" s="32">
        <v>61.64</v>
      </c>
      <c r="AB908" s="7">
        <f t="shared" ref="AB908:AB971" si="106">AVERAGE(AA708:AA908)</f>
        <v>51.245920398009943</v>
      </c>
      <c r="CC908" s="31">
        <v>44414</v>
      </c>
      <c r="CD908" s="32">
        <v>61.64</v>
      </c>
      <c r="CE908" s="7">
        <f t="shared" si="103"/>
        <v>53.096554571325115</v>
      </c>
      <c r="CF908" s="131"/>
      <c r="CG908" s="7">
        <f t="shared" si="104"/>
        <v>5.9722214889992031</v>
      </c>
      <c r="CH908" s="7">
        <f t="shared" si="105"/>
        <v>59.068776060324318</v>
      </c>
    </row>
    <row r="909" spans="26:86" x14ac:dyDescent="0.5">
      <c r="Z909" s="31">
        <v>44417</v>
      </c>
      <c r="AA909" s="32">
        <v>61.29</v>
      </c>
      <c r="AB909" s="7">
        <f t="shared" si="106"/>
        <v>51.3507960199005</v>
      </c>
      <c r="CC909" s="31">
        <v>44417</v>
      </c>
      <c r="CD909" s="32">
        <v>61.29</v>
      </c>
      <c r="CE909" s="7">
        <f t="shared" ref="CE909:CE972" si="107">CD909*$CE$1+CE908*(1-$CE$1)</f>
        <v>53.178081391510936</v>
      </c>
      <c r="CF909" s="131"/>
      <c r="CG909" s="7">
        <f t="shared" si="104"/>
        <v>6.0116939515972234</v>
      </c>
      <c r="CH909" s="7">
        <f t="shared" si="105"/>
        <v>59.18977534310816</v>
      </c>
    </row>
    <row r="910" spans="26:86" x14ac:dyDescent="0.5">
      <c r="Z910" s="31">
        <v>44418</v>
      </c>
      <c r="AA910" s="32">
        <v>60.1</v>
      </c>
      <c r="AB910" s="7">
        <f t="shared" si="106"/>
        <v>51.444527363184079</v>
      </c>
      <c r="CC910" s="31">
        <v>44418</v>
      </c>
      <c r="CD910" s="32">
        <v>60.1</v>
      </c>
      <c r="CE910" s="7">
        <f t="shared" si="107"/>
        <v>53.24695620353571</v>
      </c>
      <c r="CF910" s="131"/>
      <c r="CG910" s="7">
        <f t="shared" si="104"/>
        <v>6.0380002071715424</v>
      </c>
      <c r="CH910" s="7">
        <f t="shared" si="105"/>
        <v>59.284956410707252</v>
      </c>
    </row>
    <row r="911" spans="26:86" x14ac:dyDescent="0.5">
      <c r="Z911" s="31">
        <v>44419</v>
      </c>
      <c r="AA911" s="32">
        <v>59.33</v>
      </c>
      <c r="AB911" s="7">
        <f t="shared" si="106"/>
        <v>51.537512437810939</v>
      </c>
      <c r="CC911" s="31">
        <v>44419</v>
      </c>
      <c r="CD911" s="32">
        <v>59.33</v>
      </c>
      <c r="CE911" s="7">
        <f t="shared" si="107"/>
        <v>53.307484002505511</v>
      </c>
      <c r="CF911" s="131"/>
      <c r="CG911" s="7">
        <f t="shared" si="104"/>
        <v>6.0554577927936251</v>
      </c>
      <c r="CH911" s="7">
        <f t="shared" si="105"/>
        <v>59.362941795299136</v>
      </c>
    </row>
    <row r="912" spans="26:86" x14ac:dyDescent="0.5">
      <c r="Z912" s="31">
        <v>44420</v>
      </c>
      <c r="AA912" s="32">
        <v>58.79</v>
      </c>
      <c r="AB912" s="7">
        <f t="shared" si="106"/>
        <v>51.625273631840798</v>
      </c>
      <c r="CC912" s="31">
        <v>44420</v>
      </c>
      <c r="CD912" s="32">
        <v>58.79</v>
      </c>
      <c r="CE912" s="7">
        <f t="shared" si="107"/>
        <v>53.362036400490538</v>
      </c>
      <c r="CF912" s="131"/>
      <c r="CG912" s="7">
        <f t="shared" si="104"/>
        <v>6.066495291055972</v>
      </c>
      <c r="CH912" s="7">
        <f t="shared" si="105"/>
        <v>59.42853169154651</v>
      </c>
    </row>
    <row r="913" spans="26:86" x14ac:dyDescent="0.5">
      <c r="Z913" s="31">
        <v>44421</v>
      </c>
      <c r="AA913" s="32">
        <v>59.37</v>
      </c>
      <c r="AB913" s="7">
        <f t="shared" si="106"/>
        <v>51.720845771144283</v>
      </c>
      <c r="CC913" s="31">
        <v>44421</v>
      </c>
      <c r="CD913" s="32">
        <v>59.37</v>
      </c>
      <c r="CE913" s="7">
        <f t="shared" si="107"/>
        <v>53.421817132823968</v>
      </c>
      <c r="CF913" s="131"/>
      <c r="CG913" s="7">
        <f t="shared" si="104"/>
        <v>6.0822431411833193</v>
      </c>
      <c r="CH913" s="7">
        <f t="shared" si="105"/>
        <v>59.504060274007287</v>
      </c>
    </row>
    <row r="914" spans="26:86" x14ac:dyDescent="0.5">
      <c r="Z914" s="31">
        <v>44424</v>
      </c>
      <c r="AA914" s="32">
        <v>59.45</v>
      </c>
      <c r="AB914" s="7">
        <f t="shared" si="106"/>
        <v>51.816666666666663</v>
      </c>
      <c r="CC914" s="31">
        <v>44424</v>
      </c>
      <c r="CD914" s="32">
        <v>59.45</v>
      </c>
      <c r="CE914" s="7">
        <f t="shared" si="107"/>
        <v>53.481799051900346</v>
      </c>
      <c r="CF914" s="131"/>
      <c r="CG914" s="7">
        <f t="shared" si="104"/>
        <v>6.097676874438541</v>
      </c>
      <c r="CH914" s="7">
        <f t="shared" si="105"/>
        <v>59.579475926338887</v>
      </c>
    </row>
    <row r="915" spans="26:86" x14ac:dyDescent="0.5">
      <c r="Z915" s="31">
        <v>44425</v>
      </c>
      <c r="AA915" s="32">
        <v>58.32</v>
      </c>
      <c r="AB915" s="7">
        <f t="shared" si="106"/>
        <v>51.913333333333334</v>
      </c>
      <c r="CC915" s="31">
        <v>44425</v>
      </c>
      <c r="CD915" s="32">
        <v>58.32</v>
      </c>
      <c r="CE915" s="7">
        <f t="shared" si="107"/>
        <v>53.529940354866511</v>
      </c>
      <c r="CF915" s="131"/>
      <c r="CG915" s="7">
        <f t="shared" si="104"/>
        <v>6.1007513997343352</v>
      </c>
      <c r="CH915" s="7">
        <f t="shared" si="105"/>
        <v>59.630691754600846</v>
      </c>
    </row>
    <row r="916" spans="26:86" x14ac:dyDescent="0.5">
      <c r="Z916" s="31">
        <v>44426</v>
      </c>
      <c r="AA916" s="32">
        <v>57.03</v>
      </c>
      <c r="AB916" s="7">
        <f t="shared" si="106"/>
        <v>52.008706467661689</v>
      </c>
      <c r="CC916" s="31">
        <v>44426</v>
      </c>
      <c r="CD916" s="32">
        <v>57.03</v>
      </c>
      <c r="CE916" s="7">
        <f t="shared" si="107"/>
        <v>53.564766818997192</v>
      </c>
      <c r="CF916" s="131"/>
      <c r="CG916" s="7">
        <f t="shared" ref="CG916:CG979" si="108">CE916-AVERAGE(CE716:CE916)</f>
        <v>6.090010525431893</v>
      </c>
      <c r="CH916" s="7">
        <f t="shared" ref="CH916:CH979" si="109">CE916+CG916</f>
        <v>59.654777344429085</v>
      </c>
    </row>
    <row r="917" spans="26:86" x14ac:dyDescent="0.5">
      <c r="Z917" s="31">
        <v>44427</v>
      </c>
      <c r="AA917" s="32">
        <v>55.97</v>
      </c>
      <c r="AB917" s="7">
        <f t="shared" si="106"/>
        <v>52.103781094527363</v>
      </c>
      <c r="CC917" s="31">
        <v>44427</v>
      </c>
      <c r="CD917" s="32">
        <v>55.97</v>
      </c>
      <c r="CE917" s="7">
        <f t="shared" si="107"/>
        <v>53.588699487464886</v>
      </c>
      <c r="CF917" s="131"/>
      <c r="CG917" s="7">
        <f t="shared" si="108"/>
        <v>6.0678832456313003</v>
      </c>
      <c r="CH917" s="7">
        <f t="shared" si="109"/>
        <v>59.656582733096187</v>
      </c>
    </row>
    <row r="918" spans="26:86" x14ac:dyDescent="0.5">
      <c r="Z918" s="31">
        <v>44428</v>
      </c>
      <c r="AA918" s="32">
        <v>56.27</v>
      </c>
      <c r="AB918" s="7">
        <f t="shared" si="106"/>
        <v>52.192587064676616</v>
      </c>
      <c r="CC918" s="31">
        <v>44428</v>
      </c>
      <c r="CD918" s="32">
        <v>56.27</v>
      </c>
      <c r="CE918" s="7">
        <f t="shared" si="107"/>
        <v>53.61537909455479</v>
      </c>
      <c r="CF918" s="131"/>
      <c r="CG918" s="7">
        <f t="shared" si="108"/>
        <v>6.0480775709018531</v>
      </c>
      <c r="CH918" s="7">
        <f t="shared" si="109"/>
        <v>59.663456665456643</v>
      </c>
    </row>
    <row r="919" spans="26:86" x14ac:dyDescent="0.5">
      <c r="Z919" s="31">
        <v>44431</v>
      </c>
      <c r="AA919" s="32">
        <v>57.41</v>
      </c>
      <c r="AB919" s="7">
        <f t="shared" si="106"/>
        <v>52.282587064676612</v>
      </c>
      <c r="CC919" s="31">
        <v>44431</v>
      </c>
      <c r="CD919" s="32">
        <v>57.41</v>
      </c>
      <c r="CE919" s="7">
        <f t="shared" si="107"/>
        <v>53.653136516499522</v>
      </c>
      <c r="CF919" s="131"/>
      <c r="CG919" s="7">
        <f t="shared" si="108"/>
        <v>6.0389167287568029</v>
      </c>
      <c r="CH919" s="7">
        <f t="shared" si="109"/>
        <v>59.692053245256325</v>
      </c>
    </row>
    <row r="920" spans="26:86" x14ac:dyDescent="0.5">
      <c r="Z920" s="31">
        <v>44432</v>
      </c>
      <c r="AA920" s="32">
        <v>57.7</v>
      </c>
      <c r="AB920" s="7">
        <f t="shared" si="106"/>
        <v>52.367014925373134</v>
      </c>
      <c r="CC920" s="31">
        <v>44432</v>
      </c>
      <c r="CD920" s="32">
        <v>57.7</v>
      </c>
      <c r="CE920" s="7">
        <f t="shared" si="107"/>
        <v>53.69340381484281</v>
      </c>
      <c r="CF920" s="131"/>
      <c r="CG920" s="7">
        <f t="shared" si="108"/>
        <v>6.0318925331933144</v>
      </c>
      <c r="CH920" s="7">
        <f t="shared" si="109"/>
        <v>59.725296348036125</v>
      </c>
    </row>
    <row r="921" spans="26:86" x14ac:dyDescent="0.5">
      <c r="Z921" s="31">
        <v>44433</v>
      </c>
      <c r="AA921" s="32">
        <v>58.15</v>
      </c>
      <c r="AB921" s="7">
        <f t="shared" si="106"/>
        <v>52.448855721393031</v>
      </c>
      <c r="CC921" s="31">
        <v>44433</v>
      </c>
      <c r="CD921" s="32">
        <v>58.15</v>
      </c>
      <c r="CE921" s="7">
        <f t="shared" si="107"/>
        <v>53.737748055491146</v>
      </c>
      <c r="CF921" s="131"/>
      <c r="CG921" s="7">
        <f t="shared" si="108"/>
        <v>6.0286015057845077</v>
      </c>
      <c r="CH921" s="7">
        <f t="shared" si="109"/>
        <v>59.766349561275653</v>
      </c>
    </row>
    <row r="922" spans="26:86" x14ac:dyDescent="0.5">
      <c r="Z922" s="31">
        <v>44434</v>
      </c>
      <c r="AA922" s="32">
        <v>57.92</v>
      </c>
      <c r="AB922" s="7">
        <f t="shared" si="106"/>
        <v>52.529751243781085</v>
      </c>
      <c r="CC922" s="31">
        <v>44434</v>
      </c>
      <c r="CD922" s="32">
        <v>57.92</v>
      </c>
      <c r="CE922" s="7">
        <f t="shared" si="107"/>
        <v>53.779362502700195</v>
      </c>
      <c r="CF922" s="131"/>
      <c r="CG922" s="7">
        <f t="shared" si="108"/>
        <v>6.022249737132114</v>
      </c>
      <c r="CH922" s="7">
        <f t="shared" si="109"/>
        <v>59.801612239832309</v>
      </c>
    </row>
    <row r="923" spans="26:86" x14ac:dyDescent="0.5">
      <c r="Z923" s="31">
        <v>44435</v>
      </c>
      <c r="AA923" s="32">
        <v>58.65</v>
      </c>
      <c r="AB923" s="7">
        <f t="shared" si="106"/>
        <v>52.602636815920384</v>
      </c>
      <c r="CC923" s="31">
        <v>44435</v>
      </c>
      <c r="CD923" s="32">
        <v>58.65</v>
      </c>
      <c r="CE923" s="7">
        <f t="shared" si="107"/>
        <v>53.827826557399696</v>
      </c>
      <c r="CF923" s="131"/>
      <c r="CG923" s="7">
        <f t="shared" si="108"/>
        <v>6.0224996221763618</v>
      </c>
      <c r="CH923" s="7">
        <f t="shared" si="109"/>
        <v>59.850326179576058</v>
      </c>
    </row>
    <row r="924" spans="26:86" x14ac:dyDescent="0.5">
      <c r="Z924" s="31">
        <v>44438</v>
      </c>
      <c r="AA924" s="32">
        <v>58.87</v>
      </c>
      <c r="AB924" s="7">
        <f t="shared" si="106"/>
        <v>52.676815920398013</v>
      </c>
      <c r="CC924" s="31">
        <v>44438</v>
      </c>
      <c r="CD924" s="32">
        <v>58.87</v>
      </c>
      <c r="CE924" s="7">
        <f t="shared" si="107"/>
        <v>53.877997437425577</v>
      </c>
      <c r="CF924" s="131"/>
      <c r="CG924" s="7">
        <f t="shared" si="108"/>
        <v>6.0241979749865777</v>
      </c>
      <c r="CH924" s="7">
        <f t="shared" si="109"/>
        <v>59.902195412412155</v>
      </c>
    </row>
    <row r="925" spans="26:86" x14ac:dyDescent="0.5">
      <c r="Z925" s="31">
        <v>44439</v>
      </c>
      <c r="AA925" s="32">
        <v>59.78</v>
      </c>
      <c r="AB925" s="7">
        <f t="shared" si="106"/>
        <v>52.760945273631847</v>
      </c>
      <c r="CC925" s="31">
        <v>44439</v>
      </c>
      <c r="CD925" s="32">
        <v>59.78</v>
      </c>
      <c r="CE925" s="7">
        <f t="shared" si="107"/>
        <v>53.936723831083036</v>
      </c>
      <c r="CF925" s="131"/>
      <c r="CG925" s="7">
        <f t="shared" si="108"/>
        <v>6.0340970471396318</v>
      </c>
      <c r="CH925" s="7">
        <f t="shared" si="109"/>
        <v>59.970820878222668</v>
      </c>
    </row>
    <row r="926" spans="26:86" x14ac:dyDescent="0.5">
      <c r="Z926" s="31">
        <v>44440</v>
      </c>
      <c r="AA926" s="32">
        <v>60.97</v>
      </c>
      <c r="AB926" s="7">
        <f t="shared" si="106"/>
        <v>52.851243781094539</v>
      </c>
      <c r="CC926" s="31">
        <v>44440</v>
      </c>
      <c r="CD926" s="32">
        <v>60.97</v>
      </c>
      <c r="CE926" s="7">
        <f t="shared" si="107"/>
        <v>54.006706678534954</v>
      </c>
      <c r="CF926" s="131"/>
      <c r="CG926" s="7">
        <f t="shared" si="108"/>
        <v>6.0548399244706488</v>
      </c>
      <c r="CH926" s="7">
        <f t="shared" si="109"/>
        <v>60.061546603005603</v>
      </c>
    </row>
    <row r="927" spans="26:86" x14ac:dyDescent="0.5">
      <c r="Z927" s="31">
        <v>44441</v>
      </c>
      <c r="AA927" s="32">
        <v>61.2</v>
      </c>
      <c r="AB927" s="7">
        <f t="shared" si="106"/>
        <v>52.935621890547267</v>
      </c>
      <c r="CC927" s="31">
        <v>44441</v>
      </c>
      <c r="CD927" s="32">
        <v>61.2</v>
      </c>
      <c r="CE927" s="7">
        <f t="shared" si="107"/>
        <v>54.078281736459985</v>
      </c>
      <c r="CF927" s="131"/>
      <c r="CG927" s="7">
        <f t="shared" si="108"/>
        <v>6.0768253790475839</v>
      </c>
      <c r="CH927" s="7">
        <f t="shared" si="109"/>
        <v>60.155107115507569</v>
      </c>
    </row>
    <row r="928" spans="26:86" x14ac:dyDescent="0.5">
      <c r="Z928" s="31">
        <v>44442</v>
      </c>
      <c r="AA928" s="32">
        <v>61.81</v>
      </c>
      <c r="AB928" s="7">
        <f t="shared" si="106"/>
        <v>53.01751243781095</v>
      </c>
      <c r="CC928" s="31">
        <v>44442</v>
      </c>
      <c r="CD928" s="32">
        <v>61.81</v>
      </c>
      <c r="CE928" s="7">
        <f t="shared" si="107"/>
        <v>54.155214256495213</v>
      </c>
      <c r="CF928" s="131"/>
      <c r="CG928" s="7">
        <f t="shared" si="108"/>
        <v>6.103846893307697</v>
      </c>
      <c r="CH928" s="7">
        <f t="shared" si="109"/>
        <v>60.259061149802911</v>
      </c>
    </row>
    <row r="929" spans="26:86" x14ac:dyDescent="0.5">
      <c r="Z929" s="31">
        <v>44446</v>
      </c>
      <c r="AA929" s="32">
        <v>61.9</v>
      </c>
      <c r="AB929" s="7">
        <f t="shared" si="106"/>
        <v>53.09776119402985</v>
      </c>
      <c r="CC929" s="31">
        <v>44446</v>
      </c>
      <c r="CD929" s="32">
        <v>61.9</v>
      </c>
      <c r="CE929" s="7">
        <f t="shared" si="107"/>
        <v>54.232276801206702</v>
      </c>
      <c r="CF929" s="131"/>
      <c r="CG929" s="7">
        <f t="shared" si="108"/>
        <v>6.1306965640804592</v>
      </c>
      <c r="CH929" s="7">
        <f t="shared" si="109"/>
        <v>60.362973365287161</v>
      </c>
    </row>
    <row r="930" spans="26:86" x14ac:dyDescent="0.5">
      <c r="Z930" s="31">
        <v>44447</v>
      </c>
      <c r="AA930" s="32">
        <v>61.28</v>
      </c>
      <c r="AB930" s="7">
        <f t="shared" si="106"/>
        <v>53.176915422885578</v>
      </c>
      <c r="CC930" s="31">
        <v>44447</v>
      </c>
      <c r="CD930" s="32">
        <v>61.28</v>
      </c>
      <c r="CE930" s="7">
        <f t="shared" si="107"/>
        <v>54.302403400199672</v>
      </c>
      <c r="CF930" s="131"/>
      <c r="CG930" s="7">
        <f t="shared" si="108"/>
        <v>6.1503223154539342</v>
      </c>
      <c r="CH930" s="7">
        <f t="shared" si="109"/>
        <v>60.452725715653607</v>
      </c>
    </row>
    <row r="931" spans="26:86" x14ac:dyDescent="0.5">
      <c r="Z931" s="31">
        <v>44448</v>
      </c>
      <c r="AA931" s="32">
        <v>61.14</v>
      </c>
      <c r="AB931" s="7">
        <f t="shared" si="106"/>
        <v>53.258706467661703</v>
      </c>
      <c r="CC931" s="31">
        <v>44448</v>
      </c>
      <c r="CD931" s="32">
        <v>61.14</v>
      </c>
      <c r="CE931" s="7">
        <f t="shared" si="107"/>
        <v>54.370439187262363</v>
      </c>
      <c r="CF931" s="131"/>
      <c r="CG931" s="7">
        <f t="shared" si="108"/>
        <v>6.1675459096517926</v>
      </c>
      <c r="CH931" s="7">
        <f t="shared" si="109"/>
        <v>60.537985096914156</v>
      </c>
    </row>
    <row r="932" spans="26:86" x14ac:dyDescent="0.5">
      <c r="Z932" s="31">
        <v>44449</v>
      </c>
      <c r="AA932" s="32">
        <v>60.72</v>
      </c>
      <c r="AB932" s="7">
        <f t="shared" si="106"/>
        <v>53.345970149253738</v>
      </c>
      <c r="CC932" s="31">
        <v>44449</v>
      </c>
      <c r="CD932" s="32">
        <v>60.72</v>
      </c>
      <c r="CE932" s="7">
        <f t="shared" si="107"/>
        <v>54.433618896841843</v>
      </c>
      <c r="CF932" s="131"/>
      <c r="CG932" s="7">
        <f t="shared" si="108"/>
        <v>6.1795507249860577</v>
      </c>
      <c r="CH932" s="7">
        <f t="shared" si="109"/>
        <v>60.6131696218279</v>
      </c>
    </row>
    <row r="933" spans="26:86" x14ac:dyDescent="0.5">
      <c r="Z933" s="31">
        <v>44452</v>
      </c>
      <c r="AA933" s="32">
        <v>62</v>
      </c>
      <c r="AB933" s="7">
        <f t="shared" si="106"/>
        <v>53.433532338308467</v>
      </c>
      <c r="CC933" s="31">
        <v>44452</v>
      </c>
      <c r="CD933" s="32">
        <v>62</v>
      </c>
      <c r="CE933" s="7">
        <f t="shared" si="107"/>
        <v>54.508906271002623</v>
      </c>
      <c r="CF933" s="131"/>
      <c r="CG933" s="7">
        <f t="shared" si="108"/>
        <v>6.203301142266703</v>
      </c>
      <c r="CH933" s="7">
        <f t="shared" si="109"/>
        <v>60.712207413269326</v>
      </c>
    </row>
    <row r="934" spans="26:86" x14ac:dyDescent="0.5">
      <c r="Z934" s="31">
        <v>44453</v>
      </c>
      <c r="AA934" s="32">
        <v>61.02</v>
      </c>
      <c r="AB934" s="7">
        <f t="shared" si="106"/>
        <v>53.510348258706479</v>
      </c>
      <c r="CC934" s="31">
        <v>44453</v>
      </c>
      <c r="CD934" s="32">
        <v>61.02</v>
      </c>
      <c r="CE934" s="7">
        <f t="shared" si="107"/>
        <v>54.573693273281208</v>
      </c>
      <c r="CF934" s="131"/>
      <c r="CG934" s="7">
        <f t="shared" si="108"/>
        <v>6.2162996556898591</v>
      </c>
      <c r="CH934" s="7">
        <f t="shared" si="109"/>
        <v>60.789992928971067</v>
      </c>
    </row>
    <row r="935" spans="26:86" x14ac:dyDescent="0.5">
      <c r="Z935" s="31">
        <v>44454</v>
      </c>
      <c r="AA935" s="32">
        <v>63.02</v>
      </c>
      <c r="AB935" s="7">
        <f t="shared" si="106"/>
        <v>53.605671641791055</v>
      </c>
      <c r="CC935" s="31">
        <v>44454</v>
      </c>
      <c r="CD935" s="32">
        <v>63.02</v>
      </c>
      <c r="CE935" s="7">
        <f t="shared" si="107"/>
        <v>54.657736126283389</v>
      </c>
      <c r="CF935" s="131"/>
      <c r="CG935" s="7">
        <f t="shared" si="108"/>
        <v>6.2481208368094485</v>
      </c>
      <c r="CH935" s="7">
        <f t="shared" si="109"/>
        <v>60.905856963092837</v>
      </c>
    </row>
    <row r="936" spans="26:86" x14ac:dyDescent="0.5">
      <c r="Z936" s="31">
        <v>44455</v>
      </c>
      <c r="AA936" s="32">
        <v>62.71</v>
      </c>
      <c r="AB936" s="7">
        <f t="shared" si="106"/>
        <v>53.699402985074634</v>
      </c>
      <c r="CC936" s="31">
        <v>44455</v>
      </c>
      <c r="CD936" s="32">
        <v>62.71</v>
      </c>
      <c r="CE936" s="7">
        <f t="shared" si="107"/>
        <v>54.737858154877586</v>
      </c>
      <c r="CF936" s="131"/>
      <c r="CG936" s="7">
        <f t="shared" si="108"/>
        <v>6.2756081619648256</v>
      </c>
      <c r="CH936" s="7">
        <f t="shared" si="109"/>
        <v>61.013466316842411</v>
      </c>
    </row>
    <row r="937" spans="26:86" x14ac:dyDescent="0.5">
      <c r="Z937" s="31">
        <v>44456</v>
      </c>
      <c r="AA937" s="32">
        <v>62.8</v>
      </c>
      <c r="AB937" s="7">
        <f t="shared" si="106"/>
        <v>53.794825870646768</v>
      </c>
      <c r="CC937" s="31">
        <v>44456</v>
      </c>
      <c r="CD937" s="32">
        <v>62.8</v>
      </c>
      <c r="CE937" s="7">
        <f t="shared" si="107"/>
        <v>54.818078471744478</v>
      </c>
      <c r="CF937" s="131"/>
      <c r="CG937" s="7">
        <f t="shared" si="108"/>
        <v>6.3027680223368421</v>
      </c>
      <c r="CH937" s="7">
        <f t="shared" si="109"/>
        <v>61.12084649408132</v>
      </c>
    </row>
    <row r="938" spans="26:86" x14ac:dyDescent="0.5">
      <c r="Z938" s="31">
        <v>44459</v>
      </c>
      <c r="AA938" s="32">
        <v>58.43</v>
      </c>
      <c r="AB938" s="7">
        <f t="shared" si="106"/>
        <v>53.860099502487564</v>
      </c>
      <c r="CC938" s="31">
        <v>44459</v>
      </c>
      <c r="CD938" s="32">
        <v>58.43</v>
      </c>
      <c r="CE938" s="7">
        <f t="shared" si="107"/>
        <v>54.854017989438567</v>
      </c>
      <c r="CF938" s="131"/>
      <c r="CG938" s="7">
        <f t="shared" si="108"/>
        <v>6.2855255594032755</v>
      </c>
      <c r="CH938" s="7">
        <f t="shared" si="109"/>
        <v>61.139543548841843</v>
      </c>
    </row>
    <row r="939" spans="26:86" x14ac:dyDescent="0.5">
      <c r="Z939" s="31">
        <v>44460</v>
      </c>
      <c r="AA939" s="32">
        <v>59.13</v>
      </c>
      <c r="AB939" s="7">
        <f t="shared" si="106"/>
        <v>53.925422885572139</v>
      </c>
      <c r="CC939" s="31">
        <v>44460</v>
      </c>
      <c r="CD939" s="32">
        <v>59.13</v>
      </c>
      <c r="CE939" s="7">
        <f t="shared" si="107"/>
        <v>54.896565074120772</v>
      </c>
      <c r="CF939" s="131"/>
      <c r="CG939" s="7">
        <f t="shared" si="108"/>
        <v>6.2747698534831073</v>
      </c>
      <c r="CH939" s="7">
        <f t="shared" si="109"/>
        <v>61.17133492760388</v>
      </c>
    </row>
    <row r="940" spans="26:86" x14ac:dyDescent="0.5">
      <c r="Z940" s="31">
        <v>44461</v>
      </c>
      <c r="AA940" s="32">
        <v>59.41</v>
      </c>
      <c r="AB940" s="7">
        <f t="shared" si="106"/>
        <v>53.989004975124381</v>
      </c>
      <c r="CC940" s="31">
        <v>44461</v>
      </c>
      <c r="CD940" s="32">
        <v>59.41</v>
      </c>
      <c r="CE940" s="7">
        <f t="shared" si="107"/>
        <v>54.941474874378279</v>
      </c>
      <c r="CF940" s="131"/>
      <c r="CG940" s="7">
        <f t="shared" si="108"/>
        <v>6.2662745815566652</v>
      </c>
      <c r="CH940" s="7">
        <f t="shared" si="109"/>
        <v>61.207749455934945</v>
      </c>
    </row>
    <row r="941" spans="26:86" x14ac:dyDescent="0.5">
      <c r="Z941" s="31">
        <v>44462</v>
      </c>
      <c r="AA941" s="32">
        <v>61.26</v>
      </c>
      <c r="AB941" s="7">
        <f t="shared" si="106"/>
        <v>54.052487562189057</v>
      </c>
      <c r="CC941" s="31">
        <v>44462</v>
      </c>
      <c r="CD941" s="32">
        <v>61.26</v>
      </c>
      <c r="CE941" s="7">
        <f t="shared" si="107"/>
        <v>55.004345771150632</v>
      </c>
      <c r="CF941" s="131"/>
      <c r="CG941" s="7">
        <f t="shared" si="108"/>
        <v>6.2756401323651687</v>
      </c>
      <c r="CH941" s="7">
        <f t="shared" si="109"/>
        <v>61.279985903515801</v>
      </c>
    </row>
    <row r="942" spans="26:86" x14ac:dyDescent="0.5">
      <c r="Z942" s="31">
        <v>44463</v>
      </c>
      <c r="AA942" s="32">
        <v>62.41</v>
      </c>
      <c r="AB942" s="7">
        <f t="shared" si="106"/>
        <v>54.122736318407966</v>
      </c>
      <c r="CC942" s="31">
        <v>44463</v>
      </c>
      <c r="CD942" s="32">
        <v>62.41</v>
      </c>
      <c r="CE942" s="7">
        <f t="shared" si="107"/>
        <v>55.078033872930227</v>
      </c>
      <c r="CF942" s="131"/>
      <c r="CG942" s="7">
        <f t="shared" si="108"/>
        <v>6.2956562870838297</v>
      </c>
      <c r="CH942" s="7">
        <f t="shared" si="109"/>
        <v>61.373690160014057</v>
      </c>
    </row>
    <row r="943" spans="26:86" x14ac:dyDescent="0.5">
      <c r="Z943" s="31">
        <v>44466</v>
      </c>
      <c r="AA943" s="32">
        <v>62.99</v>
      </c>
      <c r="AB943" s="7">
        <f t="shared" si="106"/>
        <v>54.195721393034823</v>
      </c>
      <c r="CC943" s="31">
        <v>44466</v>
      </c>
      <c r="CD943" s="32">
        <v>62.99</v>
      </c>
      <c r="CE943" s="7">
        <f t="shared" si="107"/>
        <v>55.156759904045352</v>
      </c>
      <c r="CF943" s="131"/>
      <c r="CG943" s="7">
        <f t="shared" si="108"/>
        <v>6.3205182007144955</v>
      </c>
      <c r="CH943" s="7">
        <f t="shared" si="109"/>
        <v>61.477278104759847</v>
      </c>
    </row>
    <row r="944" spans="26:86" x14ac:dyDescent="0.5">
      <c r="Z944" s="31">
        <v>44467</v>
      </c>
      <c r="AA944" s="32">
        <v>61.44</v>
      </c>
      <c r="AB944" s="7">
        <f t="shared" si="106"/>
        <v>54.267810945273631</v>
      </c>
      <c r="CC944" s="31">
        <v>44467</v>
      </c>
      <c r="CD944" s="32">
        <v>61.44</v>
      </c>
      <c r="CE944" s="7">
        <f t="shared" si="107"/>
        <v>55.219279705995149</v>
      </c>
      <c r="CF944" s="131"/>
      <c r="CG944" s="7">
        <f t="shared" si="108"/>
        <v>6.3289925375703291</v>
      </c>
      <c r="CH944" s="7">
        <f t="shared" si="109"/>
        <v>61.548272243565478</v>
      </c>
    </row>
    <row r="945" spans="26:86" x14ac:dyDescent="0.5">
      <c r="Z945" s="31">
        <v>44468</v>
      </c>
      <c r="AA945" s="32">
        <v>62.35</v>
      </c>
      <c r="AB945" s="7">
        <f t="shared" si="106"/>
        <v>54.341542288557221</v>
      </c>
      <c r="CC945" s="31">
        <v>44468</v>
      </c>
      <c r="CD945" s="32">
        <v>62.35</v>
      </c>
      <c r="CE945" s="7">
        <f t="shared" si="107"/>
        <v>55.290232146731519</v>
      </c>
      <c r="CF945" s="131"/>
      <c r="CG945" s="7">
        <f t="shared" si="108"/>
        <v>6.3457036338277746</v>
      </c>
      <c r="CH945" s="7">
        <f t="shared" si="109"/>
        <v>61.635935780559294</v>
      </c>
    </row>
    <row r="946" spans="26:86" x14ac:dyDescent="0.5">
      <c r="Z946" s="31">
        <v>44469</v>
      </c>
      <c r="AA946" s="32">
        <v>61.59</v>
      </c>
      <c r="AB946" s="7">
        <f t="shared" si="106"/>
        <v>54.409651741293544</v>
      </c>
      <c r="CC946" s="31">
        <v>44469</v>
      </c>
      <c r="CD946" s="32">
        <v>61.59</v>
      </c>
      <c r="CE946" s="7">
        <f t="shared" si="107"/>
        <v>55.352916403977972</v>
      </c>
      <c r="CF946" s="131"/>
      <c r="CG946" s="7">
        <f t="shared" si="108"/>
        <v>6.3540085554683614</v>
      </c>
      <c r="CH946" s="7">
        <f t="shared" si="109"/>
        <v>61.706924959446333</v>
      </c>
    </row>
    <row r="947" spans="26:86" x14ac:dyDescent="0.5">
      <c r="Z947" s="31">
        <v>44470</v>
      </c>
      <c r="AA947" s="32">
        <v>61.87</v>
      </c>
      <c r="AB947" s="7">
        <f t="shared" si="106"/>
        <v>54.479502487562193</v>
      </c>
      <c r="CC947" s="31">
        <v>44470</v>
      </c>
      <c r="CD947" s="32">
        <v>61.87</v>
      </c>
      <c r="CE947" s="7">
        <f t="shared" si="107"/>
        <v>55.417763006923472</v>
      </c>
      <c r="CF947" s="131"/>
      <c r="CG947" s="7">
        <f t="shared" si="108"/>
        <v>6.3643218784232829</v>
      </c>
      <c r="CH947" s="7">
        <f t="shared" si="109"/>
        <v>61.782084885346755</v>
      </c>
    </row>
    <row r="948" spans="26:86" x14ac:dyDescent="0.5">
      <c r="Z948" s="31">
        <v>44473</v>
      </c>
      <c r="AA948" s="32">
        <v>58.79</v>
      </c>
      <c r="AB948" s="7">
        <f t="shared" si="106"/>
        <v>54.531592039801005</v>
      </c>
      <c r="CC948" s="31">
        <v>44473</v>
      </c>
      <c r="CD948" s="32">
        <v>58.79</v>
      </c>
      <c r="CE948" s="7">
        <f t="shared" si="107"/>
        <v>55.451317603869512</v>
      </c>
      <c r="CF948" s="131"/>
      <c r="CG948" s="7">
        <f t="shared" si="108"/>
        <v>6.3433675110777799</v>
      </c>
      <c r="CH948" s="7">
        <f t="shared" si="109"/>
        <v>61.794685114947292</v>
      </c>
    </row>
    <row r="949" spans="26:86" x14ac:dyDescent="0.5">
      <c r="Z949" s="31">
        <v>44474</v>
      </c>
      <c r="AA949" s="32">
        <v>61.55</v>
      </c>
      <c r="AB949" s="7">
        <f t="shared" si="106"/>
        <v>54.592388059701499</v>
      </c>
      <c r="CC949" s="31">
        <v>44474</v>
      </c>
      <c r="CD949" s="32">
        <v>61.55</v>
      </c>
      <c r="CE949" s="7">
        <f t="shared" si="107"/>
        <v>55.512001010796183</v>
      </c>
      <c r="CF949" s="131"/>
      <c r="CG949" s="7">
        <f t="shared" si="108"/>
        <v>6.349479395945643</v>
      </c>
      <c r="CH949" s="7">
        <f t="shared" si="109"/>
        <v>61.861480406741826</v>
      </c>
    </row>
    <row r="950" spans="26:86" x14ac:dyDescent="0.5">
      <c r="Z950" s="31">
        <v>44475</v>
      </c>
      <c r="AA950" s="32">
        <v>62.61</v>
      </c>
      <c r="AB950" s="7">
        <f t="shared" si="106"/>
        <v>54.659900497512446</v>
      </c>
      <c r="CC950" s="31">
        <v>44475</v>
      </c>
      <c r="CD950" s="32">
        <v>62.61</v>
      </c>
      <c r="CE950" s="7">
        <f t="shared" si="107"/>
        <v>55.582627866410157</v>
      </c>
      <c r="CF950" s="131"/>
      <c r="CG950" s="7">
        <f t="shared" si="108"/>
        <v>6.3654059641699448</v>
      </c>
      <c r="CH950" s="7">
        <f t="shared" si="109"/>
        <v>61.948033830580101</v>
      </c>
    </row>
    <row r="951" spans="26:86" x14ac:dyDescent="0.5">
      <c r="Z951" s="31">
        <v>44476</v>
      </c>
      <c r="AA951" s="32">
        <v>63.59</v>
      </c>
      <c r="AB951" s="7">
        <f t="shared" si="106"/>
        <v>54.738557213930363</v>
      </c>
      <c r="CC951" s="31">
        <v>44476</v>
      </c>
      <c r="CD951" s="32">
        <v>63.59</v>
      </c>
      <c r="CE951" s="7">
        <f t="shared" si="107"/>
        <v>55.662303211022987</v>
      </c>
      <c r="CF951" s="131"/>
      <c r="CG951" s="7">
        <f t="shared" si="108"/>
        <v>6.3901426489649538</v>
      </c>
      <c r="CH951" s="7">
        <f t="shared" si="109"/>
        <v>62.052445859987941</v>
      </c>
    </row>
    <row r="952" spans="26:86" x14ac:dyDescent="0.5">
      <c r="Z952" s="31">
        <v>44477</v>
      </c>
      <c r="AA952" s="32">
        <v>65.36</v>
      </c>
      <c r="AB952" s="7">
        <f t="shared" si="106"/>
        <v>54.831094527363199</v>
      </c>
      <c r="CC952" s="31">
        <v>44477</v>
      </c>
      <c r="CD952" s="32">
        <v>65.36</v>
      </c>
      <c r="CE952" s="7">
        <f t="shared" si="107"/>
        <v>55.758797706435693</v>
      </c>
      <c r="CF952" s="131"/>
      <c r="CG952" s="7">
        <f t="shared" si="108"/>
        <v>6.4313243686034838</v>
      </c>
      <c r="CH952" s="7">
        <f t="shared" si="109"/>
        <v>62.190122075039177</v>
      </c>
    </row>
    <row r="953" spans="26:86" x14ac:dyDescent="0.5">
      <c r="Z953" s="31">
        <v>44480</v>
      </c>
      <c r="AA953" s="32">
        <v>65.42</v>
      </c>
      <c r="AB953" s="7">
        <f t="shared" si="106"/>
        <v>54.918109452736331</v>
      </c>
      <c r="CC953" s="31">
        <v>44480</v>
      </c>
      <c r="CD953" s="32">
        <v>65.42</v>
      </c>
      <c r="CE953" s="7">
        <f t="shared" si="107"/>
        <v>55.854929072540813</v>
      </c>
      <c r="CF953" s="131"/>
      <c r="CG953" s="7">
        <f t="shared" si="108"/>
        <v>6.4718275146598003</v>
      </c>
      <c r="CH953" s="7">
        <f t="shared" si="109"/>
        <v>62.326756587200613</v>
      </c>
    </row>
    <row r="954" spans="26:86" x14ac:dyDescent="0.5">
      <c r="Z954" s="31">
        <v>44481</v>
      </c>
      <c r="AA954" s="32">
        <v>65.91</v>
      </c>
      <c r="AB954" s="7">
        <f t="shared" si="106"/>
        <v>55.006417910447773</v>
      </c>
      <c r="CC954" s="31">
        <v>44481</v>
      </c>
      <c r="CD954" s="32">
        <v>65.91</v>
      </c>
      <c r="CE954" s="7">
        <f t="shared" si="107"/>
        <v>55.954979529530462</v>
      </c>
      <c r="CF954" s="131"/>
      <c r="CG954" s="7">
        <f t="shared" si="108"/>
        <v>6.5159245751064958</v>
      </c>
      <c r="CH954" s="7">
        <f t="shared" si="109"/>
        <v>62.470904104636958</v>
      </c>
    </row>
    <row r="955" spans="26:86" x14ac:dyDescent="0.5">
      <c r="Z955" s="31">
        <v>44482</v>
      </c>
      <c r="AA955" s="32">
        <v>66.040000000000006</v>
      </c>
      <c r="AB955" s="7">
        <f t="shared" si="106"/>
        <v>55.090746268656744</v>
      </c>
      <c r="CC955" s="31">
        <v>44482</v>
      </c>
      <c r="CD955" s="32">
        <v>66.040000000000006</v>
      </c>
      <c r="CE955" s="7">
        <f t="shared" si="107"/>
        <v>56.0553279919232</v>
      </c>
      <c r="CF955" s="131"/>
      <c r="CG955" s="7">
        <f t="shared" si="108"/>
        <v>6.5600373030292545</v>
      </c>
      <c r="CH955" s="7">
        <f t="shared" si="109"/>
        <v>62.615365294952454</v>
      </c>
    </row>
    <row r="956" spans="26:86" x14ac:dyDescent="0.5">
      <c r="Z956" s="31">
        <v>44483</v>
      </c>
      <c r="AA956" s="32">
        <v>67.8</v>
      </c>
      <c r="AB956" s="7">
        <f t="shared" si="106"/>
        <v>55.187462686567194</v>
      </c>
      <c r="CC956" s="31">
        <v>44483</v>
      </c>
      <c r="CD956" s="32">
        <v>67.8</v>
      </c>
      <c r="CE956" s="7">
        <f t="shared" si="107"/>
        <v>56.172190399963768</v>
      </c>
      <c r="CF956" s="131"/>
      <c r="CG956" s="7">
        <f t="shared" si="108"/>
        <v>6.6202611837297738</v>
      </c>
      <c r="CH956" s="7">
        <f t="shared" si="109"/>
        <v>62.792451583693541</v>
      </c>
    </row>
    <row r="957" spans="26:86" x14ac:dyDescent="0.5">
      <c r="Z957" s="31">
        <v>44484</v>
      </c>
      <c r="AA957" s="32">
        <v>67.42</v>
      </c>
      <c r="AB957" s="7">
        <f t="shared" si="106"/>
        <v>55.283731343283605</v>
      </c>
      <c r="CC957" s="31">
        <v>44484</v>
      </c>
      <c r="CD957" s="32">
        <v>67.42</v>
      </c>
      <c r="CE957" s="7">
        <f t="shared" si="107"/>
        <v>56.284108903446715</v>
      </c>
      <c r="CF957" s="131"/>
      <c r="CG957" s="7">
        <f t="shared" si="108"/>
        <v>6.6751468302271491</v>
      </c>
      <c r="CH957" s="7">
        <f t="shared" si="109"/>
        <v>62.959255733673864</v>
      </c>
    </row>
    <row r="958" spans="26:86" x14ac:dyDescent="0.5">
      <c r="Z958" s="31">
        <v>44487</v>
      </c>
      <c r="AA958" s="32">
        <v>68.3</v>
      </c>
      <c r="AB958" s="7">
        <f t="shared" si="106"/>
        <v>55.381840796019915</v>
      </c>
      <c r="CC958" s="31">
        <v>44487</v>
      </c>
      <c r="CD958" s="32">
        <v>68.3</v>
      </c>
      <c r="CE958" s="7">
        <f t="shared" si="107"/>
        <v>56.403670008885058</v>
      </c>
      <c r="CF958" s="131"/>
      <c r="CG958" s="7">
        <f t="shared" si="108"/>
        <v>6.7372663563341391</v>
      </c>
      <c r="CH958" s="7">
        <f t="shared" si="109"/>
        <v>63.140936365219197</v>
      </c>
    </row>
    <row r="959" spans="26:86" x14ac:dyDescent="0.5">
      <c r="Z959" s="31">
        <v>44488</v>
      </c>
      <c r="AA959" s="32">
        <v>73.180000000000007</v>
      </c>
      <c r="AB959" s="7">
        <f t="shared" si="106"/>
        <v>55.50223880597018</v>
      </c>
      <c r="CC959" s="31">
        <v>44488</v>
      </c>
      <c r="CD959" s="32">
        <v>73.180000000000007</v>
      </c>
      <c r="CE959" s="7">
        <f t="shared" si="107"/>
        <v>56.570598665513067</v>
      </c>
      <c r="CF959" s="131"/>
      <c r="CG959" s="7">
        <f t="shared" si="108"/>
        <v>6.8461270014853284</v>
      </c>
      <c r="CH959" s="7">
        <f t="shared" si="109"/>
        <v>63.416725666998396</v>
      </c>
    </row>
    <row r="960" spans="26:86" x14ac:dyDescent="0.5">
      <c r="Z960" s="31">
        <v>44489</v>
      </c>
      <c r="AA960" s="32">
        <v>74.3</v>
      </c>
      <c r="AB960" s="7">
        <f t="shared" si="106"/>
        <v>55.634228855721418</v>
      </c>
      <c r="CC960" s="31">
        <v>44489</v>
      </c>
      <c r="CD960" s="32">
        <v>74.3</v>
      </c>
      <c r="CE960" s="7">
        <f t="shared" si="107"/>
        <v>56.747010619090048</v>
      </c>
      <c r="CF960" s="131"/>
      <c r="CG960" s="7">
        <f t="shared" si="108"/>
        <v>6.9637354009161072</v>
      </c>
      <c r="CH960" s="7">
        <f t="shared" si="109"/>
        <v>63.710746020006155</v>
      </c>
    </row>
    <row r="961" spans="26:86" x14ac:dyDescent="0.5">
      <c r="Z961" s="31">
        <v>44490</v>
      </c>
      <c r="AA961" s="32">
        <v>77.290000000000006</v>
      </c>
      <c r="AB961" s="7">
        <f t="shared" si="106"/>
        <v>55.77925373134331</v>
      </c>
      <c r="CC961" s="31">
        <v>44490</v>
      </c>
      <c r="CD961" s="32">
        <v>77.290000000000006</v>
      </c>
      <c r="CE961" s="7">
        <f t="shared" si="107"/>
        <v>56.951418473626468</v>
      </c>
      <c r="CF961" s="131"/>
      <c r="CG961" s="7">
        <f t="shared" si="108"/>
        <v>7.1084817777095495</v>
      </c>
      <c r="CH961" s="7">
        <f t="shared" si="109"/>
        <v>64.059900251336018</v>
      </c>
    </row>
    <row r="962" spans="26:86" x14ac:dyDescent="0.5">
      <c r="Z962" s="31">
        <v>44491</v>
      </c>
      <c r="AA962" s="32">
        <v>79.72</v>
      </c>
      <c r="AB962" s="7">
        <f t="shared" si="106"/>
        <v>55.93955223880598</v>
      </c>
      <c r="CC962" s="31">
        <v>44491</v>
      </c>
      <c r="CD962" s="32">
        <v>79.72</v>
      </c>
      <c r="CE962" s="7">
        <f t="shared" si="107"/>
        <v>57.177971523640139</v>
      </c>
      <c r="CF962" s="131"/>
      <c r="CG962" s="7">
        <f t="shared" si="108"/>
        <v>7.2743719865004408</v>
      </c>
      <c r="CH962" s="7">
        <f t="shared" si="109"/>
        <v>64.452343510140579</v>
      </c>
    </row>
    <row r="963" spans="26:86" x14ac:dyDescent="0.5">
      <c r="Z963" s="31">
        <v>44494</v>
      </c>
      <c r="AA963" s="32">
        <v>79.959999999999994</v>
      </c>
      <c r="AB963" s="7">
        <f t="shared" si="106"/>
        <v>56.104029850746279</v>
      </c>
      <c r="CC963" s="31">
        <v>44494</v>
      </c>
      <c r="CD963" s="32">
        <v>79.959999999999994</v>
      </c>
      <c r="CE963" s="7">
        <f t="shared" si="107"/>
        <v>57.40465837415119</v>
      </c>
      <c r="CF963" s="131"/>
      <c r="CG963" s="7">
        <f t="shared" si="108"/>
        <v>7.4393630129955</v>
      </c>
      <c r="CH963" s="7">
        <f t="shared" si="109"/>
        <v>64.844021387146682</v>
      </c>
    </row>
    <row r="964" spans="26:86" x14ac:dyDescent="0.5">
      <c r="Z964" s="31">
        <v>44495</v>
      </c>
      <c r="AA964" s="32">
        <v>79.760000000000005</v>
      </c>
      <c r="AB964" s="7">
        <f t="shared" si="106"/>
        <v>56.267213930348262</v>
      </c>
      <c r="CC964" s="31">
        <v>44495</v>
      </c>
      <c r="CD964" s="32">
        <v>79.760000000000005</v>
      </c>
      <c r="CE964" s="7">
        <f t="shared" si="107"/>
        <v>57.627099584358639</v>
      </c>
      <c r="CF964" s="131"/>
      <c r="CG964" s="7">
        <f t="shared" si="108"/>
        <v>7.5990985657980445</v>
      </c>
      <c r="CH964" s="7">
        <f t="shared" si="109"/>
        <v>65.226198150156677</v>
      </c>
    </row>
    <row r="965" spans="26:86" x14ac:dyDescent="0.5">
      <c r="Z965" s="31">
        <v>44496</v>
      </c>
      <c r="AA965" s="32">
        <v>77.47</v>
      </c>
      <c r="AB965" s="7">
        <f t="shared" si="106"/>
        <v>56.416517412935328</v>
      </c>
      <c r="CC965" s="31">
        <v>44496</v>
      </c>
      <c r="CD965" s="32">
        <v>77.47</v>
      </c>
      <c r="CE965" s="7">
        <f t="shared" si="107"/>
        <v>57.824541379539156</v>
      </c>
      <c r="CF965" s="131"/>
      <c r="CG965" s="7">
        <f t="shared" si="108"/>
        <v>7.7329730336713496</v>
      </c>
      <c r="CH965" s="7">
        <f t="shared" si="109"/>
        <v>65.557514413210498</v>
      </c>
    </row>
    <row r="966" spans="26:86" x14ac:dyDescent="0.5">
      <c r="Z966" s="31">
        <v>44497</v>
      </c>
      <c r="AA966" s="32">
        <v>78.33</v>
      </c>
      <c r="AB966" s="7">
        <f t="shared" si="106"/>
        <v>56.572487562189053</v>
      </c>
      <c r="CC966" s="31">
        <v>44497</v>
      </c>
      <c r="CD966" s="32">
        <v>78.33</v>
      </c>
      <c r="CE966" s="7">
        <f t="shared" si="107"/>
        <v>58.028575793673099</v>
      </c>
      <c r="CF966" s="131"/>
      <c r="CG966" s="7">
        <f t="shared" si="108"/>
        <v>7.8725206894339408</v>
      </c>
      <c r="CH966" s="7">
        <f t="shared" si="109"/>
        <v>65.90109648310704</v>
      </c>
    </row>
    <row r="967" spans="26:86" x14ac:dyDescent="0.5">
      <c r="Z967" s="31">
        <v>44498</v>
      </c>
      <c r="AA967" s="32">
        <v>76.95</v>
      </c>
      <c r="AB967" s="7">
        <f t="shared" si="106"/>
        <v>56.72079601990049</v>
      </c>
      <c r="CC967" s="31">
        <v>44498</v>
      </c>
      <c r="CD967" s="32">
        <v>76.95</v>
      </c>
      <c r="CE967" s="7">
        <f t="shared" si="107"/>
        <v>58.216848671347996</v>
      </c>
      <c r="CF967" s="131"/>
      <c r="CG967" s="7">
        <f t="shared" si="108"/>
        <v>7.9954727619778794</v>
      </c>
      <c r="CH967" s="7">
        <f t="shared" si="109"/>
        <v>66.212321433325883</v>
      </c>
    </row>
    <row r="968" spans="26:86" x14ac:dyDescent="0.5">
      <c r="Z968" s="31">
        <v>44501</v>
      </c>
      <c r="AA968" s="32">
        <v>76.33</v>
      </c>
      <c r="AB968" s="7">
        <f t="shared" si="106"/>
        <v>56.860696517412947</v>
      </c>
      <c r="CC968" s="31">
        <v>44501</v>
      </c>
      <c r="CD968" s="32">
        <v>76.33</v>
      </c>
      <c r="CE968" s="7">
        <f t="shared" si="107"/>
        <v>58.397079032827122</v>
      </c>
      <c r="CF968" s="131"/>
      <c r="CG968" s="7">
        <f t="shared" si="108"/>
        <v>8.109640231834689</v>
      </c>
      <c r="CH968" s="7">
        <f t="shared" si="109"/>
        <v>66.506719264661811</v>
      </c>
    </row>
    <row r="969" spans="26:86" x14ac:dyDescent="0.5">
      <c r="Z969" s="31">
        <v>44502</v>
      </c>
      <c r="AA969" s="32">
        <v>76.42</v>
      </c>
      <c r="AB969" s="7">
        <f t="shared" si="106"/>
        <v>57.002338308457716</v>
      </c>
      <c r="CC969" s="31">
        <v>44502</v>
      </c>
      <c r="CD969" s="32">
        <v>76.42</v>
      </c>
      <c r="CE969" s="7">
        <f t="shared" si="107"/>
        <v>58.576411579764169</v>
      </c>
      <c r="CF969" s="131"/>
      <c r="CG969" s="7">
        <f t="shared" si="108"/>
        <v>8.2221578582994397</v>
      </c>
      <c r="CH969" s="7">
        <f t="shared" si="109"/>
        <v>66.798569438063609</v>
      </c>
    </row>
    <row r="970" spans="26:86" x14ac:dyDescent="0.5">
      <c r="Z970" s="31">
        <v>44503</v>
      </c>
      <c r="AA970" s="32">
        <v>77.97</v>
      </c>
      <c r="AB970" s="7">
        <f t="shared" si="106"/>
        <v>57.150497512437809</v>
      </c>
      <c r="CC970" s="31">
        <v>44503</v>
      </c>
      <c r="CD970" s="32">
        <v>77.97</v>
      </c>
      <c r="CE970" s="7">
        <f t="shared" si="107"/>
        <v>58.769382608821246</v>
      </c>
      <c r="CF970" s="131"/>
      <c r="CG970" s="7">
        <f t="shared" si="108"/>
        <v>8.3475045710284164</v>
      </c>
      <c r="CH970" s="7">
        <f t="shared" si="109"/>
        <v>67.11688717984967</v>
      </c>
    </row>
    <row r="971" spans="26:86" x14ac:dyDescent="0.5">
      <c r="Z971" s="31">
        <v>44504</v>
      </c>
      <c r="AA971" s="32">
        <v>77.290000000000006</v>
      </c>
      <c r="AB971" s="7">
        <f t="shared" si="106"/>
        <v>57.295970149253741</v>
      </c>
      <c r="CC971" s="31">
        <v>44504</v>
      </c>
      <c r="CD971" s="32">
        <v>77.290000000000006</v>
      </c>
      <c r="CE971" s="7">
        <f t="shared" si="107"/>
        <v>58.95366735898223</v>
      </c>
      <c r="CF971" s="131"/>
      <c r="CG971" s="7">
        <f t="shared" si="108"/>
        <v>8.4633903947071971</v>
      </c>
      <c r="CH971" s="7">
        <f t="shared" si="109"/>
        <v>67.41705775368942</v>
      </c>
    </row>
    <row r="972" spans="26:86" x14ac:dyDescent="0.5">
      <c r="Z972" s="31">
        <v>44505</v>
      </c>
      <c r="AA972" s="32">
        <v>76.94</v>
      </c>
      <c r="AB972" s="7">
        <f t="shared" ref="AB972:AB1035" si="110">AVERAGE(AA772:AA972)</f>
        <v>57.440895522388061</v>
      </c>
      <c r="CC972" s="31">
        <v>44505</v>
      </c>
      <c r="CD972" s="32">
        <v>76.94</v>
      </c>
      <c r="CE972" s="7">
        <f t="shared" si="107"/>
        <v>59.132635842972455</v>
      </c>
      <c r="CF972" s="131"/>
      <c r="CG972" s="7">
        <f t="shared" si="108"/>
        <v>8.5731984950346103</v>
      </c>
      <c r="CH972" s="7">
        <f t="shared" si="109"/>
        <v>67.705834338007065</v>
      </c>
    </row>
    <row r="973" spans="26:86" x14ac:dyDescent="0.5">
      <c r="Z973" s="31">
        <v>44508</v>
      </c>
      <c r="AA973" s="32">
        <v>77.040000000000006</v>
      </c>
      <c r="AB973" s="7">
        <f t="shared" si="110"/>
        <v>57.593184079601997</v>
      </c>
      <c r="CC973" s="31">
        <v>44508</v>
      </c>
      <c r="CD973" s="32">
        <v>77.040000000000006</v>
      </c>
      <c r="CE973" s="7">
        <f t="shared" ref="CE973:CE1036" si="111">CD973*$CE$1+CE972*(1-$CE$1)</f>
        <v>59.310818570903081</v>
      </c>
      <c r="CF973" s="131"/>
      <c r="CG973" s="7">
        <f t="shared" si="108"/>
        <v>8.6813936932969327</v>
      </c>
      <c r="CH973" s="7">
        <f t="shared" si="109"/>
        <v>67.99221226420002</v>
      </c>
    </row>
    <row r="974" spans="26:86" x14ac:dyDescent="0.5">
      <c r="Z974" s="31">
        <v>44509</v>
      </c>
      <c r="AA974" s="32">
        <v>76.290000000000006</v>
      </c>
      <c r="AB974" s="7">
        <f t="shared" si="110"/>
        <v>57.744477611940304</v>
      </c>
      <c r="CC974" s="31">
        <v>44509</v>
      </c>
      <c r="CD974" s="32">
        <v>76.290000000000006</v>
      </c>
      <c r="CE974" s="7">
        <f t="shared" si="111"/>
        <v>59.479765649799575</v>
      </c>
      <c r="CF974" s="131"/>
      <c r="CG974" s="7">
        <f t="shared" si="108"/>
        <v>8.7795442275731901</v>
      </c>
      <c r="CH974" s="7">
        <f t="shared" si="109"/>
        <v>68.259309877372772</v>
      </c>
    </row>
    <row r="975" spans="26:86" x14ac:dyDescent="0.5">
      <c r="Z975" s="31">
        <v>44510</v>
      </c>
      <c r="AA975" s="32">
        <v>74</v>
      </c>
      <c r="AB975" s="7">
        <f t="shared" si="110"/>
        <v>57.867960199004983</v>
      </c>
      <c r="CC975" s="31">
        <v>44510</v>
      </c>
      <c r="CD975" s="32">
        <v>74</v>
      </c>
      <c r="CE975" s="7">
        <f t="shared" si="111"/>
        <v>59.624245593582664</v>
      </c>
      <c r="CF975" s="131"/>
      <c r="CG975" s="7">
        <f t="shared" si="108"/>
        <v>8.8527033875077308</v>
      </c>
      <c r="CH975" s="7">
        <f t="shared" si="109"/>
        <v>68.476948981090402</v>
      </c>
    </row>
    <row r="976" spans="26:86" x14ac:dyDescent="0.5">
      <c r="Z976" s="31">
        <v>44511</v>
      </c>
      <c r="AA976" s="32">
        <v>74.92</v>
      </c>
      <c r="AB976" s="7">
        <f t="shared" si="110"/>
        <v>58.003980099502492</v>
      </c>
      <c r="CC976" s="31">
        <v>44511</v>
      </c>
      <c r="CD976" s="32">
        <v>74.92</v>
      </c>
      <c r="CE976" s="7">
        <f t="shared" si="111"/>
        <v>59.776442154840552</v>
      </c>
      <c r="CF976" s="131"/>
      <c r="CG976" s="7">
        <f t="shared" si="108"/>
        <v>8.9329353926121158</v>
      </c>
      <c r="CH976" s="7">
        <f t="shared" si="109"/>
        <v>68.709377547452675</v>
      </c>
    </row>
    <row r="977" spans="26:86" x14ac:dyDescent="0.5">
      <c r="Z977" s="31">
        <v>44512</v>
      </c>
      <c r="AA977" s="32">
        <v>74.989999999999995</v>
      </c>
      <c r="AB977" s="7">
        <f t="shared" si="110"/>
        <v>58.137960199004979</v>
      </c>
      <c r="CC977" s="31">
        <v>44512</v>
      </c>
      <c r="CD977" s="32">
        <v>74.989999999999995</v>
      </c>
      <c r="CE977" s="7">
        <f t="shared" si="111"/>
        <v>59.927820839867017</v>
      </c>
      <c r="CF977" s="131"/>
      <c r="CG977" s="7">
        <f t="shared" si="108"/>
        <v>9.011732451401997</v>
      </c>
      <c r="CH977" s="7">
        <f t="shared" si="109"/>
        <v>68.939553291269021</v>
      </c>
    </row>
    <row r="978" spans="26:86" x14ac:dyDescent="0.5">
      <c r="Z978" s="31">
        <v>44515</v>
      </c>
      <c r="AA978" s="32">
        <v>76.099999999999994</v>
      </c>
      <c r="AB978" s="7">
        <f t="shared" si="110"/>
        <v>58.288009950248764</v>
      </c>
      <c r="CC978" s="31">
        <v>44515</v>
      </c>
      <c r="CD978" s="32">
        <v>76.099999999999994</v>
      </c>
      <c r="CE978" s="7">
        <f t="shared" si="111"/>
        <v>60.088738045440479</v>
      </c>
      <c r="CF978" s="131"/>
      <c r="CG978" s="7">
        <f t="shared" si="108"/>
        <v>9.0992972036243742</v>
      </c>
      <c r="CH978" s="7">
        <f t="shared" si="109"/>
        <v>69.188035249064853</v>
      </c>
    </row>
    <row r="979" spans="26:86" x14ac:dyDescent="0.5">
      <c r="Z979" s="31">
        <v>44516</v>
      </c>
      <c r="AA979" s="32">
        <v>75.790000000000006</v>
      </c>
      <c r="AB979" s="7">
        <f t="shared" si="110"/>
        <v>58.428059701492543</v>
      </c>
      <c r="CC979" s="31">
        <v>44516</v>
      </c>
      <c r="CD979" s="32">
        <v>75.790000000000006</v>
      </c>
      <c r="CE979" s="7">
        <f t="shared" si="111"/>
        <v>60.244969507674902</v>
      </c>
      <c r="CF979" s="131"/>
      <c r="CG979" s="7">
        <f t="shared" si="108"/>
        <v>9.1815125578023071</v>
      </c>
      <c r="CH979" s="7">
        <f t="shared" si="109"/>
        <v>69.426482065477217</v>
      </c>
    </row>
    <row r="980" spans="26:86" x14ac:dyDescent="0.5">
      <c r="Z980" s="31">
        <v>44517</v>
      </c>
      <c r="AA980" s="32">
        <v>75.5</v>
      </c>
      <c r="AB980" s="7">
        <f t="shared" si="110"/>
        <v>58.560447761194034</v>
      </c>
      <c r="CC980" s="31">
        <v>44517</v>
      </c>
      <c r="CD980" s="32">
        <v>75.5</v>
      </c>
      <c r="CE980" s="7">
        <f t="shared" si="111"/>
        <v>60.396760855857245</v>
      </c>
      <c r="CF980" s="131"/>
      <c r="CG980" s="7">
        <f t="shared" ref="CG980:CG1043" si="112">CE980-AVERAGE(CE780:CE980)</f>
        <v>9.2587069824889028</v>
      </c>
      <c r="CH980" s="7">
        <f t="shared" ref="CH980:CH1043" si="113">CE980+CG980</f>
        <v>69.655467838346141</v>
      </c>
    </row>
    <row r="981" spans="26:86" x14ac:dyDescent="0.5">
      <c r="Z981" s="31">
        <v>44518</v>
      </c>
      <c r="AA981" s="32">
        <v>75.400000000000006</v>
      </c>
      <c r="AB981" s="7">
        <f t="shared" si="110"/>
        <v>58.68621890547265</v>
      </c>
      <c r="CC981" s="31">
        <v>44518</v>
      </c>
      <c r="CD981" s="32">
        <v>75.400000000000006</v>
      </c>
      <c r="CE981" s="7">
        <f t="shared" si="111"/>
        <v>60.546046817490513</v>
      </c>
      <c r="CF981" s="131"/>
      <c r="CG981" s="7">
        <f t="shared" si="112"/>
        <v>9.3328868243997434</v>
      </c>
      <c r="CH981" s="7">
        <f t="shared" si="113"/>
        <v>69.878933641890256</v>
      </c>
    </row>
    <row r="982" spans="26:86" x14ac:dyDescent="0.5">
      <c r="Z982" s="31">
        <v>44519</v>
      </c>
      <c r="AA982" s="32">
        <v>74.95</v>
      </c>
      <c r="AB982" s="7">
        <f t="shared" si="110"/>
        <v>58.805621890547265</v>
      </c>
      <c r="CC982" s="31">
        <v>44519</v>
      </c>
      <c r="CD982" s="32">
        <v>74.95</v>
      </c>
      <c r="CE982" s="7">
        <f t="shared" si="111"/>
        <v>60.689369734729418</v>
      </c>
      <c r="CF982" s="131"/>
      <c r="CG982" s="7">
        <f t="shared" si="112"/>
        <v>9.4006628570868429</v>
      </c>
      <c r="CH982" s="7">
        <f t="shared" si="113"/>
        <v>70.090032591816254</v>
      </c>
    </row>
    <row r="983" spans="26:86" x14ac:dyDescent="0.5">
      <c r="Z983" s="31">
        <v>44522</v>
      </c>
      <c r="AA983" s="32">
        <v>75.849999999999994</v>
      </c>
      <c r="AB983" s="7">
        <f t="shared" si="110"/>
        <v>58.930796019900505</v>
      </c>
      <c r="CC983" s="31">
        <v>44522</v>
      </c>
      <c r="CD983" s="32">
        <v>75.849999999999994</v>
      </c>
      <c r="CE983" s="7">
        <f t="shared" si="111"/>
        <v>60.840221777169923</v>
      </c>
      <c r="CF983" s="131"/>
      <c r="CG983" s="7">
        <f t="shared" si="112"/>
        <v>9.4754742115446859</v>
      </c>
      <c r="CH983" s="7">
        <f t="shared" si="113"/>
        <v>70.315695988714609</v>
      </c>
    </row>
    <row r="984" spans="26:86" x14ac:dyDescent="0.5">
      <c r="Z984" s="31">
        <v>44523</v>
      </c>
      <c r="AA984" s="32">
        <v>73.81</v>
      </c>
      <c r="AB984" s="7">
        <f t="shared" si="110"/>
        <v>59.044577114427874</v>
      </c>
      <c r="CC984" s="31">
        <v>44523</v>
      </c>
      <c r="CD984" s="32">
        <v>73.81</v>
      </c>
      <c r="CE984" s="7">
        <f t="shared" si="111"/>
        <v>60.96927429680008</v>
      </c>
      <c r="CF984" s="131"/>
      <c r="CG984" s="7">
        <f t="shared" si="112"/>
        <v>9.5281105167588933</v>
      </c>
      <c r="CH984" s="7">
        <f t="shared" si="113"/>
        <v>70.497384813558966</v>
      </c>
    </row>
    <row r="985" spans="26:86" x14ac:dyDescent="0.5">
      <c r="Z985" s="31">
        <v>44524</v>
      </c>
      <c r="AA985" s="32">
        <v>73.95</v>
      </c>
      <c r="AB985" s="7">
        <f t="shared" si="110"/>
        <v>59.16074626865673</v>
      </c>
      <c r="CC985" s="31">
        <v>44524</v>
      </c>
      <c r="CD985" s="32">
        <v>73.95</v>
      </c>
      <c r="CE985" s="7">
        <f t="shared" si="111"/>
        <v>61.098435746583164</v>
      </c>
      <c r="CF985" s="131"/>
      <c r="CG985" s="7">
        <f t="shared" si="112"/>
        <v>9.5804602004860939</v>
      </c>
      <c r="CH985" s="7">
        <f t="shared" si="113"/>
        <v>70.678895947069265</v>
      </c>
    </row>
    <row r="986" spans="26:86" x14ac:dyDescent="0.5">
      <c r="Z986" s="31">
        <v>44526</v>
      </c>
      <c r="AA986" s="32">
        <v>71.739999999999995</v>
      </c>
      <c r="AB986" s="7">
        <f t="shared" si="110"/>
        <v>59.259651741293553</v>
      </c>
      <c r="CC986" s="31">
        <v>44526</v>
      </c>
      <c r="CD986" s="32">
        <v>71.739999999999995</v>
      </c>
      <c r="CE986" s="7">
        <f t="shared" si="111"/>
        <v>61.20432195805995</v>
      </c>
      <c r="CF986" s="131"/>
      <c r="CG986" s="7">
        <f t="shared" si="112"/>
        <v>9.6093148080305895</v>
      </c>
      <c r="CH986" s="7">
        <f t="shared" si="113"/>
        <v>70.813636766090539</v>
      </c>
    </row>
    <row r="987" spans="26:86" x14ac:dyDescent="0.5">
      <c r="Z987" s="31">
        <v>44529</v>
      </c>
      <c r="AA987" s="32">
        <v>73.349999999999994</v>
      </c>
      <c r="AB987" s="7">
        <f t="shared" si="110"/>
        <v>59.373383084577135</v>
      </c>
      <c r="CC987" s="31">
        <v>44529</v>
      </c>
      <c r="CD987" s="32">
        <v>73.349999999999994</v>
      </c>
      <c r="CE987" s="7">
        <f t="shared" si="111"/>
        <v>61.325174475890208</v>
      </c>
      <c r="CF987" s="131"/>
      <c r="CG987" s="7">
        <f t="shared" si="112"/>
        <v>9.6527705503927024</v>
      </c>
      <c r="CH987" s="7">
        <f t="shared" si="113"/>
        <v>70.97794502628291</v>
      </c>
    </row>
    <row r="988" spans="26:86" x14ac:dyDescent="0.5">
      <c r="Z988" s="31">
        <v>44530</v>
      </c>
      <c r="AA988" s="32">
        <v>70.78</v>
      </c>
      <c r="AB988" s="7">
        <f t="shared" si="110"/>
        <v>59.46950248756221</v>
      </c>
      <c r="CC988" s="31">
        <v>44530</v>
      </c>
      <c r="CD988" s="32">
        <v>70.78</v>
      </c>
      <c r="CE988" s="7">
        <f t="shared" si="111"/>
        <v>61.419252341801752</v>
      </c>
      <c r="CF988" s="131"/>
      <c r="CG988" s="7">
        <f t="shared" si="112"/>
        <v>9.6692653460349405</v>
      </c>
      <c r="CH988" s="7">
        <f t="shared" si="113"/>
        <v>71.088517687836685</v>
      </c>
    </row>
    <row r="989" spans="26:86" x14ac:dyDescent="0.5">
      <c r="Z989" s="31">
        <v>44531</v>
      </c>
      <c r="AA989" s="32">
        <v>70.650000000000006</v>
      </c>
      <c r="AB989" s="7">
        <f t="shared" si="110"/>
        <v>59.564676616915449</v>
      </c>
      <c r="CC989" s="31">
        <v>44531</v>
      </c>
      <c r="CD989" s="32">
        <v>70.650000000000006</v>
      </c>
      <c r="CE989" s="7">
        <f t="shared" si="111"/>
        <v>61.511100577206712</v>
      </c>
      <c r="CF989" s="131"/>
      <c r="CG989" s="7">
        <f t="shared" si="112"/>
        <v>9.6833554757568336</v>
      </c>
      <c r="CH989" s="7">
        <f t="shared" si="113"/>
        <v>71.194456052963545</v>
      </c>
    </row>
    <row r="990" spans="26:86" x14ac:dyDescent="0.5">
      <c r="Z990" s="31">
        <v>44532</v>
      </c>
      <c r="AA990" s="32">
        <v>71.8</v>
      </c>
      <c r="AB990" s="7">
        <f t="shared" si="110"/>
        <v>59.663432835820913</v>
      </c>
      <c r="CC990" s="31">
        <v>44532</v>
      </c>
      <c r="CD990" s="32">
        <v>71.8</v>
      </c>
      <c r="CE990" s="7">
        <f t="shared" si="111"/>
        <v>61.613477685891226</v>
      </c>
      <c r="CF990" s="131"/>
      <c r="CG990" s="7">
        <f t="shared" si="112"/>
        <v>9.7077655423083016</v>
      </c>
      <c r="CH990" s="7">
        <f t="shared" si="113"/>
        <v>71.321243228199535</v>
      </c>
    </row>
    <row r="991" spans="26:86" x14ac:dyDescent="0.5">
      <c r="Z991" s="31">
        <v>44533</v>
      </c>
      <c r="AA991" s="32">
        <v>70.11</v>
      </c>
      <c r="AB991" s="7">
        <f t="shared" si="110"/>
        <v>59.757910447761219</v>
      </c>
      <c r="CC991" s="31">
        <v>44533</v>
      </c>
      <c r="CD991" s="32">
        <v>70.11</v>
      </c>
      <c r="CE991" s="7">
        <f t="shared" si="111"/>
        <v>61.698020196479376</v>
      </c>
      <c r="CF991" s="131"/>
      <c r="CG991" s="7">
        <f t="shared" si="112"/>
        <v>9.7141767264867056</v>
      </c>
      <c r="CH991" s="7">
        <f t="shared" si="113"/>
        <v>71.412196922966075</v>
      </c>
    </row>
    <row r="992" spans="26:86" x14ac:dyDescent="0.5">
      <c r="Z992" s="31">
        <v>44536</v>
      </c>
      <c r="AA992" s="32">
        <v>70.150000000000006</v>
      </c>
      <c r="AB992" s="7">
        <f t="shared" si="110"/>
        <v>59.849054726368188</v>
      </c>
      <c r="CC992" s="31">
        <v>44536</v>
      </c>
      <c r="CD992" s="32">
        <v>70.150000000000006</v>
      </c>
      <c r="CE992" s="7">
        <f t="shared" si="111"/>
        <v>61.782119498006942</v>
      </c>
      <c r="CF992" s="131"/>
      <c r="CG992" s="7">
        <f t="shared" si="112"/>
        <v>9.7200152194931206</v>
      </c>
      <c r="CH992" s="7">
        <f t="shared" si="113"/>
        <v>71.50213471750007</v>
      </c>
    </row>
    <row r="993" spans="26:86" x14ac:dyDescent="0.5">
      <c r="Z993" s="31">
        <v>44537</v>
      </c>
      <c r="AA993" s="32">
        <v>70.989999999999995</v>
      </c>
      <c r="AB993" s="7">
        <f t="shared" si="110"/>
        <v>59.948507462686592</v>
      </c>
      <c r="CC993" s="31">
        <v>44537</v>
      </c>
      <c r="CD993" s="32">
        <v>70.989999999999995</v>
      </c>
      <c r="CE993" s="7">
        <f t="shared" si="111"/>
        <v>61.873740199519318</v>
      </c>
      <c r="CF993" s="131"/>
      <c r="CG993" s="7">
        <f t="shared" si="112"/>
        <v>9.7331642475311426</v>
      </c>
      <c r="CH993" s="7">
        <f t="shared" si="113"/>
        <v>71.606904447050454</v>
      </c>
    </row>
    <row r="994" spans="26:86" x14ac:dyDescent="0.5">
      <c r="Z994" s="31">
        <v>44538</v>
      </c>
      <c r="AA994" s="32">
        <v>71.05</v>
      </c>
      <c r="AB994" s="7">
        <f t="shared" si="110"/>
        <v>60.050895522388082</v>
      </c>
      <c r="CC994" s="31">
        <v>44538</v>
      </c>
      <c r="CD994" s="32">
        <v>71.05</v>
      </c>
      <c r="CE994" s="7">
        <f t="shared" si="111"/>
        <v>61.965046267185791</v>
      </c>
      <c r="CF994" s="131"/>
      <c r="CG994" s="7">
        <f t="shared" si="112"/>
        <v>9.7457606677309627</v>
      </c>
      <c r="CH994" s="7">
        <f t="shared" si="113"/>
        <v>71.710806934916747</v>
      </c>
    </row>
    <row r="995" spans="26:86" x14ac:dyDescent="0.5">
      <c r="Z995" s="31">
        <v>44539</v>
      </c>
      <c r="AA995" s="32">
        <v>70.489999999999995</v>
      </c>
      <c r="AB995" s="7">
        <f t="shared" si="110"/>
        <v>60.147810945273655</v>
      </c>
      <c r="CC995" s="31">
        <v>44539</v>
      </c>
      <c r="CD995" s="32">
        <v>70.489999999999995</v>
      </c>
      <c r="CE995" s="7">
        <f t="shared" si="111"/>
        <v>62.049871677462548</v>
      </c>
      <c r="CF995" s="131"/>
      <c r="CG995" s="7">
        <f t="shared" si="112"/>
        <v>9.7516952785468263</v>
      </c>
      <c r="CH995" s="7">
        <f t="shared" si="113"/>
        <v>71.801566956009367</v>
      </c>
    </row>
    <row r="996" spans="26:86" x14ac:dyDescent="0.5">
      <c r="Z996" s="31">
        <v>44540</v>
      </c>
      <c r="AA996" s="32">
        <v>69.650000000000006</v>
      </c>
      <c r="AB996" s="7">
        <f t="shared" si="110"/>
        <v>60.251144278606994</v>
      </c>
      <c r="CC996" s="31">
        <v>44540</v>
      </c>
      <c r="CD996" s="32">
        <v>69.650000000000006</v>
      </c>
      <c r="CE996" s="7">
        <f t="shared" si="111"/>
        <v>62.125494844850984</v>
      </c>
      <c r="CF996" s="131"/>
      <c r="CG996" s="7">
        <f t="shared" si="112"/>
        <v>9.7481844371820969</v>
      </c>
      <c r="CH996" s="7">
        <f t="shared" si="113"/>
        <v>71.873679282033081</v>
      </c>
    </row>
    <row r="997" spans="26:86" x14ac:dyDescent="0.5">
      <c r="Z997" s="31">
        <v>44543</v>
      </c>
      <c r="AA997" s="32">
        <v>69.61</v>
      </c>
      <c r="AB997" s="7">
        <f t="shared" si="110"/>
        <v>60.351393034825904</v>
      </c>
      <c r="CC997" s="31">
        <v>44543</v>
      </c>
      <c r="CD997" s="32">
        <v>69.61</v>
      </c>
      <c r="CE997" s="7">
        <f t="shared" si="111"/>
        <v>62.199967532961921</v>
      </c>
      <c r="CF997" s="131"/>
      <c r="CG997" s="7">
        <f t="shared" si="112"/>
        <v>9.743313019550186</v>
      </c>
      <c r="CH997" s="7">
        <f t="shared" si="113"/>
        <v>71.943280552512107</v>
      </c>
    </row>
    <row r="998" spans="26:86" x14ac:dyDescent="0.5">
      <c r="Z998" s="31">
        <v>44544</v>
      </c>
      <c r="AA998" s="32">
        <v>68.53</v>
      </c>
      <c r="AB998" s="7">
        <f t="shared" si="110"/>
        <v>60.441691542288588</v>
      </c>
      <c r="CC998" s="31">
        <v>44544</v>
      </c>
      <c r="CD998" s="32">
        <v>68.53</v>
      </c>
      <c r="CE998" s="7">
        <f t="shared" si="111"/>
        <v>62.262952930643898</v>
      </c>
      <c r="CF998" s="131"/>
      <c r="CG998" s="7">
        <f t="shared" si="112"/>
        <v>9.7268453124672192</v>
      </c>
      <c r="CH998" s="7">
        <f t="shared" si="113"/>
        <v>71.989798243111125</v>
      </c>
    </row>
    <row r="999" spans="26:86" x14ac:dyDescent="0.5">
      <c r="Z999" s="31">
        <v>44545</v>
      </c>
      <c r="AA999" s="32">
        <v>70.16</v>
      </c>
      <c r="AB999" s="7">
        <f t="shared" si="110"/>
        <v>60.542338308457737</v>
      </c>
      <c r="CC999" s="31">
        <v>44545</v>
      </c>
      <c r="CD999" s="32">
        <v>70.16</v>
      </c>
      <c r="CE999" s="7">
        <f t="shared" si="111"/>
        <v>62.341530513423564</v>
      </c>
      <c r="CF999" s="131"/>
      <c r="CG999" s="7">
        <f t="shared" si="112"/>
        <v>9.7257589082789124</v>
      </c>
      <c r="CH999" s="7">
        <f t="shared" si="113"/>
        <v>72.067289421702469</v>
      </c>
    </row>
    <row r="1000" spans="26:86" x14ac:dyDescent="0.5">
      <c r="Z1000" s="31">
        <v>44546</v>
      </c>
      <c r="AA1000" s="32">
        <v>69.8</v>
      </c>
      <c r="AB1000" s="7">
        <f t="shared" si="110"/>
        <v>60.638805970149271</v>
      </c>
      <c r="CC1000" s="31">
        <v>44546</v>
      </c>
      <c r="CD1000" s="32">
        <v>69.8</v>
      </c>
      <c r="CE1000" s="7">
        <f t="shared" si="111"/>
        <v>62.415744140155667</v>
      </c>
      <c r="CF1000" s="131"/>
      <c r="CG1000" s="7">
        <f t="shared" si="112"/>
        <v>9.7201413472995384</v>
      </c>
      <c r="CH1000" s="7">
        <f t="shared" si="113"/>
        <v>72.135885487455198</v>
      </c>
    </row>
    <row r="1001" spans="26:86" x14ac:dyDescent="0.5">
      <c r="Z1001" s="31">
        <v>44547</v>
      </c>
      <c r="AA1001" s="32">
        <v>70.34</v>
      </c>
      <c r="AB1001" s="7">
        <f t="shared" si="110"/>
        <v>60.742189054726381</v>
      </c>
      <c r="CC1001" s="31">
        <v>44547</v>
      </c>
      <c r="CD1001" s="32">
        <v>70.34</v>
      </c>
      <c r="CE1001" s="7">
        <f t="shared" si="111"/>
        <v>62.494592457169048</v>
      </c>
      <c r="CF1001" s="131"/>
      <c r="CG1001" s="7">
        <f t="shared" si="112"/>
        <v>9.7189241293689221</v>
      </c>
      <c r="CH1001" s="7">
        <f t="shared" si="113"/>
        <v>72.213516586537963</v>
      </c>
    </row>
    <row r="1002" spans="26:86" x14ac:dyDescent="0.5">
      <c r="Z1002" s="31">
        <v>44550</v>
      </c>
      <c r="AA1002" s="32">
        <v>68.58</v>
      </c>
      <c r="AB1002" s="7">
        <f t="shared" si="110"/>
        <v>60.836815920398024</v>
      </c>
      <c r="CC1002" s="31">
        <v>44550</v>
      </c>
      <c r="CD1002" s="32">
        <v>68.58</v>
      </c>
      <c r="CE1002" s="7">
        <f t="shared" si="111"/>
        <v>62.555143776003192</v>
      </c>
      <c r="CF1002" s="131"/>
      <c r="CG1002" s="7">
        <f t="shared" si="112"/>
        <v>9.6992650243961336</v>
      </c>
      <c r="CH1002" s="7">
        <f t="shared" si="113"/>
        <v>72.254408800399318</v>
      </c>
    </row>
    <row r="1003" spans="26:86" x14ac:dyDescent="0.5">
      <c r="Z1003" s="31">
        <v>44551</v>
      </c>
      <c r="AA1003" s="32">
        <v>71.900000000000006</v>
      </c>
      <c r="AB1003" s="7">
        <f t="shared" si="110"/>
        <v>60.958407960199018</v>
      </c>
      <c r="CC1003" s="31">
        <v>44551</v>
      </c>
      <c r="CD1003" s="32">
        <v>71.900000000000006</v>
      </c>
      <c r="CE1003" s="7">
        <f t="shared" si="111"/>
        <v>62.648127420023066</v>
      </c>
      <c r="CF1003" s="131"/>
      <c r="CG1003" s="7">
        <f t="shared" si="112"/>
        <v>9.7116264872359821</v>
      </c>
      <c r="CH1003" s="7">
        <f t="shared" si="113"/>
        <v>72.359753907259048</v>
      </c>
    </row>
    <row r="1004" spans="26:86" x14ac:dyDescent="0.5">
      <c r="Z1004" s="31">
        <v>44552</v>
      </c>
      <c r="AA1004" s="32">
        <v>72.27</v>
      </c>
      <c r="AB1004" s="7">
        <f t="shared" si="110"/>
        <v>61.090248756218919</v>
      </c>
      <c r="CC1004" s="31">
        <v>44552</v>
      </c>
      <c r="CD1004" s="32">
        <v>72.27</v>
      </c>
      <c r="CE1004" s="7">
        <f t="shared" si="111"/>
        <v>62.743867445694484</v>
      </c>
      <c r="CF1004" s="131"/>
      <c r="CG1004" s="7">
        <f t="shared" si="112"/>
        <v>9.7262346937687738</v>
      </c>
      <c r="CH1004" s="7">
        <f t="shared" si="113"/>
        <v>72.470102139463251</v>
      </c>
    </row>
    <row r="1005" spans="26:86" x14ac:dyDescent="0.5">
      <c r="Z1005" s="31">
        <v>44553</v>
      </c>
      <c r="AA1005" s="32">
        <v>74.27</v>
      </c>
      <c r="AB1005" s="7">
        <f t="shared" si="110"/>
        <v>61.233233830845784</v>
      </c>
      <c r="CC1005" s="31">
        <v>44553</v>
      </c>
      <c r="CD1005" s="32">
        <v>74.27</v>
      </c>
      <c r="CE1005" s="7">
        <f t="shared" si="111"/>
        <v>62.858555331806983</v>
      </c>
      <c r="CF1005" s="131"/>
      <c r="CG1005" s="7">
        <f t="shared" si="112"/>
        <v>9.7591753054641615</v>
      </c>
      <c r="CH1005" s="7">
        <f t="shared" si="113"/>
        <v>72.617730637271137</v>
      </c>
    </row>
    <row r="1006" spans="26:86" x14ac:dyDescent="0.5">
      <c r="Z1006" s="31">
        <v>44557</v>
      </c>
      <c r="AA1006" s="32">
        <v>74.02</v>
      </c>
      <c r="AB1006" s="7">
        <f t="shared" si="110"/>
        <v>61.363532338308474</v>
      </c>
      <c r="CC1006" s="31">
        <v>44557</v>
      </c>
      <c r="CD1006" s="32">
        <v>74.02</v>
      </c>
      <c r="CE1006" s="7">
        <f t="shared" si="111"/>
        <v>62.969614482734279</v>
      </c>
      <c r="CF1006" s="131"/>
      <c r="CG1006" s="7">
        <f t="shared" si="112"/>
        <v>9.788004085128108</v>
      </c>
      <c r="CH1006" s="7">
        <f t="shared" si="113"/>
        <v>72.75761856786238</v>
      </c>
    </row>
    <row r="1007" spans="26:86" x14ac:dyDescent="0.5">
      <c r="Z1007" s="31">
        <v>44558</v>
      </c>
      <c r="AA1007" s="32">
        <v>73.47</v>
      </c>
      <c r="AB1007" s="7">
        <f t="shared" si="110"/>
        <v>61.489850746268672</v>
      </c>
      <c r="CC1007" s="31">
        <v>44558</v>
      </c>
      <c r="CD1007" s="32">
        <v>73.47</v>
      </c>
      <c r="CE1007" s="7">
        <f t="shared" si="111"/>
        <v>63.074095930667276</v>
      </c>
      <c r="CF1007" s="131"/>
      <c r="CG1007" s="7">
        <f t="shared" si="112"/>
        <v>9.8098164748654639</v>
      </c>
      <c r="CH1007" s="7">
        <f t="shared" si="113"/>
        <v>72.88391240553274</v>
      </c>
    </row>
    <row r="1008" spans="26:86" x14ac:dyDescent="0.5">
      <c r="Z1008" s="31">
        <v>44559</v>
      </c>
      <c r="AA1008" s="32">
        <v>72.8</v>
      </c>
      <c r="AB1008" s="7">
        <f t="shared" si="110"/>
        <v>61.609253731343287</v>
      </c>
      <c r="CC1008" s="31">
        <v>44559</v>
      </c>
      <c r="CD1008" s="32">
        <v>72.8</v>
      </c>
      <c r="CE1008" s="7">
        <f t="shared" si="111"/>
        <v>63.170871095536263</v>
      </c>
      <c r="CF1008" s="131"/>
      <c r="CG1008" s="7">
        <f t="shared" si="112"/>
        <v>9.8235570698285599</v>
      </c>
      <c r="CH1008" s="7">
        <f t="shared" si="113"/>
        <v>72.994428165364823</v>
      </c>
    </row>
    <row r="1009" spans="26:86" x14ac:dyDescent="0.5">
      <c r="Z1009" s="31">
        <v>44560</v>
      </c>
      <c r="AA1009" s="32">
        <v>73.040000000000006</v>
      </c>
      <c r="AB1009" s="7">
        <f t="shared" si="110"/>
        <v>61.733482587064685</v>
      </c>
      <c r="CC1009" s="31">
        <v>44560</v>
      </c>
      <c r="CD1009" s="32">
        <v>73.040000000000006</v>
      </c>
      <c r="CE1009" s="7">
        <f t="shared" si="111"/>
        <v>63.269071383142872</v>
      </c>
      <c r="CF1009" s="131"/>
      <c r="CG1009" s="7">
        <f t="shared" si="112"/>
        <v>9.8383128941380775</v>
      </c>
      <c r="CH1009" s="7">
        <f t="shared" si="113"/>
        <v>73.107384277280943</v>
      </c>
    </row>
    <row r="1010" spans="26:86" x14ac:dyDescent="0.5">
      <c r="Z1010" s="31">
        <v>44561</v>
      </c>
      <c r="AA1010" s="32">
        <v>72.430000000000007</v>
      </c>
      <c r="AB1010" s="7">
        <f t="shared" si="110"/>
        <v>61.854079601990058</v>
      </c>
      <c r="CC1010" s="31">
        <v>44561</v>
      </c>
      <c r="CD1010" s="32">
        <v>72.430000000000007</v>
      </c>
      <c r="CE1010" s="7">
        <f t="shared" si="111"/>
        <v>63.360224901718567</v>
      </c>
      <c r="CF1010" s="131"/>
      <c r="CG1010" s="7">
        <f t="shared" si="112"/>
        <v>9.8456522722860527</v>
      </c>
      <c r="CH1010" s="7">
        <f t="shared" si="113"/>
        <v>73.205877174004627</v>
      </c>
    </row>
    <row r="1011" spans="26:86" x14ac:dyDescent="0.5">
      <c r="Z1011" s="31">
        <v>44564</v>
      </c>
      <c r="AA1011" s="32">
        <v>71.53</v>
      </c>
      <c r="AB1011" s="7">
        <f t="shared" si="110"/>
        <v>61.973930348258719</v>
      </c>
      <c r="CC1011" s="31">
        <v>44564</v>
      </c>
      <c r="CD1011" s="32">
        <v>71.53</v>
      </c>
      <c r="CE1011" s="7">
        <f t="shared" si="111"/>
        <v>63.441516196228839</v>
      </c>
      <c r="CF1011" s="131"/>
      <c r="CG1011" s="7">
        <f t="shared" si="112"/>
        <v>9.8427708531761553</v>
      </c>
      <c r="CH1011" s="7">
        <f t="shared" si="113"/>
        <v>73.284287049404995</v>
      </c>
    </row>
    <row r="1012" spans="26:86" x14ac:dyDescent="0.5">
      <c r="Z1012" s="31">
        <v>44565</v>
      </c>
      <c r="AA1012" s="32">
        <v>73.56</v>
      </c>
      <c r="AB1012" s="7">
        <f t="shared" si="110"/>
        <v>62.104626865671662</v>
      </c>
      <c r="CC1012" s="31">
        <v>44565</v>
      </c>
      <c r="CD1012" s="32">
        <v>73.56</v>
      </c>
      <c r="CE1012" s="7">
        <f t="shared" si="111"/>
        <v>63.542197627112138</v>
      </c>
      <c r="CF1012" s="131"/>
      <c r="CG1012" s="7">
        <f t="shared" si="112"/>
        <v>9.8588166470184859</v>
      </c>
      <c r="CH1012" s="7">
        <f t="shared" si="113"/>
        <v>73.401014274130631</v>
      </c>
    </row>
    <row r="1013" spans="26:86" x14ac:dyDescent="0.5">
      <c r="Z1013" s="31">
        <v>44566</v>
      </c>
      <c r="AA1013" s="32">
        <v>69.599999999999994</v>
      </c>
      <c r="AB1013" s="7">
        <f t="shared" si="110"/>
        <v>62.205024875621902</v>
      </c>
      <c r="CC1013" s="31">
        <v>44566</v>
      </c>
      <c r="CD1013" s="32">
        <v>69.599999999999994</v>
      </c>
      <c r="CE1013" s="7">
        <f t="shared" si="111"/>
        <v>63.602474267638392</v>
      </c>
      <c r="CF1013" s="131"/>
      <c r="CG1013" s="7">
        <f t="shared" si="112"/>
        <v>9.8343008109723158</v>
      </c>
      <c r="CH1013" s="7">
        <f t="shared" si="113"/>
        <v>73.436775078610708</v>
      </c>
    </row>
    <row r="1014" spans="26:86" x14ac:dyDescent="0.5">
      <c r="Z1014" s="31">
        <v>44567</v>
      </c>
      <c r="AA1014" s="32">
        <v>69.569999999999993</v>
      </c>
      <c r="AB1014" s="7">
        <f t="shared" si="110"/>
        <v>62.306766169154244</v>
      </c>
      <c r="CC1014" s="31">
        <v>44567</v>
      </c>
      <c r="CD1014" s="32">
        <v>69.569999999999993</v>
      </c>
      <c r="CE1014" s="7">
        <f t="shared" si="111"/>
        <v>63.661852633134529</v>
      </c>
      <c r="CF1014" s="131"/>
      <c r="CG1014" s="7">
        <f t="shared" si="112"/>
        <v>9.8087180549511501</v>
      </c>
      <c r="CH1014" s="7">
        <f t="shared" si="113"/>
        <v>73.470570688085672</v>
      </c>
    </row>
    <row r="1015" spans="26:86" x14ac:dyDescent="0.5">
      <c r="Z1015" s="31">
        <v>44568</v>
      </c>
      <c r="AA1015" s="32">
        <v>68.959999999999994</v>
      </c>
      <c r="AB1015" s="7">
        <f t="shared" si="110"/>
        <v>62.412686567164194</v>
      </c>
      <c r="CC1015" s="31">
        <v>44568</v>
      </c>
      <c r="CD1015" s="32">
        <v>68.959999999999994</v>
      </c>
      <c r="CE1015" s="7">
        <f t="shared" si="111"/>
        <v>63.714570517381951</v>
      </c>
      <c r="CF1015" s="131"/>
      <c r="CG1015" s="7">
        <f t="shared" si="112"/>
        <v>9.776266267666422</v>
      </c>
      <c r="CH1015" s="7">
        <f t="shared" si="113"/>
        <v>73.490836785048373</v>
      </c>
    </row>
    <row r="1016" spans="26:86" x14ac:dyDescent="0.5">
      <c r="Z1016" s="31">
        <v>44571</v>
      </c>
      <c r="AA1016" s="32">
        <v>68.349999999999994</v>
      </c>
      <c r="AB1016" s="7">
        <f t="shared" si="110"/>
        <v>62.519054726368175</v>
      </c>
      <c r="CC1016" s="31">
        <v>44571</v>
      </c>
      <c r="CD1016" s="32">
        <v>68.349999999999994</v>
      </c>
      <c r="CE1016" s="7">
        <f t="shared" si="111"/>
        <v>63.76069419382592</v>
      </c>
      <c r="CF1016" s="131"/>
      <c r="CG1016" s="7">
        <f t="shared" si="112"/>
        <v>9.7370093423526427</v>
      </c>
      <c r="CH1016" s="7">
        <f t="shared" si="113"/>
        <v>73.497703536178562</v>
      </c>
    </row>
    <row r="1017" spans="26:86" x14ac:dyDescent="0.5">
      <c r="Z1017" s="31">
        <v>44572</v>
      </c>
      <c r="AA1017" s="32">
        <v>70.58</v>
      </c>
      <c r="AB1017" s="7">
        <f t="shared" si="110"/>
        <v>62.637910447761207</v>
      </c>
      <c r="CC1017" s="31">
        <v>44572</v>
      </c>
      <c r="CD1017" s="32">
        <v>70.58</v>
      </c>
      <c r="CE1017" s="7">
        <f t="shared" si="111"/>
        <v>63.828547982942084</v>
      </c>
      <c r="CF1017" s="131"/>
      <c r="CG1017" s="7">
        <f t="shared" si="112"/>
        <v>9.719149443943536</v>
      </c>
      <c r="CH1017" s="7">
        <f t="shared" si="113"/>
        <v>73.54769742688562</v>
      </c>
    </row>
    <row r="1018" spans="26:86" x14ac:dyDescent="0.5">
      <c r="Z1018" s="31">
        <v>44573</v>
      </c>
      <c r="AA1018" s="32">
        <v>70.760000000000005</v>
      </c>
      <c r="AB1018" s="7">
        <f t="shared" si="110"/>
        <v>62.758656716417924</v>
      </c>
      <c r="CC1018" s="31">
        <v>44573</v>
      </c>
      <c r="CD1018" s="32">
        <v>70.760000000000005</v>
      </c>
      <c r="CE1018" s="7">
        <f t="shared" si="111"/>
        <v>63.897517654753614</v>
      </c>
      <c r="CF1018" s="131"/>
      <c r="CG1018" s="7">
        <f t="shared" si="112"/>
        <v>9.7020568453329759</v>
      </c>
      <c r="CH1018" s="7">
        <f t="shared" si="113"/>
        <v>73.59957450008659</v>
      </c>
    </row>
    <row r="1019" spans="26:86" x14ac:dyDescent="0.5">
      <c r="Z1019" s="31">
        <v>44574</v>
      </c>
      <c r="AA1019" s="32">
        <v>69.55</v>
      </c>
      <c r="AB1019" s="7">
        <f t="shared" si="110"/>
        <v>62.870099502487577</v>
      </c>
      <c r="CC1019" s="31">
        <v>44574</v>
      </c>
      <c r="CD1019" s="32">
        <v>69.55</v>
      </c>
      <c r="CE1019" s="7">
        <f t="shared" si="111"/>
        <v>63.953761260178958</v>
      </c>
      <c r="CF1019" s="131"/>
      <c r="CG1019" s="7">
        <f t="shared" si="112"/>
        <v>9.6719856378919786</v>
      </c>
      <c r="CH1019" s="7">
        <f t="shared" si="113"/>
        <v>73.625746898070929</v>
      </c>
    </row>
    <row r="1020" spans="26:86" x14ac:dyDescent="0.5">
      <c r="Z1020" s="31">
        <v>44575</v>
      </c>
      <c r="AA1020" s="32">
        <v>68.83</v>
      </c>
      <c r="AB1020" s="7">
        <f t="shared" si="110"/>
        <v>62.97865671641793</v>
      </c>
      <c r="CC1020" s="31">
        <v>44575</v>
      </c>
      <c r="CD1020" s="32">
        <v>68.83</v>
      </c>
      <c r="CE1020" s="7">
        <f t="shared" si="111"/>
        <v>64.002281048634885</v>
      </c>
      <c r="CF1020" s="131"/>
      <c r="CG1020" s="7">
        <f t="shared" si="112"/>
        <v>9.6339692960580408</v>
      </c>
      <c r="CH1020" s="7">
        <f t="shared" si="113"/>
        <v>73.636250344692925</v>
      </c>
    </row>
    <row r="1021" spans="26:86" x14ac:dyDescent="0.5">
      <c r="Z1021" s="31">
        <v>44579</v>
      </c>
      <c r="AA1021" s="32">
        <v>67.650000000000006</v>
      </c>
      <c r="AB1021" s="7">
        <f t="shared" si="110"/>
        <v>63.076368159204002</v>
      </c>
      <c r="CC1021" s="31">
        <v>44579</v>
      </c>
      <c r="CD1021" s="32">
        <v>67.650000000000006</v>
      </c>
      <c r="CE1021" s="7">
        <f t="shared" si="111"/>
        <v>64.038576759593738</v>
      </c>
      <c r="CF1021" s="131"/>
      <c r="CG1021" s="7">
        <f t="shared" si="112"/>
        <v>9.5836176795877677</v>
      </c>
      <c r="CH1021" s="7">
        <f t="shared" si="113"/>
        <v>73.622194439181499</v>
      </c>
    </row>
    <row r="1022" spans="26:86" x14ac:dyDescent="0.5">
      <c r="Z1022" s="31">
        <v>44580</v>
      </c>
      <c r="AA1022" s="32">
        <v>67.05</v>
      </c>
      <c r="AB1022" s="7">
        <f t="shared" si="110"/>
        <v>63.172736318407978</v>
      </c>
      <c r="CC1022" s="31">
        <v>44580</v>
      </c>
      <c r="CD1022" s="32">
        <v>67.05</v>
      </c>
      <c r="CE1022" s="7">
        <f t="shared" si="111"/>
        <v>64.068541169946045</v>
      </c>
      <c r="CF1022" s="131"/>
      <c r="CG1022" s="7">
        <f t="shared" si="112"/>
        <v>9.5268380378166597</v>
      </c>
      <c r="CH1022" s="7">
        <f t="shared" si="113"/>
        <v>73.595379207762704</v>
      </c>
    </row>
    <row r="1023" spans="26:86" x14ac:dyDescent="0.5">
      <c r="Z1023" s="31">
        <v>44581</v>
      </c>
      <c r="AA1023" s="32">
        <v>67</v>
      </c>
      <c r="AB1023" s="7">
        <f t="shared" si="110"/>
        <v>63.26825870646767</v>
      </c>
      <c r="CC1023" s="31">
        <v>44581</v>
      </c>
      <c r="CD1023" s="32">
        <v>67</v>
      </c>
      <c r="CE1023" s="7">
        <f t="shared" si="111"/>
        <v>64.097709914523705</v>
      </c>
      <c r="CF1023" s="131"/>
      <c r="CG1023" s="7">
        <f t="shared" si="112"/>
        <v>9.4691753836446892</v>
      </c>
      <c r="CH1023" s="7">
        <f t="shared" si="113"/>
        <v>73.566885298168387</v>
      </c>
    </row>
    <row r="1024" spans="26:86" x14ac:dyDescent="0.5">
      <c r="Z1024" s="31">
        <v>44582</v>
      </c>
      <c r="AA1024" s="32">
        <v>65.900000000000006</v>
      </c>
      <c r="AB1024" s="7">
        <f t="shared" si="110"/>
        <v>63.362039800995035</v>
      </c>
      <c r="CC1024" s="31">
        <v>44582</v>
      </c>
      <c r="CD1024" s="32">
        <v>65.900000000000006</v>
      </c>
      <c r="CE1024" s="7">
        <f t="shared" si="111"/>
        <v>64.11564314920507</v>
      </c>
      <c r="CF1024" s="131"/>
      <c r="CG1024" s="7">
        <f t="shared" si="112"/>
        <v>9.4002080683746314</v>
      </c>
      <c r="CH1024" s="7">
        <f t="shared" si="113"/>
        <v>73.515851217579694</v>
      </c>
    </row>
    <row r="1025" spans="26:86" x14ac:dyDescent="0.5">
      <c r="Z1025" s="31">
        <v>44585</v>
      </c>
      <c r="AA1025" s="32">
        <v>65.349999999999994</v>
      </c>
      <c r="AB1025" s="7">
        <f t="shared" si="110"/>
        <v>63.45552238805972</v>
      </c>
      <c r="CC1025" s="31">
        <v>44585</v>
      </c>
      <c r="CD1025" s="32">
        <v>65.349999999999994</v>
      </c>
      <c r="CE1025" s="7">
        <f t="shared" si="111"/>
        <v>64.127925306924425</v>
      </c>
      <c r="CF1025" s="131"/>
      <c r="CG1025" s="7">
        <f t="shared" si="112"/>
        <v>9.3255241832359914</v>
      </c>
      <c r="CH1025" s="7">
        <f t="shared" si="113"/>
        <v>73.453449490160409</v>
      </c>
    </row>
    <row r="1026" spans="26:86" x14ac:dyDescent="0.5">
      <c r="Z1026" s="31">
        <v>44586</v>
      </c>
      <c r="AA1026" s="32">
        <v>64.150000000000006</v>
      </c>
      <c r="AB1026" s="7">
        <f t="shared" si="110"/>
        <v>63.540696517412947</v>
      </c>
      <c r="CC1026" s="31">
        <v>44586</v>
      </c>
      <c r="CD1026" s="32">
        <v>64.150000000000006</v>
      </c>
      <c r="CE1026" s="7">
        <f t="shared" si="111"/>
        <v>64.128144955611745</v>
      </c>
      <c r="CF1026" s="131"/>
      <c r="CG1026" s="7">
        <f t="shared" si="112"/>
        <v>9.2387956190504283</v>
      </c>
      <c r="CH1026" s="7">
        <f t="shared" si="113"/>
        <v>73.366940574662181</v>
      </c>
    </row>
    <row r="1027" spans="26:86" x14ac:dyDescent="0.5">
      <c r="Z1027" s="31">
        <v>44587</v>
      </c>
      <c r="AA1027" s="32">
        <v>63.55</v>
      </c>
      <c r="AB1027" s="7">
        <f t="shared" si="110"/>
        <v>63.620248756218913</v>
      </c>
      <c r="CC1027" s="31">
        <v>44587</v>
      </c>
      <c r="CD1027" s="32">
        <v>63.55</v>
      </c>
      <c r="CE1027" s="7">
        <f t="shared" si="111"/>
        <v>64.122392269486255</v>
      </c>
      <c r="CF1027" s="131"/>
      <c r="CG1027" s="7">
        <f t="shared" si="112"/>
        <v>9.1461683118338115</v>
      </c>
      <c r="CH1027" s="7">
        <f t="shared" si="113"/>
        <v>73.26856058132006</v>
      </c>
    </row>
    <row r="1028" spans="26:86" x14ac:dyDescent="0.5">
      <c r="Z1028" s="31">
        <v>44588</v>
      </c>
      <c r="AA1028" s="32">
        <v>66.23</v>
      </c>
      <c r="AB1028" s="7">
        <f t="shared" si="110"/>
        <v>63.714079601990065</v>
      </c>
      <c r="CC1028" s="31">
        <v>44588</v>
      </c>
      <c r="CD1028" s="32">
        <v>66.23</v>
      </c>
      <c r="CE1028" s="7">
        <f t="shared" si="111"/>
        <v>64.143363490685402</v>
      </c>
      <c r="CF1028" s="131"/>
      <c r="CG1028" s="7">
        <f t="shared" si="112"/>
        <v>9.0801956957758634</v>
      </c>
      <c r="CH1028" s="7">
        <f t="shared" si="113"/>
        <v>73.223559186461273</v>
      </c>
    </row>
    <row r="1029" spans="26:86" x14ac:dyDescent="0.5">
      <c r="Z1029" s="31">
        <v>44589</v>
      </c>
      <c r="AA1029" s="32">
        <v>68.16</v>
      </c>
      <c r="AB1029" s="7">
        <f t="shared" si="110"/>
        <v>63.807064676616932</v>
      </c>
      <c r="CC1029" s="31">
        <v>44589</v>
      </c>
      <c r="CD1029" s="32">
        <v>68.16</v>
      </c>
      <c r="CE1029" s="7">
        <f t="shared" si="111"/>
        <v>64.183330023116397</v>
      </c>
      <c r="CF1029" s="131"/>
      <c r="CG1029" s="7">
        <f t="shared" si="112"/>
        <v>9.0331582791351366</v>
      </c>
      <c r="CH1029" s="7">
        <f t="shared" si="113"/>
        <v>73.216488302251534</v>
      </c>
    </row>
    <row r="1030" spans="26:86" x14ac:dyDescent="0.5">
      <c r="Z1030" s="31">
        <v>44592</v>
      </c>
      <c r="AA1030" s="32">
        <v>70</v>
      </c>
      <c r="AB1030" s="7">
        <f t="shared" si="110"/>
        <v>63.905373134328386</v>
      </c>
      <c r="CC1030" s="31">
        <v>44592</v>
      </c>
      <c r="CD1030" s="32">
        <v>70</v>
      </c>
      <c r="CE1030" s="7">
        <f t="shared" si="111"/>
        <v>64.241207336319221</v>
      </c>
      <c r="CF1030" s="131"/>
      <c r="CG1030" s="7">
        <f t="shared" si="112"/>
        <v>9.0039191605932061</v>
      </c>
      <c r="CH1030" s="7">
        <f t="shared" si="113"/>
        <v>73.245126496912434</v>
      </c>
    </row>
    <row r="1031" spans="26:86" x14ac:dyDescent="0.5">
      <c r="Z1031" s="31">
        <v>44593</v>
      </c>
      <c r="AA1031" s="32">
        <v>70.650000000000006</v>
      </c>
      <c r="AB1031" s="7">
        <f t="shared" si="110"/>
        <v>64.000298507462716</v>
      </c>
      <c r="CC1031" s="31">
        <v>44593</v>
      </c>
      <c r="CD1031" s="32">
        <v>70.650000000000006</v>
      </c>
      <c r="CE1031" s="7">
        <f t="shared" si="111"/>
        <v>64.304976417549881</v>
      </c>
      <c r="CF1031" s="131"/>
      <c r="CG1031" s="7">
        <f t="shared" si="112"/>
        <v>8.9804941091697685</v>
      </c>
      <c r="CH1031" s="7">
        <f t="shared" si="113"/>
        <v>73.285470526719649</v>
      </c>
    </row>
    <row r="1032" spans="26:86" x14ac:dyDescent="0.5">
      <c r="Z1032" s="31">
        <v>44594</v>
      </c>
      <c r="AA1032" s="32">
        <v>71.03</v>
      </c>
      <c r="AB1032" s="7">
        <f t="shared" si="110"/>
        <v>64.097512437810963</v>
      </c>
      <c r="CC1032" s="31">
        <v>44594</v>
      </c>
      <c r="CD1032" s="32">
        <v>71.03</v>
      </c>
      <c r="CE1032" s="7">
        <f t="shared" si="111"/>
        <v>64.371892075086706</v>
      </c>
      <c r="CF1032" s="131"/>
      <c r="CG1032" s="7">
        <f t="shared" si="112"/>
        <v>8.9601159345729471</v>
      </c>
      <c r="CH1032" s="7">
        <f t="shared" si="113"/>
        <v>73.33200800965966</v>
      </c>
    </row>
    <row r="1033" spans="26:86" x14ac:dyDescent="0.5">
      <c r="Z1033" s="31">
        <v>44595</v>
      </c>
      <c r="AA1033" s="32">
        <v>68.98</v>
      </c>
      <c r="AB1033" s="7">
        <f t="shared" si="110"/>
        <v>64.185373134328373</v>
      </c>
      <c r="CC1033" s="31">
        <v>44595</v>
      </c>
      <c r="CD1033" s="32">
        <v>68.98</v>
      </c>
      <c r="CE1033" s="7">
        <f t="shared" si="111"/>
        <v>64.417743895235105</v>
      </c>
      <c r="CF1033" s="131"/>
      <c r="CG1033" s="7">
        <f t="shared" si="112"/>
        <v>8.9186682821460721</v>
      </c>
      <c r="CH1033" s="7">
        <f t="shared" si="113"/>
        <v>73.336412177381177</v>
      </c>
    </row>
    <row r="1034" spans="26:86" x14ac:dyDescent="0.5">
      <c r="Z1034" s="31">
        <v>44596</v>
      </c>
      <c r="AA1034" s="32">
        <v>70.33</v>
      </c>
      <c r="AB1034" s="7">
        <f t="shared" si="110"/>
        <v>64.275074626865688</v>
      </c>
      <c r="CC1034" s="31">
        <v>44596</v>
      </c>
      <c r="CD1034" s="32">
        <v>70.33</v>
      </c>
      <c r="CE1034" s="7">
        <f t="shared" si="111"/>
        <v>64.47657231418799</v>
      </c>
      <c r="CF1034" s="131"/>
      <c r="CG1034" s="7">
        <f t="shared" si="112"/>
        <v>8.8901733278275543</v>
      </c>
      <c r="CH1034" s="7">
        <f t="shared" si="113"/>
        <v>73.366745642015545</v>
      </c>
    </row>
    <row r="1035" spans="26:86" x14ac:dyDescent="0.5">
      <c r="Z1035" s="31">
        <v>44599</v>
      </c>
      <c r="AA1035" s="32">
        <v>70.88</v>
      </c>
      <c r="AB1035" s="7">
        <f t="shared" si="110"/>
        <v>64.365472636815923</v>
      </c>
      <c r="CC1035" s="31">
        <v>44599</v>
      </c>
      <c r="CD1035" s="32">
        <v>70.88</v>
      </c>
      <c r="CE1035" s="7">
        <f t="shared" si="111"/>
        <v>64.540288012554285</v>
      </c>
      <c r="CF1035" s="131"/>
      <c r="CG1035" s="7">
        <f t="shared" si="112"/>
        <v>8.8665350595226329</v>
      </c>
      <c r="CH1035" s="7">
        <f t="shared" si="113"/>
        <v>73.406823072076918</v>
      </c>
    </row>
    <row r="1036" spans="26:86" x14ac:dyDescent="0.5">
      <c r="Z1036" s="31">
        <v>44600</v>
      </c>
      <c r="AA1036" s="32">
        <v>67.599999999999994</v>
      </c>
      <c r="AB1036" s="7">
        <f t="shared" ref="AB1036:AB1099" si="114">AVERAGE(AA836:AA1036)</f>
        <v>64.437164179104485</v>
      </c>
      <c r="CC1036" s="31">
        <v>44600</v>
      </c>
      <c r="CD1036" s="32">
        <v>67.599999999999994</v>
      </c>
      <c r="CE1036" s="7">
        <f t="shared" si="111"/>
        <v>64.570732907951751</v>
      </c>
      <c r="CF1036" s="131"/>
      <c r="CG1036" s="7">
        <f t="shared" si="112"/>
        <v>8.8097818332676354</v>
      </c>
      <c r="CH1036" s="7">
        <f t="shared" si="113"/>
        <v>73.380514741219386</v>
      </c>
    </row>
    <row r="1037" spans="26:86" x14ac:dyDescent="0.5">
      <c r="Z1037" s="31">
        <v>44601</v>
      </c>
      <c r="AA1037" s="32">
        <v>69.87</v>
      </c>
      <c r="AB1037" s="7">
        <f t="shared" si="114"/>
        <v>64.513482587064686</v>
      </c>
      <c r="CC1037" s="31">
        <v>44601</v>
      </c>
      <c r="CD1037" s="32">
        <v>69.87</v>
      </c>
      <c r="CE1037" s="7">
        <f t="shared" ref="CE1037:CE1100" si="115">CD1037*$CE$1+CE1036*(1-$CE$1)</f>
        <v>64.623461933743286</v>
      </c>
      <c r="CF1037" s="131"/>
      <c r="CG1037" s="7">
        <f t="shared" si="112"/>
        <v>8.7754209932643334</v>
      </c>
      <c r="CH1037" s="7">
        <f t="shared" si="113"/>
        <v>73.39888292700762</v>
      </c>
    </row>
    <row r="1038" spans="26:86" x14ac:dyDescent="0.5">
      <c r="Z1038" s="31">
        <v>44602</v>
      </c>
      <c r="AA1038" s="32">
        <v>69.67</v>
      </c>
      <c r="AB1038" s="7">
        <f t="shared" si="114"/>
        <v>64.585621890547273</v>
      </c>
      <c r="CC1038" s="31">
        <v>44602</v>
      </c>
      <c r="CD1038" s="32">
        <v>69.67</v>
      </c>
      <c r="CE1038" s="7">
        <f t="shared" si="115"/>
        <v>64.673676242860267</v>
      </c>
      <c r="CF1038" s="131"/>
      <c r="CG1038" s="7">
        <f t="shared" si="112"/>
        <v>8.7386941984005162</v>
      </c>
      <c r="CH1038" s="7">
        <f t="shared" si="113"/>
        <v>73.412370441260776</v>
      </c>
    </row>
    <row r="1039" spans="26:86" x14ac:dyDescent="0.5">
      <c r="Z1039" s="31">
        <v>44603</v>
      </c>
      <c r="AA1039" s="32">
        <v>65.67</v>
      </c>
      <c r="AB1039" s="7">
        <f t="shared" si="114"/>
        <v>64.63666666666667</v>
      </c>
      <c r="CC1039" s="31">
        <v>44603</v>
      </c>
      <c r="CD1039" s="32">
        <v>65.67</v>
      </c>
      <c r="CE1039" s="7">
        <f t="shared" si="115"/>
        <v>64.683589912085537</v>
      </c>
      <c r="CF1039" s="131"/>
      <c r="CG1039" s="7">
        <f t="shared" si="112"/>
        <v>8.6620239410366651</v>
      </c>
      <c r="CH1039" s="7">
        <f t="shared" si="113"/>
        <v>73.345613853122202</v>
      </c>
    </row>
    <row r="1040" spans="26:86" x14ac:dyDescent="0.5">
      <c r="Z1040" s="31">
        <v>44606</v>
      </c>
      <c r="AA1040" s="32">
        <v>65.63</v>
      </c>
      <c r="AB1040" s="7">
        <f t="shared" si="114"/>
        <v>64.686915422885576</v>
      </c>
      <c r="CC1040" s="31">
        <v>44606</v>
      </c>
      <c r="CD1040" s="32">
        <v>65.63</v>
      </c>
      <c r="CE1040" s="7">
        <f t="shared" si="115"/>
        <v>64.693006927885691</v>
      </c>
      <c r="CF1040" s="131"/>
      <c r="CG1040" s="7">
        <f t="shared" si="112"/>
        <v>8.5852185742314759</v>
      </c>
      <c r="CH1040" s="7">
        <f t="shared" si="113"/>
        <v>73.278225502117166</v>
      </c>
    </row>
    <row r="1041" spans="26:86" x14ac:dyDescent="0.5">
      <c r="Z1041" s="31">
        <v>44607</v>
      </c>
      <c r="AA1041" s="32">
        <v>67.58</v>
      </c>
      <c r="AB1041" s="7">
        <f t="shared" si="114"/>
        <v>64.747661691542277</v>
      </c>
      <c r="CC1041" s="31">
        <v>44607</v>
      </c>
      <c r="CD1041" s="32">
        <v>67.58</v>
      </c>
      <c r="CE1041" s="7">
        <f t="shared" si="115"/>
        <v>64.721733227110704</v>
      </c>
      <c r="CF1041" s="131"/>
      <c r="CG1041" s="7">
        <f t="shared" si="112"/>
        <v>8.5279759845222642</v>
      </c>
      <c r="CH1041" s="7">
        <f t="shared" si="113"/>
        <v>73.249709211632961</v>
      </c>
    </row>
    <row r="1042" spans="26:86" x14ac:dyDescent="0.5">
      <c r="Z1042" s="31">
        <v>44608</v>
      </c>
      <c r="AA1042" s="32">
        <v>67.959999999999994</v>
      </c>
      <c r="AB1042" s="7">
        <f t="shared" si="114"/>
        <v>64.811791044776115</v>
      </c>
      <c r="CC1042" s="31">
        <v>44608</v>
      </c>
      <c r="CD1042" s="32">
        <v>67.959999999999994</v>
      </c>
      <c r="CE1042" s="7">
        <f t="shared" si="115"/>
        <v>64.753954787039959</v>
      </c>
      <c r="CF1042" s="131"/>
      <c r="CG1042" s="7">
        <f t="shared" si="112"/>
        <v>8.4744459643302434</v>
      </c>
      <c r="CH1042" s="7">
        <f t="shared" si="113"/>
        <v>73.228400751370202</v>
      </c>
    </row>
    <row r="1043" spans="26:86" x14ac:dyDescent="0.5">
      <c r="Z1043" s="31">
        <v>44609</v>
      </c>
      <c r="AA1043" s="32">
        <v>65.23</v>
      </c>
      <c r="AB1043" s="7">
        <f t="shared" si="114"/>
        <v>64.862686567164161</v>
      </c>
      <c r="CC1043" s="31">
        <v>44609</v>
      </c>
      <c r="CD1043" s="32">
        <v>65.23</v>
      </c>
      <c r="CE1043" s="7">
        <f t="shared" si="115"/>
        <v>64.758691555328127</v>
      </c>
      <c r="CF1043" s="131"/>
      <c r="CG1043" s="7">
        <f t="shared" si="112"/>
        <v>8.3937779789422464</v>
      </c>
      <c r="CH1043" s="7">
        <f t="shared" si="113"/>
        <v>73.152469534270381</v>
      </c>
    </row>
    <row r="1044" spans="26:86" x14ac:dyDescent="0.5">
      <c r="Z1044" s="31">
        <v>44610</v>
      </c>
      <c r="AA1044" s="32">
        <v>64.17</v>
      </c>
      <c r="AB1044" s="7">
        <f t="shared" si="114"/>
        <v>64.900149253731328</v>
      </c>
      <c r="CC1044" s="31">
        <v>44610</v>
      </c>
      <c r="CD1044" s="32">
        <v>64.17</v>
      </c>
      <c r="CE1044" s="7">
        <f t="shared" si="115"/>
        <v>64.752833927911922</v>
      </c>
      <c r="CF1044" s="131"/>
      <c r="CG1044" s="7">
        <f t="shared" ref="CG1044:CG1107" si="116">CE1044-AVERAGE(CE844:CE1044)</f>
        <v>8.3029926333434858</v>
      </c>
      <c r="CH1044" s="7">
        <f t="shared" ref="CH1044:CH1107" si="117">CE1044+CG1044</f>
        <v>73.055826561255401</v>
      </c>
    </row>
    <row r="1045" spans="26:86" x14ac:dyDescent="0.5">
      <c r="Z1045" s="31">
        <v>44614</v>
      </c>
      <c r="AA1045" s="32">
        <v>63.2</v>
      </c>
      <c r="AB1045" s="7">
        <f t="shared" si="114"/>
        <v>64.930049751243772</v>
      </c>
      <c r="CC1045" s="31">
        <v>44614</v>
      </c>
      <c r="CD1045" s="32">
        <v>63.2</v>
      </c>
      <c r="CE1045" s="7">
        <f t="shared" si="115"/>
        <v>64.737382844052107</v>
      </c>
      <c r="CF1045" s="131"/>
      <c r="CG1045" s="7">
        <f t="shared" si="116"/>
        <v>8.2031613658351503</v>
      </c>
      <c r="CH1045" s="7">
        <f t="shared" si="117"/>
        <v>72.940544209887264</v>
      </c>
    </row>
    <row r="1046" spans="26:86" x14ac:dyDescent="0.5">
      <c r="Z1046" s="31">
        <v>44615</v>
      </c>
      <c r="AA1046" s="32">
        <v>62.1</v>
      </c>
      <c r="AB1046" s="7">
        <f t="shared" si="114"/>
        <v>64.949353233830834</v>
      </c>
      <c r="CC1046" s="31">
        <v>44615</v>
      </c>
      <c r="CD1046" s="32">
        <v>62.1</v>
      </c>
      <c r="CE1046" s="7">
        <f t="shared" si="115"/>
        <v>64.711140228688407</v>
      </c>
      <c r="CF1046" s="131"/>
      <c r="CG1046" s="7">
        <f t="shared" si="116"/>
        <v>8.0931860961867415</v>
      </c>
      <c r="CH1046" s="7">
        <f t="shared" si="117"/>
        <v>72.804326324875149</v>
      </c>
    </row>
    <row r="1047" spans="26:86" x14ac:dyDescent="0.5">
      <c r="Z1047" s="31">
        <v>44616</v>
      </c>
      <c r="AA1047" s="32">
        <v>62.16</v>
      </c>
      <c r="AB1047" s="7">
        <f t="shared" si="114"/>
        <v>64.971890547263669</v>
      </c>
      <c r="CC1047" s="31">
        <v>44616</v>
      </c>
      <c r="CD1047" s="32">
        <v>62.16</v>
      </c>
      <c r="CE1047" s="7">
        <f t="shared" si="115"/>
        <v>64.685755748800958</v>
      </c>
      <c r="CF1047" s="131"/>
      <c r="CG1047" s="7">
        <f t="shared" si="116"/>
        <v>7.9846778708787767</v>
      </c>
      <c r="CH1047" s="7">
        <f t="shared" si="117"/>
        <v>72.670433619679727</v>
      </c>
    </row>
    <row r="1048" spans="26:86" x14ac:dyDescent="0.5">
      <c r="Z1048" s="31">
        <v>44617</v>
      </c>
      <c r="AA1048" s="32">
        <v>65.67</v>
      </c>
      <c r="AB1048" s="7">
        <f t="shared" si="114"/>
        <v>65.01109452736317</v>
      </c>
      <c r="CC1048" s="31">
        <v>44617</v>
      </c>
      <c r="CD1048" s="32">
        <v>65.67</v>
      </c>
      <c r="CE1048" s="7">
        <f t="shared" si="115"/>
        <v>64.695549223937263</v>
      </c>
      <c r="CF1048" s="131"/>
      <c r="CG1048" s="7">
        <f t="shared" si="116"/>
        <v>7.9117846131848211</v>
      </c>
      <c r="CH1048" s="7">
        <f t="shared" si="117"/>
        <v>72.607333837122084</v>
      </c>
    </row>
    <row r="1049" spans="26:86" x14ac:dyDescent="0.5">
      <c r="Z1049" s="31">
        <v>44620</v>
      </c>
      <c r="AA1049" s="32">
        <v>65.260000000000005</v>
      </c>
      <c r="AB1049" s="7">
        <f t="shared" si="114"/>
        <v>65.058358208955212</v>
      </c>
      <c r="CC1049" s="31">
        <v>44620</v>
      </c>
      <c r="CD1049" s="32">
        <v>65.260000000000005</v>
      </c>
      <c r="CE1049" s="7">
        <f t="shared" si="115"/>
        <v>64.701165649569731</v>
      </c>
      <c r="CF1049" s="131"/>
      <c r="CG1049" s="7">
        <f t="shared" si="116"/>
        <v>7.8350667741585411</v>
      </c>
      <c r="CH1049" s="7">
        <f t="shared" si="117"/>
        <v>72.536232423728279</v>
      </c>
    </row>
    <row r="1050" spans="26:86" x14ac:dyDescent="0.5">
      <c r="Z1050" s="31">
        <v>44621</v>
      </c>
      <c r="AA1050" s="32">
        <v>62.4</v>
      </c>
      <c r="AB1050" s="7">
        <f t="shared" si="114"/>
        <v>65.089203980099484</v>
      </c>
      <c r="CC1050" s="31">
        <v>44621</v>
      </c>
      <c r="CD1050" s="32">
        <v>62.4</v>
      </c>
      <c r="CE1050" s="7">
        <f t="shared" si="115"/>
        <v>64.678268478927237</v>
      </c>
      <c r="CF1050" s="131"/>
      <c r="CG1050" s="7">
        <f t="shared" si="116"/>
        <v>7.7303476621758662</v>
      </c>
      <c r="CH1050" s="7">
        <f t="shared" si="117"/>
        <v>72.408616141103096</v>
      </c>
    </row>
    <row r="1051" spans="26:86" x14ac:dyDescent="0.5">
      <c r="Z1051" s="31">
        <v>44622</v>
      </c>
      <c r="AA1051" s="32">
        <v>64.930000000000007</v>
      </c>
      <c r="AB1051" s="7">
        <f t="shared" si="114"/>
        <v>65.126567164179093</v>
      </c>
      <c r="CC1051" s="31">
        <v>44622</v>
      </c>
      <c r="CD1051" s="32">
        <v>64.930000000000007</v>
      </c>
      <c r="CE1051" s="7">
        <f t="shared" si="115"/>
        <v>64.680773270181703</v>
      </c>
      <c r="CF1051" s="131"/>
      <c r="CG1051" s="7">
        <f t="shared" si="116"/>
        <v>7.6514728877842799</v>
      </c>
      <c r="CH1051" s="7">
        <f t="shared" si="117"/>
        <v>72.332246157965983</v>
      </c>
    </row>
    <row r="1052" spans="26:86" x14ac:dyDescent="0.5">
      <c r="Z1052" s="31">
        <v>44623</v>
      </c>
      <c r="AA1052" s="32">
        <v>64.569999999999993</v>
      </c>
      <c r="AB1052" s="7">
        <f t="shared" si="114"/>
        <v>65.162338308457691</v>
      </c>
      <c r="CC1052" s="31">
        <v>44623</v>
      </c>
      <c r="CD1052" s="32">
        <v>64.569999999999993</v>
      </c>
      <c r="CE1052" s="7">
        <f t="shared" si="115"/>
        <v>64.679671048587863</v>
      </c>
      <c r="CF1052" s="131"/>
      <c r="CG1052" s="7">
        <f t="shared" si="116"/>
        <v>7.5694449156823751</v>
      </c>
      <c r="CH1052" s="7">
        <f t="shared" si="117"/>
        <v>72.249115964270231</v>
      </c>
    </row>
    <row r="1053" spans="26:86" x14ac:dyDescent="0.5">
      <c r="Z1053" s="31">
        <v>44624</v>
      </c>
      <c r="AA1053" s="32">
        <v>63.48</v>
      </c>
      <c r="AB1053" s="7">
        <f t="shared" si="114"/>
        <v>65.194626865671623</v>
      </c>
      <c r="CC1053" s="31">
        <v>44624</v>
      </c>
      <c r="CD1053" s="32">
        <v>63.48</v>
      </c>
      <c r="CE1053" s="7">
        <f t="shared" si="115"/>
        <v>64.667734023228775</v>
      </c>
      <c r="CF1053" s="131"/>
      <c r="CG1053" s="7">
        <f t="shared" si="116"/>
        <v>7.4770660919872896</v>
      </c>
      <c r="CH1053" s="7">
        <f t="shared" si="117"/>
        <v>72.144800115216071</v>
      </c>
    </row>
    <row r="1054" spans="26:86" x14ac:dyDescent="0.5">
      <c r="Z1054" s="31">
        <v>44627</v>
      </c>
      <c r="AA1054" s="32">
        <v>58.29</v>
      </c>
      <c r="AB1054" s="7">
        <f t="shared" si="114"/>
        <v>65.201094527363168</v>
      </c>
      <c r="CC1054" s="31">
        <v>44627</v>
      </c>
      <c r="CD1054" s="32">
        <v>58.29</v>
      </c>
      <c r="CE1054" s="7">
        <f t="shared" si="115"/>
        <v>64.604273983196649</v>
      </c>
      <c r="CF1054" s="131"/>
      <c r="CG1054" s="7">
        <f t="shared" si="116"/>
        <v>7.3339003146803066</v>
      </c>
      <c r="CH1054" s="7">
        <f t="shared" si="117"/>
        <v>71.938174297876955</v>
      </c>
    </row>
    <row r="1055" spans="26:86" x14ac:dyDescent="0.5">
      <c r="Z1055" s="31">
        <v>44628</v>
      </c>
      <c r="AA1055" s="32">
        <v>60.02</v>
      </c>
      <c r="AB1055" s="7">
        <f t="shared" si="114"/>
        <v>65.21726368159203</v>
      </c>
      <c r="CC1055" s="31">
        <v>44628</v>
      </c>
      <c r="CD1055" s="32">
        <v>60.02</v>
      </c>
      <c r="CE1055" s="7">
        <f t="shared" si="115"/>
        <v>64.558659316697174</v>
      </c>
      <c r="CF1055" s="131"/>
      <c r="CG1055" s="7">
        <f t="shared" si="116"/>
        <v>7.2092121157124183</v>
      </c>
      <c r="CH1055" s="7">
        <f t="shared" si="117"/>
        <v>71.767871432409592</v>
      </c>
    </row>
    <row r="1056" spans="26:86" x14ac:dyDescent="0.5">
      <c r="Z1056" s="31">
        <v>44629</v>
      </c>
      <c r="AA1056" s="32">
        <v>63.29</v>
      </c>
      <c r="AB1056" s="7">
        <f t="shared" si="114"/>
        <v>65.246417910447761</v>
      </c>
      <c r="CC1056" s="31">
        <v>44629</v>
      </c>
      <c r="CD1056" s="32">
        <v>63.29</v>
      </c>
      <c r="CE1056" s="7">
        <f t="shared" si="115"/>
        <v>64.546035840909141</v>
      </c>
      <c r="CF1056" s="131"/>
      <c r="CG1056" s="7">
        <f t="shared" si="116"/>
        <v>7.1180118169446516</v>
      </c>
      <c r="CH1056" s="7">
        <f t="shared" si="117"/>
        <v>71.664047657853786</v>
      </c>
    </row>
    <row r="1057" spans="26:86" x14ac:dyDescent="0.5">
      <c r="Z1057" s="31">
        <v>44630</v>
      </c>
      <c r="AA1057" s="32">
        <v>62.07</v>
      </c>
      <c r="AB1057" s="7">
        <f t="shared" si="114"/>
        <v>65.269452736318399</v>
      </c>
      <c r="CC1057" s="31">
        <v>44630</v>
      </c>
      <c r="CD1057" s="32">
        <v>62.07</v>
      </c>
      <c r="CE1057" s="7">
        <f t="shared" si="115"/>
        <v>64.521398668362778</v>
      </c>
      <c r="CF1057" s="131"/>
      <c r="CG1057" s="7">
        <f t="shared" si="116"/>
        <v>7.0153504781062068</v>
      </c>
      <c r="CH1057" s="7">
        <f t="shared" si="117"/>
        <v>71.536749146468992</v>
      </c>
    </row>
    <row r="1058" spans="26:86" x14ac:dyDescent="0.5">
      <c r="Z1058" s="31">
        <v>44631</v>
      </c>
      <c r="AA1058" s="32">
        <v>63.05</v>
      </c>
      <c r="AB1058" s="7">
        <f t="shared" si="114"/>
        <v>65.301442786069629</v>
      </c>
      <c r="CC1058" s="31">
        <v>44631</v>
      </c>
      <c r="CD1058" s="32">
        <v>63.05</v>
      </c>
      <c r="CE1058" s="7">
        <f t="shared" si="115"/>
        <v>64.506757885593004</v>
      </c>
      <c r="CF1058" s="131"/>
      <c r="CG1058" s="7">
        <f t="shared" si="116"/>
        <v>6.9231435799552159</v>
      </c>
      <c r="CH1058" s="7">
        <f t="shared" si="117"/>
        <v>71.429901465548227</v>
      </c>
    </row>
    <row r="1059" spans="26:86" x14ac:dyDescent="0.5">
      <c r="Z1059" s="31">
        <v>44634</v>
      </c>
      <c r="AA1059" s="32">
        <v>59.41</v>
      </c>
      <c r="AB1059" s="7">
        <f t="shared" si="114"/>
        <v>65.311940298507437</v>
      </c>
      <c r="CC1059" s="31">
        <v>44634</v>
      </c>
      <c r="CD1059" s="32">
        <v>59.41</v>
      </c>
      <c r="CE1059" s="7">
        <f t="shared" si="115"/>
        <v>64.456043876781138</v>
      </c>
      <c r="CF1059" s="131"/>
      <c r="CG1059" s="7">
        <f t="shared" si="116"/>
        <v>6.7955308050451393</v>
      </c>
      <c r="CH1059" s="7">
        <f t="shared" si="117"/>
        <v>71.25157468182627</v>
      </c>
    </row>
    <row r="1060" spans="26:86" x14ac:dyDescent="0.5">
      <c r="Z1060" s="31">
        <v>44635</v>
      </c>
      <c r="AA1060" s="32">
        <v>59.55</v>
      </c>
      <c r="AB1060" s="7">
        <f t="shared" si="114"/>
        <v>65.320298507462667</v>
      </c>
      <c r="CC1060" s="31">
        <v>44635</v>
      </c>
      <c r="CD1060" s="32">
        <v>59.55</v>
      </c>
      <c r="CE1060" s="7">
        <f t="shared" si="115"/>
        <v>64.407227519798241</v>
      </c>
      <c r="CF1060" s="131"/>
      <c r="CG1060" s="7">
        <f t="shared" si="116"/>
        <v>6.6704976775574991</v>
      </c>
      <c r="CH1060" s="7">
        <f t="shared" si="117"/>
        <v>71.077725197355733</v>
      </c>
    </row>
    <row r="1061" spans="26:86" x14ac:dyDescent="0.5">
      <c r="Z1061" s="31">
        <v>44636</v>
      </c>
      <c r="AA1061" s="32">
        <v>62.28</v>
      </c>
      <c r="AB1061" s="7">
        <f t="shared" si="114"/>
        <v>65.344875621890523</v>
      </c>
      <c r="CC1061" s="31">
        <v>44636</v>
      </c>
      <c r="CD1061" s="32">
        <v>62.28</v>
      </c>
      <c r="CE1061" s="7">
        <f t="shared" si="115"/>
        <v>64.386061076815182</v>
      </c>
      <c r="CF1061" s="131"/>
      <c r="CG1061" s="7">
        <f t="shared" si="116"/>
        <v>6.5736282914933426</v>
      </c>
      <c r="CH1061" s="7">
        <f t="shared" si="117"/>
        <v>70.959689368308517</v>
      </c>
    </row>
    <row r="1062" spans="26:86" x14ac:dyDescent="0.5">
      <c r="Z1062" s="31">
        <v>44637</v>
      </c>
      <c r="AA1062" s="32">
        <v>61.58</v>
      </c>
      <c r="AB1062" s="7">
        <f t="shared" si="114"/>
        <v>65.369502487562173</v>
      </c>
      <c r="CC1062" s="31">
        <v>44637</v>
      </c>
      <c r="CD1062" s="32">
        <v>61.58</v>
      </c>
      <c r="CE1062" s="7">
        <f t="shared" si="115"/>
        <v>64.358140071075724</v>
      </c>
      <c r="CF1062" s="131"/>
      <c r="CG1062" s="7">
        <f t="shared" si="116"/>
        <v>6.4705125623485102</v>
      </c>
      <c r="CH1062" s="7">
        <f t="shared" si="117"/>
        <v>70.828652633424241</v>
      </c>
    </row>
    <row r="1063" spans="26:86" x14ac:dyDescent="0.5">
      <c r="Z1063" s="31">
        <v>44638</v>
      </c>
      <c r="AA1063" s="32">
        <v>62.58</v>
      </c>
      <c r="AB1063" s="7">
        <f t="shared" si="114"/>
        <v>65.39880597014924</v>
      </c>
      <c r="CC1063" s="31">
        <v>44638</v>
      </c>
      <c r="CD1063" s="32">
        <v>62.58</v>
      </c>
      <c r="CE1063" s="7">
        <f t="shared" si="115"/>
        <v>64.340447135045125</v>
      </c>
      <c r="CF1063" s="131"/>
      <c r="CG1063" s="7">
        <f t="shared" si="116"/>
        <v>6.3780815321743987</v>
      </c>
      <c r="CH1063" s="7">
        <f t="shared" si="117"/>
        <v>70.718528667219516</v>
      </c>
    </row>
    <row r="1064" spans="26:86" x14ac:dyDescent="0.5">
      <c r="Z1064" s="31">
        <v>44641</v>
      </c>
      <c r="AA1064" s="32">
        <v>62.5</v>
      </c>
      <c r="AB1064" s="7">
        <f t="shared" si="114"/>
        <v>65.423532338308434</v>
      </c>
      <c r="CC1064" s="31">
        <v>44641</v>
      </c>
      <c r="CD1064" s="32">
        <v>62.5</v>
      </c>
      <c r="CE1064" s="7">
        <f t="shared" si="115"/>
        <v>64.322134228228748</v>
      </c>
      <c r="CF1064" s="131"/>
      <c r="CG1064" s="7">
        <f t="shared" si="116"/>
        <v>6.2855281603287878</v>
      </c>
      <c r="CH1064" s="7">
        <f t="shared" si="117"/>
        <v>70.607662388557543</v>
      </c>
    </row>
    <row r="1065" spans="26:86" x14ac:dyDescent="0.5">
      <c r="Z1065" s="31">
        <v>44642</v>
      </c>
      <c r="AA1065" s="32">
        <v>64.680000000000007</v>
      </c>
      <c r="AB1065" s="7">
        <f t="shared" si="114"/>
        <v>65.459701492537292</v>
      </c>
      <c r="CC1065" s="31">
        <v>44642</v>
      </c>
      <c r="CD1065" s="32">
        <v>64.680000000000007</v>
      </c>
      <c r="CE1065" s="7">
        <f t="shared" si="115"/>
        <v>64.325695081679214</v>
      </c>
      <c r="CF1065" s="131"/>
      <c r="CG1065" s="7">
        <f t="shared" si="116"/>
        <v>6.2152273677629566</v>
      </c>
      <c r="CH1065" s="7">
        <f t="shared" si="117"/>
        <v>70.540922449442178</v>
      </c>
    </row>
    <row r="1066" spans="26:86" x14ac:dyDescent="0.5">
      <c r="Z1066" s="31">
        <v>44643</v>
      </c>
      <c r="AA1066" s="32">
        <v>62.78</v>
      </c>
      <c r="AB1066" s="7">
        <f t="shared" si="114"/>
        <v>65.484776119402966</v>
      </c>
      <c r="CC1066" s="31">
        <v>44643</v>
      </c>
      <c r="CD1066" s="32">
        <v>62.78</v>
      </c>
      <c r="CE1066" s="7">
        <f t="shared" si="115"/>
        <v>64.310315031115252</v>
      </c>
      <c r="CF1066" s="131"/>
      <c r="CG1066" s="7">
        <f t="shared" si="116"/>
        <v>6.1264711141593367</v>
      </c>
      <c r="CH1066" s="7">
        <f t="shared" si="117"/>
        <v>70.436786145274596</v>
      </c>
    </row>
    <row r="1067" spans="26:86" x14ac:dyDescent="0.5">
      <c r="Z1067" s="31">
        <v>44644</v>
      </c>
      <c r="AA1067" s="32">
        <v>63.89</v>
      </c>
      <c r="AB1067" s="7">
        <f t="shared" si="114"/>
        <v>65.516467661691522</v>
      </c>
      <c r="CC1067" s="31">
        <v>44644</v>
      </c>
      <c r="CD1067" s="32">
        <v>63.89</v>
      </c>
      <c r="CE1067" s="7">
        <f t="shared" si="115"/>
        <v>64.306132791999673</v>
      </c>
      <c r="CF1067" s="131"/>
      <c r="CG1067" s="7">
        <f t="shared" si="116"/>
        <v>6.049327444747874</v>
      </c>
      <c r="CH1067" s="7">
        <f t="shared" si="117"/>
        <v>70.355460236747547</v>
      </c>
    </row>
    <row r="1068" spans="26:86" x14ac:dyDescent="0.5">
      <c r="Z1068" s="31">
        <v>44645</v>
      </c>
      <c r="AA1068" s="32">
        <v>62.5</v>
      </c>
      <c r="AB1068" s="7">
        <f t="shared" si="114"/>
        <v>65.542835820895505</v>
      </c>
      <c r="CC1068" s="31">
        <v>44645</v>
      </c>
      <c r="CD1068" s="32">
        <v>62.5</v>
      </c>
      <c r="CE1068" s="7">
        <f t="shared" si="115"/>
        <v>64.288161321432511</v>
      </c>
      <c r="CF1068" s="131"/>
      <c r="CG1068" s="7">
        <f t="shared" si="116"/>
        <v>5.9588581585225668</v>
      </c>
      <c r="CH1068" s="7">
        <f t="shared" si="117"/>
        <v>70.247019479955071</v>
      </c>
    </row>
    <row r="1069" spans="26:86" x14ac:dyDescent="0.5">
      <c r="Z1069" s="31">
        <v>44648</v>
      </c>
      <c r="AA1069" s="32">
        <v>63.21</v>
      </c>
      <c r="AB1069" s="7">
        <f t="shared" si="114"/>
        <v>65.57223880597013</v>
      </c>
      <c r="CC1069" s="31">
        <v>44648</v>
      </c>
      <c r="CD1069" s="32">
        <v>63.21</v>
      </c>
      <c r="CE1069" s="7">
        <f t="shared" si="115"/>
        <v>64.277433348084926</v>
      </c>
      <c r="CF1069" s="131"/>
      <c r="CG1069" s="7">
        <f t="shared" si="116"/>
        <v>5.8760611738012472</v>
      </c>
      <c r="CH1069" s="7">
        <f t="shared" si="117"/>
        <v>70.153494521886174</v>
      </c>
    </row>
    <row r="1070" spans="26:86" x14ac:dyDescent="0.5">
      <c r="Z1070" s="31">
        <v>44649</v>
      </c>
      <c r="AA1070" s="32">
        <v>65.709999999999994</v>
      </c>
      <c r="AB1070" s="7">
        <f t="shared" si="114"/>
        <v>65.611641791044747</v>
      </c>
      <c r="CC1070" s="31">
        <v>44649</v>
      </c>
      <c r="CD1070" s="32">
        <v>65.709999999999994</v>
      </c>
      <c r="CE1070" s="7">
        <f t="shared" si="115"/>
        <v>64.291687742631353</v>
      </c>
      <c r="CF1070" s="131"/>
      <c r="CG1070" s="7">
        <f t="shared" si="116"/>
        <v>5.8185715920614953</v>
      </c>
      <c r="CH1070" s="7">
        <f t="shared" si="117"/>
        <v>70.110259334692842</v>
      </c>
    </row>
    <row r="1071" spans="26:86" x14ac:dyDescent="0.5">
      <c r="Z1071" s="31">
        <v>44650</v>
      </c>
      <c r="AA1071" s="32">
        <v>63.04</v>
      </c>
      <c r="AB1071" s="7">
        <f t="shared" si="114"/>
        <v>65.639154228855688</v>
      </c>
      <c r="CC1071" s="31">
        <v>44650</v>
      </c>
      <c r="CD1071" s="32">
        <v>63.04</v>
      </c>
      <c r="CE1071" s="7">
        <f t="shared" si="115"/>
        <v>64.279233138227056</v>
      </c>
      <c r="CF1071" s="131"/>
      <c r="CG1071" s="7">
        <f t="shared" si="116"/>
        <v>5.734813126181713</v>
      </c>
      <c r="CH1071" s="7">
        <f t="shared" si="117"/>
        <v>70.014046264408762</v>
      </c>
    </row>
    <row r="1072" spans="26:86" x14ac:dyDescent="0.5">
      <c r="Z1072" s="31">
        <v>44651</v>
      </c>
      <c r="AA1072" s="32">
        <v>61.99</v>
      </c>
      <c r="AB1072" s="7">
        <f t="shared" si="114"/>
        <v>65.658955223880568</v>
      </c>
      <c r="CC1072" s="31">
        <v>44651</v>
      </c>
      <c r="CD1072" s="32">
        <v>61.99</v>
      </c>
      <c r="CE1072" s="7">
        <f t="shared" si="115"/>
        <v>64.256454699040717</v>
      </c>
      <c r="CF1072" s="131"/>
      <c r="CG1072" s="7">
        <f t="shared" si="116"/>
        <v>5.6412432918527458</v>
      </c>
      <c r="CH1072" s="7">
        <f t="shared" si="117"/>
        <v>69.897697990893462</v>
      </c>
    </row>
    <row r="1073" spans="26:86" x14ac:dyDescent="0.5">
      <c r="Z1073" s="31">
        <v>44652</v>
      </c>
      <c r="AA1073" s="32">
        <v>62.33</v>
      </c>
      <c r="AB1073" s="7">
        <f t="shared" si="114"/>
        <v>65.677661691542255</v>
      </c>
      <c r="CC1073" s="31">
        <v>44652</v>
      </c>
      <c r="CD1073" s="32">
        <v>62.33</v>
      </c>
      <c r="CE1073" s="7">
        <f t="shared" si="115"/>
        <v>64.237285995567674</v>
      </c>
      <c r="CF1073" s="131"/>
      <c r="CG1073" s="7">
        <f t="shared" si="116"/>
        <v>5.5518014512219338</v>
      </c>
      <c r="CH1073" s="7">
        <f t="shared" si="117"/>
        <v>69.789087446789608</v>
      </c>
    </row>
    <row r="1074" spans="26:86" x14ac:dyDescent="0.5">
      <c r="Z1074" s="31">
        <v>44655</v>
      </c>
      <c r="AA1074" s="32">
        <v>63.36</v>
      </c>
      <c r="AB1074" s="7">
        <f t="shared" si="114"/>
        <v>65.702189054726333</v>
      </c>
      <c r="CC1074" s="31">
        <v>44655</v>
      </c>
      <c r="CD1074" s="32">
        <v>63.36</v>
      </c>
      <c r="CE1074" s="7">
        <f t="shared" si="115"/>
        <v>64.228556781681434</v>
      </c>
      <c r="CF1074" s="131"/>
      <c r="CG1074" s="7">
        <f t="shared" si="116"/>
        <v>5.4732542820085115</v>
      </c>
      <c r="CH1074" s="7">
        <f t="shared" si="117"/>
        <v>69.701811063689945</v>
      </c>
    </row>
    <row r="1075" spans="26:86" x14ac:dyDescent="0.5">
      <c r="Z1075" s="31">
        <v>44656</v>
      </c>
      <c r="AA1075" s="32">
        <v>61.13</v>
      </c>
      <c r="AB1075" s="7">
        <f t="shared" si="114"/>
        <v>65.720895522388034</v>
      </c>
      <c r="CC1075" s="31">
        <v>44656</v>
      </c>
      <c r="CD1075" s="32">
        <v>61.13</v>
      </c>
      <c r="CE1075" s="7">
        <f t="shared" si="115"/>
        <v>64.197725370918434</v>
      </c>
      <c r="CF1075" s="131"/>
      <c r="CG1075" s="7">
        <f t="shared" si="116"/>
        <v>5.3731134879349085</v>
      </c>
      <c r="CH1075" s="7">
        <f t="shared" si="117"/>
        <v>69.570838858853335</v>
      </c>
    </row>
    <row r="1076" spans="26:86" x14ac:dyDescent="0.5">
      <c r="Z1076" s="31">
        <v>44657</v>
      </c>
      <c r="AA1076" s="32">
        <v>59.03</v>
      </c>
      <c r="AB1076" s="7">
        <f t="shared" si="114"/>
        <v>65.723681592039767</v>
      </c>
      <c r="CC1076" s="31">
        <v>44657</v>
      </c>
      <c r="CD1076" s="32">
        <v>59.03</v>
      </c>
      <c r="CE1076" s="7">
        <f t="shared" si="115"/>
        <v>64.146305217973975</v>
      </c>
      <c r="CF1076" s="131"/>
      <c r="CG1076" s="7">
        <f t="shared" si="116"/>
        <v>5.2530458751988505</v>
      </c>
      <c r="CH1076" s="7">
        <f t="shared" si="117"/>
        <v>69.399351093172825</v>
      </c>
    </row>
    <row r="1077" spans="26:86" x14ac:dyDescent="0.5">
      <c r="Z1077" s="31">
        <v>44658</v>
      </c>
      <c r="AA1077" s="32">
        <v>57.67</v>
      </c>
      <c r="AB1077" s="7">
        <f t="shared" si="114"/>
        <v>65.720796019900476</v>
      </c>
      <c r="CC1077" s="31">
        <v>44658</v>
      </c>
      <c r="CD1077" s="32">
        <v>57.67</v>
      </c>
      <c r="CE1077" s="7">
        <f t="shared" si="115"/>
        <v>64.081864370033941</v>
      </c>
      <c r="CF1077" s="131"/>
      <c r="CG1077" s="7">
        <f t="shared" si="116"/>
        <v>5.1206693389292184</v>
      </c>
      <c r="CH1077" s="7">
        <f t="shared" si="117"/>
        <v>69.202533708963159</v>
      </c>
    </row>
    <row r="1078" spans="26:86" x14ac:dyDescent="0.5">
      <c r="Z1078" s="31">
        <v>44659</v>
      </c>
      <c r="AA1078" s="32">
        <v>57.56</v>
      </c>
      <c r="AB1078" s="7">
        <f t="shared" si="114"/>
        <v>65.717164179104444</v>
      </c>
      <c r="CC1078" s="31">
        <v>44659</v>
      </c>
      <c r="CD1078" s="32">
        <v>57.56</v>
      </c>
      <c r="CE1078" s="7">
        <f t="shared" si="115"/>
        <v>64.016970197197779</v>
      </c>
      <c r="CF1078" s="131"/>
      <c r="CG1078" s="7">
        <f t="shared" si="116"/>
        <v>4.9885515924811159</v>
      </c>
      <c r="CH1078" s="7">
        <f t="shared" si="117"/>
        <v>69.005521789678895</v>
      </c>
    </row>
    <row r="1079" spans="26:86" x14ac:dyDescent="0.5">
      <c r="Z1079" s="31">
        <v>44662</v>
      </c>
      <c r="AA1079" s="32">
        <v>56.87</v>
      </c>
      <c r="AB1079" s="7">
        <f t="shared" si="114"/>
        <v>65.705970149253716</v>
      </c>
      <c r="CC1079" s="31">
        <v>44662</v>
      </c>
      <c r="CD1079" s="32">
        <v>56.87</v>
      </c>
      <c r="CE1079" s="7">
        <f t="shared" si="115"/>
        <v>63.945856065882381</v>
      </c>
      <c r="CF1079" s="131"/>
      <c r="CG1079" s="7">
        <f t="shared" si="116"/>
        <v>4.8509941622150876</v>
      </c>
      <c r="CH1079" s="7">
        <f t="shared" si="117"/>
        <v>68.796850228097469</v>
      </c>
    </row>
    <row r="1080" spans="26:86" x14ac:dyDescent="0.5">
      <c r="Z1080" s="31">
        <v>44663</v>
      </c>
      <c r="AA1080" s="32">
        <v>55.51</v>
      </c>
      <c r="AB1080" s="7">
        <f t="shared" si="114"/>
        <v>65.675771144278585</v>
      </c>
      <c r="CC1080" s="31">
        <v>44663</v>
      </c>
      <c r="CD1080" s="32">
        <v>55.51</v>
      </c>
      <c r="CE1080" s="7">
        <f t="shared" si="115"/>
        <v>63.861917199555201</v>
      </c>
      <c r="CF1080" s="131"/>
      <c r="CG1080" s="7">
        <f t="shared" si="116"/>
        <v>4.7015736119017433</v>
      </c>
      <c r="CH1080" s="7">
        <f t="shared" si="117"/>
        <v>68.563490811456944</v>
      </c>
    </row>
    <row r="1081" spans="26:86" x14ac:dyDescent="0.5">
      <c r="Z1081" s="31">
        <v>44664</v>
      </c>
      <c r="AA1081" s="32">
        <v>57.75</v>
      </c>
      <c r="AB1081" s="7">
        <f t="shared" si="114"/>
        <v>65.656965174129326</v>
      </c>
      <c r="CC1081" s="31">
        <v>44664</v>
      </c>
      <c r="CD1081" s="32">
        <v>57.75</v>
      </c>
      <c r="CE1081" s="7">
        <f t="shared" si="115"/>
        <v>63.801102103042211</v>
      </c>
      <c r="CF1081" s="131"/>
      <c r="CG1081" s="7">
        <f t="shared" si="116"/>
        <v>4.576115514528297</v>
      </c>
      <c r="CH1081" s="7">
        <f t="shared" si="117"/>
        <v>68.377217617570508</v>
      </c>
    </row>
    <row r="1082" spans="26:86" x14ac:dyDescent="0.5">
      <c r="Z1082" s="31">
        <v>44665</v>
      </c>
      <c r="AA1082" s="32">
        <v>57.49</v>
      </c>
      <c r="AB1082" s="7">
        <f t="shared" si="114"/>
        <v>65.632487562189027</v>
      </c>
      <c r="CC1082" s="31">
        <v>44665</v>
      </c>
      <c r="CD1082" s="32">
        <v>57.49</v>
      </c>
      <c r="CE1082" s="7">
        <f t="shared" si="115"/>
        <v>63.738305067191042</v>
      </c>
      <c r="CF1082" s="131"/>
      <c r="CG1082" s="7">
        <f t="shared" si="116"/>
        <v>4.4495622500833321</v>
      </c>
      <c r="CH1082" s="7">
        <f t="shared" si="117"/>
        <v>68.187867317274367</v>
      </c>
    </row>
    <row r="1083" spans="26:86" x14ac:dyDescent="0.5">
      <c r="Z1083" s="31">
        <v>44669</v>
      </c>
      <c r="AA1083" s="32">
        <v>56.76</v>
      </c>
      <c r="AB1083" s="7">
        <f t="shared" si="114"/>
        <v>65.605422885572111</v>
      </c>
      <c r="CC1083" s="31">
        <v>44669</v>
      </c>
      <c r="CD1083" s="32">
        <v>56.76</v>
      </c>
      <c r="CE1083" s="7">
        <f t="shared" si="115"/>
        <v>63.668869195875715</v>
      </c>
      <c r="CF1083" s="131"/>
      <c r="CG1083" s="7">
        <f t="shared" si="116"/>
        <v>4.317273840773332</v>
      </c>
      <c r="CH1083" s="7">
        <f t="shared" si="117"/>
        <v>67.986143036649054</v>
      </c>
    </row>
    <row r="1084" spans="26:86" x14ac:dyDescent="0.5">
      <c r="Z1084" s="31">
        <v>44670</v>
      </c>
      <c r="AA1084" s="32">
        <v>58.59</v>
      </c>
      <c r="AB1084" s="7">
        <f t="shared" si="114"/>
        <v>65.583432835820886</v>
      </c>
      <c r="CC1084" s="31">
        <v>44670</v>
      </c>
      <c r="CD1084" s="32">
        <v>58.59</v>
      </c>
      <c r="CE1084" s="7">
        <f t="shared" si="115"/>
        <v>63.618333183976461</v>
      </c>
      <c r="CF1084" s="131"/>
      <c r="CG1084" s="7">
        <f t="shared" si="116"/>
        <v>4.2047294957326002</v>
      </c>
      <c r="CH1084" s="7">
        <f t="shared" si="117"/>
        <v>67.823062679709068</v>
      </c>
    </row>
    <row r="1085" spans="26:86" x14ac:dyDescent="0.5">
      <c r="Z1085" s="31">
        <v>44671</v>
      </c>
      <c r="AA1085" s="32">
        <v>59.16</v>
      </c>
      <c r="AB1085" s="7">
        <f t="shared" si="114"/>
        <v>65.558208955223861</v>
      </c>
      <c r="CC1085" s="31">
        <v>44671</v>
      </c>
      <c r="CD1085" s="32">
        <v>59.16</v>
      </c>
      <c r="CE1085" s="7">
        <f t="shared" si="115"/>
        <v>63.573971659757788</v>
      </c>
      <c r="CF1085" s="131"/>
      <c r="CG1085" s="7">
        <f t="shared" si="116"/>
        <v>4.0992276205986968</v>
      </c>
      <c r="CH1085" s="7">
        <f t="shared" si="117"/>
        <v>67.673199280356485</v>
      </c>
    </row>
    <row r="1086" spans="26:86" x14ac:dyDescent="0.5">
      <c r="Z1086" s="31">
        <v>44672</v>
      </c>
      <c r="AA1086" s="32">
        <v>56.16</v>
      </c>
      <c r="AB1086" s="7">
        <f t="shared" si="114"/>
        <v>65.520646766169136</v>
      </c>
      <c r="CC1086" s="31">
        <v>44672</v>
      </c>
      <c r="CD1086" s="32">
        <v>56.16</v>
      </c>
      <c r="CE1086" s="7">
        <f t="shared" si="115"/>
        <v>63.500200797471642</v>
      </c>
      <c r="CF1086" s="131"/>
      <c r="CG1086" s="7">
        <f t="shared" si="116"/>
        <v>3.9652985222229091</v>
      </c>
      <c r="CH1086" s="7">
        <f t="shared" si="117"/>
        <v>67.465499319694544</v>
      </c>
    </row>
    <row r="1087" spans="26:86" x14ac:dyDescent="0.5">
      <c r="Z1087" s="31">
        <v>44673</v>
      </c>
      <c r="AA1087" s="32">
        <v>53.93</v>
      </c>
      <c r="AB1087" s="7">
        <f t="shared" si="114"/>
        <v>65.474079601990042</v>
      </c>
      <c r="CC1087" s="31">
        <v>44673</v>
      </c>
      <c r="CD1087" s="32">
        <v>53.93</v>
      </c>
      <c r="CE1087" s="7">
        <f t="shared" si="115"/>
        <v>63.404974918889835</v>
      </c>
      <c r="CF1087" s="131"/>
      <c r="CG1087" s="7">
        <f t="shared" si="116"/>
        <v>3.8109763518327142</v>
      </c>
      <c r="CH1087" s="7">
        <f t="shared" si="117"/>
        <v>67.215951270722542</v>
      </c>
    </row>
    <row r="1088" spans="26:86" x14ac:dyDescent="0.5">
      <c r="Z1088" s="31">
        <v>44676</v>
      </c>
      <c r="AA1088" s="32">
        <v>54.39</v>
      </c>
      <c r="AB1088" s="7">
        <f t="shared" si="114"/>
        <v>65.443631840796002</v>
      </c>
      <c r="CC1088" s="31">
        <v>44676</v>
      </c>
      <c r="CD1088" s="32">
        <v>54.39</v>
      </c>
      <c r="CE1088" s="7">
        <f t="shared" si="115"/>
        <v>63.315273675915805</v>
      </c>
      <c r="CF1088" s="131"/>
      <c r="CG1088" s="7">
        <f t="shared" si="116"/>
        <v>3.6630698026523234</v>
      </c>
      <c r="CH1088" s="7">
        <f t="shared" si="117"/>
        <v>66.978343478568121</v>
      </c>
    </row>
    <row r="1089" spans="26:86" x14ac:dyDescent="0.5">
      <c r="Z1089" s="31">
        <v>44677</v>
      </c>
      <c r="AA1089" s="32">
        <v>51.15</v>
      </c>
      <c r="AB1089" s="7">
        <f t="shared" si="114"/>
        <v>65.393781094527341</v>
      </c>
      <c r="CC1089" s="31">
        <v>44677</v>
      </c>
      <c r="CD1089" s="32">
        <v>51.15</v>
      </c>
      <c r="CE1089" s="7">
        <f t="shared" si="115"/>
        <v>63.194226176652961</v>
      </c>
      <c r="CF1089" s="131"/>
      <c r="CG1089" s="7">
        <f t="shared" si="116"/>
        <v>3.4848921817848577</v>
      </c>
      <c r="CH1089" s="7">
        <f t="shared" si="117"/>
        <v>66.679118358437819</v>
      </c>
    </row>
    <row r="1090" spans="26:86" x14ac:dyDescent="0.5">
      <c r="Z1090" s="31">
        <v>44678</v>
      </c>
      <c r="AA1090" s="32">
        <v>50.92</v>
      </c>
      <c r="AB1090" s="7">
        <f t="shared" si="114"/>
        <v>65.342039800995011</v>
      </c>
      <c r="CC1090" s="31">
        <v>44678</v>
      </c>
      <c r="CD1090" s="32">
        <v>50.92</v>
      </c>
      <c r="CE1090" s="7">
        <f t="shared" si="115"/>
        <v>63.072094572905172</v>
      </c>
      <c r="CF1090" s="131"/>
      <c r="CG1090" s="7">
        <f t="shared" si="116"/>
        <v>3.3067137540955116</v>
      </c>
      <c r="CH1090" s="7">
        <f t="shared" si="117"/>
        <v>66.378808327000684</v>
      </c>
    </row>
    <row r="1091" spans="26:86" x14ac:dyDescent="0.5">
      <c r="Z1091" s="31">
        <v>44679</v>
      </c>
      <c r="AA1091" s="32">
        <v>52.31</v>
      </c>
      <c r="AB1091" s="7">
        <f t="shared" si="114"/>
        <v>65.304328358208934</v>
      </c>
      <c r="CC1091" s="31">
        <v>44679</v>
      </c>
      <c r="CD1091" s="32">
        <v>52.31</v>
      </c>
      <c r="CE1091" s="7">
        <f t="shared" si="115"/>
        <v>62.965009054766817</v>
      </c>
      <c r="CF1091" s="131"/>
      <c r="CG1091" s="7">
        <f t="shared" si="116"/>
        <v>3.144514330092484</v>
      </c>
      <c r="CH1091" s="7">
        <f t="shared" si="117"/>
        <v>66.109523384859301</v>
      </c>
    </row>
    <row r="1092" spans="26:86" x14ac:dyDescent="0.5">
      <c r="Z1092" s="31">
        <v>44680</v>
      </c>
      <c r="AA1092" s="32">
        <v>49.76</v>
      </c>
      <c r="AB1092" s="7">
        <f t="shared" si="114"/>
        <v>65.253333333333316</v>
      </c>
      <c r="CC1092" s="31">
        <v>44680</v>
      </c>
      <c r="CD1092" s="32">
        <v>49.76</v>
      </c>
      <c r="CE1092" s="7">
        <f t="shared" si="115"/>
        <v>62.833615929843766</v>
      </c>
      <c r="CF1092" s="131"/>
      <c r="CG1092" s="7">
        <f t="shared" si="116"/>
        <v>2.959063109560887</v>
      </c>
      <c r="CH1092" s="7">
        <f t="shared" si="117"/>
        <v>65.792679039404646</v>
      </c>
    </row>
    <row r="1093" spans="26:86" x14ac:dyDescent="0.5">
      <c r="Z1093" s="31">
        <v>44683</v>
      </c>
      <c r="AA1093" s="32">
        <v>51.92</v>
      </c>
      <c r="AB1093" s="7">
        <f t="shared" si="114"/>
        <v>65.215920398009928</v>
      </c>
      <c r="CC1093" s="31">
        <v>44683</v>
      </c>
      <c r="CD1093" s="32">
        <v>51.92</v>
      </c>
      <c r="CE1093" s="7">
        <f t="shared" si="115"/>
        <v>62.725022736511988</v>
      </c>
      <c r="CF1093" s="131"/>
      <c r="CG1093" s="7">
        <f t="shared" si="116"/>
        <v>2.7973219801323168</v>
      </c>
      <c r="CH1093" s="7">
        <f t="shared" si="117"/>
        <v>65.522344716644312</v>
      </c>
    </row>
    <row r="1094" spans="26:86" x14ac:dyDescent="0.5">
      <c r="Z1094" s="31">
        <v>44684</v>
      </c>
      <c r="AA1094" s="32">
        <v>51.73</v>
      </c>
      <c r="AB1094" s="7">
        <f t="shared" si="114"/>
        <v>65.190995024875605</v>
      </c>
      <c r="CC1094" s="31">
        <v>44684</v>
      </c>
      <c r="CD1094" s="32">
        <v>51.73</v>
      </c>
      <c r="CE1094" s="7">
        <f t="shared" si="115"/>
        <v>62.615619525203414</v>
      </c>
      <c r="CF1094" s="131"/>
      <c r="CG1094" s="7">
        <f t="shared" si="116"/>
        <v>2.6355476815750265</v>
      </c>
      <c r="CH1094" s="7">
        <f t="shared" si="117"/>
        <v>65.251167206778433</v>
      </c>
    </row>
    <row r="1095" spans="26:86" x14ac:dyDescent="0.5">
      <c r="Z1095" s="31">
        <v>44685</v>
      </c>
      <c r="AA1095" s="32">
        <v>53.66</v>
      </c>
      <c r="AB1095" s="7">
        <f t="shared" si="114"/>
        <v>65.178308457711424</v>
      </c>
      <c r="CC1095" s="31">
        <v>44685</v>
      </c>
      <c r="CD1095" s="32">
        <v>53.66</v>
      </c>
      <c r="CE1095" s="7">
        <f t="shared" si="115"/>
        <v>62.52650888316159</v>
      </c>
      <c r="CF1095" s="131"/>
      <c r="CG1095" s="7">
        <f t="shared" si="116"/>
        <v>2.4947132921293829</v>
      </c>
      <c r="CH1095" s="7">
        <f t="shared" si="117"/>
        <v>65.021222175290973</v>
      </c>
    </row>
    <row r="1096" spans="26:86" x14ac:dyDescent="0.5">
      <c r="Z1096" s="31">
        <v>44686</v>
      </c>
      <c r="AA1096" s="32">
        <v>53.37</v>
      </c>
      <c r="AB1096" s="7">
        <f t="shared" si="114"/>
        <v>65.158109452736298</v>
      </c>
      <c r="CC1096" s="31">
        <v>44686</v>
      </c>
      <c r="CD1096" s="32">
        <v>53.37</v>
      </c>
      <c r="CE1096" s="7">
        <f t="shared" si="115"/>
        <v>62.435399342035602</v>
      </c>
      <c r="CF1096" s="131"/>
      <c r="CG1096" s="7">
        <f t="shared" si="116"/>
        <v>2.3525956528769854</v>
      </c>
      <c r="CH1096" s="7">
        <f t="shared" si="117"/>
        <v>64.787994994912594</v>
      </c>
    </row>
    <row r="1097" spans="26:86" x14ac:dyDescent="0.5">
      <c r="Z1097" s="31">
        <v>44687</v>
      </c>
      <c r="AA1097" s="32">
        <v>52.9</v>
      </c>
      <c r="AB1097" s="7">
        <f t="shared" si="114"/>
        <v>65.132089552238781</v>
      </c>
      <c r="CC1097" s="31">
        <v>44687</v>
      </c>
      <c r="CD1097" s="32">
        <v>52.9</v>
      </c>
      <c r="CE1097" s="7">
        <f t="shared" si="115"/>
        <v>62.34051974659247</v>
      </c>
      <c r="CF1097" s="131"/>
      <c r="CG1097" s="7">
        <f t="shared" si="116"/>
        <v>2.2074744070549457</v>
      </c>
      <c r="CH1097" s="7">
        <f t="shared" si="117"/>
        <v>64.547994153647409</v>
      </c>
    </row>
    <row r="1098" spans="26:86" x14ac:dyDescent="0.5">
      <c r="Z1098" s="31">
        <v>44690</v>
      </c>
      <c r="AA1098" s="32">
        <v>49.55</v>
      </c>
      <c r="AB1098" s="7">
        <f t="shared" si="114"/>
        <v>65.087512437810929</v>
      </c>
      <c r="CC1098" s="31">
        <v>44690</v>
      </c>
      <c r="CD1098" s="32">
        <v>49.55</v>
      </c>
      <c r="CE1098" s="7">
        <f t="shared" si="115"/>
        <v>62.213250893392548</v>
      </c>
      <c r="CF1098" s="131"/>
      <c r="CG1098" s="7">
        <f t="shared" si="116"/>
        <v>2.030907373772699</v>
      </c>
      <c r="CH1098" s="7">
        <f t="shared" si="117"/>
        <v>64.244158267165247</v>
      </c>
    </row>
    <row r="1099" spans="26:86" x14ac:dyDescent="0.5">
      <c r="Z1099" s="31">
        <v>44691</v>
      </c>
      <c r="AA1099" s="32">
        <v>50.44</v>
      </c>
      <c r="AB1099" s="7">
        <f t="shared" si="114"/>
        <v>65.042736318407947</v>
      </c>
      <c r="CC1099" s="31">
        <v>44691</v>
      </c>
      <c r="CD1099" s="32">
        <v>50.44</v>
      </c>
      <c r="CE1099" s="7">
        <f t="shared" si="115"/>
        <v>62.096104118333919</v>
      </c>
      <c r="CF1099" s="131"/>
      <c r="CG1099" s="7">
        <f t="shared" si="116"/>
        <v>1.8653984813131927</v>
      </c>
      <c r="CH1099" s="7">
        <f t="shared" si="117"/>
        <v>63.961502599647112</v>
      </c>
    </row>
    <row r="1100" spans="26:86" x14ac:dyDescent="0.5">
      <c r="Z1100" s="31">
        <v>44692</v>
      </c>
      <c r="AA1100" s="32">
        <v>51.01</v>
      </c>
      <c r="AB1100" s="7">
        <f t="shared" ref="AB1100:AB1163" si="118">AVERAGE(AA900:AA1100)</f>
        <v>65.001343283582074</v>
      </c>
      <c r="CC1100" s="31">
        <v>44692</v>
      </c>
      <c r="CD1100" s="32">
        <v>51.01</v>
      </c>
      <c r="CE1100" s="7">
        <f t="shared" si="115"/>
        <v>61.985794624619153</v>
      </c>
      <c r="CF1100" s="131"/>
      <c r="CG1100" s="7">
        <f t="shared" si="116"/>
        <v>1.7076199562893564</v>
      </c>
      <c r="CH1100" s="7">
        <f t="shared" si="117"/>
        <v>63.693414580908509</v>
      </c>
    </row>
    <row r="1101" spans="26:86" x14ac:dyDescent="0.5">
      <c r="Z1101" s="31">
        <v>44693</v>
      </c>
      <c r="AA1101" s="32">
        <v>51.57</v>
      </c>
      <c r="AB1101" s="7">
        <f t="shared" si="118"/>
        <v>64.963233830845752</v>
      </c>
      <c r="CC1101" s="31">
        <v>44693</v>
      </c>
      <c r="CD1101" s="32">
        <v>51.57</v>
      </c>
      <c r="CE1101" s="7">
        <f t="shared" ref="CE1101:CE1164" si="119">CD1101*$CE$1+CE1100*(1-$CE$1)</f>
        <v>61.882154877110501</v>
      </c>
      <c r="CF1101" s="131"/>
      <c r="CG1101" s="7">
        <f t="shared" si="116"/>
        <v>1.5573627046760663</v>
      </c>
      <c r="CH1101" s="7">
        <f t="shared" si="117"/>
        <v>63.439517581786568</v>
      </c>
    </row>
    <row r="1102" spans="26:86" x14ac:dyDescent="0.5">
      <c r="Z1102" s="31">
        <v>44694</v>
      </c>
      <c r="AA1102" s="32">
        <v>54.2</v>
      </c>
      <c r="AB1102" s="7">
        <f t="shared" si="118"/>
        <v>64.940199004975113</v>
      </c>
      <c r="CC1102" s="31">
        <v>44694</v>
      </c>
      <c r="CD1102" s="32">
        <v>54.2</v>
      </c>
      <c r="CE1102" s="7">
        <f t="shared" si="119"/>
        <v>61.805715525099458</v>
      </c>
      <c r="CF1102" s="131"/>
      <c r="CG1102" s="7">
        <f t="shared" si="116"/>
        <v>1.4349989065700939</v>
      </c>
      <c r="CH1102" s="7">
        <f t="shared" si="117"/>
        <v>63.240714431669552</v>
      </c>
    </row>
    <row r="1103" spans="26:86" x14ac:dyDescent="0.5">
      <c r="Z1103" s="31">
        <v>44697</v>
      </c>
      <c r="AA1103" s="32">
        <v>53.51</v>
      </c>
      <c r="AB1103" s="7">
        <f t="shared" si="118"/>
        <v>64.910298507462684</v>
      </c>
      <c r="CC1103" s="31">
        <v>44697</v>
      </c>
      <c r="CD1103" s="32">
        <v>53.51</v>
      </c>
      <c r="CE1103" s="7">
        <f t="shared" si="119"/>
        <v>61.723171092013899</v>
      </c>
      <c r="CF1103" s="131"/>
      <c r="CG1103" s="7">
        <f t="shared" si="116"/>
        <v>1.3072845044404247</v>
      </c>
      <c r="CH1103" s="7">
        <f t="shared" si="117"/>
        <v>63.030455596454324</v>
      </c>
    </row>
    <row r="1104" spans="26:86" x14ac:dyDescent="0.5">
      <c r="Z1104" s="31">
        <v>44698</v>
      </c>
      <c r="AA1104" s="32">
        <v>54.8</v>
      </c>
      <c r="AB1104" s="7">
        <f t="shared" si="118"/>
        <v>64.890099502487558</v>
      </c>
      <c r="CC1104" s="31">
        <v>44698</v>
      </c>
      <c r="CD1104" s="32">
        <v>54.8</v>
      </c>
      <c r="CE1104" s="7">
        <f t="shared" si="119"/>
        <v>61.654283817466499</v>
      </c>
      <c r="CF1104" s="131"/>
      <c r="CG1104" s="7">
        <f t="shared" si="116"/>
        <v>1.1938776984013444</v>
      </c>
      <c r="CH1104" s="7">
        <f t="shared" si="117"/>
        <v>62.848161515867844</v>
      </c>
    </row>
    <row r="1105" spans="26:86" x14ac:dyDescent="0.5">
      <c r="Z1105" s="31">
        <v>44699</v>
      </c>
      <c r="AA1105" s="32">
        <v>54.34</v>
      </c>
      <c r="AB1105" s="7">
        <f t="shared" si="118"/>
        <v>64.865920398009933</v>
      </c>
      <c r="CC1105" s="31">
        <v>44699</v>
      </c>
      <c r="CD1105" s="32">
        <v>54.34</v>
      </c>
      <c r="CE1105" s="7">
        <f t="shared" si="119"/>
        <v>61.58150487400912</v>
      </c>
      <c r="CF1105" s="131"/>
      <c r="CG1105" s="7">
        <f t="shared" si="116"/>
        <v>1.0772627919693747</v>
      </c>
      <c r="CH1105" s="7">
        <f t="shared" si="117"/>
        <v>62.658767665978495</v>
      </c>
    </row>
    <row r="1106" spans="26:86" x14ac:dyDescent="0.5">
      <c r="Z1106" s="31">
        <v>44700</v>
      </c>
      <c r="AA1106" s="32">
        <v>53.95</v>
      </c>
      <c r="AB1106" s="7">
        <f t="shared" si="118"/>
        <v>64.832537313432823</v>
      </c>
      <c r="CC1106" s="31">
        <v>44700</v>
      </c>
      <c r="CD1106" s="32">
        <v>53.95</v>
      </c>
      <c r="CE1106" s="7">
        <f t="shared" si="119"/>
        <v>61.505569502128438</v>
      </c>
      <c r="CF1106" s="131"/>
      <c r="CG1106" s="7">
        <f t="shared" si="116"/>
        <v>0.95825980584596948</v>
      </c>
      <c r="CH1106" s="7">
        <f t="shared" si="117"/>
        <v>62.463829307974407</v>
      </c>
    </row>
    <row r="1107" spans="26:86" x14ac:dyDescent="0.5">
      <c r="Z1107" s="31">
        <v>44701</v>
      </c>
      <c r="AA1107" s="32">
        <v>54.48</v>
      </c>
      <c r="AB1107" s="7">
        <f t="shared" si="118"/>
        <v>64.800646766169152</v>
      </c>
      <c r="CC1107" s="31">
        <v>44701</v>
      </c>
      <c r="CD1107" s="32">
        <v>54.48</v>
      </c>
      <c r="CE1107" s="7">
        <f t="shared" si="119"/>
        <v>61.435663337928155</v>
      </c>
      <c r="CF1107" s="131"/>
      <c r="CG1107" s="7">
        <f t="shared" si="116"/>
        <v>0.84603187975626781</v>
      </c>
      <c r="CH1107" s="7">
        <f t="shared" si="117"/>
        <v>62.281695217684423</v>
      </c>
    </row>
    <row r="1108" spans="26:86" x14ac:dyDescent="0.5">
      <c r="Z1108" s="31">
        <v>44704</v>
      </c>
      <c r="AA1108" s="32">
        <v>55.22</v>
      </c>
      <c r="AB1108" s="7">
        <f t="shared" si="118"/>
        <v>64.771194029850733</v>
      </c>
      <c r="CC1108" s="31">
        <v>44704</v>
      </c>
      <c r="CD1108" s="32">
        <v>55.22</v>
      </c>
      <c r="CE1108" s="7">
        <f t="shared" si="119"/>
        <v>61.373815941530864</v>
      </c>
      <c r="CF1108" s="131"/>
      <c r="CG1108" s="7">
        <f t="shared" ref="CG1108:CG1171" si="120">CE1108-AVERAGE(CE908:CE1108)</f>
        <v>0.74257689558106676</v>
      </c>
      <c r="CH1108" s="7">
        <f t="shared" ref="CH1108:CH1171" si="121">CE1108+CG1108</f>
        <v>62.116392837111931</v>
      </c>
    </row>
    <row r="1109" spans="26:86" x14ac:dyDescent="0.5">
      <c r="Z1109" s="31">
        <v>44705</v>
      </c>
      <c r="AA1109" s="32">
        <v>53.58</v>
      </c>
      <c r="AB1109" s="7">
        <f t="shared" si="118"/>
        <v>64.731094527363183</v>
      </c>
      <c r="CC1109" s="31">
        <v>44705</v>
      </c>
      <c r="CD1109" s="32">
        <v>53.58</v>
      </c>
      <c r="CE1109" s="7">
        <f t="shared" si="119"/>
        <v>61.296265534152454</v>
      </c>
      <c r="CF1109" s="131"/>
      <c r="CG1109" s="7">
        <f t="shared" si="120"/>
        <v>0.62423190629804282</v>
      </c>
      <c r="CH1109" s="7">
        <f t="shared" si="121"/>
        <v>61.920497440450497</v>
      </c>
    </row>
    <row r="1110" spans="26:86" x14ac:dyDescent="0.5">
      <c r="Z1110" s="31">
        <v>44706</v>
      </c>
      <c r="AA1110" s="32">
        <v>55.78</v>
      </c>
      <c r="AB1110" s="7">
        <f t="shared" si="118"/>
        <v>64.7036815920398</v>
      </c>
      <c r="CC1110" s="31">
        <v>44706</v>
      </c>
      <c r="CD1110" s="32">
        <v>55.78</v>
      </c>
      <c r="CE1110" s="7">
        <f t="shared" si="119"/>
        <v>61.241377319882282</v>
      </c>
      <c r="CF1110" s="131"/>
      <c r="CG1110" s="7">
        <f t="shared" si="120"/>
        <v>0.52922779188671143</v>
      </c>
      <c r="CH1110" s="7">
        <f t="shared" si="121"/>
        <v>61.770605111768994</v>
      </c>
    </row>
    <row r="1111" spans="26:86" x14ac:dyDescent="0.5">
      <c r="Z1111" s="31">
        <v>44707</v>
      </c>
      <c r="AA1111" s="32">
        <v>58.11</v>
      </c>
      <c r="AB1111" s="7">
        <f t="shared" si="118"/>
        <v>64.693781094527367</v>
      </c>
      <c r="CC1111" s="31">
        <v>44707</v>
      </c>
      <c r="CD1111" s="32">
        <v>58.11</v>
      </c>
      <c r="CE1111" s="7">
        <f t="shared" si="119"/>
        <v>61.21021933659987</v>
      </c>
      <c r="CF1111" s="131"/>
      <c r="CG1111" s="7">
        <f t="shared" si="120"/>
        <v>0.45845158406169872</v>
      </c>
      <c r="CH1111" s="7">
        <f t="shared" si="121"/>
        <v>61.668670920661569</v>
      </c>
    </row>
    <row r="1112" spans="26:86" x14ac:dyDescent="0.5">
      <c r="Z1112" s="31">
        <v>44708</v>
      </c>
      <c r="AA1112" s="32">
        <v>60.32</v>
      </c>
      <c r="AB1112" s="7">
        <f t="shared" si="118"/>
        <v>64.69870646766168</v>
      </c>
      <c r="CC1112" s="31">
        <v>44708</v>
      </c>
      <c r="CD1112" s="32">
        <v>60.32</v>
      </c>
      <c r="CE1112" s="7">
        <f t="shared" si="119"/>
        <v>61.20136143275311</v>
      </c>
      <c r="CF1112" s="131"/>
      <c r="CG1112" s="7">
        <f t="shared" si="120"/>
        <v>0.41032065817390873</v>
      </c>
      <c r="CH1112" s="7">
        <f t="shared" si="121"/>
        <v>61.611682090927019</v>
      </c>
    </row>
    <row r="1113" spans="26:86" x14ac:dyDescent="0.5">
      <c r="Z1113" s="31">
        <v>44712</v>
      </c>
      <c r="AA1113" s="32">
        <v>57.64</v>
      </c>
      <c r="AB1113" s="7">
        <f t="shared" si="118"/>
        <v>64.692985074626861</v>
      </c>
      <c r="CC1113" s="31">
        <v>44712</v>
      </c>
      <c r="CD1113" s="32">
        <v>57.64</v>
      </c>
      <c r="CE1113" s="7">
        <f t="shared" si="119"/>
        <v>61.165925000586419</v>
      </c>
      <c r="CF1113" s="131"/>
      <c r="CG1113" s="7">
        <f t="shared" si="120"/>
        <v>0.33605890958882867</v>
      </c>
      <c r="CH1113" s="7">
        <f t="shared" si="121"/>
        <v>61.501983910175248</v>
      </c>
    </row>
    <row r="1114" spans="26:86" x14ac:dyDescent="0.5">
      <c r="Z1114" s="31">
        <v>44713</v>
      </c>
      <c r="AA1114" s="32">
        <v>57.77</v>
      </c>
      <c r="AB1114" s="7">
        <f t="shared" si="118"/>
        <v>64.685024875621878</v>
      </c>
      <c r="CC1114" s="31">
        <v>44713</v>
      </c>
      <c r="CD1114" s="32">
        <v>57.77</v>
      </c>
      <c r="CE1114" s="7">
        <f t="shared" si="119"/>
        <v>61.132134702073131</v>
      </c>
      <c r="CF1114" s="131"/>
      <c r="CG1114" s="7">
        <f t="shared" si="120"/>
        <v>0.26390882217381062</v>
      </c>
      <c r="CH1114" s="7">
        <f t="shared" si="121"/>
        <v>61.396043524246942</v>
      </c>
    </row>
    <row r="1115" spans="26:86" x14ac:dyDescent="0.5">
      <c r="Z1115" s="31">
        <v>44714</v>
      </c>
      <c r="AA1115" s="32">
        <v>58.53</v>
      </c>
      <c r="AB1115" s="7">
        <f t="shared" si="118"/>
        <v>64.680447761194017</v>
      </c>
      <c r="CC1115" s="31">
        <v>44714</v>
      </c>
      <c r="CD1115" s="32">
        <v>58.53</v>
      </c>
      <c r="CE1115" s="7">
        <f t="shared" si="119"/>
        <v>61.106242814490315</v>
      </c>
      <c r="CF1115" s="131"/>
      <c r="CG1115" s="7">
        <f t="shared" si="120"/>
        <v>0.20008437855819494</v>
      </c>
      <c r="CH1115" s="7">
        <f t="shared" si="121"/>
        <v>61.30632719304851</v>
      </c>
    </row>
    <row r="1116" spans="26:86" x14ac:dyDescent="0.5">
      <c r="Z1116" s="31">
        <v>44715</v>
      </c>
      <c r="AA1116" s="32">
        <v>57.78</v>
      </c>
      <c r="AB1116" s="7">
        <f t="shared" si="118"/>
        <v>64.677761194029856</v>
      </c>
      <c r="CC1116" s="31">
        <v>44715</v>
      </c>
      <c r="CD1116" s="32">
        <v>57.78</v>
      </c>
      <c r="CE1116" s="7">
        <f t="shared" si="119"/>
        <v>61.07314587106255</v>
      </c>
      <c r="CF1116" s="131"/>
      <c r="CG1116" s="7">
        <f t="shared" si="120"/>
        <v>0.1294590494777168</v>
      </c>
      <c r="CH1116" s="7">
        <f t="shared" si="121"/>
        <v>61.202604920540267</v>
      </c>
    </row>
    <row r="1117" spans="26:86" x14ac:dyDescent="0.5">
      <c r="Z1117" s="31">
        <v>44718</v>
      </c>
      <c r="AA1117" s="32">
        <v>59.17</v>
      </c>
      <c r="AB1117" s="7">
        <f t="shared" si="118"/>
        <v>64.688407960199001</v>
      </c>
      <c r="CC1117" s="31">
        <v>44718</v>
      </c>
      <c r="CD1117" s="32">
        <v>59.17</v>
      </c>
      <c r="CE1117" s="7">
        <f t="shared" si="119"/>
        <v>61.05420909622611</v>
      </c>
      <c r="CF1117" s="131"/>
      <c r="CG1117" s="7">
        <f t="shared" si="120"/>
        <v>7.3261367789399401E-2</v>
      </c>
      <c r="CH1117" s="7">
        <f t="shared" si="121"/>
        <v>61.127470464015509</v>
      </c>
    </row>
    <row r="1118" spans="26:86" x14ac:dyDescent="0.5">
      <c r="Z1118" s="31">
        <v>44719</v>
      </c>
      <c r="AA1118" s="32">
        <v>59.08</v>
      </c>
      <c r="AB1118" s="7">
        <f t="shared" si="118"/>
        <v>64.70388059701493</v>
      </c>
      <c r="CC1118" s="31">
        <v>44719</v>
      </c>
      <c r="CD1118" s="32">
        <v>59.08</v>
      </c>
      <c r="CE1118" s="7">
        <f t="shared" si="119"/>
        <v>61.034565224621872</v>
      </c>
      <c r="CF1118" s="131"/>
      <c r="CG1118" s="7">
        <f t="shared" si="120"/>
        <v>1.6573388040100667E-2</v>
      </c>
      <c r="CH1118" s="7">
        <f t="shared" si="121"/>
        <v>61.051138612661973</v>
      </c>
    </row>
    <row r="1119" spans="26:86" x14ac:dyDescent="0.5">
      <c r="Z1119" s="31">
        <v>44720</v>
      </c>
      <c r="AA1119" s="32">
        <v>57.32</v>
      </c>
      <c r="AB1119" s="7">
        <f t="shared" si="118"/>
        <v>64.70910447761193</v>
      </c>
      <c r="CC1119" s="31">
        <v>44720</v>
      </c>
      <c r="CD1119" s="32">
        <v>57.32</v>
      </c>
      <c r="CE1119" s="7">
        <f t="shared" si="119"/>
        <v>60.997604376615683</v>
      </c>
      <c r="CF1119" s="131"/>
      <c r="CG1119" s="7">
        <f t="shared" si="120"/>
        <v>-5.7114948931570098E-2</v>
      </c>
      <c r="CH1119" s="7">
        <f t="shared" si="121"/>
        <v>60.940489427684113</v>
      </c>
    </row>
    <row r="1120" spans="26:86" x14ac:dyDescent="0.5">
      <c r="Z1120" s="31">
        <v>44721</v>
      </c>
      <c r="AA1120" s="32">
        <v>56.66</v>
      </c>
      <c r="AB1120" s="7">
        <f t="shared" si="118"/>
        <v>64.70537313432834</v>
      </c>
      <c r="CC1120" s="31">
        <v>44721</v>
      </c>
      <c r="CD1120" s="32">
        <v>56.66</v>
      </c>
      <c r="CE1120" s="7">
        <f t="shared" si="119"/>
        <v>60.9544441340623</v>
      </c>
      <c r="CF1120" s="131"/>
      <c r="CG1120" s="7">
        <f t="shared" si="120"/>
        <v>-0.13660010500516506</v>
      </c>
      <c r="CH1120" s="7">
        <f t="shared" si="121"/>
        <v>60.817844029057134</v>
      </c>
    </row>
    <row r="1121" spans="26:86" x14ac:dyDescent="0.5">
      <c r="Z1121" s="31">
        <v>44722</v>
      </c>
      <c r="AA1121" s="32">
        <v>54.45</v>
      </c>
      <c r="AB1121" s="7">
        <f t="shared" si="118"/>
        <v>64.689203980099492</v>
      </c>
      <c r="CC1121" s="31">
        <v>44722</v>
      </c>
      <c r="CD1121" s="32">
        <v>54.45</v>
      </c>
      <c r="CE1121" s="7">
        <f t="shared" si="119"/>
        <v>60.889723296907455</v>
      </c>
      <c r="CF1121" s="131"/>
      <c r="CG1121" s="7">
        <f t="shared" si="120"/>
        <v>-0.23712352664787772</v>
      </c>
      <c r="CH1121" s="7">
        <f t="shared" si="121"/>
        <v>60.652599770259577</v>
      </c>
    </row>
    <row r="1122" spans="26:86" x14ac:dyDescent="0.5">
      <c r="Z1122" s="31">
        <v>44725</v>
      </c>
      <c r="AA1122" s="32">
        <v>50.08</v>
      </c>
      <c r="AB1122" s="7">
        <f t="shared" si="118"/>
        <v>64.649054726368149</v>
      </c>
      <c r="CC1122" s="31">
        <v>44725</v>
      </c>
      <c r="CD1122" s="32">
        <v>50.08</v>
      </c>
      <c r="CE1122" s="7">
        <f t="shared" si="119"/>
        <v>60.78216386111734</v>
      </c>
      <c r="CF1122" s="131"/>
      <c r="CG1122" s="7">
        <f t="shared" si="120"/>
        <v>-0.37972980724210004</v>
      </c>
      <c r="CH1122" s="7">
        <f t="shared" si="121"/>
        <v>60.40243405387524</v>
      </c>
    </row>
    <row r="1123" spans="26:86" x14ac:dyDescent="0.5">
      <c r="Z1123" s="31">
        <v>44726</v>
      </c>
      <c r="AA1123" s="32">
        <v>49.36</v>
      </c>
      <c r="AB1123" s="7">
        <f t="shared" si="118"/>
        <v>64.606467661691539</v>
      </c>
      <c r="CC1123" s="31">
        <v>44726</v>
      </c>
      <c r="CD1123" s="32">
        <v>49.36</v>
      </c>
      <c r="CE1123" s="7">
        <f t="shared" si="119"/>
        <v>60.668510489364934</v>
      </c>
      <c r="CF1123" s="131"/>
      <c r="CG1123" s="7">
        <f t="shared" si="120"/>
        <v>-0.52765754708737234</v>
      </c>
      <c r="CH1123" s="7">
        <f t="shared" si="121"/>
        <v>60.140852942277562</v>
      </c>
    </row>
    <row r="1124" spans="26:86" x14ac:dyDescent="0.5">
      <c r="Z1124" s="31">
        <v>44727</v>
      </c>
      <c r="AA1124" s="32">
        <v>50.55</v>
      </c>
      <c r="AB1124" s="7">
        <f t="shared" si="118"/>
        <v>64.566169154228845</v>
      </c>
      <c r="CC1124" s="31">
        <v>44727</v>
      </c>
      <c r="CD1124" s="32">
        <v>50.55</v>
      </c>
      <c r="CE1124" s="7">
        <f t="shared" si="119"/>
        <v>60.567828792953343</v>
      </c>
      <c r="CF1124" s="131"/>
      <c r="CG1124" s="7">
        <f t="shared" si="120"/>
        <v>-0.66187159292957887</v>
      </c>
      <c r="CH1124" s="7">
        <f t="shared" si="121"/>
        <v>59.905957200023764</v>
      </c>
    </row>
    <row r="1125" spans="26:86" x14ac:dyDescent="0.5">
      <c r="Z1125" s="31">
        <v>44728</v>
      </c>
      <c r="AA1125" s="32">
        <v>46.78</v>
      </c>
      <c r="AB1125" s="7">
        <f t="shared" si="118"/>
        <v>64.50601990049752</v>
      </c>
      <c r="CC1125" s="31">
        <v>44728</v>
      </c>
      <c r="CD1125" s="32">
        <v>46.78</v>
      </c>
      <c r="CE1125" s="7">
        <f t="shared" si="119"/>
        <v>60.430636466655301</v>
      </c>
      <c r="CF1125" s="131"/>
      <c r="CG1125" s="7">
        <f t="shared" si="120"/>
        <v>-0.83166411340289415</v>
      </c>
      <c r="CH1125" s="7">
        <f t="shared" si="121"/>
        <v>59.598972353252407</v>
      </c>
    </row>
    <row r="1126" spans="26:86" x14ac:dyDescent="0.5">
      <c r="Z1126" s="31">
        <v>44729</v>
      </c>
      <c r="AA1126" s="32">
        <v>48.25</v>
      </c>
      <c r="AB1126" s="7">
        <f t="shared" si="118"/>
        <v>64.448656716417901</v>
      </c>
      <c r="CC1126" s="31">
        <v>44729</v>
      </c>
      <c r="CD1126" s="32">
        <v>48.25</v>
      </c>
      <c r="CE1126" s="7">
        <f t="shared" si="119"/>
        <v>60.309436103803009</v>
      </c>
      <c r="CF1126" s="131"/>
      <c r="CG1126" s="7">
        <f t="shared" si="120"/>
        <v>-0.98456951243787927</v>
      </c>
      <c r="CH1126" s="7">
        <f t="shared" si="121"/>
        <v>59.324866591365129</v>
      </c>
    </row>
    <row r="1127" spans="26:86" x14ac:dyDescent="0.5">
      <c r="Z1127" s="31">
        <v>44733</v>
      </c>
      <c r="AA1127" s="32">
        <v>49.85</v>
      </c>
      <c r="AB1127" s="7">
        <f t="shared" si="118"/>
        <v>64.393333333333331</v>
      </c>
      <c r="CC1127" s="31">
        <v>44733</v>
      </c>
      <c r="CD1127" s="32">
        <v>49.85</v>
      </c>
      <c r="CE1127" s="7">
        <f t="shared" si="119"/>
        <v>60.205362112720394</v>
      </c>
      <c r="CF1127" s="131"/>
      <c r="CG1127" s="7">
        <f t="shared" si="120"/>
        <v>-1.1194825852826185</v>
      </c>
      <c r="CH1127" s="7">
        <f t="shared" si="121"/>
        <v>59.085879527437775</v>
      </c>
    </row>
    <row r="1128" spans="26:86" x14ac:dyDescent="0.5">
      <c r="Z1128" s="31">
        <v>44734</v>
      </c>
      <c r="AA1128" s="32">
        <v>50.19</v>
      </c>
      <c r="AB1128" s="7">
        <f t="shared" si="118"/>
        <v>64.338557213930343</v>
      </c>
      <c r="CC1128" s="31">
        <v>44734</v>
      </c>
      <c r="CD1128" s="32">
        <v>50.19</v>
      </c>
      <c r="CE1128" s="7">
        <f t="shared" si="119"/>
        <v>60.105706768315216</v>
      </c>
      <c r="CF1128" s="131"/>
      <c r="CG1128" s="7">
        <f t="shared" si="120"/>
        <v>-1.2491251189010057</v>
      </c>
      <c r="CH1128" s="7">
        <f t="shared" si="121"/>
        <v>58.85658164941421</v>
      </c>
    </row>
    <row r="1129" spans="26:86" x14ac:dyDescent="0.5">
      <c r="Z1129" s="31">
        <v>44735</v>
      </c>
      <c r="AA1129" s="32">
        <v>49.94</v>
      </c>
      <c r="AB1129" s="7">
        <f t="shared" si="118"/>
        <v>64.279502487562183</v>
      </c>
      <c r="CC1129" s="31">
        <v>44735</v>
      </c>
      <c r="CD1129" s="32">
        <v>49.94</v>
      </c>
      <c r="CE1129" s="7">
        <f t="shared" si="119"/>
        <v>60.004555457187706</v>
      </c>
      <c r="CF1129" s="131"/>
      <c r="CG1129" s="7">
        <f t="shared" si="120"/>
        <v>-1.3793776300319536</v>
      </c>
      <c r="CH1129" s="7">
        <f t="shared" si="121"/>
        <v>58.625177827155753</v>
      </c>
    </row>
    <row r="1130" spans="26:86" x14ac:dyDescent="0.5">
      <c r="Z1130" s="31">
        <v>44736</v>
      </c>
      <c r="AA1130" s="32">
        <v>52</v>
      </c>
      <c r="AB1130" s="7">
        <f t="shared" si="118"/>
        <v>64.230248756218913</v>
      </c>
      <c r="CC1130" s="31">
        <v>44736</v>
      </c>
      <c r="CD1130" s="32">
        <v>52</v>
      </c>
      <c r="CE1130" s="7">
        <f t="shared" si="119"/>
        <v>59.924908139205741</v>
      </c>
      <c r="CF1130" s="131"/>
      <c r="CG1130" s="7">
        <f t="shared" si="120"/>
        <v>-1.4873464969591836</v>
      </c>
      <c r="CH1130" s="7">
        <f t="shared" si="121"/>
        <v>58.437561642246557</v>
      </c>
    </row>
    <row r="1131" spans="26:86" x14ac:dyDescent="0.5">
      <c r="Z1131" s="31">
        <v>44739</v>
      </c>
      <c r="AA1131" s="32">
        <v>52.38</v>
      </c>
      <c r="AB1131" s="7">
        <f t="shared" si="118"/>
        <v>64.185970149253734</v>
      </c>
      <c r="CC1131" s="31">
        <v>44739</v>
      </c>
      <c r="CD1131" s="32">
        <v>52.38</v>
      </c>
      <c r="CE1131" s="7">
        <f t="shared" si="119"/>
        <v>59.849834426377825</v>
      </c>
      <c r="CF1131" s="131"/>
      <c r="CG1131" s="7">
        <f t="shared" si="120"/>
        <v>-1.5900193691213076</v>
      </c>
      <c r="CH1131" s="7">
        <f t="shared" si="121"/>
        <v>58.259815057256517</v>
      </c>
    </row>
    <row r="1132" spans="26:86" x14ac:dyDescent="0.5">
      <c r="Z1132" s="31">
        <v>44740</v>
      </c>
      <c r="AA1132" s="32">
        <v>51.27</v>
      </c>
      <c r="AB1132" s="7">
        <f t="shared" si="118"/>
        <v>64.136865671641786</v>
      </c>
      <c r="CC1132" s="31">
        <v>44740</v>
      </c>
      <c r="CD1132" s="32">
        <v>51.27</v>
      </c>
      <c r="CE1132" s="7">
        <f t="shared" si="119"/>
        <v>59.764462939548196</v>
      </c>
      <c r="CF1132" s="131"/>
      <c r="CG1132" s="7">
        <f t="shared" si="120"/>
        <v>-1.7022267950170473</v>
      </c>
      <c r="CH1132" s="7">
        <f t="shared" si="121"/>
        <v>58.062236144531148</v>
      </c>
    </row>
    <row r="1133" spans="26:86" x14ac:dyDescent="0.5">
      <c r="Z1133" s="31">
        <v>44741</v>
      </c>
      <c r="AA1133" s="32">
        <v>49.68</v>
      </c>
      <c r="AB1133" s="7">
        <f t="shared" si="118"/>
        <v>64.081940298507462</v>
      </c>
      <c r="CC1133" s="31">
        <v>44741</v>
      </c>
      <c r="CD1133" s="32">
        <v>49.68</v>
      </c>
      <c r="CE1133" s="7">
        <f t="shared" si="119"/>
        <v>59.66412002472682</v>
      </c>
      <c r="CF1133" s="131"/>
      <c r="CG1133" s="7">
        <f t="shared" si="120"/>
        <v>-1.8285921035094859</v>
      </c>
      <c r="CH1133" s="7">
        <f t="shared" si="121"/>
        <v>57.835527921217334</v>
      </c>
    </row>
    <row r="1134" spans="26:86" x14ac:dyDescent="0.5">
      <c r="Z1134" s="31">
        <v>44742</v>
      </c>
      <c r="AA1134" s="32">
        <v>48.48</v>
      </c>
      <c r="AB1134" s="7">
        <f t="shared" si="118"/>
        <v>64.014676616915423</v>
      </c>
      <c r="CC1134" s="31">
        <v>44742</v>
      </c>
      <c r="CD1134" s="32">
        <v>48.48</v>
      </c>
      <c r="CE1134" s="7">
        <f t="shared" si="119"/>
        <v>59.552835248361383</v>
      </c>
      <c r="CF1134" s="131"/>
      <c r="CG1134" s="7">
        <f t="shared" si="120"/>
        <v>-1.9649710538916452</v>
      </c>
      <c r="CH1134" s="7">
        <f t="shared" si="121"/>
        <v>57.587864194469738</v>
      </c>
    </row>
    <row r="1135" spans="26:86" x14ac:dyDescent="0.5">
      <c r="Z1135" s="31">
        <v>44743</v>
      </c>
      <c r="AA1135" s="32">
        <v>49.26</v>
      </c>
      <c r="AB1135" s="7">
        <f t="shared" si="118"/>
        <v>63.956169154228867</v>
      </c>
      <c r="CC1135" s="31">
        <v>44743</v>
      </c>
      <c r="CD1135" s="32">
        <v>49.26</v>
      </c>
      <c r="CE1135" s="7">
        <f t="shared" si="119"/>
        <v>59.450418977233412</v>
      </c>
      <c r="CF1135" s="131"/>
      <c r="CG1135" s="7">
        <f t="shared" si="120"/>
        <v>-2.091649641954703</v>
      </c>
      <c r="CH1135" s="7">
        <f t="shared" si="121"/>
        <v>57.358769335278708</v>
      </c>
    </row>
    <row r="1136" spans="26:86" x14ac:dyDescent="0.5">
      <c r="Z1136" s="31">
        <v>44747</v>
      </c>
      <c r="AA1136" s="32">
        <v>51.07</v>
      </c>
      <c r="AB1136" s="7">
        <f t="shared" si="118"/>
        <v>63.896716417910454</v>
      </c>
      <c r="CC1136" s="31">
        <v>44747</v>
      </c>
      <c r="CD1136" s="32">
        <v>51.07</v>
      </c>
      <c r="CE1136" s="7">
        <f t="shared" si="119"/>
        <v>59.367031723728601</v>
      </c>
      <c r="CF1136" s="131"/>
      <c r="CG1136" s="7">
        <f t="shared" si="120"/>
        <v>-2.1984662267900816</v>
      </c>
      <c r="CH1136" s="7">
        <f t="shared" si="121"/>
        <v>57.16856549693852</v>
      </c>
    </row>
    <row r="1137" spans="26:86" x14ac:dyDescent="0.5">
      <c r="Z1137" s="31">
        <v>44748</v>
      </c>
      <c r="AA1137" s="32">
        <v>50.24</v>
      </c>
      <c r="AB1137" s="7">
        <f t="shared" si="118"/>
        <v>63.834676616915424</v>
      </c>
      <c r="CC1137" s="31">
        <v>44748</v>
      </c>
      <c r="CD1137" s="32">
        <v>50.24</v>
      </c>
      <c r="CE1137" s="7">
        <f t="shared" si="119"/>
        <v>59.2762154876716</v>
      </c>
      <c r="CF1137" s="131"/>
      <c r="CG1137" s="7">
        <f t="shared" si="120"/>
        <v>-2.3118613550500413</v>
      </c>
      <c r="CH1137" s="7">
        <f t="shared" si="121"/>
        <v>56.964354132621558</v>
      </c>
    </row>
    <row r="1138" spans="26:86" x14ac:dyDescent="0.5">
      <c r="Z1138" s="31">
        <v>44749</v>
      </c>
      <c r="AA1138" s="32">
        <v>52.31</v>
      </c>
      <c r="AB1138" s="7">
        <f t="shared" si="118"/>
        <v>63.782487562189061</v>
      </c>
      <c r="CC1138" s="31">
        <v>44749</v>
      </c>
      <c r="CD1138" s="32">
        <v>52.31</v>
      </c>
      <c r="CE1138" s="7">
        <f t="shared" si="119"/>
        <v>59.206899910679844</v>
      </c>
      <c r="CF1138" s="131"/>
      <c r="CG1138" s="7">
        <f t="shared" si="120"/>
        <v>-2.4030118645738128</v>
      </c>
      <c r="CH1138" s="7">
        <f t="shared" si="121"/>
        <v>56.803888046106032</v>
      </c>
    </row>
    <row r="1139" spans="26:86" x14ac:dyDescent="0.5">
      <c r="Z1139" s="31">
        <v>44750</v>
      </c>
      <c r="AA1139" s="32">
        <v>51.56</v>
      </c>
      <c r="AB1139" s="7">
        <f t="shared" si="118"/>
        <v>63.748308457711445</v>
      </c>
      <c r="CC1139" s="31">
        <v>44750</v>
      </c>
      <c r="CD1139" s="32">
        <v>51.56</v>
      </c>
      <c r="CE1139" s="7">
        <f t="shared" si="119"/>
        <v>59.130811354354677</v>
      </c>
      <c r="CF1139" s="131"/>
      <c r="CG1139" s="7">
        <f t="shared" si="120"/>
        <v>-2.5003779998289062</v>
      </c>
      <c r="CH1139" s="7">
        <f t="shared" si="121"/>
        <v>56.630433354525771</v>
      </c>
    </row>
    <row r="1140" spans="26:86" x14ac:dyDescent="0.5">
      <c r="Z1140" s="31">
        <v>44753</v>
      </c>
      <c r="AA1140" s="32">
        <v>50.7</v>
      </c>
      <c r="AB1140" s="7">
        <f t="shared" si="118"/>
        <v>63.706368159203976</v>
      </c>
      <c r="CC1140" s="31">
        <v>44753</v>
      </c>
      <c r="CD1140" s="32">
        <v>50.7</v>
      </c>
      <c r="CE1140" s="7">
        <f t="shared" si="119"/>
        <v>59.046922684162091</v>
      </c>
      <c r="CF1140" s="131"/>
      <c r="CG1140" s="7">
        <f t="shared" si="120"/>
        <v>-2.6049152153450734</v>
      </c>
      <c r="CH1140" s="7">
        <f t="shared" si="121"/>
        <v>56.442007468817017</v>
      </c>
    </row>
    <row r="1141" spans="26:86" x14ac:dyDescent="0.5">
      <c r="Z1141" s="31">
        <v>44754</v>
      </c>
      <c r="AA1141" s="32">
        <v>50.71</v>
      </c>
      <c r="AB1141" s="7">
        <f t="shared" si="118"/>
        <v>63.663084577114432</v>
      </c>
      <c r="CC1141" s="31">
        <v>44754</v>
      </c>
      <c r="CD1141" s="32">
        <v>50.71</v>
      </c>
      <c r="CE1141" s="7">
        <f t="shared" si="119"/>
        <v>58.963968229593313</v>
      </c>
      <c r="CF1141" s="131"/>
      <c r="CG1141" s="7">
        <f t="shared" si="120"/>
        <v>-2.7078820746661663</v>
      </c>
      <c r="CH1141" s="7">
        <f t="shared" si="121"/>
        <v>56.256086154927146</v>
      </c>
    </row>
    <row r="1142" spans="26:86" x14ac:dyDescent="0.5">
      <c r="Z1142" s="31">
        <v>44755</v>
      </c>
      <c r="AA1142" s="32">
        <v>50.3</v>
      </c>
      <c r="AB1142" s="7">
        <f t="shared" si="118"/>
        <v>63.608557213930354</v>
      </c>
      <c r="CC1142" s="31">
        <v>44755</v>
      </c>
      <c r="CD1142" s="32">
        <v>50.3</v>
      </c>
      <c r="CE1142" s="7">
        <f t="shared" si="119"/>
        <v>58.877759590492886</v>
      </c>
      <c r="CF1142" s="131"/>
      <c r="CG1142" s="7">
        <f t="shared" si="120"/>
        <v>-2.8133614292857061</v>
      </c>
      <c r="CH1142" s="7">
        <f t="shared" si="121"/>
        <v>56.06439816120718</v>
      </c>
    </row>
    <row r="1143" spans="26:86" x14ac:dyDescent="0.5">
      <c r="Z1143" s="31">
        <v>44756</v>
      </c>
      <c r="AA1143" s="32">
        <v>48.67</v>
      </c>
      <c r="AB1143" s="7">
        <f t="shared" si="118"/>
        <v>63.540199004975122</v>
      </c>
      <c r="CC1143" s="31">
        <v>44756</v>
      </c>
      <c r="CD1143" s="32">
        <v>48.67</v>
      </c>
      <c r="CE1143" s="7">
        <f t="shared" si="119"/>
        <v>58.776189843323806</v>
      </c>
      <c r="CF1143" s="131"/>
      <c r="CG1143" s="7">
        <f t="shared" si="120"/>
        <v>-2.9333299623771367</v>
      </c>
      <c r="CH1143" s="7">
        <f t="shared" si="121"/>
        <v>55.842859880946669</v>
      </c>
    </row>
    <row r="1144" spans="26:86" x14ac:dyDescent="0.5">
      <c r="Z1144" s="31">
        <v>44757</v>
      </c>
      <c r="AA1144" s="32">
        <v>50.85</v>
      </c>
      <c r="AB1144" s="7">
        <f t="shared" si="118"/>
        <v>63.479800995024881</v>
      </c>
      <c r="CC1144" s="31">
        <v>44757</v>
      </c>
      <c r="CD1144" s="32">
        <v>50.85</v>
      </c>
      <c r="CE1144" s="7">
        <f t="shared" si="119"/>
        <v>58.697322282693726</v>
      </c>
      <c r="CF1144" s="131"/>
      <c r="CG1144" s="7">
        <f t="shared" si="120"/>
        <v>-3.0298122612094502</v>
      </c>
      <c r="CH1144" s="7">
        <f t="shared" si="121"/>
        <v>55.667510021484276</v>
      </c>
    </row>
    <row r="1145" spans="26:86" x14ac:dyDescent="0.5">
      <c r="Z1145" s="31">
        <v>44760</v>
      </c>
      <c r="AA1145" s="32">
        <v>51.3</v>
      </c>
      <c r="AB1145" s="7">
        <f t="shared" si="118"/>
        <v>63.429353233830852</v>
      </c>
      <c r="CC1145" s="31">
        <v>44760</v>
      </c>
      <c r="CD1145" s="32">
        <v>51.3</v>
      </c>
      <c r="CE1145" s="7">
        <f t="shared" si="119"/>
        <v>58.623717085851005</v>
      </c>
      <c r="CF1145" s="131"/>
      <c r="CG1145" s="7">
        <f t="shared" si="120"/>
        <v>-3.1203549574544454</v>
      </c>
      <c r="CH1145" s="7">
        <f t="shared" si="121"/>
        <v>55.50336212839656</v>
      </c>
    </row>
    <row r="1146" spans="26:86" x14ac:dyDescent="0.5">
      <c r="Z1146" s="31">
        <v>44761</v>
      </c>
      <c r="AA1146" s="32">
        <v>53.07</v>
      </c>
      <c r="AB1146" s="7">
        <f t="shared" si="118"/>
        <v>63.383184079601989</v>
      </c>
      <c r="CC1146" s="31">
        <v>44761</v>
      </c>
      <c r="CD1146" s="32">
        <v>53.07</v>
      </c>
      <c r="CE1146" s="7">
        <f t="shared" si="119"/>
        <v>58.568456219325128</v>
      </c>
      <c r="CF1146" s="131"/>
      <c r="CG1146" s="7">
        <f t="shared" si="120"/>
        <v>-3.1919253964807908</v>
      </c>
      <c r="CH1146" s="7">
        <f t="shared" si="121"/>
        <v>55.376530822844337</v>
      </c>
    </row>
    <row r="1147" spans="26:86" x14ac:dyDescent="0.5">
      <c r="Z1147" s="31">
        <v>44762</v>
      </c>
      <c r="AA1147" s="32">
        <v>54.19</v>
      </c>
      <c r="AB1147" s="7">
        <f t="shared" si="118"/>
        <v>63.346368159203976</v>
      </c>
      <c r="CC1147" s="31">
        <v>44762</v>
      </c>
      <c r="CD1147" s="32">
        <v>54.19</v>
      </c>
      <c r="CE1147" s="7">
        <f t="shared" si="119"/>
        <v>58.524889490774633</v>
      </c>
      <c r="CF1147" s="131"/>
      <c r="CG1147" s="7">
        <f t="shared" si="120"/>
        <v>-3.2512730856621204</v>
      </c>
      <c r="CH1147" s="7">
        <f t="shared" si="121"/>
        <v>55.273616405112513</v>
      </c>
    </row>
    <row r="1148" spans="26:86" x14ac:dyDescent="0.5">
      <c r="Z1148" s="31">
        <v>44763</v>
      </c>
      <c r="AA1148" s="32">
        <v>54.58</v>
      </c>
      <c r="AB1148" s="7">
        <f t="shared" si="118"/>
        <v>63.31009950248756</v>
      </c>
      <c r="CC1148" s="31">
        <v>44763</v>
      </c>
      <c r="CD1148" s="32">
        <v>54.58</v>
      </c>
      <c r="CE1148" s="7">
        <f t="shared" si="119"/>
        <v>58.485636859025632</v>
      </c>
      <c r="CF1148" s="131"/>
      <c r="CG1148" s="7">
        <f t="shared" si="120"/>
        <v>-3.3057887714016871</v>
      </c>
      <c r="CH1148" s="7">
        <f t="shared" si="121"/>
        <v>55.179848087623945</v>
      </c>
    </row>
    <row r="1149" spans="26:86" x14ac:dyDescent="0.5">
      <c r="Z1149" s="31">
        <v>44764</v>
      </c>
      <c r="AA1149" s="32">
        <v>53.94</v>
      </c>
      <c r="AB1149" s="7">
        <f t="shared" si="118"/>
        <v>63.285970149253728</v>
      </c>
      <c r="CC1149" s="31">
        <v>44764</v>
      </c>
      <c r="CD1149" s="32">
        <v>53.94</v>
      </c>
      <c r="CE1149" s="7">
        <f t="shared" si="119"/>
        <v>58.440406641522891</v>
      </c>
      <c r="CF1149" s="131"/>
      <c r="CG1149" s="7">
        <f t="shared" si="120"/>
        <v>-3.3658900786439929</v>
      </c>
      <c r="CH1149" s="7">
        <f t="shared" si="121"/>
        <v>55.074516562878898</v>
      </c>
    </row>
    <row r="1150" spans="26:86" x14ac:dyDescent="0.5">
      <c r="Z1150" s="31">
        <v>44767</v>
      </c>
      <c r="AA1150" s="32">
        <v>54.04</v>
      </c>
      <c r="AB1150" s="7">
        <f t="shared" si="118"/>
        <v>63.248606965174133</v>
      </c>
      <c r="CC1150" s="31">
        <v>44767</v>
      </c>
      <c r="CD1150" s="32">
        <v>54.04</v>
      </c>
      <c r="CE1150" s="7">
        <f t="shared" si="119"/>
        <v>58.396621500811221</v>
      </c>
      <c r="CF1150" s="131"/>
      <c r="CG1150" s="7">
        <f t="shared" si="120"/>
        <v>-3.4240265650771349</v>
      </c>
      <c r="CH1150" s="7">
        <f t="shared" si="121"/>
        <v>54.972594935734087</v>
      </c>
    </row>
    <row r="1151" spans="26:86" x14ac:dyDescent="0.5">
      <c r="Z1151" s="31">
        <v>44768</v>
      </c>
      <c r="AA1151" s="32">
        <v>53.55</v>
      </c>
      <c r="AB1151" s="7">
        <f t="shared" si="118"/>
        <v>63.203532338308456</v>
      </c>
      <c r="CC1151" s="31">
        <v>44768</v>
      </c>
      <c r="CD1151" s="32">
        <v>53.55</v>
      </c>
      <c r="CE1151" s="7">
        <f t="shared" si="119"/>
        <v>58.34839641125091</v>
      </c>
      <c r="CF1151" s="131"/>
      <c r="CG1151" s="7">
        <f t="shared" si="120"/>
        <v>-3.4860116971490882</v>
      </c>
      <c r="CH1151" s="7">
        <f t="shared" si="121"/>
        <v>54.862384714101822</v>
      </c>
    </row>
    <row r="1152" spans="26:86" x14ac:dyDescent="0.5">
      <c r="Z1152" s="31">
        <v>44769</v>
      </c>
      <c r="AA1152" s="32">
        <v>54.83</v>
      </c>
      <c r="AB1152" s="7">
        <f t="shared" si="118"/>
        <v>63.159950248756218</v>
      </c>
      <c r="CC1152" s="31">
        <v>44769</v>
      </c>
      <c r="CD1152" s="32">
        <v>54.83</v>
      </c>
      <c r="CE1152" s="7">
        <f t="shared" si="119"/>
        <v>58.313387491735973</v>
      </c>
      <c r="CF1152" s="131"/>
      <c r="CG1152" s="7">
        <f t="shared" si="120"/>
        <v>-3.5342100906974352</v>
      </c>
      <c r="CH1152" s="7">
        <f t="shared" si="121"/>
        <v>54.779177401038538</v>
      </c>
    </row>
    <row r="1153" spans="26:86" x14ac:dyDescent="0.5">
      <c r="Z1153" s="31">
        <v>44770</v>
      </c>
      <c r="AA1153" s="32">
        <v>56.51</v>
      </c>
      <c r="AB1153" s="7">
        <f t="shared" si="118"/>
        <v>63.115920398009955</v>
      </c>
      <c r="CC1153" s="31">
        <v>44770</v>
      </c>
      <c r="CD1153" s="32">
        <v>56.51</v>
      </c>
      <c r="CE1153" s="7">
        <f t="shared" si="119"/>
        <v>58.295443337589354</v>
      </c>
      <c r="CF1153" s="131"/>
      <c r="CG1153" s="7">
        <f t="shared" si="120"/>
        <v>-3.5647743723622298</v>
      </c>
      <c r="CH1153" s="7">
        <f t="shared" si="121"/>
        <v>54.730668965227125</v>
      </c>
    </row>
    <row r="1154" spans="26:86" x14ac:dyDescent="0.5">
      <c r="Z1154" s="31">
        <v>44771</v>
      </c>
      <c r="AA1154" s="32">
        <v>57.1</v>
      </c>
      <c r="AB1154" s="7">
        <f t="shared" si="118"/>
        <v>63.074527363184089</v>
      </c>
      <c r="CC1154" s="31">
        <v>44771</v>
      </c>
      <c r="CD1154" s="32">
        <v>57.1</v>
      </c>
      <c r="CE1154" s="7">
        <f t="shared" si="119"/>
        <v>58.283548379006383</v>
      </c>
      <c r="CF1154" s="131"/>
      <c r="CG1154" s="7">
        <f t="shared" si="120"/>
        <v>-3.5887520140619316</v>
      </c>
      <c r="CH1154" s="7">
        <f t="shared" si="121"/>
        <v>54.694796364944452</v>
      </c>
    </row>
    <row r="1155" spans="26:86" x14ac:dyDescent="0.5">
      <c r="Z1155" s="31">
        <v>44774</v>
      </c>
      <c r="AA1155" s="32">
        <v>57.12</v>
      </c>
      <c r="AB1155" s="7">
        <f t="shared" si="118"/>
        <v>63.030796019900507</v>
      </c>
      <c r="CC1155" s="31">
        <v>44774</v>
      </c>
      <c r="CD1155" s="32">
        <v>57.12</v>
      </c>
      <c r="CE1155" s="7">
        <f t="shared" si="119"/>
        <v>58.271970783195378</v>
      </c>
      <c r="CF1155" s="131"/>
      <c r="CG1155" s="7">
        <f t="shared" si="120"/>
        <v>-3.6118569295429097</v>
      </c>
      <c r="CH1155" s="7">
        <f t="shared" si="121"/>
        <v>54.660113853652469</v>
      </c>
    </row>
    <row r="1156" spans="26:86" x14ac:dyDescent="0.5">
      <c r="Z1156" s="31">
        <v>44775</v>
      </c>
      <c r="AA1156" s="32">
        <v>56.41</v>
      </c>
      <c r="AB1156" s="7">
        <f t="shared" si="118"/>
        <v>62.98288557213931</v>
      </c>
      <c r="CC1156" s="31">
        <v>44775</v>
      </c>
      <c r="CD1156" s="32">
        <v>56.41</v>
      </c>
      <c r="CE1156" s="7">
        <f t="shared" si="119"/>
        <v>58.253443710725776</v>
      </c>
      <c r="CF1156" s="131"/>
      <c r="CG1156" s="7">
        <f t="shared" si="120"/>
        <v>-3.6413199011110393</v>
      </c>
      <c r="CH1156" s="7">
        <f t="shared" si="121"/>
        <v>54.612123809614737</v>
      </c>
    </row>
    <row r="1157" spans="26:86" x14ac:dyDescent="0.5">
      <c r="Z1157" s="31">
        <v>44776</v>
      </c>
      <c r="AA1157" s="32">
        <v>57.23</v>
      </c>
      <c r="AB1157" s="7">
        <f t="shared" si="118"/>
        <v>62.930298507462695</v>
      </c>
      <c r="CC1157" s="31">
        <v>44776</v>
      </c>
      <c r="CD1157" s="32">
        <v>57.23</v>
      </c>
      <c r="CE1157" s="7">
        <f t="shared" si="119"/>
        <v>58.243260191216073</v>
      </c>
      <c r="CF1157" s="131"/>
      <c r="CG1157" s="7">
        <f t="shared" si="120"/>
        <v>-3.6618072504279695</v>
      </c>
      <c r="CH1157" s="7">
        <f t="shared" si="121"/>
        <v>54.581452940788104</v>
      </c>
    </row>
    <row r="1158" spans="26:86" x14ac:dyDescent="0.5">
      <c r="Z1158" s="31">
        <v>44777</v>
      </c>
      <c r="AA1158" s="32">
        <v>57.99</v>
      </c>
      <c r="AB1158" s="7">
        <f t="shared" si="118"/>
        <v>62.883383084577119</v>
      </c>
      <c r="CC1158" s="31">
        <v>44777</v>
      </c>
      <c r="CD1158" s="32">
        <v>57.99</v>
      </c>
      <c r="CE1158" s="7">
        <f t="shared" si="119"/>
        <v>58.240740189313428</v>
      </c>
      <c r="CF1158" s="131"/>
      <c r="CG1158" s="7">
        <f t="shared" si="120"/>
        <v>-3.6740617363399011</v>
      </c>
      <c r="CH1158" s="7">
        <f t="shared" si="121"/>
        <v>54.566678452973527</v>
      </c>
    </row>
    <row r="1159" spans="26:86" x14ac:dyDescent="0.5">
      <c r="Z1159" s="31">
        <v>44778</v>
      </c>
      <c r="AA1159" s="32">
        <v>57.53</v>
      </c>
      <c r="AB1159" s="7">
        <f t="shared" si="118"/>
        <v>62.829800995024883</v>
      </c>
      <c r="CC1159" s="31">
        <v>44778</v>
      </c>
      <c r="CD1159" s="32">
        <v>57.53</v>
      </c>
      <c r="CE1159" s="7">
        <f t="shared" si="119"/>
        <v>58.23366814762872</v>
      </c>
      <c r="CF1159" s="131"/>
      <c r="CG1159" s="7">
        <f t="shared" si="120"/>
        <v>-3.6902382463765662</v>
      </c>
      <c r="CH1159" s="7">
        <f t="shared" si="121"/>
        <v>54.543429901252154</v>
      </c>
    </row>
    <row r="1160" spans="26:86" x14ac:dyDescent="0.5">
      <c r="Z1160" s="31">
        <v>44781</v>
      </c>
      <c r="AA1160" s="32">
        <v>57.42</v>
      </c>
      <c r="AB1160" s="7">
        <f t="shared" si="118"/>
        <v>62.751393034825874</v>
      </c>
      <c r="CC1160" s="31">
        <v>44781</v>
      </c>
      <c r="CD1160" s="32">
        <v>57.42</v>
      </c>
      <c r="CE1160" s="7">
        <f t="shared" si="119"/>
        <v>58.225571947154805</v>
      </c>
      <c r="CF1160" s="131"/>
      <c r="CG1160" s="7">
        <f t="shared" si="120"/>
        <v>-3.7065681447690864</v>
      </c>
      <c r="CH1160" s="7">
        <f t="shared" si="121"/>
        <v>54.519003802385718</v>
      </c>
    </row>
    <row r="1161" spans="26:86" x14ac:dyDescent="0.5">
      <c r="Z1161" s="31">
        <v>44782</v>
      </c>
      <c r="AA1161" s="32">
        <v>57.9</v>
      </c>
      <c r="AB1161" s="7">
        <f t="shared" si="118"/>
        <v>62.669800995024872</v>
      </c>
      <c r="CC1161" s="31">
        <v>44782</v>
      </c>
      <c r="CD1161" s="32">
        <v>57.9</v>
      </c>
      <c r="CE1161" s="7">
        <f t="shared" si="119"/>
        <v>58.222332425292571</v>
      </c>
      <c r="CF1161" s="131"/>
      <c r="CG1161" s="7">
        <f t="shared" si="120"/>
        <v>-3.7171475761149182</v>
      </c>
      <c r="CH1161" s="7">
        <f t="shared" si="121"/>
        <v>54.505184849177652</v>
      </c>
    </row>
    <row r="1162" spans="26:86" x14ac:dyDescent="0.5">
      <c r="Z1162" s="31">
        <v>44783</v>
      </c>
      <c r="AA1162" s="32">
        <v>59.99</v>
      </c>
      <c r="AB1162" s="7">
        <f t="shared" si="118"/>
        <v>62.583731343283581</v>
      </c>
      <c r="CC1162" s="31">
        <v>44783</v>
      </c>
      <c r="CD1162" s="32">
        <v>59.99</v>
      </c>
      <c r="CE1162" s="7">
        <f t="shared" si="119"/>
        <v>58.239921157379214</v>
      </c>
      <c r="CF1162" s="131"/>
      <c r="CG1162" s="7">
        <f t="shared" si="120"/>
        <v>-3.7059693051414726</v>
      </c>
      <c r="CH1162" s="7">
        <f t="shared" si="121"/>
        <v>54.533951852237742</v>
      </c>
    </row>
    <row r="1163" spans="26:86" x14ac:dyDescent="0.5">
      <c r="Z1163" s="31">
        <v>44784</v>
      </c>
      <c r="AA1163" s="32">
        <v>60.89</v>
      </c>
      <c r="AB1163" s="7">
        <f t="shared" si="118"/>
        <v>62.490049751243781</v>
      </c>
      <c r="CC1163" s="31">
        <v>44784</v>
      </c>
      <c r="CD1163" s="32">
        <v>60.89</v>
      </c>
      <c r="CE1163" s="7">
        <f t="shared" si="119"/>
        <v>58.266290101086888</v>
      </c>
      <c r="CF1163" s="131"/>
      <c r="CG1163" s="7">
        <f t="shared" si="120"/>
        <v>-3.6850148817195958</v>
      </c>
      <c r="CH1163" s="7">
        <f t="shared" si="121"/>
        <v>54.581275219367292</v>
      </c>
    </row>
    <row r="1164" spans="26:86" x14ac:dyDescent="0.5">
      <c r="Z1164" s="31">
        <v>44785</v>
      </c>
      <c r="AA1164" s="32">
        <v>61</v>
      </c>
      <c r="AB1164" s="7">
        <f t="shared" ref="AB1164:AB1227" si="122">AVERAGE(AA964:AA1164)</f>
        <v>62.395721393034819</v>
      </c>
      <c r="CC1164" s="31">
        <v>44785</v>
      </c>
      <c r="CD1164" s="32">
        <v>61</v>
      </c>
      <c r="CE1164" s="7">
        <f t="shared" si="119"/>
        <v>58.293491194608407</v>
      </c>
      <c r="CF1164" s="131"/>
      <c r="CG1164" s="7">
        <f t="shared" si="120"/>
        <v>-3.662235842031194</v>
      </c>
      <c r="CH1164" s="7">
        <f t="shared" si="121"/>
        <v>54.631255352577213</v>
      </c>
    </row>
    <row r="1165" spans="26:86" x14ac:dyDescent="0.5">
      <c r="Z1165" s="31">
        <v>44788</v>
      </c>
      <c r="AA1165" s="32">
        <v>61.48</v>
      </c>
      <c r="AB1165" s="7">
        <f t="shared" si="122"/>
        <v>62.30477611940298</v>
      </c>
      <c r="CC1165" s="31">
        <v>44788</v>
      </c>
      <c r="CD1165" s="32">
        <v>61.48</v>
      </c>
      <c r="CE1165" s="7">
        <f t="shared" ref="CE1165:CE1228" si="123">CD1165*$CE$1+CE1164*(1-$CE$1)</f>
        <v>58.325197749885938</v>
      </c>
      <c r="CF1165" s="131"/>
      <c r="CG1165" s="7">
        <f t="shared" si="120"/>
        <v>-3.6340024119552936</v>
      </c>
      <c r="CH1165" s="7">
        <f t="shared" si="121"/>
        <v>54.691195337930644</v>
      </c>
    </row>
    <row r="1166" spans="26:86" x14ac:dyDescent="0.5">
      <c r="Z1166" s="31">
        <v>44789</v>
      </c>
      <c r="AA1166" s="32">
        <v>60.73</v>
      </c>
      <c r="AB1166" s="7">
        <f t="shared" si="122"/>
        <v>62.221492537313424</v>
      </c>
      <c r="CC1166" s="31">
        <v>44789</v>
      </c>
      <c r="CD1166" s="32">
        <v>60.73</v>
      </c>
      <c r="CE1166" s="7">
        <f t="shared" si="123"/>
        <v>58.349126130484088</v>
      </c>
      <c r="CF1166" s="131"/>
      <c r="CG1166" s="7">
        <f t="shared" si="120"/>
        <v>-3.6126839057399565</v>
      </c>
      <c r="CH1166" s="7">
        <f t="shared" si="121"/>
        <v>54.736442224744131</v>
      </c>
    </row>
    <row r="1167" spans="26:86" x14ac:dyDescent="0.5">
      <c r="Z1167" s="31">
        <v>44790</v>
      </c>
      <c r="AA1167" s="32">
        <v>59.24</v>
      </c>
      <c r="AB1167" s="7">
        <f t="shared" si="122"/>
        <v>62.126517412935314</v>
      </c>
      <c r="CC1167" s="31">
        <v>44790</v>
      </c>
      <c r="CD1167" s="32">
        <v>59.24</v>
      </c>
      <c r="CE1167" s="7">
        <f t="shared" si="123"/>
        <v>58.357990547096186</v>
      </c>
      <c r="CF1167" s="131"/>
      <c r="CG1167" s="7">
        <f t="shared" si="120"/>
        <v>-3.6054583684981196</v>
      </c>
      <c r="CH1167" s="7">
        <f t="shared" si="121"/>
        <v>54.752532178598067</v>
      </c>
    </row>
    <row r="1168" spans="26:86" x14ac:dyDescent="0.5">
      <c r="Z1168" s="31">
        <v>44791</v>
      </c>
      <c r="AA1168" s="32">
        <v>59.55</v>
      </c>
      <c r="AB1168" s="7">
        <f t="shared" si="122"/>
        <v>62.039950248756213</v>
      </c>
      <c r="CC1168" s="31">
        <v>44791</v>
      </c>
      <c r="CD1168" s="32">
        <v>59.55</v>
      </c>
      <c r="CE1168" s="7">
        <f t="shared" si="123"/>
        <v>58.369851337672344</v>
      </c>
      <c r="CF1168" s="131"/>
      <c r="CG1168" s="7">
        <f t="shared" si="120"/>
        <v>-3.5943587852171106</v>
      </c>
      <c r="CH1168" s="7">
        <f t="shared" si="121"/>
        <v>54.775492552455233</v>
      </c>
    </row>
    <row r="1169" spans="26:86" x14ac:dyDescent="0.5">
      <c r="Z1169" s="31">
        <v>44792</v>
      </c>
      <c r="AA1169" s="32">
        <v>58.13</v>
      </c>
      <c r="AB1169" s="7">
        <f t="shared" si="122"/>
        <v>61.94940298507462</v>
      </c>
      <c r="CC1169" s="31">
        <v>44792</v>
      </c>
      <c r="CD1169" s="32">
        <v>58.13</v>
      </c>
      <c r="CE1169" s="7">
        <f t="shared" si="123"/>
        <v>58.367464757197993</v>
      </c>
      <c r="CF1169" s="131"/>
      <c r="CG1169" s="7">
        <f t="shared" si="120"/>
        <v>-3.596598030986847</v>
      </c>
      <c r="CH1169" s="7">
        <f t="shared" si="121"/>
        <v>54.770866726211146</v>
      </c>
    </row>
    <row r="1170" spans="26:86" x14ac:dyDescent="0.5">
      <c r="Z1170" s="31">
        <v>44795</v>
      </c>
      <c r="AA1170" s="32">
        <v>57.08</v>
      </c>
      <c r="AB1170" s="7">
        <f t="shared" si="122"/>
        <v>61.853184079601981</v>
      </c>
      <c r="CC1170" s="31">
        <v>44795</v>
      </c>
      <c r="CD1170" s="32">
        <v>57.08</v>
      </c>
      <c r="CE1170" s="7">
        <f t="shared" si="123"/>
        <v>58.354654162599005</v>
      </c>
      <c r="CF1170" s="131"/>
      <c r="CG1170" s="7">
        <f t="shared" si="120"/>
        <v>-3.6083053548536625</v>
      </c>
      <c r="CH1170" s="7">
        <f t="shared" si="121"/>
        <v>54.746348807745342</v>
      </c>
    </row>
    <row r="1171" spans="26:86" x14ac:dyDescent="0.5">
      <c r="Z1171" s="31">
        <v>44796</v>
      </c>
      <c r="AA1171" s="32">
        <v>58.09</v>
      </c>
      <c r="AB1171" s="7">
        <f t="shared" si="122"/>
        <v>61.75427860696518</v>
      </c>
      <c r="CC1171" s="31">
        <v>44796</v>
      </c>
      <c r="CD1171" s="32">
        <v>58.09</v>
      </c>
      <c r="CE1171" s="7">
        <f t="shared" si="123"/>
        <v>58.352020787846776</v>
      </c>
      <c r="CF1171" s="131"/>
      <c r="CG1171" s="7">
        <f t="shared" si="120"/>
        <v>-3.6088623026358704</v>
      </c>
      <c r="CH1171" s="7">
        <f t="shared" si="121"/>
        <v>54.743158485210905</v>
      </c>
    </row>
    <row r="1172" spans="26:86" x14ac:dyDescent="0.5">
      <c r="Z1172" s="31">
        <v>44797</v>
      </c>
      <c r="AA1172" s="32">
        <v>58.96</v>
      </c>
      <c r="AB1172" s="7">
        <f t="shared" si="122"/>
        <v>61.663084577114425</v>
      </c>
      <c r="CC1172" s="31">
        <v>44797</v>
      </c>
      <c r="CD1172" s="32">
        <v>58.96</v>
      </c>
      <c r="CE1172" s="7">
        <f t="shared" si="123"/>
        <v>58.358070332246314</v>
      </c>
      <c r="CF1172" s="131"/>
      <c r="CG1172" s="7">
        <f t="shared" ref="CG1172:CG1235" si="124">CE1172-AVERAGE(CE972:CE1172)</f>
        <v>-3.5998495889490911</v>
      </c>
      <c r="CH1172" s="7">
        <f t="shared" ref="CH1172:CH1235" si="125">CE1172+CG1172</f>
        <v>54.758220743297223</v>
      </c>
    </row>
    <row r="1173" spans="26:86" x14ac:dyDescent="0.5">
      <c r="Z1173" s="31">
        <v>44798</v>
      </c>
      <c r="AA1173" s="32">
        <v>60.31</v>
      </c>
      <c r="AB1173" s="7">
        <f t="shared" si="122"/>
        <v>61.580348258706458</v>
      </c>
      <c r="CC1173" s="31">
        <v>44798</v>
      </c>
      <c r="CD1173" s="32">
        <v>60.31</v>
      </c>
      <c r="CE1173" s="7">
        <f t="shared" si="123"/>
        <v>58.377492517995108</v>
      </c>
      <c r="CF1173" s="131"/>
      <c r="CG1173" s="7">
        <f t="shared" si="124"/>
        <v>-3.5766704712352464</v>
      </c>
      <c r="CH1173" s="7">
        <f t="shared" si="125"/>
        <v>54.800822046759862</v>
      </c>
    </row>
    <row r="1174" spans="26:86" x14ac:dyDescent="0.5">
      <c r="Z1174" s="31">
        <v>44799</v>
      </c>
      <c r="AA1174" s="32">
        <v>56.37</v>
      </c>
      <c r="AB1174" s="7">
        <f t="shared" si="122"/>
        <v>61.477512437810937</v>
      </c>
      <c r="CC1174" s="31">
        <v>44799</v>
      </c>
      <c r="CD1174" s="32">
        <v>56.37</v>
      </c>
      <c r="CE1174" s="7">
        <f t="shared" si="123"/>
        <v>58.357517468064813</v>
      </c>
      <c r="CF1174" s="131"/>
      <c r="CG1174" s="7">
        <f t="shared" si="124"/>
        <v>-3.5919027296091315</v>
      </c>
      <c r="CH1174" s="7">
        <f t="shared" si="125"/>
        <v>54.765614738455682</v>
      </c>
    </row>
    <row r="1175" spans="26:86" x14ac:dyDescent="0.5">
      <c r="Z1175" s="31">
        <v>44802</v>
      </c>
      <c r="AA1175" s="32">
        <v>55.67</v>
      </c>
      <c r="AB1175" s="7">
        <f t="shared" si="122"/>
        <v>61.374925373134325</v>
      </c>
      <c r="CC1175" s="31">
        <v>44802</v>
      </c>
      <c r="CD1175" s="32">
        <v>55.67</v>
      </c>
      <c r="CE1175" s="7">
        <f t="shared" si="123"/>
        <v>58.330776000720881</v>
      </c>
      <c r="CF1175" s="131"/>
      <c r="CG1175" s="7">
        <f t="shared" si="124"/>
        <v>-3.6129278305397392</v>
      </c>
      <c r="CH1175" s="7">
        <f t="shared" si="125"/>
        <v>54.717848170181142</v>
      </c>
    </row>
    <row r="1176" spans="26:86" x14ac:dyDescent="0.5">
      <c r="Z1176" s="31">
        <v>44803</v>
      </c>
      <c r="AA1176" s="32">
        <v>54.95</v>
      </c>
      <c r="AB1176" s="7">
        <f t="shared" si="122"/>
        <v>61.280149253731338</v>
      </c>
      <c r="CC1176" s="31">
        <v>44803</v>
      </c>
      <c r="CD1176" s="32">
        <v>54.95</v>
      </c>
      <c r="CE1176" s="7">
        <f t="shared" si="123"/>
        <v>58.29713643852466</v>
      </c>
      <c r="CF1176" s="131"/>
      <c r="CG1176" s="7">
        <f t="shared" si="124"/>
        <v>-3.6399648596262111</v>
      </c>
      <c r="CH1176" s="7">
        <f t="shared" si="125"/>
        <v>54.657171578898449</v>
      </c>
    </row>
    <row r="1177" spans="26:86" x14ac:dyDescent="0.5">
      <c r="Z1177" s="31">
        <v>44804</v>
      </c>
      <c r="AA1177" s="32">
        <v>55.58</v>
      </c>
      <c r="AB1177" s="7">
        <f t="shared" si="122"/>
        <v>61.183930348258706</v>
      </c>
      <c r="CC1177" s="31">
        <v>44804</v>
      </c>
      <c r="CD1177" s="32">
        <v>55.58</v>
      </c>
      <c r="CE1177" s="7">
        <f t="shared" si="123"/>
        <v>58.270100255056754</v>
      </c>
      <c r="CF1177" s="131"/>
      <c r="CG1177" s="7">
        <f t="shared" si="124"/>
        <v>-3.6595068047867301</v>
      </c>
      <c r="CH1177" s="7">
        <f t="shared" si="125"/>
        <v>54.610593450270024</v>
      </c>
    </row>
    <row r="1178" spans="26:86" x14ac:dyDescent="0.5">
      <c r="Z1178" s="31">
        <v>44805</v>
      </c>
      <c r="AA1178" s="32">
        <v>54.83</v>
      </c>
      <c r="AB1178" s="7">
        <f t="shared" si="122"/>
        <v>61.083631840796016</v>
      </c>
      <c r="CC1178" s="31">
        <v>44805</v>
      </c>
      <c r="CD1178" s="32">
        <v>54.83</v>
      </c>
      <c r="CE1178" s="7">
        <f t="shared" si="123"/>
        <v>58.235870401772608</v>
      </c>
      <c r="CF1178" s="131"/>
      <c r="CG1178" s="7">
        <f t="shared" si="124"/>
        <v>-3.6853189941997542</v>
      </c>
      <c r="CH1178" s="7">
        <f t="shared" si="125"/>
        <v>54.550551407572854</v>
      </c>
    </row>
    <row r="1179" spans="26:86" x14ac:dyDescent="0.5">
      <c r="Z1179" s="31">
        <v>44806</v>
      </c>
      <c r="AA1179" s="32">
        <v>55</v>
      </c>
      <c r="AB1179" s="7">
        <f t="shared" si="122"/>
        <v>60.978656716417909</v>
      </c>
      <c r="CC1179" s="31">
        <v>44806</v>
      </c>
      <c r="CD1179" s="32">
        <v>55</v>
      </c>
      <c r="CE1179" s="7">
        <f t="shared" si="123"/>
        <v>58.203672686332091</v>
      </c>
      <c r="CF1179" s="131"/>
      <c r="CG1179" s="7">
        <f t="shared" si="124"/>
        <v>-3.7081382750178378</v>
      </c>
      <c r="CH1179" s="7">
        <f t="shared" si="125"/>
        <v>54.495534411314253</v>
      </c>
    </row>
    <row r="1180" spans="26:86" x14ac:dyDescent="0.5">
      <c r="Z1180" s="31">
        <v>44810</v>
      </c>
      <c r="AA1180" s="32">
        <v>55.62</v>
      </c>
      <c r="AB1180" s="7">
        <f t="shared" si="122"/>
        <v>60.878308457711441</v>
      </c>
      <c r="CC1180" s="31">
        <v>44810</v>
      </c>
      <c r="CD1180" s="32">
        <v>55.62</v>
      </c>
      <c r="CE1180" s="7">
        <f t="shared" si="123"/>
        <v>58.177964500398438</v>
      </c>
      <c r="CF1180" s="131"/>
      <c r="CG1180" s="7">
        <f t="shared" si="124"/>
        <v>-3.7235628539501207</v>
      </c>
      <c r="CH1180" s="7">
        <f t="shared" si="125"/>
        <v>54.454401646448318</v>
      </c>
    </row>
    <row r="1181" spans="26:86" x14ac:dyDescent="0.5">
      <c r="Z1181" s="31">
        <v>44811</v>
      </c>
      <c r="AA1181" s="32">
        <v>56.74</v>
      </c>
      <c r="AB1181" s="7">
        <f t="shared" si="122"/>
        <v>60.784975124378107</v>
      </c>
      <c r="CC1181" s="31">
        <v>44811</v>
      </c>
      <c r="CD1181" s="32">
        <v>56.74</v>
      </c>
      <c r="CE1181" s="7">
        <f t="shared" si="123"/>
        <v>58.163656395916867</v>
      </c>
      <c r="CF1181" s="131"/>
      <c r="CG1181" s="7">
        <f t="shared" si="124"/>
        <v>-3.7267609859941757</v>
      </c>
      <c r="CH1181" s="7">
        <f t="shared" si="125"/>
        <v>54.436895409922691</v>
      </c>
    </row>
    <row r="1182" spans="26:86" x14ac:dyDescent="0.5">
      <c r="Z1182" s="31">
        <v>44812</v>
      </c>
      <c r="AA1182" s="32">
        <v>56.86</v>
      </c>
      <c r="AB1182" s="7">
        <f t="shared" si="122"/>
        <v>60.69273631840796</v>
      </c>
      <c r="CC1182" s="31">
        <v>44812</v>
      </c>
      <c r="CD1182" s="32">
        <v>56.86</v>
      </c>
      <c r="CE1182" s="7">
        <f t="shared" si="123"/>
        <v>58.150684690484859</v>
      </c>
      <c r="CF1182" s="131"/>
      <c r="CG1182" s="7">
        <f t="shared" si="124"/>
        <v>-3.7278154669137251</v>
      </c>
      <c r="CH1182" s="7">
        <f t="shared" si="125"/>
        <v>54.422869223571134</v>
      </c>
    </row>
    <row r="1183" spans="26:86" x14ac:dyDescent="0.5">
      <c r="Z1183" s="31">
        <v>44813</v>
      </c>
      <c r="AA1183" s="32">
        <v>58.11</v>
      </c>
      <c r="AB1183" s="7">
        <f t="shared" si="122"/>
        <v>60.608955223880592</v>
      </c>
      <c r="CC1183" s="31">
        <v>44813</v>
      </c>
      <c r="CD1183" s="32">
        <v>58.11</v>
      </c>
      <c r="CE1183" s="7">
        <f t="shared" si="123"/>
        <v>58.150279867693968</v>
      </c>
      <c r="CF1183" s="131"/>
      <c r="CG1183" s="7">
        <f t="shared" si="124"/>
        <v>-3.7155880018089107</v>
      </c>
      <c r="CH1183" s="7">
        <f t="shared" si="125"/>
        <v>54.434691865885057</v>
      </c>
    </row>
    <row r="1184" spans="26:86" x14ac:dyDescent="0.5">
      <c r="Z1184" s="31">
        <v>44816</v>
      </c>
      <c r="AA1184" s="32">
        <v>58.94</v>
      </c>
      <c r="AB1184" s="7">
        <f t="shared" si="122"/>
        <v>60.524825870646765</v>
      </c>
      <c r="CC1184" s="31">
        <v>44816</v>
      </c>
      <c r="CD1184" s="32">
        <v>58.94</v>
      </c>
      <c r="CE1184" s="7">
        <f t="shared" si="123"/>
        <v>58.158137779458208</v>
      </c>
      <c r="CF1184" s="131"/>
      <c r="CG1184" s="7">
        <f t="shared" si="124"/>
        <v>-3.6943863885635082</v>
      </c>
      <c r="CH1184" s="7">
        <f t="shared" si="125"/>
        <v>54.4637513908947</v>
      </c>
    </row>
    <row r="1185" spans="26:86" x14ac:dyDescent="0.5">
      <c r="Z1185" s="31">
        <v>44817</v>
      </c>
      <c r="AA1185" s="32">
        <v>56.66</v>
      </c>
      <c r="AB1185" s="7">
        <f t="shared" si="122"/>
        <v>60.439502487562187</v>
      </c>
      <c r="CC1185" s="31">
        <v>44817</v>
      </c>
      <c r="CD1185" s="32">
        <v>56.66</v>
      </c>
      <c r="CE1185" s="7">
        <f t="shared" si="123"/>
        <v>58.143230935881512</v>
      </c>
      <c r="CF1185" s="131"/>
      <c r="CG1185" s="7">
        <f t="shared" si="124"/>
        <v>-3.6952333149217154</v>
      </c>
      <c r="CH1185" s="7">
        <f t="shared" si="125"/>
        <v>54.447997620959796</v>
      </c>
    </row>
    <row r="1186" spans="26:86" x14ac:dyDescent="0.5">
      <c r="Z1186" s="31">
        <v>44818</v>
      </c>
      <c r="AA1186" s="32">
        <v>57.42</v>
      </c>
      <c r="AB1186" s="7">
        <f t="shared" si="122"/>
        <v>60.357263681592038</v>
      </c>
      <c r="CC1186" s="31">
        <v>44818</v>
      </c>
      <c r="CD1186" s="32">
        <v>57.42</v>
      </c>
      <c r="CE1186" s="7">
        <f t="shared" si="123"/>
        <v>58.136034608161296</v>
      </c>
      <c r="CF1186" s="131"/>
      <c r="CG1186" s="7">
        <f t="shared" si="124"/>
        <v>-3.6876913285204154</v>
      </c>
      <c r="CH1186" s="7">
        <f t="shared" si="125"/>
        <v>54.448343279640881</v>
      </c>
    </row>
    <row r="1187" spans="26:86" x14ac:dyDescent="0.5">
      <c r="Z1187" s="31">
        <v>44819</v>
      </c>
      <c r="AA1187" s="32">
        <v>57.15</v>
      </c>
      <c r="AB1187" s="7">
        <f t="shared" si="122"/>
        <v>60.284676616915419</v>
      </c>
      <c r="CC1187" s="31">
        <v>44819</v>
      </c>
      <c r="CD1187" s="32">
        <v>57.15</v>
      </c>
      <c r="CE1187" s="7">
        <f t="shared" si="123"/>
        <v>58.126223318527856</v>
      </c>
      <c r="CF1187" s="131"/>
      <c r="CG1187" s="7">
        <f t="shared" si="124"/>
        <v>-3.6821886945741014</v>
      </c>
      <c r="CH1187" s="7">
        <f t="shared" si="125"/>
        <v>54.444034623953755</v>
      </c>
    </row>
    <row r="1188" spans="26:86" x14ac:dyDescent="0.5">
      <c r="Z1188" s="31">
        <v>44820</v>
      </c>
      <c r="AA1188" s="32">
        <v>54.81</v>
      </c>
      <c r="AB1188" s="7">
        <f t="shared" si="122"/>
        <v>60.192437810945258</v>
      </c>
      <c r="CC1188" s="31">
        <v>44820</v>
      </c>
      <c r="CD1188" s="32">
        <v>54.81</v>
      </c>
      <c r="CE1188" s="7">
        <f t="shared" si="123"/>
        <v>58.093226071577334</v>
      </c>
      <c r="CF1188" s="131"/>
      <c r="CG1188" s="7">
        <f t="shared" si="124"/>
        <v>-3.6991065962295409</v>
      </c>
      <c r="CH1188" s="7">
        <f t="shared" si="125"/>
        <v>54.394119475347793</v>
      </c>
    </row>
    <row r="1189" spans="26:86" x14ac:dyDescent="0.5">
      <c r="Z1189" s="31">
        <v>44823</v>
      </c>
      <c r="AA1189" s="32">
        <v>55.45</v>
      </c>
      <c r="AB1189" s="7">
        <f t="shared" si="122"/>
        <v>60.116169154228849</v>
      </c>
      <c r="CC1189" s="31">
        <v>44823</v>
      </c>
      <c r="CD1189" s="32">
        <v>55.45</v>
      </c>
      <c r="CE1189" s="7">
        <f t="shared" si="123"/>
        <v>58.06692531464622</v>
      </c>
      <c r="CF1189" s="131"/>
      <c r="CG1189" s="7">
        <f t="shared" si="124"/>
        <v>-3.7087291092444588</v>
      </c>
      <c r="CH1189" s="7">
        <f t="shared" si="125"/>
        <v>54.358196205401761</v>
      </c>
    </row>
    <row r="1190" spans="26:86" x14ac:dyDescent="0.5">
      <c r="Z1190" s="31">
        <v>44824</v>
      </c>
      <c r="AA1190" s="32">
        <v>53.86</v>
      </c>
      <c r="AB1190" s="7">
        <f t="shared" si="122"/>
        <v>60.032636815920398</v>
      </c>
      <c r="CC1190" s="31">
        <v>44824</v>
      </c>
      <c r="CD1190" s="32">
        <v>53.86</v>
      </c>
      <c r="CE1190" s="7">
        <f t="shared" si="123"/>
        <v>58.025065361266655</v>
      </c>
      <c r="CF1190" s="131"/>
      <c r="CG1190" s="7">
        <f t="shared" si="124"/>
        <v>-3.7332456038382489</v>
      </c>
      <c r="CH1190" s="7">
        <f t="shared" si="125"/>
        <v>54.291819757428406</v>
      </c>
    </row>
    <row r="1191" spans="26:86" x14ac:dyDescent="0.5">
      <c r="Z1191" s="31">
        <v>44825</v>
      </c>
      <c r="AA1191" s="32">
        <v>52.66</v>
      </c>
      <c r="AB1191" s="7">
        <f t="shared" si="122"/>
        <v>59.937412935323373</v>
      </c>
      <c r="CC1191" s="31">
        <v>44825</v>
      </c>
      <c r="CD1191" s="32">
        <v>52.66</v>
      </c>
      <c r="CE1191" s="7">
        <f t="shared" si="123"/>
        <v>57.971681626328682</v>
      </c>
      <c r="CF1191" s="131"/>
      <c r="CG1191" s="7">
        <f t="shared" si="124"/>
        <v>-3.7685109504201861</v>
      </c>
      <c r="CH1191" s="7">
        <f t="shared" si="125"/>
        <v>54.203170675908495</v>
      </c>
    </row>
    <row r="1192" spans="26:86" x14ac:dyDescent="0.5">
      <c r="Z1192" s="31">
        <v>44826</v>
      </c>
      <c r="AA1192" s="32">
        <v>51.51</v>
      </c>
      <c r="AB1192" s="7">
        <f t="shared" si="122"/>
        <v>59.844875621890537</v>
      </c>
      <c r="CC1192" s="31">
        <v>44826</v>
      </c>
      <c r="CD1192" s="32">
        <v>51.51</v>
      </c>
      <c r="CE1192" s="7">
        <f t="shared" si="123"/>
        <v>57.907386286763227</v>
      </c>
      <c r="CF1192" s="131"/>
      <c r="CG1192" s="7">
        <f t="shared" si="124"/>
        <v>-3.8139474148129224</v>
      </c>
      <c r="CH1192" s="7">
        <f t="shared" si="125"/>
        <v>54.093438871950305</v>
      </c>
    </row>
    <row r="1193" spans="26:86" x14ac:dyDescent="0.5">
      <c r="Z1193" s="31">
        <v>44827</v>
      </c>
      <c r="AA1193" s="32">
        <v>49.6</v>
      </c>
      <c r="AB1193" s="7">
        <f t="shared" si="122"/>
        <v>59.742636815920385</v>
      </c>
      <c r="CC1193" s="31">
        <v>44827</v>
      </c>
      <c r="CD1193" s="32">
        <v>49.6</v>
      </c>
      <c r="CE1193" s="7">
        <f t="shared" si="123"/>
        <v>57.824725726695931</v>
      </c>
      <c r="CF1193" s="131"/>
      <c r="CG1193" s="7">
        <f t="shared" si="124"/>
        <v>-3.8769194486547889</v>
      </c>
      <c r="CH1193" s="7">
        <f t="shared" si="125"/>
        <v>53.947806278041142</v>
      </c>
    </row>
    <row r="1194" spans="26:86" x14ac:dyDescent="0.5">
      <c r="Z1194" s="31">
        <v>44830</v>
      </c>
      <c r="AA1194" s="32">
        <v>48.87</v>
      </c>
      <c r="AB1194" s="7">
        <f t="shared" si="122"/>
        <v>59.632587064676613</v>
      </c>
      <c r="CC1194" s="31">
        <v>44830</v>
      </c>
      <c r="CD1194" s="32">
        <v>48.87</v>
      </c>
      <c r="CE1194" s="7">
        <f t="shared" si="123"/>
        <v>57.735623978171596</v>
      </c>
      <c r="CF1194" s="131"/>
      <c r="CG1194" s="7">
        <f t="shared" si="124"/>
        <v>-3.9454335542868577</v>
      </c>
      <c r="CH1194" s="7">
        <f t="shared" si="125"/>
        <v>53.790190423884738</v>
      </c>
    </row>
    <row r="1195" spans="26:86" x14ac:dyDescent="0.5">
      <c r="Z1195" s="31">
        <v>44831</v>
      </c>
      <c r="AA1195" s="32">
        <v>48.85</v>
      </c>
      <c r="AB1195" s="7">
        <f t="shared" si="122"/>
        <v>59.522139303482582</v>
      </c>
      <c r="CC1195" s="31">
        <v>44831</v>
      </c>
      <c r="CD1195" s="32">
        <v>48.85</v>
      </c>
      <c r="CE1195" s="7">
        <f t="shared" si="123"/>
        <v>57.647209809234568</v>
      </c>
      <c r="CF1195" s="131"/>
      <c r="CG1195" s="7">
        <f t="shared" si="124"/>
        <v>-4.0123659498012358</v>
      </c>
      <c r="CH1195" s="7">
        <f t="shared" si="125"/>
        <v>53.634843859433332</v>
      </c>
    </row>
    <row r="1196" spans="26:86" x14ac:dyDescent="0.5">
      <c r="Z1196" s="31">
        <v>44832</v>
      </c>
      <c r="AA1196" s="32">
        <v>50.05</v>
      </c>
      <c r="AB1196" s="7">
        <f t="shared" si="122"/>
        <v>59.420447761194019</v>
      </c>
      <c r="CC1196" s="31">
        <v>44832</v>
      </c>
      <c r="CD1196" s="32">
        <v>50.05</v>
      </c>
      <c r="CE1196" s="7">
        <f t="shared" si="123"/>
        <v>57.571615681779498</v>
      </c>
      <c r="CF1196" s="131"/>
      <c r="CG1196" s="7">
        <f t="shared" si="124"/>
        <v>-4.0656801966807734</v>
      </c>
      <c r="CH1196" s="7">
        <f t="shared" si="125"/>
        <v>53.505935485098725</v>
      </c>
    </row>
    <row r="1197" spans="26:86" x14ac:dyDescent="0.5">
      <c r="Z1197" s="31">
        <v>44833</v>
      </c>
      <c r="AA1197" s="32">
        <v>47.63</v>
      </c>
      <c r="AB1197" s="7">
        <f t="shared" si="122"/>
        <v>59.310895522388037</v>
      </c>
      <c r="CC1197" s="31">
        <v>44833</v>
      </c>
      <c r="CD1197" s="32">
        <v>47.63</v>
      </c>
      <c r="CE1197" s="7">
        <f t="shared" si="123"/>
        <v>57.472694132707069</v>
      </c>
      <c r="CF1197" s="131"/>
      <c r="CG1197" s="7">
        <f t="shared" si="124"/>
        <v>-4.1414534835037244</v>
      </c>
      <c r="CH1197" s="7">
        <f t="shared" si="125"/>
        <v>53.331240649203345</v>
      </c>
    </row>
    <row r="1198" spans="26:86" x14ac:dyDescent="0.5">
      <c r="Z1198" s="31">
        <v>44834</v>
      </c>
      <c r="AA1198" s="32">
        <v>46.5</v>
      </c>
      <c r="AB1198" s="7">
        <f t="shared" si="122"/>
        <v>59.195920398009925</v>
      </c>
      <c r="CC1198" s="31">
        <v>44834</v>
      </c>
      <c r="CD1198" s="32">
        <v>46.5</v>
      </c>
      <c r="CE1198" s="7">
        <f t="shared" si="123"/>
        <v>57.36351309656073</v>
      </c>
      <c r="CF1198" s="131"/>
      <c r="CG1198" s="7">
        <f t="shared" si="124"/>
        <v>-4.2265725572799155</v>
      </c>
      <c r="CH1198" s="7">
        <f t="shared" si="125"/>
        <v>53.136940539280815</v>
      </c>
    </row>
    <row r="1199" spans="26:86" x14ac:dyDescent="0.5">
      <c r="Z1199" s="31">
        <v>44837</v>
      </c>
      <c r="AA1199" s="32">
        <v>48.93</v>
      </c>
      <c r="AB1199" s="7">
        <f t="shared" si="122"/>
        <v>59.09840796019899</v>
      </c>
      <c r="CC1199" s="31">
        <v>44837</v>
      </c>
      <c r="CD1199" s="32">
        <v>48.93</v>
      </c>
      <c r="CE1199" s="7">
        <f t="shared" si="123"/>
        <v>57.279597543361128</v>
      </c>
      <c r="CF1199" s="131"/>
      <c r="CG1199" s="7">
        <f t="shared" si="124"/>
        <v>-4.2856952976074609</v>
      </c>
      <c r="CH1199" s="7">
        <f t="shared" si="125"/>
        <v>52.993902245753667</v>
      </c>
    </row>
    <row r="1200" spans="26:86" x14ac:dyDescent="0.5">
      <c r="Z1200" s="31">
        <v>44838</v>
      </c>
      <c r="AA1200" s="32">
        <v>51.93</v>
      </c>
      <c r="AB1200" s="7">
        <f t="shared" si="122"/>
        <v>59.007711442786047</v>
      </c>
      <c r="CC1200" s="31">
        <v>44838</v>
      </c>
      <c r="CD1200" s="32">
        <v>51.93</v>
      </c>
      <c r="CE1200" s="7">
        <f t="shared" si="123"/>
        <v>57.226367717059027</v>
      </c>
      <c r="CF1200" s="131"/>
      <c r="CG1200" s="7">
        <f t="shared" si="124"/>
        <v>-4.3134765527833707</v>
      </c>
      <c r="CH1200" s="7">
        <f t="shared" si="125"/>
        <v>52.912891164275656</v>
      </c>
    </row>
    <row r="1201" spans="26:86" x14ac:dyDescent="0.5">
      <c r="Z1201" s="31">
        <v>44839</v>
      </c>
      <c r="AA1201" s="32">
        <v>51.63</v>
      </c>
      <c r="AB1201" s="7">
        <f t="shared" si="122"/>
        <v>58.917313432835797</v>
      </c>
      <c r="CC1201" s="31">
        <v>44839</v>
      </c>
      <c r="CD1201" s="32">
        <v>51.63</v>
      </c>
      <c r="CE1201" s="7">
        <f t="shared" si="123"/>
        <v>57.17068246614302</v>
      </c>
      <c r="CF1201" s="131"/>
      <c r="CG1201" s="7">
        <f t="shared" si="124"/>
        <v>-4.3430669695003061</v>
      </c>
      <c r="CH1201" s="7">
        <f t="shared" si="125"/>
        <v>52.827615496642714</v>
      </c>
    </row>
    <row r="1202" spans="26:86" x14ac:dyDescent="0.5">
      <c r="Z1202" s="31">
        <v>44840</v>
      </c>
      <c r="AA1202" s="32">
        <v>51.01</v>
      </c>
      <c r="AB1202" s="7">
        <f t="shared" si="122"/>
        <v>58.821144278606951</v>
      </c>
      <c r="CC1202" s="31">
        <v>44840</v>
      </c>
      <c r="CD1202" s="32">
        <v>51.01</v>
      </c>
      <c r="CE1202" s="7">
        <f t="shared" si="123"/>
        <v>57.109382143096823</v>
      </c>
      <c r="CF1202" s="131"/>
      <c r="CG1202" s="7">
        <f t="shared" si="124"/>
        <v>-4.3775752014317106</v>
      </c>
      <c r="CH1202" s="7">
        <f t="shared" si="125"/>
        <v>52.731806941665113</v>
      </c>
    </row>
    <row r="1203" spans="26:86" x14ac:dyDescent="0.5">
      <c r="Z1203" s="31">
        <v>44841</v>
      </c>
      <c r="AA1203" s="32">
        <v>48.77</v>
      </c>
      <c r="AB1203" s="7">
        <f t="shared" si="122"/>
        <v>58.72258706467661</v>
      </c>
      <c r="CC1203" s="31">
        <v>44841</v>
      </c>
      <c r="CD1203" s="32">
        <v>48.77</v>
      </c>
      <c r="CE1203" s="7">
        <f t="shared" si="123"/>
        <v>57.026403216299848</v>
      </c>
      <c r="CF1203" s="131"/>
      <c r="CG1203" s="7">
        <f t="shared" si="124"/>
        <v>-4.4330479562898688</v>
      </c>
      <c r="CH1203" s="7">
        <f t="shared" si="125"/>
        <v>52.593355260009979</v>
      </c>
    </row>
    <row r="1204" spans="26:86" x14ac:dyDescent="0.5">
      <c r="Z1204" s="31">
        <v>44844</v>
      </c>
      <c r="AA1204" s="32">
        <v>48.55</v>
      </c>
      <c r="AB1204" s="7">
        <f t="shared" si="122"/>
        <v>58.606417910447746</v>
      </c>
      <c r="CC1204" s="31">
        <v>44844</v>
      </c>
      <c r="CD1204" s="32">
        <v>48.55</v>
      </c>
      <c r="CE1204" s="7">
        <f t="shared" si="123"/>
        <v>56.942060895739651</v>
      </c>
      <c r="CF1204" s="131"/>
      <c r="CG1204" s="7">
        <f t="shared" si="124"/>
        <v>-4.4890018861819811</v>
      </c>
      <c r="CH1204" s="7">
        <f t="shared" si="125"/>
        <v>52.45305900955767</v>
      </c>
    </row>
    <row r="1205" spans="26:86" x14ac:dyDescent="0.5">
      <c r="Z1205" s="31">
        <v>44845</v>
      </c>
      <c r="AA1205" s="32">
        <v>47.68</v>
      </c>
      <c r="AB1205" s="7">
        <f t="shared" si="122"/>
        <v>58.484079601990047</v>
      </c>
      <c r="CC1205" s="31">
        <v>44845</v>
      </c>
      <c r="CD1205" s="32">
        <v>47.68</v>
      </c>
      <c r="CE1205" s="7">
        <f t="shared" si="123"/>
        <v>56.849901085831796</v>
      </c>
      <c r="CF1205" s="131"/>
      <c r="CG1205" s="7">
        <f t="shared" si="124"/>
        <v>-4.5518384803691276</v>
      </c>
      <c r="CH1205" s="7">
        <f t="shared" si="125"/>
        <v>52.298062605462668</v>
      </c>
    </row>
    <row r="1206" spans="26:86" x14ac:dyDescent="0.5">
      <c r="Z1206" s="31">
        <v>44846</v>
      </c>
      <c r="AA1206" s="32">
        <v>48.3</v>
      </c>
      <c r="AB1206" s="7">
        <f t="shared" si="122"/>
        <v>58.354875621890535</v>
      </c>
      <c r="CC1206" s="31">
        <v>44846</v>
      </c>
      <c r="CD1206" s="32">
        <v>48.3</v>
      </c>
      <c r="CE1206" s="7">
        <f t="shared" si="123"/>
        <v>56.764827443186704</v>
      </c>
      <c r="CF1206" s="131"/>
      <c r="CG1206" s="7">
        <f t="shared" si="124"/>
        <v>-4.6065950688419832</v>
      </c>
      <c r="CH1206" s="7">
        <f t="shared" si="125"/>
        <v>52.15823237434472</v>
      </c>
    </row>
    <row r="1207" spans="26:86" x14ac:dyDescent="0.5">
      <c r="Z1207" s="31">
        <v>44847</v>
      </c>
      <c r="AA1207" s="32">
        <v>48.56</v>
      </c>
      <c r="AB1207" s="7">
        <f t="shared" si="122"/>
        <v>58.228208955223863</v>
      </c>
      <c r="CC1207" s="31">
        <v>44847</v>
      </c>
      <c r="CD1207" s="32">
        <v>48.56</v>
      </c>
      <c r="CE1207" s="7">
        <f t="shared" si="123"/>
        <v>56.68318736912515</v>
      </c>
      <c r="CF1207" s="131"/>
      <c r="CG1207" s="7">
        <f t="shared" si="124"/>
        <v>-4.6569593861194036</v>
      </c>
      <c r="CH1207" s="7">
        <f t="shared" si="125"/>
        <v>52.026227983005747</v>
      </c>
    </row>
    <row r="1208" spans="26:86" x14ac:dyDescent="0.5">
      <c r="Z1208" s="31">
        <v>44848</v>
      </c>
      <c r="AA1208" s="32">
        <v>47.36</v>
      </c>
      <c r="AB1208" s="7">
        <f t="shared" si="122"/>
        <v>58.098308457711433</v>
      </c>
      <c r="CC1208" s="31">
        <v>44848</v>
      </c>
      <c r="CD1208" s="32">
        <v>47.36</v>
      </c>
      <c r="CE1208" s="7">
        <f t="shared" si="123"/>
        <v>56.590419335601524</v>
      </c>
      <c r="CF1208" s="131"/>
      <c r="CG1208" s="7">
        <f t="shared" si="124"/>
        <v>-4.7174703221551439</v>
      </c>
      <c r="CH1208" s="7">
        <f t="shared" si="125"/>
        <v>51.87294901344638</v>
      </c>
    </row>
    <row r="1209" spans="26:86" x14ac:dyDescent="0.5">
      <c r="Z1209" s="31">
        <v>44851</v>
      </c>
      <c r="AA1209" s="32">
        <v>48.92</v>
      </c>
      <c r="AB1209" s="7">
        <f t="shared" si="122"/>
        <v>57.979502487562186</v>
      </c>
      <c r="CC1209" s="31">
        <v>44851</v>
      </c>
      <c r="CD1209" s="32">
        <v>48.92</v>
      </c>
      <c r="CE1209" s="7">
        <f t="shared" si="123"/>
        <v>56.514096755147783</v>
      </c>
      <c r="CF1209" s="131"/>
      <c r="CG1209" s="7">
        <f t="shared" si="124"/>
        <v>-4.76067462230845</v>
      </c>
      <c r="CH1209" s="7">
        <f t="shared" si="125"/>
        <v>51.753422132839333</v>
      </c>
    </row>
    <row r="1210" spans="26:86" x14ac:dyDescent="0.5">
      <c r="Z1210" s="31">
        <v>44852</v>
      </c>
      <c r="AA1210" s="32">
        <v>50.25</v>
      </c>
      <c r="AB1210" s="7">
        <f t="shared" si="122"/>
        <v>57.866119402985078</v>
      </c>
      <c r="CC1210" s="31">
        <v>44852</v>
      </c>
      <c r="CD1210" s="32">
        <v>50.25</v>
      </c>
      <c r="CE1210" s="7">
        <f t="shared" si="123"/>
        <v>56.451767434201038</v>
      </c>
      <c r="CF1210" s="131"/>
      <c r="CG1210" s="7">
        <f t="shared" si="124"/>
        <v>-4.7890870081858239</v>
      </c>
      <c r="CH1210" s="7">
        <f t="shared" si="125"/>
        <v>51.662680426015214</v>
      </c>
    </row>
    <row r="1211" spans="26:86" x14ac:dyDescent="0.5">
      <c r="Z1211" s="31">
        <v>44853</v>
      </c>
      <c r="AA1211" s="32">
        <v>49.46</v>
      </c>
      <c r="AB1211" s="7">
        <f t="shared" si="122"/>
        <v>57.751840796019884</v>
      </c>
      <c r="CC1211" s="31">
        <v>44853</v>
      </c>
      <c r="CD1211" s="32">
        <v>49.46</v>
      </c>
      <c r="CE1211" s="7">
        <f t="shared" si="123"/>
        <v>56.382197608985109</v>
      </c>
      <c r="CF1211" s="131"/>
      <c r="CG1211" s="7">
        <f t="shared" si="124"/>
        <v>-4.8239402797065765</v>
      </c>
      <c r="CH1211" s="7">
        <f t="shared" si="125"/>
        <v>51.558257329278533</v>
      </c>
    </row>
    <row r="1212" spans="26:86" x14ac:dyDescent="0.5">
      <c r="Z1212" s="31">
        <v>44854</v>
      </c>
      <c r="AA1212" s="32">
        <v>49.15</v>
      </c>
      <c r="AB1212" s="7">
        <f t="shared" si="122"/>
        <v>57.64049751243779</v>
      </c>
      <c r="CC1212" s="31">
        <v>44854</v>
      </c>
      <c r="CD1212" s="32">
        <v>49.15</v>
      </c>
      <c r="CE1212" s="7">
        <f t="shared" si="123"/>
        <v>56.310235443721581</v>
      </c>
      <c r="CF1212" s="131"/>
      <c r="CG1212" s="7">
        <f t="shared" si="124"/>
        <v>-4.8604234362511534</v>
      </c>
      <c r="CH1212" s="7">
        <f t="shared" si="125"/>
        <v>51.449812007470427</v>
      </c>
    </row>
    <row r="1213" spans="26:86" x14ac:dyDescent="0.5">
      <c r="Z1213" s="31">
        <v>44855</v>
      </c>
      <c r="AA1213" s="32">
        <v>51.2</v>
      </c>
      <c r="AB1213" s="7">
        <f t="shared" si="122"/>
        <v>57.529253731343267</v>
      </c>
      <c r="CC1213" s="31">
        <v>44855</v>
      </c>
      <c r="CD1213" s="32">
        <v>51.2</v>
      </c>
      <c r="CE1213" s="7">
        <f t="shared" si="123"/>
        <v>56.259387329853709</v>
      </c>
      <c r="CF1213" s="131"/>
      <c r="CG1213" s="7">
        <f t="shared" si="124"/>
        <v>-4.8750386630679969</v>
      </c>
      <c r="CH1213" s="7">
        <f t="shared" si="125"/>
        <v>51.384348666785712</v>
      </c>
    </row>
    <row r="1214" spans="26:86" x14ac:dyDescent="0.5">
      <c r="Z1214" s="31">
        <v>44858</v>
      </c>
      <c r="AA1214" s="32">
        <v>51.73</v>
      </c>
      <c r="AB1214" s="7">
        <f t="shared" si="122"/>
        <v>57.44034825870645</v>
      </c>
      <c r="CC1214" s="31">
        <v>44858</v>
      </c>
      <c r="CD1214" s="32">
        <v>51.73</v>
      </c>
      <c r="CE1214" s="7">
        <f t="shared" si="123"/>
        <v>56.214318799208399</v>
      </c>
      <c r="CF1214" s="131"/>
      <c r="CG1214" s="7">
        <f t="shared" si="124"/>
        <v>-4.8833502013330516</v>
      </c>
      <c r="CH1214" s="7">
        <f t="shared" si="125"/>
        <v>51.330968597875348</v>
      </c>
    </row>
    <row r="1215" spans="26:86" x14ac:dyDescent="0.5">
      <c r="Z1215" s="31">
        <v>44859</v>
      </c>
      <c r="AA1215" s="32">
        <v>54.31</v>
      </c>
      <c r="AB1215" s="7">
        <f t="shared" si="122"/>
        <v>57.364427860696502</v>
      </c>
      <c r="CC1215" s="31">
        <v>44859</v>
      </c>
      <c r="CD1215" s="32">
        <v>54.31</v>
      </c>
      <c r="CE1215" s="7">
        <f t="shared" si="123"/>
        <v>56.195370353445135</v>
      </c>
      <c r="CF1215" s="131"/>
      <c r="CG1215" s="7">
        <f t="shared" si="124"/>
        <v>-4.8651519690879041</v>
      </c>
      <c r="CH1215" s="7">
        <f t="shared" si="125"/>
        <v>51.330218384357231</v>
      </c>
    </row>
    <row r="1216" spans="26:86" x14ac:dyDescent="0.5">
      <c r="Z1216" s="31">
        <v>44860</v>
      </c>
      <c r="AA1216" s="32">
        <v>54.14</v>
      </c>
      <c r="AB1216" s="7">
        <f t="shared" si="122"/>
        <v>57.290696517412918</v>
      </c>
      <c r="CC1216" s="31">
        <v>44860</v>
      </c>
      <c r="CD1216" s="32">
        <v>54.14</v>
      </c>
      <c r="CE1216" s="7">
        <f t="shared" si="123"/>
        <v>56.174918907142199</v>
      </c>
      <c r="CF1216" s="131"/>
      <c r="CG1216" s="7">
        <f t="shared" si="124"/>
        <v>-4.8480927108622751</v>
      </c>
      <c r="CH1216" s="7">
        <f t="shared" si="125"/>
        <v>51.326826196279924</v>
      </c>
    </row>
    <row r="1217" spans="26:86" x14ac:dyDescent="0.5">
      <c r="Z1217" s="31">
        <v>44861</v>
      </c>
      <c r="AA1217" s="32">
        <v>54.29</v>
      </c>
      <c r="AB1217" s="7">
        <f t="shared" si="122"/>
        <v>57.220746268656704</v>
      </c>
      <c r="CC1217" s="31">
        <v>44861</v>
      </c>
      <c r="CD1217" s="32">
        <v>54.29</v>
      </c>
      <c r="CE1217" s="7">
        <f t="shared" si="123"/>
        <v>56.156163495130833</v>
      </c>
      <c r="CF1217" s="131"/>
      <c r="CG1217" s="7">
        <f t="shared" si="124"/>
        <v>-4.8290146368104985</v>
      </c>
      <c r="CH1217" s="7">
        <f t="shared" si="125"/>
        <v>51.327148858320335</v>
      </c>
    </row>
    <row r="1218" spans="26:86" x14ac:dyDescent="0.5">
      <c r="Z1218" s="31">
        <v>44862</v>
      </c>
      <c r="AA1218" s="32">
        <v>55.63</v>
      </c>
      <c r="AB1218" s="7">
        <f t="shared" si="122"/>
        <v>57.146368159203959</v>
      </c>
      <c r="CC1218" s="31">
        <v>44862</v>
      </c>
      <c r="CD1218" s="32">
        <v>55.63</v>
      </c>
      <c r="CE1218" s="7">
        <f t="shared" si="123"/>
        <v>56.150928037467843</v>
      </c>
      <c r="CF1218" s="131"/>
      <c r="CG1218" s="7">
        <f t="shared" si="124"/>
        <v>-4.7960529803168868</v>
      </c>
      <c r="CH1218" s="7">
        <f t="shared" si="125"/>
        <v>51.354875057150956</v>
      </c>
    </row>
    <row r="1219" spans="26:86" x14ac:dyDescent="0.5">
      <c r="Z1219" s="31">
        <v>44865</v>
      </c>
      <c r="AA1219" s="32">
        <v>55.36</v>
      </c>
      <c r="AB1219" s="7">
        <f t="shared" si="122"/>
        <v>57.069751243781077</v>
      </c>
      <c r="CC1219" s="31">
        <v>44865</v>
      </c>
      <c r="CD1219" s="32">
        <v>55.36</v>
      </c>
      <c r="CE1219" s="7">
        <f t="shared" si="123"/>
        <v>56.143058106746778</v>
      </c>
      <c r="CF1219" s="131"/>
      <c r="CG1219" s="7">
        <f t="shared" si="124"/>
        <v>-4.765343510301598</v>
      </c>
      <c r="CH1219" s="7">
        <f t="shared" si="125"/>
        <v>51.37771459644518</v>
      </c>
    </row>
    <row r="1220" spans="26:86" x14ac:dyDescent="0.5">
      <c r="Z1220" s="31">
        <v>44866</v>
      </c>
      <c r="AA1220" s="32">
        <v>57.17</v>
      </c>
      <c r="AB1220" s="7">
        <f t="shared" si="122"/>
        <v>57.008159203980071</v>
      </c>
      <c r="CC1220" s="31">
        <v>44866</v>
      </c>
      <c r="CD1220" s="32">
        <v>57.17</v>
      </c>
      <c r="CE1220" s="7">
        <f t="shared" si="123"/>
        <v>56.15327643404283</v>
      </c>
      <c r="CF1220" s="131"/>
      <c r="CG1220" s="7">
        <f t="shared" si="124"/>
        <v>-4.716316800785961</v>
      </c>
      <c r="CH1220" s="7">
        <f t="shared" si="125"/>
        <v>51.436959633256869</v>
      </c>
    </row>
    <row r="1221" spans="26:86" x14ac:dyDescent="0.5">
      <c r="Z1221" s="31">
        <v>44867</v>
      </c>
      <c r="AA1221" s="32">
        <v>59.43</v>
      </c>
      <c r="AB1221" s="7">
        <f t="shared" si="122"/>
        <v>56.961393034825853</v>
      </c>
      <c r="CC1221" s="31">
        <v>44867</v>
      </c>
      <c r="CD1221" s="32">
        <v>59.43</v>
      </c>
      <c r="CE1221" s="7">
        <f t="shared" si="123"/>
        <v>56.185880648629471</v>
      </c>
      <c r="CF1221" s="131"/>
      <c r="CG1221" s="7">
        <f t="shared" si="124"/>
        <v>-4.6448250220201857</v>
      </c>
      <c r="CH1221" s="7">
        <f t="shared" si="125"/>
        <v>51.541055626609285</v>
      </c>
    </row>
    <row r="1222" spans="26:86" x14ac:dyDescent="0.5">
      <c r="Z1222" s="31">
        <v>44868</v>
      </c>
      <c r="AA1222" s="32">
        <v>60.53</v>
      </c>
      <c r="AB1222" s="7">
        <f t="shared" si="122"/>
        <v>56.925970149253715</v>
      </c>
      <c r="CC1222" s="31">
        <v>44868</v>
      </c>
      <c r="CD1222" s="32">
        <v>60.53</v>
      </c>
      <c r="CE1222" s="7">
        <f t="shared" si="123"/>
        <v>56.229105716802316</v>
      </c>
      <c r="CF1222" s="131"/>
      <c r="CG1222" s="7">
        <f t="shared" si="124"/>
        <v>-4.5627468640822144</v>
      </c>
      <c r="CH1222" s="7">
        <f t="shared" si="125"/>
        <v>51.666358852720101</v>
      </c>
    </row>
    <row r="1223" spans="26:86" x14ac:dyDescent="0.5">
      <c r="Z1223" s="31">
        <v>44869</v>
      </c>
      <c r="AA1223" s="32">
        <v>62.58</v>
      </c>
      <c r="AB1223" s="7">
        <f t="shared" si="122"/>
        <v>56.90373134328356</v>
      </c>
      <c r="CC1223" s="31">
        <v>44869</v>
      </c>
      <c r="CD1223" s="32">
        <v>62.58</v>
      </c>
      <c r="CE1223" s="7">
        <f t="shared" si="123"/>
        <v>56.292298694744588</v>
      </c>
      <c r="CF1223" s="131"/>
      <c r="CG1223" s="7">
        <f t="shared" si="124"/>
        <v>-4.4608661126314715</v>
      </c>
      <c r="CH1223" s="7">
        <f t="shared" si="125"/>
        <v>51.831432582113116</v>
      </c>
    </row>
    <row r="1224" spans="26:86" x14ac:dyDescent="0.5">
      <c r="Z1224" s="31">
        <v>44872</v>
      </c>
      <c r="AA1224" s="32">
        <v>63.15</v>
      </c>
      <c r="AB1224" s="7">
        <f t="shared" si="122"/>
        <v>56.884577114427849</v>
      </c>
      <c r="CC1224" s="31">
        <v>44872</v>
      </c>
      <c r="CD1224" s="32">
        <v>63.15</v>
      </c>
      <c r="CE1224" s="7">
        <f t="shared" si="123"/>
        <v>56.360534528627731</v>
      </c>
      <c r="CF1224" s="131"/>
      <c r="CG1224" s="7">
        <f t="shared" si="124"/>
        <v>-4.3541368688682454</v>
      </c>
      <c r="CH1224" s="7">
        <f t="shared" si="125"/>
        <v>52.006397659759486</v>
      </c>
    </row>
    <row r="1225" spans="26:86" x14ac:dyDescent="0.5">
      <c r="Z1225" s="31">
        <v>44873</v>
      </c>
      <c r="AA1225" s="32">
        <v>63.71</v>
      </c>
      <c r="AB1225" s="7">
        <f t="shared" si="122"/>
        <v>56.87368159203978</v>
      </c>
      <c r="CC1225" s="31">
        <v>44873</v>
      </c>
      <c r="CD1225" s="32">
        <v>63.71</v>
      </c>
      <c r="CE1225" s="7">
        <f t="shared" si="123"/>
        <v>56.433663538293132</v>
      </c>
      <c r="CF1225" s="131"/>
      <c r="CG1225" s="7">
        <f t="shared" si="124"/>
        <v>-4.2427890551684655</v>
      </c>
      <c r="CH1225" s="7">
        <f t="shared" si="125"/>
        <v>52.190874483124666</v>
      </c>
    </row>
    <row r="1226" spans="26:86" x14ac:dyDescent="0.5">
      <c r="Z1226" s="31">
        <v>44874</v>
      </c>
      <c r="AA1226" s="32">
        <v>61.01</v>
      </c>
      <c r="AB1226" s="7">
        <f t="shared" si="122"/>
        <v>56.85208955223878</v>
      </c>
      <c r="CC1226" s="31">
        <v>44874</v>
      </c>
      <c r="CD1226" s="32">
        <v>61.01</v>
      </c>
      <c r="CE1226" s="7">
        <f t="shared" si="123"/>
        <v>56.479199224479274</v>
      </c>
      <c r="CF1226" s="131"/>
      <c r="CG1226" s="7">
        <f t="shared" si="124"/>
        <v>-4.1592000053880582</v>
      </c>
      <c r="CH1226" s="7">
        <f t="shared" si="125"/>
        <v>52.319999219091216</v>
      </c>
    </row>
    <row r="1227" spans="26:86" x14ac:dyDescent="0.5">
      <c r="Z1227" s="31">
        <v>44875</v>
      </c>
      <c r="AA1227" s="32">
        <v>64.23</v>
      </c>
      <c r="AB1227" s="7">
        <f t="shared" si="122"/>
        <v>56.852487562189026</v>
      </c>
      <c r="CC1227" s="31">
        <v>44875</v>
      </c>
      <c r="CD1227" s="32">
        <v>64.23</v>
      </c>
      <c r="CE1227" s="7">
        <f t="shared" si="123"/>
        <v>56.556321620255602</v>
      </c>
      <c r="CF1227" s="131"/>
      <c r="CG1227" s="7">
        <f t="shared" si="124"/>
        <v>-4.0444068467492755</v>
      </c>
      <c r="CH1227" s="7">
        <f t="shared" si="125"/>
        <v>52.511914773506327</v>
      </c>
    </row>
    <row r="1228" spans="26:86" x14ac:dyDescent="0.5">
      <c r="Z1228" s="31">
        <v>44876</v>
      </c>
      <c r="AA1228" s="32">
        <v>65.22</v>
      </c>
      <c r="AB1228" s="7">
        <f t="shared" ref="AB1228:AB1291" si="126">AVERAGE(AA1028:AA1228)</f>
        <v>56.860796019900469</v>
      </c>
      <c r="CC1228" s="31">
        <v>44876</v>
      </c>
      <c r="CD1228" s="32">
        <v>65.22</v>
      </c>
      <c r="CE1228" s="7">
        <f t="shared" si="123"/>
        <v>56.642527375277936</v>
      </c>
      <c r="CF1228" s="131"/>
      <c r="CG1228" s="7">
        <f t="shared" si="124"/>
        <v>-3.9209878335467963</v>
      </c>
      <c r="CH1228" s="7">
        <f t="shared" si="125"/>
        <v>52.72153954173114</v>
      </c>
    </row>
    <row r="1229" spans="26:86" x14ac:dyDescent="0.5">
      <c r="Z1229" s="31">
        <v>44879</v>
      </c>
      <c r="AA1229" s="32">
        <v>62.57</v>
      </c>
      <c r="AB1229" s="7">
        <f t="shared" si="126"/>
        <v>56.8425870646766</v>
      </c>
      <c r="CC1229" s="31">
        <v>44879</v>
      </c>
      <c r="CD1229" s="32">
        <v>62.57</v>
      </c>
      <c r="CE1229" s="7">
        <f t="shared" ref="CE1229:CE1292" si="127">CD1229*$CE$1+CE1228*(1-$CE$1)</f>
        <v>56.7015072023896</v>
      </c>
      <c r="CF1229" s="131"/>
      <c r="CG1229" s="7">
        <f t="shared" si="124"/>
        <v>-3.8249838457968437</v>
      </c>
      <c r="CH1229" s="7">
        <f t="shared" si="125"/>
        <v>52.876523356592756</v>
      </c>
    </row>
    <row r="1230" spans="26:86" x14ac:dyDescent="0.5">
      <c r="Z1230" s="31">
        <v>44880</v>
      </c>
      <c r="AA1230" s="32">
        <v>64.540000000000006</v>
      </c>
      <c r="AB1230" s="7">
        <f t="shared" si="126"/>
        <v>56.824577114427839</v>
      </c>
      <c r="CC1230" s="31">
        <v>44880</v>
      </c>
      <c r="CD1230" s="32">
        <v>64.540000000000006</v>
      </c>
      <c r="CE1230" s="7">
        <f t="shared" si="127"/>
        <v>56.779502155599651</v>
      </c>
      <c r="CF1230" s="131"/>
      <c r="CG1230" s="7">
        <f t="shared" si="124"/>
        <v>-3.710153928071783</v>
      </c>
      <c r="CH1230" s="7">
        <f t="shared" si="125"/>
        <v>53.069348227527868</v>
      </c>
    </row>
    <row r="1231" spans="26:86" x14ac:dyDescent="0.5">
      <c r="Z1231" s="31">
        <v>44881</v>
      </c>
      <c r="AA1231" s="32">
        <v>62.36</v>
      </c>
      <c r="AB1231" s="7">
        <f t="shared" si="126"/>
        <v>56.786567164179097</v>
      </c>
      <c r="CC1231" s="31">
        <v>44881</v>
      </c>
      <c r="CD1231" s="32">
        <v>62.36</v>
      </c>
      <c r="CE1231" s="7">
        <f t="shared" si="127"/>
        <v>56.835029497334979</v>
      </c>
      <c r="CF1231" s="131"/>
      <c r="CG1231" s="7">
        <f t="shared" si="124"/>
        <v>-3.617779930421122</v>
      </c>
      <c r="CH1231" s="7">
        <f t="shared" si="125"/>
        <v>53.217249566913857</v>
      </c>
    </row>
    <row r="1232" spans="26:86" x14ac:dyDescent="0.5">
      <c r="Z1232" s="31">
        <v>44882</v>
      </c>
      <c r="AA1232" s="32">
        <v>61.59</v>
      </c>
      <c r="AB1232" s="7">
        <f t="shared" si="126"/>
        <v>56.741492537313427</v>
      </c>
      <c r="CC1232" s="31">
        <v>44882</v>
      </c>
      <c r="CD1232" s="32">
        <v>61.59</v>
      </c>
      <c r="CE1232" s="7">
        <f t="shared" si="127"/>
        <v>56.88234263666498</v>
      </c>
      <c r="CF1232" s="131"/>
      <c r="CG1232" s="7">
        <f t="shared" si="124"/>
        <v>-3.5335382648180484</v>
      </c>
      <c r="CH1232" s="7">
        <f t="shared" si="125"/>
        <v>53.348804371846931</v>
      </c>
    </row>
    <row r="1233" spans="26:86" x14ac:dyDescent="0.5">
      <c r="Z1233" s="31">
        <v>44883</v>
      </c>
      <c r="AA1233" s="32">
        <v>61.94</v>
      </c>
      <c r="AB1233" s="7">
        <f t="shared" si="126"/>
        <v>56.696268656716413</v>
      </c>
      <c r="CC1233" s="31">
        <v>44883</v>
      </c>
      <c r="CD1233" s="32">
        <v>61.94</v>
      </c>
      <c r="CE1233" s="7">
        <f t="shared" si="127"/>
        <v>56.932667585553887</v>
      </c>
      <c r="CF1233" s="131"/>
      <c r="CG1233" s="7">
        <f t="shared" si="124"/>
        <v>-3.4462022488170518</v>
      </c>
      <c r="CH1233" s="7">
        <f t="shared" si="125"/>
        <v>53.486465336736835</v>
      </c>
    </row>
    <row r="1234" spans="26:86" x14ac:dyDescent="0.5">
      <c r="Z1234" s="31">
        <v>44886</v>
      </c>
      <c r="AA1234" s="32">
        <v>62.64</v>
      </c>
      <c r="AB1234" s="7">
        <f t="shared" si="126"/>
        <v>56.664726368159201</v>
      </c>
      <c r="CC1234" s="31">
        <v>44886</v>
      </c>
      <c r="CD1234" s="32">
        <v>62.64</v>
      </c>
      <c r="CE1234" s="7">
        <f t="shared" si="127"/>
        <v>56.989456962812056</v>
      </c>
      <c r="CF1234" s="131"/>
      <c r="CG1234" s="7">
        <f t="shared" si="124"/>
        <v>-3.3524562201537833</v>
      </c>
      <c r="CH1234" s="7">
        <f t="shared" si="125"/>
        <v>53.637000742658273</v>
      </c>
    </row>
    <row r="1235" spans="26:86" x14ac:dyDescent="0.5">
      <c r="Z1235" s="31">
        <v>44887</v>
      </c>
      <c r="AA1235" s="32">
        <v>64.760000000000005</v>
      </c>
      <c r="AB1235" s="7">
        <f t="shared" si="126"/>
        <v>56.63701492537313</v>
      </c>
      <c r="CC1235" s="31">
        <v>44887</v>
      </c>
      <c r="CD1235" s="32">
        <v>64.760000000000005</v>
      </c>
      <c r="CE1235" s="7">
        <f t="shared" si="127"/>
        <v>57.066775799002983</v>
      </c>
      <c r="CF1235" s="131"/>
      <c r="CG1235" s="7">
        <f t="shared" si="124"/>
        <v>-3.2382727246833412</v>
      </c>
      <c r="CH1235" s="7">
        <f t="shared" si="125"/>
        <v>53.828503074319642</v>
      </c>
    </row>
    <row r="1236" spans="26:86" x14ac:dyDescent="0.5">
      <c r="Z1236" s="31">
        <v>44888</v>
      </c>
      <c r="AA1236" s="32">
        <v>65.319999999999993</v>
      </c>
      <c r="AB1236" s="7">
        <f t="shared" si="126"/>
        <v>56.609353233830838</v>
      </c>
      <c r="CC1236" s="31">
        <v>44888</v>
      </c>
      <c r="CD1236" s="32">
        <v>65.319999999999993</v>
      </c>
      <c r="CE1236" s="7">
        <f t="shared" si="127"/>
        <v>57.148897432843754</v>
      </c>
      <c r="CF1236" s="131"/>
      <c r="CG1236" s="7">
        <f t="shared" ref="CG1236:CG1299" si="128">CE1236-AVERAGE(CE1036:CE1236)</f>
        <v>-3.1193780033813141</v>
      </c>
      <c r="CH1236" s="7">
        <f t="shared" ref="CH1236:CH1299" si="129">CE1236+CG1236</f>
        <v>54.029519429462439</v>
      </c>
    </row>
    <row r="1237" spans="26:86" x14ac:dyDescent="0.5">
      <c r="Z1237" s="31">
        <v>44890</v>
      </c>
      <c r="AA1237" s="32">
        <v>66.459999999999994</v>
      </c>
      <c r="AB1237" s="7">
        <f t="shared" si="126"/>
        <v>56.603681592039784</v>
      </c>
      <c r="CC1237" s="31">
        <v>44890</v>
      </c>
      <c r="CD1237" s="32">
        <v>66.459999999999994</v>
      </c>
      <c r="CE1237" s="7">
        <f t="shared" si="127"/>
        <v>57.241545219581624</v>
      </c>
      <c r="CF1237" s="131"/>
      <c r="CG1237" s="7">
        <f t="shared" si="128"/>
        <v>-2.9902665963033002</v>
      </c>
      <c r="CH1237" s="7">
        <f t="shared" si="129"/>
        <v>54.251278623278324</v>
      </c>
    </row>
    <row r="1238" spans="26:86" x14ac:dyDescent="0.5">
      <c r="Z1238" s="31">
        <v>44893</v>
      </c>
      <c r="AA1238" s="32">
        <v>65.010000000000005</v>
      </c>
      <c r="AB1238" s="7">
        <f t="shared" si="126"/>
        <v>56.579502487562181</v>
      </c>
      <c r="CC1238" s="31">
        <v>44893</v>
      </c>
      <c r="CD1238" s="32">
        <v>65.010000000000005</v>
      </c>
      <c r="CE1238" s="7">
        <f t="shared" si="127"/>
        <v>57.318843277098225</v>
      </c>
      <c r="CF1238" s="131"/>
      <c r="CG1238" s="7">
        <f t="shared" si="128"/>
        <v>-2.8766271524352334</v>
      </c>
      <c r="CH1238" s="7">
        <f t="shared" si="129"/>
        <v>54.442216124662991</v>
      </c>
    </row>
    <row r="1239" spans="26:86" x14ac:dyDescent="0.5">
      <c r="Z1239" s="31">
        <v>44894</v>
      </c>
      <c r="AA1239" s="32">
        <v>65.849999999999994</v>
      </c>
      <c r="AB1239" s="7">
        <f t="shared" si="126"/>
        <v>56.560497512437792</v>
      </c>
      <c r="CC1239" s="31">
        <v>44894</v>
      </c>
      <c r="CD1239" s="32">
        <v>65.849999999999994</v>
      </c>
      <c r="CE1239" s="7">
        <f t="shared" si="127"/>
        <v>57.403730408669389</v>
      </c>
      <c r="CF1239" s="131"/>
      <c r="CG1239" s="7">
        <f t="shared" si="128"/>
        <v>-2.755571136116842</v>
      </c>
      <c r="CH1239" s="7">
        <f t="shared" si="129"/>
        <v>54.648159272552547</v>
      </c>
    </row>
    <row r="1240" spans="26:86" x14ac:dyDescent="0.5">
      <c r="Z1240" s="31">
        <v>44895</v>
      </c>
      <c r="AA1240" s="32">
        <v>69.39</v>
      </c>
      <c r="AB1240" s="7">
        <f t="shared" si="126"/>
        <v>56.579004975124349</v>
      </c>
      <c r="CC1240" s="31">
        <v>44895</v>
      </c>
      <c r="CD1240" s="32">
        <v>69.39</v>
      </c>
      <c r="CE1240" s="7">
        <f t="shared" si="127"/>
        <v>57.522996772762234</v>
      </c>
      <c r="CF1240" s="131"/>
      <c r="CG1240" s="7">
        <f t="shared" si="128"/>
        <v>-2.600679930534838</v>
      </c>
      <c r="CH1240" s="7">
        <f t="shared" si="129"/>
        <v>54.922316842227396</v>
      </c>
    </row>
    <row r="1241" spans="26:86" x14ac:dyDescent="0.5">
      <c r="Z1241" s="31">
        <v>44896</v>
      </c>
      <c r="AA1241" s="32">
        <v>69.22</v>
      </c>
      <c r="AB1241" s="7">
        <f t="shared" si="126"/>
        <v>56.596865671641758</v>
      </c>
      <c r="CC1241" s="31">
        <v>44896</v>
      </c>
      <c r="CD1241" s="32">
        <v>69.22</v>
      </c>
      <c r="CE1241" s="7">
        <f t="shared" si="127"/>
        <v>57.639384864575547</v>
      </c>
      <c r="CF1241" s="131"/>
      <c r="CG1241" s="7">
        <f t="shared" si="128"/>
        <v>-2.4491991916403748</v>
      </c>
      <c r="CH1241" s="7">
        <f t="shared" si="129"/>
        <v>55.190185672935172</v>
      </c>
    </row>
    <row r="1242" spans="26:86" x14ac:dyDescent="0.5">
      <c r="Z1242" s="31">
        <v>44897</v>
      </c>
      <c r="AA1242" s="32">
        <v>68.25</v>
      </c>
      <c r="AB1242" s="7">
        <f t="shared" si="126"/>
        <v>56.600199004975096</v>
      </c>
      <c r="CC1242" s="31">
        <v>44897</v>
      </c>
      <c r="CD1242" s="32">
        <v>68.25</v>
      </c>
      <c r="CE1242" s="7">
        <f t="shared" si="127"/>
        <v>57.744963124629528</v>
      </c>
      <c r="CF1242" s="131"/>
      <c r="CG1242" s="7">
        <f t="shared" si="128"/>
        <v>-2.3089106325690736</v>
      </c>
      <c r="CH1242" s="7">
        <f t="shared" si="129"/>
        <v>55.436052492060455</v>
      </c>
    </row>
    <row r="1243" spans="26:86" x14ac:dyDescent="0.5">
      <c r="Z1243" s="31">
        <v>44900</v>
      </c>
      <c r="AA1243" s="32">
        <v>64.5</v>
      </c>
      <c r="AB1243" s="7">
        <f t="shared" si="126"/>
        <v>56.582985074626841</v>
      </c>
      <c r="CC1243" s="31">
        <v>44900</v>
      </c>
      <c r="CD1243" s="32">
        <v>64.5</v>
      </c>
      <c r="CE1243" s="7">
        <f t="shared" si="127"/>
        <v>57.812177421896898</v>
      </c>
      <c r="CF1243" s="131"/>
      <c r="CG1243" s="7">
        <f t="shared" si="128"/>
        <v>-2.2071601295049561</v>
      </c>
      <c r="CH1243" s="7">
        <f t="shared" si="129"/>
        <v>55.605017292391942</v>
      </c>
    </row>
    <row r="1244" spans="26:86" x14ac:dyDescent="0.5">
      <c r="Z1244" s="31">
        <v>44901</v>
      </c>
      <c r="AA1244" s="32">
        <v>63.24</v>
      </c>
      <c r="AB1244" s="7">
        <f t="shared" si="126"/>
        <v>56.573084577114393</v>
      </c>
      <c r="CC1244" s="31">
        <v>44901</v>
      </c>
      <c r="CD1244" s="32">
        <v>63.24</v>
      </c>
      <c r="CE1244" s="7">
        <f t="shared" si="127"/>
        <v>57.866185606753646</v>
      </c>
      <c r="CF1244" s="131"/>
      <c r="CG1244" s="7">
        <f t="shared" si="128"/>
        <v>-2.1188608702772029</v>
      </c>
      <c r="CH1244" s="7">
        <f t="shared" si="129"/>
        <v>55.747324736476443</v>
      </c>
    </row>
    <row r="1245" spans="26:86" x14ac:dyDescent="0.5">
      <c r="Z1245" s="31">
        <v>44902</v>
      </c>
      <c r="AA1245" s="32">
        <v>61.39</v>
      </c>
      <c r="AB1245" s="7">
        <f t="shared" si="126"/>
        <v>56.559253731343247</v>
      </c>
      <c r="CC1245" s="31">
        <v>44902</v>
      </c>
      <c r="CD1245" s="32">
        <v>61.39</v>
      </c>
      <c r="CE1245" s="7">
        <f t="shared" si="127"/>
        <v>57.901248436537195</v>
      </c>
      <c r="CF1245" s="131"/>
      <c r="CG1245" s="7">
        <f t="shared" si="128"/>
        <v>-2.0497105504868074</v>
      </c>
      <c r="CH1245" s="7">
        <f t="shared" si="129"/>
        <v>55.851537886050387</v>
      </c>
    </row>
    <row r="1246" spans="26:86" x14ac:dyDescent="0.5">
      <c r="Z1246" s="31">
        <v>44903</v>
      </c>
      <c r="AA1246" s="32">
        <v>62.83</v>
      </c>
      <c r="AB1246" s="7">
        <f t="shared" si="126"/>
        <v>56.557412935323349</v>
      </c>
      <c r="CC1246" s="31">
        <v>44903</v>
      </c>
      <c r="CD1246" s="32">
        <v>62.83</v>
      </c>
      <c r="CE1246" s="7">
        <f t="shared" si="127"/>
        <v>57.950290740651255</v>
      </c>
      <c r="CF1246" s="131"/>
      <c r="CG1246" s="7">
        <f t="shared" si="128"/>
        <v>-1.9669016189926509</v>
      </c>
      <c r="CH1246" s="7">
        <f t="shared" si="129"/>
        <v>55.983389121658604</v>
      </c>
    </row>
    <row r="1247" spans="26:86" x14ac:dyDescent="0.5">
      <c r="Z1247" s="31">
        <v>44904</v>
      </c>
      <c r="AA1247" s="32">
        <v>62.88</v>
      </c>
      <c r="AB1247" s="7">
        <f t="shared" si="126"/>
        <v>56.561293532338262</v>
      </c>
      <c r="CC1247" s="31">
        <v>44904</v>
      </c>
      <c r="CD1247" s="32">
        <v>62.88</v>
      </c>
      <c r="CE1247" s="7">
        <f t="shared" si="127"/>
        <v>57.999342574077609</v>
      </c>
      <c r="CF1247" s="131"/>
      <c r="CG1247" s="7">
        <f t="shared" si="128"/>
        <v>-1.8844577574338999</v>
      </c>
      <c r="CH1247" s="7">
        <f t="shared" si="129"/>
        <v>56.114884816643709</v>
      </c>
    </row>
    <row r="1248" spans="26:86" x14ac:dyDescent="0.5">
      <c r="Z1248" s="31">
        <v>44907</v>
      </c>
      <c r="AA1248" s="32">
        <v>64.069999999999993</v>
      </c>
      <c r="AB1248" s="7">
        <f t="shared" si="126"/>
        <v>56.570796019900449</v>
      </c>
      <c r="CC1248" s="31">
        <v>44907</v>
      </c>
      <c r="CD1248" s="32">
        <v>64.069999999999993</v>
      </c>
      <c r="CE1248" s="7">
        <f t="shared" si="127"/>
        <v>58.059747125579328</v>
      </c>
      <c r="CF1248" s="131"/>
      <c r="CG1248" s="7">
        <f t="shared" si="128"/>
        <v>-1.791087988901225</v>
      </c>
      <c r="CH1248" s="7">
        <f t="shared" si="129"/>
        <v>56.268659136678103</v>
      </c>
    </row>
    <row r="1249" spans="26:86" x14ac:dyDescent="0.5">
      <c r="Z1249" s="31">
        <v>44908</v>
      </c>
      <c r="AA1249" s="32">
        <v>65.44</v>
      </c>
      <c r="AB1249" s="7">
        <f t="shared" si="126"/>
        <v>56.569651741293484</v>
      </c>
      <c r="CC1249" s="31">
        <v>44908</v>
      </c>
      <c r="CD1249" s="32">
        <v>65.44</v>
      </c>
      <c r="CE1249" s="7">
        <f t="shared" si="127"/>
        <v>58.133182477563615</v>
      </c>
      <c r="CF1249" s="131"/>
      <c r="CG1249" s="7">
        <f t="shared" si="128"/>
        <v>-1.6850040461389639</v>
      </c>
      <c r="CH1249" s="7">
        <f t="shared" si="129"/>
        <v>56.448178431424651</v>
      </c>
    </row>
    <row r="1250" spans="26:86" x14ac:dyDescent="0.5">
      <c r="Z1250" s="31">
        <v>44909</v>
      </c>
      <c r="AA1250" s="32">
        <v>66.08</v>
      </c>
      <c r="AB1250" s="7">
        <f t="shared" si="126"/>
        <v>56.573731343283548</v>
      </c>
      <c r="CC1250" s="31">
        <v>44909</v>
      </c>
      <c r="CD1250" s="32">
        <v>66.08</v>
      </c>
      <c r="CE1250" s="7">
        <f t="shared" si="127"/>
        <v>58.212255288732138</v>
      </c>
      <c r="CF1250" s="131"/>
      <c r="CG1250" s="7">
        <f t="shared" si="128"/>
        <v>-1.5736480988468742</v>
      </c>
      <c r="CH1250" s="7">
        <f t="shared" si="129"/>
        <v>56.638607189885263</v>
      </c>
    </row>
    <row r="1251" spans="26:86" x14ac:dyDescent="0.5">
      <c r="Z1251" s="31">
        <v>44910</v>
      </c>
      <c r="AA1251" s="32">
        <v>64.06</v>
      </c>
      <c r="AB1251" s="7">
        <f t="shared" si="126"/>
        <v>56.581990049751205</v>
      </c>
      <c r="CC1251" s="31">
        <v>44910</v>
      </c>
      <c r="CD1251" s="32">
        <v>64.06</v>
      </c>
      <c r="CE1251" s="7">
        <f t="shared" si="127"/>
        <v>58.270441803272121</v>
      </c>
      <c r="CF1251" s="131"/>
      <c r="CG1251" s="7">
        <f t="shared" si="128"/>
        <v>-1.4835818496021389</v>
      </c>
      <c r="CH1251" s="7">
        <f t="shared" si="129"/>
        <v>56.786859953669982</v>
      </c>
    </row>
    <row r="1252" spans="26:86" x14ac:dyDescent="0.5">
      <c r="Z1252" s="31">
        <v>44911</v>
      </c>
      <c r="AA1252" s="32">
        <v>62.51</v>
      </c>
      <c r="AB1252" s="7">
        <f t="shared" si="126"/>
        <v>56.569950248756179</v>
      </c>
      <c r="CC1252" s="31">
        <v>44911</v>
      </c>
      <c r="CD1252" s="32">
        <v>62.51</v>
      </c>
      <c r="CE1252" s="7">
        <f t="shared" si="127"/>
        <v>58.312626461946039</v>
      </c>
      <c r="CF1252" s="131"/>
      <c r="CG1252" s="7">
        <f t="shared" si="128"/>
        <v>-1.4097148684991865</v>
      </c>
      <c r="CH1252" s="7">
        <f t="shared" si="129"/>
        <v>56.902911593446852</v>
      </c>
    </row>
    <row r="1253" spans="26:86" x14ac:dyDescent="0.5">
      <c r="Z1253" s="31">
        <v>44914</v>
      </c>
      <c r="AA1253" s="32">
        <v>62.33</v>
      </c>
      <c r="AB1253" s="7">
        <f t="shared" si="126"/>
        <v>56.558805970149216</v>
      </c>
      <c r="CC1253" s="31">
        <v>44914</v>
      </c>
      <c r="CD1253" s="32">
        <v>62.33</v>
      </c>
      <c r="CE1253" s="7">
        <f t="shared" si="127"/>
        <v>58.352600327996335</v>
      </c>
      <c r="CF1253" s="131"/>
      <c r="CG1253" s="7">
        <f t="shared" si="128"/>
        <v>-1.3382630386648486</v>
      </c>
      <c r="CH1253" s="7">
        <f t="shared" si="129"/>
        <v>57.014337289331486</v>
      </c>
    </row>
    <row r="1254" spans="26:86" x14ac:dyDescent="0.5">
      <c r="Z1254" s="31">
        <v>44915</v>
      </c>
      <c r="AA1254" s="32">
        <v>62.7</v>
      </c>
      <c r="AB1254" s="7">
        <f t="shared" si="126"/>
        <v>56.554925373134303</v>
      </c>
      <c r="CC1254" s="31">
        <v>44915</v>
      </c>
      <c r="CD1254" s="32">
        <v>62.7</v>
      </c>
      <c r="CE1254" s="7">
        <f t="shared" si="127"/>
        <v>58.395858036175476</v>
      </c>
      <c r="CF1254" s="131"/>
      <c r="CG1254" s="7">
        <f t="shared" si="128"/>
        <v>-1.2638019673660423</v>
      </c>
      <c r="CH1254" s="7">
        <f t="shared" si="129"/>
        <v>57.132056068809433</v>
      </c>
    </row>
    <row r="1255" spans="26:86" x14ac:dyDescent="0.5">
      <c r="Z1255" s="31">
        <v>44916</v>
      </c>
      <c r="AA1255" s="32">
        <v>64.540000000000006</v>
      </c>
      <c r="AB1255" s="7">
        <f t="shared" si="126"/>
        <v>56.58601990049749</v>
      </c>
      <c r="CC1255" s="31">
        <v>44916</v>
      </c>
      <c r="CD1255" s="32">
        <v>64.540000000000006</v>
      </c>
      <c r="CE1255" s="7">
        <f t="shared" si="127"/>
        <v>58.456993777109055</v>
      </c>
      <c r="CF1255" s="131"/>
      <c r="CG1255" s="7">
        <f t="shared" si="128"/>
        <v>-1.1720827428200877</v>
      </c>
      <c r="CH1255" s="7">
        <f t="shared" si="129"/>
        <v>57.284911034288967</v>
      </c>
    </row>
    <row r="1256" spans="26:86" x14ac:dyDescent="0.5">
      <c r="Z1256" s="31">
        <v>44917</v>
      </c>
      <c r="AA1256" s="32">
        <v>63.77</v>
      </c>
      <c r="AB1256" s="7">
        <f t="shared" si="126"/>
        <v>56.604676616915398</v>
      </c>
      <c r="CC1256" s="31">
        <v>44917</v>
      </c>
      <c r="CD1256" s="32">
        <v>63.77</v>
      </c>
      <c r="CE1256" s="7">
        <f t="shared" si="127"/>
        <v>58.509859510670161</v>
      </c>
      <c r="CF1256" s="131"/>
      <c r="CG1256" s="7">
        <f t="shared" si="128"/>
        <v>-1.0891234778857068</v>
      </c>
      <c r="CH1256" s="7">
        <f t="shared" si="129"/>
        <v>57.420736032784454</v>
      </c>
    </row>
    <row r="1257" spans="26:86" x14ac:dyDescent="0.5">
      <c r="Z1257" s="31">
        <v>44918</v>
      </c>
      <c r="AA1257" s="32">
        <v>64.25</v>
      </c>
      <c r="AB1257" s="7">
        <f t="shared" si="126"/>
        <v>56.609452736318396</v>
      </c>
      <c r="CC1257" s="31">
        <v>44918</v>
      </c>
      <c r="CD1257" s="32">
        <v>64.25</v>
      </c>
      <c r="CE1257" s="7">
        <f t="shared" si="127"/>
        <v>58.566975336434645</v>
      </c>
      <c r="CF1257" s="131"/>
      <c r="CG1257" s="7">
        <f t="shared" si="128"/>
        <v>-1.0022610824472196</v>
      </c>
      <c r="CH1257" s="7">
        <f t="shared" si="129"/>
        <v>57.564714253987425</v>
      </c>
    </row>
    <row r="1258" spans="26:86" x14ac:dyDescent="0.5">
      <c r="Z1258" s="31">
        <v>44922</v>
      </c>
      <c r="AA1258" s="32">
        <v>63.41</v>
      </c>
      <c r="AB1258" s="7">
        <f t="shared" si="126"/>
        <v>56.616119402985063</v>
      </c>
      <c r="CC1258" s="31">
        <v>44922</v>
      </c>
      <c r="CD1258" s="32">
        <v>63.41</v>
      </c>
      <c r="CE1258" s="7">
        <f t="shared" si="127"/>
        <v>58.615164636569624</v>
      </c>
      <c r="CF1258" s="131"/>
      <c r="CG1258" s="7">
        <f t="shared" si="128"/>
        <v>-0.92468753339785081</v>
      </c>
      <c r="CH1258" s="7">
        <f t="shared" si="129"/>
        <v>57.690477103171773</v>
      </c>
    </row>
    <row r="1259" spans="26:86" x14ac:dyDescent="0.5">
      <c r="Z1259" s="31">
        <v>44923</v>
      </c>
      <c r="AA1259" s="32">
        <v>62.52</v>
      </c>
      <c r="AB1259" s="7">
        <f t="shared" si="126"/>
        <v>56.613482587064674</v>
      </c>
      <c r="CC1259" s="31">
        <v>44923</v>
      </c>
      <c r="CD1259" s="32">
        <v>62.52</v>
      </c>
      <c r="CE1259" s="7">
        <f t="shared" si="127"/>
        <v>58.654018719787835</v>
      </c>
      <c r="CF1259" s="131"/>
      <c r="CG1259" s="7">
        <f t="shared" si="128"/>
        <v>-0.85671534487713075</v>
      </c>
      <c r="CH1259" s="7">
        <f t="shared" si="129"/>
        <v>57.797303374910705</v>
      </c>
    </row>
    <row r="1260" spans="26:86" x14ac:dyDescent="0.5">
      <c r="Z1260" s="31">
        <v>44924</v>
      </c>
      <c r="AA1260" s="32">
        <v>63.57</v>
      </c>
      <c r="AB1260" s="7">
        <f t="shared" si="126"/>
        <v>56.63417910447761</v>
      </c>
      <c r="CC1260" s="31">
        <v>44924</v>
      </c>
      <c r="CD1260" s="32">
        <v>63.57</v>
      </c>
      <c r="CE1260" s="7">
        <f t="shared" si="127"/>
        <v>58.702933956406866</v>
      </c>
      <c r="CF1260" s="131"/>
      <c r="CG1260" s="7">
        <f t="shared" si="128"/>
        <v>-0.77917767084330336</v>
      </c>
      <c r="CH1260" s="7">
        <f t="shared" si="129"/>
        <v>57.923756285563563</v>
      </c>
    </row>
    <row r="1261" spans="26:86" x14ac:dyDescent="0.5">
      <c r="Z1261" s="31">
        <v>44925</v>
      </c>
      <c r="AA1261" s="32">
        <v>63.79</v>
      </c>
      <c r="AB1261" s="7">
        <f t="shared" si="126"/>
        <v>56.655273631840792</v>
      </c>
      <c r="CC1261" s="31">
        <v>44925</v>
      </c>
      <c r="CD1261" s="32">
        <v>63.79</v>
      </c>
      <c r="CE1261" s="7">
        <f t="shared" si="127"/>
        <v>58.753551528979941</v>
      </c>
      <c r="CF1261" s="131"/>
      <c r="CG1261" s="7">
        <f t="shared" si="128"/>
        <v>-0.70043235702237183</v>
      </c>
      <c r="CH1261" s="7">
        <f t="shared" si="129"/>
        <v>58.053119171957569</v>
      </c>
    </row>
    <row r="1262" spans="26:86" x14ac:dyDescent="0.5">
      <c r="Z1262" s="31">
        <v>44929</v>
      </c>
      <c r="AA1262" s="32">
        <v>62.81</v>
      </c>
      <c r="AB1262" s="7">
        <f t="shared" si="126"/>
        <v>56.657910447761196</v>
      </c>
      <c r="CC1262" s="31">
        <v>44929</v>
      </c>
      <c r="CD1262" s="32">
        <v>62.81</v>
      </c>
      <c r="CE1262" s="7">
        <f t="shared" si="127"/>
        <v>58.793914200333376</v>
      </c>
      <c r="CF1262" s="131"/>
      <c r="CG1262" s="7">
        <f t="shared" si="128"/>
        <v>-0.63224805941779749</v>
      </c>
      <c r="CH1262" s="7">
        <f t="shared" si="129"/>
        <v>58.161666140915578</v>
      </c>
    </row>
    <row r="1263" spans="26:86" x14ac:dyDescent="0.5">
      <c r="Z1263" s="31">
        <v>44930</v>
      </c>
      <c r="AA1263" s="32">
        <v>64.36</v>
      </c>
      <c r="AB1263" s="7">
        <f t="shared" si="126"/>
        <v>56.671741293532349</v>
      </c>
      <c r="CC1263" s="31">
        <v>44930</v>
      </c>
      <c r="CD1263" s="32">
        <v>64.36</v>
      </c>
      <c r="CE1263" s="7">
        <f t="shared" si="127"/>
        <v>58.849298138638517</v>
      </c>
      <c r="CF1263" s="131"/>
      <c r="CG1263" s="7">
        <f t="shared" si="128"/>
        <v>-0.54945694731943462</v>
      </c>
      <c r="CH1263" s="7">
        <f t="shared" si="129"/>
        <v>58.299841191319082</v>
      </c>
    </row>
    <row r="1264" spans="26:86" x14ac:dyDescent="0.5">
      <c r="Z1264" s="31">
        <v>44931</v>
      </c>
      <c r="AA1264" s="32">
        <v>62.95</v>
      </c>
      <c r="AB1264" s="7">
        <f t="shared" si="126"/>
        <v>56.673582089552248</v>
      </c>
      <c r="CC1264" s="31">
        <v>44931</v>
      </c>
      <c r="CD1264" s="32">
        <v>62.95</v>
      </c>
      <c r="CE1264" s="7">
        <f t="shared" si="127"/>
        <v>58.890101142234151</v>
      </c>
      <c r="CF1264" s="131"/>
      <c r="CG1264" s="7">
        <f t="shared" si="128"/>
        <v>-0.48153779450583301</v>
      </c>
      <c r="CH1264" s="7">
        <f t="shared" si="129"/>
        <v>58.408563347728318</v>
      </c>
    </row>
    <row r="1265" spans="26:86" x14ac:dyDescent="0.5">
      <c r="Z1265" s="31">
        <v>44932</v>
      </c>
      <c r="AA1265" s="32">
        <v>64.33</v>
      </c>
      <c r="AB1265" s="7">
        <f t="shared" si="126"/>
        <v>56.682686567164183</v>
      </c>
      <c r="CC1265" s="31">
        <v>44932</v>
      </c>
      <c r="CD1265" s="32">
        <v>64.33</v>
      </c>
      <c r="CE1265" s="7">
        <f t="shared" si="127"/>
        <v>58.9442294890776</v>
      </c>
      <c r="CF1265" s="131"/>
      <c r="CG1265" s="7">
        <f t="shared" si="128"/>
        <v>-0.40065370269147138</v>
      </c>
      <c r="CH1265" s="7">
        <f t="shared" si="129"/>
        <v>58.543575786386128</v>
      </c>
    </row>
    <row r="1266" spans="26:86" x14ac:dyDescent="0.5">
      <c r="Z1266" s="31">
        <v>44935</v>
      </c>
      <c r="AA1266" s="32">
        <v>65.319999999999993</v>
      </c>
      <c r="AB1266" s="7">
        <f t="shared" si="126"/>
        <v>56.685870646766169</v>
      </c>
      <c r="CC1266" s="31">
        <v>44935</v>
      </c>
      <c r="CD1266" s="32">
        <v>65.319999999999993</v>
      </c>
      <c r="CE1266" s="7">
        <f t="shared" si="127"/>
        <v>59.007669991673843</v>
      </c>
      <c r="CF1266" s="131"/>
      <c r="CG1266" s="7">
        <f t="shared" si="128"/>
        <v>-0.31075536382654434</v>
      </c>
      <c r="CH1266" s="7">
        <f t="shared" si="129"/>
        <v>58.696914627847299</v>
      </c>
    </row>
    <row r="1267" spans="26:86" x14ac:dyDescent="0.5">
      <c r="Z1267" s="31">
        <v>44936</v>
      </c>
      <c r="AA1267" s="32">
        <v>66.52</v>
      </c>
      <c r="AB1267" s="7">
        <f t="shared" si="126"/>
        <v>56.704477611940298</v>
      </c>
      <c r="CC1267" s="31">
        <v>44936</v>
      </c>
      <c r="CD1267" s="32">
        <v>66.52</v>
      </c>
      <c r="CE1267" s="7">
        <f t="shared" si="127"/>
        <v>59.082419543995499</v>
      </c>
      <c r="CF1267" s="131"/>
      <c r="CG1267" s="7">
        <f t="shared" si="128"/>
        <v>-0.20999638122072639</v>
      </c>
      <c r="CH1267" s="7">
        <f t="shared" si="129"/>
        <v>58.872423162774773</v>
      </c>
    </row>
    <row r="1268" spans="26:86" x14ac:dyDescent="0.5">
      <c r="Z1268" s="31">
        <v>44937</v>
      </c>
      <c r="AA1268" s="32">
        <v>67.680000000000007</v>
      </c>
      <c r="AB1268" s="7">
        <f t="shared" si="126"/>
        <v>56.723333333333336</v>
      </c>
      <c r="CC1268" s="31">
        <v>44937</v>
      </c>
      <c r="CD1268" s="32">
        <v>67.680000000000007</v>
      </c>
      <c r="CE1268" s="7">
        <f t="shared" si="127"/>
        <v>59.167967608234356</v>
      </c>
      <c r="CF1268" s="131"/>
      <c r="CG1268" s="7">
        <f t="shared" si="128"/>
        <v>-9.8885306117367122E-2</v>
      </c>
      <c r="CH1268" s="7">
        <f t="shared" si="129"/>
        <v>59.069082302116989</v>
      </c>
    </row>
    <row r="1269" spans="26:86" x14ac:dyDescent="0.5">
      <c r="Z1269" s="31">
        <v>44938</v>
      </c>
      <c r="AA1269" s="32">
        <v>68.44</v>
      </c>
      <c r="AB1269" s="7">
        <f t="shared" si="126"/>
        <v>56.752885572139313</v>
      </c>
      <c r="CC1269" s="31">
        <v>44938</v>
      </c>
      <c r="CD1269" s="32">
        <v>68.44</v>
      </c>
      <c r="CE1269" s="7">
        <f t="shared" si="127"/>
        <v>59.260226637008145</v>
      </c>
      <c r="CF1269" s="131"/>
      <c r="CG1269" s="7">
        <f t="shared" si="128"/>
        <v>1.8388323076443669E-2</v>
      </c>
      <c r="CH1269" s="7">
        <f t="shared" si="129"/>
        <v>59.278614960084589</v>
      </c>
    </row>
    <row r="1270" spans="26:86" x14ac:dyDescent="0.5">
      <c r="Z1270" s="31">
        <v>44939</v>
      </c>
      <c r="AA1270" s="32">
        <v>69.709999999999994</v>
      </c>
      <c r="AB1270" s="7">
        <f t="shared" si="126"/>
        <v>56.785223880597009</v>
      </c>
      <c r="CC1270" s="31">
        <v>44939</v>
      </c>
      <c r="CD1270" s="32">
        <v>69.709999999999994</v>
      </c>
      <c r="CE1270" s="7">
        <f t="shared" si="127"/>
        <v>59.364204481416031</v>
      </c>
      <c r="CF1270" s="131"/>
      <c r="CG1270" s="7">
        <f t="shared" si="128"/>
        <v>0.14681009219411578</v>
      </c>
      <c r="CH1270" s="7">
        <f t="shared" si="129"/>
        <v>59.511014573610147</v>
      </c>
    </row>
    <row r="1271" spans="26:86" x14ac:dyDescent="0.5">
      <c r="Z1271" s="31">
        <v>44943</v>
      </c>
      <c r="AA1271" s="32">
        <v>69.09</v>
      </c>
      <c r="AB1271" s="7">
        <f t="shared" si="126"/>
        <v>56.802039800995018</v>
      </c>
      <c r="CC1271" s="31">
        <v>44943</v>
      </c>
      <c r="CD1271" s="32">
        <v>69.09</v>
      </c>
      <c r="CE1271" s="7">
        <f t="shared" si="127"/>
        <v>59.460978566178063</v>
      </c>
      <c r="CF1271" s="131"/>
      <c r="CG1271" s="7">
        <f t="shared" si="128"/>
        <v>0.26761755594347392</v>
      </c>
      <c r="CH1271" s="7">
        <f t="shared" si="129"/>
        <v>59.728596122121537</v>
      </c>
    </row>
    <row r="1272" spans="26:86" x14ac:dyDescent="0.5">
      <c r="Z1272" s="31">
        <v>44944</v>
      </c>
      <c r="AA1272" s="32">
        <v>68.03</v>
      </c>
      <c r="AB1272" s="7">
        <f t="shared" si="126"/>
        <v>56.826865671641798</v>
      </c>
      <c r="CC1272" s="31">
        <v>44944</v>
      </c>
      <c r="CD1272" s="32">
        <v>68.03</v>
      </c>
      <c r="CE1272" s="7">
        <f t="shared" si="127"/>
        <v>59.546242461041963</v>
      </c>
      <c r="CF1272" s="131"/>
      <c r="CG1272" s="7">
        <f t="shared" si="128"/>
        <v>0.37642866810681141</v>
      </c>
      <c r="CH1272" s="7">
        <f t="shared" si="129"/>
        <v>59.922671129148775</v>
      </c>
    </row>
    <row r="1273" spans="26:86" x14ac:dyDescent="0.5">
      <c r="Z1273" s="31">
        <v>44945</v>
      </c>
      <c r="AA1273" s="32">
        <v>65.78</v>
      </c>
      <c r="AB1273" s="7">
        <f t="shared" si="126"/>
        <v>56.845721393034836</v>
      </c>
      <c r="CC1273" s="31">
        <v>44945</v>
      </c>
      <c r="CD1273" s="32">
        <v>65.78</v>
      </c>
      <c r="CE1273" s="7">
        <f t="shared" si="127"/>
        <v>59.608269899240554</v>
      </c>
      <c r="CF1273" s="131"/>
      <c r="CG1273" s="7">
        <f t="shared" si="128"/>
        <v>0.46158140381683666</v>
      </c>
      <c r="CH1273" s="7">
        <f t="shared" si="129"/>
        <v>60.069851303057391</v>
      </c>
    </row>
    <row r="1274" spans="26:86" x14ac:dyDescent="0.5">
      <c r="Z1274" s="31">
        <v>44946</v>
      </c>
      <c r="AA1274" s="32">
        <v>67.069999999999993</v>
      </c>
      <c r="AB1274" s="7">
        <f t="shared" si="126"/>
        <v>56.869303482587071</v>
      </c>
      <c r="CC1274" s="31">
        <v>44946</v>
      </c>
      <c r="CD1274" s="32">
        <v>67.069999999999993</v>
      </c>
      <c r="CE1274" s="7">
        <f t="shared" si="127"/>
        <v>59.68251596989488</v>
      </c>
      <c r="CF1274" s="131"/>
      <c r="CG1274" s="7">
        <f t="shared" si="128"/>
        <v>0.55848802186256563</v>
      </c>
      <c r="CH1274" s="7">
        <f t="shared" si="129"/>
        <v>60.241003991757445</v>
      </c>
    </row>
    <row r="1275" spans="26:86" x14ac:dyDescent="0.5">
      <c r="Z1275" s="31">
        <v>44949</v>
      </c>
      <c r="AA1275" s="32">
        <v>68.84</v>
      </c>
      <c r="AB1275" s="7">
        <f t="shared" si="126"/>
        <v>56.89656716417911</v>
      </c>
      <c r="CC1275" s="31">
        <v>44949</v>
      </c>
      <c r="CD1275" s="32">
        <v>68.84</v>
      </c>
      <c r="CE1275" s="7">
        <f t="shared" si="127"/>
        <v>59.773635213975531</v>
      </c>
      <c r="CF1275" s="131"/>
      <c r="CG1275" s="7">
        <f t="shared" si="128"/>
        <v>0.67177105483727217</v>
      </c>
      <c r="CH1275" s="7">
        <f t="shared" si="129"/>
        <v>60.445406268812803</v>
      </c>
    </row>
    <row r="1276" spans="26:86" x14ac:dyDescent="0.5">
      <c r="Z1276" s="31">
        <v>44950</v>
      </c>
      <c r="AA1276" s="32">
        <v>67.7</v>
      </c>
      <c r="AB1276" s="7">
        <f t="shared" si="126"/>
        <v>56.929253731343294</v>
      </c>
      <c r="CC1276" s="31">
        <v>44950</v>
      </c>
      <c r="CD1276" s="32">
        <v>67.7</v>
      </c>
      <c r="CE1276" s="7">
        <f t="shared" si="127"/>
        <v>59.852504515329009</v>
      </c>
      <c r="CF1276" s="131"/>
      <c r="CG1276" s="7">
        <f t="shared" si="128"/>
        <v>0.77225837039765821</v>
      </c>
      <c r="CH1276" s="7">
        <f t="shared" si="129"/>
        <v>60.624762885726668</v>
      </c>
    </row>
    <row r="1277" spans="26:86" x14ac:dyDescent="0.5">
      <c r="Z1277" s="31">
        <v>44951</v>
      </c>
      <c r="AA1277" s="32">
        <v>67.599999999999994</v>
      </c>
      <c r="AB1277" s="7">
        <f t="shared" si="126"/>
        <v>56.971890547263691</v>
      </c>
      <c r="CC1277" s="31">
        <v>44951</v>
      </c>
      <c r="CD1277" s="32">
        <v>67.599999999999994</v>
      </c>
      <c r="CE1277" s="7">
        <f t="shared" si="127"/>
        <v>59.929594022639172</v>
      </c>
      <c r="CF1277" s="131"/>
      <c r="CG1277" s="7">
        <f t="shared" si="128"/>
        <v>0.87032654037118107</v>
      </c>
      <c r="CH1277" s="7">
        <f t="shared" si="129"/>
        <v>60.799920563010353</v>
      </c>
    </row>
    <row r="1278" spans="26:86" x14ac:dyDescent="0.5">
      <c r="Z1278" s="31">
        <v>44952</v>
      </c>
      <c r="AA1278" s="32">
        <v>70.430000000000007</v>
      </c>
      <c r="AB1278" s="7">
        <f t="shared" si="126"/>
        <v>57.035373134328367</v>
      </c>
      <c r="CC1278" s="31">
        <v>44952</v>
      </c>
      <c r="CD1278" s="32">
        <v>70.430000000000007</v>
      </c>
      <c r="CE1278" s="7">
        <f t="shared" si="127"/>
        <v>60.034075674155197</v>
      </c>
      <c r="CF1278" s="131"/>
      <c r="CG1278" s="7">
        <f t="shared" si="128"/>
        <v>0.99494644410550848</v>
      </c>
      <c r="CH1278" s="7">
        <f t="shared" si="129"/>
        <v>61.029022118260706</v>
      </c>
    </row>
    <row r="1279" spans="26:86" x14ac:dyDescent="0.5">
      <c r="Z1279" s="31">
        <v>44953</v>
      </c>
      <c r="AA1279" s="32">
        <v>70.819999999999993</v>
      </c>
      <c r="AB1279" s="7">
        <f t="shared" si="126"/>
        <v>57.101343283582104</v>
      </c>
      <c r="CC1279" s="31">
        <v>44953</v>
      </c>
      <c r="CD1279" s="32">
        <v>70.819999999999993</v>
      </c>
      <c r="CE1279" s="7">
        <f t="shared" si="127"/>
        <v>60.141398304263106</v>
      </c>
      <c r="CF1279" s="131"/>
      <c r="CG1279" s="7">
        <f t="shared" si="128"/>
        <v>1.1215505264170602</v>
      </c>
      <c r="CH1279" s="7">
        <f t="shared" si="129"/>
        <v>61.262948830680166</v>
      </c>
    </row>
    <row r="1280" spans="26:86" x14ac:dyDescent="0.5">
      <c r="Z1280" s="31">
        <v>44956</v>
      </c>
      <c r="AA1280" s="32">
        <v>69.260000000000005</v>
      </c>
      <c r="AB1280" s="7">
        <f t="shared" si="126"/>
        <v>57.162985074626874</v>
      </c>
      <c r="CC1280" s="31">
        <v>44956</v>
      </c>
      <c r="CD1280" s="32">
        <v>69.260000000000005</v>
      </c>
      <c r="CE1280" s="7">
        <f t="shared" si="127"/>
        <v>60.232130659444572</v>
      </c>
      <c r="CF1280" s="131"/>
      <c r="CG1280" s="7">
        <f t="shared" si="128"/>
        <v>1.2307591274017113</v>
      </c>
      <c r="CH1280" s="7">
        <f t="shared" si="129"/>
        <v>61.462889786846283</v>
      </c>
    </row>
    <row r="1281" spans="26:86" x14ac:dyDescent="0.5">
      <c r="Z1281" s="31">
        <v>44957</v>
      </c>
      <c r="AA1281" s="32">
        <v>70.78</v>
      </c>
      <c r="AB1281" s="7">
        <f t="shared" si="126"/>
        <v>57.238955223880609</v>
      </c>
      <c r="CC1281" s="31">
        <v>44957</v>
      </c>
      <c r="CD1281" s="32">
        <v>70.78</v>
      </c>
      <c r="CE1281" s="7">
        <f t="shared" si="127"/>
        <v>60.337084583231196</v>
      </c>
      <c r="CF1281" s="131"/>
      <c r="CG1281" s="7">
        <f t="shared" si="128"/>
        <v>1.3532495318665596</v>
      </c>
      <c r="CH1281" s="7">
        <f t="shared" si="129"/>
        <v>61.690334115097755</v>
      </c>
    </row>
    <row r="1282" spans="26:86" x14ac:dyDescent="0.5">
      <c r="Z1282" s="31">
        <v>44958</v>
      </c>
      <c r="AA1282" s="32">
        <v>72.52</v>
      </c>
      <c r="AB1282" s="7">
        <f t="shared" si="126"/>
        <v>57.312437810945291</v>
      </c>
      <c r="CC1282" s="31">
        <v>44958</v>
      </c>
      <c r="CD1282" s="32">
        <v>72.52</v>
      </c>
      <c r="CE1282" s="7">
        <f t="shared" si="127"/>
        <v>60.458307622204025</v>
      </c>
      <c r="CF1282" s="131"/>
      <c r="CG1282" s="7">
        <f t="shared" si="128"/>
        <v>1.4911033891520091</v>
      </c>
      <c r="CH1282" s="7">
        <f t="shared" si="129"/>
        <v>61.949411011356034</v>
      </c>
    </row>
    <row r="1283" spans="26:86" x14ac:dyDescent="0.5">
      <c r="Z1283" s="31">
        <v>44959</v>
      </c>
      <c r="AA1283" s="32">
        <v>72.150000000000006</v>
      </c>
      <c r="AB1283" s="7">
        <f t="shared" si="126"/>
        <v>57.385373134328375</v>
      </c>
      <c r="CC1283" s="31">
        <v>44959</v>
      </c>
      <c r="CD1283" s="32">
        <v>72.150000000000006</v>
      </c>
      <c r="CE1283" s="7">
        <f t="shared" si="127"/>
        <v>60.574642869744281</v>
      </c>
      <c r="CF1283" s="131"/>
      <c r="CG1283" s="7">
        <f t="shared" si="128"/>
        <v>1.6231782496148952</v>
      </c>
      <c r="CH1283" s="7">
        <f t="shared" si="129"/>
        <v>62.197821119359176</v>
      </c>
    </row>
    <row r="1284" spans="26:86" x14ac:dyDescent="0.5">
      <c r="Z1284" s="31">
        <v>44960</v>
      </c>
      <c r="AA1284" s="32">
        <v>73.400000000000006</v>
      </c>
      <c r="AB1284" s="7">
        <f t="shared" si="126"/>
        <v>57.468159203980107</v>
      </c>
      <c r="CC1284" s="31">
        <v>44960</v>
      </c>
      <c r="CD1284" s="32">
        <v>73.400000000000006</v>
      </c>
      <c r="CE1284" s="7">
        <f t="shared" si="127"/>
        <v>60.702258363577677</v>
      </c>
      <c r="CF1284" s="131"/>
      <c r="CG1284" s="7">
        <f t="shared" si="128"/>
        <v>1.765553001320427</v>
      </c>
      <c r="CH1284" s="7">
        <f t="shared" si="129"/>
        <v>62.467811364898104</v>
      </c>
    </row>
    <row r="1285" spans="26:86" x14ac:dyDescent="0.5">
      <c r="Z1285" s="31">
        <v>44963</v>
      </c>
      <c r="AA1285" s="32">
        <v>72.14</v>
      </c>
      <c r="AB1285" s="7">
        <f t="shared" si="126"/>
        <v>57.53557213930349</v>
      </c>
      <c r="CC1285" s="31">
        <v>44963</v>
      </c>
      <c r="CD1285" s="32">
        <v>72.14</v>
      </c>
      <c r="CE1285" s="7">
        <f t="shared" si="127"/>
        <v>60.816066738069445</v>
      </c>
      <c r="CF1285" s="131"/>
      <c r="CG1285" s="7">
        <f t="shared" si="128"/>
        <v>1.8933029999211826</v>
      </c>
      <c r="CH1285" s="7">
        <f t="shared" si="129"/>
        <v>62.709369737990627</v>
      </c>
    </row>
    <row r="1286" spans="26:86" x14ac:dyDescent="0.5">
      <c r="Z1286" s="31">
        <v>44964</v>
      </c>
      <c r="AA1286" s="32">
        <v>73.349999999999994</v>
      </c>
      <c r="AB1286" s="7">
        <f t="shared" si="126"/>
        <v>57.606169154228873</v>
      </c>
      <c r="CC1286" s="31">
        <v>44964</v>
      </c>
      <c r="CD1286" s="32">
        <v>73.349999999999994</v>
      </c>
      <c r="CE1286" s="7">
        <f t="shared" si="127"/>
        <v>60.940782491919506</v>
      </c>
      <c r="CF1286" s="131"/>
      <c r="CG1286" s="7">
        <f t="shared" si="128"/>
        <v>2.0311191973923215</v>
      </c>
      <c r="CH1286" s="7">
        <f t="shared" si="129"/>
        <v>62.971901689311828</v>
      </c>
    </row>
    <row r="1287" spans="26:86" x14ac:dyDescent="0.5">
      <c r="Z1287" s="31">
        <v>44965</v>
      </c>
      <c r="AA1287" s="32">
        <v>73.89</v>
      </c>
      <c r="AB1287" s="7">
        <f t="shared" si="126"/>
        <v>57.694378109452749</v>
      </c>
      <c r="CC1287" s="31">
        <v>44965</v>
      </c>
      <c r="CD1287" s="32">
        <v>73.89</v>
      </c>
      <c r="CE1287" s="7">
        <f t="shared" si="127"/>
        <v>61.06963042732329</v>
      </c>
      <c r="CF1287" s="131"/>
      <c r="CG1287" s="7">
        <f t="shared" si="128"/>
        <v>2.1720595226973529</v>
      </c>
      <c r="CH1287" s="7">
        <f t="shared" si="129"/>
        <v>63.241689950020643</v>
      </c>
    </row>
    <row r="1288" spans="26:86" x14ac:dyDescent="0.5">
      <c r="Z1288" s="31">
        <v>44966</v>
      </c>
      <c r="AA1288" s="32">
        <v>68.400000000000006</v>
      </c>
      <c r="AB1288" s="7">
        <f t="shared" si="126"/>
        <v>57.766368159203992</v>
      </c>
      <c r="CC1288" s="31">
        <v>44966</v>
      </c>
      <c r="CD1288" s="32">
        <v>68.400000000000006</v>
      </c>
      <c r="CE1288" s="7">
        <f t="shared" si="127"/>
        <v>61.142569428046443</v>
      </c>
      <c r="CF1288" s="131"/>
      <c r="CG1288" s="7">
        <f t="shared" si="128"/>
        <v>2.2562542721311658</v>
      </c>
      <c r="CH1288" s="7">
        <f t="shared" si="129"/>
        <v>63.398823700177608</v>
      </c>
    </row>
    <row r="1289" spans="26:86" x14ac:dyDescent="0.5">
      <c r="Z1289" s="31">
        <v>44967</v>
      </c>
      <c r="AA1289" s="32">
        <v>70.66</v>
      </c>
      <c r="AB1289" s="7">
        <f t="shared" si="126"/>
        <v>57.847313432835826</v>
      </c>
      <c r="CC1289" s="31">
        <v>44967</v>
      </c>
      <c r="CD1289" s="32">
        <v>70.66</v>
      </c>
      <c r="CE1289" s="7">
        <f t="shared" si="127"/>
        <v>61.237270229757428</v>
      </c>
      <c r="CF1289" s="131"/>
      <c r="CG1289" s="7">
        <f t="shared" si="128"/>
        <v>2.3612933994449321</v>
      </c>
      <c r="CH1289" s="7">
        <f t="shared" si="129"/>
        <v>63.59856362920236</v>
      </c>
    </row>
    <row r="1290" spans="26:86" x14ac:dyDescent="0.5">
      <c r="Z1290" s="31">
        <v>44970</v>
      </c>
      <c r="AA1290" s="32">
        <v>71.069999999999993</v>
      </c>
      <c r="AB1290" s="7">
        <f t="shared" si="126"/>
        <v>57.946417910447771</v>
      </c>
      <c r="CC1290" s="31">
        <v>44970</v>
      </c>
      <c r="CD1290" s="32">
        <v>71.069999999999993</v>
      </c>
      <c r="CE1290" s="7">
        <f t="shared" si="127"/>
        <v>61.335108336924023</v>
      </c>
      <c r="CF1290" s="131"/>
      <c r="CG1290" s="7">
        <f t="shared" si="128"/>
        <v>2.4683808490977412</v>
      </c>
      <c r="CH1290" s="7">
        <f t="shared" si="129"/>
        <v>63.803489186021764</v>
      </c>
    </row>
    <row r="1291" spans="26:86" x14ac:dyDescent="0.5">
      <c r="Z1291" s="31">
        <v>44971</v>
      </c>
      <c r="AA1291" s="32">
        <v>71.66</v>
      </c>
      <c r="AB1291" s="7">
        <f t="shared" si="126"/>
        <v>58.049601990049766</v>
      </c>
      <c r="CC1291" s="31">
        <v>44971</v>
      </c>
      <c r="CD1291" s="32">
        <v>71.66</v>
      </c>
      <c r="CE1291" s="7">
        <f t="shared" si="127"/>
        <v>61.437843577352638</v>
      </c>
      <c r="CF1291" s="131"/>
      <c r="CG1291" s="7">
        <f t="shared" si="128"/>
        <v>2.5792466914942764</v>
      </c>
      <c r="CH1291" s="7">
        <f t="shared" si="129"/>
        <v>64.017090268846914</v>
      </c>
    </row>
    <row r="1292" spans="26:86" x14ac:dyDescent="0.5">
      <c r="Z1292" s="31">
        <v>44972</v>
      </c>
      <c r="AA1292" s="32">
        <v>72.430000000000007</v>
      </c>
      <c r="AB1292" s="7">
        <f t="shared" ref="AB1292:AB1355" si="130">AVERAGE(AA1092:AA1292)</f>
        <v>58.149701492537332</v>
      </c>
      <c r="CC1292" s="31">
        <v>44972</v>
      </c>
      <c r="CD1292" s="32">
        <v>72.430000000000007</v>
      </c>
      <c r="CE1292" s="7">
        <f t="shared" si="127"/>
        <v>61.547218268125249</v>
      </c>
      <c r="CF1292" s="131"/>
      <c r="CG1292" s="7">
        <f t="shared" si="128"/>
        <v>2.6956750677725765</v>
      </c>
      <c r="CH1292" s="7">
        <f t="shared" si="129"/>
        <v>64.242893335897833</v>
      </c>
    </row>
    <row r="1293" spans="26:86" x14ac:dyDescent="0.5">
      <c r="Z1293" s="31">
        <v>44973</v>
      </c>
      <c r="AA1293" s="32">
        <v>72.09</v>
      </c>
      <c r="AB1293" s="7">
        <f t="shared" si="130"/>
        <v>58.260796019900518</v>
      </c>
      <c r="CC1293" s="31">
        <v>44973</v>
      </c>
      <c r="CD1293" s="32">
        <v>72.09</v>
      </c>
      <c r="CE1293" s="7">
        <f t="shared" ref="CE1293:CE1356" si="131">CD1293*$CE$1+CE1292*(1-$CE$1)</f>
        <v>61.652121568939926</v>
      </c>
      <c r="CF1293" s="131"/>
      <c r="CG1293" s="7">
        <f t="shared" si="128"/>
        <v>2.8064564499847862</v>
      </c>
      <c r="CH1293" s="7">
        <f t="shared" si="129"/>
        <v>64.458578018924712</v>
      </c>
    </row>
    <row r="1294" spans="26:86" x14ac:dyDescent="0.5">
      <c r="Z1294" s="31">
        <v>44974</v>
      </c>
      <c r="AA1294" s="32">
        <v>71.44</v>
      </c>
      <c r="AB1294" s="7">
        <f t="shared" si="130"/>
        <v>58.357910447761213</v>
      </c>
      <c r="CC1294" s="31">
        <v>44974</v>
      </c>
      <c r="CD1294" s="32">
        <v>71.44</v>
      </c>
      <c r="CE1294" s="7">
        <f t="shared" si="131"/>
        <v>61.749513394124605</v>
      </c>
      <c r="CF1294" s="131"/>
      <c r="CG1294" s="7">
        <f t="shared" si="128"/>
        <v>2.9087015554798441</v>
      </c>
      <c r="CH1294" s="7">
        <f t="shared" si="129"/>
        <v>64.658214949604456</v>
      </c>
    </row>
    <row r="1295" spans="26:86" x14ac:dyDescent="0.5">
      <c r="Z1295" s="31">
        <v>44978</v>
      </c>
      <c r="AA1295" s="32">
        <v>69.349999999999994</v>
      </c>
      <c r="AB1295" s="7">
        <f t="shared" si="130"/>
        <v>58.445572139303508</v>
      </c>
      <c r="CC1295" s="31">
        <v>44978</v>
      </c>
      <c r="CD1295" s="32">
        <v>69.349999999999994</v>
      </c>
      <c r="CE1295" s="7">
        <f t="shared" si="131"/>
        <v>61.825140126521383</v>
      </c>
      <c r="CF1295" s="131"/>
      <c r="CG1295" s="7">
        <f t="shared" si="128"/>
        <v>2.9882610212034066</v>
      </c>
      <c r="CH1295" s="7">
        <f t="shared" si="129"/>
        <v>64.81340114772479</v>
      </c>
    </row>
    <row r="1296" spans="26:86" x14ac:dyDescent="0.5">
      <c r="Z1296" s="31">
        <v>44979</v>
      </c>
      <c r="AA1296" s="32">
        <v>70.27</v>
      </c>
      <c r="AB1296" s="7">
        <f t="shared" si="130"/>
        <v>58.52820895522391</v>
      </c>
      <c r="CC1296" s="31">
        <v>44979</v>
      </c>
      <c r="CD1296" s="32">
        <v>70.27</v>
      </c>
      <c r="CE1296" s="7">
        <f t="shared" si="131"/>
        <v>61.909168582973912</v>
      </c>
      <c r="CF1296" s="131"/>
      <c r="CG1296" s="7">
        <f t="shared" si="128"/>
        <v>3.0753608224329909</v>
      </c>
      <c r="CH1296" s="7">
        <f t="shared" si="129"/>
        <v>64.984529405406903</v>
      </c>
    </row>
    <row r="1297" spans="26:86" x14ac:dyDescent="0.5">
      <c r="Z1297" s="31">
        <v>44980</v>
      </c>
      <c r="AA1297" s="32">
        <v>71.209999999999994</v>
      </c>
      <c r="AB1297" s="7">
        <f t="shared" si="130"/>
        <v>58.616965174129383</v>
      </c>
      <c r="CC1297" s="31">
        <v>44980</v>
      </c>
      <c r="CD1297" s="32">
        <v>71.209999999999994</v>
      </c>
      <c r="CE1297" s="7">
        <f t="shared" si="131"/>
        <v>62.001714169212981</v>
      </c>
      <c r="CF1297" s="131"/>
      <c r="CG1297" s="7">
        <f t="shared" si="128"/>
        <v>3.1700640463477967</v>
      </c>
      <c r="CH1297" s="7">
        <f t="shared" si="129"/>
        <v>65.171778215560778</v>
      </c>
    </row>
    <row r="1298" spans="26:86" x14ac:dyDescent="0.5">
      <c r="Z1298" s="31">
        <v>44981</v>
      </c>
      <c r="AA1298" s="32">
        <v>70.87</v>
      </c>
      <c r="AB1298" s="7">
        <f t="shared" si="130"/>
        <v>58.706368159204011</v>
      </c>
      <c r="CC1298" s="31">
        <v>44981</v>
      </c>
      <c r="CD1298" s="32">
        <v>70.87</v>
      </c>
      <c r="CE1298" s="7">
        <f t="shared" si="131"/>
        <v>62.089955819270564</v>
      </c>
      <c r="CF1298" s="131"/>
      <c r="CG1298" s="7">
        <f t="shared" si="128"/>
        <v>3.2595522831084693</v>
      </c>
      <c r="CH1298" s="7">
        <f t="shared" si="129"/>
        <v>65.349508102379033</v>
      </c>
    </row>
    <row r="1299" spans="26:86" x14ac:dyDescent="0.5">
      <c r="Z1299" s="31">
        <v>44984</v>
      </c>
      <c r="AA1299" s="32">
        <v>70.42</v>
      </c>
      <c r="AB1299" s="7">
        <f t="shared" si="130"/>
        <v>58.810199004975161</v>
      </c>
      <c r="CC1299" s="31">
        <v>44984</v>
      </c>
      <c r="CD1299" s="32">
        <v>70.42</v>
      </c>
      <c r="CE1299" s="7">
        <f t="shared" si="131"/>
        <v>62.17284183101912</v>
      </c>
      <c r="CF1299" s="131"/>
      <c r="CG1299" s="7">
        <f t="shared" si="128"/>
        <v>3.3426393349683323</v>
      </c>
      <c r="CH1299" s="7">
        <f t="shared" si="129"/>
        <v>65.515481165987453</v>
      </c>
    </row>
    <row r="1300" spans="26:86" x14ac:dyDescent="0.5">
      <c r="Z1300" s="31">
        <v>44985</v>
      </c>
      <c r="AA1300" s="32">
        <v>70.900000000000006</v>
      </c>
      <c r="AB1300" s="7">
        <f t="shared" si="130"/>
        <v>58.911990049751275</v>
      </c>
      <c r="CC1300" s="31">
        <v>44985</v>
      </c>
      <c r="CD1300" s="32">
        <v>70.900000000000006</v>
      </c>
      <c r="CE1300" s="7">
        <f t="shared" si="131"/>
        <v>62.259679225735347</v>
      </c>
      <c r="CF1300" s="131"/>
      <c r="CG1300" s="7">
        <f t="shared" ref="CG1300:CG1363" si="132">CE1300-AVERAGE(CE1100:CE1300)</f>
        <v>3.4286629231800774</v>
      </c>
      <c r="CH1300" s="7">
        <f t="shared" ref="CH1300:CH1363" si="133">CE1300+CG1300</f>
        <v>65.688342148915424</v>
      </c>
    </row>
    <row r="1301" spans="26:86" x14ac:dyDescent="0.5">
      <c r="Z1301" s="31">
        <v>44986</v>
      </c>
      <c r="AA1301" s="32">
        <v>71.94</v>
      </c>
      <c r="AB1301" s="7">
        <f t="shared" si="130"/>
        <v>59.016119402985112</v>
      </c>
      <c r="CC1301" s="31">
        <v>44986</v>
      </c>
      <c r="CD1301" s="32">
        <v>71.94</v>
      </c>
      <c r="CE1301" s="7">
        <f t="shared" si="131"/>
        <v>62.356000825479278</v>
      </c>
      <c r="CF1301" s="131"/>
      <c r="CG1301" s="7">
        <f t="shared" si="132"/>
        <v>3.5231427010291867</v>
      </c>
      <c r="CH1301" s="7">
        <f t="shared" si="133"/>
        <v>65.879143526508471</v>
      </c>
    </row>
    <row r="1302" spans="26:86" x14ac:dyDescent="0.5">
      <c r="Z1302" s="31">
        <v>44987</v>
      </c>
      <c r="AA1302" s="32">
        <v>72.38</v>
      </c>
      <c r="AB1302" s="7">
        <f t="shared" si="130"/>
        <v>59.119651741293573</v>
      </c>
      <c r="CC1302" s="31">
        <v>44987</v>
      </c>
      <c r="CD1302" s="32">
        <v>72.38</v>
      </c>
      <c r="CE1302" s="7">
        <f t="shared" si="131"/>
        <v>62.455742110797893</v>
      </c>
      <c r="CF1302" s="131"/>
      <c r="CG1302" s="7">
        <f t="shared" si="132"/>
        <v>3.620030318518495</v>
      </c>
      <c r="CH1302" s="7">
        <f t="shared" si="133"/>
        <v>66.075772429316388</v>
      </c>
    </row>
    <row r="1303" spans="26:86" x14ac:dyDescent="0.5">
      <c r="Z1303" s="31">
        <v>44988</v>
      </c>
      <c r="AA1303" s="32">
        <v>73.11</v>
      </c>
      <c r="AB1303" s="7">
        <f t="shared" si="130"/>
        <v>59.213731343283612</v>
      </c>
      <c r="CC1303" s="31">
        <v>44988</v>
      </c>
      <c r="CD1303" s="32">
        <v>73.11</v>
      </c>
      <c r="CE1303" s="7">
        <f t="shared" si="131"/>
        <v>62.561754627108364</v>
      </c>
      <c r="CF1303" s="131"/>
      <c r="CG1303" s="7">
        <f t="shared" si="132"/>
        <v>3.7222814462617606</v>
      </c>
      <c r="CH1303" s="7">
        <f t="shared" si="133"/>
        <v>66.284036073370117</v>
      </c>
    </row>
    <row r="1304" spans="26:86" x14ac:dyDescent="0.5">
      <c r="Z1304" s="31">
        <v>44991</v>
      </c>
      <c r="AA1304" s="32">
        <v>72.540000000000006</v>
      </c>
      <c r="AB1304" s="7">
        <f t="shared" si="130"/>
        <v>59.308407960199048</v>
      </c>
      <c r="CC1304" s="31">
        <v>44991</v>
      </c>
      <c r="CD1304" s="32">
        <v>72.540000000000006</v>
      </c>
      <c r="CE1304" s="7">
        <f t="shared" si="131"/>
        <v>62.661040650719229</v>
      </c>
      <c r="CF1304" s="131"/>
      <c r="CG1304" s="7">
        <f t="shared" si="132"/>
        <v>3.8169014521676203</v>
      </c>
      <c r="CH1304" s="7">
        <f t="shared" si="133"/>
        <v>66.477942102886857</v>
      </c>
    </row>
    <row r="1305" spans="26:86" x14ac:dyDescent="0.5">
      <c r="Z1305" s="31">
        <v>44992</v>
      </c>
      <c r="AA1305" s="32">
        <v>71.2</v>
      </c>
      <c r="AB1305" s="7">
        <f t="shared" si="130"/>
        <v>59.390000000000043</v>
      </c>
      <c r="CC1305" s="31">
        <v>44992</v>
      </c>
      <c r="CD1305" s="32">
        <v>71.2</v>
      </c>
      <c r="CE1305" s="7">
        <f t="shared" si="131"/>
        <v>62.746005420363815</v>
      </c>
      <c r="CF1305" s="131"/>
      <c r="CG1305" s="7">
        <f t="shared" si="132"/>
        <v>3.8964347710515241</v>
      </c>
      <c r="CH1305" s="7">
        <f t="shared" si="133"/>
        <v>66.642440191415346</v>
      </c>
    </row>
    <row r="1306" spans="26:86" x14ac:dyDescent="0.5">
      <c r="Z1306" s="31">
        <v>44993</v>
      </c>
      <c r="AA1306" s="32">
        <v>71.23</v>
      </c>
      <c r="AB1306" s="7">
        <f t="shared" si="130"/>
        <v>59.474029850746305</v>
      </c>
      <c r="CC1306" s="31">
        <v>44993</v>
      </c>
      <c r="CD1306" s="32">
        <v>71.23</v>
      </c>
      <c r="CE1306" s="7">
        <f t="shared" si="131"/>
        <v>62.83042327687761</v>
      </c>
      <c r="CF1306" s="131"/>
      <c r="CG1306" s="7">
        <f t="shared" si="132"/>
        <v>3.9746391031729473</v>
      </c>
      <c r="CH1306" s="7">
        <f t="shared" si="133"/>
        <v>66.805062380050558</v>
      </c>
    </row>
    <row r="1307" spans="26:86" x14ac:dyDescent="0.5">
      <c r="Z1307" s="31">
        <v>44994</v>
      </c>
      <c r="AA1307" s="32">
        <v>67.37</v>
      </c>
      <c r="AB1307" s="7">
        <f t="shared" si="130"/>
        <v>59.540796019900547</v>
      </c>
      <c r="CC1307" s="31">
        <v>44994</v>
      </c>
      <c r="CD1307" s="32">
        <v>67.37</v>
      </c>
      <c r="CE1307" s="7">
        <f t="shared" si="131"/>
        <v>62.875593194520626</v>
      </c>
      <c r="CF1307" s="131"/>
      <c r="CG1307" s="7">
        <f t="shared" si="132"/>
        <v>4.0129929825453488</v>
      </c>
      <c r="CH1307" s="7">
        <f t="shared" si="133"/>
        <v>66.888586177065974</v>
      </c>
    </row>
    <row r="1308" spans="26:86" x14ac:dyDescent="0.5">
      <c r="Z1308" s="31">
        <v>44995</v>
      </c>
      <c r="AA1308" s="32">
        <v>60.29</v>
      </c>
      <c r="AB1308" s="7">
        <f t="shared" si="130"/>
        <v>59.569701492537369</v>
      </c>
      <c r="CC1308" s="31">
        <v>44995</v>
      </c>
      <c r="CD1308" s="32">
        <v>60.29</v>
      </c>
      <c r="CE1308" s="7">
        <f t="shared" si="131"/>
        <v>62.849865899052759</v>
      </c>
      <c r="CF1308" s="131"/>
      <c r="CG1308" s="7">
        <f t="shared" si="132"/>
        <v>3.9802298534400435</v>
      </c>
      <c r="CH1308" s="7">
        <f t="shared" si="133"/>
        <v>66.830095752492809</v>
      </c>
    </row>
    <row r="1309" spans="26:86" x14ac:dyDescent="0.5">
      <c r="Z1309" s="31">
        <v>44998</v>
      </c>
      <c r="AA1309" s="32">
        <v>58.47</v>
      </c>
      <c r="AB1309" s="7">
        <f t="shared" si="130"/>
        <v>59.585870646766217</v>
      </c>
      <c r="CC1309" s="31">
        <v>44998</v>
      </c>
      <c r="CD1309" s="32">
        <v>58.47</v>
      </c>
      <c r="CE1309" s="7">
        <f t="shared" si="131"/>
        <v>62.806285143838302</v>
      </c>
      <c r="CF1309" s="131"/>
      <c r="CG1309" s="7">
        <f t="shared" si="132"/>
        <v>3.9295223857762949</v>
      </c>
      <c r="CH1309" s="7">
        <f t="shared" si="133"/>
        <v>66.73580752961459</v>
      </c>
    </row>
    <row r="1310" spans="26:86" x14ac:dyDescent="0.5">
      <c r="Z1310" s="31">
        <v>44999</v>
      </c>
      <c r="AA1310" s="32">
        <v>59.76</v>
      </c>
      <c r="AB1310" s="7">
        <f t="shared" si="130"/>
        <v>59.616616915422931</v>
      </c>
      <c r="CC1310" s="31">
        <v>44999</v>
      </c>
      <c r="CD1310" s="32">
        <v>59.76</v>
      </c>
      <c r="CE1310" s="7">
        <f t="shared" si="131"/>
        <v>62.775973848874742</v>
      </c>
      <c r="CF1310" s="131"/>
      <c r="CG1310" s="7">
        <f t="shared" si="132"/>
        <v>3.8918493579036806</v>
      </c>
      <c r="CH1310" s="7">
        <f t="shared" si="133"/>
        <v>66.667823206778422</v>
      </c>
    </row>
    <row r="1311" spans="26:86" x14ac:dyDescent="0.5">
      <c r="Z1311" s="31">
        <v>45000</v>
      </c>
      <c r="AA1311" s="32">
        <v>57.61</v>
      </c>
      <c r="AB1311" s="7">
        <f t="shared" si="130"/>
        <v>59.625721393034873</v>
      </c>
      <c r="CC1311" s="31">
        <v>45000</v>
      </c>
      <c r="CD1311" s="32">
        <v>57.61</v>
      </c>
      <c r="CE1311" s="7">
        <f t="shared" si="131"/>
        <v>62.724571124010318</v>
      </c>
      <c r="CF1311" s="131"/>
      <c r="CG1311" s="7">
        <f t="shared" si="132"/>
        <v>3.833067559386869</v>
      </c>
      <c r="CH1311" s="7">
        <f t="shared" si="133"/>
        <v>66.557638683397187</v>
      </c>
    </row>
    <row r="1312" spans="26:86" x14ac:dyDescent="0.5">
      <c r="Z1312" s="31">
        <v>45001</v>
      </c>
      <c r="AA1312" s="32">
        <v>58.75</v>
      </c>
      <c r="AB1312" s="7">
        <f t="shared" si="130"/>
        <v>59.628905472636866</v>
      </c>
      <c r="CC1312" s="31">
        <v>45001</v>
      </c>
      <c r="CD1312" s="32">
        <v>58.75</v>
      </c>
      <c r="CE1312" s="7">
        <f t="shared" si="131"/>
        <v>62.685023152627132</v>
      </c>
      <c r="CF1312" s="131"/>
      <c r="CG1312" s="7">
        <f t="shared" si="132"/>
        <v>3.7861822555856293</v>
      </c>
      <c r="CH1312" s="7">
        <f t="shared" si="133"/>
        <v>66.471205408212768</v>
      </c>
    </row>
    <row r="1313" spans="26:86" x14ac:dyDescent="0.5">
      <c r="Z1313" s="31">
        <v>45002</v>
      </c>
      <c r="AA1313" s="32">
        <v>56.53</v>
      </c>
      <c r="AB1313" s="7">
        <f t="shared" si="130"/>
        <v>59.610049751243842</v>
      </c>
      <c r="CC1313" s="31">
        <v>45002</v>
      </c>
      <c r="CD1313" s="32">
        <v>56.53</v>
      </c>
      <c r="CE1313" s="7">
        <f t="shared" si="131"/>
        <v>62.623779141158209</v>
      </c>
      <c r="CF1313" s="131"/>
      <c r="CG1313" s="7">
        <f t="shared" si="132"/>
        <v>3.7178615390997791</v>
      </c>
      <c r="CH1313" s="7">
        <f t="shared" si="133"/>
        <v>66.341640680257996</v>
      </c>
    </row>
    <row r="1314" spans="26:86" x14ac:dyDescent="0.5">
      <c r="Z1314" s="31">
        <v>45005</v>
      </c>
      <c r="AA1314" s="32">
        <v>56.81</v>
      </c>
      <c r="AB1314" s="7">
        <f t="shared" si="130"/>
        <v>59.605920398009992</v>
      </c>
      <c r="CC1314" s="31">
        <v>45005</v>
      </c>
      <c r="CD1314" s="32">
        <v>56.81</v>
      </c>
      <c r="CE1314" s="7">
        <f t="shared" si="131"/>
        <v>62.56593059248997</v>
      </c>
      <c r="CF1314" s="131"/>
      <c r="CG1314" s="7">
        <f t="shared" si="132"/>
        <v>3.6530477884817643</v>
      </c>
      <c r="CH1314" s="7">
        <f t="shared" si="133"/>
        <v>66.218978380971734</v>
      </c>
    </row>
    <row r="1315" spans="26:86" x14ac:dyDescent="0.5">
      <c r="Z1315" s="31">
        <v>45006</v>
      </c>
      <c r="AA1315" s="32">
        <v>60.71</v>
      </c>
      <c r="AB1315" s="7">
        <f t="shared" si="130"/>
        <v>59.620547263681637</v>
      </c>
      <c r="CC1315" s="31">
        <v>45006</v>
      </c>
      <c r="CD1315" s="32">
        <v>60.71</v>
      </c>
      <c r="CE1315" s="7">
        <f t="shared" si="131"/>
        <v>62.54746362142042</v>
      </c>
      <c r="CF1315" s="131"/>
      <c r="CG1315" s="7">
        <f t="shared" si="132"/>
        <v>3.6275393800025242</v>
      </c>
      <c r="CH1315" s="7">
        <f t="shared" si="133"/>
        <v>66.175003001422937</v>
      </c>
    </row>
    <row r="1316" spans="26:86" x14ac:dyDescent="0.5">
      <c r="Z1316" s="31">
        <v>45007</v>
      </c>
      <c r="AA1316" s="32">
        <v>58.93</v>
      </c>
      <c r="AB1316" s="7">
        <f t="shared" si="130"/>
        <v>59.622537313432879</v>
      </c>
      <c r="CC1316" s="31">
        <v>45007</v>
      </c>
      <c r="CD1316" s="32">
        <v>58.93</v>
      </c>
      <c r="CE1316" s="7">
        <f t="shared" si="131"/>
        <v>62.511468958520716</v>
      </c>
      <c r="CF1316" s="131"/>
      <c r="CG1316" s="7">
        <f t="shared" si="132"/>
        <v>3.5845535422568915</v>
      </c>
      <c r="CH1316" s="7">
        <f t="shared" si="133"/>
        <v>66.096022500777607</v>
      </c>
    </row>
    <row r="1317" spans="26:86" x14ac:dyDescent="0.5">
      <c r="Z1317" s="31">
        <v>45008</v>
      </c>
      <c r="AA1317" s="32">
        <v>57.7</v>
      </c>
      <c r="AB1317" s="7">
        <f t="shared" si="130"/>
        <v>59.622139303482641</v>
      </c>
      <c r="CC1317" s="31">
        <v>45008</v>
      </c>
      <c r="CD1317" s="32">
        <v>57.7</v>
      </c>
      <c r="CE1317" s="7">
        <f t="shared" si="131"/>
        <v>62.463593645500609</v>
      </c>
      <c r="CF1317" s="131"/>
      <c r="CG1317" s="7">
        <f t="shared" si="132"/>
        <v>3.5297605786176973</v>
      </c>
      <c r="CH1317" s="7">
        <f t="shared" si="133"/>
        <v>65.993354224118306</v>
      </c>
    </row>
    <row r="1318" spans="26:86" x14ac:dyDescent="0.5">
      <c r="Z1318" s="31">
        <v>45009</v>
      </c>
      <c r="AA1318" s="32">
        <v>57.54</v>
      </c>
      <c r="AB1318" s="7">
        <f t="shared" si="130"/>
        <v>59.614029850746313</v>
      </c>
      <c r="CC1318" s="31">
        <v>45009</v>
      </c>
      <c r="CD1318" s="32">
        <v>57.54</v>
      </c>
      <c r="CE1318" s="7">
        <f t="shared" si="131"/>
        <v>62.414602663953346</v>
      </c>
      <c r="CF1318" s="131"/>
      <c r="CG1318" s="7">
        <f t="shared" si="132"/>
        <v>3.4740014698678152</v>
      </c>
      <c r="CH1318" s="7">
        <f t="shared" si="133"/>
        <v>65.888604133821161</v>
      </c>
    </row>
    <row r="1319" spans="26:86" x14ac:dyDescent="0.5">
      <c r="Z1319" s="31">
        <v>45012</v>
      </c>
      <c r="AA1319" s="32">
        <v>58.95</v>
      </c>
      <c r="AB1319" s="7">
        <f t="shared" si="130"/>
        <v>59.613383084577173</v>
      </c>
      <c r="CC1319" s="31">
        <v>45012</v>
      </c>
      <c r="CD1319" s="32">
        <v>58.95</v>
      </c>
      <c r="CE1319" s="7">
        <f t="shared" si="131"/>
        <v>62.380129005605554</v>
      </c>
      <c r="CF1319" s="131"/>
      <c r="CG1319" s="7">
        <f t="shared" si="132"/>
        <v>3.4328334643509422</v>
      </c>
      <c r="CH1319" s="7">
        <f t="shared" si="133"/>
        <v>65.812962469956489</v>
      </c>
    </row>
    <row r="1320" spans="26:86" x14ac:dyDescent="0.5">
      <c r="Z1320" s="31">
        <v>45013</v>
      </c>
      <c r="AA1320" s="32">
        <v>59.1</v>
      </c>
      <c r="AB1320" s="7">
        <f t="shared" si="130"/>
        <v>59.622238805970206</v>
      </c>
      <c r="CC1320" s="31">
        <v>45013</v>
      </c>
      <c r="CD1320" s="32">
        <v>59.1</v>
      </c>
      <c r="CE1320" s="7">
        <f t="shared" si="131"/>
        <v>62.347490906047298</v>
      </c>
      <c r="CF1320" s="131"/>
      <c r="CG1320" s="7">
        <f t="shared" si="132"/>
        <v>3.3934795114124228</v>
      </c>
      <c r="CH1320" s="7">
        <f t="shared" si="133"/>
        <v>65.740970417459721</v>
      </c>
    </row>
    <row r="1321" spans="26:86" x14ac:dyDescent="0.5">
      <c r="Z1321" s="31">
        <v>45014</v>
      </c>
      <c r="AA1321" s="32">
        <v>60.66</v>
      </c>
      <c r="AB1321" s="7">
        <f t="shared" si="130"/>
        <v>59.642139303482629</v>
      </c>
      <c r="CC1321" s="31">
        <v>45014</v>
      </c>
      <c r="CD1321" s="32">
        <v>60.66</v>
      </c>
      <c r="CE1321" s="7">
        <f t="shared" si="131"/>
        <v>62.330699951758277</v>
      </c>
      <c r="CF1321" s="131"/>
      <c r="CG1321" s="7">
        <f t="shared" si="132"/>
        <v>3.369841513254265</v>
      </c>
      <c r="CH1321" s="7">
        <f t="shared" si="133"/>
        <v>65.700541465012549</v>
      </c>
    </row>
    <row r="1322" spans="26:86" x14ac:dyDescent="0.5">
      <c r="Z1322" s="31">
        <v>45015</v>
      </c>
      <c r="AA1322" s="32">
        <v>61.45</v>
      </c>
      <c r="AB1322" s="7">
        <f t="shared" si="130"/>
        <v>59.676965174129407</v>
      </c>
      <c r="CC1322" s="31">
        <v>45015</v>
      </c>
      <c r="CD1322" s="32">
        <v>61.45</v>
      </c>
      <c r="CE1322" s="7">
        <f t="shared" si="131"/>
        <v>62.321936768158693</v>
      </c>
      <c r="CF1322" s="131"/>
      <c r="CG1322" s="7">
        <f t="shared" si="132"/>
        <v>3.3539528894992117</v>
      </c>
      <c r="CH1322" s="7">
        <f t="shared" si="133"/>
        <v>65.675889657657905</v>
      </c>
    </row>
    <row r="1323" spans="26:86" x14ac:dyDescent="0.5">
      <c r="Z1323" s="31">
        <v>45016</v>
      </c>
      <c r="AA1323" s="32">
        <v>63.16</v>
      </c>
      <c r="AB1323" s="7">
        <f t="shared" si="130"/>
        <v>59.742039800995066</v>
      </c>
      <c r="CC1323" s="31">
        <v>45016</v>
      </c>
      <c r="CD1323" s="32">
        <v>63.16</v>
      </c>
      <c r="CE1323" s="7">
        <f t="shared" si="131"/>
        <v>62.330275705788956</v>
      </c>
      <c r="CF1323" s="131"/>
      <c r="CG1323" s="7">
        <f t="shared" si="132"/>
        <v>3.3545897781510092</v>
      </c>
      <c r="CH1323" s="7">
        <f t="shared" si="133"/>
        <v>65.684865483939973</v>
      </c>
    </row>
    <row r="1324" spans="26:86" x14ac:dyDescent="0.5">
      <c r="Z1324" s="31">
        <v>45019</v>
      </c>
      <c r="AA1324" s="32">
        <v>62.4</v>
      </c>
      <c r="AB1324" s="7">
        <f t="shared" si="130"/>
        <v>59.806915422885623</v>
      </c>
      <c r="CC1324" s="31">
        <v>45019</v>
      </c>
      <c r="CD1324" s="32">
        <v>62.4</v>
      </c>
      <c r="CE1324" s="7">
        <f t="shared" si="131"/>
        <v>62.330969479860713</v>
      </c>
      <c r="CF1324" s="131"/>
      <c r="CG1324" s="7">
        <f t="shared" si="132"/>
        <v>3.3470126119715502</v>
      </c>
      <c r="CH1324" s="7">
        <f t="shared" si="133"/>
        <v>65.677982091832263</v>
      </c>
    </row>
    <row r="1325" spans="26:86" x14ac:dyDescent="0.5">
      <c r="Z1325" s="31">
        <v>45020</v>
      </c>
      <c r="AA1325" s="32">
        <v>62.14</v>
      </c>
      <c r="AB1325" s="7">
        <f t="shared" si="130"/>
        <v>59.864577114427902</v>
      </c>
      <c r="CC1325" s="31">
        <v>45020</v>
      </c>
      <c r="CD1325" s="32">
        <v>62.14</v>
      </c>
      <c r="CE1325" s="7">
        <f t="shared" si="131"/>
        <v>62.329069286031256</v>
      </c>
      <c r="CF1325" s="131"/>
      <c r="CG1325" s="7">
        <f t="shared" si="132"/>
        <v>3.3363500276292655</v>
      </c>
      <c r="CH1325" s="7">
        <f t="shared" si="133"/>
        <v>65.665419313660522</v>
      </c>
    </row>
    <row r="1326" spans="26:86" x14ac:dyDescent="0.5">
      <c r="Z1326" s="31">
        <v>45021</v>
      </c>
      <c r="AA1326" s="32">
        <v>61.4</v>
      </c>
      <c r="AB1326" s="7">
        <f t="shared" si="130"/>
        <v>59.937313432835857</v>
      </c>
      <c r="CC1326" s="31">
        <v>45021</v>
      </c>
      <c r="CD1326" s="32">
        <v>61.4</v>
      </c>
      <c r="CE1326" s="7">
        <f t="shared" si="131"/>
        <v>62.319824815523489</v>
      </c>
      <c r="CF1326" s="131"/>
      <c r="CG1326" s="7">
        <f t="shared" si="132"/>
        <v>3.3177066101121966</v>
      </c>
      <c r="CH1326" s="7">
        <f t="shared" si="133"/>
        <v>65.637531425635686</v>
      </c>
    </row>
    <row r="1327" spans="26:86" x14ac:dyDescent="0.5">
      <c r="Z1327" s="31">
        <v>45022</v>
      </c>
      <c r="AA1327" s="32">
        <v>60.87</v>
      </c>
      <c r="AB1327" s="7">
        <f t="shared" si="130"/>
        <v>60.0000995024876</v>
      </c>
      <c r="CC1327" s="31">
        <v>45022</v>
      </c>
      <c r="CD1327" s="32">
        <v>60.87</v>
      </c>
      <c r="CE1327" s="7">
        <f t="shared" si="131"/>
        <v>62.3053986979561</v>
      </c>
      <c r="CF1327" s="131"/>
      <c r="CG1327" s="7">
        <f t="shared" si="132"/>
        <v>3.293350330384861</v>
      </c>
      <c r="CH1327" s="7">
        <f t="shared" si="133"/>
        <v>65.598749028340961</v>
      </c>
    </row>
    <row r="1328" spans="26:86" x14ac:dyDescent="0.5">
      <c r="Z1328" s="31">
        <v>45026</v>
      </c>
      <c r="AA1328" s="32">
        <v>61.85</v>
      </c>
      <c r="AB1328" s="7">
        <f t="shared" si="130"/>
        <v>60.059800995024915</v>
      </c>
      <c r="CC1328" s="31">
        <v>45026</v>
      </c>
      <c r="CD1328" s="32">
        <v>61.85</v>
      </c>
      <c r="CE1328" s="7">
        <f t="shared" si="131"/>
        <v>62.300867367628179</v>
      </c>
      <c r="CF1328" s="131"/>
      <c r="CG1328" s="7">
        <f t="shared" si="132"/>
        <v>3.2783936007787915</v>
      </c>
      <c r="CH1328" s="7">
        <f t="shared" si="133"/>
        <v>65.57926096840697</v>
      </c>
    </row>
    <row r="1329" spans="26:86" x14ac:dyDescent="0.5">
      <c r="Z1329" s="31">
        <v>45027</v>
      </c>
      <c r="AA1329" s="32">
        <v>63.13</v>
      </c>
      <c r="AB1329" s="7">
        <f t="shared" si="130"/>
        <v>60.124179104477641</v>
      </c>
      <c r="CC1329" s="31">
        <v>45027</v>
      </c>
      <c r="CD1329" s="32">
        <v>63.13</v>
      </c>
      <c r="CE1329" s="7">
        <f t="shared" si="131"/>
        <v>62.309117443572177</v>
      </c>
      <c r="CF1329" s="131"/>
      <c r="CG1329" s="7">
        <f t="shared" si="132"/>
        <v>3.2756814345573275</v>
      </c>
      <c r="CH1329" s="7">
        <f t="shared" si="133"/>
        <v>65.584798878129504</v>
      </c>
    </row>
    <row r="1330" spans="26:86" x14ac:dyDescent="0.5">
      <c r="Z1330" s="31">
        <v>45028</v>
      </c>
      <c r="AA1330" s="32">
        <v>62.58</v>
      </c>
      <c r="AB1330" s="7">
        <f t="shared" si="130"/>
        <v>60.187064676616956</v>
      </c>
      <c r="CC1330" s="31">
        <v>45028</v>
      </c>
      <c r="CD1330" s="32">
        <v>62.58</v>
      </c>
      <c r="CE1330" s="7">
        <f t="shared" si="131"/>
        <v>62.311812792392359</v>
      </c>
      <c r="CF1330" s="131"/>
      <c r="CG1330" s="7">
        <f t="shared" si="132"/>
        <v>3.2668978911625643</v>
      </c>
      <c r="CH1330" s="7">
        <f t="shared" si="133"/>
        <v>65.578710683554931</v>
      </c>
    </row>
    <row r="1331" spans="26:86" x14ac:dyDescent="0.5">
      <c r="Z1331" s="31">
        <v>45029</v>
      </c>
      <c r="AA1331" s="32">
        <v>64.8</v>
      </c>
      <c r="AB1331" s="7">
        <f t="shared" si="130"/>
        <v>60.250746268656741</v>
      </c>
      <c r="CC1331" s="31">
        <v>45029</v>
      </c>
      <c r="CD1331" s="32">
        <v>64.8</v>
      </c>
      <c r="CE1331" s="7">
        <f t="shared" si="131"/>
        <v>62.336570874060101</v>
      </c>
      <c r="CF1331" s="131"/>
      <c r="CG1331" s="7">
        <f t="shared" si="132"/>
        <v>3.2796576507663602</v>
      </c>
      <c r="CH1331" s="7">
        <f t="shared" si="133"/>
        <v>65.616228524826454</v>
      </c>
    </row>
    <row r="1332" spans="26:86" x14ac:dyDescent="0.5">
      <c r="Z1332" s="31">
        <v>45030</v>
      </c>
      <c r="AA1332" s="32">
        <v>65.010000000000005</v>
      </c>
      <c r="AB1332" s="7">
        <f t="shared" si="130"/>
        <v>60.313582089552263</v>
      </c>
      <c r="CC1332" s="31">
        <v>45030</v>
      </c>
      <c r="CD1332" s="32">
        <v>65.010000000000005</v>
      </c>
      <c r="CE1332" s="7">
        <f t="shared" si="131"/>
        <v>62.363172158895324</v>
      </c>
      <c r="CF1332" s="131"/>
      <c r="CG1332" s="7">
        <f t="shared" si="132"/>
        <v>3.2937547677781112</v>
      </c>
      <c r="CH1332" s="7">
        <f t="shared" si="133"/>
        <v>65.656926926673435</v>
      </c>
    </row>
    <row r="1333" spans="26:86" x14ac:dyDescent="0.5">
      <c r="Z1333" s="31">
        <v>45033</v>
      </c>
      <c r="AA1333" s="32">
        <v>65.25</v>
      </c>
      <c r="AB1333" s="7">
        <f t="shared" si="130"/>
        <v>60.383134328358238</v>
      </c>
      <c r="CC1333" s="31">
        <v>45033</v>
      </c>
      <c r="CD1333" s="32">
        <v>65.25</v>
      </c>
      <c r="CE1333" s="7">
        <f t="shared" si="131"/>
        <v>62.391896814030702</v>
      </c>
      <c r="CF1333" s="131"/>
      <c r="CG1333" s="7">
        <f t="shared" si="132"/>
        <v>3.309407612592679</v>
      </c>
      <c r="CH1333" s="7">
        <f t="shared" si="133"/>
        <v>65.701304426623381</v>
      </c>
    </row>
    <row r="1334" spans="26:86" x14ac:dyDescent="0.5">
      <c r="Z1334" s="31">
        <v>45034</v>
      </c>
      <c r="AA1334" s="32">
        <v>65.34</v>
      </c>
      <c r="AB1334" s="7">
        <f t="shared" si="130"/>
        <v>60.461044776119429</v>
      </c>
      <c r="CC1334" s="31">
        <v>45034</v>
      </c>
      <c r="CD1334" s="32">
        <v>65.34</v>
      </c>
      <c r="CE1334" s="7">
        <f t="shared" si="131"/>
        <v>62.421231174090103</v>
      </c>
      <c r="CF1334" s="131"/>
      <c r="CG1334" s="7">
        <f t="shared" si="132"/>
        <v>3.3250250017597338</v>
      </c>
      <c r="CH1334" s="7">
        <f t="shared" si="133"/>
        <v>65.746256175849837</v>
      </c>
    </row>
    <row r="1335" spans="26:86" x14ac:dyDescent="0.5">
      <c r="Z1335" s="31">
        <v>45035</v>
      </c>
      <c r="AA1335" s="32">
        <v>65.8</v>
      </c>
      <c r="AB1335" s="7">
        <f t="shared" si="130"/>
        <v>60.547213930348278</v>
      </c>
      <c r="CC1335" s="31">
        <v>45035</v>
      </c>
      <c r="CD1335" s="32">
        <v>65.8</v>
      </c>
      <c r="CE1335" s="7">
        <f t="shared" si="131"/>
        <v>62.454850764397669</v>
      </c>
      <c r="CF1335" s="131"/>
      <c r="CG1335" s="7">
        <f t="shared" si="132"/>
        <v>3.3442067039278029</v>
      </c>
      <c r="CH1335" s="7">
        <f t="shared" si="133"/>
        <v>65.799057468325472</v>
      </c>
    </row>
    <row r="1336" spans="26:86" x14ac:dyDescent="0.5">
      <c r="Z1336" s="31">
        <v>45036</v>
      </c>
      <c r="AA1336" s="32">
        <v>64.290000000000006</v>
      </c>
      <c r="AB1336" s="7">
        <f t="shared" si="130"/>
        <v>60.621990049751261</v>
      </c>
      <c r="CC1336" s="31">
        <v>45036</v>
      </c>
      <c r="CD1336" s="32">
        <v>64.290000000000006</v>
      </c>
      <c r="CE1336" s="7">
        <f t="shared" si="131"/>
        <v>62.473110955796699</v>
      </c>
      <c r="CF1336" s="131"/>
      <c r="CG1336" s="7">
        <f t="shared" si="132"/>
        <v>3.3474286267767752</v>
      </c>
      <c r="CH1336" s="7">
        <f t="shared" si="133"/>
        <v>65.820539582573474</v>
      </c>
    </row>
    <row r="1337" spans="26:86" x14ac:dyDescent="0.5">
      <c r="Z1337" s="31">
        <v>45037</v>
      </c>
      <c r="AA1337" s="32">
        <v>63.54</v>
      </c>
      <c r="AB1337" s="7">
        <f t="shared" si="130"/>
        <v>60.684029850746292</v>
      </c>
      <c r="CC1337" s="31">
        <v>45037</v>
      </c>
      <c r="CD1337" s="32">
        <v>63.54</v>
      </c>
      <c r="CE1337" s="7">
        <f t="shared" si="131"/>
        <v>62.483726767181807</v>
      </c>
      <c r="CF1337" s="131"/>
      <c r="CG1337" s="7">
        <f t="shared" si="132"/>
        <v>3.3425384926720767</v>
      </c>
      <c r="CH1337" s="7">
        <f t="shared" si="133"/>
        <v>65.826265259853884</v>
      </c>
    </row>
    <row r="1338" spans="26:86" x14ac:dyDescent="0.5">
      <c r="Z1338" s="31">
        <v>45040</v>
      </c>
      <c r="AA1338" s="32">
        <v>63.3</v>
      </c>
      <c r="AB1338" s="7">
        <f t="shared" si="130"/>
        <v>60.7490049751244</v>
      </c>
      <c r="CC1338" s="31">
        <v>45040</v>
      </c>
      <c r="CD1338" s="32">
        <v>63.3</v>
      </c>
      <c r="CE1338" s="7">
        <f t="shared" si="131"/>
        <v>62.491848888901394</v>
      </c>
      <c r="CF1338" s="131"/>
      <c r="CG1338" s="7">
        <f t="shared" si="132"/>
        <v>3.3346624382661432</v>
      </c>
      <c r="CH1338" s="7">
        <f t="shared" si="133"/>
        <v>65.826511327167538</v>
      </c>
    </row>
    <row r="1339" spans="26:86" x14ac:dyDescent="0.5">
      <c r="Z1339" s="31">
        <v>45041</v>
      </c>
      <c r="AA1339" s="32">
        <v>61.63</v>
      </c>
      <c r="AB1339" s="7">
        <f t="shared" si="130"/>
        <v>60.795373134328379</v>
      </c>
      <c r="CC1339" s="31">
        <v>45041</v>
      </c>
      <c r="CD1339" s="32">
        <v>61.63</v>
      </c>
      <c r="CE1339" s="7">
        <f t="shared" si="131"/>
        <v>62.483273278066555</v>
      </c>
      <c r="CF1339" s="131"/>
      <c r="CG1339" s="7">
        <f t="shared" si="132"/>
        <v>3.3097864624194244</v>
      </c>
      <c r="CH1339" s="7">
        <f t="shared" si="133"/>
        <v>65.793059740485972</v>
      </c>
    </row>
    <row r="1340" spans="26:86" x14ac:dyDescent="0.5">
      <c r="Z1340" s="31">
        <v>45042</v>
      </c>
      <c r="AA1340" s="32">
        <v>61.38</v>
      </c>
      <c r="AB1340" s="7">
        <f t="shared" si="130"/>
        <v>60.844228855721411</v>
      </c>
      <c r="CC1340" s="31">
        <v>45042</v>
      </c>
      <c r="CD1340" s="32">
        <v>61.38</v>
      </c>
      <c r="CE1340" s="7">
        <f t="shared" si="131"/>
        <v>62.472295434503707</v>
      </c>
      <c r="CF1340" s="131"/>
      <c r="CG1340" s="7">
        <f t="shared" si="132"/>
        <v>3.2821843199503604</v>
      </c>
      <c r="CH1340" s="7">
        <f t="shared" si="133"/>
        <v>65.754479754454067</v>
      </c>
    </row>
    <row r="1341" spans="26:86" x14ac:dyDescent="0.5">
      <c r="Z1341" s="31">
        <v>45043</v>
      </c>
      <c r="AA1341" s="32">
        <v>62.69</v>
      </c>
      <c r="AB1341" s="7">
        <f t="shared" si="130"/>
        <v>60.903880597014947</v>
      </c>
      <c r="CC1341" s="31">
        <v>45043</v>
      </c>
      <c r="CD1341" s="32">
        <v>62.69</v>
      </c>
      <c r="CE1341" s="7">
        <f t="shared" si="131"/>
        <v>62.474461649085768</v>
      </c>
      <c r="CF1341" s="131"/>
      <c r="CG1341" s="7">
        <f t="shared" si="132"/>
        <v>3.2672981018711056</v>
      </c>
      <c r="CH1341" s="7">
        <f t="shared" si="133"/>
        <v>65.741759750956874</v>
      </c>
    </row>
    <row r="1342" spans="26:86" x14ac:dyDescent="0.5">
      <c r="Z1342" s="31">
        <v>45044</v>
      </c>
      <c r="AA1342" s="32">
        <v>63.39</v>
      </c>
      <c r="AB1342" s="7">
        <f t="shared" si="130"/>
        <v>60.966965174129363</v>
      </c>
      <c r="CC1342" s="31">
        <v>45044</v>
      </c>
      <c r="CD1342" s="32">
        <v>63.39</v>
      </c>
      <c r="CE1342" s="7">
        <f t="shared" si="131"/>
        <v>62.483571483423226</v>
      </c>
      <c r="CF1342" s="131"/>
      <c r="CG1342" s="7">
        <f t="shared" si="132"/>
        <v>3.2588974722591644</v>
      </c>
      <c r="CH1342" s="7">
        <f t="shared" si="133"/>
        <v>65.742468955682398</v>
      </c>
    </row>
    <row r="1343" spans="26:86" x14ac:dyDescent="0.5">
      <c r="Z1343" s="31">
        <v>45047</v>
      </c>
      <c r="AA1343" s="32">
        <v>63.72</v>
      </c>
      <c r="AB1343" s="7">
        <f t="shared" si="130"/>
        <v>61.033731343283591</v>
      </c>
      <c r="CC1343" s="31">
        <v>45047</v>
      </c>
      <c r="CD1343" s="32">
        <v>63.72</v>
      </c>
      <c r="CE1343" s="7">
        <f t="shared" si="131"/>
        <v>62.495874254732449</v>
      </c>
      <c r="CF1343" s="131"/>
      <c r="CG1343" s="7">
        <f t="shared" si="132"/>
        <v>3.2531996730995232</v>
      </c>
      <c r="CH1343" s="7">
        <f t="shared" si="133"/>
        <v>65.749073927831972</v>
      </c>
    </row>
    <row r="1344" spans="26:86" x14ac:dyDescent="0.5">
      <c r="Z1344" s="31">
        <v>45048</v>
      </c>
      <c r="AA1344" s="32">
        <v>61.26</v>
      </c>
      <c r="AB1344" s="7">
        <f t="shared" si="130"/>
        <v>61.096368159203983</v>
      </c>
      <c r="CC1344" s="31">
        <v>45048</v>
      </c>
      <c r="CD1344" s="32">
        <v>61.26</v>
      </c>
      <c r="CE1344" s="7">
        <f t="shared" si="131"/>
        <v>62.483576998466454</v>
      </c>
      <c r="CF1344" s="131"/>
      <c r="CG1344" s="7">
        <f t="shared" si="132"/>
        <v>3.2224577046188827</v>
      </c>
      <c r="CH1344" s="7">
        <f t="shared" si="133"/>
        <v>65.706034703085336</v>
      </c>
    </row>
    <row r="1345" spans="26:86" x14ac:dyDescent="0.5">
      <c r="Z1345" s="31">
        <v>45049</v>
      </c>
      <c r="AA1345" s="32">
        <v>60.93</v>
      </c>
      <c r="AB1345" s="7">
        <f t="shared" si="130"/>
        <v>61.146517412935339</v>
      </c>
      <c r="CC1345" s="31">
        <v>45049</v>
      </c>
      <c r="CD1345" s="32">
        <v>60.93</v>
      </c>
      <c r="CE1345" s="7">
        <f t="shared" si="131"/>
        <v>62.468118520869773</v>
      </c>
      <c r="CF1345" s="131"/>
      <c r="CG1345" s="7">
        <f t="shared" si="132"/>
        <v>3.1882390467327753</v>
      </c>
      <c r="CH1345" s="7">
        <f t="shared" si="133"/>
        <v>65.656357567602555</v>
      </c>
    </row>
    <row r="1346" spans="26:86" x14ac:dyDescent="0.5">
      <c r="Z1346" s="31">
        <v>45050</v>
      </c>
      <c r="AA1346" s="32">
        <v>58.04</v>
      </c>
      <c r="AB1346" s="7">
        <f t="shared" si="130"/>
        <v>61.1800497512438</v>
      </c>
      <c r="CC1346" s="31">
        <v>45050</v>
      </c>
      <c r="CD1346" s="32">
        <v>58.04</v>
      </c>
      <c r="CE1346" s="7">
        <f t="shared" si="131"/>
        <v>62.424057640065101</v>
      </c>
      <c r="CF1346" s="131"/>
      <c r="CG1346" s="7">
        <f t="shared" si="132"/>
        <v>3.1252709989917165</v>
      </c>
      <c r="CH1346" s="7">
        <f t="shared" si="133"/>
        <v>65.549328639056824</v>
      </c>
    </row>
    <row r="1347" spans="26:86" x14ac:dyDescent="0.5">
      <c r="Z1347" s="31">
        <v>45051</v>
      </c>
      <c r="AA1347" s="32">
        <v>60.53</v>
      </c>
      <c r="AB1347" s="7">
        <f t="shared" si="130"/>
        <v>61.217164179104493</v>
      </c>
      <c r="CC1347" s="31">
        <v>45051</v>
      </c>
      <c r="CD1347" s="32">
        <v>60.53</v>
      </c>
      <c r="CE1347" s="7">
        <f t="shared" si="131"/>
        <v>62.405211295387844</v>
      </c>
      <c r="CF1347" s="131"/>
      <c r="CG1347" s="7">
        <f t="shared" si="132"/>
        <v>3.0873363206026951</v>
      </c>
      <c r="CH1347" s="7">
        <f t="shared" si="133"/>
        <v>65.492547615990532</v>
      </c>
    </row>
    <row r="1348" spans="26:86" x14ac:dyDescent="0.5">
      <c r="Z1348" s="31">
        <v>45054</v>
      </c>
      <c r="AA1348" s="32">
        <v>61.83</v>
      </c>
      <c r="AB1348" s="7">
        <f t="shared" si="130"/>
        <v>61.255174129353257</v>
      </c>
      <c r="CC1348" s="31">
        <v>45054</v>
      </c>
      <c r="CD1348" s="32">
        <v>61.83</v>
      </c>
      <c r="CE1348" s="7">
        <f t="shared" si="131"/>
        <v>62.399487799911348</v>
      </c>
      <c r="CF1348" s="131"/>
      <c r="CG1348" s="7">
        <f t="shared" si="132"/>
        <v>3.0623362166230379</v>
      </c>
      <c r="CH1348" s="7">
        <f t="shared" si="133"/>
        <v>65.461824016534393</v>
      </c>
    </row>
    <row r="1349" spans="26:86" x14ac:dyDescent="0.5">
      <c r="Z1349" s="31">
        <v>45055</v>
      </c>
      <c r="AA1349" s="32">
        <v>62.26</v>
      </c>
      <c r="AB1349" s="7">
        <f t="shared" si="130"/>
        <v>61.293383084577137</v>
      </c>
      <c r="CC1349" s="31">
        <v>45055</v>
      </c>
      <c r="CD1349" s="32">
        <v>62.26</v>
      </c>
      <c r="CE1349" s="7">
        <f t="shared" si="131"/>
        <v>62.398099861603775</v>
      </c>
      <c r="CF1349" s="131"/>
      <c r="CG1349" s="7">
        <f t="shared" si="132"/>
        <v>3.0414832882528842</v>
      </c>
      <c r="CH1349" s="7">
        <f t="shared" si="133"/>
        <v>65.439583149856659</v>
      </c>
    </row>
    <row r="1350" spans="26:86" x14ac:dyDescent="0.5">
      <c r="Z1350" s="31">
        <v>45056</v>
      </c>
      <c r="AA1350" s="32">
        <v>63.64</v>
      </c>
      <c r="AB1350" s="7">
        <f t="shared" si="130"/>
        <v>61.341641791044793</v>
      </c>
      <c r="CC1350" s="31">
        <v>45056</v>
      </c>
      <c r="CD1350" s="32">
        <v>63.64</v>
      </c>
      <c r="CE1350" s="7">
        <f t="shared" si="131"/>
        <v>62.4104570769112</v>
      </c>
      <c r="CF1350" s="131"/>
      <c r="CG1350" s="7">
        <f t="shared" si="132"/>
        <v>3.0340890088568813</v>
      </c>
      <c r="CH1350" s="7">
        <f t="shared" si="133"/>
        <v>65.444546085768081</v>
      </c>
    </row>
    <row r="1351" spans="26:86" x14ac:dyDescent="0.5">
      <c r="Z1351" s="31">
        <v>45057</v>
      </c>
      <c r="AA1351" s="32">
        <v>63.72</v>
      </c>
      <c r="AB1351" s="7">
        <f t="shared" si="130"/>
        <v>61.389800995024899</v>
      </c>
      <c r="CC1351" s="31">
        <v>45057</v>
      </c>
      <c r="CD1351" s="32">
        <v>63.72</v>
      </c>
      <c r="CE1351" s="7">
        <f t="shared" si="131"/>
        <v>62.423487354752879</v>
      </c>
      <c r="CF1351" s="131"/>
      <c r="CG1351" s="7">
        <f t="shared" si="132"/>
        <v>3.0270851282212448</v>
      </c>
      <c r="CH1351" s="7">
        <f t="shared" si="133"/>
        <v>65.450572482974124</v>
      </c>
    </row>
    <row r="1352" spans="26:86" x14ac:dyDescent="0.5">
      <c r="Z1352" s="31">
        <v>45058</v>
      </c>
      <c r="AA1352" s="32">
        <v>62.51</v>
      </c>
      <c r="AB1352" s="7">
        <f t="shared" si="130"/>
        <v>61.434378109452759</v>
      </c>
      <c r="CC1352" s="31">
        <v>45058</v>
      </c>
      <c r="CD1352" s="32">
        <v>62.51</v>
      </c>
      <c r="CE1352" s="7">
        <f t="shared" si="131"/>
        <v>62.424348177093655</v>
      </c>
      <c r="CF1352" s="131"/>
      <c r="CG1352" s="7">
        <f t="shared" si="132"/>
        <v>3.0076675835677875</v>
      </c>
      <c r="CH1352" s="7">
        <f t="shared" si="133"/>
        <v>65.432015760661443</v>
      </c>
    </row>
    <row r="1353" spans="26:86" x14ac:dyDescent="0.5">
      <c r="Z1353" s="31">
        <v>45061</v>
      </c>
      <c r="AA1353" s="32">
        <v>63.18</v>
      </c>
      <c r="AB1353" s="7">
        <f t="shared" si="130"/>
        <v>61.475920398009983</v>
      </c>
      <c r="CC1353" s="31">
        <v>45061</v>
      </c>
      <c r="CD1353" s="32">
        <v>63.18</v>
      </c>
      <c r="CE1353" s="7">
        <f t="shared" si="131"/>
        <v>62.431867100704665</v>
      </c>
      <c r="CF1353" s="131"/>
      <c r="CG1353" s="7">
        <f t="shared" si="132"/>
        <v>2.994696558875475</v>
      </c>
      <c r="CH1353" s="7">
        <f t="shared" si="133"/>
        <v>65.42656365958014</v>
      </c>
    </row>
    <row r="1354" spans="26:86" x14ac:dyDescent="0.5">
      <c r="Z1354" s="31">
        <v>45062</v>
      </c>
      <c r="AA1354" s="32">
        <v>62.04</v>
      </c>
      <c r="AB1354" s="7">
        <f t="shared" si="130"/>
        <v>61.503432835820931</v>
      </c>
      <c r="CC1354" s="31">
        <v>45062</v>
      </c>
      <c r="CD1354" s="32">
        <v>62.04</v>
      </c>
      <c r="CE1354" s="7">
        <f t="shared" si="131"/>
        <v>62.427967925573277</v>
      </c>
      <c r="CF1354" s="131"/>
      <c r="CG1354" s="7">
        <f t="shared" si="132"/>
        <v>2.9702375599232766</v>
      </c>
      <c r="CH1354" s="7">
        <f t="shared" si="133"/>
        <v>65.398205485496561</v>
      </c>
    </row>
    <row r="1355" spans="26:86" x14ac:dyDescent="0.5">
      <c r="Z1355" s="31">
        <v>45063</v>
      </c>
      <c r="AA1355" s="32">
        <v>63.42</v>
      </c>
      <c r="AB1355" s="7">
        <f t="shared" si="130"/>
        <v>61.534875621890585</v>
      </c>
      <c r="CC1355" s="31">
        <v>45063</v>
      </c>
      <c r="CD1355" s="32">
        <v>63.42</v>
      </c>
      <c r="CE1355" s="7">
        <f t="shared" si="131"/>
        <v>62.437838891487971</v>
      </c>
      <c r="CF1355" s="131"/>
      <c r="CG1355" s="7">
        <f t="shared" si="132"/>
        <v>2.9594404138355586</v>
      </c>
      <c r="CH1355" s="7">
        <f t="shared" si="133"/>
        <v>65.397279305323536</v>
      </c>
    </row>
    <row r="1356" spans="26:86" x14ac:dyDescent="0.5">
      <c r="Z1356" s="31">
        <v>45064</v>
      </c>
      <c r="AA1356" s="32">
        <v>63.74</v>
      </c>
      <c r="AB1356" s="7">
        <f t="shared" ref="AB1356:AB1419" si="134">AVERAGE(AA1156:AA1356)</f>
        <v>61.567810945273663</v>
      </c>
      <c r="CC1356" s="31">
        <v>45064</v>
      </c>
      <c r="CD1356" s="32">
        <v>63.74</v>
      </c>
      <c r="CE1356" s="7">
        <f t="shared" si="131"/>
        <v>62.450795718438343</v>
      </c>
      <c r="CF1356" s="131"/>
      <c r="CG1356" s="7">
        <f t="shared" si="132"/>
        <v>2.9516070669787524</v>
      </c>
      <c r="CH1356" s="7">
        <f t="shared" si="133"/>
        <v>65.402402785417095</v>
      </c>
    </row>
    <row r="1357" spans="26:86" x14ac:dyDescent="0.5">
      <c r="Z1357" s="31">
        <v>45065</v>
      </c>
      <c r="AA1357" s="32">
        <v>63.85</v>
      </c>
      <c r="AB1357" s="7">
        <f t="shared" si="134"/>
        <v>61.604825870646799</v>
      </c>
      <c r="CC1357" s="31">
        <v>45065</v>
      </c>
      <c r="CD1357" s="32">
        <v>63.85</v>
      </c>
      <c r="CE1357" s="7">
        <f t="shared" ref="CE1357:CE1420" si="135">CD1357*$CE$1+CE1356*(1-$CE$1)</f>
        <v>62.464718149100648</v>
      </c>
      <c r="CF1357" s="131"/>
      <c r="CG1357" s="7">
        <f t="shared" si="132"/>
        <v>2.9445778835197913</v>
      </c>
      <c r="CH1357" s="7">
        <f t="shared" si="133"/>
        <v>65.409296032620432</v>
      </c>
    </row>
    <row r="1358" spans="26:86" x14ac:dyDescent="0.5">
      <c r="Z1358" s="31">
        <v>45068</v>
      </c>
      <c r="AA1358" s="32">
        <v>66</v>
      </c>
      <c r="AB1358" s="7">
        <f t="shared" si="134"/>
        <v>61.648457711442823</v>
      </c>
      <c r="CC1358" s="31">
        <v>45068</v>
      </c>
      <c r="CD1358" s="32">
        <v>66</v>
      </c>
      <c r="CE1358" s="7">
        <f t="shared" si="135"/>
        <v>62.499895082940441</v>
      </c>
      <c r="CF1358" s="131"/>
      <c r="CG1358" s="7">
        <f t="shared" si="132"/>
        <v>2.9585775293410492</v>
      </c>
      <c r="CH1358" s="7">
        <f t="shared" si="133"/>
        <v>65.458472612281497</v>
      </c>
    </row>
    <row r="1359" spans="26:86" x14ac:dyDescent="0.5">
      <c r="Z1359" s="31">
        <v>45069</v>
      </c>
      <c r="AA1359" s="32">
        <v>64.319999999999993</v>
      </c>
      <c r="AB1359" s="7">
        <f t="shared" si="134"/>
        <v>61.679950248756256</v>
      </c>
      <c r="CC1359" s="31">
        <v>45069</v>
      </c>
      <c r="CD1359" s="32">
        <v>64.319999999999993</v>
      </c>
      <c r="CE1359" s="7">
        <f t="shared" si="135"/>
        <v>62.518005579627605</v>
      </c>
      <c r="CF1359" s="131"/>
      <c r="CG1359" s="7">
        <f t="shared" si="132"/>
        <v>2.9554080987132068</v>
      </c>
      <c r="CH1359" s="7">
        <f t="shared" si="133"/>
        <v>65.473413678340819</v>
      </c>
    </row>
    <row r="1360" spans="26:86" x14ac:dyDescent="0.5">
      <c r="Z1360" s="31">
        <v>45070</v>
      </c>
      <c r="AA1360" s="32">
        <v>62.97</v>
      </c>
      <c r="AB1360" s="7">
        <f t="shared" si="134"/>
        <v>61.707014925373166</v>
      </c>
      <c r="CC1360" s="31">
        <v>45070</v>
      </c>
      <c r="CD1360" s="32">
        <v>62.97</v>
      </c>
      <c r="CE1360" s="7">
        <f t="shared" si="135"/>
        <v>62.522503036546738</v>
      </c>
      <c r="CF1360" s="131"/>
      <c r="CG1360" s="7">
        <f t="shared" si="132"/>
        <v>2.9385680686228</v>
      </c>
      <c r="CH1360" s="7">
        <f t="shared" si="133"/>
        <v>65.461071105169538</v>
      </c>
    </row>
    <row r="1361" spans="26:86" x14ac:dyDescent="0.5">
      <c r="Z1361" s="31">
        <v>45071</v>
      </c>
      <c r="AA1361" s="32">
        <v>64.23</v>
      </c>
      <c r="AB1361" s="7">
        <f t="shared" si="134"/>
        <v>61.740895522388087</v>
      </c>
      <c r="CC1361" s="31">
        <v>45071</v>
      </c>
      <c r="CD1361" s="32">
        <v>64.23</v>
      </c>
      <c r="CE1361" s="7">
        <f t="shared" si="135"/>
        <v>62.539493056083586</v>
      </c>
      <c r="CF1361" s="131"/>
      <c r="CG1361" s="7">
        <f t="shared" si="132"/>
        <v>2.9340957940853727</v>
      </c>
      <c r="CH1361" s="7">
        <f t="shared" si="133"/>
        <v>65.473588850168966</v>
      </c>
    </row>
    <row r="1362" spans="26:86" x14ac:dyDescent="0.5">
      <c r="Z1362" s="31">
        <v>45072</v>
      </c>
      <c r="AA1362" s="32">
        <v>65.42</v>
      </c>
      <c r="AB1362" s="7">
        <f t="shared" si="134"/>
        <v>61.778308457711461</v>
      </c>
      <c r="CC1362" s="31">
        <v>45072</v>
      </c>
      <c r="CD1362" s="32">
        <v>65.42</v>
      </c>
      <c r="CE1362" s="7">
        <f t="shared" si="135"/>
        <v>62.56815481671957</v>
      </c>
      <c r="CF1362" s="131"/>
      <c r="CG1362" s="7">
        <f t="shared" si="132"/>
        <v>2.9411365477988411</v>
      </c>
      <c r="CH1362" s="7">
        <f t="shared" si="133"/>
        <v>65.509291364518418</v>
      </c>
    </row>
    <row r="1363" spans="26:86" x14ac:dyDescent="0.5">
      <c r="Z1363" s="31">
        <v>45076</v>
      </c>
      <c r="AA1363" s="32">
        <v>66.78</v>
      </c>
      <c r="AB1363" s="7">
        <f t="shared" si="134"/>
        <v>61.812089552238838</v>
      </c>
      <c r="CC1363" s="31">
        <v>45076</v>
      </c>
      <c r="CD1363" s="32">
        <v>66.78</v>
      </c>
      <c r="CE1363" s="7">
        <f t="shared" si="135"/>
        <v>62.610063724015895</v>
      </c>
      <c r="CF1363" s="131"/>
      <c r="CG1363" s="7">
        <f t="shared" si="132"/>
        <v>2.9613034522760771</v>
      </c>
      <c r="CH1363" s="7">
        <f t="shared" si="133"/>
        <v>65.571367176291972</v>
      </c>
    </row>
    <row r="1364" spans="26:86" x14ac:dyDescent="0.5">
      <c r="Z1364" s="31">
        <v>45077</v>
      </c>
      <c r="AA1364" s="32">
        <v>66.849999999999994</v>
      </c>
      <c r="AB1364" s="7">
        <f t="shared" si="134"/>
        <v>61.84174129353238</v>
      </c>
      <c r="CC1364" s="31">
        <v>45077</v>
      </c>
      <c r="CD1364" s="32">
        <v>66.849999999999994</v>
      </c>
      <c r="CE1364" s="7">
        <f t="shared" si="135"/>
        <v>62.652252144672453</v>
      </c>
      <c r="CF1364" s="131"/>
      <c r="CG1364" s="7">
        <f t="shared" ref="CG1364:CG1427" si="136">CE1364-AVERAGE(CE1164:CE1364)</f>
        <v>2.9816711662481268</v>
      </c>
      <c r="CH1364" s="7">
        <f t="shared" ref="CH1364:CH1427" si="137">CE1364+CG1364</f>
        <v>65.633923310920579</v>
      </c>
    </row>
    <row r="1365" spans="26:86" x14ac:dyDescent="0.5">
      <c r="Z1365" s="31">
        <v>45078</v>
      </c>
      <c r="AA1365" s="32">
        <v>68</v>
      </c>
      <c r="AB1365" s="7">
        <f t="shared" si="134"/>
        <v>61.876567164179136</v>
      </c>
      <c r="CC1365" s="31">
        <v>45078</v>
      </c>
      <c r="CD1365" s="32">
        <v>68</v>
      </c>
      <c r="CE1365" s="7">
        <f t="shared" si="135"/>
        <v>62.705463566118496</v>
      </c>
      <c r="CF1365" s="131"/>
      <c r="CG1365" s="7">
        <f t="shared" si="136"/>
        <v>3.0129324763931251</v>
      </c>
      <c r="CH1365" s="7">
        <f t="shared" si="137"/>
        <v>65.718396042511614</v>
      </c>
    </row>
    <row r="1366" spans="26:86" x14ac:dyDescent="0.5">
      <c r="Z1366" s="31">
        <v>45079</v>
      </c>
      <c r="AA1366" s="32">
        <v>69.7</v>
      </c>
      <c r="AB1366" s="7">
        <f t="shared" si="134"/>
        <v>61.917462686567198</v>
      </c>
      <c r="CC1366" s="31">
        <v>45079</v>
      </c>
      <c r="CD1366" s="32">
        <v>69.7</v>
      </c>
      <c r="CE1366" s="7">
        <f t="shared" si="135"/>
        <v>62.775060943570054</v>
      </c>
      <c r="CF1366" s="131"/>
      <c r="CG1366" s="7">
        <f t="shared" si="136"/>
        <v>3.0603912309905326</v>
      </c>
      <c r="CH1366" s="7">
        <f t="shared" si="137"/>
        <v>65.835452174560587</v>
      </c>
    </row>
    <row r="1367" spans="26:86" x14ac:dyDescent="0.5">
      <c r="Z1367" s="31">
        <v>45082</v>
      </c>
      <c r="AA1367" s="32">
        <v>70.5</v>
      </c>
      <c r="AB1367" s="7">
        <f t="shared" si="134"/>
        <v>61.966069651741329</v>
      </c>
      <c r="CC1367" s="31">
        <v>45082</v>
      </c>
      <c r="CD1367" s="32">
        <v>70.5</v>
      </c>
      <c r="CE1367" s="7">
        <f t="shared" si="135"/>
        <v>62.851926008808171</v>
      </c>
      <c r="CF1367" s="131"/>
      <c r="CG1367" s="7">
        <f t="shared" si="136"/>
        <v>3.1148543067842454</v>
      </c>
      <c r="CH1367" s="7">
        <f t="shared" si="137"/>
        <v>65.966780315592416</v>
      </c>
    </row>
    <row r="1368" spans="26:86" x14ac:dyDescent="0.5">
      <c r="Z1368" s="31">
        <v>45083</v>
      </c>
      <c r="AA1368" s="32">
        <v>70.930000000000007</v>
      </c>
      <c r="AB1368" s="7">
        <f t="shared" si="134"/>
        <v>62.024228855721432</v>
      </c>
      <c r="CC1368" s="31">
        <v>45083</v>
      </c>
      <c r="CD1368" s="32">
        <v>70.930000000000007</v>
      </c>
      <c r="CE1368" s="7">
        <f t="shared" si="135"/>
        <v>62.932304854491676</v>
      </c>
      <c r="CF1368" s="131"/>
      <c r="CG1368" s="7">
        <f t="shared" si="136"/>
        <v>3.1724753698438946</v>
      </c>
      <c r="CH1368" s="7">
        <f t="shared" si="137"/>
        <v>66.10478022433557</v>
      </c>
    </row>
    <row r="1369" spans="26:86" x14ac:dyDescent="0.5">
      <c r="Z1369" s="31">
        <v>45084</v>
      </c>
      <c r="AA1369" s="32">
        <v>71.58</v>
      </c>
      <c r="AB1369" s="7">
        <f t="shared" si="134"/>
        <v>62.084079601990084</v>
      </c>
      <c r="CC1369" s="31">
        <v>45084</v>
      </c>
      <c r="CD1369" s="32">
        <v>71.58</v>
      </c>
      <c r="CE1369" s="7">
        <f t="shared" si="135"/>
        <v>63.018351572357439</v>
      </c>
      <c r="CF1369" s="131"/>
      <c r="CG1369" s="7">
        <f t="shared" si="136"/>
        <v>3.2353952208704229</v>
      </c>
      <c r="CH1369" s="7">
        <f t="shared" si="137"/>
        <v>66.253746793227862</v>
      </c>
    </row>
    <row r="1370" spans="26:86" x14ac:dyDescent="0.5">
      <c r="Z1370" s="31">
        <v>45085</v>
      </c>
      <c r="AA1370" s="32">
        <v>72.75</v>
      </c>
      <c r="AB1370" s="7">
        <f t="shared" si="134"/>
        <v>62.156815920398039</v>
      </c>
      <c r="CC1370" s="31">
        <v>45085</v>
      </c>
      <c r="CD1370" s="32">
        <v>72.75</v>
      </c>
      <c r="CE1370" s="7">
        <f t="shared" si="135"/>
        <v>63.11518389502055</v>
      </c>
      <c r="CF1370" s="131"/>
      <c r="CG1370" s="7">
        <f t="shared" si="136"/>
        <v>3.3086070503105418</v>
      </c>
      <c r="CH1370" s="7">
        <f t="shared" si="137"/>
        <v>66.423790945331092</v>
      </c>
    </row>
    <row r="1371" spans="26:86" x14ac:dyDescent="0.5">
      <c r="Z1371" s="31">
        <v>45086</v>
      </c>
      <c r="AA1371" s="32">
        <v>72.98</v>
      </c>
      <c r="AB1371" s="7">
        <f t="shared" si="134"/>
        <v>62.235920398009981</v>
      </c>
      <c r="CC1371" s="31">
        <v>45086</v>
      </c>
      <c r="CD1371" s="32">
        <v>72.98</v>
      </c>
      <c r="CE1371" s="7">
        <f t="shared" si="135"/>
        <v>63.213341269199454</v>
      </c>
      <c r="CF1371" s="131"/>
      <c r="CG1371" s="7">
        <f t="shared" si="136"/>
        <v>3.3825918518197824</v>
      </c>
      <c r="CH1371" s="7">
        <f t="shared" si="137"/>
        <v>66.595933121019243</v>
      </c>
    </row>
    <row r="1372" spans="26:86" x14ac:dyDescent="0.5">
      <c r="Z1372" s="31">
        <v>45089</v>
      </c>
      <c r="AA1372" s="32">
        <v>73.64</v>
      </c>
      <c r="AB1372" s="7">
        <f t="shared" si="134"/>
        <v>62.313283582089575</v>
      </c>
      <c r="CC1372" s="31">
        <v>45089</v>
      </c>
      <c r="CD1372" s="32">
        <v>73.64</v>
      </c>
      <c r="CE1372" s="7">
        <f t="shared" si="135"/>
        <v>63.317089117267123</v>
      </c>
      <c r="CF1372" s="131"/>
      <c r="CG1372" s="7">
        <f t="shared" si="136"/>
        <v>3.4616378674027786</v>
      </c>
      <c r="CH1372" s="7">
        <f t="shared" si="137"/>
        <v>66.778726984669902</v>
      </c>
    </row>
    <row r="1373" spans="26:86" x14ac:dyDescent="0.5">
      <c r="Z1373" s="31">
        <v>45090</v>
      </c>
      <c r="AA1373" s="32">
        <v>76.010000000000005</v>
      </c>
      <c r="AB1373" s="7">
        <f t="shared" si="134"/>
        <v>62.398109452736328</v>
      </c>
      <c r="CC1373" s="31">
        <v>45090</v>
      </c>
      <c r="CD1373" s="32">
        <v>76.010000000000005</v>
      </c>
      <c r="CE1373" s="7">
        <f t="shared" si="135"/>
        <v>63.443386737990835</v>
      </c>
      <c r="CF1373" s="131"/>
      <c r="CG1373" s="7">
        <f t="shared" si="136"/>
        <v>3.5626354065058763</v>
      </c>
      <c r="CH1373" s="7">
        <f t="shared" si="137"/>
        <v>67.006022144496711</v>
      </c>
    </row>
    <row r="1374" spans="26:86" x14ac:dyDescent="0.5">
      <c r="Z1374" s="31">
        <v>45091</v>
      </c>
      <c r="AA1374" s="32">
        <v>76.150000000000006</v>
      </c>
      <c r="AB1374" s="7">
        <f t="shared" si="134"/>
        <v>62.476915422885583</v>
      </c>
      <c r="CC1374" s="31">
        <v>45091</v>
      </c>
      <c r="CD1374" s="32">
        <v>76.150000000000006</v>
      </c>
      <c r="CE1374" s="7">
        <f t="shared" si="135"/>
        <v>63.569820700796896</v>
      </c>
      <c r="CF1374" s="131"/>
      <c r="CG1374" s="7">
        <f t="shared" si="136"/>
        <v>3.663236890790543</v>
      </c>
      <c r="CH1374" s="7">
        <f t="shared" si="137"/>
        <v>67.233057591587439</v>
      </c>
    </row>
    <row r="1375" spans="26:86" x14ac:dyDescent="0.5">
      <c r="Z1375" s="31">
        <v>45092</v>
      </c>
      <c r="AA1375" s="32">
        <v>77.39</v>
      </c>
      <c r="AB1375" s="7">
        <f t="shared" si="134"/>
        <v>62.581492537313437</v>
      </c>
      <c r="CC1375" s="31">
        <v>45092</v>
      </c>
      <c r="CD1375" s="32">
        <v>77.39</v>
      </c>
      <c r="CE1375" s="7">
        <f t="shared" si="135"/>
        <v>63.707334922679514</v>
      </c>
      <c r="CF1375" s="131"/>
      <c r="CG1375" s="7">
        <f t="shared" si="136"/>
        <v>3.7741351054362653</v>
      </c>
      <c r="CH1375" s="7">
        <f t="shared" si="137"/>
        <v>67.48147002811578</v>
      </c>
    </row>
    <row r="1376" spans="26:86" x14ac:dyDescent="0.5">
      <c r="Z1376" s="31">
        <v>45093</v>
      </c>
      <c r="AA1376" s="32">
        <v>77.08</v>
      </c>
      <c r="AB1376" s="7">
        <f t="shared" si="134"/>
        <v>62.688009950248762</v>
      </c>
      <c r="CC1376" s="31">
        <v>45093</v>
      </c>
      <c r="CD1376" s="32">
        <v>77.08</v>
      </c>
      <c r="CE1376" s="7">
        <f t="shared" si="135"/>
        <v>63.840396266732455</v>
      </c>
      <c r="CF1376" s="131"/>
      <c r="CG1376" s="7">
        <f t="shared" si="136"/>
        <v>3.8797854033896471</v>
      </c>
      <c r="CH1376" s="7">
        <f t="shared" si="137"/>
        <v>67.720181670122102</v>
      </c>
    </row>
    <row r="1377" spans="26:86" x14ac:dyDescent="0.5">
      <c r="Z1377" s="31">
        <v>45097</v>
      </c>
      <c r="AA1377" s="32">
        <v>76.400000000000006</v>
      </c>
      <c r="AB1377" s="7">
        <f t="shared" si="134"/>
        <v>62.79472636815921</v>
      </c>
      <c r="CC1377" s="31">
        <v>45097</v>
      </c>
      <c r="CD1377" s="32">
        <v>76.400000000000006</v>
      </c>
      <c r="CE1377" s="7">
        <f t="shared" si="135"/>
        <v>63.965367448158005</v>
      </c>
      <c r="CF1377" s="131"/>
      <c r="CG1377" s="7">
        <f t="shared" si="136"/>
        <v>3.976556430538416</v>
      </c>
      <c r="CH1377" s="7">
        <f t="shared" si="137"/>
        <v>67.941923878696429</v>
      </c>
    </row>
    <row r="1378" spans="26:86" x14ac:dyDescent="0.5">
      <c r="Z1378" s="31">
        <v>45098</v>
      </c>
      <c r="AA1378" s="32">
        <v>76.41</v>
      </c>
      <c r="AB1378" s="7">
        <f t="shared" si="134"/>
        <v>62.89835820895523</v>
      </c>
      <c r="CC1378" s="31">
        <v>45098</v>
      </c>
      <c r="CD1378" s="32">
        <v>76.41</v>
      </c>
      <c r="CE1378" s="7">
        <f t="shared" si="135"/>
        <v>64.089194637728582</v>
      </c>
      <c r="CF1378" s="131"/>
      <c r="CG1378" s="7">
        <f t="shared" si="136"/>
        <v>4.0714329017872402</v>
      </c>
      <c r="CH1378" s="7">
        <f t="shared" si="137"/>
        <v>68.160627539515815</v>
      </c>
    </row>
    <row r="1379" spans="26:86" x14ac:dyDescent="0.5">
      <c r="Z1379" s="31">
        <v>45099</v>
      </c>
      <c r="AA1379" s="32">
        <v>74.87</v>
      </c>
      <c r="AB1379" s="7">
        <f t="shared" si="134"/>
        <v>62.998059701492551</v>
      </c>
      <c r="CC1379" s="31">
        <v>45099</v>
      </c>
      <c r="CD1379" s="32">
        <v>74.87</v>
      </c>
      <c r="CE1379" s="7">
        <f t="shared" si="135"/>
        <v>64.196466332875559</v>
      </c>
      <c r="CF1379" s="131"/>
      <c r="CG1379" s="7">
        <f t="shared" si="136"/>
        <v>4.149049890809323</v>
      </c>
      <c r="CH1379" s="7">
        <f t="shared" si="137"/>
        <v>68.345516223684882</v>
      </c>
    </row>
    <row r="1380" spans="26:86" x14ac:dyDescent="0.5">
      <c r="Z1380" s="31">
        <v>45100</v>
      </c>
      <c r="AA1380" s="32">
        <v>73</v>
      </c>
      <c r="AB1380" s="7">
        <f t="shared" si="134"/>
        <v>63.087611940298508</v>
      </c>
      <c r="CC1380" s="31">
        <v>45100</v>
      </c>
      <c r="CD1380" s="32">
        <v>73</v>
      </c>
      <c r="CE1380" s="7">
        <f t="shared" si="135"/>
        <v>64.284063682797196</v>
      </c>
      <c r="CF1380" s="131"/>
      <c r="CG1380" s="7">
        <f t="shared" si="136"/>
        <v>4.2063965392559979</v>
      </c>
      <c r="CH1380" s="7">
        <f t="shared" si="137"/>
        <v>68.490460222053201</v>
      </c>
    </row>
    <row r="1381" spans="26:86" x14ac:dyDescent="0.5">
      <c r="Z1381" s="31">
        <v>45103</v>
      </c>
      <c r="AA1381" s="32">
        <v>73.67</v>
      </c>
      <c r="AB1381" s="7">
        <f t="shared" si="134"/>
        <v>63.177412935323382</v>
      </c>
      <c r="CC1381" s="31">
        <v>45103</v>
      </c>
      <c r="CD1381" s="32">
        <v>73.67</v>
      </c>
      <c r="CE1381" s="7">
        <f t="shared" si="135"/>
        <v>64.377456083963395</v>
      </c>
      <c r="CF1381" s="131"/>
      <c r="CG1381" s="7">
        <f t="shared" si="136"/>
        <v>4.2689456987129191</v>
      </c>
      <c r="CH1381" s="7">
        <f t="shared" si="137"/>
        <v>68.646401782676321</v>
      </c>
    </row>
    <row r="1382" spans="26:86" x14ac:dyDescent="0.5">
      <c r="Z1382" s="31">
        <v>45104</v>
      </c>
      <c r="AA1382" s="32">
        <v>74.760000000000005</v>
      </c>
      <c r="AB1382" s="7">
        <f t="shared" si="134"/>
        <v>63.267064676616918</v>
      </c>
      <c r="CC1382" s="31">
        <v>45104</v>
      </c>
      <c r="CD1382" s="32">
        <v>74.760000000000005</v>
      </c>
      <c r="CE1382" s="7">
        <f t="shared" si="135"/>
        <v>64.480764978650328</v>
      </c>
      <c r="CF1382" s="131"/>
      <c r="CG1382" s="7">
        <f t="shared" si="136"/>
        <v>4.340826192490745</v>
      </c>
      <c r="CH1382" s="7">
        <f t="shared" si="137"/>
        <v>68.82159117114108</v>
      </c>
    </row>
    <row r="1383" spans="26:86" x14ac:dyDescent="0.5">
      <c r="Z1383" s="31">
        <v>45105</v>
      </c>
      <c r="AA1383" s="32">
        <v>75.14</v>
      </c>
      <c r="AB1383" s="7">
        <f t="shared" si="134"/>
        <v>63.35800995024875</v>
      </c>
      <c r="CC1383" s="31">
        <v>45105</v>
      </c>
      <c r="CD1383" s="32">
        <v>75.14</v>
      </c>
      <c r="CE1383" s="7">
        <f t="shared" si="135"/>
        <v>64.586827018663755</v>
      </c>
      <c r="CF1383" s="131"/>
      <c r="CG1383" s="7">
        <f t="shared" si="136"/>
        <v>4.414867623906261</v>
      </c>
      <c r="CH1383" s="7">
        <f t="shared" si="137"/>
        <v>69.001694642570016</v>
      </c>
    </row>
    <row r="1384" spans="26:86" x14ac:dyDescent="0.5">
      <c r="Z1384" s="31">
        <v>45106</v>
      </c>
      <c r="AA1384" s="32">
        <v>75.81</v>
      </c>
      <c r="AB1384" s="7">
        <f t="shared" si="134"/>
        <v>63.44606965174129</v>
      </c>
      <c r="CC1384" s="31">
        <v>45106</v>
      </c>
      <c r="CD1384" s="32">
        <v>75.81</v>
      </c>
      <c r="CE1384" s="7">
        <f t="shared" si="135"/>
        <v>64.698500381662129</v>
      </c>
      <c r="CF1384" s="131"/>
      <c r="CG1384" s="7">
        <f t="shared" si="136"/>
        <v>4.4939627753923759</v>
      </c>
      <c r="CH1384" s="7">
        <f t="shared" si="137"/>
        <v>69.192463157054505</v>
      </c>
    </row>
    <row r="1385" spans="26:86" x14ac:dyDescent="0.5">
      <c r="Z1385" s="31">
        <v>45107</v>
      </c>
      <c r="AA1385" s="32">
        <v>76.81</v>
      </c>
      <c r="AB1385" s="7">
        <f t="shared" si="134"/>
        <v>63.534975124378107</v>
      </c>
      <c r="CC1385" s="31">
        <v>45107</v>
      </c>
      <c r="CD1385" s="32">
        <v>76.81</v>
      </c>
      <c r="CE1385" s="7">
        <f t="shared" si="135"/>
        <v>64.81901281567545</v>
      </c>
      <c r="CF1385" s="131"/>
      <c r="CG1385" s="7">
        <f t="shared" si="136"/>
        <v>4.5813365276334679</v>
      </c>
      <c r="CH1385" s="7">
        <f t="shared" si="137"/>
        <v>69.400349343308918</v>
      </c>
    </row>
    <row r="1386" spans="26:86" x14ac:dyDescent="0.5">
      <c r="Z1386" s="31">
        <v>45110</v>
      </c>
      <c r="AA1386" s="32">
        <v>77.069999999999993</v>
      </c>
      <c r="AB1386" s="7">
        <f t="shared" si="134"/>
        <v>63.636517412935319</v>
      </c>
      <c r="CC1386" s="31">
        <v>45110</v>
      </c>
      <c r="CD1386" s="32">
        <v>77.069999999999993</v>
      </c>
      <c r="CE1386" s="7">
        <f t="shared" si="135"/>
        <v>64.940913185668734</v>
      </c>
      <c r="CF1386" s="131"/>
      <c r="CG1386" s="7">
        <f t="shared" si="136"/>
        <v>4.6694175829511906</v>
      </c>
      <c r="CH1386" s="7">
        <f t="shared" si="137"/>
        <v>69.610330768619917</v>
      </c>
    </row>
    <row r="1387" spans="26:86" x14ac:dyDescent="0.5">
      <c r="Z1387" s="31">
        <v>45112</v>
      </c>
      <c r="AA1387" s="32">
        <v>76.03</v>
      </c>
      <c r="AB1387" s="7">
        <f t="shared" si="134"/>
        <v>63.729104477611934</v>
      </c>
      <c r="CC1387" s="31">
        <v>45112</v>
      </c>
      <c r="CD1387" s="32">
        <v>76.03</v>
      </c>
      <c r="CE1387" s="7">
        <f t="shared" si="135"/>
        <v>65.051252357950645</v>
      </c>
      <c r="CF1387" s="131"/>
      <c r="CG1387" s="7">
        <f t="shared" si="136"/>
        <v>4.7453526868261946</v>
      </c>
      <c r="CH1387" s="7">
        <f t="shared" si="137"/>
        <v>69.79660504477684</v>
      </c>
    </row>
    <row r="1388" spans="26:86" x14ac:dyDescent="0.5">
      <c r="Z1388" s="31">
        <v>45113</v>
      </c>
      <c r="AA1388" s="32">
        <v>74.510000000000005</v>
      </c>
      <c r="AB1388" s="7">
        <f t="shared" si="134"/>
        <v>63.815472636815912</v>
      </c>
      <c r="CC1388" s="31">
        <v>45113</v>
      </c>
      <c r="CD1388" s="32">
        <v>74.510000000000005</v>
      </c>
      <c r="CE1388" s="7">
        <f t="shared" si="135"/>
        <v>65.14536924991134</v>
      </c>
      <c r="CF1388" s="131"/>
      <c r="CG1388" s="7">
        <f t="shared" si="136"/>
        <v>4.8045484547501545</v>
      </c>
      <c r="CH1388" s="7">
        <f t="shared" si="137"/>
        <v>69.949917704661488</v>
      </c>
    </row>
    <row r="1389" spans="26:86" x14ac:dyDescent="0.5">
      <c r="Z1389" s="31">
        <v>45114</v>
      </c>
      <c r="AA1389" s="32">
        <v>76.010000000000005</v>
      </c>
      <c r="AB1389" s="7">
        <f t="shared" si="134"/>
        <v>63.920945273631823</v>
      </c>
      <c r="CC1389" s="31">
        <v>45114</v>
      </c>
      <c r="CD1389" s="32">
        <v>76.010000000000005</v>
      </c>
      <c r="CE1389" s="7">
        <f t="shared" si="135"/>
        <v>65.25347502851919</v>
      </c>
      <c r="CF1389" s="131"/>
      <c r="CG1389" s="7">
        <f t="shared" si="136"/>
        <v>4.877031104218986</v>
      </c>
      <c r="CH1389" s="7">
        <f t="shared" si="137"/>
        <v>70.130506132738176</v>
      </c>
    </row>
    <row r="1390" spans="26:86" x14ac:dyDescent="0.5">
      <c r="Z1390" s="31">
        <v>45117</v>
      </c>
      <c r="AA1390" s="32">
        <v>75.8</v>
      </c>
      <c r="AB1390" s="7">
        <f t="shared" si="134"/>
        <v>64.022189054726354</v>
      </c>
      <c r="CC1390" s="31">
        <v>45117</v>
      </c>
      <c r="CD1390" s="32">
        <v>75.8</v>
      </c>
      <c r="CE1390" s="7">
        <f t="shared" si="135"/>
        <v>65.358415575499109</v>
      </c>
      <c r="CF1390" s="131"/>
      <c r="CG1390" s="7">
        <f t="shared" si="136"/>
        <v>4.9456955802493923</v>
      </c>
      <c r="CH1390" s="7">
        <f t="shared" si="137"/>
        <v>70.304111155748501</v>
      </c>
    </row>
    <row r="1391" spans="26:86" x14ac:dyDescent="0.5">
      <c r="Z1391" s="31">
        <v>45118</v>
      </c>
      <c r="AA1391" s="32">
        <v>77.959999999999994</v>
      </c>
      <c r="AB1391" s="7">
        <f t="shared" si="134"/>
        <v>64.142089552238787</v>
      </c>
      <c r="CC1391" s="31">
        <v>45118</v>
      </c>
      <c r="CD1391" s="32">
        <v>77.959999999999994</v>
      </c>
      <c r="CE1391" s="7">
        <f t="shared" si="135"/>
        <v>65.483804475245392</v>
      </c>
      <c r="CF1391" s="131"/>
      <c r="CG1391" s="7">
        <f t="shared" si="136"/>
        <v>5.0339763251997667</v>
      </c>
      <c r="CH1391" s="7">
        <f t="shared" si="137"/>
        <v>70.517780800445166</v>
      </c>
    </row>
    <row r="1392" spans="26:86" x14ac:dyDescent="0.5">
      <c r="Z1392" s="31">
        <v>45119</v>
      </c>
      <c r="AA1392" s="32">
        <v>77.989999999999995</v>
      </c>
      <c r="AB1392" s="7">
        <f t="shared" si="134"/>
        <v>64.268109452736297</v>
      </c>
      <c r="CC1392" s="31">
        <v>45119</v>
      </c>
      <c r="CD1392" s="32">
        <v>77.989999999999995</v>
      </c>
      <c r="CE1392" s="7">
        <f t="shared" si="135"/>
        <v>65.608244231710614</v>
      </c>
      <c r="CF1392" s="131"/>
      <c r="CG1392" s="7">
        <f t="shared" si="136"/>
        <v>5.1204232328819828</v>
      </c>
      <c r="CH1392" s="7">
        <f t="shared" si="137"/>
        <v>70.728667464592604</v>
      </c>
    </row>
    <row r="1393" spans="26:86" x14ac:dyDescent="0.5">
      <c r="Z1393" s="31">
        <v>45120</v>
      </c>
      <c r="AA1393" s="32">
        <v>80.55</v>
      </c>
      <c r="AB1393" s="7">
        <f t="shared" si="134"/>
        <v>64.412587064676586</v>
      </c>
      <c r="CC1393" s="31">
        <v>45120</v>
      </c>
      <c r="CD1393" s="32">
        <v>80.55</v>
      </c>
      <c r="CE1393" s="7">
        <f t="shared" si="135"/>
        <v>65.756918418459762</v>
      </c>
      <c r="CF1393" s="131"/>
      <c r="CG1393" s="7">
        <f t="shared" si="136"/>
        <v>5.2300450209659815</v>
      </c>
      <c r="CH1393" s="7">
        <f t="shared" si="137"/>
        <v>70.98696343942575</v>
      </c>
    </row>
    <row r="1394" spans="26:86" x14ac:dyDescent="0.5">
      <c r="Z1394" s="31">
        <v>45121</v>
      </c>
      <c r="AA1394" s="32">
        <v>80.290000000000006</v>
      </c>
      <c r="AB1394" s="7">
        <f t="shared" si="134"/>
        <v>64.565273631840768</v>
      </c>
      <c r="CC1394" s="31">
        <v>45121</v>
      </c>
      <c r="CD1394" s="32">
        <v>80.290000000000006</v>
      </c>
      <c r="CE1394" s="7">
        <f t="shared" si="135"/>
        <v>65.901526195390517</v>
      </c>
      <c r="CF1394" s="131"/>
      <c r="CG1394" s="7">
        <f t="shared" si="136"/>
        <v>5.3344697109878112</v>
      </c>
      <c r="CH1394" s="7">
        <f t="shared" si="137"/>
        <v>71.235995906378321</v>
      </c>
    </row>
    <row r="1395" spans="26:86" x14ac:dyDescent="0.5">
      <c r="Z1395" s="31">
        <v>45124</v>
      </c>
      <c r="AA1395" s="32">
        <v>80.94</v>
      </c>
      <c r="AB1395" s="7">
        <f t="shared" si="134"/>
        <v>64.72482587064674</v>
      </c>
      <c r="CC1395" s="31">
        <v>45124</v>
      </c>
      <c r="CD1395" s="32">
        <v>80.94</v>
      </c>
      <c r="CE1395" s="7">
        <f t="shared" si="135"/>
        <v>66.051162750660268</v>
      </c>
      <c r="CF1395" s="131"/>
      <c r="CG1395" s="7">
        <f t="shared" si="136"/>
        <v>5.4427354265934369</v>
      </c>
      <c r="CH1395" s="7">
        <f t="shared" si="137"/>
        <v>71.493898177253698</v>
      </c>
    </row>
    <row r="1396" spans="26:86" x14ac:dyDescent="0.5">
      <c r="Z1396" s="31">
        <v>45125</v>
      </c>
      <c r="AA1396" s="32">
        <v>82.46</v>
      </c>
      <c r="AB1396" s="7">
        <f t="shared" si="134"/>
        <v>64.892039800995008</v>
      </c>
      <c r="CC1396" s="31">
        <v>45125</v>
      </c>
      <c r="CD1396" s="32">
        <v>82.46</v>
      </c>
      <c r="CE1396" s="7">
        <f t="shared" si="135"/>
        <v>66.214434763091518</v>
      </c>
      <c r="CF1396" s="131"/>
      <c r="CG1396" s="7">
        <f t="shared" si="136"/>
        <v>5.5633844293040084</v>
      </c>
      <c r="CH1396" s="7">
        <f t="shared" si="137"/>
        <v>71.777819192395526</v>
      </c>
    </row>
    <row r="1397" spans="26:86" x14ac:dyDescent="0.5">
      <c r="Z1397" s="31">
        <v>45126</v>
      </c>
      <c r="AA1397" s="32">
        <v>81.87</v>
      </c>
      <c r="AB1397" s="7">
        <f t="shared" si="134"/>
        <v>65.05034825870645</v>
      </c>
      <c r="CC1397" s="31">
        <v>45126</v>
      </c>
      <c r="CD1397" s="32">
        <v>81.87</v>
      </c>
      <c r="CE1397" s="7">
        <f t="shared" si="135"/>
        <v>66.370211531617969</v>
      </c>
      <c r="CF1397" s="131"/>
      <c r="CG1397" s="7">
        <f t="shared" si="136"/>
        <v>5.6753870891248042</v>
      </c>
      <c r="CH1397" s="7">
        <f t="shared" si="137"/>
        <v>72.045598620742766</v>
      </c>
    </row>
    <row r="1398" spans="26:86" x14ac:dyDescent="0.5">
      <c r="Z1398" s="31">
        <v>45127</v>
      </c>
      <c r="AA1398" s="32">
        <v>81.58</v>
      </c>
      <c r="AB1398" s="7">
        <f t="shared" si="134"/>
        <v>65.219253731343258</v>
      </c>
      <c r="CC1398" s="31">
        <v>45127</v>
      </c>
      <c r="CD1398" s="32">
        <v>81.58</v>
      </c>
      <c r="CE1398" s="7">
        <f t="shared" si="135"/>
        <v>66.521552710407846</v>
      </c>
      <c r="CF1398" s="131"/>
      <c r="CG1398" s="7">
        <f t="shared" si="136"/>
        <v>5.7817090710106811</v>
      </c>
      <c r="CH1398" s="7">
        <f t="shared" si="137"/>
        <v>72.303261781418527</v>
      </c>
    </row>
    <row r="1399" spans="26:86" x14ac:dyDescent="0.5">
      <c r="Z1399" s="31">
        <v>45128</v>
      </c>
      <c r="AA1399" s="32">
        <v>80.790000000000006</v>
      </c>
      <c r="AB1399" s="7">
        <f t="shared" si="134"/>
        <v>65.389850746268635</v>
      </c>
      <c r="CC1399" s="31">
        <v>45128</v>
      </c>
      <c r="CD1399" s="32">
        <v>80.790000000000006</v>
      </c>
      <c r="CE1399" s="7">
        <f t="shared" si="135"/>
        <v>66.663527310304289</v>
      </c>
      <c r="CF1399" s="131"/>
      <c r="CG1399" s="7">
        <f t="shared" si="136"/>
        <v>5.8774149434755714</v>
      </c>
      <c r="CH1399" s="7">
        <f t="shared" si="137"/>
        <v>72.54094225377986</v>
      </c>
    </row>
    <row r="1400" spans="26:86" x14ac:dyDescent="0.5">
      <c r="Z1400" s="31">
        <v>45131</v>
      </c>
      <c r="AA1400" s="32">
        <v>80.84</v>
      </c>
      <c r="AB1400" s="7">
        <f t="shared" si="134"/>
        <v>65.548606965174102</v>
      </c>
      <c r="CC1400" s="31">
        <v>45131</v>
      </c>
      <c r="CD1400" s="32">
        <v>80.84</v>
      </c>
      <c r="CE1400" s="7">
        <f t="shared" si="135"/>
        <v>66.804586740052514</v>
      </c>
      <c r="CF1400" s="131"/>
      <c r="CG1400" s="7">
        <f t="shared" si="136"/>
        <v>5.9710863672701038</v>
      </c>
      <c r="CH1400" s="7">
        <f t="shared" si="137"/>
        <v>72.775673107322618</v>
      </c>
    </row>
    <row r="1401" spans="26:86" x14ac:dyDescent="0.5">
      <c r="Z1401" s="31">
        <v>45132</v>
      </c>
      <c r="AA1401" s="32">
        <v>81.16</v>
      </c>
      <c r="AB1401" s="7">
        <f t="shared" si="134"/>
        <v>65.694029850746247</v>
      </c>
      <c r="CC1401" s="31">
        <v>45132</v>
      </c>
      <c r="CD1401" s="32">
        <v>81.16</v>
      </c>
      <c r="CE1401" s="7">
        <f t="shared" si="135"/>
        <v>66.947426672987319</v>
      </c>
      <c r="CF1401" s="131"/>
      <c r="CG1401" s="7">
        <f t="shared" si="136"/>
        <v>6.0655628228122396</v>
      </c>
      <c r="CH1401" s="7">
        <f t="shared" si="137"/>
        <v>73.012989495799559</v>
      </c>
    </row>
    <row r="1402" spans="26:86" x14ac:dyDescent="0.5">
      <c r="Z1402" s="31">
        <v>45133</v>
      </c>
      <c r="AA1402" s="32">
        <v>81.44</v>
      </c>
      <c r="AB1402" s="7">
        <f t="shared" si="134"/>
        <v>65.842338308457684</v>
      </c>
      <c r="CC1402" s="31">
        <v>45133</v>
      </c>
      <c r="CD1402" s="32">
        <v>81.44</v>
      </c>
      <c r="CE1402" s="7">
        <f t="shared" si="135"/>
        <v>67.09163138270884</v>
      </c>
      <c r="CF1402" s="131"/>
      <c r="CG1402" s="7">
        <f t="shared" si="136"/>
        <v>6.1604095777249697</v>
      </c>
      <c r="CH1402" s="7">
        <f t="shared" si="137"/>
        <v>73.252040960433817</v>
      </c>
    </row>
    <row r="1403" spans="26:86" x14ac:dyDescent="0.5">
      <c r="Z1403" s="31">
        <v>45134</v>
      </c>
      <c r="AA1403" s="32">
        <v>80.709999999999994</v>
      </c>
      <c r="AB1403" s="7">
        <f t="shared" si="134"/>
        <v>65.990099502487539</v>
      </c>
      <c r="CC1403" s="31">
        <v>45134</v>
      </c>
      <c r="CD1403" s="32">
        <v>80.709999999999994</v>
      </c>
      <c r="CE1403" s="7">
        <f t="shared" si="135"/>
        <v>67.227137538104785</v>
      </c>
      <c r="CF1403" s="131"/>
      <c r="CG1403" s="7">
        <f t="shared" si="136"/>
        <v>6.2455786416034584</v>
      </c>
      <c r="CH1403" s="7">
        <f t="shared" si="137"/>
        <v>73.472716179708243</v>
      </c>
    </row>
    <row r="1404" spans="26:86" x14ac:dyDescent="0.5">
      <c r="Z1404" s="31">
        <v>45135</v>
      </c>
      <c r="AA1404" s="32">
        <v>81.81</v>
      </c>
      <c r="AB1404" s="7">
        <f t="shared" si="134"/>
        <v>66.15447761194028</v>
      </c>
      <c r="CC1404" s="31">
        <v>45135</v>
      </c>
      <c r="CD1404" s="32">
        <v>81.81</v>
      </c>
      <c r="CE1404" s="7">
        <f t="shared" si="135"/>
        <v>67.372240647178373</v>
      </c>
      <c r="CF1404" s="131"/>
      <c r="CG1404" s="7">
        <f t="shared" si="136"/>
        <v>6.3392099226627323</v>
      </c>
      <c r="CH1404" s="7">
        <f t="shared" si="137"/>
        <v>73.711450569841105</v>
      </c>
    </row>
    <row r="1405" spans="26:86" x14ac:dyDescent="0.5">
      <c r="Z1405" s="31">
        <v>45138</v>
      </c>
      <c r="AA1405" s="32">
        <v>81.709999999999994</v>
      </c>
      <c r="AB1405" s="7">
        <f t="shared" si="134"/>
        <v>66.319452736318382</v>
      </c>
      <c r="CC1405" s="31">
        <v>45138</v>
      </c>
      <c r="CD1405" s="32">
        <v>81.709999999999994</v>
      </c>
      <c r="CE1405" s="7">
        <f t="shared" si="135"/>
        <v>67.514904919345753</v>
      </c>
      <c r="CF1405" s="131"/>
      <c r="CG1405" s="7">
        <f t="shared" si="136"/>
        <v>6.429272980782315</v>
      </c>
      <c r="CH1405" s="7">
        <f t="shared" si="137"/>
        <v>73.944177900128068</v>
      </c>
    </row>
    <row r="1406" spans="26:86" x14ac:dyDescent="0.5">
      <c r="Z1406" s="31">
        <v>45139</v>
      </c>
      <c r="AA1406" s="32">
        <v>81.96</v>
      </c>
      <c r="AB1406" s="7">
        <f t="shared" si="134"/>
        <v>66.489999999999966</v>
      </c>
      <c r="CC1406" s="31">
        <v>45139</v>
      </c>
      <c r="CD1406" s="32">
        <v>81.96</v>
      </c>
      <c r="CE1406" s="7">
        <f t="shared" si="135"/>
        <v>67.6586372087055</v>
      </c>
      <c r="CF1406" s="131"/>
      <c r="CG1406" s="7">
        <f t="shared" si="136"/>
        <v>6.5192304635605964</v>
      </c>
      <c r="CH1406" s="7">
        <f t="shared" si="137"/>
        <v>74.177867672266103</v>
      </c>
    </row>
    <row r="1407" spans="26:86" x14ac:dyDescent="0.5">
      <c r="Z1407" s="31">
        <v>45140</v>
      </c>
      <c r="AA1407" s="32">
        <v>81.33</v>
      </c>
      <c r="AB1407" s="7">
        <f t="shared" si="134"/>
        <v>66.654328358208929</v>
      </c>
      <c r="CC1407" s="31">
        <v>45140</v>
      </c>
      <c r="CD1407" s="32">
        <v>81.33</v>
      </c>
      <c r="CE1407" s="7">
        <f t="shared" si="135"/>
        <v>67.794670669315408</v>
      </c>
      <c r="CF1407" s="131"/>
      <c r="CG1407" s="7">
        <f t="shared" si="136"/>
        <v>6.6003890822494711</v>
      </c>
      <c r="CH1407" s="7">
        <f t="shared" si="137"/>
        <v>74.395059751564872</v>
      </c>
    </row>
    <row r="1408" spans="26:86" x14ac:dyDescent="0.5">
      <c r="Z1408" s="31">
        <v>45141</v>
      </c>
      <c r="AA1408" s="32">
        <v>85.93</v>
      </c>
      <c r="AB1408" s="7">
        <f t="shared" si="134"/>
        <v>66.840248756218884</v>
      </c>
      <c r="CC1408" s="31">
        <v>45141</v>
      </c>
      <c r="CD1408" s="32">
        <v>85.93</v>
      </c>
      <c r="CE1408" s="7">
        <f t="shared" si="135"/>
        <v>67.975121707431683</v>
      </c>
      <c r="CF1408" s="131"/>
      <c r="CG1408" s="7">
        <f t="shared" si="136"/>
        <v>6.7246613425632304</v>
      </c>
      <c r="CH1408" s="7">
        <f t="shared" si="137"/>
        <v>74.69978304999492</v>
      </c>
    </row>
    <row r="1409" spans="26:86" x14ac:dyDescent="0.5">
      <c r="Z1409" s="31">
        <v>45142</v>
      </c>
      <c r="AA1409" s="32">
        <v>86.14</v>
      </c>
      <c r="AB1409" s="7">
        <f t="shared" si="134"/>
        <v>67.033184079601966</v>
      </c>
      <c r="CC1409" s="31">
        <v>45142</v>
      </c>
      <c r="CD1409" s="32">
        <v>86.14</v>
      </c>
      <c r="CE1409" s="7">
        <f t="shared" si="135"/>
        <v>68.155866765069177</v>
      </c>
      <c r="CF1409" s="131"/>
      <c r="CG1409" s="7">
        <f t="shared" si="136"/>
        <v>6.8478668607506279</v>
      </c>
      <c r="CH1409" s="7">
        <f t="shared" si="137"/>
        <v>75.003733625819805</v>
      </c>
    </row>
    <row r="1410" spans="26:86" x14ac:dyDescent="0.5">
      <c r="Z1410" s="31">
        <v>45145</v>
      </c>
      <c r="AA1410" s="32">
        <v>86.27</v>
      </c>
      <c r="AB1410" s="7">
        <f t="shared" si="134"/>
        <v>67.219004975124349</v>
      </c>
      <c r="CC1410" s="31">
        <v>45145</v>
      </c>
      <c r="CD1410" s="32">
        <v>86.27</v>
      </c>
      <c r="CE1410" s="7">
        <f t="shared" si="135"/>
        <v>68.336106896760029</v>
      </c>
      <c r="CF1410" s="131"/>
      <c r="CG1410" s="7">
        <f t="shared" si="136"/>
        <v>6.9692910215876793</v>
      </c>
      <c r="CH1410" s="7">
        <f t="shared" si="137"/>
        <v>75.305397918347708</v>
      </c>
    </row>
    <row r="1411" spans="26:86" x14ac:dyDescent="0.5">
      <c r="Z1411" s="31">
        <v>45146</v>
      </c>
      <c r="AA1411" s="32">
        <v>82.48</v>
      </c>
      <c r="AB1411" s="7">
        <f t="shared" si="134"/>
        <v>67.379353233830813</v>
      </c>
      <c r="CC1411" s="31">
        <v>45146</v>
      </c>
      <c r="CD1411" s="32">
        <v>82.48</v>
      </c>
      <c r="CE1411" s="7">
        <f t="shared" si="135"/>
        <v>68.476842151518639</v>
      </c>
      <c r="CF1411" s="131"/>
      <c r="CG1411" s="7">
        <f t="shared" si="136"/>
        <v>7.0502000339715849</v>
      </c>
      <c r="CH1411" s="7">
        <f t="shared" si="137"/>
        <v>75.527042185490217</v>
      </c>
    </row>
    <row r="1412" spans="26:86" x14ac:dyDescent="0.5">
      <c r="Z1412" s="31">
        <v>45147</v>
      </c>
      <c r="AA1412" s="32">
        <v>81.7</v>
      </c>
      <c r="AB1412" s="7">
        <f t="shared" si="134"/>
        <v>67.539751243781069</v>
      </c>
      <c r="CC1412" s="31">
        <v>45147</v>
      </c>
      <c r="CD1412" s="32">
        <v>81.7</v>
      </c>
      <c r="CE1412" s="7">
        <f t="shared" si="135"/>
        <v>68.608415861453778</v>
      </c>
      <c r="CF1412" s="131"/>
      <c r="CG1412" s="7">
        <f t="shared" si="136"/>
        <v>7.1209467874267816</v>
      </c>
      <c r="CH1412" s="7">
        <f t="shared" si="137"/>
        <v>75.729362648880567</v>
      </c>
    </row>
    <row r="1413" spans="26:86" x14ac:dyDescent="0.5">
      <c r="Z1413" s="31">
        <v>45148</v>
      </c>
      <c r="AA1413" s="32">
        <v>81.599999999999994</v>
      </c>
      <c r="AB1413" s="7">
        <f t="shared" si="134"/>
        <v>67.701194029850726</v>
      </c>
      <c r="CC1413" s="31">
        <v>45148</v>
      </c>
      <c r="CD1413" s="32">
        <v>81.599999999999994</v>
      </c>
      <c r="CE1413" s="7">
        <f t="shared" si="135"/>
        <v>68.737685355369663</v>
      </c>
      <c r="CF1413" s="131"/>
      <c r="CG1413" s="7">
        <f t="shared" si="136"/>
        <v>7.1883881723294962</v>
      </c>
      <c r="CH1413" s="7">
        <f t="shared" si="137"/>
        <v>75.92607352769916</v>
      </c>
    </row>
    <row r="1414" spans="26:86" x14ac:dyDescent="0.5">
      <c r="Z1414" s="31">
        <v>45149</v>
      </c>
      <c r="AA1414" s="32">
        <v>81.41</v>
      </c>
      <c r="AB1414" s="7">
        <f t="shared" si="134"/>
        <v>67.851492537313419</v>
      </c>
      <c r="CC1414" s="31">
        <v>45149</v>
      </c>
      <c r="CD1414" s="32">
        <v>81.41</v>
      </c>
      <c r="CE1414" s="7">
        <f t="shared" si="135"/>
        <v>68.86377803840081</v>
      </c>
      <c r="CF1414" s="131"/>
      <c r="CG1414" s="7">
        <f t="shared" si="136"/>
        <v>7.2517724438753319</v>
      </c>
      <c r="CH1414" s="7">
        <f t="shared" si="137"/>
        <v>76.115550482276149</v>
      </c>
    </row>
    <row r="1415" spans="26:86" x14ac:dyDescent="0.5">
      <c r="Z1415" s="31">
        <v>45152</v>
      </c>
      <c r="AA1415" s="32">
        <v>81.96</v>
      </c>
      <c r="AB1415" s="7">
        <f t="shared" si="134"/>
        <v>68.00189054726367</v>
      </c>
      <c r="CC1415" s="31">
        <v>45152</v>
      </c>
      <c r="CD1415" s="32">
        <v>81.96</v>
      </c>
      <c r="CE1415" s="7">
        <f t="shared" si="135"/>
        <v>68.994088704685382</v>
      </c>
      <c r="CF1415" s="131"/>
      <c r="CG1415" s="7">
        <f t="shared" si="136"/>
        <v>7.3185021653565343</v>
      </c>
      <c r="CH1415" s="7">
        <f t="shared" si="137"/>
        <v>76.312590870041916</v>
      </c>
    </row>
    <row r="1416" spans="26:86" x14ac:dyDescent="0.5">
      <c r="Z1416" s="31">
        <v>45153</v>
      </c>
      <c r="AA1416" s="32">
        <v>80.52</v>
      </c>
      <c r="AB1416" s="7">
        <f t="shared" si="134"/>
        <v>68.132288557213926</v>
      </c>
      <c r="CC1416" s="31">
        <v>45153</v>
      </c>
      <c r="CD1416" s="32">
        <v>80.52</v>
      </c>
      <c r="CE1416" s="7">
        <f t="shared" si="135"/>
        <v>69.108774389215881</v>
      </c>
      <c r="CF1416" s="131"/>
      <c r="CG1416" s="7">
        <f t="shared" si="136"/>
        <v>7.3689420586642811</v>
      </c>
      <c r="CH1416" s="7">
        <f t="shared" si="137"/>
        <v>76.477716447880169</v>
      </c>
    </row>
    <row r="1417" spans="26:86" x14ac:dyDescent="0.5">
      <c r="Z1417" s="31">
        <v>45154</v>
      </c>
      <c r="AA1417" s="32">
        <v>80.260000000000005</v>
      </c>
      <c r="AB1417" s="7">
        <f t="shared" si="134"/>
        <v>68.262238805970142</v>
      </c>
      <c r="CC1417" s="31">
        <v>45154</v>
      </c>
      <c r="CD1417" s="32">
        <v>80.260000000000005</v>
      </c>
      <c r="CE1417" s="7">
        <f t="shared" si="135"/>
        <v>69.219731857979909</v>
      </c>
      <c r="CF1417" s="131"/>
      <c r="CG1417" s="7">
        <f t="shared" si="136"/>
        <v>7.4149999605087231</v>
      </c>
      <c r="CH1417" s="7">
        <f t="shared" si="137"/>
        <v>76.634731818488632</v>
      </c>
    </row>
    <row r="1418" spans="26:86" x14ac:dyDescent="0.5">
      <c r="Z1418" s="31">
        <v>45155</v>
      </c>
      <c r="AA1418" s="32">
        <v>79.2</v>
      </c>
      <c r="AB1418" s="7">
        <f t="shared" si="134"/>
        <v>68.386169154228853</v>
      </c>
      <c r="CC1418" s="31">
        <v>45155</v>
      </c>
      <c r="CD1418" s="32">
        <v>79.2</v>
      </c>
      <c r="CE1418" s="7">
        <f t="shared" si="135"/>
        <v>69.319038008646785</v>
      </c>
      <c r="CF1418" s="131"/>
      <c r="CG1418" s="7">
        <f t="shared" si="136"/>
        <v>7.4488191732974087</v>
      </c>
      <c r="CH1418" s="7">
        <f t="shared" si="137"/>
        <v>76.767857181944194</v>
      </c>
    </row>
    <row r="1419" spans="26:86" x14ac:dyDescent="0.5">
      <c r="Z1419" s="31">
        <v>45156</v>
      </c>
      <c r="AA1419" s="32">
        <v>81.16</v>
      </c>
      <c r="AB1419" s="7">
        <f t="shared" si="134"/>
        <v>68.513184079601984</v>
      </c>
      <c r="CC1419" s="31">
        <v>45156</v>
      </c>
      <c r="CD1419" s="32">
        <v>81.16</v>
      </c>
      <c r="CE1419" s="7">
        <f t="shared" si="135"/>
        <v>69.436858525973676</v>
      </c>
      <c r="CF1419" s="131"/>
      <c r="CG1419" s="7">
        <f t="shared" si="136"/>
        <v>7.5005405339650579</v>
      </c>
      <c r="CH1419" s="7">
        <f t="shared" si="137"/>
        <v>76.937399059938741</v>
      </c>
    </row>
    <row r="1420" spans="26:86" x14ac:dyDescent="0.5">
      <c r="Z1420" s="31">
        <v>45159</v>
      </c>
      <c r="AA1420" s="32">
        <v>81.55</v>
      </c>
      <c r="AB1420" s="7">
        <f t="shared" ref="AB1420:AB1483" si="138">AVERAGE(AA1220:AA1420)</f>
        <v>68.643482587064668</v>
      </c>
      <c r="CC1420" s="31">
        <v>45159</v>
      </c>
      <c r="CD1420" s="32">
        <v>81.55</v>
      </c>
      <c r="CE1420" s="7">
        <f t="shared" si="135"/>
        <v>69.557387296859503</v>
      </c>
      <c r="CF1420" s="131"/>
      <c r="CG1420" s="7">
        <f t="shared" si="136"/>
        <v>7.5543313486811599</v>
      </c>
      <c r="CH1420" s="7">
        <f t="shared" si="137"/>
        <v>77.111718645540662</v>
      </c>
    </row>
    <row r="1421" spans="26:86" x14ac:dyDescent="0.5">
      <c r="Z1421" s="31">
        <v>45160</v>
      </c>
      <c r="AA1421" s="32">
        <v>81.53</v>
      </c>
      <c r="AB1421" s="7">
        <f t="shared" si="138"/>
        <v>68.764676616915423</v>
      </c>
      <c r="CC1421" s="31">
        <v>45160</v>
      </c>
      <c r="CD1421" s="32">
        <v>81.53</v>
      </c>
      <c r="CE1421" s="7">
        <f t="shared" ref="CE1421:CE1484" si="139">CD1421*$CE$1+CE1420*(1-$CE$1)</f>
        <v>69.676517771517624</v>
      </c>
      <c r="CF1421" s="131"/>
      <c r="CG1421" s="7">
        <f t="shared" si="136"/>
        <v>7.6061820156901518</v>
      </c>
      <c r="CH1421" s="7">
        <f t="shared" si="137"/>
        <v>77.282699787207775</v>
      </c>
    </row>
    <row r="1422" spans="26:86" x14ac:dyDescent="0.5">
      <c r="Z1422" s="31">
        <v>45161</v>
      </c>
      <c r="AA1422" s="32">
        <v>83.06</v>
      </c>
      <c r="AB1422" s="7">
        <f t="shared" si="138"/>
        <v>68.882238805970147</v>
      </c>
      <c r="CC1422" s="31">
        <v>45161</v>
      </c>
      <c r="CD1422" s="32">
        <v>83.06</v>
      </c>
      <c r="CE1422" s="7">
        <f t="shared" si="139"/>
        <v>69.809686748915453</v>
      </c>
      <c r="CF1422" s="131"/>
      <c r="CG1422" s="7">
        <f t="shared" si="136"/>
        <v>7.6715708632358144</v>
      </c>
      <c r="CH1422" s="7">
        <f t="shared" si="137"/>
        <v>77.481257612151268</v>
      </c>
    </row>
    <row r="1423" spans="26:86" x14ac:dyDescent="0.5">
      <c r="Z1423" s="31">
        <v>45162</v>
      </c>
      <c r="AA1423" s="32">
        <v>82.52</v>
      </c>
      <c r="AB1423" s="7">
        <f t="shared" si="138"/>
        <v>68.991641791044771</v>
      </c>
      <c r="CC1423" s="31">
        <v>45162</v>
      </c>
      <c r="CD1423" s="32">
        <v>82.52</v>
      </c>
      <c r="CE1423" s="7">
        <f t="shared" si="139"/>
        <v>69.936157527533211</v>
      </c>
      <c r="CF1423" s="131"/>
      <c r="CG1423" s="7">
        <f t="shared" si="136"/>
        <v>7.7298473542379966</v>
      </c>
      <c r="CH1423" s="7">
        <f t="shared" si="137"/>
        <v>77.666004881771215</v>
      </c>
    </row>
    <row r="1424" spans="26:86" x14ac:dyDescent="0.5">
      <c r="Z1424" s="31">
        <v>45163</v>
      </c>
      <c r="AA1424" s="32">
        <v>83.15</v>
      </c>
      <c r="AB1424" s="7">
        <f t="shared" si="138"/>
        <v>69.093980099502474</v>
      </c>
      <c r="CC1424" s="31">
        <v>45163</v>
      </c>
      <c r="CD1424" s="32">
        <v>83.15</v>
      </c>
      <c r="CE1424" s="7">
        <f t="shared" si="139"/>
        <v>70.067638547159746</v>
      </c>
      <c r="CF1424" s="131"/>
      <c r="CG1424" s="7">
        <f t="shared" si="136"/>
        <v>7.7927943447480459</v>
      </c>
      <c r="CH1424" s="7">
        <f t="shared" si="137"/>
        <v>77.860432891907791</v>
      </c>
    </row>
    <row r="1425" spans="26:86" x14ac:dyDescent="0.5">
      <c r="Z1425" s="31">
        <v>45166</v>
      </c>
      <c r="AA1425" s="32">
        <v>83.64</v>
      </c>
      <c r="AB1425" s="7">
        <f t="shared" si="138"/>
        <v>69.195920398009932</v>
      </c>
      <c r="CC1425" s="31">
        <v>45166</v>
      </c>
      <c r="CD1425" s="32">
        <v>83.64</v>
      </c>
      <c r="CE1425" s="7">
        <f t="shared" si="139"/>
        <v>70.202686919824828</v>
      </c>
      <c r="CF1425" s="131"/>
      <c r="CG1425" s="7">
        <f t="shared" si="136"/>
        <v>7.8589762876061755</v>
      </c>
      <c r="CH1425" s="7">
        <f t="shared" si="137"/>
        <v>78.061663207430996</v>
      </c>
    </row>
    <row r="1426" spans="26:86" x14ac:dyDescent="0.5">
      <c r="Z1426" s="31">
        <v>45167</v>
      </c>
      <c r="AA1426" s="32">
        <v>84.96</v>
      </c>
      <c r="AB1426" s="7">
        <f t="shared" si="138"/>
        <v>69.301641791044759</v>
      </c>
      <c r="CC1426" s="31">
        <v>45167</v>
      </c>
      <c r="CD1426" s="32">
        <v>84.96</v>
      </c>
      <c r="CE1426" s="7">
        <f t="shared" si="139"/>
        <v>70.34952585594597</v>
      </c>
      <c r="CF1426" s="131"/>
      <c r="CG1426" s="7">
        <f t="shared" si="136"/>
        <v>7.9365820778683585</v>
      </c>
      <c r="CH1426" s="7">
        <f t="shared" si="137"/>
        <v>78.286107933814321</v>
      </c>
    </row>
    <row r="1427" spans="26:86" x14ac:dyDescent="0.5">
      <c r="Z1427" s="31">
        <v>45168</v>
      </c>
      <c r="AA1427" s="32">
        <v>85.1</v>
      </c>
      <c r="AB1427" s="7">
        <f t="shared" si="138"/>
        <v>69.421492537313426</v>
      </c>
      <c r="CC1427" s="31">
        <v>45168</v>
      </c>
      <c r="CD1427" s="32">
        <v>85.1</v>
      </c>
      <c r="CE1427" s="7">
        <f t="shared" si="139"/>
        <v>70.496296742951472</v>
      </c>
      <c r="CF1427" s="131"/>
      <c r="CG1427" s="7">
        <f t="shared" si="136"/>
        <v>8.0136161612993675</v>
      </c>
      <c r="CH1427" s="7">
        <f t="shared" si="137"/>
        <v>78.509912904250839</v>
      </c>
    </row>
    <row r="1428" spans="26:86" x14ac:dyDescent="0.5">
      <c r="Z1428" s="31">
        <v>45169</v>
      </c>
      <c r="AA1428" s="32">
        <v>87.34</v>
      </c>
      <c r="AB1428" s="7">
        <f t="shared" si="138"/>
        <v>69.536467661691532</v>
      </c>
      <c r="CC1428" s="31">
        <v>45169</v>
      </c>
      <c r="CD1428" s="32">
        <v>87.34</v>
      </c>
      <c r="CE1428" s="7">
        <f t="shared" si="139"/>
        <v>70.663895780335039</v>
      </c>
      <c r="CF1428" s="131"/>
      <c r="CG1428" s="7">
        <f t="shared" ref="CG1428:CG1491" si="140">CE1428-AVERAGE(CE1228:CE1428)</f>
        <v>8.1110282625631385</v>
      </c>
      <c r="CH1428" s="7">
        <f t="shared" ref="CH1428:CH1491" si="141">CE1428+CG1428</f>
        <v>78.774924042898178</v>
      </c>
    </row>
    <row r="1429" spans="26:86" x14ac:dyDescent="0.5">
      <c r="Z1429" s="31">
        <v>45170</v>
      </c>
      <c r="AA1429" s="32">
        <v>86.44</v>
      </c>
      <c r="AB1429" s="7">
        <f t="shared" si="138"/>
        <v>69.642039800995008</v>
      </c>
      <c r="CC1429" s="31">
        <v>45170</v>
      </c>
      <c r="CD1429" s="32">
        <v>86.44</v>
      </c>
      <c r="CE1429" s="7">
        <f t="shared" si="139"/>
        <v>70.820871941724732</v>
      </c>
      <c r="CF1429" s="131"/>
      <c r="CG1429" s="7">
        <f t="shared" si="140"/>
        <v>8.1974653962590693</v>
      </c>
      <c r="CH1429" s="7">
        <f t="shared" si="141"/>
        <v>79.018337337983809</v>
      </c>
    </row>
    <row r="1430" spans="26:86" x14ac:dyDescent="0.5">
      <c r="Z1430" s="31">
        <v>45174</v>
      </c>
      <c r="AA1430" s="32">
        <v>88.77</v>
      </c>
      <c r="AB1430" s="7">
        <f t="shared" si="138"/>
        <v>69.772388059701484</v>
      </c>
      <c r="CC1430" s="31">
        <v>45174</v>
      </c>
      <c r="CD1430" s="32">
        <v>88.77</v>
      </c>
      <c r="CE1430" s="7">
        <f t="shared" si="139"/>
        <v>70.999470230861803</v>
      </c>
      <c r="CF1430" s="131"/>
      <c r="CG1430" s="7">
        <f t="shared" si="140"/>
        <v>8.3049295409758841</v>
      </c>
      <c r="CH1430" s="7">
        <f t="shared" si="141"/>
        <v>79.304399771837694</v>
      </c>
    </row>
    <row r="1431" spans="26:86" x14ac:dyDescent="0.5">
      <c r="Z1431" s="31">
        <v>45175</v>
      </c>
      <c r="AA1431" s="32">
        <v>87.06</v>
      </c>
      <c r="AB1431" s="7">
        <f t="shared" si="138"/>
        <v>69.884427860696505</v>
      </c>
      <c r="CC1431" s="31">
        <v>45175</v>
      </c>
      <c r="CD1431" s="32">
        <v>87.06</v>
      </c>
      <c r="CE1431" s="7">
        <f t="shared" si="139"/>
        <v>71.159276497221384</v>
      </c>
      <c r="CF1431" s="131"/>
      <c r="CG1431" s="7">
        <f t="shared" si="140"/>
        <v>8.3931946414567591</v>
      </c>
      <c r="CH1431" s="7">
        <f t="shared" si="141"/>
        <v>79.552471138678143</v>
      </c>
    </row>
    <row r="1432" spans="26:86" x14ac:dyDescent="0.5">
      <c r="Z1432" s="31">
        <v>45176</v>
      </c>
      <c r="AA1432" s="32">
        <v>87.12</v>
      </c>
      <c r="AB1432" s="7">
        <f t="shared" si="138"/>
        <v>70.007611940298489</v>
      </c>
      <c r="CC1432" s="31">
        <v>45176</v>
      </c>
      <c r="CD1432" s="32">
        <v>87.12</v>
      </c>
      <c r="CE1432" s="7">
        <f t="shared" si="139"/>
        <v>71.318089666403267</v>
      </c>
      <c r="CF1432" s="131"/>
      <c r="CG1432" s="7">
        <f t="shared" si="140"/>
        <v>8.4799527849218777</v>
      </c>
      <c r="CH1432" s="7">
        <f t="shared" si="141"/>
        <v>79.798042451325145</v>
      </c>
    </row>
    <row r="1433" spans="26:86" x14ac:dyDescent="0.5">
      <c r="Z1433" s="31">
        <v>45177</v>
      </c>
      <c r="AA1433" s="32">
        <v>87.86</v>
      </c>
      <c r="AB1433" s="7">
        <f t="shared" si="138"/>
        <v>70.138308457711446</v>
      </c>
      <c r="CC1433" s="31">
        <v>45177</v>
      </c>
      <c r="CD1433" s="32">
        <v>87.86</v>
      </c>
      <c r="CE1433" s="7">
        <f t="shared" si="139"/>
        <v>71.482685789125625</v>
      </c>
      <c r="CF1433" s="131"/>
      <c r="CG1433" s="7">
        <f t="shared" si="140"/>
        <v>8.5719103844976701</v>
      </c>
      <c r="CH1433" s="7">
        <f t="shared" si="141"/>
        <v>80.054596173623295</v>
      </c>
    </row>
    <row r="1434" spans="26:86" x14ac:dyDescent="0.5">
      <c r="Z1434" s="31">
        <v>45180</v>
      </c>
      <c r="AA1434" s="32">
        <v>88.6</v>
      </c>
      <c r="AB1434" s="7">
        <f t="shared" si="138"/>
        <v>70.270945273631838</v>
      </c>
      <c r="CC1434" s="31">
        <v>45180</v>
      </c>
      <c r="CD1434" s="32">
        <v>88.6</v>
      </c>
      <c r="CE1434" s="7">
        <f t="shared" si="139"/>
        <v>71.653007323562193</v>
      </c>
      <c r="CF1434" s="131"/>
      <c r="CG1434" s="7">
        <f t="shared" si="140"/>
        <v>8.6689963978496181</v>
      </c>
      <c r="CH1434" s="7">
        <f t="shared" si="141"/>
        <v>80.322003721411818</v>
      </c>
    </row>
    <row r="1435" spans="26:86" x14ac:dyDescent="0.5">
      <c r="Z1435" s="31">
        <v>45181</v>
      </c>
      <c r="AA1435" s="32">
        <v>90.16</v>
      </c>
      <c r="AB1435" s="7">
        <f t="shared" si="138"/>
        <v>70.407860696517417</v>
      </c>
      <c r="CC1435" s="31">
        <v>45181</v>
      </c>
      <c r="CD1435" s="32">
        <v>90.16</v>
      </c>
      <c r="CE1435" s="7">
        <f t="shared" si="139"/>
        <v>71.837156504422282</v>
      </c>
      <c r="CF1435" s="131"/>
      <c r="CG1435" s="7">
        <f t="shared" si="140"/>
        <v>8.7792764267613919</v>
      </c>
      <c r="CH1435" s="7">
        <f t="shared" si="141"/>
        <v>80.616432931183681</v>
      </c>
    </row>
    <row r="1436" spans="26:86" x14ac:dyDescent="0.5">
      <c r="Z1436" s="31">
        <v>45182</v>
      </c>
      <c r="AA1436" s="32">
        <v>90.6</v>
      </c>
      <c r="AB1436" s="7">
        <f t="shared" si="138"/>
        <v>70.536417910447767</v>
      </c>
      <c r="CC1436" s="31">
        <v>45182</v>
      </c>
      <c r="CD1436" s="32">
        <v>90.6</v>
      </c>
      <c r="CE1436" s="7">
        <f t="shared" si="139"/>
        <v>72.023851464577291</v>
      </c>
      <c r="CF1436" s="131"/>
      <c r="CG1436" s="7">
        <f t="shared" si="140"/>
        <v>8.8915580751473797</v>
      </c>
      <c r="CH1436" s="7">
        <f t="shared" si="141"/>
        <v>80.915409539724664</v>
      </c>
    </row>
    <row r="1437" spans="26:86" x14ac:dyDescent="0.5">
      <c r="Z1437" s="31">
        <v>45183</v>
      </c>
      <c r="AA1437" s="32">
        <v>91.17</v>
      </c>
      <c r="AB1437" s="7">
        <f t="shared" si="138"/>
        <v>70.665024875621896</v>
      </c>
      <c r="CC1437" s="31">
        <v>45183</v>
      </c>
      <c r="CD1437" s="32">
        <v>91.17</v>
      </c>
      <c r="CE1437" s="7">
        <f t="shared" si="139"/>
        <v>72.214360405228277</v>
      </c>
      <c r="CF1437" s="131"/>
      <c r="CG1437" s="7">
        <f t="shared" si="140"/>
        <v>9.0071144636969436</v>
      </c>
      <c r="CH1437" s="7">
        <f t="shared" si="141"/>
        <v>81.221474868925213</v>
      </c>
    </row>
    <row r="1438" spans="26:86" x14ac:dyDescent="0.5">
      <c r="Z1438" s="31">
        <v>45184</v>
      </c>
      <c r="AA1438" s="32">
        <v>91.78</v>
      </c>
      <c r="AB1438" s="7">
        <f t="shared" si="138"/>
        <v>70.790995024875627</v>
      </c>
      <c r="CC1438" s="31">
        <v>45184</v>
      </c>
      <c r="CD1438" s="32">
        <v>91.78</v>
      </c>
      <c r="CE1438" s="7">
        <f t="shared" si="139"/>
        <v>72.409043386270781</v>
      </c>
      <c r="CF1438" s="131"/>
      <c r="CG1438" s="7">
        <f t="shared" si="140"/>
        <v>9.1263372548554216</v>
      </c>
      <c r="CH1438" s="7">
        <f t="shared" si="141"/>
        <v>81.53538064112621</v>
      </c>
    </row>
    <row r="1439" spans="26:86" x14ac:dyDescent="0.5">
      <c r="Z1439" s="31">
        <v>45187</v>
      </c>
      <c r="AA1439" s="32">
        <v>92.06</v>
      </c>
      <c r="AB1439" s="7">
        <f t="shared" si="138"/>
        <v>70.925572139303483</v>
      </c>
      <c r="CC1439" s="31">
        <v>45187</v>
      </c>
      <c r="CD1439" s="32">
        <v>92.06</v>
      </c>
      <c r="CE1439" s="7">
        <f t="shared" si="139"/>
        <v>72.604575292875055</v>
      </c>
      <c r="CF1439" s="131"/>
      <c r="CG1439" s="7">
        <f t="shared" si="140"/>
        <v>9.2458207434707589</v>
      </c>
      <c r="CH1439" s="7">
        <f t="shared" si="141"/>
        <v>81.850396036345813</v>
      </c>
    </row>
    <row r="1440" spans="26:86" x14ac:dyDescent="0.5">
      <c r="Z1440" s="31">
        <v>45188</v>
      </c>
      <c r="AA1440" s="32">
        <v>91.66</v>
      </c>
      <c r="AB1440" s="7">
        <f t="shared" si="138"/>
        <v>71.053980099502482</v>
      </c>
      <c r="CC1440" s="31">
        <v>45188</v>
      </c>
      <c r="CD1440" s="32">
        <v>91.66</v>
      </c>
      <c r="CE1440" s="7">
        <f t="shared" si="139"/>
        <v>72.794181508866345</v>
      </c>
      <c r="CF1440" s="131"/>
      <c r="CG1440" s="7">
        <f t="shared" si="140"/>
        <v>9.3588575510033536</v>
      </c>
      <c r="CH1440" s="7">
        <f t="shared" si="141"/>
        <v>82.153039059869698</v>
      </c>
    </row>
    <row r="1441" spans="26:86" x14ac:dyDescent="0.5">
      <c r="Z1441" s="31">
        <v>45189</v>
      </c>
      <c r="AA1441" s="32">
        <v>92.02</v>
      </c>
      <c r="AB1441" s="7">
        <f t="shared" si="138"/>
        <v>71.166567164179099</v>
      </c>
      <c r="CC1441" s="31">
        <v>45189</v>
      </c>
      <c r="CD1441" s="32">
        <v>92.02</v>
      </c>
      <c r="CE1441" s="7">
        <f t="shared" si="139"/>
        <v>72.98548318539504</v>
      </c>
      <c r="CF1441" s="131"/>
      <c r="CG1441" s="7">
        <f t="shared" si="140"/>
        <v>9.4732314344343607</v>
      </c>
      <c r="CH1441" s="7">
        <f t="shared" si="141"/>
        <v>82.458714619829408</v>
      </c>
    </row>
    <row r="1442" spans="26:86" x14ac:dyDescent="0.5">
      <c r="Z1442" s="31">
        <v>45190</v>
      </c>
      <c r="AA1442" s="32">
        <v>90.41</v>
      </c>
      <c r="AB1442" s="7">
        <f t="shared" si="138"/>
        <v>71.271990049751238</v>
      </c>
      <c r="CC1442" s="31">
        <v>45190</v>
      </c>
      <c r="CD1442" s="32">
        <v>90.41</v>
      </c>
      <c r="CE1442" s="7">
        <f t="shared" si="139"/>
        <v>73.158861462157276</v>
      </c>
      <c r="CF1442" s="131"/>
      <c r="CG1442" s="7">
        <f t="shared" si="140"/>
        <v>9.5693983848404756</v>
      </c>
      <c r="CH1442" s="7">
        <f t="shared" si="141"/>
        <v>82.728259846997759</v>
      </c>
    </row>
    <row r="1443" spans="26:86" x14ac:dyDescent="0.5">
      <c r="Z1443" s="31">
        <v>45191</v>
      </c>
      <c r="AA1443" s="32">
        <v>90.81</v>
      </c>
      <c r="AB1443" s="7">
        <f t="shared" si="138"/>
        <v>71.384228855721375</v>
      </c>
      <c r="CC1443" s="31">
        <v>45191</v>
      </c>
      <c r="CD1443" s="32">
        <v>90.81</v>
      </c>
      <c r="CE1443" s="7">
        <f t="shared" si="139"/>
        <v>73.334494681439296</v>
      </c>
      <c r="CF1443" s="131"/>
      <c r="CG1443" s="7">
        <f t="shared" si="140"/>
        <v>9.6674717456308983</v>
      </c>
      <c r="CH1443" s="7">
        <f t="shared" si="141"/>
        <v>83.001966427070187</v>
      </c>
    </row>
    <row r="1444" spans="26:86" x14ac:dyDescent="0.5">
      <c r="Z1444" s="31">
        <v>45194</v>
      </c>
      <c r="AA1444" s="32">
        <v>92.48</v>
      </c>
      <c r="AB1444" s="7">
        <f t="shared" si="138"/>
        <v>71.523432835820884</v>
      </c>
      <c r="CC1444" s="31">
        <v>45194</v>
      </c>
      <c r="CD1444" s="32">
        <v>92.48</v>
      </c>
      <c r="CE1444" s="7">
        <f t="shared" si="139"/>
        <v>73.524997221922476</v>
      </c>
      <c r="CF1444" s="131"/>
      <c r="CG1444" s="7">
        <f t="shared" si="140"/>
        <v>9.7798010532781277</v>
      </c>
      <c r="CH1444" s="7">
        <f t="shared" si="141"/>
        <v>83.304798275200596</v>
      </c>
    </row>
    <row r="1445" spans="26:86" x14ac:dyDescent="0.5">
      <c r="Z1445" s="31">
        <v>45195</v>
      </c>
      <c r="AA1445" s="32">
        <v>89.88</v>
      </c>
      <c r="AB1445" s="7">
        <f t="shared" si="138"/>
        <v>71.655970149253719</v>
      </c>
      <c r="CC1445" s="31">
        <v>45195</v>
      </c>
      <c r="CD1445" s="32">
        <v>89.88</v>
      </c>
      <c r="CE1445" s="7">
        <f t="shared" si="139"/>
        <v>73.687733567972998</v>
      </c>
      <c r="CF1445" s="131"/>
      <c r="CG1445" s="7">
        <f t="shared" si="140"/>
        <v>9.863823230367359</v>
      </c>
      <c r="CH1445" s="7">
        <f t="shared" si="141"/>
        <v>83.551556798340357</v>
      </c>
    </row>
    <row r="1446" spans="26:86" x14ac:dyDescent="0.5">
      <c r="Z1446" s="31">
        <v>45196</v>
      </c>
      <c r="AA1446" s="32">
        <v>89.55</v>
      </c>
      <c r="AB1446" s="7">
        <f t="shared" si="138"/>
        <v>71.796069651741277</v>
      </c>
      <c r="CC1446" s="31">
        <v>45196</v>
      </c>
      <c r="CD1446" s="32">
        <v>89.55</v>
      </c>
      <c r="CE1446" s="7">
        <f t="shared" si="139"/>
        <v>73.845567064809089</v>
      </c>
      <c r="CF1446" s="131"/>
      <c r="CG1446" s="7">
        <f t="shared" si="140"/>
        <v>9.9423317589035918</v>
      </c>
      <c r="CH1446" s="7">
        <f t="shared" si="141"/>
        <v>83.78789882371268</v>
      </c>
    </row>
    <row r="1447" spans="26:86" x14ac:dyDescent="0.5">
      <c r="Z1447" s="31">
        <v>45197</v>
      </c>
      <c r="AA1447" s="32">
        <v>91.1</v>
      </c>
      <c r="AB1447" s="7">
        <f t="shared" si="138"/>
        <v>71.936716417910446</v>
      </c>
      <c r="CC1447" s="31">
        <v>45197</v>
      </c>
      <c r="CD1447" s="32">
        <v>91.1</v>
      </c>
      <c r="CE1447" s="7">
        <f t="shared" si="139"/>
        <v>74.017252964661736</v>
      </c>
      <c r="CF1447" s="131"/>
      <c r="CG1447" s="7">
        <f t="shared" si="140"/>
        <v>10.034082523313401</v>
      </c>
      <c r="CH1447" s="7">
        <f t="shared" si="141"/>
        <v>84.051335487975138</v>
      </c>
    </row>
    <row r="1448" spans="26:86" x14ac:dyDescent="0.5">
      <c r="Z1448" s="31">
        <v>45198</v>
      </c>
      <c r="AA1448" s="32">
        <v>89.76</v>
      </c>
      <c r="AB1448" s="7">
        <f t="shared" si="138"/>
        <v>72.070447761194018</v>
      </c>
      <c r="CC1448" s="31">
        <v>45198</v>
      </c>
      <c r="CD1448" s="32">
        <v>89.76</v>
      </c>
      <c r="CE1448" s="7">
        <f t="shared" si="139"/>
        <v>74.173897213769592</v>
      </c>
      <c r="CF1448" s="131"/>
      <c r="CG1448" s="7">
        <f t="shared" si="140"/>
        <v>10.11025635132826</v>
      </c>
      <c r="CH1448" s="7">
        <f t="shared" si="141"/>
        <v>84.284153565097853</v>
      </c>
    </row>
    <row r="1449" spans="26:86" x14ac:dyDescent="0.5">
      <c r="Z1449" s="31">
        <v>45201</v>
      </c>
      <c r="AA1449" s="32">
        <v>89.6</v>
      </c>
      <c r="AB1449" s="7">
        <f t="shared" si="138"/>
        <v>72.197462686567164</v>
      </c>
      <c r="CC1449" s="31">
        <v>45201</v>
      </c>
      <c r="CD1449" s="32">
        <v>89.6</v>
      </c>
      <c r="CE1449" s="7">
        <f t="shared" si="139"/>
        <v>74.327390773831596</v>
      </c>
      <c r="CF1449" s="131"/>
      <c r="CG1449" s="7">
        <f t="shared" si="140"/>
        <v>10.182816360901441</v>
      </c>
      <c r="CH1449" s="7">
        <f t="shared" si="141"/>
        <v>84.510207134733037</v>
      </c>
    </row>
    <row r="1450" spans="26:86" x14ac:dyDescent="0.5">
      <c r="Z1450" s="31">
        <v>45202</v>
      </c>
      <c r="AA1450" s="32">
        <v>86.56</v>
      </c>
      <c r="AB1450" s="7">
        <f t="shared" si="138"/>
        <v>72.302537313432822</v>
      </c>
      <c r="CC1450" s="31">
        <v>45202</v>
      </c>
      <c r="CD1450" s="32">
        <v>86.56</v>
      </c>
      <c r="CE1450" s="7">
        <f t="shared" si="139"/>
        <v>74.449108278569597</v>
      </c>
      <c r="CF1450" s="131"/>
      <c r="CG1450" s="7">
        <f t="shared" si="140"/>
        <v>10.223360105435432</v>
      </c>
      <c r="CH1450" s="7">
        <f t="shared" si="141"/>
        <v>84.672468384005029</v>
      </c>
    </row>
    <row r="1451" spans="26:86" x14ac:dyDescent="0.5">
      <c r="Z1451" s="31">
        <v>45203</v>
      </c>
      <c r="AA1451" s="32">
        <v>87.97</v>
      </c>
      <c r="AB1451" s="7">
        <f t="shared" si="138"/>
        <v>72.411442786069642</v>
      </c>
      <c r="CC1451" s="31">
        <v>45203</v>
      </c>
      <c r="CD1451" s="32">
        <v>87.97</v>
      </c>
      <c r="CE1451" s="7">
        <f t="shared" si="139"/>
        <v>74.583644514603733</v>
      </c>
      <c r="CF1451" s="131"/>
      <c r="CG1451" s="7">
        <f t="shared" si="140"/>
        <v>10.276446643828422</v>
      </c>
      <c r="CH1451" s="7">
        <f t="shared" si="141"/>
        <v>84.860091158432155</v>
      </c>
    </row>
    <row r="1452" spans="26:86" x14ac:dyDescent="0.5">
      <c r="Z1452" s="31">
        <v>45204</v>
      </c>
      <c r="AA1452" s="32">
        <v>88.58</v>
      </c>
      <c r="AB1452" s="7">
        <f t="shared" si="138"/>
        <v>72.533432835820889</v>
      </c>
      <c r="CC1452" s="31">
        <v>45204</v>
      </c>
      <c r="CD1452" s="32">
        <v>88.58</v>
      </c>
      <c r="CE1452" s="7">
        <f t="shared" si="139"/>
        <v>74.722911733363901</v>
      </c>
      <c r="CF1452" s="131"/>
      <c r="CG1452" s="7">
        <f t="shared" si="140"/>
        <v>10.333860778359281</v>
      </c>
      <c r="CH1452" s="7">
        <f t="shared" si="141"/>
        <v>85.056772511723182</v>
      </c>
    </row>
    <row r="1453" spans="26:86" x14ac:dyDescent="0.5">
      <c r="Z1453" s="31">
        <v>45205</v>
      </c>
      <c r="AA1453" s="32">
        <v>90.57</v>
      </c>
      <c r="AB1453" s="7">
        <f t="shared" si="138"/>
        <v>72.673034825870644</v>
      </c>
      <c r="CC1453" s="31">
        <v>45205</v>
      </c>
      <c r="CD1453" s="32">
        <v>90.57</v>
      </c>
      <c r="CE1453" s="7">
        <f t="shared" si="139"/>
        <v>74.880594203678683</v>
      </c>
      <c r="CF1453" s="131"/>
      <c r="CG1453" s="7">
        <f t="shared" si="140"/>
        <v>10.409115548466445</v>
      </c>
      <c r="CH1453" s="7">
        <f t="shared" si="141"/>
        <v>85.289709752145129</v>
      </c>
    </row>
    <row r="1454" spans="26:86" x14ac:dyDescent="0.5">
      <c r="Z1454" s="31">
        <v>45208</v>
      </c>
      <c r="AA1454" s="32">
        <v>89.18</v>
      </c>
      <c r="AB1454" s="7">
        <f t="shared" si="138"/>
        <v>72.806616915422879</v>
      </c>
      <c r="CC1454" s="31">
        <v>45208</v>
      </c>
      <c r="CD1454" s="32">
        <v>89.18</v>
      </c>
      <c r="CE1454" s="7">
        <f t="shared" si="139"/>
        <v>75.022876848418207</v>
      </c>
      <c r="CF1454" s="131"/>
      <c r="CG1454" s="7">
        <f t="shared" si="140"/>
        <v>10.468461494099387</v>
      </c>
      <c r="CH1454" s="7">
        <f t="shared" si="141"/>
        <v>85.491338342517594</v>
      </c>
    </row>
    <row r="1455" spans="26:86" x14ac:dyDescent="0.5">
      <c r="Z1455" s="31">
        <v>45209</v>
      </c>
      <c r="AA1455" s="32">
        <v>89.79</v>
      </c>
      <c r="AB1455" s="7">
        <f t="shared" si="138"/>
        <v>72.941393034825865</v>
      </c>
      <c r="CC1455" s="31">
        <v>45209</v>
      </c>
      <c r="CD1455" s="32">
        <v>89.79</v>
      </c>
      <c r="CE1455" s="7">
        <f t="shared" si="139"/>
        <v>75.169813397190168</v>
      </c>
      <c r="CF1455" s="131"/>
      <c r="CG1455" s="7">
        <f t="shared" si="140"/>
        <v>10.531945528637436</v>
      </c>
      <c r="CH1455" s="7">
        <f t="shared" si="141"/>
        <v>85.701758925827605</v>
      </c>
    </row>
    <row r="1456" spans="26:86" x14ac:dyDescent="0.5">
      <c r="Z1456" s="31">
        <v>45210</v>
      </c>
      <c r="AA1456" s="32">
        <v>89.29</v>
      </c>
      <c r="AB1456" s="7">
        <f t="shared" si="138"/>
        <v>73.064527363184069</v>
      </c>
      <c r="CC1456" s="31">
        <v>45210</v>
      </c>
      <c r="CD1456" s="32">
        <v>89.29</v>
      </c>
      <c r="CE1456" s="7">
        <f t="shared" si="139"/>
        <v>75.310312766372363</v>
      </c>
      <c r="CF1456" s="131"/>
      <c r="CG1456" s="7">
        <f t="shared" si="140"/>
        <v>10.588597539664093</v>
      </c>
      <c r="CH1456" s="7">
        <f t="shared" si="141"/>
        <v>85.898910306036456</v>
      </c>
    </row>
    <row r="1457" spans="26:86" x14ac:dyDescent="0.5">
      <c r="Z1457" s="31">
        <v>45211</v>
      </c>
      <c r="AA1457" s="32">
        <v>87.95</v>
      </c>
      <c r="AB1457" s="7">
        <f t="shared" si="138"/>
        <v>73.184825870646776</v>
      </c>
      <c r="CC1457" s="31">
        <v>45211</v>
      </c>
      <c r="CD1457" s="32">
        <v>87.95</v>
      </c>
      <c r="CE1457" s="7">
        <f t="shared" si="139"/>
        <v>75.436080798547763</v>
      </c>
      <c r="CF1457" s="131"/>
      <c r="CG1457" s="7">
        <f t="shared" si="140"/>
        <v>10.630155515680897</v>
      </c>
      <c r="CH1457" s="7">
        <f t="shared" si="141"/>
        <v>86.066236314228661</v>
      </c>
    </row>
    <row r="1458" spans="26:86" x14ac:dyDescent="0.5">
      <c r="Z1458" s="31">
        <v>45212</v>
      </c>
      <c r="AA1458" s="32">
        <v>87.56</v>
      </c>
      <c r="AB1458" s="7">
        <f t="shared" si="138"/>
        <v>73.300796019900488</v>
      </c>
      <c r="CC1458" s="31">
        <v>45212</v>
      </c>
      <c r="CD1458" s="32">
        <v>87.56</v>
      </c>
      <c r="CE1458" s="7">
        <f t="shared" si="139"/>
        <v>75.556716810502508</v>
      </c>
      <c r="CF1458" s="131"/>
      <c r="CG1458" s="7">
        <f t="shared" si="140"/>
        <v>10.666265450650229</v>
      </c>
      <c r="CH1458" s="7">
        <f t="shared" si="141"/>
        <v>86.222982261152737</v>
      </c>
    </row>
    <row r="1459" spans="26:86" x14ac:dyDescent="0.5">
      <c r="Z1459" s="31">
        <v>45215</v>
      </c>
      <c r="AA1459" s="32">
        <v>87.25</v>
      </c>
      <c r="AB1459" s="7">
        <f t="shared" si="138"/>
        <v>73.419402985074626</v>
      </c>
      <c r="CC1459" s="31">
        <v>45215</v>
      </c>
      <c r="CD1459" s="32">
        <v>87.25</v>
      </c>
      <c r="CE1459" s="7">
        <f t="shared" si="139"/>
        <v>75.673067887014923</v>
      </c>
      <c r="CF1459" s="131"/>
      <c r="CG1459" s="7">
        <f t="shared" si="140"/>
        <v>10.697751336861913</v>
      </c>
      <c r="CH1459" s="7">
        <f t="shared" si="141"/>
        <v>86.370819223876836</v>
      </c>
    </row>
    <row r="1460" spans="26:86" x14ac:dyDescent="0.5">
      <c r="Z1460" s="31">
        <v>45216</v>
      </c>
      <c r="AA1460" s="32">
        <v>88.11</v>
      </c>
      <c r="AB1460" s="7">
        <f t="shared" si="138"/>
        <v>73.546716417910446</v>
      </c>
      <c r="CC1460" s="31">
        <v>45216</v>
      </c>
      <c r="CD1460" s="32">
        <v>88.11</v>
      </c>
      <c r="CE1460" s="7">
        <f t="shared" si="139"/>
        <v>75.796818455303338</v>
      </c>
      <c r="CF1460" s="131"/>
      <c r="CG1460" s="7">
        <f t="shared" si="140"/>
        <v>10.736214344277116</v>
      </c>
      <c r="CH1460" s="7">
        <f t="shared" si="141"/>
        <v>86.533032799580454</v>
      </c>
    </row>
    <row r="1461" spans="26:86" x14ac:dyDescent="0.5">
      <c r="Z1461" s="31">
        <v>45217</v>
      </c>
      <c r="AA1461" s="32">
        <v>87.25</v>
      </c>
      <c r="AB1461" s="7">
        <f t="shared" si="138"/>
        <v>73.664527363184078</v>
      </c>
      <c r="CC1461" s="31">
        <v>45217</v>
      </c>
      <c r="CD1461" s="32">
        <v>87.25</v>
      </c>
      <c r="CE1461" s="7">
        <f t="shared" si="139"/>
        <v>75.910780460723203</v>
      </c>
      <c r="CF1461" s="131"/>
      <c r="CG1461" s="7">
        <f t="shared" si="140"/>
        <v>10.7645651730586</v>
      </c>
      <c r="CH1461" s="7">
        <f t="shared" si="141"/>
        <v>86.675345633781802</v>
      </c>
    </row>
    <row r="1462" spans="26:86" x14ac:dyDescent="0.5">
      <c r="Z1462" s="31">
        <v>45218</v>
      </c>
      <c r="AA1462" s="32">
        <v>83.38</v>
      </c>
      <c r="AB1462" s="7">
        <f t="shared" si="138"/>
        <v>73.761990049751248</v>
      </c>
      <c r="CC1462" s="31">
        <v>45218</v>
      </c>
      <c r="CD1462" s="32">
        <v>83.38</v>
      </c>
      <c r="CE1462" s="7">
        <f t="shared" si="139"/>
        <v>75.985101053153826</v>
      </c>
      <c r="CF1462" s="131"/>
      <c r="CG1462" s="7">
        <f t="shared" si="140"/>
        <v>10.753156663378903</v>
      </c>
      <c r="CH1462" s="7">
        <f t="shared" si="141"/>
        <v>86.738257716532729</v>
      </c>
    </row>
    <row r="1463" spans="26:86" x14ac:dyDescent="0.5">
      <c r="Z1463" s="31">
        <v>45219</v>
      </c>
      <c r="AA1463" s="32">
        <v>82.36</v>
      </c>
      <c r="AB1463" s="7">
        <f t="shared" si="138"/>
        <v>73.859253731343301</v>
      </c>
      <c r="CC1463" s="31">
        <v>45219</v>
      </c>
      <c r="CD1463" s="32">
        <v>82.36</v>
      </c>
      <c r="CE1463" s="7">
        <f t="shared" si="139"/>
        <v>76.048532883470713</v>
      </c>
      <c r="CF1463" s="131"/>
      <c r="CG1463" s="7">
        <f t="shared" si="140"/>
        <v>10.730744619650324</v>
      </c>
      <c r="CH1463" s="7">
        <f t="shared" si="141"/>
        <v>86.779277503121037</v>
      </c>
    </row>
    <row r="1464" spans="26:86" x14ac:dyDescent="0.5">
      <c r="Z1464" s="31">
        <v>45222</v>
      </c>
      <c r="AA1464" s="32">
        <v>82.82</v>
      </c>
      <c r="AB1464" s="7">
        <f t="shared" si="138"/>
        <v>73.951094527363196</v>
      </c>
      <c r="CC1464" s="31">
        <v>45222</v>
      </c>
      <c r="CD1464" s="32">
        <v>82.82</v>
      </c>
      <c r="CE1464" s="7">
        <f t="shared" si="139"/>
        <v>76.115910665724741</v>
      </c>
      <c r="CF1464" s="131"/>
      <c r="CG1464" s="7">
        <f t="shared" si="140"/>
        <v>10.712218856993474</v>
      </c>
      <c r="CH1464" s="7">
        <f t="shared" si="141"/>
        <v>86.828129522718214</v>
      </c>
    </row>
    <row r="1465" spans="26:86" x14ac:dyDescent="0.5">
      <c r="Z1465" s="31">
        <v>45223</v>
      </c>
      <c r="AA1465" s="32">
        <v>84</v>
      </c>
      <c r="AB1465" s="7">
        <f t="shared" si="138"/>
        <v>74.055820895522388</v>
      </c>
      <c r="CC1465" s="31">
        <v>45223</v>
      </c>
      <c r="CD1465" s="32">
        <v>84</v>
      </c>
      <c r="CE1465" s="7">
        <f t="shared" si="139"/>
        <v>76.194359315817039</v>
      </c>
      <c r="CF1465" s="131"/>
      <c r="CG1465" s="7">
        <f t="shared" si="140"/>
        <v>10.704576670401266</v>
      </c>
      <c r="CH1465" s="7">
        <f t="shared" si="141"/>
        <v>86.898935986218305</v>
      </c>
    </row>
    <row r="1466" spans="26:86" x14ac:dyDescent="0.5">
      <c r="Z1466" s="31">
        <v>45224</v>
      </c>
      <c r="AA1466" s="32">
        <v>81.400000000000006</v>
      </c>
      <c r="AB1466" s="7">
        <f t="shared" si="138"/>
        <v>74.140746268656727</v>
      </c>
      <c r="CC1466" s="31">
        <v>45224</v>
      </c>
      <c r="CD1466" s="32">
        <v>81.400000000000006</v>
      </c>
      <c r="CE1466" s="7">
        <f t="shared" si="139"/>
        <v>76.246156735560163</v>
      </c>
      <c r="CF1466" s="131"/>
      <c r="CG1466" s="7">
        <f t="shared" si="140"/>
        <v>10.670294850112143</v>
      </c>
      <c r="CH1466" s="7">
        <f t="shared" si="141"/>
        <v>86.916451585672306</v>
      </c>
    </row>
    <row r="1467" spans="26:86" x14ac:dyDescent="0.5">
      <c r="Z1467" s="31">
        <v>45225</v>
      </c>
      <c r="AA1467" s="32">
        <v>81.02</v>
      </c>
      <c r="AB1467" s="7">
        <f t="shared" si="138"/>
        <v>74.218855721393041</v>
      </c>
      <c r="CC1467" s="31">
        <v>45225</v>
      </c>
      <c r="CD1467" s="32">
        <v>81.02</v>
      </c>
      <c r="CE1467" s="7">
        <f t="shared" si="139"/>
        <v>76.293657663564545</v>
      </c>
      <c r="CF1467" s="131"/>
      <c r="CG1467" s="7">
        <f t="shared" si="140"/>
        <v>10.631795839450405</v>
      </c>
      <c r="CH1467" s="7">
        <f t="shared" si="141"/>
        <v>86.92545350301495</v>
      </c>
    </row>
    <row r="1468" spans="26:86" x14ac:dyDescent="0.5">
      <c r="Z1468" s="31">
        <v>45226</v>
      </c>
      <c r="AA1468" s="32">
        <v>80.349999999999994</v>
      </c>
      <c r="AB1468" s="7">
        <f t="shared" si="138"/>
        <v>74.287661691542297</v>
      </c>
      <c r="CC1468" s="31">
        <v>45226</v>
      </c>
      <c r="CD1468" s="32">
        <v>80.349999999999994</v>
      </c>
      <c r="CE1468" s="7">
        <f t="shared" si="139"/>
        <v>76.334019278852466</v>
      </c>
      <c r="CF1468" s="131"/>
      <c r="CG1468" s="7">
        <f t="shared" si="140"/>
        <v>10.586328600336046</v>
      </c>
      <c r="CH1468" s="7">
        <f t="shared" si="141"/>
        <v>86.920347879188512</v>
      </c>
    </row>
    <row r="1469" spans="26:86" x14ac:dyDescent="0.5">
      <c r="Z1469" s="31">
        <v>45229</v>
      </c>
      <c r="AA1469" s="32">
        <v>80.16</v>
      </c>
      <c r="AB1469" s="7">
        <f t="shared" si="138"/>
        <v>74.349751243781114</v>
      </c>
      <c r="CC1469" s="31">
        <v>45229</v>
      </c>
      <c r="CD1469" s="32">
        <v>80.16</v>
      </c>
      <c r="CE1469" s="7">
        <f t="shared" si="139"/>
        <v>76.37208873876439</v>
      </c>
      <c r="CF1469" s="131"/>
      <c r="CG1469" s="7">
        <f t="shared" si="140"/>
        <v>10.538805417807524</v>
      </c>
      <c r="CH1469" s="7">
        <f t="shared" si="141"/>
        <v>86.910894156571914</v>
      </c>
    </row>
    <row r="1470" spans="26:86" x14ac:dyDescent="0.5">
      <c r="Z1470" s="31">
        <v>45230</v>
      </c>
      <c r="AA1470" s="32">
        <v>77.44</v>
      </c>
      <c r="AB1470" s="7">
        <f t="shared" si="138"/>
        <v>74.394527363184096</v>
      </c>
      <c r="CC1470" s="31">
        <v>45230</v>
      </c>
      <c r="CD1470" s="32">
        <v>77.44</v>
      </c>
      <c r="CE1470" s="7">
        <f t="shared" si="139"/>
        <v>76.382714721463259</v>
      </c>
      <c r="CF1470" s="131"/>
      <c r="CG1470" s="7">
        <f t="shared" si="140"/>
        <v>10.464244892623526</v>
      </c>
      <c r="CH1470" s="7">
        <f t="shared" si="141"/>
        <v>86.846959614086785</v>
      </c>
    </row>
    <row r="1471" spans="26:86" x14ac:dyDescent="0.5">
      <c r="Z1471" s="31">
        <v>45231</v>
      </c>
      <c r="AA1471" s="32">
        <v>83.65</v>
      </c>
      <c r="AB1471" s="7">
        <f t="shared" si="138"/>
        <v>74.463880597014949</v>
      </c>
      <c r="CC1471" s="31">
        <v>45231</v>
      </c>
      <c r="CD1471" s="32">
        <v>83.65</v>
      </c>
      <c r="CE1471" s="7">
        <f t="shared" si="139"/>
        <v>76.455026017767111</v>
      </c>
      <c r="CF1471" s="131"/>
      <c r="CG1471" s="7">
        <f t="shared" si="140"/>
        <v>10.451527226059966</v>
      </c>
      <c r="CH1471" s="7">
        <f t="shared" si="141"/>
        <v>86.906553243827076</v>
      </c>
    </row>
    <row r="1472" spans="26:86" x14ac:dyDescent="0.5">
      <c r="Z1472" s="31">
        <v>45232</v>
      </c>
      <c r="AA1472" s="32">
        <v>84.12</v>
      </c>
      <c r="AB1472" s="7">
        <f t="shared" si="138"/>
        <v>74.538656716417933</v>
      </c>
      <c r="CC1472" s="31">
        <v>45232</v>
      </c>
      <c r="CD1472" s="32">
        <v>84.12</v>
      </c>
      <c r="CE1472" s="7">
        <f t="shared" si="139"/>
        <v>76.531294415600286</v>
      </c>
      <c r="CF1472" s="131"/>
      <c r="CG1472" s="7">
        <f t="shared" si="140"/>
        <v>10.442868679368658</v>
      </c>
      <c r="CH1472" s="7">
        <f t="shared" si="141"/>
        <v>86.974163094968944</v>
      </c>
    </row>
    <row r="1473" spans="26:86" x14ac:dyDescent="0.5">
      <c r="Z1473" s="31">
        <v>45233</v>
      </c>
      <c r="AA1473" s="32">
        <v>85.03</v>
      </c>
      <c r="AB1473" s="7">
        <f t="shared" si="138"/>
        <v>74.623233830845805</v>
      </c>
      <c r="CC1473" s="31">
        <v>45233</v>
      </c>
      <c r="CD1473" s="32">
        <v>85.03</v>
      </c>
      <c r="CE1473" s="7">
        <f t="shared" si="139"/>
        <v>76.615858650270923</v>
      </c>
      <c r="CF1473" s="131"/>
      <c r="CG1473" s="7">
        <f t="shared" si="140"/>
        <v>10.442509450411265</v>
      </c>
      <c r="CH1473" s="7">
        <f t="shared" si="141"/>
        <v>87.058368100682188</v>
      </c>
    </row>
    <row r="1474" spans="26:86" x14ac:dyDescent="0.5">
      <c r="Z1474" s="31">
        <v>45236</v>
      </c>
      <c r="AA1474" s="32">
        <v>83.15</v>
      </c>
      <c r="AB1474" s="7">
        <f t="shared" si="138"/>
        <v>74.709651741293555</v>
      </c>
      <c r="CC1474" s="31">
        <v>45236</v>
      </c>
      <c r="CD1474" s="32">
        <v>83.15</v>
      </c>
      <c r="CE1474" s="7">
        <f t="shared" si="139"/>
        <v>76.680874982109032</v>
      </c>
      <c r="CF1474" s="131"/>
      <c r="CG1474" s="7">
        <f t="shared" si="140"/>
        <v>10.422587448503776</v>
      </c>
      <c r="CH1474" s="7">
        <f t="shared" si="141"/>
        <v>87.103462430612808</v>
      </c>
    </row>
    <row r="1475" spans="26:86" x14ac:dyDescent="0.5">
      <c r="Z1475" s="31">
        <v>45237</v>
      </c>
      <c r="AA1475" s="32">
        <v>84.35</v>
      </c>
      <c r="AB1475" s="7">
        <f t="shared" si="138"/>
        <v>74.795621890547281</v>
      </c>
      <c r="CC1475" s="31">
        <v>45237</v>
      </c>
      <c r="CD1475" s="32">
        <v>84.35</v>
      </c>
      <c r="CE1475" s="7">
        <f t="shared" si="139"/>
        <v>76.757184683779599</v>
      </c>
      <c r="CF1475" s="131"/>
      <c r="CG1475" s="7">
        <f t="shared" si="140"/>
        <v>10.413948549607753</v>
      </c>
      <c r="CH1475" s="7">
        <f t="shared" si="141"/>
        <v>87.171133233387351</v>
      </c>
    </row>
    <row r="1476" spans="26:86" x14ac:dyDescent="0.5">
      <c r="Z1476" s="31">
        <v>45238</v>
      </c>
      <c r="AA1476" s="32">
        <v>84.77</v>
      </c>
      <c r="AB1476" s="7">
        <f t="shared" si="138"/>
        <v>74.874875621890567</v>
      </c>
      <c r="CC1476" s="31">
        <v>45238</v>
      </c>
      <c r="CD1476" s="32">
        <v>84.77</v>
      </c>
      <c r="CE1476" s="7">
        <f t="shared" si="139"/>
        <v>76.836914189413633</v>
      </c>
      <c r="CF1476" s="131"/>
      <c r="CG1476" s="7">
        <f t="shared" si="140"/>
        <v>10.408786120040602</v>
      </c>
      <c r="CH1476" s="7">
        <f t="shared" si="141"/>
        <v>87.245700309454236</v>
      </c>
    </row>
    <row r="1477" spans="26:86" x14ac:dyDescent="0.5">
      <c r="Z1477" s="31">
        <v>45239</v>
      </c>
      <c r="AA1477" s="32">
        <v>84.25</v>
      </c>
      <c r="AB1477" s="7">
        <f t="shared" si="138"/>
        <v>74.957213930348288</v>
      </c>
      <c r="CC1477" s="31">
        <v>45239</v>
      </c>
      <c r="CD1477" s="32">
        <v>84.25</v>
      </c>
      <c r="CE1477" s="7">
        <f t="shared" si="139"/>
        <v>76.910676237280171</v>
      </c>
      <c r="CF1477" s="131"/>
      <c r="CG1477" s="7">
        <f t="shared" si="140"/>
        <v>10.397681641927292</v>
      </c>
      <c r="CH1477" s="7">
        <f t="shared" si="141"/>
        <v>87.308357879207463</v>
      </c>
    </row>
    <row r="1478" spans="26:86" x14ac:dyDescent="0.5">
      <c r="Z1478" s="31">
        <v>45240</v>
      </c>
      <c r="AA1478" s="32">
        <v>84.96</v>
      </c>
      <c r="AB1478" s="7">
        <f t="shared" si="138"/>
        <v>75.04358208955226</v>
      </c>
      <c r="CC1478" s="31">
        <v>45240</v>
      </c>
      <c r="CD1478" s="32">
        <v>84.96</v>
      </c>
      <c r="CE1478" s="7">
        <f t="shared" si="139"/>
        <v>76.99076901103858</v>
      </c>
      <c r="CF1478" s="131"/>
      <c r="CG1478" s="7">
        <f t="shared" si="140"/>
        <v>10.392892948081709</v>
      </c>
      <c r="CH1478" s="7">
        <f t="shared" si="141"/>
        <v>87.383661959120289</v>
      </c>
    </row>
    <row r="1479" spans="26:86" x14ac:dyDescent="0.5">
      <c r="Z1479" s="31">
        <v>45243</v>
      </c>
      <c r="AA1479" s="32">
        <v>85.72</v>
      </c>
      <c r="AB1479" s="7">
        <f t="shared" si="138"/>
        <v>75.119651741293552</v>
      </c>
      <c r="CC1479" s="31">
        <v>45243</v>
      </c>
      <c r="CD1479" s="32">
        <v>85.72</v>
      </c>
      <c r="CE1479" s="7">
        <f t="shared" si="139"/>
        <v>77.077627030829234</v>
      </c>
      <c r="CF1479" s="131"/>
      <c r="CG1479" s="7">
        <f t="shared" si="140"/>
        <v>10.394957180028214</v>
      </c>
      <c r="CH1479" s="7">
        <f t="shared" si="141"/>
        <v>87.472584210857448</v>
      </c>
    </row>
    <row r="1480" spans="26:86" x14ac:dyDescent="0.5">
      <c r="Z1480" s="31">
        <v>45244</v>
      </c>
      <c r="AA1480" s="32">
        <v>87.68</v>
      </c>
      <c r="AB1480" s="7">
        <f t="shared" si="138"/>
        <v>75.203532338308463</v>
      </c>
      <c r="CC1480" s="31">
        <v>45244</v>
      </c>
      <c r="CD1480" s="32">
        <v>87.68</v>
      </c>
      <c r="CE1480" s="7">
        <f t="shared" si="139"/>
        <v>77.183123279278689</v>
      </c>
      <c r="CF1480" s="131"/>
      <c r="CG1480" s="7">
        <f t="shared" si="140"/>
        <v>10.415668727109434</v>
      </c>
      <c r="CH1480" s="7">
        <f t="shared" si="141"/>
        <v>87.598792006388123</v>
      </c>
    </row>
    <row r="1481" spans="26:86" x14ac:dyDescent="0.5">
      <c r="Z1481" s="31">
        <v>45245</v>
      </c>
      <c r="AA1481" s="32">
        <v>86.97</v>
      </c>
      <c r="AB1481" s="7">
        <f t="shared" si="138"/>
        <v>75.291641791044782</v>
      </c>
      <c r="CC1481" s="31">
        <v>45245</v>
      </c>
      <c r="CD1481" s="32">
        <v>86.97</v>
      </c>
      <c r="CE1481" s="7">
        <f t="shared" si="139"/>
        <v>77.280505137196315</v>
      </c>
      <c r="CF1481" s="131"/>
      <c r="CG1481" s="7">
        <f t="shared" si="140"/>
        <v>10.428232801555666</v>
      </c>
      <c r="CH1481" s="7">
        <f t="shared" si="141"/>
        <v>87.70873793875198</v>
      </c>
    </row>
    <row r="1482" spans="26:86" x14ac:dyDescent="0.5">
      <c r="Z1482" s="31">
        <v>45246</v>
      </c>
      <c r="AA1482" s="32">
        <v>86.4</v>
      </c>
      <c r="AB1482" s="7">
        <f t="shared" si="138"/>
        <v>75.36935323383085</v>
      </c>
      <c r="CC1482" s="31">
        <v>45246</v>
      </c>
      <c r="CD1482" s="32">
        <v>86.4</v>
      </c>
      <c r="CE1482" s="7">
        <f t="shared" si="139"/>
        <v>77.371246379612273</v>
      </c>
      <c r="CF1482" s="131"/>
      <c r="CG1482" s="7">
        <f t="shared" si="140"/>
        <v>10.434226970357784</v>
      </c>
      <c r="CH1482" s="7">
        <f t="shared" si="141"/>
        <v>87.805473349970057</v>
      </c>
    </row>
    <row r="1483" spans="26:86" x14ac:dyDescent="0.5">
      <c r="Z1483" s="31">
        <v>45247</v>
      </c>
      <c r="AA1483" s="32">
        <v>86.84</v>
      </c>
      <c r="AB1483" s="7">
        <f t="shared" si="138"/>
        <v>75.440597014925373</v>
      </c>
      <c r="CC1483" s="31">
        <v>45247</v>
      </c>
      <c r="CD1483" s="32">
        <v>86.84</v>
      </c>
      <c r="CE1483" s="7">
        <f t="shared" si="139"/>
        <v>77.465462833546496</v>
      </c>
      <c r="CF1483" s="131"/>
      <c r="CG1483" s="7">
        <f t="shared" si="140"/>
        <v>10.443830711797759</v>
      </c>
      <c r="CH1483" s="7">
        <f t="shared" si="141"/>
        <v>87.909293545344255</v>
      </c>
    </row>
    <row r="1484" spans="26:86" x14ac:dyDescent="0.5">
      <c r="Z1484" s="31">
        <v>45250</v>
      </c>
      <c r="AA1484" s="32">
        <v>88.32</v>
      </c>
      <c r="AB1484" s="7">
        <f t="shared" ref="AB1484:AB1547" si="142">AVERAGE(AA1284:AA1484)</f>
        <v>75.521044776119396</v>
      </c>
      <c r="CC1484" s="31">
        <v>45250</v>
      </c>
      <c r="CD1484" s="32">
        <v>88.32</v>
      </c>
      <c r="CE1484" s="7">
        <f t="shared" si="139"/>
        <v>77.573468178486337</v>
      </c>
      <c r="CF1484" s="131"/>
      <c r="CG1484" s="7">
        <f t="shared" si="140"/>
        <v>10.46726478654486</v>
      </c>
      <c r="CH1484" s="7">
        <f t="shared" si="141"/>
        <v>88.040732965031196</v>
      </c>
    </row>
    <row r="1485" spans="26:86" x14ac:dyDescent="0.5">
      <c r="Z1485" s="31">
        <v>45251</v>
      </c>
      <c r="AA1485" s="32">
        <v>87.96</v>
      </c>
      <c r="AB1485" s="7">
        <f t="shared" si="142"/>
        <v>75.59348258706467</v>
      </c>
      <c r="CC1485" s="31">
        <v>45251</v>
      </c>
      <c r="CD1485" s="32">
        <v>87.96</v>
      </c>
      <c r="CE1485" s="7">
        <f t="shared" ref="CE1485:CE1548" si="143">CD1485*$CE$1+CE1484*(1-$CE$1)</f>
        <v>77.676816753824795</v>
      </c>
      <c r="CF1485" s="131"/>
      <c r="CG1485" s="7">
        <f t="shared" si="140"/>
        <v>10.486162822628359</v>
      </c>
      <c r="CH1485" s="7">
        <f t="shared" si="141"/>
        <v>88.162979576453154</v>
      </c>
    </row>
    <row r="1486" spans="26:86" x14ac:dyDescent="0.5">
      <c r="Z1486" s="31">
        <v>45252</v>
      </c>
      <c r="AA1486" s="32">
        <v>90.2</v>
      </c>
      <c r="AB1486" s="7">
        <f t="shared" si="142"/>
        <v>75.683333333333337</v>
      </c>
      <c r="CC1486" s="31">
        <v>45252</v>
      </c>
      <c r="CD1486" s="32">
        <v>90.2</v>
      </c>
      <c r="CE1486" s="7">
        <f t="shared" si="143"/>
        <v>77.801425542343949</v>
      </c>
      <c r="CF1486" s="131"/>
      <c r="CG1486" s="7">
        <f t="shared" si="140"/>
        <v>10.526267338489433</v>
      </c>
      <c r="CH1486" s="7">
        <f t="shared" si="141"/>
        <v>88.327692880833382</v>
      </c>
    </row>
    <row r="1487" spans="26:86" x14ac:dyDescent="0.5">
      <c r="Z1487" s="31">
        <v>45254</v>
      </c>
      <c r="AA1487" s="32">
        <v>91.14</v>
      </c>
      <c r="AB1487" s="7">
        <f t="shared" si="142"/>
        <v>75.771840796019902</v>
      </c>
      <c r="CC1487" s="31">
        <v>45254</v>
      </c>
      <c r="CD1487" s="32">
        <v>91.14</v>
      </c>
      <c r="CE1487" s="7">
        <f t="shared" si="143"/>
        <v>77.934147676250987</v>
      </c>
      <c r="CF1487" s="131"/>
      <c r="CG1487" s="7">
        <f t="shared" si="140"/>
        <v>10.574445367001786</v>
      </c>
      <c r="CH1487" s="7">
        <f t="shared" si="141"/>
        <v>88.508593043252773</v>
      </c>
    </row>
    <row r="1488" spans="26:86" x14ac:dyDescent="0.5">
      <c r="Z1488" s="31">
        <v>45257</v>
      </c>
      <c r="AA1488" s="32">
        <v>90.51</v>
      </c>
      <c r="AB1488" s="7">
        <f t="shared" si="142"/>
        <v>75.85452736318409</v>
      </c>
      <c r="CC1488" s="31">
        <v>45257</v>
      </c>
      <c r="CD1488" s="32">
        <v>90.51</v>
      </c>
      <c r="CE1488" s="7">
        <f t="shared" si="143"/>
        <v>78.059280535193764</v>
      </c>
      <c r="CF1488" s="131"/>
      <c r="CG1488" s="7">
        <f t="shared" si="140"/>
        <v>10.615052603517341</v>
      </c>
      <c r="CH1488" s="7">
        <f t="shared" si="141"/>
        <v>88.674333138711106</v>
      </c>
    </row>
    <row r="1489" spans="26:86" x14ac:dyDescent="0.5">
      <c r="Z1489" s="31">
        <v>45258</v>
      </c>
      <c r="AA1489" s="32">
        <v>90.63</v>
      </c>
      <c r="AB1489" s="7">
        <f t="shared" si="142"/>
        <v>75.965124378109465</v>
      </c>
      <c r="CC1489" s="31">
        <v>45258</v>
      </c>
      <c r="CD1489" s="32">
        <v>90.63</v>
      </c>
      <c r="CE1489" s="7">
        <f t="shared" si="143"/>
        <v>78.184362320913237</v>
      </c>
      <c r="CF1489" s="131"/>
      <c r="CG1489" s="7">
        <f t="shared" si="140"/>
        <v>10.655349349968844</v>
      </c>
      <c r="CH1489" s="7">
        <f t="shared" si="141"/>
        <v>88.839711670882082</v>
      </c>
    </row>
    <row r="1490" spans="26:86" x14ac:dyDescent="0.5">
      <c r="Z1490" s="31">
        <v>45259</v>
      </c>
      <c r="AA1490" s="32">
        <v>92.27</v>
      </c>
      <c r="AB1490" s="7">
        <f t="shared" si="142"/>
        <v>76.072636815920404</v>
      </c>
      <c r="CC1490" s="31">
        <v>45259</v>
      </c>
      <c r="CD1490" s="32">
        <v>92.27</v>
      </c>
      <c r="CE1490" s="7">
        <f t="shared" si="143"/>
        <v>78.324517919710118</v>
      </c>
      <c r="CF1490" s="131"/>
      <c r="CG1490" s="7">
        <f t="shared" si="140"/>
        <v>10.710493766228637</v>
      </c>
      <c r="CH1490" s="7">
        <f t="shared" si="141"/>
        <v>89.035011685938755</v>
      </c>
    </row>
    <row r="1491" spans="26:86" x14ac:dyDescent="0.5">
      <c r="Z1491" s="31">
        <v>45260</v>
      </c>
      <c r="AA1491" s="32">
        <v>92</v>
      </c>
      <c r="AB1491" s="7">
        <f t="shared" si="142"/>
        <v>76.176766169154234</v>
      </c>
      <c r="CC1491" s="31">
        <v>45260</v>
      </c>
      <c r="CD1491" s="32">
        <v>92</v>
      </c>
      <c r="CE1491" s="7">
        <f t="shared" si="143"/>
        <v>78.460592368270227</v>
      </c>
      <c r="CF1491" s="131"/>
      <c r="CG1491" s="7">
        <f t="shared" si="140"/>
        <v>10.761366801697477</v>
      </c>
      <c r="CH1491" s="7">
        <f t="shared" si="141"/>
        <v>89.221959169967704</v>
      </c>
    </row>
    <row r="1492" spans="26:86" x14ac:dyDescent="0.5">
      <c r="Z1492" s="31">
        <v>45261</v>
      </c>
      <c r="AA1492" s="32">
        <v>92.7</v>
      </c>
      <c r="AB1492" s="7">
        <f t="shared" si="142"/>
        <v>76.281442786069675</v>
      </c>
      <c r="CC1492" s="31">
        <v>45261</v>
      </c>
      <c r="CD1492" s="32">
        <v>92.7</v>
      </c>
      <c r="CE1492" s="7">
        <f t="shared" si="143"/>
        <v>78.602278016347142</v>
      </c>
      <c r="CF1492" s="131"/>
      <c r="CG1492" s="7">
        <f t="shared" ref="CG1492:CG1555" si="144">CE1492-AVERAGE(CE1292:CE1492)</f>
        <v>10.817657253560498</v>
      </c>
      <c r="CH1492" s="7">
        <f t="shared" ref="CH1492:CH1555" si="145">CE1492+CG1492</f>
        <v>89.41993526990764</v>
      </c>
    </row>
    <row r="1493" spans="26:86" x14ac:dyDescent="0.5">
      <c r="Z1493" s="31">
        <v>45264</v>
      </c>
      <c r="AA1493" s="32">
        <v>89.86</v>
      </c>
      <c r="AB1493" s="7">
        <f t="shared" si="142"/>
        <v>76.368159203980113</v>
      </c>
      <c r="CC1493" s="31">
        <v>45264</v>
      </c>
      <c r="CD1493" s="32">
        <v>89.86</v>
      </c>
      <c r="CE1493" s="7">
        <f t="shared" si="143"/>
        <v>78.714295150512854</v>
      </c>
      <c r="CF1493" s="131"/>
      <c r="CG1493" s="7">
        <f t="shared" si="144"/>
        <v>10.844266045027766</v>
      </c>
      <c r="CH1493" s="7">
        <f t="shared" si="145"/>
        <v>89.558561195540619</v>
      </c>
    </row>
    <row r="1494" spans="26:86" x14ac:dyDescent="0.5">
      <c r="Z1494" s="31">
        <v>45265</v>
      </c>
      <c r="AA1494" s="32">
        <v>90.73</v>
      </c>
      <c r="AB1494" s="7">
        <f t="shared" si="142"/>
        <v>76.460895522388071</v>
      </c>
      <c r="CC1494" s="31">
        <v>45265</v>
      </c>
      <c r="CD1494" s="32">
        <v>90.73</v>
      </c>
      <c r="CE1494" s="7">
        <f t="shared" si="143"/>
        <v>78.833854402746553</v>
      </c>
      <c r="CF1494" s="131"/>
      <c r="CG1494" s="7">
        <f t="shared" si="144"/>
        <v>10.87834403938183</v>
      </c>
      <c r="CH1494" s="7">
        <f t="shared" si="145"/>
        <v>89.712198442128383</v>
      </c>
    </row>
    <row r="1495" spans="26:86" x14ac:dyDescent="0.5">
      <c r="Z1495" s="31">
        <v>45266</v>
      </c>
      <c r="AA1495" s="32">
        <v>90.57</v>
      </c>
      <c r="AB1495" s="7">
        <f t="shared" si="142"/>
        <v>76.556069651741311</v>
      </c>
      <c r="CC1495" s="31">
        <v>45266</v>
      </c>
      <c r="CD1495" s="32">
        <v>90.57</v>
      </c>
      <c r="CE1495" s="7">
        <f t="shared" si="143"/>
        <v>78.950631970878433</v>
      </c>
      <c r="CF1495" s="131"/>
      <c r="CG1495" s="7">
        <f t="shared" si="144"/>
        <v>10.909543903151743</v>
      </c>
      <c r="CH1495" s="7">
        <f t="shared" si="145"/>
        <v>89.860175874030176</v>
      </c>
    </row>
    <row r="1496" spans="26:86" x14ac:dyDescent="0.5">
      <c r="Z1496" s="31">
        <v>45267</v>
      </c>
      <c r="AA1496" s="32">
        <v>90.8</v>
      </c>
      <c r="AB1496" s="7">
        <f t="shared" si="142"/>
        <v>76.662786069651744</v>
      </c>
      <c r="CC1496" s="31">
        <v>45267</v>
      </c>
      <c r="CD1496" s="32">
        <v>90.8</v>
      </c>
      <c r="CE1496" s="7">
        <f t="shared" si="143"/>
        <v>79.068536130372181</v>
      </c>
      <c r="CF1496" s="131"/>
      <c r="CG1496" s="7">
        <f t="shared" si="144"/>
        <v>10.941660022825346</v>
      </c>
      <c r="CH1496" s="7">
        <f t="shared" si="145"/>
        <v>90.010196153197526</v>
      </c>
    </row>
    <row r="1497" spans="26:86" x14ac:dyDescent="0.5">
      <c r="Z1497" s="31">
        <v>45268</v>
      </c>
      <c r="AA1497" s="32">
        <v>92.09</v>
      </c>
      <c r="AB1497" s="7">
        <f t="shared" si="142"/>
        <v>76.771343283582098</v>
      </c>
      <c r="CC1497" s="31">
        <v>45268</v>
      </c>
      <c r="CD1497" s="32">
        <v>92.09</v>
      </c>
      <c r="CE1497" s="7">
        <f t="shared" si="143"/>
        <v>79.1981029350451</v>
      </c>
      <c r="CF1497" s="131"/>
      <c r="CG1497" s="7">
        <f t="shared" si="144"/>
        <v>10.985212228731726</v>
      </c>
      <c r="CH1497" s="7">
        <f t="shared" si="145"/>
        <v>90.183315163776825</v>
      </c>
    </row>
    <row r="1498" spans="26:86" x14ac:dyDescent="0.5">
      <c r="Z1498" s="31">
        <v>45271</v>
      </c>
      <c r="AA1498" s="32">
        <v>91.94</v>
      </c>
      <c r="AB1498" s="7">
        <f t="shared" si="142"/>
        <v>76.874477611940307</v>
      </c>
      <c r="CC1498" s="31">
        <v>45271</v>
      </c>
      <c r="CD1498" s="32">
        <v>91.94</v>
      </c>
      <c r="CE1498" s="7">
        <f t="shared" si="143"/>
        <v>79.324887980467537</v>
      </c>
      <c r="CF1498" s="131"/>
      <c r="CG1498" s="7">
        <f t="shared" si="144"/>
        <v>11.025812329819587</v>
      </c>
      <c r="CH1498" s="7">
        <f t="shared" si="145"/>
        <v>90.350700310287124</v>
      </c>
    </row>
    <row r="1499" spans="26:86" x14ac:dyDescent="0.5">
      <c r="Z1499" s="31">
        <v>45272</v>
      </c>
      <c r="AA1499" s="32">
        <v>93.23</v>
      </c>
      <c r="AB1499" s="7">
        <f t="shared" si="142"/>
        <v>76.985721393034837</v>
      </c>
      <c r="CC1499" s="31">
        <v>45272</v>
      </c>
      <c r="CD1499" s="32">
        <v>93.23</v>
      </c>
      <c r="CE1499" s="7">
        <f t="shared" si="143"/>
        <v>79.46324730404497</v>
      </c>
      <c r="CF1499" s="131"/>
      <c r="CG1499" s="7">
        <f t="shared" si="144"/>
        <v>11.077737367403103</v>
      </c>
      <c r="CH1499" s="7">
        <f t="shared" si="145"/>
        <v>90.540984671448072</v>
      </c>
    </row>
    <row r="1500" spans="26:86" x14ac:dyDescent="0.5">
      <c r="Z1500" s="31">
        <v>45273</v>
      </c>
      <c r="AA1500" s="32">
        <v>92.26</v>
      </c>
      <c r="AB1500" s="7">
        <f t="shared" si="142"/>
        <v>77.094378109452748</v>
      </c>
      <c r="CC1500" s="31">
        <v>45273</v>
      </c>
      <c r="CD1500" s="32">
        <v>92.26</v>
      </c>
      <c r="CE1500" s="7">
        <f t="shared" si="143"/>
        <v>79.590578176641543</v>
      </c>
      <c r="CF1500" s="131"/>
      <c r="CG1500" s="7">
        <f t="shared" si="144"/>
        <v>11.118412835295089</v>
      </c>
      <c r="CH1500" s="7">
        <f t="shared" si="145"/>
        <v>90.708991011936632</v>
      </c>
    </row>
    <row r="1501" spans="26:86" x14ac:dyDescent="0.5">
      <c r="Z1501" s="31">
        <v>45274</v>
      </c>
      <c r="AA1501" s="32">
        <v>93.13</v>
      </c>
      <c r="AB1501" s="7">
        <f t="shared" si="142"/>
        <v>77.204975124378123</v>
      </c>
      <c r="CC1501" s="31">
        <v>45274</v>
      </c>
      <c r="CD1501" s="32">
        <v>93.13</v>
      </c>
      <c r="CE1501" s="7">
        <f t="shared" si="143"/>
        <v>79.725298791799332</v>
      </c>
      <c r="CF1501" s="131"/>
      <c r="CG1501" s="7">
        <f t="shared" si="144"/>
        <v>11.166239820770954</v>
      </c>
      <c r="CH1501" s="7">
        <f t="shared" si="145"/>
        <v>90.891538612570287</v>
      </c>
    </row>
    <row r="1502" spans="26:86" x14ac:dyDescent="0.5">
      <c r="Z1502" s="31">
        <v>45275</v>
      </c>
      <c r="AA1502" s="32">
        <v>94.48</v>
      </c>
      <c r="AB1502" s="7">
        <f t="shared" si="142"/>
        <v>77.317114427860702</v>
      </c>
      <c r="CC1502" s="31">
        <v>45275</v>
      </c>
      <c r="CD1502" s="32">
        <v>94.48</v>
      </c>
      <c r="CE1502" s="7">
        <f t="shared" si="143"/>
        <v>79.872111739144614</v>
      </c>
      <c r="CF1502" s="131"/>
      <c r="CG1502" s="7">
        <f t="shared" si="144"/>
        <v>11.225907937699986</v>
      </c>
      <c r="CH1502" s="7">
        <f t="shared" si="145"/>
        <v>91.098019676844601</v>
      </c>
    </row>
    <row r="1503" spans="26:86" x14ac:dyDescent="0.5">
      <c r="Z1503" s="31">
        <v>45278</v>
      </c>
      <c r="AA1503" s="32">
        <v>94.08</v>
      </c>
      <c r="AB1503" s="7">
        <f t="shared" si="142"/>
        <v>77.42507462686568</v>
      </c>
      <c r="CC1503" s="31">
        <v>45278</v>
      </c>
      <c r="CD1503" s="32">
        <v>94.08</v>
      </c>
      <c r="CE1503" s="7">
        <f t="shared" si="143"/>
        <v>80.013483761640686</v>
      </c>
      <c r="CF1503" s="131"/>
      <c r="CG1503" s="7">
        <f t="shared" si="144"/>
        <v>11.279928011684405</v>
      </c>
      <c r="CH1503" s="7">
        <f t="shared" si="145"/>
        <v>91.29341177332509</v>
      </c>
    </row>
    <row r="1504" spans="26:86" x14ac:dyDescent="0.5">
      <c r="Z1504" s="31">
        <v>45279</v>
      </c>
      <c r="AA1504" s="32">
        <v>94.76</v>
      </c>
      <c r="AB1504" s="7">
        <f t="shared" si="142"/>
        <v>77.532786069651749</v>
      </c>
      <c r="CC1504" s="31">
        <v>45279</v>
      </c>
      <c r="CD1504" s="32">
        <v>94.76</v>
      </c>
      <c r="CE1504" s="7">
        <f t="shared" si="143"/>
        <v>80.160215266499989</v>
      </c>
      <c r="CF1504" s="131"/>
      <c r="CG1504" s="7">
        <f t="shared" si="144"/>
        <v>11.339104985999484</v>
      </c>
      <c r="CH1504" s="7">
        <f t="shared" si="145"/>
        <v>91.499320252499473</v>
      </c>
    </row>
    <row r="1505" spans="26:86" x14ac:dyDescent="0.5">
      <c r="Z1505" s="31">
        <v>45280</v>
      </c>
      <c r="AA1505" s="32">
        <v>91.67</v>
      </c>
      <c r="AB1505" s="7">
        <f t="shared" si="142"/>
        <v>77.627960199004974</v>
      </c>
      <c r="CC1505" s="31">
        <v>45280</v>
      </c>
      <c r="CD1505" s="32">
        <v>91.67</v>
      </c>
      <c r="CE1505" s="7">
        <f t="shared" si="143"/>
        <v>80.274740487728849</v>
      </c>
      <c r="CF1505" s="131"/>
      <c r="CG1505" s="7">
        <f t="shared" si="144"/>
        <v>11.36599985978053</v>
      </c>
      <c r="CH1505" s="7">
        <f t="shared" si="145"/>
        <v>91.640740347509379</v>
      </c>
    </row>
    <row r="1506" spans="26:86" x14ac:dyDescent="0.5">
      <c r="Z1506" s="31">
        <v>45281</v>
      </c>
      <c r="AA1506" s="32">
        <v>91.8</v>
      </c>
      <c r="AB1506" s="7">
        <f t="shared" si="142"/>
        <v>77.730447761194029</v>
      </c>
      <c r="CC1506" s="31">
        <v>45281</v>
      </c>
      <c r="CD1506" s="32">
        <v>91.8</v>
      </c>
      <c r="CE1506" s="7">
        <f t="shared" si="143"/>
        <v>80.389419686855931</v>
      </c>
      <c r="CF1506" s="131"/>
      <c r="CG1506" s="7">
        <f t="shared" si="144"/>
        <v>11.392900878477306</v>
      </c>
      <c r="CH1506" s="7">
        <f t="shared" si="145"/>
        <v>91.782320565333237</v>
      </c>
    </row>
    <row r="1507" spans="26:86" x14ac:dyDescent="0.5">
      <c r="Z1507" s="31">
        <v>45282</v>
      </c>
      <c r="AA1507" s="32">
        <v>91.58</v>
      </c>
      <c r="AB1507" s="7">
        <f t="shared" si="142"/>
        <v>77.831691542288553</v>
      </c>
      <c r="CC1507" s="31">
        <v>45282</v>
      </c>
      <c r="CD1507" s="32">
        <v>91.58</v>
      </c>
      <c r="CE1507" s="7">
        <f t="shared" si="143"/>
        <v>80.500768744698163</v>
      </c>
      <c r="CF1507" s="131"/>
      <c r="CG1507" s="7">
        <f t="shared" si="144"/>
        <v>11.416337769812969</v>
      </c>
      <c r="CH1507" s="7">
        <f t="shared" si="145"/>
        <v>91.917106514511133</v>
      </c>
    </row>
    <row r="1508" spans="26:86" x14ac:dyDescent="0.5">
      <c r="Z1508" s="31">
        <v>45286</v>
      </c>
      <c r="AA1508" s="32">
        <v>92.59</v>
      </c>
      <c r="AB1508" s="7">
        <f t="shared" si="142"/>
        <v>77.957164179104481</v>
      </c>
      <c r="CC1508" s="31">
        <v>45286</v>
      </c>
      <c r="CD1508" s="32">
        <v>92.59</v>
      </c>
      <c r="CE1508" s="7">
        <f t="shared" si="143"/>
        <v>80.621059602959875</v>
      </c>
      <c r="CF1508" s="131"/>
      <c r="CG1508" s="7">
        <f t="shared" si="144"/>
        <v>11.448342725545132</v>
      </c>
      <c r="CH1508" s="7">
        <f t="shared" si="145"/>
        <v>92.069402328505006</v>
      </c>
    </row>
    <row r="1509" spans="26:86" x14ac:dyDescent="0.5">
      <c r="Z1509" s="31">
        <v>45287</v>
      </c>
      <c r="AA1509" s="32">
        <v>93.16</v>
      </c>
      <c r="AB1509" s="7">
        <f t="shared" si="142"/>
        <v>78.120696517412938</v>
      </c>
      <c r="CC1509" s="31">
        <v>45287</v>
      </c>
      <c r="CD1509" s="32">
        <v>93.16</v>
      </c>
      <c r="CE1509" s="7">
        <f t="shared" si="143"/>
        <v>80.745825179049831</v>
      </c>
      <c r="CF1509" s="131"/>
      <c r="CG1509" s="7">
        <f t="shared" si="144"/>
        <v>11.484073678351521</v>
      </c>
      <c r="CH1509" s="7">
        <f t="shared" si="145"/>
        <v>92.229898857401352</v>
      </c>
    </row>
    <row r="1510" spans="26:86" x14ac:dyDescent="0.5">
      <c r="Z1510" s="31">
        <v>45288</v>
      </c>
      <c r="AA1510" s="32">
        <v>94.27</v>
      </c>
      <c r="AB1510" s="7">
        <f t="shared" si="142"/>
        <v>78.29880597014926</v>
      </c>
      <c r="CC1510" s="31">
        <v>45288</v>
      </c>
      <c r="CD1510" s="32">
        <v>94.27</v>
      </c>
      <c r="CE1510" s="7">
        <f t="shared" si="143"/>
        <v>80.880394082740878</v>
      </c>
      <c r="CF1510" s="131"/>
      <c r="CG1510" s="7">
        <f t="shared" si="144"/>
        <v>11.528721642048026</v>
      </c>
      <c r="CH1510" s="7">
        <f t="shared" si="145"/>
        <v>92.409115724788904</v>
      </c>
    </row>
    <row r="1511" spans="26:86" x14ac:dyDescent="0.5">
      <c r="Z1511" s="31">
        <v>45289</v>
      </c>
      <c r="AA1511" s="32">
        <v>93.19</v>
      </c>
      <c r="AB1511" s="7">
        <f t="shared" si="142"/>
        <v>78.465124378109465</v>
      </c>
      <c r="CC1511" s="31">
        <v>45289</v>
      </c>
      <c r="CD1511" s="32">
        <v>93.19</v>
      </c>
      <c r="CE1511" s="7">
        <f t="shared" si="143"/>
        <v>81.002877723708636</v>
      </c>
      <c r="CF1511" s="131"/>
      <c r="CG1511" s="7">
        <f t="shared" si="144"/>
        <v>11.560524169210638</v>
      </c>
      <c r="CH1511" s="7">
        <f t="shared" si="145"/>
        <v>92.563401892919273</v>
      </c>
    </row>
    <row r="1512" spans="26:86" x14ac:dyDescent="0.5">
      <c r="Z1512" s="31">
        <v>45293</v>
      </c>
      <c r="AA1512" s="32">
        <v>91.33</v>
      </c>
      <c r="AB1512" s="7">
        <f t="shared" si="142"/>
        <v>78.632885572139315</v>
      </c>
      <c r="CC1512" s="31">
        <v>45293</v>
      </c>
      <c r="CD1512" s="32">
        <v>91.33</v>
      </c>
      <c r="CE1512" s="7">
        <f t="shared" si="143"/>
        <v>81.105635159293627</v>
      </c>
      <c r="CF1512" s="131"/>
      <c r="CG1512" s="7">
        <f t="shared" si="144"/>
        <v>11.571833525018107</v>
      </c>
      <c r="CH1512" s="7">
        <f t="shared" si="145"/>
        <v>92.677468684311734</v>
      </c>
    </row>
    <row r="1513" spans="26:86" x14ac:dyDescent="0.5">
      <c r="Z1513" s="31">
        <v>45294</v>
      </c>
      <c r="AA1513" s="32">
        <v>92.17</v>
      </c>
      <c r="AB1513" s="7">
        <f t="shared" si="142"/>
        <v>78.799154228855741</v>
      </c>
      <c r="CC1513" s="31">
        <v>45294</v>
      </c>
      <c r="CD1513" s="32">
        <v>92.17</v>
      </c>
      <c r="CE1513" s="7">
        <f t="shared" si="143"/>
        <v>81.215728341788221</v>
      </c>
      <c r="CF1513" s="131"/>
      <c r="CG1513" s="7">
        <f t="shared" si="144"/>
        <v>11.589734144382547</v>
      </c>
      <c r="CH1513" s="7">
        <f t="shared" si="145"/>
        <v>92.805462486170768</v>
      </c>
    </row>
    <row r="1514" spans="26:86" x14ac:dyDescent="0.5">
      <c r="Z1514" s="31">
        <v>45295</v>
      </c>
      <c r="AA1514" s="32">
        <v>94.8</v>
      </c>
      <c r="AB1514" s="7">
        <f t="shared" si="142"/>
        <v>78.98955223880597</v>
      </c>
      <c r="CC1514" s="31">
        <v>45295</v>
      </c>
      <c r="CD1514" s="32">
        <v>94.8</v>
      </c>
      <c r="CE1514" s="7">
        <f t="shared" si="143"/>
        <v>81.350895223959483</v>
      </c>
      <c r="CF1514" s="131"/>
      <c r="CG1514" s="7">
        <f t="shared" si="144"/>
        <v>11.63173129479857</v>
      </c>
      <c r="CH1514" s="7">
        <f t="shared" si="145"/>
        <v>92.982626518758053</v>
      </c>
    </row>
    <row r="1515" spans="26:86" x14ac:dyDescent="0.5">
      <c r="Z1515" s="31">
        <v>45296</v>
      </c>
      <c r="AA1515" s="32">
        <v>94.93</v>
      </c>
      <c r="AB1515" s="7">
        <f t="shared" si="142"/>
        <v>79.179203980099516</v>
      </c>
      <c r="CC1515" s="31">
        <v>45296</v>
      </c>
      <c r="CD1515" s="32">
        <v>94.93</v>
      </c>
      <c r="CE1515" s="7">
        <f t="shared" si="143"/>
        <v>81.486010694367849</v>
      </c>
      <c r="CF1515" s="131"/>
      <c r="CG1515" s="7">
        <f t="shared" si="144"/>
        <v>11.672717013456321</v>
      </c>
      <c r="CH1515" s="7">
        <f t="shared" si="145"/>
        <v>93.15872770782417</v>
      </c>
    </row>
    <row r="1516" spans="26:86" x14ac:dyDescent="0.5">
      <c r="Z1516" s="31">
        <v>45299</v>
      </c>
      <c r="AA1516" s="32">
        <v>96.29</v>
      </c>
      <c r="AB1516" s="7">
        <f t="shared" si="142"/>
        <v>79.356218905472659</v>
      </c>
      <c r="CC1516" s="31">
        <v>45299</v>
      </c>
      <c r="CD1516" s="32">
        <v>96.29</v>
      </c>
      <c r="CE1516" s="7">
        <f t="shared" si="143"/>
        <v>81.633314070543307</v>
      </c>
      <c r="CF1516" s="131"/>
      <c r="CG1516" s="7">
        <f t="shared" si="144"/>
        <v>11.7250659097854</v>
      </c>
      <c r="CH1516" s="7">
        <f t="shared" si="145"/>
        <v>93.358379980328706</v>
      </c>
    </row>
    <row r="1517" spans="26:86" x14ac:dyDescent="0.5">
      <c r="Z1517" s="31">
        <v>45300</v>
      </c>
      <c r="AA1517" s="32">
        <v>95.66</v>
      </c>
      <c r="AB1517" s="7">
        <f t="shared" si="142"/>
        <v>79.538955223880606</v>
      </c>
      <c r="CC1517" s="31">
        <v>45300</v>
      </c>
      <c r="CD1517" s="32">
        <v>95.66</v>
      </c>
      <c r="CE1517" s="7">
        <f t="shared" si="143"/>
        <v>81.772883084766747</v>
      </c>
      <c r="CF1517" s="131"/>
      <c r="CG1517" s="7">
        <f t="shared" si="144"/>
        <v>11.768806993032499</v>
      </c>
      <c r="CH1517" s="7">
        <f t="shared" si="145"/>
        <v>93.541690077799245</v>
      </c>
    </row>
    <row r="1518" spans="26:86" x14ac:dyDescent="0.5">
      <c r="Z1518" s="31">
        <v>45301</v>
      </c>
      <c r="AA1518" s="32">
        <v>96.72</v>
      </c>
      <c r="AB1518" s="7">
        <f t="shared" si="142"/>
        <v>79.73308457711444</v>
      </c>
      <c r="CC1518" s="31">
        <v>45301</v>
      </c>
      <c r="CD1518" s="32">
        <v>96.72</v>
      </c>
      <c r="CE1518" s="7">
        <f t="shared" si="143"/>
        <v>81.921610616261617</v>
      </c>
      <c r="CF1518" s="131"/>
      <c r="CG1518" s="7">
        <f t="shared" si="144"/>
        <v>11.820728469946474</v>
      </c>
      <c r="CH1518" s="7">
        <f t="shared" si="145"/>
        <v>93.742339086208091</v>
      </c>
    </row>
    <row r="1519" spans="26:86" x14ac:dyDescent="0.5">
      <c r="Z1519" s="31">
        <v>45302</v>
      </c>
      <c r="AA1519" s="32">
        <v>95.34</v>
      </c>
      <c r="AB1519" s="7">
        <f t="shared" si="142"/>
        <v>79.921144278606988</v>
      </c>
      <c r="CC1519" s="31">
        <v>45302</v>
      </c>
      <c r="CD1519" s="32">
        <v>95.34</v>
      </c>
      <c r="CE1519" s="7">
        <f t="shared" si="143"/>
        <v>82.055126928537632</v>
      </c>
      <c r="CF1519" s="131"/>
      <c r="CG1519" s="7">
        <f t="shared" si="144"/>
        <v>11.856530731154905</v>
      </c>
      <c r="CH1519" s="7">
        <f t="shared" si="145"/>
        <v>93.911657659692537</v>
      </c>
    </row>
    <row r="1520" spans="26:86" x14ac:dyDescent="0.5">
      <c r="Z1520" s="31">
        <v>45303</v>
      </c>
      <c r="AA1520" s="32">
        <v>95.41</v>
      </c>
      <c r="AB1520" s="7">
        <f t="shared" si="142"/>
        <v>80.102537313432848</v>
      </c>
      <c r="CC1520" s="31">
        <v>45303</v>
      </c>
      <c r="CD1520" s="32">
        <v>95.41</v>
      </c>
      <c r="CE1520" s="7">
        <f t="shared" si="143"/>
        <v>82.188011237706419</v>
      </c>
      <c r="CF1520" s="131"/>
      <c r="CG1520" s="7">
        <f t="shared" si="144"/>
        <v>11.890868362552041</v>
      </c>
      <c r="CH1520" s="7">
        <f t="shared" si="145"/>
        <v>94.07887960025846</v>
      </c>
    </row>
    <row r="1521" spans="26:86" x14ac:dyDescent="0.5">
      <c r="Z1521" s="31">
        <v>45307</v>
      </c>
      <c r="AA1521" s="32">
        <v>95.46</v>
      </c>
      <c r="AB1521" s="7">
        <f t="shared" si="142"/>
        <v>80.283432835820904</v>
      </c>
      <c r="CC1521" s="31">
        <v>45307</v>
      </c>
      <c r="CD1521" s="32">
        <v>95.46</v>
      </c>
      <c r="CE1521" s="7">
        <f t="shared" si="143"/>
        <v>82.320070827380988</v>
      </c>
      <c r="CF1521" s="131"/>
      <c r="CG1521" s="7">
        <f t="shared" si="144"/>
        <v>11.923561882966254</v>
      </c>
      <c r="CH1521" s="7">
        <f t="shared" si="145"/>
        <v>94.243632710347242</v>
      </c>
    </row>
    <row r="1522" spans="26:86" x14ac:dyDescent="0.5">
      <c r="Z1522" s="31">
        <v>45308</v>
      </c>
      <c r="AA1522" s="32">
        <v>96.06</v>
      </c>
      <c r="AB1522" s="7">
        <f t="shared" si="142"/>
        <v>80.459552238805969</v>
      </c>
      <c r="CC1522" s="31">
        <v>45308</v>
      </c>
      <c r="CD1522" s="32">
        <v>96.06</v>
      </c>
      <c r="CE1522" s="7">
        <f t="shared" si="143"/>
        <v>82.456786540541387</v>
      </c>
      <c r="CF1522" s="131"/>
      <c r="CG1522" s="7">
        <f t="shared" si="144"/>
        <v>11.960147812102846</v>
      </c>
      <c r="CH1522" s="7">
        <f t="shared" si="145"/>
        <v>94.416934352644233</v>
      </c>
    </row>
    <row r="1523" spans="26:86" x14ac:dyDescent="0.5">
      <c r="Z1523" s="31">
        <v>45309</v>
      </c>
      <c r="AA1523" s="32">
        <v>96.58</v>
      </c>
      <c r="AB1523" s="7">
        <f t="shared" si="142"/>
        <v>80.634328358208947</v>
      </c>
      <c r="CC1523" s="31">
        <v>45309</v>
      </c>
      <c r="CD1523" s="32">
        <v>96.58</v>
      </c>
      <c r="CE1523" s="7">
        <f t="shared" si="143"/>
        <v>82.597316027700174</v>
      </c>
      <c r="CF1523" s="131"/>
      <c r="CG1523" s="7">
        <f t="shared" si="144"/>
        <v>11.999804765632078</v>
      </c>
      <c r="CH1523" s="7">
        <f t="shared" si="145"/>
        <v>94.597120793332252</v>
      </c>
    </row>
    <row r="1524" spans="26:86" x14ac:dyDescent="0.5">
      <c r="Z1524" s="31">
        <v>45310</v>
      </c>
      <c r="AA1524" s="32">
        <v>98.94</v>
      </c>
      <c r="AB1524" s="7">
        <f t="shared" si="142"/>
        <v>80.812338308457711</v>
      </c>
      <c r="CC1524" s="31">
        <v>45310</v>
      </c>
      <c r="CD1524" s="32">
        <v>98.94</v>
      </c>
      <c r="CE1524" s="7">
        <f t="shared" si="143"/>
        <v>82.75992979856882</v>
      </c>
      <c r="CF1524" s="131"/>
      <c r="CG1524" s="7">
        <f t="shared" si="144"/>
        <v>12.060778466387404</v>
      </c>
      <c r="CH1524" s="7">
        <f t="shared" si="145"/>
        <v>94.820708264956224</v>
      </c>
    </row>
    <row r="1525" spans="26:86" x14ac:dyDescent="0.5">
      <c r="Z1525" s="31">
        <v>45313</v>
      </c>
      <c r="AA1525" s="32">
        <v>97.45</v>
      </c>
      <c r="AB1525" s="7">
        <f t="shared" si="142"/>
        <v>80.986716417910444</v>
      </c>
      <c r="CC1525" s="31">
        <v>45313</v>
      </c>
      <c r="CD1525" s="32">
        <v>97.45</v>
      </c>
      <c r="CE1525" s="7">
        <f t="shared" si="143"/>
        <v>82.90609965131938</v>
      </c>
      <c r="CF1525" s="131"/>
      <c r="CG1525" s="7">
        <f t="shared" si="144"/>
        <v>12.104584487439169</v>
      </c>
      <c r="CH1525" s="7">
        <f t="shared" si="145"/>
        <v>95.010684138758549</v>
      </c>
    </row>
    <row r="1526" spans="26:86" x14ac:dyDescent="0.5">
      <c r="Z1526" s="31">
        <v>45314</v>
      </c>
      <c r="AA1526" s="32">
        <v>95.31</v>
      </c>
      <c r="AB1526" s="7">
        <f t="shared" si="142"/>
        <v>81.151741293532325</v>
      </c>
      <c r="CC1526" s="31">
        <v>45314</v>
      </c>
      <c r="CD1526" s="32">
        <v>95.31</v>
      </c>
      <c r="CE1526" s="7">
        <f t="shared" si="143"/>
        <v>83.02952154533611</v>
      </c>
      <c r="CF1526" s="131"/>
      <c r="CG1526" s="7">
        <f t="shared" si="144"/>
        <v>12.125019056782719</v>
      </c>
      <c r="CH1526" s="7">
        <f t="shared" si="145"/>
        <v>95.154540602118828</v>
      </c>
    </row>
    <row r="1527" spans="26:86" x14ac:dyDescent="0.5">
      <c r="Z1527" s="31">
        <v>45315</v>
      </c>
      <c r="AA1527" s="32">
        <v>98.08</v>
      </c>
      <c r="AB1527" s="7">
        <f t="shared" si="142"/>
        <v>81.334228855721392</v>
      </c>
      <c r="CC1527" s="31">
        <v>45315</v>
      </c>
      <c r="CD1527" s="32">
        <v>98.08</v>
      </c>
      <c r="CE1527" s="7">
        <f t="shared" si="143"/>
        <v>83.179277549860132</v>
      </c>
      <c r="CF1527" s="131"/>
      <c r="CG1527" s="7">
        <f t="shared" si="144"/>
        <v>12.170996689494146</v>
      </c>
      <c r="CH1527" s="7">
        <f t="shared" si="145"/>
        <v>95.350274239354277</v>
      </c>
    </row>
    <row r="1528" spans="26:86" x14ac:dyDescent="0.5">
      <c r="Z1528" s="31">
        <v>45316</v>
      </c>
      <c r="AA1528" s="32">
        <v>99.98</v>
      </c>
      <c r="AB1528" s="7">
        <f t="shared" si="142"/>
        <v>81.528805970149264</v>
      </c>
      <c r="CC1528" s="31">
        <v>45316</v>
      </c>
      <c r="CD1528" s="32">
        <v>99.98</v>
      </c>
      <c r="CE1528" s="7">
        <f t="shared" si="143"/>
        <v>83.346448917523219</v>
      </c>
      <c r="CF1528" s="131"/>
      <c r="CG1528" s="7">
        <f t="shared" si="144"/>
        <v>12.233486215268812</v>
      </c>
      <c r="CH1528" s="7">
        <f t="shared" si="145"/>
        <v>95.579935132792031</v>
      </c>
    </row>
    <row r="1529" spans="26:86" x14ac:dyDescent="0.5">
      <c r="Z1529" s="31">
        <v>45317</v>
      </c>
      <c r="AA1529" s="32">
        <v>100.31</v>
      </c>
      <c r="AB1529" s="7">
        <f t="shared" si="142"/>
        <v>81.72014925373135</v>
      </c>
      <c r="CC1529" s="31">
        <v>45317</v>
      </c>
      <c r="CD1529" s="32">
        <v>100.31</v>
      </c>
      <c r="CE1529" s="7">
        <f t="shared" si="143"/>
        <v>83.515240470582697</v>
      </c>
      <c r="CF1529" s="131"/>
      <c r="CG1529" s="7">
        <f t="shared" si="144"/>
        <v>12.296733623537492</v>
      </c>
      <c r="CH1529" s="7">
        <f t="shared" si="145"/>
        <v>95.811974094120188</v>
      </c>
    </row>
    <row r="1530" spans="26:86" x14ac:dyDescent="0.5">
      <c r="Z1530" s="31">
        <v>45320</v>
      </c>
      <c r="AA1530" s="32">
        <v>101.21</v>
      </c>
      <c r="AB1530" s="7">
        <f t="shared" si="142"/>
        <v>81.909601990049737</v>
      </c>
      <c r="CC1530" s="31">
        <v>45320</v>
      </c>
      <c r="CD1530" s="32">
        <v>101.21</v>
      </c>
      <c r="CE1530" s="7">
        <f t="shared" si="143"/>
        <v>83.691307729581879</v>
      </c>
      <c r="CF1530" s="131"/>
      <c r="CG1530" s="7">
        <f t="shared" si="144"/>
        <v>12.366421826387381</v>
      </c>
      <c r="CH1530" s="7">
        <f t="shared" si="145"/>
        <v>96.05772955596926</v>
      </c>
    </row>
    <row r="1531" spans="26:86" x14ac:dyDescent="0.5">
      <c r="Z1531" s="31">
        <v>45321</v>
      </c>
      <c r="AA1531" s="32">
        <v>101.6</v>
      </c>
      <c r="AB1531" s="7">
        <f t="shared" si="142"/>
        <v>82.10373134328357</v>
      </c>
      <c r="CC1531" s="31">
        <v>45321</v>
      </c>
      <c r="CD1531" s="32">
        <v>101.6</v>
      </c>
      <c r="CE1531" s="7">
        <f t="shared" si="143"/>
        <v>83.869503672571128</v>
      </c>
      <c r="CF1531" s="131"/>
      <c r="CG1531" s="7">
        <f t="shared" si="144"/>
        <v>12.437365575942891</v>
      </c>
      <c r="CH1531" s="7">
        <f t="shared" si="145"/>
        <v>96.306869248514019</v>
      </c>
    </row>
    <row r="1532" spans="26:86" x14ac:dyDescent="0.5">
      <c r="Z1532" s="31">
        <v>45322</v>
      </c>
      <c r="AA1532" s="32">
        <v>100.4</v>
      </c>
      <c r="AB1532" s="7">
        <f t="shared" si="142"/>
        <v>82.280845771144286</v>
      </c>
      <c r="CC1532" s="31">
        <v>45322</v>
      </c>
      <c r="CD1532" s="32">
        <v>100.4</v>
      </c>
      <c r="CE1532" s="7">
        <f t="shared" si="143"/>
        <v>84.033986223092811</v>
      </c>
      <c r="CF1532" s="131"/>
      <c r="CG1532" s="7">
        <f t="shared" si="144"/>
        <v>12.49390078641963</v>
      </c>
      <c r="CH1532" s="7">
        <f t="shared" si="145"/>
        <v>96.52788700951244</v>
      </c>
    </row>
    <row r="1533" spans="26:86" x14ac:dyDescent="0.5">
      <c r="Z1533" s="31">
        <v>45323</v>
      </c>
      <c r="AA1533" s="32">
        <v>100.55</v>
      </c>
      <c r="AB1533" s="7">
        <f t="shared" si="142"/>
        <v>82.457661691542285</v>
      </c>
      <c r="CC1533" s="31">
        <v>45323</v>
      </c>
      <c r="CD1533" s="32">
        <v>100.55</v>
      </c>
      <c r="CE1533" s="7">
        <f t="shared" si="143"/>
        <v>84.198324668634186</v>
      </c>
      <c r="CF1533" s="131"/>
      <c r="CG1533" s="7">
        <f t="shared" si="144"/>
        <v>12.549606632410075</v>
      </c>
      <c r="CH1533" s="7">
        <f t="shared" si="145"/>
        <v>96.747931301044261</v>
      </c>
    </row>
    <row r="1534" spans="26:86" x14ac:dyDescent="0.5">
      <c r="Z1534" s="31">
        <v>45324</v>
      </c>
      <c r="AA1534" s="32">
        <v>103.13</v>
      </c>
      <c r="AB1534" s="7">
        <f t="shared" si="142"/>
        <v>82.646119402985065</v>
      </c>
      <c r="CC1534" s="31">
        <v>45324</v>
      </c>
      <c r="CD1534" s="32">
        <v>103.13</v>
      </c>
      <c r="CE1534" s="7">
        <f t="shared" si="143"/>
        <v>84.386699547553249</v>
      </c>
      <c r="CF1534" s="131"/>
      <c r="CG1534" s="7">
        <f t="shared" si="144"/>
        <v>12.628554632057885</v>
      </c>
      <c r="CH1534" s="7">
        <f t="shared" si="145"/>
        <v>97.015254179611134</v>
      </c>
    </row>
    <row r="1535" spans="26:86" x14ac:dyDescent="0.5">
      <c r="Z1535" s="31">
        <v>45327</v>
      </c>
      <c r="AA1535" s="32">
        <v>103</v>
      </c>
      <c r="AB1535" s="7">
        <f t="shared" si="142"/>
        <v>82.833482587064665</v>
      </c>
      <c r="CC1535" s="31">
        <v>45327</v>
      </c>
      <c r="CD1535" s="32">
        <v>103</v>
      </c>
      <c r="CE1535" s="7">
        <f t="shared" si="143"/>
        <v>84.571906517229337</v>
      </c>
      <c r="CF1535" s="131"/>
      <c r="CG1535" s="7">
        <f t="shared" si="144"/>
        <v>12.703559236842736</v>
      </c>
      <c r="CH1535" s="7">
        <f t="shared" si="145"/>
        <v>97.275465754072073</v>
      </c>
    </row>
    <row r="1536" spans="26:86" x14ac:dyDescent="0.5">
      <c r="Z1536" s="31">
        <v>45328</v>
      </c>
      <c r="AA1536" s="32">
        <v>104.47</v>
      </c>
      <c r="AB1536" s="7">
        <f t="shared" si="142"/>
        <v>83.02587064676618</v>
      </c>
      <c r="CC1536" s="31">
        <v>45328</v>
      </c>
      <c r="CD1536" s="32">
        <v>104.47</v>
      </c>
      <c r="CE1536" s="7">
        <f t="shared" si="143"/>
        <v>84.769897497157402</v>
      </c>
      <c r="CF1536" s="131"/>
      <c r="CG1536" s="7">
        <f t="shared" si="144"/>
        <v>12.790530083771998</v>
      </c>
      <c r="CH1536" s="7">
        <f t="shared" si="145"/>
        <v>97.560427580929399</v>
      </c>
    </row>
    <row r="1537" spans="26:86" x14ac:dyDescent="0.5">
      <c r="Z1537" s="31">
        <v>45329</v>
      </c>
      <c r="AA1537" s="32">
        <v>105.9</v>
      </c>
      <c r="AB1537" s="7">
        <f t="shared" si="142"/>
        <v>83.23288557213931</v>
      </c>
      <c r="CC1537" s="31">
        <v>45329</v>
      </c>
      <c r="CD1537" s="32">
        <v>105.9</v>
      </c>
      <c r="CE1537" s="7">
        <f t="shared" si="143"/>
        <v>84.980147273305093</v>
      </c>
      <c r="CF1537" s="131"/>
      <c r="CG1537" s="7">
        <f t="shared" si="144"/>
        <v>12.888804554857458</v>
      </c>
      <c r="CH1537" s="7">
        <f t="shared" si="145"/>
        <v>97.868951828162551</v>
      </c>
    </row>
    <row r="1538" spans="26:86" x14ac:dyDescent="0.5">
      <c r="Z1538" s="31">
        <v>45330</v>
      </c>
      <c r="AA1538" s="32">
        <v>107.41</v>
      </c>
      <c r="AB1538" s="7">
        <f t="shared" si="142"/>
        <v>83.451144278606961</v>
      </c>
      <c r="CC1538" s="31">
        <v>45330</v>
      </c>
      <c r="CD1538" s="32">
        <v>107.41</v>
      </c>
      <c r="CE1538" s="7">
        <f t="shared" si="143"/>
        <v>85.20332988750107</v>
      </c>
      <c r="CF1538" s="131"/>
      <c r="CG1538" s="7">
        <f t="shared" si="144"/>
        <v>12.998954317708566</v>
      </c>
      <c r="CH1538" s="7">
        <f t="shared" si="145"/>
        <v>98.202284205209637</v>
      </c>
    </row>
    <row r="1539" spans="26:86" x14ac:dyDescent="0.5">
      <c r="Z1539" s="31">
        <v>45331</v>
      </c>
      <c r="AA1539" s="32">
        <v>109.93</v>
      </c>
      <c r="AB1539" s="7">
        <f t="shared" si="142"/>
        <v>83.683134328358221</v>
      </c>
      <c r="CC1539" s="31">
        <v>45331</v>
      </c>
      <c r="CD1539" s="32">
        <v>109.93</v>
      </c>
      <c r="CE1539" s="7">
        <f t="shared" si="143"/>
        <v>85.449366406033391</v>
      </c>
      <c r="CF1539" s="131"/>
      <c r="CG1539" s="7">
        <f t="shared" si="144"/>
        <v>13.130774331180518</v>
      </c>
      <c r="CH1539" s="7">
        <f t="shared" si="145"/>
        <v>98.58014073721391</v>
      </c>
    </row>
    <row r="1540" spans="26:86" x14ac:dyDescent="0.5">
      <c r="Z1540" s="31">
        <v>45334</v>
      </c>
      <c r="AA1540" s="32">
        <v>108.88</v>
      </c>
      <c r="AB1540" s="7">
        <f t="shared" si="142"/>
        <v>83.918208955223889</v>
      </c>
      <c r="CC1540" s="31">
        <v>45334</v>
      </c>
      <c r="CD1540" s="32">
        <v>108.88</v>
      </c>
      <c r="CE1540" s="7">
        <f t="shared" si="143"/>
        <v>85.682507038809177</v>
      </c>
      <c r="CF1540" s="131"/>
      <c r="CG1540" s="7">
        <f t="shared" si="144"/>
        <v>13.248495890519777</v>
      </c>
      <c r="CH1540" s="7">
        <f t="shared" si="145"/>
        <v>98.931002929328955</v>
      </c>
    </row>
    <row r="1541" spans="26:86" x14ac:dyDescent="0.5">
      <c r="Z1541" s="31">
        <v>45335</v>
      </c>
      <c r="AA1541" s="32">
        <v>109.87</v>
      </c>
      <c r="AB1541" s="7">
        <f t="shared" si="142"/>
        <v>84.1594527363184</v>
      </c>
      <c r="CC1541" s="31">
        <v>45335</v>
      </c>
      <c r="CD1541" s="32">
        <v>109.87</v>
      </c>
      <c r="CE1541" s="7">
        <f t="shared" si="143"/>
        <v>85.923178610562331</v>
      </c>
      <c r="CF1541" s="131"/>
      <c r="CG1541" s="7">
        <f t="shared" si="144"/>
        <v>13.372496401695528</v>
      </c>
      <c r="CH1541" s="7">
        <f t="shared" si="145"/>
        <v>99.29567501225786</v>
      </c>
    </row>
    <row r="1542" spans="26:86" x14ac:dyDescent="0.5">
      <c r="Z1542" s="31">
        <v>45336</v>
      </c>
      <c r="AA1542" s="32">
        <v>112.57</v>
      </c>
      <c r="AB1542" s="7">
        <f t="shared" si="142"/>
        <v>84.407611940298509</v>
      </c>
      <c r="CC1542" s="31">
        <v>45336</v>
      </c>
      <c r="CD1542" s="32">
        <v>112.57</v>
      </c>
      <c r="CE1542" s="7">
        <f t="shared" si="143"/>
        <v>86.188321111949776</v>
      </c>
      <c r="CF1542" s="131"/>
      <c r="CG1542" s="7">
        <f t="shared" si="144"/>
        <v>13.51965950277021</v>
      </c>
      <c r="CH1542" s="7">
        <f t="shared" si="145"/>
        <v>99.707980614719986</v>
      </c>
    </row>
    <row r="1543" spans="26:86" x14ac:dyDescent="0.5">
      <c r="Z1543" s="31">
        <v>45337</v>
      </c>
      <c r="AA1543" s="32">
        <v>114.05</v>
      </c>
      <c r="AB1543" s="7">
        <f t="shared" si="142"/>
        <v>84.659651741293516</v>
      </c>
      <c r="CC1543" s="31">
        <v>45337</v>
      </c>
      <c r="CD1543" s="32">
        <v>114.05</v>
      </c>
      <c r="CE1543" s="7">
        <f t="shared" si="143"/>
        <v>86.465551747651773</v>
      </c>
      <c r="CF1543" s="131"/>
      <c r="CG1543" s="7">
        <f t="shared" si="144"/>
        <v>13.677576803824323</v>
      </c>
      <c r="CH1543" s="7">
        <f t="shared" si="145"/>
        <v>100.1431285514761</v>
      </c>
    </row>
    <row r="1544" spans="26:86" x14ac:dyDescent="0.5">
      <c r="Z1544" s="31">
        <v>45338</v>
      </c>
      <c r="AA1544" s="32">
        <v>112.71</v>
      </c>
      <c r="AB1544" s="7">
        <f t="shared" si="142"/>
        <v>84.903383084577101</v>
      </c>
      <c r="CC1544" s="31">
        <v>45338</v>
      </c>
      <c r="CD1544" s="32">
        <v>112.71</v>
      </c>
      <c r="CE1544" s="7">
        <f t="shared" si="143"/>
        <v>86.726690536232354</v>
      </c>
      <c r="CF1544" s="131"/>
      <c r="CG1544" s="7">
        <f t="shared" si="144"/>
        <v>13.818164267621313</v>
      </c>
      <c r="CH1544" s="7">
        <f t="shared" si="145"/>
        <v>100.54485480385367</v>
      </c>
    </row>
    <row r="1545" spans="26:86" x14ac:dyDescent="0.5">
      <c r="Z1545" s="31">
        <v>45342</v>
      </c>
      <c r="AA1545" s="32">
        <v>109.6</v>
      </c>
      <c r="AB1545" s="7">
        <f t="shared" si="142"/>
        <v>85.143880597014899</v>
      </c>
      <c r="CC1545" s="31">
        <v>45342</v>
      </c>
      <c r="CD1545" s="32">
        <v>109.6</v>
      </c>
      <c r="CE1545" s="7">
        <f t="shared" si="143"/>
        <v>86.954285655274816</v>
      </c>
      <c r="CF1545" s="131"/>
      <c r="CG1545" s="7">
        <f t="shared" si="144"/>
        <v>13.92401456747568</v>
      </c>
      <c r="CH1545" s="7">
        <f t="shared" si="145"/>
        <v>100.8783002227505</v>
      </c>
    </row>
    <row r="1546" spans="26:86" x14ac:dyDescent="0.5">
      <c r="Z1546" s="31">
        <v>45343</v>
      </c>
      <c r="AA1546" s="32">
        <v>109.28</v>
      </c>
      <c r="AB1546" s="7">
        <f t="shared" si="142"/>
        <v>85.384427860696476</v>
      </c>
      <c r="CC1546" s="31">
        <v>45343</v>
      </c>
      <c r="CD1546" s="32">
        <v>109.28</v>
      </c>
      <c r="CE1546" s="7">
        <f t="shared" si="143"/>
        <v>87.176432066665129</v>
      </c>
      <c r="CF1546" s="131"/>
      <c r="CG1546" s="7">
        <f t="shared" si="144"/>
        <v>14.02323404580234</v>
      </c>
      <c r="CH1546" s="7">
        <f t="shared" si="145"/>
        <v>101.19966611246747</v>
      </c>
    </row>
    <row r="1547" spans="26:86" x14ac:dyDescent="0.5">
      <c r="Z1547" s="31">
        <v>45344</v>
      </c>
      <c r="AA1547" s="32">
        <v>111.51</v>
      </c>
      <c r="AB1547" s="7">
        <f t="shared" si="142"/>
        <v>85.650447761194002</v>
      </c>
      <c r="CC1547" s="31">
        <v>45344</v>
      </c>
      <c r="CD1547" s="32">
        <v>111.51</v>
      </c>
      <c r="CE1547" s="7">
        <f t="shared" si="143"/>
        <v>87.418557120728167</v>
      </c>
      <c r="CF1547" s="131"/>
      <c r="CG1547" s="7">
        <f t="shared" si="144"/>
        <v>14.141008356180478</v>
      </c>
      <c r="CH1547" s="7">
        <f t="shared" si="145"/>
        <v>101.55956547690865</v>
      </c>
    </row>
    <row r="1548" spans="26:86" x14ac:dyDescent="0.5">
      <c r="Z1548" s="31">
        <v>45345</v>
      </c>
      <c r="AA1548" s="32">
        <v>111.61</v>
      </c>
      <c r="AB1548" s="7">
        <f t="shared" ref="AB1548:AB1611" si="146">AVERAGE(AA1348:AA1548)</f>
        <v>85.904577114427838</v>
      </c>
      <c r="CC1548" s="31">
        <v>45345</v>
      </c>
      <c r="CD1548" s="32">
        <v>111.61</v>
      </c>
      <c r="CE1548" s="7">
        <f t="shared" si="143"/>
        <v>87.659267995148795</v>
      </c>
      <c r="CF1548" s="131"/>
      <c r="CG1548" s="7">
        <f t="shared" si="144"/>
        <v>14.256077157467971</v>
      </c>
      <c r="CH1548" s="7">
        <f t="shared" si="145"/>
        <v>101.91534515261677</v>
      </c>
    </row>
    <row r="1549" spans="26:86" x14ac:dyDescent="0.5">
      <c r="Z1549" s="31">
        <v>45348</v>
      </c>
      <c r="AA1549" s="32">
        <v>110.88</v>
      </c>
      <c r="AB1549" s="7">
        <f t="shared" si="146"/>
        <v>86.14860696517411</v>
      </c>
      <c r="CC1549" s="31">
        <v>45348</v>
      </c>
      <c r="CD1549" s="32">
        <v>110.88</v>
      </c>
      <c r="CE1549" s="7">
        <f t="shared" ref="CE1549:CE1612" si="147">CD1549*$CE$1+CE1548*(1-$CE$1)</f>
        <v>87.890320054898552</v>
      </c>
      <c r="CF1549" s="131"/>
      <c r="CG1549" s="7">
        <f t="shared" si="144"/>
        <v>14.360309156247624</v>
      </c>
      <c r="CH1549" s="7">
        <f t="shared" si="145"/>
        <v>102.25062921114618</v>
      </c>
    </row>
    <row r="1550" spans="26:86" x14ac:dyDescent="0.5">
      <c r="Z1550" s="31">
        <v>45349</v>
      </c>
      <c r="AA1550" s="32">
        <v>110.82</v>
      </c>
      <c r="AB1550" s="7">
        <f t="shared" si="146"/>
        <v>86.390199004975102</v>
      </c>
      <c r="CC1550" s="31">
        <v>45349</v>
      </c>
      <c r="CD1550" s="32">
        <v>110.82</v>
      </c>
      <c r="CE1550" s="7">
        <f t="shared" si="147"/>
        <v>88.118476074252811</v>
      </c>
      <c r="CF1550" s="131"/>
      <c r="CG1550" s="7">
        <f t="shared" si="144"/>
        <v>14.460503104892197</v>
      </c>
      <c r="CH1550" s="7">
        <f t="shared" si="145"/>
        <v>102.57897917914501</v>
      </c>
    </row>
    <row r="1551" spans="26:86" x14ac:dyDescent="0.5">
      <c r="Z1551" s="31">
        <v>45350</v>
      </c>
      <c r="AA1551" s="32">
        <v>111.79</v>
      </c>
      <c r="AB1551" s="7">
        <f t="shared" si="146"/>
        <v>86.629751243781087</v>
      </c>
      <c r="CC1551" s="31">
        <v>45350</v>
      </c>
      <c r="CD1551" s="32">
        <v>111.79</v>
      </c>
      <c r="CE1551" s="7">
        <f t="shared" si="147"/>
        <v>88.354013625752785</v>
      </c>
      <c r="CF1551" s="131"/>
      <c r="CG1551" s="7">
        <f t="shared" si="144"/>
        <v>14.566968235751162</v>
      </c>
      <c r="CH1551" s="7">
        <f t="shared" si="145"/>
        <v>102.92098186150395</v>
      </c>
    </row>
    <row r="1552" spans="26:86" x14ac:dyDescent="0.5">
      <c r="Z1552" s="31">
        <v>45351</v>
      </c>
      <c r="AA1552" s="32">
        <v>111.8</v>
      </c>
      <c r="AB1552" s="7">
        <f t="shared" si="146"/>
        <v>86.868955223880576</v>
      </c>
      <c r="CC1552" s="31">
        <v>45351</v>
      </c>
      <c r="CD1552" s="32">
        <v>111.8</v>
      </c>
      <c r="CE1552" s="7">
        <f t="shared" si="147"/>
        <v>88.587307022511482</v>
      </c>
      <c r="CF1552" s="131"/>
      <c r="CG1552" s="7">
        <f t="shared" si="144"/>
        <v>14.670093375456347</v>
      </c>
      <c r="CH1552" s="7">
        <f t="shared" si="145"/>
        <v>103.25740039796783</v>
      </c>
    </row>
    <row r="1553" spans="26:86" x14ac:dyDescent="0.5">
      <c r="Z1553" s="31">
        <v>45352</v>
      </c>
      <c r="AA1553" s="32">
        <v>111.01</v>
      </c>
      <c r="AB1553" s="7">
        <f t="shared" si="146"/>
        <v>87.11024875621888</v>
      </c>
      <c r="CC1553" s="31">
        <v>45352</v>
      </c>
      <c r="CD1553" s="32">
        <v>111.01</v>
      </c>
      <c r="CE1553" s="7">
        <f t="shared" si="147"/>
        <v>88.81041839542182</v>
      </c>
      <c r="CF1553" s="131"/>
      <c r="CG1553" s="7">
        <f t="shared" si="144"/>
        <v>14.761930767180957</v>
      </c>
      <c r="CH1553" s="7">
        <f t="shared" si="145"/>
        <v>103.57234916260278</v>
      </c>
    </row>
    <row r="1554" spans="26:86" x14ac:dyDescent="0.5">
      <c r="Z1554" s="31">
        <v>45355</v>
      </c>
      <c r="AA1554" s="32">
        <v>111.36</v>
      </c>
      <c r="AB1554" s="7">
        <f t="shared" si="146"/>
        <v>87.349950248756201</v>
      </c>
      <c r="CC1554" s="31">
        <v>45355</v>
      </c>
      <c r="CD1554" s="32">
        <v>111.36</v>
      </c>
      <c r="CE1554" s="7">
        <f t="shared" si="147"/>
        <v>89.034792341736036</v>
      </c>
      <c r="CF1554" s="131"/>
      <c r="CG1554" s="7">
        <f t="shared" si="144"/>
        <v>14.853951851599504</v>
      </c>
      <c r="CH1554" s="7">
        <f t="shared" si="145"/>
        <v>103.88874419333554</v>
      </c>
    </row>
    <row r="1555" spans="26:86" x14ac:dyDescent="0.5">
      <c r="Z1555" s="31">
        <v>45356</v>
      </c>
      <c r="AA1555" s="32">
        <v>109.41</v>
      </c>
      <c r="AB1555" s="7">
        <f t="shared" si="146"/>
        <v>87.585621890547245</v>
      </c>
      <c r="CC1555" s="31">
        <v>45356</v>
      </c>
      <c r="CD1555" s="32">
        <v>109.41</v>
      </c>
      <c r="CE1555" s="7">
        <f t="shared" si="147"/>
        <v>89.237530726395391</v>
      </c>
      <c r="CF1555" s="131"/>
      <c r="CG1555" s="7">
        <f t="shared" si="144"/>
        <v>14.923309326802027</v>
      </c>
      <c r="CH1555" s="7">
        <f t="shared" si="145"/>
        <v>104.16084005319742</v>
      </c>
    </row>
    <row r="1556" spans="26:86" x14ac:dyDescent="0.5">
      <c r="Z1556" s="31">
        <v>45357</v>
      </c>
      <c r="AA1556" s="32">
        <v>108.8</v>
      </c>
      <c r="AB1556" s="7">
        <f t="shared" si="146"/>
        <v>87.811393034825841</v>
      </c>
      <c r="CC1556" s="31">
        <v>45357</v>
      </c>
      <c r="CD1556" s="32">
        <v>108.8</v>
      </c>
      <c r="CE1556" s="7">
        <f t="shared" si="147"/>
        <v>89.432182161953648</v>
      </c>
      <c r="CF1556" s="131"/>
      <c r="CG1556" s="7">
        <f t="shared" ref="CG1556:CG1619" si="148">CE1556-AVERAGE(CE1356:CE1556)</f>
        <v>14.983660547084327</v>
      </c>
      <c r="CH1556" s="7">
        <f t="shared" ref="CH1556:CH1619" si="149">CE1556+CG1556</f>
        <v>104.41584270903797</v>
      </c>
    </row>
    <row r="1557" spans="26:86" x14ac:dyDescent="0.5">
      <c r="Z1557" s="31">
        <v>45358</v>
      </c>
      <c r="AA1557" s="32">
        <v>110.91</v>
      </c>
      <c r="AB1557" s="7">
        <f t="shared" si="146"/>
        <v>88.046069651741263</v>
      </c>
      <c r="CC1557" s="31">
        <v>45358</v>
      </c>
      <c r="CD1557" s="32">
        <v>110.91</v>
      </c>
      <c r="CE1557" s="7">
        <f t="shared" si="147"/>
        <v>89.645891792182965</v>
      </c>
      <c r="CF1557" s="131"/>
      <c r="CG1557" s="7">
        <f t="shared" si="148"/>
        <v>15.062071191872136</v>
      </c>
      <c r="CH1557" s="7">
        <f t="shared" si="149"/>
        <v>104.7079629840551</v>
      </c>
    </row>
    <row r="1558" spans="26:86" x14ac:dyDescent="0.5">
      <c r="Z1558" s="31">
        <v>45359</v>
      </c>
      <c r="AA1558" s="32">
        <v>108.75</v>
      </c>
      <c r="AB1558" s="7">
        <f t="shared" si="146"/>
        <v>88.269452736318371</v>
      </c>
      <c r="CC1558" s="31">
        <v>45359</v>
      </c>
      <c r="CD1558" s="32">
        <v>108.75</v>
      </c>
      <c r="CE1558" s="7">
        <f t="shared" si="147"/>
        <v>89.835982421116483</v>
      </c>
      <c r="CF1558" s="131"/>
      <c r="CG1558" s="7">
        <f t="shared" si="148"/>
        <v>15.115986376666271</v>
      </c>
      <c r="CH1558" s="7">
        <f t="shared" si="149"/>
        <v>104.95196879778275</v>
      </c>
    </row>
    <row r="1559" spans="26:86" x14ac:dyDescent="0.5">
      <c r="Z1559" s="31">
        <v>45362</v>
      </c>
      <c r="AA1559" s="32">
        <v>108.76</v>
      </c>
      <c r="AB1559" s="7">
        <f t="shared" si="146"/>
        <v>88.482189054726348</v>
      </c>
      <c r="CC1559" s="31">
        <v>45362</v>
      </c>
      <c r="CD1559" s="32">
        <v>108.76</v>
      </c>
      <c r="CE1559" s="7">
        <f t="shared" si="147"/>
        <v>90.024281103493436</v>
      </c>
      <c r="CF1559" s="131"/>
      <c r="CG1559" s="7">
        <f t="shared" si="148"/>
        <v>15.167347815159886</v>
      </c>
      <c r="CH1559" s="7">
        <f t="shared" si="149"/>
        <v>105.19162891865332</v>
      </c>
    </row>
    <row r="1560" spans="26:86" x14ac:dyDescent="0.5">
      <c r="Z1560" s="31">
        <v>45363</v>
      </c>
      <c r="AA1560" s="32">
        <v>109.94</v>
      </c>
      <c r="AB1560" s="7">
        <f t="shared" si="146"/>
        <v>88.709154228855695</v>
      </c>
      <c r="CC1560" s="31">
        <v>45363</v>
      </c>
      <c r="CD1560" s="32">
        <v>109.94</v>
      </c>
      <c r="CE1560" s="7">
        <f t="shared" si="147"/>
        <v>90.222447460672612</v>
      </c>
      <c r="CF1560" s="131"/>
      <c r="CG1560" s="7">
        <f t="shared" si="148"/>
        <v>15.227681128154757</v>
      </c>
      <c r="CH1560" s="7">
        <f t="shared" si="149"/>
        <v>105.45012858882737</v>
      </c>
    </row>
    <row r="1561" spans="26:86" x14ac:dyDescent="0.5">
      <c r="Z1561" s="31">
        <v>45364</v>
      </c>
      <c r="AA1561" s="32">
        <v>109.98</v>
      </c>
      <c r="AB1561" s="7">
        <f t="shared" si="146"/>
        <v>88.943034825870612</v>
      </c>
      <c r="CC1561" s="31">
        <v>45364</v>
      </c>
      <c r="CD1561" s="32">
        <v>109.98</v>
      </c>
      <c r="CE1561" s="7">
        <f t="shared" si="147"/>
        <v>90.41904002325299</v>
      </c>
      <c r="CF1561" s="131"/>
      <c r="CG1561" s="7">
        <f t="shared" si="148"/>
        <v>15.285484949507747</v>
      </c>
      <c r="CH1561" s="7">
        <f t="shared" si="149"/>
        <v>105.70452497276074</v>
      </c>
    </row>
    <row r="1562" spans="26:86" x14ac:dyDescent="0.5">
      <c r="Z1562" s="31">
        <v>45365</v>
      </c>
      <c r="AA1562" s="32">
        <v>110.01</v>
      </c>
      <c r="AB1562" s="7">
        <f t="shared" si="146"/>
        <v>89.170796019900436</v>
      </c>
      <c r="CC1562" s="31">
        <v>45365</v>
      </c>
      <c r="CD1562" s="32">
        <v>110.01</v>
      </c>
      <c r="CE1562" s="7">
        <f t="shared" si="147"/>
        <v>90.613974948394755</v>
      </c>
      <c r="CF1562" s="131"/>
      <c r="CG1562" s="7">
        <f t="shared" si="148"/>
        <v>15.340745835384283</v>
      </c>
      <c r="CH1562" s="7">
        <f t="shared" si="149"/>
        <v>105.95472078377904</v>
      </c>
    </row>
    <row r="1563" spans="26:86" x14ac:dyDescent="0.5">
      <c r="Z1563" s="31">
        <v>45366</v>
      </c>
      <c r="AA1563" s="32">
        <v>110.41</v>
      </c>
      <c r="AB1563" s="7">
        <f t="shared" si="146"/>
        <v>89.394626865671583</v>
      </c>
      <c r="CC1563" s="31">
        <v>45366</v>
      </c>
      <c r="CD1563" s="32">
        <v>110.41</v>
      </c>
      <c r="CE1563" s="7">
        <f t="shared" si="147"/>
        <v>90.810950322042572</v>
      </c>
      <c r="CF1563" s="131"/>
      <c r="CG1563" s="7">
        <f t="shared" si="148"/>
        <v>15.397209788607611</v>
      </c>
      <c r="CH1563" s="7">
        <f t="shared" si="149"/>
        <v>106.20816011065018</v>
      </c>
    </row>
    <row r="1564" spans="26:86" x14ac:dyDescent="0.5">
      <c r="Z1564" s="31">
        <v>45369</v>
      </c>
      <c r="AA1564" s="32">
        <v>110.28</v>
      </c>
      <c r="AB1564" s="7">
        <f t="shared" si="146"/>
        <v>89.611044776119343</v>
      </c>
      <c r="CC1564" s="31">
        <v>45369</v>
      </c>
      <c r="CD1564" s="32">
        <v>110.28</v>
      </c>
      <c r="CE1564" s="7">
        <f t="shared" si="147"/>
        <v>91.004672209385433</v>
      </c>
      <c r="CF1564" s="131"/>
      <c r="CG1564" s="7">
        <f t="shared" si="148"/>
        <v>15.449664967068031</v>
      </c>
      <c r="CH1564" s="7">
        <f t="shared" si="149"/>
        <v>106.45433717645346</v>
      </c>
    </row>
    <row r="1565" spans="26:86" x14ac:dyDescent="0.5">
      <c r="Z1565" s="31">
        <v>45370</v>
      </c>
      <c r="AA1565" s="32">
        <v>110.74</v>
      </c>
      <c r="AB1565" s="7">
        <f t="shared" si="146"/>
        <v>89.829402985074566</v>
      </c>
      <c r="CC1565" s="31">
        <v>45370</v>
      </c>
      <c r="CD1565" s="32">
        <v>110.74</v>
      </c>
      <c r="CE1565" s="7">
        <f t="shared" si="147"/>
        <v>91.20104363018757</v>
      </c>
      <c r="CF1565" s="131"/>
      <c r="CG1565" s="7">
        <f t="shared" si="148"/>
        <v>15.504002599385018</v>
      </c>
      <c r="CH1565" s="7">
        <f t="shared" si="149"/>
        <v>106.70504622957259</v>
      </c>
    </row>
    <row r="1566" spans="26:86" x14ac:dyDescent="0.5">
      <c r="Z1566" s="31">
        <v>45371</v>
      </c>
      <c r="AA1566" s="32">
        <v>112.64</v>
      </c>
      <c r="AB1566" s="7">
        <f t="shared" si="146"/>
        <v>90.051492537313365</v>
      </c>
      <c r="CC1566" s="31">
        <v>45371</v>
      </c>
      <c r="CD1566" s="32">
        <v>112.64</v>
      </c>
      <c r="CE1566" s="7">
        <f t="shared" si="147"/>
        <v>91.414366579140932</v>
      </c>
      <c r="CF1566" s="131"/>
      <c r="CG1566" s="7">
        <f t="shared" si="148"/>
        <v>15.574495185089518</v>
      </c>
      <c r="CH1566" s="7">
        <f t="shared" si="149"/>
        <v>106.98886176423045</v>
      </c>
    </row>
    <row r="1567" spans="26:86" x14ac:dyDescent="0.5">
      <c r="Z1567" s="31">
        <v>45372</v>
      </c>
      <c r="AA1567" s="32">
        <v>114.53</v>
      </c>
      <c r="AB1567" s="7">
        <f t="shared" si="146"/>
        <v>90.274527363184021</v>
      </c>
      <c r="CC1567" s="31">
        <v>45372</v>
      </c>
      <c r="CD1567" s="32">
        <v>114.53</v>
      </c>
      <c r="CE1567" s="7">
        <f t="shared" si="147"/>
        <v>91.644372881836048</v>
      </c>
      <c r="CF1567" s="131"/>
      <c r="CG1567" s="7">
        <f t="shared" si="148"/>
        <v>15.660873070181324</v>
      </c>
      <c r="CH1567" s="7">
        <f t="shared" si="149"/>
        <v>107.30524595201737</v>
      </c>
    </row>
    <row r="1568" spans="26:86" x14ac:dyDescent="0.5">
      <c r="Z1568" s="31">
        <v>45373</v>
      </c>
      <c r="AA1568" s="32">
        <v>112.58</v>
      </c>
      <c r="AB1568" s="7">
        <f t="shared" si="146"/>
        <v>90.48388059701486</v>
      </c>
      <c r="CC1568" s="31">
        <v>45373</v>
      </c>
      <c r="CD1568" s="32">
        <v>112.58</v>
      </c>
      <c r="CE1568" s="7">
        <f t="shared" si="147"/>
        <v>91.852687579529217</v>
      </c>
      <c r="CF1568" s="131"/>
      <c r="CG1568" s="7">
        <f t="shared" si="148"/>
        <v>15.724905372000265</v>
      </c>
      <c r="CH1568" s="7">
        <f t="shared" si="149"/>
        <v>107.57759295152948</v>
      </c>
    </row>
    <row r="1569" spans="26:86" x14ac:dyDescent="0.5">
      <c r="Z1569" s="31">
        <v>45376</v>
      </c>
      <c r="AA1569" s="32">
        <v>113.42</v>
      </c>
      <c r="AB1569" s="7">
        <f t="shared" si="146"/>
        <v>90.69527363184072</v>
      </c>
      <c r="CC1569" s="31">
        <v>45376</v>
      </c>
      <c r="CD1569" s="32">
        <v>113.42</v>
      </c>
      <c r="CE1569" s="7">
        <f t="shared" si="147"/>
        <v>92.067287703115994</v>
      </c>
      <c r="CF1569" s="131"/>
      <c r="CG1569" s="7">
        <f t="shared" si="148"/>
        <v>15.794555332161053</v>
      </c>
      <c r="CH1569" s="7">
        <f t="shared" si="149"/>
        <v>107.86184303527705</v>
      </c>
    </row>
    <row r="1570" spans="26:86" x14ac:dyDescent="0.5">
      <c r="Z1570" s="31">
        <v>45377</v>
      </c>
      <c r="AA1570" s="32">
        <v>113.89</v>
      </c>
      <c r="AB1570" s="7">
        <f t="shared" si="146"/>
        <v>90.905771144278546</v>
      </c>
      <c r="CC1570" s="31">
        <v>45377</v>
      </c>
      <c r="CD1570" s="32">
        <v>113.89</v>
      </c>
      <c r="CE1570" s="7">
        <f t="shared" si="147"/>
        <v>92.284429119005395</v>
      </c>
      <c r="CF1570" s="131"/>
      <c r="CG1570" s="7">
        <f t="shared" si="148"/>
        <v>15.866094372196486</v>
      </c>
      <c r="CH1570" s="7">
        <f t="shared" si="149"/>
        <v>108.15052349120188</v>
      </c>
    </row>
    <row r="1571" spans="26:86" x14ac:dyDescent="0.5">
      <c r="Z1571" s="31">
        <v>45378</v>
      </c>
      <c r="AA1571" s="32">
        <v>113.58</v>
      </c>
      <c r="AB1571" s="7">
        <f t="shared" si="146"/>
        <v>91.108905472636764</v>
      </c>
      <c r="CC1571" s="31">
        <v>45378</v>
      </c>
      <c r="CD1571" s="32">
        <v>113.58</v>
      </c>
      <c r="CE1571" s="7">
        <f t="shared" si="147"/>
        <v>92.496325346676997</v>
      </c>
      <c r="CF1571" s="131"/>
      <c r="CG1571" s="7">
        <f t="shared" si="148"/>
        <v>15.931815766775273</v>
      </c>
      <c r="CH1571" s="7">
        <f t="shared" si="149"/>
        <v>108.42814111345227</v>
      </c>
    </row>
    <row r="1572" spans="26:86" x14ac:dyDescent="0.5">
      <c r="Z1572" s="31">
        <v>45379</v>
      </c>
      <c r="AA1572" s="32">
        <v>112.45</v>
      </c>
      <c r="AB1572" s="7">
        <f t="shared" si="146"/>
        <v>91.305273631840748</v>
      </c>
      <c r="CC1572" s="31">
        <v>45379</v>
      </c>
      <c r="CD1572" s="32">
        <v>112.45</v>
      </c>
      <c r="CE1572" s="7">
        <f t="shared" si="147"/>
        <v>92.69486937307822</v>
      </c>
      <c r="CF1572" s="131"/>
      <c r="CG1572" s="7">
        <f t="shared" si="148"/>
        <v>15.983685524002979</v>
      </c>
      <c r="CH1572" s="7">
        <f t="shared" si="149"/>
        <v>108.6785548970812</v>
      </c>
    </row>
    <row r="1573" spans="26:86" x14ac:dyDescent="0.5">
      <c r="Z1573" s="31">
        <v>45383</v>
      </c>
      <c r="AA1573" s="32">
        <v>112.47</v>
      </c>
      <c r="AB1573" s="7">
        <f t="shared" si="146"/>
        <v>91.49845771144274</v>
      </c>
      <c r="CC1573" s="31">
        <v>45383</v>
      </c>
      <c r="CD1573" s="32">
        <v>112.47</v>
      </c>
      <c r="CE1573" s="7">
        <f t="shared" si="147"/>
        <v>92.891636842002825</v>
      </c>
      <c r="CF1573" s="131"/>
      <c r="CG1573" s="7">
        <f t="shared" si="148"/>
        <v>16.03331593957067</v>
      </c>
      <c r="CH1573" s="7">
        <f t="shared" si="149"/>
        <v>108.9249527815735</v>
      </c>
    </row>
    <row r="1574" spans="26:86" x14ac:dyDescent="0.5">
      <c r="Z1574" s="31">
        <v>45384</v>
      </c>
      <c r="AA1574" s="32">
        <v>110.56</v>
      </c>
      <c r="AB1574" s="7">
        <f t="shared" si="146"/>
        <v>91.670348258706426</v>
      </c>
      <c r="CC1574" s="31">
        <v>45384</v>
      </c>
      <c r="CD1574" s="32">
        <v>110.56</v>
      </c>
      <c r="CE1574" s="7">
        <f t="shared" si="147"/>
        <v>93.067441450540116</v>
      </c>
      <c r="CF1574" s="131"/>
      <c r="CG1574" s="7">
        <f t="shared" si="148"/>
        <v>16.061737191329115</v>
      </c>
      <c r="CH1574" s="7">
        <f t="shared" si="149"/>
        <v>109.12917864186923</v>
      </c>
    </row>
    <row r="1575" spans="26:86" x14ac:dyDescent="0.5">
      <c r="Z1575" s="31">
        <v>45385</v>
      </c>
      <c r="AA1575" s="32">
        <v>112.59</v>
      </c>
      <c r="AB1575" s="7">
        <f t="shared" si="146"/>
        <v>91.851641791044727</v>
      </c>
      <c r="CC1575" s="31">
        <v>45385</v>
      </c>
      <c r="CD1575" s="32">
        <v>112.59</v>
      </c>
      <c r="CE1575" s="7">
        <f t="shared" si="147"/>
        <v>93.261695764465102</v>
      </c>
      <c r="CF1575" s="131"/>
      <c r="CG1575" s="7">
        <f t="shared" si="148"/>
        <v>16.108270733793063</v>
      </c>
      <c r="CH1575" s="7">
        <f t="shared" si="149"/>
        <v>109.36996649825817</v>
      </c>
    </row>
    <row r="1576" spans="26:86" x14ac:dyDescent="0.5">
      <c r="Z1576" s="31">
        <v>45386</v>
      </c>
      <c r="AA1576" s="32">
        <v>111.08</v>
      </c>
      <c r="AB1576" s="7">
        <f t="shared" si="146"/>
        <v>92.019253731343241</v>
      </c>
      <c r="CC1576" s="31">
        <v>45386</v>
      </c>
      <c r="CD1576" s="32">
        <v>111.08</v>
      </c>
      <c r="CE1576" s="7">
        <f t="shared" si="147"/>
        <v>93.438992324022678</v>
      </c>
      <c r="CF1576" s="131"/>
      <c r="CG1576" s="7">
        <f t="shared" si="148"/>
        <v>16.137648599811612</v>
      </c>
      <c r="CH1576" s="7">
        <f t="shared" si="149"/>
        <v>109.57664092383429</v>
      </c>
    </row>
    <row r="1577" spans="26:86" x14ac:dyDescent="0.5">
      <c r="Z1577" s="31">
        <v>45387</v>
      </c>
      <c r="AA1577" s="32">
        <v>114.67</v>
      </c>
      <c r="AB1577" s="7">
        <f t="shared" si="146"/>
        <v>92.206268656716361</v>
      </c>
      <c r="CC1577" s="31">
        <v>45387</v>
      </c>
      <c r="CD1577" s="32">
        <v>114.67</v>
      </c>
      <c r="CE1577" s="7">
        <f t="shared" si="147"/>
        <v>93.650246131743856</v>
      </c>
      <c r="CF1577" s="131"/>
      <c r="CG1577" s="7">
        <f t="shared" si="148"/>
        <v>16.200594696761598</v>
      </c>
      <c r="CH1577" s="7">
        <f t="shared" si="149"/>
        <v>109.85084082850545</v>
      </c>
    </row>
    <row r="1578" spans="26:86" x14ac:dyDescent="0.5">
      <c r="Z1578" s="31">
        <v>45390</v>
      </c>
      <c r="AA1578" s="32">
        <v>116.06</v>
      </c>
      <c r="AB1578" s="7">
        <f t="shared" si="146"/>
        <v>92.403582089552202</v>
      </c>
      <c r="CC1578" s="31">
        <v>45390</v>
      </c>
      <c r="CD1578" s="32">
        <v>116.06</v>
      </c>
      <c r="CE1578" s="7">
        <f t="shared" si="147"/>
        <v>93.873228757298648</v>
      </c>
      <c r="CF1578" s="131"/>
      <c r="CG1578" s="7">
        <f t="shared" si="148"/>
        <v>16.274781992420174</v>
      </c>
      <c r="CH1578" s="7">
        <f t="shared" si="149"/>
        <v>110.14801074971882</v>
      </c>
    </row>
    <row r="1579" spans="26:86" x14ac:dyDescent="0.5">
      <c r="Z1579" s="31">
        <v>45391</v>
      </c>
      <c r="AA1579" s="32">
        <v>111.87</v>
      </c>
      <c r="AB1579" s="7">
        <f t="shared" si="146"/>
        <v>92.579999999999956</v>
      </c>
      <c r="CC1579" s="31">
        <v>45391</v>
      </c>
      <c r="CD1579" s="32">
        <v>111.87</v>
      </c>
      <c r="CE1579" s="7">
        <f t="shared" si="147"/>
        <v>94.052301107972298</v>
      </c>
      <c r="CF1579" s="131"/>
      <c r="CG1579" s="7">
        <f t="shared" si="148"/>
        <v>16.304784161649806</v>
      </c>
      <c r="CH1579" s="7">
        <f t="shared" si="149"/>
        <v>110.3570852696221</v>
      </c>
    </row>
    <row r="1580" spans="26:86" x14ac:dyDescent="0.5">
      <c r="Z1580" s="31">
        <v>45392</v>
      </c>
      <c r="AA1580" s="32">
        <v>114.22</v>
      </c>
      <c r="AB1580" s="7">
        <f t="shared" si="146"/>
        <v>92.775771144278579</v>
      </c>
      <c r="CC1580" s="31">
        <v>45392</v>
      </c>
      <c r="CD1580" s="32">
        <v>114.22</v>
      </c>
      <c r="CE1580" s="7">
        <f t="shared" si="147"/>
        <v>94.252974728788487</v>
      </c>
      <c r="CF1580" s="131"/>
      <c r="CG1580" s="7">
        <f t="shared" si="148"/>
        <v>16.355922914824646</v>
      </c>
      <c r="CH1580" s="7">
        <f t="shared" si="149"/>
        <v>110.60889764361313</v>
      </c>
    </row>
    <row r="1581" spans="26:86" x14ac:dyDescent="0.5">
      <c r="Z1581" s="31">
        <v>45393</v>
      </c>
      <c r="AA1581" s="32">
        <v>113.02</v>
      </c>
      <c r="AB1581" s="7">
        <f t="shared" si="146"/>
        <v>92.974875621890533</v>
      </c>
      <c r="CC1581" s="31">
        <v>45393</v>
      </c>
      <c r="CD1581" s="32">
        <v>113.02</v>
      </c>
      <c r="CE1581" s="7">
        <f t="shared" si="147"/>
        <v>94.439711298651304</v>
      </c>
      <c r="CF1581" s="131"/>
      <c r="CG1581" s="7">
        <f t="shared" si="148"/>
        <v>16.392631387096131</v>
      </c>
      <c r="CH1581" s="7">
        <f t="shared" si="149"/>
        <v>110.83234268574743</v>
      </c>
    </row>
    <row r="1582" spans="26:86" x14ac:dyDescent="0.5">
      <c r="Z1582" s="31">
        <v>45394</v>
      </c>
      <c r="AA1582" s="32">
        <v>110.13</v>
      </c>
      <c r="AB1582" s="7">
        <f t="shared" si="146"/>
        <v>93.156268656716392</v>
      </c>
      <c r="CC1582" s="31">
        <v>45394</v>
      </c>
      <c r="CD1582" s="32">
        <v>110.13</v>
      </c>
      <c r="CE1582" s="7">
        <f t="shared" si="147"/>
        <v>94.59583357428663</v>
      </c>
      <c r="CF1582" s="131"/>
      <c r="CG1582" s="7">
        <f t="shared" si="148"/>
        <v>16.39841347621244</v>
      </c>
      <c r="CH1582" s="7">
        <f t="shared" si="149"/>
        <v>110.99424705049907</v>
      </c>
    </row>
    <row r="1583" spans="26:86" x14ac:dyDescent="0.5">
      <c r="Z1583" s="31">
        <v>45397</v>
      </c>
      <c r="AA1583" s="32">
        <v>107.58</v>
      </c>
      <c r="AB1583" s="7">
        <f t="shared" si="146"/>
        <v>93.319552238805969</v>
      </c>
      <c r="CC1583" s="31">
        <v>45397</v>
      </c>
      <c r="CD1583" s="32">
        <v>107.58</v>
      </c>
      <c r="CE1583" s="7">
        <f t="shared" si="147"/>
        <v>94.725029260114624</v>
      </c>
      <c r="CF1583" s="131"/>
      <c r="CG1583" s="7">
        <f t="shared" si="148"/>
        <v>16.377140185515742</v>
      </c>
      <c r="CH1583" s="7">
        <f t="shared" si="149"/>
        <v>111.10216944563037</v>
      </c>
    </row>
    <row r="1584" spans="26:86" x14ac:dyDescent="0.5">
      <c r="Z1584" s="31">
        <v>45398</v>
      </c>
      <c r="AA1584" s="32">
        <v>107.83</v>
      </c>
      <c r="AB1584" s="7">
        <f t="shared" si="146"/>
        <v>93.482189054726391</v>
      </c>
      <c r="CC1584" s="31">
        <v>45398</v>
      </c>
      <c r="CD1584" s="32">
        <v>107.83</v>
      </c>
      <c r="CE1584" s="7">
        <f t="shared" si="147"/>
        <v>94.855426978919454</v>
      </c>
      <c r="CF1584" s="131"/>
      <c r="CG1584" s="7">
        <f t="shared" si="148"/>
        <v>16.356947854767043</v>
      </c>
      <c r="CH1584" s="7">
        <f t="shared" si="149"/>
        <v>111.2123748336865</v>
      </c>
    </row>
    <row r="1585" spans="26:86" x14ac:dyDescent="0.5">
      <c r="Z1585" s="31">
        <v>45399</v>
      </c>
      <c r="AA1585" s="32">
        <v>107.49</v>
      </c>
      <c r="AB1585" s="7">
        <f t="shared" si="146"/>
        <v>93.639800995024899</v>
      </c>
      <c r="CC1585" s="31">
        <v>45399</v>
      </c>
      <c r="CD1585" s="32">
        <v>107.49</v>
      </c>
      <c r="CE1585" s="7">
        <f t="shared" si="147"/>
        <v>94.981144123407816</v>
      </c>
      <c r="CF1585" s="131"/>
      <c r="CG1585" s="7">
        <f t="shared" si="148"/>
        <v>16.332005080142252</v>
      </c>
      <c r="CH1585" s="7">
        <f t="shared" si="149"/>
        <v>111.31314920355007</v>
      </c>
    </row>
    <row r="1586" spans="26:86" x14ac:dyDescent="0.5">
      <c r="Z1586" s="31">
        <v>45400</v>
      </c>
      <c r="AA1586" s="32">
        <v>107.3</v>
      </c>
      <c r="AB1586" s="7">
        <f t="shared" si="146"/>
        <v>93.791492537313474</v>
      </c>
      <c r="CC1586" s="31">
        <v>45400</v>
      </c>
      <c r="CD1586" s="32">
        <v>107.3</v>
      </c>
      <c r="CE1586" s="7">
        <f t="shared" si="147"/>
        <v>95.103719803771924</v>
      </c>
      <c r="CF1586" s="131"/>
      <c r="CG1586" s="7">
        <f t="shared" si="148"/>
        <v>16.303910576485976</v>
      </c>
      <c r="CH1586" s="7">
        <f t="shared" si="149"/>
        <v>111.4076303802579</v>
      </c>
    </row>
    <row r="1587" spans="26:86" x14ac:dyDescent="0.5">
      <c r="Z1587" s="31">
        <v>45401</v>
      </c>
      <c r="AA1587" s="32">
        <v>107.63</v>
      </c>
      <c r="AB1587" s="7">
        <f t="shared" si="146"/>
        <v>93.943532338308486</v>
      </c>
      <c r="CC1587" s="31">
        <v>45401</v>
      </c>
      <c r="CD1587" s="32">
        <v>107.63</v>
      </c>
      <c r="CE1587" s="7">
        <f t="shared" si="147"/>
        <v>95.228359407714493</v>
      </c>
      <c r="CF1587" s="131"/>
      <c r="CG1587" s="7">
        <f t="shared" si="148"/>
        <v>16.277866368378568</v>
      </c>
      <c r="CH1587" s="7">
        <f t="shared" si="149"/>
        <v>111.50622577609306</v>
      </c>
    </row>
    <row r="1588" spans="26:86" x14ac:dyDescent="0.5">
      <c r="Z1588" s="31">
        <v>45404</v>
      </c>
      <c r="AA1588" s="32">
        <v>110.6</v>
      </c>
      <c r="AB1588" s="7">
        <f t="shared" si="146"/>
        <v>94.11552238805973</v>
      </c>
      <c r="CC1588" s="31">
        <v>45404</v>
      </c>
      <c r="CD1588" s="32">
        <v>110.6</v>
      </c>
      <c r="CE1588" s="7">
        <f t="shared" si="147"/>
        <v>95.381311055398925</v>
      </c>
      <c r="CF1588" s="131"/>
      <c r="CG1588" s="7">
        <f t="shared" si="148"/>
        <v>16.279922201647835</v>
      </c>
      <c r="CH1588" s="7">
        <f t="shared" si="149"/>
        <v>111.66123325704676</v>
      </c>
    </row>
    <row r="1589" spans="26:86" x14ac:dyDescent="0.5">
      <c r="Z1589" s="31">
        <v>45405</v>
      </c>
      <c r="AA1589" s="32">
        <v>113.77</v>
      </c>
      <c r="AB1589" s="7">
        <f t="shared" si="146"/>
        <v>94.310845771144315</v>
      </c>
      <c r="CC1589" s="31">
        <v>45405</v>
      </c>
      <c r="CD1589" s="32">
        <v>113.77</v>
      </c>
      <c r="CE1589" s="7">
        <f t="shared" si="147"/>
        <v>95.564283084698445</v>
      </c>
      <c r="CF1589" s="131"/>
      <c r="CG1589" s="7">
        <f t="shared" si="148"/>
        <v>16.3115563511723</v>
      </c>
      <c r="CH1589" s="7">
        <f t="shared" si="149"/>
        <v>111.87583943587074</v>
      </c>
    </row>
    <row r="1590" spans="26:86" x14ac:dyDescent="0.5">
      <c r="Z1590" s="31">
        <v>45406</v>
      </c>
      <c r="AA1590" s="32">
        <v>112.72</v>
      </c>
      <c r="AB1590" s="7">
        <f t="shared" si="146"/>
        <v>94.493482587064705</v>
      </c>
      <c r="CC1590" s="31">
        <v>45406</v>
      </c>
      <c r="CD1590" s="32">
        <v>112.72</v>
      </c>
      <c r="CE1590" s="7">
        <f t="shared" si="147"/>
        <v>95.734986735596976</v>
      </c>
      <c r="CF1590" s="131"/>
      <c r="CG1590" s="7">
        <f t="shared" si="148"/>
        <v>16.330610690095327</v>
      </c>
      <c r="CH1590" s="7">
        <f t="shared" si="149"/>
        <v>112.0655974256923</v>
      </c>
    </row>
    <row r="1591" spans="26:86" x14ac:dyDescent="0.5">
      <c r="Z1591" s="31">
        <v>45407</v>
      </c>
      <c r="AA1591" s="32">
        <v>111.88</v>
      </c>
      <c r="AB1591" s="7">
        <f t="shared" si="146"/>
        <v>94.672985074626908</v>
      </c>
      <c r="CC1591" s="31">
        <v>45407</v>
      </c>
      <c r="CD1591" s="32">
        <v>111.88</v>
      </c>
      <c r="CE1591" s="7">
        <f t="shared" si="147"/>
        <v>95.895633633750251</v>
      </c>
      <c r="CF1591" s="131"/>
      <c r="CG1591" s="7">
        <f t="shared" si="148"/>
        <v>16.339331130247345</v>
      </c>
      <c r="CH1591" s="7">
        <f t="shared" si="149"/>
        <v>112.2349647639976</v>
      </c>
    </row>
    <row r="1592" spans="26:86" x14ac:dyDescent="0.5">
      <c r="Z1592" s="31">
        <v>45408</v>
      </c>
      <c r="AA1592" s="32">
        <v>112.22</v>
      </c>
      <c r="AB1592" s="7">
        <f t="shared" si="146"/>
        <v>94.843432835820948</v>
      </c>
      <c r="CC1592" s="31">
        <v>45408</v>
      </c>
      <c r="CD1592" s="32">
        <v>112.22</v>
      </c>
      <c r="CE1592" s="7">
        <f t="shared" si="147"/>
        <v>96.058065139882089</v>
      </c>
      <c r="CF1592" s="131"/>
      <c r="CG1592" s="7">
        <f t="shared" si="148"/>
        <v>16.349651886803883</v>
      </c>
      <c r="CH1592" s="7">
        <f t="shared" si="149"/>
        <v>112.40771702668597</v>
      </c>
    </row>
    <row r="1593" spans="26:86" x14ac:dyDescent="0.5">
      <c r="Z1593" s="31">
        <v>45411</v>
      </c>
      <c r="AA1593" s="32">
        <v>110.91</v>
      </c>
      <c r="AB1593" s="7">
        <f t="shared" si="146"/>
        <v>95.0072139303483</v>
      </c>
      <c r="CC1593" s="31">
        <v>45411</v>
      </c>
      <c r="CD1593" s="32">
        <v>110.91</v>
      </c>
      <c r="CE1593" s="7">
        <f t="shared" si="147"/>
        <v>96.205845586251414</v>
      </c>
      <c r="CF1593" s="131"/>
      <c r="CG1593" s="7">
        <f t="shared" si="148"/>
        <v>16.345205460762557</v>
      </c>
      <c r="CH1593" s="7">
        <f t="shared" si="149"/>
        <v>112.55105104701397</v>
      </c>
    </row>
    <row r="1594" spans="26:86" x14ac:dyDescent="0.5">
      <c r="Z1594" s="31">
        <v>45412</v>
      </c>
      <c r="AA1594" s="32">
        <v>108.38</v>
      </c>
      <c r="AB1594" s="7">
        <f t="shared" si="146"/>
        <v>95.145671641791111</v>
      </c>
      <c r="CC1594" s="31">
        <v>45412</v>
      </c>
      <c r="CD1594" s="32">
        <v>108.38</v>
      </c>
      <c r="CE1594" s="7">
        <f t="shared" si="147"/>
        <v>96.326981451064839</v>
      </c>
      <c r="CF1594" s="131"/>
      <c r="CG1594" s="7">
        <f t="shared" si="148"/>
        <v>16.314251459742124</v>
      </c>
      <c r="CH1594" s="7">
        <f t="shared" si="149"/>
        <v>112.64123291080696</v>
      </c>
    </row>
    <row r="1595" spans="26:86" x14ac:dyDescent="0.5">
      <c r="Z1595" s="31">
        <v>45413</v>
      </c>
      <c r="AA1595" s="32">
        <v>107.77</v>
      </c>
      <c r="AB1595" s="7">
        <f t="shared" si="146"/>
        <v>95.282388059701532</v>
      </c>
      <c r="CC1595" s="31">
        <v>45413</v>
      </c>
      <c r="CD1595" s="32">
        <v>107.77</v>
      </c>
      <c r="CE1595" s="7">
        <f t="shared" si="147"/>
        <v>96.440842332148776</v>
      </c>
      <c r="CF1595" s="131"/>
      <c r="CG1595" s="7">
        <f t="shared" si="148"/>
        <v>16.276175444623277</v>
      </c>
      <c r="CH1595" s="7">
        <f t="shared" si="149"/>
        <v>112.71701777677205</v>
      </c>
    </row>
    <row r="1596" spans="26:86" x14ac:dyDescent="0.5">
      <c r="Z1596" s="31">
        <v>45414</v>
      </c>
      <c r="AA1596" s="32">
        <v>112.07</v>
      </c>
      <c r="AB1596" s="7">
        <f t="shared" si="146"/>
        <v>95.437263681592086</v>
      </c>
      <c r="CC1596" s="31">
        <v>45414</v>
      </c>
      <c r="CD1596" s="32">
        <v>112.07</v>
      </c>
      <c r="CE1596" s="7">
        <f t="shared" si="147"/>
        <v>96.596356338794067</v>
      </c>
      <c r="CF1596" s="131"/>
      <c r="CG1596" s="7">
        <f t="shared" si="148"/>
        <v>16.279723314014163</v>
      </c>
      <c r="CH1596" s="7">
        <f t="shared" si="149"/>
        <v>112.87607965280823</v>
      </c>
    </row>
    <row r="1597" spans="26:86" x14ac:dyDescent="0.5">
      <c r="Z1597" s="31">
        <v>45415</v>
      </c>
      <c r="AA1597" s="32">
        <v>109.46</v>
      </c>
      <c r="AB1597" s="7">
        <f t="shared" si="146"/>
        <v>95.571592039801033</v>
      </c>
      <c r="CC1597" s="31">
        <v>45415</v>
      </c>
      <c r="CD1597" s="32">
        <v>109.46</v>
      </c>
      <c r="CE1597" s="7">
        <f t="shared" si="147"/>
        <v>96.724352793134429</v>
      </c>
      <c r="CF1597" s="131"/>
      <c r="CG1597" s="7">
        <f t="shared" si="148"/>
        <v>16.255929131389138</v>
      </c>
      <c r="CH1597" s="7">
        <f t="shared" si="149"/>
        <v>112.98028192452357</v>
      </c>
    </row>
    <row r="1598" spans="26:86" x14ac:dyDescent="0.5">
      <c r="Z1598" s="31">
        <v>45418</v>
      </c>
      <c r="AA1598" s="32">
        <v>111.48</v>
      </c>
      <c r="AB1598" s="7">
        <f t="shared" si="146"/>
        <v>95.718905472636848</v>
      </c>
      <c r="CC1598" s="31">
        <v>45418</v>
      </c>
      <c r="CD1598" s="32">
        <v>111.48</v>
      </c>
      <c r="CE1598" s="7">
        <f t="shared" si="147"/>
        <v>96.871175153401751</v>
      </c>
      <c r="CF1598" s="131"/>
      <c r="CG1598" s="7">
        <f t="shared" si="148"/>
        <v>16.2510054039859</v>
      </c>
      <c r="CH1598" s="7">
        <f t="shared" si="149"/>
        <v>113.12218055738765</v>
      </c>
    </row>
    <row r="1599" spans="26:86" x14ac:dyDescent="0.5">
      <c r="Z1599" s="31">
        <v>45419</v>
      </c>
      <c r="AA1599" s="32">
        <v>113.18</v>
      </c>
      <c r="AB1599" s="7">
        <f t="shared" si="146"/>
        <v>95.876119402985097</v>
      </c>
      <c r="CC1599" s="31">
        <v>45419</v>
      </c>
      <c r="CD1599" s="32">
        <v>113.18</v>
      </c>
      <c r="CE1599" s="7">
        <f t="shared" si="147"/>
        <v>97.03345201754702</v>
      </c>
      <c r="CF1599" s="131"/>
      <c r="CG1599" s="7">
        <f t="shared" si="148"/>
        <v>16.2614817740658</v>
      </c>
      <c r="CH1599" s="7">
        <f t="shared" si="149"/>
        <v>113.29493379161282</v>
      </c>
    </row>
    <row r="1600" spans="26:86" x14ac:dyDescent="0.5">
      <c r="Z1600" s="31">
        <v>45420</v>
      </c>
      <c r="AA1600" s="32">
        <v>113.32</v>
      </c>
      <c r="AB1600" s="7">
        <f t="shared" si="146"/>
        <v>96.037960199004999</v>
      </c>
      <c r="CC1600" s="31">
        <v>45420</v>
      </c>
      <c r="CD1600" s="32">
        <v>113.32</v>
      </c>
      <c r="CE1600" s="7">
        <f t="shared" si="147"/>
        <v>97.195507221352528</v>
      </c>
      <c r="CF1600" s="131"/>
      <c r="CG1600" s="7">
        <f t="shared" si="148"/>
        <v>16.271636580303905</v>
      </c>
      <c r="CH1600" s="7">
        <f t="shared" si="149"/>
        <v>113.46714380165643</v>
      </c>
    </row>
    <row r="1601" spans="26:86" x14ac:dyDescent="0.5">
      <c r="Z1601" s="31">
        <v>45421</v>
      </c>
      <c r="AA1601" s="32">
        <v>112.19</v>
      </c>
      <c r="AB1601" s="7">
        <f t="shared" si="146"/>
        <v>96.193930348258704</v>
      </c>
      <c r="CC1601" s="31">
        <v>45421</v>
      </c>
      <c r="CD1601" s="32">
        <v>112.19</v>
      </c>
      <c r="CE1601" s="7">
        <f t="shared" si="147"/>
        <v>97.3447061544734</v>
      </c>
      <c r="CF1601" s="131"/>
      <c r="CG1601" s="7">
        <f t="shared" si="148"/>
        <v>16.268894620815715</v>
      </c>
      <c r="CH1601" s="7">
        <f t="shared" si="149"/>
        <v>113.61360077528911</v>
      </c>
    </row>
    <row r="1602" spans="26:86" x14ac:dyDescent="0.5">
      <c r="Z1602" s="31">
        <v>45422</v>
      </c>
      <c r="AA1602" s="32">
        <v>112.06</v>
      </c>
      <c r="AB1602" s="7">
        <f t="shared" si="146"/>
        <v>96.347661691542299</v>
      </c>
      <c r="CC1602" s="31">
        <v>45422</v>
      </c>
      <c r="CD1602" s="32">
        <v>112.06</v>
      </c>
      <c r="CE1602" s="7">
        <f t="shared" si="147"/>
        <v>97.491126988757244</v>
      </c>
      <c r="CF1602" s="131"/>
      <c r="CG1602" s="7">
        <f t="shared" si="148"/>
        <v>16.263356747060897</v>
      </c>
      <c r="CH1602" s="7">
        <f t="shared" si="149"/>
        <v>113.75448373581814</v>
      </c>
    </row>
    <row r="1603" spans="26:86" x14ac:dyDescent="0.5">
      <c r="Z1603" s="31">
        <v>45425</v>
      </c>
      <c r="AA1603" s="32">
        <v>109.78</v>
      </c>
      <c r="AB1603" s="7">
        <f t="shared" si="146"/>
        <v>96.488656716417921</v>
      </c>
      <c r="CC1603" s="31">
        <v>45425</v>
      </c>
      <c r="CD1603" s="32">
        <v>109.78</v>
      </c>
      <c r="CE1603" s="7">
        <f t="shared" si="147"/>
        <v>97.613404332152697</v>
      </c>
      <c r="CF1603" s="131"/>
      <c r="CG1603" s="7">
        <f t="shared" si="148"/>
        <v>16.233784473792468</v>
      </c>
      <c r="CH1603" s="7">
        <f t="shared" si="149"/>
        <v>113.84718880594517</v>
      </c>
    </row>
    <row r="1604" spans="26:86" x14ac:dyDescent="0.5">
      <c r="Z1604" s="31">
        <v>45426</v>
      </c>
      <c r="AA1604" s="32">
        <v>110.87</v>
      </c>
      <c r="AB1604" s="7">
        <f t="shared" si="146"/>
        <v>96.638706467661677</v>
      </c>
      <c r="CC1604" s="31">
        <v>45426</v>
      </c>
      <c r="CD1604" s="32">
        <v>110.87</v>
      </c>
      <c r="CE1604" s="7">
        <f t="shared" si="147"/>
        <v>97.745310756708392</v>
      </c>
      <c r="CF1604" s="131"/>
      <c r="CG1604" s="7">
        <f t="shared" si="148"/>
        <v>16.213859190792917</v>
      </c>
      <c r="CH1604" s="7">
        <f t="shared" si="149"/>
        <v>113.95916994750131</v>
      </c>
    </row>
    <row r="1605" spans="26:86" x14ac:dyDescent="0.5">
      <c r="Z1605" s="31">
        <v>45427</v>
      </c>
      <c r="AA1605" s="32">
        <v>115.32</v>
      </c>
      <c r="AB1605" s="7">
        <f t="shared" si="146"/>
        <v>96.805422885572142</v>
      </c>
      <c r="CC1605" s="31">
        <v>45427</v>
      </c>
      <c r="CD1605" s="32">
        <v>115.32</v>
      </c>
      <c r="CE1605" s="7">
        <f t="shared" si="147"/>
        <v>97.920183286492389</v>
      </c>
      <c r="CF1605" s="131"/>
      <c r="CG1605" s="7">
        <f t="shared" si="148"/>
        <v>16.236751906450962</v>
      </c>
      <c r="CH1605" s="7">
        <f t="shared" si="149"/>
        <v>114.15693519294335</v>
      </c>
    </row>
    <row r="1606" spans="26:86" x14ac:dyDescent="0.5">
      <c r="Z1606" s="31">
        <v>45428</v>
      </c>
      <c r="AA1606" s="32">
        <v>112.73</v>
      </c>
      <c r="AB1606" s="7">
        <f t="shared" si="146"/>
        <v>96.959751243781071</v>
      </c>
      <c r="CC1606" s="31">
        <v>45428</v>
      </c>
      <c r="CD1606" s="32">
        <v>112.73</v>
      </c>
      <c r="CE1606" s="7">
        <f t="shared" si="147"/>
        <v>98.067544646825809</v>
      </c>
      <c r="CF1606" s="131"/>
      <c r="CG1606" s="7">
        <f t="shared" si="148"/>
        <v>16.232110084060594</v>
      </c>
      <c r="CH1606" s="7">
        <f t="shared" si="149"/>
        <v>114.2996547308864</v>
      </c>
    </row>
    <row r="1607" spans="26:86" x14ac:dyDescent="0.5">
      <c r="Z1607" s="31">
        <v>45429</v>
      </c>
      <c r="AA1607" s="32">
        <v>113.08</v>
      </c>
      <c r="AB1607" s="7">
        <f t="shared" si="146"/>
        <v>97.11457711442786</v>
      </c>
      <c r="CC1607" s="31">
        <v>45429</v>
      </c>
      <c r="CD1607" s="32">
        <v>113.08</v>
      </c>
      <c r="CE1607" s="7">
        <f t="shared" si="147"/>
        <v>98.216922312031528</v>
      </c>
      <c r="CF1607" s="131"/>
      <c r="CG1607" s="7">
        <f t="shared" si="148"/>
        <v>16.229456480095521</v>
      </c>
      <c r="CH1607" s="7">
        <f t="shared" si="149"/>
        <v>114.44637879212705</v>
      </c>
    </row>
    <row r="1608" spans="26:86" x14ac:dyDescent="0.5">
      <c r="Z1608" s="31">
        <v>45432</v>
      </c>
      <c r="AA1608" s="32">
        <v>112.95</v>
      </c>
      <c r="AB1608" s="7">
        <f t="shared" si="146"/>
        <v>97.271890547263695</v>
      </c>
      <c r="CC1608" s="31">
        <v>45432</v>
      </c>
      <c r="CD1608" s="32">
        <v>112.95</v>
      </c>
      <c r="CE1608" s="7">
        <f t="shared" si="147"/>
        <v>98.363520099971524</v>
      </c>
      <c r="CF1608" s="131"/>
      <c r="CG1608" s="7">
        <f t="shared" si="148"/>
        <v>16.223970440022327</v>
      </c>
      <c r="CH1608" s="7">
        <f t="shared" si="149"/>
        <v>114.58749053999385</v>
      </c>
    </row>
    <row r="1609" spans="26:86" x14ac:dyDescent="0.5">
      <c r="Z1609" s="31">
        <v>45433</v>
      </c>
      <c r="AA1609" s="32">
        <v>114.7</v>
      </c>
      <c r="AB1609" s="7">
        <f t="shared" si="146"/>
        <v>97.415024875621896</v>
      </c>
      <c r="CC1609" s="31">
        <v>45433</v>
      </c>
      <c r="CD1609" s="32">
        <v>114.7</v>
      </c>
      <c r="CE1609" s="7">
        <f t="shared" si="147"/>
        <v>98.526072138777778</v>
      </c>
      <c r="CF1609" s="131"/>
      <c r="CG1609" s="7">
        <f t="shared" si="148"/>
        <v>16.234527700563163</v>
      </c>
      <c r="CH1609" s="7">
        <f t="shared" si="149"/>
        <v>114.76059983934094</v>
      </c>
    </row>
    <row r="1610" spans="26:86" x14ac:dyDescent="0.5">
      <c r="Z1610" s="31">
        <v>45434</v>
      </c>
      <c r="AA1610" s="32">
        <v>113.84</v>
      </c>
      <c r="AB1610" s="7">
        <f t="shared" si="146"/>
        <v>97.552835820895524</v>
      </c>
      <c r="CC1610" s="31">
        <v>45434</v>
      </c>
      <c r="CD1610" s="32">
        <v>113.84</v>
      </c>
      <c r="CE1610" s="7">
        <f t="shared" si="147"/>
        <v>98.678449530431735</v>
      </c>
      <c r="CF1610" s="131"/>
      <c r="CG1610" s="7">
        <f t="shared" si="148"/>
        <v>16.235051446618314</v>
      </c>
      <c r="CH1610" s="7">
        <f t="shared" si="149"/>
        <v>114.91350097705005</v>
      </c>
    </row>
    <row r="1611" spans="26:86" x14ac:dyDescent="0.5">
      <c r="Z1611" s="31">
        <v>45435</v>
      </c>
      <c r="AA1611" s="32">
        <v>112.88</v>
      </c>
      <c r="AB1611" s="7">
        <f t="shared" si="146"/>
        <v>97.685223880597007</v>
      </c>
      <c r="CC1611" s="31">
        <v>45435</v>
      </c>
      <c r="CD1611" s="32">
        <v>112.88</v>
      </c>
      <c r="CE1611" s="7">
        <f t="shared" si="147"/>
        <v>98.819758490327928</v>
      </c>
      <c r="CF1611" s="131"/>
      <c r="CG1611" s="7">
        <f t="shared" si="148"/>
        <v>16.224700448337558</v>
      </c>
      <c r="CH1611" s="7">
        <f t="shared" si="149"/>
        <v>115.04445893866549</v>
      </c>
    </row>
    <row r="1612" spans="26:86" x14ac:dyDescent="0.5">
      <c r="Z1612" s="31">
        <v>45436</v>
      </c>
      <c r="AA1612" s="32">
        <v>115.52</v>
      </c>
      <c r="AB1612" s="7">
        <f t="shared" ref="AB1612:AB1675" si="150">AVERAGE(AA1412:AA1612)</f>
        <v>97.849601990049734</v>
      </c>
      <c r="CC1612" s="31">
        <v>45436</v>
      </c>
      <c r="CD1612" s="32">
        <v>115.52</v>
      </c>
      <c r="CE1612" s="7">
        <f t="shared" si="147"/>
        <v>98.985930047638107</v>
      </c>
      <c r="CF1612" s="131"/>
      <c r="CG1612" s="7">
        <f t="shared" si="148"/>
        <v>16.239085498701854</v>
      </c>
      <c r="CH1612" s="7">
        <f t="shared" si="149"/>
        <v>115.22501554633996</v>
      </c>
    </row>
    <row r="1613" spans="26:86" x14ac:dyDescent="0.5">
      <c r="Z1613" s="31">
        <v>45440</v>
      </c>
      <c r="AA1613" s="32">
        <v>115.6</v>
      </c>
      <c r="AB1613" s="7">
        <f t="shared" si="150"/>
        <v>98.018258706467634</v>
      </c>
      <c r="CC1613" s="31">
        <v>45440</v>
      </c>
      <c r="CD1613" s="32">
        <v>115.6</v>
      </c>
      <c r="CE1613" s="7">
        <f t="shared" ref="CE1613:CE1676" si="151">CD1613*$CE$1+CE1612*(1-$CE$1)</f>
        <v>99.151244176517324</v>
      </c>
      <c r="CF1613" s="131"/>
      <c r="CG1613" s="7">
        <f t="shared" si="148"/>
        <v>16.25244525785439</v>
      </c>
      <c r="CH1613" s="7">
        <f t="shared" si="149"/>
        <v>115.40368943437171</v>
      </c>
    </row>
    <row r="1614" spans="26:86" x14ac:dyDescent="0.5">
      <c r="Z1614" s="31">
        <v>45441</v>
      </c>
      <c r="AA1614" s="32">
        <v>113.17</v>
      </c>
      <c r="AB1614" s="7">
        <f t="shared" si="150"/>
        <v>98.175323383084546</v>
      </c>
      <c r="CC1614" s="31">
        <v>45441</v>
      </c>
      <c r="CD1614" s="32">
        <v>113.17</v>
      </c>
      <c r="CE1614" s="7">
        <f t="shared" si="151"/>
        <v>99.29073428421367</v>
      </c>
      <c r="CF1614" s="131"/>
      <c r="CG1614" s="7">
        <f t="shared" si="148"/>
        <v>16.239930146999257</v>
      </c>
      <c r="CH1614" s="7">
        <f t="shared" si="149"/>
        <v>115.53066443121293</v>
      </c>
    </row>
    <row r="1615" spans="26:86" x14ac:dyDescent="0.5">
      <c r="Z1615" s="31">
        <v>45442</v>
      </c>
      <c r="AA1615" s="32">
        <v>116.77</v>
      </c>
      <c r="AB1615" s="7">
        <f t="shared" si="150"/>
        <v>98.351243781094496</v>
      </c>
      <c r="CC1615" s="31">
        <v>45442</v>
      </c>
      <c r="CD1615" s="32">
        <v>116.77</v>
      </c>
      <c r="CE1615" s="7">
        <f t="shared" si="151"/>
        <v>99.464657326161799</v>
      </c>
      <c r="CF1615" s="131"/>
      <c r="CG1615" s="7">
        <f t="shared" si="148"/>
        <v>16.261610008411267</v>
      </c>
      <c r="CH1615" s="7">
        <f t="shared" si="149"/>
        <v>115.72626733457307</v>
      </c>
    </row>
    <row r="1616" spans="26:86" x14ac:dyDescent="0.5">
      <c r="Z1616" s="31">
        <v>45443</v>
      </c>
      <c r="AA1616" s="32">
        <v>116.16</v>
      </c>
      <c r="AB1616" s="7">
        <f t="shared" si="150"/>
        <v>98.521393034825849</v>
      </c>
      <c r="CC1616" s="31">
        <v>45443</v>
      </c>
      <c r="CD1616" s="32">
        <v>116.16</v>
      </c>
      <c r="CE1616" s="7">
        <f t="shared" si="151"/>
        <v>99.630780138836798</v>
      </c>
      <c r="CF1616" s="131"/>
      <c r="CG1616" s="7">
        <f t="shared" si="148"/>
        <v>16.275311470667617</v>
      </c>
      <c r="CH1616" s="7">
        <f t="shared" si="149"/>
        <v>115.90609160950441</v>
      </c>
    </row>
    <row r="1617" spans="26:86" x14ac:dyDescent="0.5">
      <c r="Z1617" s="31">
        <v>45446</v>
      </c>
      <c r="AA1617" s="32">
        <v>116.55</v>
      </c>
      <c r="AB1617" s="7">
        <f t="shared" si="150"/>
        <v>98.700646766169115</v>
      </c>
      <c r="CC1617" s="31">
        <v>45446</v>
      </c>
      <c r="CD1617" s="32">
        <v>116.55</v>
      </c>
      <c r="CE1617" s="7">
        <f t="shared" si="151"/>
        <v>99.799130585216531</v>
      </c>
      <c r="CF1617" s="131"/>
      <c r="CG1617" s="7">
        <f t="shared" si="148"/>
        <v>16.290973577763765</v>
      </c>
      <c r="CH1617" s="7">
        <f t="shared" si="149"/>
        <v>116.0901041629803</v>
      </c>
    </row>
    <row r="1618" spans="26:86" x14ac:dyDescent="0.5">
      <c r="Z1618" s="31">
        <v>45447</v>
      </c>
      <c r="AA1618" s="32">
        <v>113.88</v>
      </c>
      <c r="AB1618" s="7">
        <f t="shared" si="150"/>
        <v>98.867910447761162</v>
      </c>
      <c r="CC1618" s="31">
        <v>45447</v>
      </c>
      <c r="CD1618" s="32">
        <v>113.88</v>
      </c>
      <c r="CE1618" s="7">
        <f t="shared" si="151"/>
        <v>99.939238738597467</v>
      </c>
      <c r="CF1618" s="131"/>
      <c r="CG1618" s="7">
        <f t="shared" si="148"/>
        <v>16.278248363579436</v>
      </c>
      <c r="CH1618" s="7">
        <f t="shared" si="149"/>
        <v>116.2174871021769</v>
      </c>
    </row>
    <row r="1619" spans="26:86" x14ac:dyDescent="0.5">
      <c r="Z1619" s="31">
        <v>45448</v>
      </c>
      <c r="AA1619" s="32">
        <v>116.28</v>
      </c>
      <c r="AB1619" s="7">
        <f t="shared" si="150"/>
        <v>99.052388059701457</v>
      </c>
      <c r="CC1619" s="31">
        <v>45448</v>
      </c>
      <c r="CD1619" s="32">
        <v>116.28</v>
      </c>
      <c r="CE1619" s="7">
        <f t="shared" si="151"/>
        <v>100.1018333780144</v>
      </c>
      <c r="CF1619" s="131"/>
      <c r="CG1619" s="7">
        <f t="shared" si="148"/>
        <v>16.287694767327906</v>
      </c>
      <c r="CH1619" s="7">
        <f t="shared" si="149"/>
        <v>116.38952814534231</v>
      </c>
    </row>
    <row r="1620" spans="26:86" x14ac:dyDescent="0.5">
      <c r="Z1620" s="31">
        <v>45449</v>
      </c>
      <c r="AA1620" s="32">
        <v>112.97</v>
      </c>
      <c r="AB1620" s="7">
        <f t="shared" si="150"/>
        <v>99.21064676616912</v>
      </c>
      <c r="CC1620" s="31">
        <v>45449</v>
      </c>
      <c r="CD1620" s="32">
        <v>112.97</v>
      </c>
      <c r="CE1620" s="7">
        <f t="shared" si="151"/>
        <v>100.22987483693964</v>
      </c>
      <c r="CF1620" s="131"/>
      <c r="CG1620" s="7">
        <f t="shared" ref="CG1620:CG1683" si="152">CE1620-AVERAGE(CE1420:CE1620)</f>
        <v>16.262537140128927</v>
      </c>
      <c r="CH1620" s="7">
        <f t="shared" ref="CH1620:CH1683" si="153">CE1620+CG1620</f>
        <v>116.49241197706857</v>
      </c>
    </row>
    <row r="1621" spans="26:86" x14ac:dyDescent="0.5">
      <c r="Z1621" s="31">
        <v>45450</v>
      </c>
      <c r="AA1621" s="32">
        <v>112.36</v>
      </c>
      <c r="AB1621" s="7">
        <f t="shared" si="150"/>
        <v>99.363930348258677</v>
      </c>
      <c r="CC1621" s="31">
        <v>45450</v>
      </c>
      <c r="CD1621" s="32">
        <v>112.36</v>
      </c>
      <c r="CE1621" s="7">
        <f t="shared" si="151"/>
        <v>100.35057259975618</v>
      </c>
      <c r="CF1621" s="131"/>
      <c r="CG1621" s="7">
        <f t="shared" si="152"/>
        <v>16.230034976065369</v>
      </c>
      <c r="CH1621" s="7">
        <f t="shared" si="153"/>
        <v>116.58060757582155</v>
      </c>
    </row>
    <row r="1622" spans="26:86" x14ac:dyDescent="0.5">
      <c r="Z1622" s="31">
        <v>45453</v>
      </c>
      <c r="AA1622" s="32">
        <v>118.77</v>
      </c>
      <c r="AB1622" s="7">
        <f t="shared" si="150"/>
        <v>99.549203980099463</v>
      </c>
      <c r="CC1622" s="31">
        <v>45453</v>
      </c>
      <c r="CD1622" s="32">
        <v>118.77</v>
      </c>
      <c r="CE1622" s="7">
        <f t="shared" si="151"/>
        <v>100.53385048433572</v>
      </c>
      <c r="CF1622" s="131"/>
      <c r="CG1622" s="7">
        <f t="shared" si="152"/>
        <v>16.259793792421931</v>
      </c>
      <c r="CH1622" s="7">
        <f t="shared" si="153"/>
        <v>116.79364427675765</v>
      </c>
    </row>
    <row r="1623" spans="26:86" x14ac:dyDescent="0.5">
      <c r="Z1623" s="31">
        <v>45454</v>
      </c>
      <c r="AA1623" s="32">
        <v>116.71</v>
      </c>
      <c r="AB1623" s="7">
        <f t="shared" si="150"/>
        <v>99.716616915422833</v>
      </c>
      <c r="CC1623" s="31">
        <v>45454</v>
      </c>
      <c r="CD1623" s="32">
        <v>116.71</v>
      </c>
      <c r="CE1623" s="7">
        <f t="shared" si="151"/>
        <v>100.69480719593437</v>
      </c>
      <c r="CF1623" s="131"/>
      <c r="CG1623" s="7">
        <f t="shared" si="152"/>
        <v>16.267093188363773</v>
      </c>
      <c r="CH1623" s="7">
        <f t="shared" si="153"/>
        <v>116.96190038429815</v>
      </c>
    </row>
    <row r="1624" spans="26:86" x14ac:dyDescent="0.5">
      <c r="Z1624" s="31">
        <v>45455</v>
      </c>
      <c r="AA1624" s="32">
        <v>118.38</v>
      </c>
      <c r="AB1624" s="7">
        <f t="shared" si="150"/>
        <v>99.895024875621843</v>
      </c>
      <c r="CC1624" s="31">
        <v>45455</v>
      </c>
      <c r="CD1624" s="32">
        <v>118.38</v>
      </c>
      <c r="CE1624" s="7">
        <f t="shared" si="151"/>
        <v>100.87077926363652</v>
      </c>
      <c r="CF1624" s="131"/>
      <c r="CG1624" s="7">
        <f t="shared" si="152"/>
        <v>16.289161665339023</v>
      </c>
      <c r="CH1624" s="7">
        <f t="shared" si="153"/>
        <v>117.15994092897554</v>
      </c>
    </row>
    <row r="1625" spans="26:86" x14ac:dyDescent="0.5">
      <c r="Z1625" s="31">
        <v>45456</v>
      </c>
      <c r="AA1625" s="32">
        <v>116.28</v>
      </c>
      <c r="AB1625" s="7">
        <f t="shared" si="150"/>
        <v>100.05985074626859</v>
      </c>
      <c r="CC1625" s="31">
        <v>45456</v>
      </c>
      <c r="CD1625" s="32">
        <v>116.28</v>
      </c>
      <c r="CE1625" s="7">
        <f t="shared" si="151"/>
        <v>101.02410484310283</v>
      </c>
      <c r="CF1625" s="131"/>
      <c r="CG1625" s="7">
        <f t="shared" si="152"/>
        <v>16.288474974676276</v>
      </c>
      <c r="CH1625" s="7">
        <f t="shared" si="153"/>
        <v>117.31257981777911</v>
      </c>
    </row>
    <row r="1626" spans="26:86" x14ac:dyDescent="0.5">
      <c r="Z1626" s="31">
        <v>45457</v>
      </c>
      <c r="AA1626" s="32">
        <v>115.87</v>
      </c>
      <c r="AB1626" s="7">
        <f t="shared" si="150"/>
        <v>100.22019900497506</v>
      </c>
      <c r="CC1626" s="31">
        <v>45457</v>
      </c>
      <c r="CD1626" s="32">
        <v>115.87</v>
      </c>
      <c r="CE1626" s="7">
        <f t="shared" si="151"/>
        <v>101.17182519292271</v>
      </c>
      <c r="CF1626" s="131"/>
      <c r="CG1626" s="7">
        <f t="shared" si="152"/>
        <v>16.282120009704613</v>
      </c>
      <c r="CH1626" s="7">
        <f t="shared" si="153"/>
        <v>117.45394520262732</v>
      </c>
    </row>
    <row r="1627" spans="26:86" x14ac:dyDescent="0.5">
      <c r="Z1627" s="31">
        <v>45460</v>
      </c>
      <c r="AA1627" s="32">
        <v>116.29</v>
      </c>
      <c r="AB1627" s="7">
        <f t="shared" si="150"/>
        <v>100.37606965174125</v>
      </c>
      <c r="CC1627" s="31">
        <v>45460</v>
      </c>
      <c r="CD1627" s="32">
        <v>116.29</v>
      </c>
      <c r="CE1627" s="7">
        <f t="shared" si="151"/>
        <v>101.32225479299314</v>
      </c>
      <c r="CF1627" s="131"/>
      <c r="CG1627" s="7">
        <f t="shared" si="152"/>
        <v>16.278456430983752</v>
      </c>
      <c r="CH1627" s="7">
        <f t="shared" si="153"/>
        <v>117.60071122397689</v>
      </c>
    </row>
    <row r="1628" spans="26:86" x14ac:dyDescent="0.5">
      <c r="Z1628" s="31">
        <v>45461</v>
      </c>
      <c r="AA1628" s="32">
        <v>117.32</v>
      </c>
      <c r="AB1628" s="7">
        <f t="shared" si="150"/>
        <v>100.53636815920392</v>
      </c>
      <c r="CC1628" s="31">
        <v>45461</v>
      </c>
      <c r="CD1628" s="32">
        <v>117.32</v>
      </c>
      <c r="CE1628" s="7">
        <f t="shared" si="151"/>
        <v>101.48143633734146</v>
      </c>
      <c r="CF1628" s="131"/>
      <c r="CG1628" s="7">
        <f t="shared" si="152"/>
        <v>16.283483051976916</v>
      </c>
      <c r="CH1628" s="7">
        <f t="shared" si="153"/>
        <v>117.76491938931838</v>
      </c>
    </row>
    <row r="1629" spans="26:86" x14ac:dyDescent="0.5">
      <c r="Z1629" s="31">
        <v>45463</v>
      </c>
      <c r="AA1629" s="32">
        <v>118.43</v>
      </c>
      <c r="AB1629" s="7">
        <f t="shared" si="150"/>
        <v>100.69104477611936</v>
      </c>
      <c r="CC1629" s="31">
        <v>45463</v>
      </c>
      <c r="CD1629" s="32">
        <v>118.43</v>
      </c>
      <c r="CE1629" s="7">
        <f t="shared" si="151"/>
        <v>101.65007876184553</v>
      </c>
      <c r="CF1629" s="131"/>
      <c r="CG1629" s="7">
        <f t="shared" si="152"/>
        <v>16.297965362145092</v>
      </c>
      <c r="CH1629" s="7">
        <f t="shared" si="153"/>
        <v>117.94804412399063</v>
      </c>
    </row>
    <row r="1630" spans="26:86" x14ac:dyDescent="0.5">
      <c r="Z1630" s="31">
        <v>45464</v>
      </c>
      <c r="AA1630" s="32">
        <v>117.78</v>
      </c>
      <c r="AB1630" s="7">
        <f t="shared" si="150"/>
        <v>100.84696517412929</v>
      </c>
      <c r="CC1630" s="31">
        <v>45464</v>
      </c>
      <c r="CD1630" s="32">
        <v>117.78</v>
      </c>
      <c r="CE1630" s="7">
        <f t="shared" si="151"/>
        <v>101.8105754905834</v>
      </c>
      <c r="CF1630" s="131"/>
      <c r="CG1630" s="7">
        <f t="shared" si="152"/>
        <v>16.304284461286642</v>
      </c>
      <c r="CH1630" s="7">
        <f t="shared" si="153"/>
        <v>118.11485995187005</v>
      </c>
    </row>
    <row r="1631" spans="26:86" x14ac:dyDescent="0.5">
      <c r="Z1631" s="31">
        <v>45467</v>
      </c>
      <c r="AA1631" s="32">
        <v>118.28</v>
      </c>
      <c r="AB1631" s="7">
        <f t="shared" si="150"/>
        <v>100.99378109452729</v>
      </c>
      <c r="CC1631" s="31">
        <v>45467</v>
      </c>
      <c r="CD1631" s="32">
        <v>118.28</v>
      </c>
      <c r="CE1631" s="7">
        <f t="shared" si="151"/>
        <v>101.97445036132387</v>
      </c>
      <c r="CF1631" s="131"/>
      <c r="CG1631" s="7">
        <f t="shared" si="152"/>
        <v>16.314054953268581</v>
      </c>
      <c r="CH1631" s="7">
        <f t="shared" si="153"/>
        <v>118.28850531459246</v>
      </c>
    </row>
    <row r="1632" spans="26:86" x14ac:dyDescent="0.5">
      <c r="Z1632" s="31">
        <v>45468</v>
      </c>
      <c r="AA1632" s="32">
        <v>118.47</v>
      </c>
      <c r="AB1632" s="7">
        <f t="shared" si="150"/>
        <v>101.15004975124373</v>
      </c>
      <c r="CC1632" s="31">
        <v>45468</v>
      </c>
      <c r="CD1632" s="32">
        <v>118.47</v>
      </c>
      <c r="CE1632" s="7">
        <f t="shared" si="151"/>
        <v>102.13858518359926</v>
      </c>
      <c r="CF1632" s="131"/>
      <c r="CG1632" s="7">
        <f t="shared" si="152"/>
        <v>16.32406386168141</v>
      </c>
      <c r="CH1632" s="7">
        <f t="shared" si="153"/>
        <v>118.46264904528067</v>
      </c>
    </row>
    <row r="1633" spans="26:86" x14ac:dyDescent="0.5">
      <c r="Z1633" s="31">
        <v>45469</v>
      </c>
      <c r="AA1633" s="32">
        <v>118.06</v>
      </c>
      <c r="AB1633" s="7">
        <f t="shared" si="150"/>
        <v>101.30398009950243</v>
      </c>
      <c r="CC1633" s="31">
        <v>45469</v>
      </c>
      <c r="CD1633" s="32">
        <v>118.06</v>
      </c>
      <c r="CE1633" s="7">
        <f t="shared" si="151"/>
        <v>102.29700722157339</v>
      </c>
      <c r="CF1633" s="131"/>
      <c r="CG1633" s="7">
        <f t="shared" si="152"/>
        <v>16.328361931719371</v>
      </c>
      <c r="CH1633" s="7">
        <f t="shared" si="153"/>
        <v>118.62536915329277</v>
      </c>
    </row>
    <row r="1634" spans="26:86" x14ac:dyDescent="0.5">
      <c r="Z1634" s="31">
        <v>45470</v>
      </c>
      <c r="AA1634" s="32">
        <v>118</v>
      </c>
      <c r="AB1634" s="7">
        <f t="shared" si="150"/>
        <v>101.45393034825864</v>
      </c>
      <c r="CC1634" s="31">
        <v>45470</v>
      </c>
      <c r="CD1634" s="32">
        <v>118</v>
      </c>
      <c r="CE1634" s="7">
        <f t="shared" si="151"/>
        <v>102.45325590593586</v>
      </c>
      <c r="CF1634" s="131"/>
      <c r="CG1634" s="7">
        <f t="shared" si="152"/>
        <v>16.330528177689743</v>
      </c>
      <c r="CH1634" s="7">
        <f t="shared" si="153"/>
        <v>118.7837840836256</v>
      </c>
    </row>
    <row r="1635" spans="26:86" x14ac:dyDescent="0.5">
      <c r="Z1635" s="31">
        <v>45471</v>
      </c>
      <c r="AA1635" s="32">
        <v>118.07</v>
      </c>
      <c r="AB1635" s="7">
        <f t="shared" si="150"/>
        <v>101.60054726368153</v>
      </c>
      <c r="CC1635" s="31">
        <v>45471</v>
      </c>
      <c r="CD1635" s="32">
        <v>118.07</v>
      </c>
      <c r="CE1635" s="7">
        <f t="shared" si="151"/>
        <v>102.60864639443402</v>
      </c>
      <c r="CF1635" s="131"/>
      <c r="CG1635" s="7">
        <f t="shared" si="152"/>
        <v>16.331910511606452</v>
      </c>
      <c r="CH1635" s="7">
        <f t="shared" si="153"/>
        <v>118.94055690604047</v>
      </c>
    </row>
    <row r="1636" spans="26:86" x14ac:dyDescent="0.5">
      <c r="Z1636" s="31">
        <v>45474</v>
      </c>
      <c r="AA1636" s="32">
        <v>118.74</v>
      </c>
      <c r="AB1636" s="7">
        <f t="shared" si="150"/>
        <v>101.74273631840791</v>
      </c>
      <c r="CC1636" s="31">
        <v>45474</v>
      </c>
      <c r="CD1636" s="32">
        <v>118.74</v>
      </c>
      <c r="CE1636" s="7">
        <f t="shared" si="151"/>
        <v>102.76915737558393</v>
      </c>
      <c r="CF1636" s="131"/>
      <c r="CG1636" s="7">
        <f t="shared" si="152"/>
        <v>16.338530941158552</v>
      </c>
      <c r="CH1636" s="7">
        <f t="shared" si="153"/>
        <v>119.10768831674248</v>
      </c>
    </row>
    <row r="1637" spans="26:86" x14ac:dyDescent="0.5">
      <c r="Z1637" s="31">
        <v>45475</v>
      </c>
      <c r="AA1637" s="32">
        <v>120.04</v>
      </c>
      <c r="AB1637" s="7">
        <f t="shared" si="150"/>
        <v>101.88920398009947</v>
      </c>
      <c r="CC1637" s="31">
        <v>45475</v>
      </c>
      <c r="CD1637" s="32">
        <v>120.04</v>
      </c>
      <c r="CE1637" s="7">
        <f t="shared" si="151"/>
        <v>102.94100655592639</v>
      </c>
      <c r="CF1637" s="131"/>
      <c r="CG1637" s="7">
        <f t="shared" si="152"/>
        <v>16.356563429504234</v>
      </c>
      <c r="CH1637" s="7">
        <f t="shared" si="153"/>
        <v>119.29756998543063</v>
      </c>
    </row>
    <row r="1638" spans="26:86" x14ac:dyDescent="0.5">
      <c r="Z1638" s="31">
        <v>45476</v>
      </c>
      <c r="AA1638" s="32">
        <v>119.8</v>
      </c>
      <c r="AB1638" s="7">
        <f t="shared" si="150"/>
        <v>102.03164179104472</v>
      </c>
      <c r="CC1638" s="31">
        <v>45476</v>
      </c>
      <c r="CD1638" s="32">
        <v>119.8</v>
      </c>
      <c r="CE1638" s="7">
        <f t="shared" si="151"/>
        <v>103.10875773447438</v>
      </c>
      <c r="CF1638" s="131"/>
      <c r="CG1638" s="7">
        <f t="shared" si="152"/>
        <v>16.370611138752494</v>
      </c>
      <c r="CH1638" s="7">
        <f t="shared" si="153"/>
        <v>119.47936887322687</v>
      </c>
    </row>
    <row r="1639" spans="26:86" x14ac:dyDescent="0.5">
      <c r="Z1639" s="31">
        <v>45478</v>
      </c>
      <c r="AA1639" s="32">
        <v>118.74</v>
      </c>
      <c r="AB1639" s="7">
        <f t="shared" si="150"/>
        <v>102.16577114427857</v>
      </c>
      <c r="CC1639" s="31">
        <v>45478</v>
      </c>
      <c r="CD1639" s="32">
        <v>118.74</v>
      </c>
      <c r="CE1639" s="7">
        <f t="shared" si="151"/>
        <v>103.26429248338509</v>
      </c>
      <c r="CF1639" s="131"/>
      <c r="CG1639" s="7">
        <f t="shared" si="152"/>
        <v>16.372637185687537</v>
      </c>
      <c r="CH1639" s="7">
        <f t="shared" si="153"/>
        <v>119.63692966907263</v>
      </c>
    </row>
    <row r="1640" spans="26:86" x14ac:dyDescent="0.5">
      <c r="Z1640" s="31">
        <v>45481</v>
      </c>
      <c r="AA1640" s="32">
        <v>115.92</v>
      </c>
      <c r="AB1640" s="7">
        <f t="shared" si="150"/>
        <v>102.28447761194026</v>
      </c>
      <c r="CC1640" s="31">
        <v>45481</v>
      </c>
      <c r="CD1640" s="32">
        <v>115.92</v>
      </c>
      <c r="CE1640" s="7">
        <f t="shared" si="151"/>
        <v>103.39021992136136</v>
      </c>
      <c r="CF1640" s="131"/>
      <c r="CG1640" s="7">
        <f t="shared" si="152"/>
        <v>16.345402212576801</v>
      </c>
      <c r="CH1640" s="7">
        <f t="shared" si="153"/>
        <v>119.73562213393816</v>
      </c>
    </row>
    <row r="1641" spans="26:86" x14ac:dyDescent="0.5">
      <c r="Z1641" s="31">
        <v>45482</v>
      </c>
      <c r="AA1641" s="32">
        <v>116.68</v>
      </c>
      <c r="AB1641" s="7">
        <f t="shared" si="150"/>
        <v>102.40895522388057</v>
      </c>
      <c r="CC1641" s="31">
        <v>45482</v>
      </c>
      <c r="CD1641" s="32">
        <v>116.68</v>
      </c>
      <c r="CE1641" s="7">
        <f t="shared" si="151"/>
        <v>103.52245653905926</v>
      </c>
      <c r="CF1641" s="131"/>
      <c r="CG1641" s="7">
        <f t="shared" si="152"/>
        <v>16.324761840074729</v>
      </c>
      <c r="CH1641" s="7">
        <f t="shared" si="153"/>
        <v>119.84721837913399</v>
      </c>
    </row>
    <row r="1642" spans="26:86" x14ac:dyDescent="0.5">
      <c r="Z1642" s="31">
        <v>45483</v>
      </c>
      <c r="AA1642" s="32">
        <v>119.21</v>
      </c>
      <c r="AB1642" s="7">
        <f t="shared" si="150"/>
        <v>102.54422885572137</v>
      </c>
      <c r="CC1642" s="31">
        <v>45483</v>
      </c>
      <c r="CD1642" s="32">
        <v>119.21</v>
      </c>
      <c r="CE1642" s="7">
        <f t="shared" si="151"/>
        <v>103.67855149886962</v>
      </c>
      <c r="CF1642" s="131"/>
      <c r="CG1642" s="7">
        <f t="shared" si="152"/>
        <v>16.328154967479747</v>
      </c>
      <c r="CH1642" s="7">
        <f t="shared" si="153"/>
        <v>120.00670646634937</v>
      </c>
    </row>
    <row r="1643" spans="26:86" x14ac:dyDescent="0.5">
      <c r="Z1643" s="31">
        <v>45484</v>
      </c>
      <c r="AA1643" s="32">
        <v>121.1</v>
      </c>
      <c r="AB1643" s="7">
        <f t="shared" si="150"/>
        <v>102.69691542288552</v>
      </c>
      <c r="CC1643" s="31">
        <v>45484</v>
      </c>
      <c r="CD1643" s="32">
        <v>121.1</v>
      </c>
      <c r="CE1643" s="7">
        <f t="shared" si="151"/>
        <v>103.85189924514953</v>
      </c>
      <c r="CF1643" s="131"/>
      <c r="CG1643" s="7">
        <f t="shared" si="152"/>
        <v>16.348801033247241</v>
      </c>
      <c r="CH1643" s="7">
        <f t="shared" si="153"/>
        <v>120.20070027839677</v>
      </c>
    </row>
    <row r="1644" spans="26:86" x14ac:dyDescent="0.5">
      <c r="Z1644" s="31">
        <v>45485</v>
      </c>
      <c r="AA1644" s="32">
        <v>120.54</v>
      </c>
      <c r="AB1644" s="7">
        <f t="shared" si="150"/>
        <v>102.84482587064672</v>
      </c>
      <c r="CC1644" s="31">
        <v>45485</v>
      </c>
      <c r="CD1644" s="32">
        <v>120.54</v>
      </c>
      <c r="CE1644" s="7">
        <f t="shared" si="151"/>
        <v>104.01794999892914</v>
      </c>
      <c r="CF1644" s="131"/>
      <c r="CG1644" s="7">
        <f t="shared" si="152"/>
        <v>16.362197780472187</v>
      </c>
      <c r="CH1644" s="7">
        <f t="shared" si="153"/>
        <v>120.38014777940133</v>
      </c>
    </row>
    <row r="1645" spans="26:86" x14ac:dyDescent="0.5">
      <c r="Z1645" s="31">
        <v>45488</v>
      </c>
      <c r="AA1645" s="32">
        <v>122.5</v>
      </c>
      <c r="AB1645" s="7">
        <f t="shared" si="150"/>
        <v>102.99417910447757</v>
      </c>
      <c r="CC1645" s="31">
        <v>45488</v>
      </c>
      <c r="CD1645" s="32">
        <v>122.5</v>
      </c>
      <c r="CE1645" s="7">
        <f t="shared" si="151"/>
        <v>104.20185099396468</v>
      </c>
      <c r="CF1645" s="131"/>
      <c r="CG1645" s="7">
        <f t="shared" si="152"/>
        <v>16.393477612462746</v>
      </c>
      <c r="CH1645" s="7">
        <f t="shared" si="153"/>
        <v>120.59532860642743</v>
      </c>
    </row>
    <row r="1646" spans="26:86" x14ac:dyDescent="0.5">
      <c r="Z1646" s="31">
        <v>45489</v>
      </c>
      <c r="AA1646" s="32">
        <v>124</v>
      </c>
      <c r="AB1646" s="7">
        <f t="shared" si="150"/>
        <v>103.16393034825867</v>
      </c>
      <c r="CC1646" s="31">
        <v>45489</v>
      </c>
      <c r="CD1646" s="32">
        <v>124</v>
      </c>
      <c r="CE1646" s="7">
        <f t="shared" si="151"/>
        <v>104.39884750148742</v>
      </c>
      <c r="CF1646" s="131"/>
      <c r="CG1646" s="7">
        <f t="shared" si="152"/>
        <v>16.437682508375943</v>
      </c>
      <c r="CH1646" s="7">
        <f t="shared" si="153"/>
        <v>120.83653000986337</v>
      </c>
    </row>
    <row r="1647" spans="26:86" x14ac:dyDescent="0.5">
      <c r="Z1647" s="31">
        <v>45490</v>
      </c>
      <c r="AA1647" s="32">
        <v>121.18</v>
      </c>
      <c r="AB1647" s="7">
        <f t="shared" si="150"/>
        <v>103.32129353233829</v>
      </c>
      <c r="CC1647" s="31">
        <v>45490</v>
      </c>
      <c r="CD1647" s="32">
        <v>121.18</v>
      </c>
      <c r="CE1647" s="7">
        <f t="shared" si="151"/>
        <v>104.56582414326367</v>
      </c>
      <c r="CF1647" s="131"/>
      <c r="CG1647" s="7">
        <f t="shared" si="152"/>
        <v>16.451822050259381</v>
      </c>
      <c r="CH1647" s="7">
        <f t="shared" si="153"/>
        <v>121.01764619352305</v>
      </c>
    </row>
    <row r="1648" spans="26:86" x14ac:dyDescent="0.5">
      <c r="Z1648" s="31">
        <v>45491</v>
      </c>
      <c r="AA1648" s="32">
        <v>120.33</v>
      </c>
      <c r="AB1648" s="7">
        <f t="shared" si="150"/>
        <v>103.46671641791042</v>
      </c>
      <c r="CC1648" s="31">
        <v>45491</v>
      </c>
      <c r="CD1648" s="32">
        <v>120.33</v>
      </c>
      <c r="CE1648" s="7">
        <f t="shared" si="151"/>
        <v>104.72268161447499</v>
      </c>
      <c r="CF1648" s="131"/>
      <c r="CG1648" s="7">
        <f t="shared" si="152"/>
        <v>16.455916194854723</v>
      </c>
      <c r="CH1648" s="7">
        <f t="shared" si="153"/>
        <v>121.17859780932972</v>
      </c>
    </row>
    <row r="1649" spans="26:86" x14ac:dyDescent="0.5">
      <c r="Z1649" s="31">
        <v>45492</v>
      </c>
      <c r="AA1649" s="32">
        <v>120.51</v>
      </c>
      <c r="AB1649" s="7">
        <f t="shared" si="150"/>
        <v>103.61970149253729</v>
      </c>
      <c r="CC1649" s="31">
        <v>45492</v>
      </c>
      <c r="CD1649" s="32">
        <v>120.51</v>
      </c>
      <c r="CE1649" s="7">
        <f t="shared" si="151"/>
        <v>104.87976935960459</v>
      </c>
      <c r="CF1649" s="131"/>
      <c r="CG1649" s="7">
        <f t="shared" si="152"/>
        <v>16.460238406920453</v>
      </c>
      <c r="CH1649" s="7">
        <f t="shared" si="153"/>
        <v>121.34000776652505</v>
      </c>
    </row>
    <row r="1650" spans="26:86" x14ac:dyDescent="0.5">
      <c r="Z1650" s="31">
        <v>45495</v>
      </c>
      <c r="AA1650" s="32">
        <v>123.99</v>
      </c>
      <c r="AB1650" s="7">
        <f t="shared" si="150"/>
        <v>103.79079601990047</v>
      </c>
      <c r="CC1650" s="31">
        <v>45495</v>
      </c>
      <c r="CD1650" s="32">
        <v>123.99</v>
      </c>
      <c r="CE1650" s="7">
        <f t="shared" si="151"/>
        <v>105.06992090826525</v>
      </c>
      <c r="CF1650" s="131"/>
      <c r="CG1650" s="7">
        <f t="shared" si="152"/>
        <v>16.49744204446452</v>
      </c>
      <c r="CH1650" s="7">
        <f t="shared" si="153"/>
        <v>121.56736295272977</v>
      </c>
    </row>
    <row r="1651" spans="26:86" x14ac:dyDescent="0.5">
      <c r="Z1651" s="31">
        <v>45496</v>
      </c>
      <c r="AA1651" s="32">
        <v>124.84</v>
      </c>
      <c r="AB1651" s="7">
        <f t="shared" si="150"/>
        <v>103.98124378109451</v>
      </c>
      <c r="CC1651" s="31">
        <v>45496</v>
      </c>
      <c r="CD1651" s="32">
        <v>124.84</v>
      </c>
      <c r="CE1651" s="7">
        <f t="shared" si="151"/>
        <v>105.26663811315814</v>
      </c>
      <c r="CF1651" s="131"/>
      <c r="CG1651" s="7">
        <f t="shared" si="152"/>
        <v>16.540838205404242</v>
      </c>
      <c r="CH1651" s="7">
        <f t="shared" si="153"/>
        <v>121.80747631856238</v>
      </c>
    </row>
    <row r="1652" spans="26:86" x14ac:dyDescent="0.5">
      <c r="Z1652" s="31">
        <v>45497</v>
      </c>
      <c r="AA1652" s="32">
        <v>121.72</v>
      </c>
      <c r="AB1652" s="7">
        <f t="shared" si="150"/>
        <v>104.14915422885572</v>
      </c>
      <c r="CC1652" s="31">
        <v>45497</v>
      </c>
      <c r="CD1652" s="32">
        <v>121.72</v>
      </c>
      <c r="CE1652" s="7">
        <f t="shared" si="151"/>
        <v>105.43035315680831</v>
      </c>
      <c r="CF1652" s="131"/>
      <c r="CG1652" s="7">
        <f t="shared" si="152"/>
        <v>16.551087036904164</v>
      </c>
      <c r="CH1652" s="7">
        <f t="shared" si="153"/>
        <v>121.98144019371247</v>
      </c>
    </row>
    <row r="1653" spans="26:86" x14ac:dyDescent="0.5">
      <c r="Z1653" s="31">
        <v>45498</v>
      </c>
      <c r="AA1653" s="32">
        <v>121.66</v>
      </c>
      <c r="AB1653" s="7">
        <f t="shared" si="150"/>
        <v>104.31373134328359</v>
      </c>
      <c r="CC1653" s="31">
        <v>45498</v>
      </c>
      <c r="CD1653" s="32">
        <v>121.66</v>
      </c>
      <c r="CE1653" s="7">
        <f t="shared" si="151"/>
        <v>105.59184218012365</v>
      </c>
      <c r="CF1653" s="131"/>
      <c r="CG1653" s="7">
        <f t="shared" si="152"/>
        <v>16.558999291827647</v>
      </c>
      <c r="CH1653" s="7">
        <f t="shared" si="153"/>
        <v>122.1508414719513</v>
      </c>
    </row>
    <row r="1654" spans="26:86" x14ac:dyDescent="0.5">
      <c r="Z1654" s="31">
        <v>45499</v>
      </c>
      <c r="AA1654" s="32">
        <v>122.16</v>
      </c>
      <c r="AB1654" s="7">
        <f t="shared" si="150"/>
        <v>104.47089552238806</v>
      </c>
      <c r="CC1654" s="31">
        <v>45499</v>
      </c>
      <c r="CD1654" s="32">
        <v>122.16</v>
      </c>
      <c r="CE1654" s="7">
        <f t="shared" si="151"/>
        <v>105.75669947186371</v>
      </c>
      <c r="CF1654" s="131"/>
      <c r="CG1654" s="7">
        <f t="shared" si="152"/>
        <v>16.570244119546871</v>
      </c>
      <c r="CH1654" s="7">
        <f t="shared" si="153"/>
        <v>122.32694359141058</v>
      </c>
    </row>
    <row r="1655" spans="26:86" x14ac:dyDescent="0.5">
      <c r="Z1655" s="31">
        <v>45502</v>
      </c>
      <c r="AA1655" s="32">
        <v>122.06</v>
      </c>
      <c r="AB1655" s="7">
        <f t="shared" si="150"/>
        <v>104.63447761194031</v>
      </c>
      <c r="CC1655" s="31">
        <v>45502</v>
      </c>
      <c r="CD1655" s="32">
        <v>122.06</v>
      </c>
      <c r="CE1655" s="7">
        <f t="shared" si="151"/>
        <v>105.91892136766606</v>
      </c>
      <c r="CF1655" s="131"/>
      <c r="CG1655" s="7">
        <f t="shared" si="152"/>
        <v>16.578754351074366</v>
      </c>
      <c r="CH1655" s="7">
        <f t="shared" si="153"/>
        <v>122.49767571874042</v>
      </c>
    </row>
    <row r="1656" spans="26:86" x14ac:dyDescent="0.5">
      <c r="Z1656" s="31">
        <v>45503</v>
      </c>
      <c r="AA1656" s="32">
        <v>122.64</v>
      </c>
      <c r="AB1656" s="7">
        <f t="shared" si="150"/>
        <v>104.79791044776121</v>
      </c>
      <c r="CC1656" s="31">
        <v>45503</v>
      </c>
      <c r="CD1656" s="32">
        <v>122.64</v>
      </c>
      <c r="CE1656" s="7">
        <f t="shared" si="151"/>
        <v>106.08530025953009</v>
      </c>
      <c r="CF1656" s="131"/>
      <c r="CG1656" s="7">
        <f t="shared" si="152"/>
        <v>16.591324850588464</v>
      </c>
      <c r="CH1656" s="7">
        <f t="shared" si="153"/>
        <v>122.67662511011855</v>
      </c>
    </row>
    <row r="1657" spans="26:86" x14ac:dyDescent="0.5">
      <c r="Z1657" s="31">
        <v>45504</v>
      </c>
      <c r="AA1657" s="32">
        <v>125.31</v>
      </c>
      <c r="AB1657" s="7">
        <f t="shared" si="150"/>
        <v>104.97711442786073</v>
      </c>
      <c r="CC1657" s="31">
        <v>45504</v>
      </c>
      <c r="CD1657" s="32">
        <v>125.31</v>
      </c>
      <c r="CE1657" s="7">
        <f t="shared" si="151"/>
        <v>106.27659080421138</v>
      </c>
      <c r="CF1657" s="131"/>
      <c r="CG1657" s="7">
        <f t="shared" si="152"/>
        <v>16.62855431050437</v>
      </c>
      <c r="CH1657" s="7">
        <f t="shared" si="153"/>
        <v>122.90514511471575</v>
      </c>
    </row>
    <row r="1658" spans="26:86" x14ac:dyDescent="0.5">
      <c r="Z1658" s="31">
        <v>45505</v>
      </c>
      <c r="AA1658" s="32">
        <v>115.97</v>
      </c>
      <c r="AB1658" s="7">
        <f t="shared" si="150"/>
        <v>105.11651741293535</v>
      </c>
      <c r="CC1658" s="31">
        <v>45505</v>
      </c>
      <c r="CD1658" s="32">
        <v>115.97</v>
      </c>
      <c r="CE1658" s="7">
        <f t="shared" si="151"/>
        <v>106.37304263700531</v>
      </c>
      <c r="CF1658" s="131"/>
      <c r="CG1658" s="7">
        <f t="shared" si="152"/>
        <v>16.571090910271153</v>
      </c>
      <c r="CH1658" s="7">
        <f t="shared" si="153"/>
        <v>122.94413354727646</v>
      </c>
    </row>
    <row r="1659" spans="26:86" x14ac:dyDescent="0.5">
      <c r="Z1659" s="31">
        <v>45506</v>
      </c>
      <c r="AA1659" s="32">
        <v>103.53</v>
      </c>
      <c r="AB1659" s="7">
        <f t="shared" si="150"/>
        <v>105.19597014925375</v>
      </c>
      <c r="CC1659" s="31">
        <v>45506</v>
      </c>
      <c r="CD1659" s="32">
        <v>103.53</v>
      </c>
      <c r="CE1659" s="7">
        <f t="shared" si="151"/>
        <v>106.34475365554258</v>
      </c>
      <c r="CF1659" s="131"/>
      <c r="CG1659" s="7">
        <f t="shared" si="152"/>
        <v>16.389627616146498</v>
      </c>
      <c r="CH1659" s="7">
        <f t="shared" si="153"/>
        <v>122.73438127168907</v>
      </c>
    </row>
    <row r="1660" spans="26:86" x14ac:dyDescent="0.5">
      <c r="Z1660" s="31">
        <v>45509</v>
      </c>
      <c r="AA1660" s="32">
        <v>99.16</v>
      </c>
      <c r="AB1660" s="7">
        <f t="shared" si="150"/>
        <v>105.25522388059703</v>
      </c>
      <c r="CC1660" s="31">
        <v>45509</v>
      </c>
      <c r="CD1660" s="32">
        <v>99.16</v>
      </c>
      <c r="CE1660" s="7">
        <f t="shared" si="151"/>
        <v>106.27326356941778</v>
      </c>
      <c r="CF1660" s="131"/>
      <c r="CG1660" s="7">
        <f t="shared" si="152"/>
        <v>16.165897750507256</v>
      </c>
      <c r="CH1660" s="7">
        <f t="shared" si="153"/>
        <v>122.43916131992503</v>
      </c>
    </row>
    <row r="1661" spans="26:86" x14ac:dyDescent="0.5">
      <c r="Z1661" s="31">
        <v>45510</v>
      </c>
      <c r="AA1661" s="32">
        <v>103.46</v>
      </c>
      <c r="AB1661" s="7">
        <f t="shared" si="150"/>
        <v>105.33159203980101</v>
      </c>
      <c r="CC1661" s="31">
        <v>45510</v>
      </c>
      <c r="CD1661" s="32">
        <v>103.46</v>
      </c>
      <c r="CE1661" s="7">
        <f t="shared" si="151"/>
        <v>106.24527089708526</v>
      </c>
      <c r="CF1661" s="131"/>
      <c r="CG1661" s="7">
        <f t="shared" si="152"/>
        <v>15.986420240155923</v>
      </c>
      <c r="CH1661" s="7">
        <f t="shared" si="153"/>
        <v>122.23169113724119</v>
      </c>
    </row>
    <row r="1662" spans="26:86" x14ac:dyDescent="0.5">
      <c r="Z1662" s="31">
        <v>45511</v>
      </c>
      <c r="AA1662" s="32">
        <v>103.12</v>
      </c>
      <c r="AB1662" s="7">
        <f t="shared" si="150"/>
        <v>105.41054726368159</v>
      </c>
      <c r="CC1662" s="31">
        <v>45511</v>
      </c>
      <c r="CD1662" s="32">
        <v>103.12</v>
      </c>
      <c r="CE1662" s="7">
        <f t="shared" si="151"/>
        <v>106.2141736742287</v>
      </c>
      <c r="CF1662" s="131"/>
      <c r="CG1662" s="7">
        <f t="shared" si="152"/>
        <v>15.804559866983439</v>
      </c>
      <c r="CH1662" s="7">
        <f t="shared" si="153"/>
        <v>122.01873354121214</v>
      </c>
    </row>
    <row r="1663" spans="26:86" x14ac:dyDescent="0.5">
      <c r="Z1663" s="31">
        <v>45512</v>
      </c>
      <c r="AA1663" s="32">
        <v>103.19</v>
      </c>
      <c r="AB1663" s="7">
        <f t="shared" si="150"/>
        <v>105.50910447761193</v>
      </c>
      <c r="CC1663" s="31">
        <v>45512</v>
      </c>
      <c r="CD1663" s="32">
        <v>103.19</v>
      </c>
      <c r="CE1663" s="7">
        <f t="shared" si="151"/>
        <v>106.18408239388812</v>
      </c>
      <c r="CF1663" s="131"/>
      <c r="CG1663" s="7">
        <f t="shared" si="152"/>
        <v>15.624224898380504</v>
      </c>
      <c r="CH1663" s="7">
        <f t="shared" si="153"/>
        <v>121.80830729226862</v>
      </c>
    </row>
    <row r="1664" spans="26:86" x14ac:dyDescent="0.5">
      <c r="Z1664" s="31">
        <v>45513</v>
      </c>
      <c r="AA1664" s="32">
        <v>104.7</v>
      </c>
      <c r="AB1664" s="7">
        <f t="shared" si="150"/>
        <v>105.62024875621891</v>
      </c>
      <c r="CC1664" s="31">
        <v>45513</v>
      </c>
      <c r="CD1664" s="32">
        <v>104.7</v>
      </c>
      <c r="CE1664" s="7">
        <f t="shared" si="151"/>
        <v>106.16931540489421</v>
      </c>
      <c r="CF1664" s="131"/>
      <c r="CG1664" s="7">
        <f t="shared" si="152"/>
        <v>15.45960326997654</v>
      </c>
      <c r="CH1664" s="7">
        <f t="shared" si="153"/>
        <v>121.62891867487075</v>
      </c>
    </row>
    <row r="1665" spans="26:86" x14ac:dyDescent="0.5">
      <c r="Z1665" s="31">
        <v>45516</v>
      </c>
      <c r="AA1665" s="32">
        <v>103.03</v>
      </c>
      <c r="AB1665" s="7">
        <f t="shared" si="150"/>
        <v>105.72079601990049</v>
      </c>
      <c r="CC1665" s="31">
        <v>45516</v>
      </c>
      <c r="CD1665" s="32">
        <v>103.03</v>
      </c>
      <c r="CE1665" s="7">
        <f t="shared" si="151"/>
        <v>106.13807843569128</v>
      </c>
      <c r="CF1665" s="131"/>
      <c r="CG1665" s="7">
        <f t="shared" si="152"/>
        <v>15.279002282017544</v>
      </c>
      <c r="CH1665" s="7">
        <f t="shared" si="153"/>
        <v>121.41708071770883</v>
      </c>
    </row>
    <row r="1666" spans="26:86" x14ac:dyDescent="0.5">
      <c r="Z1666" s="31">
        <v>45517</v>
      </c>
      <c r="AA1666" s="32">
        <v>104.61</v>
      </c>
      <c r="AB1666" s="7">
        <f t="shared" si="150"/>
        <v>105.82333333333332</v>
      </c>
      <c r="CC1666" s="31">
        <v>45517</v>
      </c>
      <c r="CD1666" s="32">
        <v>104.61</v>
      </c>
      <c r="CE1666" s="7">
        <f t="shared" si="151"/>
        <v>106.12287367513714</v>
      </c>
      <c r="CF1666" s="131"/>
      <c r="CG1666" s="7">
        <f t="shared" si="152"/>
        <v>15.114899440073756</v>
      </c>
      <c r="CH1666" s="7">
        <f t="shared" si="153"/>
        <v>121.2377731152109</v>
      </c>
    </row>
    <row r="1667" spans="26:86" x14ac:dyDescent="0.5">
      <c r="Z1667" s="31">
        <v>45518</v>
      </c>
      <c r="AA1667" s="32">
        <v>105.98</v>
      </c>
      <c r="AB1667" s="7">
        <f t="shared" si="150"/>
        <v>105.94562189054724</v>
      </c>
      <c r="CC1667" s="31">
        <v>45518</v>
      </c>
      <c r="CD1667" s="32">
        <v>105.98</v>
      </c>
      <c r="CE1667" s="7">
        <f t="shared" si="151"/>
        <v>106.12145204652882</v>
      </c>
      <c r="CF1667" s="131"/>
      <c r="CG1667" s="7">
        <f t="shared" si="152"/>
        <v>14.964844501460618</v>
      </c>
      <c r="CH1667" s="7">
        <f t="shared" si="153"/>
        <v>121.08629654798943</v>
      </c>
    </row>
    <row r="1668" spans="26:86" x14ac:dyDescent="0.5">
      <c r="Z1668" s="31">
        <v>45519</v>
      </c>
      <c r="AA1668" s="32">
        <v>110.83</v>
      </c>
      <c r="AB1668" s="7">
        <f t="shared" si="150"/>
        <v>106.09393034825871</v>
      </c>
      <c r="CC1668" s="31">
        <v>45519</v>
      </c>
      <c r="CD1668" s="32">
        <v>110.83</v>
      </c>
      <c r="CE1668" s="7">
        <f t="shared" si="151"/>
        <v>106.16830326994645</v>
      </c>
      <c r="CF1668" s="131"/>
      <c r="CG1668" s="7">
        <f t="shared" si="152"/>
        <v>14.863065647234578</v>
      </c>
      <c r="CH1668" s="7">
        <f t="shared" si="153"/>
        <v>121.03136891718103</v>
      </c>
    </row>
    <row r="1669" spans="26:86" x14ac:dyDescent="0.5">
      <c r="Z1669" s="31">
        <v>45520</v>
      </c>
      <c r="AA1669" s="32">
        <v>111</v>
      </c>
      <c r="AB1669" s="7">
        <f t="shared" si="150"/>
        <v>106.24641791044776</v>
      </c>
      <c r="CC1669" s="31">
        <v>45520</v>
      </c>
      <c r="CD1669" s="32">
        <v>111</v>
      </c>
      <c r="CE1669" s="7">
        <f t="shared" si="151"/>
        <v>106.2163798543251</v>
      </c>
      <c r="CF1669" s="131"/>
      <c r="CG1669" s="7">
        <f t="shared" si="152"/>
        <v>14.762473771038728</v>
      </c>
      <c r="CH1669" s="7">
        <f t="shared" si="153"/>
        <v>120.97885362536383</v>
      </c>
    </row>
    <row r="1670" spans="26:86" x14ac:dyDescent="0.5">
      <c r="Z1670" s="31">
        <v>45523</v>
      </c>
      <c r="AA1670" s="32">
        <v>111.61</v>
      </c>
      <c r="AB1670" s="7">
        <f t="shared" si="150"/>
        <v>106.4028855721393</v>
      </c>
      <c r="CC1670" s="31">
        <v>45523</v>
      </c>
      <c r="CD1670" s="32">
        <v>111.61</v>
      </c>
      <c r="CE1670" s="7">
        <f t="shared" si="151"/>
        <v>106.27004771647113</v>
      </c>
      <c r="CF1670" s="131"/>
      <c r="CG1670" s="7">
        <f t="shared" si="152"/>
        <v>14.667395568619042</v>
      </c>
      <c r="CH1670" s="7">
        <f t="shared" si="153"/>
        <v>120.93744328509017</v>
      </c>
    </row>
    <row r="1671" spans="26:86" x14ac:dyDescent="0.5">
      <c r="Z1671" s="31">
        <v>45524</v>
      </c>
      <c r="AA1671" s="32">
        <v>109.85</v>
      </c>
      <c r="AB1671" s="7">
        <f t="shared" si="150"/>
        <v>106.56412935323385</v>
      </c>
      <c r="CC1671" s="31">
        <v>45524</v>
      </c>
      <c r="CD1671" s="32">
        <v>109.85</v>
      </c>
      <c r="CE1671" s="7">
        <f t="shared" si="151"/>
        <v>106.30566913222764</v>
      </c>
      <c r="CF1671" s="131"/>
      <c r="CG1671" s="7">
        <f t="shared" si="152"/>
        <v>14.554146564421487</v>
      </c>
      <c r="CH1671" s="7">
        <f t="shared" si="153"/>
        <v>120.85981569664912</v>
      </c>
    </row>
    <row r="1672" spans="26:86" x14ac:dyDescent="0.5">
      <c r="Z1672" s="31">
        <v>45525</v>
      </c>
      <c r="AA1672" s="32">
        <v>109.28</v>
      </c>
      <c r="AB1672" s="7">
        <f t="shared" si="150"/>
        <v>106.69164179104476</v>
      </c>
      <c r="CC1672" s="31">
        <v>45525</v>
      </c>
      <c r="CD1672" s="32">
        <v>109.28</v>
      </c>
      <c r="CE1672" s="7">
        <f t="shared" si="151"/>
        <v>106.33526446424528</v>
      </c>
      <c r="CF1672" s="131"/>
      <c r="CG1672" s="7">
        <f t="shared" si="152"/>
        <v>14.43508399372034</v>
      </c>
      <c r="CH1672" s="7">
        <f t="shared" si="153"/>
        <v>120.77034845796562</v>
      </c>
    </row>
    <row r="1673" spans="26:86" x14ac:dyDescent="0.5">
      <c r="Z1673" s="31">
        <v>45526</v>
      </c>
      <c r="AA1673" s="32">
        <v>108.47</v>
      </c>
      <c r="AB1673" s="7">
        <f t="shared" si="150"/>
        <v>106.81278606965174</v>
      </c>
      <c r="CC1673" s="31">
        <v>45526</v>
      </c>
      <c r="CD1673" s="32">
        <v>108.47</v>
      </c>
      <c r="CE1673" s="7">
        <f t="shared" si="151"/>
        <v>106.35650561385479</v>
      </c>
      <c r="CF1673" s="131"/>
      <c r="CG1673" s="7">
        <f t="shared" si="152"/>
        <v>14.307941008015163</v>
      </c>
      <c r="CH1673" s="7">
        <f t="shared" si="153"/>
        <v>120.66444662186996</v>
      </c>
    </row>
    <row r="1674" spans="26:86" x14ac:dyDescent="0.5">
      <c r="Z1674" s="31">
        <v>45527</v>
      </c>
      <c r="AA1674" s="32">
        <v>111.51</v>
      </c>
      <c r="AB1674" s="7">
        <f t="shared" si="150"/>
        <v>106.94452736318408</v>
      </c>
      <c r="CC1674" s="31">
        <v>45527</v>
      </c>
      <c r="CD1674" s="32">
        <v>111.51</v>
      </c>
      <c r="CE1674" s="7">
        <f t="shared" si="151"/>
        <v>106.40778416496073</v>
      </c>
      <c r="CF1674" s="131"/>
      <c r="CG1674" s="7">
        <f t="shared" si="152"/>
        <v>14.211001024222142</v>
      </c>
      <c r="CH1674" s="7">
        <f t="shared" si="153"/>
        <v>120.61878518918287</v>
      </c>
    </row>
    <row r="1675" spans="26:86" x14ac:dyDescent="0.5">
      <c r="Z1675" s="31">
        <v>45530</v>
      </c>
      <c r="AA1675" s="32">
        <v>111.89</v>
      </c>
      <c r="AB1675" s="7">
        <f t="shared" si="150"/>
        <v>107.08751243781094</v>
      </c>
      <c r="CC1675" s="31">
        <v>45530</v>
      </c>
      <c r="CD1675" s="32">
        <v>111.89</v>
      </c>
      <c r="CE1675" s="7">
        <f t="shared" si="151"/>
        <v>106.46233357625465</v>
      </c>
      <c r="CF1675" s="131"/>
      <c r="CG1675" s="7">
        <f t="shared" si="152"/>
        <v>14.117383974848678</v>
      </c>
      <c r="CH1675" s="7">
        <f t="shared" si="153"/>
        <v>120.57971755110333</v>
      </c>
    </row>
    <row r="1676" spans="26:86" x14ac:dyDescent="0.5">
      <c r="Z1676" s="31">
        <v>45531</v>
      </c>
      <c r="AA1676" s="32">
        <v>113.58</v>
      </c>
      <c r="AB1676" s="7">
        <f t="shared" ref="AB1676:AB1739" si="154">AVERAGE(AA1476:AA1676)</f>
        <v>107.23293532338309</v>
      </c>
      <c r="CC1676" s="31">
        <v>45531</v>
      </c>
      <c r="CD1676" s="32">
        <v>113.58</v>
      </c>
      <c r="CE1676" s="7">
        <f t="shared" si="151"/>
        <v>106.53315612773471</v>
      </c>
      <c r="CF1676" s="131"/>
      <c r="CG1676" s="7">
        <f t="shared" si="152"/>
        <v>14.040067364916027</v>
      </c>
      <c r="CH1676" s="7">
        <f t="shared" si="153"/>
        <v>120.57322349265074</v>
      </c>
    </row>
    <row r="1677" spans="26:86" x14ac:dyDescent="0.5">
      <c r="Z1677" s="31">
        <v>45532</v>
      </c>
      <c r="AA1677" s="32">
        <v>113.39</v>
      </c>
      <c r="AB1677" s="7">
        <f t="shared" si="154"/>
        <v>107.37532338308459</v>
      </c>
      <c r="CC1677" s="31">
        <v>45532</v>
      </c>
      <c r="CD1677" s="32">
        <v>113.39</v>
      </c>
      <c r="CE1677" s="7">
        <f t="shared" ref="CE1677:CE1740" si="155">CD1677*$CE$1+CE1676*(1-$CE$1)</f>
        <v>106.60138342994631</v>
      </c>
      <c r="CF1677" s="131"/>
      <c r="CG1677" s="7">
        <f t="shared" si="152"/>
        <v>13.960212730607566</v>
      </c>
      <c r="CH1677" s="7">
        <f t="shared" si="153"/>
        <v>120.56159616055388</v>
      </c>
    </row>
    <row r="1678" spans="26:86" x14ac:dyDescent="0.5">
      <c r="Z1678" s="31">
        <v>45533</v>
      </c>
      <c r="AA1678" s="32">
        <v>113.26</v>
      </c>
      <c r="AB1678" s="7">
        <f t="shared" si="154"/>
        <v>107.51965174129352</v>
      </c>
      <c r="CC1678" s="31">
        <v>45533</v>
      </c>
      <c r="CD1678" s="32">
        <v>113.26</v>
      </c>
      <c r="CE1678" s="7">
        <f t="shared" si="155"/>
        <v>106.66763832119062</v>
      </c>
      <c r="CF1678" s="131"/>
      <c r="CG1678" s="7">
        <f t="shared" si="152"/>
        <v>13.878423034369746</v>
      </c>
      <c r="CH1678" s="7">
        <f t="shared" si="153"/>
        <v>120.54606135556037</v>
      </c>
    </row>
    <row r="1679" spans="26:86" x14ac:dyDescent="0.5">
      <c r="Z1679" s="31">
        <v>45534</v>
      </c>
      <c r="AA1679" s="32">
        <v>115.73</v>
      </c>
      <c r="AB1679" s="7">
        <f t="shared" si="154"/>
        <v>107.67273631840793</v>
      </c>
      <c r="CC1679" s="31">
        <v>45534</v>
      </c>
      <c r="CD1679" s="32">
        <v>115.73</v>
      </c>
      <c r="CE1679" s="7">
        <f t="shared" si="155"/>
        <v>106.75781107421361</v>
      </c>
      <c r="CF1679" s="131"/>
      <c r="CG1679" s="7">
        <f t="shared" si="152"/>
        <v>13.820501050760029</v>
      </c>
      <c r="CH1679" s="7">
        <f t="shared" si="153"/>
        <v>120.57831212497364</v>
      </c>
    </row>
    <row r="1680" spans="26:86" x14ac:dyDescent="0.5">
      <c r="Z1680" s="31">
        <v>45538</v>
      </c>
      <c r="AA1680" s="32">
        <v>111.32</v>
      </c>
      <c r="AB1680" s="7">
        <f t="shared" si="154"/>
        <v>107.80009950248753</v>
      </c>
      <c r="CC1680" s="31">
        <v>45538</v>
      </c>
      <c r="CD1680" s="32">
        <v>111.32</v>
      </c>
      <c r="CE1680" s="7">
        <f t="shared" si="155"/>
        <v>106.80320598889806</v>
      </c>
      <c r="CF1680" s="131"/>
      <c r="CG1680" s="7">
        <f t="shared" si="152"/>
        <v>13.718007512916785</v>
      </c>
      <c r="CH1680" s="7">
        <f t="shared" si="153"/>
        <v>120.52121350181484</v>
      </c>
    </row>
    <row r="1681" spans="26:86" x14ac:dyDescent="0.5">
      <c r="Z1681" s="31">
        <v>45539</v>
      </c>
      <c r="AA1681" s="32">
        <v>109.53</v>
      </c>
      <c r="AB1681" s="7">
        <f t="shared" si="154"/>
        <v>107.90880597014923</v>
      </c>
      <c r="CC1681" s="31">
        <v>45539</v>
      </c>
      <c r="CD1681" s="32">
        <v>109.53</v>
      </c>
      <c r="CE1681" s="7">
        <f t="shared" si="155"/>
        <v>106.83033826761549</v>
      </c>
      <c r="CF1681" s="131"/>
      <c r="CG1681" s="7">
        <f t="shared" si="152"/>
        <v>13.597641209602685</v>
      </c>
      <c r="CH1681" s="7">
        <f t="shared" si="153"/>
        <v>120.42797947721817</v>
      </c>
    </row>
    <row r="1682" spans="26:86" x14ac:dyDescent="0.5">
      <c r="Z1682" s="31">
        <v>45540</v>
      </c>
      <c r="AA1682" s="32">
        <v>108.85</v>
      </c>
      <c r="AB1682" s="7">
        <f t="shared" si="154"/>
        <v>108.01766169154224</v>
      </c>
      <c r="CC1682" s="31">
        <v>45540</v>
      </c>
      <c r="CD1682" s="32">
        <v>108.85</v>
      </c>
      <c r="CE1682" s="7">
        <f t="shared" si="155"/>
        <v>106.85043440425613</v>
      </c>
      <c r="CF1682" s="131"/>
      <c r="CG1682" s="7">
        <f t="shared" si="152"/>
        <v>13.470623270287803</v>
      </c>
      <c r="CH1682" s="7">
        <f t="shared" si="153"/>
        <v>120.32105767454394</v>
      </c>
    </row>
    <row r="1683" spans="26:86" x14ac:dyDescent="0.5">
      <c r="Z1683" s="31">
        <v>45541</v>
      </c>
      <c r="AA1683" s="32">
        <v>108</v>
      </c>
      <c r="AB1683" s="7">
        <f t="shared" si="154"/>
        <v>108.12512437810939</v>
      </c>
      <c r="CC1683" s="31">
        <v>45541</v>
      </c>
      <c r="CD1683" s="32">
        <v>108</v>
      </c>
      <c r="CE1683" s="7">
        <f t="shared" si="155"/>
        <v>106.86187286789539</v>
      </c>
      <c r="CF1683" s="131"/>
      <c r="CG1683" s="7">
        <f t="shared" si="152"/>
        <v>13.335342199159484</v>
      </c>
      <c r="CH1683" s="7">
        <f t="shared" si="153"/>
        <v>120.19721506705487</v>
      </c>
    </row>
    <row r="1684" spans="26:86" x14ac:dyDescent="0.5">
      <c r="Z1684" s="31">
        <v>45544</v>
      </c>
      <c r="AA1684" s="32">
        <v>107.59</v>
      </c>
      <c r="AB1684" s="7">
        <f t="shared" si="154"/>
        <v>108.22835820895517</v>
      </c>
      <c r="CC1684" s="31">
        <v>45544</v>
      </c>
      <c r="CD1684" s="32">
        <v>107.59</v>
      </c>
      <c r="CE1684" s="7">
        <f t="shared" si="155"/>
        <v>106.86911791398599</v>
      </c>
      <c r="CF1684" s="131"/>
      <c r="CG1684" s="7">
        <f t="shared" ref="CG1684:CG1747" si="156">CE1684-AVERAGE(CE1484:CE1684)</f>
        <v>13.196300404053858</v>
      </c>
      <c r="CH1684" s="7">
        <f t="shared" ref="CH1684:CH1747" si="157">CE1684+CG1684</f>
        <v>120.06541831803985</v>
      </c>
    </row>
    <row r="1685" spans="26:86" x14ac:dyDescent="0.5">
      <c r="Z1685" s="31">
        <v>45545</v>
      </c>
      <c r="AA1685" s="32">
        <v>106.74</v>
      </c>
      <c r="AB1685" s="7">
        <f t="shared" si="154"/>
        <v>108.31999999999996</v>
      </c>
      <c r="CC1685" s="31">
        <v>45545</v>
      </c>
      <c r="CD1685" s="32">
        <v>106.74</v>
      </c>
      <c r="CE1685" s="7">
        <f t="shared" si="155"/>
        <v>106.86783315862294</v>
      </c>
      <c r="CF1685" s="131"/>
      <c r="CG1685" s="7">
        <f t="shared" si="156"/>
        <v>13.049272539336911</v>
      </c>
      <c r="CH1685" s="7">
        <f t="shared" si="157"/>
        <v>119.91710569795985</v>
      </c>
    </row>
    <row r="1686" spans="26:86" x14ac:dyDescent="0.5">
      <c r="Z1686" s="31">
        <v>45546</v>
      </c>
      <c r="AA1686" s="32">
        <v>108.67</v>
      </c>
      <c r="AB1686" s="7">
        <f t="shared" si="154"/>
        <v>108.42303482587059</v>
      </c>
      <c r="CC1686" s="31">
        <v>45546</v>
      </c>
      <c r="CD1686" s="32">
        <v>108.67</v>
      </c>
      <c r="CE1686" s="7">
        <f t="shared" si="155"/>
        <v>106.88576516699486</v>
      </c>
      <c r="CF1686" s="131"/>
      <c r="CG1686" s="7">
        <f t="shared" si="156"/>
        <v>12.921886396399515</v>
      </c>
      <c r="CH1686" s="7">
        <f t="shared" si="157"/>
        <v>119.80765156339437</v>
      </c>
    </row>
    <row r="1687" spans="26:86" x14ac:dyDescent="0.5">
      <c r="Z1687" s="31">
        <v>45547</v>
      </c>
      <c r="AA1687" s="32">
        <v>112.37</v>
      </c>
      <c r="AB1687" s="7">
        <f t="shared" si="154"/>
        <v>108.53333333333326</v>
      </c>
      <c r="CC1687" s="31">
        <v>45547</v>
      </c>
      <c r="CD1687" s="32">
        <v>112.37</v>
      </c>
      <c r="CE1687" s="7">
        <f t="shared" si="155"/>
        <v>106.94033466782079</v>
      </c>
      <c r="CF1687" s="131"/>
      <c r="CG1687" s="7">
        <f t="shared" si="156"/>
        <v>12.831486200083802</v>
      </c>
      <c r="CH1687" s="7">
        <f t="shared" si="157"/>
        <v>119.77182086790459</v>
      </c>
    </row>
    <row r="1688" spans="26:86" x14ac:dyDescent="0.5">
      <c r="Z1688" s="31">
        <v>45548</v>
      </c>
      <c r="AA1688" s="32">
        <v>114.39</v>
      </c>
      <c r="AB1688" s="7">
        <f t="shared" si="154"/>
        <v>108.64900497512431</v>
      </c>
      <c r="CC1688" s="31">
        <v>45548</v>
      </c>
      <c r="CD1688" s="32">
        <v>114.39</v>
      </c>
      <c r="CE1688" s="7">
        <f t="shared" si="155"/>
        <v>107.01446069102656</v>
      </c>
      <c r="CF1688" s="131"/>
      <c r="CG1688" s="7">
        <f t="shared" si="156"/>
        <v>12.760934049086714</v>
      </c>
      <c r="CH1688" s="7">
        <f t="shared" si="157"/>
        <v>119.77539474011327</v>
      </c>
    </row>
    <row r="1689" spans="26:86" x14ac:dyDescent="0.5">
      <c r="Z1689" s="31">
        <v>45551</v>
      </c>
      <c r="AA1689" s="32">
        <v>117.16</v>
      </c>
      <c r="AB1689" s="7">
        <f t="shared" si="154"/>
        <v>108.78159203980091</v>
      </c>
      <c r="CC1689" s="31">
        <v>45551</v>
      </c>
      <c r="CD1689" s="32">
        <v>117.16</v>
      </c>
      <c r="CE1689" s="7">
        <f t="shared" si="155"/>
        <v>107.11541133091684</v>
      </c>
      <c r="CF1689" s="131"/>
      <c r="CG1689" s="7">
        <f t="shared" si="156"/>
        <v>12.717326824321646</v>
      </c>
      <c r="CH1689" s="7">
        <f t="shared" si="157"/>
        <v>119.83273815523849</v>
      </c>
    </row>
    <row r="1690" spans="26:86" x14ac:dyDescent="0.5">
      <c r="Z1690" s="31">
        <v>45552</v>
      </c>
      <c r="AA1690" s="32">
        <v>117.79</v>
      </c>
      <c r="AB1690" s="7">
        <f t="shared" si="154"/>
        <v>108.91671641791038</v>
      </c>
      <c r="CC1690" s="31">
        <v>45552</v>
      </c>
      <c r="CD1690" s="32">
        <v>117.79</v>
      </c>
      <c r="CE1690" s="7">
        <f t="shared" si="155"/>
        <v>107.22162614354454</v>
      </c>
      <c r="CF1690" s="131"/>
      <c r="CG1690" s="7">
        <f t="shared" si="156"/>
        <v>12.679077637831796</v>
      </c>
      <c r="CH1690" s="7">
        <f t="shared" si="157"/>
        <v>119.90070378137634</v>
      </c>
    </row>
    <row r="1691" spans="26:86" x14ac:dyDescent="0.5">
      <c r="Z1691" s="31">
        <v>45553</v>
      </c>
      <c r="AA1691" s="32">
        <v>117.55</v>
      </c>
      <c r="AB1691" s="7">
        <f t="shared" si="154"/>
        <v>109.04248756218901</v>
      </c>
      <c r="CC1691" s="31">
        <v>45553</v>
      </c>
      <c r="CD1691" s="32">
        <v>117.55</v>
      </c>
      <c r="CE1691" s="7">
        <f t="shared" si="155"/>
        <v>107.32439603266351</v>
      </c>
      <c r="CF1691" s="131"/>
      <c r="CG1691" s="7">
        <f t="shared" si="156"/>
        <v>12.637569526388802</v>
      </c>
      <c r="CH1691" s="7">
        <f t="shared" si="157"/>
        <v>119.96196555905232</v>
      </c>
    </row>
    <row r="1692" spans="26:86" x14ac:dyDescent="0.5">
      <c r="Z1692" s="31">
        <v>45554</v>
      </c>
      <c r="AA1692" s="32">
        <v>121.62</v>
      </c>
      <c r="AB1692" s="7">
        <f t="shared" si="154"/>
        <v>109.1898507462686</v>
      </c>
      <c r="CC1692" s="31">
        <v>45554</v>
      </c>
      <c r="CD1692" s="32">
        <v>121.62</v>
      </c>
      <c r="CE1692" s="7">
        <f t="shared" si="155"/>
        <v>107.4666408482589</v>
      </c>
      <c r="CF1692" s="131"/>
      <c r="CG1692" s="7">
        <f t="shared" si="156"/>
        <v>12.635505643078787</v>
      </c>
      <c r="CH1692" s="7">
        <f t="shared" si="157"/>
        <v>120.10214649133769</v>
      </c>
    </row>
    <row r="1693" spans="26:86" x14ac:dyDescent="0.5">
      <c r="Z1693" s="31">
        <v>45555</v>
      </c>
      <c r="AA1693" s="32">
        <v>124.48</v>
      </c>
      <c r="AB1693" s="7">
        <f t="shared" si="154"/>
        <v>109.34796019900492</v>
      </c>
      <c r="CC1693" s="31">
        <v>45555</v>
      </c>
      <c r="CD1693" s="32">
        <v>124.48</v>
      </c>
      <c r="CE1693" s="7">
        <f t="shared" si="155"/>
        <v>107.63592800399762</v>
      </c>
      <c r="CF1693" s="131"/>
      <c r="CG1693" s="7">
        <f t="shared" si="156"/>
        <v>12.66034677897845</v>
      </c>
      <c r="CH1693" s="7">
        <f t="shared" si="157"/>
        <v>120.29627478297607</v>
      </c>
    </row>
    <row r="1694" spans="26:86" x14ac:dyDescent="0.5">
      <c r="Z1694" s="31">
        <v>45558</v>
      </c>
      <c r="AA1694" s="32">
        <v>125.23</v>
      </c>
      <c r="AB1694" s="7">
        <f t="shared" si="154"/>
        <v>109.52393034825865</v>
      </c>
      <c r="CC1694" s="31">
        <v>45558</v>
      </c>
      <c r="CD1694" s="32">
        <v>125.23</v>
      </c>
      <c r="CE1694" s="7">
        <f t="shared" si="155"/>
        <v>107.81099339699267</v>
      </c>
      <c r="CF1694" s="131"/>
      <c r="CG1694" s="7">
        <f t="shared" si="156"/>
        <v>12.690652479204957</v>
      </c>
      <c r="CH1694" s="7">
        <f t="shared" si="157"/>
        <v>120.50164587619763</v>
      </c>
    </row>
    <row r="1695" spans="26:86" x14ac:dyDescent="0.5">
      <c r="Z1695" s="31">
        <v>45559</v>
      </c>
      <c r="AA1695" s="32">
        <v>125.13</v>
      </c>
      <c r="AB1695" s="7">
        <f t="shared" si="154"/>
        <v>109.69507462686563</v>
      </c>
      <c r="CC1695" s="31">
        <v>45559</v>
      </c>
      <c r="CD1695" s="32">
        <v>125.13</v>
      </c>
      <c r="CE1695" s="7">
        <f t="shared" si="155"/>
        <v>107.9833218209032</v>
      </c>
      <c r="CF1695" s="131"/>
      <c r="CG1695" s="7">
        <f t="shared" si="156"/>
        <v>12.717958677154499</v>
      </c>
      <c r="CH1695" s="7">
        <f t="shared" si="157"/>
        <v>120.7012804980577</v>
      </c>
    </row>
    <row r="1696" spans="26:86" x14ac:dyDescent="0.5">
      <c r="Z1696" s="31">
        <v>45560</v>
      </c>
      <c r="AA1696" s="32">
        <v>124.53</v>
      </c>
      <c r="AB1696" s="7">
        <f t="shared" si="154"/>
        <v>109.86402985074622</v>
      </c>
      <c r="CC1696" s="31">
        <v>45560</v>
      </c>
      <c r="CD1696" s="32">
        <v>124.53</v>
      </c>
      <c r="CE1696" s="7">
        <f t="shared" si="155"/>
        <v>108.14796538487433</v>
      </c>
      <c r="CF1696" s="131"/>
      <c r="CG1696" s="7">
        <f t="shared" si="156"/>
        <v>12.737341875881867</v>
      </c>
      <c r="CH1696" s="7">
        <f t="shared" si="157"/>
        <v>120.88530726075619</v>
      </c>
    </row>
    <row r="1697" spans="26:86" x14ac:dyDescent="0.5">
      <c r="Z1697" s="31">
        <v>45561</v>
      </c>
      <c r="AA1697" s="32">
        <v>125.5</v>
      </c>
      <c r="AB1697" s="7">
        <f t="shared" si="154"/>
        <v>110.0366666666666</v>
      </c>
      <c r="CC1697" s="31">
        <v>45561</v>
      </c>
      <c r="CD1697" s="32">
        <v>125.5</v>
      </c>
      <c r="CE1697" s="7">
        <f t="shared" si="155"/>
        <v>108.32062244572136</v>
      </c>
      <c r="CF1697" s="131"/>
      <c r="CG1697" s="7">
        <f t="shared" si="156"/>
        <v>12.76446616899085</v>
      </c>
      <c r="CH1697" s="7">
        <f t="shared" si="157"/>
        <v>121.08508861471221</v>
      </c>
    </row>
    <row r="1698" spans="26:86" x14ac:dyDescent="0.5">
      <c r="Z1698" s="31">
        <v>45562</v>
      </c>
      <c r="AA1698" s="32">
        <v>125.81</v>
      </c>
      <c r="AB1698" s="7">
        <f t="shared" si="154"/>
        <v>110.20442786069647</v>
      </c>
      <c r="CC1698" s="31">
        <v>45562</v>
      </c>
      <c r="CD1698" s="32">
        <v>125.81</v>
      </c>
      <c r="CE1698" s="7">
        <f t="shared" si="155"/>
        <v>108.49464610297787</v>
      </c>
      <c r="CF1698" s="131"/>
      <c r="CG1698" s="7">
        <f t="shared" si="156"/>
        <v>12.792735880138252</v>
      </c>
      <c r="CH1698" s="7">
        <f t="shared" si="157"/>
        <v>121.28738198311612</v>
      </c>
    </row>
    <row r="1699" spans="26:86" x14ac:dyDescent="0.5">
      <c r="Z1699" s="31">
        <v>45565</v>
      </c>
      <c r="AA1699" s="32">
        <v>124.91</v>
      </c>
      <c r="AB1699" s="7">
        <f t="shared" si="154"/>
        <v>110.36845771144274</v>
      </c>
      <c r="CC1699" s="31">
        <v>45565</v>
      </c>
      <c r="CD1699" s="32">
        <v>124.91</v>
      </c>
      <c r="CE1699" s="7">
        <f t="shared" si="155"/>
        <v>108.65798295767461</v>
      </c>
      <c r="CF1699" s="131"/>
      <c r="CG1699" s="7">
        <f t="shared" si="156"/>
        <v>12.810136938928494</v>
      </c>
      <c r="CH1699" s="7">
        <f t="shared" si="157"/>
        <v>121.4681198966031</v>
      </c>
    </row>
    <row r="1700" spans="26:86" x14ac:dyDescent="0.5">
      <c r="Z1700" s="31">
        <v>45566</v>
      </c>
      <c r="AA1700" s="32">
        <v>132.01</v>
      </c>
      <c r="AB1700" s="7">
        <f t="shared" si="154"/>
        <v>110.56139303482581</v>
      </c>
      <c r="CC1700" s="31">
        <v>45566</v>
      </c>
      <c r="CD1700" s="32">
        <v>132.01</v>
      </c>
      <c r="CE1700" s="7">
        <f t="shared" si="155"/>
        <v>108.89034133620521</v>
      </c>
      <c r="CF1700" s="131"/>
      <c r="CG1700" s="7">
        <f t="shared" si="156"/>
        <v>12.896091864562763</v>
      </c>
      <c r="CH1700" s="7">
        <f t="shared" si="157"/>
        <v>121.78643320076797</v>
      </c>
    </row>
    <row r="1701" spans="26:86" x14ac:dyDescent="0.5">
      <c r="Z1701" s="31">
        <v>45567</v>
      </c>
      <c r="AA1701" s="32">
        <v>132.69999999999999</v>
      </c>
      <c r="AB1701" s="7">
        <f t="shared" si="154"/>
        <v>110.76258706467655</v>
      </c>
      <c r="CC1701" s="31">
        <v>45567</v>
      </c>
      <c r="CD1701" s="32">
        <v>132.69999999999999</v>
      </c>
      <c r="CE1701" s="7">
        <f t="shared" si="155"/>
        <v>109.12725336271065</v>
      </c>
      <c r="CF1701" s="131"/>
      <c r="CG1701" s="7">
        <f t="shared" si="156"/>
        <v>12.98605525830169</v>
      </c>
      <c r="CH1701" s="7">
        <f t="shared" si="157"/>
        <v>122.11330862101234</v>
      </c>
    </row>
    <row r="1702" spans="26:86" x14ac:dyDescent="0.5">
      <c r="Z1702" s="31">
        <v>45568</v>
      </c>
      <c r="AA1702" s="32">
        <v>131.36000000000001</v>
      </c>
      <c r="AB1702" s="7">
        <f t="shared" si="154"/>
        <v>110.95278606965168</v>
      </c>
      <c r="CC1702" s="31">
        <v>45568</v>
      </c>
      <c r="CD1702" s="32">
        <v>131.36000000000001</v>
      </c>
      <c r="CE1702" s="7">
        <f t="shared" si="155"/>
        <v>109.34847472228567</v>
      </c>
      <c r="CF1702" s="131"/>
      <c r="CG1702" s="7">
        <f t="shared" si="156"/>
        <v>13.059897633147926</v>
      </c>
      <c r="CH1702" s="7">
        <f t="shared" si="157"/>
        <v>122.4083723554336</v>
      </c>
    </row>
    <row r="1703" spans="26:86" x14ac:dyDescent="0.5">
      <c r="Z1703" s="31">
        <v>45569</v>
      </c>
      <c r="AA1703" s="32">
        <v>135.33000000000001</v>
      </c>
      <c r="AB1703" s="7">
        <f t="shared" si="154"/>
        <v>111.15601990049745</v>
      </c>
      <c r="CC1703" s="31">
        <v>45569</v>
      </c>
      <c r="CD1703" s="32">
        <v>135.33000000000001</v>
      </c>
      <c r="CE1703" s="7">
        <f t="shared" si="155"/>
        <v>109.60699736186493</v>
      </c>
      <c r="CF1703" s="131"/>
      <c r="CG1703" s="7">
        <f t="shared" si="156"/>
        <v>13.170485518385291</v>
      </c>
      <c r="CH1703" s="7">
        <f t="shared" si="157"/>
        <v>122.77748288025022</v>
      </c>
    </row>
    <row r="1704" spans="26:86" x14ac:dyDescent="0.5">
      <c r="Z1704" s="31">
        <v>45572</v>
      </c>
      <c r="AA1704" s="32">
        <v>134.22</v>
      </c>
      <c r="AB1704" s="7">
        <f t="shared" si="154"/>
        <v>111.35572139303477</v>
      </c>
      <c r="CC1704" s="31">
        <v>45572</v>
      </c>
      <c r="CD1704" s="32">
        <v>134.22</v>
      </c>
      <c r="CE1704" s="7">
        <f t="shared" si="155"/>
        <v>109.85190286075185</v>
      </c>
      <c r="CF1704" s="131"/>
      <c r="CG1704" s="7">
        <f t="shared" si="156"/>
        <v>13.266941171007971</v>
      </c>
      <c r="CH1704" s="7">
        <f t="shared" si="157"/>
        <v>123.11884403175982</v>
      </c>
    </row>
    <row r="1705" spans="26:86" x14ac:dyDescent="0.5">
      <c r="Z1705" s="31">
        <v>45573</v>
      </c>
      <c r="AA1705" s="32">
        <v>136.1</v>
      </c>
      <c r="AB1705" s="7">
        <f t="shared" si="154"/>
        <v>111.56139303482581</v>
      </c>
      <c r="CC1705" s="31">
        <v>45573</v>
      </c>
      <c r="CD1705" s="32">
        <v>136.1</v>
      </c>
      <c r="CE1705" s="7">
        <f t="shared" si="155"/>
        <v>110.11307795666477</v>
      </c>
      <c r="CF1705" s="131"/>
      <c r="CG1705" s="7">
        <f t="shared" si="156"/>
        <v>13.379097049556876</v>
      </c>
      <c r="CH1705" s="7">
        <f t="shared" si="157"/>
        <v>123.49217500622164</v>
      </c>
    </row>
    <row r="1706" spans="26:86" x14ac:dyDescent="0.5">
      <c r="Z1706" s="31">
        <v>45574</v>
      </c>
      <c r="AA1706" s="32">
        <v>138.02000000000001</v>
      </c>
      <c r="AB1706" s="7">
        <f t="shared" si="154"/>
        <v>111.79199004975121</v>
      </c>
      <c r="CC1706" s="31">
        <v>45574</v>
      </c>
      <c r="CD1706" s="32">
        <v>138.02000000000001</v>
      </c>
      <c r="CE1706" s="7">
        <f t="shared" si="155"/>
        <v>110.39075877301637</v>
      </c>
      <c r="CF1706" s="131"/>
      <c r="CG1706" s="7">
        <f t="shared" si="156"/>
        <v>13.50694692916575</v>
      </c>
      <c r="CH1706" s="7">
        <f t="shared" si="157"/>
        <v>123.89770570218212</v>
      </c>
    </row>
    <row r="1707" spans="26:86" x14ac:dyDescent="0.5">
      <c r="Z1707" s="31">
        <v>45575</v>
      </c>
      <c r="AA1707" s="32">
        <v>137.91999999999999</v>
      </c>
      <c r="AB1707" s="7">
        <f t="shared" si="154"/>
        <v>112.02144278606958</v>
      </c>
      <c r="CC1707" s="31">
        <v>45575</v>
      </c>
      <c r="CD1707" s="32">
        <v>137.91999999999999</v>
      </c>
      <c r="CE1707" s="7">
        <f t="shared" si="155"/>
        <v>110.66468157129482</v>
      </c>
      <c r="CF1707" s="131"/>
      <c r="CG1707" s="7">
        <f t="shared" si="156"/>
        <v>13.630246533989265</v>
      </c>
      <c r="CH1707" s="7">
        <f t="shared" si="157"/>
        <v>124.29492810528409</v>
      </c>
    </row>
    <row r="1708" spans="26:86" x14ac:dyDescent="0.5">
      <c r="Z1708" s="31">
        <v>45576</v>
      </c>
      <c r="AA1708" s="32">
        <v>140.21</v>
      </c>
      <c r="AB1708" s="7">
        <f t="shared" si="154"/>
        <v>112.26338308457706</v>
      </c>
      <c r="CC1708" s="31">
        <v>45576</v>
      </c>
      <c r="CD1708" s="32">
        <v>140.21</v>
      </c>
      <c r="CE1708" s="7">
        <f t="shared" si="155"/>
        <v>110.95866483924215</v>
      </c>
      <c r="CF1708" s="131"/>
      <c r="CG1708" s="7">
        <f t="shared" si="156"/>
        <v>13.772697980570697</v>
      </c>
      <c r="CH1708" s="7">
        <f t="shared" si="157"/>
        <v>124.73136281981284</v>
      </c>
    </row>
    <row r="1709" spans="26:86" x14ac:dyDescent="0.5">
      <c r="Z1709" s="31">
        <v>45579</v>
      </c>
      <c r="AA1709" s="32">
        <v>141.37</v>
      </c>
      <c r="AB1709" s="7">
        <f t="shared" si="154"/>
        <v>112.50606965174123</v>
      </c>
      <c r="CC1709" s="31">
        <v>45579</v>
      </c>
      <c r="CD1709" s="32">
        <v>141.37</v>
      </c>
      <c r="CE1709" s="7">
        <f t="shared" si="155"/>
        <v>111.26126518910044</v>
      </c>
      <c r="CF1709" s="131"/>
      <c r="CG1709" s="7">
        <f t="shared" si="156"/>
        <v>13.922859496667087</v>
      </c>
      <c r="CH1709" s="7">
        <f t="shared" si="157"/>
        <v>125.18412468576753</v>
      </c>
    </row>
    <row r="1710" spans="26:86" x14ac:dyDescent="0.5">
      <c r="Z1710" s="31">
        <v>45580</v>
      </c>
      <c r="AA1710" s="32">
        <v>141.55000000000001</v>
      </c>
      <c r="AB1710" s="7">
        <f t="shared" si="154"/>
        <v>112.74681592039794</v>
      </c>
      <c r="CC1710" s="31">
        <v>45580</v>
      </c>
      <c r="CD1710" s="32">
        <v>141.55000000000001</v>
      </c>
      <c r="CE1710" s="7">
        <f t="shared" si="155"/>
        <v>111.56264563498006</v>
      </c>
      <c r="CF1710" s="131"/>
      <c r="CG1710" s="7">
        <f t="shared" si="156"/>
        <v>14.0709224278406</v>
      </c>
      <c r="CH1710" s="7">
        <f t="shared" si="157"/>
        <v>125.63356806282066</v>
      </c>
    </row>
    <row r="1711" spans="26:86" x14ac:dyDescent="0.5">
      <c r="Z1711" s="31">
        <v>45581</v>
      </c>
      <c r="AA1711" s="32">
        <v>142.85</v>
      </c>
      <c r="AB1711" s="7">
        <f t="shared" si="154"/>
        <v>112.98850746268648</v>
      </c>
      <c r="CC1711" s="31">
        <v>45581</v>
      </c>
      <c r="CD1711" s="32">
        <v>142.85</v>
      </c>
      <c r="CE1711" s="7">
        <f t="shared" si="155"/>
        <v>111.87396259383598</v>
      </c>
      <c r="CF1711" s="131"/>
      <c r="CG1711" s="7">
        <f t="shared" si="156"/>
        <v>14.228042528432383</v>
      </c>
      <c r="CH1711" s="7">
        <f t="shared" si="157"/>
        <v>126.10200512226837</v>
      </c>
    </row>
    <row r="1712" spans="26:86" x14ac:dyDescent="0.5">
      <c r="Z1712" s="31">
        <v>45582</v>
      </c>
      <c r="AA1712" s="32">
        <v>145.19</v>
      </c>
      <c r="AB1712" s="7">
        <f t="shared" si="154"/>
        <v>113.24721393034817</v>
      </c>
      <c r="CC1712" s="31">
        <v>45582</v>
      </c>
      <c r="CD1712" s="32">
        <v>145.19</v>
      </c>
      <c r="CE1712" s="7">
        <f t="shared" si="155"/>
        <v>112.2054654535988</v>
      </c>
      <c r="CF1712" s="131"/>
      <c r="CG1712" s="7">
        <f t="shared" si="156"/>
        <v>14.404308633320127</v>
      </c>
      <c r="CH1712" s="7">
        <f t="shared" si="157"/>
        <v>126.60977408691893</v>
      </c>
    </row>
    <row r="1713" spans="26:86" x14ac:dyDescent="0.5">
      <c r="Z1713" s="31">
        <v>45583</v>
      </c>
      <c r="AA1713" s="32">
        <v>145.01</v>
      </c>
      <c r="AB1713" s="7">
        <f t="shared" si="154"/>
        <v>113.51427860696508</v>
      </c>
      <c r="CC1713" s="31">
        <v>45583</v>
      </c>
      <c r="CD1713" s="32">
        <v>145.01</v>
      </c>
      <c r="CE1713" s="7">
        <f t="shared" si="155"/>
        <v>112.53187873266748</v>
      </c>
      <c r="CF1713" s="131"/>
      <c r="CG1713" s="7">
        <f t="shared" si="156"/>
        <v>14.574372441874488</v>
      </c>
      <c r="CH1713" s="7">
        <f t="shared" si="157"/>
        <v>127.10625117454197</v>
      </c>
    </row>
    <row r="1714" spans="26:86" x14ac:dyDescent="0.5">
      <c r="Z1714" s="31">
        <v>45586</v>
      </c>
      <c r="AA1714" s="32">
        <v>144.76</v>
      </c>
      <c r="AB1714" s="7">
        <f t="shared" si="154"/>
        <v>113.77592039800986</v>
      </c>
      <c r="CC1714" s="31">
        <v>45586</v>
      </c>
      <c r="CD1714" s="32">
        <v>144.76</v>
      </c>
      <c r="CE1714" s="7">
        <f t="shared" si="155"/>
        <v>112.85255655622302</v>
      </c>
      <c r="CF1714" s="131"/>
      <c r="CG1714" s="7">
        <f t="shared" si="156"/>
        <v>14.737653110134346</v>
      </c>
      <c r="CH1714" s="7">
        <f t="shared" si="157"/>
        <v>127.59020966635737</v>
      </c>
    </row>
    <row r="1715" spans="26:86" x14ac:dyDescent="0.5">
      <c r="Z1715" s="31">
        <v>45587</v>
      </c>
      <c r="AA1715" s="32">
        <v>143.94</v>
      </c>
      <c r="AB1715" s="7">
        <f t="shared" si="154"/>
        <v>114.02039800995016</v>
      </c>
      <c r="CC1715" s="31">
        <v>45587</v>
      </c>
      <c r="CD1715" s="32">
        <v>143.94</v>
      </c>
      <c r="CE1715" s="7">
        <f t="shared" si="155"/>
        <v>113.16188435168348</v>
      </c>
      <c r="CF1715" s="131"/>
      <c r="CG1715" s="7">
        <f t="shared" si="156"/>
        <v>14.888717278093679</v>
      </c>
      <c r="CH1715" s="7">
        <f t="shared" si="157"/>
        <v>128.05060162977716</v>
      </c>
    </row>
    <row r="1716" spans="26:86" x14ac:dyDescent="0.5">
      <c r="Z1716" s="31">
        <v>45588</v>
      </c>
      <c r="AA1716" s="32">
        <v>143.54</v>
      </c>
      <c r="AB1716" s="7">
        <f t="shared" si="154"/>
        <v>114.26223880597006</v>
      </c>
      <c r="CC1716" s="31">
        <v>45588</v>
      </c>
      <c r="CD1716" s="32">
        <v>143.54</v>
      </c>
      <c r="CE1716" s="7">
        <f t="shared" si="155"/>
        <v>113.46415415912942</v>
      </c>
      <c r="CF1716" s="131"/>
      <c r="CG1716" s="7">
        <f t="shared" si="156"/>
        <v>15.031891844421409</v>
      </c>
      <c r="CH1716" s="7">
        <f t="shared" si="157"/>
        <v>128.49604600355082</v>
      </c>
    </row>
    <row r="1717" spans="26:86" x14ac:dyDescent="0.5">
      <c r="Z1717" s="31">
        <v>45589</v>
      </c>
      <c r="AA1717" s="32">
        <v>146.29</v>
      </c>
      <c r="AB1717" s="7">
        <f t="shared" si="154"/>
        <v>114.51099502487554</v>
      </c>
      <c r="CC1717" s="31">
        <v>45589</v>
      </c>
      <c r="CD1717" s="32">
        <v>146.29</v>
      </c>
      <c r="CE1717" s="7">
        <f t="shared" si="155"/>
        <v>113.79077949087939</v>
      </c>
      <c r="CF1717" s="131"/>
      <c r="CG1717" s="7">
        <f t="shared" si="156"/>
        <v>15.19852978602043</v>
      </c>
      <c r="CH1717" s="7">
        <f t="shared" si="157"/>
        <v>128.9893092768998</v>
      </c>
    </row>
    <row r="1718" spans="26:86" x14ac:dyDescent="0.5">
      <c r="Z1718" s="31">
        <v>45590</v>
      </c>
      <c r="AA1718" s="32">
        <v>143.09</v>
      </c>
      <c r="AB1718" s="7">
        <f t="shared" si="154"/>
        <v>114.74696517412927</v>
      </c>
      <c r="CC1718" s="31">
        <v>45590</v>
      </c>
      <c r="CD1718" s="32">
        <v>143.09</v>
      </c>
      <c r="CE1718" s="7">
        <f t="shared" si="155"/>
        <v>114.08231402330844</v>
      </c>
      <c r="CF1718" s="131"/>
      <c r="CG1718" s="7">
        <f t="shared" si="156"/>
        <v>15.329320880944309</v>
      </c>
      <c r="CH1718" s="7">
        <f t="shared" si="157"/>
        <v>129.41163490425276</v>
      </c>
    </row>
    <row r="1719" spans="26:86" x14ac:dyDescent="0.5">
      <c r="Z1719" s="31">
        <v>45593</v>
      </c>
      <c r="AA1719" s="32">
        <v>144.84</v>
      </c>
      <c r="AB1719" s="7">
        <f t="shared" si="154"/>
        <v>114.98636815920392</v>
      </c>
      <c r="CC1719" s="31">
        <v>45593</v>
      </c>
      <c r="CD1719" s="32">
        <v>144.84</v>
      </c>
      <c r="CE1719" s="7">
        <f t="shared" si="155"/>
        <v>114.3883606499422</v>
      </c>
      <c r="CF1719" s="131"/>
      <c r="CG1719" s="7">
        <f t="shared" si="156"/>
        <v>15.4738413880075</v>
      </c>
      <c r="CH1719" s="7">
        <f t="shared" si="157"/>
        <v>129.86220203794971</v>
      </c>
    </row>
    <row r="1720" spans="26:86" x14ac:dyDescent="0.5">
      <c r="Z1720" s="31">
        <v>45594</v>
      </c>
      <c r="AA1720" s="32">
        <v>146.02000000000001</v>
      </c>
      <c r="AB1720" s="7">
        <f t="shared" si="154"/>
        <v>115.23850746268651</v>
      </c>
      <c r="CC1720" s="31">
        <v>45594</v>
      </c>
      <c r="CD1720" s="32">
        <v>146.02000000000001</v>
      </c>
      <c r="CE1720" s="7">
        <f t="shared" si="155"/>
        <v>114.70310333004228</v>
      </c>
      <c r="CF1720" s="131"/>
      <c r="CG1720" s="7">
        <f t="shared" si="156"/>
        <v>15.626156324816506</v>
      </c>
      <c r="CH1720" s="7">
        <f t="shared" si="157"/>
        <v>130.32925965485879</v>
      </c>
    </row>
    <row r="1721" spans="26:86" x14ac:dyDescent="0.5">
      <c r="Z1721" s="31">
        <v>45595</v>
      </c>
      <c r="AA1721" s="32">
        <v>145.86000000000001</v>
      </c>
      <c r="AB1721" s="7">
        <f t="shared" si="154"/>
        <v>115.48950248756215</v>
      </c>
      <c r="CC1721" s="31">
        <v>45595</v>
      </c>
      <c r="CD1721" s="32">
        <v>145.86000000000001</v>
      </c>
      <c r="CE1721" s="7">
        <f t="shared" si="155"/>
        <v>115.01312220238017</v>
      </c>
      <c r="CF1721" s="131"/>
      <c r="CG1721" s="7">
        <f t="shared" si="156"/>
        <v>15.772866187379904</v>
      </c>
      <c r="CH1721" s="7">
        <f t="shared" si="157"/>
        <v>130.78598838976006</v>
      </c>
    </row>
    <row r="1722" spans="26:86" x14ac:dyDescent="0.5">
      <c r="Z1722" s="31">
        <v>45596</v>
      </c>
      <c r="AA1722" s="32">
        <v>143.26</v>
      </c>
      <c r="AB1722" s="7">
        <f t="shared" si="154"/>
        <v>115.72731343283576</v>
      </c>
      <c r="CC1722" s="31">
        <v>45596</v>
      </c>
      <c r="CD1722" s="32">
        <v>143.26</v>
      </c>
      <c r="CE1722" s="7">
        <f t="shared" si="155"/>
        <v>115.29418566305301</v>
      </c>
      <c r="CF1722" s="131"/>
      <c r="CG1722" s="7">
        <f t="shared" si="156"/>
        <v>15.889879325487229</v>
      </c>
      <c r="CH1722" s="7">
        <f t="shared" si="157"/>
        <v>131.18406498854023</v>
      </c>
    </row>
    <row r="1723" spans="26:86" x14ac:dyDescent="0.5">
      <c r="Z1723" s="31">
        <v>45597</v>
      </c>
      <c r="AA1723" s="32">
        <v>141</v>
      </c>
      <c r="AB1723" s="7">
        <f t="shared" si="154"/>
        <v>115.95089552238801</v>
      </c>
      <c r="CC1723" s="31">
        <v>45597</v>
      </c>
      <c r="CD1723" s="32">
        <v>141</v>
      </c>
      <c r="CE1723" s="7">
        <f t="shared" si="155"/>
        <v>115.54996491018683</v>
      </c>
      <c r="CF1723" s="131"/>
      <c r="CG1723" s="7">
        <f t="shared" si="156"/>
        <v>15.981015894165083</v>
      </c>
      <c r="CH1723" s="7">
        <f t="shared" si="157"/>
        <v>131.53098080435191</v>
      </c>
    </row>
    <row r="1724" spans="26:86" x14ac:dyDescent="0.5">
      <c r="Z1724" s="31">
        <v>45600</v>
      </c>
      <c r="AA1724" s="32">
        <v>139.43</v>
      </c>
      <c r="AB1724" s="7">
        <f t="shared" si="154"/>
        <v>116.16407960199</v>
      </c>
      <c r="CC1724" s="31">
        <v>45600</v>
      </c>
      <c r="CD1724" s="32">
        <v>139.43</v>
      </c>
      <c r="CE1724" s="7">
        <f t="shared" si="155"/>
        <v>115.78757719963771</v>
      </c>
      <c r="CF1724" s="131"/>
      <c r="CG1724" s="7">
        <f t="shared" si="156"/>
        <v>16.053502506143644</v>
      </c>
      <c r="CH1724" s="7">
        <f t="shared" si="157"/>
        <v>131.84107970578134</v>
      </c>
    </row>
    <row r="1725" spans="26:86" x14ac:dyDescent="0.5">
      <c r="Z1725" s="31">
        <v>45601</v>
      </c>
      <c r="AA1725" s="32">
        <v>149.27000000000001</v>
      </c>
      <c r="AB1725" s="7">
        <f t="shared" si="154"/>
        <v>116.41447761194023</v>
      </c>
      <c r="CC1725" s="31">
        <v>45601</v>
      </c>
      <c r="CD1725" s="32">
        <v>149.27000000000001</v>
      </c>
      <c r="CE1725" s="7">
        <f t="shared" si="155"/>
        <v>116.12073563546221</v>
      </c>
      <c r="CF1725" s="131"/>
      <c r="CG1725" s="7">
        <f t="shared" si="156"/>
        <v>16.220686783575644</v>
      </c>
      <c r="CH1725" s="7">
        <f t="shared" si="157"/>
        <v>132.34142241903785</v>
      </c>
    </row>
    <row r="1726" spans="26:86" x14ac:dyDescent="0.5">
      <c r="Z1726" s="31">
        <v>45602</v>
      </c>
      <c r="AA1726" s="32">
        <v>163.66999999999999</v>
      </c>
      <c r="AB1726" s="7">
        <f t="shared" si="154"/>
        <v>116.74393034825864</v>
      </c>
      <c r="CC1726" s="31">
        <v>45602</v>
      </c>
      <c r="CD1726" s="32">
        <v>163.66999999999999</v>
      </c>
      <c r="CE1726" s="7">
        <f t="shared" si="155"/>
        <v>116.59386264406459</v>
      </c>
      <c r="CF1726" s="131"/>
      <c r="CG1726" s="7">
        <f t="shared" si="156"/>
        <v>16.526212981268827</v>
      </c>
      <c r="CH1726" s="7">
        <f t="shared" si="157"/>
        <v>133.12007562533341</v>
      </c>
    </row>
    <row r="1727" spans="26:86" x14ac:dyDescent="0.5">
      <c r="Z1727" s="31">
        <v>45603</v>
      </c>
      <c r="AA1727" s="32">
        <v>159.82</v>
      </c>
      <c r="AB1727" s="7">
        <f t="shared" si="154"/>
        <v>117.06487562189049</v>
      </c>
      <c r="CC1727" s="31">
        <v>45603</v>
      </c>
      <c r="CD1727" s="32">
        <v>159.82</v>
      </c>
      <c r="CE1727" s="7">
        <f t="shared" si="155"/>
        <v>117.02397346352664</v>
      </c>
      <c r="CF1727" s="131"/>
      <c r="CG1727" s="7">
        <f t="shared" si="156"/>
        <v>16.787197174272237</v>
      </c>
      <c r="CH1727" s="7">
        <f t="shared" si="157"/>
        <v>133.81117063779888</v>
      </c>
    </row>
    <row r="1728" spans="26:86" x14ac:dyDescent="0.5">
      <c r="Z1728" s="31">
        <v>45604</v>
      </c>
      <c r="AA1728" s="32">
        <v>162</v>
      </c>
      <c r="AB1728" s="7">
        <f t="shared" si="154"/>
        <v>117.38288557213924</v>
      </c>
      <c r="CC1728" s="31">
        <v>45604</v>
      </c>
      <c r="CD1728" s="32">
        <v>162</v>
      </c>
      <c r="CE1728" s="7">
        <f t="shared" si="155"/>
        <v>117.47149611563086</v>
      </c>
      <c r="CF1728" s="131"/>
      <c r="CG1728" s="7">
        <f t="shared" si="156"/>
        <v>17.064111773810424</v>
      </c>
      <c r="CH1728" s="7">
        <f t="shared" si="157"/>
        <v>134.53560788944128</v>
      </c>
    </row>
    <row r="1729" spans="26:86" x14ac:dyDescent="0.5">
      <c r="Z1729" s="31">
        <v>45607</v>
      </c>
      <c r="AA1729" s="32">
        <v>166.75</v>
      </c>
      <c r="AB1729" s="7">
        <f t="shared" si="154"/>
        <v>117.71507462686561</v>
      </c>
      <c r="CC1729" s="31">
        <v>45607</v>
      </c>
      <c r="CD1729" s="32">
        <v>166.75</v>
      </c>
      <c r="CE1729" s="7">
        <f t="shared" si="155"/>
        <v>117.96182948761464</v>
      </c>
      <c r="CF1729" s="131"/>
      <c r="CG1729" s="7">
        <f t="shared" si="156"/>
        <v>17.3822293220624</v>
      </c>
      <c r="CH1729" s="7">
        <f t="shared" si="157"/>
        <v>135.34405880967705</v>
      </c>
    </row>
    <row r="1730" spans="26:86" x14ac:dyDescent="0.5">
      <c r="Z1730" s="31">
        <v>45608</v>
      </c>
      <c r="AA1730" s="32">
        <v>163.75</v>
      </c>
      <c r="AB1730" s="7">
        <f t="shared" si="154"/>
        <v>118.03069651741289</v>
      </c>
      <c r="CC1730" s="31">
        <v>45608</v>
      </c>
      <c r="CD1730" s="32">
        <v>163.75</v>
      </c>
      <c r="CE1730" s="7">
        <f t="shared" si="155"/>
        <v>118.41743317430503</v>
      </c>
      <c r="CF1730" s="131"/>
      <c r="CG1730" s="7">
        <f t="shared" si="156"/>
        <v>17.664190258983041</v>
      </c>
      <c r="CH1730" s="7">
        <f t="shared" si="157"/>
        <v>136.08162343328809</v>
      </c>
    </row>
    <row r="1731" spans="26:86" x14ac:dyDescent="0.5">
      <c r="Z1731" s="31">
        <v>45609</v>
      </c>
      <c r="AA1731" s="32">
        <v>164.34</v>
      </c>
      <c r="AB1731" s="7">
        <f t="shared" si="154"/>
        <v>118.34477611940292</v>
      </c>
      <c r="CC1731" s="31">
        <v>45609</v>
      </c>
      <c r="CD1731" s="32">
        <v>164.34</v>
      </c>
      <c r="CE1731" s="7">
        <f t="shared" si="155"/>
        <v>118.87437413774478</v>
      </c>
      <c r="CF1731" s="131"/>
      <c r="CG1731" s="7">
        <f t="shared" si="156"/>
        <v>17.946091091038866</v>
      </c>
      <c r="CH1731" s="7">
        <f t="shared" si="157"/>
        <v>136.82046522878363</v>
      </c>
    </row>
    <row r="1732" spans="26:86" x14ac:dyDescent="0.5">
      <c r="Z1732" s="31">
        <v>45610</v>
      </c>
      <c r="AA1732" s="32">
        <v>164.31</v>
      </c>
      <c r="AB1732" s="7">
        <f t="shared" si="154"/>
        <v>118.65676616915418</v>
      </c>
      <c r="CC1732" s="31">
        <v>45610</v>
      </c>
      <c r="CD1732" s="32">
        <v>164.31</v>
      </c>
      <c r="CE1732" s="7">
        <f t="shared" si="155"/>
        <v>119.32646991746871</v>
      </c>
      <c r="CF1732" s="131"/>
      <c r="CG1732" s="7">
        <f t="shared" si="156"/>
        <v>18.22178405362402</v>
      </c>
      <c r="CH1732" s="7">
        <f t="shared" si="157"/>
        <v>137.54825397109272</v>
      </c>
    </row>
    <row r="1733" spans="26:86" x14ac:dyDescent="0.5">
      <c r="Z1733" s="31">
        <v>45611</v>
      </c>
      <c r="AA1733" s="32">
        <v>163.63</v>
      </c>
      <c r="AB1733" s="7">
        <f t="shared" si="154"/>
        <v>118.97134328358204</v>
      </c>
      <c r="CC1733" s="31">
        <v>45611</v>
      </c>
      <c r="CD1733" s="32">
        <v>163.63</v>
      </c>
      <c r="CE1733" s="7">
        <f t="shared" si="155"/>
        <v>119.76730106256854</v>
      </c>
      <c r="CF1733" s="131"/>
      <c r="CG1733" s="7">
        <f t="shared" si="156"/>
        <v>18.484837512955309</v>
      </c>
      <c r="CH1733" s="7">
        <f t="shared" si="157"/>
        <v>138.25213857552384</v>
      </c>
    </row>
    <row r="1734" spans="26:86" x14ac:dyDescent="0.5">
      <c r="Z1734" s="31">
        <v>45614</v>
      </c>
      <c r="AA1734" s="32">
        <v>164.31</v>
      </c>
      <c r="AB1734" s="7">
        <f t="shared" si="154"/>
        <v>119.28855721393032</v>
      </c>
      <c r="CC1734" s="31">
        <v>45614</v>
      </c>
      <c r="CD1734" s="32">
        <v>164.31</v>
      </c>
      <c r="CE1734" s="7">
        <f t="shared" si="155"/>
        <v>120.21051199726935</v>
      </c>
      <c r="CF1734" s="131"/>
      <c r="CG1734" s="7">
        <f t="shared" si="156"/>
        <v>18.748883336568397</v>
      </c>
      <c r="CH1734" s="7">
        <f t="shared" si="157"/>
        <v>138.95939533383773</v>
      </c>
    </row>
    <row r="1735" spans="26:86" x14ac:dyDescent="0.5">
      <c r="Z1735" s="31">
        <v>45615</v>
      </c>
      <c r="AA1735" s="32">
        <v>168.25</v>
      </c>
      <c r="AB1735" s="7">
        <f t="shared" si="154"/>
        <v>119.6125373134328</v>
      </c>
      <c r="CC1735" s="31">
        <v>45615</v>
      </c>
      <c r="CD1735" s="32">
        <v>168.25</v>
      </c>
      <c r="CE1735" s="7">
        <f t="shared" si="155"/>
        <v>120.68851685301793</v>
      </c>
      <c r="CF1735" s="131"/>
      <c r="CG1735" s="7">
        <f t="shared" si="156"/>
        <v>19.046282136070872</v>
      </c>
      <c r="CH1735" s="7">
        <f t="shared" si="157"/>
        <v>139.7347989890888</v>
      </c>
    </row>
    <row r="1736" spans="26:86" x14ac:dyDescent="0.5">
      <c r="Z1736" s="31">
        <v>45616</v>
      </c>
      <c r="AA1736" s="32">
        <v>162.88999999999999</v>
      </c>
      <c r="AB1736" s="7">
        <f t="shared" si="154"/>
        <v>119.91049751243777</v>
      </c>
      <c r="CC1736" s="31">
        <v>45616</v>
      </c>
      <c r="CD1736" s="32">
        <v>162.88999999999999</v>
      </c>
      <c r="CE1736" s="7">
        <f t="shared" si="155"/>
        <v>121.10843210821179</v>
      </c>
      <c r="CF1736" s="131"/>
      <c r="CG1736" s="7">
        <f t="shared" si="156"/>
        <v>19.2844236321056</v>
      </c>
      <c r="CH1736" s="7">
        <f t="shared" si="157"/>
        <v>140.39285574031737</v>
      </c>
    </row>
    <row r="1737" spans="26:86" x14ac:dyDescent="0.5">
      <c r="Z1737" s="31">
        <v>45617</v>
      </c>
      <c r="AA1737" s="32">
        <v>165.02</v>
      </c>
      <c r="AB1737" s="7">
        <f t="shared" si="154"/>
        <v>120.21174129353228</v>
      </c>
      <c r="CC1737" s="31">
        <v>45617</v>
      </c>
      <c r="CD1737" s="32">
        <v>165.02</v>
      </c>
      <c r="CE1737" s="7">
        <f t="shared" si="155"/>
        <v>121.54536313201068</v>
      </c>
      <c r="CF1737" s="131"/>
      <c r="CG1737" s="7">
        <f t="shared" si="156"/>
        <v>19.53839214030819</v>
      </c>
      <c r="CH1737" s="7">
        <f t="shared" si="157"/>
        <v>141.08375527231885</v>
      </c>
    </row>
    <row r="1738" spans="26:86" x14ac:dyDescent="0.5">
      <c r="Z1738" s="31">
        <v>45618</v>
      </c>
      <c r="AA1738" s="32">
        <v>167.56</v>
      </c>
      <c r="AB1738" s="7">
        <f t="shared" si="154"/>
        <v>120.51850746268654</v>
      </c>
      <c r="CC1738" s="31">
        <v>45618</v>
      </c>
      <c r="CD1738" s="32">
        <v>167.56</v>
      </c>
      <c r="CE1738" s="7">
        <f t="shared" si="155"/>
        <v>122.00322021527427</v>
      </c>
      <c r="CF1738" s="131"/>
      <c r="CG1738" s="7">
        <f t="shared" si="156"/>
        <v>19.812054830825673</v>
      </c>
      <c r="CH1738" s="7">
        <f t="shared" si="157"/>
        <v>141.81527504609994</v>
      </c>
    </row>
    <row r="1739" spans="26:86" x14ac:dyDescent="0.5">
      <c r="Z1739" s="31">
        <v>45621</v>
      </c>
      <c r="AA1739" s="32">
        <v>174.7</v>
      </c>
      <c r="AB1739" s="7">
        <f t="shared" si="154"/>
        <v>120.85328358208953</v>
      </c>
      <c r="CC1739" s="31">
        <v>45621</v>
      </c>
      <c r="CD1739" s="32">
        <v>174.7</v>
      </c>
      <c r="CE1739" s="7">
        <f t="shared" si="155"/>
        <v>122.52756628278398</v>
      </c>
      <c r="CF1739" s="131"/>
      <c r="CG1739" s="7">
        <f t="shared" si="156"/>
        <v>20.150708179950868</v>
      </c>
      <c r="CH1739" s="7">
        <f t="shared" si="157"/>
        <v>142.67827446273486</v>
      </c>
    </row>
    <row r="1740" spans="26:86" x14ac:dyDescent="0.5">
      <c r="Z1740" s="31">
        <v>45622</v>
      </c>
      <c r="AA1740" s="32">
        <v>175.64</v>
      </c>
      <c r="AB1740" s="7">
        <f t="shared" ref="AB1740:AB1763" si="158">AVERAGE(AA1540:AA1740)</f>
        <v>121.18019900497509</v>
      </c>
      <c r="CC1740" s="31">
        <v>45622</v>
      </c>
      <c r="CD1740" s="32">
        <v>175.64</v>
      </c>
      <c r="CE1740" s="7">
        <f t="shared" si="155"/>
        <v>123.05604821031848</v>
      </c>
      <c r="CF1740" s="131"/>
      <c r="CG1740" s="7">
        <f t="shared" si="156"/>
        <v>20.492092188061079</v>
      </c>
      <c r="CH1740" s="7">
        <f t="shared" si="157"/>
        <v>143.54814039837956</v>
      </c>
    </row>
    <row r="1741" spans="26:86" x14ac:dyDescent="0.5">
      <c r="Z1741" s="31">
        <v>45623</v>
      </c>
      <c r="AA1741" s="32">
        <v>173.85</v>
      </c>
      <c r="AB1741" s="7">
        <f t="shared" si="158"/>
        <v>121.50343283582086</v>
      </c>
      <c r="CC1741" s="31">
        <v>45623</v>
      </c>
      <c r="CD1741" s="32">
        <v>173.85</v>
      </c>
      <c r="CE1741" s="7">
        <f t="shared" ref="CE1741:CE1763" si="159">CD1741*$CE$1+CE1740*(1-$CE$1)</f>
        <v>123.5614606659372</v>
      </c>
      <c r="CF1741" s="131"/>
      <c r="CG1741" s="7">
        <f t="shared" si="156"/>
        <v>20.809052138072204</v>
      </c>
      <c r="CH1741" s="7">
        <f t="shared" si="157"/>
        <v>144.37051280400942</v>
      </c>
    </row>
    <row r="1742" spans="26:86" x14ac:dyDescent="0.5">
      <c r="Z1742" s="31">
        <v>45625</v>
      </c>
      <c r="AA1742" s="32">
        <v>175.03</v>
      </c>
      <c r="AB1742" s="7">
        <f t="shared" si="158"/>
        <v>121.82761194029847</v>
      </c>
      <c r="CC1742" s="31">
        <v>45625</v>
      </c>
      <c r="CD1742" s="32">
        <v>175.03</v>
      </c>
      <c r="CE1742" s="7">
        <f t="shared" si="159"/>
        <v>124.07358543543037</v>
      </c>
      <c r="CF1742" s="131"/>
      <c r="CG1742" s="7">
        <f t="shared" si="156"/>
        <v>21.131373888536189</v>
      </c>
      <c r="CH1742" s="7">
        <f t="shared" si="157"/>
        <v>145.20495932396656</v>
      </c>
    </row>
    <row r="1743" spans="26:86" x14ac:dyDescent="0.5">
      <c r="Z1743" s="31">
        <v>45628</v>
      </c>
      <c r="AA1743" s="32">
        <v>172.34</v>
      </c>
      <c r="AB1743" s="7">
        <f t="shared" si="158"/>
        <v>122.12497512437807</v>
      </c>
      <c r="CC1743" s="31">
        <v>45628</v>
      </c>
      <c r="CD1743" s="32">
        <v>172.34</v>
      </c>
      <c r="CE1743" s="7">
        <f t="shared" si="159"/>
        <v>124.55384826691864</v>
      </c>
      <c r="CF1743" s="131"/>
      <c r="CG1743" s="7">
        <f t="shared" si="156"/>
        <v>21.420763450596752</v>
      </c>
      <c r="CH1743" s="7">
        <f t="shared" si="157"/>
        <v>145.97461171751539</v>
      </c>
    </row>
    <row r="1744" spans="26:86" x14ac:dyDescent="0.5">
      <c r="Z1744" s="31">
        <v>45629</v>
      </c>
      <c r="AA1744" s="32">
        <v>173</v>
      </c>
      <c r="AB1744" s="7">
        <f t="shared" si="158"/>
        <v>122.41825870646764</v>
      </c>
      <c r="CC1744" s="31">
        <v>45629</v>
      </c>
      <c r="CD1744" s="32">
        <v>173</v>
      </c>
      <c r="CE1744" s="7">
        <f t="shared" si="159"/>
        <v>125.03589952794432</v>
      </c>
      <c r="CF1744" s="131"/>
      <c r="CG1744" s="7">
        <f t="shared" si="156"/>
        <v>21.710922434108554</v>
      </c>
      <c r="CH1744" s="7">
        <f t="shared" si="157"/>
        <v>146.74682196205288</v>
      </c>
    </row>
    <row r="1745" spans="26:86" x14ac:dyDescent="0.5">
      <c r="Z1745" s="31">
        <v>45630</v>
      </c>
      <c r="AA1745" s="32">
        <v>174.73</v>
      </c>
      <c r="AB1745" s="7">
        <f t="shared" si="158"/>
        <v>122.726815920398</v>
      </c>
      <c r="CC1745" s="31">
        <v>45630</v>
      </c>
      <c r="CD1745" s="32">
        <v>174.73</v>
      </c>
      <c r="CE1745" s="7">
        <f t="shared" si="159"/>
        <v>125.53036818935782</v>
      </c>
      <c r="CF1745" s="131"/>
      <c r="CG1745" s="7">
        <f t="shared" si="156"/>
        <v>22.012337972869659</v>
      </c>
      <c r="CH1745" s="7">
        <f t="shared" si="157"/>
        <v>147.54270616222749</v>
      </c>
    </row>
    <row r="1746" spans="26:86" x14ac:dyDescent="0.5">
      <c r="Z1746" s="31">
        <v>45631</v>
      </c>
      <c r="AA1746" s="32">
        <v>175.73</v>
      </c>
      <c r="AB1746" s="7">
        <f t="shared" si="158"/>
        <v>123.05582089552236</v>
      </c>
      <c r="CC1746" s="31">
        <v>45631</v>
      </c>
      <c r="CD1746" s="32">
        <v>175.73</v>
      </c>
      <c r="CE1746" s="7">
        <f t="shared" si="159"/>
        <v>126.02986701334432</v>
      </c>
      <c r="CF1746" s="131"/>
      <c r="CG1746" s="7">
        <f t="shared" si="156"/>
        <v>22.317430919452818</v>
      </c>
      <c r="CH1746" s="7">
        <f t="shared" si="157"/>
        <v>148.34729793279712</v>
      </c>
    </row>
    <row r="1747" spans="26:86" x14ac:dyDescent="0.5">
      <c r="Z1747" s="31">
        <v>45632</v>
      </c>
      <c r="AA1747" s="32">
        <v>177.85</v>
      </c>
      <c r="AB1747" s="7">
        <f t="shared" si="158"/>
        <v>123.39696517412932</v>
      </c>
      <c r="CC1747" s="31">
        <v>45632</v>
      </c>
      <c r="CD1747" s="32">
        <v>177.85</v>
      </c>
      <c r="CE1747" s="7">
        <f t="shared" si="159"/>
        <v>126.54549022714188</v>
      </c>
      <c r="CF1747" s="131"/>
      <c r="CG1747" s="7">
        <f t="shared" si="156"/>
        <v>22.637188172253019</v>
      </c>
      <c r="CH1747" s="7">
        <f t="shared" si="157"/>
        <v>149.18267839939489</v>
      </c>
    </row>
    <row r="1748" spans="26:86" x14ac:dyDescent="0.5">
      <c r="Z1748" s="31">
        <v>45635</v>
      </c>
      <c r="AA1748" s="32">
        <v>172.47</v>
      </c>
      <c r="AB1748" s="7">
        <f t="shared" si="158"/>
        <v>123.70024875621887</v>
      </c>
      <c r="CC1748" s="31">
        <v>45635</v>
      </c>
      <c r="CD1748" s="32">
        <v>172.47</v>
      </c>
      <c r="CE1748" s="7">
        <f t="shared" si="159"/>
        <v>127.00245052338923</v>
      </c>
      <c r="CF1748" s="131"/>
      <c r="CG1748" s="7">
        <f t="shared" ref="CG1748:CG1763" si="160">CE1748-AVERAGE(CE1548:CE1748)</f>
        <v>22.897213675452292</v>
      </c>
      <c r="CH1748" s="7">
        <f t="shared" ref="CH1748:CH1763" si="161">CE1748+CG1748</f>
        <v>149.89966419884152</v>
      </c>
    </row>
    <row r="1749" spans="26:86" x14ac:dyDescent="0.5">
      <c r="Z1749" s="31">
        <v>45636</v>
      </c>
      <c r="AA1749" s="32">
        <v>174.71</v>
      </c>
      <c r="AB1749" s="7">
        <f t="shared" si="158"/>
        <v>124.01417910447759</v>
      </c>
      <c r="CC1749" s="31">
        <v>45636</v>
      </c>
      <c r="CD1749" s="32">
        <v>174.71</v>
      </c>
      <c r="CE1749" s="7">
        <f t="shared" si="159"/>
        <v>127.47715250823113</v>
      </c>
      <c r="CF1749" s="131"/>
      <c r="CG1749" s="7">
        <f t="shared" si="160"/>
        <v>23.173816732368408</v>
      </c>
      <c r="CH1749" s="7">
        <f t="shared" si="161"/>
        <v>150.65096924059952</v>
      </c>
    </row>
    <row r="1750" spans="26:86" x14ac:dyDescent="0.5">
      <c r="Z1750" s="31">
        <v>45637</v>
      </c>
      <c r="AA1750" s="32">
        <v>178.61</v>
      </c>
      <c r="AB1750" s="7">
        <f t="shared" si="158"/>
        <v>124.35114427860694</v>
      </c>
      <c r="CC1750" s="31">
        <v>45637</v>
      </c>
      <c r="CD1750" s="32">
        <v>178.61</v>
      </c>
      <c r="CE1750" s="7">
        <f t="shared" si="159"/>
        <v>127.98593706038804</v>
      </c>
      <c r="CF1750" s="131"/>
      <c r="CG1750" s="7">
        <f t="shared" si="160"/>
        <v>23.483120602905956</v>
      </c>
      <c r="CH1750" s="7">
        <f t="shared" si="161"/>
        <v>151.469057663294</v>
      </c>
    </row>
    <row r="1751" spans="26:86" x14ac:dyDescent="0.5">
      <c r="Z1751" s="31">
        <v>45638</v>
      </c>
      <c r="AA1751" s="32">
        <v>176.41</v>
      </c>
      <c r="AB1751" s="7">
        <f t="shared" si="158"/>
        <v>124.67746268656714</v>
      </c>
      <c r="CC1751" s="31">
        <v>45638</v>
      </c>
      <c r="CD1751" s="32">
        <v>176.41</v>
      </c>
      <c r="CE1751" s="7">
        <f t="shared" si="159"/>
        <v>128.46776853242397</v>
      </c>
      <c r="CF1751" s="131"/>
      <c r="CG1751" s="7">
        <f t="shared" si="160"/>
        <v>23.764209326393782</v>
      </c>
      <c r="CH1751" s="7">
        <f t="shared" si="161"/>
        <v>152.23197785881774</v>
      </c>
    </row>
    <row r="1752" spans="26:86" x14ac:dyDescent="0.5">
      <c r="Z1752" s="31">
        <v>45639</v>
      </c>
      <c r="AA1752" s="32">
        <v>176.43</v>
      </c>
      <c r="AB1752" s="7">
        <f t="shared" si="158"/>
        <v>124.99905472636813</v>
      </c>
      <c r="CC1752" s="31">
        <v>45639</v>
      </c>
      <c r="CD1752" s="32">
        <v>176.43</v>
      </c>
      <c r="CE1752" s="7">
        <f t="shared" si="159"/>
        <v>128.9450046664297</v>
      </c>
      <c r="CF1752" s="131"/>
      <c r="CG1752" s="7">
        <f t="shared" si="160"/>
        <v>24.039500231341393</v>
      </c>
      <c r="CH1752" s="7">
        <f t="shared" si="161"/>
        <v>152.9845048977711</v>
      </c>
    </row>
    <row r="1753" spans="26:86" x14ac:dyDescent="0.5">
      <c r="Z1753" s="31">
        <v>45642</v>
      </c>
      <c r="AA1753" s="32">
        <v>178.15</v>
      </c>
      <c r="AB1753" s="7">
        <f t="shared" si="158"/>
        <v>125.3291542288557</v>
      </c>
      <c r="CC1753" s="31">
        <v>45642</v>
      </c>
      <c r="CD1753" s="32">
        <v>178.15</v>
      </c>
      <c r="CE1753" s="7">
        <f t="shared" si="159"/>
        <v>129.43460661004733</v>
      </c>
      <c r="CF1753" s="131"/>
      <c r="CG1753" s="7">
        <f t="shared" si="160"/>
        <v>24.325881779001136</v>
      </c>
      <c r="CH1753" s="7">
        <f t="shared" si="161"/>
        <v>153.76048838904848</v>
      </c>
    </row>
    <row r="1754" spans="26:86" x14ac:dyDescent="0.5">
      <c r="Z1754" s="31">
        <v>45643</v>
      </c>
      <c r="AA1754" s="32">
        <v>176.32</v>
      </c>
      <c r="AB1754" s="7">
        <f t="shared" si="158"/>
        <v>125.65407960199003</v>
      </c>
      <c r="CC1754" s="31">
        <v>45643</v>
      </c>
      <c r="CD1754" s="32">
        <v>176.32</v>
      </c>
      <c r="CE1754" s="7">
        <f t="shared" si="159"/>
        <v>129.90112793731055</v>
      </c>
      <c r="CF1754" s="131"/>
      <c r="CG1754" s="7">
        <f t="shared" si="160"/>
        <v>24.587971715508715</v>
      </c>
      <c r="CH1754" s="7">
        <f t="shared" si="161"/>
        <v>154.48909965281928</v>
      </c>
    </row>
    <row r="1755" spans="26:86" x14ac:dyDescent="0.5">
      <c r="Z1755" s="31">
        <v>45644</v>
      </c>
      <c r="AA1755" s="32">
        <v>167.44</v>
      </c>
      <c r="AB1755" s="7">
        <f t="shared" si="158"/>
        <v>125.93308457711439</v>
      </c>
      <c r="CC1755" s="31">
        <v>45644</v>
      </c>
      <c r="CD1755" s="32">
        <v>167.44</v>
      </c>
      <c r="CE1755" s="7">
        <f t="shared" si="159"/>
        <v>130.27464905236218</v>
      </c>
      <c r="CF1755" s="131"/>
      <c r="CG1755" s="7">
        <f t="shared" si="160"/>
        <v>24.756319414089575</v>
      </c>
      <c r="CH1755" s="7">
        <f t="shared" si="161"/>
        <v>155.03096846645175</v>
      </c>
    </row>
    <row r="1756" spans="26:86" x14ac:dyDescent="0.5">
      <c r="Z1756" s="31">
        <v>45645</v>
      </c>
      <c r="AA1756" s="32">
        <v>169.63</v>
      </c>
      <c r="AB1756" s="7">
        <f t="shared" si="158"/>
        <v>126.23268656716415</v>
      </c>
      <c r="CC1756" s="31">
        <v>45645</v>
      </c>
      <c r="CD1756" s="32">
        <v>169.63</v>
      </c>
      <c r="CE1756" s="7">
        <f t="shared" si="159"/>
        <v>130.66624458417948</v>
      </c>
      <c r="CF1756" s="131"/>
      <c r="CG1756" s="7">
        <f t="shared" si="160"/>
        <v>24.941801941639284</v>
      </c>
      <c r="CH1756" s="7">
        <f t="shared" si="161"/>
        <v>155.60804652581876</v>
      </c>
    </row>
    <row r="1757" spans="26:86" x14ac:dyDescent="0.5">
      <c r="Z1757" s="31">
        <v>45646</v>
      </c>
      <c r="AA1757" s="32">
        <v>171.03</v>
      </c>
      <c r="AB1757" s="7">
        <f t="shared" si="158"/>
        <v>126.54228855721388</v>
      </c>
      <c r="CC1757" s="31">
        <v>45646</v>
      </c>
      <c r="CD1757" s="32">
        <v>171.03</v>
      </c>
      <c r="CE1757" s="7">
        <f t="shared" si="159"/>
        <v>131.06787399130206</v>
      </c>
      <c r="CF1757" s="131"/>
      <c r="CG1757" s="7">
        <f t="shared" si="160"/>
        <v>25.136288603342223</v>
      </c>
      <c r="CH1757" s="7">
        <f t="shared" si="161"/>
        <v>156.20416259464429</v>
      </c>
    </row>
    <row r="1758" spans="26:86" x14ac:dyDescent="0.5">
      <c r="Z1758" s="31">
        <v>45649</v>
      </c>
      <c r="AA1758" s="32">
        <v>171.63</v>
      </c>
      <c r="AB1758" s="7">
        <f t="shared" si="158"/>
        <v>126.84437810945269</v>
      </c>
      <c r="CC1758" s="31">
        <v>45649</v>
      </c>
      <c r="CD1758" s="32">
        <v>171.63</v>
      </c>
      <c r="CE1758" s="7">
        <f t="shared" si="159"/>
        <v>131.47147723516971</v>
      </c>
      <c r="CF1758" s="131"/>
      <c r="CG1758" s="7">
        <f t="shared" si="160"/>
        <v>25.331804357443787</v>
      </c>
      <c r="CH1758" s="7">
        <f t="shared" si="161"/>
        <v>156.8032815926135</v>
      </c>
    </row>
    <row r="1759" spans="26:86" x14ac:dyDescent="0.5">
      <c r="Z1759" s="31">
        <v>45650</v>
      </c>
      <c r="AA1759" s="32">
        <v>174.85</v>
      </c>
      <c r="AB1759" s="7">
        <f t="shared" si="158"/>
        <v>127.17323383084572</v>
      </c>
      <c r="CC1759" s="31">
        <v>45650</v>
      </c>
      <c r="CD1759" s="32">
        <v>174.85</v>
      </c>
      <c r="CE1759" s="7">
        <f t="shared" si="159"/>
        <v>131.90310432735708</v>
      </c>
      <c r="CF1759" s="131"/>
      <c r="CG1759" s="7">
        <f t="shared" si="160"/>
        <v>25.554142285918502</v>
      </c>
      <c r="CH1759" s="7">
        <f t="shared" si="161"/>
        <v>157.45724661327557</v>
      </c>
    </row>
    <row r="1760" spans="26:86" x14ac:dyDescent="0.5">
      <c r="Z1760" s="31">
        <v>45652</v>
      </c>
      <c r="AA1760" s="32">
        <v>174.37</v>
      </c>
      <c r="AB1760" s="7">
        <f t="shared" si="158"/>
        <v>127.49965174129348</v>
      </c>
      <c r="CC1760" s="31">
        <v>45652</v>
      </c>
      <c r="CD1760" s="32">
        <v>174.37</v>
      </c>
      <c r="CE1760" s="7">
        <f t="shared" si="159"/>
        <v>132.32566050320429</v>
      </c>
      <c r="CF1760" s="131"/>
      <c r="CG1760" s="7">
        <f t="shared" si="160"/>
        <v>25.766243837886549</v>
      </c>
      <c r="CH1760" s="7">
        <f t="shared" si="161"/>
        <v>158.09190434109084</v>
      </c>
    </row>
    <row r="1761" spans="26:86" x14ac:dyDescent="0.5">
      <c r="Z1761" s="31">
        <v>45653</v>
      </c>
      <c r="AA1761" s="32">
        <v>170.28</v>
      </c>
      <c r="AB1761" s="7">
        <f t="shared" si="158"/>
        <v>127.79985074626859</v>
      </c>
      <c r="CC1761" s="31">
        <v>45653</v>
      </c>
      <c r="CD1761" s="32">
        <v>170.28</v>
      </c>
      <c r="CE1761" s="7">
        <f t="shared" si="159"/>
        <v>132.70331562257542</v>
      </c>
      <c r="CF1761" s="131"/>
      <c r="CG1761" s="7">
        <f t="shared" si="160"/>
        <v>25.932551354462149</v>
      </c>
      <c r="CH1761" s="7">
        <f t="shared" si="161"/>
        <v>158.63586697703755</v>
      </c>
    </row>
    <row r="1762" spans="26:86" x14ac:dyDescent="0.5">
      <c r="Z1762" s="31">
        <v>45656</v>
      </c>
      <c r="AA1762" s="32">
        <v>166.51</v>
      </c>
      <c r="AB1762" s="7">
        <f t="shared" si="158"/>
        <v>128.08109452736312</v>
      </c>
      <c r="CC1762" s="31">
        <v>45656</v>
      </c>
      <c r="CD1762" s="32">
        <v>166.51</v>
      </c>
      <c r="CE1762" s="7">
        <f t="shared" si="159"/>
        <v>133.03970054175377</v>
      </c>
      <c r="CF1762" s="131"/>
      <c r="CG1762" s="7">
        <f t="shared" si="160"/>
        <v>26.056893186483748</v>
      </c>
      <c r="CH1762" s="7">
        <f t="shared" si="161"/>
        <v>159.09659372823751</v>
      </c>
    </row>
    <row r="1763" spans="26:86" x14ac:dyDescent="0.5">
      <c r="Z1763" s="31">
        <v>45657</v>
      </c>
      <c r="AA1763" s="32">
        <v>165.16</v>
      </c>
      <c r="AB1763" s="7">
        <f t="shared" si="158"/>
        <v>128.35547263681585</v>
      </c>
      <c r="CC1763" s="31">
        <v>45657</v>
      </c>
      <c r="CD1763" s="32">
        <v>165.16</v>
      </c>
      <c r="CE1763" s="7">
        <f t="shared" si="159"/>
        <v>133.35930551148758</v>
      </c>
      <c r="CF1763" s="131"/>
      <c r="CG1763" s="7">
        <f t="shared" si="160"/>
        <v>26.163834820082798</v>
      </c>
      <c r="CH1763" s="7">
        <f t="shared" si="161"/>
        <v>159.52314033157037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1:L504"/>
  <sheetViews>
    <sheetView zoomScale="70" zoomScaleNormal="70" workbookViewId="0"/>
  </sheetViews>
  <sheetFormatPr defaultRowHeight="17.399999999999999" x14ac:dyDescent="0.5"/>
  <cols>
    <col min="1" max="1" width="8.88671875" style="1"/>
    <col min="2" max="2" width="12.77734375" style="1" customWidth="1"/>
    <col min="3" max="3" width="10.77734375" style="1" customWidth="1"/>
    <col min="4" max="4" width="9.5546875" style="1" bestFit="1" customWidth="1"/>
    <col min="5" max="5" width="8.88671875" style="1"/>
    <col min="6" max="6" width="12.77734375" style="1" customWidth="1"/>
    <col min="7" max="7" width="14.6640625" style="1" bestFit="1" customWidth="1"/>
    <col min="8" max="8" width="8.88671875" style="1"/>
    <col min="10" max="10" width="17.77734375" style="1" bestFit="1" customWidth="1"/>
    <col min="11" max="16384" width="8.88671875" style="1"/>
  </cols>
  <sheetData>
    <row r="1" spans="2:10" x14ac:dyDescent="0.5">
      <c r="F1" s="24">
        <v>1.8</v>
      </c>
      <c r="G1" s="24">
        <v>1.8</v>
      </c>
    </row>
    <row r="2" spans="2:10" x14ac:dyDescent="0.5">
      <c r="B2" s="273" t="s">
        <v>76</v>
      </c>
      <c r="C2" s="273" t="s">
        <v>80</v>
      </c>
      <c r="D2" s="273" t="s">
        <v>81</v>
      </c>
      <c r="E2" s="273" t="s">
        <v>36</v>
      </c>
      <c r="F2" s="273" t="s">
        <v>84</v>
      </c>
      <c r="G2" s="273" t="s">
        <v>85</v>
      </c>
      <c r="I2" s="273" t="s">
        <v>1837</v>
      </c>
      <c r="J2" s="273" t="s">
        <v>1836</v>
      </c>
    </row>
    <row r="3" spans="2:10" x14ac:dyDescent="0.5">
      <c r="B3" s="28">
        <v>44929</v>
      </c>
      <c r="C3" s="4">
        <v>62.81</v>
      </c>
      <c r="D3" s="18"/>
      <c r="E3" s="4"/>
      <c r="F3" s="4"/>
      <c r="G3" s="4"/>
      <c r="I3" s="32"/>
      <c r="J3" s="4"/>
    </row>
    <row r="4" spans="2:10" x14ac:dyDescent="0.5">
      <c r="B4" s="28">
        <v>44930</v>
      </c>
      <c r="C4" s="4">
        <v>64.36</v>
      </c>
      <c r="D4" s="18"/>
      <c r="E4" s="4"/>
      <c r="F4" s="4"/>
      <c r="G4" s="4"/>
      <c r="I4" s="32"/>
      <c r="J4" s="4"/>
    </row>
    <row r="5" spans="2:10" x14ac:dyDescent="0.5">
      <c r="B5" s="28">
        <v>44931</v>
      </c>
      <c r="C5" s="4">
        <v>62.95</v>
      </c>
      <c r="D5" s="18"/>
      <c r="E5" s="4"/>
      <c r="F5" s="4"/>
      <c r="G5" s="4"/>
      <c r="I5" s="32"/>
      <c r="J5" s="4"/>
    </row>
    <row r="6" spans="2:10" x14ac:dyDescent="0.5">
      <c r="B6" s="28">
        <v>44932</v>
      </c>
      <c r="C6" s="4">
        <v>64.33</v>
      </c>
      <c r="D6" s="18"/>
      <c r="E6" s="4"/>
      <c r="F6" s="4"/>
      <c r="G6" s="4"/>
      <c r="I6" s="32"/>
      <c r="J6" s="4"/>
    </row>
    <row r="7" spans="2:10" x14ac:dyDescent="0.5">
      <c r="B7" s="28">
        <v>44935</v>
      </c>
      <c r="C7" s="4">
        <v>65.319999999999993</v>
      </c>
      <c r="D7" s="18"/>
      <c r="E7" s="4"/>
      <c r="F7" s="4"/>
      <c r="G7" s="4"/>
      <c r="I7" s="32"/>
      <c r="J7" s="4"/>
    </row>
    <row r="8" spans="2:10" x14ac:dyDescent="0.5">
      <c r="B8" s="28">
        <v>44936</v>
      </c>
      <c r="C8" s="4">
        <v>66.52</v>
      </c>
      <c r="D8" s="18"/>
      <c r="E8" s="4"/>
      <c r="F8" s="4"/>
      <c r="G8" s="4"/>
      <c r="I8" s="32"/>
      <c r="J8" s="4"/>
    </row>
    <row r="9" spans="2:10" x14ac:dyDescent="0.5">
      <c r="B9" s="28">
        <v>44937</v>
      </c>
      <c r="C9" s="4">
        <v>67.680000000000007</v>
      </c>
      <c r="D9" s="18"/>
      <c r="E9" s="4"/>
      <c r="F9" s="4"/>
      <c r="G9" s="4"/>
      <c r="I9" s="32"/>
      <c r="J9" s="4"/>
    </row>
    <row r="10" spans="2:10" x14ac:dyDescent="0.5">
      <c r="B10" s="28">
        <v>44938</v>
      </c>
      <c r="C10" s="4">
        <v>68.44</v>
      </c>
      <c r="D10" s="18"/>
      <c r="E10" s="4"/>
      <c r="F10" s="4"/>
      <c r="G10" s="4"/>
      <c r="I10" s="32"/>
      <c r="J10" s="4"/>
    </row>
    <row r="11" spans="2:10" x14ac:dyDescent="0.5">
      <c r="B11" s="28">
        <v>44939</v>
      </c>
      <c r="C11" s="4">
        <v>69.709999999999994</v>
      </c>
      <c r="D11" s="18"/>
      <c r="E11" s="4"/>
      <c r="F11" s="4"/>
      <c r="G11" s="4"/>
      <c r="I11" s="32"/>
      <c r="J11" s="4"/>
    </row>
    <row r="12" spans="2:10" x14ac:dyDescent="0.5">
      <c r="B12" s="28">
        <v>44943</v>
      </c>
      <c r="C12" s="4">
        <v>69.09</v>
      </c>
      <c r="D12" s="18"/>
      <c r="E12" s="4"/>
      <c r="F12" s="4"/>
      <c r="G12" s="4"/>
      <c r="I12" s="32"/>
      <c r="J12" s="4"/>
    </row>
    <row r="13" spans="2:10" x14ac:dyDescent="0.5">
      <c r="B13" s="28">
        <v>44944</v>
      </c>
      <c r="C13" s="4">
        <v>68.03</v>
      </c>
      <c r="D13" s="18"/>
      <c r="E13" s="4"/>
      <c r="F13" s="4"/>
      <c r="G13" s="4"/>
      <c r="I13" s="32"/>
      <c r="J13" s="4"/>
    </row>
    <row r="14" spans="2:10" x14ac:dyDescent="0.5">
      <c r="B14" s="28">
        <v>44945</v>
      </c>
      <c r="C14" s="4">
        <v>65.78</v>
      </c>
      <c r="D14" s="18"/>
      <c r="E14" s="4"/>
      <c r="F14" s="4"/>
      <c r="G14" s="4"/>
      <c r="I14" s="32"/>
      <c r="J14" s="4"/>
    </row>
    <row r="15" spans="2:10" x14ac:dyDescent="0.5">
      <c r="B15" s="28">
        <v>44946</v>
      </c>
      <c r="C15" s="4">
        <v>67.069999999999993</v>
      </c>
      <c r="D15" s="18"/>
      <c r="E15" s="4"/>
      <c r="F15" s="4"/>
      <c r="G15" s="4"/>
      <c r="I15" s="32"/>
      <c r="J15" s="4"/>
    </row>
    <row r="16" spans="2:10" x14ac:dyDescent="0.5">
      <c r="B16" s="28">
        <v>44949</v>
      </c>
      <c r="C16" s="4">
        <v>68.84</v>
      </c>
      <c r="D16" s="18"/>
      <c r="E16" s="4"/>
      <c r="F16" s="4"/>
      <c r="G16" s="4"/>
      <c r="I16" s="32"/>
      <c r="J16" s="4"/>
    </row>
    <row r="17" spans="2:10" x14ac:dyDescent="0.5">
      <c r="B17" s="28">
        <v>44950</v>
      </c>
      <c r="C17" s="4">
        <v>67.7</v>
      </c>
      <c r="D17" s="18"/>
      <c r="E17" s="4"/>
      <c r="F17" s="4"/>
      <c r="G17" s="4"/>
      <c r="I17" s="32"/>
      <c r="J17" s="4"/>
    </row>
    <row r="18" spans="2:10" x14ac:dyDescent="0.5">
      <c r="B18" s="28">
        <v>44951</v>
      </c>
      <c r="C18" s="4">
        <v>67.599999999999994</v>
      </c>
      <c r="D18" s="18"/>
      <c r="E18" s="4"/>
      <c r="F18" s="4"/>
      <c r="G18" s="4"/>
      <c r="I18" s="32"/>
      <c r="J18" s="4"/>
    </row>
    <row r="19" spans="2:10" x14ac:dyDescent="0.5">
      <c r="B19" s="28">
        <v>44952</v>
      </c>
      <c r="C19" s="4">
        <v>70.430000000000007</v>
      </c>
      <c r="D19" s="18"/>
      <c r="E19" s="4"/>
      <c r="F19" s="4"/>
      <c r="G19" s="4"/>
      <c r="I19" s="32"/>
      <c r="J19" s="4"/>
    </row>
    <row r="20" spans="2:10" x14ac:dyDescent="0.5">
      <c r="B20" s="28">
        <v>44953</v>
      </c>
      <c r="C20" s="4">
        <v>70.819999999999993</v>
      </c>
      <c r="D20" s="18"/>
      <c r="E20" s="4"/>
      <c r="F20" s="4"/>
      <c r="G20" s="4"/>
      <c r="I20" s="32"/>
      <c r="J20" s="4"/>
    </row>
    <row r="21" spans="2:10" x14ac:dyDescent="0.5">
      <c r="B21" s="28">
        <v>44956</v>
      </c>
      <c r="C21" s="4">
        <v>69.260000000000005</v>
      </c>
      <c r="D21" s="18"/>
      <c r="E21" s="4"/>
      <c r="F21" s="4"/>
      <c r="G21" s="4"/>
      <c r="I21" s="32"/>
      <c r="J21" s="4"/>
    </row>
    <row r="22" spans="2:10" x14ac:dyDescent="0.5">
      <c r="B22" s="28">
        <v>44957</v>
      </c>
      <c r="C22" s="4">
        <v>70.78</v>
      </c>
      <c r="D22" s="18"/>
      <c r="E22" s="4"/>
      <c r="F22" s="4"/>
      <c r="G22" s="4"/>
      <c r="I22" s="32"/>
      <c r="J22" s="4"/>
    </row>
    <row r="23" spans="2:10" x14ac:dyDescent="0.5">
      <c r="B23" s="28">
        <v>44958</v>
      </c>
      <c r="C23" s="4">
        <v>72.52</v>
      </c>
      <c r="D23" s="7">
        <f>AVERAGE(C3:C23)</f>
        <v>67.620952380952374</v>
      </c>
      <c r="E23" s="7">
        <f>STDEV(C3:C23)</f>
        <v>2.648342698296247</v>
      </c>
      <c r="F23" s="7">
        <f t="shared" ref="F23:F86" si="0">D23+$F$1*E23</f>
        <v>72.387969237885613</v>
      </c>
      <c r="G23" s="7">
        <f t="shared" ref="G23:G86" si="1">D23-$G$1*E23</f>
        <v>62.853935524019128</v>
      </c>
      <c r="I23" s="32">
        <f>(C23-G23)/(F23-G23)</f>
        <v>1.0138483632507356</v>
      </c>
      <c r="J23" s="4">
        <f t="shared" ref="J23:J86" si="2">(F23-G23)/D23</f>
        <v>0.14099230161910664</v>
      </c>
    </row>
    <row r="24" spans="2:10" x14ac:dyDescent="0.5">
      <c r="B24" s="28">
        <v>44959</v>
      </c>
      <c r="C24" s="4">
        <v>72.150000000000006</v>
      </c>
      <c r="D24" s="7">
        <f t="shared" ref="D24:D87" si="3">AVERAGE(C4:C24)</f>
        <v>68.065714285714293</v>
      </c>
      <c r="E24" s="7">
        <f t="shared" ref="E24:E87" si="4">STDEV(C4:C24)</f>
        <v>2.5834793814322801</v>
      </c>
      <c r="F24" s="7">
        <f t="shared" si="0"/>
        <v>72.715977172292398</v>
      </c>
      <c r="G24" s="7">
        <f t="shared" si="1"/>
        <v>63.415451399136188</v>
      </c>
      <c r="I24" s="32">
        <f t="shared" ref="I24:I87" si="5">(C24-G24)/(F24-G24)</f>
        <v>0.93914567992210152</v>
      </c>
      <c r="J24" s="4">
        <f t="shared" si="2"/>
        <v>0.13664039040442735</v>
      </c>
    </row>
    <row r="25" spans="2:10" x14ac:dyDescent="0.5">
      <c r="B25" s="28">
        <v>44960</v>
      </c>
      <c r="C25" s="4">
        <v>73.400000000000006</v>
      </c>
      <c r="D25" s="7">
        <f t="shared" si="3"/>
        <v>68.496190476190478</v>
      </c>
      <c r="E25" s="7">
        <f t="shared" si="4"/>
        <v>2.6862436155167995</v>
      </c>
      <c r="F25" s="7">
        <f t="shared" si="0"/>
        <v>73.33142898412072</v>
      </c>
      <c r="G25" s="7">
        <f t="shared" si="1"/>
        <v>63.660951968260235</v>
      </c>
      <c r="I25" s="32">
        <f t="shared" si="5"/>
        <v>1.0070907583738447</v>
      </c>
      <c r="J25" s="4">
        <f t="shared" si="2"/>
        <v>0.14118269860893909</v>
      </c>
    </row>
    <row r="26" spans="2:10" x14ac:dyDescent="0.5">
      <c r="B26" s="28">
        <v>44963</v>
      </c>
      <c r="C26" s="4">
        <v>72.14</v>
      </c>
      <c r="D26" s="7">
        <f t="shared" si="3"/>
        <v>68.933809523809529</v>
      </c>
      <c r="E26" s="7">
        <f t="shared" si="4"/>
        <v>2.4780384908037183</v>
      </c>
      <c r="F26" s="7">
        <f t="shared" si="0"/>
        <v>73.394278807256228</v>
      </c>
      <c r="G26" s="7">
        <f t="shared" si="1"/>
        <v>64.47334024036283</v>
      </c>
      <c r="I26" s="32">
        <f t="shared" si="5"/>
        <v>0.85940057788190627</v>
      </c>
      <c r="J26" s="4">
        <f t="shared" si="2"/>
        <v>0.1294131084371905</v>
      </c>
    </row>
    <row r="27" spans="2:10" x14ac:dyDescent="0.5">
      <c r="B27" s="28">
        <v>44964</v>
      </c>
      <c r="C27" s="4">
        <v>73.349999999999994</v>
      </c>
      <c r="D27" s="7">
        <f t="shared" si="3"/>
        <v>69.363333333333344</v>
      </c>
      <c r="E27" s="7">
        <f t="shared" si="4"/>
        <v>2.4212276500431216</v>
      </c>
      <c r="F27" s="7">
        <f t="shared" si="0"/>
        <v>73.721543103410966</v>
      </c>
      <c r="G27" s="7">
        <f t="shared" si="1"/>
        <v>65.005123563255722</v>
      </c>
      <c r="I27" s="32">
        <f t="shared" si="5"/>
        <v>0.95737434370852303</v>
      </c>
      <c r="J27" s="4">
        <f t="shared" si="2"/>
        <v>0.12566321601454047</v>
      </c>
    </row>
    <row r="28" spans="2:10" x14ac:dyDescent="0.5">
      <c r="B28" s="28">
        <v>44965</v>
      </c>
      <c r="C28" s="4">
        <v>73.89</v>
      </c>
      <c r="D28" s="7">
        <f t="shared" si="3"/>
        <v>69.771428571428586</v>
      </c>
      <c r="E28" s="7">
        <f t="shared" si="4"/>
        <v>2.4278762030101242</v>
      </c>
      <c r="F28" s="7">
        <f t="shared" si="0"/>
        <v>74.141605736846813</v>
      </c>
      <c r="G28" s="7">
        <f t="shared" si="1"/>
        <v>65.40125140601036</v>
      </c>
      <c r="I28" s="32">
        <f t="shared" si="5"/>
        <v>0.97121332530431481</v>
      </c>
      <c r="J28" s="4">
        <f t="shared" si="2"/>
        <v>0.12527125371796716</v>
      </c>
    </row>
    <row r="29" spans="2:10" x14ac:dyDescent="0.5">
      <c r="B29" s="28">
        <v>44966</v>
      </c>
      <c r="C29" s="4">
        <v>68.400000000000006</v>
      </c>
      <c r="D29" s="7">
        <f t="shared" si="3"/>
        <v>69.860952380952384</v>
      </c>
      <c r="E29" s="7">
        <f t="shared" si="4"/>
        <v>2.3348702421374612</v>
      </c>
      <c r="F29" s="7">
        <f t="shared" si="0"/>
        <v>74.06371881679982</v>
      </c>
      <c r="G29" s="7">
        <f t="shared" si="1"/>
        <v>65.658185945104947</v>
      </c>
      <c r="I29" s="32">
        <f t="shared" si="5"/>
        <v>0.32619158080125449</v>
      </c>
      <c r="J29" s="4">
        <f t="shared" si="2"/>
        <v>0.12031804012432337</v>
      </c>
    </row>
    <row r="30" spans="2:10" x14ac:dyDescent="0.5">
      <c r="B30" s="28">
        <v>44967</v>
      </c>
      <c r="C30" s="4">
        <v>70.66</v>
      </c>
      <c r="D30" s="7">
        <f t="shared" si="3"/>
        <v>70.002857142857167</v>
      </c>
      <c r="E30" s="7">
        <f t="shared" si="4"/>
        <v>2.2857321427873893</v>
      </c>
      <c r="F30" s="7">
        <f t="shared" si="0"/>
        <v>74.117174999874464</v>
      </c>
      <c r="G30" s="7">
        <f t="shared" si="1"/>
        <v>65.888539285839869</v>
      </c>
      <c r="I30" s="32">
        <f t="shared" si="5"/>
        <v>0.57986048720348871</v>
      </c>
      <c r="J30" s="4">
        <f t="shared" si="2"/>
        <v>0.11754714092943584</v>
      </c>
    </row>
    <row r="31" spans="2:10" x14ac:dyDescent="0.5">
      <c r="B31" s="28">
        <v>44970</v>
      </c>
      <c r="C31" s="4">
        <v>71.069999999999993</v>
      </c>
      <c r="D31" s="7">
        <f t="shared" si="3"/>
        <v>70.128095238095241</v>
      </c>
      <c r="E31" s="7">
        <f t="shared" si="4"/>
        <v>2.2677998567942876</v>
      </c>
      <c r="F31" s="7">
        <f t="shared" si="0"/>
        <v>74.210134980324966</v>
      </c>
      <c r="G31" s="7">
        <f t="shared" si="1"/>
        <v>66.046055495865517</v>
      </c>
      <c r="I31" s="32">
        <f t="shared" si="5"/>
        <v>0.61537182651120603</v>
      </c>
      <c r="J31" s="4">
        <f t="shared" si="2"/>
        <v>0.11641667232998691</v>
      </c>
    </row>
    <row r="32" spans="2:10" x14ac:dyDescent="0.5">
      <c r="B32" s="28">
        <v>44971</v>
      </c>
      <c r="C32" s="4">
        <v>71.66</v>
      </c>
      <c r="D32" s="7">
        <f t="shared" si="3"/>
        <v>70.220952380952383</v>
      </c>
      <c r="E32" s="7">
        <f t="shared" si="4"/>
        <v>2.2896416854213339</v>
      </c>
      <c r="F32" s="7">
        <f t="shared" si="0"/>
        <v>74.342307414710788</v>
      </c>
      <c r="G32" s="7">
        <f t="shared" si="1"/>
        <v>66.099597347193978</v>
      </c>
      <c r="I32" s="32">
        <f t="shared" si="5"/>
        <v>0.67458428202135456</v>
      </c>
      <c r="J32" s="4">
        <f t="shared" si="2"/>
        <v>0.11738248753448503</v>
      </c>
    </row>
    <row r="33" spans="2:12" x14ac:dyDescent="0.5">
      <c r="B33" s="28">
        <v>44972</v>
      </c>
      <c r="C33" s="4">
        <v>72.430000000000007</v>
      </c>
      <c r="D33" s="7">
        <f t="shared" si="3"/>
        <v>70.38000000000001</v>
      </c>
      <c r="E33" s="7">
        <f t="shared" si="4"/>
        <v>2.3229162705530304</v>
      </c>
      <c r="F33" s="7">
        <f t="shared" si="0"/>
        <v>74.561249286995462</v>
      </c>
      <c r="G33" s="7">
        <f t="shared" si="1"/>
        <v>66.198750713004557</v>
      </c>
      <c r="I33" s="32">
        <f t="shared" si="5"/>
        <v>0.74514204479220125</v>
      </c>
      <c r="J33" s="4">
        <f t="shared" si="2"/>
        <v>0.1188192465756025</v>
      </c>
      <c r="L33" t="s">
        <v>1832</v>
      </c>
    </row>
    <row r="34" spans="2:12" x14ac:dyDescent="0.5">
      <c r="B34" s="28">
        <v>44973</v>
      </c>
      <c r="C34" s="4">
        <v>72.09</v>
      </c>
      <c r="D34" s="7">
        <f t="shared" si="3"/>
        <v>70.573333333333338</v>
      </c>
      <c r="E34" s="7">
        <f t="shared" si="4"/>
        <v>2.2862137549523527</v>
      </c>
      <c r="F34" s="7">
        <f t="shared" si="0"/>
        <v>74.688518092247577</v>
      </c>
      <c r="G34" s="7">
        <f t="shared" si="1"/>
        <v>66.458148574419099</v>
      </c>
      <c r="I34" s="32">
        <f t="shared" si="5"/>
        <v>0.68427686185672343</v>
      </c>
      <c r="J34" s="4">
        <f t="shared" si="2"/>
        <v>0.11662152160157488</v>
      </c>
    </row>
    <row r="35" spans="2:12" x14ac:dyDescent="0.5">
      <c r="B35" s="28">
        <v>44974</v>
      </c>
      <c r="C35" s="4">
        <v>71.44</v>
      </c>
      <c r="D35" s="7">
        <f t="shared" si="3"/>
        <v>70.842857142857142</v>
      </c>
      <c r="E35" s="7">
        <f t="shared" si="4"/>
        <v>2.0097889014947392</v>
      </c>
      <c r="F35" s="7">
        <f t="shared" si="0"/>
        <v>74.460477165547672</v>
      </c>
      <c r="G35" s="7">
        <f t="shared" si="1"/>
        <v>67.225237120166611</v>
      </c>
      <c r="I35" s="32">
        <f t="shared" si="5"/>
        <v>0.58253255640413326</v>
      </c>
      <c r="J35" s="4">
        <f t="shared" si="2"/>
        <v>0.10213083346978712</v>
      </c>
      <c r="L35" t="s">
        <v>1835</v>
      </c>
    </row>
    <row r="36" spans="2:12" x14ac:dyDescent="0.5">
      <c r="B36" s="28">
        <v>44978</v>
      </c>
      <c r="C36" s="4">
        <v>69.349999999999994</v>
      </c>
      <c r="D36" s="7">
        <f t="shared" si="3"/>
        <v>70.951428571428579</v>
      </c>
      <c r="E36" s="7">
        <f t="shared" si="4"/>
        <v>1.8511031460031764</v>
      </c>
      <c r="F36" s="7">
        <f t="shared" si="0"/>
        <v>74.2834142342343</v>
      </c>
      <c r="G36" s="7">
        <f t="shared" si="1"/>
        <v>67.619442908622858</v>
      </c>
      <c r="I36" s="32">
        <f t="shared" si="5"/>
        <v>0.25968855609059088</v>
      </c>
      <c r="J36" s="4">
        <f t="shared" si="2"/>
        <v>9.392300422679517E-2</v>
      </c>
      <c r="L36" s="1" t="s">
        <v>1833</v>
      </c>
    </row>
    <row r="37" spans="2:12" x14ac:dyDescent="0.5">
      <c r="B37" s="28">
        <v>44979</v>
      </c>
      <c r="C37" s="4">
        <v>70.27</v>
      </c>
      <c r="D37" s="7">
        <f t="shared" si="3"/>
        <v>71.019523809523804</v>
      </c>
      <c r="E37" s="7">
        <f t="shared" si="4"/>
        <v>1.7949999336782057</v>
      </c>
      <c r="F37" s="7">
        <f t="shared" si="0"/>
        <v>74.250523690144576</v>
      </c>
      <c r="G37" s="7">
        <f t="shared" si="1"/>
        <v>67.788523928903032</v>
      </c>
      <c r="I37" s="32">
        <f t="shared" si="5"/>
        <v>0.38401054824864278</v>
      </c>
      <c r="J37" s="4">
        <f t="shared" si="2"/>
        <v>9.0989060678198758E-2</v>
      </c>
      <c r="L37" s="1" t="s">
        <v>1834</v>
      </c>
    </row>
    <row r="38" spans="2:12" x14ac:dyDescent="0.5">
      <c r="B38" s="28">
        <v>44980</v>
      </c>
      <c r="C38" s="4">
        <v>71.209999999999994</v>
      </c>
      <c r="D38" s="7">
        <f t="shared" si="3"/>
        <v>71.186666666666653</v>
      </c>
      <c r="E38" s="7">
        <f t="shared" si="4"/>
        <v>1.6258977007589792</v>
      </c>
      <c r="F38" s="7">
        <f t="shared" si="0"/>
        <v>74.113282528032812</v>
      </c>
      <c r="G38" s="7">
        <f t="shared" si="1"/>
        <v>68.260050805300494</v>
      </c>
      <c r="I38" s="32">
        <f t="shared" si="5"/>
        <v>0.50398640177574383</v>
      </c>
      <c r="J38" s="4">
        <f t="shared" si="2"/>
        <v>8.2223708410736826E-2</v>
      </c>
    </row>
    <row r="39" spans="2:12" x14ac:dyDescent="0.5">
      <c r="B39" s="28">
        <v>44981</v>
      </c>
      <c r="C39" s="4">
        <v>70.87</v>
      </c>
      <c r="D39" s="7">
        <f t="shared" si="3"/>
        <v>71.342380952380935</v>
      </c>
      <c r="E39" s="7">
        <f t="shared" si="4"/>
        <v>1.407085302182866</v>
      </c>
      <c r="F39" s="7">
        <f t="shared" si="0"/>
        <v>73.875134496310096</v>
      </c>
      <c r="G39" s="7">
        <f t="shared" si="1"/>
        <v>68.809627408451774</v>
      </c>
      <c r="I39" s="32">
        <f t="shared" si="5"/>
        <v>0.40674557469020306</v>
      </c>
      <c r="J39" s="4">
        <f t="shared" si="2"/>
        <v>7.1002775912951482E-2</v>
      </c>
    </row>
    <row r="40" spans="2:12" x14ac:dyDescent="0.5">
      <c r="B40" s="28">
        <v>44984</v>
      </c>
      <c r="C40" s="4">
        <v>70.42</v>
      </c>
      <c r="D40" s="7">
        <f t="shared" si="3"/>
        <v>71.341904761904757</v>
      </c>
      <c r="E40" s="7">
        <f t="shared" si="4"/>
        <v>1.4074111661046997</v>
      </c>
      <c r="F40" s="7">
        <f t="shared" si="0"/>
        <v>73.875244860893218</v>
      </c>
      <c r="G40" s="7">
        <f t="shared" si="1"/>
        <v>68.808564662916297</v>
      </c>
      <c r="I40" s="32">
        <f t="shared" si="5"/>
        <v>0.31804559871908555</v>
      </c>
      <c r="J40" s="4">
        <f t="shared" si="2"/>
        <v>7.1019693332920852E-2</v>
      </c>
    </row>
    <row r="41" spans="2:12" x14ac:dyDescent="0.5">
      <c r="B41" s="28">
        <v>44985</v>
      </c>
      <c r="C41" s="4">
        <v>70.900000000000006</v>
      </c>
      <c r="D41" s="7">
        <f t="shared" si="3"/>
        <v>71.34571428571428</v>
      </c>
      <c r="E41" s="7">
        <f t="shared" si="4"/>
        <v>1.4060354598251474</v>
      </c>
      <c r="F41" s="7">
        <f t="shared" si="0"/>
        <v>73.876578113399546</v>
      </c>
      <c r="G41" s="7">
        <f t="shared" si="1"/>
        <v>68.814850458029014</v>
      </c>
      <c r="I41" s="32">
        <f t="shared" si="5"/>
        <v>0.41194423800313162</v>
      </c>
      <c r="J41" s="4">
        <f t="shared" si="2"/>
        <v>7.0946485097901024E-2</v>
      </c>
    </row>
    <row r="42" spans="2:12" x14ac:dyDescent="0.5">
      <c r="B42" s="28">
        <v>44986</v>
      </c>
      <c r="C42" s="4">
        <v>71.94</v>
      </c>
      <c r="D42" s="7">
        <f t="shared" si="3"/>
        <v>71.473333333333329</v>
      </c>
      <c r="E42" s="7">
        <f t="shared" si="4"/>
        <v>1.3266436346409438</v>
      </c>
      <c r="F42" s="7">
        <f t="shared" si="0"/>
        <v>73.86129187568703</v>
      </c>
      <c r="G42" s="7">
        <f t="shared" si="1"/>
        <v>69.085374790979628</v>
      </c>
      <c r="I42" s="32">
        <f t="shared" si="5"/>
        <v>0.59771247247171566</v>
      </c>
      <c r="J42" s="4">
        <f t="shared" si="2"/>
        <v>6.6820964714682421E-2</v>
      </c>
    </row>
    <row r="43" spans="2:12" x14ac:dyDescent="0.5">
      <c r="B43" s="28">
        <v>44987</v>
      </c>
      <c r="C43" s="4">
        <v>72.38</v>
      </c>
      <c r="D43" s="7">
        <f t="shared" si="3"/>
        <v>71.549523809523834</v>
      </c>
      <c r="E43" s="7">
        <f t="shared" si="4"/>
        <v>1.3307722426864645</v>
      </c>
      <c r="F43" s="7">
        <f t="shared" si="0"/>
        <v>73.944913846359469</v>
      </c>
      <c r="G43" s="7">
        <f t="shared" si="1"/>
        <v>69.154133772688198</v>
      </c>
      <c r="I43" s="32">
        <f t="shared" si="5"/>
        <v>0.67334884459426902</v>
      </c>
      <c r="J43" s="4">
        <f t="shared" si="2"/>
        <v>6.6957539597679042E-2</v>
      </c>
    </row>
    <row r="44" spans="2:12" x14ac:dyDescent="0.5">
      <c r="B44" s="28">
        <v>44988</v>
      </c>
      <c r="C44" s="4">
        <v>73.11</v>
      </c>
      <c r="D44" s="7">
        <f t="shared" si="3"/>
        <v>71.577619047619038</v>
      </c>
      <c r="E44" s="7">
        <f t="shared" si="4"/>
        <v>1.3582301158563113</v>
      </c>
      <c r="F44" s="7">
        <f t="shared" si="0"/>
        <v>74.022433256160397</v>
      </c>
      <c r="G44" s="7">
        <f t="shared" si="1"/>
        <v>69.132804839077679</v>
      </c>
      <c r="I44" s="32">
        <f t="shared" si="5"/>
        <v>0.81339415220742284</v>
      </c>
      <c r="J44" s="4">
        <f t="shared" si="2"/>
        <v>6.8312252938027382E-2</v>
      </c>
    </row>
    <row r="45" spans="2:12" x14ac:dyDescent="0.5">
      <c r="B45" s="28">
        <v>44991</v>
      </c>
      <c r="C45" s="4">
        <v>72.540000000000006</v>
      </c>
      <c r="D45" s="7">
        <f t="shared" si="3"/>
        <v>71.596190476190486</v>
      </c>
      <c r="E45" s="7">
        <f t="shared" si="4"/>
        <v>1.3690707658498749</v>
      </c>
      <c r="F45" s="7">
        <f t="shared" si="0"/>
        <v>74.06051785472026</v>
      </c>
      <c r="G45" s="7">
        <f t="shared" si="1"/>
        <v>69.131863097660712</v>
      </c>
      <c r="I45" s="32">
        <f t="shared" si="5"/>
        <v>0.69149434690219613</v>
      </c>
      <c r="J45" s="4">
        <f t="shared" si="2"/>
        <v>6.8839622950310264E-2</v>
      </c>
    </row>
    <row r="46" spans="2:12" x14ac:dyDescent="0.5">
      <c r="B46" s="28">
        <v>44992</v>
      </c>
      <c r="C46" s="4">
        <v>71.2</v>
      </c>
      <c r="D46" s="7">
        <f t="shared" si="3"/>
        <v>71.491428571428585</v>
      </c>
      <c r="E46" s="7">
        <f t="shared" si="4"/>
        <v>1.3069020074752571</v>
      </c>
      <c r="F46" s="7">
        <f t="shared" si="0"/>
        <v>73.843852184884042</v>
      </c>
      <c r="G46" s="7">
        <f t="shared" si="1"/>
        <v>69.139004957973128</v>
      </c>
      <c r="I46" s="32">
        <f t="shared" si="5"/>
        <v>0.43805780350068302</v>
      </c>
      <c r="J46" s="4">
        <f t="shared" si="2"/>
        <v>6.5809948422141301E-2</v>
      </c>
    </row>
    <row r="47" spans="2:12" x14ac:dyDescent="0.5">
      <c r="B47" s="28">
        <v>44993</v>
      </c>
      <c r="C47" s="4">
        <v>71.23</v>
      </c>
      <c r="D47" s="7">
        <f t="shared" si="3"/>
        <v>71.448095238095235</v>
      </c>
      <c r="E47" s="7">
        <f t="shared" si="4"/>
        <v>1.2993868517405391</v>
      </c>
      <c r="F47" s="7">
        <f t="shared" si="0"/>
        <v>73.786991571228199</v>
      </c>
      <c r="G47" s="7">
        <f t="shared" si="1"/>
        <v>69.10919890496227</v>
      </c>
      <c r="I47" s="32">
        <f t="shared" si="5"/>
        <v>0.45337646329046771</v>
      </c>
      <c r="J47" s="4">
        <f t="shared" si="2"/>
        <v>6.547120186587968E-2</v>
      </c>
    </row>
    <row r="48" spans="2:12" x14ac:dyDescent="0.5">
      <c r="B48" s="28">
        <v>44994</v>
      </c>
      <c r="C48" s="4">
        <v>67.37</v>
      </c>
      <c r="D48" s="7">
        <f t="shared" si="3"/>
        <v>71.163333333333327</v>
      </c>
      <c r="E48" s="7">
        <f t="shared" si="4"/>
        <v>1.5013138690271708</v>
      </c>
      <c r="F48" s="7">
        <f t="shared" si="0"/>
        <v>73.865698297582242</v>
      </c>
      <c r="G48" s="7">
        <f t="shared" si="1"/>
        <v>68.460968369084412</v>
      </c>
      <c r="I48" s="32">
        <f t="shared" si="5"/>
        <v>-0.20185437265458839</v>
      </c>
      <c r="J48" s="4">
        <f t="shared" si="2"/>
        <v>7.5948240130654779E-2</v>
      </c>
    </row>
    <row r="49" spans="2:10" x14ac:dyDescent="0.5">
      <c r="B49" s="28">
        <v>44995</v>
      </c>
      <c r="C49" s="4">
        <v>60.29</v>
      </c>
      <c r="D49" s="7">
        <f t="shared" si="3"/>
        <v>70.515714285714267</v>
      </c>
      <c r="E49" s="7">
        <f t="shared" si="4"/>
        <v>2.7116960954881568</v>
      </c>
      <c r="F49" s="7">
        <f t="shared" si="0"/>
        <v>75.396767257592956</v>
      </c>
      <c r="G49" s="7">
        <f t="shared" si="1"/>
        <v>65.634661313835579</v>
      </c>
      <c r="I49" s="32">
        <f t="shared" si="5"/>
        <v>-0.54749060752135736</v>
      </c>
      <c r="J49" s="4">
        <f t="shared" si="2"/>
        <v>0.13843873018435943</v>
      </c>
    </row>
    <row r="50" spans="2:10" x14ac:dyDescent="0.5">
      <c r="B50" s="28">
        <v>44998</v>
      </c>
      <c r="C50" s="4">
        <v>58.47</v>
      </c>
      <c r="D50" s="7">
        <f t="shared" si="3"/>
        <v>70.04285714285713</v>
      </c>
      <c r="E50" s="7">
        <f t="shared" si="4"/>
        <v>3.7616049006469874</v>
      </c>
      <c r="F50" s="7">
        <f t="shared" si="0"/>
        <v>76.813745964021706</v>
      </c>
      <c r="G50" s="7">
        <f t="shared" si="1"/>
        <v>63.271968321692555</v>
      </c>
      <c r="I50" s="32">
        <f t="shared" si="5"/>
        <v>-0.35460398542377997</v>
      </c>
      <c r="J50" s="4">
        <f t="shared" si="2"/>
        <v>0.19333559758577212</v>
      </c>
    </row>
    <row r="51" spans="2:10" x14ac:dyDescent="0.5">
      <c r="B51" s="28">
        <v>44999</v>
      </c>
      <c r="C51" s="4">
        <v>59.76</v>
      </c>
      <c r="D51" s="7">
        <f t="shared" si="3"/>
        <v>69.523809523809518</v>
      </c>
      <c r="E51" s="7">
        <f t="shared" si="4"/>
        <v>4.3743119186798696</v>
      </c>
      <c r="F51" s="7">
        <f t="shared" si="0"/>
        <v>77.39757097743329</v>
      </c>
      <c r="G51" s="7">
        <f t="shared" si="1"/>
        <v>61.650048070185754</v>
      </c>
      <c r="I51" s="32">
        <f t="shared" si="5"/>
        <v>-0.12002192861176235</v>
      </c>
      <c r="J51" s="4">
        <f t="shared" si="2"/>
        <v>0.22650546647410841</v>
      </c>
    </row>
    <row r="52" spans="2:10" x14ac:dyDescent="0.5">
      <c r="B52" s="28">
        <v>45000</v>
      </c>
      <c r="C52" s="4">
        <v>57.61</v>
      </c>
      <c r="D52" s="7">
        <f t="shared" si="3"/>
        <v>68.882857142857134</v>
      </c>
      <c r="E52" s="7">
        <f t="shared" si="4"/>
        <v>5.0676080579077381</v>
      </c>
      <c r="F52" s="7">
        <f t="shared" si="0"/>
        <v>78.004551647091063</v>
      </c>
      <c r="G52" s="7">
        <f t="shared" si="1"/>
        <v>59.761162638623205</v>
      </c>
      <c r="I52" s="32">
        <f t="shared" si="5"/>
        <v>-0.11791463952364996</v>
      </c>
      <c r="J52" s="4">
        <f t="shared" si="2"/>
        <v>0.26484657816432666</v>
      </c>
    </row>
    <row r="53" spans="2:10" x14ac:dyDescent="0.5">
      <c r="B53" s="28">
        <v>45001</v>
      </c>
      <c r="C53" s="4">
        <v>58.75</v>
      </c>
      <c r="D53" s="7">
        <f t="shared" si="3"/>
        <v>68.268095238095228</v>
      </c>
      <c r="E53" s="7">
        <f t="shared" si="4"/>
        <v>5.480140161572165</v>
      </c>
      <c r="F53" s="7">
        <f t="shared" si="0"/>
        <v>78.132347528925123</v>
      </c>
      <c r="G53" s="7">
        <f t="shared" si="1"/>
        <v>58.403842947265332</v>
      </c>
      <c r="I53" s="32">
        <f t="shared" si="5"/>
        <v>1.7546036056704774E-2</v>
      </c>
      <c r="J53" s="4">
        <f t="shared" si="2"/>
        <v>0.28898571891970432</v>
      </c>
    </row>
    <row r="54" spans="2:10" x14ac:dyDescent="0.5">
      <c r="B54" s="28">
        <v>45002</v>
      </c>
      <c r="C54" s="4">
        <v>56.53</v>
      </c>
      <c r="D54" s="7">
        <f t="shared" si="3"/>
        <v>67.510952380952375</v>
      </c>
      <c r="E54" s="7">
        <f t="shared" si="4"/>
        <v>5.9542488231194248</v>
      </c>
      <c r="F54" s="7">
        <f t="shared" si="0"/>
        <v>78.22860026256734</v>
      </c>
      <c r="G54" s="7">
        <f t="shared" si="1"/>
        <v>56.79330449933741</v>
      </c>
      <c r="I54" s="32">
        <f t="shared" si="5"/>
        <v>-1.2283688652856407E-2</v>
      </c>
      <c r="J54" s="4">
        <f t="shared" si="2"/>
        <v>0.31750841911212191</v>
      </c>
    </row>
    <row r="55" spans="2:10" x14ac:dyDescent="0.5">
      <c r="B55" s="28">
        <v>45005</v>
      </c>
      <c r="C55" s="4">
        <v>56.81</v>
      </c>
      <c r="D55" s="7">
        <f t="shared" si="3"/>
        <v>66.783333333333331</v>
      </c>
      <c r="E55" s="7">
        <f t="shared" si="4"/>
        <v>6.2908118183055945</v>
      </c>
      <c r="F55" s="7">
        <f t="shared" si="0"/>
        <v>78.106794606283401</v>
      </c>
      <c r="G55" s="7">
        <f t="shared" si="1"/>
        <v>55.459872060383262</v>
      </c>
      <c r="I55" s="32">
        <f t="shared" si="5"/>
        <v>5.9616397631083846E-2</v>
      </c>
      <c r="J55" s="4">
        <f t="shared" si="2"/>
        <v>0.33911039499725693</v>
      </c>
    </row>
    <row r="56" spans="2:10" x14ac:dyDescent="0.5">
      <c r="B56" s="28">
        <v>45006</v>
      </c>
      <c r="C56" s="4">
        <v>60.71</v>
      </c>
      <c r="D56" s="7">
        <f t="shared" si="3"/>
        <v>66.272380952380942</v>
      </c>
      <c r="E56" s="7">
        <f t="shared" si="4"/>
        <v>6.3293150535914267</v>
      </c>
      <c r="F56" s="7">
        <f t="shared" si="0"/>
        <v>77.665148048845509</v>
      </c>
      <c r="G56" s="7">
        <f t="shared" si="1"/>
        <v>54.879613855916375</v>
      </c>
      <c r="I56" s="32">
        <f t="shared" si="5"/>
        <v>0.25588103814976287</v>
      </c>
      <c r="J56" s="4">
        <f t="shared" si="2"/>
        <v>0.34381644156260732</v>
      </c>
    </row>
    <row r="57" spans="2:10" x14ac:dyDescent="0.5">
      <c r="B57" s="28">
        <v>45007</v>
      </c>
      <c r="C57" s="4">
        <v>58.93</v>
      </c>
      <c r="D57" s="7">
        <f t="shared" si="3"/>
        <v>65.776190476190479</v>
      </c>
      <c r="E57" s="7">
        <f t="shared" si="4"/>
        <v>6.4825654460178619</v>
      </c>
      <c r="F57" s="7">
        <f t="shared" si="0"/>
        <v>77.444808279022624</v>
      </c>
      <c r="G57" s="7">
        <f t="shared" si="1"/>
        <v>54.107572673358327</v>
      </c>
      <c r="I57" s="32">
        <f t="shared" si="5"/>
        <v>0.20664089818209649</v>
      </c>
      <c r="J57" s="4">
        <f t="shared" si="2"/>
        <v>0.35479761653438807</v>
      </c>
    </row>
    <row r="58" spans="2:10" x14ac:dyDescent="0.5">
      <c r="B58" s="28">
        <v>45008</v>
      </c>
      <c r="C58" s="4">
        <v>57.7</v>
      </c>
      <c r="D58" s="7">
        <f t="shared" si="3"/>
        <v>65.177619047619061</v>
      </c>
      <c r="E58" s="7">
        <f t="shared" si="4"/>
        <v>6.6256304641610564</v>
      </c>
      <c r="F58" s="7">
        <f t="shared" si="0"/>
        <v>77.103753883108965</v>
      </c>
      <c r="G58" s="7">
        <f t="shared" si="1"/>
        <v>53.251484212129157</v>
      </c>
      <c r="I58" s="32">
        <f t="shared" si="5"/>
        <v>0.18650282967759643</v>
      </c>
      <c r="J58" s="4">
        <f t="shared" si="2"/>
        <v>0.36595797789964118</v>
      </c>
    </row>
    <row r="59" spans="2:10" x14ac:dyDescent="0.5">
      <c r="B59" s="28">
        <v>45009</v>
      </c>
      <c r="C59" s="4">
        <v>57.54</v>
      </c>
      <c r="D59" s="7">
        <f t="shared" si="3"/>
        <v>64.526666666666671</v>
      </c>
      <c r="E59" s="7">
        <f t="shared" si="4"/>
        <v>6.6746710280980173</v>
      </c>
      <c r="F59" s="7">
        <f t="shared" si="0"/>
        <v>76.541074517243104</v>
      </c>
      <c r="G59" s="7">
        <f t="shared" si="1"/>
        <v>52.512258816090238</v>
      </c>
      <c r="I59" s="32">
        <f t="shared" si="5"/>
        <v>0.20923799351744737</v>
      </c>
      <c r="J59" s="4">
        <f t="shared" si="2"/>
        <v>0.37238582035054546</v>
      </c>
    </row>
    <row r="60" spans="2:10" x14ac:dyDescent="0.5">
      <c r="B60" s="28">
        <v>45012</v>
      </c>
      <c r="C60" s="4">
        <v>58.95</v>
      </c>
      <c r="D60" s="7">
        <f t="shared" si="3"/>
        <v>63.959047619047624</v>
      </c>
      <c r="E60" s="7">
        <f>STDEV(C40:C60)</f>
        <v>6.6148317474912135</v>
      </c>
      <c r="F60" s="7">
        <f t="shared" si="0"/>
        <v>75.865744764531811</v>
      </c>
      <c r="G60" s="7">
        <f t="shared" si="1"/>
        <v>52.052350473563436</v>
      </c>
      <c r="I60" s="32">
        <f t="shared" si="5"/>
        <v>0.28965419386066332</v>
      </c>
      <c r="J60" s="4">
        <f t="shared" si="2"/>
        <v>0.37232252789012005</v>
      </c>
    </row>
    <row r="61" spans="2:10" x14ac:dyDescent="0.5">
      <c r="B61" s="28">
        <v>45013</v>
      </c>
      <c r="C61" s="4">
        <v>59.1</v>
      </c>
      <c r="D61" s="7">
        <f t="shared" si="3"/>
        <v>63.420000000000009</v>
      </c>
      <c r="E61" s="7">
        <f t="shared" si="4"/>
        <v>6.5225930426479923</v>
      </c>
      <c r="F61" s="7">
        <f t="shared" si="0"/>
        <v>75.160667476766392</v>
      </c>
      <c r="G61" s="7">
        <f t="shared" si="1"/>
        <v>51.679332523233626</v>
      </c>
      <c r="I61" s="32">
        <f t="shared" si="5"/>
        <v>0.31602408855591646</v>
      </c>
      <c r="J61" s="4">
        <f t="shared" si="2"/>
        <v>0.37025126069903441</v>
      </c>
    </row>
    <row r="62" spans="2:10" x14ac:dyDescent="0.5">
      <c r="B62" s="28">
        <v>45014</v>
      </c>
      <c r="C62" s="4">
        <v>60.66</v>
      </c>
      <c r="D62" s="7">
        <f t="shared" si="3"/>
        <v>62.93238095238096</v>
      </c>
      <c r="E62" s="7">
        <f t="shared" si="4"/>
        <v>6.3148965983315231</v>
      </c>
      <c r="F62" s="7">
        <f t="shared" si="0"/>
        <v>74.299194829377697</v>
      </c>
      <c r="G62" s="7">
        <f t="shared" si="1"/>
        <v>51.565567075384216</v>
      </c>
      <c r="I62" s="32">
        <f t="shared" si="5"/>
        <v>0.40004318813649159</v>
      </c>
      <c r="J62" s="4">
        <f t="shared" si="2"/>
        <v>0.36123895854497123</v>
      </c>
    </row>
    <row r="63" spans="2:10" x14ac:dyDescent="0.5">
      <c r="B63" s="28">
        <v>45015</v>
      </c>
      <c r="C63" s="4">
        <v>61.45</v>
      </c>
      <c r="D63" s="7">
        <f t="shared" si="3"/>
        <v>62.432857142857152</v>
      </c>
      <c r="E63" s="7">
        <f t="shared" si="4"/>
        <v>5.9723472294041509</v>
      </c>
      <c r="F63" s="7">
        <f t="shared" si="0"/>
        <v>73.183082155784618</v>
      </c>
      <c r="G63" s="7">
        <f t="shared" si="1"/>
        <v>51.682632129929679</v>
      </c>
      <c r="I63" s="32">
        <f t="shared" si="5"/>
        <v>0.45428667113129118</v>
      </c>
      <c r="J63" s="4">
        <f t="shared" si="2"/>
        <v>0.34437715987686096</v>
      </c>
    </row>
    <row r="64" spans="2:10" x14ac:dyDescent="0.5">
      <c r="B64" s="28">
        <v>45016</v>
      </c>
      <c r="C64" s="4">
        <v>63.16</v>
      </c>
      <c r="D64" s="7">
        <f t="shared" si="3"/>
        <v>61.993809523809531</v>
      </c>
      <c r="E64" s="7">
        <f t="shared" si="4"/>
        <v>5.5268150649270673</v>
      </c>
      <c r="F64" s="7">
        <f t="shared" si="0"/>
        <v>71.942076640678252</v>
      </c>
      <c r="G64" s="7">
        <f t="shared" si="1"/>
        <v>52.045542406940811</v>
      </c>
      <c r="I64" s="32">
        <f t="shared" si="5"/>
        <v>0.55861274443531084</v>
      </c>
      <c r="J64" s="4">
        <f t="shared" si="2"/>
        <v>0.32094388756825659</v>
      </c>
    </row>
    <row r="65" spans="2:10" x14ac:dyDescent="0.5">
      <c r="B65" s="28">
        <v>45019</v>
      </c>
      <c r="C65" s="4">
        <v>62.4</v>
      </c>
      <c r="D65" s="7">
        <f t="shared" si="3"/>
        <v>61.483809523809541</v>
      </c>
      <c r="E65" s="7">
        <f t="shared" si="4"/>
        <v>4.9094138918922665</v>
      </c>
      <c r="F65" s="7">
        <f t="shared" si="0"/>
        <v>70.32075452921562</v>
      </c>
      <c r="G65" s="7">
        <f t="shared" si="1"/>
        <v>52.646864518403461</v>
      </c>
      <c r="I65" s="32">
        <f t="shared" si="5"/>
        <v>0.55183864308479746</v>
      </c>
      <c r="J65" s="4">
        <f t="shared" si="2"/>
        <v>0.28745600098133089</v>
      </c>
    </row>
    <row r="66" spans="2:10" x14ac:dyDescent="0.5">
      <c r="B66" s="28">
        <v>45020</v>
      </c>
      <c r="C66" s="4">
        <v>62.14</v>
      </c>
      <c r="D66" s="7">
        <f t="shared" si="3"/>
        <v>60.988571428571447</v>
      </c>
      <c r="E66" s="7">
        <f t="shared" si="4"/>
        <v>4.213595003929882</v>
      </c>
      <c r="F66" s="7">
        <f t="shared" si="0"/>
        <v>68.573042435645235</v>
      </c>
      <c r="G66" s="7">
        <f t="shared" si="1"/>
        <v>53.40410042149766</v>
      </c>
      <c r="I66" s="32">
        <f t="shared" si="5"/>
        <v>0.57590697956091164</v>
      </c>
      <c r="J66" s="4">
        <f t="shared" si="2"/>
        <v>0.24871777873848261</v>
      </c>
    </row>
    <row r="67" spans="2:10" x14ac:dyDescent="0.5">
      <c r="B67" s="28">
        <v>45021</v>
      </c>
      <c r="C67" s="4">
        <v>61.4</v>
      </c>
      <c r="D67" s="7">
        <f t="shared" si="3"/>
        <v>60.521904761904771</v>
      </c>
      <c r="E67" s="7">
        <f t="shared" si="4"/>
        <v>3.5100592858919342</v>
      </c>
      <c r="F67" s="7">
        <f t="shared" si="0"/>
        <v>66.840011476510256</v>
      </c>
      <c r="G67" s="7">
        <f t="shared" si="1"/>
        <v>54.203798047299287</v>
      </c>
      <c r="I67" s="32">
        <f t="shared" si="5"/>
        <v>0.56949037724112395</v>
      </c>
      <c r="J67" s="4">
        <f t="shared" si="2"/>
        <v>0.20878743785282802</v>
      </c>
    </row>
    <row r="68" spans="2:10" x14ac:dyDescent="0.5">
      <c r="B68" s="28">
        <v>45022</v>
      </c>
      <c r="C68" s="4">
        <v>60.87</v>
      </c>
      <c r="D68" s="7">
        <f t="shared" si="3"/>
        <v>60.028571428571432</v>
      </c>
      <c r="E68" s="7">
        <f t="shared" si="4"/>
        <v>2.5175112427043613</v>
      </c>
      <c r="F68" s="7">
        <f t="shared" si="0"/>
        <v>64.560091665439288</v>
      </c>
      <c r="G68" s="7">
        <f t="shared" si="1"/>
        <v>55.497051191703584</v>
      </c>
      <c r="I68" s="32">
        <f t="shared" si="5"/>
        <v>0.59284175369921221</v>
      </c>
      <c r="J68" s="4">
        <f t="shared" si="2"/>
        <v>0.15097877990516403</v>
      </c>
    </row>
    <row r="69" spans="2:10" x14ac:dyDescent="0.5">
      <c r="B69" s="28">
        <v>45026</v>
      </c>
      <c r="C69" s="4">
        <v>61.85</v>
      </c>
      <c r="D69" s="7">
        <f t="shared" si="3"/>
        <v>59.765714285714282</v>
      </c>
      <c r="E69" s="7">
        <f t="shared" si="4"/>
        <v>1.9329681100022607</v>
      </c>
      <c r="F69" s="7">
        <f t="shared" si="0"/>
        <v>63.245056883718348</v>
      </c>
      <c r="G69" s="7">
        <f t="shared" si="1"/>
        <v>56.286371687710215</v>
      </c>
      <c r="I69" s="32">
        <f t="shared" si="5"/>
        <v>0.7995229207209108</v>
      </c>
      <c r="J69" s="4">
        <f t="shared" si="2"/>
        <v>0.11643272868356663</v>
      </c>
    </row>
    <row r="70" spans="2:10" x14ac:dyDescent="0.5">
      <c r="B70" s="28">
        <v>45027</v>
      </c>
      <c r="C70" s="4">
        <v>63.13</v>
      </c>
      <c r="D70" s="7">
        <f t="shared" si="3"/>
        <v>59.900952380952376</v>
      </c>
      <c r="E70" s="7">
        <f t="shared" si="4"/>
        <v>2.0662378971500464</v>
      </c>
      <c r="F70" s="7">
        <f t="shared" si="0"/>
        <v>63.620180595822461</v>
      </c>
      <c r="G70" s="7">
        <f t="shared" si="1"/>
        <v>56.18172416608229</v>
      </c>
      <c r="I70" s="32">
        <f t="shared" si="5"/>
        <v>0.93410183948075087</v>
      </c>
      <c r="J70" s="4">
        <f t="shared" si="2"/>
        <v>0.12417926817646878</v>
      </c>
    </row>
    <row r="71" spans="2:10" x14ac:dyDescent="0.5">
      <c r="B71" s="28">
        <v>45028</v>
      </c>
      <c r="C71" s="4">
        <v>62.58</v>
      </c>
      <c r="D71" s="7">
        <f t="shared" si="3"/>
        <v>60.096666666666664</v>
      </c>
      <c r="E71" s="7">
        <f t="shared" si="4"/>
        <v>2.1179242983008932</v>
      </c>
      <c r="F71" s="7">
        <f t="shared" si="0"/>
        <v>63.908930403608274</v>
      </c>
      <c r="G71" s="7">
        <f t="shared" si="1"/>
        <v>56.284402929725054</v>
      </c>
      <c r="I71" s="32">
        <f t="shared" si="5"/>
        <v>0.82570324414721497</v>
      </c>
      <c r="J71" s="4">
        <f t="shared" si="2"/>
        <v>0.12687105453241809</v>
      </c>
    </row>
    <row r="72" spans="2:10" x14ac:dyDescent="0.5">
      <c r="B72" s="28">
        <v>45029</v>
      </c>
      <c r="C72" s="4">
        <v>64.8</v>
      </c>
      <c r="D72" s="7">
        <f t="shared" si="3"/>
        <v>60.336666666666666</v>
      </c>
      <c r="E72" s="7">
        <f t="shared" si="4"/>
        <v>2.3506431743957501</v>
      </c>
      <c r="F72" s="7">
        <f t="shared" si="0"/>
        <v>64.567824380579012</v>
      </c>
      <c r="G72" s="7">
        <f t="shared" si="1"/>
        <v>56.105508952754313</v>
      </c>
      <c r="I72" s="32">
        <f t="shared" si="5"/>
        <v>1.0274364175385824</v>
      </c>
      <c r="J72" s="4">
        <f t="shared" si="2"/>
        <v>0.14025162302344674</v>
      </c>
    </row>
    <row r="73" spans="2:10" x14ac:dyDescent="0.5">
      <c r="B73" s="28">
        <v>45030</v>
      </c>
      <c r="C73" s="4">
        <v>65.010000000000005</v>
      </c>
      <c r="D73" s="7">
        <f t="shared" si="3"/>
        <v>60.689047619047606</v>
      </c>
      <c r="E73" s="7">
        <f t="shared" si="4"/>
        <v>2.4729353100352314</v>
      </c>
      <c r="F73" s="7">
        <f t="shared" si="0"/>
        <v>65.140331177111022</v>
      </c>
      <c r="G73" s="7">
        <f t="shared" si="1"/>
        <v>56.23776406098419</v>
      </c>
      <c r="I73" s="32">
        <f t="shared" si="5"/>
        <v>0.98536027019948835</v>
      </c>
      <c r="J73" s="4">
        <f t="shared" si="2"/>
        <v>0.14669149484779045</v>
      </c>
    </row>
    <row r="74" spans="2:10" x14ac:dyDescent="0.5">
      <c r="B74" s="28">
        <v>45033</v>
      </c>
      <c r="C74" s="4">
        <v>65.25</v>
      </c>
      <c r="D74" s="7">
        <f t="shared" si="3"/>
        <v>60.998571428571431</v>
      </c>
      <c r="E74" s="7">
        <f t="shared" si="4"/>
        <v>2.6204833251029958</v>
      </c>
      <c r="F74" s="7">
        <f t="shared" si="0"/>
        <v>65.715441413756821</v>
      </c>
      <c r="G74" s="7">
        <f t="shared" si="1"/>
        <v>56.281701443386041</v>
      </c>
      <c r="I74" s="32">
        <f t="shared" si="5"/>
        <v>0.95066204758466244</v>
      </c>
      <c r="J74" s="4">
        <f t="shared" si="2"/>
        <v>0.15465509682333417</v>
      </c>
    </row>
    <row r="75" spans="2:10" x14ac:dyDescent="0.5">
      <c r="B75" s="28">
        <v>45034</v>
      </c>
      <c r="C75" s="4">
        <v>65.34</v>
      </c>
      <c r="D75" s="7">
        <f t="shared" si="3"/>
        <v>61.418095238095233</v>
      </c>
      <c r="E75" s="7">
        <f t="shared" si="4"/>
        <v>2.5741262965278513</v>
      </c>
      <c r="F75" s="7">
        <f t="shared" si="0"/>
        <v>66.051522571845368</v>
      </c>
      <c r="G75" s="7">
        <f t="shared" si="1"/>
        <v>56.784667904345099</v>
      </c>
      <c r="I75" s="32">
        <f t="shared" si="5"/>
        <v>0.92321854638114254</v>
      </c>
      <c r="J75" s="4">
        <f t="shared" si="2"/>
        <v>0.15088150538658193</v>
      </c>
    </row>
    <row r="76" spans="2:10" x14ac:dyDescent="0.5">
      <c r="B76" s="28">
        <v>45035</v>
      </c>
      <c r="C76" s="4">
        <v>65.8</v>
      </c>
      <c r="D76" s="7">
        <f t="shared" si="3"/>
        <v>61.846190476190472</v>
      </c>
      <c r="E76" s="7">
        <f t="shared" si="4"/>
        <v>2.5163514782130019</v>
      </c>
      <c r="F76" s="7">
        <f t="shared" si="0"/>
        <v>66.375623136973871</v>
      </c>
      <c r="G76" s="7">
        <f t="shared" si="1"/>
        <v>57.316757815407065</v>
      </c>
      <c r="I76" s="32">
        <f t="shared" si="5"/>
        <v>0.93645747932652612</v>
      </c>
      <c r="J76" s="4">
        <f t="shared" si="2"/>
        <v>0.14647410376964584</v>
      </c>
    </row>
    <row r="77" spans="2:10" x14ac:dyDescent="0.5">
      <c r="B77" s="28">
        <v>45036</v>
      </c>
      <c r="C77" s="4">
        <v>64.290000000000006</v>
      </c>
      <c r="D77" s="7">
        <f t="shared" si="3"/>
        <v>62.016666666666666</v>
      </c>
      <c r="E77" s="7">
        <f t="shared" si="4"/>
        <v>2.5564767421850982</v>
      </c>
      <c r="F77" s="7">
        <f t="shared" si="0"/>
        <v>66.618324802599844</v>
      </c>
      <c r="G77" s="7">
        <f t="shared" si="1"/>
        <v>57.415008530733488</v>
      </c>
      <c r="I77" s="32">
        <f t="shared" si="5"/>
        <v>0.74701241011163544</v>
      </c>
      <c r="J77" s="4">
        <f t="shared" si="2"/>
        <v>0.14840069237086304</v>
      </c>
    </row>
    <row r="78" spans="2:10" x14ac:dyDescent="0.5">
      <c r="B78" s="28">
        <v>45037</v>
      </c>
      <c r="C78" s="4">
        <v>63.54</v>
      </c>
      <c r="D78" s="7">
        <f t="shared" si="3"/>
        <v>62.236190476190458</v>
      </c>
      <c r="E78" s="7">
        <f t="shared" si="4"/>
        <v>2.4747979234484503</v>
      </c>
      <c r="F78" s="7">
        <f t="shared" si="0"/>
        <v>66.690826738397675</v>
      </c>
      <c r="G78" s="7">
        <f t="shared" si="1"/>
        <v>57.781554213983249</v>
      </c>
      <c r="I78" s="32">
        <f t="shared" si="5"/>
        <v>0.64634298369891119</v>
      </c>
      <c r="J78" s="4">
        <f t="shared" si="2"/>
        <v>0.14315260070140096</v>
      </c>
    </row>
    <row r="79" spans="2:10" x14ac:dyDescent="0.5">
      <c r="B79" s="28">
        <v>45040</v>
      </c>
      <c r="C79" s="4">
        <v>63.3</v>
      </c>
      <c r="D79" s="7">
        <f t="shared" si="3"/>
        <v>62.502857142857131</v>
      </c>
      <c r="E79" s="7">
        <f t="shared" si="4"/>
        <v>2.2533733442488906</v>
      </c>
      <c r="F79" s="7">
        <f t="shared" si="0"/>
        <v>66.558929162505137</v>
      </c>
      <c r="G79" s="7">
        <f t="shared" si="1"/>
        <v>58.446785123209125</v>
      </c>
      <c r="I79" s="32">
        <f t="shared" si="5"/>
        <v>0.59826537266614455</v>
      </c>
      <c r="J79" s="4">
        <f t="shared" si="2"/>
        <v>0.12978837144604155</v>
      </c>
    </row>
    <row r="80" spans="2:10" x14ac:dyDescent="0.5">
      <c r="B80" s="28">
        <v>45041</v>
      </c>
      <c r="C80" s="4">
        <v>61.63</v>
      </c>
      <c r="D80" s="7">
        <f t="shared" si="3"/>
        <v>62.69761904761905</v>
      </c>
      <c r="E80" s="7">
        <f t="shared" si="4"/>
        <v>1.9607292132314058</v>
      </c>
      <c r="F80" s="7">
        <f t="shared" si="0"/>
        <v>66.226931631435576</v>
      </c>
      <c r="G80" s="7">
        <f t="shared" si="1"/>
        <v>59.168306463802516</v>
      </c>
      <c r="I80" s="32">
        <f t="shared" si="5"/>
        <v>0.34874971793167991</v>
      </c>
      <c r="J80" s="4">
        <f t="shared" si="2"/>
        <v>0.11258202902843904</v>
      </c>
    </row>
    <row r="81" spans="2:10" x14ac:dyDescent="0.5">
      <c r="B81" s="28">
        <v>45042</v>
      </c>
      <c r="C81" s="4">
        <v>61.38</v>
      </c>
      <c r="D81" s="7">
        <f t="shared" si="3"/>
        <v>62.81333333333334</v>
      </c>
      <c r="E81" s="7">
        <f t="shared" si="4"/>
        <v>1.7930346715368708</v>
      </c>
      <c r="F81" s="7">
        <f t="shared" si="0"/>
        <v>66.040795742099704</v>
      </c>
      <c r="G81" s="7">
        <f t="shared" si="1"/>
        <v>59.585870924566976</v>
      </c>
      <c r="I81" s="32">
        <f t="shared" si="5"/>
        <v>0.27794732334602135</v>
      </c>
      <c r="J81" s="4">
        <f t="shared" si="2"/>
        <v>0.10276360885479825</v>
      </c>
    </row>
    <row r="82" spans="2:10" x14ac:dyDescent="0.5">
      <c r="B82" s="28">
        <v>45043</v>
      </c>
      <c r="C82" s="4">
        <v>62.69</v>
      </c>
      <c r="D82" s="7">
        <f t="shared" si="3"/>
        <v>62.984285714285726</v>
      </c>
      <c r="E82" s="7">
        <f t="shared" si="4"/>
        <v>1.5797486237644631</v>
      </c>
      <c r="F82" s="7">
        <f t="shared" si="0"/>
        <v>65.827833237061753</v>
      </c>
      <c r="G82" s="7">
        <f t="shared" si="1"/>
        <v>60.140738191509691</v>
      </c>
      <c r="I82" s="32">
        <f t="shared" si="5"/>
        <v>0.4482537724570142</v>
      </c>
      <c r="J82" s="4">
        <f t="shared" si="2"/>
        <v>9.0293872210448031E-2</v>
      </c>
    </row>
    <row r="83" spans="2:10" x14ac:dyDescent="0.5">
      <c r="B83" s="28">
        <v>45044</v>
      </c>
      <c r="C83" s="4">
        <v>63.39</v>
      </c>
      <c r="D83" s="7">
        <f t="shared" si="3"/>
        <v>63.114285714285728</v>
      </c>
      <c r="E83" s="7">
        <f t="shared" si="4"/>
        <v>1.4886153681477681</v>
      </c>
      <c r="F83" s="7">
        <f t="shared" si="0"/>
        <v>65.793793376951712</v>
      </c>
      <c r="G83" s="7">
        <f t="shared" si="1"/>
        <v>60.434778051619745</v>
      </c>
      <c r="I83" s="32">
        <f t="shared" si="5"/>
        <v>0.55144868394217428</v>
      </c>
      <c r="J83" s="4">
        <f t="shared" si="2"/>
        <v>8.4909704113453513E-2</v>
      </c>
    </row>
    <row r="84" spans="2:10" x14ac:dyDescent="0.5">
      <c r="B84" s="28">
        <v>45047</v>
      </c>
      <c r="C84" s="4">
        <v>63.72</v>
      </c>
      <c r="D84" s="7">
        <f t="shared" si="3"/>
        <v>63.222380952380959</v>
      </c>
      <c r="E84" s="7">
        <f t="shared" si="4"/>
        <v>1.4434538605785252</v>
      </c>
      <c r="F84" s="7">
        <f t="shared" si="0"/>
        <v>65.820597901422303</v>
      </c>
      <c r="G84" s="7">
        <f t="shared" si="1"/>
        <v>60.624164003339615</v>
      </c>
      <c r="I84" s="32">
        <f t="shared" si="5"/>
        <v>0.59576164296107847</v>
      </c>
      <c r="J84" s="4">
        <f t="shared" si="2"/>
        <v>8.2192948443315317E-2</v>
      </c>
    </row>
    <row r="85" spans="2:10" x14ac:dyDescent="0.5">
      <c r="B85" s="28">
        <v>45048</v>
      </c>
      <c r="C85" s="4">
        <v>61.26</v>
      </c>
      <c r="D85" s="7">
        <f t="shared" si="3"/>
        <v>63.131904761904771</v>
      </c>
      <c r="E85" s="7">
        <f t="shared" si="4"/>
        <v>1.5057610004500024</v>
      </c>
      <c r="F85" s="7">
        <f t="shared" si="0"/>
        <v>65.842274562714778</v>
      </c>
      <c r="G85" s="7">
        <f t="shared" si="1"/>
        <v>60.421534961094764</v>
      </c>
      <c r="I85" s="32">
        <f t="shared" si="5"/>
        <v>0.15467723973582032</v>
      </c>
      <c r="J85" s="4">
        <f t="shared" si="2"/>
        <v>8.5863710624030018E-2</v>
      </c>
    </row>
    <row r="86" spans="2:10" x14ac:dyDescent="0.5">
      <c r="B86" s="28">
        <v>45049</v>
      </c>
      <c r="C86" s="4">
        <v>60.93</v>
      </c>
      <c r="D86" s="7">
        <f t="shared" si="3"/>
        <v>63.061904761904756</v>
      </c>
      <c r="E86" s="7">
        <f t="shared" si="4"/>
        <v>1.5741048854749773</v>
      </c>
      <c r="F86" s="7">
        <f t="shared" si="0"/>
        <v>65.895293555759721</v>
      </c>
      <c r="G86" s="7">
        <f t="shared" si="1"/>
        <v>60.228515968049798</v>
      </c>
      <c r="I86" s="32">
        <f t="shared" si="5"/>
        <v>0.12378887667509242</v>
      </c>
      <c r="J86" s="4">
        <f t="shared" si="2"/>
        <v>8.9860552247910896E-2</v>
      </c>
    </row>
    <row r="87" spans="2:10" x14ac:dyDescent="0.5">
      <c r="B87" s="28">
        <v>45050</v>
      </c>
      <c r="C87" s="4">
        <v>58.04</v>
      </c>
      <c r="D87" s="7">
        <f t="shared" si="3"/>
        <v>62.866666666666667</v>
      </c>
      <c r="E87" s="7">
        <f t="shared" si="4"/>
        <v>1.9121358041031853</v>
      </c>
      <c r="F87" s="7">
        <f t="shared" ref="F87:F150" si="6">D87+$F$1*E87</f>
        <v>66.308511114052408</v>
      </c>
      <c r="G87" s="7">
        <f t="shared" ref="G87:G150" si="7">D87-$G$1*E87</f>
        <v>59.424822219280934</v>
      </c>
      <c r="I87" s="32">
        <f t="shared" si="5"/>
        <v>-0.20117443429681725</v>
      </c>
      <c r="J87" s="4">
        <f t="shared" ref="J87:J150" si="8">(F87-G87)/D87</f>
        <v>0.10949664201651338</v>
      </c>
    </row>
    <row r="88" spans="2:10" x14ac:dyDescent="0.5">
      <c r="B88" s="28">
        <v>45051</v>
      </c>
      <c r="C88" s="4">
        <v>60.53</v>
      </c>
      <c r="D88" s="7">
        <f t="shared" ref="D88:D151" si="9">AVERAGE(C68:C88)</f>
        <v>62.825238095238078</v>
      </c>
      <c r="E88" s="7">
        <f t="shared" ref="E88:E151" si="10">STDEV(C68:C88)</f>
        <v>1.954458029857943</v>
      </c>
      <c r="F88" s="7">
        <f t="shared" si="6"/>
        <v>66.343262548982381</v>
      </c>
      <c r="G88" s="7">
        <f t="shared" si="7"/>
        <v>59.307213641493782</v>
      </c>
      <c r="I88" s="32">
        <f t="shared" ref="I88:I151" si="11">(C88-G88)/(F88-G88)</f>
        <v>0.17378878040554621</v>
      </c>
      <c r="J88" s="4">
        <f t="shared" si="8"/>
        <v>0.11199398714291392</v>
      </c>
    </row>
    <row r="89" spans="2:10" x14ac:dyDescent="0.5">
      <c r="B89" s="28">
        <v>45054</v>
      </c>
      <c r="C89" s="4">
        <v>61.83</v>
      </c>
      <c r="D89" s="7">
        <f t="shared" si="9"/>
        <v>62.870952380952382</v>
      </c>
      <c r="E89" s="7">
        <f t="shared" si="10"/>
        <v>1.9173129759168295</v>
      </c>
      <c r="F89" s="7">
        <f t="shared" si="6"/>
        <v>66.322115737602672</v>
      </c>
      <c r="G89" s="7">
        <f t="shared" si="7"/>
        <v>59.419789024302091</v>
      </c>
      <c r="I89" s="32">
        <f t="shared" si="11"/>
        <v>0.34918819056384298</v>
      </c>
      <c r="J89" s="4">
        <f t="shared" si="8"/>
        <v>0.10978562359732499</v>
      </c>
    </row>
    <row r="90" spans="2:10" x14ac:dyDescent="0.5">
      <c r="B90" s="28">
        <v>45055</v>
      </c>
      <c r="C90" s="4">
        <v>62.26</v>
      </c>
      <c r="D90" s="7">
        <f t="shared" si="9"/>
        <v>62.890476190476178</v>
      </c>
      <c r="E90" s="7">
        <f t="shared" si="10"/>
        <v>1.908463979724208</v>
      </c>
      <c r="F90" s="7">
        <f t="shared" si="6"/>
        <v>66.325711353979756</v>
      </c>
      <c r="G90" s="7">
        <f t="shared" si="7"/>
        <v>59.455241026972601</v>
      </c>
      <c r="I90" s="32">
        <f t="shared" si="11"/>
        <v>0.40823391114901708</v>
      </c>
      <c r="J90" s="4">
        <f t="shared" si="8"/>
        <v>0.10924500406386786</v>
      </c>
    </row>
    <row r="91" spans="2:10" x14ac:dyDescent="0.5">
      <c r="B91" s="28">
        <v>45056</v>
      </c>
      <c r="C91" s="4">
        <v>63.64</v>
      </c>
      <c r="D91" s="7">
        <f t="shared" si="9"/>
        <v>62.914761904761896</v>
      </c>
      <c r="E91" s="7">
        <f t="shared" si="10"/>
        <v>1.9148984804621345</v>
      </c>
      <c r="F91" s="7">
        <f t="shared" si="6"/>
        <v>66.361579169593739</v>
      </c>
      <c r="G91" s="7">
        <f t="shared" si="7"/>
        <v>59.467944639930053</v>
      </c>
      <c r="I91" s="32">
        <f t="shared" si="11"/>
        <v>0.60520402439632759</v>
      </c>
      <c r="J91" s="4">
        <f t="shared" si="8"/>
        <v>0.10957101832633527</v>
      </c>
    </row>
    <row r="92" spans="2:10" x14ac:dyDescent="0.5">
      <c r="B92" s="28">
        <v>45057</v>
      </c>
      <c r="C92" s="4">
        <v>63.72</v>
      </c>
      <c r="D92" s="7">
        <f t="shared" si="9"/>
        <v>62.969047619047615</v>
      </c>
      <c r="E92" s="7">
        <f t="shared" si="10"/>
        <v>1.921082780001697</v>
      </c>
      <c r="F92" s="7">
        <f t="shared" si="6"/>
        <v>66.42699662305067</v>
      </c>
      <c r="G92" s="7">
        <f t="shared" si="7"/>
        <v>59.51109861504456</v>
      </c>
      <c r="I92" s="32">
        <f t="shared" si="11"/>
        <v>0.60858349560433844</v>
      </c>
      <c r="J92" s="4">
        <f t="shared" si="8"/>
        <v>0.10983011923328038</v>
      </c>
    </row>
    <row r="93" spans="2:10" x14ac:dyDescent="0.5">
      <c r="B93" s="28">
        <v>45058</v>
      </c>
      <c r="C93" s="4">
        <v>62.51</v>
      </c>
      <c r="D93" s="7">
        <f t="shared" si="9"/>
        <v>62.86</v>
      </c>
      <c r="E93" s="7">
        <f t="shared" si="10"/>
        <v>1.8764301212675099</v>
      </c>
      <c r="F93" s="7">
        <f t="shared" si="6"/>
        <v>66.237574218281523</v>
      </c>
      <c r="G93" s="7">
        <f t="shared" si="7"/>
        <v>59.482425781718483</v>
      </c>
      <c r="I93" s="32">
        <f t="shared" si="11"/>
        <v>0.44818766703843421</v>
      </c>
      <c r="J93" s="4">
        <f t="shared" si="8"/>
        <v>0.10746338588232644</v>
      </c>
    </row>
    <row r="94" spans="2:10" x14ac:dyDescent="0.5">
      <c r="B94" s="28">
        <v>45061</v>
      </c>
      <c r="C94" s="4">
        <v>63.18</v>
      </c>
      <c r="D94" s="7">
        <f t="shared" si="9"/>
        <v>62.772857142857156</v>
      </c>
      <c r="E94" s="7">
        <f t="shared" si="10"/>
        <v>1.8130117011678191</v>
      </c>
      <c r="F94" s="7">
        <f t="shared" si="6"/>
        <v>66.036278204959231</v>
      </c>
      <c r="G94" s="7">
        <f t="shared" si="7"/>
        <v>59.50943608075508</v>
      </c>
      <c r="I94" s="32">
        <f t="shared" si="11"/>
        <v>0.56237976181973126</v>
      </c>
      <c r="J94" s="4">
        <f t="shared" si="8"/>
        <v>0.10397554645872659</v>
      </c>
    </row>
    <row r="95" spans="2:10" x14ac:dyDescent="0.5">
      <c r="B95" s="28">
        <v>45062</v>
      </c>
      <c r="C95" s="4">
        <v>62.04</v>
      </c>
      <c r="D95" s="7">
        <f t="shared" si="9"/>
        <v>62.62</v>
      </c>
      <c r="E95" s="7">
        <f t="shared" si="10"/>
        <v>1.726997394323454</v>
      </c>
      <c r="F95" s="7">
        <f t="shared" si="6"/>
        <v>65.728595309782222</v>
      </c>
      <c r="G95" s="7">
        <f t="shared" si="7"/>
        <v>59.51140469021778</v>
      </c>
      <c r="I95" s="32">
        <f t="shared" si="11"/>
        <v>0.4067102755101572</v>
      </c>
      <c r="J95" s="4">
        <f t="shared" si="8"/>
        <v>9.9284423819298015E-2</v>
      </c>
    </row>
    <row r="96" spans="2:10" x14ac:dyDescent="0.5">
      <c r="B96" s="28">
        <v>45063</v>
      </c>
      <c r="C96" s="4">
        <v>63.42</v>
      </c>
      <c r="D96" s="7">
        <f t="shared" si="9"/>
        <v>62.528571428571425</v>
      </c>
      <c r="E96" s="7">
        <f t="shared" si="10"/>
        <v>1.6235217452017257</v>
      </c>
      <c r="F96" s="7">
        <f t="shared" si="6"/>
        <v>65.450910569934535</v>
      </c>
      <c r="G96" s="7">
        <f t="shared" si="7"/>
        <v>59.606232287208321</v>
      </c>
      <c r="I96" s="32">
        <f t="shared" si="11"/>
        <v>0.6525196988281059</v>
      </c>
      <c r="J96" s="4">
        <f t="shared" si="8"/>
        <v>9.3472122410517486E-2</v>
      </c>
    </row>
    <row r="97" spans="2:10" x14ac:dyDescent="0.5">
      <c r="B97" s="28">
        <v>45064</v>
      </c>
      <c r="C97" s="4">
        <v>63.74</v>
      </c>
      <c r="D97" s="7">
        <f t="shared" si="9"/>
        <v>62.430476190476192</v>
      </c>
      <c r="E97" s="7">
        <f t="shared" si="10"/>
        <v>1.4710488645537114</v>
      </c>
      <c r="F97" s="7">
        <f t="shared" si="6"/>
        <v>65.078364146672868</v>
      </c>
      <c r="G97" s="7">
        <f t="shared" si="7"/>
        <v>59.782588234279508</v>
      </c>
      <c r="I97" s="32">
        <f t="shared" si="11"/>
        <v>0.74727704328637101</v>
      </c>
      <c r="J97" s="4">
        <f t="shared" si="8"/>
        <v>8.4826774286261716E-2</v>
      </c>
    </row>
    <row r="98" spans="2:10" x14ac:dyDescent="0.5">
      <c r="B98" s="28">
        <v>45065</v>
      </c>
      <c r="C98" s="4">
        <v>63.85</v>
      </c>
      <c r="D98" s="7">
        <f t="shared" si="9"/>
        <v>62.409523809523805</v>
      </c>
      <c r="E98" s="7">
        <f t="shared" si="10"/>
        <v>1.4461620800950223</v>
      </c>
      <c r="F98" s="7">
        <f t="shared" si="6"/>
        <v>65.012615553694843</v>
      </c>
      <c r="G98" s="7">
        <f t="shared" si="7"/>
        <v>59.806432065352766</v>
      </c>
      <c r="I98" s="32">
        <f t="shared" si="11"/>
        <v>0.77668563616741071</v>
      </c>
      <c r="J98" s="4">
        <f t="shared" si="8"/>
        <v>8.3419695753993314E-2</v>
      </c>
    </row>
    <row r="99" spans="2:10" x14ac:dyDescent="0.5">
      <c r="B99" s="28">
        <v>45068</v>
      </c>
      <c r="C99" s="4">
        <v>66</v>
      </c>
      <c r="D99" s="7">
        <f t="shared" si="9"/>
        <v>62.526666666666664</v>
      </c>
      <c r="E99" s="7">
        <f t="shared" si="10"/>
        <v>1.6302310674666132</v>
      </c>
      <c r="F99" s="7">
        <f t="shared" si="6"/>
        <v>65.461082588106564</v>
      </c>
      <c r="G99" s="7">
        <f t="shared" si="7"/>
        <v>59.592250745226757</v>
      </c>
      <c r="I99" s="32">
        <f t="shared" si="11"/>
        <v>1.0918270324182593</v>
      </c>
      <c r="J99" s="4">
        <f t="shared" si="8"/>
        <v>9.3861262014284158E-2</v>
      </c>
    </row>
    <row r="100" spans="2:10" x14ac:dyDescent="0.5">
      <c r="B100" s="28">
        <v>45069</v>
      </c>
      <c r="C100" s="4">
        <v>64.319999999999993</v>
      </c>
      <c r="D100" s="7">
        <f t="shared" si="9"/>
        <v>62.575238095238078</v>
      </c>
      <c r="E100" s="7">
        <f t="shared" si="10"/>
        <v>1.6691543339296668</v>
      </c>
      <c r="F100" s="7">
        <f t="shared" si="6"/>
        <v>65.579715896311484</v>
      </c>
      <c r="G100" s="7">
        <f t="shared" si="7"/>
        <v>59.570760294164678</v>
      </c>
      <c r="I100" s="32">
        <f t="shared" si="11"/>
        <v>0.79036025896722639</v>
      </c>
      <c r="J100" s="4">
        <f t="shared" si="8"/>
        <v>9.6027690585872211E-2</v>
      </c>
    </row>
    <row r="101" spans="2:10" x14ac:dyDescent="0.5">
      <c r="B101" s="28">
        <v>45070</v>
      </c>
      <c r="C101" s="4">
        <v>62.97</v>
      </c>
      <c r="D101" s="7">
        <f t="shared" si="9"/>
        <v>62.639047619047609</v>
      </c>
      <c r="E101" s="7">
        <f t="shared" si="10"/>
        <v>1.6567797221172909</v>
      </c>
      <c r="F101" s="7">
        <f t="shared" si="6"/>
        <v>65.621251118858737</v>
      </c>
      <c r="G101" s="7">
        <f t="shared" si="7"/>
        <v>59.656844119236489</v>
      </c>
      <c r="I101" s="32">
        <f t="shared" si="11"/>
        <v>0.55548789359501227</v>
      </c>
      <c r="J101" s="4">
        <f t="shared" si="8"/>
        <v>9.5218673117382455E-2</v>
      </c>
    </row>
    <row r="102" spans="2:10" x14ac:dyDescent="0.5">
      <c r="B102" s="28">
        <v>45071</v>
      </c>
      <c r="C102" s="4">
        <v>64.23</v>
      </c>
      <c r="D102" s="7">
        <f t="shared" si="9"/>
        <v>62.774761904761903</v>
      </c>
      <c r="E102" s="7">
        <f t="shared" si="10"/>
        <v>1.6651955412131607</v>
      </c>
      <c r="F102" s="7">
        <f t="shared" si="6"/>
        <v>65.772113878945589</v>
      </c>
      <c r="G102" s="7">
        <f t="shared" si="7"/>
        <v>59.777409930578216</v>
      </c>
      <c r="I102" s="32">
        <f t="shared" si="11"/>
        <v>0.74275395545336775</v>
      </c>
      <c r="J102" s="4">
        <f t="shared" si="8"/>
        <v>9.5495446999260283E-2</v>
      </c>
    </row>
    <row r="103" spans="2:10" x14ac:dyDescent="0.5">
      <c r="B103" s="28">
        <v>45072</v>
      </c>
      <c r="C103" s="4">
        <v>65.42</v>
      </c>
      <c r="D103" s="7">
        <f t="shared" si="9"/>
        <v>62.904761904761905</v>
      </c>
      <c r="E103" s="7">
        <f t="shared" si="10"/>
        <v>1.7619977839021796</v>
      </c>
      <c r="F103" s="7">
        <f t="shared" si="6"/>
        <v>66.076357915785835</v>
      </c>
      <c r="G103" s="7">
        <f t="shared" si="7"/>
        <v>59.733165893737983</v>
      </c>
      <c r="I103" s="32">
        <f t="shared" si="11"/>
        <v>0.89652561147377463</v>
      </c>
      <c r="J103" s="4">
        <f t="shared" si="8"/>
        <v>0.10083802608857297</v>
      </c>
    </row>
    <row r="104" spans="2:10" x14ac:dyDescent="0.5">
      <c r="B104" s="28">
        <v>45076</v>
      </c>
      <c r="C104" s="4">
        <v>66.78</v>
      </c>
      <c r="D104" s="7">
        <f t="shared" si="9"/>
        <v>63.066190476190471</v>
      </c>
      <c r="E104" s="7">
        <f t="shared" si="10"/>
        <v>1.9535543918470157</v>
      </c>
      <c r="F104" s="7">
        <f t="shared" si="6"/>
        <v>66.582588381515095</v>
      </c>
      <c r="G104" s="7">
        <f t="shared" si="7"/>
        <v>59.54979257086584</v>
      </c>
      <c r="I104" s="32">
        <f t="shared" si="11"/>
        <v>1.028070147889973</v>
      </c>
      <c r="J104" s="4">
        <f t="shared" si="8"/>
        <v>0.11151451764482845</v>
      </c>
    </row>
    <row r="105" spans="2:10" x14ac:dyDescent="0.5">
      <c r="B105" s="28">
        <v>45077</v>
      </c>
      <c r="C105" s="4">
        <v>66.849999999999994</v>
      </c>
      <c r="D105" s="7">
        <f t="shared" si="9"/>
        <v>63.215238095238085</v>
      </c>
      <c r="E105" s="7">
        <f t="shared" si="10"/>
        <v>2.1183805584635143</v>
      </c>
      <c r="F105" s="7">
        <f t="shared" si="6"/>
        <v>67.028323100472406</v>
      </c>
      <c r="G105" s="7">
        <f t="shared" si="7"/>
        <v>59.402153090003758</v>
      </c>
      <c r="I105" s="32">
        <f t="shared" si="11"/>
        <v>0.9766169518608131</v>
      </c>
      <c r="J105" s="4">
        <f t="shared" si="8"/>
        <v>0.12063816004266725</v>
      </c>
    </row>
    <row r="106" spans="2:10" x14ac:dyDescent="0.5">
      <c r="B106" s="28">
        <v>45078</v>
      </c>
      <c r="C106" s="4">
        <v>68</v>
      </c>
      <c r="D106" s="7">
        <f t="shared" si="9"/>
        <v>63.536190476190463</v>
      </c>
      <c r="E106" s="7">
        <f t="shared" si="10"/>
        <v>2.3093126167552027</v>
      </c>
      <c r="F106" s="7">
        <f t="shared" si="6"/>
        <v>67.692953186349826</v>
      </c>
      <c r="G106" s="7">
        <f t="shared" si="7"/>
        <v>59.3794277660311</v>
      </c>
      <c r="I106" s="32">
        <f t="shared" si="11"/>
        <v>1.0369334064823732</v>
      </c>
      <c r="J106" s="4">
        <f t="shared" si="8"/>
        <v>0.13084708664480182</v>
      </c>
    </row>
    <row r="107" spans="2:10" x14ac:dyDescent="0.5">
      <c r="B107" s="28">
        <v>45079</v>
      </c>
      <c r="C107" s="4">
        <v>69.7</v>
      </c>
      <c r="D107" s="7">
        <f t="shared" si="9"/>
        <v>63.953809523809525</v>
      </c>
      <c r="E107" s="7">
        <f t="shared" si="10"/>
        <v>2.5903310139641929</v>
      </c>
      <c r="F107" s="7">
        <f t="shared" si="6"/>
        <v>68.616405348945079</v>
      </c>
      <c r="G107" s="7">
        <f t="shared" si="7"/>
        <v>59.291213698673978</v>
      </c>
      <c r="I107" s="32">
        <f t="shared" si="11"/>
        <v>1.1162007915433483</v>
      </c>
      <c r="J107" s="4">
        <f t="shared" si="8"/>
        <v>0.14581135540955387</v>
      </c>
    </row>
    <row r="108" spans="2:10" x14ac:dyDescent="0.5">
      <c r="B108" s="28">
        <v>45082</v>
      </c>
      <c r="C108" s="4">
        <v>70.5</v>
      </c>
      <c r="D108" s="7">
        <f t="shared" si="9"/>
        <v>64.547142857142859</v>
      </c>
      <c r="E108" s="7">
        <f t="shared" si="10"/>
        <v>2.595022433153793</v>
      </c>
      <c r="F108" s="7">
        <f t="shared" si="6"/>
        <v>69.218183236819684</v>
      </c>
      <c r="G108" s="7">
        <f t="shared" si="7"/>
        <v>59.876102477466034</v>
      </c>
      <c r="I108" s="32">
        <f t="shared" si="11"/>
        <v>1.1372089148230615</v>
      </c>
      <c r="J108" s="4">
        <f t="shared" si="8"/>
        <v>0.14473267670467996</v>
      </c>
    </row>
    <row r="109" spans="2:10" x14ac:dyDescent="0.5">
      <c r="B109" s="28">
        <v>45083</v>
      </c>
      <c r="C109" s="4">
        <v>70.930000000000007</v>
      </c>
      <c r="D109" s="7">
        <f t="shared" si="9"/>
        <v>65.042380952380952</v>
      </c>
      <c r="E109" s="7">
        <f t="shared" si="10"/>
        <v>2.7761104170437911</v>
      </c>
      <c r="F109" s="7">
        <f t="shared" si="6"/>
        <v>70.03937970305978</v>
      </c>
      <c r="G109" s="7">
        <f t="shared" si="7"/>
        <v>60.045382201702125</v>
      </c>
      <c r="I109" s="32">
        <f t="shared" si="11"/>
        <v>1.0891155212735684</v>
      </c>
      <c r="J109" s="4">
        <f t="shared" si="8"/>
        <v>0.1536536232994683</v>
      </c>
    </row>
    <row r="110" spans="2:10" x14ac:dyDescent="0.5">
      <c r="B110" s="28">
        <v>45084</v>
      </c>
      <c r="C110" s="4">
        <v>71.58</v>
      </c>
      <c r="D110" s="7">
        <f t="shared" si="9"/>
        <v>65.506666666666675</v>
      </c>
      <c r="E110" s="7">
        <f t="shared" si="10"/>
        <v>3.0168697905831694</v>
      </c>
      <c r="F110" s="7">
        <f t="shared" si="6"/>
        <v>70.937032289716385</v>
      </c>
      <c r="G110" s="7">
        <f t="shared" si="7"/>
        <v>60.076301043616972</v>
      </c>
      <c r="I110" s="32">
        <f t="shared" si="11"/>
        <v>1.059201143616783</v>
      </c>
      <c r="J110" s="4">
        <f t="shared" si="8"/>
        <v>0.16579581588794134</v>
      </c>
    </row>
    <row r="111" spans="2:10" x14ac:dyDescent="0.5">
      <c r="B111" s="28">
        <v>45085</v>
      </c>
      <c r="C111" s="4">
        <v>72.75</v>
      </c>
      <c r="D111" s="7">
        <f t="shared" si="9"/>
        <v>66.006190476190483</v>
      </c>
      <c r="E111" s="7">
        <f t="shared" si="10"/>
        <v>3.3069252731056329</v>
      </c>
      <c r="F111" s="7">
        <f t="shared" si="6"/>
        <v>71.958655967780629</v>
      </c>
      <c r="G111" s="7">
        <f t="shared" si="7"/>
        <v>60.053724984600343</v>
      </c>
      <c r="I111" s="32">
        <f t="shared" si="11"/>
        <v>1.0664719546326988</v>
      </c>
      <c r="J111" s="4">
        <f t="shared" si="8"/>
        <v>0.18036082520888083</v>
      </c>
    </row>
    <row r="112" spans="2:10" x14ac:dyDescent="0.5">
      <c r="B112" s="28">
        <v>45086</v>
      </c>
      <c r="C112" s="4">
        <v>72.98</v>
      </c>
      <c r="D112" s="7">
        <f t="shared" si="9"/>
        <v>66.450952380952387</v>
      </c>
      <c r="E112" s="7">
        <f t="shared" si="10"/>
        <v>3.5888450854862839</v>
      </c>
      <c r="F112" s="7">
        <f t="shared" si="6"/>
        <v>72.910873534827701</v>
      </c>
      <c r="G112" s="7">
        <f t="shared" si="7"/>
        <v>59.991031227077073</v>
      </c>
      <c r="I112" s="32">
        <f t="shared" si="11"/>
        <v>1.0053504109048479</v>
      </c>
      <c r="J112" s="4">
        <f t="shared" si="8"/>
        <v>0.19442674400937546</v>
      </c>
    </row>
    <row r="113" spans="2:10" x14ac:dyDescent="0.5">
      <c r="B113" s="28">
        <v>45089</v>
      </c>
      <c r="C113" s="4">
        <v>73.64</v>
      </c>
      <c r="D113" s="7">
        <f t="shared" si="9"/>
        <v>66.923333333333332</v>
      </c>
      <c r="E113" s="7">
        <f t="shared" si="10"/>
        <v>3.854442026199556</v>
      </c>
      <c r="F113" s="7">
        <f t="shared" si="6"/>
        <v>73.86132898049253</v>
      </c>
      <c r="G113" s="7">
        <f t="shared" si="7"/>
        <v>59.985337686174134</v>
      </c>
      <c r="I113" s="32">
        <f t="shared" si="11"/>
        <v>0.98404950134386771</v>
      </c>
      <c r="J113" s="4">
        <f t="shared" si="8"/>
        <v>0.20734160423845788</v>
      </c>
    </row>
    <row r="114" spans="2:10" x14ac:dyDescent="0.5">
      <c r="B114" s="28">
        <v>45090</v>
      </c>
      <c r="C114" s="4">
        <v>76.010000000000005</v>
      </c>
      <c r="D114" s="7">
        <f t="shared" si="9"/>
        <v>67.566190476190485</v>
      </c>
      <c r="E114" s="7">
        <f t="shared" si="10"/>
        <v>4.1925284449726483</v>
      </c>
      <c r="F114" s="7">
        <f t="shared" si="6"/>
        <v>75.112741677141258</v>
      </c>
      <c r="G114" s="7">
        <f t="shared" si="7"/>
        <v>60.019639275239719</v>
      </c>
      <c r="I114" s="32">
        <f t="shared" si="11"/>
        <v>1.0594482366160654</v>
      </c>
      <c r="J114" s="4">
        <f t="shared" si="8"/>
        <v>0.22338246829559183</v>
      </c>
    </row>
    <row r="115" spans="2:10" x14ac:dyDescent="0.5">
      <c r="B115" s="28">
        <v>45091</v>
      </c>
      <c r="C115" s="4">
        <v>76.150000000000006</v>
      </c>
      <c r="D115" s="7">
        <f t="shared" si="9"/>
        <v>68.183809523809529</v>
      </c>
      <c r="E115" s="7">
        <f t="shared" si="10"/>
        <v>4.4608210860675381</v>
      </c>
      <c r="F115" s="7">
        <f t="shared" si="6"/>
        <v>76.213287478731104</v>
      </c>
      <c r="G115" s="7">
        <f t="shared" si="7"/>
        <v>60.154331568887962</v>
      </c>
      <c r="I115" s="32">
        <f t="shared" si="11"/>
        <v>0.99605905395802807</v>
      </c>
      <c r="J115" s="4">
        <f t="shared" si="8"/>
        <v>0.23552447453431619</v>
      </c>
    </row>
    <row r="116" spans="2:10" x14ac:dyDescent="0.5">
      <c r="B116" s="28">
        <v>45092</v>
      </c>
      <c r="C116" s="4">
        <v>77.39</v>
      </c>
      <c r="D116" s="7">
        <f t="shared" si="9"/>
        <v>68.914761904761917</v>
      </c>
      <c r="E116" s="7">
        <f t="shared" si="10"/>
        <v>4.6570694852531673</v>
      </c>
      <c r="F116" s="7">
        <f t="shared" si="6"/>
        <v>77.29748697821762</v>
      </c>
      <c r="G116" s="7">
        <f t="shared" si="7"/>
        <v>60.532036831306215</v>
      </c>
      <c r="I116" s="32">
        <f t="shared" si="11"/>
        <v>1.0055180756240789</v>
      </c>
      <c r="J116" s="4">
        <f t="shared" si="8"/>
        <v>0.24327806820374337</v>
      </c>
    </row>
    <row r="117" spans="2:10" x14ac:dyDescent="0.5">
      <c r="B117" s="28">
        <v>45093</v>
      </c>
      <c r="C117" s="4">
        <v>77.08</v>
      </c>
      <c r="D117" s="7">
        <f t="shared" si="9"/>
        <v>69.565238095238115</v>
      </c>
      <c r="E117" s="7">
        <f t="shared" si="10"/>
        <v>4.8029112203408673</v>
      </c>
      <c r="F117" s="7">
        <f t="shared" si="6"/>
        <v>78.210478291851672</v>
      </c>
      <c r="G117" s="7">
        <f t="shared" si="7"/>
        <v>60.919997898624551</v>
      </c>
      <c r="I117" s="32">
        <f t="shared" si="11"/>
        <v>0.93461845673793453</v>
      </c>
      <c r="J117" s="4">
        <f t="shared" si="8"/>
        <v>0.2485505816792524</v>
      </c>
    </row>
    <row r="118" spans="2:10" x14ac:dyDescent="0.5">
      <c r="B118" s="28">
        <v>45097</v>
      </c>
      <c r="C118" s="4">
        <v>76.400000000000006</v>
      </c>
      <c r="D118" s="7">
        <f t="shared" si="9"/>
        <v>70.168095238095262</v>
      </c>
      <c r="E118" s="7">
        <f t="shared" si="10"/>
        <v>4.8296352026293041</v>
      </c>
      <c r="F118" s="7">
        <f t="shared" si="6"/>
        <v>78.861438602828002</v>
      </c>
      <c r="G118" s="7">
        <f t="shared" si="7"/>
        <v>61.474751873362514</v>
      </c>
      <c r="I118" s="32">
        <f t="shared" si="11"/>
        <v>0.85842969157219828</v>
      </c>
      <c r="J118" s="4">
        <f t="shared" si="8"/>
        <v>0.24778621495237635</v>
      </c>
    </row>
    <row r="119" spans="2:10" x14ac:dyDescent="0.5">
      <c r="B119" s="28">
        <v>45098</v>
      </c>
      <c r="C119" s="4">
        <v>76.41</v>
      </c>
      <c r="D119" s="7">
        <f t="shared" si="9"/>
        <v>70.766190476190488</v>
      </c>
      <c r="E119" s="7">
        <f t="shared" si="10"/>
        <v>4.785595549344384</v>
      </c>
      <c r="F119" s="7">
        <f t="shared" si="6"/>
        <v>79.380262465010375</v>
      </c>
      <c r="G119" s="7">
        <f t="shared" si="7"/>
        <v>62.152118487370601</v>
      </c>
      <c r="I119" s="32">
        <f t="shared" si="11"/>
        <v>0.82759242847834036</v>
      </c>
      <c r="J119" s="4">
        <f t="shared" si="8"/>
        <v>0.24345162374448062</v>
      </c>
    </row>
    <row r="120" spans="2:10" x14ac:dyDescent="0.5">
      <c r="B120" s="28">
        <v>45099</v>
      </c>
      <c r="C120" s="4">
        <v>74.87</v>
      </c>
      <c r="D120" s="7">
        <f t="shared" si="9"/>
        <v>71.18857142857145</v>
      </c>
      <c r="E120" s="7">
        <f t="shared" si="10"/>
        <v>4.7350641872252233</v>
      </c>
      <c r="F120" s="7">
        <f t="shared" si="6"/>
        <v>79.71168696557686</v>
      </c>
      <c r="G120" s="7">
        <f t="shared" si="7"/>
        <v>62.665455891566047</v>
      </c>
      <c r="I120" s="32">
        <f t="shared" si="11"/>
        <v>0.71596730417677878</v>
      </c>
      <c r="J120" s="4">
        <f t="shared" si="8"/>
        <v>0.23945179306083572</v>
      </c>
    </row>
    <row r="121" spans="2:10" x14ac:dyDescent="0.5">
      <c r="B121" s="28">
        <v>45100</v>
      </c>
      <c r="C121" s="4">
        <v>73</v>
      </c>
      <c r="D121" s="7">
        <f t="shared" si="9"/>
        <v>71.601904761904777</v>
      </c>
      <c r="E121" s="7">
        <f t="shared" si="10"/>
        <v>4.4773481203136516</v>
      </c>
      <c r="F121" s="7">
        <f t="shared" si="6"/>
        <v>79.661131378469349</v>
      </c>
      <c r="G121" s="7">
        <f t="shared" si="7"/>
        <v>63.542678145340204</v>
      </c>
      <c r="I121" s="32">
        <f t="shared" si="11"/>
        <v>0.58673879669927886</v>
      </c>
      <c r="J121" s="4">
        <f t="shared" si="8"/>
        <v>0.22511207329926841</v>
      </c>
    </row>
    <row r="122" spans="2:10" x14ac:dyDescent="0.5">
      <c r="B122" s="28">
        <v>45103</v>
      </c>
      <c r="C122" s="4">
        <v>73.67</v>
      </c>
      <c r="D122" s="7">
        <f t="shared" si="9"/>
        <v>72.111428571428576</v>
      </c>
      <c r="E122" s="7">
        <f t="shared" si="10"/>
        <v>4.032668205685022</v>
      </c>
      <c r="F122" s="7">
        <f t="shared" si="6"/>
        <v>79.370231341661622</v>
      </c>
      <c r="G122" s="7">
        <f t="shared" si="7"/>
        <v>64.852625801195529</v>
      </c>
      <c r="I122" s="32">
        <f t="shared" si="11"/>
        <v>0.60735733411595283</v>
      </c>
      <c r="J122" s="4">
        <f t="shared" si="8"/>
        <v>0.20132184076877579</v>
      </c>
    </row>
    <row r="123" spans="2:10" x14ac:dyDescent="0.5">
      <c r="B123" s="28">
        <v>45104</v>
      </c>
      <c r="C123" s="4">
        <v>74.760000000000005</v>
      </c>
      <c r="D123" s="7">
        <f t="shared" si="9"/>
        <v>72.612857142857152</v>
      </c>
      <c r="E123" s="7">
        <f t="shared" si="10"/>
        <v>3.6391360827223038</v>
      </c>
      <c r="F123" s="7">
        <f t="shared" si="6"/>
        <v>79.163302091757302</v>
      </c>
      <c r="G123" s="7">
        <f t="shared" si="7"/>
        <v>66.062412193957002</v>
      </c>
      <c r="I123" s="32">
        <f t="shared" si="11"/>
        <v>0.6638929014664392</v>
      </c>
      <c r="J123" s="4">
        <f t="shared" si="8"/>
        <v>0.18042107711070862</v>
      </c>
    </row>
    <row r="124" spans="2:10" x14ac:dyDescent="0.5">
      <c r="B124" s="28">
        <v>45105</v>
      </c>
      <c r="C124" s="4">
        <v>75.14</v>
      </c>
      <c r="D124" s="7">
        <f t="shared" si="9"/>
        <v>73.075714285714298</v>
      </c>
      <c r="E124" s="7">
        <f t="shared" si="10"/>
        <v>3.2788451799811655</v>
      </c>
      <c r="F124" s="7">
        <f t="shared" si="6"/>
        <v>78.977635609680391</v>
      </c>
      <c r="G124" s="7">
        <f t="shared" si="7"/>
        <v>67.173792961748205</v>
      </c>
      <c r="I124" s="32">
        <f t="shared" si="11"/>
        <v>0.67488251714769576</v>
      </c>
      <c r="J124" s="4">
        <f t="shared" si="8"/>
        <v>0.1615289397210824</v>
      </c>
    </row>
    <row r="125" spans="2:10" x14ac:dyDescent="0.5">
      <c r="B125" s="28">
        <v>45106</v>
      </c>
      <c r="C125" s="4">
        <v>75.81</v>
      </c>
      <c r="D125" s="7">
        <f t="shared" si="9"/>
        <v>73.505714285714276</v>
      </c>
      <c r="E125" s="7">
        <f t="shared" si="10"/>
        <v>2.9914370650718562</v>
      </c>
      <c r="F125" s="7">
        <f t="shared" si="6"/>
        <v>78.890301002843614</v>
      </c>
      <c r="G125" s="7">
        <f t="shared" si="7"/>
        <v>68.121127568584939</v>
      </c>
      <c r="I125" s="32">
        <f t="shared" si="11"/>
        <v>0.71397052692599217</v>
      </c>
      <c r="J125" s="4">
        <f t="shared" si="8"/>
        <v>0.14650797613365479</v>
      </c>
    </row>
    <row r="126" spans="2:10" x14ac:dyDescent="0.5">
      <c r="B126" s="28">
        <v>45107</v>
      </c>
      <c r="C126" s="4">
        <v>76.81</v>
      </c>
      <c r="D126" s="7">
        <f t="shared" si="9"/>
        <v>73.97999999999999</v>
      </c>
      <c r="E126" s="7">
        <f t="shared" si="10"/>
        <v>2.6539574224165694</v>
      </c>
      <c r="F126" s="7">
        <f t="shared" si="6"/>
        <v>78.757123360349809</v>
      </c>
      <c r="G126" s="7">
        <f t="shared" si="7"/>
        <v>69.202876639650171</v>
      </c>
      <c r="I126" s="32">
        <f t="shared" si="11"/>
        <v>0.79620336199490327</v>
      </c>
      <c r="J126" s="4">
        <f t="shared" si="8"/>
        <v>0.12914634658961394</v>
      </c>
    </row>
    <row r="127" spans="2:10" x14ac:dyDescent="0.5">
      <c r="B127" s="28">
        <v>45110</v>
      </c>
      <c r="C127" s="4">
        <v>77.069999999999993</v>
      </c>
      <c r="D127" s="7">
        <f t="shared" si="9"/>
        <v>74.411904761904751</v>
      </c>
      <c r="E127" s="7">
        <f t="shared" si="10"/>
        <v>2.353084399352515</v>
      </c>
      <c r="F127" s="7">
        <f t="shared" si="6"/>
        <v>78.647456680739282</v>
      </c>
      <c r="G127" s="7">
        <f t="shared" si="7"/>
        <v>70.176352843070219</v>
      </c>
      <c r="I127" s="32">
        <f t="shared" si="11"/>
        <v>0.81378381011873568</v>
      </c>
      <c r="J127" s="4">
        <f t="shared" si="8"/>
        <v>0.11384070687041266</v>
      </c>
    </row>
    <row r="128" spans="2:10" x14ac:dyDescent="0.5">
      <c r="B128" s="28">
        <v>45112</v>
      </c>
      <c r="C128" s="4">
        <v>76.03</v>
      </c>
      <c r="D128" s="7">
        <f t="shared" si="9"/>
        <v>74.713333333333338</v>
      </c>
      <c r="E128" s="7">
        <f t="shared" si="10"/>
        <v>2.1124425041485346</v>
      </c>
      <c r="F128" s="7">
        <f t="shared" si="6"/>
        <v>78.515729840800702</v>
      </c>
      <c r="G128" s="7">
        <f t="shared" si="7"/>
        <v>70.910936825865974</v>
      </c>
      <c r="I128" s="32">
        <f t="shared" si="11"/>
        <v>0.67313642384229488</v>
      </c>
      <c r="J128" s="4">
        <f t="shared" si="8"/>
        <v>0.10178629001875696</v>
      </c>
    </row>
    <row r="129" spans="2:10" x14ac:dyDescent="0.5">
      <c r="B129" s="28">
        <v>45113</v>
      </c>
      <c r="C129" s="4">
        <v>74.510000000000005</v>
      </c>
      <c r="D129" s="7">
        <f t="shared" si="9"/>
        <v>74.904285714285706</v>
      </c>
      <c r="E129" s="7">
        <f t="shared" si="10"/>
        <v>1.8811128924883034</v>
      </c>
      <c r="F129" s="7">
        <f t="shared" si="6"/>
        <v>78.290288920764652</v>
      </c>
      <c r="G129" s="7">
        <f t="shared" si="7"/>
        <v>71.518282507806759</v>
      </c>
      <c r="I129" s="32">
        <f t="shared" si="11"/>
        <v>0.44177712036254796</v>
      </c>
      <c r="J129" s="4">
        <f t="shared" si="8"/>
        <v>9.0408797686009304E-2</v>
      </c>
    </row>
    <row r="130" spans="2:10" x14ac:dyDescent="0.5">
      <c r="B130" s="28">
        <v>45114</v>
      </c>
      <c r="C130" s="4">
        <v>76.010000000000005</v>
      </c>
      <c r="D130" s="7">
        <f t="shared" si="9"/>
        <v>75.146190476190469</v>
      </c>
      <c r="E130" s="7">
        <f t="shared" si="10"/>
        <v>1.6578675344866254</v>
      </c>
      <c r="F130" s="7">
        <f t="shared" si="6"/>
        <v>78.130352038266395</v>
      </c>
      <c r="G130" s="7">
        <f t="shared" si="7"/>
        <v>72.162028914114543</v>
      </c>
      <c r="I130" s="32">
        <f t="shared" si="11"/>
        <v>0.64473236549709945</v>
      </c>
      <c r="J130" s="4">
        <f t="shared" si="8"/>
        <v>7.9422830170517711E-2</v>
      </c>
    </row>
    <row r="131" spans="2:10" x14ac:dyDescent="0.5">
      <c r="B131" s="28">
        <v>45117</v>
      </c>
      <c r="C131" s="4">
        <v>75.8</v>
      </c>
      <c r="D131" s="7">
        <f t="shared" si="9"/>
        <v>75.347142857142842</v>
      </c>
      <c r="E131" s="7">
        <f t="shared" si="10"/>
        <v>1.4462404463198457</v>
      </c>
      <c r="F131" s="7">
        <f t="shared" si="6"/>
        <v>77.95037566051856</v>
      </c>
      <c r="G131" s="7">
        <f t="shared" si="7"/>
        <v>72.743910053767124</v>
      </c>
      <c r="I131" s="32">
        <f t="shared" si="11"/>
        <v>0.58697976267622265</v>
      </c>
      <c r="J131" s="4">
        <f t="shared" si="8"/>
        <v>6.9099708486927286E-2</v>
      </c>
    </row>
    <row r="132" spans="2:10" x14ac:dyDescent="0.5">
      <c r="B132" s="28">
        <v>45118</v>
      </c>
      <c r="C132" s="4">
        <v>77.959999999999994</v>
      </c>
      <c r="D132" s="7">
        <f t="shared" si="9"/>
        <v>75.595238095238088</v>
      </c>
      <c r="E132" s="7">
        <f t="shared" si="10"/>
        <v>1.4251583036547857</v>
      </c>
      <c r="F132" s="7">
        <f t="shared" si="6"/>
        <v>78.160523041816703</v>
      </c>
      <c r="G132" s="7">
        <f t="shared" si="7"/>
        <v>73.029953148659473</v>
      </c>
      <c r="I132" s="32">
        <f t="shared" si="11"/>
        <v>0.96091602960440103</v>
      </c>
      <c r="J132" s="4">
        <f t="shared" si="8"/>
        <v>6.7868956066961778E-2</v>
      </c>
    </row>
    <row r="133" spans="2:10" x14ac:dyDescent="0.5">
      <c r="B133" s="28">
        <v>45119</v>
      </c>
      <c r="C133" s="4">
        <v>77.989999999999995</v>
      </c>
      <c r="D133" s="7">
        <f t="shared" si="9"/>
        <v>75.833809523809506</v>
      </c>
      <c r="E133" s="7">
        <f t="shared" si="10"/>
        <v>1.3842271352291708</v>
      </c>
      <c r="F133" s="7">
        <f t="shared" si="6"/>
        <v>78.325418367222014</v>
      </c>
      <c r="G133" s="7">
        <f t="shared" si="7"/>
        <v>73.342200680396999</v>
      </c>
      <c r="I133" s="32">
        <f t="shared" si="11"/>
        <v>0.93269040441303186</v>
      </c>
      <c r="J133" s="4">
        <f t="shared" si="8"/>
        <v>6.5712348068976217E-2</v>
      </c>
    </row>
    <row r="134" spans="2:10" x14ac:dyDescent="0.5">
      <c r="B134" s="28">
        <v>45120</v>
      </c>
      <c r="C134" s="4">
        <v>80.55</v>
      </c>
      <c r="D134" s="7">
        <f t="shared" si="9"/>
        <v>76.162857142857121</v>
      </c>
      <c r="E134" s="7">
        <f t="shared" si="10"/>
        <v>1.6352007303604723</v>
      </c>
      <c r="F134" s="7">
        <f t="shared" si="6"/>
        <v>79.106218457505975</v>
      </c>
      <c r="G134" s="7">
        <f t="shared" si="7"/>
        <v>73.219495828208267</v>
      </c>
      <c r="I134" s="32">
        <f t="shared" si="11"/>
        <v>1.2452606710750134</v>
      </c>
      <c r="J134" s="4">
        <f t="shared" si="8"/>
        <v>7.7291252588595802E-2</v>
      </c>
    </row>
    <row r="135" spans="2:10" x14ac:dyDescent="0.5">
      <c r="B135" s="28">
        <v>45121</v>
      </c>
      <c r="C135" s="4">
        <v>80.290000000000006</v>
      </c>
      <c r="D135" s="7">
        <f t="shared" si="9"/>
        <v>76.366666666666646</v>
      </c>
      <c r="E135" s="7">
        <f t="shared" si="10"/>
        <v>1.8656803942083244</v>
      </c>
      <c r="F135" s="7">
        <f t="shared" si="6"/>
        <v>79.724891376241629</v>
      </c>
      <c r="G135" s="7">
        <f t="shared" si="7"/>
        <v>73.008441957091662</v>
      </c>
      <c r="I135" s="32">
        <f t="shared" si="11"/>
        <v>1.0841380003766778</v>
      </c>
      <c r="J135" s="4">
        <f t="shared" si="8"/>
        <v>8.7950014218463143E-2</v>
      </c>
    </row>
    <row r="136" spans="2:10" x14ac:dyDescent="0.5">
      <c r="B136" s="28">
        <v>45124</v>
      </c>
      <c r="C136" s="4">
        <v>80.94</v>
      </c>
      <c r="D136" s="7">
        <f t="shared" si="9"/>
        <v>76.594761904761896</v>
      </c>
      <c r="E136" s="7">
        <f t="shared" si="10"/>
        <v>2.1141324912304302</v>
      </c>
      <c r="F136" s="7">
        <f t="shared" si="6"/>
        <v>80.400200388976671</v>
      </c>
      <c r="G136" s="7">
        <f t="shared" si="7"/>
        <v>72.78932342054712</v>
      </c>
      <c r="I136" s="32">
        <f t="shared" si="11"/>
        <v>1.0709247585084416</v>
      </c>
      <c r="J136" s="4">
        <f t="shared" si="8"/>
        <v>9.9365502015567764E-2</v>
      </c>
    </row>
    <row r="137" spans="2:10" x14ac:dyDescent="0.5">
      <c r="B137" s="28">
        <v>45125</v>
      </c>
      <c r="C137" s="4">
        <v>82.46</v>
      </c>
      <c r="D137" s="7">
        <f t="shared" si="9"/>
        <v>76.836190476190467</v>
      </c>
      <c r="E137" s="7">
        <f t="shared" si="10"/>
        <v>2.4691668153255164</v>
      </c>
      <c r="F137" s="7">
        <f t="shared" si="6"/>
        <v>81.280690743776404</v>
      </c>
      <c r="G137" s="7">
        <f t="shared" si="7"/>
        <v>72.39169020860453</v>
      </c>
      <c r="I137" s="32">
        <f t="shared" si="11"/>
        <v>1.1326706249546634</v>
      </c>
      <c r="J137" s="4">
        <f t="shared" si="8"/>
        <v>0.11568767894507138</v>
      </c>
    </row>
    <row r="138" spans="2:10" x14ac:dyDescent="0.5">
      <c r="B138" s="28">
        <v>45126</v>
      </c>
      <c r="C138" s="4">
        <v>81.87</v>
      </c>
      <c r="D138" s="7">
        <f t="shared" si="9"/>
        <v>77.064285714285717</v>
      </c>
      <c r="E138" s="7">
        <f t="shared" si="10"/>
        <v>2.7029882934052281</v>
      </c>
      <c r="F138" s="7">
        <f t="shared" si="6"/>
        <v>81.929664642415133</v>
      </c>
      <c r="G138" s="7">
        <f t="shared" si="7"/>
        <v>72.1989067861563</v>
      </c>
      <c r="I138" s="32">
        <f t="shared" si="11"/>
        <v>0.99386844855287892</v>
      </c>
      <c r="J138" s="4">
        <f t="shared" si="8"/>
        <v>0.12626806004970217</v>
      </c>
    </row>
    <row r="139" spans="2:10" x14ac:dyDescent="0.5">
      <c r="B139" s="28">
        <v>45127</v>
      </c>
      <c r="C139" s="4">
        <v>81.58</v>
      </c>
      <c r="D139" s="7">
        <f t="shared" si="9"/>
        <v>77.310952380952372</v>
      </c>
      <c r="E139" s="7">
        <f t="shared" si="10"/>
        <v>2.8705015324188627</v>
      </c>
      <c r="F139" s="7">
        <f t="shared" si="6"/>
        <v>82.477855139306328</v>
      </c>
      <c r="G139" s="7">
        <f t="shared" si="7"/>
        <v>72.144049622598416</v>
      </c>
      <c r="I139" s="32">
        <f t="shared" si="11"/>
        <v>0.91311476320561102</v>
      </c>
      <c r="J139" s="4">
        <f t="shared" si="8"/>
        <v>0.13366547944963517</v>
      </c>
    </row>
    <row r="140" spans="2:10" x14ac:dyDescent="0.5">
      <c r="B140" s="28">
        <v>45128</v>
      </c>
      <c r="C140" s="4">
        <v>80.790000000000006</v>
      </c>
      <c r="D140" s="7">
        <f t="shared" si="9"/>
        <v>77.519523809523804</v>
      </c>
      <c r="E140" s="7">
        <f t="shared" si="10"/>
        <v>2.9595108991022072</v>
      </c>
      <c r="F140" s="7">
        <f t="shared" si="6"/>
        <v>82.846643427907779</v>
      </c>
      <c r="G140" s="7">
        <f t="shared" si="7"/>
        <v>72.192404191139829</v>
      </c>
      <c r="I140" s="32">
        <f t="shared" si="11"/>
        <v>0.806964778788685</v>
      </c>
      <c r="J140" s="4">
        <f t="shared" si="8"/>
        <v>0.13743943090964916</v>
      </c>
    </row>
    <row r="141" spans="2:10" x14ac:dyDescent="0.5">
      <c r="B141" s="28">
        <v>45131</v>
      </c>
      <c r="C141" s="4">
        <v>80.84</v>
      </c>
      <c r="D141" s="7">
        <f t="shared" si="9"/>
        <v>77.80380952380952</v>
      </c>
      <c r="E141" s="7">
        <f t="shared" si="10"/>
        <v>2.9789469216326694</v>
      </c>
      <c r="F141" s="7">
        <f t="shared" si="6"/>
        <v>83.165913982748322</v>
      </c>
      <c r="G141" s="7">
        <f t="shared" si="7"/>
        <v>72.441705064870717</v>
      </c>
      <c r="I141" s="32">
        <f t="shared" si="11"/>
        <v>0.78311556586043896</v>
      </c>
      <c r="J141" s="4">
        <f t="shared" si="8"/>
        <v>0.1378365530365937</v>
      </c>
    </row>
    <row r="142" spans="2:10" x14ac:dyDescent="0.5">
      <c r="B142" s="28">
        <v>45132</v>
      </c>
      <c r="C142" s="4">
        <v>81.16</v>
      </c>
      <c r="D142" s="7">
        <f t="shared" si="9"/>
        <v>78.192380952380944</v>
      </c>
      <c r="E142" s="7">
        <f t="shared" si="10"/>
        <v>2.850431379215967</v>
      </c>
      <c r="F142" s="7">
        <f t="shared" si="6"/>
        <v>83.323157434969687</v>
      </c>
      <c r="G142" s="7">
        <f t="shared" si="7"/>
        <v>73.061604469792201</v>
      </c>
      <c r="I142" s="32">
        <f t="shared" si="11"/>
        <v>0.7891978492621583</v>
      </c>
      <c r="J142" s="4">
        <f t="shared" si="8"/>
        <v>0.13123469115778374</v>
      </c>
    </row>
    <row r="143" spans="2:10" x14ac:dyDescent="0.5">
      <c r="B143" s="28">
        <v>45133</v>
      </c>
      <c r="C143" s="4">
        <v>81.44</v>
      </c>
      <c r="D143" s="7">
        <f t="shared" si="9"/>
        <v>78.562380952380948</v>
      </c>
      <c r="E143" s="7">
        <f t="shared" si="10"/>
        <v>2.7360498985981678</v>
      </c>
      <c r="F143" s="7">
        <f t="shared" si="6"/>
        <v>83.487270769857645</v>
      </c>
      <c r="G143" s="7">
        <f t="shared" si="7"/>
        <v>73.637491134904252</v>
      </c>
      <c r="I143" s="32">
        <f t="shared" si="11"/>
        <v>0.79215060176649987</v>
      </c>
      <c r="J143" s="4">
        <f t="shared" si="8"/>
        <v>0.12537526886976152</v>
      </c>
    </row>
    <row r="144" spans="2:10" x14ac:dyDescent="0.5">
      <c r="B144" s="28">
        <v>45134</v>
      </c>
      <c r="C144" s="4">
        <v>80.709999999999994</v>
      </c>
      <c r="D144" s="7">
        <f t="shared" si="9"/>
        <v>78.84571428571428</v>
      </c>
      <c r="E144" s="7">
        <f t="shared" si="10"/>
        <v>2.6285710403726412</v>
      </c>
      <c r="F144" s="7">
        <f t="shared" si="6"/>
        <v>83.57714215838503</v>
      </c>
      <c r="G144" s="7">
        <f t="shared" si="7"/>
        <v>74.11428641304353</v>
      </c>
      <c r="I144" s="32">
        <f t="shared" si="11"/>
        <v>0.69701089866063837</v>
      </c>
      <c r="J144" s="4">
        <f t="shared" si="8"/>
        <v>0.12001737610050461</v>
      </c>
    </row>
    <row r="145" spans="2:10" x14ac:dyDescent="0.5">
      <c r="B145" s="28">
        <v>45135</v>
      </c>
      <c r="C145" s="4">
        <v>81.81</v>
      </c>
      <c r="D145" s="7">
        <f t="shared" si="9"/>
        <v>79.163333333333327</v>
      </c>
      <c r="E145" s="7">
        <f t="shared" si="10"/>
        <v>2.5605064603186087</v>
      </c>
      <c r="F145" s="7">
        <f t="shared" si="6"/>
        <v>83.772244961906821</v>
      </c>
      <c r="G145" s="7">
        <f t="shared" si="7"/>
        <v>74.554421704759832</v>
      </c>
      <c r="I145" s="32">
        <f t="shared" si="11"/>
        <v>0.78712490930161816</v>
      </c>
      <c r="J145" s="4">
        <f t="shared" si="8"/>
        <v>0.11644056495617065</v>
      </c>
    </row>
    <row r="146" spans="2:10" x14ac:dyDescent="0.5">
      <c r="B146" s="28">
        <v>45138</v>
      </c>
      <c r="C146" s="4">
        <v>81.709999999999994</v>
      </c>
      <c r="D146" s="7">
        <f t="shared" si="9"/>
        <v>79.444285714285726</v>
      </c>
      <c r="E146" s="7">
        <f t="shared" si="10"/>
        <v>2.4970674228554004</v>
      </c>
      <c r="F146" s="7">
        <f t="shared" si="6"/>
        <v>83.939007075425451</v>
      </c>
      <c r="G146" s="7">
        <f t="shared" si="7"/>
        <v>74.949564353146002</v>
      </c>
      <c r="I146" s="32">
        <f t="shared" si="11"/>
        <v>0.75204168441931529</v>
      </c>
      <c r="J146" s="4">
        <f t="shared" si="8"/>
        <v>0.1131540505582639</v>
      </c>
    </row>
    <row r="147" spans="2:10" x14ac:dyDescent="0.5">
      <c r="B147" s="28">
        <v>45139</v>
      </c>
      <c r="C147" s="4">
        <v>81.96</v>
      </c>
      <c r="D147" s="7">
        <f t="shared" si="9"/>
        <v>79.689523809523806</v>
      </c>
      <c r="E147" s="7">
        <f t="shared" si="10"/>
        <v>2.4782382375197014</v>
      </c>
      <c r="F147" s="7">
        <f t="shared" si="6"/>
        <v>84.150352637059271</v>
      </c>
      <c r="G147" s="7">
        <f t="shared" si="7"/>
        <v>75.22869498198834</v>
      </c>
      <c r="I147" s="32">
        <f t="shared" si="11"/>
        <v>0.75449039609647928</v>
      </c>
      <c r="J147" s="4">
        <f t="shared" si="8"/>
        <v>0.11195521354093838</v>
      </c>
    </row>
    <row r="148" spans="2:10" x14ac:dyDescent="0.5">
      <c r="B148" s="28">
        <v>45140</v>
      </c>
      <c r="C148" s="4">
        <v>81.33</v>
      </c>
      <c r="D148" s="7">
        <f t="shared" si="9"/>
        <v>79.892380952380947</v>
      </c>
      <c r="E148" s="7">
        <f t="shared" si="10"/>
        <v>2.4269155419212765</v>
      </c>
      <c r="F148" s="7">
        <f t="shared" si="6"/>
        <v>84.260828927839242</v>
      </c>
      <c r="G148" s="7">
        <f t="shared" si="7"/>
        <v>75.523932976922652</v>
      </c>
      <c r="I148" s="32">
        <f t="shared" si="11"/>
        <v>0.66454574435766633</v>
      </c>
      <c r="J148" s="4">
        <f t="shared" si="8"/>
        <v>0.1093583123542673</v>
      </c>
    </row>
    <row r="149" spans="2:10" x14ac:dyDescent="0.5">
      <c r="B149" s="28">
        <v>45141</v>
      </c>
      <c r="C149" s="4">
        <v>85.93</v>
      </c>
      <c r="D149" s="7">
        <f t="shared" si="9"/>
        <v>80.363809523809522</v>
      </c>
      <c r="E149" s="7">
        <f t="shared" si="10"/>
        <v>2.594861222089683</v>
      </c>
      <c r="F149" s="7">
        <f t="shared" si="6"/>
        <v>85.03455972357095</v>
      </c>
      <c r="G149" s="7">
        <f t="shared" si="7"/>
        <v>75.693059324048093</v>
      </c>
      <c r="I149" s="32">
        <f t="shared" si="11"/>
        <v>1.0958561513817195</v>
      </c>
      <c r="J149" s="4">
        <f t="shared" si="8"/>
        <v>0.11624013912326089</v>
      </c>
    </row>
    <row r="150" spans="2:10" x14ac:dyDescent="0.5">
      <c r="B150" s="28">
        <v>45142</v>
      </c>
      <c r="C150" s="4">
        <v>86.14</v>
      </c>
      <c r="D150" s="7">
        <f t="shared" si="9"/>
        <v>80.917619047619056</v>
      </c>
      <c r="E150" s="7">
        <f t="shared" si="10"/>
        <v>2.523118912698934</v>
      </c>
      <c r="F150" s="7">
        <f t="shared" si="6"/>
        <v>85.459233090477142</v>
      </c>
      <c r="G150" s="7">
        <f t="shared" si="7"/>
        <v>76.37600500476097</v>
      </c>
      <c r="I150" s="32">
        <f t="shared" si="11"/>
        <v>1.0749476841381314</v>
      </c>
      <c r="J150" s="4">
        <f t="shared" si="8"/>
        <v>0.11225278490177523</v>
      </c>
    </row>
    <row r="151" spans="2:10" x14ac:dyDescent="0.5">
      <c r="B151" s="28">
        <v>45145</v>
      </c>
      <c r="C151" s="4">
        <v>86.27</v>
      </c>
      <c r="D151" s="7">
        <f t="shared" si="9"/>
        <v>81.406190476190488</v>
      </c>
      <c r="E151" s="7">
        <f t="shared" si="10"/>
        <v>2.5186613035310579</v>
      </c>
      <c r="F151" s="7">
        <f t="shared" ref="F151:F214" si="12">D151+$F$1*E151</f>
        <v>85.939780822546396</v>
      </c>
      <c r="G151" s="7">
        <f t="shared" ref="G151:G214" si="13">D151-$G$1*E151</f>
        <v>76.872600129834581</v>
      </c>
      <c r="I151" s="32">
        <f t="shared" si="11"/>
        <v>1.0364191680572805</v>
      </c>
      <c r="J151" s="4">
        <f t="shared" ref="J151:J214" si="14">(F151-G151)/D151</f>
        <v>0.11138195559419729</v>
      </c>
    </row>
    <row r="152" spans="2:10" x14ac:dyDescent="0.5">
      <c r="B152" s="28">
        <v>45146</v>
      </c>
      <c r="C152" s="4">
        <v>82.48</v>
      </c>
      <c r="D152" s="7">
        <f t="shared" ref="D152:D215" si="15">AVERAGE(C132:C152)</f>
        <v>81.724285714285713</v>
      </c>
      <c r="E152" s="7">
        <f t="shared" ref="E152:E215" si="16">STDEV(C132:C152)</f>
        <v>2.1733834715221612</v>
      </c>
      <c r="F152" s="7">
        <f t="shared" si="12"/>
        <v>85.6363759630256</v>
      </c>
      <c r="G152" s="7">
        <f t="shared" si="13"/>
        <v>77.812195465545827</v>
      </c>
      <c r="I152" s="32">
        <f t="shared" ref="I152:I215" si="17">(C152-G152)/(F152-G152)</f>
        <v>0.59658702096119998</v>
      </c>
      <c r="J152" s="4">
        <f t="shared" si="14"/>
        <v>9.573874435359031E-2</v>
      </c>
    </row>
    <row r="153" spans="2:10" x14ac:dyDescent="0.5">
      <c r="B153" s="28">
        <v>45147</v>
      </c>
      <c r="C153" s="4">
        <v>81.7</v>
      </c>
      <c r="D153" s="7">
        <f t="shared" si="15"/>
        <v>81.902380952380952</v>
      </c>
      <c r="E153" s="7">
        <f t="shared" si="16"/>
        <v>1.9954520910357758</v>
      </c>
      <c r="F153" s="7">
        <f t="shared" si="12"/>
        <v>85.494194716245346</v>
      </c>
      <c r="G153" s="7">
        <f t="shared" si="13"/>
        <v>78.310567188516558</v>
      </c>
      <c r="I153" s="32">
        <f t="shared" si="17"/>
        <v>0.47182747134372449</v>
      </c>
      <c r="J153" s="4">
        <f t="shared" si="14"/>
        <v>8.7709629978955525E-2</v>
      </c>
    </row>
    <row r="154" spans="2:10" x14ac:dyDescent="0.5">
      <c r="B154" s="28">
        <v>45148</v>
      </c>
      <c r="C154" s="4">
        <v>81.599999999999994</v>
      </c>
      <c r="D154" s="7">
        <f t="shared" si="15"/>
        <v>82.074285714285722</v>
      </c>
      <c r="E154" s="7">
        <f t="shared" si="16"/>
        <v>1.7860671080017447</v>
      </c>
      <c r="F154" s="7">
        <f t="shared" si="12"/>
        <v>85.289206508688864</v>
      </c>
      <c r="G154" s="7">
        <f t="shared" si="13"/>
        <v>78.85936491988258</v>
      </c>
      <c r="I154" s="32">
        <f t="shared" si="17"/>
        <v>0.42623679639146755</v>
      </c>
      <c r="J154" s="4">
        <f t="shared" si="14"/>
        <v>7.8341730699791098E-2</v>
      </c>
    </row>
    <row r="155" spans="2:10" x14ac:dyDescent="0.5">
      <c r="B155" s="28">
        <v>45149</v>
      </c>
      <c r="C155" s="4">
        <v>81.41</v>
      </c>
      <c r="D155" s="7">
        <f t="shared" si="15"/>
        <v>82.115238095238098</v>
      </c>
      <c r="E155" s="7">
        <f t="shared" si="16"/>
        <v>1.7590242154320082</v>
      </c>
      <c r="F155" s="7">
        <f t="shared" si="12"/>
        <v>85.281481683015713</v>
      </c>
      <c r="G155" s="7">
        <f t="shared" si="13"/>
        <v>78.948994507460483</v>
      </c>
      <c r="I155" s="32">
        <f t="shared" si="17"/>
        <v>0.3886317373116091</v>
      </c>
      <c r="J155" s="4">
        <f t="shared" si="14"/>
        <v>7.7117077444392793E-2</v>
      </c>
    </row>
    <row r="156" spans="2:10" x14ac:dyDescent="0.5">
      <c r="B156" s="28">
        <v>45152</v>
      </c>
      <c r="C156" s="4">
        <v>81.96</v>
      </c>
      <c r="D156" s="7">
        <f t="shared" si="15"/>
        <v>82.194761904761918</v>
      </c>
      <c r="E156" s="7">
        <f t="shared" si="16"/>
        <v>1.7094315401548532</v>
      </c>
      <c r="F156" s="7">
        <f t="shared" si="12"/>
        <v>85.271738677040659</v>
      </c>
      <c r="G156" s="7">
        <f t="shared" si="13"/>
        <v>79.117785132483178</v>
      </c>
      <c r="I156" s="32">
        <f t="shared" si="17"/>
        <v>0.46185185619908575</v>
      </c>
      <c r="J156" s="4">
        <f t="shared" si="14"/>
        <v>7.4870385921769478E-2</v>
      </c>
    </row>
    <row r="157" spans="2:10" x14ac:dyDescent="0.5">
      <c r="B157" s="28">
        <v>45153</v>
      </c>
      <c r="C157" s="4">
        <v>80.52</v>
      </c>
      <c r="D157" s="7">
        <f t="shared" si="15"/>
        <v>82.174761904761908</v>
      </c>
      <c r="E157" s="7">
        <f t="shared" si="16"/>
        <v>1.7272105229172827</v>
      </c>
      <c r="F157" s="7">
        <f t="shared" si="12"/>
        <v>85.283740846013018</v>
      </c>
      <c r="G157" s="7">
        <f t="shared" si="13"/>
        <v>79.065782963510799</v>
      </c>
      <c r="I157" s="32">
        <f t="shared" si="17"/>
        <v>0.23387373539172221</v>
      </c>
      <c r="J157" s="4">
        <f t="shared" si="14"/>
        <v>7.5667488878259803E-2</v>
      </c>
    </row>
    <row r="158" spans="2:10" x14ac:dyDescent="0.5">
      <c r="B158" s="28">
        <v>45154</v>
      </c>
      <c r="C158" s="4">
        <v>80.260000000000005</v>
      </c>
      <c r="D158" s="7">
        <f t="shared" si="15"/>
        <v>82.070000000000007</v>
      </c>
      <c r="E158" s="7">
        <f t="shared" si="16"/>
        <v>1.7750999971832577</v>
      </c>
      <c r="F158" s="7">
        <f t="shared" si="12"/>
        <v>85.265179994929866</v>
      </c>
      <c r="G158" s="7">
        <f t="shared" si="13"/>
        <v>78.874820005070148</v>
      </c>
      <c r="I158" s="32">
        <f t="shared" si="17"/>
        <v>0.21676087061259039</v>
      </c>
      <c r="J158" s="4">
        <f t="shared" si="14"/>
        <v>7.7864749480440074E-2</v>
      </c>
    </row>
    <row r="159" spans="2:10" x14ac:dyDescent="0.5">
      <c r="B159" s="28">
        <v>45155</v>
      </c>
      <c r="C159" s="4">
        <v>79.2</v>
      </c>
      <c r="D159" s="7">
        <f t="shared" si="15"/>
        <v>81.94285714285715</v>
      </c>
      <c r="E159" s="7">
        <f t="shared" si="16"/>
        <v>1.8825119995823214</v>
      </c>
      <c r="F159" s="7">
        <f t="shared" si="12"/>
        <v>85.331378742105329</v>
      </c>
      <c r="G159" s="7">
        <f t="shared" si="13"/>
        <v>78.554335543608971</v>
      </c>
      <c r="I159" s="32">
        <f t="shared" si="17"/>
        <v>9.5272294639391866E-2</v>
      </c>
      <c r="J159" s="4">
        <f t="shared" si="14"/>
        <v>8.2704502073700323E-2</v>
      </c>
    </row>
    <row r="160" spans="2:10" x14ac:dyDescent="0.5">
      <c r="B160" s="28">
        <v>45156</v>
      </c>
      <c r="C160" s="4">
        <v>81.16</v>
      </c>
      <c r="D160" s="7">
        <f t="shared" si="15"/>
        <v>81.922857142857154</v>
      </c>
      <c r="E160" s="7">
        <f t="shared" si="16"/>
        <v>1.8887804077158967</v>
      </c>
      <c r="F160" s="7">
        <f t="shared" si="12"/>
        <v>85.322661876745769</v>
      </c>
      <c r="G160" s="7">
        <f t="shared" si="13"/>
        <v>78.523052408968539</v>
      </c>
      <c r="I160" s="32">
        <f t="shared" si="17"/>
        <v>0.38780868276740416</v>
      </c>
      <c r="J160" s="4">
        <f t="shared" si="14"/>
        <v>8.3000150445437529E-2</v>
      </c>
    </row>
    <row r="161" spans="2:10" x14ac:dyDescent="0.5">
      <c r="B161" s="28">
        <v>45159</v>
      </c>
      <c r="C161" s="4">
        <v>81.55</v>
      </c>
      <c r="D161" s="7">
        <f t="shared" si="15"/>
        <v>81.959047619047624</v>
      </c>
      <c r="E161" s="7">
        <f t="shared" si="16"/>
        <v>1.8732055540220487</v>
      </c>
      <c r="F161" s="7">
        <f t="shared" si="12"/>
        <v>85.330817616287305</v>
      </c>
      <c r="G161" s="7">
        <f t="shared" si="13"/>
        <v>78.587277621807942</v>
      </c>
      <c r="I161" s="32">
        <f t="shared" si="17"/>
        <v>0.439342301019569</v>
      </c>
      <c r="J161" s="4">
        <f t="shared" si="14"/>
        <v>8.2279384526573449E-2</v>
      </c>
    </row>
    <row r="162" spans="2:10" x14ac:dyDescent="0.5">
      <c r="B162" s="28">
        <v>45160</v>
      </c>
      <c r="C162" s="4">
        <v>81.53</v>
      </c>
      <c r="D162" s="7">
        <f t="shared" si="15"/>
        <v>81.991904761904763</v>
      </c>
      <c r="E162" s="7">
        <f t="shared" si="16"/>
        <v>1.8585898392265552</v>
      </c>
      <c r="F162" s="7">
        <f t="shared" si="12"/>
        <v>85.337366472512556</v>
      </c>
      <c r="G162" s="7">
        <f t="shared" si="13"/>
        <v>78.64644305129697</v>
      </c>
      <c r="I162" s="32">
        <f t="shared" si="17"/>
        <v>0.43096546876621633</v>
      </c>
      <c r="J162" s="4">
        <f t="shared" si="14"/>
        <v>8.1604683299470515E-2</v>
      </c>
    </row>
    <row r="163" spans="2:10" x14ac:dyDescent="0.5">
      <c r="B163" s="28">
        <v>45161</v>
      </c>
      <c r="C163" s="4">
        <v>83.06</v>
      </c>
      <c r="D163" s="7">
        <f t="shared" si="15"/>
        <v>82.082380952380959</v>
      </c>
      <c r="E163" s="7">
        <f t="shared" si="16"/>
        <v>1.8623101373345552</v>
      </c>
      <c r="F163" s="7">
        <f t="shared" si="12"/>
        <v>85.434539199583156</v>
      </c>
      <c r="G163" s="7">
        <f t="shared" si="13"/>
        <v>78.730222705178761</v>
      </c>
      <c r="I163" s="32">
        <f t="shared" si="17"/>
        <v>0.64581934615333136</v>
      </c>
      <c r="J163" s="4">
        <f t="shared" si="14"/>
        <v>8.1677899892960204E-2</v>
      </c>
    </row>
    <row r="164" spans="2:10" x14ac:dyDescent="0.5">
      <c r="B164" s="28">
        <v>45162</v>
      </c>
      <c r="C164" s="4">
        <v>82.52</v>
      </c>
      <c r="D164" s="7">
        <f t="shared" si="15"/>
        <v>82.133809523809518</v>
      </c>
      <c r="E164" s="7">
        <f t="shared" si="16"/>
        <v>1.8585921451208074</v>
      </c>
      <c r="F164" s="7">
        <f t="shared" si="12"/>
        <v>85.479275385026966</v>
      </c>
      <c r="G164" s="7">
        <f t="shared" si="13"/>
        <v>78.788343662592069</v>
      </c>
      <c r="I164" s="32">
        <f t="shared" si="17"/>
        <v>0.55771849007150531</v>
      </c>
      <c r="J164" s="4">
        <f t="shared" si="14"/>
        <v>8.1463793792436762E-2</v>
      </c>
    </row>
    <row r="165" spans="2:10" x14ac:dyDescent="0.5">
      <c r="B165" s="28">
        <v>45163</v>
      </c>
      <c r="C165" s="4">
        <v>83.15</v>
      </c>
      <c r="D165" s="7">
        <f t="shared" si="15"/>
        <v>82.250000000000014</v>
      </c>
      <c r="E165" s="7">
        <f t="shared" si="16"/>
        <v>1.8413201785675413</v>
      </c>
      <c r="F165" s="7">
        <f t="shared" si="12"/>
        <v>85.564376321421591</v>
      </c>
      <c r="G165" s="7">
        <f t="shared" si="13"/>
        <v>78.935623678578438</v>
      </c>
      <c r="I165" s="32">
        <f t="shared" si="17"/>
        <v>0.6357721502810475</v>
      </c>
      <c r="J165" s="4">
        <f t="shared" si="14"/>
        <v>8.0592737299004888E-2</v>
      </c>
    </row>
    <row r="166" spans="2:10" x14ac:dyDescent="0.5">
      <c r="B166" s="28">
        <v>45166</v>
      </c>
      <c r="C166" s="4">
        <v>83.64</v>
      </c>
      <c r="D166" s="7">
        <f t="shared" si="15"/>
        <v>82.337142857142865</v>
      </c>
      <c r="E166" s="7">
        <f t="shared" si="16"/>
        <v>1.8626356134712529</v>
      </c>
      <c r="F166" s="7">
        <f t="shared" si="12"/>
        <v>85.689886961391124</v>
      </c>
      <c r="G166" s="7">
        <f t="shared" si="13"/>
        <v>78.984398752894606</v>
      </c>
      <c r="I166" s="32">
        <f t="shared" si="17"/>
        <v>0.69429713427969142</v>
      </c>
      <c r="J166" s="4">
        <f t="shared" si="14"/>
        <v>8.1439408459080487E-2</v>
      </c>
    </row>
    <row r="167" spans="2:10" x14ac:dyDescent="0.5">
      <c r="B167" s="28">
        <v>45167</v>
      </c>
      <c r="C167" s="4">
        <v>84.96</v>
      </c>
      <c r="D167" s="7">
        <f t="shared" si="15"/>
        <v>82.491904761904763</v>
      </c>
      <c r="E167" s="7">
        <f t="shared" si="16"/>
        <v>1.9412795240449507</v>
      </c>
      <c r="F167" s="7">
        <f t="shared" si="12"/>
        <v>85.98620790518568</v>
      </c>
      <c r="G167" s="7">
        <f t="shared" si="13"/>
        <v>78.997601618623847</v>
      </c>
      <c r="I167" s="32">
        <f t="shared" si="17"/>
        <v>0.85315986291015589</v>
      </c>
      <c r="J167" s="4">
        <f t="shared" si="14"/>
        <v>8.4718692176316571E-2</v>
      </c>
    </row>
    <row r="168" spans="2:10" x14ac:dyDescent="0.5">
      <c r="B168" s="28">
        <v>45168</v>
      </c>
      <c r="C168" s="4">
        <v>85.1</v>
      </c>
      <c r="D168" s="7">
        <f t="shared" si="15"/>
        <v>82.641428571428577</v>
      </c>
      <c r="E168" s="7">
        <f t="shared" si="16"/>
        <v>2.0176850242649018</v>
      </c>
      <c r="F168" s="7">
        <f t="shared" si="12"/>
        <v>86.273261615105397</v>
      </c>
      <c r="G168" s="7">
        <f t="shared" si="13"/>
        <v>79.009595527751756</v>
      </c>
      <c r="I168" s="32">
        <f t="shared" si="17"/>
        <v>0.83847528217904965</v>
      </c>
      <c r="J168" s="4">
        <f t="shared" si="14"/>
        <v>8.7893762401209163E-2</v>
      </c>
    </row>
    <row r="169" spans="2:10" x14ac:dyDescent="0.5">
      <c r="B169" s="28">
        <v>45169</v>
      </c>
      <c r="C169" s="4">
        <v>87.34</v>
      </c>
      <c r="D169" s="7">
        <f t="shared" si="15"/>
        <v>82.927619047619046</v>
      </c>
      <c r="E169" s="7">
        <f t="shared" si="16"/>
        <v>2.2367138948956007</v>
      </c>
      <c r="F169" s="7">
        <f t="shared" si="12"/>
        <v>86.953704058431128</v>
      </c>
      <c r="G169" s="7">
        <f t="shared" si="13"/>
        <v>78.901534036806964</v>
      </c>
      <c r="I169" s="32">
        <f t="shared" si="17"/>
        <v>1.0479741411981458</v>
      </c>
      <c r="J169" s="4">
        <f t="shared" si="14"/>
        <v>9.7098772569370564E-2</v>
      </c>
    </row>
    <row r="170" spans="2:10" x14ac:dyDescent="0.5">
      <c r="B170" s="28">
        <v>45170</v>
      </c>
      <c r="C170" s="4">
        <v>86.44</v>
      </c>
      <c r="D170" s="7">
        <f t="shared" si="15"/>
        <v>82.951904761904757</v>
      </c>
      <c r="E170" s="7">
        <f t="shared" si="16"/>
        <v>2.2734106955137228</v>
      </c>
      <c r="F170" s="7">
        <f t="shared" si="12"/>
        <v>87.044044013829463</v>
      </c>
      <c r="G170" s="7">
        <f t="shared" si="13"/>
        <v>78.859765509980051</v>
      </c>
      <c r="I170" s="32">
        <f t="shared" si="17"/>
        <v>0.92619459204065968</v>
      </c>
      <c r="J170" s="4">
        <f t="shared" si="14"/>
        <v>9.8662936400804646E-2</v>
      </c>
    </row>
    <row r="171" spans="2:10" x14ac:dyDescent="0.5">
      <c r="B171" s="28">
        <v>45174</v>
      </c>
      <c r="C171" s="4">
        <v>88.77</v>
      </c>
      <c r="D171" s="7">
        <f t="shared" si="15"/>
        <v>83.077142857142846</v>
      </c>
      <c r="E171" s="7">
        <f t="shared" si="16"/>
        <v>2.5171891920496212</v>
      </c>
      <c r="F171" s="7">
        <f t="shared" si="12"/>
        <v>87.608083402832165</v>
      </c>
      <c r="G171" s="7">
        <f t="shared" si="13"/>
        <v>78.546202311453527</v>
      </c>
      <c r="I171" s="32">
        <f t="shared" si="17"/>
        <v>1.128220243175919</v>
      </c>
      <c r="J171" s="4">
        <f t="shared" si="14"/>
        <v>0.10907790975625145</v>
      </c>
    </row>
    <row r="172" spans="2:10" x14ac:dyDescent="0.5">
      <c r="B172" s="28">
        <v>45175</v>
      </c>
      <c r="C172" s="4">
        <v>87.06</v>
      </c>
      <c r="D172" s="7">
        <f t="shared" si="15"/>
        <v>83.114761904761892</v>
      </c>
      <c r="E172" s="7">
        <f t="shared" si="16"/>
        <v>2.572585506931925</v>
      </c>
      <c r="F172" s="7">
        <f t="shared" si="12"/>
        <v>87.745415817239362</v>
      </c>
      <c r="G172" s="7">
        <f t="shared" si="13"/>
        <v>78.484107992284422</v>
      </c>
      <c r="I172" s="32">
        <f t="shared" si="17"/>
        <v>0.92599146576334701</v>
      </c>
      <c r="J172" s="4">
        <f t="shared" si="14"/>
        <v>0.11142795350321917</v>
      </c>
    </row>
    <row r="173" spans="2:10" x14ac:dyDescent="0.5">
      <c r="B173" s="28">
        <v>45176</v>
      </c>
      <c r="C173" s="4">
        <v>87.12</v>
      </c>
      <c r="D173" s="7">
        <f t="shared" si="15"/>
        <v>83.335714285714275</v>
      </c>
      <c r="E173" s="7">
        <f t="shared" si="16"/>
        <v>2.7108828293169949</v>
      </c>
      <c r="F173" s="7">
        <f t="shared" si="12"/>
        <v>88.215303378484862</v>
      </c>
      <c r="G173" s="7">
        <f t="shared" si="13"/>
        <v>78.456125192943688</v>
      </c>
      <c r="I173" s="32">
        <f t="shared" si="17"/>
        <v>0.88776684289793817</v>
      </c>
      <c r="J173" s="4">
        <f t="shared" si="14"/>
        <v>0.11710679231814215</v>
      </c>
    </row>
    <row r="174" spans="2:10" x14ac:dyDescent="0.5">
      <c r="B174" s="28">
        <v>45177</v>
      </c>
      <c r="C174" s="4">
        <v>87.86</v>
      </c>
      <c r="D174" s="7">
        <f t="shared" si="15"/>
        <v>83.629047619047583</v>
      </c>
      <c r="E174" s="7">
        <f t="shared" si="16"/>
        <v>2.8545085474769643</v>
      </c>
      <c r="F174" s="7">
        <f t="shared" si="12"/>
        <v>88.767163004506116</v>
      </c>
      <c r="G174" s="7">
        <f t="shared" si="13"/>
        <v>78.490932233589049</v>
      </c>
      <c r="I174" s="32">
        <f t="shared" si="17"/>
        <v>0.91172220391609982</v>
      </c>
      <c r="J174" s="4">
        <f t="shared" si="14"/>
        <v>0.12287872531716509</v>
      </c>
    </row>
    <row r="175" spans="2:10" x14ac:dyDescent="0.5">
      <c r="B175" s="28">
        <v>45180</v>
      </c>
      <c r="C175" s="4">
        <v>88.6</v>
      </c>
      <c r="D175" s="7">
        <f t="shared" si="15"/>
        <v>83.962380952380926</v>
      </c>
      <c r="E175" s="7">
        <f t="shared" si="16"/>
        <v>3.010185882569222</v>
      </c>
      <c r="F175" s="7">
        <f t="shared" si="12"/>
        <v>89.380715541005529</v>
      </c>
      <c r="G175" s="7">
        <f t="shared" si="13"/>
        <v>78.544046363756323</v>
      </c>
      <c r="I175" s="32">
        <f t="shared" si="17"/>
        <v>0.9279561341002649</v>
      </c>
      <c r="J175" s="4">
        <f t="shared" si="14"/>
        <v>0.1290657679585718</v>
      </c>
    </row>
    <row r="176" spans="2:10" x14ac:dyDescent="0.5">
      <c r="B176" s="28">
        <v>45181</v>
      </c>
      <c r="C176" s="4">
        <v>90.16</v>
      </c>
      <c r="D176" s="7">
        <f t="shared" si="15"/>
        <v>84.379047619047597</v>
      </c>
      <c r="E176" s="7">
        <f t="shared" si="16"/>
        <v>3.2363125695178216</v>
      </c>
      <c r="F176" s="7">
        <f t="shared" si="12"/>
        <v>90.20441024417967</v>
      </c>
      <c r="G176" s="7">
        <f t="shared" si="13"/>
        <v>78.553684993915525</v>
      </c>
      <c r="I176" s="32">
        <f t="shared" si="17"/>
        <v>0.99618819916994727</v>
      </c>
      <c r="J176" s="4">
        <f t="shared" si="14"/>
        <v>0.13807604587888389</v>
      </c>
    </row>
    <row r="177" spans="2:10" x14ac:dyDescent="0.5">
      <c r="B177" s="28">
        <v>45182</v>
      </c>
      <c r="C177" s="4">
        <v>90.6</v>
      </c>
      <c r="D177" s="7">
        <f t="shared" si="15"/>
        <v>84.790476190476184</v>
      </c>
      <c r="E177" s="7">
        <f t="shared" si="16"/>
        <v>3.4551996703381342</v>
      </c>
      <c r="F177" s="7">
        <f t="shared" si="12"/>
        <v>91.00983559708483</v>
      </c>
      <c r="G177" s="7">
        <f t="shared" si="13"/>
        <v>78.571116783867538</v>
      </c>
      <c r="I177" s="32">
        <f t="shared" si="17"/>
        <v>0.96705162298151259</v>
      </c>
      <c r="J177" s="4">
        <f t="shared" si="14"/>
        <v>0.14669948055574702</v>
      </c>
    </row>
    <row r="178" spans="2:10" x14ac:dyDescent="0.5">
      <c r="B178" s="28">
        <v>45183</v>
      </c>
      <c r="C178" s="4">
        <v>91.17</v>
      </c>
      <c r="D178" s="7">
        <f t="shared" si="15"/>
        <v>85.297619047619051</v>
      </c>
      <c r="E178" s="7">
        <f t="shared" si="16"/>
        <v>3.5765093383939379</v>
      </c>
      <c r="F178" s="7">
        <f t="shared" si="12"/>
        <v>91.735335856728142</v>
      </c>
      <c r="G178" s="7">
        <f t="shared" si="13"/>
        <v>78.85990223850996</v>
      </c>
      <c r="I178" s="32">
        <f t="shared" si="17"/>
        <v>0.95609189767960789</v>
      </c>
      <c r="J178" s="4">
        <f t="shared" si="14"/>
        <v>0.15094716314449785</v>
      </c>
    </row>
    <row r="179" spans="2:10" x14ac:dyDescent="0.5">
      <c r="B179" s="28">
        <v>45184</v>
      </c>
      <c r="C179" s="4">
        <v>91.78</v>
      </c>
      <c r="D179" s="7">
        <f t="shared" si="15"/>
        <v>85.846190476190458</v>
      </c>
      <c r="E179" s="7">
        <f t="shared" si="16"/>
        <v>3.6479617270339832</v>
      </c>
      <c r="F179" s="7">
        <f t="shared" si="12"/>
        <v>92.412521584851632</v>
      </c>
      <c r="G179" s="7">
        <f t="shared" si="13"/>
        <v>79.279859367529284</v>
      </c>
      <c r="I179" s="32">
        <f t="shared" si="17"/>
        <v>0.95183599681583853</v>
      </c>
      <c r="J179" s="4">
        <f t="shared" si="14"/>
        <v>0.15297897489073448</v>
      </c>
    </row>
    <row r="180" spans="2:10" x14ac:dyDescent="0.5">
      <c r="B180" s="28">
        <v>45187</v>
      </c>
      <c r="C180" s="4">
        <v>92.06</v>
      </c>
      <c r="D180" s="7">
        <f t="shared" si="15"/>
        <v>86.458571428571418</v>
      </c>
      <c r="E180" s="7">
        <f t="shared" si="16"/>
        <v>3.5546930749563819</v>
      </c>
      <c r="F180" s="7">
        <f t="shared" si="12"/>
        <v>92.857018963492905</v>
      </c>
      <c r="G180" s="7">
        <f t="shared" si="13"/>
        <v>80.06012389364993</v>
      </c>
      <c r="I180" s="32">
        <f t="shared" si="17"/>
        <v>0.93771778551414797</v>
      </c>
      <c r="J180" s="4">
        <f t="shared" si="14"/>
        <v>0.14801187272004898</v>
      </c>
    </row>
    <row r="181" spans="2:10" x14ac:dyDescent="0.5">
      <c r="B181" s="28">
        <v>45188</v>
      </c>
      <c r="C181" s="4">
        <v>91.66</v>
      </c>
      <c r="D181" s="7">
        <f t="shared" si="15"/>
        <v>86.958571428571418</v>
      </c>
      <c r="E181" s="7">
        <f t="shared" si="16"/>
        <v>3.5103194807798985</v>
      </c>
      <c r="F181" s="7">
        <f t="shared" si="12"/>
        <v>93.277146493975238</v>
      </c>
      <c r="G181" s="7">
        <f t="shared" si="13"/>
        <v>80.639996363167597</v>
      </c>
      <c r="I181" s="32">
        <f t="shared" si="17"/>
        <v>0.87203234295421883</v>
      </c>
      <c r="J181" s="4">
        <f t="shared" si="14"/>
        <v>0.14532380101469253</v>
      </c>
    </row>
    <row r="182" spans="2:10" x14ac:dyDescent="0.5">
      <c r="B182" s="28">
        <v>45189</v>
      </c>
      <c r="C182" s="4">
        <v>92.02</v>
      </c>
      <c r="D182" s="7">
        <f t="shared" si="15"/>
        <v>87.457142857142856</v>
      </c>
      <c r="E182" s="7">
        <f t="shared" si="16"/>
        <v>3.4466812194590064</v>
      </c>
      <c r="F182" s="7">
        <f t="shared" si="12"/>
        <v>93.661169052169072</v>
      </c>
      <c r="G182" s="7">
        <f t="shared" si="13"/>
        <v>81.253116662116639</v>
      </c>
      <c r="I182" s="32">
        <f t="shared" si="17"/>
        <v>0.86773354910358014</v>
      </c>
      <c r="J182" s="4">
        <f t="shared" si="14"/>
        <v>0.14187580321850218</v>
      </c>
    </row>
    <row r="183" spans="2:10" x14ac:dyDescent="0.5">
      <c r="B183" s="28">
        <v>45190</v>
      </c>
      <c r="C183" s="4">
        <v>90.41</v>
      </c>
      <c r="D183" s="7">
        <f t="shared" si="15"/>
        <v>87.88</v>
      </c>
      <c r="E183" s="7">
        <f t="shared" si="16"/>
        <v>3.220447173918553</v>
      </c>
      <c r="F183" s="7">
        <f t="shared" si="12"/>
        <v>93.676804913053388</v>
      </c>
      <c r="G183" s="7">
        <f t="shared" si="13"/>
        <v>82.083195086946603</v>
      </c>
      <c r="I183" s="32">
        <f t="shared" si="17"/>
        <v>0.71822366268553239</v>
      </c>
      <c r="J183" s="4">
        <f t="shared" si="14"/>
        <v>0.13192546456653148</v>
      </c>
    </row>
    <row r="184" spans="2:10" x14ac:dyDescent="0.5">
      <c r="B184" s="28">
        <v>45191</v>
      </c>
      <c r="C184" s="4">
        <v>90.81</v>
      </c>
      <c r="D184" s="7">
        <f t="shared" si="15"/>
        <v>88.249047619047616</v>
      </c>
      <c r="E184" s="7">
        <f t="shared" si="16"/>
        <v>3.0815416673507832</v>
      </c>
      <c r="F184" s="7">
        <f t="shared" si="12"/>
        <v>93.795822620279026</v>
      </c>
      <c r="G184" s="7">
        <f t="shared" si="13"/>
        <v>82.702272617816206</v>
      </c>
      <c r="I184" s="32">
        <f t="shared" si="17"/>
        <v>0.73085057356606709</v>
      </c>
      <c r="J184" s="4">
        <f t="shared" si="14"/>
        <v>0.12570730565106286</v>
      </c>
    </row>
    <row r="185" spans="2:10" x14ac:dyDescent="0.5">
      <c r="B185" s="28">
        <v>45194</v>
      </c>
      <c r="C185" s="4">
        <v>92.48</v>
      </c>
      <c r="D185" s="7">
        <f t="shared" si="15"/>
        <v>88.723333333333329</v>
      </c>
      <c r="E185" s="7">
        <f t="shared" si="16"/>
        <v>2.917816535242292</v>
      </c>
      <c r="F185" s="7">
        <f t="shared" si="12"/>
        <v>93.975403096769455</v>
      </c>
      <c r="G185" s="7">
        <f t="shared" si="13"/>
        <v>83.471263569897204</v>
      </c>
      <c r="I185" s="32">
        <f t="shared" si="17"/>
        <v>0.85763678281844691</v>
      </c>
      <c r="J185" s="4">
        <f t="shared" si="14"/>
        <v>0.11839207491684546</v>
      </c>
    </row>
    <row r="186" spans="2:10" x14ac:dyDescent="0.5">
      <c r="B186" s="28">
        <v>45195</v>
      </c>
      <c r="C186" s="4">
        <v>89.88</v>
      </c>
      <c r="D186" s="7">
        <f t="shared" si="15"/>
        <v>89.043809523809529</v>
      </c>
      <c r="E186" s="7">
        <f t="shared" si="16"/>
        <v>2.6305141630306359</v>
      </c>
      <c r="F186" s="7">
        <f t="shared" si="12"/>
        <v>93.77873501726468</v>
      </c>
      <c r="G186" s="7">
        <f t="shared" si="13"/>
        <v>84.308884030354378</v>
      </c>
      <c r="I186" s="32">
        <f t="shared" si="17"/>
        <v>0.58830027815076402</v>
      </c>
      <c r="J186" s="4">
        <f t="shared" si="14"/>
        <v>0.10635046992658313</v>
      </c>
    </row>
    <row r="187" spans="2:10" x14ac:dyDescent="0.5">
      <c r="B187" s="28">
        <v>45196</v>
      </c>
      <c r="C187" s="4">
        <v>89.55</v>
      </c>
      <c r="D187" s="7">
        <f t="shared" si="15"/>
        <v>89.325238095238106</v>
      </c>
      <c r="E187" s="7">
        <f t="shared" si="16"/>
        <v>2.3214642341583027</v>
      </c>
      <c r="F187" s="7">
        <f t="shared" si="12"/>
        <v>93.503873716723049</v>
      </c>
      <c r="G187" s="7">
        <f t="shared" si="13"/>
        <v>85.146602473753163</v>
      </c>
      <c r="I187" s="32">
        <f t="shared" si="17"/>
        <v>0.52689417373535175</v>
      </c>
      <c r="J187" s="4">
        <f t="shared" si="14"/>
        <v>9.356002201818267E-2</v>
      </c>
    </row>
    <row r="188" spans="2:10" x14ac:dyDescent="0.5">
      <c r="B188" s="28">
        <v>45197</v>
      </c>
      <c r="C188" s="4">
        <v>91.1</v>
      </c>
      <c r="D188" s="7">
        <f t="shared" si="15"/>
        <v>89.617619047619044</v>
      </c>
      <c r="E188" s="7">
        <f t="shared" si="16"/>
        <v>2.1223004140835124</v>
      </c>
      <c r="F188" s="7">
        <f t="shared" si="12"/>
        <v>93.437759792969374</v>
      </c>
      <c r="G188" s="7">
        <f t="shared" si="13"/>
        <v>85.797478302268715</v>
      </c>
      <c r="I188" s="32">
        <f t="shared" si="17"/>
        <v>0.69402177186602676</v>
      </c>
      <c r="J188" s="4">
        <f t="shared" si="14"/>
        <v>8.5254234288917374E-2</v>
      </c>
    </row>
    <row r="189" spans="2:10" x14ac:dyDescent="0.5">
      <c r="B189" s="28">
        <v>45198</v>
      </c>
      <c r="C189" s="4">
        <v>89.76</v>
      </c>
      <c r="D189" s="7">
        <f t="shared" si="15"/>
        <v>89.839523809523811</v>
      </c>
      <c r="E189" s="7">
        <f t="shared" si="16"/>
        <v>1.8528423467485733</v>
      </c>
      <c r="F189" s="7">
        <f t="shared" si="12"/>
        <v>93.174640033671238</v>
      </c>
      <c r="G189" s="7">
        <f t="shared" si="13"/>
        <v>86.504407585376384</v>
      </c>
      <c r="I189" s="32">
        <f t="shared" si="17"/>
        <v>0.48807780536281981</v>
      </c>
      <c r="J189" s="4">
        <f t="shared" si="14"/>
        <v>7.4246079736987075E-2</v>
      </c>
    </row>
    <row r="190" spans="2:10" x14ac:dyDescent="0.5">
      <c r="B190" s="28">
        <v>45201</v>
      </c>
      <c r="C190" s="4">
        <v>89.6</v>
      </c>
      <c r="D190" s="7">
        <f t="shared" si="15"/>
        <v>89.94714285714285</v>
      </c>
      <c r="E190" s="7">
        <f t="shared" si="16"/>
        <v>1.7639023296575775</v>
      </c>
      <c r="F190" s="7">
        <f t="shared" si="12"/>
        <v>93.122167050526485</v>
      </c>
      <c r="G190" s="7">
        <f t="shared" si="13"/>
        <v>86.772118663759215</v>
      </c>
      <c r="I190" s="32">
        <f t="shared" si="17"/>
        <v>0.44533225008706079</v>
      </c>
      <c r="J190" s="4">
        <f t="shared" si="14"/>
        <v>7.0597555242556564E-2</v>
      </c>
    </row>
    <row r="191" spans="2:10" x14ac:dyDescent="0.5">
      <c r="B191" s="28">
        <v>45202</v>
      </c>
      <c r="C191" s="4">
        <v>86.56</v>
      </c>
      <c r="D191" s="7">
        <f t="shared" si="15"/>
        <v>89.952857142857127</v>
      </c>
      <c r="E191" s="7">
        <f t="shared" si="16"/>
        <v>1.7521276861494504</v>
      </c>
      <c r="F191" s="7">
        <f t="shared" si="12"/>
        <v>93.106686977926131</v>
      </c>
      <c r="G191" s="7">
        <f t="shared" si="13"/>
        <v>86.799027307788123</v>
      </c>
      <c r="I191" s="32">
        <f t="shared" si="17"/>
        <v>-3.7894769262795475E-2</v>
      </c>
      <c r="J191" s="4">
        <f t="shared" si="14"/>
        <v>7.0121837932513961E-2</v>
      </c>
    </row>
    <row r="192" spans="2:10" x14ac:dyDescent="0.5">
      <c r="B192" s="28">
        <v>45203</v>
      </c>
      <c r="C192" s="4">
        <v>87.97</v>
      </c>
      <c r="D192" s="7">
        <f t="shared" si="15"/>
        <v>89.914761904761875</v>
      </c>
      <c r="E192" s="7">
        <f t="shared" si="16"/>
        <v>1.7874720111028841</v>
      </c>
      <c r="F192" s="7">
        <f t="shared" si="12"/>
        <v>93.132211524747063</v>
      </c>
      <c r="G192" s="7">
        <f t="shared" si="13"/>
        <v>86.697312284776686</v>
      </c>
      <c r="I192" s="32">
        <f t="shared" si="17"/>
        <v>0.19777896556919072</v>
      </c>
      <c r="J192" s="4">
        <f t="shared" si="14"/>
        <v>7.1566660508830038E-2</v>
      </c>
    </row>
    <row r="193" spans="2:10" x14ac:dyDescent="0.5">
      <c r="B193" s="28">
        <v>45204</v>
      </c>
      <c r="C193" s="4">
        <v>88.58</v>
      </c>
      <c r="D193" s="7">
        <f t="shared" si="15"/>
        <v>89.987142857142828</v>
      </c>
      <c r="E193" s="7">
        <f t="shared" si="16"/>
        <v>1.6944472339295278</v>
      </c>
      <c r="F193" s="7">
        <f t="shared" si="12"/>
        <v>93.037147878215976</v>
      </c>
      <c r="G193" s="7">
        <f t="shared" si="13"/>
        <v>86.937137836069681</v>
      </c>
      <c r="I193" s="32">
        <f t="shared" si="17"/>
        <v>0.26932122284708154</v>
      </c>
      <c r="J193" s="4">
        <f t="shared" si="14"/>
        <v>6.7787573296223397E-2</v>
      </c>
    </row>
    <row r="194" spans="2:10" x14ac:dyDescent="0.5">
      <c r="B194" s="28">
        <v>45205</v>
      </c>
      <c r="C194" s="4">
        <v>90.57</v>
      </c>
      <c r="D194" s="7">
        <f t="shared" si="15"/>
        <v>90.151428571428539</v>
      </c>
      <c r="E194" s="7">
        <f t="shared" si="16"/>
        <v>1.5648555387456242</v>
      </c>
      <c r="F194" s="7">
        <f t="shared" si="12"/>
        <v>92.96816854117067</v>
      </c>
      <c r="G194" s="7">
        <f t="shared" si="13"/>
        <v>87.334688601686409</v>
      </c>
      <c r="I194" s="32">
        <f t="shared" si="17"/>
        <v>0.57430068679889068</v>
      </c>
      <c r="J194" s="4">
        <f t="shared" si="14"/>
        <v>6.2489081190995846E-2</v>
      </c>
    </row>
    <row r="195" spans="2:10" x14ac:dyDescent="0.5">
      <c r="B195" s="28">
        <v>45208</v>
      </c>
      <c r="C195" s="4">
        <v>89.18</v>
      </c>
      <c r="D195" s="7">
        <f t="shared" si="15"/>
        <v>90.214285714285708</v>
      </c>
      <c r="E195" s="7">
        <f t="shared" si="16"/>
        <v>1.4930759238182478</v>
      </c>
      <c r="F195" s="7">
        <f t="shared" si="12"/>
        <v>92.901822377158553</v>
      </c>
      <c r="G195" s="7">
        <f t="shared" si="13"/>
        <v>87.526749051412864</v>
      </c>
      <c r="I195" s="32">
        <f t="shared" si="17"/>
        <v>0.30757737585985134</v>
      </c>
      <c r="J195" s="4">
        <f t="shared" si="14"/>
        <v>5.9581177007473986E-2</v>
      </c>
    </row>
    <row r="196" spans="2:10" x14ac:dyDescent="0.5">
      <c r="B196" s="28">
        <v>45209</v>
      </c>
      <c r="C196" s="4">
        <v>89.79</v>
      </c>
      <c r="D196" s="7">
        <f t="shared" si="15"/>
        <v>90.270952380952366</v>
      </c>
      <c r="E196" s="7">
        <f t="shared" si="16"/>
        <v>1.4507270755104305</v>
      </c>
      <c r="F196" s="7">
        <f t="shared" si="12"/>
        <v>92.882261116871135</v>
      </c>
      <c r="G196" s="7">
        <f t="shared" si="13"/>
        <v>87.659643645033597</v>
      </c>
      <c r="I196" s="32">
        <f t="shared" si="17"/>
        <v>0.4079097055172336</v>
      </c>
      <c r="J196" s="4">
        <f t="shared" si="14"/>
        <v>5.7854906080945886E-2</v>
      </c>
    </row>
    <row r="197" spans="2:10" x14ac:dyDescent="0.5">
      <c r="B197" s="28">
        <v>45210</v>
      </c>
      <c r="C197" s="4">
        <v>89.29</v>
      </c>
      <c r="D197" s="7">
        <f t="shared" si="15"/>
        <v>90.229523809523798</v>
      </c>
      <c r="E197" s="7">
        <f t="shared" si="16"/>
        <v>1.4663917491259832</v>
      </c>
      <c r="F197" s="7">
        <f t="shared" si="12"/>
        <v>92.869028957950562</v>
      </c>
      <c r="G197" s="7">
        <f t="shared" si="13"/>
        <v>87.590018661097034</v>
      </c>
      <c r="I197" s="32">
        <f t="shared" si="17"/>
        <v>0.32202652453930997</v>
      </c>
      <c r="J197" s="4">
        <f t="shared" si="14"/>
        <v>5.8506463006472435E-2</v>
      </c>
    </row>
    <row r="198" spans="2:10" x14ac:dyDescent="0.5">
      <c r="B198" s="28">
        <v>45211</v>
      </c>
      <c r="C198" s="4">
        <v>87.95</v>
      </c>
      <c r="D198" s="7">
        <f t="shared" si="15"/>
        <v>90.10333333333331</v>
      </c>
      <c r="E198" s="7">
        <f t="shared" si="16"/>
        <v>1.5448408763796131</v>
      </c>
      <c r="F198" s="7">
        <f t="shared" si="12"/>
        <v>92.884046910816608</v>
      </c>
      <c r="G198" s="7">
        <f t="shared" si="13"/>
        <v>87.322619755850013</v>
      </c>
      <c r="I198" s="32">
        <f t="shared" si="17"/>
        <v>0.11280921725095544</v>
      </c>
      <c r="J198" s="4">
        <f t="shared" si="14"/>
        <v>6.1722768173207751E-2</v>
      </c>
    </row>
    <row r="199" spans="2:10" x14ac:dyDescent="0.5">
      <c r="B199" s="28">
        <v>45212</v>
      </c>
      <c r="C199" s="4">
        <v>87.56</v>
      </c>
      <c r="D199" s="7">
        <f t="shared" si="15"/>
        <v>89.931428571428555</v>
      </c>
      <c r="E199" s="7">
        <f t="shared" si="16"/>
        <v>1.6192723233424493</v>
      </c>
      <c r="F199" s="7">
        <f t="shared" si="12"/>
        <v>92.846118753444969</v>
      </c>
      <c r="G199" s="7">
        <f t="shared" si="13"/>
        <v>87.01673838941214</v>
      </c>
      <c r="I199" s="32">
        <f t="shared" si="17"/>
        <v>9.3193714711048287E-2</v>
      </c>
      <c r="J199" s="4">
        <f t="shared" si="14"/>
        <v>6.4820279813556064E-2</v>
      </c>
    </row>
    <row r="200" spans="2:10" x14ac:dyDescent="0.5">
      <c r="B200" s="28">
        <v>45215</v>
      </c>
      <c r="C200" s="4">
        <v>87.25</v>
      </c>
      <c r="D200" s="7">
        <f t="shared" si="15"/>
        <v>89.71571428571427</v>
      </c>
      <c r="E200" s="7">
        <f t="shared" si="16"/>
        <v>1.6618741571748781</v>
      </c>
      <c r="F200" s="7">
        <f t="shared" si="12"/>
        <v>92.707087768629052</v>
      </c>
      <c r="G200" s="7">
        <f t="shared" si="13"/>
        <v>86.724340802799489</v>
      </c>
      <c r="I200" s="32">
        <f t="shared" si="17"/>
        <v>8.7862515363396065E-2</v>
      </c>
      <c r="J200" s="4">
        <f t="shared" si="14"/>
        <v>6.6685608128544044E-2</v>
      </c>
    </row>
    <row r="201" spans="2:10" x14ac:dyDescent="0.5">
      <c r="B201" s="28">
        <v>45216</v>
      </c>
      <c r="C201" s="4">
        <v>88.11</v>
      </c>
      <c r="D201" s="7">
        <f t="shared" si="15"/>
        <v>89.527619047619027</v>
      </c>
      <c r="E201" s="7">
        <f t="shared" si="16"/>
        <v>1.6058670703451901</v>
      </c>
      <c r="F201" s="7">
        <f t="shared" si="12"/>
        <v>92.418179774240372</v>
      </c>
      <c r="G201" s="7">
        <f t="shared" si="13"/>
        <v>86.637058320997681</v>
      </c>
      <c r="I201" s="32">
        <f t="shared" si="17"/>
        <v>0.254784766401358</v>
      </c>
      <c r="J201" s="4">
        <f t="shared" si="14"/>
        <v>6.4573608845419628E-2</v>
      </c>
    </row>
    <row r="202" spans="2:10" x14ac:dyDescent="0.5">
      <c r="B202" s="28">
        <v>45217</v>
      </c>
      <c r="C202" s="4">
        <v>87.25</v>
      </c>
      <c r="D202" s="7">
        <f t="shared" si="15"/>
        <v>89.317619047619047</v>
      </c>
      <c r="E202" s="7">
        <f t="shared" si="16"/>
        <v>1.6014147019491998</v>
      </c>
      <c r="F202" s="7">
        <f t="shared" si="12"/>
        <v>92.200165511127608</v>
      </c>
      <c r="G202" s="7">
        <f t="shared" si="13"/>
        <v>86.435072584110486</v>
      </c>
      <c r="I202" s="32">
        <f t="shared" si="17"/>
        <v>0.14135546923632331</v>
      </c>
      <c r="J202" s="4">
        <f t="shared" si="14"/>
        <v>6.454597635370804E-2</v>
      </c>
    </row>
    <row r="203" spans="2:10" x14ac:dyDescent="0.5">
      <c r="B203" s="28">
        <v>45218</v>
      </c>
      <c r="C203" s="4">
        <v>83.38</v>
      </c>
      <c r="D203" s="7">
        <f t="shared" si="15"/>
        <v>88.906190476190488</v>
      </c>
      <c r="E203" s="7">
        <f t="shared" si="16"/>
        <v>1.9453572324652257</v>
      </c>
      <c r="F203" s="7">
        <f t="shared" si="12"/>
        <v>92.407833494627894</v>
      </c>
      <c r="G203" s="7">
        <f t="shared" si="13"/>
        <v>85.404547457753083</v>
      </c>
      <c r="I203" s="32">
        <f t="shared" si="17"/>
        <v>-0.28908535894337584</v>
      </c>
      <c r="J203" s="4">
        <f t="shared" si="14"/>
        <v>7.8771635578630775E-2</v>
      </c>
    </row>
    <row r="204" spans="2:10" x14ac:dyDescent="0.5">
      <c r="B204" s="28">
        <v>45219</v>
      </c>
      <c r="C204" s="4">
        <v>82.36</v>
      </c>
      <c r="D204" s="7">
        <f t="shared" si="15"/>
        <v>88.522857142857134</v>
      </c>
      <c r="E204" s="7">
        <f t="shared" si="16"/>
        <v>2.37900849695234</v>
      </c>
      <c r="F204" s="7">
        <f t="shared" si="12"/>
        <v>92.805072437371351</v>
      </c>
      <c r="G204" s="7">
        <f t="shared" si="13"/>
        <v>84.240641848342918</v>
      </c>
      <c r="I204" s="32">
        <f t="shared" si="17"/>
        <v>-0.21958749373859568</v>
      </c>
      <c r="J204" s="4">
        <f t="shared" si="14"/>
        <v>9.6748239555883936E-2</v>
      </c>
    </row>
    <row r="205" spans="2:10" x14ac:dyDescent="0.5">
      <c r="B205" s="28">
        <v>45222</v>
      </c>
      <c r="C205" s="4">
        <v>82.82</v>
      </c>
      <c r="D205" s="7">
        <f t="shared" si="15"/>
        <v>88.142380952380947</v>
      </c>
      <c r="E205" s="7">
        <f t="shared" si="16"/>
        <v>2.6214993892082168</v>
      </c>
      <c r="F205" s="7">
        <f t="shared" si="12"/>
        <v>92.86107985295574</v>
      </c>
      <c r="G205" s="7">
        <f t="shared" si="13"/>
        <v>83.423682051806153</v>
      </c>
      <c r="I205" s="32">
        <f t="shared" si="17"/>
        <v>-6.3967002824933866E-2</v>
      </c>
      <c r="J205" s="4">
        <f t="shared" si="14"/>
        <v>0.10706992140645888</v>
      </c>
    </row>
    <row r="206" spans="2:10" x14ac:dyDescent="0.5">
      <c r="B206" s="28">
        <v>45223</v>
      </c>
      <c r="C206" s="4">
        <v>84</v>
      </c>
      <c r="D206" s="7">
        <f t="shared" si="15"/>
        <v>87.738571428571419</v>
      </c>
      <c r="E206" s="7">
        <f t="shared" si="16"/>
        <v>2.5725984640325934</v>
      </c>
      <c r="F206" s="7">
        <f t="shared" si="12"/>
        <v>92.369248663830092</v>
      </c>
      <c r="G206" s="7">
        <f t="shared" si="13"/>
        <v>83.107894193312745</v>
      </c>
      <c r="I206" s="32">
        <f t="shared" si="17"/>
        <v>9.6325630287361297E-2</v>
      </c>
      <c r="J206" s="4">
        <f t="shared" si="14"/>
        <v>0.10555624874810139</v>
      </c>
    </row>
    <row r="207" spans="2:10" x14ac:dyDescent="0.5">
      <c r="B207" s="28">
        <v>45224</v>
      </c>
      <c r="C207" s="4">
        <v>81.400000000000006</v>
      </c>
      <c r="D207" s="7">
        <f t="shared" si="15"/>
        <v>87.334761904761891</v>
      </c>
      <c r="E207" s="7">
        <f t="shared" si="16"/>
        <v>2.8682113224928516</v>
      </c>
      <c r="F207" s="7">
        <f t="shared" si="12"/>
        <v>92.497542285249025</v>
      </c>
      <c r="G207" s="7">
        <f t="shared" si="13"/>
        <v>82.171981524274756</v>
      </c>
      <c r="I207" s="32">
        <f t="shared" si="17"/>
        <v>-7.476412585672583E-2</v>
      </c>
      <c r="J207" s="4">
        <f t="shared" si="14"/>
        <v>0.11822967780268573</v>
      </c>
    </row>
    <row r="208" spans="2:10" x14ac:dyDescent="0.5">
      <c r="B208" s="28">
        <v>45225</v>
      </c>
      <c r="C208" s="4">
        <v>81.02</v>
      </c>
      <c r="D208" s="7">
        <f t="shared" si="15"/>
        <v>86.928571428571431</v>
      </c>
      <c r="E208" s="7">
        <f t="shared" si="16"/>
        <v>3.1307894942239187</v>
      </c>
      <c r="F208" s="7">
        <f t="shared" si="12"/>
        <v>92.563992518174487</v>
      </c>
      <c r="G208" s="7">
        <f t="shared" si="13"/>
        <v>81.293150338968374</v>
      </c>
      <c r="I208" s="32">
        <f t="shared" si="17"/>
        <v>-2.4235131201847598E-2</v>
      </c>
      <c r="J208" s="4">
        <f t="shared" si="14"/>
        <v>0.12965636031954444</v>
      </c>
    </row>
    <row r="209" spans="2:10" x14ac:dyDescent="0.5">
      <c r="B209" s="28">
        <v>45226</v>
      </c>
      <c r="C209" s="4">
        <v>80.349999999999994</v>
      </c>
      <c r="D209" s="7">
        <f t="shared" si="15"/>
        <v>86.416666666666643</v>
      </c>
      <c r="E209" s="7">
        <f t="shared" si="16"/>
        <v>3.2894579087341032</v>
      </c>
      <c r="F209" s="7">
        <f t="shared" si="12"/>
        <v>92.337690902388033</v>
      </c>
      <c r="G209" s="7">
        <f t="shared" si="13"/>
        <v>80.495642430945253</v>
      </c>
      <c r="I209" s="32">
        <f t="shared" si="17"/>
        <v>-1.229875315039259E-2</v>
      </c>
      <c r="J209" s="4">
        <f t="shared" si="14"/>
        <v>0.13703431210927039</v>
      </c>
    </row>
    <row r="210" spans="2:10" x14ac:dyDescent="0.5">
      <c r="B210" s="28">
        <v>45229</v>
      </c>
      <c r="C210" s="4">
        <v>80.16</v>
      </c>
      <c r="D210" s="7">
        <f t="shared" si="15"/>
        <v>85.959523809523802</v>
      </c>
      <c r="E210" s="7">
        <f t="shared" si="16"/>
        <v>3.4640301329383343</v>
      </c>
      <c r="F210" s="7">
        <f t="shared" si="12"/>
        <v>92.194778048812807</v>
      </c>
      <c r="G210" s="7">
        <f t="shared" si="13"/>
        <v>79.724269570234796</v>
      </c>
      <c r="I210" s="32">
        <f t="shared" si="17"/>
        <v>3.4940871137187683E-2</v>
      </c>
      <c r="J210" s="4">
        <f t="shared" si="14"/>
        <v>0.14507419220017076</v>
      </c>
    </row>
    <row r="211" spans="2:10" x14ac:dyDescent="0.5">
      <c r="B211" s="28">
        <v>45230</v>
      </c>
      <c r="C211" s="4">
        <v>77.44</v>
      </c>
      <c r="D211" s="7">
        <f t="shared" si="15"/>
        <v>85.380476190476188</v>
      </c>
      <c r="E211" s="7">
        <f t="shared" si="16"/>
        <v>3.8228137231501065</v>
      </c>
      <c r="F211" s="7">
        <f t="shared" si="12"/>
        <v>92.261540892146385</v>
      </c>
      <c r="G211" s="7">
        <f t="shared" si="13"/>
        <v>78.49941148880599</v>
      </c>
      <c r="I211" s="32">
        <f t="shared" si="17"/>
        <v>-7.6980201083478236E-2</v>
      </c>
      <c r="J211" s="4">
        <f t="shared" si="14"/>
        <v>0.16118590592816934</v>
      </c>
    </row>
    <row r="212" spans="2:10" x14ac:dyDescent="0.5">
      <c r="B212" s="28">
        <v>45231</v>
      </c>
      <c r="C212" s="4">
        <v>83.65</v>
      </c>
      <c r="D212" s="7">
        <f t="shared" si="15"/>
        <v>85.241904761904763</v>
      </c>
      <c r="E212" s="7">
        <f t="shared" si="16"/>
        <v>3.830653493919308</v>
      </c>
      <c r="F212" s="7">
        <f t="shared" si="12"/>
        <v>92.137081050959523</v>
      </c>
      <c r="G212" s="7">
        <f t="shared" si="13"/>
        <v>78.346728472850003</v>
      </c>
      <c r="I212" s="32">
        <f t="shared" si="17"/>
        <v>0.38456388240343403</v>
      </c>
      <c r="J212" s="4">
        <f t="shared" si="14"/>
        <v>0.16177902894859442</v>
      </c>
    </row>
    <row r="213" spans="2:10" x14ac:dyDescent="0.5">
      <c r="B213" s="28">
        <v>45232</v>
      </c>
      <c r="C213" s="4">
        <v>84.12</v>
      </c>
      <c r="D213" s="7">
        <f t="shared" si="15"/>
        <v>85.058571428571426</v>
      </c>
      <c r="E213" s="7">
        <f t="shared" si="16"/>
        <v>3.7854224146246702</v>
      </c>
      <c r="F213" s="7">
        <f t="shared" si="12"/>
        <v>91.872331774895827</v>
      </c>
      <c r="G213" s="7">
        <f t="shared" si="13"/>
        <v>78.244811082247026</v>
      </c>
      <c r="I213" s="32">
        <f t="shared" si="17"/>
        <v>0.43112676548143331</v>
      </c>
      <c r="J213" s="4">
        <f t="shared" si="14"/>
        <v>0.16021337372321864</v>
      </c>
    </row>
    <row r="214" spans="2:10" x14ac:dyDescent="0.5">
      <c r="B214" s="28">
        <v>45233</v>
      </c>
      <c r="C214" s="4">
        <v>85.03</v>
      </c>
      <c r="D214" s="7">
        <f t="shared" si="15"/>
        <v>84.889523809523808</v>
      </c>
      <c r="E214" s="7">
        <f t="shared" si="16"/>
        <v>3.6985719895528293</v>
      </c>
      <c r="F214" s="7">
        <f t="shared" si="12"/>
        <v>91.546953390718897</v>
      </c>
      <c r="G214" s="7">
        <f t="shared" si="13"/>
        <v>78.23209422832872</v>
      </c>
      <c r="I214" s="32">
        <f t="shared" si="17"/>
        <v>0.51055033243408154</v>
      </c>
      <c r="J214" s="4">
        <f t="shared" si="14"/>
        <v>0.1568492620157256</v>
      </c>
    </row>
    <row r="215" spans="2:10" x14ac:dyDescent="0.5">
      <c r="B215" s="28">
        <v>45236</v>
      </c>
      <c r="C215" s="4">
        <v>83.15</v>
      </c>
      <c r="D215" s="7">
        <f t="shared" si="15"/>
        <v>84.536190476190498</v>
      </c>
      <c r="E215" s="7">
        <f t="shared" si="16"/>
        <v>3.4765291257092579</v>
      </c>
      <c r="F215" s="7">
        <f t="shared" ref="F215:F254" si="18">D215+$F$1*E215</f>
        <v>90.793942902467165</v>
      </c>
      <c r="G215" s="7">
        <f t="shared" ref="G215:G254" si="19">D215-$G$1*E215</f>
        <v>78.278438049913831</v>
      </c>
      <c r="I215" s="32">
        <f t="shared" si="17"/>
        <v>0.38924214464207646</v>
      </c>
      <c r="J215" s="4">
        <f t="shared" ref="J215:J278" si="20">(F215-G215)/D215</f>
        <v>0.14804907557406799</v>
      </c>
    </row>
    <row r="216" spans="2:10" x14ac:dyDescent="0.5">
      <c r="B216" s="28">
        <v>45237</v>
      </c>
      <c r="C216" s="4">
        <v>84.35</v>
      </c>
      <c r="D216" s="7">
        <f t="shared" ref="D216:D279" si="21">AVERAGE(C196:C216)</f>
        <v>84.30619047619048</v>
      </c>
      <c r="E216" s="7">
        <f t="shared" ref="E216:E279" si="22">STDEV(C196:C216)</f>
        <v>3.3097121871704762</v>
      </c>
      <c r="F216" s="7">
        <f t="shared" si="18"/>
        <v>90.263672413097339</v>
      </c>
      <c r="G216" s="7">
        <f t="shared" si="19"/>
        <v>78.348708539283621</v>
      </c>
      <c r="I216" s="32">
        <f t="shared" ref="I216:I279" si="23">(C216-G216)/(F216-G216)</f>
        <v>0.50367684906756593</v>
      </c>
      <c r="J216" s="4">
        <f t="shared" si="20"/>
        <v>0.14132964384363578</v>
      </c>
    </row>
    <row r="217" spans="2:10" x14ac:dyDescent="0.5">
      <c r="B217" s="28">
        <v>45238</v>
      </c>
      <c r="C217" s="4">
        <v>84.77</v>
      </c>
      <c r="D217" s="7">
        <f t="shared" si="21"/>
        <v>84.067142857142855</v>
      </c>
      <c r="E217" s="7">
        <f t="shared" si="22"/>
        <v>3.0661606984258731</v>
      </c>
      <c r="F217" s="7">
        <f t="shared" si="18"/>
        <v>89.586232114309425</v>
      </c>
      <c r="G217" s="7">
        <f t="shared" si="19"/>
        <v>78.548053599976285</v>
      </c>
      <c r="I217" s="32">
        <f t="shared" si="23"/>
        <v>0.5636751020056866</v>
      </c>
      <c r="J217" s="4">
        <f t="shared" si="20"/>
        <v>0.13130193484855979</v>
      </c>
    </row>
    <row r="218" spans="2:10" x14ac:dyDescent="0.5">
      <c r="B218" s="28">
        <v>45239</v>
      </c>
      <c r="C218" s="4">
        <v>84.25</v>
      </c>
      <c r="D218" s="7">
        <f t="shared" si="21"/>
        <v>83.82714285714286</v>
      </c>
      <c r="E218" s="7">
        <f t="shared" si="22"/>
        <v>2.8246453633281883</v>
      </c>
      <c r="F218" s="7">
        <f t="shared" si="18"/>
        <v>88.9115045111336</v>
      </c>
      <c r="G218" s="7">
        <f t="shared" si="19"/>
        <v>78.74278120315212</v>
      </c>
      <c r="I218" s="32">
        <f t="shared" si="23"/>
        <v>0.54158409370085203</v>
      </c>
      <c r="J218" s="4">
        <f t="shared" si="20"/>
        <v>0.12130585585280997</v>
      </c>
    </row>
    <row r="219" spans="2:10" x14ac:dyDescent="0.5">
      <c r="B219" s="28">
        <v>45240</v>
      </c>
      <c r="C219" s="4">
        <v>84.96</v>
      </c>
      <c r="D219" s="7">
        <f t="shared" si="21"/>
        <v>83.684761904761899</v>
      </c>
      <c r="E219" s="7">
        <f t="shared" si="22"/>
        <v>2.6779854724169425</v>
      </c>
      <c r="F219" s="7">
        <f t="shared" si="18"/>
        <v>88.505135755112391</v>
      </c>
      <c r="G219" s="7">
        <f t="shared" si="19"/>
        <v>78.864388054411407</v>
      </c>
      <c r="I219" s="32">
        <f t="shared" si="23"/>
        <v>0.6322758498436144</v>
      </c>
      <c r="J219" s="4">
        <f t="shared" si="20"/>
        <v>0.11520314429134319</v>
      </c>
    </row>
    <row r="220" spans="2:10" x14ac:dyDescent="0.5">
      <c r="B220" s="28">
        <v>45243</v>
      </c>
      <c r="C220" s="4">
        <v>85.72</v>
      </c>
      <c r="D220" s="7">
        <f t="shared" si="21"/>
        <v>83.597142857142856</v>
      </c>
      <c r="E220" s="7">
        <f t="shared" si="22"/>
        <v>2.572893590604056</v>
      </c>
      <c r="F220" s="7">
        <f t="shared" si="18"/>
        <v>88.228351320230161</v>
      </c>
      <c r="G220" s="7">
        <f t="shared" si="19"/>
        <v>78.965934394055552</v>
      </c>
      <c r="I220" s="32">
        <f t="shared" si="23"/>
        <v>0.72919041107490778</v>
      </c>
      <c r="J220" s="4">
        <f t="shared" si="20"/>
        <v>0.11079824751909201</v>
      </c>
    </row>
    <row r="221" spans="2:10" x14ac:dyDescent="0.5">
      <c r="B221" s="28">
        <v>45244</v>
      </c>
      <c r="C221" s="4">
        <v>87.68</v>
      </c>
      <c r="D221" s="7">
        <f t="shared" si="21"/>
        <v>83.617619047619044</v>
      </c>
      <c r="E221" s="7">
        <f t="shared" si="22"/>
        <v>2.6049297586727849</v>
      </c>
      <c r="F221" s="7">
        <f t="shared" si="18"/>
        <v>88.306492613230063</v>
      </c>
      <c r="G221" s="7">
        <f t="shared" si="19"/>
        <v>78.928745482008026</v>
      </c>
      <c r="I221" s="32">
        <f t="shared" si="23"/>
        <v>0.9331936973279833</v>
      </c>
      <c r="J221" s="4">
        <f t="shared" si="20"/>
        <v>0.1121503725893169</v>
      </c>
    </row>
    <row r="222" spans="2:10" x14ac:dyDescent="0.5">
      <c r="B222" s="28">
        <v>45245</v>
      </c>
      <c r="C222" s="4">
        <v>86.97</v>
      </c>
      <c r="D222" s="7">
        <f t="shared" si="21"/>
        <v>83.563333333333347</v>
      </c>
      <c r="E222" s="7">
        <f t="shared" si="22"/>
        <v>2.5170246985942231</v>
      </c>
      <c r="F222" s="7">
        <f t="shared" si="18"/>
        <v>88.093977790802953</v>
      </c>
      <c r="G222" s="7">
        <f t="shared" si="19"/>
        <v>79.032688875863741</v>
      </c>
      <c r="I222" s="32">
        <f t="shared" si="23"/>
        <v>0.87595828790428831</v>
      </c>
      <c r="J222" s="4">
        <f t="shared" si="20"/>
        <v>0.10843618311387622</v>
      </c>
    </row>
    <row r="223" spans="2:10" x14ac:dyDescent="0.5">
      <c r="B223" s="28">
        <v>45246</v>
      </c>
      <c r="C223" s="4">
        <v>86.4</v>
      </c>
      <c r="D223" s="7">
        <f t="shared" si="21"/>
        <v>83.522857142857148</v>
      </c>
      <c r="E223" s="7">
        <f t="shared" si="22"/>
        <v>2.4609858651709957</v>
      </c>
      <c r="F223" s="7">
        <f t="shared" si="18"/>
        <v>87.952631700164943</v>
      </c>
      <c r="G223" s="7">
        <f t="shared" si="19"/>
        <v>79.093082585549354</v>
      </c>
      <c r="I223" s="32">
        <f t="shared" si="23"/>
        <v>0.82475048333965861</v>
      </c>
      <c r="J223" s="4">
        <f t="shared" si="20"/>
        <v>0.10607334827473937</v>
      </c>
    </row>
    <row r="224" spans="2:10" x14ac:dyDescent="0.5">
      <c r="B224" s="28">
        <v>45247</v>
      </c>
      <c r="C224" s="4">
        <v>86.84</v>
      </c>
      <c r="D224" s="7">
        <f t="shared" si="21"/>
        <v>83.687619047619052</v>
      </c>
      <c r="E224" s="7">
        <f t="shared" si="22"/>
        <v>2.5645855508481397</v>
      </c>
      <c r="F224" s="7">
        <f t="shared" si="18"/>
        <v>88.303873039145699</v>
      </c>
      <c r="G224" s="7">
        <f t="shared" si="19"/>
        <v>79.071365056092404</v>
      </c>
      <c r="I224" s="32">
        <f t="shared" si="23"/>
        <v>0.84144362053813504</v>
      </c>
      <c r="J224" s="4">
        <f t="shared" si="20"/>
        <v>0.11032107363216906</v>
      </c>
    </row>
    <row r="225" spans="2:10" x14ac:dyDescent="0.5">
      <c r="B225" s="28">
        <v>45250</v>
      </c>
      <c r="C225" s="4">
        <v>88.32</v>
      </c>
      <c r="D225" s="7">
        <f t="shared" si="21"/>
        <v>83.971428571428575</v>
      </c>
      <c r="E225" s="7">
        <f t="shared" si="22"/>
        <v>2.7344730492624834</v>
      </c>
      <c r="F225" s="7">
        <f t="shared" si="18"/>
        <v>88.893480060101041</v>
      </c>
      <c r="G225" s="7">
        <f t="shared" si="19"/>
        <v>79.049377082756109</v>
      </c>
      <c r="I225" s="32">
        <f t="shared" si="23"/>
        <v>0.94174379713206513</v>
      </c>
      <c r="J225" s="4">
        <f t="shared" si="20"/>
        <v>0.11723157679723463</v>
      </c>
    </row>
    <row r="226" spans="2:10" x14ac:dyDescent="0.5">
      <c r="B226" s="28">
        <v>45251</v>
      </c>
      <c r="C226" s="4">
        <v>87.96</v>
      </c>
      <c r="D226" s="7">
        <f t="shared" si="21"/>
        <v>84.216190476190491</v>
      </c>
      <c r="E226" s="7">
        <f t="shared" si="22"/>
        <v>2.8536966835851292</v>
      </c>
      <c r="F226" s="7">
        <f t="shared" si="18"/>
        <v>89.35284450664372</v>
      </c>
      <c r="G226" s="7">
        <f t="shared" si="19"/>
        <v>79.079536445737261</v>
      </c>
      <c r="I226" s="32">
        <f t="shared" si="23"/>
        <v>0.8644210318247938</v>
      </c>
      <c r="J226" s="4">
        <f t="shared" si="20"/>
        <v>0.12198732812321779</v>
      </c>
    </row>
    <row r="227" spans="2:10" x14ac:dyDescent="0.5">
      <c r="B227" s="28">
        <v>45252</v>
      </c>
      <c r="C227" s="4">
        <v>90.2</v>
      </c>
      <c r="D227" s="7">
        <f t="shared" si="21"/>
        <v>84.511428571428567</v>
      </c>
      <c r="E227" s="7">
        <f t="shared" si="22"/>
        <v>3.1368810715650124</v>
      </c>
      <c r="F227" s="7">
        <f t="shared" si="18"/>
        <v>90.157814500245593</v>
      </c>
      <c r="G227" s="7">
        <f t="shared" si="19"/>
        <v>78.865042642611542</v>
      </c>
      <c r="I227" s="32">
        <f t="shared" si="23"/>
        <v>1.0037356195880192</v>
      </c>
      <c r="J227" s="4">
        <f t="shared" si="20"/>
        <v>0.13362419791649205</v>
      </c>
    </row>
    <row r="228" spans="2:10" x14ac:dyDescent="0.5">
      <c r="B228" s="28">
        <v>45254</v>
      </c>
      <c r="C228" s="4">
        <v>91.14</v>
      </c>
      <c r="D228" s="7">
        <f t="shared" si="21"/>
        <v>84.975238095238112</v>
      </c>
      <c r="E228" s="7">
        <f t="shared" si="22"/>
        <v>3.3655603085483699</v>
      </c>
      <c r="F228" s="7">
        <f t="shared" si="18"/>
        <v>91.033246650625173</v>
      </c>
      <c r="G228" s="7">
        <f t="shared" si="19"/>
        <v>78.91722953985105</v>
      </c>
      <c r="I228" s="32">
        <f t="shared" si="23"/>
        <v>1.0088109275844368</v>
      </c>
      <c r="J228" s="4">
        <f t="shared" si="20"/>
        <v>0.14258291453322902</v>
      </c>
    </row>
    <row r="229" spans="2:10" x14ac:dyDescent="0.5">
      <c r="B229" s="28">
        <v>45257</v>
      </c>
      <c r="C229" s="4">
        <v>90.51</v>
      </c>
      <c r="D229" s="7">
        <f t="shared" si="21"/>
        <v>85.427142857142869</v>
      </c>
      <c r="E229" s="7">
        <f t="shared" si="22"/>
        <v>3.4441328993770606</v>
      </c>
      <c r="F229" s="7">
        <f t="shared" si="18"/>
        <v>91.626582076021577</v>
      </c>
      <c r="G229" s="7">
        <f t="shared" si="19"/>
        <v>79.22770363826416</v>
      </c>
      <c r="I229" s="32">
        <f t="shared" si="23"/>
        <v>0.90994491303170411</v>
      </c>
      <c r="J229" s="4">
        <f t="shared" si="20"/>
        <v>0.14513980010418553</v>
      </c>
    </row>
    <row r="230" spans="2:10" x14ac:dyDescent="0.5">
      <c r="B230" s="28">
        <v>45258</v>
      </c>
      <c r="C230" s="4">
        <v>90.63</v>
      </c>
      <c r="D230" s="7">
        <f t="shared" si="21"/>
        <v>85.916666666666671</v>
      </c>
      <c r="E230" s="7">
        <f t="shared" si="22"/>
        <v>3.4168777170588553</v>
      </c>
      <c r="F230" s="7">
        <f t="shared" si="18"/>
        <v>92.067046557372606</v>
      </c>
      <c r="G230" s="7">
        <f t="shared" si="19"/>
        <v>79.766286775960737</v>
      </c>
      <c r="I230" s="32">
        <f t="shared" si="23"/>
        <v>0.883174162985917</v>
      </c>
      <c r="J230" s="4">
        <f t="shared" si="20"/>
        <v>0.14317082189810129</v>
      </c>
    </row>
    <row r="231" spans="2:10" x14ac:dyDescent="0.5">
      <c r="B231" s="28">
        <v>45259</v>
      </c>
      <c r="C231" s="4">
        <v>92.27</v>
      </c>
      <c r="D231" s="7">
        <f t="shared" si="21"/>
        <v>86.493333333333339</v>
      </c>
      <c r="E231" s="7">
        <f t="shared" si="22"/>
        <v>3.4186493434298479</v>
      </c>
      <c r="F231" s="7">
        <f t="shared" si="18"/>
        <v>92.646902151507064</v>
      </c>
      <c r="G231" s="7">
        <f t="shared" si="19"/>
        <v>80.339764515159615</v>
      </c>
      <c r="I231" s="32">
        <f t="shared" si="23"/>
        <v>0.96937532002616611</v>
      </c>
      <c r="J231" s="4">
        <f t="shared" si="20"/>
        <v>0.14229001429413574</v>
      </c>
    </row>
    <row r="232" spans="2:10" x14ac:dyDescent="0.5">
      <c r="B232" s="28">
        <v>45260</v>
      </c>
      <c r="C232" s="4">
        <v>92</v>
      </c>
      <c r="D232" s="7">
        <f t="shared" si="21"/>
        <v>87.186666666666667</v>
      </c>
      <c r="E232" s="7">
        <f t="shared" si="22"/>
        <v>2.9326512464548746</v>
      </c>
      <c r="F232" s="7">
        <f t="shared" si="18"/>
        <v>92.465438910285442</v>
      </c>
      <c r="G232" s="7">
        <f t="shared" si="19"/>
        <v>81.907894423047892</v>
      </c>
      <c r="I232" s="32">
        <f t="shared" si="23"/>
        <v>0.95591409433812125</v>
      </c>
      <c r="J232" s="4">
        <f t="shared" si="20"/>
        <v>0.12109127336638878</v>
      </c>
    </row>
    <row r="233" spans="2:10" x14ac:dyDescent="0.5">
      <c r="B233" s="28">
        <v>45261</v>
      </c>
      <c r="C233" s="4">
        <v>92.7</v>
      </c>
      <c r="D233" s="7">
        <f t="shared" si="21"/>
        <v>87.617619047619044</v>
      </c>
      <c r="E233" s="7">
        <f t="shared" si="22"/>
        <v>3.0495703054068204</v>
      </c>
      <c r="F233" s="7">
        <f t="shared" si="18"/>
        <v>93.106845597351324</v>
      </c>
      <c r="G233" s="7">
        <f t="shared" si="19"/>
        <v>82.128392497886765</v>
      </c>
      <c r="I233" s="32">
        <f t="shared" si="23"/>
        <v>0.96294144597009179</v>
      </c>
      <c r="J233" s="4">
        <f t="shared" si="20"/>
        <v>0.12529960547658697</v>
      </c>
    </row>
    <row r="234" spans="2:10" x14ac:dyDescent="0.5">
      <c r="B234" s="28">
        <v>45264</v>
      </c>
      <c r="C234" s="4">
        <v>89.86</v>
      </c>
      <c r="D234" s="7">
        <f t="shared" si="21"/>
        <v>87.890952380952385</v>
      </c>
      <c r="E234" s="7">
        <f t="shared" si="22"/>
        <v>2.9767732610360249</v>
      </c>
      <c r="F234" s="7">
        <f t="shared" si="18"/>
        <v>93.249144250817224</v>
      </c>
      <c r="G234" s="7">
        <f t="shared" si="19"/>
        <v>82.532760511087545</v>
      </c>
      <c r="I234" s="32">
        <f t="shared" si="23"/>
        <v>0.68374179824744541</v>
      </c>
      <c r="J234" s="4">
        <f t="shared" si="20"/>
        <v>0.12192817860569821</v>
      </c>
    </row>
    <row r="235" spans="2:10" x14ac:dyDescent="0.5">
      <c r="B235" s="28">
        <v>45265</v>
      </c>
      <c r="C235" s="4">
        <v>90.73</v>
      </c>
      <c r="D235" s="7">
        <f t="shared" si="21"/>
        <v>88.162380952380943</v>
      </c>
      <c r="E235" s="7">
        <f t="shared" si="22"/>
        <v>2.9626979339141295</v>
      </c>
      <c r="F235" s="7">
        <f t="shared" si="18"/>
        <v>93.49523723342638</v>
      </c>
      <c r="G235" s="7">
        <f t="shared" si="19"/>
        <v>82.829524671335506</v>
      </c>
      <c r="I235" s="32">
        <f t="shared" si="23"/>
        <v>0.74073581888425777</v>
      </c>
      <c r="J235" s="4">
        <f t="shared" si="20"/>
        <v>0.12097804581584219</v>
      </c>
    </row>
    <row r="236" spans="2:10" x14ac:dyDescent="0.5">
      <c r="B236" s="28">
        <v>45266</v>
      </c>
      <c r="C236" s="4">
        <v>90.57</v>
      </c>
      <c r="D236" s="7">
        <f t="shared" si="21"/>
        <v>88.515714285714296</v>
      </c>
      <c r="E236" s="7">
        <f t="shared" si="22"/>
        <v>2.7713039736351042</v>
      </c>
      <c r="F236" s="7">
        <f t="shared" si="18"/>
        <v>93.50406143825748</v>
      </c>
      <c r="G236" s="7">
        <f t="shared" si="19"/>
        <v>83.527367133171111</v>
      </c>
      <c r="I236" s="32">
        <f t="shared" si="23"/>
        <v>0.70590845539272173</v>
      </c>
      <c r="J236" s="4">
        <f t="shared" si="20"/>
        <v>0.11271099584513578</v>
      </c>
    </row>
    <row r="237" spans="2:10" x14ac:dyDescent="0.5">
      <c r="B237" s="28">
        <v>45267</v>
      </c>
      <c r="C237" s="4">
        <v>90.8</v>
      </c>
      <c r="D237" s="7">
        <f t="shared" si="21"/>
        <v>88.822857142857131</v>
      </c>
      <c r="E237" s="7">
        <f t="shared" si="22"/>
        <v>2.6408921652675308</v>
      </c>
      <c r="F237" s="7">
        <f t="shared" si="18"/>
        <v>93.57646304033868</v>
      </c>
      <c r="G237" s="7">
        <f t="shared" si="19"/>
        <v>84.069251245375582</v>
      </c>
      <c r="I237" s="32">
        <f t="shared" si="23"/>
        <v>0.70796242892057504</v>
      </c>
      <c r="J237" s="4">
        <f t="shared" si="20"/>
        <v>0.10703564488667926</v>
      </c>
    </row>
    <row r="238" spans="2:10" x14ac:dyDescent="0.5">
      <c r="B238" s="28">
        <v>45268</v>
      </c>
      <c r="C238" s="4">
        <v>92.09</v>
      </c>
      <c r="D238" s="7">
        <f t="shared" si="21"/>
        <v>89.171428571428578</v>
      </c>
      <c r="E238" s="7">
        <f t="shared" si="22"/>
        <v>2.5610862650724711</v>
      </c>
      <c r="F238" s="7">
        <f t="shared" si="18"/>
        <v>93.781383848559031</v>
      </c>
      <c r="G238" s="7">
        <f t="shared" si="19"/>
        <v>84.561473294298125</v>
      </c>
      <c r="I238" s="32">
        <f t="shared" si="23"/>
        <v>0.81655094823264107</v>
      </c>
      <c r="J238" s="4">
        <f t="shared" si="20"/>
        <v>0.10339534424836004</v>
      </c>
    </row>
    <row r="239" spans="2:10" x14ac:dyDescent="0.5">
      <c r="B239" s="28">
        <v>45271</v>
      </c>
      <c r="C239" s="4">
        <v>91.94</v>
      </c>
      <c r="D239" s="7">
        <f t="shared" si="21"/>
        <v>89.537619047619046</v>
      </c>
      <c r="E239" s="7">
        <f t="shared" si="22"/>
        <v>2.3644426505244422</v>
      </c>
      <c r="F239" s="7">
        <f t="shared" si="18"/>
        <v>93.79361581856304</v>
      </c>
      <c r="G239" s="7">
        <f t="shared" si="19"/>
        <v>85.281622276675051</v>
      </c>
      <c r="I239" s="32">
        <f t="shared" si="23"/>
        <v>0.78223481850152998</v>
      </c>
      <c r="J239" s="4">
        <f t="shared" si="20"/>
        <v>9.5066114471516514E-2</v>
      </c>
    </row>
    <row r="240" spans="2:10" x14ac:dyDescent="0.5">
      <c r="B240" s="28">
        <v>45272</v>
      </c>
      <c r="C240" s="4">
        <v>93.23</v>
      </c>
      <c r="D240" s="7">
        <f t="shared" si="21"/>
        <v>89.931428571428569</v>
      </c>
      <c r="E240" s="7">
        <f t="shared" si="22"/>
        <v>2.2498228501690654</v>
      </c>
      <c r="F240" s="7">
        <f t="shared" si="18"/>
        <v>93.98110970173289</v>
      </c>
      <c r="G240" s="7">
        <f t="shared" si="19"/>
        <v>85.881747441124247</v>
      </c>
      <c r="I240" s="32">
        <f t="shared" si="23"/>
        <v>0.90726310571562918</v>
      </c>
      <c r="J240" s="4">
        <f t="shared" si="20"/>
        <v>9.0061532317099541E-2</v>
      </c>
    </row>
    <row r="241" spans="2:10" x14ac:dyDescent="0.5">
      <c r="B241" s="28">
        <v>45273</v>
      </c>
      <c r="C241" s="4">
        <v>92.26</v>
      </c>
      <c r="D241" s="7">
        <f t="shared" si="21"/>
        <v>90.242857142857133</v>
      </c>
      <c r="E241" s="7">
        <f t="shared" si="22"/>
        <v>2.0842676000387832</v>
      </c>
      <c r="F241" s="7">
        <f t="shared" si="18"/>
        <v>93.994538822926941</v>
      </c>
      <c r="G241" s="7">
        <f t="shared" si="19"/>
        <v>86.491175462787325</v>
      </c>
      <c r="I241" s="32">
        <f t="shared" si="23"/>
        <v>0.76883182385363502</v>
      </c>
      <c r="J241" s="4">
        <f t="shared" si="20"/>
        <v>8.3146340859549348E-2</v>
      </c>
    </row>
    <row r="242" spans="2:10" x14ac:dyDescent="0.5">
      <c r="B242" s="28">
        <v>45274</v>
      </c>
      <c r="C242" s="4">
        <v>93.13</v>
      </c>
      <c r="D242" s="7">
        <f t="shared" si="21"/>
        <v>90.502380952380946</v>
      </c>
      <c r="E242" s="7">
        <f t="shared" si="22"/>
        <v>2.0884968392647973</v>
      </c>
      <c r="F242" s="7">
        <f t="shared" si="18"/>
        <v>94.261675263057583</v>
      </c>
      <c r="G242" s="7">
        <f t="shared" si="19"/>
        <v>86.743086641704309</v>
      </c>
      <c r="I242" s="32">
        <f t="shared" si="23"/>
        <v>0.84948301868204923</v>
      </c>
      <c r="J242" s="4">
        <f t="shared" si="20"/>
        <v>8.3076141668684725E-2</v>
      </c>
    </row>
    <row r="243" spans="2:10" x14ac:dyDescent="0.5">
      <c r="B243" s="28">
        <v>45275</v>
      </c>
      <c r="C243" s="4">
        <v>94.48</v>
      </c>
      <c r="D243" s="7">
        <f t="shared" si="21"/>
        <v>90.86</v>
      </c>
      <c r="E243" s="7">
        <f t="shared" si="22"/>
        <v>2.0963587479246013</v>
      </c>
      <c r="F243" s="7">
        <f t="shared" si="18"/>
        <v>94.633445746264286</v>
      </c>
      <c r="G243" s="7">
        <f t="shared" si="19"/>
        <v>87.086554253735713</v>
      </c>
      <c r="I243" s="32">
        <f t="shared" si="23"/>
        <v>0.97966768882046429</v>
      </c>
      <c r="J243" s="4">
        <f t="shared" si="20"/>
        <v>8.3060659173768134E-2</v>
      </c>
    </row>
    <row r="244" spans="2:10" x14ac:dyDescent="0.5">
      <c r="B244" s="28">
        <v>45278</v>
      </c>
      <c r="C244" s="4">
        <v>94.08</v>
      </c>
      <c r="D244" s="7">
        <f t="shared" si="21"/>
        <v>91.225714285714275</v>
      </c>
      <c r="E244" s="7">
        <f t="shared" si="22"/>
        <v>1.9437401354825492</v>
      </c>
      <c r="F244" s="7">
        <f t="shared" si="18"/>
        <v>94.724446529582863</v>
      </c>
      <c r="G244" s="7">
        <f t="shared" si="19"/>
        <v>87.726982041845687</v>
      </c>
      <c r="I244" s="32">
        <f t="shared" si="23"/>
        <v>0.90790285099520884</v>
      </c>
      <c r="J244" s="4">
        <f t="shared" si="20"/>
        <v>7.6704956957875658E-2</v>
      </c>
    </row>
    <row r="245" spans="2:10" x14ac:dyDescent="0.5">
      <c r="B245" s="28">
        <v>45279</v>
      </c>
      <c r="C245" s="4">
        <v>94.76</v>
      </c>
      <c r="D245" s="7">
        <f t="shared" si="21"/>
        <v>91.602857142857147</v>
      </c>
      <c r="E245" s="7">
        <f t="shared" si="22"/>
        <v>1.8142798650074459</v>
      </c>
      <c r="F245" s="7">
        <f t="shared" si="18"/>
        <v>94.868560899870545</v>
      </c>
      <c r="G245" s="7">
        <f t="shared" si="19"/>
        <v>88.337153385843749</v>
      </c>
      <c r="I245" s="32">
        <f t="shared" si="23"/>
        <v>0.98337863628361954</v>
      </c>
      <c r="J245" s="4">
        <f t="shared" si="20"/>
        <v>7.1301351483402844E-2</v>
      </c>
    </row>
    <row r="246" spans="2:10" x14ac:dyDescent="0.5">
      <c r="B246" s="28">
        <v>45280</v>
      </c>
      <c r="C246" s="4">
        <v>91.67</v>
      </c>
      <c r="D246" s="7">
        <f t="shared" si="21"/>
        <v>91.762380952380951</v>
      </c>
      <c r="E246" s="7">
        <f t="shared" si="22"/>
        <v>1.6511387124100303</v>
      </c>
      <c r="F246" s="7">
        <f t="shared" si="18"/>
        <v>94.734430634719004</v>
      </c>
      <c r="G246" s="7">
        <f t="shared" si="19"/>
        <v>88.790331270042898</v>
      </c>
      <c r="I246" s="32">
        <f t="shared" si="23"/>
        <v>0.48445837683502729</v>
      </c>
      <c r="J246" s="4">
        <f t="shared" si="20"/>
        <v>6.4777082972168401E-2</v>
      </c>
    </row>
    <row r="247" spans="2:10" x14ac:dyDescent="0.5">
      <c r="B247" s="28">
        <v>45281</v>
      </c>
      <c r="C247" s="4">
        <v>91.8</v>
      </c>
      <c r="D247" s="7">
        <f t="shared" si="21"/>
        <v>91.945238095238096</v>
      </c>
      <c r="E247" s="7">
        <f t="shared" si="22"/>
        <v>1.4029669242274363</v>
      </c>
      <c r="F247" s="7">
        <f t="shared" si="18"/>
        <v>94.470578558847478</v>
      </c>
      <c r="G247" s="7">
        <f t="shared" si="19"/>
        <v>89.419897631628714</v>
      </c>
      <c r="I247" s="32">
        <f t="shared" si="23"/>
        <v>0.47124385853491702</v>
      </c>
      <c r="J247" s="4">
        <f t="shared" si="20"/>
        <v>5.4931402994325834E-2</v>
      </c>
    </row>
    <row r="248" spans="2:10" x14ac:dyDescent="0.5">
      <c r="B248" s="28">
        <v>45282</v>
      </c>
      <c r="C248" s="4">
        <v>91.58</v>
      </c>
      <c r="D248" s="7">
        <f t="shared" si="21"/>
        <v>92.010952380952375</v>
      </c>
      <c r="E248" s="7">
        <f t="shared" si="22"/>
        <v>1.3483912813493903</v>
      </c>
      <c r="F248" s="7">
        <f t="shared" si="18"/>
        <v>94.438056687381277</v>
      </c>
      <c r="G248" s="7">
        <f t="shared" si="19"/>
        <v>89.583848074523473</v>
      </c>
      <c r="I248" s="32">
        <f t="shared" si="23"/>
        <v>0.41122087752659164</v>
      </c>
      <c r="J248" s="4">
        <f t="shared" si="20"/>
        <v>5.2756856518123556E-2</v>
      </c>
    </row>
    <row r="249" spans="2:10" x14ac:dyDescent="0.5">
      <c r="B249" s="28">
        <v>45286</v>
      </c>
      <c r="C249" s="4">
        <v>92.59</v>
      </c>
      <c r="D249" s="7">
        <f t="shared" si="21"/>
        <v>92.079999999999984</v>
      </c>
      <c r="E249" s="7">
        <f t="shared" si="22"/>
        <v>1.3386523073599073</v>
      </c>
      <c r="F249" s="7">
        <f t="shared" si="18"/>
        <v>94.489574153247816</v>
      </c>
      <c r="G249" s="7">
        <f t="shared" si="19"/>
        <v>89.670425846752153</v>
      </c>
      <c r="I249" s="32">
        <f t="shared" si="23"/>
        <v>0.60582782839710436</v>
      </c>
      <c r="J249" s="4">
        <f t="shared" si="20"/>
        <v>5.2336536777754815E-2</v>
      </c>
    </row>
    <row r="250" spans="2:10" x14ac:dyDescent="0.5">
      <c r="B250" s="28">
        <v>45287</v>
      </c>
      <c r="C250" s="4">
        <v>93.16</v>
      </c>
      <c r="D250" s="7">
        <f t="shared" si="21"/>
        <v>92.206190476190471</v>
      </c>
      <c r="E250" s="7">
        <f t="shared" si="22"/>
        <v>1.3078014994274803</v>
      </c>
      <c r="F250" s="7">
        <f t="shared" si="18"/>
        <v>94.560233175159937</v>
      </c>
      <c r="G250" s="7">
        <f t="shared" si="19"/>
        <v>89.852147777221006</v>
      </c>
      <c r="I250" s="32">
        <f t="shared" si="23"/>
        <v>0.70258968204507855</v>
      </c>
      <c r="J250" s="4">
        <f t="shared" si="20"/>
        <v>5.1060404660733215E-2</v>
      </c>
    </row>
    <row r="251" spans="2:10" x14ac:dyDescent="0.5">
      <c r="B251" s="28">
        <v>45288</v>
      </c>
      <c r="C251" s="4">
        <v>94.27</v>
      </c>
      <c r="D251" s="7">
        <f t="shared" si="21"/>
        <v>92.379523809523803</v>
      </c>
      <c r="E251" s="7">
        <f t="shared" si="22"/>
        <v>1.329490414371147</v>
      </c>
      <c r="F251" s="7">
        <f t="shared" si="18"/>
        <v>94.772606555391874</v>
      </c>
      <c r="G251" s="7">
        <f t="shared" si="19"/>
        <v>89.986441063655732</v>
      </c>
      <c r="I251" s="32">
        <f t="shared" si="23"/>
        <v>0.89498763545479454</v>
      </c>
      <c r="J251" s="4">
        <f t="shared" si="20"/>
        <v>5.1809809082851273E-2</v>
      </c>
    </row>
    <row r="252" spans="2:10" x14ac:dyDescent="0.5">
      <c r="B252" s="28">
        <v>45289</v>
      </c>
      <c r="C252" s="4">
        <v>93.19</v>
      </c>
      <c r="D252" s="7">
        <f t="shared" si="21"/>
        <v>92.423333333333332</v>
      </c>
      <c r="E252" s="7">
        <f t="shared" si="22"/>
        <v>1.3408107000368601</v>
      </c>
      <c r="F252" s="7">
        <f t="shared" si="18"/>
        <v>94.836792593399679</v>
      </c>
      <c r="G252" s="7">
        <f t="shared" si="19"/>
        <v>90.009874073266985</v>
      </c>
      <c r="I252" s="32">
        <f t="shared" si="23"/>
        <v>0.65883149124414675</v>
      </c>
      <c r="J252" s="4">
        <f t="shared" si="20"/>
        <v>5.2226189491824143E-2</v>
      </c>
    </row>
    <row r="253" spans="2:10" x14ac:dyDescent="0.5">
      <c r="B253" s="28">
        <v>45293</v>
      </c>
      <c r="C253" s="4">
        <v>91.33</v>
      </c>
      <c r="D253" s="7">
        <f t="shared" si="21"/>
        <v>92.391428571428577</v>
      </c>
      <c r="E253" s="7">
        <f t="shared" si="22"/>
        <v>1.3592324514750447</v>
      </c>
      <c r="F253" s="7">
        <f t="shared" si="18"/>
        <v>94.838046984083661</v>
      </c>
      <c r="G253" s="7">
        <f t="shared" si="19"/>
        <v>89.944810158773493</v>
      </c>
      <c r="I253" s="32">
        <f t="shared" si="23"/>
        <v>0.28308252608204848</v>
      </c>
      <c r="J253" s="4">
        <f t="shared" si="20"/>
        <v>5.2962021488034104E-2</v>
      </c>
    </row>
    <row r="254" spans="2:10" x14ac:dyDescent="0.5">
      <c r="B254" s="28">
        <v>45294</v>
      </c>
      <c r="C254" s="4">
        <v>92.17</v>
      </c>
      <c r="D254" s="7">
        <f t="shared" si="21"/>
        <v>92.366190476190482</v>
      </c>
      <c r="E254" s="7">
        <f t="shared" si="22"/>
        <v>1.3581365034136899</v>
      </c>
      <c r="F254" s="7">
        <f t="shared" si="18"/>
        <v>94.810836182335123</v>
      </c>
      <c r="G254" s="7">
        <f t="shared" si="19"/>
        <v>89.921544770045841</v>
      </c>
      <c r="I254" s="32">
        <f t="shared" si="23"/>
        <v>0.45987343366415961</v>
      </c>
      <c r="J254" s="4">
        <f t="shared" si="20"/>
        <v>5.293377790166208E-2</v>
      </c>
    </row>
    <row r="255" spans="2:10" x14ac:dyDescent="0.5">
      <c r="B255" s="28">
        <v>45295</v>
      </c>
      <c r="C255" s="4">
        <v>94.8</v>
      </c>
      <c r="D255" s="7">
        <f t="shared" si="21"/>
        <v>92.601428571428571</v>
      </c>
      <c r="E255" s="7">
        <f t="shared" si="22"/>
        <v>1.3298694887630358</v>
      </c>
      <c r="F255" s="7">
        <f>D255+$F$1*E255</f>
        <v>94.99519365120203</v>
      </c>
      <c r="G255" s="7">
        <f>D255-$G$1*E255</f>
        <v>90.207663491655111</v>
      </c>
      <c r="I255" s="32">
        <f t="shared" si="23"/>
        <v>0.95922873701113032</v>
      </c>
      <c r="J255" s="4">
        <f t="shared" si="20"/>
        <v>5.1700392028553137E-2</v>
      </c>
    </row>
    <row r="256" spans="2:10" x14ac:dyDescent="0.5">
      <c r="B256" s="28">
        <v>45296</v>
      </c>
      <c r="C256" s="4">
        <v>94.93</v>
      </c>
      <c r="D256" s="7">
        <f t="shared" si="21"/>
        <v>92.801428571428573</v>
      </c>
      <c r="E256" s="7">
        <f t="shared" si="22"/>
        <v>1.3500195765776364</v>
      </c>
      <c r="F256" s="7">
        <f t="shared" ref="F256:F319" si="24">D256+$F$1*E256</f>
        <v>95.23146380926832</v>
      </c>
      <c r="G256" s="7">
        <f t="shared" ref="G256:G319" si="25">D256-$G$1*E256</f>
        <v>90.371393333588827</v>
      </c>
      <c r="I256" s="32">
        <f t="shared" si="23"/>
        <v>0.93797130910407944</v>
      </c>
      <c r="J256" s="4">
        <f t="shared" si="20"/>
        <v>5.2370642893053446E-2</v>
      </c>
    </row>
    <row r="257" spans="2:10" x14ac:dyDescent="0.5">
      <c r="B257" s="28">
        <v>45299</v>
      </c>
      <c r="C257" s="4">
        <v>96.29</v>
      </c>
      <c r="D257" s="7">
        <f t="shared" si="21"/>
        <v>93.073809523809516</v>
      </c>
      <c r="E257" s="7">
        <f t="shared" si="22"/>
        <v>1.4505842829373155</v>
      </c>
      <c r="F257" s="7">
        <f t="shared" si="24"/>
        <v>95.684861233096683</v>
      </c>
      <c r="G257" s="7">
        <f t="shared" si="25"/>
        <v>90.462757814522348</v>
      </c>
      <c r="I257" s="32">
        <f t="shared" si="23"/>
        <v>1.1158802724493972</v>
      </c>
      <c r="J257" s="4">
        <f t="shared" si="20"/>
        <v>5.6107120201612161E-2</v>
      </c>
    </row>
    <row r="258" spans="2:10" x14ac:dyDescent="0.5">
      <c r="B258" s="28">
        <v>45300</v>
      </c>
      <c r="C258" s="4">
        <v>95.66</v>
      </c>
      <c r="D258" s="7">
        <f t="shared" si="21"/>
        <v>93.305238095238096</v>
      </c>
      <c r="E258" s="7">
        <f t="shared" si="22"/>
        <v>1.4573490283649255</v>
      </c>
      <c r="F258" s="7">
        <f t="shared" si="24"/>
        <v>95.928466346294968</v>
      </c>
      <c r="G258" s="7">
        <f t="shared" si="25"/>
        <v>90.682009844181223</v>
      </c>
      <c r="I258" s="32">
        <f t="shared" si="23"/>
        <v>0.94882901512920026</v>
      </c>
      <c r="J258" s="4">
        <f t="shared" si="20"/>
        <v>5.6228960015713217E-2</v>
      </c>
    </row>
    <row r="259" spans="2:10" x14ac:dyDescent="0.5">
      <c r="B259" s="28">
        <v>45301</v>
      </c>
      <c r="C259" s="4">
        <v>96.72</v>
      </c>
      <c r="D259" s="7">
        <f t="shared" si="21"/>
        <v>93.525714285714301</v>
      </c>
      <c r="E259" s="7">
        <f t="shared" si="22"/>
        <v>1.6068651823615185</v>
      </c>
      <c r="F259" s="7">
        <f t="shared" si="24"/>
        <v>96.41807161396504</v>
      </c>
      <c r="G259" s="7">
        <f t="shared" si="25"/>
        <v>90.633356957463562</v>
      </c>
      <c r="I259" s="32">
        <f t="shared" si="23"/>
        <v>1.0521941710116367</v>
      </c>
      <c r="J259" s="4">
        <f t="shared" si="20"/>
        <v>6.1851595581826756E-2</v>
      </c>
    </row>
    <row r="260" spans="2:10" x14ac:dyDescent="0.5">
      <c r="B260" s="28">
        <v>45302</v>
      </c>
      <c r="C260" s="4">
        <v>95.34</v>
      </c>
      <c r="D260" s="7">
        <f t="shared" si="21"/>
        <v>93.687619047619052</v>
      </c>
      <c r="E260" s="7">
        <f t="shared" si="22"/>
        <v>1.6103878562691194</v>
      </c>
      <c r="F260" s="7">
        <f t="shared" si="24"/>
        <v>96.586317188903465</v>
      </c>
      <c r="G260" s="7">
        <f t="shared" si="25"/>
        <v>90.788920906334639</v>
      </c>
      <c r="I260" s="32">
        <f t="shared" si="23"/>
        <v>0.78502121846477979</v>
      </c>
      <c r="J260" s="4">
        <f t="shared" si="20"/>
        <v>6.1880068481857307E-2</v>
      </c>
    </row>
    <row r="261" spans="2:10" x14ac:dyDescent="0.5">
      <c r="B261" s="28">
        <v>45303</v>
      </c>
      <c r="C261" s="4">
        <v>95.41</v>
      </c>
      <c r="D261" s="7">
        <f t="shared" si="21"/>
        <v>93.791428571428582</v>
      </c>
      <c r="E261" s="7">
        <f t="shared" si="22"/>
        <v>1.6492097674773998</v>
      </c>
      <c r="F261" s="7">
        <f t="shared" si="24"/>
        <v>96.760006152887897</v>
      </c>
      <c r="G261" s="7">
        <f t="shared" si="25"/>
        <v>90.822850989969268</v>
      </c>
      <c r="I261" s="32">
        <f t="shared" si="23"/>
        <v>0.77261733678116395</v>
      </c>
      <c r="J261" s="4">
        <f t="shared" si="20"/>
        <v>6.3301681756527242E-2</v>
      </c>
    </row>
    <row r="262" spans="2:10" x14ac:dyDescent="0.5">
      <c r="B262" s="28">
        <v>45307</v>
      </c>
      <c r="C262" s="4">
        <v>95.46</v>
      </c>
      <c r="D262" s="7">
        <f t="shared" si="21"/>
        <v>93.943809523809534</v>
      </c>
      <c r="E262" s="7">
        <f t="shared" si="22"/>
        <v>1.6484704310071088</v>
      </c>
      <c r="F262" s="7">
        <f t="shared" si="24"/>
        <v>96.911056299622331</v>
      </c>
      <c r="G262" s="7">
        <f t="shared" si="25"/>
        <v>90.976562747996738</v>
      </c>
      <c r="I262" s="32">
        <f t="shared" si="23"/>
        <v>0.75548776201385215</v>
      </c>
      <c r="J262" s="4">
        <f t="shared" si="20"/>
        <v>6.317067172075376E-2</v>
      </c>
    </row>
    <row r="263" spans="2:10" x14ac:dyDescent="0.5">
      <c r="B263" s="28">
        <v>45308</v>
      </c>
      <c r="C263" s="4">
        <v>96.06</v>
      </c>
      <c r="D263" s="7">
        <f t="shared" si="21"/>
        <v>94.083333333333329</v>
      </c>
      <c r="E263" s="7">
        <f t="shared" si="22"/>
        <v>1.6993567410444856</v>
      </c>
      <c r="F263" s="7">
        <f t="shared" si="24"/>
        <v>97.142175467213406</v>
      </c>
      <c r="G263" s="7">
        <f t="shared" si="25"/>
        <v>91.024491199453252</v>
      </c>
      <c r="I263" s="32">
        <f t="shared" si="23"/>
        <v>0.82310700914782309</v>
      </c>
      <c r="J263" s="4">
        <f t="shared" si="20"/>
        <v>6.5024102048823612E-2</v>
      </c>
    </row>
    <row r="264" spans="2:10" x14ac:dyDescent="0.5">
      <c r="B264" s="28">
        <v>45309</v>
      </c>
      <c r="C264" s="4">
        <v>96.58</v>
      </c>
      <c r="D264" s="7">
        <f t="shared" si="21"/>
        <v>94.183333333333323</v>
      </c>
      <c r="E264" s="7">
        <f t="shared" si="22"/>
        <v>1.7835675858608033</v>
      </c>
      <c r="F264" s="7">
        <f t="shared" si="24"/>
        <v>97.393754987882772</v>
      </c>
      <c r="G264" s="7">
        <f t="shared" si="25"/>
        <v>90.972911678783873</v>
      </c>
      <c r="I264" s="32">
        <f t="shared" si="23"/>
        <v>0.87326353428846148</v>
      </c>
      <c r="J264" s="4">
        <f t="shared" si="20"/>
        <v>6.8173880471763218E-2</v>
      </c>
    </row>
    <row r="265" spans="2:10" x14ac:dyDescent="0.5">
      <c r="B265" s="28">
        <v>45310</v>
      </c>
      <c r="C265" s="4">
        <v>98.94</v>
      </c>
      <c r="D265" s="7">
        <f t="shared" si="21"/>
        <v>94.414761904761903</v>
      </c>
      <c r="E265" s="7">
        <f t="shared" si="22"/>
        <v>2.0629193368806718</v>
      </c>
      <c r="F265" s="7">
        <f t="shared" si="24"/>
        <v>98.128016711147112</v>
      </c>
      <c r="G265" s="7">
        <f t="shared" si="25"/>
        <v>90.701507098376695</v>
      </c>
      <c r="I265" s="32">
        <f t="shared" si="23"/>
        <v>1.1093357891110276</v>
      </c>
      <c r="J265" s="4">
        <f t="shared" si="20"/>
        <v>7.8658352390505296E-2</v>
      </c>
    </row>
    <row r="266" spans="2:10" x14ac:dyDescent="0.5">
      <c r="B266" s="28">
        <v>45313</v>
      </c>
      <c r="C266" s="4">
        <v>97.45</v>
      </c>
      <c r="D266" s="7">
        <f t="shared" si="21"/>
        <v>94.542857142857144</v>
      </c>
      <c r="E266" s="7">
        <f t="shared" si="22"/>
        <v>2.1663521017072527</v>
      </c>
      <c r="F266" s="7">
        <f t="shared" si="24"/>
        <v>98.442290925930195</v>
      </c>
      <c r="G266" s="7">
        <f t="shared" si="25"/>
        <v>90.643423359784094</v>
      </c>
      <c r="I266" s="32">
        <f t="shared" si="23"/>
        <v>0.87276474212261257</v>
      </c>
      <c r="J266" s="4">
        <f t="shared" si="20"/>
        <v>8.2490288550956026E-2</v>
      </c>
    </row>
    <row r="267" spans="2:10" x14ac:dyDescent="0.5">
      <c r="B267" s="28">
        <v>45314</v>
      </c>
      <c r="C267" s="4">
        <v>95.31</v>
      </c>
      <c r="D267" s="7">
        <f t="shared" si="21"/>
        <v>94.716190476190476</v>
      </c>
      <c r="E267" s="7">
        <f t="shared" si="22"/>
        <v>2.0684039165271284</v>
      </c>
      <c r="F267" s="7">
        <f t="shared" si="24"/>
        <v>98.439317525939302</v>
      </c>
      <c r="G267" s="7">
        <f t="shared" si="25"/>
        <v>90.993063426441651</v>
      </c>
      <c r="I267" s="32">
        <f t="shared" si="23"/>
        <v>0.57974607310937543</v>
      </c>
      <c r="J267" s="4">
        <f t="shared" si="20"/>
        <v>7.861648639014332E-2</v>
      </c>
    </row>
    <row r="268" spans="2:10" x14ac:dyDescent="0.5">
      <c r="B268" s="28">
        <v>45315</v>
      </c>
      <c r="C268" s="4">
        <v>98.08</v>
      </c>
      <c r="D268" s="7">
        <f t="shared" si="21"/>
        <v>95.015238095238089</v>
      </c>
      <c r="E268" s="7">
        <f t="shared" si="22"/>
        <v>2.0796504971932643</v>
      </c>
      <c r="F268" s="7">
        <f t="shared" si="24"/>
        <v>98.758608990185962</v>
      </c>
      <c r="G268" s="7">
        <f t="shared" si="25"/>
        <v>91.271867200290217</v>
      </c>
      <c r="I268" s="32">
        <f t="shared" si="23"/>
        <v>0.9093585688901642</v>
      </c>
      <c r="J268" s="4">
        <f t="shared" si="20"/>
        <v>7.8795169490513128E-2</v>
      </c>
    </row>
    <row r="269" spans="2:10" x14ac:dyDescent="0.5">
      <c r="B269" s="28">
        <v>45316</v>
      </c>
      <c r="C269" s="4">
        <v>99.98</v>
      </c>
      <c r="D269" s="7">
        <f t="shared" si="21"/>
        <v>95.415238095238081</v>
      </c>
      <c r="E269" s="7">
        <f t="shared" si="22"/>
        <v>2.1907410140124259</v>
      </c>
      <c r="F269" s="7">
        <f t="shared" si="24"/>
        <v>99.358571920460449</v>
      </c>
      <c r="G269" s="7">
        <f t="shared" si="25"/>
        <v>91.471904270015713</v>
      </c>
      <c r="I269" s="32">
        <f t="shared" si="23"/>
        <v>1.0787947593435756</v>
      </c>
      <c r="J269" s="4">
        <f t="shared" si="20"/>
        <v>8.265626966808709E-2</v>
      </c>
    </row>
    <row r="270" spans="2:10" x14ac:dyDescent="0.5">
      <c r="B270" s="28">
        <v>45317</v>
      </c>
      <c r="C270" s="4">
        <v>100.31</v>
      </c>
      <c r="D270" s="7">
        <f t="shared" si="21"/>
        <v>95.782857142857139</v>
      </c>
      <c r="E270" s="7">
        <f t="shared" si="22"/>
        <v>2.3358684527540139</v>
      </c>
      <c r="F270" s="7">
        <f t="shared" si="24"/>
        <v>99.987420357814358</v>
      </c>
      <c r="G270" s="7">
        <f t="shared" si="25"/>
        <v>91.578293927899921</v>
      </c>
      <c r="I270" s="32">
        <f t="shared" si="23"/>
        <v>1.0383606602747828</v>
      </c>
      <c r="J270" s="4">
        <f t="shared" si="20"/>
        <v>8.7793647848408693E-2</v>
      </c>
    </row>
    <row r="271" spans="2:10" x14ac:dyDescent="0.5">
      <c r="B271" s="28">
        <v>45320</v>
      </c>
      <c r="C271" s="4">
        <v>101.21</v>
      </c>
      <c r="D271" s="7">
        <f t="shared" si="21"/>
        <v>96.166190476190479</v>
      </c>
      <c r="E271" s="7">
        <f t="shared" si="22"/>
        <v>2.5358853999944007</v>
      </c>
      <c r="F271" s="7">
        <f t="shared" si="24"/>
        <v>100.73078419618039</v>
      </c>
      <c r="G271" s="7">
        <f t="shared" si="25"/>
        <v>91.601596756200564</v>
      </c>
      <c r="I271" s="32">
        <f t="shared" si="23"/>
        <v>1.0524927116427634</v>
      </c>
      <c r="J271" s="4">
        <f t="shared" si="20"/>
        <v>9.4931361997126221E-2</v>
      </c>
    </row>
    <row r="272" spans="2:10" x14ac:dyDescent="0.5">
      <c r="B272" s="28">
        <v>45321</v>
      </c>
      <c r="C272" s="4">
        <v>101.6</v>
      </c>
      <c r="D272" s="7">
        <f t="shared" si="21"/>
        <v>96.515238095238075</v>
      </c>
      <c r="E272" s="7">
        <f t="shared" si="22"/>
        <v>2.7566875395075492</v>
      </c>
      <c r="F272" s="7">
        <f t="shared" si="24"/>
        <v>101.47727566635166</v>
      </c>
      <c r="G272" s="7">
        <f t="shared" si="25"/>
        <v>91.553200524124492</v>
      </c>
      <c r="I272" s="32">
        <f t="shared" si="23"/>
        <v>1.0123663245077761</v>
      </c>
      <c r="J272" s="4">
        <f t="shared" si="20"/>
        <v>0.10282392022319227</v>
      </c>
    </row>
    <row r="273" spans="2:10" x14ac:dyDescent="0.5">
      <c r="B273" s="28">
        <v>45322</v>
      </c>
      <c r="C273" s="4">
        <v>100.4</v>
      </c>
      <c r="D273" s="7">
        <f t="shared" si="21"/>
        <v>96.858571428571423</v>
      </c>
      <c r="E273" s="7">
        <f t="shared" si="22"/>
        <v>2.7707874074246215</v>
      </c>
      <c r="F273" s="7">
        <f t="shared" si="24"/>
        <v>101.84598876193574</v>
      </c>
      <c r="G273" s="7">
        <f t="shared" si="25"/>
        <v>91.871154095207103</v>
      </c>
      <c r="I273" s="32">
        <f t="shared" si="23"/>
        <v>0.85503631786911949</v>
      </c>
      <c r="J273" s="4">
        <f t="shared" si="20"/>
        <v>0.10298349975236425</v>
      </c>
    </row>
    <row r="274" spans="2:10" x14ac:dyDescent="0.5">
      <c r="B274" s="28">
        <v>45323</v>
      </c>
      <c r="C274" s="4">
        <v>100.55</v>
      </c>
      <c r="D274" s="7">
        <f t="shared" si="21"/>
        <v>97.297619047619051</v>
      </c>
      <c r="E274" s="7">
        <f t="shared" si="22"/>
        <v>2.5744784030205112</v>
      </c>
      <c r="F274" s="7">
        <f t="shared" si="24"/>
        <v>101.93168017305597</v>
      </c>
      <c r="G274" s="7">
        <f t="shared" si="25"/>
        <v>92.663557922182136</v>
      </c>
      <c r="I274" s="32">
        <f t="shared" si="23"/>
        <v>0.85092123996037072</v>
      </c>
      <c r="J274" s="4">
        <f t="shared" si="20"/>
        <v>9.5255385913789514E-2</v>
      </c>
    </row>
    <row r="275" spans="2:10" x14ac:dyDescent="0.5">
      <c r="B275" s="28">
        <v>45324</v>
      </c>
      <c r="C275" s="4">
        <v>103.13</v>
      </c>
      <c r="D275" s="7">
        <f t="shared" si="21"/>
        <v>97.819523809523815</v>
      </c>
      <c r="E275" s="7">
        <f t="shared" si="22"/>
        <v>2.5938667587030673</v>
      </c>
      <c r="F275" s="7">
        <f t="shared" si="24"/>
        <v>102.48848397518934</v>
      </c>
      <c r="G275" s="7">
        <f t="shared" si="25"/>
        <v>93.150563643858291</v>
      </c>
      <c r="I275" s="32">
        <f t="shared" si="23"/>
        <v>1.0687000961721862</v>
      </c>
      <c r="J275" s="4">
        <f t="shared" si="20"/>
        <v>9.5460701173663842E-2</v>
      </c>
    </row>
    <row r="276" spans="2:10" x14ac:dyDescent="0.5">
      <c r="B276" s="28">
        <v>45327</v>
      </c>
      <c r="C276" s="4">
        <v>103</v>
      </c>
      <c r="D276" s="7">
        <f t="shared" si="21"/>
        <v>98.21</v>
      </c>
      <c r="E276" s="7">
        <f t="shared" si="22"/>
        <v>2.7302087832251942</v>
      </c>
      <c r="F276" s="7">
        <f t="shared" si="24"/>
        <v>103.12437580980534</v>
      </c>
      <c r="G276" s="7">
        <f t="shared" si="25"/>
        <v>93.295624190194644</v>
      </c>
      <c r="I276" s="32">
        <f t="shared" si="23"/>
        <v>0.98734571646340274</v>
      </c>
      <c r="J276" s="4">
        <f t="shared" si="20"/>
        <v>0.10007892902566642</v>
      </c>
    </row>
    <row r="277" spans="2:10" x14ac:dyDescent="0.5">
      <c r="B277" s="28">
        <v>45328</v>
      </c>
      <c r="C277" s="4">
        <v>104.47</v>
      </c>
      <c r="D277" s="7">
        <f t="shared" si="21"/>
        <v>98.664285714285711</v>
      </c>
      <c r="E277" s="7">
        <f t="shared" si="22"/>
        <v>2.9425848695128081</v>
      </c>
      <c r="F277" s="7">
        <f t="shared" si="24"/>
        <v>103.96093847940877</v>
      </c>
      <c r="G277" s="7">
        <f t="shared" si="25"/>
        <v>93.367632949162655</v>
      </c>
      <c r="I277" s="32">
        <f t="shared" si="23"/>
        <v>1.0480550210826785</v>
      </c>
      <c r="J277" s="4">
        <f t="shared" si="20"/>
        <v>0.10736717398352681</v>
      </c>
    </row>
    <row r="278" spans="2:10" x14ac:dyDescent="0.5">
      <c r="B278" s="28">
        <v>45329</v>
      </c>
      <c r="C278" s="4">
        <v>105.9</v>
      </c>
      <c r="D278" s="7">
        <f t="shared" si="21"/>
        <v>99.121904761904759</v>
      </c>
      <c r="E278" s="7">
        <f t="shared" si="22"/>
        <v>3.282504560617729</v>
      </c>
      <c r="F278" s="7">
        <f t="shared" si="24"/>
        <v>105.03041297101667</v>
      </c>
      <c r="G278" s="7">
        <f t="shared" si="25"/>
        <v>93.213396552792844</v>
      </c>
      <c r="I278" s="32">
        <f t="shared" si="23"/>
        <v>1.0735876974531644</v>
      </c>
      <c r="J278" s="4">
        <f t="shared" si="20"/>
        <v>0.11921700300865717</v>
      </c>
    </row>
    <row r="279" spans="2:10" x14ac:dyDescent="0.5">
      <c r="B279" s="28">
        <v>45330</v>
      </c>
      <c r="C279" s="4">
        <v>107.41</v>
      </c>
      <c r="D279" s="7">
        <f t="shared" si="21"/>
        <v>99.681428571428569</v>
      </c>
      <c r="E279" s="7">
        <f t="shared" si="22"/>
        <v>3.6443796258269883</v>
      </c>
      <c r="F279" s="7">
        <f t="shared" si="24"/>
        <v>106.24131189791714</v>
      </c>
      <c r="G279" s="7">
        <f t="shared" si="25"/>
        <v>93.121545244939995</v>
      </c>
      <c r="I279" s="32">
        <f t="shared" si="23"/>
        <v>1.0890784213618352</v>
      </c>
      <c r="J279" s="4">
        <f t="shared" ref="J279:J342" si="26">(F279-G279)/D279</f>
        <v>0.13161696056127384</v>
      </c>
    </row>
    <row r="280" spans="2:10" x14ac:dyDescent="0.5">
      <c r="B280" s="28">
        <v>45331</v>
      </c>
      <c r="C280" s="4">
        <v>109.93</v>
      </c>
      <c r="D280" s="7">
        <f t="shared" ref="D280:D343" si="27">AVERAGE(C260:C280)</f>
        <v>100.31047619047619</v>
      </c>
      <c r="E280" s="7">
        <f t="shared" ref="E280:E343" si="28">STDEV(C260:C280)</f>
        <v>4.2046610757473388</v>
      </c>
      <c r="F280" s="7">
        <f t="shared" si="24"/>
        <v>107.87886612682141</v>
      </c>
      <c r="G280" s="7">
        <f t="shared" si="25"/>
        <v>92.742086254130982</v>
      </c>
      <c r="I280" s="32">
        <f t="shared" ref="I280:I343" si="29">(C280-G280)/(F280-G280)</f>
        <v>1.1355066196661305</v>
      </c>
      <c r="J280" s="4">
        <f t="shared" si="26"/>
        <v>0.15089929235255251</v>
      </c>
    </row>
    <row r="281" spans="2:10" x14ac:dyDescent="0.5">
      <c r="B281" s="28">
        <v>45334</v>
      </c>
      <c r="C281" s="4">
        <v>108.88</v>
      </c>
      <c r="D281" s="7">
        <f t="shared" si="27"/>
        <v>100.95523809523812</v>
      </c>
      <c r="E281" s="7">
        <f t="shared" si="28"/>
        <v>4.4361273866376054</v>
      </c>
      <c r="F281" s="7">
        <f t="shared" si="24"/>
        <v>108.94026739118581</v>
      </c>
      <c r="G281" s="7">
        <f t="shared" si="25"/>
        <v>92.970208799290418</v>
      </c>
      <c r="I281" s="32">
        <f t="shared" si="29"/>
        <v>0.99622622604425493</v>
      </c>
      <c r="J281" s="4">
        <f t="shared" si="26"/>
        <v>0.15818949955652351</v>
      </c>
    </row>
    <row r="282" spans="2:10" x14ac:dyDescent="0.5">
      <c r="B282" s="28">
        <v>45335</v>
      </c>
      <c r="C282" s="4">
        <v>109.87</v>
      </c>
      <c r="D282" s="7">
        <f t="shared" si="27"/>
        <v>101.64380952380952</v>
      </c>
      <c r="E282" s="7">
        <f t="shared" si="28"/>
        <v>4.6494682235611382</v>
      </c>
      <c r="F282" s="7">
        <f t="shared" si="24"/>
        <v>110.01285232621957</v>
      </c>
      <c r="G282" s="7">
        <f t="shared" si="25"/>
        <v>93.274766721399473</v>
      </c>
      <c r="I282" s="32">
        <f t="shared" si="29"/>
        <v>0.99146543221296279</v>
      </c>
      <c r="J282" s="4">
        <f t="shared" si="26"/>
        <v>0.16467393029871918</v>
      </c>
    </row>
    <row r="283" spans="2:10" x14ac:dyDescent="0.5">
      <c r="B283" s="28">
        <v>45336</v>
      </c>
      <c r="C283" s="4">
        <v>112.57</v>
      </c>
      <c r="D283" s="7">
        <f t="shared" si="27"/>
        <v>102.45857142857143</v>
      </c>
      <c r="E283" s="7">
        <f t="shared" si="28"/>
        <v>4.9977627852012798</v>
      </c>
      <c r="F283" s="7">
        <f t="shared" si="24"/>
        <v>111.45454444193373</v>
      </c>
      <c r="G283" s="7">
        <f t="shared" si="25"/>
        <v>93.462598415209129</v>
      </c>
      <c r="I283" s="32">
        <f t="shared" si="29"/>
        <v>1.0619974935679219</v>
      </c>
      <c r="J283" s="4">
        <f t="shared" si="26"/>
        <v>0.17560215583590891</v>
      </c>
    </row>
    <row r="284" spans="2:10" x14ac:dyDescent="0.5">
      <c r="B284" s="28">
        <v>45337</v>
      </c>
      <c r="C284" s="4">
        <v>114.05</v>
      </c>
      <c r="D284" s="7">
        <f t="shared" si="27"/>
        <v>103.31523809523812</v>
      </c>
      <c r="E284" s="7">
        <f t="shared" si="28"/>
        <v>5.3738288203548299</v>
      </c>
      <c r="F284" s="7">
        <f t="shared" si="24"/>
        <v>112.98812997187682</v>
      </c>
      <c r="G284" s="7">
        <f t="shared" si="25"/>
        <v>93.642346218599414</v>
      </c>
      <c r="I284" s="32">
        <f t="shared" si="29"/>
        <v>1.0548889640071206</v>
      </c>
      <c r="J284" s="4">
        <f t="shared" si="26"/>
        <v>0.18725005246025819</v>
      </c>
    </row>
    <row r="285" spans="2:10" x14ac:dyDescent="0.5">
      <c r="B285" s="28">
        <v>45338</v>
      </c>
      <c r="C285" s="4">
        <v>112.71</v>
      </c>
      <c r="D285" s="7">
        <f t="shared" si="27"/>
        <v>104.08333333333333</v>
      </c>
      <c r="E285" s="7">
        <f t="shared" si="28"/>
        <v>5.5139344694449646</v>
      </c>
      <c r="F285" s="7">
        <f t="shared" si="24"/>
        <v>114.00841537833426</v>
      </c>
      <c r="G285" s="7">
        <f t="shared" si="25"/>
        <v>94.158251288332394</v>
      </c>
      <c r="I285" s="32">
        <f t="shared" si="29"/>
        <v>0.93458918664615698</v>
      </c>
      <c r="J285" s="4">
        <f t="shared" si="26"/>
        <v>0.19071414658128297</v>
      </c>
    </row>
    <row r="286" spans="2:10" x14ac:dyDescent="0.5">
      <c r="B286" s="28">
        <v>45342</v>
      </c>
      <c r="C286" s="4">
        <v>109.6</v>
      </c>
      <c r="D286" s="7">
        <f t="shared" si="27"/>
        <v>104.59095238095237</v>
      </c>
      <c r="E286" s="7">
        <f t="shared" si="28"/>
        <v>5.507440335366244</v>
      </c>
      <c r="F286" s="7">
        <f t="shared" si="24"/>
        <v>114.50434498461161</v>
      </c>
      <c r="G286" s="7">
        <f t="shared" si="25"/>
        <v>94.677559777293141</v>
      </c>
      <c r="I286" s="32">
        <f t="shared" si="29"/>
        <v>0.75264043397205316</v>
      </c>
      <c r="J286" s="4">
        <f t="shared" si="26"/>
        <v>0.18956501261316777</v>
      </c>
    </row>
    <row r="287" spans="2:10" x14ac:dyDescent="0.5">
      <c r="B287" s="28">
        <v>45343</v>
      </c>
      <c r="C287" s="4">
        <v>109.28</v>
      </c>
      <c r="D287" s="7">
        <f t="shared" si="27"/>
        <v>105.15428571428572</v>
      </c>
      <c r="E287" s="7">
        <f t="shared" si="28"/>
        <v>5.3430689415621142</v>
      </c>
      <c r="F287" s="7">
        <f t="shared" si="24"/>
        <v>114.77180980909753</v>
      </c>
      <c r="G287" s="7">
        <f t="shared" si="25"/>
        <v>95.536761619473907</v>
      </c>
      <c r="I287" s="32">
        <f t="shared" si="29"/>
        <v>0.71448941770470342</v>
      </c>
      <c r="J287" s="4">
        <f t="shared" si="26"/>
        <v>0.1829221515696193</v>
      </c>
    </row>
    <row r="288" spans="2:10" x14ac:dyDescent="0.5">
      <c r="B288" s="28">
        <v>45344</v>
      </c>
      <c r="C288" s="4">
        <v>111.51</v>
      </c>
      <c r="D288" s="7">
        <f t="shared" si="27"/>
        <v>105.92571428571429</v>
      </c>
      <c r="E288" s="7">
        <f t="shared" si="28"/>
        <v>5.0097690280376916</v>
      </c>
      <c r="F288" s="7">
        <f t="shared" si="24"/>
        <v>114.94329853618214</v>
      </c>
      <c r="G288" s="7">
        <f t="shared" si="25"/>
        <v>96.908130035246444</v>
      </c>
      <c r="I288" s="32">
        <f t="shared" si="29"/>
        <v>0.8096331322879512</v>
      </c>
      <c r="J288" s="4">
        <f t="shared" si="26"/>
        <v>0.17026242043824497</v>
      </c>
    </row>
    <row r="289" spans="2:10" x14ac:dyDescent="0.5">
      <c r="B289" s="28">
        <v>45345</v>
      </c>
      <c r="C289" s="4">
        <v>111.61</v>
      </c>
      <c r="D289" s="7">
        <f t="shared" si="27"/>
        <v>106.57</v>
      </c>
      <c r="E289" s="7">
        <f t="shared" si="28"/>
        <v>4.816608765511269</v>
      </c>
      <c r="F289" s="7">
        <f t="shared" si="24"/>
        <v>115.23989577792028</v>
      </c>
      <c r="G289" s="7">
        <f t="shared" si="25"/>
        <v>97.900104222079705</v>
      </c>
      <c r="I289" s="32">
        <f t="shared" si="29"/>
        <v>0.79066093348177413</v>
      </c>
      <c r="J289" s="4">
        <f t="shared" si="26"/>
        <v>0.16270799996097005</v>
      </c>
    </row>
    <row r="290" spans="2:10" x14ac:dyDescent="0.5">
      <c r="B290" s="28">
        <v>45348</v>
      </c>
      <c r="C290" s="4">
        <v>110.88</v>
      </c>
      <c r="D290" s="7">
        <f t="shared" si="27"/>
        <v>107.08904761904762</v>
      </c>
      <c r="E290" s="7">
        <f t="shared" si="28"/>
        <v>4.6555600143934397</v>
      </c>
      <c r="F290" s="7">
        <f t="shared" si="24"/>
        <v>115.46905564495582</v>
      </c>
      <c r="G290" s="7">
        <f t="shared" si="25"/>
        <v>98.709039593139423</v>
      </c>
      <c r="I290" s="32">
        <f t="shared" si="29"/>
        <v>0.72619025955774819</v>
      </c>
      <c r="J290" s="4">
        <f t="shared" si="26"/>
        <v>0.15650541698192616</v>
      </c>
    </row>
    <row r="291" spans="2:10" x14ac:dyDescent="0.5">
      <c r="B291" s="28">
        <v>45349</v>
      </c>
      <c r="C291" s="4">
        <v>110.82</v>
      </c>
      <c r="D291" s="7">
        <f t="shared" si="27"/>
        <v>107.5895238095238</v>
      </c>
      <c r="E291" s="7">
        <f t="shared" si="28"/>
        <v>4.4507824887209164</v>
      </c>
      <c r="F291" s="7">
        <f t="shared" si="24"/>
        <v>115.60093228922145</v>
      </c>
      <c r="G291" s="7">
        <f t="shared" si="25"/>
        <v>99.578115329826147</v>
      </c>
      <c r="I291" s="32">
        <f t="shared" si="29"/>
        <v>0.70161724362593691</v>
      </c>
      <c r="J291" s="4">
        <f t="shared" si="26"/>
        <v>0.14892543801720001</v>
      </c>
    </row>
    <row r="292" spans="2:10" x14ac:dyDescent="0.5">
      <c r="B292" s="28">
        <v>45350</v>
      </c>
      <c r="C292" s="4">
        <v>111.79</v>
      </c>
      <c r="D292" s="7">
        <f t="shared" si="27"/>
        <v>108.09333333333332</v>
      </c>
      <c r="E292" s="7">
        <f t="shared" si="28"/>
        <v>4.2883835338427145</v>
      </c>
      <c r="F292" s="7">
        <f t="shared" si="24"/>
        <v>115.8124236942502</v>
      </c>
      <c r="G292" s="7">
        <f t="shared" si="25"/>
        <v>100.37424297241644</v>
      </c>
      <c r="I292" s="32">
        <f t="shared" si="29"/>
        <v>0.73944963032066346</v>
      </c>
      <c r="J292" s="4">
        <f t="shared" si="26"/>
        <v>0.1428226907780353</v>
      </c>
    </row>
    <row r="293" spans="2:10" x14ac:dyDescent="0.5">
      <c r="B293" s="28">
        <v>45351</v>
      </c>
      <c r="C293" s="4">
        <v>111.8</v>
      </c>
      <c r="D293" s="7">
        <f t="shared" si="27"/>
        <v>108.57904761904761</v>
      </c>
      <c r="E293" s="7">
        <f t="shared" si="28"/>
        <v>4.0891709486910717</v>
      </c>
      <c r="F293" s="7">
        <f t="shared" si="24"/>
        <v>115.93955532669155</v>
      </c>
      <c r="G293" s="7">
        <f t="shared" si="25"/>
        <v>101.21853991140368</v>
      </c>
      <c r="I293" s="32">
        <f t="shared" si="29"/>
        <v>0.71879960655481712</v>
      </c>
      <c r="J293" s="4">
        <f t="shared" si="26"/>
        <v>0.13557878557690917</v>
      </c>
    </row>
    <row r="294" spans="2:10" x14ac:dyDescent="0.5">
      <c r="B294" s="28">
        <v>45352</v>
      </c>
      <c r="C294" s="4">
        <v>111.01</v>
      </c>
      <c r="D294" s="7">
        <f t="shared" si="27"/>
        <v>109.08428571428571</v>
      </c>
      <c r="E294" s="7">
        <f t="shared" si="28"/>
        <v>3.6611372159870914</v>
      </c>
      <c r="F294" s="7">
        <f t="shared" si="24"/>
        <v>115.67433270306248</v>
      </c>
      <c r="G294" s="7">
        <f t="shared" si="25"/>
        <v>102.49423872550895</v>
      </c>
      <c r="I294" s="32">
        <f t="shared" si="29"/>
        <v>0.64610778109730449</v>
      </c>
      <c r="J294" s="4">
        <f t="shared" si="26"/>
        <v>0.12082486392288359</v>
      </c>
    </row>
    <row r="295" spans="2:10" x14ac:dyDescent="0.5">
      <c r="B295" s="28">
        <v>45355</v>
      </c>
      <c r="C295" s="4">
        <v>111.36</v>
      </c>
      <c r="D295" s="7">
        <f t="shared" si="27"/>
        <v>109.59904761904761</v>
      </c>
      <c r="E295" s="7">
        <f t="shared" si="28"/>
        <v>3.1213681371506068</v>
      </c>
      <c r="F295" s="7">
        <f t="shared" si="24"/>
        <v>115.2175102659187</v>
      </c>
      <c r="G295" s="7">
        <f t="shared" si="25"/>
        <v>103.98058497217652</v>
      </c>
      <c r="I295" s="32">
        <f t="shared" si="29"/>
        <v>0.65671122971094753</v>
      </c>
      <c r="J295" s="4">
        <f t="shared" si="26"/>
        <v>0.10252758156074783</v>
      </c>
    </row>
    <row r="296" spans="2:10" x14ac:dyDescent="0.5">
      <c r="B296" s="28">
        <v>45356</v>
      </c>
      <c r="C296" s="4">
        <v>109.41</v>
      </c>
      <c r="D296" s="7">
        <f t="shared" si="27"/>
        <v>109.89809523809522</v>
      </c>
      <c r="E296" s="7">
        <f t="shared" si="28"/>
        <v>2.749253751561719</v>
      </c>
      <c r="F296" s="7">
        <f t="shared" si="24"/>
        <v>114.84675199090631</v>
      </c>
      <c r="G296" s="7">
        <f t="shared" si="25"/>
        <v>104.94943848528413</v>
      </c>
      <c r="I296" s="32">
        <f t="shared" si="29"/>
        <v>0.4506840681748675</v>
      </c>
      <c r="J296" s="4">
        <f t="shared" si="26"/>
        <v>9.0059008613202624E-2</v>
      </c>
    </row>
    <row r="297" spans="2:10" x14ac:dyDescent="0.5">
      <c r="B297" s="28">
        <v>45357</v>
      </c>
      <c r="C297" s="4">
        <v>108.8</v>
      </c>
      <c r="D297" s="7">
        <f t="shared" si="27"/>
        <v>110.17428571428569</v>
      </c>
      <c r="E297" s="7">
        <f t="shared" si="28"/>
        <v>2.2714325247045553</v>
      </c>
      <c r="F297" s="7">
        <f t="shared" si="24"/>
        <v>114.26286425875389</v>
      </c>
      <c r="G297" s="7">
        <f t="shared" si="25"/>
        <v>106.08570716981748</v>
      </c>
      <c r="I297" s="32">
        <f t="shared" si="29"/>
        <v>0.33193600179883037</v>
      </c>
      <c r="J297" s="4">
        <f t="shared" si="26"/>
        <v>7.4220196082252651E-2</v>
      </c>
    </row>
    <row r="298" spans="2:10" x14ac:dyDescent="0.5">
      <c r="B298" s="28">
        <v>45358</v>
      </c>
      <c r="C298" s="4">
        <v>110.91</v>
      </c>
      <c r="D298" s="7">
        <f t="shared" si="27"/>
        <v>110.48095238095236</v>
      </c>
      <c r="E298" s="7">
        <f t="shared" si="28"/>
        <v>1.8603169212849306</v>
      </c>
      <c r="F298" s="7">
        <f t="shared" si="24"/>
        <v>113.82952283926524</v>
      </c>
      <c r="G298" s="7">
        <f t="shared" si="25"/>
        <v>107.13238192263948</v>
      </c>
      <c r="I298" s="32">
        <f t="shared" si="29"/>
        <v>0.56406429615099174</v>
      </c>
      <c r="J298" s="4">
        <f t="shared" si="26"/>
        <v>6.0618059242765789E-2</v>
      </c>
    </row>
    <row r="299" spans="2:10" x14ac:dyDescent="0.5">
      <c r="B299" s="28">
        <v>45359</v>
      </c>
      <c r="C299" s="4">
        <v>108.75</v>
      </c>
      <c r="D299" s="7">
        <f t="shared" si="27"/>
        <v>110.61666666666666</v>
      </c>
      <c r="E299" s="7">
        <f t="shared" si="28"/>
        <v>1.594362986691968</v>
      </c>
      <c r="F299" s="7">
        <f t="shared" si="24"/>
        <v>113.4865200427122</v>
      </c>
      <c r="G299" s="7">
        <f t="shared" si="25"/>
        <v>107.74681329062112</v>
      </c>
      <c r="I299" s="32">
        <f t="shared" si="29"/>
        <v>0.17478013297689834</v>
      </c>
      <c r="J299" s="4">
        <f t="shared" si="26"/>
        <v>5.1888263541579764E-2</v>
      </c>
    </row>
    <row r="300" spans="2:10" x14ac:dyDescent="0.5">
      <c r="B300" s="28">
        <v>45362</v>
      </c>
      <c r="C300" s="4">
        <v>108.76</v>
      </c>
      <c r="D300" s="7">
        <f t="shared" si="27"/>
        <v>110.68095238095236</v>
      </c>
      <c r="E300" s="7">
        <f t="shared" si="28"/>
        <v>1.4818498735091372</v>
      </c>
      <c r="F300" s="7">
        <f t="shared" si="24"/>
        <v>113.34828215326881</v>
      </c>
      <c r="G300" s="7">
        <f t="shared" si="25"/>
        <v>108.01362260863591</v>
      </c>
      <c r="I300" s="32">
        <f t="shared" si="29"/>
        <v>0.13991096997277144</v>
      </c>
      <c r="J300" s="4">
        <f t="shared" si="26"/>
        <v>4.8198533079762032E-2</v>
      </c>
    </row>
    <row r="301" spans="2:10" x14ac:dyDescent="0.5">
      <c r="B301" s="28">
        <v>45363</v>
      </c>
      <c r="C301" s="4">
        <v>109.94</v>
      </c>
      <c r="D301" s="7">
        <f t="shared" si="27"/>
        <v>110.68142857142857</v>
      </c>
      <c r="E301" s="7">
        <f t="shared" si="28"/>
        <v>1.4815980754384284</v>
      </c>
      <c r="F301" s="7">
        <f t="shared" si="24"/>
        <v>113.34830510721774</v>
      </c>
      <c r="G301" s="7">
        <f t="shared" si="25"/>
        <v>108.0145520356394</v>
      </c>
      <c r="I301" s="32">
        <f t="shared" si="29"/>
        <v>0.36099308282954118</v>
      </c>
      <c r="J301" s="4">
        <f t="shared" si="26"/>
        <v>4.8190135783585324E-2</v>
      </c>
    </row>
    <row r="302" spans="2:10" x14ac:dyDescent="0.5">
      <c r="B302" s="28">
        <v>45364</v>
      </c>
      <c r="C302" s="4">
        <v>109.98</v>
      </c>
      <c r="D302" s="7">
        <f t="shared" si="27"/>
        <v>110.73380952380951</v>
      </c>
      <c r="E302" s="7">
        <f t="shared" si="28"/>
        <v>1.4333857686975826</v>
      </c>
      <c r="F302" s="7">
        <f t="shared" si="24"/>
        <v>113.31390390746516</v>
      </c>
      <c r="G302" s="7">
        <f t="shared" si="25"/>
        <v>108.15371514015386</v>
      </c>
      <c r="I302" s="32">
        <f t="shared" si="29"/>
        <v>0.35391822706472836</v>
      </c>
      <c r="J302" s="4">
        <f t="shared" si="26"/>
        <v>4.6599938984324164E-2</v>
      </c>
    </row>
    <row r="303" spans="2:10" x14ac:dyDescent="0.5">
      <c r="B303" s="28">
        <v>45365</v>
      </c>
      <c r="C303" s="4">
        <v>110.01</v>
      </c>
      <c r="D303" s="7">
        <f t="shared" si="27"/>
        <v>110.7404761904762</v>
      </c>
      <c r="E303" s="7">
        <f t="shared" si="28"/>
        <v>1.4294875871810706</v>
      </c>
      <c r="F303" s="7">
        <f t="shared" si="24"/>
        <v>113.31355384740213</v>
      </c>
      <c r="G303" s="7">
        <f t="shared" si="25"/>
        <v>108.16739853355027</v>
      </c>
      <c r="I303" s="32">
        <f t="shared" si="29"/>
        <v>0.35805399450149139</v>
      </c>
      <c r="J303" s="4">
        <f t="shared" si="26"/>
        <v>4.6470409834615097E-2</v>
      </c>
    </row>
    <row r="304" spans="2:10" x14ac:dyDescent="0.5">
      <c r="B304" s="28">
        <v>45366</v>
      </c>
      <c r="C304" s="4">
        <v>110.41</v>
      </c>
      <c r="D304" s="7">
        <f t="shared" si="27"/>
        <v>110.63761904761904</v>
      </c>
      <c r="E304" s="7">
        <f t="shared" si="28"/>
        <v>1.3676362994667279</v>
      </c>
      <c r="F304" s="7">
        <f t="shared" si="24"/>
        <v>113.09936438665915</v>
      </c>
      <c r="G304" s="7">
        <f t="shared" si="25"/>
        <v>108.17587370857893</v>
      </c>
      <c r="I304" s="32">
        <f t="shared" si="29"/>
        <v>0.45376876640948616</v>
      </c>
      <c r="J304" s="4">
        <f t="shared" si="26"/>
        <v>4.4501054166405332E-2</v>
      </c>
    </row>
    <row r="305" spans="2:10" x14ac:dyDescent="0.5">
      <c r="B305" s="28">
        <v>45369</v>
      </c>
      <c r="C305" s="4">
        <v>110.28</v>
      </c>
      <c r="D305" s="7">
        <f t="shared" si="27"/>
        <v>110.45809523809525</v>
      </c>
      <c r="E305" s="7">
        <f t="shared" si="28"/>
        <v>1.1228384525283188</v>
      </c>
      <c r="F305" s="7">
        <f t="shared" si="24"/>
        <v>112.47920445264623</v>
      </c>
      <c r="G305" s="7">
        <f t="shared" si="25"/>
        <v>108.43698602354428</v>
      </c>
      <c r="I305" s="32">
        <f t="shared" si="29"/>
        <v>0.45594121366300838</v>
      </c>
      <c r="J305" s="4">
        <f t="shared" si="26"/>
        <v>3.6595040140687249E-2</v>
      </c>
    </row>
    <row r="306" spans="2:10" x14ac:dyDescent="0.5">
      <c r="B306" s="28">
        <v>45370</v>
      </c>
      <c r="C306" s="4">
        <v>110.74</v>
      </c>
      <c r="D306" s="7">
        <f t="shared" si="27"/>
        <v>110.36428571428571</v>
      </c>
      <c r="E306" s="7">
        <f t="shared" si="28"/>
        <v>1.000972384377169</v>
      </c>
      <c r="F306" s="7">
        <f t="shared" si="24"/>
        <v>112.16603600616462</v>
      </c>
      <c r="G306" s="7">
        <f t="shared" si="25"/>
        <v>108.56253542240681</v>
      </c>
      <c r="I306" s="32">
        <f t="shared" si="29"/>
        <v>0.60426369497697663</v>
      </c>
      <c r="J306" s="4">
        <f t="shared" si="26"/>
        <v>3.265096639221364E-2</v>
      </c>
    </row>
    <row r="307" spans="2:10" x14ac:dyDescent="0.5">
      <c r="B307" s="28">
        <v>45371</v>
      </c>
      <c r="C307" s="4">
        <v>112.64</v>
      </c>
      <c r="D307" s="7">
        <f t="shared" si="27"/>
        <v>110.50904761904762</v>
      </c>
      <c r="E307" s="7">
        <f t="shared" si="28"/>
        <v>1.0998541028786715</v>
      </c>
      <c r="F307" s="7">
        <f t="shared" si="24"/>
        <v>112.48878500422923</v>
      </c>
      <c r="G307" s="7">
        <f t="shared" si="25"/>
        <v>108.52931023386601</v>
      </c>
      <c r="I307" s="32">
        <f t="shared" si="29"/>
        <v>1.0381906703643171</v>
      </c>
      <c r="J307" s="4">
        <f t="shared" si="26"/>
        <v>3.5829417189554624E-2</v>
      </c>
    </row>
    <row r="308" spans="2:10" x14ac:dyDescent="0.5">
      <c r="B308" s="28">
        <v>45372</v>
      </c>
      <c r="C308" s="4">
        <v>114.53</v>
      </c>
      <c r="D308" s="7">
        <f t="shared" si="27"/>
        <v>110.75904761904762</v>
      </c>
      <c r="E308" s="7">
        <f t="shared" si="28"/>
        <v>1.3700106012798032</v>
      </c>
      <c r="F308" s="7">
        <f t="shared" si="24"/>
        <v>113.22506670135127</v>
      </c>
      <c r="G308" s="7">
        <f t="shared" si="25"/>
        <v>108.29302853674398</v>
      </c>
      <c r="I308" s="32">
        <f t="shared" si="29"/>
        <v>1.2645829685611605</v>
      </c>
      <c r="J308" s="4">
        <f t="shared" si="26"/>
        <v>4.4529438187035406E-2</v>
      </c>
    </row>
    <row r="309" spans="2:10" x14ac:dyDescent="0.5">
      <c r="B309" s="28">
        <v>45373</v>
      </c>
      <c r="C309" s="4">
        <v>112.58</v>
      </c>
      <c r="D309" s="7">
        <f t="shared" si="27"/>
        <v>110.81000000000002</v>
      </c>
      <c r="E309" s="7">
        <f t="shared" si="28"/>
        <v>1.4183793568717784</v>
      </c>
      <c r="F309" s="7">
        <f t="shared" si="24"/>
        <v>113.36308284236922</v>
      </c>
      <c r="G309" s="7">
        <f t="shared" si="25"/>
        <v>108.25691715763081</v>
      </c>
      <c r="I309" s="32">
        <f t="shared" si="29"/>
        <v>0.84663975070183373</v>
      </c>
      <c r="J309" s="4">
        <f t="shared" si="26"/>
        <v>4.6080368962534188E-2</v>
      </c>
    </row>
    <row r="310" spans="2:10" x14ac:dyDescent="0.5">
      <c r="B310" s="28">
        <v>45376</v>
      </c>
      <c r="C310" s="4">
        <v>113.42</v>
      </c>
      <c r="D310" s="7">
        <f t="shared" si="27"/>
        <v>110.89619047619048</v>
      </c>
      <c r="E310" s="7">
        <f t="shared" si="28"/>
        <v>1.5207250776865495</v>
      </c>
      <c r="F310" s="7">
        <f t="shared" si="24"/>
        <v>113.63349561602627</v>
      </c>
      <c r="G310" s="7">
        <f t="shared" si="25"/>
        <v>108.1588853363547</v>
      </c>
      <c r="I310" s="32">
        <f t="shared" si="29"/>
        <v>0.96100259103026553</v>
      </c>
      <c r="J310" s="4">
        <f t="shared" si="26"/>
        <v>4.9366982365791637E-2</v>
      </c>
    </row>
    <row r="311" spans="2:10" x14ac:dyDescent="0.5">
      <c r="B311" s="28">
        <v>45377</v>
      </c>
      <c r="C311" s="4">
        <v>113.89</v>
      </c>
      <c r="D311" s="7">
        <f t="shared" si="27"/>
        <v>111.0395238095238</v>
      </c>
      <c r="E311" s="7">
        <f t="shared" si="28"/>
        <v>1.6550422236017917</v>
      </c>
      <c r="F311" s="7">
        <f t="shared" si="24"/>
        <v>114.01859981200703</v>
      </c>
      <c r="G311" s="7">
        <f t="shared" si="25"/>
        <v>108.06044780704057</v>
      </c>
      <c r="I311" s="32">
        <f t="shared" si="29"/>
        <v>0.97841615791275049</v>
      </c>
      <c r="J311" s="4">
        <f t="shared" si="26"/>
        <v>5.3657939088310673E-2</v>
      </c>
    </row>
    <row r="312" spans="2:10" x14ac:dyDescent="0.5">
      <c r="B312" s="28">
        <v>45378</v>
      </c>
      <c r="C312" s="4">
        <v>113.58</v>
      </c>
      <c r="D312" s="7">
        <f t="shared" si="27"/>
        <v>111.17095238095237</v>
      </c>
      <c r="E312" s="7">
        <f t="shared" si="28"/>
        <v>1.7439377992402849</v>
      </c>
      <c r="F312" s="7">
        <f t="shared" si="24"/>
        <v>114.31004041958488</v>
      </c>
      <c r="G312" s="7">
        <f t="shared" si="25"/>
        <v>108.03186434231986</v>
      </c>
      <c r="I312" s="32">
        <f t="shared" si="29"/>
        <v>0.88371775327733215</v>
      </c>
      <c r="J312" s="4">
        <f t="shared" si="26"/>
        <v>5.6473169859617894E-2</v>
      </c>
    </row>
    <row r="313" spans="2:10" x14ac:dyDescent="0.5">
      <c r="B313" s="28">
        <v>45379</v>
      </c>
      <c r="C313" s="4">
        <v>112.45</v>
      </c>
      <c r="D313" s="7">
        <f t="shared" si="27"/>
        <v>111.20238095238095</v>
      </c>
      <c r="E313" s="7">
        <f t="shared" si="28"/>
        <v>1.7615104449361203</v>
      </c>
      <c r="F313" s="7">
        <f t="shared" si="24"/>
        <v>114.37309975326596</v>
      </c>
      <c r="G313" s="7">
        <f t="shared" si="25"/>
        <v>108.03166215149594</v>
      </c>
      <c r="I313" s="32">
        <f t="shared" si="29"/>
        <v>0.69674072757111383</v>
      </c>
      <c r="J313" s="4">
        <f t="shared" si="26"/>
        <v>5.7026095551727024E-2</v>
      </c>
    </row>
    <row r="314" spans="2:10" x14ac:dyDescent="0.5">
      <c r="B314" s="28">
        <v>45383</v>
      </c>
      <c r="C314" s="4">
        <v>112.47</v>
      </c>
      <c r="D314" s="7">
        <f t="shared" si="27"/>
        <v>111.23428571428572</v>
      </c>
      <c r="E314" s="7">
        <f t="shared" si="28"/>
        <v>1.7788579803586668</v>
      </c>
      <c r="F314" s="7">
        <f t="shared" si="24"/>
        <v>114.43623007893132</v>
      </c>
      <c r="G314" s="7">
        <f t="shared" si="25"/>
        <v>108.03234134964012</v>
      </c>
      <c r="I314" s="32">
        <f t="shared" si="29"/>
        <v>0.69296311006500788</v>
      </c>
      <c r="J314" s="4">
        <f t="shared" si="26"/>
        <v>5.7571176801908937E-2</v>
      </c>
    </row>
    <row r="315" spans="2:10" x14ac:dyDescent="0.5">
      <c r="B315" s="28">
        <v>45384</v>
      </c>
      <c r="C315" s="4">
        <v>110.56</v>
      </c>
      <c r="D315" s="7">
        <f t="shared" si="27"/>
        <v>111.21285714285713</v>
      </c>
      <c r="E315" s="7">
        <f t="shared" si="28"/>
        <v>1.7843966567362282</v>
      </c>
      <c r="F315" s="7">
        <f t="shared" si="24"/>
        <v>114.42477112498234</v>
      </c>
      <c r="G315" s="7">
        <f t="shared" si="25"/>
        <v>108.00094316073192</v>
      </c>
      <c r="I315" s="32">
        <f t="shared" si="29"/>
        <v>0.39836945408713015</v>
      </c>
      <c r="J315" s="4">
        <f t="shared" si="26"/>
        <v>5.7761558593884252E-2</v>
      </c>
    </row>
    <row r="316" spans="2:10" x14ac:dyDescent="0.5">
      <c r="B316" s="28">
        <v>45385</v>
      </c>
      <c r="C316" s="4">
        <v>112.59</v>
      </c>
      <c r="D316" s="7">
        <f t="shared" si="27"/>
        <v>111.27142857142859</v>
      </c>
      <c r="E316" s="7">
        <f t="shared" si="28"/>
        <v>1.8094786147238264</v>
      </c>
      <c r="F316" s="7">
        <f t="shared" si="24"/>
        <v>114.52849007793148</v>
      </c>
      <c r="G316" s="7">
        <f t="shared" si="25"/>
        <v>108.01436706492569</v>
      </c>
      <c r="I316" s="32">
        <f t="shared" si="29"/>
        <v>0.7024173362920566</v>
      </c>
      <c r="J316" s="4">
        <f t="shared" si="26"/>
        <v>5.8542638452998459E-2</v>
      </c>
    </row>
    <row r="317" spans="2:10" x14ac:dyDescent="0.5">
      <c r="B317" s="28">
        <v>45386</v>
      </c>
      <c r="C317" s="4">
        <v>111.08</v>
      </c>
      <c r="D317" s="7">
        <f t="shared" si="27"/>
        <v>111.35095238095239</v>
      </c>
      <c r="E317" s="7">
        <f t="shared" si="28"/>
        <v>1.7595905909100127</v>
      </c>
      <c r="F317" s="7">
        <f t="shared" si="24"/>
        <v>114.51821544459041</v>
      </c>
      <c r="G317" s="7">
        <f t="shared" si="25"/>
        <v>108.18368931731437</v>
      </c>
      <c r="I317" s="32">
        <f t="shared" si="29"/>
        <v>0.45722610097293748</v>
      </c>
      <c r="J317" s="4">
        <f t="shared" si="26"/>
        <v>5.6887938466879374E-2</v>
      </c>
    </row>
    <row r="318" spans="2:10" x14ac:dyDescent="0.5">
      <c r="B318" s="28">
        <v>45387</v>
      </c>
      <c r="C318" s="4">
        <v>114.67</v>
      </c>
      <c r="D318" s="7">
        <f t="shared" si="27"/>
        <v>111.6304761904762</v>
      </c>
      <c r="E318" s="7">
        <f t="shared" si="28"/>
        <v>1.7998763185021245</v>
      </c>
      <c r="F318" s="7">
        <f t="shared" si="24"/>
        <v>114.87025356378003</v>
      </c>
      <c r="G318" s="7">
        <f t="shared" si="25"/>
        <v>108.39069881717238</v>
      </c>
      <c r="I318" s="32">
        <f t="shared" si="29"/>
        <v>0.96909454868255174</v>
      </c>
      <c r="J318" s="4">
        <f t="shared" si="26"/>
        <v>5.804467532281702E-2</v>
      </c>
    </row>
    <row r="319" spans="2:10" x14ac:dyDescent="0.5">
      <c r="B319" s="28">
        <v>45390</v>
      </c>
      <c r="C319" s="4">
        <v>116.06</v>
      </c>
      <c r="D319" s="7">
        <f t="shared" si="27"/>
        <v>111.87571428571428</v>
      </c>
      <c r="E319" s="7">
        <f t="shared" si="28"/>
        <v>2.0326056465250986</v>
      </c>
      <c r="F319" s="7">
        <f t="shared" si="24"/>
        <v>115.53440444945946</v>
      </c>
      <c r="G319" s="7">
        <f t="shared" si="25"/>
        <v>108.2170241219691</v>
      </c>
      <c r="I319" s="32">
        <f t="shared" si="29"/>
        <v>1.0718283766891215</v>
      </c>
      <c r="J319" s="4">
        <f t="shared" si="26"/>
        <v>6.54063339323388E-2</v>
      </c>
    </row>
    <row r="320" spans="2:10" x14ac:dyDescent="0.5">
      <c r="B320" s="28">
        <v>45391</v>
      </c>
      <c r="C320" s="4">
        <v>111.87</v>
      </c>
      <c r="D320" s="7">
        <f t="shared" si="27"/>
        <v>112.0242857142857</v>
      </c>
      <c r="E320" s="7">
        <f t="shared" si="28"/>
        <v>1.9025787012067896</v>
      </c>
      <c r="F320" s="7">
        <f t="shared" ref="F320:F383" si="30">D320+$F$1*E320</f>
        <v>115.44892737645792</v>
      </c>
      <c r="G320" s="7">
        <f t="shared" ref="G320:G383" si="31">D320-$G$1*E320</f>
        <v>108.59964405211348</v>
      </c>
      <c r="I320" s="32">
        <f t="shared" si="29"/>
        <v>0.47747418131510005</v>
      </c>
      <c r="J320" s="4">
        <f t="shared" si="26"/>
        <v>6.1141057768610244E-2</v>
      </c>
    </row>
    <row r="321" spans="2:10" x14ac:dyDescent="0.5">
      <c r="B321" s="28">
        <v>45392</v>
      </c>
      <c r="C321" s="4">
        <v>114.22</v>
      </c>
      <c r="D321" s="7">
        <f t="shared" si="27"/>
        <v>112.2842857142857</v>
      </c>
      <c r="E321" s="7">
        <f t="shared" si="28"/>
        <v>1.8047453322520921</v>
      </c>
      <c r="F321" s="7">
        <f t="shared" si="30"/>
        <v>115.53282731233946</v>
      </c>
      <c r="G321" s="7">
        <f t="shared" si="31"/>
        <v>109.03574411623194</v>
      </c>
      <c r="I321" s="32">
        <f t="shared" si="29"/>
        <v>0.79793589327500158</v>
      </c>
      <c r="J321" s="4">
        <f t="shared" si="26"/>
        <v>5.7862800255413779E-2</v>
      </c>
    </row>
    <row r="322" spans="2:10" x14ac:dyDescent="0.5">
      <c r="B322" s="28">
        <v>45393</v>
      </c>
      <c r="C322" s="4">
        <v>113.02</v>
      </c>
      <c r="D322" s="7">
        <f t="shared" si="27"/>
        <v>112.43095238095236</v>
      </c>
      <c r="E322" s="7">
        <f t="shared" si="28"/>
        <v>1.7282358194468275</v>
      </c>
      <c r="F322" s="7">
        <f t="shared" si="30"/>
        <v>115.54177685595666</v>
      </c>
      <c r="G322" s="7">
        <f t="shared" si="31"/>
        <v>109.32012790594807</v>
      </c>
      <c r="I322" s="32">
        <f t="shared" si="29"/>
        <v>0.5946770902345464</v>
      </c>
      <c r="J322" s="4">
        <f t="shared" si="26"/>
        <v>5.5337509985040688E-2</v>
      </c>
    </row>
    <row r="323" spans="2:10" x14ac:dyDescent="0.5">
      <c r="B323" s="28">
        <v>45394</v>
      </c>
      <c r="C323" s="4">
        <v>110.13</v>
      </c>
      <c r="D323" s="7">
        <f t="shared" si="27"/>
        <v>112.43809523809523</v>
      </c>
      <c r="E323" s="7">
        <f t="shared" si="28"/>
        <v>1.7178783980469026</v>
      </c>
      <c r="F323" s="7">
        <f t="shared" si="30"/>
        <v>115.53027635457966</v>
      </c>
      <c r="G323" s="7">
        <f t="shared" si="31"/>
        <v>109.3459141216108</v>
      </c>
      <c r="I323" s="32">
        <f t="shared" si="29"/>
        <v>0.12678524459793572</v>
      </c>
      <c r="J323" s="4">
        <f t="shared" si="26"/>
        <v>5.5002374594420589E-2</v>
      </c>
    </row>
    <row r="324" spans="2:10" x14ac:dyDescent="0.5">
      <c r="B324" s="28">
        <v>45397</v>
      </c>
      <c r="C324" s="4">
        <v>107.58</v>
      </c>
      <c r="D324" s="7">
        <f t="shared" si="27"/>
        <v>112.32238095238095</v>
      </c>
      <c r="E324" s="7">
        <f t="shared" si="28"/>
        <v>1.9550752025482425</v>
      </c>
      <c r="F324" s="7">
        <f t="shared" si="30"/>
        <v>115.84151631696778</v>
      </c>
      <c r="G324" s="7">
        <f t="shared" si="31"/>
        <v>108.80324558779412</v>
      </c>
      <c r="I324" s="32">
        <f t="shared" si="29"/>
        <v>-0.17379916670777765</v>
      </c>
      <c r="J324" s="4">
        <f t="shared" si="26"/>
        <v>6.2661338457181873E-2</v>
      </c>
    </row>
    <row r="325" spans="2:10" x14ac:dyDescent="0.5">
      <c r="B325" s="28">
        <v>45398</v>
      </c>
      <c r="C325" s="4">
        <v>107.83</v>
      </c>
      <c r="D325" s="7">
        <f t="shared" si="27"/>
        <v>112.1995238095238</v>
      </c>
      <c r="E325" s="7">
        <f t="shared" si="28"/>
        <v>2.1523672460583407</v>
      </c>
      <c r="F325" s="7">
        <f t="shared" si="30"/>
        <v>116.07378485242882</v>
      </c>
      <c r="G325" s="7">
        <f t="shared" si="31"/>
        <v>108.32526276661878</v>
      </c>
      <c r="I325" s="32">
        <f t="shared" si="29"/>
        <v>-6.3917062006670938E-2</v>
      </c>
      <c r="J325" s="4">
        <f t="shared" si="26"/>
        <v>6.9060204738162378E-2</v>
      </c>
    </row>
    <row r="326" spans="2:10" x14ac:dyDescent="0.5">
      <c r="B326" s="28">
        <v>45399</v>
      </c>
      <c r="C326" s="4">
        <v>107.49</v>
      </c>
      <c r="D326" s="7">
        <f t="shared" si="27"/>
        <v>112.06666666666665</v>
      </c>
      <c r="E326" s="7">
        <f t="shared" si="28"/>
        <v>2.3534874831477945</v>
      </c>
      <c r="F326" s="7">
        <f t="shared" si="30"/>
        <v>116.30294413633268</v>
      </c>
      <c r="G326" s="7">
        <f t="shared" si="31"/>
        <v>107.83038919700061</v>
      </c>
      <c r="I326" s="32">
        <f t="shared" si="29"/>
        <v>-4.0175507794046002E-2</v>
      </c>
      <c r="J326" s="4">
        <f t="shared" si="26"/>
        <v>7.5602810285533062E-2</v>
      </c>
    </row>
    <row r="327" spans="2:10" x14ac:dyDescent="0.5">
      <c r="B327" s="28">
        <v>45400</v>
      </c>
      <c r="C327" s="4">
        <v>107.3</v>
      </c>
      <c r="D327" s="7">
        <f t="shared" si="27"/>
        <v>111.90285714285713</v>
      </c>
      <c r="E327" s="7">
        <f t="shared" si="28"/>
        <v>2.56101179781965</v>
      </c>
      <c r="F327" s="7">
        <f t="shared" si="30"/>
        <v>116.51267837893251</v>
      </c>
      <c r="G327" s="7">
        <f t="shared" si="31"/>
        <v>107.29303590678175</v>
      </c>
      <c r="I327" s="32">
        <f t="shared" si="29"/>
        <v>7.5535393474094031E-4</v>
      </c>
      <c r="J327" s="4">
        <f t="shared" si="26"/>
        <v>8.23896968098035E-2</v>
      </c>
    </row>
    <row r="328" spans="2:10" x14ac:dyDescent="0.5">
      <c r="B328" s="28">
        <v>45401</v>
      </c>
      <c r="C328" s="4">
        <v>107.63</v>
      </c>
      <c r="D328" s="7">
        <f t="shared" si="27"/>
        <v>111.66428571428571</v>
      </c>
      <c r="E328" s="7">
        <f t="shared" si="28"/>
        <v>2.7174833420438333</v>
      </c>
      <c r="F328" s="7">
        <f t="shared" si="30"/>
        <v>116.55575572996462</v>
      </c>
      <c r="G328" s="7">
        <f t="shared" si="31"/>
        <v>106.77281569860681</v>
      </c>
      <c r="I328" s="32">
        <f t="shared" si="29"/>
        <v>8.7620316453500519E-2</v>
      </c>
      <c r="J328" s="4">
        <f t="shared" si="26"/>
        <v>8.7610286214424196E-2</v>
      </c>
    </row>
    <row r="329" spans="2:10" x14ac:dyDescent="0.5">
      <c r="B329" s="28">
        <v>45404</v>
      </c>
      <c r="C329" s="4">
        <v>110.6</v>
      </c>
      <c r="D329" s="7">
        <f t="shared" si="27"/>
        <v>111.47714285714285</v>
      </c>
      <c r="E329" s="7">
        <f t="shared" si="28"/>
        <v>2.6446098821133215</v>
      </c>
      <c r="F329" s="7">
        <f t="shared" si="30"/>
        <v>116.23744064494683</v>
      </c>
      <c r="G329" s="7">
        <f t="shared" si="31"/>
        <v>106.71684506933887</v>
      </c>
      <c r="I329" s="32">
        <f t="shared" si="29"/>
        <v>0.40786890902181344</v>
      </c>
      <c r="J329" s="4">
        <f t="shared" si="26"/>
        <v>8.5404014954065785E-2</v>
      </c>
    </row>
    <row r="330" spans="2:10" x14ac:dyDescent="0.5">
      <c r="B330" s="28">
        <v>45405</v>
      </c>
      <c r="C330" s="4">
        <v>113.77</v>
      </c>
      <c r="D330" s="7">
        <f t="shared" si="27"/>
        <v>111.53380952380951</v>
      </c>
      <c r="E330" s="7">
        <f t="shared" si="28"/>
        <v>2.6819087907504926</v>
      </c>
      <c r="F330" s="7">
        <f t="shared" si="30"/>
        <v>116.36124534716039</v>
      </c>
      <c r="G330" s="7">
        <f t="shared" si="31"/>
        <v>106.70637370045863</v>
      </c>
      <c r="I330" s="32">
        <f t="shared" si="29"/>
        <v>0.73161265711433876</v>
      </c>
      <c r="J330" s="4">
        <f t="shared" si="26"/>
        <v>8.6564528620720199E-2</v>
      </c>
    </row>
    <row r="331" spans="2:10" x14ac:dyDescent="0.5">
      <c r="B331" s="28">
        <v>45406</v>
      </c>
      <c r="C331" s="4">
        <v>112.72</v>
      </c>
      <c r="D331" s="7">
        <f t="shared" si="27"/>
        <v>111.50047619047618</v>
      </c>
      <c r="E331" s="7">
        <f t="shared" si="28"/>
        <v>2.661566223467823</v>
      </c>
      <c r="F331" s="7">
        <f t="shared" si="30"/>
        <v>116.29129539271825</v>
      </c>
      <c r="G331" s="7">
        <f t="shared" si="31"/>
        <v>106.7096569882341</v>
      </c>
      <c r="I331" s="32">
        <f t="shared" si="29"/>
        <v>0.6272771688976585</v>
      </c>
      <c r="J331" s="4">
        <f t="shared" si="26"/>
        <v>8.5933609719440543E-2</v>
      </c>
    </row>
    <row r="332" spans="2:10" x14ac:dyDescent="0.5">
      <c r="B332" s="28">
        <v>45407</v>
      </c>
      <c r="C332" s="4">
        <v>111.88</v>
      </c>
      <c r="D332" s="7">
        <f t="shared" si="27"/>
        <v>111.40476190476188</v>
      </c>
      <c r="E332" s="7">
        <f t="shared" si="28"/>
        <v>2.6069189075374393</v>
      </c>
      <c r="F332" s="7">
        <f t="shared" si="30"/>
        <v>116.09721593832927</v>
      </c>
      <c r="G332" s="7">
        <f t="shared" si="31"/>
        <v>106.7123078711945</v>
      </c>
      <c r="I332" s="32">
        <f t="shared" si="29"/>
        <v>0.5506385456137135</v>
      </c>
      <c r="J332" s="4">
        <f t="shared" si="26"/>
        <v>8.4241534263659018E-2</v>
      </c>
    </row>
    <row r="333" spans="2:10" x14ac:dyDescent="0.5">
      <c r="B333" s="28">
        <v>45408</v>
      </c>
      <c r="C333" s="4">
        <v>112.22</v>
      </c>
      <c r="D333" s="7">
        <f t="shared" si="27"/>
        <v>111.33999999999999</v>
      </c>
      <c r="E333" s="7">
        <f t="shared" si="28"/>
        <v>2.5667625523215052</v>
      </c>
      <c r="F333" s="7">
        <f t="shared" si="30"/>
        <v>115.9601725941787</v>
      </c>
      <c r="G333" s="7">
        <f t="shared" si="31"/>
        <v>106.71982740582128</v>
      </c>
      <c r="I333" s="32">
        <f t="shared" si="29"/>
        <v>0.59523453746173738</v>
      </c>
      <c r="J333" s="4">
        <f t="shared" si="26"/>
        <v>8.2992142880882205E-2</v>
      </c>
    </row>
    <row r="334" spans="2:10" x14ac:dyDescent="0.5">
      <c r="B334" s="28">
        <v>45411</v>
      </c>
      <c r="C334" s="4">
        <v>110.91</v>
      </c>
      <c r="D334" s="7">
        <f t="shared" si="27"/>
        <v>111.26666666666664</v>
      </c>
      <c r="E334" s="7">
        <f t="shared" si="28"/>
        <v>2.5554379924649591</v>
      </c>
      <c r="F334" s="7">
        <f t="shared" si="30"/>
        <v>115.86645505310356</v>
      </c>
      <c r="G334" s="7">
        <f t="shared" si="31"/>
        <v>106.66687828022971</v>
      </c>
      <c r="I334" s="32">
        <f t="shared" si="29"/>
        <v>0.46123010052828534</v>
      </c>
      <c r="J334" s="4">
        <f t="shared" si="26"/>
        <v>8.268043834218565E-2</v>
      </c>
    </row>
    <row r="335" spans="2:10" x14ac:dyDescent="0.5">
      <c r="B335" s="28">
        <v>45412</v>
      </c>
      <c r="C335" s="4">
        <v>108.38</v>
      </c>
      <c r="D335" s="7">
        <f t="shared" si="27"/>
        <v>111.07190476190473</v>
      </c>
      <c r="E335" s="7">
        <f t="shared" si="28"/>
        <v>2.6143213632750273</v>
      </c>
      <c r="F335" s="7">
        <f t="shared" si="30"/>
        <v>115.77768321579978</v>
      </c>
      <c r="G335" s="7">
        <f t="shared" si="31"/>
        <v>106.36612630800968</v>
      </c>
      <c r="I335" s="32">
        <f t="shared" si="29"/>
        <v>0.21397880411511894</v>
      </c>
      <c r="J335" s="4">
        <f t="shared" si="26"/>
        <v>8.4733911135897441E-2</v>
      </c>
    </row>
    <row r="336" spans="2:10" x14ac:dyDescent="0.5">
      <c r="B336" s="28">
        <v>45413</v>
      </c>
      <c r="C336" s="4">
        <v>107.77</v>
      </c>
      <c r="D336" s="7">
        <f t="shared" si="27"/>
        <v>110.93904761904761</v>
      </c>
      <c r="E336" s="7">
        <f t="shared" si="28"/>
        <v>2.710750642832914</v>
      </c>
      <c r="F336" s="7">
        <f t="shared" si="30"/>
        <v>115.81839877614686</v>
      </c>
      <c r="G336" s="7">
        <f t="shared" si="31"/>
        <v>106.05969646194836</v>
      </c>
      <c r="I336" s="32">
        <f t="shared" si="29"/>
        <v>0.17525932065406005</v>
      </c>
      <c r="J336" s="4">
        <f t="shared" si="26"/>
        <v>8.7964540201469932E-2</v>
      </c>
    </row>
    <row r="337" spans="2:10" x14ac:dyDescent="0.5">
      <c r="B337" s="28">
        <v>45414</v>
      </c>
      <c r="C337" s="4">
        <v>112.07</v>
      </c>
      <c r="D337" s="7">
        <f t="shared" si="27"/>
        <v>110.91428571428573</v>
      </c>
      <c r="E337" s="7">
        <f t="shared" si="28"/>
        <v>2.6972570723395499</v>
      </c>
      <c r="F337" s="7">
        <f t="shared" si="30"/>
        <v>115.76934844449691</v>
      </c>
      <c r="G337" s="7">
        <f t="shared" si="31"/>
        <v>106.05922298407454</v>
      </c>
      <c r="I337" s="32">
        <f t="shared" si="29"/>
        <v>0.61902156057868241</v>
      </c>
      <c r="J337" s="4">
        <f t="shared" si="26"/>
        <v>8.754621100329292E-2</v>
      </c>
    </row>
    <row r="338" spans="2:10" x14ac:dyDescent="0.5">
      <c r="B338" s="28">
        <v>45415</v>
      </c>
      <c r="C338" s="4">
        <v>109.46</v>
      </c>
      <c r="D338" s="7">
        <f t="shared" si="27"/>
        <v>110.83714285714288</v>
      </c>
      <c r="E338" s="7">
        <f t="shared" si="28"/>
        <v>2.715386055162587</v>
      </c>
      <c r="F338" s="7">
        <f t="shared" si="30"/>
        <v>115.72483775643553</v>
      </c>
      <c r="G338" s="7">
        <f t="shared" si="31"/>
        <v>105.94944795785023</v>
      </c>
      <c r="I338" s="32">
        <f t="shared" si="29"/>
        <v>0.35912143806867064</v>
      </c>
      <c r="J338" s="4">
        <f t="shared" si="26"/>
        <v>8.8195974260945456E-2</v>
      </c>
    </row>
    <row r="339" spans="2:10" x14ac:dyDescent="0.5">
      <c r="B339" s="28">
        <v>45418</v>
      </c>
      <c r="C339" s="4">
        <v>111.48</v>
      </c>
      <c r="D339" s="7">
        <f t="shared" si="27"/>
        <v>110.68523809523811</v>
      </c>
      <c r="E339" s="7">
        <f t="shared" si="28"/>
        <v>2.5758913390273657</v>
      </c>
      <c r="F339" s="7">
        <f t="shared" si="30"/>
        <v>115.32184250548737</v>
      </c>
      <c r="G339" s="7">
        <f t="shared" si="31"/>
        <v>106.04863368498884</v>
      </c>
      <c r="I339" s="32">
        <f t="shared" si="29"/>
        <v>0.58570516637186787</v>
      </c>
      <c r="J339" s="4">
        <f t="shared" si="26"/>
        <v>8.3779996141124774E-2</v>
      </c>
    </row>
    <row r="340" spans="2:10" x14ac:dyDescent="0.5">
      <c r="B340" s="28">
        <v>45419</v>
      </c>
      <c r="C340" s="4">
        <v>113.18</v>
      </c>
      <c r="D340" s="7">
        <f t="shared" si="27"/>
        <v>110.54809523809523</v>
      </c>
      <c r="E340" s="7">
        <f t="shared" si="28"/>
        <v>2.341421830955754</v>
      </c>
      <c r="F340" s="7">
        <f t="shared" si="30"/>
        <v>114.76265453381559</v>
      </c>
      <c r="G340" s="7">
        <f t="shared" si="31"/>
        <v>106.33353594237487</v>
      </c>
      <c r="I340" s="32">
        <f t="shared" si="29"/>
        <v>0.81223961715016346</v>
      </c>
      <c r="J340" s="4">
        <f t="shared" si="26"/>
        <v>7.6248429005369461E-2</v>
      </c>
    </row>
    <row r="341" spans="2:10" x14ac:dyDescent="0.5">
      <c r="B341" s="28">
        <v>45420</v>
      </c>
      <c r="C341" s="4">
        <v>113.32</v>
      </c>
      <c r="D341" s="7">
        <f t="shared" si="27"/>
        <v>110.61714285714285</v>
      </c>
      <c r="E341" s="7">
        <f t="shared" si="28"/>
        <v>2.4029255978018611</v>
      </c>
      <c r="F341" s="7">
        <f t="shared" si="30"/>
        <v>114.9424089331862</v>
      </c>
      <c r="G341" s="7">
        <f t="shared" si="31"/>
        <v>106.2918767810995</v>
      </c>
      <c r="I341" s="32">
        <f t="shared" si="29"/>
        <v>0.81244981179627807</v>
      </c>
      <c r="J341" s="4">
        <f t="shared" si="26"/>
        <v>7.820245514077756E-2</v>
      </c>
    </row>
    <row r="342" spans="2:10" x14ac:dyDescent="0.5">
      <c r="B342" s="28">
        <v>45421</v>
      </c>
      <c r="C342" s="4">
        <v>112.19</v>
      </c>
      <c r="D342" s="7">
        <f t="shared" si="27"/>
        <v>110.5204761904762</v>
      </c>
      <c r="E342" s="7">
        <f t="shared" si="28"/>
        <v>2.2888653874583289</v>
      </c>
      <c r="F342" s="7">
        <f t="shared" si="30"/>
        <v>114.6404338879012</v>
      </c>
      <c r="G342" s="7">
        <f t="shared" si="31"/>
        <v>106.40051849305121</v>
      </c>
      <c r="I342" s="32">
        <f t="shared" si="29"/>
        <v>0.70261419317087415</v>
      </c>
      <c r="J342" s="4">
        <f t="shared" si="26"/>
        <v>7.4555554580211264E-2</v>
      </c>
    </row>
    <row r="343" spans="2:10" x14ac:dyDescent="0.5">
      <c r="B343" s="28">
        <v>45422</v>
      </c>
      <c r="C343" s="4">
        <v>112.06</v>
      </c>
      <c r="D343" s="7">
        <f t="shared" si="27"/>
        <v>110.47476190476192</v>
      </c>
      <c r="E343" s="7">
        <f t="shared" si="28"/>
        <v>2.2456260130476302</v>
      </c>
      <c r="F343" s="7">
        <f t="shared" si="30"/>
        <v>114.51688872824765</v>
      </c>
      <c r="G343" s="7">
        <f t="shared" si="31"/>
        <v>106.43263508127619</v>
      </c>
      <c r="I343" s="32">
        <f t="shared" si="29"/>
        <v>0.69608960387233121</v>
      </c>
      <c r="J343" s="4">
        <f t="shared" ref="J343:J406" si="32">(F343-G343)/D343</f>
        <v>7.3177380132674413E-2</v>
      </c>
    </row>
    <row r="344" spans="2:10" x14ac:dyDescent="0.5">
      <c r="B344" s="28">
        <v>45425</v>
      </c>
      <c r="C344" s="4">
        <v>109.78</v>
      </c>
      <c r="D344" s="7">
        <f t="shared" ref="D344:D407" si="33">AVERAGE(C324:C344)</f>
        <v>110.45809523809524</v>
      </c>
      <c r="E344" s="7">
        <f t="shared" ref="E344:E407" si="34">STDEV(C324:C344)</f>
        <v>2.2496080081819128</v>
      </c>
      <c r="F344" s="7">
        <f t="shared" si="30"/>
        <v>114.50738965282268</v>
      </c>
      <c r="G344" s="7">
        <f t="shared" si="31"/>
        <v>106.4088008233678</v>
      </c>
      <c r="I344" s="32">
        <f t="shared" ref="I344:I407" si="35">(C344-G344)/(F344-G344)</f>
        <v>0.41626995117606419</v>
      </c>
      <c r="J344" s="4">
        <f t="shared" si="32"/>
        <v>7.3318201006437489E-2</v>
      </c>
    </row>
    <row r="345" spans="2:10" x14ac:dyDescent="0.5">
      <c r="B345" s="28">
        <v>45426</v>
      </c>
      <c r="C345" s="4">
        <v>110.87</v>
      </c>
      <c r="D345" s="7">
        <f t="shared" si="33"/>
        <v>110.61476190476192</v>
      </c>
      <c r="E345" s="7">
        <f t="shared" si="34"/>
        <v>2.1515752811547624</v>
      </c>
      <c r="F345" s="7">
        <f t="shared" si="30"/>
        <v>114.48759741084049</v>
      </c>
      <c r="G345" s="7">
        <f t="shared" si="31"/>
        <v>106.74192639868335</v>
      </c>
      <c r="I345" s="32">
        <f t="shared" si="35"/>
        <v>0.53295235426827159</v>
      </c>
      <c r="J345" s="4">
        <f t="shared" si="32"/>
        <v>7.0023845631255646E-2</v>
      </c>
    </row>
    <row r="346" spans="2:10" x14ac:dyDescent="0.5">
      <c r="B346" s="28">
        <v>45427</v>
      </c>
      <c r="C346" s="4">
        <v>115.32</v>
      </c>
      <c r="D346" s="7">
        <f t="shared" si="33"/>
        <v>110.97142857142858</v>
      </c>
      <c r="E346" s="7">
        <f t="shared" si="34"/>
        <v>2.2836205589245466</v>
      </c>
      <c r="F346" s="7">
        <f t="shared" si="30"/>
        <v>115.08194557749276</v>
      </c>
      <c r="G346" s="7">
        <f t="shared" si="31"/>
        <v>106.86091156536439</v>
      </c>
      <c r="I346" s="32">
        <f t="shared" si="35"/>
        <v>1.0289567494984249</v>
      </c>
      <c r="J346" s="4">
        <f t="shared" si="32"/>
        <v>7.408243831732568E-2</v>
      </c>
    </row>
    <row r="347" spans="2:10" x14ac:dyDescent="0.5">
      <c r="B347" s="28">
        <v>45428</v>
      </c>
      <c r="C347" s="4">
        <v>112.73</v>
      </c>
      <c r="D347" s="7">
        <f t="shared" si="33"/>
        <v>111.2209523809524</v>
      </c>
      <c r="E347" s="7">
        <f t="shared" si="34"/>
        <v>2.1675237132772156</v>
      </c>
      <c r="F347" s="7">
        <f t="shared" si="30"/>
        <v>115.12249506485139</v>
      </c>
      <c r="G347" s="7">
        <f t="shared" si="31"/>
        <v>107.3194096970534</v>
      </c>
      <c r="I347" s="32">
        <f t="shared" si="35"/>
        <v>0.69339114567106885</v>
      </c>
      <c r="J347" s="4">
        <f t="shared" si="32"/>
        <v>7.0158411708892546E-2</v>
      </c>
    </row>
    <row r="348" spans="2:10" x14ac:dyDescent="0.5">
      <c r="B348" s="28">
        <v>45429</v>
      </c>
      <c r="C348" s="4">
        <v>113.08</v>
      </c>
      <c r="D348" s="7">
        <f t="shared" si="33"/>
        <v>111.49619047619048</v>
      </c>
      <c r="E348" s="7">
        <f t="shared" si="34"/>
        <v>2.0056731443345308</v>
      </c>
      <c r="F348" s="7">
        <f t="shared" si="30"/>
        <v>115.10640213599264</v>
      </c>
      <c r="G348" s="7">
        <f t="shared" si="31"/>
        <v>107.88597881638832</v>
      </c>
      <c r="I348" s="32">
        <f t="shared" si="35"/>
        <v>0.71935133907028503</v>
      </c>
      <c r="J348" s="4">
        <f t="shared" si="32"/>
        <v>6.4759372394397746E-2</v>
      </c>
    </row>
    <row r="349" spans="2:10" x14ac:dyDescent="0.5">
      <c r="B349" s="28">
        <v>45432</v>
      </c>
      <c r="C349" s="4">
        <v>112.95</v>
      </c>
      <c r="D349" s="7">
        <f t="shared" si="33"/>
        <v>111.74952380952378</v>
      </c>
      <c r="E349" s="7">
        <f t="shared" si="34"/>
        <v>1.820341935435418</v>
      </c>
      <c r="F349" s="7">
        <f t="shared" si="30"/>
        <v>115.02613929330754</v>
      </c>
      <c r="G349" s="7">
        <f t="shared" si="31"/>
        <v>108.47290832574002</v>
      </c>
      <c r="I349" s="32">
        <f t="shared" si="35"/>
        <v>0.68318844496973785</v>
      </c>
      <c r="J349" s="4">
        <f t="shared" si="32"/>
        <v>5.864213773955268E-2</v>
      </c>
    </row>
    <row r="350" spans="2:10" x14ac:dyDescent="0.5">
      <c r="B350" s="28">
        <v>45433</v>
      </c>
      <c r="C350" s="4">
        <v>114.7</v>
      </c>
      <c r="D350" s="7">
        <f t="shared" si="33"/>
        <v>111.94476190476189</v>
      </c>
      <c r="E350" s="7">
        <f t="shared" si="34"/>
        <v>1.9086163025805354</v>
      </c>
      <c r="F350" s="7">
        <f t="shared" si="30"/>
        <v>115.38027124940686</v>
      </c>
      <c r="G350" s="7">
        <f t="shared" si="31"/>
        <v>108.50925256011692</v>
      </c>
      <c r="I350" s="32">
        <f t="shared" si="35"/>
        <v>0.90099412035260273</v>
      </c>
      <c r="J350" s="4">
        <f t="shared" si="32"/>
        <v>6.1378652938987241E-2</v>
      </c>
    </row>
    <row r="351" spans="2:10" x14ac:dyDescent="0.5">
      <c r="B351" s="28">
        <v>45434</v>
      </c>
      <c r="C351" s="4">
        <v>113.84</v>
      </c>
      <c r="D351" s="7">
        <f t="shared" si="33"/>
        <v>111.94809523809523</v>
      </c>
      <c r="E351" s="7">
        <f t="shared" si="34"/>
        <v>1.9120214932045594</v>
      </c>
      <c r="F351" s="7">
        <f t="shared" si="30"/>
        <v>115.38973392586344</v>
      </c>
      <c r="G351" s="7">
        <f t="shared" si="31"/>
        <v>108.50645655032703</v>
      </c>
      <c r="I351" s="32">
        <f t="shared" si="35"/>
        <v>0.77485522646940175</v>
      </c>
      <c r="J351" s="4">
        <f t="shared" si="32"/>
        <v>6.148632864986945E-2</v>
      </c>
    </row>
    <row r="352" spans="2:10" x14ac:dyDescent="0.5">
      <c r="B352" s="28">
        <v>45435</v>
      </c>
      <c r="C352" s="4">
        <v>112.88</v>
      </c>
      <c r="D352" s="7">
        <f t="shared" si="33"/>
        <v>111.95571428571429</v>
      </c>
      <c r="E352" s="7">
        <f t="shared" si="34"/>
        <v>1.9155666822863979</v>
      </c>
      <c r="F352" s="7">
        <f t="shared" si="30"/>
        <v>115.40373431382982</v>
      </c>
      <c r="G352" s="7">
        <f t="shared" si="31"/>
        <v>108.50769425759877</v>
      </c>
      <c r="I352" s="32">
        <f t="shared" si="35"/>
        <v>0.63403137260644915</v>
      </c>
      <c r="J352" s="4">
        <f t="shared" si="32"/>
        <v>6.1596141833655277E-2</v>
      </c>
    </row>
    <row r="353" spans="2:10" x14ac:dyDescent="0.5">
      <c r="B353" s="28">
        <v>45436</v>
      </c>
      <c r="C353" s="4">
        <v>115.52</v>
      </c>
      <c r="D353" s="7">
        <f t="shared" si="33"/>
        <v>112.12904761904763</v>
      </c>
      <c r="E353" s="7">
        <f t="shared" si="34"/>
        <v>2.0670677414199687</v>
      </c>
      <c r="F353" s="7">
        <f t="shared" si="30"/>
        <v>115.84976955360356</v>
      </c>
      <c r="G353" s="7">
        <f t="shared" si="31"/>
        <v>108.40832568449169</v>
      </c>
      <c r="I353" s="32">
        <f t="shared" si="35"/>
        <v>0.95568473546210775</v>
      </c>
      <c r="J353" s="4">
        <f t="shared" si="32"/>
        <v>6.6364996645595184E-2</v>
      </c>
    </row>
    <row r="354" spans="2:10" x14ac:dyDescent="0.5">
      <c r="B354" s="28">
        <v>45440</v>
      </c>
      <c r="C354" s="4">
        <v>115.6</v>
      </c>
      <c r="D354" s="7">
        <f t="shared" si="33"/>
        <v>112.28999999999999</v>
      </c>
      <c r="E354" s="7">
        <f t="shared" si="34"/>
        <v>2.2017106985251265</v>
      </c>
      <c r="F354" s="7">
        <f t="shared" si="30"/>
        <v>116.25307925734522</v>
      </c>
      <c r="G354" s="7">
        <f t="shared" si="31"/>
        <v>108.32692074265476</v>
      </c>
      <c r="I354" s="32">
        <f t="shared" si="35"/>
        <v>0.91760456769382048</v>
      </c>
      <c r="J354" s="4">
        <f t="shared" si="32"/>
        <v>7.0586503826613745E-2</v>
      </c>
    </row>
    <row r="355" spans="2:10" x14ac:dyDescent="0.5">
      <c r="B355" s="28">
        <v>45441</v>
      </c>
      <c r="C355" s="4">
        <v>113.17</v>
      </c>
      <c r="D355" s="7">
        <f t="shared" si="33"/>
        <v>112.39761904761905</v>
      </c>
      <c r="E355" s="7">
        <f t="shared" si="34"/>
        <v>2.1860624528176338</v>
      </c>
      <c r="F355" s="7">
        <f t="shared" si="30"/>
        <v>116.33253146269078</v>
      </c>
      <c r="G355" s="7">
        <f t="shared" si="31"/>
        <v>108.46270663254731</v>
      </c>
      <c r="I355" s="32">
        <f t="shared" si="35"/>
        <v>0.59814461808889785</v>
      </c>
      <c r="J355" s="4">
        <f t="shared" si="32"/>
        <v>7.0017718318475183E-2</v>
      </c>
    </row>
    <row r="356" spans="2:10" x14ac:dyDescent="0.5">
      <c r="B356" s="28">
        <v>45442</v>
      </c>
      <c r="C356" s="4">
        <v>116.77</v>
      </c>
      <c r="D356" s="7">
        <f t="shared" si="33"/>
        <v>112.79714285714284</v>
      </c>
      <c r="E356" s="7">
        <f t="shared" si="34"/>
        <v>2.1817633759350317</v>
      </c>
      <c r="F356" s="7">
        <f t="shared" si="30"/>
        <v>116.7243169338259</v>
      </c>
      <c r="G356" s="7">
        <f t="shared" si="31"/>
        <v>108.86996878045979</v>
      </c>
      <c r="I356" s="32">
        <f t="shared" si="35"/>
        <v>1.0058162772113066</v>
      </c>
      <c r="J356" s="4">
        <f t="shared" si="32"/>
        <v>6.9632509781862292E-2</v>
      </c>
    </row>
    <row r="357" spans="2:10" x14ac:dyDescent="0.5">
      <c r="B357" s="28">
        <v>45443</v>
      </c>
      <c r="C357" s="4">
        <v>116.16</v>
      </c>
      <c r="D357" s="7">
        <f t="shared" si="33"/>
        <v>113.19666666666664</v>
      </c>
      <c r="E357" s="7">
        <f t="shared" si="34"/>
        <v>1.9734039964825576</v>
      </c>
      <c r="F357" s="7">
        <f t="shared" si="30"/>
        <v>116.74879386033525</v>
      </c>
      <c r="G357" s="7">
        <f t="shared" si="31"/>
        <v>109.64453947299803</v>
      </c>
      <c r="I357" s="32">
        <f t="shared" si="35"/>
        <v>0.91712094919000409</v>
      </c>
      <c r="J357" s="4">
        <f t="shared" si="32"/>
        <v>6.2760279048298437E-2</v>
      </c>
    </row>
    <row r="358" spans="2:10" x14ac:dyDescent="0.5">
      <c r="B358" s="28">
        <v>45446</v>
      </c>
      <c r="C358" s="4">
        <v>116.55</v>
      </c>
      <c r="D358" s="7">
        <f t="shared" si="33"/>
        <v>113.41000000000001</v>
      </c>
      <c r="E358" s="7">
        <f t="shared" si="34"/>
        <v>2.0845407168007042</v>
      </c>
      <c r="F358" s="7">
        <f t="shared" si="30"/>
        <v>117.16217329024128</v>
      </c>
      <c r="G358" s="7">
        <f t="shared" si="31"/>
        <v>109.65782670975874</v>
      </c>
      <c r="I358" s="32">
        <f t="shared" si="35"/>
        <v>0.91842417142174115</v>
      </c>
      <c r="J358" s="4">
        <f t="shared" si="32"/>
        <v>6.6170060669099251E-2</v>
      </c>
    </row>
    <row r="359" spans="2:10" x14ac:dyDescent="0.5">
      <c r="B359" s="28">
        <v>45447</v>
      </c>
      <c r="C359" s="4">
        <v>113.88</v>
      </c>
      <c r="D359" s="7">
        <f t="shared" si="33"/>
        <v>113.6204761904762</v>
      </c>
      <c r="E359" s="7">
        <f t="shared" si="34"/>
        <v>1.8787535128123523</v>
      </c>
      <c r="F359" s="7">
        <f t="shared" si="30"/>
        <v>117.00223251353843</v>
      </c>
      <c r="G359" s="7">
        <f t="shared" si="31"/>
        <v>110.23871986741396</v>
      </c>
      <c r="I359" s="32">
        <f t="shared" si="35"/>
        <v>0.53837115757778731</v>
      </c>
      <c r="J359" s="4">
        <f t="shared" si="32"/>
        <v>5.9527233760101016E-2</v>
      </c>
    </row>
    <row r="360" spans="2:10" x14ac:dyDescent="0.5">
      <c r="B360" s="28">
        <v>45448</v>
      </c>
      <c r="C360" s="4">
        <v>116.28</v>
      </c>
      <c r="D360" s="7">
        <f t="shared" si="33"/>
        <v>113.84904761904764</v>
      </c>
      <c r="E360" s="7">
        <f t="shared" si="34"/>
        <v>1.8972161309716511</v>
      </c>
      <c r="F360" s="7">
        <f t="shared" si="30"/>
        <v>117.26403665479661</v>
      </c>
      <c r="G360" s="7">
        <f t="shared" si="31"/>
        <v>110.43405858329866</v>
      </c>
      <c r="I360" s="32">
        <f t="shared" si="35"/>
        <v>0.85592389250807754</v>
      </c>
      <c r="J360" s="4">
        <f t="shared" si="32"/>
        <v>5.9991525746898304E-2</v>
      </c>
    </row>
    <row r="361" spans="2:10" x14ac:dyDescent="0.5">
      <c r="B361" s="28">
        <v>45449</v>
      </c>
      <c r="C361" s="4">
        <v>112.97</v>
      </c>
      <c r="D361" s="7">
        <f t="shared" si="33"/>
        <v>113.83904761904762</v>
      </c>
      <c r="E361" s="7">
        <f t="shared" si="34"/>
        <v>1.9014676036206981</v>
      </c>
      <c r="F361" s="7">
        <f t="shared" si="30"/>
        <v>117.26168930556487</v>
      </c>
      <c r="G361" s="7">
        <f t="shared" si="31"/>
        <v>110.41640593253037</v>
      </c>
      <c r="I361" s="32">
        <f t="shared" si="35"/>
        <v>0.37304431800865351</v>
      </c>
      <c r="J361" s="4">
        <f t="shared" si="32"/>
        <v>6.0131242453306928E-2</v>
      </c>
    </row>
    <row r="362" spans="2:10" x14ac:dyDescent="0.5">
      <c r="B362" s="28">
        <v>45450</v>
      </c>
      <c r="C362" s="4">
        <v>112.36</v>
      </c>
      <c r="D362" s="7">
        <f t="shared" si="33"/>
        <v>113.79333333333335</v>
      </c>
      <c r="E362" s="7">
        <f t="shared" si="34"/>
        <v>1.925952578163161</v>
      </c>
      <c r="F362" s="7">
        <f t="shared" si="30"/>
        <v>117.26004797402705</v>
      </c>
      <c r="G362" s="7">
        <f t="shared" si="31"/>
        <v>110.32661869263966</v>
      </c>
      <c r="I362" s="32">
        <f t="shared" si="35"/>
        <v>0.29327209160680456</v>
      </c>
      <c r="J362" s="4">
        <f t="shared" si="32"/>
        <v>6.0930013018226516E-2</v>
      </c>
    </row>
    <row r="363" spans="2:10" x14ac:dyDescent="0.5">
      <c r="B363" s="28">
        <v>45453</v>
      </c>
      <c r="C363" s="4">
        <v>118.77</v>
      </c>
      <c r="D363" s="7">
        <f t="shared" si="33"/>
        <v>114.10666666666668</v>
      </c>
      <c r="E363" s="7">
        <f t="shared" si="34"/>
        <v>2.1716430031967331</v>
      </c>
      <c r="F363" s="7">
        <f t="shared" si="30"/>
        <v>118.01562407242081</v>
      </c>
      <c r="G363" s="7">
        <f t="shared" si="31"/>
        <v>110.19770926091256</v>
      </c>
      <c r="I363" s="32">
        <f t="shared" si="35"/>
        <v>1.0964932396639475</v>
      </c>
      <c r="J363" s="4">
        <f t="shared" si="32"/>
        <v>6.8514093346940683E-2</v>
      </c>
    </row>
    <row r="364" spans="2:10" x14ac:dyDescent="0.5">
      <c r="B364" s="28">
        <v>45454</v>
      </c>
      <c r="C364" s="4">
        <v>116.71</v>
      </c>
      <c r="D364" s="7">
        <f t="shared" si="33"/>
        <v>114.32809523809526</v>
      </c>
      <c r="E364" s="7">
        <f t="shared" si="34"/>
        <v>2.1895150582894334</v>
      </c>
      <c r="F364" s="7">
        <f t="shared" si="30"/>
        <v>118.26922234301624</v>
      </c>
      <c r="G364" s="7">
        <f t="shared" si="31"/>
        <v>110.38696813317428</v>
      </c>
      <c r="I364" s="32">
        <f t="shared" si="35"/>
        <v>0.80218573246859193</v>
      </c>
      <c r="J364" s="4">
        <f t="shared" si="32"/>
        <v>6.8944157544361104E-2</v>
      </c>
    </row>
    <row r="365" spans="2:10" x14ac:dyDescent="0.5">
      <c r="B365" s="28">
        <v>45455</v>
      </c>
      <c r="C365" s="4">
        <v>118.38</v>
      </c>
      <c r="D365" s="7">
        <f t="shared" si="33"/>
        <v>114.73761904761906</v>
      </c>
      <c r="E365" s="7">
        <f t="shared" si="34"/>
        <v>2.0986946056106017</v>
      </c>
      <c r="F365" s="7">
        <f t="shared" si="30"/>
        <v>118.51526933771815</v>
      </c>
      <c r="G365" s="7">
        <f t="shared" si="31"/>
        <v>110.95996875751997</v>
      </c>
      <c r="I365" s="32">
        <f t="shared" si="35"/>
        <v>0.98209610110381496</v>
      </c>
      <c r="J365" s="4">
        <f t="shared" si="32"/>
        <v>6.5848504116705911E-2</v>
      </c>
    </row>
    <row r="366" spans="2:10" x14ac:dyDescent="0.5">
      <c r="B366" s="28">
        <v>45456</v>
      </c>
      <c r="C366" s="4">
        <v>116.28</v>
      </c>
      <c r="D366" s="7">
        <f t="shared" si="33"/>
        <v>114.99523809523812</v>
      </c>
      <c r="E366" s="7">
        <f t="shared" si="34"/>
        <v>1.9250600485377551</v>
      </c>
      <c r="F366" s="7">
        <f t="shared" si="30"/>
        <v>118.46034618260609</v>
      </c>
      <c r="G366" s="7">
        <f t="shared" si="31"/>
        <v>111.53013000787016</v>
      </c>
      <c r="I366" s="32">
        <f t="shared" si="35"/>
        <v>0.68538554532331508</v>
      </c>
      <c r="J366" s="4">
        <f t="shared" si="32"/>
        <v>6.0265244800801088E-2</v>
      </c>
    </row>
    <row r="367" spans="2:10" x14ac:dyDescent="0.5">
      <c r="B367" s="28">
        <v>45457</v>
      </c>
      <c r="C367" s="4">
        <v>115.87</v>
      </c>
      <c r="D367" s="7">
        <f t="shared" si="33"/>
        <v>115.02142857142856</v>
      </c>
      <c r="E367" s="7">
        <f t="shared" si="34"/>
        <v>1.9334225759369967</v>
      </c>
      <c r="F367" s="7">
        <f t="shared" si="30"/>
        <v>118.50158920811515</v>
      </c>
      <c r="G367" s="7">
        <f t="shared" si="31"/>
        <v>111.54126793474197</v>
      </c>
      <c r="I367" s="32">
        <f t="shared" si="35"/>
        <v>0.62191555464798298</v>
      </c>
      <c r="J367" s="4">
        <f t="shared" si="32"/>
        <v>6.0513257049757539E-2</v>
      </c>
    </row>
    <row r="368" spans="2:10" x14ac:dyDescent="0.5">
      <c r="B368" s="28">
        <v>45460</v>
      </c>
      <c r="C368" s="4">
        <v>116.29</v>
      </c>
      <c r="D368" s="7">
        <f t="shared" si="33"/>
        <v>115.19095238095237</v>
      </c>
      <c r="E368" s="7">
        <f t="shared" si="34"/>
        <v>1.877732421730808</v>
      </c>
      <c r="F368" s="7">
        <f t="shared" si="30"/>
        <v>118.57087074006782</v>
      </c>
      <c r="G368" s="7">
        <f t="shared" si="31"/>
        <v>111.81103402183692</v>
      </c>
      <c r="I368" s="32">
        <f t="shared" si="35"/>
        <v>0.66258493582893341</v>
      </c>
      <c r="J368" s="4">
        <f t="shared" si="32"/>
        <v>5.8683747104331496E-2</v>
      </c>
    </row>
    <row r="369" spans="2:10" x14ac:dyDescent="0.5">
      <c r="B369" s="28">
        <v>45461</v>
      </c>
      <c r="C369" s="4">
        <v>117.32</v>
      </c>
      <c r="D369" s="7">
        <f t="shared" si="33"/>
        <v>115.39285714285714</v>
      </c>
      <c r="E369" s="7">
        <f t="shared" si="34"/>
        <v>1.8673273490664204</v>
      </c>
      <c r="F369" s="7">
        <f t="shared" si="30"/>
        <v>118.7540463711767</v>
      </c>
      <c r="G369" s="7">
        <f t="shared" si="31"/>
        <v>112.03166791453758</v>
      </c>
      <c r="I369" s="32">
        <f t="shared" si="35"/>
        <v>0.7866757457309741</v>
      </c>
      <c r="J369" s="4">
        <f t="shared" si="32"/>
        <v>5.8256452115721252E-2</v>
      </c>
    </row>
    <row r="370" spans="2:10" x14ac:dyDescent="0.5">
      <c r="B370" s="28">
        <v>45463</v>
      </c>
      <c r="C370" s="4">
        <v>118.43</v>
      </c>
      <c r="D370" s="7">
        <f t="shared" si="33"/>
        <v>115.6538095238095</v>
      </c>
      <c r="E370" s="7">
        <f t="shared" si="34"/>
        <v>1.8916248998955265</v>
      </c>
      <c r="F370" s="7">
        <f t="shared" si="30"/>
        <v>119.05873434362145</v>
      </c>
      <c r="G370" s="7">
        <f t="shared" si="31"/>
        <v>112.24888470399755</v>
      </c>
      <c r="I370" s="32">
        <f t="shared" si="35"/>
        <v>0.90767280088490043</v>
      </c>
      <c r="J370" s="4">
        <f t="shared" si="32"/>
        <v>5.8881325809003904E-2</v>
      </c>
    </row>
    <row r="371" spans="2:10" x14ac:dyDescent="0.5">
      <c r="B371" s="28">
        <v>45464</v>
      </c>
      <c r="C371" s="4">
        <v>117.78</v>
      </c>
      <c r="D371" s="7">
        <f t="shared" si="33"/>
        <v>115.80047619047619</v>
      </c>
      <c r="E371" s="7">
        <f t="shared" si="34"/>
        <v>1.9329264760732006</v>
      </c>
      <c r="F371" s="7">
        <f t="shared" si="30"/>
        <v>119.27974384740796</v>
      </c>
      <c r="G371" s="7">
        <f t="shared" si="31"/>
        <v>112.32120853354442</v>
      </c>
      <c r="I371" s="32">
        <f t="shared" si="35"/>
        <v>0.78447420617094432</v>
      </c>
      <c r="J371" s="4">
        <f t="shared" si="32"/>
        <v>6.0090731426852527E-2</v>
      </c>
    </row>
    <row r="372" spans="2:10" x14ac:dyDescent="0.5">
      <c r="B372" s="28">
        <v>45467</v>
      </c>
      <c r="C372" s="4">
        <v>118.28</v>
      </c>
      <c r="D372" s="7">
        <f t="shared" si="33"/>
        <v>116.01190476190479</v>
      </c>
      <c r="E372" s="7">
        <f t="shared" si="34"/>
        <v>1.9505117765540896</v>
      </c>
      <c r="F372" s="7">
        <f t="shared" si="30"/>
        <v>119.52282595970215</v>
      </c>
      <c r="G372" s="7">
        <f t="shared" si="31"/>
        <v>112.50098356410743</v>
      </c>
      <c r="I372" s="32">
        <f t="shared" si="35"/>
        <v>0.8230057170633942</v>
      </c>
      <c r="J372" s="4">
        <f t="shared" si="32"/>
        <v>6.052691238891289E-2</v>
      </c>
    </row>
    <row r="373" spans="2:10" x14ac:dyDescent="0.5">
      <c r="B373" s="28">
        <v>45468</v>
      </c>
      <c r="C373" s="4">
        <v>118.47</v>
      </c>
      <c r="D373" s="7">
        <f t="shared" si="33"/>
        <v>116.27809523809525</v>
      </c>
      <c r="E373" s="7">
        <f t="shared" si="34"/>
        <v>1.8819580735170991</v>
      </c>
      <c r="F373" s="7">
        <f t="shared" si="30"/>
        <v>119.66561977042602</v>
      </c>
      <c r="G373" s="7">
        <f t="shared" si="31"/>
        <v>112.89057070576447</v>
      </c>
      <c r="I373" s="32">
        <f t="shared" si="35"/>
        <v>0.82352603516004952</v>
      </c>
      <c r="J373" s="4">
        <f t="shared" si="32"/>
        <v>5.8265910279908767E-2</v>
      </c>
    </row>
    <row r="374" spans="2:10" x14ac:dyDescent="0.5">
      <c r="B374" s="28">
        <v>45469</v>
      </c>
      <c r="C374" s="4">
        <v>118.06</v>
      </c>
      <c r="D374" s="7">
        <f t="shared" si="33"/>
        <v>116.39904761904762</v>
      </c>
      <c r="E374" s="7">
        <f t="shared" si="34"/>
        <v>1.9121791358601965</v>
      </c>
      <c r="F374" s="7">
        <f t="shared" si="30"/>
        <v>119.84097006359598</v>
      </c>
      <c r="G374" s="7">
        <f t="shared" si="31"/>
        <v>112.95712517449927</v>
      </c>
      <c r="I374" s="32">
        <f t="shared" si="35"/>
        <v>0.74128265638047075</v>
      </c>
      <c r="J374" s="4">
        <f t="shared" si="32"/>
        <v>5.914004478478422E-2</v>
      </c>
    </row>
    <row r="375" spans="2:10" x14ac:dyDescent="0.5">
      <c r="B375" s="28">
        <v>45470</v>
      </c>
      <c r="C375" s="4">
        <v>118</v>
      </c>
      <c r="D375" s="7">
        <f t="shared" si="33"/>
        <v>116.51333333333332</v>
      </c>
      <c r="E375" s="7">
        <f t="shared" si="34"/>
        <v>1.9336347466192607</v>
      </c>
      <c r="F375" s="7">
        <f t="shared" si="30"/>
        <v>119.99387587724799</v>
      </c>
      <c r="G375" s="7">
        <f t="shared" si="31"/>
        <v>113.03279078941866</v>
      </c>
      <c r="I375" s="32">
        <f t="shared" si="35"/>
        <v>0.71356823654776858</v>
      </c>
      <c r="J375" s="4">
        <f t="shared" si="32"/>
        <v>5.9744965564707896E-2</v>
      </c>
    </row>
    <row r="376" spans="2:10" x14ac:dyDescent="0.5">
      <c r="B376" s="28">
        <v>45471</v>
      </c>
      <c r="C376" s="4">
        <v>118.07</v>
      </c>
      <c r="D376" s="7">
        <f t="shared" si="33"/>
        <v>116.74666666666666</v>
      </c>
      <c r="E376" s="7">
        <f t="shared" si="34"/>
        <v>1.8011227979605759</v>
      </c>
      <c r="F376" s="7">
        <f t="shared" si="30"/>
        <v>119.98868770299569</v>
      </c>
      <c r="G376" s="7">
        <f t="shared" si="31"/>
        <v>113.50464563033762</v>
      </c>
      <c r="I376" s="32">
        <f t="shared" si="35"/>
        <v>0.70409079992148327</v>
      </c>
      <c r="J376" s="4">
        <f t="shared" si="32"/>
        <v>5.5539419306687453E-2</v>
      </c>
    </row>
    <row r="377" spans="2:10" x14ac:dyDescent="0.5">
      <c r="B377" s="28">
        <v>45474</v>
      </c>
      <c r="C377" s="4">
        <v>118.74</v>
      </c>
      <c r="D377" s="7">
        <f t="shared" si="33"/>
        <v>116.8404761904762</v>
      </c>
      <c r="E377" s="7">
        <f t="shared" si="34"/>
        <v>1.8529556826607489</v>
      </c>
      <c r="F377" s="7">
        <f t="shared" si="30"/>
        <v>120.17579641926554</v>
      </c>
      <c r="G377" s="7">
        <f t="shared" si="31"/>
        <v>113.50515596168685</v>
      </c>
      <c r="I377" s="32">
        <f t="shared" si="35"/>
        <v>0.78475883561760584</v>
      </c>
      <c r="J377" s="4">
        <f t="shared" si="32"/>
        <v>5.7091862983372682E-2</v>
      </c>
    </row>
    <row r="378" spans="2:10" x14ac:dyDescent="0.5">
      <c r="B378" s="28">
        <v>45475</v>
      </c>
      <c r="C378" s="4">
        <v>120.04</v>
      </c>
      <c r="D378" s="7">
        <f t="shared" si="33"/>
        <v>117.02523809523811</v>
      </c>
      <c r="E378" s="7">
        <f t="shared" si="34"/>
        <v>1.9713691157356081</v>
      </c>
      <c r="F378" s="7">
        <f t="shared" si="30"/>
        <v>120.5737025035622</v>
      </c>
      <c r="G378" s="7">
        <f t="shared" si="31"/>
        <v>113.47677368691402</v>
      </c>
      <c r="I378" s="32">
        <f t="shared" si="35"/>
        <v>0.92479810389104922</v>
      </c>
      <c r="J378" s="4">
        <f t="shared" si="32"/>
        <v>6.0644429630406109E-2</v>
      </c>
    </row>
    <row r="379" spans="2:10" x14ac:dyDescent="0.5">
      <c r="B379" s="28">
        <v>45476</v>
      </c>
      <c r="C379" s="4">
        <v>119.8</v>
      </c>
      <c r="D379" s="7">
        <f t="shared" si="33"/>
        <v>117.17999999999999</v>
      </c>
      <c r="E379" s="7">
        <f t="shared" si="34"/>
        <v>2.0578678286031882</v>
      </c>
      <c r="F379" s="7">
        <f t="shared" si="30"/>
        <v>120.88416209148573</v>
      </c>
      <c r="G379" s="7">
        <f t="shared" si="31"/>
        <v>113.47583790851425</v>
      </c>
      <c r="I379" s="32">
        <f t="shared" si="35"/>
        <v>0.85365622984240419</v>
      </c>
      <c r="J379" s="4">
        <f t="shared" si="32"/>
        <v>6.3221745886426733E-2</v>
      </c>
    </row>
    <row r="380" spans="2:10" x14ac:dyDescent="0.5">
      <c r="B380" s="28">
        <v>45478</v>
      </c>
      <c r="C380" s="4">
        <v>118.74</v>
      </c>
      <c r="D380" s="7">
        <f t="shared" si="33"/>
        <v>117.41142857142856</v>
      </c>
      <c r="E380" s="7">
        <f t="shared" si="34"/>
        <v>1.9379790651972626</v>
      </c>
      <c r="F380" s="7">
        <f t="shared" si="30"/>
        <v>120.89979088878363</v>
      </c>
      <c r="G380" s="7">
        <f t="shared" si="31"/>
        <v>113.92306625407349</v>
      </c>
      <c r="I380" s="32">
        <f t="shared" si="35"/>
        <v>0.69042910507913924</v>
      </c>
      <c r="J380" s="4">
        <f t="shared" si="32"/>
        <v>5.9421171512837601E-2</v>
      </c>
    </row>
    <row r="381" spans="2:10" x14ac:dyDescent="0.5">
      <c r="B381" s="28">
        <v>45481</v>
      </c>
      <c r="C381" s="4">
        <v>115.92</v>
      </c>
      <c r="D381" s="7">
        <f t="shared" si="33"/>
        <v>117.3942857142857</v>
      </c>
      <c r="E381" s="7">
        <f t="shared" si="34"/>
        <v>1.9500424903795588</v>
      </c>
      <c r="F381" s="7">
        <f t="shared" si="30"/>
        <v>120.9043621969689</v>
      </c>
      <c r="G381" s="7">
        <f t="shared" si="31"/>
        <v>113.8842092316025</v>
      </c>
      <c r="I381" s="32">
        <f t="shared" si="35"/>
        <v>0.28999236604116491</v>
      </c>
      <c r="J381" s="4">
        <f t="shared" si="32"/>
        <v>5.9799784313625454E-2</v>
      </c>
    </row>
    <row r="382" spans="2:10" x14ac:dyDescent="0.5">
      <c r="B382" s="28">
        <v>45482</v>
      </c>
      <c r="C382" s="4">
        <v>116.68</v>
      </c>
      <c r="D382" s="7">
        <f t="shared" si="33"/>
        <v>117.57095238095238</v>
      </c>
      <c r="E382" s="7">
        <f t="shared" si="34"/>
        <v>1.6782994511168279</v>
      </c>
      <c r="F382" s="7">
        <f t="shared" si="30"/>
        <v>120.59189139296267</v>
      </c>
      <c r="G382" s="7">
        <f t="shared" si="31"/>
        <v>114.55001336894209</v>
      </c>
      <c r="I382" s="32">
        <f t="shared" si="35"/>
        <v>0.3525371784385205</v>
      </c>
      <c r="J382" s="4">
        <f t="shared" si="32"/>
        <v>5.1389207126975853E-2</v>
      </c>
    </row>
    <row r="383" spans="2:10" x14ac:dyDescent="0.5">
      <c r="B383" s="28">
        <v>45483</v>
      </c>
      <c r="C383" s="4">
        <v>119.21</v>
      </c>
      <c r="D383" s="7">
        <f t="shared" si="33"/>
        <v>117.89714285714284</v>
      </c>
      <c r="E383" s="7">
        <f t="shared" si="34"/>
        <v>1.2172064034383918</v>
      </c>
      <c r="F383" s="7">
        <f t="shared" si="30"/>
        <v>120.08811438333194</v>
      </c>
      <c r="G383" s="7">
        <f t="shared" si="31"/>
        <v>115.70617133095374</v>
      </c>
      <c r="I383" s="32">
        <f t="shared" si="35"/>
        <v>0.79960616264618734</v>
      </c>
      <c r="J383" s="4">
        <f t="shared" si="32"/>
        <v>3.716750844155612E-2</v>
      </c>
    </row>
    <row r="384" spans="2:10" x14ac:dyDescent="0.5">
      <c r="B384" s="28">
        <v>45484</v>
      </c>
      <c r="C384" s="4">
        <v>121.1</v>
      </c>
      <c r="D384" s="7">
        <f t="shared" si="33"/>
        <v>118.00809523809522</v>
      </c>
      <c r="E384" s="7">
        <f t="shared" si="34"/>
        <v>1.394089735446103</v>
      </c>
      <c r="F384" s="7">
        <f t="shared" ref="F384:F447" si="36">D384+$F$1*E384</f>
        <v>120.5174567618982</v>
      </c>
      <c r="G384" s="7">
        <f t="shared" ref="G384:G447" si="37">D384-$G$1*E384</f>
        <v>115.49873371429224</v>
      </c>
      <c r="I384" s="32">
        <f t="shared" si="35"/>
        <v>1.1160739958304091</v>
      </c>
      <c r="J384" s="4">
        <f t="shared" si="32"/>
        <v>4.2528633628736191E-2</v>
      </c>
    </row>
    <row r="385" spans="2:10" x14ac:dyDescent="0.5">
      <c r="B385" s="28">
        <v>45485</v>
      </c>
      <c r="C385" s="4">
        <v>120.54</v>
      </c>
      <c r="D385" s="7">
        <f t="shared" si="33"/>
        <v>118.19047619047618</v>
      </c>
      <c r="E385" s="7">
        <f t="shared" si="34"/>
        <v>1.4645254391456497</v>
      </c>
      <c r="F385" s="7">
        <f t="shared" si="36"/>
        <v>120.82662198093834</v>
      </c>
      <c r="G385" s="7">
        <f t="shared" si="37"/>
        <v>115.55433040001401</v>
      </c>
      <c r="I385" s="32">
        <f t="shared" si="35"/>
        <v>0.9456361666385521</v>
      </c>
      <c r="J385" s="4">
        <f t="shared" si="32"/>
        <v>4.4608429975588629E-2</v>
      </c>
    </row>
    <row r="386" spans="2:10" x14ac:dyDescent="0.5">
      <c r="B386" s="28">
        <v>45488</v>
      </c>
      <c r="C386" s="4">
        <v>122.5</v>
      </c>
      <c r="D386" s="7">
        <f t="shared" si="33"/>
        <v>118.38666666666666</v>
      </c>
      <c r="E386" s="7">
        <f t="shared" si="34"/>
        <v>1.7410408764108123</v>
      </c>
      <c r="F386" s="7">
        <f t="shared" si="36"/>
        <v>121.52054024420612</v>
      </c>
      <c r="G386" s="7">
        <f t="shared" si="37"/>
        <v>115.2527930891272</v>
      </c>
      <c r="I386" s="32">
        <f t="shared" si="35"/>
        <v>1.1562698257539314</v>
      </c>
      <c r="J386" s="4">
        <f t="shared" si="32"/>
        <v>5.2943015725973555E-2</v>
      </c>
    </row>
    <row r="387" spans="2:10" x14ac:dyDescent="0.5">
      <c r="B387" s="28">
        <v>45489</v>
      </c>
      <c r="C387" s="4">
        <v>124</v>
      </c>
      <c r="D387" s="7">
        <f t="shared" si="33"/>
        <v>118.75428571428571</v>
      </c>
      <c r="E387" s="7">
        <f t="shared" si="34"/>
        <v>2.0598290497722647</v>
      </c>
      <c r="F387" s="7">
        <f t="shared" si="36"/>
        <v>122.46197800387579</v>
      </c>
      <c r="G387" s="7">
        <f t="shared" si="37"/>
        <v>115.04659342469564</v>
      </c>
      <c r="I387" s="32">
        <f t="shared" si="35"/>
        <v>1.207409606299106</v>
      </c>
      <c r="J387" s="4">
        <f t="shared" si="32"/>
        <v>6.2443090239463227E-2</v>
      </c>
    </row>
    <row r="388" spans="2:10" x14ac:dyDescent="0.5">
      <c r="B388" s="28">
        <v>45490</v>
      </c>
      <c r="C388" s="4">
        <v>121.18</v>
      </c>
      <c r="D388" s="7">
        <f t="shared" si="33"/>
        <v>119.00714285714287</v>
      </c>
      <c r="E388" s="7">
        <f t="shared" si="34"/>
        <v>2.0134575805244639</v>
      </c>
      <c r="F388" s="7">
        <f t="shared" si="36"/>
        <v>122.63136650208691</v>
      </c>
      <c r="G388" s="7">
        <f t="shared" si="37"/>
        <v>115.38291921219883</v>
      </c>
      <c r="I388" s="32">
        <f t="shared" si="35"/>
        <v>0.79976863402019593</v>
      </c>
      <c r="J388" s="4">
        <f t="shared" si="32"/>
        <v>6.0907665841445933E-2</v>
      </c>
    </row>
    <row r="389" spans="2:10" x14ac:dyDescent="0.5">
      <c r="B389" s="28">
        <v>45491</v>
      </c>
      <c r="C389" s="4">
        <v>120.33</v>
      </c>
      <c r="D389" s="7">
        <f t="shared" si="33"/>
        <v>119.1995238095238</v>
      </c>
      <c r="E389" s="7">
        <f t="shared" si="34"/>
        <v>1.9322279270067397</v>
      </c>
      <c r="F389" s="7">
        <f t="shared" si="36"/>
        <v>122.67753407813593</v>
      </c>
      <c r="G389" s="7">
        <f t="shared" si="37"/>
        <v>115.72151354091166</v>
      </c>
      <c r="I389" s="32">
        <f t="shared" si="35"/>
        <v>0.66251766141669644</v>
      </c>
      <c r="J389" s="4">
        <f t="shared" si="32"/>
        <v>5.835611011617569E-2</v>
      </c>
    </row>
    <row r="390" spans="2:10" x14ac:dyDescent="0.5">
      <c r="B390" s="28">
        <v>45492</v>
      </c>
      <c r="C390" s="4">
        <v>120.51</v>
      </c>
      <c r="D390" s="7">
        <f t="shared" si="33"/>
        <v>119.35142857142856</v>
      </c>
      <c r="E390" s="7">
        <f t="shared" si="34"/>
        <v>1.9022389064318017</v>
      </c>
      <c r="F390" s="7">
        <f t="shared" si="36"/>
        <v>122.7754586030058</v>
      </c>
      <c r="G390" s="7">
        <f t="shared" si="37"/>
        <v>115.92739853985131</v>
      </c>
      <c r="I390" s="32">
        <f t="shared" si="35"/>
        <v>0.66918242799958216</v>
      </c>
      <c r="J390" s="4">
        <f t="shared" si="32"/>
        <v>5.7377277717762007E-2</v>
      </c>
    </row>
    <row r="391" spans="2:10" x14ac:dyDescent="0.5">
      <c r="B391" s="28">
        <v>45495</v>
      </c>
      <c r="C391" s="4">
        <v>123.99</v>
      </c>
      <c r="D391" s="7">
        <f t="shared" si="33"/>
        <v>119.61619047619045</v>
      </c>
      <c r="E391" s="7">
        <f t="shared" si="34"/>
        <v>2.1396903425273388</v>
      </c>
      <c r="F391" s="7">
        <f t="shared" si="36"/>
        <v>123.46763309273966</v>
      </c>
      <c r="G391" s="7">
        <f t="shared" si="37"/>
        <v>115.76474785964125</v>
      </c>
      <c r="I391" s="32">
        <f t="shared" si="35"/>
        <v>1.067814447632659</v>
      </c>
      <c r="J391" s="4">
        <f t="shared" si="32"/>
        <v>6.4396677426637072E-2</v>
      </c>
    </row>
    <row r="392" spans="2:10" x14ac:dyDescent="0.5">
      <c r="B392" s="28">
        <v>45496</v>
      </c>
      <c r="C392" s="4">
        <v>124.84</v>
      </c>
      <c r="D392" s="7">
        <f t="shared" si="33"/>
        <v>119.95238095238095</v>
      </c>
      <c r="E392" s="7">
        <f t="shared" si="34"/>
        <v>2.3781145993452562</v>
      </c>
      <c r="F392" s="7">
        <f t="shared" si="36"/>
        <v>124.23298723120242</v>
      </c>
      <c r="G392" s="7">
        <f t="shared" si="37"/>
        <v>115.67177467355948</v>
      </c>
      <c r="I392" s="32">
        <f t="shared" si="35"/>
        <v>1.0709026629943541</v>
      </c>
      <c r="J392" s="4">
        <f t="shared" si="32"/>
        <v>7.137176010738451E-2</v>
      </c>
    </row>
    <row r="393" spans="2:10" x14ac:dyDescent="0.5">
      <c r="B393" s="28">
        <v>45497</v>
      </c>
      <c r="C393" s="4">
        <v>121.72</v>
      </c>
      <c r="D393" s="7">
        <f t="shared" si="33"/>
        <v>120.11619047619045</v>
      </c>
      <c r="E393" s="7">
        <f t="shared" si="34"/>
        <v>2.375633549583092</v>
      </c>
      <c r="F393" s="7">
        <f t="shared" si="36"/>
        <v>124.39233086544002</v>
      </c>
      <c r="G393" s="7">
        <f t="shared" si="37"/>
        <v>115.84005008694089</v>
      </c>
      <c r="I393" s="32">
        <f t="shared" si="35"/>
        <v>0.68753003617954234</v>
      </c>
      <c r="J393" s="4">
        <f t="shared" si="32"/>
        <v>7.1200066740331441E-2</v>
      </c>
    </row>
    <row r="394" spans="2:10" x14ac:dyDescent="0.5">
      <c r="B394" s="28">
        <v>45498</v>
      </c>
      <c r="C394" s="4">
        <v>121.66</v>
      </c>
      <c r="D394" s="7">
        <f t="shared" si="33"/>
        <v>120.26809523809523</v>
      </c>
      <c r="E394" s="7">
        <f t="shared" si="34"/>
        <v>2.3670817878721868</v>
      </c>
      <c r="F394" s="7">
        <f t="shared" si="36"/>
        <v>124.52884245626517</v>
      </c>
      <c r="G394" s="7">
        <f t="shared" si="37"/>
        <v>116.00734801992529</v>
      </c>
      <c r="I394" s="32">
        <f t="shared" si="35"/>
        <v>0.66334045305116862</v>
      </c>
      <c r="J394" s="4">
        <f t="shared" si="32"/>
        <v>7.0854156453295791E-2</v>
      </c>
    </row>
    <row r="395" spans="2:10" x14ac:dyDescent="0.5">
      <c r="B395" s="28">
        <v>45499</v>
      </c>
      <c r="C395" s="4">
        <v>122.16</v>
      </c>
      <c r="D395" s="7">
        <f t="shared" si="33"/>
        <v>120.46333333333331</v>
      </c>
      <c r="E395" s="7">
        <f t="shared" si="34"/>
        <v>2.3448311950614555</v>
      </c>
      <c r="F395" s="7">
        <f t="shared" si="36"/>
        <v>124.68402948444393</v>
      </c>
      <c r="G395" s="7">
        <f t="shared" si="37"/>
        <v>116.24263718222269</v>
      </c>
      <c r="I395" s="32">
        <f t="shared" si="35"/>
        <v>0.70099369937116096</v>
      </c>
      <c r="J395" s="4">
        <f t="shared" si="32"/>
        <v>7.0074370919681508E-2</v>
      </c>
    </row>
    <row r="396" spans="2:10" x14ac:dyDescent="0.5">
      <c r="B396" s="28">
        <v>45502</v>
      </c>
      <c r="C396" s="4">
        <v>122.06</v>
      </c>
      <c r="D396" s="7">
        <f t="shared" si="33"/>
        <v>120.65666666666664</v>
      </c>
      <c r="E396" s="7">
        <f t="shared" si="34"/>
        <v>2.2984893589776161</v>
      </c>
      <c r="F396" s="7">
        <f t="shared" si="36"/>
        <v>124.79394751282635</v>
      </c>
      <c r="G396" s="7">
        <f t="shared" si="37"/>
        <v>116.51938582050693</v>
      </c>
      <c r="I396" s="32">
        <f t="shared" si="35"/>
        <v>0.66959609288259458</v>
      </c>
      <c r="J396" s="4">
        <f t="shared" si="32"/>
        <v>6.8579399057817708E-2</v>
      </c>
    </row>
    <row r="397" spans="2:10" x14ac:dyDescent="0.5">
      <c r="B397" s="28">
        <v>45503</v>
      </c>
      <c r="C397" s="4">
        <v>122.64</v>
      </c>
      <c r="D397" s="7">
        <f t="shared" si="33"/>
        <v>120.8742857142857</v>
      </c>
      <c r="E397" s="7">
        <f t="shared" si="34"/>
        <v>2.2573138271595541</v>
      </c>
      <c r="F397" s="7">
        <f t="shared" si="36"/>
        <v>124.93745060317291</v>
      </c>
      <c r="G397" s="7">
        <f t="shared" si="37"/>
        <v>116.8111208253985</v>
      </c>
      <c r="I397" s="32">
        <f t="shared" si="35"/>
        <v>0.71728311968627501</v>
      </c>
      <c r="J397" s="4">
        <f t="shared" si="32"/>
        <v>6.7229599163736609E-2</v>
      </c>
    </row>
    <row r="398" spans="2:10" x14ac:dyDescent="0.5">
      <c r="B398" s="28">
        <v>45504</v>
      </c>
      <c r="C398" s="4">
        <v>125.31</v>
      </c>
      <c r="D398" s="7">
        <f t="shared" si="33"/>
        <v>121.18714285714285</v>
      </c>
      <c r="E398" s="7">
        <f t="shared" si="34"/>
        <v>2.3976470608851979</v>
      </c>
      <c r="F398" s="7">
        <f t="shared" si="36"/>
        <v>125.5029075667362</v>
      </c>
      <c r="G398" s="7">
        <f t="shared" si="37"/>
        <v>116.87137814754949</v>
      </c>
      <c r="I398" s="32">
        <f t="shared" si="35"/>
        <v>0.97765082439418105</v>
      </c>
      <c r="J398" s="4">
        <f t="shared" si="32"/>
        <v>7.1224795103567023E-2</v>
      </c>
    </row>
    <row r="399" spans="2:10" x14ac:dyDescent="0.5">
      <c r="B399" s="28">
        <v>45505</v>
      </c>
      <c r="C399" s="4">
        <v>115.97</v>
      </c>
      <c r="D399" s="7">
        <f t="shared" si="33"/>
        <v>120.99333333333331</v>
      </c>
      <c r="E399" s="7">
        <f t="shared" si="34"/>
        <v>2.6465833320213696</v>
      </c>
      <c r="F399" s="7">
        <f t="shared" si="36"/>
        <v>125.75718333097177</v>
      </c>
      <c r="G399" s="7">
        <f t="shared" si="37"/>
        <v>116.22948333569485</v>
      </c>
      <c r="I399" s="32">
        <f t="shared" si="35"/>
        <v>-2.7234624917187155E-2</v>
      </c>
      <c r="J399" s="4">
        <f t="shared" si="32"/>
        <v>7.8745660878921042E-2</v>
      </c>
    </row>
    <row r="400" spans="2:10" x14ac:dyDescent="0.5">
      <c r="B400" s="28">
        <v>45506</v>
      </c>
      <c r="C400" s="4">
        <v>103.53</v>
      </c>
      <c r="D400" s="7">
        <f t="shared" si="33"/>
        <v>120.21857142857141</v>
      </c>
      <c r="E400" s="7">
        <f t="shared" si="34"/>
        <v>4.6423413120044135</v>
      </c>
      <c r="F400" s="7">
        <f t="shared" si="36"/>
        <v>128.57478579017936</v>
      </c>
      <c r="G400" s="7">
        <f t="shared" si="37"/>
        <v>111.86235706696347</v>
      </c>
      <c r="I400" s="32">
        <f t="shared" si="35"/>
        <v>-0.49857248189119646</v>
      </c>
      <c r="J400" s="4">
        <f t="shared" si="32"/>
        <v>0.1390170297701939</v>
      </c>
    </row>
    <row r="401" spans="2:10" x14ac:dyDescent="0.5">
      <c r="B401" s="28">
        <v>45509</v>
      </c>
      <c r="C401" s="4">
        <v>99.16</v>
      </c>
      <c r="D401" s="7">
        <f t="shared" si="33"/>
        <v>119.28619047619047</v>
      </c>
      <c r="E401" s="7">
        <f t="shared" si="34"/>
        <v>6.5347069377214435</v>
      </c>
      <c r="F401" s="7">
        <f t="shared" si="36"/>
        <v>131.04866296408906</v>
      </c>
      <c r="G401" s="7">
        <f t="shared" si="37"/>
        <v>107.52371798829188</v>
      </c>
      <c r="I401" s="32">
        <f t="shared" si="35"/>
        <v>-0.35552550694152951</v>
      </c>
      <c r="J401" s="4">
        <f t="shared" si="32"/>
        <v>0.19721432029881752</v>
      </c>
    </row>
    <row r="402" spans="2:10" x14ac:dyDescent="0.5">
      <c r="B402" s="28">
        <v>45510</v>
      </c>
      <c r="C402" s="4">
        <v>103.46</v>
      </c>
      <c r="D402" s="7">
        <f t="shared" si="33"/>
        <v>118.69285714285715</v>
      </c>
      <c r="E402" s="7">
        <f t="shared" si="34"/>
        <v>7.3681477610435744</v>
      </c>
      <c r="F402" s="7">
        <f t="shared" si="36"/>
        <v>131.95552311273559</v>
      </c>
      <c r="G402" s="7">
        <f t="shared" si="37"/>
        <v>105.43019117297871</v>
      </c>
      <c r="I402" s="32">
        <f t="shared" si="35"/>
        <v>-7.4275834792692647E-2</v>
      </c>
      <c r="J402" s="4">
        <f t="shared" si="32"/>
        <v>0.22347875498380954</v>
      </c>
    </row>
    <row r="403" spans="2:10" x14ac:dyDescent="0.5">
      <c r="B403" s="28">
        <v>45511</v>
      </c>
      <c r="C403" s="4">
        <v>103.12</v>
      </c>
      <c r="D403" s="7">
        <f t="shared" si="33"/>
        <v>118.04714285714284</v>
      </c>
      <c r="E403" s="7">
        <f t="shared" si="34"/>
        <v>8.1101739456420692</v>
      </c>
      <c r="F403" s="7">
        <f t="shared" si="36"/>
        <v>132.64545595929857</v>
      </c>
      <c r="G403" s="7">
        <f t="shared" si="37"/>
        <v>103.44882975498712</v>
      </c>
      <c r="I403" s="32">
        <f t="shared" si="35"/>
        <v>-1.126259426983223E-2</v>
      </c>
      <c r="J403" s="4">
        <f t="shared" si="32"/>
        <v>0.24733022331293819</v>
      </c>
    </row>
    <row r="404" spans="2:10" x14ac:dyDescent="0.5">
      <c r="B404" s="28">
        <v>45512</v>
      </c>
      <c r="C404" s="4">
        <v>103.19</v>
      </c>
      <c r="D404" s="7">
        <f t="shared" si="33"/>
        <v>117.28428571428573</v>
      </c>
      <c r="E404" s="7">
        <f t="shared" si="34"/>
        <v>8.7254223802796922</v>
      </c>
      <c r="F404" s="7">
        <f t="shared" si="36"/>
        <v>132.99004599878918</v>
      </c>
      <c r="G404" s="7">
        <f t="shared" si="37"/>
        <v>101.57852542978229</v>
      </c>
      <c r="I404" s="32">
        <f t="shared" si="35"/>
        <v>5.1302023621477205E-2</v>
      </c>
      <c r="J404" s="4">
        <f t="shared" si="32"/>
        <v>0.26782377858810491</v>
      </c>
    </row>
    <row r="405" spans="2:10" x14ac:dyDescent="0.5">
      <c r="B405" s="28">
        <v>45513</v>
      </c>
      <c r="C405" s="4">
        <v>104.7</v>
      </c>
      <c r="D405" s="7">
        <f t="shared" si="33"/>
        <v>116.50333333333334</v>
      </c>
      <c r="E405" s="7">
        <f t="shared" si="34"/>
        <v>9.0930106858693041</v>
      </c>
      <c r="F405" s="7">
        <f t="shared" si="36"/>
        <v>132.87075256789808</v>
      </c>
      <c r="G405" s="7">
        <f t="shared" si="37"/>
        <v>100.13591409876859</v>
      </c>
      <c r="I405" s="32">
        <f t="shared" si="35"/>
        <v>0.13942594845963754</v>
      </c>
      <c r="J405" s="4">
        <f t="shared" si="32"/>
        <v>0.28097769851331422</v>
      </c>
    </row>
    <row r="406" spans="2:10" x14ac:dyDescent="0.5">
      <c r="B406" s="28">
        <v>45516</v>
      </c>
      <c r="C406" s="4">
        <v>103.03</v>
      </c>
      <c r="D406" s="7">
        <f t="shared" si="33"/>
        <v>115.66952380952382</v>
      </c>
      <c r="E406" s="7">
        <f t="shared" si="34"/>
        <v>9.4981390157180137</v>
      </c>
      <c r="F406" s="7">
        <f t="shared" si="36"/>
        <v>132.76617403781626</v>
      </c>
      <c r="G406" s="7">
        <f t="shared" si="37"/>
        <v>98.572873581231391</v>
      </c>
      <c r="I406" s="32">
        <f t="shared" si="35"/>
        <v>0.13035086871557808</v>
      </c>
      <c r="J406" s="4">
        <f t="shared" si="32"/>
        <v>0.29561201023782124</v>
      </c>
    </row>
    <row r="407" spans="2:10" x14ac:dyDescent="0.5">
      <c r="B407" s="28">
        <v>45517</v>
      </c>
      <c r="C407" s="4">
        <v>104.61</v>
      </c>
      <c r="D407" s="7">
        <f t="shared" si="33"/>
        <v>114.81761904761908</v>
      </c>
      <c r="E407" s="7">
        <f t="shared" si="34"/>
        <v>9.6558530978686203</v>
      </c>
      <c r="F407" s="7">
        <f t="shared" si="36"/>
        <v>132.19815462378259</v>
      </c>
      <c r="G407" s="7">
        <f t="shared" si="37"/>
        <v>97.437083471455566</v>
      </c>
      <c r="I407" s="32">
        <f t="shared" si="35"/>
        <v>0.20634912247415757</v>
      </c>
      <c r="J407" s="4">
        <f t="shared" ref="J407:J470" si="38">(F407-G407)/D407</f>
        <v>0.30275032212530317</v>
      </c>
    </row>
    <row r="408" spans="2:10" x14ac:dyDescent="0.5">
      <c r="B408" s="28">
        <v>45518</v>
      </c>
      <c r="C408" s="4">
        <v>105.98</v>
      </c>
      <c r="D408" s="7">
        <f t="shared" ref="D408:D471" si="39">AVERAGE(C388:C408)</f>
        <v>113.95952380952383</v>
      </c>
      <c r="E408" s="7">
        <f t="shared" ref="E408:E471" si="40">STDEV(C388:C408)</f>
        <v>9.5995689883402981</v>
      </c>
      <c r="F408" s="7">
        <f t="shared" si="36"/>
        <v>131.23874798853637</v>
      </c>
      <c r="G408" s="7">
        <f t="shared" si="37"/>
        <v>96.680299630511286</v>
      </c>
      <c r="I408" s="32">
        <f t="shared" ref="I408:I471" si="41">(C408-G408)/(F408-G408)</f>
        <v>0.26910063418194996</v>
      </c>
      <c r="J408" s="4">
        <f t="shared" si="38"/>
        <v>0.30325195475357863</v>
      </c>
    </row>
    <row r="409" spans="2:10" x14ac:dyDescent="0.5">
      <c r="B409" s="28">
        <v>45519</v>
      </c>
      <c r="C409" s="4">
        <v>110.83</v>
      </c>
      <c r="D409" s="7">
        <f t="shared" si="39"/>
        <v>113.46666666666667</v>
      </c>
      <c r="E409" s="7">
        <f t="shared" si="40"/>
        <v>9.4752099361087154</v>
      </c>
      <c r="F409" s="7">
        <f t="shared" si="36"/>
        <v>130.52204455166236</v>
      </c>
      <c r="G409" s="7">
        <f t="shared" si="37"/>
        <v>96.411288781670976</v>
      </c>
      <c r="I409" s="32">
        <f t="shared" si="41"/>
        <v>0.42270277784386551</v>
      </c>
      <c r="J409" s="4">
        <f t="shared" si="38"/>
        <v>0.30062358199169847</v>
      </c>
    </row>
    <row r="410" spans="2:10" x14ac:dyDescent="0.5">
      <c r="B410" s="28">
        <v>45520</v>
      </c>
      <c r="C410" s="4">
        <v>111</v>
      </c>
      <c r="D410" s="7">
        <f t="shared" si="39"/>
        <v>113.02238095238094</v>
      </c>
      <c r="E410" s="7">
        <f t="shared" si="40"/>
        <v>9.3552818796452666</v>
      </c>
      <c r="F410" s="7">
        <f t="shared" si="36"/>
        <v>129.86188833574244</v>
      </c>
      <c r="G410" s="7">
        <f t="shared" si="37"/>
        <v>96.182873569019463</v>
      </c>
      <c r="I410" s="32">
        <f t="shared" si="41"/>
        <v>0.4399513030179496</v>
      </c>
      <c r="J410" s="4">
        <f t="shared" si="38"/>
        <v>0.29798535903178996</v>
      </c>
    </row>
    <row r="411" spans="2:10" x14ac:dyDescent="0.5">
      <c r="B411" s="28">
        <v>45523</v>
      </c>
      <c r="C411" s="4">
        <v>111.61</v>
      </c>
      <c r="D411" s="7">
        <f t="shared" si="39"/>
        <v>112.59857142857143</v>
      </c>
      <c r="E411" s="7">
        <f t="shared" si="40"/>
        <v>9.1994142670684678</v>
      </c>
      <c r="F411" s="7">
        <f t="shared" si="36"/>
        <v>129.15751710929467</v>
      </c>
      <c r="G411" s="7">
        <f t="shared" si="37"/>
        <v>96.039625747848191</v>
      </c>
      <c r="I411" s="32">
        <f t="shared" si="41"/>
        <v>0.47014992839422565</v>
      </c>
      <c r="J411" s="4">
        <f t="shared" si="38"/>
        <v>0.29412354829435206</v>
      </c>
    </row>
    <row r="412" spans="2:10" x14ac:dyDescent="0.5">
      <c r="B412" s="28">
        <v>45524</v>
      </c>
      <c r="C412" s="4">
        <v>109.85</v>
      </c>
      <c r="D412" s="7">
        <f t="shared" si="39"/>
        <v>111.92523809523811</v>
      </c>
      <c r="E412" s="7">
        <f t="shared" si="40"/>
        <v>8.8341765994616726</v>
      </c>
      <c r="F412" s="7">
        <f t="shared" si="36"/>
        <v>127.82675597426913</v>
      </c>
      <c r="G412" s="7">
        <f t="shared" si="37"/>
        <v>96.023720216207096</v>
      </c>
      <c r="I412" s="32">
        <f t="shared" si="41"/>
        <v>0.43474716970338123</v>
      </c>
      <c r="J412" s="4">
        <f t="shared" si="38"/>
        <v>0.28414534826363802</v>
      </c>
    </row>
    <row r="413" spans="2:10" x14ac:dyDescent="0.5">
      <c r="B413" s="28">
        <v>45525</v>
      </c>
      <c r="C413" s="4">
        <v>109.28</v>
      </c>
      <c r="D413" s="7">
        <f t="shared" si="39"/>
        <v>111.18428571428571</v>
      </c>
      <c r="E413" s="7">
        <f t="shared" si="40"/>
        <v>8.335257987266246</v>
      </c>
      <c r="F413" s="7">
        <f t="shared" si="36"/>
        <v>126.18775009136495</v>
      </c>
      <c r="G413" s="7">
        <f t="shared" si="37"/>
        <v>96.180821337206467</v>
      </c>
      <c r="I413" s="32">
        <f t="shared" si="41"/>
        <v>0.43653846650261391</v>
      </c>
      <c r="J413" s="4">
        <f t="shared" si="38"/>
        <v>0.2698846204873625</v>
      </c>
    </row>
    <row r="414" spans="2:10" x14ac:dyDescent="0.5">
      <c r="B414" s="28">
        <v>45526</v>
      </c>
      <c r="C414" s="4">
        <v>108.47</v>
      </c>
      <c r="D414" s="7">
        <f t="shared" si="39"/>
        <v>110.55333333333331</v>
      </c>
      <c r="E414" s="7">
        <f t="shared" si="40"/>
        <v>7.9922977505429147</v>
      </c>
      <c r="F414" s="7">
        <f t="shared" si="36"/>
        <v>124.93946928431056</v>
      </c>
      <c r="G414" s="7">
        <f t="shared" si="37"/>
        <v>96.167197382356065</v>
      </c>
      <c r="I414" s="32">
        <f t="shared" si="41"/>
        <v>0.4275923242894214</v>
      </c>
      <c r="J414" s="4">
        <f t="shared" si="38"/>
        <v>0.26025693694103452</v>
      </c>
    </row>
    <row r="415" spans="2:10" x14ac:dyDescent="0.5">
      <c r="B415" s="28">
        <v>45527</v>
      </c>
      <c r="C415" s="4">
        <v>111.51</v>
      </c>
      <c r="D415" s="7">
        <f t="shared" si="39"/>
        <v>110.07</v>
      </c>
      <c r="E415" s="7">
        <f t="shared" si="40"/>
        <v>7.583494577040323</v>
      </c>
      <c r="F415" s="7">
        <f t="shared" si="36"/>
        <v>123.72029023867258</v>
      </c>
      <c r="G415" s="7">
        <f t="shared" si="37"/>
        <v>96.419709761327411</v>
      </c>
      <c r="I415" s="32">
        <f t="shared" si="41"/>
        <v>0.55274613121120142</v>
      </c>
      <c r="J415" s="4">
        <f t="shared" si="38"/>
        <v>0.24802925844776202</v>
      </c>
    </row>
    <row r="416" spans="2:10" x14ac:dyDescent="0.5">
      <c r="B416" s="28">
        <v>45530</v>
      </c>
      <c r="C416" s="4">
        <v>111.89</v>
      </c>
      <c r="D416" s="7">
        <f t="shared" si="39"/>
        <v>109.58095238095237</v>
      </c>
      <c r="E416" s="7">
        <f t="shared" si="40"/>
        <v>7.0792287042882744</v>
      </c>
      <c r="F416" s="7">
        <f t="shared" si="36"/>
        <v>122.32356404867126</v>
      </c>
      <c r="G416" s="7">
        <f t="shared" si="37"/>
        <v>96.838340713233478</v>
      </c>
      <c r="I416" s="32">
        <f t="shared" si="41"/>
        <v>0.5906033896056484</v>
      </c>
      <c r="J416" s="4">
        <f t="shared" si="38"/>
        <v>0.23256982880418628</v>
      </c>
    </row>
    <row r="417" spans="2:10" x14ac:dyDescent="0.5">
      <c r="B417" s="28">
        <v>45531</v>
      </c>
      <c r="C417" s="4">
        <v>113.58</v>
      </c>
      <c r="D417" s="7">
        <f t="shared" si="39"/>
        <v>109.17714285714283</v>
      </c>
      <c r="E417" s="7">
        <f t="shared" si="40"/>
        <v>6.5542010518881266</v>
      </c>
      <c r="F417" s="7">
        <f t="shared" si="36"/>
        <v>120.97470475054145</v>
      </c>
      <c r="G417" s="7">
        <f t="shared" si="37"/>
        <v>97.379580963744203</v>
      </c>
      <c r="I417" s="32">
        <f t="shared" si="41"/>
        <v>0.68660029854646532</v>
      </c>
      <c r="J417" s="4">
        <f t="shared" si="38"/>
        <v>0.21611779873806758</v>
      </c>
    </row>
    <row r="418" spans="2:10" x14ac:dyDescent="0.5">
      <c r="B418" s="28">
        <v>45532</v>
      </c>
      <c r="C418" s="4">
        <v>113.39</v>
      </c>
      <c r="D418" s="7">
        <f t="shared" si="39"/>
        <v>108.73666666666664</v>
      </c>
      <c r="E418" s="7">
        <f t="shared" si="40"/>
        <v>5.8803752714714843</v>
      </c>
      <c r="F418" s="7">
        <f t="shared" si="36"/>
        <v>119.32134215531531</v>
      </c>
      <c r="G418" s="7">
        <f t="shared" si="37"/>
        <v>98.151991178017965</v>
      </c>
      <c r="I418" s="32">
        <f t="shared" si="41"/>
        <v>0.7198146432700625</v>
      </c>
      <c r="J418" s="4">
        <f t="shared" si="38"/>
        <v>0.19468456801413825</v>
      </c>
    </row>
    <row r="419" spans="2:10" x14ac:dyDescent="0.5">
      <c r="B419" s="28">
        <v>45533</v>
      </c>
      <c r="C419" s="4">
        <v>113.26</v>
      </c>
      <c r="D419" s="7">
        <f t="shared" si="39"/>
        <v>108.16285714285715</v>
      </c>
      <c r="E419" s="7">
        <f t="shared" si="40"/>
        <v>4.6392188381850916</v>
      </c>
      <c r="F419" s="7">
        <f t="shared" si="36"/>
        <v>116.51345105159031</v>
      </c>
      <c r="G419" s="7">
        <f t="shared" si="37"/>
        <v>99.812263234123989</v>
      </c>
      <c r="I419" s="32">
        <f t="shared" si="41"/>
        <v>0.80519642751470633</v>
      </c>
      <c r="J419" s="4">
        <f t="shared" si="38"/>
        <v>0.15440779079465386</v>
      </c>
    </row>
    <row r="420" spans="2:10" x14ac:dyDescent="0.5">
      <c r="B420" s="28">
        <v>45534</v>
      </c>
      <c r="C420" s="4">
        <v>115.73</v>
      </c>
      <c r="D420" s="7">
        <f t="shared" si="39"/>
        <v>108.15142857142858</v>
      </c>
      <c r="E420" s="7">
        <f t="shared" si="40"/>
        <v>4.6192773089675905</v>
      </c>
      <c r="F420" s="7">
        <f t="shared" si="36"/>
        <v>116.46612772757024</v>
      </c>
      <c r="G420" s="7">
        <f t="shared" si="37"/>
        <v>99.836729415286925</v>
      </c>
      <c r="I420" s="32">
        <f t="shared" si="41"/>
        <v>0.95573335163747364</v>
      </c>
      <c r="J420" s="4">
        <f t="shared" si="38"/>
        <v>0.15376032043164767</v>
      </c>
    </row>
    <row r="421" spans="2:10" x14ac:dyDescent="0.5">
      <c r="B421" s="28">
        <v>45538</v>
      </c>
      <c r="C421" s="4">
        <v>111.32</v>
      </c>
      <c r="D421" s="7">
        <f t="shared" si="39"/>
        <v>108.52238095238097</v>
      </c>
      <c r="E421" s="7">
        <f t="shared" si="40"/>
        <v>4.5417341454139581</v>
      </c>
      <c r="F421" s="7">
        <f t="shared" si="36"/>
        <v>116.69750241412609</v>
      </c>
      <c r="G421" s="7">
        <f t="shared" si="37"/>
        <v>100.34725949063585</v>
      </c>
      <c r="I421" s="32">
        <f t="shared" si="41"/>
        <v>0.67110565639362518</v>
      </c>
      <c r="J421" s="4">
        <f t="shared" si="38"/>
        <v>0.15066240511866985</v>
      </c>
    </row>
    <row r="422" spans="2:10" x14ac:dyDescent="0.5">
      <c r="B422" s="28">
        <v>45539</v>
      </c>
      <c r="C422" s="4">
        <v>109.53</v>
      </c>
      <c r="D422" s="7">
        <f t="shared" si="39"/>
        <v>109.01619047619049</v>
      </c>
      <c r="E422" s="7">
        <f t="shared" si="40"/>
        <v>4.0049175724232775</v>
      </c>
      <c r="F422" s="7">
        <f t="shared" si="36"/>
        <v>116.22504210655239</v>
      </c>
      <c r="G422" s="7">
        <f t="shared" si="37"/>
        <v>101.80733884582858</v>
      </c>
      <c r="I422" s="32">
        <f t="shared" si="41"/>
        <v>0.53563740455175091</v>
      </c>
      <c r="J422" s="4">
        <f t="shared" si="38"/>
        <v>0.13225286260459346</v>
      </c>
    </row>
    <row r="423" spans="2:10" x14ac:dyDescent="0.5">
      <c r="B423" s="28">
        <v>45540</v>
      </c>
      <c r="C423" s="4">
        <v>108.85</v>
      </c>
      <c r="D423" s="7">
        <f t="shared" si="39"/>
        <v>109.27285714285716</v>
      </c>
      <c r="E423" s="7">
        <f t="shared" si="40"/>
        <v>3.7984222288433691</v>
      </c>
      <c r="F423" s="7">
        <f t="shared" si="36"/>
        <v>116.11001715477522</v>
      </c>
      <c r="G423" s="7">
        <f t="shared" si="37"/>
        <v>102.4356971309391</v>
      </c>
      <c r="I423" s="32">
        <f t="shared" si="41"/>
        <v>0.46907655063505366</v>
      </c>
      <c r="J423" s="4">
        <f t="shared" si="38"/>
        <v>0.12513921921121807</v>
      </c>
    </row>
    <row r="424" spans="2:10" x14ac:dyDescent="0.5">
      <c r="B424" s="28">
        <v>45541</v>
      </c>
      <c r="C424" s="4">
        <v>108</v>
      </c>
      <c r="D424" s="7">
        <f t="shared" si="39"/>
        <v>109.5052380952381</v>
      </c>
      <c r="E424" s="7">
        <f t="shared" si="40"/>
        <v>3.5439294844107994</v>
      </c>
      <c r="F424" s="7">
        <f t="shared" si="36"/>
        <v>115.88431116717754</v>
      </c>
      <c r="G424" s="7">
        <f t="shared" si="37"/>
        <v>103.12616502329865</v>
      </c>
      <c r="I424" s="32">
        <f t="shared" si="41"/>
        <v>0.38201749076527997</v>
      </c>
      <c r="J424" s="4">
        <f t="shared" si="38"/>
        <v>0.11650717687845186</v>
      </c>
    </row>
    <row r="425" spans="2:10" x14ac:dyDescent="0.5">
      <c r="B425" s="28">
        <v>45544</v>
      </c>
      <c r="C425" s="4">
        <v>107.59</v>
      </c>
      <c r="D425" s="7">
        <f t="shared" si="39"/>
        <v>109.71476190476191</v>
      </c>
      <c r="E425" s="7">
        <f t="shared" si="40"/>
        <v>3.271488375415109</v>
      </c>
      <c r="F425" s="7">
        <f t="shared" si="36"/>
        <v>115.60344098050911</v>
      </c>
      <c r="G425" s="7">
        <f t="shared" si="37"/>
        <v>103.82608282901472</v>
      </c>
      <c r="I425" s="32">
        <f t="shared" si="41"/>
        <v>0.31958925954100253</v>
      </c>
      <c r="J425" s="4">
        <f t="shared" si="38"/>
        <v>0.10734524641012062</v>
      </c>
    </row>
    <row r="426" spans="2:10" x14ac:dyDescent="0.5">
      <c r="B426" s="28">
        <v>45545</v>
      </c>
      <c r="C426" s="4">
        <v>106.74</v>
      </c>
      <c r="D426" s="7">
        <f t="shared" si="39"/>
        <v>109.81190476190477</v>
      </c>
      <c r="E426" s="7">
        <f t="shared" si="40"/>
        <v>3.1428961469441195</v>
      </c>
      <c r="F426" s="7">
        <f t="shared" si="36"/>
        <v>115.46911782640419</v>
      </c>
      <c r="G426" s="7">
        <f t="shared" si="37"/>
        <v>104.15469169740535</v>
      </c>
      <c r="I426" s="32">
        <f t="shared" si="41"/>
        <v>0.228496635456261</v>
      </c>
      <c r="J426" s="4">
        <f t="shared" si="38"/>
        <v>0.10303460406711713</v>
      </c>
    </row>
    <row r="427" spans="2:10" x14ac:dyDescent="0.5">
      <c r="B427" s="28">
        <v>45546</v>
      </c>
      <c r="C427" s="4">
        <v>108.67</v>
      </c>
      <c r="D427" s="7">
        <f t="shared" si="39"/>
        <v>110.08047619047618</v>
      </c>
      <c r="E427" s="7">
        <f t="shared" si="40"/>
        <v>2.750917076522803</v>
      </c>
      <c r="F427" s="7">
        <f t="shared" si="36"/>
        <v>115.03212692821722</v>
      </c>
      <c r="G427" s="7">
        <f t="shared" si="37"/>
        <v>105.12882545273513</v>
      </c>
      <c r="I427" s="32">
        <f t="shared" si="41"/>
        <v>0.35757515370322379</v>
      </c>
      <c r="J427" s="4">
        <f t="shared" si="38"/>
        <v>8.9964195452298543E-2</v>
      </c>
    </row>
    <row r="428" spans="2:10" x14ac:dyDescent="0.5">
      <c r="B428" s="28">
        <v>45547</v>
      </c>
      <c r="C428" s="4">
        <v>112.37</v>
      </c>
      <c r="D428" s="7">
        <f t="shared" si="39"/>
        <v>110.44999999999999</v>
      </c>
      <c r="E428" s="7">
        <f t="shared" si="40"/>
        <v>2.4879630222332492</v>
      </c>
      <c r="F428" s="7">
        <f t="shared" si="36"/>
        <v>114.92833344001984</v>
      </c>
      <c r="G428" s="7">
        <f t="shared" si="37"/>
        <v>105.97166655998014</v>
      </c>
      <c r="I428" s="32">
        <f t="shared" si="41"/>
        <v>0.71436545823522968</v>
      </c>
      <c r="J428" s="4">
        <f t="shared" si="38"/>
        <v>8.1092502309096481E-2</v>
      </c>
    </row>
    <row r="429" spans="2:10" x14ac:dyDescent="0.5">
      <c r="B429" s="28">
        <v>45548</v>
      </c>
      <c r="C429" s="4">
        <v>114.39</v>
      </c>
      <c r="D429" s="7">
        <f t="shared" si="39"/>
        <v>110.85047619047617</v>
      </c>
      <c r="E429" s="7">
        <f t="shared" si="40"/>
        <v>2.408047915201184</v>
      </c>
      <c r="F429" s="7">
        <f t="shared" si="36"/>
        <v>115.18496243783831</v>
      </c>
      <c r="G429" s="7">
        <f t="shared" si="37"/>
        <v>106.51598994311404</v>
      </c>
      <c r="I429" s="32">
        <f t="shared" si="41"/>
        <v>0.90829796284137443</v>
      </c>
      <c r="J429" s="4">
        <f t="shared" si="38"/>
        <v>7.8204197154987734E-2</v>
      </c>
    </row>
    <row r="430" spans="2:10" x14ac:dyDescent="0.5">
      <c r="B430" s="28">
        <v>45551</v>
      </c>
      <c r="C430" s="4">
        <v>117.16</v>
      </c>
      <c r="D430" s="7">
        <f t="shared" si="39"/>
        <v>111.15190476190475</v>
      </c>
      <c r="E430" s="7">
        <f t="shared" si="40"/>
        <v>2.773765705764673</v>
      </c>
      <c r="F430" s="7">
        <f t="shared" si="36"/>
        <v>116.14468303228115</v>
      </c>
      <c r="G430" s="7">
        <f t="shared" si="37"/>
        <v>106.15912649152834</v>
      </c>
      <c r="I430" s="32">
        <f t="shared" si="41"/>
        <v>1.1016785557795561</v>
      </c>
      <c r="J430" s="4">
        <f t="shared" si="38"/>
        <v>8.9837025844429569E-2</v>
      </c>
    </row>
    <row r="431" spans="2:10" x14ac:dyDescent="0.5">
      <c r="B431" s="28">
        <v>45552</v>
      </c>
      <c r="C431" s="4">
        <v>117.79</v>
      </c>
      <c r="D431" s="7">
        <f t="shared" si="39"/>
        <v>111.47523809523807</v>
      </c>
      <c r="E431" s="7">
        <f t="shared" si="40"/>
        <v>3.12826888078314</v>
      </c>
      <c r="F431" s="7">
        <f t="shared" si="36"/>
        <v>117.10612208064772</v>
      </c>
      <c r="G431" s="7">
        <f t="shared" si="37"/>
        <v>105.84435410982842</v>
      </c>
      <c r="I431" s="32">
        <f t="shared" si="41"/>
        <v>1.0607256268397911</v>
      </c>
      <c r="J431" s="4">
        <f t="shared" si="38"/>
        <v>0.10102483890815192</v>
      </c>
    </row>
    <row r="432" spans="2:10" x14ac:dyDescent="0.5">
      <c r="B432" s="28">
        <v>45553</v>
      </c>
      <c r="C432" s="4">
        <v>117.55</v>
      </c>
      <c r="D432" s="7">
        <f t="shared" si="39"/>
        <v>111.75809523809524</v>
      </c>
      <c r="E432" s="7">
        <f t="shared" si="40"/>
        <v>3.3979826648286768</v>
      </c>
      <c r="F432" s="7">
        <f t="shared" si="36"/>
        <v>117.87446403478685</v>
      </c>
      <c r="G432" s="7">
        <f t="shared" si="37"/>
        <v>105.64172644140362</v>
      </c>
      <c r="I432" s="32">
        <f t="shared" si="41"/>
        <v>0.97347576269743896</v>
      </c>
      <c r="J432" s="4">
        <f t="shared" si="38"/>
        <v>0.10945728421124193</v>
      </c>
    </row>
    <row r="433" spans="2:10" x14ac:dyDescent="0.5">
      <c r="B433" s="28">
        <v>45554</v>
      </c>
      <c r="C433" s="4">
        <v>121.62</v>
      </c>
      <c r="D433" s="7">
        <f t="shared" si="39"/>
        <v>112.31857142857143</v>
      </c>
      <c r="E433" s="7">
        <f t="shared" si="40"/>
        <v>3.9871371756114522</v>
      </c>
      <c r="F433" s="7">
        <f t="shared" si="36"/>
        <v>119.49541834467205</v>
      </c>
      <c r="G433" s="7">
        <f t="shared" si="37"/>
        <v>105.14172451247082</v>
      </c>
      <c r="I433" s="32">
        <f t="shared" si="41"/>
        <v>1.1480163698741888</v>
      </c>
      <c r="J433" s="4">
        <f t="shared" si="38"/>
        <v>0.1277944835803882</v>
      </c>
    </row>
    <row r="434" spans="2:10" x14ac:dyDescent="0.5">
      <c r="B434" s="28">
        <v>45555</v>
      </c>
      <c r="C434" s="4">
        <v>124.48</v>
      </c>
      <c r="D434" s="7">
        <f t="shared" si="39"/>
        <v>113.04238095238097</v>
      </c>
      <c r="E434" s="7">
        <f t="shared" si="40"/>
        <v>4.7202265885886305</v>
      </c>
      <c r="F434" s="7">
        <f t="shared" si="36"/>
        <v>121.5387888118405</v>
      </c>
      <c r="G434" s="7">
        <f t="shared" si="37"/>
        <v>104.54597309292143</v>
      </c>
      <c r="I434" s="32">
        <f t="shared" si="41"/>
        <v>1.173085569620159</v>
      </c>
      <c r="J434" s="4">
        <f t="shared" si="38"/>
        <v>0.15032252130355683</v>
      </c>
    </row>
    <row r="435" spans="2:10" x14ac:dyDescent="0.5">
      <c r="B435" s="28">
        <v>45558</v>
      </c>
      <c r="C435" s="4">
        <v>125.23</v>
      </c>
      <c r="D435" s="7">
        <f t="shared" si="39"/>
        <v>113.8404761904762</v>
      </c>
      <c r="E435" s="7">
        <f t="shared" si="40"/>
        <v>5.2908699437715132</v>
      </c>
      <c r="F435" s="7">
        <f t="shared" si="36"/>
        <v>123.36404208926493</v>
      </c>
      <c r="G435" s="7">
        <f t="shared" si="37"/>
        <v>104.31691029168746</v>
      </c>
      <c r="I435" s="32">
        <f t="shared" si="41"/>
        <v>1.0979652963273137</v>
      </c>
      <c r="J435" s="4">
        <f t="shared" si="38"/>
        <v>0.16731423158936973</v>
      </c>
    </row>
    <row r="436" spans="2:10" x14ac:dyDescent="0.5">
      <c r="B436" s="28">
        <v>45559</v>
      </c>
      <c r="C436" s="4">
        <v>125.13</v>
      </c>
      <c r="D436" s="7">
        <f t="shared" si="39"/>
        <v>114.48904761904764</v>
      </c>
      <c r="E436" s="7">
        <f t="shared" si="40"/>
        <v>5.8010980898118811</v>
      </c>
      <c r="F436" s="7">
        <f t="shared" si="36"/>
        <v>124.93102418070903</v>
      </c>
      <c r="G436" s="7">
        <f t="shared" si="37"/>
        <v>104.04707105738625</v>
      </c>
      <c r="I436" s="32">
        <f t="shared" si="41"/>
        <v>1.0095276894233569</v>
      </c>
      <c r="J436" s="4">
        <f t="shared" si="38"/>
        <v>0.18241005194498885</v>
      </c>
    </row>
    <row r="437" spans="2:10" x14ac:dyDescent="0.5">
      <c r="B437" s="28">
        <v>45560</v>
      </c>
      <c r="C437" s="4">
        <v>124.53</v>
      </c>
      <c r="D437" s="7">
        <f t="shared" si="39"/>
        <v>115.09095238095242</v>
      </c>
      <c r="E437" s="7">
        <f t="shared" si="40"/>
        <v>6.1624361292932726</v>
      </c>
      <c r="F437" s="7">
        <f t="shared" si="36"/>
        <v>126.18333741368031</v>
      </c>
      <c r="G437" s="7">
        <f t="shared" si="37"/>
        <v>103.99856734822453</v>
      </c>
      <c r="I437" s="32">
        <f t="shared" si="41"/>
        <v>0.92547421457143075</v>
      </c>
      <c r="J437" s="4">
        <f t="shared" si="38"/>
        <v>0.19275859315182248</v>
      </c>
    </row>
    <row r="438" spans="2:10" x14ac:dyDescent="0.5">
      <c r="B438" s="28">
        <v>45561</v>
      </c>
      <c r="C438" s="4">
        <v>125.5</v>
      </c>
      <c r="D438" s="7">
        <f t="shared" si="39"/>
        <v>115.65857142857146</v>
      </c>
      <c r="E438" s="7">
        <f t="shared" si="40"/>
        <v>6.5529064434907713</v>
      </c>
      <c r="F438" s="7">
        <f t="shared" si="36"/>
        <v>127.45380302685486</v>
      </c>
      <c r="G438" s="7">
        <f t="shared" si="37"/>
        <v>103.86333983028807</v>
      </c>
      <c r="I438" s="32">
        <f t="shared" si="41"/>
        <v>0.9171782677357857</v>
      </c>
      <c r="J438" s="4">
        <f t="shared" si="38"/>
        <v>0.20396640651173709</v>
      </c>
    </row>
    <row r="439" spans="2:10" x14ac:dyDescent="0.5">
      <c r="B439" s="28">
        <v>45562</v>
      </c>
      <c r="C439" s="4">
        <v>125.81</v>
      </c>
      <c r="D439" s="7">
        <f t="shared" si="39"/>
        <v>116.25000000000003</v>
      </c>
      <c r="E439" s="7">
        <f t="shared" si="40"/>
        <v>6.8897431011613204</v>
      </c>
      <c r="F439" s="7">
        <f t="shared" si="36"/>
        <v>128.65153758209041</v>
      </c>
      <c r="G439" s="7">
        <f t="shared" si="37"/>
        <v>103.84846241790964</v>
      </c>
      <c r="I439" s="32">
        <f t="shared" si="41"/>
        <v>0.88543607745083153</v>
      </c>
      <c r="J439" s="4">
        <f t="shared" si="38"/>
        <v>0.21335978635854419</v>
      </c>
    </row>
    <row r="440" spans="2:10" x14ac:dyDescent="0.5">
      <c r="B440" s="28">
        <v>45565</v>
      </c>
      <c r="C440" s="4">
        <v>124.91</v>
      </c>
      <c r="D440" s="7">
        <f t="shared" si="39"/>
        <v>116.8047619047619</v>
      </c>
      <c r="E440" s="7">
        <f t="shared" si="40"/>
        <v>7.1026886592667289</v>
      </c>
      <c r="F440" s="7">
        <f t="shared" si="36"/>
        <v>129.58960149144201</v>
      </c>
      <c r="G440" s="7">
        <f t="shared" si="37"/>
        <v>104.0199223180818</v>
      </c>
      <c r="I440" s="32">
        <f t="shared" si="41"/>
        <v>0.81698630398470307</v>
      </c>
      <c r="J440" s="4">
        <f t="shared" si="38"/>
        <v>0.21890956118902707</v>
      </c>
    </row>
    <row r="441" spans="2:10" x14ac:dyDescent="0.5">
      <c r="B441" s="28">
        <v>45566</v>
      </c>
      <c r="C441" s="4">
        <v>132.01</v>
      </c>
      <c r="D441" s="7">
        <f t="shared" si="39"/>
        <v>117.57999999999997</v>
      </c>
      <c r="E441" s="7">
        <f t="shared" si="40"/>
        <v>7.8306672768034273</v>
      </c>
      <c r="F441" s="7">
        <f t="shared" si="36"/>
        <v>131.67520109824613</v>
      </c>
      <c r="G441" s="7">
        <f t="shared" si="37"/>
        <v>103.48479890175381</v>
      </c>
      <c r="I441" s="32">
        <f t="shared" si="41"/>
        <v>1.0118763435661629</v>
      </c>
      <c r="J441" s="4">
        <f t="shared" si="38"/>
        <v>0.23975507906525206</v>
      </c>
    </row>
    <row r="442" spans="2:10" x14ac:dyDescent="0.5">
      <c r="B442" s="28">
        <v>45567</v>
      </c>
      <c r="C442" s="4">
        <v>132.69999999999999</v>
      </c>
      <c r="D442" s="7">
        <f t="shared" si="39"/>
        <v>118.59809523809521</v>
      </c>
      <c r="E442" s="7">
        <f t="shared" si="40"/>
        <v>8.3487930978361273</v>
      </c>
      <c r="F442" s="7">
        <f t="shared" si="36"/>
        <v>133.62592281420024</v>
      </c>
      <c r="G442" s="7">
        <f t="shared" si="37"/>
        <v>103.57026766199019</v>
      </c>
      <c r="I442" s="32">
        <f t="shared" si="41"/>
        <v>0.96919305836086012</v>
      </c>
      <c r="J442" s="4">
        <f t="shared" si="38"/>
        <v>0.25342443394112618</v>
      </c>
    </row>
    <row r="443" spans="2:10" x14ac:dyDescent="0.5">
      <c r="B443" s="28">
        <v>45568</v>
      </c>
      <c r="C443" s="4">
        <v>131.36000000000001</v>
      </c>
      <c r="D443" s="7">
        <f t="shared" si="39"/>
        <v>119.63761904761904</v>
      </c>
      <c r="E443" s="7">
        <f t="shared" si="40"/>
        <v>8.5205339649354759</v>
      </c>
      <c r="F443" s="7">
        <f t="shared" si="36"/>
        <v>134.97458018450288</v>
      </c>
      <c r="G443" s="7">
        <f t="shared" si="37"/>
        <v>104.30065791073518</v>
      </c>
      <c r="I443" s="32">
        <f t="shared" si="41"/>
        <v>0.88216113504355931</v>
      </c>
      <c r="J443" s="4">
        <f t="shared" si="38"/>
        <v>0.2563902768873948</v>
      </c>
    </row>
    <row r="444" spans="2:10" x14ac:dyDescent="0.5">
      <c r="B444" s="28">
        <v>45569</v>
      </c>
      <c r="C444" s="4">
        <v>135.33000000000001</v>
      </c>
      <c r="D444" s="7">
        <f t="shared" si="39"/>
        <v>120.8985714285714</v>
      </c>
      <c r="E444" s="7">
        <f t="shared" si="40"/>
        <v>8.7990853420763475</v>
      </c>
      <c r="F444" s="7">
        <f t="shared" si="36"/>
        <v>136.73692504430883</v>
      </c>
      <c r="G444" s="7">
        <f t="shared" si="37"/>
        <v>105.06021781283397</v>
      </c>
      <c r="I444" s="32">
        <f t="shared" si="41"/>
        <v>0.95558487080024335</v>
      </c>
      <c r="J444" s="4">
        <f t="shared" si="38"/>
        <v>0.26201059993657505</v>
      </c>
    </row>
    <row r="445" spans="2:10" x14ac:dyDescent="0.5">
      <c r="B445" s="28">
        <v>45572</v>
      </c>
      <c r="C445" s="4">
        <v>134.22</v>
      </c>
      <c r="D445" s="7">
        <f t="shared" si="39"/>
        <v>122.14714285714284</v>
      </c>
      <c r="E445" s="7">
        <f t="shared" si="40"/>
        <v>8.7373560891479904</v>
      </c>
      <c r="F445" s="7">
        <f t="shared" si="36"/>
        <v>137.87438381760921</v>
      </c>
      <c r="G445" s="7">
        <f t="shared" si="37"/>
        <v>106.41990189667645</v>
      </c>
      <c r="I445" s="32">
        <f t="shared" si="41"/>
        <v>0.88381993298140304</v>
      </c>
      <c r="J445" s="4">
        <f t="shared" si="38"/>
        <v>0.25751303866125091</v>
      </c>
    </row>
    <row r="446" spans="2:10" x14ac:dyDescent="0.5">
      <c r="B446" s="28">
        <v>45573</v>
      </c>
      <c r="C446" s="4">
        <v>136.1</v>
      </c>
      <c r="D446" s="7">
        <f t="shared" si="39"/>
        <v>123.50476190476188</v>
      </c>
      <c r="E446" s="7">
        <f t="shared" si="40"/>
        <v>8.5758204383298615</v>
      </c>
      <c r="F446" s="7">
        <f t="shared" si="36"/>
        <v>138.94123869375562</v>
      </c>
      <c r="G446" s="7">
        <f t="shared" si="37"/>
        <v>108.06828511576813</v>
      </c>
      <c r="I446" s="32">
        <f t="shared" si="41"/>
        <v>0.90796997486559106</v>
      </c>
      <c r="J446" s="4">
        <f t="shared" si="38"/>
        <v>0.24997379130850456</v>
      </c>
    </row>
    <row r="447" spans="2:10" x14ac:dyDescent="0.5">
      <c r="B447" s="28">
        <v>45574</v>
      </c>
      <c r="C447" s="4">
        <v>138.02000000000001</v>
      </c>
      <c r="D447" s="7">
        <f t="shared" si="39"/>
        <v>124.9942857142857</v>
      </c>
      <c r="E447" s="7">
        <f t="shared" si="40"/>
        <v>8.2278080747113762</v>
      </c>
      <c r="F447" s="7">
        <f t="shared" si="36"/>
        <v>139.80434024876618</v>
      </c>
      <c r="G447" s="7">
        <f t="shared" si="37"/>
        <v>110.18423117980522</v>
      </c>
      <c r="I447" s="32">
        <f t="shared" si="41"/>
        <v>0.93975916008236482</v>
      </c>
      <c r="J447" s="4">
        <f t="shared" si="38"/>
        <v>0.23697170554394112</v>
      </c>
    </row>
    <row r="448" spans="2:10" x14ac:dyDescent="0.5">
      <c r="B448" s="28">
        <v>45575</v>
      </c>
      <c r="C448" s="4">
        <v>137.91999999999999</v>
      </c>
      <c r="D448" s="7">
        <f t="shared" si="39"/>
        <v>126.38714285714283</v>
      </c>
      <c r="E448" s="7">
        <f t="shared" si="40"/>
        <v>7.7903376966965565</v>
      </c>
      <c r="F448" s="7">
        <f t="shared" ref="F448:F504" si="42">D448+$F$1*E448</f>
        <v>140.40975071119664</v>
      </c>
      <c r="G448" s="7">
        <f t="shared" ref="G448:G504" si="43">D448-$G$1*E448</f>
        <v>112.36453500308903</v>
      </c>
      <c r="I448" s="32">
        <f t="shared" si="41"/>
        <v>0.91122369187280361</v>
      </c>
      <c r="J448" s="4">
        <f t="shared" si="38"/>
        <v>0.22189927768054307</v>
      </c>
    </row>
    <row r="449" spans="2:10" x14ac:dyDescent="0.5">
      <c r="B449" s="28">
        <v>45576</v>
      </c>
      <c r="C449" s="4">
        <v>140.21</v>
      </c>
      <c r="D449" s="7">
        <f t="shared" si="39"/>
        <v>127.71285714285713</v>
      </c>
      <c r="E449" s="7">
        <f t="shared" si="40"/>
        <v>7.6533340073834122</v>
      </c>
      <c r="F449" s="7">
        <f t="shared" si="42"/>
        <v>141.48885835614726</v>
      </c>
      <c r="G449" s="7">
        <f t="shared" si="43"/>
        <v>113.93685592956699</v>
      </c>
      <c r="I449" s="32">
        <f t="shared" si="41"/>
        <v>0.95358383262504731</v>
      </c>
      <c r="J449" s="4">
        <f t="shared" si="38"/>
        <v>0.21573397575595021</v>
      </c>
    </row>
    <row r="450" spans="2:10" x14ac:dyDescent="0.5">
      <c r="B450" s="28">
        <v>45579</v>
      </c>
      <c r="C450" s="4">
        <v>141.37</v>
      </c>
      <c r="D450" s="7">
        <f t="shared" si="39"/>
        <v>128.99761904761905</v>
      </c>
      <c r="E450" s="7">
        <f t="shared" si="40"/>
        <v>7.5691035828306026</v>
      </c>
      <c r="F450" s="7">
        <f t="shared" si="42"/>
        <v>142.62200549671414</v>
      </c>
      <c r="G450" s="7">
        <f t="shared" si="43"/>
        <v>115.37323259852397</v>
      </c>
      <c r="I450" s="32">
        <f t="shared" si="41"/>
        <v>0.95405277509589104</v>
      </c>
      <c r="J450" s="4">
        <f t="shared" si="38"/>
        <v>0.211234696418167</v>
      </c>
    </row>
    <row r="451" spans="2:10" x14ac:dyDescent="0.5">
      <c r="B451" s="28">
        <v>45580</v>
      </c>
      <c r="C451" s="4">
        <v>141.55000000000001</v>
      </c>
      <c r="D451" s="7">
        <f t="shared" si="39"/>
        <v>130.15904761904764</v>
      </c>
      <c r="E451" s="7">
        <f t="shared" si="40"/>
        <v>7.533035181626266</v>
      </c>
      <c r="F451" s="7">
        <f t="shared" si="42"/>
        <v>143.71851094597491</v>
      </c>
      <c r="G451" s="7">
        <f t="shared" si="43"/>
        <v>116.59958429212037</v>
      </c>
      <c r="I451" s="32">
        <f t="shared" si="41"/>
        <v>0.92003699211057532</v>
      </c>
      <c r="J451" s="4">
        <f t="shared" si="38"/>
        <v>0.20835222099370929</v>
      </c>
    </row>
    <row r="452" spans="2:10" x14ac:dyDescent="0.5">
      <c r="B452" s="28">
        <v>45581</v>
      </c>
      <c r="C452" s="4">
        <v>142.85</v>
      </c>
      <c r="D452" s="7">
        <f t="shared" si="39"/>
        <v>131.35238095238097</v>
      </c>
      <c r="E452" s="7">
        <f t="shared" si="40"/>
        <v>7.4602090485199586</v>
      </c>
      <c r="F452" s="7">
        <f t="shared" si="42"/>
        <v>144.78075723971691</v>
      </c>
      <c r="G452" s="7">
        <f t="shared" si="43"/>
        <v>117.92400466504505</v>
      </c>
      <c r="I452" s="32">
        <f t="shared" si="41"/>
        <v>0.92810905807212984</v>
      </c>
      <c r="J452" s="4">
        <f t="shared" si="38"/>
        <v>0.20446338604557315</v>
      </c>
    </row>
    <row r="453" spans="2:10" x14ac:dyDescent="0.5">
      <c r="B453" s="28">
        <v>45582</v>
      </c>
      <c r="C453" s="4">
        <v>145.19</v>
      </c>
      <c r="D453" s="7">
        <f t="shared" si="39"/>
        <v>132.6685714285714</v>
      </c>
      <c r="E453" s="7">
        <f t="shared" si="40"/>
        <v>7.3406023497491582</v>
      </c>
      <c r="F453" s="7">
        <f t="shared" si="42"/>
        <v>145.88165565811988</v>
      </c>
      <c r="G453" s="7">
        <f t="shared" si="43"/>
        <v>119.45548719902291</v>
      </c>
      <c r="I453" s="32">
        <f t="shared" si="41"/>
        <v>0.9738268656241087</v>
      </c>
      <c r="J453" s="4">
        <f t="shared" si="38"/>
        <v>0.19918936470439638</v>
      </c>
    </row>
    <row r="454" spans="2:10" x14ac:dyDescent="0.5">
      <c r="B454" s="28">
        <v>45583</v>
      </c>
      <c r="C454" s="4">
        <v>145.01</v>
      </c>
      <c r="D454" s="7">
        <f t="shared" si="39"/>
        <v>133.78238095238092</v>
      </c>
      <c r="E454" s="7">
        <f t="shared" si="40"/>
        <v>7.3548513953457313</v>
      </c>
      <c r="F454" s="7">
        <f t="shared" si="42"/>
        <v>147.02111346400324</v>
      </c>
      <c r="G454" s="7">
        <f t="shared" si="43"/>
        <v>120.5436484407586</v>
      </c>
      <c r="I454" s="32">
        <f t="shared" si="41"/>
        <v>0.92404433497550909</v>
      </c>
      <c r="J454" s="4">
        <f t="shared" si="38"/>
        <v>0.19791444011352391</v>
      </c>
    </row>
    <row r="455" spans="2:10" x14ac:dyDescent="0.5">
      <c r="B455" s="28">
        <v>45586</v>
      </c>
      <c r="C455" s="4">
        <v>144.76</v>
      </c>
      <c r="D455" s="7">
        <f t="shared" si="39"/>
        <v>134.74809523809523</v>
      </c>
      <c r="E455" s="7">
        <f t="shared" si="40"/>
        <v>7.4036002181692782</v>
      </c>
      <c r="F455" s="7">
        <f t="shared" si="42"/>
        <v>148.07457563079993</v>
      </c>
      <c r="G455" s="7">
        <f t="shared" si="43"/>
        <v>121.42161484539054</v>
      </c>
      <c r="I455" s="32">
        <f t="shared" si="41"/>
        <v>0.87563949620882531</v>
      </c>
      <c r="J455" s="4">
        <f t="shared" si="38"/>
        <v>0.19779842333440431</v>
      </c>
    </row>
    <row r="456" spans="2:10" x14ac:dyDescent="0.5">
      <c r="B456" s="28">
        <v>45587</v>
      </c>
      <c r="C456" s="4">
        <v>143.94</v>
      </c>
      <c r="D456" s="7">
        <f t="shared" si="39"/>
        <v>135.63904761904763</v>
      </c>
      <c r="E456" s="7">
        <f t="shared" si="40"/>
        <v>7.3262991371919179</v>
      </c>
      <c r="F456" s="7">
        <f t="shared" si="42"/>
        <v>148.82638606599309</v>
      </c>
      <c r="G456" s="7">
        <f t="shared" si="43"/>
        <v>122.45170917210218</v>
      </c>
      <c r="I456" s="32">
        <f t="shared" si="41"/>
        <v>0.81473190797173656</v>
      </c>
      <c r="J456" s="4">
        <f t="shared" si="38"/>
        <v>0.19444752345921915</v>
      </c>
    </row>
    <row r="457" spans="2:10" x14ac:dyDescent="0.5">
      <c r="B457" s="28">
        <v>45588</v>
      </c>
      <c r="C457" s="4">
        <v>143.54</v>
      </c>
      <c r="D457" s="7">
        <f t="shared" si="39"/>
        <v>136.5157142857143</v>
      </c>
      <c r="E457" s="7">
        <f t="shared" si="40"/>
        <v>7.1040084258315526</v>
      </c>
      <c r="F457" s="7">
        <f t="shared" si="42"/>
        <v>149.30292945221109</v>
      </c>
      <c r="G457" s="7">
        <f t="shared" si="43"/>
        <v>123.7284991192175</v>
      </c>
      <c r="I457" s="32">
        <f t="shared" si="41"/>
        <v>0.7746604957696227</v>
      </c>
      <c r="J457" s="4">
        <f t="shared" si="38"/>
        <v>0.18733689719755453</v>
      </c>
    </row>
    <row r="458" spans="2:10" x14ac:dyDescent="0.5">
      <c r="B458" s="28">
        <v>45589</v>
      </c>
      <c r="C458" s="4">
        <v>146.29</v>
      </c>
      <c r="D458" s="7">
        <f t="shared" si="39"/>
        <v>137.55190476190475</v>
      </c>
      <c r="E458" s="7">
        <f t="shared" si="40"/>
        <v>6.850804784145887</v>
      </c>
      <c r="F458" s="7">
        <f t="shared" si="42"/>
        <v>149.88335337336736</v>
      </c>
      <c r="G458" s="7">
        <f t="shared" si="43"/>
        <v>125.22045615044216</v>
      </c>
      <c r="I458" s="32">
        <f t="shared" si="41"/>
        <v>0.85430124689376752</v>
      </c>
      <c r="J458" s="4">
        <f t="shared" si="38"/>
        <v>0.17929884188528977</v>
      </c>
    </row>
    <row r="459" spans="2:10" x14ac:dyDescent="0.5">
      <c r="B459" s="28">
        <v>45590</v>
      </c>
      <c r="C459" s="4">
        <v>143.09</v>
      </c>
      <c r="D459" s="7">
        <f t="shared" si="39"/>
        <v>138.38952380952381</v>
      </c>
      <c r="E459" s="7">
        <f t="shared" si="40"/>
        <v>6.3614420347830531</v>
      </c>
      <c r="F459" s="7">
        <f t="shared" si="42"/>
        <v>149.8401194721333</v>
      </c>
      <c r="G459" s="7">
        <f t="shared" si="43"/>
        <v>126.93892814691431</v>
      </c>
      <c r="I459" s="32">
        <f t="shared" si="41"/>
        <v>0.70525029129379824</v>
      </c>
      <c r="J459" s="4">
        <f t="shared" si="38"/>
        <v>0.16548356186801877</v>
      </c>
    </row>
    <row r="460" spans="2:10" x14ac:dyDescent="0.5">
      <c r="B460" s="28">
        <v>45593</v>
      </c>
      <c r="C460" s="4">
        <v>144.84</v>
      </c>
      <c r="D460" s="7">
        <f t="shared" si="39"/>
        <v>139.2957142857143</v>
      </c>
      <c r="E460" s="7">
        <f t="shared" si="40"/>
        <v>5.8115329917574856</v>
      </c>
      <c r="F460" s="7">
        <f t="shared" si="42"/>
        <v>149.75647367087777</v>
      </c>
      <c r="G460" s="7">
        <f t="shared" si="43"/>
        <v>128.83495490055083</v>
      </c>
      <c r="I460" s="32">
        <f t="shared" si="41"/>
        <v>0.7650039786857723</v>
      </c>
      <c r="J460" s="4">
        <f t="shared" si="38"/>
        <v>0.1501949925567278</v>
      </c>
    </row>
    <row r="461" spans="2:10" x14ac:dyDescent="0.5">
      <c r="B461" s="28">
        <v>45594</v>
      </c>
      <c r="C461" s="4">
        <v>146.02000000000001</v>
      </c>
      <c r="D461" s="7">
        <f t="shared" si="39"/>
        <v>140.30095238095242</v>
      </c>
      <c r="E461" s="7">
        <f t="shared" si="40"/>
        <v>4.9624841609438954</v>
      </c>
      <c r="F461" s="7">
        <f t="shared" si="42"/>
        <v>149.23342387065145</v>
      </c>
      <c r="G461" s="7">
        <f t="shared" si="43"/>
        <v>131.3684808912534</v>
      </c>
      <c r="I461" s="32">
        <f t="shared" si="41"/>
        <v>0.82012683307429657</v>
      </c>
      <c r="J461" s="4">
        <f t="shared" si="38"/>
        <v>0.12733301289994264</v>
      </c>
    </row>
    <row r="462" spans="2:10" x14ac:dyDescent="0.5">
      <c r="B462" s="28">
        <v>45595</v>
      </c>
      <c r="C462" s="4">
        <v>145.86000000000001</v>
      </c>
      <c r="D462" s="7">
        <f t="shared" si="39"/>
        <v>140.96047619047619</v>
      </c>
      <c r="E462" s="7">
        <f t="shared" si="40"/>
        <v>4.719924232644499</v>
      </c>
      <c r="F462" s="7">
        <f t="shared" si="42"/>
        <v>149.45633980923628</v>
      </c>
      <c r="G462" s="7">
        <f t="shared" si="43"/>
        <v>132.46461257171609</v>
      </c>
      <c r="I462" s="32">
        <f t="shared" si="41"/>
        <v>0.78834760239706358</v>
      </c>
      <c r="J462" s="4">
        <f t="shared" si="38"/>
        <v>0.12054249316354267</v>
      </c>
    </row>
    <row r="463" spans="2:10" x14ac:dyDescent="0.5">
      <c r="B463" s="28">
        <v>45596</v>
      </c>
      <c r="C463" s="4">
        <v>143.26</v>
      </c>
      <c r="D463" s="7">
        <f t="shared" si="39"/>
        <v>141.46333333333337</v>
      </c>
      <c r="E463" s="7">
        <f t="shared" si="40"/>
        <v>4.3433619850679399</v>
      </c>
      <c r="F463" s="7">
        <f t="shared" si="42"/>
        <v>149.28138490645566</v>
      </c>
      <c r="G463" s="7">
        <f t="shared" si="43"/>
        <v>133.64528176021108</v>
      </c>
      <c r="I463" s="32">
        <f t="shared" si="41"/>
        <v>0.6149050150067692</v>
      </c>
      <c r="J463" s="4">
        <f t="shared" si="38"/>
        <v>0.11053113748847458</v>
      </c>
    </row>
    <row r="464" spans="2:10" x14ac:dyDescent="0.5">
      <c r="B464" s="28">
        <v>45597</v>
      </c>
      <c r="C464" s="4">
        <v>141</v>
      </c>
      <c r="D464" s="7">
        <f t="shared" si="39"/>
        <v>141.92238095238099</v>
      </c>
      <c r="E464" s="7">
        <f t="shared" si="40"/>
        <v>3.6810866666813262</v>
      </c>
      <c r="F464" s="7">
        <f t="shared" si="42"/>
        <v>148.54833695240737</v>
      </c>
      <c r="G464" s="7">
        <f t="shared" si="43"/>
        <v>135.29642495235461</v>
      </c>
      <c r="I464" s="32">
        <f t="shared" si="41"/>
        <v>0.43039638714946804</v>
      </c>
      <c r="J464" s="4">
        <f t="shared" si="38"/>
        <v>9.3374363586100975E-2</v>
      </c>
    </row>
    <row r="465" spans="2:10" x14ac:dyDescent="0.5">
      <c r="B465" s="28">
        <v>45600</v>
      </c>
      <c r="C465" s="4">
        <v>139.43</v>
      </c>
      <c r="D465" s="7">
        <f t="shared" si="39"/>
        <v>142.11761904761903</v>
      </c>
      <c r="E465" s="7">
        <f t="shared" si="40"/>
        <v>3.4129165017062824</v>
      </c>
      <c r="F465" s="7">
        <f t="shared" si="42"/>
        <v>148.26086875069035</v>
      </c>
      <c r="G465" s="7">
        <f t="shared" si="43"/>
        <v>135.97436934454771</v>
      </c>
      <c r="I465" s="32">
        <f t="shared" si="41"/>
        <v>0.28125428905524164</v>
      </c>
      <c r="J465" s="4">
        <f t="shared" si="38"/>
        <v>8.6453034384328026E-2</v>
      </c>
    </row>
    <row r="466" spans="2:10" x14ac:dyDescent="0.5">
      <c r="B466" s="28">
        <v>45601</v>
      </c>
      <c r="C466" s="4">
        <v>149.27000000000001</v>
      </c>
      <c r="D466" s="7">
        <f t="shared" si="39"/>
        <v>142.8342857142857</v>
      </c>
      <c r="E466" s="7">
        <f t="shared" si="40"/>
        <v>3.247755488685335</v>
      </c>
      <c r="F466" s="7">
        <f t="shared" si="42"/>
        <v>148.6802455939193</v>
      </c>
      <c r="G466" s="7">
        <f t="shared" si="43"/>
        <v>136.9883258346521</v>
      </c>
      <c r="I466" s="32">
        <f t="shared" si="41"/>
        <v>1.0504411951350647</v>
      </c>
      <c r="J466" s="4">
        <f t="shared" si="38"/>
        <v>8.1856535360528046E-2</v>
      </c>
    </row>
    <row r="467" spans="2:10" x14ac:dyDescent="0.5">
      <c r="B467" s="28">
        <v>45602</v>
      </c>
      <c r="C467" s="4">
        <v>163.66999999999999</v>
      </c>
      <c r="D467" s="7">
        <f t="shared" si="39"/>
        <v>144.14714285714285</v>
      </c>
      <c r="E467" s="7">
        <f t="shared" si="40"/>
        <v>5.3081975687206109</v>
      </c>
      <c r="F467" s="7">
        <f t="shared" si="42"/>
        <v>153.70189848083996</v>
      </c>
      <c r="G467" s="7">
        <f t="shared" si="43"/>
        <v>134.59238723344575</v>
      </c>
      <c r="I467" s="32">
        <f t="shared" si="41"/>
        <v>1.5216303750583515</v>
      </c>
      <c r="J467" s="4">
        <f t="shared" si="38"/>
        <v>0.13256947636022662</v>
      </c>
    </row>
    <row r="468" spans="2:10" x14ac:dyDescent="0.5">
      <c r="B468" s="28">
        <v>45603</v>
      </c>
      <c r="C468" s="4">
        <v>159.82</v>
      </c>
      <c r="D468" s="7">
        <f t="shared" si="39"/>
        <v>145.18523809523808</v>
      </c>
      <c r="E468" s="7">
        <f t="shared" si="40"/>
        <v>6.1196622611444953</v>
      </c>
      <c r="F468" s="7">
        <f t="shared" si="42"/>
        <v>156.20063016529818</v>
      </c>
      <c r="G468" s="7">
        <f t="shared" si="43"/>
        <v>134.16984602517797</v>
      </c>
      <c r="I468" s="32">
        <f t="shared" si="41"/>
        <v>1.1642869274049392</v>
      </c>
      <c r="J468" s="4">
        <f t="shared" si="38"/>
        <v>0.15174259056329495</v>
      </c>
    </row>
    <row r="469" spans="2:10" x14ac:dyDescent="0.5">
      <c r="B469" s="28">
        <v>45604</v>
      </c>
      <c r="C469" s="4">
        <v>162</v>
      </c>
      <c r="D469" s="7">
        <f t="shared" si="39"/>
        <v>146.33190476190475</v>
      </c>
      <c r="E469" s="7">
        <f t="shared" si="40"/>
        <v>6.89690555180192</v>
      </c>
      <c r="F469" s="7">
        <f t="shared" si="42"/>
        <v>158.74633475514821</v>
      </c>
      <c r="G469" s="7">
        <f t="shared" si="43"/>
        <v>133.91747476866129</v>
      </c>
      <c r="I469" s="32">
        <f t="shared" si="41"/>
        <v>1.1310436824978107</v>
      </c>
      <c r="J469" s="4">
        <f t="shared" si="38"/>
        <v>0.169674959311749</v>
      </c>
    </row>
    <row r="470" spans="2:10" x14ac:dyDescent="0.5">
      <c r="B470" s="28">
        <v>45607</v>
      </c>
      <c r="C470" s="4">
        <v>166.75</v>
      </c>
      <c r="D470" s="7">
        <f t="shared" si="39"/>
        <v>147.59571428571428</v>
      </c>
      <c r="E470" s="7">
        <f t="shared" si="40"/>
        <v>8.0536498380725288</v>
      </c>
      <c r="F470" s="7">
        <f t="shared" si="42"/>
        <v>162.09228399424484</v>
      </c>
      <c r="G470" s="7">
        <f t="shared" si="43"/>
        <v>133.09914457718372</v>
      </c>
      <c r="I470" s="32">
        <f t="shared" si="41"/>
        <v>1.160648901754127</v>
      </c>
      <c r="J470" s="4">
        <f t="shared" si="38"/>
        <v>0.19643618757748271</v>
      </c>
    </row>
    <row r="471" spans="2:10" x14ac:dyDescent="0.5">
      <c r="B471" s="28">
        <v>45608</v>
      </c>
      <c r="C471" s="4">
        <v>163.75</v>
      </c>
      <c r="D471" s="7">
        <f t="shared" si="39"/>
        <v>148.66142857142856</v>
      </c>
      <c r="E471" s="7">
        <f t="shared" si="40"/>
        <v>8.6474743629075199</v>
      </c>
      <c r="F471" s="7">
        <f t="shared" si="42"/>
        <v>164.22688242466211</v>
      </c>
      <c r="G471" s="7">
        <f t="shared" si="43"/>
        <v>133.09597471819501</v>
      </c>
      <c r="I471" s="32">
        <f t="shared" si="41"/>
        <v>0.98468138387872828</v>
      </c>
      <c r="J471" s="4">
        <f t="shared" ref="J471:J504" si="44">(F471-G471)/D471</f>
        <v>0.20940810273129712</v>
      </c>
    </row>
    <row r="472" spans="2:10" x14ac:dyDescent="0.5">
      <c r="B472" s="28">
        <v>45609</v>
      </c>
      <c r="C472" s="4">
        <v>164.34</v>
      </c>
      <c r="D472" s="7">
        <f t="shared" ref="D472:D504" si="45">AVERAGE(C452:C472)</f>
        <v>149.74666666666667</v>
      </c>
      <c r="E472" s="7">
        <f t="shared" ref="E472:E504" si="46">STDEV(C452:C472)</f>
        <v>9.1271267841163102</v>
      </c>
      <c r="F472" s="7">
        <f t="shared" si="42"/>
        <v>166.17549487807602</v>
      </c>
      <c r="G472" s="7">
        <f t="shared" si="43"/>
        <v>133.31783845525732</v>
      </c>
      <c r="I472" s="32">
        <f t="shared" ref="I472:I504" si="47">(C472-G472)/(F472-G472)</f>
        <v>0.94413798554417527</v>
      </c>
      <c r="J472" s="4">
        <f t="shared" si="44"/>
        <v>0.21942162155742168</v>
      </c>
    </row>
    <row r="473" spans="2:10" x14ac:dyDescent="0.5">
      <c r="B473" s="28">
        <v>45610</v>
      </c>
      <c r="C473" s="4">
        <v>164.31</v>
      </c>
      <c r="D473" s="7">
        <f t="shared" si="45"/>
        <v>150.76857142857145</v>
      </c>
      <c r="E473" s="7">
        <f t="shared" si="46"/>
        <v>9.5096936258295326</v>
      </c>
      <c r="F473" s="7">
        <f t="shared" si="42"/>
        <v>167.8860199550646</v>
      </c>
      <c r="G473" s="7">
        <f t="shared" si="43"/>
        <v>133.6511229020783</v>
      </c>
      <c r="I473" s="32">
        <f t="shared" si="47"/>
        <v>0.8955445973875753</v>
      </c>
      <c r="J473" s="4">
        <f t="shared" si="44"/>
        <v>0.22706918775313542</v>
      </c>
    </row>
    <row r="474" spans="2:10" x14ac:dyDescent="0.5">
      <c r="B474" s="28">
        <v>45611</v>
      </c>
      <c r="C474" s="4">
        <v>163.63</v>
      </c>
      <c r="D474" s="7">
        <f t="shared" si="45"/>
        <v>151.64666666666668</v>
      </c>
      <c r="E474" s="7">
        <f t="shared" si="46"/>
        <v>9.8152668498280438</v>
      </c>
      <c r="F474" s="7">
        <f t="shared" si="42"/>
        <v>169.31414699635715</v>
      </c>
      <c r="G474" s="7">
        <f t="shared" si="43"/>
        <v>133.9791863369762</v>
      </c>
      <c r="I474" s="32">
        <f t="shared" si="47"/>
        <v>0.83913532404491042</v>
      </c>
      <c r="J474" s="4">
        <f t="shared" si="44"/>
        <v>0.23300848898347662</v>
      </c>
    </row>
    <row r="475" spans="2:10" x14ac:dyDescent="0.5">
      <c r="B475" s="28">
        <v>45614</v>
      </c>
      <c r="C475" s="4">
        <v>164.31</v>
      </c>
      <c r="D475" s="7">
        <f t="shared" si="45"/>
        <v>152.56571428571431</v>
      </c>
      <c r="E475" s="7">
        <f t="shared" si="46"/>
        <v>10.063215972753724</v>
      </c>
      <c r="F475" s="7">
        <f t="shared" si="42"/>
        <v>170.67950303667101</v>
      </c>
      <c r="G475" s="7">
        <f t="shared" si="43"/>
        <v>134.45192553475761</v>
      </c>
      <c r="I475" s="32">
        <f t="shared" si="47"/>
        <v>0.82418081815339173</v>
      </c>
      <c r="J475" s="4">
        <f t="shared" si="44"/>
        <v>0.23745556248679142</v>
      </c>
    </row>
    <row r="476" spans="2:10" x14ac:dyDescent="0.5">
      <c r="B476" s="28">
        <v>45615</v>
      </c>
      <c r="C476" s="4">
        <v>168.25</v>
      </c>
      <c r="D476" s="7">
        <f t="shared" si="45"/>
        <v>153.68428571428572</v>
      </c>
      <c r="E476" s="7">
        <f t="shared" si="46"/>
        <v>10.45026007878683</v>
      </c>
      <c r="F476" s="7">
        <f t="shared" si="42"/>
        <v>172.49475385610202</v>
      </c>
      <c r="G476" s="7">
        <f t="shared" si="43"/>
        <v>134.87381757246942</v>
      </c>
      <c r="I476" s="32">
        <f t="shared" si="47"/>
        <v>0.88717043552292585</v>
      </c>
      <c r="J476" s="4">
        <f t="shared" si="44"/>
        <v>0.24479364372733359</v>
      </c>
    </row>
    <row r="477" spans="2:10" x14ac:dyDescent="0.5">
      <c r="B477" s="28">
        <v>45616</v>
      </c>
      <c r="C477" s="4">
        <v>162.88999999999999</v>
      </c>
      <c r="D477" s="7">
        <f t="shared" si="45"/>
        <v>154.58666666666667</v>
      </c>
      <c r="E477" s="7">
        <f t="shared" si="46"/>
        <v>10.384730778086318</v>
      </c>
      <c r="F477" s="7">
        <f t="shared" si="42"/>
        <v>173.27918206722205</v>
      </c>
      <c r="G477" s="7">
        <f t="shared" si="43"/>
        <v>135.89415126611129</v>
      </c>
      <c r="I477" s="32">
        <f t="shared" si="47"/>
        <v>0.72210315614041465</v>
      </c>
      <c r="J477" s="4">
        <f t="shared" si="44"/>
        <v>0.24183865017106321</v>
      </c>
    </row>
    <row r="478" spans="2:10" x14ac:dyDescent="0.5">
      <c r="B478" s="28">
        <v>45617</v>
      </c>
      <c r="C478" s="4">
        <v>165.02</v>
      </c>
      <c r="D478" s="7">
        <f t="shared" si="45"/>
        <v>155.60952380952381</v>
      </c>
      <c r="E478" s="7">
        <f t="shared" si="46"/>
        <v>10.299774985984147</v>
      </c>
      <c r="F478" s="7">
        <f t="shared" si="42"/>
        <v>174.14911878429527</v>
      </c>
      <c r="G478" s="7">
        <f t="shared" si="43"/>
        <v>137.06992883475235</v>
      </c>
      <c r="I478" s="32">
        <f t="shared" si="47"/>
        <v>0.75379400691552068</v>
      </c>
      <c r="J478" s="4">
        <f t="shared" si="44"/>
        <v>0.23828355130069201</v>
      </c>
    </row>
    <row r="479" spans="2:10" x14ac:dyDescent="0.5">
      <c r="B479" s="28">
        <v>45618</v>
      </c>
      <c r="C479" s="4">
        <v>167.56</v>
      </c>
      <c r="D479" s="7">
        <f t="shared" si="45"/>
        <v>156.62238095238095</v>
      </c>
      <c r="E479" s="7">
        <f t="shared" si="46"/>
        <v>10.382976887560666</v>
      </c>
      <c r="F479" s="7">
        <f t="shared" si="42"/>
        <v>175.31173934999015</v>
      </c>
      <c r="G479" s="7">
        <f t="shared" si="43"/>
        <v>137.93302255477175</v>
      </c>
      <c r="I479" s="32">
        <f t="shared" si="47"/>
        <v>0.79261622616799476</v>
      </c>
      <c r="J479" s="4">
        <f t="shared" si="44"/>
        <v>0.23865501576420883</v>
      </c>
    </row>
    <row r="480" spans="2:10" x14ac:dyDescent="0.5">
      <c r="B480" s="28">
        <v>45621</v>
      </c>
      <c r="C480" s="4">
        <v>174.7</v>
      </c>
      <c r="D480" s="7">
        <f t="shared" si="45"/>
        <v>158.12761904761905</v>
      </c>
      <c r="E480" s="7">
        <f t="shared" si="46"/>
        <v>10.611829674830773</v>
      </c>
      <c r="F480" s="7">
        <f t="shared" si="42"/>
        <v>177.22891246231444</v>
      </c>
      <c r="G480" s="7">
        <f t="shared" si="43"/>
        <v>139.02632563292366</v>
      </c>
      <c r="I480" s="32">
        <f t="shared" si="47"/>
        <v>0.9338025858403689</v>
      </c>
      <c r="J480" s="4">
        <f t="shared" si="44"/>
        <v>0.24159338551658288</v>
      </c>
    </row>
    <row r="481" spans="2:10" x14ac:dyDescent="0.5">
      <c r="B481" s="28">
        <v>45622</v>
      </c>
      <c r="C481" s="4">
        <v>175.64</v>
      </c>
      <c r="D481" s="7">
        <f t="shared" si="45"/>
        <v>159.59428571428566</v>
      </c>
      <c r="E481" s="7">
        <f t="shared" si="46"/>
        <v>10.810106184228056</v>
      </c>
      <c r="F481" s="7">
        <f t="shared" si="42"/>
        <v>179.05247684589617</v>
      </c>
      <c r="G481" s="7">
        <f t="shared" si="43"/>
        <v>140.13609458267516</v>
      </c>
      <c r="I481" s="32">
        <f t="shared" si="47"/>
        <v>0.91231258797863046</v>
      </c>
      <c r="J481" s="4">
        <f t="shared" si="44"/>
        <v>0.24384571220106982</v>
      </c>
    </row>
    <row r="482" spans="2:10" x14ac:dyDescent="0.5">
      <c r="B482" s="28">
        <v>45623</v>
      </c>
      <c r="C482" s="4">
        <v>173.85</v>
      </c>
      <c r="D482" s="7">
        <f t="shared" si="45"/>
        <v>160.91952380952375</v>
      </c>
      <c r="E482" s="7">
        <f t="shared" si="46"/>
        <v>10.768590193795317</v>
      </c>
      <c r="F482" s="7">
        <f t="shared" si="42"/>
        <v>180.30298615835534</v>
      </c>
      <c r="G482" s="7">
        <f t="shared" si="43"/>
        <v>141.53606146069217</v>
      </c>
      <c r="I482" s="32">
        <f t="shared" si="47"/>
        <v>0.83354402732016752</v>
      </c>
      <c r="J482" s="4">
        <f t="shared" si="44"/>
        <v>0.240908770918006</v>
      </c>
    </row>
    <row r="483" spans="2:10" x14ac:dyDescent="0.5">
      <c r="B483" s="28">
        <v>45625</v>
      </c>
      <c r="C483" s="4">
        <v>175.03</v>
      </c>
      <c r="D483" s="7">
        <f t="shared" si="45"/>
        <v>162.30857142857141</v>
      </c>
      <c r="E483" s="7">
        <f t="shared" si="46"/>
        <v>10.609072667162895</v>
      </c>
      <c r="F483" s="7">
        <f t="shared" si="42"/>
        <v>181.40490222946462</v>
      </c>
      <c r="G483" s="7">
        <f t="shared" si="43"/>
        <v>143.2122406276782</v>
      </c>
      <c r="I483" s="32">
        <f t="shared" si="47"/>
        <v>0.83308567766414987</v>
      </c>
      <c r="J483" s="4">
        <f t="shared" si="44"/>
        <v>0.23530896283314412</v>
      </c>
    </row>
    <row r="484" spans="2:10" x14ac:dyDescent="0.5">
      <c r="B484" s="28">
        <v>45628</v>
      </c>
      <c r="C484" s="4">
        <v>172.34</v>
      </c>
      <c r="D484" s="7">
        <f t="shared" si="45"/>
        <v>163.6933333333333</v>
      </c>
      <c r="E484" s="7">
        <f t="shared" si="46"/>
        <v>9.8705649956490973</v>
      </c>
      <c r="F484" s="7">
        <f t="shared" si="42"/>
        <v>181.46035032550168</v>
      </c>
      <c r="G484" s="7">
        <f t="shared" si="43"/>
        <v>145.92631634116492</v>
      </c>
      <c r="I484" s="32">
        <f t="shared" si="47"/>
        <v>0.74333478913421747</v>
      </c>
      <c r="J484" s="4">
        <f t="shared" si="44"/>
        <v>0.21707685499920643</v>
      </c>
    </row>
    <row r="485" spans="2:10" x14ac:dyDescent="0.5">
      <c r="B485" s="28">
        <v>45629</v>
      </c>
      <c r="C485" s="4">
        <v>173</v>
      </c>
      <c r="D485" s="7">
        <f t="shared" si="45"/>
        <v>165.21714285714285</v>
      </c>
      <c r="E485" s="7">
        <f t="shared" si="46"/>
        <v>8.5773708925620884</v>
      </c>
      <c r="F485" s="7">
        <f t="shared" si="42"/>
        <v>180.65641046375461</v>
      </c>
      <c r="G485" s="7">
        <f t="shared" si="43"/>
        <v>149.77787525053108</v>
      </c>
      <c r="I485" s="32">
        <f t="shared" si="47"/>
        <v>0.75204748506089103</v>
      </c>
      <c r="J485" s="4">
        <f t="shared" si="44"/>
        <v>0.18689667839083174</v>
      </c>
    </row>
    <row r="486" spans="2:10" x14ac:dyDescent="0.5">
      <c r="B486" s="28">
        <v>45630</v>
      </c>
      <c r="C486" s="4">
        <v>174.73</v>
      </c>
      <c r="D486" s="7">
        <f t="shared" si="45"/>
        <v>166.89809523809521</v>
      </c>
      <c r="E486" s="7">
        <f t="shared" si="46"/>
        <v>6.4714987592115136</v>
      </c>
      <c r="F486" s="7">
        <f t="shared" si="42"/>
        <v>178.54679300467592</v>
      </c>
      <c r="G486" s="7">
        <f t="shared" si="43"/>
        <v>155.2493974715145</v>
      </c>
      <c r="I486" s="32">
        <f t="shared" si="47"/>
        <v>0.83617082865579884</v>
      </c>
      <c r="J486" s="4">
        <f t="shared" si="44"/>
        <v>0.13959054176098046</v>
      </c>
    </row>
    <row r="487" spans="2:10" x14ac:dyDescent="0.5">
      <c r="B487" s="28">
        <v>45631</v>
      </c>
      <c r="C487" s="4">
        <v>175.73</v>
      </c>
      <c r="D487" s="7">
        <f t="shared" si="45"/>
        <v>168.15809523809523</v>
      </c>
      <c r="E487" s="7">
        <f t="shared" si="46"/>
        <v>5.3456483414527156</v>
      </c>
      <c r="F487" s="7">
        <f t="shared" si="42"/>
        <v>177.78026225271012</v>
      </c>
      <c r="G487" s="7">
        <f t="shared" si="43"/>
        <v>158.53592822348034</v>
      </c>
      <c r="I487" s="32">
        <f t="shared" si="47"/>
        <v>0.89346151186130784</v>
      </c>
      <c r="J487" s="4">
        <f t="shared" si="44"/>
        <v>0.11444191254653369</v>
      </c>
    </row>
    <row r="488" spans="2:10" x14ac:dyDescent="0.5">
      <c r="B488" s="28">
        <v>45632</v>
      </c>
      <c r="C488" s="4">
        <v>177.85</v>
      </c>
      <c r="D488" s="7">
        <f t="shared" si="45"/>
        <v>168.83333333333331</v>
      </c>
      <c r="E488" s="7">
        <f t="shared" si="46"/>
        <v>5.6379706751040572</v>
      </c>
      <c r="F488" s="7">
        <f t="shared" si="42"/>
        <v>178.98168054852061</v>
      </c>
      <c r="G488" s="7">
        <f t="shared" si="43"/>
        <v>158.68498611814601</v>
      </c>
      <c r="I488" s="32">
        <f t="shared" si="47"/>
        <v>0.94424311050241627</v>
      </c>
      <c r="J488" s="4">
        <f t="shared" si="44"/>
        <v>0.12021734114733229</v>
      </c>
    </row>
    <row r="489" spans="2:10" x14ac:dyDescent="0.5">
      <c r="B489" s="28">
        <v>45635</v>
      </c>
      <c r="C489" s="4">
        <v>172.47</v>
      </c>
      <c r="D489" s="7">
        <f t="shared" si="45"/>
        <v>169.43571428571428</v>
      </c>
      <c r="E489" s="7">
        <f t="shared" si="46"/>
        <v>5.2919718172233008</v>
      </c>
      <c r="F489" s="7">
        <f t="shared" si="42"/>
        <v>178.96126355671623</v>
      </c>
      <c r="G489" s="7">
        <f t="shared" si="43"/>
        <v>159.91016501471233</v>
      </c>
      <c r="I489" s="32">
        <f t="shared" si="47"/>
        <v>0.65927090543339095</v>
      </c>
      <c r="J489" s="4">
        <f t="shared" si="44"/>
        <v>0.11243850579151578</v>
      </c>
    </row>
    <row r="490" spans="2:10" x14ac:dyDescent="0.5">
      <c r="B490" s="28">
        <v>45636</v>
      </c>
      <c r="C490" s="4">
        <v>174.71</v>
      </c>
      <c r="D490" s="7">
        <f t="shared" si="45"/>
        <v>170.04095238095238</v>
      </c>
      <c r="E490" s="7">
        <f t="shared" si="46"/>
        <v>5.1231581126897714</v>
      </c>
      <c r="F490" s="7">
        <f t="shared" si="42"/>
        <v>179.26263698379395</v>
      </c>
      <c r="G490" s="7">
        <f t="shared" si="43"/>
        <v>160.8192677781108</v>
      </c>
      <c r="I490" s="32">
        <f t="shared" si="47"/>
        <v>0.75315589396805593</v>
      </c>
      <c r="J490" s="4">
        <f t="shared" si="44"/>
        <v>0.10846427844254501</v>
      </c>
    </row>
    <row r="491" spans="2:10" x14ac:dyDescent="0.5">
      <c r="B491" s="28">
        <v>45637</v>
      </c>
      <c r="C491" s="4">
        <v>178.61</v>
      </c>
      <c r="D491" s="7">
        <f t="shared" si="45"/>
        <v>170.6057142857143</v>
      </c>
      <c r="E491" s="7">
        <f t="shared" si="46"/>
        <v>5.3890403333326145</v>
      </c>
      <c r="F491" s="7">
        <f t="shared" si="42"/>
        <v>180.305986885713</v>
      </c>
      <c r="G491" s="7">
        <f t="shared" si="43"/>
        <v>160.9054416857156</v>
      </c>
      <c r="I491" s="32">
        <f t="shared" si="47"/>
        <v>0.91258045234145213</v>
      </c>
      <c r="J491" s="4">
        <f t="shared" si="44"/>
        <v>0.11371568227490433</v>
      </c>
    </row>
    <row r="492" spans="2:10" x14ac:dyDescent="0.5">
      <c r="B492" s="28">
        <v>45638</v>
      </c>
      <c r="C492" s="4">
        <v>176.41</v>
      </c>
      <c r="D492" s="7">
        <f t="shared" si="45"/>
        <v>171.20857142857142</v>
      </c>
      <c r="E492" s="7">
        <f t="shared" si="46"/>
        <v>5.2909916704851137</v>
      </c>
      <c r="F492" s="7">
        <f t="shared" si="42"/>
        <v>180.73235643544461</v>
      </c>
      <c r="G492" s="7">
        <f t="shared" si="43"/>
        <v>161.68478642169822</v>
      </c>
      <c r="I492" s="32">
        <f t="shared" si="47"/>
        <v>0.77307570297286077</v>
      </c>
      <c r="J492" s="4">
        <f t="shared" si="44"/>
        <v>0.1112536005342062</v>
      </c>
    </row>
    <row r="493" spans="2:10" x14ac:dyDescent="0.5">
      <c r="B493" s="28">
        <v>45639</v>
      </c>
      <c r="C493" s="4">
        <v>176.43</v>
      </c>
      <c r="D493" s="7">
        <f t="shared" si="45"/>
        <v>171.78428571428569</v>
      </c>
      <c r="E493" s="7">
        <f t="shared" si="46"/>
        <v>5.162448616139991</v>
      </c>
      <c r="F493" s="7">
        <f t="shared" si="42"/>
        <v>181.07669322333766</v>
      </c>
      <c r="G493" s="7">
        <f t="shared" si="43"/>
        <v>162.49187820523372</v>
      </c>
      <c r="I493" s="32">
        <f t="shared" si="47"/>
        <v>0.74997366297102297</v>
      </c>
      <c r="J493" s="4">
        <f t="shared" si="44"/>
        <v>0.10818693305285498</v>
      </c>
    </row>
    <row r="494" spans="2:10" x14ac:dyDescent="0.5">
      <c r="B494" s="28">
        <v>45642</v>
      </c>
      <c r="C494" s="4">
        <v>178.15</v>
      </c>
      <c r="D494" s="7">
        <f t="shared" si="45"/>
        <v>172.4433333333333</v>
      </c>
      <c r="E494" s="7">
        <f t="shared" si="46"/>
        <v>5.0425869683460434</v>
      </c>
      <c r="F494" s="7">
        <f t="shared" si="42"/>
        <v>181.51998987635619</v>
      </c>
      <c r="G494" s="7">
        <f t="shared" si="43"/>
        <v>163.36667679031041</v>
      </c>
      <c r="I494" s="32">
        <f t="shared" si="47"/>
        <v>0.81435951330852918</v>
      </c>
      <c r="J494" s="4">
        <f t="shared" si="44"/>
        <v>0.1052711794369887</v>
      </c>
    </row>
    <row r="495" spans="2:10" x14ac:dyDescent="0.5">
      <c r="B495" s="28">
        <v>45643</v>
      </c>
      <c r="C495" s="4">
        <v>176.32</v>
      </c>
      <c r="D495" s="7">
        <f t="shared" si="45"/>
        <v>173.04761904761904</v>
      </c>
      <c r="E495" s="7">
        <f t="shared" si="46"/>
        <v>4.6810200862225591</v>
      </c>
      <c r="F495" s="7">
        <f t="shared" si="42"/>
        <v>181.47345520281965</v>
      </c>
      <c r="G495" s="7">
        <f t="shared" si="43"/>
        <v>164.62178289241842</v>
      </c>
      <c r="I495" s="32">
        <f t="shared" si="47"/>
        <v>0.69418731222070884</v>
      </c>
      <c r="J495" s="4">
        <f t="shared" si="44"/>
        <v>9.7381705701272914E-2</v>
      </c>
    </row>
    <row r="496" spans="2:10" x14ac:dyDescent="0.5">
      <c r="B496" s="28">
        <v>45644</v>
      </c>
      <c r="C496" s="4">
        <v>167.44</v>
      </c>
      <c r="D496" s="7">
        <f t="shared" si="45"/>
        <v>173.19666666666666</v>
      </c>
      <c r="E496" s="7">
        <f t="shared" si="46"/>
        <v>4.4321093548482464</v>
      </c>
      <c r="F496" s="7">
        <f t="shared" si="42"/>
        <v>181.1744635053935</v>
      </c>
      <c r="G496" s="7">
        <f t="shared" si="43"/>
        <v>165.21886982793981</v>
      </c>
      <c r="I496" s="32">
        <f t="shared" si="47"/>
        <v>0.13920699016037172</v>
      </c>
      <c r="J496" s="4">
        <f t="shared" si="44"/>
        <v>9.2124138325143046E-2</v>
      </c>
    </row>
    <row r="497" spans="2:10" x14ac:dyDescent="0.5">
      <c r="B497" s="28">
        <v>45645</v>
      </c>
      <c r="C497" s="4">
        <v>169.63</v>
      </c>
      <c r="D497" s="7">
        <f t="shared" si="45"/>
        <v>173.26238095238097</v>
      </c>
      <c r="E497" s="7">
        <f t="shared" si="46"/>
        <v>4.3648183292800455</v>
      </c>
      <c r="F497" s="7">
        <f t="shared" si="42"/>
        <v>181.11905394508506</v>
      </c>
      <c r="G497" s="7">
        <f t="shared" si="43"/>
        <v>165.40570795967687</v>
      </c>
      <c r="I497" s="32">
        <f t="shared" si="47"/>
        <v>0.26883466094655506</v>
      </c>
      <c r="J497" s="4">
        <f t="shared" si="44"/>
        <v>9.0691042677791683E-2</v>
      </c>
    </row>
    <row r="498" spans="2:10" x14ac:dyDescent="0.5">
      <c r="B498" s="28">
        <v>45646</v>
      </c>
      <c r="C498" s="4">
        <v>171.03</v>
      </c>
      <c r="D498" s="7">
        <f t="shared" si="45"/>
        <v>173.65000000000003</v>
      </c>
      <c r="E498" s="7">
        <f t="shared" si="46"/>
        <v>3.7099514821625355</v>
      </c>
      <c r="F498" s="7">
        <f t="shared" si="42"/>
        <v>180.3279126678926</v>
      </c>
      <c r="G498" s="7">
        <f t="shared" si="43"/>
        <v>166.97208733210746</v>
      </c>
      <c r="I498" s="32">
        <f t="shared" si="47"/>
        <v>0.30383091766106773</v>
      </c>
      <c r="J498" s="4">
        <f t="shared" si="44"/>
        <v>7.691232557319401E-2</v>
      </c>
    </row>
    <row r="499" spans="2:10" x14ac:dyDescent="0.5">
      <c r="B499" s="28">
        <v>45649</v>
      </c>
      <c r="C499" s="4">
        <v>171.63</v>
      </c>
      <c r="D499" s="7">
        <f t="shared" si="45"/>
        <v>173.96476190476193</v>
      </c>
      <c r="E499" s="7">
        <f t="shared" si="46"/>
        <v>3.1843187953589376</v>
      </c>
      <c r="F499" s="7">
        <f t="shared" si="42"/>
        <v>179.69653573640801</v>
      </c>
      <c r="G499" s="7">
        <f t="shared" si="43"/>
        <v>168.23298807311585</v>
      </c>
      <c r="I499" s="32">
        <f t="shared" si="47"/>
        <v>0.29633164415252022</v>
      </c>
      <c r="J499" s="4">
        <f t="shared" si="44"/>
        <v>6.589580290730343E-2</v>
      </c>
    </row>
    <row r="500" spans="2:10" x14ac:dyDescent="0.5">
      <c r="B500" s="28">
        <v>45650</v>
      </c>
      <c r="C500" s="4">
        <v>174.85</v>
      </c>
      <c r="D500" s="7">
        <f t="shared" si="45"/>
        <v>174.31190476190477</v>
      </c>
      <c r="E500" s="7">
        <f t="shared" si="46"/>
        <v>2.8286898363864843</v>
      </c>
      <c r="F500" s="7">
        <f t="shared" si="42"/>
        <v>179.40354646740045</v>
      </c>
      <c r="G500" s="7">
        <f t="shared" si="43"/>
        <v>169.2202630564091</v>
      </c>
      <c r="I500" s="32">
        <f t="shared" si="47"/>
        <v>0.55284103529068329</v>
      </c>
      <c r="J500" s="4">
        <f t="shared" si="44"/>
        <v>5.8419896362792025E-2</v>
      </c>
    </row>
    <row r="501" spans="2:10" x14ac:dyDescent="0.5">
      <c r="B501" s="28">
        <v>45652</v>
      </c>
      <c r="C501" s="4">
        <v>174.37</v>
      </c>
      <c r="D501" s="7">
        <f t="shared" si="45"/>
        <v>174.29619047619047</v>
      </c>
      <c r="E501" s="7">
        <f t="shared" si="46"/>
        <v>2.827342349611162</v>
      </c>
      <c r="F501" s="7">
        <f t="shared" si="42"/>
        <v>179.38540670549057</v>
      </c>
      <c r="G501" s="7">
        <f t="shared" si="43"/>
        <v>169.20697424689038</v>
      </c>
      <c r="I501" s="32">
        <f t="shared" si="47"/>
        <v>0.50725156099524593</v>
      </c>
      <c r="J501" s="4">
        <f t="shared" si="44"/>
        <v>5.8397331753447572E-2</v>
      </c>
    </row>
    <row r="502" spans="2:10" x14ac:dyDescent="0.5">
      <c r="B502" s="28">
        <v>45653</v>
      </c>
      <c r="C502" s="4">
        <v>170.28</v>
      </c>
      <c r="D502" s="7">
        <f t="shared" si="45"/>
        <v>174.04095238095243</v>
      </c>
      <c r="E502" s="7">
        <f t="shared" si="46"/>
        <v>2.939669887524627</v>
      </c>
      <c r="F502" s="7">
        <f t="shared" si="42"/>
        <v>179.33235817849675</v>
      </c>
      <c r="G502" s="7">
        <f t="shared" si="43"/>
        <v>168.74954658340812</v>
      </c>
      <c r="I502" s="32">
        <f t="shared" si="47"/>
        <v>0.14461690098519278</v>
      </c>
      <c r="J502" s="4">
        <f t="shared" si="44"/>
        <v>6.0806444979249856E-2</v>
      </c>
    </row>
    <row r="503" spans="2:10" x14ac:dyDescent="0.5">
      <c r="B503" s="28">
        <v>45656</v>
      </c>
      <c r="C503" s="4">
        <v>166.51</v>
      </c>
      <c r="D503" s="7">
        <f t="shared" si="45"/>
        <v>173.69142857142865</v>
      </c>
      <c r="E503" s="7">
        <f t="shared" si="46"/>
        <v>3.3685787592310903</v>
      </c>
      <c r="F503" s="7">
        <f t="shared" si="42"/>
        <v>179.75487033804461</v>
      </c>
      <c r="G503" s="7">
        <f t="shared" si="43"/>
        <v>167.62798680481268</v>
      </c>
      <c r="I503" s="32">
        <f t="shared" si="47"/>
        <v>-9.2190776117294287E-2</v>
      </c>
      <c r="J503" s="4">
        <f t="shared" si="44"/>
        <v>6.9818549095788496E-2</v>
      </c>
    </row>
    <row r="504" spans="2:10" x14ac:dyDescent="0.5">
      <c r="B504" s="28">
        <v>45657</v>
      </c>
      <c r="C504" s="4">
        <v>165.16</v>
      </c>
      <c r="D504" s="7">
        <f t="shared" si="45"/>
        <v>173.22142857142859</v>
      </c>
      <c r="E504" s="7">
        <f t="shared" si="46"/>
        <v>3.8294977290948831</v>
      </c>
      <c r="F504" s="7">
        <f t="shared" si="42"/>
        <v>180.11452448379939</v>
      </c>
      <c r="G504" s="7">
        <f t="shared" si="43"/>
        <v>166.32833265905779</v>
      </c>
      <c r="I504" s="32">
        <f t="shared" si="47"/>
        <v>-8.474658367664889E-2</v>
      </c>
      <c r="J504" s="4">
        <f t="shared" si="44"/>
        <v>7.9587103849895785E-2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AN504"/>
  <sheetViews>
    <sheetView zoomScale="70" zoomScaleNormal="70" workbookViewId="0"/>
  </sheetViews>
  <sheetFormatPr defaultRowHeight="17.399999999999999" x14ac:dyDescent="0.5"/>
  <cols>
    <col min="1" max="1" width="8.88671875" style="1"/>
    <col min="2" max="2" width="11.5546875" style="1" customWidth="1"/>
    <col min="3" max="3" width="8.88671875" style="1"/>
    <col min="4" max="4" width="13.109375" style="1" bestFit="1" customWidth="1"/>
    <col min="5" max="5" width="20" style="1" bestFit="1" customWidth="1"/>
    <col min="6" max="6" width="12.77734375" customWidth="1"/>
    <col min="7" max="8" width="12.77734375" style="1" customWidth="1"/>
    <col min="9" max="16384" width="8.88671875" style="1"/>
  </cols>
  <sheetData>
    <row r="2" spans="2:40" x14ac:dyDescent="0.5">
      <c r="B2" s="273" t="s">
        <v>76</v>
      </c>
      <c r="C2" s="273" t="s">
        <v>80</v>
      </c>
      <c r="D2" s="273" t="s">
        <v>1838</v>
      </c>
      <c r="E2" s="273" t="s">
        <v>1840</v>
      </c>
      <c r="G2" s="273" t="s">
        <v>86</v>
      </c>
      <c r="H2" s="273" t="s">
        <v>1839</v>
      </c>
    </row>
    <row r="3" spans="2:40" x14ac:dyDescent="0.5">
      <c r="B3" s="28">
        <v>44929</v>
      </c>
      <c r="C3" s="4">
        <v>62.81</v>
      </c>
      <c r="D3" s="4"/>
      <c r="E3" s="4"/>
      <c r="G3" s="4"/>
      <c r="H3" s="4"/>
    </row>
    <row r="4" spans="2:40" x14ac:dyDescent="0.5">
      <c r="B4" s="28">
        <v>44930</v>
      </c>
      <c r="C4" s="4">
        <v>64.36</v>
      </c>
      <c r="D4" s="4"/>
      <c r="E4" s="4"/>
      <c r="G4" s="4"/>
      <c r="H4" s="4"/>
      <c r="AN4" s="132" t="s">
        <v>1841</v>
      </c>
    </row>
    <row r="5" spans="2:40" x14ac:dyDescent="0.5">
      <c r="B5" s="28">
        <v>44931</v>
      </c>
      <c r="C5" s="4">
        <v>62.95</v>
      </c>
      <c r="D5" s="4"/>
      <c r="E5" s="4"/>
      <c r="G5" s="4"/>
      <c r="H5" s="4"/>
    </row>
    <row r="6" spans="2:40" x14ac:dyDescent="0.5">
      <c r="B6" s="28">
        <v>44932</v>
      </c>
      <c r="C6" s="4">
        <v>64.33</v>
      </c>
      <c r="D6" s="4"/>
      <c r="E6" s="4"/>
      <c r="G6" s="4"/>
      <c r="H6" s="4"/>
    </row>
    <row r="7" spans="2:40" x14ac:dyDescent="0.5">
      <c r="B7" s="28">
        <v>44935</v>
      </c>
      <c r="C7" s="4">
        <v>65.319999999999993</v>
      </c>
      <c r="D7" s="4"/>
      <c r="E7" s="4"/>
      <c r="G7" s="4"/>
      <c r="H7" s="4"/>
    </row>
    <row r="8" spans="2:40" x14ac:dyDescent="0.5">
      <c r="B8" s="28">
        <v>44936</v>
      </c>
      <c r="C8" s="4">
        <v>66.52</v>
      </c>
      <c r="D8" s="4"/>
      <c r="E8" s="4"/>
      <c r="G8" s="4"/>
      <c r="H8" s="4"/>
    </row>
    <row r="9" spans="2:40" x14ac:dyDescent="0.5">
      <c r="B9" s="28">
        <v>44937</v>
      </c>
      <c r="C9" s="4">
        <v>67.680000000000007</v>
      </c>
      <c r="D9" s="4"/>
      <c r="E9" s="4"/>
      <c r="G9" s="4"/>
      <c r="H9" s="4"/>
    </row>
    <row r="10" spans="2:40" x14ac:dyDescent="0.5">
      <c r="B10" s="28">
        <v>44938</v>
      </c>
      <c r="C10" s="4">
        <v>68.44</v>
      </c>
      <c r="D10" s="4"/>
      <c r="E10" s="4"/>
      <c r="G10" s="4"/>
      <c r="H10" s="4"/>
    </row>
    <row r="11" spans="2:40" x14ac:dyDescent="0.5">
      <c r="B11" s="28">
        <v>44939</v>
      </c>
      <c r="C11" s="4">
        <v>69.709999999999994</v>
      </c>
      <c r="D11" s="4"/>
      <c r="E11" s="4"/>
      <c r="G11" s="4"/>
      <c r="H11" s="4"/>
    </row>
    <row r="12" spans="2:40" x14ac:dyDescent="0.5">
      <c r="B12" s="28">
        <v>44943</v>
      </c>
      <c r="C12" s="4">
        <v>69.09</v>
      </c>
      <c r="D12" s="4"/>
      <c r="E12" s="4"/>
      <c r="G12" s="4"/>
      <c r="H12" s="4"/>
    </row>
    <row r="13" spans="2:40" x14ac:dyDescent="0.5">
      <c r="B13" s="28">
        <v>44944</v>
      </c>
      <c r="C13" s="4">
        <v>68.03</v>
      </c>
      <c r="D13" s="7">
        <f>100*C13/C3</f>
        <v>108.31077853844928</v>
      </c>
      <c r="E13" s="4"/>
      <c r="G13" s="7">
        <f>((C13-C3)/C3)*100</f>
        <v>8.3107785384492896</v>
      </c>
      <c r="H13" s="4"/>
    </row>
    <row r="14" spans="2:40" x14ac:dyDescent="0.5">
      <c r="B14" s="28">
        <v>44945</v>
      </c>
      <c r="C14" s="4">
        <v>65.78</v>
      </c>
      <c r="D14" s="7">
        <f t="shared" ref="D14:D77" si="0">100*C14/C4</f>
        <v>102.20633934120572</v>
      </c>
      <c r="E14" s="4"/>
      <c r="G14" s="7">
        <f t="shared" ref="G14:G77" si="1">((C14-C4)/C4)*100</f>
        <v>2.2063393412057204</v>
      </c>
      <c r="H14" s="4"/>
    </row>
    <row r="15" spans="2:40" x14ac:dyDescent="0.5">
      <c r="B15" s="28">
        <v>44946</v>
      </c>
      <c r="C15" s="4">
        <v>67.069999999999993</v>
      </c>
      <c r="D15" s="7">
        <f t="shared" si="0"/>
        <v>106.54487688641777</v>
      </c>
      <c r="E15" s="4"/>
      <c r="G15" s="7">
        <f t="shared" si="1"/>
        <v>6.544876886417776</v>
      </c>
      <c r="H15" s="4"/>
    </row>
    <row r="16" spans="2:40" x14ac:dyDescent="0.5">
      <c r="B16" s="28">
        <v>44949</v>
      </c>
      <c r="C16" s="4">
        <v>68.84</v>
      </c>
      <c r="D16" s="7">
        <f t="shared" si="0"/>
        <v>107.01072594434945</v>
      </c>
      <c r="E16" s="4"/>
      <c r="G16" s="7">
        <f t="shared" si="1"/>
        <v>7.0107259443494563</v>
      </c>
      <c r="H16" s="4"/>
    </row>
    <row r="17" spans="2:8" x14ac:dyDescent="0.5">
      <c r="B17" s="28">
        <v>44950</v>
      </c>
      <c r="C17" s="4">
        <v>67.7</v>
      </c>
      <c r="D17" s="7">
        <f t="shared" si="0"/>
        <v>103.64360073484386</v>
      </c>
      <c r="E17" s="4"/>
      <c r="G17" s="7">
        <f t="shared" si="1"/>
        <v>3.643600734843861</v>
      </c>
      <c r="H17" s="4"/>
    </row>
    <row r="18" spans="2:8" x14ac:dyDescent="0.5">
      <c r="B18" s="28">
        <v>44951</v>
      </c>
      <c r="C18" s="4">
        <v>67.599999999999994</v>
      </c>
      <c r="D18" s="7">
        <f t="shared" si="0"/>
        <v>101.62357185808779</v>
      </c>
      <c r="E18" s="4"/>
      <c r="G18" s="7">
        <f t="shared" si="1"/>
        <v>1.6235718580877907</v>
      </c>
      <c r="H18" s="4"/>
    </row>
    <row r="19" spans="2:8" x14ac:dyDescent="0.5">
      <c r="B19" s="28">
        <v>44952</v>
      </c>
      <c r="C19" s="4">
        <v>70.430000000000007</v>
      </c>
      <c r="D19" s="7">
        <f t="shared" si="0"/>
        <v>104.06323877068559</v>
      </c>
      <c r="E19" s="4"/>
      <c r="G19" s="7">
        <f t="shared" si="1"/>
        <v>4.0632387706855786</v>
      </c>
      <c r="H19" s="4"/>
    </row>
    <row r="20" spans="2:8" x14ac:dyDescent="0.5">
      <c r="B20" s="28">
        <v>44953</v>
      </c>
      <c r="C20" s="4">
        <v>70.819999999999993</v>
      </c>
      <c r="D20" s="7">
        <f t="shared" si="0"/>
        <v>103.47749853886614</v>
      </c>
      <c r="E20" s="4"/>
      <c r="G20" s="7">
        <f>((C20-C10)/C10)*100</f>
        <v>3.4774985388661537</v>
      </c>
      <c r="H20" s="4"/>
    </row>
    <row r="21" spans="2:8" x14ac:dyDescent="0.5">
      <c r="B21" s="28">
        <v>44956</v>
      </c>
      <c r="C21" s="4">
        <v>69.260000000000005</v>
      </c>
      <c r="D21" s="7">
        <f t="shared" si="0"/>
        <v>99.354468512408573</v>
      </c>
      <c r="E21" s="4"/>
      <c r="G21" s="7">
        <f t="shared" si="1"/>
        <v>-0.64553148759143408</v>
      </c>
      <c r="H21" s="4"/>
    </row>
    <row r="22" spans="2:8" x14ac:dyDescent="0.5">
      <c r="B22" s="28">
        <v>44957</v>
      </c>
      <c r="C22" s="4">
        <v>70.78</v>
      </c>
      <c r="D22" s="7">
        <f t="shared" si="0"/>
        <v>102.44608481690548</v>
      </c>
      <c r="E22" s="4"/>
      <c r="G22" s="7">
        <f t="shared" si="1"/>
        <v>2.4460848169054823</v>
      </c>
      <c r="H22" s="4"/>
    </row>
    <row r="23" spans="2:8" x14ac:dyDescent="0.5">
      <c r="B23" s="28">
        <v>44958</v>
      </c>
      <c r="C23" s="4">
        <v>72.52</v>
      </c>
      <c r="D23" s="7">
        <f t="shared" si="0"/>
        <v>106.60002939879465</v>
      </c>
      <c r="E23" s="4"/>
      <c r="G23" s="7">
        <f t="shared" si="1"/>
        <v>6.6000293987946419</v>
      </c>
      <c r="H23" s="4"/>
    </row>
    <row r="24" spans="2:8" x14ac:dyDescent="0.5">
      <c r="B24" s="28">
        <v>44959</v>
      </c>
      <c r="C24" s="4">
        <v>72.150000000000006</v>
      </c>
      <c r="D24" s="7">
        <f t="shared" si="0"/>
        <v>109.68379446640317</v>
      </c>
      <c r="E24" s="4"/>
      <c r="G24" s="7">
        <f t="shared" si="1"/>
        <v>9.6837944664031692</v>
      </c>
      <c r="H24" s="4"/>
    </row>
    <row r="25" spans="2:8" x14ac:dyDescent="0.5">
      <c r="B25" s="28">
        <v>44960</v>
      </c>
      <c r="C25" s="4">
        <v>73.400000000000006</v>
      </c>
      <c r="D25" s="7">
        <f>100*C25/C15</f>
        <v>109.43790070076042</v>
      </c>
      <c r="E25" s="4"/>
      <c r="G25" s="7">
        <f t="shared" si="1"/>
        <v>9.4379007007604194</v>
      </c>
      <c r="H25" s="4"/>
    </row>
    <row r="26" spans="2:8" x14ac:dyDescent="0.5">
      <c r="B26" s="28">
        <v>44963</v>
      </c>
      <c r="C26" s="4">
        <v>72.14</v>
      </c>
      <c r="D26" s="7">
        <f t="shared" si="0"/>
        <v>104.79372457873329</v>
      </c>
      <c r="E26" s="4"/>
      <c r="G26" s="7">
        <f t="shared" si="1"/>
        <v>4.7937245787332907</v>
      </c>
      <c r="H26" s="4"/>
    </row>
    <row r="27" spans="2:8" x14ac:dyDescent="0.5">
      <c r="B27" s="28">
        <v>44964</v>
      </c>
      <c r="C27" s="4">
        <v>73.349999999999994</v>
      </c>
      <c r="D27" s="7">
        <f t="shared" si="0"/>
        <v>108.34564254062036</v>
      </c>
      <c r="E27" s="4"/>
      <c r="G27" s="7">
        <f t="shared" si="1"/>
        <v>8.3456425406203714</v>
      </c>
      <c r="H27" s="4"/>
    </row>
    <row r="28" spans="2:8" x14ac:dyDescent="0.5">
      <c r="B28" s="28">
        <v>44965</v>
      </c>
      <c r="C28" s="4">
        <v>73.89</v>
      </c>
      <c r="D28" s="7">
        <f t="shared" si="0"/>
        <v>109.30473372781066</v>
      </c>
      <c r="E28" s="4"/>
      <c r="G28" s="7">
        <f t="shared" si="1"/>
        <v>9.3047337278106621</v>
      </c>
      <c r="H28" s="4"/>
    </row>
    <row r="29" spans="2:8" x14ac:dyDescent="0.5">
      <c r="B29" s="28">
        <v>44966</v>
      </c>
      <c r="C29" s="4">
        <v>68.400000000000006</v>
      </c>
      <c r="D29" s="7">
        <f t="shared" si="0"/>
        <v>97.117705523214539</v>
      </c>
      <c r="E29" s="4"/>
      <c r="G29" s="7">
        <f t="shared" si="1"/>
        <v>-2.8822944767854621</v>
      </c>
      <c r="H29" s="4"/>
    </row>
    <row r="30" spans="2:8" x14ac:dyDescent="0.5">
      <c r="B30" s="28">
        <v>44967</v>
      </c>
      <c r="C30" s="4">
        <v>70.66</v>
      </c>
      <c r="D30" s="7">
        <f t="shared" si="0"/>
        <v>99.774075120022601</v>
      </c>
      <c r="E30" s="4"/>
      <c r="G30" s="7">
        <f t="shared" si="1"/>
        <v>-0.22592487997740271</v>
      </c>
      <c r="H30" s="4"/>
    </row>
    <row r="31" spans="2:8" x14ac:dyDescent="0.5">
      <c r="B31" s="28">
        <v>44970</v>
      </c>
      <c r="C31" s="4">
        <v>71.069999999999993</v>
      </c>
      <c r="D31" s="7">
        <f t="shared" si="0"/>
        <v>102.61334103378572</v>
      </c>
      <c r="E31" s="4"/>
      <c r="G31" s="7">
        <f t="shared" si="1"/>
        <v>2.6133410337857175</v>
      </c>
      <c r="H31" s="4"/>
    </row>
    <row r="32" spans="2:8" x14ac:dyDescent="0.5">
      <c r="B32" s="28">
        <v>44971</v>
      </c>
      <c r="C32" s="4">
        <v>71.66</v>
      </c>
      <c r="D32" s="7">
        <f t="shared" si="0"/>
        <v>101.24328906470754</v>
      </c>
      <c r="E32" s="4"/>
      <c r="G32" s="7">
        <f t="shared" si="1"/>
        <v>1.2432890647075381</v>
      </c>
      <c r="H32" s="4"/>
    </row>
    <row r="33" spans="2:8" x14ac:dyDescent="0.5">
      <c r="B33" s="28">
        <v>44972</v>
      </c>
      <c r="C33" s="4">
        <v>72.430000000000007</v>
      </c>
      <c r="D33" s="7">
        <f t="shared" si="0"/>
        <v>99.875896304467744</v>
      </c>
      <c r="E33" s="4"/>
      <c r="G33" s="7">
        <f t="shared" si="1"/>
        <v>-0.12410369553225208</v>
      </c>
      <c r="H33" s="4"/>
    </row>
    <row r="34" spans="2:8" x14ac:dyDescent="0.5">
      <c r="B34" s="28">
        <v>44973</v>
      </c>
      <c r="C34" s="4">
        <v>72.09</v>
      </c>
      <c r="D34" s="7">
        <f t="shared" si="0"/>
        <v>99.916839916839905</v>
      </c>
      <c r="E34" s="4"/>
      <c r="G34" s="7">
        <f t="shared" si="1"/>
        <v>-8.3160083160086315E-2</v>
      </c>
      <c r="H34" s="4"/>
    </row>
    <row r="35" spans="2:8" x14ac:dyDescent="0.5">
      <c r="B35" s="28">
        <v>44974</v>
      </c>
      <c r="C35" s="4">
        <v>71.44</v>
      </c>
      <c r="D35" s="7">
        <f t="shared" si="0"/>
        <v>97.329700272479556</v>
      </c>
      <c r="E35" s="4"/>
      <c r="G35" s="7">
        <f t="shared" si="1"/>
        <v>-2.6702997275204465</v>
      </c>
      <c r="H35" s="4"/>
    </row>
    <row r="36" spans="2:8" x14ac:dyDescent="0.5">
      <c r="B36" s="28">
        <v>44978</v>
      </c>
      <c r="C36" s="4">
        <v>69.349999999999994</v>
      </c>
      <c r="D36" s="7">
        <f t="shared" si="0"/>
        <v>96.132520099805916</v>
      </c>
      <c r="E36" s="4"/>
      <c r="G36" s="7">
        <f t="shared" si="1"/>
        <v>-3.8674799001940756</v>
      </c>
      <c r="H36" s="4"/>
    </row>
    <row r="37" spans="2:8" x14ac:dyDescent="0.5">
      <c r="B37" s="28">
        <v>44979</v>
      </c>
      <c r="C37" s="4">
        <v>70.27</v>
      </c>
      <c r="D37" s="7">
        <f t="shared" si="0"/>
        <v>95.800954328561701</v>
      </c>
      <c r="E37" s="4"/>
      <c r="G37" s="7">
        <f t="shared" si="1"/>
        <v>-4.1990456714383075</v>
      </c>
      <c r="H37" s="4"/>
    </row>
    <row r="38" spans="2:8" x14ac:dyDescent="0.5">
      <c r="B38" s="28">
        <v>44980</v>
      </c>
      <c r="C38" s="4">
        <v>71.209999999999994</v>
      </c>
      <c r="D38" s="7">
        <f t="shared" si="0"/>
        <v>96.372986872377851</v>
      </c>
      <c r="E38" s="4"/>
      <c r="G38" s="7">
        <f t="shared" si="1"/>
        <v>-3.62701312762215</v>
      </c>
      <c r="H38" s="4"/>
    </row>
    <row r="39" spans="2:8" x14ac:dyDescent="0.5">
      <c r="B39" s="28">
        <v>44981</v>
      </c>
      <c r="C39" s="4">
        <v>70.87</v>
      </c>
      <c r="D39" s="7">
        <f t="shared" si="0"/>
        <v>103.6111111111111</v>
      </c>
      <c r="E39" s="4"/>
      <c r="G39" s="7">
        <f t="shared" si="1"/>
        <v>3.6111111111111094</v>
      </c>
      <c r="H39" s="4"/>
    </row>
    <row r="40" spans="2:8" x14ac:dyDescent="0.5">
      <c r="B40" s="28">
        <v>44984</v>
      </c>
      <c r="C40" s="4">
        <v>70.42</v>
      </c>
      <c r="D40" s="7">
        <f t="shared" si="0"/>
        <v>99.660345315595819</v>
      </c>
      <c r="E40" s="4"/>
      <c r="G40" s="7">
        <f t="shared" si="1"/>
        <v>-0.33965468440418184</v>
      </c>
      <c r="H40" s="4"/>
    </row>
    <row r="41" spans="2:8" x14ac:dyDescent="0.5">
      <c r="B41" s="28">
        <v>44985</v>
      </c>
      <c r="C41" s="4">
        <v>70.900000000000006</v>
      </c>
      <c r="D41" s="7">
        <f t="shared" si="0"/>
        <v>99.760799212044489</v>
      </c>
      <c r="E41" s="4"/>
      <c r="G41" s="7">
        <f t="shared" si="1"/>
        <v>-0.23920078795551925</v>
      </c>
      <c r="H41" s="4"/>
    </row>
    <row r="42" spans="2:8" x14ac:dyDescent="0.5">
      <c r="B42" s="28">
        <v>44986</v>
      </c>
      <c r="C42" s="4">
        <v>71.94</v>
      </c>
      <c r="D42" s="7">
        <f t="shared" si="0"/>
        <v>100.39073402176948</v>
      </c>
      <c r="E42" s="8">
        <f>(D42-AVERAGE(D13:D41))/_xlfn.STDEV.S(D13:D41)</f>
        <v>-0.52511275139661795</v>
      </c>
      <c r="G42" s="7">
        <f t="shared" si="1"/>
        <v>0.39073402176946859</v>
      </c>
      <c r="H42" s="8">
        <f>(G42-AVERAGE(G13:G41))/_xlfn.STDEV.S(G13:G41)</f>
        <v>-0.52511275139662672</v>
      </c>
    </row>
    <row r="43" spans="2:8" x14ac:dyDescent="0.5">
      <c r="B43" s="28">
        <v>44987</v>
      </c>
      <c r="C43" s="4">
        <v>72.38</v>
      </c>
      <c r="D43" s="7">
        <f t="shared" si="0"/>
        <v>99.930967831009241</v>
      </c>
      <c r="E43" s="8">
        <f t="shared" ref="E43:E106" si="2">(D43-AVERAGE(D14:D42))/_xlfn.STDEV.S(D14:D42)</f>
        <v>-0.58640785460347089</v>
      </c>
      <c r="G43" s="7">
        <f t="shared" si="1"/>
        <v>-6.9032168990765377E-2</v>
      </c>
      <c r="H43" s="8">
        <f t="shared" ref="H43:H106" si="3">(G43-AVERAGE(G14:G42))/_xlfn.STDEV.S(G14:G42)</f>
        <v>-0.58640785460348177</v>
      </c>
    </row>
    <row r="44" spans="2:8" x14ac:dyDescent="0.5">
      <c r="B44" s="28">
        <v>44988</v>
      </c>
      <c r="C44" s="4">
        <v>73.11</v>
      </c>
      <c r="D44" s="7">
        <f t="shared" si="0"/>
        <v>101.41489804411152</v>
      </c>
      <c r="E44" s="8">
        <f t="shared" si="2"/>
        <v>-0.20636870374121358</v>
      </c>
      <c r="G44" s="7">
        <f t="shared" si="1"/>
        <v>1.4148980441115218</v>
      </c>
      <c r="H44" s="8">
        <f t="shared" si="3"/>
        <v>-0.20636870374122857</v>
      </c>
    </row>
    <row r="45" spans="2:8" x14ac:dyDescent="0.5">
      <c r="B45" s="28">
        <v>44991</v>
      </c>
      <c r="C45" s="4">
        <v>72.540000000000006</v>
      </c>
      <c r="D45" s="7">
        <f t="shared" si="0"/>
        <v>101.53975363941771</v>
      </c>
      <c r="E45" s="8">
        <f t="shared" si="2"/>
        <v>-0.13626829419106132</v>
      </c>
      <c r="G45" s="7">
        <f t="shared" si="1"/>
        <v>1.5397536394177052</v>
      </c>
      <c r="H45" s="8">
        <f t="shared" si="3"/>
        <v>-0.13626829419107106</v>
      </c>
    </row>
    <row r="46" spans="2:8" x14ac:dyDescent="0.5">
      <c r="B46" s="28">
        <v>44992</v>
      </c>
      <c r="C46" s="4">
        <v>71.2</v>
      </c>
      <c r="D46" s="7">
        <f t="shared" si="0"/>
        <v>102.66762797404471</v>
      </c>
      <c r="E46" s="8">
        <f t="shared" si="2"/>
        <v>0.1925551443095444</v>
      </c>
      <c r="G46" s="7">
        <f t="shared" si="1"/>
        <v>2.6676279740447133</v>
      </c>
      <c r="H46" s="8">
        <f t="shared" si="3"/>
        <v>0.19255514430953749</v>
      </c>
    </row>
    <row r="47" spans="2:8" x14ac:dyDescent="0.5">
      <c r="B47" s="28">
        <v>44993</v>
      </c>
      <c r="C47" s="4">
        <v>71.23</v>
      </c>
      <c r="D47" s="7">
        <f t="shared" si="0"/>
        <v>101.36615910061194</v>
      </c>
      <c r="E47" s="8">
        <f t="shared" si="2"/>
        <v>-0.12813604239580706</v>
      </c>
      <c r="G47" s="7">
        <f t="shared" si="1"/>
        <v>1.3661591006119367</v>
      </c>
      <c r="H47" s="8">
        <f t="shared" si="3"/>
        <v>-0.12813604239581178</v>
      </c>
    </row>
    <row r="48" spans="2:8" x14ac:dyDescent="0.5">
      <c r="B48" s="28">
        <v>44994</v>
      </c>
      <c r="C48" s="4">
        <v>67.37</v>
      </c>
      <c r="D48" s="7">
        <f t="shared" si="0"/>
        <v>94.607498946777142</v>
      </c>
      <c r="E48" s="8">
        <f t="shared" si="2"/>
        <v>-1.8379785884489628</v>
      </c>
      <c r="G48" s="7">
        <f t="shared" si="1"/>
        <v>-5.3925010532228468</v>
      </c>
      <c r="H48" s="8">
        <f t="shared" si="3"/>
        <v>-1.8379785884489646</v>
      </c>
    </row>
    <row r="49" spans="2:8" x14ac:dyDescent="0.5">
      <c r="B49" s="28">
        <v>44995</v>
      </c>
      <c r="C49" s="4">
        <v>60.29</v>
      </c>
      <c r="D49" s="7">
        <f t="shared" si="0"/>
        <v>85.071257231550717</v>
      </c>
      <c r="E49" s="8">
        <f t="shared" si="2"/>
        <v>-3.9725204805394241</v>
      </c>
      <c r="G49" s="7">
        <f t="shared" si="1"/>
        <v>-14.928742768449279</v>
      </c>
      <c r="H49" s="8">
        <f t="shared" si="3"/>
        <v>-3.9725204805394303</v>
      </c>
    </row>
    <row r="50" spans="2:8" x14ac:dyDescent="0.5">
      <c r="B50" s="28">
        <v>44998</v>
      </c>
      <c r="C50" s="4">
        <v>58.47</v>
      </c>
      <c r="D50" s="7">
        <f t="shared" si="0"/>
        <v>83.030389094007376</v>
      </c>
      <c r="E50" s="8">
        <f t="shared" si="2"/>
        <v>-3.4841661849947676</v>
      </c>
      <c r="G50" s="7">
        <f t="shared" si="1"/>
        <v>-16.969610905992617</v>
      </c>
      <c r="H50" s="8">
        <f t="shared" si="3"/>
        <v>-3.4841661849947716</v>
      </c>
    </row>
    <row r="51" spans="2:8" x14ac:dyDescent="0.5">
      <c r="B51" s="28">
        <v>44999</v>
      </c>
      <c r="C51" s="4">
        <v>59.76</v>
      </c>
      <c r="D51" s="7">
        <f t="shared" si="0"/>
        <v>84.287729196050762</v>
      </c>
      <c r="E51" s="8">
        <f t="shared" si="2"/>
        <v>-2.6280672545437143</v>
      </c>
      <c r="G51" s="7">
        <f t="shared" si="1"/>
        <v>-15.712270803949233</v>
      </c>
      <c r="H51" s="8">
        <f t="shared" si="3"/>
        <v>-2.6280672545437169</v>
      </c>
    </row>
    <row r="52" spans="2:8" x14ac:dyDescent="0.5">
      <c r="B52" s="28">
        <v>45000</v>
      </c>
      <c r="C52" s="4">
        <v>57.61</v>
      </c>
      <c r="D52" s="7">
        <f t="shared" si="0"/>
        <v>80.080622741173201</v>
      </c>
      <c r="E52" s="8">
        <f t="shared" si="2"/>
        <v>-2.8964870731082182</v>
      </c>
      <c r="G52" s="7">
        <f t="shared" si="1"/>
        <v>-19.919377258826799</v>
      </c>
      <c r="H52" s="8">
        <f t="shared" si="3"/>
        <v>-2.8964870731082226</v>
      </c>
    </row>
    <row r="53" spans="2:8" x14ac:dyDescent="0.5">
      <c r="B53" s="28">
        <v>45001</v>
      </c>
      <c r="C53" s="4">
        <v>58.75</v>
      </c>
      <c r="D53" s="7">
        <f t="shared" si="0"/>
        <v>81.168831168831176</v>
      </c>
      <c r="E53" s="8">
        <f t="shared" si="2"/>
        <v>-2.3321159635954256</v>
      </c>
      <c r="G53" s="7">
        <f t="shared" si="1"/>
        <v>-18.831168831168828</v>
      </c>
      <c r="H53" s="8">
        <f t="shared" si="3"/>
        <v>-2.3321159635954296</v>
      </c>
    </row>
    <row r="54" spans="2:8" x14ac:dyDescent="0.5">
      <c r="B54" s="28">
        <v>45002</v>
      </c>
      <c r="C54" s="4">
        <v>56.53</v>
      </c>
      <c r="D54" s="7">
        <f t="shared" si="0"/>
        <v>77.32184379701819</v>
      </c>
      <c r="E54" s="8">
        <f t="shared" si="2"/>
        <v>-2.5816391355644273</v>
      </c>
      <c r="G54" s="7">
        <f t="shared" si="1"/>
        <v>-22.678156202981807</v>
      </c>
      <c r="H54" s="8">
        <f t="shared" si="3"/>
        <v>-2.581639135564429</v>
      </c>
    </row>
    <row r="55" spans="2:8" x14ac:dyDescent="0.5">
      <c r="B55" s="28">
        <v>45005</v>
      </c>
      <c r="C55" s="4">
        <v>56.81</v>
      </c>
      <c r="D55" s="7">
        <f t="shared" si="0"/>
        <v>78.315412186379916</v>
      </c>
      <c r="E55" s="8">
        <f t="shared" si="2"/>
        <v>-2.1687888206430062</v>
      </c>
      <c r="G55" s="7">
        <f t="shared" si="1"/>
        <v>-21.684587813620077</v>
      </c>
      <c r="H55" s="8">
        <f t="shared" si="3"/>
        <v>-2.1687888206430062</v>
      </c>
    </row>
    <row r="56" spans="2:8" x14ac:dyDescent="0.5">
      <c r="B56" s="28">
        <v>45006</v>
      </c>
      <c r="C56" s="4">
        <v>60.71</v>
      </c>
      <c r="D56" s="7">
        <f t="shared" si="0"/>
        <v>85.266853932584269</v>
      </c>
      <c r="E56" s="8">
        <f t="shared" si="2"/>
        <v>-1.1712101235133163</v>
      </c>
      <c r="G56" s="7">
        <f t="shared" si="1"/>
        <v>-14.733146067415733</v>
      </c>
      <c r="H56" s="8">
        <f t="shared" si="3"/>
        <v>-1.1712101235133177</v>
      </c>
    </row>
    <row r="57" spans="2:8" x14ac:dyDescent="0.5">
      <c r="B57" s="28">
        <v>45007</v>
      </c>
      <c r="C57" s="4">
        <v>58.93</v>
      </c>
      <c r="D57" s="7">
        <f t="shared" si="0"/>
        <v>82.731994945949737</v>
      </c>
      <c r="E57" s="8">
        <f t="shared" si="2"/>
        <v>-1.3847215097262509</v>
      </c>
      <c r="G57" s="7">
        <f t="shared" si="1"/>
        <v>-17.268005054050263</v>
      </c>
      <c r="H57" s="8">
        <f t="shared" si="3"/>
        <v>-1.3847215097262526</v>
      </c>
    </row>
    <row r="58" spans="2:8" x14ac:dyDescent="0.5">
      <c r="B58" s="28">
        <v>45008</v>
      </c>
      <c r="C58" s="4">
        <v>57.7</v>
      </c>
      <c r="D58" s="7">
        <f t="shared" si="0"/>
        <v>85.646430161793077</v>
      </c>
      <c r="E58" s="8">
        <f t="shared" si="2"/>
        <v>-0.96978893335338867</v>
      </c>
      <c r="G58" s="7">
        <f t="shared" si="1"/>
        <v>-14.353569838206919</v>
      </c>
      <c r="H58" s="8">
        <f t="shared" si="3"/>
        <v>-0.96978893335338767</v>
      </c>
    </row>
    <row r="59" spans="2:8" x14ac:dyDescent="0.5">
      <c r="B59" s="28">
        <v>45009</v>
      </c>
      <c r="C59" s="4">
        <v>57.54</v>
      </c>
      <c r="D59" s="7">
        <f t="shared" si="0"/>
        <v>95.4387128877094</v>
      </c>
      <c r="E59" s="8">
        <f t="shared" si="2"/>
        <v>0.19865940115311001</v>
      </c>
      <c r="G59" s="7">
        <f t="shared" si="1"/>
        <v>-4.5612871122905956</v>
      </c>
      <c r="H59" s="8">
        <f t="shared" si="3"/>
        <v>0.19865940115310921</v>
      </c>
    </row>
    <row r="60" spans="2:8" x14ac:dyDescent="0.5">
      <c r="B60" s="28">
        <v>45012</v>
      </c>
      <c r="C60" s="4">
        <v>58.95</v>
      </c>
      <c r="D60" s="7">
        <f t="shared" si="0"/>
        <v>100.82093381221139</v>
      </c>
      <c r="E60" s="8">
        <f t="shared" si="2"/>
        <v>0.8327528497882466</v>
      </c>
      <c r="G60" s="7">
        <f t="shared" si="1"/>
        <v>0.82093381221139738</v>
      </c>
      <c r="H60" s="8">
        <f t="shared" si="3"/>
        <v>0.8327528497882466</v>
      </c>
    </row>
    <row r="61" spans="2:8" x14ac:dyDescent="0.5">
      <c r="B61" s="28">
        <v>45013</v>
      </c>
      <c r="C61" s="4">
        <v>59.1</v>
      </c>
      <c r="D61" s="7">
        <f t="shared" si="0"/>
        <v>98.895582329317278</v>
      </c>
      <c r="E61" s="8">
        <f t="shared" si="2"/>
        <v>0.62397834032875388</v>
      </c>
      <c r="G61" s="7">
        <f t="shared" si="1"/>
        <v>-1.1044176706827251</v>
      </c>
      <c r="H61" s="8">
        <f t="shared" si="3"/>
        <v>0.62397834032875266</v>
      </c>
    </row>
    <row r="62" spans="2:8" x14ac:dyDescent="0.5">
      <c r="B62" s="28">
        <v>45014</v>
      </c>
      <c r="C62" s="4">
        <v>60.66</v>
      </c>
      <c r="D62" s="7">
        <f t="shared" si="0"/>
        <v>105.29421975351502</v>
      </c>
      <c r="E62" s="8">
        <f t="shared" si="2"/>
        <v>1.3802101107235862</v>
      </c>
      <c r="G62" s="7">
        <f t="shared" si="1"/>
        <v>5.2942197535150104</v>
      </c>
      <c r="H62" s="8">
        <f t="shared" si="3"/>
        <v>1.3802101107235858</v>
      </c>
    </row>
    <row r="63" spans="2:8" x14ac:dyDescent="0.5">
      <c r="B63" s="28">
        <v>45015</v>
      </c>
      <c r="C63" s="4">
        <v>61.45</v>
      </c>
      <c r="D63" s="7">
        <f t="shared" si="0"/>
        <v>104.59574468085107</v>
      </c>
      <c r="E63" s="8">
        <f t="shared" si="2"/>
        <v>1.2482992138911895</v>
      </c>
      <c r="G63" s="7">
        <f t="shared" si="1"/>
        <v>4.5957446808510687</v>
      </c>
      <c r="H63" s="8">
        <f t="shared" si="3"/>
        <v>1.2482992138911901</v>
      </c>
    </row>
    <row r="64" spans="2:8" x14ac:dyDescent="0.5">
      <c r="B64" s="28">
        <v>45016</v>
      </c>
      <c r="C64" s="4">
        <v>63.16</v>
      </c>
      <c r="D64" s="7">
        <f t="shared" si="0"/>
        <v>111.7282858659119</v>
      </c>
      <c r="E64" s="8">
        <f t="shared" si="2"/>
        <v>2.0018122897698278</v>
      </c>
      <c r="G64" s="7">
        <f t="shared" si="1"/>
        <v>11.728285865911896</v>
      </c>
      <c r="H64" s="8">
        <f t="shared" si="3"/>
        <v>2.0018122897698278</v>
      </c>
    </row>
    <row r="65" spans="2:8" x14ac:dyDescent="0.5">
      <c r="B65" s="28">
        <v>45019</v>
      </c>
      <c r="C65" s="4">
        <v>62.4</v>
      </c>
      <c r="D65" s="7">
        <f t="shared" si="0"/>
        <v>109.83981693363845</v>
      </c>
      <c r="E65" s="8">
        <f t="shared" si="2"/>
        <v>1.630354184041219</v>
      </c>
      <c r="G65" s="7">
        <f t="shared" si="1"/>
        <v>9.8398169336384367</v>
      </c>
      <c r="H65" s="8">
        <f t="shared" si="3"/>
        <v>1.6303541840412177</v>
      </c>
    </row>
    <row r="66" spans="2:8" x14ac:dyDescent="0.5">
      <c r="B66" s="28">
        <v>45020</v>
      </c>
      <c r="C66" s="4">
        <v>62.14</v>
      </c>
      <c r="D66" s="7">
        <f t="shared" si="0"/>
        <v>102.35546038543897</v>
      </c>
      <c r="E66" s="8">
        <f t="shared" si="2"/>
        <v>0.76473322633488527</v>
      </c>
      <c r="G66" s="7">
        <f t="shared" si="1"/>
        <v>2.3554603854389717</v>
      </c>
      <c r="H66" s="8">
        <f t="shared" si="3"/>
        <v>0.7647332263348795</v>
      </c>
    </row>
    <row r="67" spans="2:8" x14ac:dyDescent="0.5">
      <c r="B67" s="28">
        <v>45021</v>
      </c>
      <c r="C67" s="4">
        <v>61.4</v>
      </c>
      <c r="D67" s="7">
        <f t="shared" si="0"/>
        <v>104.19141354148991</v>
      </c>
      <c r="E67" s="8">
        <f t="shared" si="2"/>
        <v>0.91672454569325645</v>
      </c>
      <c r="G67" s="7">
        <f t="shared" si="1"/>
        <v>4.1914135414899016</v>
      </c>
      <c r="H67" s="8">
        <f t="shared" si="3"/>
        <v>0.91672454569324857</v>
      </c>
    </row>
    <row r="68" spans="2:8" x14ac:dyDescent="0.5">
      <c r="B68" s="28">
        <v>45022</v>
      </c>
      <c r="C68" s="4">
        <v>60.87</v>
      </c>
      <c r="D68" s="7">
        <f t="shared" si="0"/>
        <v>105.49393414211438</v>
      </c>
      <c r="E68" s="8">
        <f t="shared" si="2"/>
        <v>1.0048144183303422</v>
      </c>
      <c r="G68" s="7">
        <f t="shared" si="1"/>
        <v>5.4939341421143757</v>
      </c>
      <c r="H68" s="8">
        <f t="shared" si="3"/>
        <v>1.0048144183303263</v>
      </c>
    </row>
    <row r="69" spans="2:8" x14ac:dyDescent="0.5">
      <c r="B69" s="28">
        <v>45026</v>
      </c>
      <c r="C69" s="4">
        <v>61.85</v>
      </c>
      <c r="D69" s="7">
        <f t="shared" si="0"/>
        <v>107.49044143204728</v>
      </c>
      <c r="E69" s="8">
        <f t="shared" si="2"/>
        <v>1.1864382554879844</v>
      </c>
      <c r="G69" s="7">
        <f t="shared" si="1"/>
        <v>7.4904414320472759</v>
      </c>
      <c r="H69" s="8">
        <f t="shared" si="3"/>
        <v>1.186438255487972</v>
      </c>
    </row>
    <row r="70" spans="2:8" x14ac:dyDescent="0.5">
      <c r="B70" s="28">
        <v>45027</v>
      </c>
      <c r="C70" s="4">
        <v>63.13</v>
      </c>
      <c r="D70" s="7">
        <f t="shared" si="0"/>
        <v>107.09075487701442</v>
      </c>
      <c r="E70" s="8">
        <f t="shared" si="2"/>
        <v>1.0980047381989713</v>
      </c>
      <c r="G70" s="7">
        <f t="shared" si="1"/>
        <v>7.0907548770144189</v>
      </c>
      <c r="H70" s="8">
        <f t="shared" si="3"/>
        <v>1.0980047381989508</v>
      </c>
    </row>
    <row r="71" spans="2:8" x14ac:dyDescent="0.5">
      <c r="B71" s="28">
        <v>45028</v>
      </c>
      <c r="C71" s="4">
        <v>62.58</v>
      </c>
      <c r="D71" s="7">
        <f t="shared" si="0"/>
        <v>105.88832487309645</v>
      </c>
      <c r="E71" s="8">
        <f t="shared" si="2"/>
        <v>0.94249512231731747</v>
      </c>
      <c r="G71" s="7">
        <f t="shared" si="1"/>
        <v>5.8883248730964413</v>
      </c>
      <c r="H71" s="8">
        <f t="shared" si="3"/>
        <v>0.94249512231730337</v>
      </c>
    </row>
    <row r="72" spans="2:8" x14ac:dyDescent="0.5">
      <c r="B72" s="28">
        <v>45029</v>
      </c>
      <c r="C72" s="4">
        <v>64.8</v>
      </c>
      <c r="D72" s="7">
        <f t="shared" si="0"/>
        <v>106.82492581602375</v>
      </c>
      <c r="E72" s="8">
        <f t="shared" si="2"/>
        <v>0.9999208263489151</v>
      </c>
      <c r="G72" s="7">
        <f t="shared" si="1"/>
        <v>6.8249258160237396</v>
      </c>
      <c r="H72" s="8">
        <f t="shared" si="3"/>
        <v>0.9999208263489161</v>
      </c>
    </row>
    <row r="73" spans="2:8" x14ac:dyDescent="0.5">
      <c r="B73" s="28">
        <v>45030</v>
      </c>
      <c r="C73" s="4">
        <v>65.010000000000005</v>
      </c>
      <c r="D73" s="7">
        <f t="shared" si="0"/>
        <v>105.793327908869</v>
      </c>
      <c r="E73" s="8">
        <f t="shared" si="2"/>
        <v>0.86967671832720117</v>
      </c>
      <c r="G73" s="7">
        <f t="shared" si="1"/>
        <v>5.7933279088690028</v>
      </c>
      <c r="H73" s="8">
        <f t="shared" si="3"/>
        <v>0.86967671832721416</v>
      </c>
    </row>
    <row r="74" spans="2:8" x14ac:dyDescent="0.5">
      <c r="B74" s="28">
        <v>45033</v>
      </c>
      <c r="C74" s="4">
        <v>65.25</v>
      </c>
      <c r="D74" s="7">
        <f t="shared" si="0"/>
        <v>103.30905636478785</v>
      </c>
      <c r="E74" s="8">
        <f t="shared" si="2"/>
        <v>0.624344275408241</v>
      </c>
      <c r="G74" s="7">
        <f t="shared" si="1"/>
        <v>3.3090563647878461</v>
      </c>
      <c r="H74" s="8">
        <f t="shared" si="3"/>
        <v>0.62434427540824577</v>
      </c>
    </row>
    <row r="75" spans="2:8" x14ac:dyDescent="0.5">
      <c r="B75" s="28">
        <v>45034</v>
      </c>
      <c r="C75" s="4">
        <v>65.34</v>
      </c>
      <c r="D75" s="7">
        <f t="shared" si="0"/>
        <v>104.71153846153847</v>
      </c>
      <c r="E75" s="8">
        <f t="shared" si="2"/>
        <v>0.74282565359442543</v>
      </c>
      <c r="G75" s="7">
        <f t="shared" si="1"/>
        <v>4.7115384615384688</v>
      </c>
      <c r="H75" s="8">
        <f t="shared" si="3"/>
        <v>0.74282565359442998</v>
      </c>
    </row>
    <row r="76" spans="2:8" x14ac:dyDescent="0.5">
      <c r="B76" s="28">
        <v>45035</v>
      </c>
      <c r="C76" s="4">
        <v>65.8</v>
      </c>
      <c r="D76" s="7">
        <f t="shared" si="0"/>
        <v>105.88992597360799</v>
      </c>
      <c r="E76" s="8">
        <f t="shared" si="2"/>
        <v>0.83870786987307089</v>
      </c>
      <c r="G76" s="7">
        <f t="shared" si="1"/>
        <v>5.8899259736079763</v>
      </c>
      <c r="H76" s="8">
        <f t="shared" si="3"/>
        <v>0.83870786987307544</v>
      </c>
    </row>
    <row r="77" spans="2:8" x14ac:dyDescent="0.5">
      <c r="B77" s="28">
        <v>45036</v>
      </c>
      <c r="C77" s="4">
        <v>64.290000000000006</v>
      </c>
      <c r="D77" s="7">
        <f t="shared" si="0"/>
        <v>104.70684039087949</v>
      </c>
      <c r="E77" s="8">
        <f t="shared" si="2"/>
        <v>0.71258356134920808</v>
      </c>
      <c r="G77" s="7">
        <f t="shared" si="1"/>
        <v>4.706840390879492</v>
      </c>
      <c r="H77" s="8">
        <f t="shared" si="3"/>
        <v>0.71258356134921497</v>
      </c>
    </row>
    <row r="78" spans="2:8" x14ac:dyDescent="0.5">
      <c r="B78" s="28">
        <v>45037</v>
      </c>
      <c r="C78" s="4">
        <v>63.54</v>
      </c>
      <c r="D78" s="7">
        <f t="shared" ref="D78:D141" si="4">100*C78/C68</f>
        <v>104.38639724001972</v>
      </c>
      <c r="E78" s="8">
        <f t="shared" si="2"/>
        <v>0.64820244816622918</v>
      </c>
      <c r="G78" s="7">
        <f t="shared" ref="G78:G141" si="5">((C78-C68)/C68)*100</f>
        <v>4.3863972400197166</v>
      </c>
      <c r="H78" s="8">
        <f t="shared" si="3"/>
        <v>0.6482024481662334</v>
      </c>
    </row>
    <row r="79" spans="2:8" x14ac:dyDescent="0.5">
      <c r="B79" s="28">
        <v>45040</v>
      </c>
      <c r="C79" s="4">
        <v>63.3</v>
      </c>
      <c r="D79" s="7">
        <f t="shared" si="4"/>
        <v>102.34438156831042</v>
      </c>
      <c r="E79" s="8">
        <f t="shared" si="2"/>
        <v>0.41607572551720212</v>
      </c>
      <c r="G79" s="7">
        <f t="shared" si="5"/>
        <v>2.3443815683104217</v>
      </c>
      <c r="H79" s="8">
        <f t="shared" si="3"/>
        <v>0.41607572551720839</v>
      </c>
    </row>
    <row r="80" spans="2:8" x14ac:dyDescent="0.5">
      <c r="B80" s="28">
        <v>45041</v>
      </c>
      <c r="C80" s="4">
        <v>61.63</v>
      </c>
      <c r="D80" s="7">
        <f t="shared" si="4"/>
        <v>97.623950578172028</v>
      </c>
      <c r="E80" s="8">
        <f t="shared" si="2"/>
        <v>-6.5918442796218391E-2</v>
      </c>
      <c r="G80" s="7">
        <f t="shared" si="5"/>
        <v>-2.376049421827974</v>
      </c>
      <c r="H80" s="8">
        <f t="shared" si="3"/>
        <v>-6.5918442796221166E-2</v>
      </c>
    </row>
    <row r="81" spans="2:8" x14ac:dyDescent="0.5">
      <c r="B81" s="28">
        <v>45042</v>
      </c>
      <c r="C81" s="4">
        <v>61.38</v>
      </c>
      <c r="D81" s="7">
        <f t="shared" si="4"/>
        <v>98.082454458293384</v>
      </c>
      <c r="E81" s="8">
        <f t="shared" si="2"/>
        <v>-6.8162168377520996E-2</v>
      </c>
      <c r="G81" s="7">
        <f t="shared" si="5"/>
        <v>-1.9175455417066087</v>
      </c>
      <c r="H81" s="8">
        <f t="shared" si="3"/>
        <v>-6.8162168377524285E-2</v>
      </c>
    </row>
    <row r="82" spans="2:8" x14ac:dyDescent="0.5">
      <c r="B82" s="28">
        <v>45043</v>
      </c>
      <c r="C82" s="4">
        <v>62.69</v>
      </c>
      <c r="D82" s="7">
        <f t="shared" si="4"/>
        <v>96.743827160493836</v>
      </c>
      <c r="E82" s="8">
        <f t="shared" si="2"/>
        <v>-0.27000488997906308</v>
      </c>
      <c r="G82" s="7">
        <f t="shared" si="5"/>
        <v>-3.2561728395061724</v>
      </c>
      <c r="H82" s="8">
        <f t="shared" si="3"/>
        <v>-0.27000488997906402</v>
      </c>
    </row>
    <row r="83" spans="2:8" x14ac:dyDescent="0.5">
      <c r="B83" s="28">
        <v>45044</v>
      </c>
      <c r="C83" s="4">
        <v>63.39</v>
      </c>
      <c r="D83" s="7">
        <f t="shared" si="4"/>
        <v>97.508075680664504</v>
      </c>
      <c r="E83" s="8">
        <f t="shared" si="2"/>
        <v>-0.26361629964203875</v>
      </c>
      <c r="G83" s="7">
        <f t="shared" si="5"/>
        <v>-2.4919243193354936</v>
      </c>
      <c r="H83" s="8">
        <f t="shared" si="3"/>
        <v>-0.26361629964204031</v>
      </c>
    </row>
    <row r="84" spans="2:8" x14ac:dyDescent="0.5">
      <c r="B84" s="28">
        <v>45047</v>
      </c>
      <c r="C84" s="4">
        <v>63.72</v>
      </c>
      <c r="D84" s="7">
        <f t="shared" si="4"/>
        <v>97.65517241379311</v>
      </c>
      <c r="E84" s="8">
        <f t="shared" si="2"/>
        <v>-0.36416411390425829</v>
      </c>
      <c r="G84" s="7">
        <f t="shared" si="5"/>
        <v>-2.3448275862068981</v>
      </c>
      <c r="H84" s="8">
        <f t="shared" si="3"/>
        <v>-0.36416411390426012</v>
      </c>
    </row>
    <row r="85" spans="2:8" x14ac:dyDescent="0.5">
      <c r="B85" s="28">
        <v>45048</v>
      </c>
      <c r="C85" s="4">
        <v>61.26</v>
      </c>
      <c r="D85" s="7">
        <f t="shared" si="4"/>
        <v>93.755739210284659</v>
      </c>
      <c r="E85" s="8">
        <f t="shared" si="2"/>
        <v>-1.0709826875977655</v>
      </c>
      <c r="G85" s="7">
        <f t="shared" si="5"/>
        <v>-6.2442607897153435</v>
      </c>
      <c r="H85" s="8">
        <f t="shared" si="3"/>
        <v>-1.0709826875977675</v>
      </c>
    </row>
    <row r="86" spans="2:8" x14ac:dyDescent="0.5">
      <c r="B86" s="28">
        <v>45049</v>
      </c>
      <c r="C86" s="4">
        <v>60.93</v>
      </c>
      <c r="D86" s="7">
        <f t="shared" si="4"/>
        <v>92.598784194528875</v>
      </c>
      <c r="E86" s="8">
        <f t="shared" si="2"/>
        <v>-1.3803503550526879</v>
      </c>
      <c r="G86" s="7">
        <f t="shared" si="5"/>
        <v>-7.4012158054711215</v>
      </c>
      <c r="H86" s="8">
        <f t="shared" si="3"/>
        <v>-1.3803503550526919</v>
      </c>
    </row>
    <row r="87" spans="2:8" x14ac:dyDescent="0.5">
      <c r="B87" s="28">
        <v>45050</v>
      </c>
      <c r="C87" s="4">
        <v>58.04</v>
      </c>
      <c r="D87" s="7">
        <f t="shared" si="4"/>
        <v>90.278425882718921</v>
      </c>
      <c r="E87" s="8">
        <f t="shared" si="2"/>
        <v>-2.041539134589021</v>
      </c>
      <c r="G87" s="7">
        <f t="shared" si="5"/>
        <v>-9.7215741172810795</v>
      </c>
      <c r="H87" s="8">
        <f t="shared" si="3"/>
        <v>-2.0415391345890264</v>
      </c>
    </row>
    <row r="88" spans="2:8" x14ac:dyDescent="0.5">
      <c r="B88" s="28">
        <v>45051</v>
      </c>
      <c r="C88" s="4">
        <v>60.53</v>
      </c>
      <c r="D88" s="7">
        <f t="shared" si="4"/>
        <v>95.262826565942717</v>
      </c>
      <c r="E88" s="8">
        <f t="shared" si="2"/>
        <v>-1.2936004490485045</v>
      </c>
      <c r="G88" s="7">
        <f t="shared" si="5"/>
        <v>-4.7371734340572837</v>
      </c>
      <c r="H88" s="8">
        <f t="shared" si="3"/>
        <v>-1.2936004490485111</v>
      </c>
    </row>
    <row r="89" spans="2:8" x14ac:dyDescent="0.5">
      <c r="B89" s="28">
        <v>45054</v>
      </c>
      <c r="C89" s="4">
        <v>61.83</v>
      </c>
      <c r="D89" s="7">
        <f t="shared" si="4"/>
        <v>97.677725118483423</v>
      </c>
      <c r="E89" s="8">
        <f t="shared" si="2"/>
        <v>-0.83529419067734956</v>
      </c>
      <c r="G89" s="7">
        <f t="shared" si="5"/>
        <v>-2.3222748815165861</v>
      </c>
      <c r="H89" s="8">
        <f t="shared" si="3"/>
        <v>-0.83529419067735344</v>
      </c>
    </row>
    <row r="90" spans="2:8" x14ac:dyDescent="0.5">
      <c r="B90" s="28">
        <v>45055</v>
      </c>
      <c r="C90" s="4">
        <v>62.26</v>
      </c>
      <c r="D90" s="7">
        <f t="shared" si="4"/>
        <v>101.02222943371734</v>
      </c>
      <c r="E90" s="8">
        <f t="shared" si="2"/>
        <v>-0.18239317948746148</v>
      </c>
      <c r="G90" s="7">
        <f t="shared" si="5"/>
        <v>1.0222294337173381</v>
      </c>
      <c r="H90" s="8">
        <f t="shared" si="3"/>
        <v>-0.18239317948746181</v>
      </c>
    </row>
    <row r="91" spans="2:8" x14ac:dyDescent="0.5">
      <c r="B91" s="28">
        <v>45056</v>
      </c>
      <c r="C91" s="4">
        <v>63.64</v>
      </c>
      <c r="D91" s="7">
        <f t="shared" si="4"/>
        <v>103.68198110133594</v>
      </c>
      <c r="E91" s="8">
        <f t="shared" si="2"/>
        <v>0.30144026612439634</v>
      </c>
      <c r="G91" s="7">
        <f t="shared" si="5"/>
        <v>3.6819811013359365</v>
      </c>
      <c r="H91" s="8">
        <f t="shared" si="3"/>
        <v>0.30144026612440217</v>
      </c>
    </row>
    <row r="92" spans="2:8" x14ac:dyDescent="0.5">
      <c r="B92" s="28">
        <v>45057</v>
      </c>
      <c r="C92" s="4">
        <v>63.72</v>
      </c>
      <c r="D92" s="7">
        <f t="shared" si="4"/>
        <v>101.64300526399745</v>
      </c>
      <c r="E92" s="8">
        <f t="shared" si="2"/>
        <v>-7.0708737858793169E-2</v>
      </c>
      <c r="G92" s="7">
        <f t="shared" si="5"/>
        <v>1.6430052639974497</v>
      </c>
      <c r="H92" s="8">
        <f t="shared" si="3"/>
        <v>-7.0708737858792947E-2</v>
      </c>
    </row>
    <row r="93" spans="2:8" x14ac:dyDescent="0.5">
      <c r="B93" s="28">
        <v>45058</v>
      </c>
      <c r="C93" s="4">
        <v>62.51</v>
      </c>
      <c r="D93" s="7">
        <f t="shared" si="4"/>
        <v>98.611768417731497</v>
      </c>
      <c r="E93" s="8">
        <f t="shared" si="2"/>
        <v>-0.62528399783377731</v>
      </c>
      <c r="G93" s="7">
        <f t="shared" si="5"/>
        <v>-1.3882315822685005</v>
      </c>
      <c r="H93" s="8">
        <f t="shared" si="3"/>
        <v>-0.62528399783377242</v>
      </c>
    </row>
    <row r="94" spans="2:8" x14ac:dyDescent="0.5">
      <c r="B94" s="28">
        <v>45061</v>
      </c>
      <c r="C94" s="4">
        <v>63.18</v>
      </c>
      <c r="D94" s="7">
        <f t="shared" si="4"/>
        <v>99.152542372881356</v>
      </c>
      <c r="E94" s="8">
        <f t="shared" si="2"/>
        <v>-0.4653877333259841</v>
      </c>
      <c r="G94" s="7">
        <f t="shared" si="5"/>
        <v>-0.8474576271186427</v>
      </c>
      <c r="H94" s="8">
        <f t="shared" si="3"/>
        <v>-0.46538773332598493</v>
      </c>
    </row>
    <row r="95" spans="2:8" x14ac:dyDescent="0.5">
      <c r="B95" s="28">
        <v>45062</v>
      </c>
      <c r="C95" s="4">
        <v>62.04</v>
      </c>
      <c r="D95" s="7">
        <f t="shared" si="4"/>
        <v>101.27326150832518</v>
      </c>
      <c r="E95" s="8">
        <f t="shared" si="2"/>
        <v>3.7670517916024382E-2</v>
      </c>
      <c r="G95" s="7">
        <f t="shared" si="5"/>
        <v>1.2732615083251733</v>
      </c>
      <c r="H95" s="8">
        <f t="shared" si="3"/>
        <v>3.7670517916025485E-2</v>
      </c>
    </row>
    <row r="96" spans="2:8" x14ac:dyDescent="0.5">
      <c r="B96" s="28">
        <v>45063</v>
      </c>
      <c r="C96" s="4">
        <v>63.42</v>
      </c>
      <c r="D96" s="7">
        <f t="shared" si="4"/>
        <v>104.08665681930084</v>
      </c>
      <c r="E96" s="8">
        <f t="shared" si="2"/>
        <v>0.64328022029309107</v>
      </c>
      <c r="G96" s="7">
        <f t="shared" si="5"/>
        <v>4.0866568193008401</v>
      </c>
      <c r="H96" s="8">
        <f t="shared" si="3"/>
        <v>0.64328022029309273</v>
      </c>
    </row>
    <row r="97" spans="2:8" x14ac:dyDescent="0.5">
      <c r="B97" s="28">
        <v>45064</v>
      </c>
      <c r="C97" s="4">
        <v>63.74</v>
      </c>
      <c r="D97" s="7">
        <f t="shared" si="4"/>
        <v>109.82081323225361</v>
      </c>
      <c r="E97" s="8">
        <f t="shared" si="2"/>
        <v>1.8630928866957412</v>
      </c>
      <c r="G97" s="7">
        <f t="shared" si="5"/>
        <v>9.8208132322536237</v>
      </c>
      <c r="H97" s="8">
        <f t="shared" si="3"/>
        <v>1.8630928866957428</v>
      </c>
    </row>
    <row r="98" spans="2:8" x14ac:dyDescent="0.5">
      <c r="B98" s="28">
        <v>45065</v>
      </c>
      <c r="C98" s="4">
        <v>63.85</v>
      </c>
      <c r="D98" s="7">
        <f t="shared" si="4"/>
        <v>105.48488352882868</v>
      </c>
      <c r="E98" s="8">
        <f t="shared" si="2"/>
        <v>0.87101931205487049</v>
      </c>
      <c r="G98" s="7">
        <f t="shared" si="5"/>
        <v>5.4848835288286804</v>
      </c>
      <c r="H98" s="8">
        <f t="shared" si="3"/>
        <v>0.87101931205487237</v>
      </c>
    </row>
    <row r="99" spans="2:8" x14ac:dyDescent="0.5">
      <c r="B99" s="28">
        <v>45068</v>
      </c>
      <c r="C99" s="4">
        <v>66</v>
      </c>
      <c r="D99" s="7">
        <f t="shared" si="4"/>
        <v>106.74429888403688</v>
      </c>
      <c r="E99" s="8">
        <f t="shared" si="2"/>
        <v>1.1597745020406678</v>
      </c>
      <c r="G99" s="7">
        <f t="shared" si="5"/>
        <v>6.7442988840368781</v>
      </c>
      <c r="H99" s="8">
        <f t="shared" si="3"/>
        <v>1.1597745020406678</v>
      </c>
    </row>
    <row r="100" spans="2:8" x14ac:dyDescent="0.5">
      <c r="B100" s="28">
        <v>45069</v>
      </c>
      <c r="C100" s="4">
        <v>64.319999999999993</v>
      </c>
      <c r="D100" s="7">
        <f t="shared" si="4"/>
        <v>103.30870542884676</v>
      </c>
      <c r="E100" s="8">
        <f t="shared" si="2"/>
        <v>0.45331742891775473</v>
      </c>
      <c r="G100" s="7">
        <f t="shared" si="5"/>
        <v>3.3087054288467637</v>
      </c>
      <c r="H100" s="8">
        <f t="shared" si="3"/>
        <v>0.4533174289177539</v>
      </c>
    </row>
    <row r="101" spans="2:8" x14ac:dyDescent="0.5">
      <c r="B101" s="28">
        <v>45070</v>
      </c>
      <c r="C101" s="4">
        <v>62.97</v>
      </c>
      <c r="D101" s="7">
        <f t="shared" si="4"/>
        <v>98.947203016970462</v>
      </c>
      <c r="E101" s="8">
        <f t="shared" si="2"/>
        <v>-0.43892524895406765</v>
      </c>
      <c r="G101" s="7">
        <f t="shared" si="5"/>
        <v>-1.0527969830295438</v>
      </c>
      <c r="H101" s="8">
        <f t="shared" si="3"/>
        <v>-0.43892524895407631</v>
      </c>
    </row>
    <row r="102" spans="2:8" x14ac:dyDescent="0.5">
      <c r="B102" s="28">
        <v>45071</v>
      </c>
      <c r="C102" s="4">
        <v>64.23</v>
      </c>
      <c r="D102" s="7">
        <f t="shared" si="4"/>
        <v>100.80037664783427</v>
      </c>
      <c r="E102" s="8">
        <f t="shared" si="2"/>
        <v>8.2217379800817308E-3</v>
      </c>
      <c r="G102" s="7">
        <f t="shared" si="5"/>
        <v>0.80037664783428297</v>
      </c>
      <c r="H102" s="8">
        <f t="shared" si="3"/>
        <v>8.2217379800807247E-3</v>
      </c>
    </row>
    <row r="103" spans="2:8" x14ac:dyDescent="0.5">
      <c r="B103" s="28">
        <v>45072</v>
      </c>
      <c r="C103" s="4">
        <v>65.42</v>
      </c>
      <c r="D103" s="7">
        <f t="shared" si="4"/>
        <v>104.65525515917453</v>
      </c>
      <c r="E103" s="8">
        <f t="shared" si="2"/>
        <v>0.89678104250640545</v>
      </c>
      <c r="G103" s="7">
        <f t="shared" si="5"/>
        <v>4.6552551591745379</v>
      </c>
      <c r="H103" s="8">
        <f t="shared" si="3"/>
        <v>0.89678104250640056</v>
      </c>
    </row>
    <row r="104" spans="2:8" x14ac:dyDescent="0.5">
      <c r="B104" s="28">
        <v>45076</v>
      </c>
      <c r="C104" s="4">
        <v>66.78</v>
      </c>
      <c r="D104" s="7">
        <f t="shared" si="4"/>
        <v>105.6980056980057</v>
      </c>
      <c r="E104" s="8">
        <f t="shared" si="2"/>
        <v>1.1078748242534386</v>
      </c>
      <c r="G104" s="7">
        <f t="shared" si="5"/>
        <v>5.6980056980057006</v>
      </c>
      <c r="H104" s="8">
        <f t="shared" si="3"/>
        <v>1.1078748242534322</v>
      </c>
    </row>
    <row r="105" spans="2:8" x14ac:dyDescent="0.5">
      <c r="B105" s="28">
        <v>45077</v>
      </c>
      <c r="C105" s="4">
        <v>66.849999999999994</v>
      </c>
      <c r="D105" s="7">
        <f t="shared" si="4"/>
        <v>107.75306254029657</v>
      </c>
      <c r="E105" s="8">
        <f t="shared" si="2"/>
        <v>1.5384731822316431</v>
      </c>
      <c r="G105" s="7">
        <f t="shared" si="5"/>
        <v>7.7530625402965754</v>
      </c>
      <c r="H105" s="8">
        <f t="shared" si="3"/>
        <v>1.5384731822316406</v>
      </c>
    </row>
    <row r="106" spans="2:8" x14ac:dyDescent="0.5">
      <c r="B106" s="28">
        <v>45078</v>
      </c>
      <c r="C106" s="4">
        <v>68</v>
      </c>
      <c r="D106" s="7">
        <f t="shared" si="4"/>
        <v>107.22169662567013</v>
      </c>
      <c r="E106" s="8">
        <f t="shared" si="2"/>
        <v>1.3827790733357874</v>
      </c>
      <c r="G106" s="7">
        <f t="shared" si="5"/>
        <v>7.2216966256701323</v>
      </c>
      <c r="H106" s="8">
        <f t="shared" si="3"/>
        <v>1.3827790733357808</v>
      </c>
    </row>
    <row r="107" spans="2:8" x14ac:dyDescent="0.5">
      <c r="B107" s="28">
        <v>45079</v>
      </c>
      <c r="C107" s="4">
        <v>69.7</v>
      </c>
      <c r="D107" s="7">
        <f t="shared" si="4"/>
        <v>109.35048635080013</v>
      </c>
      <c r="E107" s="8">
        <f t="shared" ref="E107:E170" si="6">(D107-AVERAGE(D78:D106))/_xlfn.STDEV.S(D78:D106)</f>
        <v>1.7807754280229304</v>
      </c>
      <c r="G107" s="7">
        <f t="shared" si="5"/>
        <v>9.3504863508001268</v>
      </c>
      <c r="H107" s="8">
        <f t="shared" ref="H107:H170" si="7">(G107-AVERAGE(G78:G106))/_xlfn.STDEV.S(G78:G106)</f>
        <v>1.7807754280229235</v>
      </c>
    </row>
    <row r="108" spans="2:8" x14ac:dyDescent="0.5">
      <c r="B108" s="28">
        <v>45082</v>
      </c>
      <c r="C108" s="4">
        <v>70.5</v>
      </c>
      <c r="D108" s="7">
        <f t="shared" si="4"/>
        <v>110.41503523884103</v>
      </c>
      <c r="E108" s="8">
        <f t="shared" si="6"/>
        <v>1.8824823939254236</v>
      </c>
      <c r="G108" s="7">
        <f t="shared" si="5"/>
        <v>10.41503523884103</v>
      </c>
      <c r="H108" s="8">
        <f t="shared" si="7"/>
        <v>1.8824823939254198</v>
      </c>
    </row>
    <row r="109" spans="2:8" x14ac:dyDescent="0.5">
      <c r="B109" s="28">
        <v>45083</v>
      </c>
      <c r="C109" s="4">
        <v>70.930000000000007</v>
      </c>
      <c r="D109" s="7">
        <f t="shared" si="4"/>
        <v>107.46969696969698</v>
      </c>
      <c r="E109" s="8">
        <f t="shared" si="6"/>
        <v>1.1698172160186027</v>
      </c>
      <c r="G109" s="7">
        <f t="shared" si="5"/>
        <v>7.4696969696969804</v>
      </c>
      <c r="H109" s="8">
        <f t="shared" si="7"/>
        <v>1.1698172160185996</v>
      </c>
    </row>
    <row r="110" spans="2:8" x14ac:dyDescent="0.5">
      <c r="B110" s="28">
        <v>45084</v>
      </c>
      <c r="C110" s="4">
        <v>71.58</v>
      </c>
      <c r="D110" s="7">
        <f t="shared" si="4"/>
        <v>111.28731343283583</v>
      </c>
      <c r="E110" s="8">
        <f t="shared" si="6"/>
        <v>1.8014195940786955</v>
      </c>
      <c r="G110" s="7">
        <f t="shared" si="5"/>
        <v>11.28731343283583</v>
      </c>
      <c r="H110" s="8">
        <f t="shared" si="7"/>
        <v>1.8014195940786912</v>
      </c>
    </row>
    <row r="111" spans="2:8" x14ac:dyDescent="0.5">
      <c r="B111" s="28">
        <v>45085</v>
      </c>
      <c r="C111" s="4">
        <v>72.75</v>
      </c>
      <c r="D111" s="7">
        <f t="shared" si="4"/>
        <v>115.53120533587423</v>
      </c>
      <c r="E111" s="8">
        <f t="shared" si="6"/>
        <v>2.3976205462387568</v>
      </c>
      <c r="G111" s="7">
        <f t="shared" si="5"/>
        <v>15.53120533587423</v>
      </c>
      <c r="H111" s="8">
        <f t="shared" si="7"/>
        <v>2.397620546238751</v>
      </c>
    </row>
    <row r="112" spans="2:8" x14ac:dyDescent="0.5">
      <c r="B112" s="28">
        <v>45086</v>
      </c>
      <c r="C112" s="4">
        <v>72.98</v>
      </c>
      <c r="D112" s="7">
        <f t="shared" si="4"/>
        <v>113.62291763973221</v>
      </c>
      <c r="E112" s="8">
        <f t="shared" si="6"/>
        <v>1.8039732348139152</v>
      </c>
      <c r="G112" s="7">
        <f t="shared" si="5"/>
        <v>13.622917639732213</v>
      </c>
      <c r="H112" s="8">
        <f t="shared" si="7"/>
        <v>1.8039732348139133</v>
      </c>
    </row>
    <row r="113" spans="2:8" x14ac:dyDescent="0.5">
      <c r="B113" s="28">
        <v>45089</v>
      </c>
      <c r="C113" s="4">
        <v>73.64</v>
      </c>
      <c r="D113" s="7">
        <f t="shared" si="4"/>
        <v>112.5649648425558</v>
      </c>
      <c r="E113" s="8">
        <f t="shared" si="6"/>
        <v>1.4784173041274216</v>
      </c>
      <c r="G113" s="7">
        <f t="shared" si="5"/>
        <v>12.564964842555792</v>
      </c>
      <c r="H113" s="8">
        <f t="shared" si="7"/>
        <v>1.4784173041274209</v>
      </c>
    </row>
    <row r="114" spans="2:8" x14ac:dyDescent="0.5">
      <c r="B114" s="28">
        <v>45090</v>
      </c>
      <c r="C114" s="4">
        <v>76.010000000000005</v>
      </c>
      <c r="D114" s="7">
        <f t="shared" si="4"/>
        <v>113.82150344414497</v>
      </c>
      <c r="E114" s="8">
        <f t="shared" si="6"/>
        <v>1.5634906600965597</v>
      </c>
      <c r="G114" s="7">
        <f t="shared" si="5"/>
        <v>13.821503444144959</v>
      </c>
      <c r="H114" s="8">
        <f t="shared" si="7"/>
        <v>1.5634906600965586</v>
      </c>
    </row>
    <row r="115" spans="2:8" x14ac:dyDescent="0.5">
      <c r="B115" s="28">
        <v>45091</v>
      </c>
      <c r="C115" s="4">
        <v>76.150000000000006</v>
      </c>
      <c r="D115" s="7">
        <f t="shared" si="4"/>
        <v>113.91174270755425</v>
      </c>
      <c r="E115" s="8">
        <f t="shared" si="6"/>
        <v>1.4785614601247417</v>
      </c>
      <c r="G115" s="7">
        <f t="shared" si="5"/>
        <v>13.911742707554245</v>
      </c>
      <c r="H115" s="8">
        <f t="shared" si="7"/>
        <v>1.4785614601247388</v>
      </c>
    </row>
    <row r="116" spans="2:8" x14ac:dyDescent="0.5">
      <c r="B116" s="28">
        <v>45092</v>
      </c>
      <c r="C116" s="4">
        <v>77.39</v>
      </c>
      <c r="D116" s="7">
        <f t="shared" si="4"/>
        <v>113.80882352941177</v>
      </c>
      <c r="E116" s="8">
        <f t="shared" si="6"/>
        <v>1.3891243829388067</v>
      </c>
      <c r="G116" s="7">
        <f t="shared" si="5"/>
        <v>13.808823529411764</v>
      </c>
      <c r="H116" s="8">
        <f t="shared" si="7"/>
        <v>1.3891243829388051</v>
      </c>
    </row>
    <row r="117" spans="2:8" x14ac:dyDescent="0.5">
      <c r="B117" s="28">
        <v>45093</v>
      </c>
      <c r="C117" s="4">
        <v>77.08</v>
      </c>
      <c r="D117" s="7">
        <f t="shared" si="4"/>
        <v>110.58823529411764</v>
      </c>
      <c r="E117" s="8">
        <f t="shared" si="6"/>
        <v>0.80336909776694676</v>
      </c>
      <c r="G117" s="7">
        <f t="shared" si="5"/>
        <v>10.58823529411764</v>
      </c>
      <c r="H117" s="8">
        <f t="shared" si="7"/>
        <v>0.80336909776694576</v>
      </c>
    </row>
    <row r="118" spans="2:8" x14ac:dyDescent="0.5">
      <c r="B118" s="28">
        <v>45097</v>
      </c>
      <c r="C118" s="4">
        <v>76.400000000000006</v>
      </c>
      <c r="D118" s="7">
        <f t="shared" si="4"/>
        <v>108.36879432624114</v>
      </c>
      <c r="E118" s="8">
        <f t="shared" si="6"/>
        <v>0.33987286631157959</v>
      </c>
      <c r="G118" s="7">
        <f t="shared" si="5"/>
        <v>8.3687943262411419</v>
      </c>
      <c r="H118" s="8">
        <f t="shared" si="7"/>
        <v>0.33987286631157676</v>
      </c>
    </row>
    <row r="119" spans="2:8" x14ac:dyDescent="0.5">
      <c r="B119" s="28">
        <v>45098</v>
      </c>
      <c r="C119" s="4">
        <v>76.41</v>
      </c>
      <c r="D119" s="7">
        <f t="shared" si="4"/>
        <v>107.72592697025235</v>
      </c>
      <c r="E119" s="8">
        <f t="shared" si="6"/>
        <v>0.15890211168314786</v>
      </c>
      <c r="G119" s="7">
        <f t="shared" si="5"/>
        <v>7.7259269702523463</v>
      </c>
      <c r="H119" s="8">
        <f t="shared" si="7"/>
        <v>0.1589021116831463</v>
      </c>
    </row>
    <row r="120" spans="2:8" x14ac:dyDescent="0.5">
      <c r="B120" s="28">
        <v>45099</v>
      </c>
      <c r="C120" s="4">
        <v>74.87</v>
      </c>
      <c r="D120" s="7">
        <f t="shared" si="4"/>
        <v>104.59625593741269</v>
      </c>
      <c r="E120" s="8">
        <f t="shared" si="6"/>
        <v>-0.51568680875120099</v>
      </c>
      <c r="G120" s="7">
        <f t="shared" si="5"/>
        <v>4.5962559374126934</v>
      </c>
      <c r="H120" s="8">
        <f t="shared" si="7"/>
        <v>-0.51568680875120387</v>
      </c>
    </row>
    <row r="121" spans="2:8" x14ac:dyDescent="0.5">
      <c r="B121" s="28">
        <v>45100</v>
      </c>
      <c r="C121" s="4">
        <v>73</v>
      </c>
      <c r="D121" s="7">
        <f t="shared" si="4"/>
        <v>100.34364261168385</v>
      </c>
      <c r="E121" s="8">
        <f t="shared" si="6"/>
        <v>-1.3863952281193437</v>
      </c>
      <c r="G121" s="7">
        <f t="shared" si="5"/>
        <v>0.3436426116838488</v>
      </c>
      <c r="H121" s="8">
        <f t="shared" si="7"/>
        <v>-1.3863952281193466</v>
      </c>
    </row>
    <row r="122" spans="2:8" x14ac:dyDescent="0.5">
      <c r="B122" s="28">
        <v>45103</v>
      </c>
      <c r="C122" s="4">
        <v>73.67</v>
      </c>
      <c r="D122" s="7">
        <f t="shared" si="4"/>
        <v>100.94546451082488</v>
      </c>
      <c r="E122" s="8">
        <f t="shared" si="6"/>
        <v>-1.240780670586866</v>
      </c>
      <c r="G122" s="7">
        <f t="shared" si="5"/>
        <v>0.94546451082488037</v>
      </c>
      <c r="H122" s="8">
        <f t="shared" si="7"/>
        <v>-1.2407806705868696</v>
      </c>
    </row>
    <row r="123" spans="2:8" x14ac:dyDescent="0.5">
      <c r="B123" s="28">
        <v>45104</v>
      </c>
      <c r="C123" s="4">
        <v>74.760000000000005</v>
      </c>
      <c r="D123" s="7">
        <f t="shared" si="4"/>
        <v>101.52091254752852</v>
      </c>
      <c r="E123" s="8">
        <f t="shared" si="6"/>
        <v>-1.170951228900438</v>
      </c>
      <c r="G123" s="7">
        <f t="shared" si="5"/>
        <v>1.5209125475285235</v>
      </c>
      <c r="H123" s="8">
        <f t="shared" si="7"/>
        <v>-1.1709512289004429</v>
      </c>
    </row>
    <row r="124" spans="2:8" x14ac:dyDescent="0.5">
      <c r="B124" s="28">
        <v>45105</v>
      </c>
      <c r="C124" s="4">
        <v>75.14</v>
      </c>
      <c r="D124" s="7">
        <f t="shared" si="4"/>
        <v>98.85541376134718</v>
      </c>
      <c r="E124" s="8">
        <f t="shared" si="6"/>
        <v>-1.7802695974923668</v>
      </c>
      <c r="G124" s="7">
        <f t="shared" si="5"/>
        <v>-1.1445862386528147</v>
      </c>
      <c r="H124" s="8">
        <f t="shared" si="7"/>
        <v>-1.7802695974923719</v>
      </c>
    </row>
    <row r="125" spans="2:8" x14ac:dyDescent="0.5">
      <c r="B125" s="28">
        <v>45106</v>
      </c>
      <c r="C125" s="4">
        <v>75.81</v>
      </c>
      <c r="D125" s="7">
        <f t="shared" si="4"/>
        <v>99.553512803676952</v>
      </c>
      <c r="E125" s="8">
        <f t="shared" si="6"/>
        <v>-1.572657804741834</v>
      </c>
      <c r="G125" s="7">
        <f t="shared" si="5"/>
        <v>-0.44648719632305106</v>
      </c>
      <c r="H125" s="8">
        <f t="shared" si="7"/>
        <v>-1.5726578047418405</v>
      </c>
    </row>
    <row r="126" spans="2:8" x14ac:dyDescent="0.5">
      <c r="B126" s="28">
        <v>45107</v>
      </c>
      <c r="C126" s="4">
        <v>76.81</v>
      </c>
      <c r="D126" s="7">
        <f t="shared" si="4"/>
        <v>99.250549166558983</v>
      </c>
      <c r="E126" s="8">
        <f t="shared" si="6"/>
        <v>-1.5476128361022097</v>
      </c>
      <c r="G126" s="7">
        <f t="shared" si="5"/>
        <v>-0.74945083344101082</v>
      </c>
      <c r="H126" s="8">
        <f t="shared" si="7"/>
        <v>-1.5476128361022137</v>
      </c>
    </row>
    <row r="127" spans="2:8" x14ac:dyDescent="0.5">
      <c r="B127" s="28">
        <v>45110</v>
      </c>
      <c r="C127" s="4">
        <v>77.069999999999993</v>
      </c>
      <c r="D127" s="7">
        <f t="shared" si="4"/>
        <v>99.987026466009326</v>
      </c>
      <c r="E127" s="8">
        <f t="shared" si="6"/>
        <v>-1.2855272438280589</v>
      </c>
      <c r="G127" s="7">
        <f t="shared" si="5"/>
        <v>-1.2973533990665692E-2</v>
      </c>
      <c r="H127" s="8">
        <f t="shared" si="7"/>
        <v>-1.2855272438280652</v>
      </c>
    </row>
    <row r="128" spans="2:8" x14ac:dyDescent="0.5">
      <c r="B128" s="28">
        <v>45112</v>
      </c>
      <c r="C128" s="4">
        <v>76.03</v>
      </c>
      <c r="D128" s="7">
        <f t="shared" si="4"/>
        <v>99.515706806282722</v>
      </c>
      <c r="E128" s="8">
        <f t="shared" si="6"/>
        <v>-1.3036856595957411</v>
      </c>
      <c r="G128" s="7">
        <f t="shared" si="5"/>
        <v>-0.48429319371728341</v>
      </c>
      <c r="H128" s="8">
        <f t="shared" si="7"/>
        <v>-1.3036856595957478</v>
      </c>
    </row>
    <row r="129" spans="2:8" x14ac:dyDescent="0.5">
      <c r="B129" s="28">
        <v>45113</v>
      </c>
      <c r="C129" s="4">
        <v>74.510000000000005</v>
      </c>
      <c r="D129" s="7">
        <f t="shared" si="4"/>
        <v>97.513414474545229</v>
      </c>
      <c r="E129" s="8">
        <f t="shared" si="6"/>
        <v>-1.5850477720914122</v>
      </c>
      <c r="G129" s="7">
        <f t="shared" si="5"/>
        <v>-2.4865855254547724</v>
      </c>
      <c r="H129" s="8">
        <f t="shared" si="7"/>
        <v>-1.5850477720914189</v>
      </c>
    </row>
    <row r="130" spans="2:8" x14ac:dyDescent="0.5">
      <c r="B130" s="28">
        <v>45114</v>
      </c>
      <c r="C130" s="4">
        <v>76.010000000000005</v>
      </c>
      <c r="D130" s="7">
        <f t="shared" si="4"/>
        <v>101.52263924135168</v>
      </c>
      <c r="E130" s="8">
        <f t="shared" si="6"/>
        <v>-0.79156604069975067</v>
      </c>
      <c r="G130" s="7">
        <f t="shared" si="5"/>
        <v>1.5226392413516769</v>
      </c>
      <c r="H130" s="8">
        <f t="shared" si="7"/>
        <v>-0.79156604069975811</v>
      </c>
    </row>
    <row r="131" spans="2:8" x14ac:dyDescent="0.5">
      <c r="B131" s="28">
        <v>45117</v>
      </c>
      <c r="C131" s="4">
        <v>75.8</v>
      </c>
      <c r="D131" s="7">
        <f t="shared" si="4"/>
        <v>103.83561643835617</v>
      </c>
      <c r="E131" s="8">
        <f t="shared" si="6"/>
        <v>-0.41000675871401193</v>
      </c>
      <c r="G131" s="7">
        <f t="shared" si="5"/>
        <v>3.8356164383561606</v>
      </c>
      <c r="H131" s="8">
        <f t="shared" si="7"/>
        <v>-0.41000675871401626</v>
      </c>
    </row>
    <row r="132" spans="2:8" x14ac:dyDescent="0.5">
      <c r="B132" s="28">
        <v>45118</v>
      </c>
      <c r="C132" s="4">
        <v>77.959999999999994</v>
      </c>
      <c r="D132" s="7">
        <f t="shared" si="4"/>
        <v>105.82326591556942</v>
      </c>
      <c r="E132" s="8">
        <f t="shared" si="6"/>
        <v>-7.6698939534212598E-2</v>
      </c>
      <c r="G132" s="7">
        <f t="shared" si="5"/>
        <v>5.8232659155694204</v>
      </c>
      <c r="H132" s="8">
        <f t="shared" si="7"/>
        <v>-7.669893953421536E-2</v>
      </c>
    </row>
    <row r="133" spans="2:8" x14ac:dyDescent="0.5">
      <c r="B133" s="28">
        <v>45119</v>
      </c>
      <c r="C133" s="4">
        <v>77.989999999999995</v>
      </c>
      <c r="D133" s="7">
        <f t="shared" si="4"/>
        <v>104.32049224184054</v>
      </c>
      <c r="E133" s="8">
        <f t="shared" si="6"/>
        <v>-0.35487349601730206</v>
      </c>
      <c r="G133" s="7">
        <f t="shared" si="5"/>
        <v>4.320492241840542</v>
      </c>
      <c r="H133" s="8">
        <f t="shared" si="7"/>
        <v>-0.35487349601730317</v>
      </c>
    </row>
    <row r="134" spans="2:8" x14ac:dyDescent="0.5">
      <c r="B134" s="28">
        <v>45120</v>
      </c>
      <c r="C134" s="4">
        <v>80.55</v>
      </c>
      <c r="D134" s="7">
        <f t="shared" si="4"/>
        <v>107.19989353207346</v>
      </c>
      <c r="E134" s="8">
        <f t="shared" si="6"/>
        <v>0.17222767780487605</v>
      </c>
      <c r="G134" s="7">
        <f t="shared" si="5"/>
        <v>7.1998935320734576</v>
      </c>
      <c r="H134" s="8">
        <f t="shared" si="7"/>
        <v>0.17222767780487189</v>
      </c>
    </row>
    <row r="135" spans="2:8" x14ac:dyDescent="0.5">
      <c r="B135" s="28">
        <v>45121</v>
      </c>
      <c r="C135" s="4">
        <v>80.290000000000006</v>
      </c>
      <c r="D135" s="7">
        <f t="shared" si="4"/>
        <v>105.90951061865191</v>
      </c>
      <c r="E135" s="8">
        <f t="shared" si="6"/>
        <v>-5.6456547146891689E-2</v>
      </c>
      <c r="G135" s="7">
        <f t="shared" si="5"/>
        <v>5.9095106186518986</v>
      </c>
      <c r="H135" s="8">
        <f t="shared" si="7"/>
        <v>-5.6456547146897282E-2</v>
      </c>
    </row>
    <row r="136" spans="2:8" x14ac:dyDescent="0.5">
      <c r="B136" s="28">
        <v>45124</v>
      </c>
      <c r="C136" s="4">
        <v>80.94</v>
      </c>
      <c r="D136" s="7">
        <f t="shared" si="4"/>
        <v>105.37690404895196</v>
      </c>
      <c r="E136" s="8">
        <f t="shared" si="6"/>
        <v>-0.14425565724021527</v>
      </c>
      <c r="G136" s="7">
        <f t="shared" si="5"/>
        <v>5.3769040489519533</v>
      </c>
      <c r="H136" s="8">
        <f t="shared" si="7"/>
        <v>-0.1442556572402191</v>
      </c>
    </row>
    <row r="137" spans="2:8" x14ac:dyDescent="0.5">
      <c r="B137" s="28">
        <v>45125</v>
      </c>
      <c r="C137" s="4">
        <v>82.46</v>
      </c>
      <c r="D137" s="7">
        <f t="shared" si="4"/>
        <v>106.99364214350591</v>
      </c>
      <c r="E137" s="8">
        <f t="shared" si="6"/>
        <v>0.17257546702929172</v>
      </c>
      <c r="G137" s="7">
        <f t="shared" si="5"/>
        <v>6.9936421435059053</v>
      </c>
      <c r="H137" s="8">
        <f t="shared" si="7"/>
        <v>0.17257546702928903</v>
      </c>
    </row>
    <row r="138" spans="2:8" x14ac:dyDescent="0.5">
      <c r="B138" s="28">
        <v>45126</v>
      </c>
      <c r="C138" s="4">
        <v>81.87</v>
      </c>
      <c r="D138" s="7">
        <f t="shared" si="4"/>
        <v>107.68117848217808</v>
      </c>
      <c r="E138" s="8">
        <f t="shared" si="6"/>
        <v>0.32201858709039138</v>
      </c>
      <c r="G138" s="7">
        <f t="shared" si="5"/>
        <v>7.6811784821780913</v>
      </c>
      <c r="H138" s="8">
        <f t="shared" si="7"/>
        <v>0.32201858709039044</v>
      </c>
    </row>
    <row r="139" spans="2:8" x14ac:dyDescent="0.5">
      <c r="B139" s="28">
        <v>45127</v>
      </c>
      <c r="C139" s="4">
        <v>81.58</v>
      </c>
      <c r="D139" s="7">
        <f t="shared" si="4"/>
        <v>109.48865924037041</v>
      </c>
      <c r="E139" s="8">
        <f t="shared" si="6"/>
        <v>0.65144638032214397</v>
      </c>
      <c r="G139" s="7">
        <f t="shared" si="5"/>
        <v>9.48865924037041</v>
      </c>
      <c r="H139" s="8">
        <f t="shared" si="7"/>
        <v>0.65144638032214242</v>
      </c>
    </row>
    <row r="140" spans="2:8" x14ac:dyDescent="0.5">
      <c r="B140" s="28">
        <v>45128</v>
      </c>
      <c r="C140" s="4">
        <v>80.790000000000006</v>
      </c>
      <c r="D140" s="7">
        <f t="shared" si="4"/>
        <v>106.28864623075911</v>
      </c>
      <c r="E140" s="8">
        <f t="shared" si="6"/>
        <v>7.7726216867665052E-2</v>
      </c>
      <c r="G140" s="7">
        <f t="shared" si="5"/>
        <v>6.2886462307591122</v>
      </c>
      <c r="H140" s="8">
        <f t="shared" si="7"/>
        <v>7.7726216867662581E-2</v>
      </c>
    </row>
    <row r="141" spans="2:8" x14ac:dyDescent="0.5">
      <c r="B141" s="28">
        <v>45131</v>
      </c>
      <c r="C141" s="4">
        <v>80.84</v>
      </c>
      <c r="D141" s="7">
        <f t="shared" si="4"/>
        <v>106.64907651715041</v>
      </c>
      <c r="E141" s="8">
        <f t="shared" si="6"/>
        <v>0.21636720969520773</v>
      </c>
      <c r="G141" s="7">
        <f t="shared" si="5"/>
        <v>6.6490765171504043</v>
      </c>
      <c r="H141" s="8">
        <f t="shared" si="7"/>
        <v>0.21636720969520529</v>
      </c>
    </row>
    <row r="142" spans="2:8" x14ac:dyDescent="0.5">
      <c r="B142" s="28">
        <v>45132</v>
      </c>
      <c r="C142" s="4">
        <v>81.16</v>
      </c>
      <c r="D142" s="7">
        <f t="shared" ref="D142:D205" si="8">100*C142/C132</f>
        <v>104.10466906105697</v>
      </c>
      <c r="E142" s="8">
        <f t="shared" si="6"/>
        <v>-0.24853019700699525</v>
      </c>
      <c r="G142" s="7">
        <f t="shared" ref="G142:G205" si="9">((C142-C132)/C132)*100</f>
        <v>4.1046690610569563</v>
      </c>
      <c r="H142" s="8">
        <f t="shared" si="7"/>
        <v>-0.2485301970070023</v>
      </c>
    </row>
    <row r="143" spans="2:8" x14ac:dyDescent="0.5">
      <c r="B143" s="28">
        <v>45133</v>
      </c>
      <c r="C143" s="4">
        <v>81.44</v>
      </c>
      <c r="D143" s="7">
        <f t="shared" si="8"/>
        <v>104.42364405693039</v>
      </c>
      <c r="E143" s="8">
        <f t="shared" si="6"/>
        <v>-0.1278313425391065</v>
      </c>
      <c r="G143" s="7">
        <f t="shared" si="9"/>
        <v>4.423644056930379</v>
      </c>
      <c r="H143" s="8">
        <f t="shared" si="7"/>
        <v>-0.12783134253910733</v>
      </c>
    </row>
    <row r="144" spans="2:8" x14ac:dyDescent="0.5">
      <c r="B144" s="28">
        <v>45134</v>
      </c>
      <c r="C144" s="4">
        <v>80.709999999999994</v>
      </c>
      <c r="D144" s="7">
        <f t="shared" si="8"/>
        <v>100.19863438857851</v>
      </c>
      <c r="E144" s="8">
        <f t="shared" si="6"/>
        <v>-1.0393311148447131</v>
      </c>
      <c r="G144" s="7">
        <f t="shared" si="9"/>
        <v>0.19863438857851842</v>
      </c>
      <c r="H144" s="8">
        <f t="shared" si="7"/>
        <v>-1.0393311148447144</v>
      </c>
    </row>
    <row r="145" spans="2:8" x14ac:dyDescent="0.5">
      <c r="B145" s="28">
        <v>45135</v>
      </c>
      <c r="C145" s="4">
        <v>81.81</v>
      </c>
      <c r="D145" s="7">
        <f t="shared" si="8"/>
        <v>101.89313737700833</v>
      </c>
      <c r="E145" s="8">
        <f t="shared" si="6"/>
        <v>-0.57898579465122335</v>
      </c>
      <c r="G145" s="7">
        <f t="shared" si="9"/>
        <v>1.8931373770083397</v>
      </c>
      <c r="H145" s="8">
        <f t="shared" si="7"/>
        <v>-0.57898579465121969</v>
      </c>
    </row>
    <row r="146" spans="2:8" x14ac:dyDescent="0.5">
      <c r="B146" s="28">
        <v>45138</v>
      </c>
      <c r="C146" s="4">
        <v>81.709999999999994</v>
      </c>
      <c r="D146" s="7">
        <f t="shared" si="8"/>
        <v>100.95132196688904</v>
      </c>
      <c r="E146" s="8">
        <f t="shared" si="6"/>
        <v>-0.7960462978158741</v>
      </c>
      <c r="G146" s="7">
        <f t="shared" si="9"/>
        <v>0.9513219668890488</v>
      </c>
      <c r="H146" s="8">
        <f t="shared" si="7"/>
        <v>-0.79604629781587222</v>
      </c>
    </row>
    <row r="147" spans="2:8" x14ac:dyDescent="0.5">
      <c r="B147" s="28">
        <v>45139</v>
      </c>
      <c r="C147" s="4">
        <v>81.96</v>
      </c>
      <c r="D147" s="7">
        <f t="shared" si="8"/>
        <v>99.393645403832167</v>
      </c>
      <c r="E147" s="8">
        <f t="shared" si="6"/>
        <v>-1.2079821999643041</v>
      </c>
      <c r="G147" s="7">
        <f t="shared" si="9"/>
        <v>-0.60635459616783893</v>
      </c>
      <c r="H147" s="8">
        <f t="shared" si="7"/>
        <v>-1.2079821999643106</v>
      </c>
    </row>
    <row r="148" spans="2:8" x14ac:dyDescent="0.5">
      <c r="B148" s="28">
        <v>45140</v>
      </c>
      <c r="C148" s="4">
        <v>81.33</v>
      </c>
      <c r="D148" s="7">
        <f t="shared" si="8"/>
        <v>99.340417735434215</v>
      </c>
      <c r="E148" s="8">
        <f t="shared" si="6"/>
        <v>-1.1503503961054156</v>
      </c>
      <c r="G148" s="7">
        <f t="shared" si="9"/>
        <v>-0.65958226456578262</v>
      </c>
      <c r="H148" s="8">
        <f t="shared" si="7"/>
        <v>-1.1503503961054224</v>
      </c>
    </row>
    <row r="149" spans="2:8" x14ac:dyDescent="0.5">
      <c r="B149" s="28">
        <v>45141</v>
      </c>
      <c r="C149" s="4">
        <v>85.93</v>
      </c>
      <c r="D149" s="7">
        <f t="shared" si="8"/>
        <v>105.33218926207404</v>
      </c>
      <c r="E149" s="8">
        <f t="shared" si="6"/>
        <v>0.74789064457617516</v>
      </c>
      <c r="G149" s="7">
        <f t="shared" si="9"/>
        <v>5.3321892620740483</v>
      </c>
      <c r="H149" s="8">
        <f t="shared" si="7"/>
        <v>0.74789064457617815</v>
      </c>
    </row>
    <row r="150" spans="2:8" x14ac:dyDescent="0.5">
      <c r="B150" s="28">
        <v>45142</v>
      </c>
      <c r="C150" s="4">
        <v>86.14</v>
      </c>
      <c r="D150" s="7">
        <f t="shared" si="8"/>
        <v>106.62210669637331</v>
      </c>
      <c r="E150" s="8">
        <f t="shared" si="6"/>
        <v>1.1276341127622056</v>
      </c>
      <c r="G150" s="7">
        <f t="shared" si="9"/>
        <v>6.6221066963733062</v>
      </c>
      <c r="H150" s="8">
        <f t="shared" si="7"/>
        <v>1.1276341127622003</v>
      </c>
    </row>
    <row r="151" spans="2:8" x14ac:dyDescent="0.5">
      <c r="B151" s="28">
        <v>45145</v>
      </c>
      <c r="C151" s="4">
        <v>86.27</v>
      </c>
      <c r="D151" s="7">
        <f t="shared" si="8"/>
        <v>106.71697179614053</v>
      </c>
      <c r="E151" s="8">
        <f t="shared" si="6"/>
        <v>1.0803084910027256</v>
      </c>
      <c r="G151" s="7">
        <f t="shared" si="9"/>
        <v>6.7169717961405153</v>
      </c>
      <c r="H151" s="8">
        <f t="shared" si="7"/>
        <v>1.0803084910027139</v>
      </c>
    </row>
    <row r="152" spans="2:8" x14ac:dyDescent="0.5">
      <c r="B152" s="28">
        <v>45146</v>
      </c>
      <c r="C152" s="4">
        <v>82.48</v>
      </c>
      <c r="D152" s="7">
        <f t="shared" si="8"/>
        <v>101.62641695416461</v>
      </c>
      <c r="E152" s="8">
        <f t="shared" si="6"/>
        <v>-0.50284022656457394</v>
      </c>
      <c r="G152" s="7">
        <f t="shared" si="9"/>
        <v>1.6264169541646223</v>
      </c>
      <c r="H152" s="8">
        <f t="shared" si="7"/>
        <v>-0.50284022656457461</v>
      </c>
    </row>
    <row r="153" spans="2:8" x14ac:dyDescent="0.5">
      <c r="B153" s="28">
        <v>45147</v>
      </c>
      <c r="C153" s="4">
        <v>81.7</v>
      </c>
      <c r="D153" s="7">
        <f t="shared" si="8"/>
        <v>100.31925343811395</v>
      </c>
      <c r="E153" s="8">
        <f t="shared" si="6"/>
        <v>-0.89268421782558749</v>
      </c>
      <c r="G153" s="7">
        <f t="shared" si="9"/>
        <v>0.31925343811395523</v>
      </c>
      <c r="H153" s="8">
        <f t="shared" si="7"/>
        <v>-0.89268421782559804</v>
      </c>
    </row>
    <row r="154" spans="2:8" x14ac:dyDescent="0.5">
      <c r="B154" s="28">
        <v>45148</v>
      </c>
      <c r="C154" s="4">
        <v>81.599999999999994</v>
      </c>
      <c r="D154" s="7">
        <f t="shared" si="8"/>
        <v>101.1027134184116</v>
      </c>
      <c r="E154" s="8">
        <f t="shared" si="6"/>
        <v>-0.68688571687714917</v>
      </c>
      <c r="G154" s="7">
        <f t="shared" si="9"/>
        <v>1.1027134184115979</v>
      </c>
      <c r="H154" s="8">
        <f t="shared" si="7"/>
        <v>-0.68688571687715638</v>
      </c>
    </row>
    <row r="155" spans="2:8" x14ac:dyDescent="0.5">
      <c r="B155" s="28">
        <v>45149</v>
      </c>
      <c r="C155" s="4">
        <v>81.41</v>
      </c>
      <c r="D155" s="7">
        <f t="shared" si="8"/>
        <v>99.511062217332835</v>
      </c>
      <c r="E155" s="8">
        <f t="shared" si="6"/>
        <v>-1.203358262065487</v>
      </c>
      <c r="G155" s="7">
        <f t="shared" si="9"/>
        <v>-0.48893778266716253</v>
      </c>
      <c r="H155" s="8">
        <f t="shared" si="7"/>
        <v>-1.2033582620654852</v>
      </c>
    </row>
    <row r="156" spans="2:8" x14ac:dyDescent="0.5">
      <c r="B156" s="28">
        <v>45152</v>
      </c>
      <c r="C156" s="4">
        <v>81.96</v>
      </c>
      <c r="D156" s="7">
        <f t="shared" si="8"/>
        <v>100.3059601028026</v>
      </c>
      <c r="E156" s="8">
        <f t="shared" si="6"/>
        <v>-0.96528661418326944</v>
      </c>
      <c r="G156" s="7">
        <f t="shared" si="9"/>
        <v>0.30596010280259456</v>
      </c>
      <c r="H156" s="8">
        <f t="shared" si="7"/>
        <v>-0.96528661418327755</v>
      </c>
    </row>
    <row r="157" spans="2:8" x14ac:dyDescent="0.5">
      <c r="B157" s="28">
        <v>45153</v>
      </c>
      <c r="C157" s="4">
        <v>80.52</v>
      </c>
      <c r="D157" s="7">
        <f t="shared" si="8"/>
        <v>98.243045387994144</v>
      </c>
      <c r="E157" s="8">
        <f t="shared" si="6"/>
        <v>-1.6106442784070287</v>
      </c>
      <c r="G157" s="7">
        <f t="shared" si="9"/>
        <v>-1.7569546120058539</v>
      </c>
      <c r="H157" s="8">
        <f t="shared" si="7"/>
        <v>-1.6106442784070272</v>
      </c>
    </row>
    <row r="158" spans="2:8" x14ac:dyDescent="0.5">
      <c r="B158" s="28">
        <v>45154</v>
      </c>
      <c r="C158" s="4">
        <v>80.260000000000005</v>
      </c>
      <c r="D158" s="7">
        <f t="shared" si="8"/>
        <v>98.684372310340606</v>
      </c>
      <c r="E158" s="8">
        <f t="shared" si="6"/>
        <v>-1.4323922368048132</v>
      </c>
      <c r="G158" s="7">
        <f t="shared" si="9"/>
        <v>-1.3156276896594039</v>
      </c>
      <c r="H158" s="8">
        <f t="shared" si="7"/>
        <v>-1.4323922368048119</v>
      </c>
    </row>
    <row r="159" spans="2:8" x14ac:dyDescent="0.5">
      <c r="B159" s="28">
        <v>45155</v>
      </c>
      <c r="C159" s="4">
        <v>79.2</v>
      </c>
      <c r="D159" s="7">
        <f t="shared" si="8"/>
        <v>92.168043756546012</v>
      </c>
      <c r="E159" s="8">
        <f t="shared" si="6"/>
        <v>-3.4952030221262085</v>
      </c>
      <c r="G159" s="7">
        <f t="shared" si="9"/>
        <v>-7.8319562434539787</v>
      </c>
      <c r="H159" s="8">
        <f t="shared" si="7"/>
        <v>-3.4952030221262009</v>
      </c>
    </row>
    <row r="160" spans="2:8" x14ac:dyDescent="0.5">
      <c r="B160" s="28">
        <v>45156</v>
      </c>
      <c r="C160" s="4">
        <v>81.16</v>
      </c>
      <c r="D160" s="7">
        <f t="shared" si="8"/>
        <v>94.218713721848147</v>
      </c>
      <c r="E160" s="8">
        <f t="shared" si="6"/>
        <v>-2.3212431982704391</v>
      </c>
      <c r="G160" s="7">
        <f t="shared" si="9"/>
        <v>-5.7812862781518506</v>
      </c>
      <c r="H160" s="8">
        <f t="shared" si="7"/>
        <v>-2.3212431982704338</v>
      </c>
    </row>
    <row r="161" spans="2:8" x14ac:dyDescent="0.5">
      <c r="B161" s="28">
        <v>45159</v>
      </c>
      <c r="C161" s="4">
        <v>81.55</v>
      </c>
      <c r="D161" s="7">
        <f t="shared" si="8"/>
        <v>94.528804914802365</v>
      </c>
      <c r="E161" s="8">
        <f t="shared" si="6"/>
        <v>-1.9799488203931968</v>
      </c>
      <c r="G161" s="7">
        <f t="shared" si="9"/>
        <v>-5.4711950851976345</v>
      </c>
      <c r="H161" s="8">
        <f t="shared" si="7"/>
        <v>-1.9799488203931996</v>
      </c>
    </row>
    <row r="162" spans="2:8" x14ac:dyDescent="0.5">
      <c r="B162" s="28">
        <v>45160</v>
      </c>
      <c r="C162" s="4">
        <v>81.53</v>
      </c>
      <c r="D162" s="7">
        <f t="shared" si="8"/>
        <v>98.848205625606198</v>
      </c>
      <c r="E162" s="8">
        <f t="shared" si="6"/>
        <v>-0.80723490736011183</v>
      </c>
      <c r="G162" s="7">
        <f t="shared" si="9"/>
        <v>-1.1517943743937959</v>
      </c>
      <c r="H162" s="8">
        <f t="shared" si="7"/>
        <v>-0.80723490736010961</v>
      </c>
    </row>
    <row r="163" spans="2:8" x14ac:dyDescent="0.5">
      <c r="B163" s="28">
        <v>45161</v>
      </c>
      <c r="C163" s="4">
        <v>83.06</v>
      </c>
      <c r="D163" s="7">
        <f t="shared" si="8"/>
        <v>101.66462668298654</v>
      </c>
      <c r="E163" s="8">
        <f t="shared" si="6"/>
        <v>-0.12330538449854388</v>
      </c>
      <c r="G163" s="7">
        <f t="shared" si="9"/>
        <v>1.6646266829865353</v>
      </c>
      <c r="H163" s="8">
        <f t="shared" si="7"/>
        <v>-0.12330538449854599</v>
      </c>
    </row>
    <row r="164" spans="2:8" x14ac:dyDescent="0.5">
      <c r="B164" s="28">
        <v>45162</v>
      </c>
      <c r="C164" s="4">
        <v>82.52</v>
      </c>
      <c r="D164" s="7">
        <f t="shared" si="8"/>
        <v>101.12745098039217</v>
      </c>
      <c r="E164" s="8">
        <f t="shared" si="6"/>
        <v>-0.20631892952719993</v>
      </c>
      <c r="G164" s="7">
        <f t="shared" si="9"/>
        <v>1.1274509803921591</v>
      </c>
      <c r="H164" s="8">
        <f t="shared" si="7"/>
        <v>-0.20631892952720249</v>
      </c>
    </row>
    <row r="165" spans="2:8" x14ac:dyDescent="0.5">
      <c r="B165" s="28">
        <v>45163</v>
      </c>
      <c r="C165" s="4">
        <v>83.15</v>
      </c>
      <c r="D165" s="7">
        <f t="shared" si="8"/>
        <v>102.13732956639234</v>
      </c>
      <c r="E165" s="8">
        <f t="shared" si="6"/>
        <v>6.6141235200367493E-2</v>
      </c>
      <c r="G165" s="7">
        <f t="shared" si="9"/>
        <v>2.1373295663923462</v>
      </c>
      <c r="H165" s="8">
        <f t="shared" si="7"/>
        <v>6.6141235200369894E-2</v>
      </c>
    </row>
    <row r="166" spans="2:8" x14ac:dyDescent="0.5">
      <c r="B166" s="28">
        <v>45166</v>
      </c>
      <c r="C166" s="4">
        <v>83.64</v>
      </c>
      <c r="D166" s="7">
        <f t="shared" si="8"/>
        <v>102.04978038067351</v>
      </c>
      <c r="E166" s="8">
        <f t="shared" si="6"/>
        <v>7.2718702172059474E-2</v>
      </c>
      <c r="G166" s="7">
        <f t="shared" si="9"/>
        <v>2.0497803806735075</v>
      </c>
      <c r="H166" s="8">
        <f t="shared" si="7"/>
        <v>7.2718702172063096E-2</v>
      </c>
    </row>
    <row r="167" spans="2:8" x14ac:dyDescent="0.5">
      <c r="B167" s="28">
        <v>45167</v>
      </c>
      <c r="C167" s="4">
        <v>84.96</v>
      </c>
      <c r="D167" s="7">
        <f t="shared" si="8"/>
        <v>105.51415797317438</v>
      </c>
      <c r="E167" s="8">
        <f t="shared" si="6"/>
        <v>0.96385027062308026</v>
      </c>
      <c r="G167" s="7">
        <f t="shared" si="9"/>
        <v>5.5141579731743642</v>
      </c>
      <c r="H167" s="8">
        <f t="shared" si="7"/>
        <v>0.96385027062307704</v>
      </c>
    </row>
    <row r="168" spans="2:8" x14ac:dyDescent="0.5">
      <c r="B168" s="28">
        <v>45168</v>
      </c>
      <c r="C168" s="4">
        <v>85.1</v>
      </c>
      <c r="D168" s="7">
        <f t="shared" si="8"/>
        <v>106.03040119611262</v>
      </c>
      <c r="E168" s="8">
        <f t="shared" si="6"/>
        <v>1.1353034287826094</v>
      </c>
      <c r="G168" s="7">
        <f t="shared" si="9"/>
        <v>6.0304011961126207</v>
      </c>
      <c r="H168" s="8">
        <f t="shared" si="7"/>
        <v>1.1353034287826087</v>
      </c>
    </row>
    <row r="169" spans="2:8" x14ac:dyDescent="0.5">
      <c r="B169" s="28">
        <v>45169</v>
      </c>
      <c r="C169" s="4">
        <v>87.34</v>
      </c>
      <c r="D169" s="7">
        <f t="shared" si="8"/>
        <v>110.27777777777777</v>
      </c>
      <c r="E169" s="8">
        <f t="shared" si="6"/>
        <v>2.3471246728285435</v>
      </c>
      <c r="G169" s="7">
        <f t="shared" si="9"/>
        <v>10.277777777777779</v>
      </c>
      <c r="H169" s="8">
        <f t="shared" si="7"/>
        <v>2.3471246728285511</v>
      </c>
    </row>
    <row r="170" spans="2:8" x14ac:dyDescent="0.5">
      <c r="B170" s="28">
        <v>45170</v>
      </c>
      <c r="C170" s="4">
        <v>86.44</v>
      </c>
      <c r="D170" s="7">
        <f t="shared" si="8"/>
        <v>106.50566781665846</v>
      </c>
      <c r="E170" s="8">
        <f t="shared" si="6"/>
        <v>1.2348972965007867</v>
      </c>
      <c r="G170" s="7">
        <f t="shared" si="9"/>
        <v>6.5056678166584545</v>
      </c>
      <c r="H170" s="8">
        <f t="shared" si="7"/>
        <v>1.2348972965007867</v>
      </c>
    </row>
    <row r="171" spans="2:8" x14ac:dyDescent="0.5">
      <c r="B171" s="28">
        <v>45174</v>
      </c>
      <c r="C171" s="4">
        <v>88.77</v>
      </c>
      <c r="D171" s="7">
        <f t="shared" si="8"/>
        <v>108.8534641324341</v>
      </c>
      <c r="E171" s="8">
        <f t="shared" ref="E171:E234" si="10">(D171-AVERAGE(D142:D170))/_xlfn.STDEV.S(D142:D170)</f>
        <v>1.8201537810134931</v>
      </c>
      <c r="G171" s="7">
        <f t="shared" si="9"/>
        <v>8.8534641324340893</v>
      </c>
      <c r="H171" s="8">
        <f t="shared" ref="H171:H234" si="11">(G171-AVERAGE(G142:G170))/_xlfn.STDEV.S(G142:G170)</f>
        <v>1.8201537810134936</v>
      </c>
    </row>
    <row r="172" spans="2:8" x14ac:dyDescent="0.5">
      <c r="B172" s="28">
        <v>45175</v>
      </c>
      <c r="C172" s="4">
        <v>87.06</v>
      </c>
      <c r="D172" s="7">
        <f t="shared" si="8"/>
        <v>106.78277934502637</v>
      </c>
      <c r="E172" s="8">
        <f t="shared" si="10"/>
        <v>1.2062523559725924</v>
      </c>
      <c r="G172" s="7">
        <f t="shared" si="9"/>
        <v>6.7827793450263725</v>
      </c>
      <c r="H172" s="8">
        <f t="shared" si="11"/>
        <v>1.2062523559725964</v>
      </c>
    </row>
    <row r="173" spans="2:8" x14ac:dyDescent="0.5">
      <c r="B173" s="28">
        <v>45176</v>
      </c>
      <c r="C173" s="4">
        <v>87.12</v>
      </c>
      <c r="D173" s="7">
        <f t="shared" si="8"/>
        <v>104.8880327474115</v>
      </c>
      <c r="E173" s="8">
        <f t="shared" si="10"/>
        <v>0.7263816297450516</v>
      </c>
      <c r="G173" s="7">
        <f t="shared" si="9"/>
        <v>4.8880327474115122</v>
      </c>
      <c r="H173" s="8">
        <f t="shared" si="11"/>
        <v>0.72638162974505449</v>
      </c>
    </row>
    <row r="174" spans="2:8" x14ac:dyDescent="0.5">
      <c r="B174" s="28">
        <v>45177</v>
      </c>
      <c r="C174" s="4">
        <v>87.86</v>
      </c>
      <c r="D174" s="7">
        <f t="shared" si="8"/>
        <v>106.4711585070286</v>
      </c>
      <c r="E174" s="8">
        <f t="shared" si="10"/>
        <v>1.0494734583516558</v>
      </c>
      <c r="G174" s="7">
        <f t="shared" si="9"/>
        <v>6.4711585070286031</v>
      </c>
      <c r="H174" s="8">
        <f t="shared" si="11"/>
        <v>1.0494734583516598</v>
      </c>
    </row>
    <row r="175" spans="2:8" x14ac:dyDescent="0.5">
      <c r="B175" s="28">
        <v>45180</v>
      </c>
      <c r="C175" s="4">
        <v>88.6</v>
      </c>
      <c r="D175" s="7">
        <f t="shared" si="8"/>
        <v>106.55441972339145</v>
      </c>
      <c r="E175" s="8">
        <f t="shared" si="10"/>
        <v>1.0132230100102537</v>
      </c>
      <c r="G175" s="7">
        <f t="shared" si="9"/>
        <v>6.5544197233914474</v>
      </c>
      <c r="H175" s="8">
        <f t="shared" si="11"/>
        <v>1.0132230100102573</v>
      </c>
    </row>
    <row r="176" spans="2:8" x14ac:dyDescent="0.5">
      <c r="B176" s="28">
        <v>45181</v>
      </c>
      <c r="C176" s="4">
        <v>90.16</v>
      </c>
      <c r="D176" s="7">
        <f t="shared" si="8"/>
        <v>107.79531324725012</v>
      </c>
      <c r="E176" s="8">
        <f t="shared" si="10"/>
        <v>1.2305204299063923</v>
      </c>
      <c r="G176" s="7">
        <f t="shared" si="9"/>
        <v>7.7953132472501148</v>
      </c>
      <c r="H176" s="8">
        <f t="shared" si="11"/>
        <v>1.2305204299063917</v>
      </c>
    </row>
    <row r="177" spans="2:8" x14ac:dyDescent="0.5">
      <c r="B177" s="28">
        <v>45182</v>
      </c>
      <c r="C177" s="4">
        <v>90.6</v>
      </c>
      <c r="D177" s="7">
        <f t="shared" si="8"/>
        <v>106.63841807909606</v>
      </c>
      <c r="E177" s="8">
        <f t="shared" si="10"/>
        <v>0.89283255738881773</v>
      </c>
      <c r="G177" s="7">
        <f t="shared" si="9"/>
        <v>6.6384180790960468</v>
      </c>
      <c r="H177" s="8">
        <f t="shared" si="11"/>
        <v>0.89283255738881906</v>
      </c>
    </row>
    <row r="178" spans="2:8" x14ac:dyDescent="0.5">
      <c r="B178" s="28">
        <v>45183</v>
      </c>
      <c r="C178" s="4">
        <v>91.17</v>
      </c>
      <c r="D178" s="7">
        <f t="shared" si="8"/>
        <v>107.13278495887192</v>
      </c>
      <c r="E178" s="8">
        <f t="shared" si="10"/>
        <v>0.94238381651271452</v>
      </c>
      <c r="G178" s="7">
        <f t="shared" si="9"/>
        <v>7.1327849588719241</v>
      </c>
      <c r="H178" s="8">
        <f t="shared" si="11"/>
        <v>0.94238381651271663</v>
      </c>
    </row>
    <row r="179" spans="2:8" x14ac:dyDescent="0.5">
      <c r="B179" s="28">
        <v>45184</v>
      </c>
      <c r="C179" s="4">
        <v>91.78</v>
      </c>
      <c r="D179" s="7">
        <f t="shared" si="8"/>
        <v>105.08358140599954</v>
      </c>
      <c r="E179" s="8">
        <f t="shared" si="10"/>
        <v>0.47708812262639727</v>
      </c>
      <c r="G179" s="7">
        <f t="shared" si="9"/>
        <v>5.0835814059995394</v>
      </c>
      <c r="H179" s="8">
        <f t="shared" si="11"/>
        <v>0.47708812262639982</v>
      </c>
    </row>
    <row r="180" spans="2:8" x14ac:dyDescent="0.5">
      <c r="B180" s="28">
        <v>45187</v>
      </c>
      <c r="C180" s="4">
        <v>92.06</v>
      </c>
      <c r="D180" s="7">
        <f t="shared" si="8"/>
        <v>106.50161962054605</v>
      </c>
      <c r="E180" s="8">
        <f t="shared" si="10"/>
        <v>0.80077592953569465</v>
      </c>
      <c r="G180" s="7">
        <f t="shared" si="9"/>
        <v>6.501619620546049</v>
      </c>
      <c r="H180" s="8">
        <f t="shared" si="11"/>
        <v>0.80077592953570287</v>
      </c>
    </row>
    <row r="181" spans="2:8" x14ac:dyDescent="0.5">
      <c r="B181" s="28">
        <v>45188</v>
      </c>
      <c r="C181" s="4">
        <v>91.66</v>
      </c>
      <c r="D181" s="7">
        <f t="shared" si="8"/>
        <v>103.25560437084602</v>
      </c>
      <c r="E181" s="8">
        <f t="shared" si="10"/>
        <v>9.6490529274367506E-2</v>
      </c>
      <c r="G181" s="7">
        <f t="shared" si="9"/>
        <v>3.2556043708460076</v>
      </c>
      <c r="H181" s="8">
        <f t="shared" si="11"/>
        <v>9.6490529274374043E-2</v>
      </c>
    </row>
    <row r="182" spans="2:8" x14ac:dyDescent="0.5">
      <c r="B182" s="28">
        <v>45189</v>
      </c>
      <c r="C182" s="4">
        <v>92.02</v>
      </c>
      <c r="D182" s="7">
        <f t="shared" si="8"/>
        <v>105.69722030783367</v>
      </c>
      <c r="E182" s="8">
        <f t="shared" si="10"/>
        <v>0.61674022728228628</v>
      </c>
      <c r="G182" s="7">
        <f t="shared" si="9"/>
        <v>5.6972203078336703</v>
      </c>
      <c r="H182" s="8">
        <f t="shared" si="11"/>
        <v>0.61674022728229316</v>
      </c>
    </row>
    <row r="183" spans="2:8" x14ac:dyDescent="0.5">
      <c r="B183" s="28">
        <v>45190</v>
      </c>
      <c r="C183" s="4">
        <v>90.41</v>
      </c>
      <c r="D183" s="7">
        <f t="shared" si="8"/>
        <v>103.77640036730945</v>
      </c>
      <c r="E183" s="8">
        <f t="shared" si="10"/>
        <v>0.15740283610479916</v>
      </c>
      <c r="G183" s="7">
        <f t="shared" si="9"/>
        <v>3.7764003673094488</v>
      </c>
      <c r="H183" s="8">
        <f t="shared" si="11"/>
        <v>0.15740283610480438</v>
      </c>
    </row>
    <row r="184" spans="2:8" x14ac:dyDescent="0.5">
      <c r="B184" s="28">
        <v>45191</v>
      </c>
      <c r="C184" s="4">
        <v>90.81</v>
      </c>
      <c r="D184" s="7">
        <f t="shared" si="8"/>
        <v>103.35761438652402</v>
      </c>
      <c r="E184" s="8">
        <f t="shared" si="10"/>
        <v>4.6169628623708041E-2</v>
      </c>
      <c r="G184" s="7">
        <f t="shared" si="9"/>
        <v>3.3576143865240189</v>
      </c>
      <c r="H184" s="8">
        <f t="shared" si="11"/>
        <v>4.616962862371194E-2</v>
      </c>
    </row>
    <row r="185" spans="2:8" x14ac:dyDescent="0.5">
      <c r="B185" s="28">
        <v>45194</v>
      </c>
      <c r="C185" s="4">
        <v>92.48</v>
      </c>
      <c r="D185" s="7">
        <f t="shared" si="8"/>
        <v>104.37923250564334</v>
      </c>
      <c r="E185" s="8">
        <f t="shared" si="10"/>
        <v>0.24336989700333153</v>
      </c>
      <c r="G185" s="7">
        <f t="shared" si="9"/>
        <v>4.3792325056433521</v>
      </c>
      <c r="H185" s="8">
        <f t="shared" si="11"/>
        <v>0.24336989700333489</v>
      </c>
    </row>
    <row r="186" spans="2:8" x14ac:dyDescent="0.5">
      <c r="B186" s="28">
        <v>45195</v>
      </c>
      <c r="C186" s="4">
        <v>89.88</v>
      </c>
      <c r="D186" s="7">
        <f t="shared" si="8"/>
        <v>99.689440993788821</v>
      </c>
      <c r="E186" s="8">
        <f t="shared" si="10"/>
        <v>-0.83111055542887313</v>
      </c>
      <c r="G186" s="7">
        <f t="shared" si="9"/>
        <v>-0.31055900621118138</v>
      </c>
      <c r="H186" s="8">
        <f t="shared" si="11"/>
        <v>-0.83111055542887124</v>
      </c>
    </row>
    <row r="187" spans="2:8" x14ac:dyDescent="0.5">
      <c r="B187" s="28">
        <v>45196</v>
      </c>
      <c r="C187" s="4">
        <v>89.55</v>
      </c>
      <c r="D187" s="7">
        <f t="shared" si="8"/>
        <v>98.841059602649011</v>
      </c>
      <c r="E187" s="8">
        <f t="shared" si="10"/>
        <v>-1.0433056853834162</v>
      </c>
      <c r="G187" s="7">
        <f t="shared" si="9"/>
        <v>-1.1589403973509902</v>
      </c>
      <c r="H187" s="8">
        <f t="shared" si="11"/>
        <v>-1.0433056853834151</v>
      </c>
    </row>
    <row r="188" spans="2:8" x14ac:dyDescent="0.5">
      <c r="B188" s="28">
        <v>45197</v>
      </c>
      <c r="C188" s="4">
        <v>91.1</v>
      </c>
      <c r="D188" s="7">
        <f t="shared" si="8"/>
        <v>99.923220357573769</v>
      </c>
      <c r="E188" s="8">
        <f t="shared" si="10"/>
        <v>-0.80166029249058379</v>
      </c>
      <c r="G188" s="7">
        <f t="shared" si="9"/>
        <v>-7.6779642426244799E-2</v>
      </c>
      <c r="H188" s="8">
        <f t="shared" si="11"/>
        <v>-0.8016602924905909</v>
      </c>
    </row>
    <row r="189" spans="2:8" x14ac:dyDescent="0.5">
      <c r="B189" s="28">
        <v>45198</v>
      </c>
      <c r="C189" s="4">
        <v>89.76</v>
      </c>
      <c r="D189" s="7">
        <f t="shared" si="8"/>
        <v>97.79908476792329</v>
      </c>
      <c r="E189" s="8">
        <f t="shared" si="10"/>
        <v>-1.5125872660854007</v>
      </c>
      <c r="G189" s="7">
        <f t="shared" si="9"/>
        <v>-2.2009152320767007</v>
      </c>
      <c r="H189" s="8">
        <f t="shared" si="11"/>
        <v>-1.5125872660854034</v>
      </c>
    </row>
    <row r="190" spans="2:8" x14ac:dyDescent="0.5">
      <c r="B190" s="28">
        <v>45201</v>
      </c>
      <c r="C190" s="4">
        <v>89.6</v>
      </c>
      <c r="D190" s="7">
        <f t="shared" si="8"/>
        <v>97.327829676298066</v>
      </c>
      <c r="E190" s="8">
        <f t="shared" si="10"/>
        <v>-1.7830493462405921</v>
      </c>
      <c r="G190" s="7">
        <f t="shared" si="9"/>
        <v>-2.6721703237019421</v>
      </c>
      <c r="H190" s="8">
        <f t="shared" si="11"/>
        <v>-1.7830493462405965</v>
      </c>
    </row>
    <row r="191" spans="2:8" x14ac:dyDescent="0.5">
      <c r="B191" s="28">
        <v>45202</v>
      </c>
      <c r="C191" s="4">
        <v>86.56</v>
      </c>
      <c r="D191" s="7">
        <f t="shared" si="8"/>
        <v>94.435958978834833</v>
      </c>
      <c r="E191" s="8">
        <f t="shared" si="10"/>
        <v>-2.7675856964855643</v>
      </c>
      <c r="G191" s="7">
        <f t="shared" si="9"/>
        <v>-5.5640410211651696</v>
      </c>
      <c r="H191" s="8">
        <f t="shared" si="11"/>
        <v>-2.7675856964855643</v>
      </c>
    </row>
    <row r="192" spans="2:8" x14ac:dyDescent="0.5">
      <c r="B192" s="28">
        <v>45203</v>
      </c>
      <c r="C192" s="4">
        <v>87.97</v>
      </c>
      <c r="D192" s="7">
        <f t="shared" si="8"/>
        <v>95.598782873288414</v>
      </c>
      <c r="E192" s="8">
        <f t="shared" si="10"/>
        <v>-2.1843640715437185</v>
      </c>
      <c r="G192" s="7">
        <f t="shared" si="9"/>
        <v>-4.4012171267115816</v>
      </c>
      <c r="H192" s="8">
        <f t="shared" si="11"/>
        <v>-2.1843640715437123</v>
      </c>
    </row>
    <row r="193" spans="2:8" x14ac:dyDescent="0.5">
      <c r="B193" s="28">
        <v>45204</v>
      </c>
      <c r="C193" s="4">
        <v>88.58</v>
      </c>
      <c r="D193" s="7">
        <f t="shared" si="8"/>
        <v>97.975887623050554</v>
      </c>
      <c r="E193" s="8">
        <f t="shared" si="10"/>
        <v>-1.3919994411619689</v>
      </c>
      <c r="G193" s="7">
        <f t="shared" si="9"/>
        <v>-2.0241123769494505</v>
      </c>
      <c r="H193" s="8">
        <f t="shared" si="11"/>
        <v>-1.3919994411619701</v>
      </c>
    </row>
    <row r="194" spans="2:8" x14ac:dyDescent="0.5">
      <c r="B194" s="28">
        <v>45205</v>
      </c>
      <c r="C194" s="4">
        <v>90.57</v>
      </c>
      <c r="D194" s="7">
        <f t="shared" si="8"/>
        <v>99.73571192599934</v>
      </c>
      <c r="E194" s="8">
        <f t="shared" si="10"/>
        <v>-0.90502106588901277</v>
      </c>
      <c r="G194" s="7">
        <f t="shared" si="9"/>
        <v>-0.26428807400067073</v>
      </c>
      <c r="H194" s="8">
        <f t="shared" si="11"/>
        <v>-0.90502106588901499</v>
      </c>
    </row>
    <row r="195" spans="2:8" x14ac:dyDescent="0.5">
      <c r="B195" s="28">
        <v>45208</v>
      </c>
      <c r="C195" s="4">
        <v>89.18</v>
      </c>
      <c r="D195" s="7">
        <f t="shared" si="8"/>
        <v>96.431660899653977</v>
      </c>
      <c r="E195" s="8">
        <f t="shared" si="10"/>
        <v>-1.660430976539407</v>
      </c>
      <c r="G195" s="7">
        <f t="shared" si="9"/>
        <v>-3.5683391003460176</v>
      </c>
      <c r="H195" s="8">
        <f t="shared" si="11"/>
        <v>-1.6604309765394032</v>
      </c>
    </row>
    <row r="196" spans="2:8" x14ac:dyDescent="0.5">
      <c r="B196" s="28">
        <v>45209</v>
      </c>
      <c r="C196" s="4">
        <v>89.79</v>
      </c>
      <c r="D196" s="7">
        <f t="shared" si="8"/>
        <v>99.89986648865154</v>
      </c>
      <c r="E196" s="8">
        <f t="shared" si="10"/>
        <v>-0.75488150284841393</v>
      </c>
      <c r="G196" s="7">
        <f t="shared" si="9"/>
        <v>-0.10013351134845261</v>
      </c>
      <c r="H196" s="8">
        <f t="shared" si="11"/>
        <v>-0.75488150284840838</v>
      </c>
    </row>
    <row r="197" spans="2:8" x14ac:dyDescent="0.5">
      <c r="B197" s="28">
        <v>45210</v>
      </c>
      <c r="C197" s="4">
        <v>89.29</v>
      </c>
      <c r="D197" s="7">
        <f t="shared" si="8"/>
        <v>99.709659408151879</v>
      </c>
      <c r="E197" s="8">
        <f t="shared" si="10"/>
        <v>-0.75090276429111147</v>
      </c>
      <c r="G197" s="7">
        <f t="shared" si="9"/>
        <v>-0.29034059184811939</v>
      </c>
      <c r="H197" s="8">
        <f t="shared" si="11"/>
        <v>-0.75090276429110836</v>
      </c>
    </row>
    <row r="198" spans="2:8" x14ac:dyDescent="0.5">
      <c r="B198" s="28">
        <v>45211</v>
      </c>
      <c r="C198" s="4">
        <v>87.95</v>
      </c>
      <c r="D198" s="7">
        <f t="shared" si="8"/>
        <v>96.542261251372125</v>
      </c>
      <c r="E198" s="8">
        <f t="shared" si="10"/>
        <v>-1.4188143919281611</v>
      </c>
      <c r="G198" s="7">
        <f t="shared" si="9"/>
        <v>-3.4577387486278721</v>
      </c>
      <c r="H198" s="8">
        <f t="shared" si="11"/>
        <v>-1.4188143919281559</v>
      </c>
    </row>
    <row r="199" spans="2:8" x14ac:dyDescent="0.5">
      <c r="B199" s="28">
        <v>45212</v>
      </c>
      <c r="C199" s="4">
        <v>87.56</v>
      </c>
      <c r="D199" s="7">
        <f t="shared" si="8"/>
        <v>97.549019607843135</v>
      </c>
      <c r="E199" s="8">
        <f t="shared" si="10"/>
        <v>-1.107137321592246</v>
      </c>
      <c r="G199" s="7">
        <f t="shared" si="9"/>
        <v>-2.450980392156866</v>
      </c>
      <c r="H199" s="8">
        <f t="shared" si="11"/>
        <v>-1.1071373215922484</v>
      </c>
    </row>
    <row r="200" spans="2:8" x14ac:dyDescent="0.5">
      <c r="B200" s="28">
        <v>45215</v>
      </c>
      <c r="C200" s="4">
        <v>87.25</v>
      </c>
      <c r="D200" s="7">
        <f t="shared" si="8"/>
        <v>97.377232142857153</v>
      </c>
      <c r="E200" s="8">
        <f t="shared" si="10"/>
        <v>-1.0726685686746913</v>
      </c>
      <c r="G200" s="7">
        <f t="shared" si="9"/>
        <v>-2.622767857142851</v>
      </c>
      <c r="H200" s="8">
        <f t="shared" si="11"/>
        <v>-1.0726685686746913</v>
      </c>
    </row>
    <row r="201" spans="2:8" x14ac:dyDescent="0.5">
      <c r="B201" s="28">
        <v>45216</v>
      </c>
      <c r="C201" s="4">
        <v>88.11</v>
      </c>
      <c r="D201" s="7">
        <f t="shared" si="8"/>
        <v>101.79066543438077</v>
      </c>
      <c r="E201" s="8">
        <f t="shared" si="10"/>
        <v>3.9178579647287042E-2</v>
      </c>
      <c r="G201" s="7">
        <f t="shared" si="9"/>
        <v>1.7906654343807731</v>
      </c>
      <c r="H201" s="8">
        <f t="shared" si="11"/>
        <v>3.9178579647289741E-2</v>
      </c>
    </row>
    <row r="202" spans="2:8" x14ac:dyDescent="0.5">
      <c r="B202" s="28">
        <v>45217</v>
      </c>
      <c r="C202" s="4">
        <v>87.25</v>
      </c>
      <c r="D202" s="7">
        <f t="shared" si="8"/>
        <v>99.181539161077637</v>
      </c>
      <c r="E202" s="8">
        <f t="shared" si="10"/>
        <v>-0.55587798232871155</v>
      </c>
      <c r="G202" s="7">
        <f t="shared" si="9"/>
        <v>-0.81846083892235866</v>
      </c>
      <c r="H202" s="8">
        <f t="shared" si="11"/>
        <v>-0.55587798232870667</v>
      </c>
    </row>
    <row r="203" spans="2:8" x14ac:dyDescent="0.5">
      <c r="B203" s="28">
        <v>45218</v>
      </c>
      <c r="C203" s="4">
        <v>83.38</v>
      </c>
      <c r="D203" s="7">
        <f t="shared" si="8"/>
        <v>94.12960036125537</v>
      </c>
      <c r="E203" s="8">
        <f t="shared" si="10"/>
        <v>-1.7582868407007786</v>
      </c>
      <c r="G203" s="7">
        <f t="shared" si="9"/>
        <v>-5.8703996387446411</v>
      </c>
      <c r="H203" s="8">
        <f t="shared" si="11"/>
        <v>-1.7582868407007799</v>
      </c>
    </row>
    <row r="204" spans="2:8" x14ac:dyDescent="0.5">
      <c r="B204" s="28">
        <v>45219</v>
      </c>
      <c r="C204" s="4">
        <v>82.36</v>
      </c>
      <c r="D204" s="7">
        <f t="shared" si="8"/>
        <v>90.935188252180637</v>
      </c>
      <c r="E204" s="8">
        <f t="shared" si="10"/>
        <v>-2.3940462864750409</v>
      </c>
      <c r="G204" s="7">
        <f t="shared" si="9"/>
        <v>-9.0648117478193591</v>
      </c>
      <c r="H204" s="8">
        <f t="shared" si="11"/>
        <v>-2.3940462864750409</v>
      </c>
    </row>
    <row r="205" spans="2:8" x14ac:dyDescent="0.5">
      <c r="B205" s="28">
        <v>45222</v>
      </c>
      <c r="C205" s="4">
        <v>82.82</v>
      </c>
      <c r="D205" s="7">
        <f t="shared" si="8"/>
        <v>92.868356133662246</v>
      </c>
      <c r="E205" s="8">
        <f t="shared" si="10"/>
        <v>-1.6981647316943187</v>
      </c>
      <c r="G205" s="7">
        <f t="shared" si="9"/>
        <v>-7.1316438663377584</v>
      </c>
      <c r="H205" s="8">
        <f t="shared" si="11"/>
        <v>-1.6981647316943276</v>
      </c>
    </row>
    <row r="206" spans="2:8" x14ac:dyDescent="0.5">
      <c r="B206" s="28">
        <v>45223</v>
      </c>
      <c r="C206" s="4">
        <v>84</v>
      </c>
      <c r="D206" s="7">
        <f t="shared" ref="D206:D269" si="12">100*C206/C196</f>
        <v>93.551620447711315</v>
      </c>
      <c r="E206" s="8">
        <f t="shared" si="10"/>
        <v>-1.4360743478934301</v>
      </c>
      <c r="G206" s="7">
        <f t="shared" ref="G206:G269" si="13">((C206-C196)/C196)*100</f>
        <v>-6.4483795522886798</v>
      </c>
      <c r="H206" s="8">
        <f t="shared" si="11"/>
        <v>-1.4360743478934381</v>
      </c>
    </row>
    <row r="207" spans="2:8" x14ac:dyDescent="0.5">
      <c r="B207" s="28">
        <v>45224</v>
      </c>
      <c r="C207" s="4">
        <v>81.400000000000006</v>
      </c>
      <c r="D207" s="7">
        <f t="shared" si="12"/>
        <v>91.163624146040988</v>
      </c>
      <c r="E207" s="8">
        <f t="shared" si="10"/>
        <v>-1.9086853496079881</v>
      </c>
      <c r="G207" s="7">
        <f t="shared" si="13"/>
        <v>-8.8363758539590087</v>
      </c>
      <c r="H207" s="8">
        <f t="shared" si="11"/>
        <v>-1.9086853496079934</v>
      </c>
    </row>
    <row r="208" spans="2:8" x14ac:dyDescent="0.5">
      <c r="B208" s="28">
        <v>45225</v>
      </c>
      <c r="C208" s="4">
        <v>81.02</v>
      </c>
      <c r="D208" s="7">
        <f t="shared" si="12"/>
        <v>92.120523024445703</v>
      </c>
      <c r="E208" s="8">
        <f t="shared" si="10"/>
        <v>-1.5609080024845896</v>
      </c>
      <c r="G208" s="7">
        <f t="shared" si="13"/>
        <v>-7.8794769755543008</v>
      </c>
      <c r="H208" s="8">
        <f t="shared" si="11"/>
        <v>-1.5609080024845938</v>
      </c>
    </row>
    <row r="209" spans="2:8" x14ac:dyDescent="0.5">
      <c r="B209" s="28">
        <v>45226</v>
      </c>
      <c r="C209" s="4">
        <v>80.349999999999994</v>
      </c>
      <c r="D209" s="7">
        <f t="shared" si="12"/>
        <v>91.765646413887609</v>
      </c>
      <c r="E209" s="8">
        <f t="shared" si="10"/>
        <v>-1.5412421954503741</v>
      </c>
      <c r="G209" s="7">
        <f t="shared" si="13"/>
        <v>-8.2343535861123893</v>
      </c>
      <c r="H209" s="8">
        <f t="shared" si="11"/>
        <v>-1.5412421954503743</v>
      </c>
    </row>
    <row r="210" spans="2:8" x14ac:dyDescent="0.5">
      <c r="B210" s="28">
        <v>45229</v>
      </c>
      <c r="C210" s="4">
        <v>80.16</v>
      </c>
      <c r="D210" s="7">
        <f t="shared" si="12"/>
        <v>91.873925501432666</v>
      </c>
      <c r="E210" s="8">
        <f t="shared" si="10"/>
        <v>-1.4414773666318361</v>
      </c>
      <c r="G210" s="7">
        <f t="shared" si="13"/>
        <v>-8.1260744985673394</v>
      </c>
      <c r="H210" s="8">
        <f t="shared" si="11"/>
        <v>-1.4414773666318375</v>
      </c>
    </row>
    <row r="211" spans="2:8" x14ac:dyDescent="0.5">
      <c r="B211" s="28">
        <v>45230</v>
      </c>
      <c r="C211" s="4">
        <v>77.44</v>
      </c>
      <c r="D211" s="7">
        <f t="shared" si="12"/>
        <v>87.890137328339577</v>
      </c>
      <c r="E211" s="8">
        <f t="shared" si="10"/>
        <v>-2.3086468955344768</v>
      </c>
      <c r="G211" s="7">
        <f t="shared" si="13"/>
        <v>-12.109862671660427</v>
      </c>
      <c r="H211" s="8">
        <f t="shared" si="11"/>
        <v>-2.3086468955344821</v>
      </c>
    </row>
    <row r="212" spans="2:8" x14ac:dyDescent="0.5">
      <c r="B212" s="28">
        <v>45231</v>
      </c>
      <c r="C212" s="4">
        <v>83.65</v>
      </c>
      <c r="D212" s="7">
        <f t="shared" si="12"/>
        <v>95.873925501432666</v>
      </c>
      <c r="E212" s="8">
        <f t="shared" si="10"/>
        <v>-0.22492508475121376</v>
      </c>
      <c r="G212" s="7">
        <f t="shared" si="13"/>
        <v>-4.1260744985673288</v>
      </c>
      <c r="H212" s="8">
        <f t="shared" si="11"/>
        <v>-0.22492508475121781</v>
      </c>
    </row>
    <row r="213" spans="2:8" x14ac:dyDescent="0.5">
      <c r="B213" s="28">
        <v>45232</v>
      </c>
      <c r="C213" s="4">
        <v>84.12</v>
      </c>
      <c r="D213" s="7">
        <f t="shared" si="12"/>
        <v>100.88750299832094</v>
      </c>
      <c r="E213" s="8">
        <f t="shared" si="10"/>
        <v>1.0963258309935129</v>
      </c>
      <c r="G213" s="7">
        <f t="shared" si="13"/>
        <v>0.88750299832095114</v>
      </c>
      <c r="H213" s="8">
        <f t="shared" si="11"/>
        <v>1.0963258309935087</v>
      </c>
    </row>
    <row r="214" spans="2:8" x14ac:dyDescent="0.5">
      <c r="B214" s="28">
        <v>45233</v>
      </c>
      <c r="C214" s="4">
        <v>85.03</v>
      </c>
      <c r="D214" s="7">
        <f t="shared" si="12"/>
        <v>103.24186498300146</v>
      </c>
      <c r="E214" s="8">
        <f t="shared" si="10"/>
        <v>1.768549515719599</v>
      </c>
      <c r="G214" s="7">
        <f t="shared" si="13"/>
        <v>3.2418649830014594</v>
      </c>
      <c r="H214" s="8">
        <f t="shared" si="11"/>
        <v>1.7685495157195925</v>
      </c>
    </row>
    <row r="215" spans="2:8" x14ac:dyDescent="0.5">
      <c r="B215" s="28">
        <v>45236</v>
      </c>
      <c r="C215" s="4">
        <v>83.15</v>
      </c>
      <c r="D215" s="7">
        <f t="shared" si="12"/>
        <v>100.39845447959431</v>
      </c>
      <c r="E215" s="8">
        <f t="shared" si="10"/>
        <v>1.0594057952780687</v>
      </c>
      <c r="G215" s="7">
        <f t="shared" si="13"/>
        <v>0.39845447959431601</v>
      </c>
      <c r="H215" s="8">
        <f t="shared" si="11"/>
        <v>1.0594057952780682</v>
      </c>
    </row>
    <row r="216" spans="2:8" x14ac:dyDescent="0.5">
      <c r="B216" s="28">
        <v>45237</v>
      </c>
      <c r="C216" s="4">
        <v>84.35</v>
      </c>
      <c r="D216" s="7">
        <f t="shared" si="12"/>
        <v>100.41666666666667</v>
      </c>
      <c r="E216" s="8">
        <f t="shared" si="10"/>
        <v>1.0509562869590405</v>
      </c>
      <c r="G216" s="7">
        <f t="shared" si="13"/>
        <v>0.41666666666665991</v>
      </c>
      <c r="H216" s="8">
        <f t="shared" si="11"/>
        <v>1.0509562869590368</v>
      </c>
    </row>
    <row r="217" spans="2:8" x14ac:dyDescent="0.5">
      <c r="B217" s="28">
        <v>45238</v>
      </c>
      <c r="C217" s="4">
        <v>84.77</v>
      </c>
      <c r="D217" s="7">
        <f t="shared" si="12"/>
        <v>104.14004914004913</v>
      </c>
      <c r="E217" s="8">
        <f t="shared" si="10"/>
        <v>1.9964532207908119</v>
      </c>
      <c r="G217" s="7">
        <f t="shared" si="13"/>
        <v>4.1400491400491273</v>
      </c>
      <c r="H217" s="8">
        <f t="shared" si="11"/>
        <v>1.996453220790809</v>
      </c>
    </row>
    <row r="218" spans="2:8" x14ac:dyDescent="0.5">
      <c r="B218" s="28">
        <v>45239</v>
      </c>
      <c r="C218" s="4">
        <v>84.25</v>
      </c>
      <c r="D218" s="7">
        <f t="shared" si="12"/>
        <v>103.98666995803505</v>
      </c>
      <c r="E218" s="8">
        <f t="shared" si="10"/>
        <v>1.8190379185233714</v>
      </c>
      <c r="G218" s="7">
        <f t="shared" si="13"/>
        <v>3.986669958035058</v>
      </c>
      <c r="H218" s="8">
        <f t="shared" si="11"/>
        <v>1.8190379185233696</v>
      </c>
    </row>
    <row r="219" spans="2:8" x14ac:dyDescent="0.5">
      <c r="B219" s="28">
        <v>45240</v>
      </c>
      <c r="C219" s="4">
        <v>84.96</v>
      </c>
      <c r="D219" s="7">
        <f t="shared" si="12"/>
        <v>105.73739887990044</v>
      </c>
      <c r="E219" s="8">
        <f t="shared" si="10"/>
        <v>2.0857358610297378</v>
      </c>
      <c r="G219" s="7">
        <f t="shared" si="13"/>
        <v>5.737398879900435</v>
      </c>
      <c r="H219" s="8">
        <f t="shared" si="11"/>
        <v>2.085735861029737</v>
      </c>
    </row>
    <row r="220" spans="2:8" x14ac:dyDescent="0.5">
      <c r="B220" s="28">
        <v>45243</v>
      </c>
      <c r="C220" s="4">
        <v>85.72</v>
      </c>
      <c r="D220" s="7">
        <f t="shared" si="12"/>
        <v>106.93612774451098</v>
      </c>
      <c r="E220" s="8">
        <f t="shared" si="10"/>
        <v>2.1438313080350606</v>
      </c>
      <c r="G220" s="7">
        <f t="shared" si="13"/>
        <v>6.9361277445109808</v>
      </c>
      <c r="H220" s="8">
        <f t="shared" si="11"/>
        <v>2.1438313080350557</v>
      </c>
    </row>
    <row r="221" spans="2:8" x14ac:dyDescent="0.5">
      <c r="B221" s="28">
        <v>45244</v>
      </c>
      <c r="C221" s="4">
        <v>87.68</v>
      </c>
      <c r="D221" s="7">
        <f t="shared" si="12"/>
        <v>113.22314049586777</v>
      </c>
      <c r="E221" s="8">
        <f t="shared" si="10"/>
        <v>3.2054919821302277</v>
      </c>
      <c r="G221" s="7">
        <f t="shared" si="13"/>
        <v>13.22314049586778</v>
      </c>
      <c r="H221" s="8">
        <f t="shared" si="11"/>
        <v>3.205491982130229</v>
      </c>
    </row>
    <row r="222" spans="2:8" x14ac:dyDescent="0.5">
      <c r="B222" s="28">
        <v>45245</v>
      </c>
      <c r="C222" s="4">
        <v>86.97</v>
      </c>
      <c r="D222" s="7">
        <f t="shared" si="12"/>
        <v>103.96891811117752</v>
      </c>
      <c r="E222" s="8">
        <f t="shared" si="10"/>
        <v>1.0218745554925177</v>
      </c>
      <c r="G222" s="7">
        <f t="shared" si="13"/>
        <v>3.9689181111775169</v>
      </c>
      <c r="H222" s="8">
        <f t="shared" si="11"/>
        <v>1.0218745554925155</v>
      </c>
    </row>
    <row r="223" spans="2:8" x14ac:dyDescent="0.5">
      <c r="B223" s="28">
        <v>45246</v>
      </c>
      <c r="C223" s="4">
        <v>86.4</v>
      </c>
      <c r="D223" s="7">
        <f t="shared" si="12"/>
        <v>102.71041369472182</v>
      </c>
      <c r="E223" s="8">
        <f t="shared" si="10"/>
        <v>0.74973861374787842</v>
      </c>
      <c r="G223" s="7">
        <f t="shared" si="13"/>
        <v>2.7104136947218271</v>
      </c>
      <c r="H223" s="8">
        <f t="shared" si="11"/>
        <v>0.74973861374787942</v>
      </c>
    </row>
    <row r="224" spans="2:8" x14ac:dyDescent="0.5">
      <c r="B224" s="28">
        <v>45247</v>
      </c>
      <c r="C224" s="4">
        <v>86.84</v>
      </c>
      <c r="D224" s="7">
        <f t="shared" si="12"/>
        <v>102.12866047277431</v>
      </c>
      <c r="E224" s="8">
        <f t="shared" si="10"/>
        <v>0.62542627106339643</v>
      </c>
      <c r="G224" s="7">
        <f t="shared" si="13"/>
        <v>2.1286604727743175</v>
      </c>
      <c r="H224" s="8">
        <f t="shared" si="11"/>
        <v>0.62542627106339843</v>
      </c>
    </row>
    <row r="225" spans="2:8" x14ac:dyDescent="0.5">
      <c r="B225" s="28">
        <v>45250</v>
      </c>
      <c r="C225" s="4">
        <v>88.32</v>
      </c>
      <c r="D225" s="7">
        <f t="shared" si="12"/>
        <v>106.21767889356583</v>
      </c>
      <c r="E225" s="8">
        <f t="shared" si="10"/>
        <v>1.2897389549869098</v>
      </c>
      <c r="G225" s="7">
        <f t="shared" si="13"/>
        <v>6.2176788935658287</v>
      </c>
      <c r="H225" s="8">
        <f t="shared" si="11"/>
        <v>1.2897389549869127</v>
      </c>
    </row>
    <row r="226" spans="2:8" x14ac:dyDescent="0.5">
      <c r="B226" s="28">
        <v>45251</v>
      </c>
      <c r="C226" s="4">
        <v>87.96</v>
      </c>
      <c r="D226" s="7">
        <f t="shared" si="12"/>
        <v>104.27978660343807</v>
      </c>
      <c r="E226" s="8">
        <f t="shared" si="10"/>
        <v>0.89548823805560951</v>
      </c>
      <c r="G226" s="7">
        <f t="shared" si="13"/>
        <v>4.2797866034380547</v>
      </c>
      <c r="H226" s="8">
        <f t="shared" si="11"/>
        <v>0.89548823805560829</v>
      </c>
    </row>
    <row r="227" spans="2:8" x14ac:dyDescent="0.5">
      <c r="B227" s="28">
        <v>45252</v>
      </c>
      <c r="C227" s="4">
        <v>90.2</v>
      </c>
      <c r="D227" s="7">
        <f t="shared" si="12"/>
        <v>106.40556800754985</v>
      </c>
      <c r="E227" s="8">
        <f t="shared" si="10"/>
        <v>1.207198132042796</v>
      </c>
      <c r="G227" s="7">
        <f t="shared" si="13"/>
        <v>6.4055680075498485</v>
      </c>
      <c r="H227" s="8">
        <f t="shared" si="11"/>
        <v>1.2071981320427985</v>
      </c>
    </row>
    <row r="228" spans="2:8" x14ac:dyDescent="0.5">
      <c r="B228" s="28">
        <v>45254</v>
      </c>
      <c r="C228" s="4">
        <v>91.14</v>
      </c>
      <c r="D228" s="7">
        <f t="shared" si="12"/>
        <v>108.17804154302671</v>
      </c>
      <c r="E228" s="8">
        <f t="shared" si="10"/>
        <v>1.4129367895910518</v>
      </c>
      <c r="G228" s="7">
        <f t="shared" si="13"/>
        <v>8.1780415430267066</v>
      </c>
      <c r="H228" s="8">
        <f t="shared" si="11"/>
        <v>1.4129367895910521</v>
      </c>
    </row>
    <row r="229" spans="2:8" x14ac:dyDescent="0.5">
      <c r="B229" s="28">
        <v>45257</v>
      </c>
      <c r="C229" s="4">
        <v>90.51</v>
      </c>
      <c r="D229" s="7">
        <f t="shared" si="12"/>
        <v>106.53248587570623</v>
      </c>
      <c r="E229" s="8">
        <f t="shared" si="10"/>
        <v>1.0553738505308101</v>
      </c>
      <c r="G229" s="7">
        <f t="shared" si="13"/>
        <v>6.5324858757062287</v>
      </c>
      <c r="H229" s="8">
        <f t="shared" si="11"/>
        <v>1.0553738505308097</v>
      </c>
    </row>
    <row r="230" spans="2:8" x14ac:dyDescent="0.5">
      <c r="B230" s="28">
        <v>45258</v>
      </c>
      <c r="C230" s="4">
        <v>90.63</v>
      </c>
      <c r="D230" s="7">
        <f t="shared" si="12"/>
        <v>105.72795146990201</v>
      </c>
      <c r="E230" s="8">
        <f t="shared" si="10"/>
        <v>0.86662956421185744</v>
      </c>
      <c r="G230" s="7">
        <f t="shared" si="13"/>
        <v>5.7279514699020027</v>
      </c>
      <c r="H230" s="8">
        <f t="shared" si="11"/>
        <v>0.86662956421185544</v>
      </c>
    </row>
    <row r="231" spans="2:8" x14ac:dyDescent="0.5">
      <c r="B231" s="28">
        <v>45259</v>
      </c>
      <c r="C231" s="4">
        <v>92.27</v>
      </c>
      <c r="D231" s="7">
        <f t="shared" si="12"/>
        <v>105.23494525547444</v>
      </c>
      <c r="E231" s="8">
        <f t="shared" si="10"/>
        <v>0.76097325146278638</v>
      </c>
      <c r="G231" s="7">
        <f t="shared" si="13"/>
        <v>5.2349452554744405</v>
      </c>
      <c r="H231" s="8">
        <f t="shared" si="11"/>
        <v>0.76097325146278383</v>
      </c>
    </row>
    <row r="232" spans="2:8" x14ac:dyDescent="0.5">
      <c r="B232" s="28">
        <v>45260</v>
      </c>
      <c r="C232" s="4">
        <v>92</v>
      </c>
      <c r="D232" s="7">
        <f t="shared" si="12"/>
        <v>105.78360354145107</v>
      </c>
      <c r="E232" s="8">
        <f t="shared" si="10"/>
        <v>0.80507395508314727</v>
      </c>
      <c r="G232" s="7">
        <f t="shared" si="13"/>
        <v>5.7836035414510771</v>
      </c>
      <c r="H232" s="8">
        <f t="shared" si="11"/>
        <v>0.80507395508314716</v>
      </c>
    </row>
    <row r="233" spans="2:8" x14ac:dyDescent="0.5">
      <c r="B233" s="28">
        <v>45261</v>
      </c>
      <c r="C233" s="4">
        <v>92.7</v>
      </c>
      <c r="D233" s="7">
        <f t="shared" si="12"/>
        <v>107.29166666666666</v>
      </c>
      <c r="E233" s="8">
        <f t="shared" si="10"/>
        <v>0.97773049741453288</v>
      </c>
      <c r="G233" s="7">
        <f t="shared" si="13"/>
        <v>7.2916666666666625</v>
      </c>
      <c r="H233" s="8">
        <f t="shared" si="11"/>
        <v>0.97773049741453488</v>
      </c>
    </row>
    <row r="234" spans="2:8" x14ac:dyDescent="0.5">
      <c r="B234" s="28">
        <v>45264</v>
      </c>
      <c r="C234" s="4">
        <v>89.86</v>
      </c>
      <c r="D234" s="7">
        <f t="shared" si="12"/>
        <v>103.47766006448641</v>
      </c>
      <c r="E234" s="8">
        <f t="shared" si="10"/>
        <v>0.32369439330336203</v>
      </c>
      <c r="G234" s="7">
        <f t="shared" si="13"/>
        <v>3.4776600644864071</v>
      </c>
      <c r="H234" s="8">
        <f t="shared" si="11"/>
        <v>0.32369439330336208</v>
      </c>
    </row>
    <row r="235" spans="2:8" x14ac:dyDescent="0.5">
      <c r="B235" s="28">
        <v>45265</v>
      </c>
      <c r="C235" s="4">
        <v>90.73</v>
      </c>
      <c r="D235" s="7">
        <f t="shared" si="12"/>
        <v>102.72871376811595</v>
      </c>
      <c r="E235" s="8">
        <f t="shared" ref="E235:E298" si="14">(D235-AVERAGE(D206:D234))/_xlfn.STDEV.S(D206:D234)</f>
        <v>0.15512963537789601</v>
      </c>
      <c r="G235" s="7">
        <f t="shared" si="13"/>
        <v>2.7287137681159543</v>
      </c>
      <c r="H235" s="8">
        <f t="shared" ref="H235:H298" si="15">(G235-AVERAGE(G206:G234))/_xlfn.STDEV.S(G206:G234)</f>
        <v>0.15512963537789465</v>
      </c>
    </row>
    <row r="236" spans="2:8" x14ac:dyDescent="0.5">
      <c r="B236" s="28">
        <v>45266</v>
      </c>
      <c r="C236" s="4">
        <v>90.57</v>
      </c>
      <c r="D236" s="7">
        <f t="shared" si="12"/>
        <v>102.96725784447477</v>
      </c>
      <c r="E236" s="8">
        <f t="shared" si="14"/>
        <v>0.14740547192564607</v>
      </c>
      <c r="G236" s="7">
        <f t="shared" si="13"/>
        <v>2.9672578444747608</v>
      </c>
      <c r="H236" s="8">
        <f t="shared" si="15"/>
        <v>0.14740547192564146</v>
      </c>
    </row>
    <row r="237" spans="2:8" x14ac:dyDescent="0.5">
      <c r="B237" s="28">
        <v>45267</v>
      </c>
      <c r="C237" s="4">
        <v>90.8</v>
      </c>
      <c r="D237" s="7">
        <f t="shared" si="12"/>
        <v>100.66518847006651</v>
      </c>
      <c r="E237" s="8">
        <f t="shared" si="14"/>
        <v>-0.32294796630069728</v>
      </c>
      <c r="G237" s="7">
        <f t="shared" si="13"/>
        <v>0.66518847006651249</v>
      </c>
      <c r="H237" s="8">
        <f t="shared" si="15"/>
        <v>-0.32294796630069827</v>
      </c>
    </row>
    <row r="238" spans="2:8" x14ac:dyDescent="0.5">
      <c r="B238" s="28">
        <v>45268</v>
      </c>
      <c r="C238" s="4">
        <v>92.09</v>
      </c>
      <c r="D238" s="7">
        <f t="shared" si="12"/>
        <v>101.0423524248409</v>
      </c>
      <c r="E238" s="8">
        <f t="shared" si="14"/>
        <v>-0.32861389003298846</v>
      </c>
      <c r="G238" s="7">
        <f t="shared" si="13"/>
        <v>1.0423524248409073</v>
      </c>
      <c r="H238" s="8">
        <f t="shared" si="15"/>
        <v>-0.3286138900329903</v>
      </c>
    </row>
    <row r="239" spans="2:8" x14ac:dyDescent="0.5">
      <c r="B239" s="28">
        <v>45271</v>
      </c>
      <c r="C239" s="4">
        <v>91.94</v>
      </c>
      <c r="D239" s="7">
        <f t="shared" si="12"/>
        <v>101.57993591868301</v>
      </c>
      <c r="E239" s="8">
        <f t="shared" si="14"/>
        <v>-0.31267289533622333</v>
      </c>
      <c r="G239" s="7">
        <f t="shared" si="13"/>
        <v>1.5799359186830102</v>
      </c>
      <c r="H239" s="8">
        <f t="shared" si="15"/>
        <v>-0.3126728953362275</v>
      </c>
    </row>
    <row r="240" spans="2:8" x14ac:dyDescent="0.5">
      <c r="B240" s="28">
        <v>45272</v>
      </c>
      <c r="C240" s="4">
        <v>93.23</v>
      </c>
      <c r="D240" s="7">
        <f t="shared" si="12"/>
        <v>102.86880723822135</v>
      </c>
      <c r="E240" s="8">
        <f t="shared" si="14"/>
        <v>-0.1296848018343506</v>
      </c>
      <c r="G240" s="7">
        <f t="shared" si="13"/>
        <v>2.8688072382213492</v>
      </c>
      <c r="H240" s="8">
        <f t="shared" si="15"/>
        <v>-0.12968480183435269</v>
      </c>
    </row>
    <row r="241" spans="2:8" x14ac:dyDescent="0.5">
      <c r="B241" s="28">
        <v>45273</v>
      </c>
      <c r="C241" s="4">
        <v>92.26</v>
      </c>
      <c r="D241" s="7">
        <f t="shared" si="12"/>
        <v>99.989162241248508</v>
      </c>
      <c r="E241" s="8">
        <f t="shared" si="14"/>
        <v>-1.2378751350295545</v>
      </c>
      <c r="G241" s="7">
        <f t="shared" si="13"/>
        <v>-1.0837758751480336E-2</v>
      </c>
      <c r="H241" s="8">
        <f t="shared" si="15"/>
        <v>-1.2378751350295534</v>
      </c>
    </row>
    <row r="242" spans="2:8" x14ac:dyDescent="0.5">
      <c r="B242" s="28">
        <v>45274</v>
      </c>
      <c r="C242" s="4">
        <v>93.13</v>
      </c>
      <c r="D242" s="7">
        <f t="shared" si="12"/>
        <v>101.22826086956522</v>
      </c>
      <c r="E242" s="8">
        <f t="shared" si="14"/>
        <v>-0.98539772332912567</v>
      </c>
      <c r="G242" s="7">
        <f t="shared" si="13"/>
        <v>1.2282608695652124</v>
      </c>
      <c r="H242" s="8">
        <f t="shared" si="15"/>
        <v>-0.98539772332913111</v>
      </c>
    </row>
    <row r="243" spans="2:8" x14ac:dyDescent="0.5">
      <c r="B243" s="28">
        <v>45275</v>
      </c>
      <c r="C243" s="4">
        <v>94.48</v>
      </c>
      <c r="D243" s="7">
        <f t="shared" si="12"/>
        <v>101.92017259978425</v>
      </c>
      <c r="E243" s="8">
        <f t="shared" si="14"/>
        <v>-0.75488989871653978</v>
      </c>
      <c r="G243" s="7">
        <f t="shared" si="13"/>
        <v>1.9201725997842514</v>
      </c>
      <c r="H243" s="8">
        <f t="shared" si="15"/>
        <v>-0.75488989871654366</v>
      </c>
    </row>
    <row r="244" spans="2:8" x14ac:dyDescent="0.5">
      <c r="B244" s="28">
        <v>45278</v>
      </c>
      <c r="C244" s="4">
        <v>94.08</v>
      </c>
      <c r="D244" s="7">
        <f t="shared" si="12"/>
        <v>104.6961940796795</v>
      </c>
      <c r="E244" s="8">
        <f t="shared" si="14"/>
        <v>0.2175290259770781</v>
      </c>
      <c r="G244" s="7">
        <f t="shared" si="13"/>
        <v>4.6961940796794996</v>
      </c>
      <c r="H244" s="8">
        <f t="shared" si="15"/>
        <v>0.21752902597707327</v>
      </c>
    </row>
    <row r="245" spans="2:8" x14ac:dyDescent="0.5">
      <c r="B245" s="28">
        <v>45279</v>
      </c>
      <c r="C245" s="4">
        <v>94.76</v>
      </c>
      <c r="D245" s="7">
        <f t="shared" si="12"/>
        <v>104.44175024798854</v>
      </c>
      <c r="E245" s="8">
        <f t="shared" si="14"/>
        <v>8.2042874795542314E-2</v>
      </c>
      <c r="G245" s="7">
        <f t="shared" si="13"/>
        <v>4.4417502479885389</v>
      </c>
      <c r="H245" s="8">
        <f t="shared" si="15"/>
        <v>8.2042874795538456E-2</v>
      </c>
    </row>
    <row r="246" spans="2:8" x14ac:dyDescent="0.5">
      <c r="B246" s="28">
        <v>45280</v>
      </c>
      <c r="C246" s="4">
        <v>91.67</v>
      </c>
      <c r="D246" s="7">
        <f t="shared" si="12"/>
        <v>101.21453019763719</v>
      </c>
      <c r="E246" s="8">
        <f t="shared" si="14"/>
        <v>-1.1433297395604241</v>
      </c>
      <c r="G246" s="7">
        <f t="shared" si="13"/>
        <v>1.2145301976371961</v>
      </c>
      <c r="H246" s="8">
        <f t="shared" si="15"/>
        <v>-1.1433297395604194</v>
      </c>
    </row>
    <row r="247" spans="2:8" x14ac:dyDescent="0.5">
      <c r="B247" s="28">
        <v>45281</v>
      </c>
      <c r="C247" s="4">
        <v>91.8</v>
      </c>
      <c r="D247" s="7">
        <f t="shared" si="12"/>
        <v>101.10132158590309</v>
      </c>
      <c r="E247" s="8">
        <f t="shared" si="14"/>
        <v>-1.1228010010408418</v>
      </c>
      <c r="G247" s="7">
        <f t="shared" si="13"/>
        <v>1.1013215859030838</v>
      </c>
      <c r="H247" s="8">
        <f t="shared" si="15"/>
        <v>-1.1228010010408476</v>
      </c>
    </row>
    <row r="248" spans="2:8" x14ac:dyDescent="0.5">
      <c r="B248" s="28">
        <v>45282</v>
      </c>
      <c r="C248" s="4">
        <v>91.58</v>
      </c>
      <c r="D248" s="7">
        <f t="shared" si="12"/>
        <v>99.446193940710174</v>
      </c>
      <c r="E248" s="8">
        <f t="shared" si="14"/>
        <v>-1.6427820918420555</v>
      </c>
      <c r="G248" s="7">
        <f t="shared" si="13"/>
        <v>-0.55380605928983073</v>
      </c>
      <c r="H248" s="8">
        <f t="shared" si="15"/>
        <v>-1.6427820918420575</v>
      </c>
    </row>
    <row r="249" spans="2:8" x14ac:dyDescent="0.5">
      <c r="B249" s="28">
        <v>45286</v>
      </c>
      <c r="C249" s="4">
        <v>92.59</v>
      </c>
      <c r="D249" s="7">
        <f t="shared" si="12"/>
        <v>100.70698281487927</v>
      </c>
      <c r="E249" s="8">
        <f t="shared" si="14"/>
        <v>-1.0841942042172767</v>
      </c>
      <c r="G249" s="7">
        <f t="shared" si="13"/>
        <v>0.70698281487927528</v>
      </c>
      <c r="H249" s="8">
        <f t="shared" si="15"/>
        <v>-1.0841942042172805</v>
      </c>
    </row>
    <row r="250" spans="2:8" x14ac:dyDescent="0.5">
      <c r="B250" s="28">
        <v>45287</v>
      </c>
      <c r="C250" s="4">
        <v>93.16</v>
      </c>
      <c r="D250" s="7">
        <f t="shared" si="12"/>
        <v>99.924916872251416</v>
      </c>
      <c r="E250" s="8">
        <f t="shared" si="14"/>
        <v>-1.2749325891064329</v>
      </c>
      <c r="G250" s="7">
        <f t="shared" si="13"/>
        <v>-7.5083127748586706E-2</v>
      </c>
      <c r="H250" s="8">
        <f t="shared" si="15"/>
        <v>-1.2749325891064398</v>
      </c>
    </row>
    <row r="251" spans="2:8" x14ac:dyDescent="0.5">
      <c r="B251" s="28">
        <v>45288</v>
      </c>
      <c r="C251" s="4">
        <v>94.27</v>
      </c>
      <c r="D251" s="7">
        <f t="shared" si="12"/>
        <v>102.17862562323867</v>
      </c>
      <c r="E251" s="8">
        <f t="shared" si="14"/>
        <v>-0.44373857276330519</v>
      </c>
      <c r="G251" s="7">
        <f t="shared" si="13"/>
        <v>2.1786256232386636</v>
      </c>
      <c r="H251" s="8">
        <f t="shared" si="15"/>
        <v>-0.44373857276331991</v>
      </c>
    </row>
    <row r="252" spans="2:8" x14ac:dyDescent="0.5">
      <c r="B252" s="28">
        <v>45289</v>
      </c>
      <c r="C252" s="4">
        <v>93.19</v>
      </c>
      <c r="D252" s="7">
        <f t="shared" si="12"/>
        <v>100.06442607108343</v>
      </c>
      <c r="E252" s="8">
        <f t="shared" si="14"/>
        <v>-1.2860173576179732</v>
      </c>
      <c r="G252" s="7">
        <f t="shared" si="13"/>
        <v>6.4426071083434205E-2</v>
      </c>
      <c r="H252" s="8">
        <f t="shared" si="15"/>
        <v>-1.2860173576179825</v>
      </c>
    </row>
    <row r="253" spans="2:8" x14ac:dyDescent="0.5">
      <c r="B253" s="28">
        <v>45293</v>
      </c>
      <c r="C253" s="4">
        <v>91.33</v>
      </c>
      <c r="D253" s="7">
        <f t="shared" si="12"/>
        <v>96.665961049957659</v>
      </c>
      <c r="E253" s="8">
        <f t="shared" si="14"/>
        <v>-2.5730869978717332</v>
      </c>
      <c r="G253" s="7">
        <f t="shared" si="13"/>
        <v>-3.3340389500423431</v>
      </c>
      <c r="H253" s="8">
        <f t="shared" si="15"/>
        <v>-2.5730869978717368</v>
      </c>
    </row>
    <row r="254" spans="2:8" x14ac:dyDescent="0.5">
      <c r="B254" s="28">
        <v>45294</v>
      </c>
      <c r="C254" s="4">
        <v>92.17</v>
      </c>
      <c r="D254" s="7">
        <f t="shared" si="12"/>
        <v>97.969812925170075</v>
      </c>
      <c r="E254" s="8">
        <f t="shared" si="14"/>
        <v>-1.7858619871639423</v>
      </c>
      <c r="G254" s="7">
        <f t="shared" si="13"/>
        <v>-2.0301870748299282</v>
      </c>
      <c r="H254" s="8">
        <f t="shared" si="15"/>
        <v>-1.7858619871639532</v>
      </c>
    </row>
    <row r="255" spans="2:8" x14ac:dyDescent="0.5">
      <c r="B255" s="28">
        <v>45295</v>
      </c>
      <c r="C255" s="4">
        <v>94.8</v>
      </c>
      <c r="D255" s="7">
        <f t="shared" si="12"/>
        <v>100.04221190375685</v>
      </c>
      <c r="E255" s="8">
        <f t="shared" si="14"/>
        <v>-0.91139952686117143</v>
      </c>
      <c r="G255" s="7">
        <f t="shared" si="13"/>
        <v>4.2211903756851035E-2</v>
      </c>
      <c r="H255" s="8">
        <f t="shared" si="15"/>
        <v>-0.91139952686117798</v>
      </c>
    </row>
    <row r="256" spans="2:8" x14ac:dyDescent="0.5">
      <c r="B256" s="28">
        <v>45296</v>
      </c>
      <c r="C256" s="4">
        <v>94.93</v>
      </c>
      <c r="D256" s="7">
        <f t="shared" si="12"/>
        <v>103.55623431875205</v>
      </c>
      <c r="E256" s="8">
        <f t="shared" si="14"/>
        <v>0.37417260819668335</v>
      </c>
      <c r="G256" s="7">
        <f t="shared" si="13"/>
        <v>3.5562343187520509</v>
      </c>
      <c r="H256" s="8">
        <f t="shared" si="15"/>
        <v>0.37417260819667864</v>
      </c>
    </row>
    <row r="257" spans="2:8" x14ac:dyDescent="0.5">
      <c r="B257" s="28">
        <v>45299</v>
      </c>
      <c r="C257" s="4">
        <v>96.29</v>
      </c>
      <c r="D257" s="7">
        <f t="shared" si="12"/>
        <v>104.89106753812636</v>
      </c>
      <c r="E257" s="8">
        <f t="shared" si="14"/>
        <v>0.90393595969388552</v>
      </c>
      <c r="G257" s="7">
        <f t="shared" si="13"/>
        <v>4.8910675381263715</v>
      </c>
      <c r="H257" s="8">
        <f t="shared" si="15"/>
        <v>0.90393595969388707</v>
      </c>
    </row>
    <row r="258" spans="2:8" x14ac:dyDescent="0.5">
      <c r="B258" s="28">
        <v>45300</v>
      </c>
      <c r="C258" s="4">
        <v>95.66</v>
      </c>
      <c r="D258" s="7">
        <f t="shared" si="12"/>
        <v>104.45512120550339</v>
      </c>
      <c r="E258" s="8">
        <f t="shared" si="14"/>
        <v>0.84360205405541044</v>
      </c>
      <c r="G258" s="7">
        <f t="shared" si="13"/>
        <v>4.4551212055033833</v>
      </c>
      <c r="H258" s="8">
        <f t="shared" si="15"/>
        <v>0.84360205405540734</v>
      </c>
    </row>
    <row r="259" spans="2:8" x14ac:dyDescent="0.5">
      <c r="B259" s="28">
        <v>45301</v>
      </c>
      <c r="C259" s="4">
        <v>96.72</v>
      </c>
      <c r="D259" s="7">
        <f t="shared" si="12"/>
        <v>104.46052489469704</v>
      </c>
      <c r="E259" s="8">
        <f t="shared" si="14"/>
        <v>0.90676753875528848</v>
      </c>
      <c r="G259" s="7">
        <f t="shared" si="13"/>
        <v>4.4605248946970466</v>
      </c>
      <c r="H259" s="8">
        <f t="shared" si="15"/>
        <v>0.90676753875528449</v>
      </c>
    </row>
    <row r="260" spans="2:8" x14ac:dyDescent="0.5">
      <c r="B260" s="28">
        <v>45302</v>
      </c>
      <c r="C260" s="4">
        <v>95.34</v>
      </c>
      <c r="D260" s="7">
        <f t="shared" si="12"/>
        <v>102.34006011163589</v>
      </c>
      <c r="E260" s="8">
        <f t="shared" si="14"/>
        <v>7.4539640039059413E-2</v>
      </c>
      <c r="G260" s="7">
        <f t="shared" si="13"/>
        <v>2.3400601116359026</v>
      </c>
      <c r="H260" s="8">
        <f t="shared" si="15"/>
        <v>7.4539640039055943E-2</v>
      </c>
    </row>
    <row r="261" spans="2:8" x14ac:dyDescent="0.5">
      <c r="B261" s="28">
        <v>45303</v>
      </c>
      <c r="C261" s="4">
        <v>95.41</v>
      </c>
      <c r="D261" s="7">
        <f t="shared" si="12"/>
        <v>101.20929245783388</v>
      </c>
      <c r="E261" s="8">
        <f t="shared" si="14"/>
        <v>-0.35913690675462234</v>
      </c>
      <c r="G261" s="7">
        <f t="shared" si="13"/>
        <v>1.2092924578338822</v>
      </c>
      <c r="H261" s="8">
        <f t="shared" si="15"/>
        <v>-0.35913690675462462</v>
      </c>
    </row>
    <row r="262" spans="2:8" x14ac:dyDescent="0.5">
      <c r="B262" s="28">
        <v>45307</v>
      </c>
      <c r="C262" s="4">
        <v>95.46</v>
      </c>
      <c r="D262" s="7">
        <f t="shared" si="12"/>
        <v>102.43588367850629</v>
      </c>
      <c r="E262" s="8">
        <f t="shared" si="14"/>
        <v>0.23699810028868834</v>
      </c>
      <c r="G262" s="7">
        <f t="shared" si="13"/>
        <v>2.435883678506273</v>
      </c>
      <c r="H262" s="8">
        <f t="shared" si="15"/>
        <v>0.23699810028868634</v>
      </c>
    </row>
    <row r="263" spans="2:8" x14ac:dyDescent="0.5">
      <c r="B263" s="28">
        <v>45308</v>
      </c>
      <c r="C263" s="4">
        <v>96.06</v>
      </c>
      <c r="D263" s="7">
        <f t="shared" si="12"/>
        <v>105.17902113215811</v>
      </c>
      <c r="E263" s="8">
        <f t="shared" si="14"/>
        <v>1.7142687799039162</v>
      </c>
      <c r="G263" s="7">
        <f t="shared" si="13"/>
        <v>5.1790211321581126</v>
      </c>
      <c r="H263" s="8">
        <f t="shared" si="15"/>
        <v>1.7142687799039125</v>
      </c>
    </row>
    <row r="264" spans="2:8" x14ac:dyDescent="0.5">
      <c r="B264" s="28">
        <v>45309</v>
      </c>
      <c r="C264" s="4">
        <v>96.58</v>
      </c>
      <c r="D264" s="7">
        <f t="shared" si="12"/>
        <v>104.78463708364977</v>
      </c>
      <c r="E264" s="8">
        <f t="shared" si="14"/>
        <v>1.4345388514548132</v>
      </c>
      <c r="G264" s="7">
        <f t="shared" si="13"/>
        <v>4.7846370836497742</v>
      </c>
      <c r="H264" s="8">
        <f t="shared" si="15"/>
        <v>1.4345388514548145</v>
      </c>
    </row>
    <row r="265" spans="2:8" x14ac:dyDescent="0.5">
      <c r="B265" s="28">
        <v>45310</v>
      </c>
      <c r="C265" s="4">
        <v>98.94</v>
      </c>
      <c r="D265" s="7">
        <f t="shared" si="12"/>
        <v>104.36708860759494</v>
      </c>
      <c r="E265" s="8">
        <f t="shared" si="14"/>
        <v>1.1631323833680338</v>
      </c>
      <c r="G265" s="7">
        <f t="shared" si="13"/>
        <v>4.3670886075949378</v>
      </c>
      <c r="H265" s="8">
        <f t="shared" si="15"/>
        <v>1.16313238336803</v>
      </c>
    </row>
    <row r="266" spans="2:8" x14ac:dyDescent="0.5">
      <c r="B266" s="28">
        <v>45313</v>
      </c>
      <c r="C266" s="4">
        <v>97.45</v>
      </c>
      <c r="D266" s="7">
        <f t="shared" si="12"/>
        <v>102.65458759085641</v>
      </c>
      <c r="E266" s="8">
        <f t="shared" si="14"/>
        <v>0.33883399592613728</v>
      </c>
      <c r="G266" s="7">
        <f t="shared" si="13"/>
        <v>2.654587590856416</v>
      </c>
      <c r="H266" s="8">
        <f t="shared" si="15"/>
        <v>0.33883399592613428</v>
      </c>
    </row>
    <row r="267" spans="2:8" x14ac:dyDescent="0.5">
      <c r="B267" s="28">
        <v>45314</v>
      </c>
      <c r="C267" s="4">
        <v>95.31</v>
      </c>
      <c r="D267" s="7">
        <f t="shared" si="12"/>
        <v>98.982241146536495</v>
      </c>
      <c r="E267" s="8">
        <f t="shared" si="14"/>
        <v>-1.3721513466664665</v>
      </c>
      <c r="G267" s="7">
        <f t="shared" si="13"/>
        <v>-1.0177588534634998</v>
      </c>
      <c r="H267" s="8">
        <f t="shared" si="15"/>
        <v>-1.3721513466664703</v>
      </c>
    </row>
    <row r="268" spans="2:8" x14ac:dyDescent="0.5">
      <c r="B268" s="28">
        <v>45315</v>
      </c>
      <c r="C268" s="4">
        <v>98.08</v>
      </c>
      <c r="D268" s="7">
        <f t="shared" si="12"/>
        <v>102.52979301693499</v>
      </c>
      <c r="E268" s="8">
        <f t="shared" si="14"/>
        <v>0.276156684329188</v>
      </c>
      <c r="G268" s="7">
        <f t="shared" si="13"/>
        <v>2.5297930169349798</v>
      </c>
      <c r="H268" s="8">
        <f t="shared" si="15"/>
        <v>0.27615668432918183</v>
      </c>
    </row>
    <row r="269" spans="2:8" x14ac:dyDescent="0.5">
      <c r="B269" s="28">
        <v>45316</v>
      </c>
      <c r="C269" s="4">
        <v>99.98</v>
      </c>
      <c r="D269" s="7">
        <f t="shared" si="12"/>
        <v>103.37055417700579</v>
      </c>
      <c r="E269" s="8">
        <f t="shared" si="14"/>
        <v>0.63492336999193444</v>
      </c>
      <c r="G269" s="7">
        <f t="shared" si="13"/>
        <v>3.3705541770057952</v>
      </c>
      <c r="H269" s="8">
        <f t="shared" si="15"/>
        <v>0.6349233699919381</v>
      </c>
    </row>
    <row r="270" spans="2:8" x14ac:dyDescent="0.5">
      <c r="B270" s="28">
        <v>45317</v>
      </c>
      <c r="C270" s="4">
        <v>100.31</v>
      </c>
      <c r="D270" s="7">
        <f t="shared" ref="D270:D333" si="16">100*C270/C260</f>
        <v>105.21292217327459</v>
      </c>
      <c r="E270" s="8">
        <f t="shared" si="14"/>
        <v>1.439875906764013</v>
      </c>
      <c r="G270" s="7">
        <f t="shared" ref="G270:G333" si="17">((C270-C260)/C260)*100</f>
        <v>5.2129221732745954</v>
      </c>
      <c r="H270" s="8">
        <f t="shared" si="15"/>
        <v>1.4398759067640186</v>
      </c>
    </row>
    <row r="271" spans="2:8" x14ac:dyDescent="0.5">
      <c r="B271" s="28">
        <v>45320</v>
      </c>
      <c r="C271" s="4">
        <v>101.21</v>
      </c>
      <c r="D271" s="7">
        <f t="shared" si="16"/>
        <v>106.0790273556231</v>
      </c>
      <c r="E271" s="8">
        <f t="shared" si="14"/>
        <v>1.7092775064628993</v>
      </c>
      <c r="G271" s="7">
        <f t="shared" si="17"/>
        <v>6.079027355623098</v>
      </c>
      <c r="H271" s="8">
        <f t="shared" si="15"/>
        <v>1.7092775064628962</v>
      </c>
    </row>
    <row r="272" spans="2:8" x14ac:dyDescent="0.5">
      <c r="B272" s="28">
        <v>45321</v>
      </c>
      <c r="C272" s="4">
        <v>101.6</v>
      </c>
      <c r="D272" s="7">
        <f t="shared" si="16"/>
        <v>106.4320134087576</v>
      </c>
      <c r="E272" s="8">
        <f t="shared" si="14"/>
        <v>1.7117602655972268</v>
      </c>
      <c r="G272" s="7">
        <f t="shared" si="17"/>
        <v>6.4320134087575962</v>
      </c>
      <c r="H272" s="8">
        <f t="shared" si="15"/>
        <v>1.7117602655972251</v>
      </c>
    </row>
    <row r="273" spans="2:8" x14ac:dyDescent="0.5">
      <c r="B273" s="28">
        <v>45322</v>
      </c>
      <c r="C273" s="4">
        <v>100.4</v>
      </c>
      <c r="D273" s="7">
        <f t="shared" si="16"/>
        <v>104.51800957734748</v>
      </c>
      <c r="E273" s="8">
        <f t="shared" si="14"/>
        <v>0.81361498157152712</v>
      </c>
      <c r="G273" s="7">
        <f t="shared" si="17"/>
        <v>4.5180095773474944</v>
      </c>
      <c r="H273" s="8">
        <f t="shared" si="15"/>
        <v>0.81361498157153678</v>
      </c>
    </row>
    <row r="274" spans="2:8" x14ac:dyDescent="0.5">
      <c r="B274" s="28">
        <v>45323</v>
      </c>
      <c r="C274" s="4">
        <v>100.55</v>
      </c>
      <c r="D274" s="7">
        <f t="shared" si="16"/>
        <v>104.11058190101471</v>
      </c>
      <c r="E274" s="8">
        <f t="shared" si="14"/>
        <v>0.65623655406388148</v>
      </c>
      <c r="G274" s="7">
        <f t="shared" si="17"/>
        <v>4.1105819010147018</v>
      </c>
      <c r="H274" s="8">
        <f t="shared" si="15"/>
        <v>0.65623655406388726</v>
      </c>
    </row>
    <row r="275" spans="2:8" x14ac:dyDescent="0.5">
      <c r="B275" s="28">
        <v>45324</v>
      </c>
      <c r="C275" s="4">
        <v>103.13</v>
      </c>
      <c r="D275" s="7">
        <f t="shared" si="16"/>
        <v>104.23488983222155</v>
      </c>
      <c r="E275" s="8">
        <f t="shared" si="14"/>
        <v>0.7124821750686261</v>
      </c>
      <c r="G275" s="7">
        <f t="shared" si="17"/>
        <v>4.2348898322215467</v>
      </c>
      <c r="H275" s="8">
        <f t="shared" si="15"/>
        <v>0.71248217506862632</v>
      </c>
    </row>
    <row r="276" spans="2:8" x14ac:dyDescent="0.5">
      <c r="B276" s="28">
        <v>45327</v>
      </c>
      <c r="C276" s="4">
        <v>103</v>
      </c>
      <c r="D276" s="7">
        <f t="shared" si="16"/>
        <v>105.69522832221652</v>
      </c>
      <c r="E276" s="8">
        <f t="shared" si="14"/>
        <v>1.2472483875883151</v>
      </c>
      <c r="G276" s="7">
        <f t="shared" si="17"/>
        <v>5.6952283222165185</v>
      </c>
      <c r="H276" s="8">
        <f t="shared" si="15"/>
        <v>1.2472483875883185</v>
      </c>
    </row>
    <row r="277" spans="2:8" x14ac:dyDescent="0.5">
      <c r="B277" s="28">
        <v>45328</v>
      </c>
      <c r="C277" s="4">
        <v>104.47</v>
      </c>
      <c r="D277" s="7">
        <f t="shared" si="16"/>
        <v>109.61074388836428</v>
      </c>
      <c r="E277" s="8">
        <f t="shared" si="14"/>
        <v>2.6836014535520527</v>
      </c>
      <c r="G277" s="7">
        <f t="shared" si="17"/>
        <v>9.6107438883642811</v>
      </c>
      <c r="H277" s="8">
        <f t="shared" si="15"/>
        <v>2.6836014535520607</v>
      </c>
    </row>
    <row r="278" spans="2:8" x14ac:dyDescent="0.5">
      <c r="B278" s="28">
        <v>45329</v>
      </c>
      <c r="C278" s="4">
        <v>105.9</v>
      </c>
      <c r="D278" s="7">
        <f t="shared" si="16"/>
        <v>107.97308319738988</v>
      </c>
      <c r="E278" s="8">
        <f t="shared" si="14"/>
        <v>1.7585703325500095</v>
      </c>
      <c r="G278" s="7">
        <f t="shared" si="17"/>
        <v>7.9730831973898937</v>
      </c>
      <c r="H278" s="8">
        <f t="shared" si="15"/>
        <v>1.7585703325500193</v>
      </c>
    </row>
    <row r="279" spans="2:8" x14ac:dyDescent="0.5">
      <c r="B279" s="28">
        <v>45330</v>
      </c>
      <c r="C279" s="4">
        <v>107.41</v>
      </c>
      <c r="D279" s="7">
        <f t="shared" si="16"/>
        <v>107.43148629725945</v>
      </c>
      <c r="E279" s="8">
        <f t="shared" si="14"/>
        <v>1.4215527340441378</v>
      </c>
      <c r="G279" s="7">
        <f t="shared" si="17"/>
        <v>7.4314862972594442</v>
      </c>
      <c r="H279" s="8">
        <f t="shared" si="15"/>
        <v>1.421552734044135</v>
      </c>
    </row>
    <row r="280" spans="2:8" x14ac:dyDescent="0.5">
      <c r="B280" s="28">
        <v>45331</v>
      </c>
      <c r="C280" s="4">
        <v>109.93</v>
      </c>
      <c r="D280" s="7">
        <f t="shared" si="16"/>
        <v>109.59027016249625</v>
      </c>
      <c r="E280" s="8">
        <f t="shared" si="14"/>
        <v>2.0607717628209152</v>
      </c>
      <c r="G280" s="7">
        <f t="shared" si="17"/>
        <v>9.5902701624962656</v>
      </c>
      <c r="H280" s="8">
        <f t="shared" si="15"/>
        <v>2.0607717628209166</v>
      </c>
    </row>
    <row r="281" spans="2:8" x14ac:dyDescent="0.5">
      <c r="B281" s="28">
        <v>45334</v>
      </c>
      <c r="C281" s="4">
        <v>108.88</v>
      </c>
      <c r="D281" s="7">
        <f t="shared" si="16"/>
        <v>107.57830253927479</v>
      </c>
      <c r="E281" s="8">
        <f t="shared" si="14"/>
        <v>1.205791306392235</v>
      </c>
      <c r="G281" s="7">
        <f t="shared" si="17"/>
        <v>7.5783025392747767</v>
      </c>
      <c r="H281" s="8">
        <f t="shared" si="15"/>
        <v>1.205791306392239</v>
      </c>
    </row>
    <row r="282" spans="2:8" x14ac:dyDescent="0.5">
      <c r="B282" s="28">
        <v>45335</v>
      </c>
      <c r="C282" s="4">
        <v>109.87</v>
      </c>
      <c r="D282" s="7">
        <f t="shared" si="16"/>
        <v>108.13976377952757</v>
      </c>
      <c r="E282" s="8">
        <f t="shared" si="14"/>
        <v>1.3075862422179936</v>
      </c>
      <c r="G282" s="7">
        <f t="shared" si="17"/>
        <v>8.1397637795275699</v>
      </c>
      <c r="H282" s="8">
        <f t="shared" si="15"/>
        <v>1.3075862422180022</v>
      </c>
    </row>
    <row r="283" spans="2:8" x14ac:dyDescent="0.5">
      <c r="B283" s="28">
        <v>45336</v>
      </c>
      <c r="C283" s="4">
        <v>112.57</v>
      </c>
      <c r="D283" s="7">
        <f t="shared" si="16"/>
        <v>112.1215139442231</v>
      </c>
      <c r="E283" s="8">
        <f t="shared" si="14"/>
        <v>2.6867874172829898</v>
      </c>
      <c r="G283" s="7">
        <f t="shared" si="17"/>
        <v>12.121513944223095</v>
      </c>
      <c r="H283" s="8">
        <f t="shared" si="15"/>
        <v>2.6867874172829946</v>
      </c>
    </row>
    <row r="284" spans="2:8" x14ac:dyDescent="0.5">
      <c r="B284" s="28">
        <v>45337</v>
      </c>
      <c r="C284" s="4">
        <v>114.05</v>
      </c>
      <c r="D284" s="7">
        <f t="shared" si="16"/>
        <v>113.42615614122327</v>
      </c>
      <c r="E284" s="8">
        <f t="shared" si="14"/>
        <v>2.915316228674532</v>
      </c>
      <c r="G284" s="7">
        <f t="shared" si="17"/>
        <v>13.426156141223272</v>
      </c>
      <c r="H284" s="8">
        <f t="shared" si="15"/>
        <v>2.915316228674532</v>
      </c>
    </row>
    <row r="285" spans="2:8" x14ac:dyDescent="0.5">
      <c r="B285" s="28">
        <v>45338</v>
      </c>
      <c r="C285" s="4">
        <v>112.71</v>
      </c>
      <c r="D285" s="7">
        <f t="shared" si="16"/>
        <v>109.2892465819839</v>
      </c>
      <c r="E285" s="8">
        <f t="shared" si="14"/>
        <v>1.228014568880176</v>
      </c>
      <c r="G285" s="7">
        <f t="shared" si="17"/>
        <v>9.2892465819839032</v>
      </c>
      <c r="H285" s="8">
        <f t="shared" si="15"/>
        <v>1.2280145688801729</v>
      </c>
    </row>
    <row r="286" spans="2:8" x14ac:dyDescent="0.5">
      <c r="B286" s="28">
        <v>45342</v>
      </c>
      <c r="C286" s="4">
        <v>109.6</v>
      </c>
      <c r="D286" s="7">
        <f t="shared" si="16"/>
        <v>106.40776699029126</v>
      </c>
      <c r="E286" s="8">
        <f t="shared" si="14"/>
        <v>0.24459407035356465</v>
      </c>
      <c r="G286" s="7">
        <f t="shared" si="17"/>
        <v>6.4077669902912566</v>
      </c>
      <c r="H286" s="8">
        <f t="shared" si="15"/>
        <v>0.24459407035356118</v>
      </c>
    </row>
    <row r="287" spans="2:8" x14ac:dyDescent="0.5">
      <c r="B287" s="28">
        <v>45343</v>
      </c>
      <c r="C287" s="4">
        <v>109.28</v>
      </c>
      <c r="D287" s="7">
        <f t="shared" si="16"/>
        <v>104.6041925911745</v>
      </c>
      <c r="E287" s="8">
        <f t="shared" si="14"/>
        <v>-0.33476089750496246</v>
      </c>
      <c r="G287" s="7">
        <f t="shared" si="17"/>
        <v>4.6041925911745025</v>
      </c>
      <c r="H287" s="8">
        <f t="shared" si="15"/>
        <v>-0.33476089750496302</v>
      </c>
    </row>
    <row r="288" spans="2:8" x14ac:dyDescent="0.5">
      <c r="B288" s="28">
        <v>45344</v>
      </c>
      <c r="C288" s="4">
        <v>111.51</v>
      </c>
      <c r="D288" s="7">
        <f t="shared" si="16"/>
        <v>105.29745042492917</v>
      </c>
      <c r="E288" s="8">
        <f t="shared" si="14"/>
        <v>-0.12001993634180004</v>
      </c>
      <c r="G288" s="7">
        <f t="shared" si="17"/>
        <v>5.2974504249291776</v>
      </c>
      <c r="H288" s="8">
        <f t="shared" si="15"/>
        <v>-0.12001993634179448</v>
      </c>
    </row>
    <row r="289" spans="2:8" x14ac:dyDescent="0.5">
      <c r="B289" s="28">
        <v>45345</v>
      </c>
      <c r="C289" s="4">
        <v>111.61</v>
      </c>
      <c r="D289" s="7">
        <f t="shared" si="16"/>
        <v>103.9102504422307</v>
      </c>
      <c r="E289" s="8">
        <f t="shared" si="14"/>
        <v>-0.56368603361984537</v>
      </c>
      <c r="G289" s="7">
        <f t="shared" si="17"/>
        <v>3.9102504422307076</v>
      </c>
      <c r="H289" s="8">
        <f t="shared" si="15"/>
        <v>-0.56368603361983738</v>
      </c>
    </row>
    <row r="290" spans="2:8" x14ac:dyDescent="0.5">
      <c r="B290" s="28">
        <v>45348</v>
      </c>
      <c r="C290" s="4">
        <v>110.88</v>
      </c>
      <c r="D290" s="7">
        <f t="shared" si="16"/>
        <v>100.86418630037296</v>
      </c>
      <c r="E290" s="8">
        <f t="shared" si="14"/>
        <v>-1.5569091973669689</v>
      </c>
      <c r="G290" s="7">
        <f t="shared" si="17"/>
        <v>0.86418630037295419</v>
      </c>
      <c r="H290" s="8">
        <f t="shared" si="15"/>
        <v>-1.5569091973669702</v>
      </c>
    </row>
    <row r="291" spans="2:8" x14ac:dyDescent="0.5">
      <c r="B291" s="28">
        <v>45349</v>
      </c>
      <c r="C291" s="4">
        <v>110.82</v>
      </c>
      <c r="D291" s="7">
        <f t="shared" si="16"/>
        <v>101.78177810433505</v>
      </c>
      <c r="E291" s="8">
        <f t="shared" si="14"/>
        <v>-1.2542593775716853</v>
      </c>
      <c r="G291" s="7">
        <f t="shared" si="17"/>
        <v>1.7817781043350456</v>
      </c>
      <c r="H291" s="8">
        <f t="shared" si="15"/>
        <v>-1.2542593775716808</v>
      </c>
    </row>
    <row r="292" spans="2:8" x14ac:dyDescent="0.5">
      <c r="B292" s="28">
        <v>45350</v>
      </c>
      <c r="C292" s="4">
        <v>111.79</v>
      </c>
      <c r="D292" s="7">
        <f t="shared" si="16"/>
        <v>101.74751979612269</v>
      </c>
      <c r="E292" s="8">
        <f t="shared" si="14"/>
        <v>-1.2474390367594235</v>
      </c>
      <c r="G292" s="7">
        <f t="shared" si="17"/>
        <v>1.7475197961226918</v>
      </c>
      <c r="H292" s="8">
        <f t="shared" si="15"/>
        <v>-1.2474390367594186</v>
      </c>
    </row>
    <row r="293" spans="2:8" x14ac:dyDescent="0.5">
      <c r="B293" s="28">
        <v>45351</v>
      </c>
      <c r="C293" s="4">
        <v>111.8</v>
      </c>
      <c r="D293" s="7">
        <f t="shared" si="16"/>
        <v>99.315981167273705</v>
      </c>
      <c r="E293" s="8">
        <f t="shared" si="14"/>
        <v>-1.9216195958599644</v>
      </c>
      <c r="G293" s="7">
        <f t="shared" si="17"/>
        <v>-0.68401883272630015</v>
      </c>
      <c r="H293" s="8">
        <f t="shared" si="15"/>
        <v>-1.9216195958599631</v>
      </c>
    </row>
    <row r="294" spans="2:8" x14ac:dyDescent="0.5">
      <c r="B294" s="28">
        <v>45352</v>
      </c>
      <c r="C294" s="4">
        <v>111.01</v>
      </c>
      <c r="D294" s="7">
        <f t="shared" si="16"/>
        <v>97.334502411223156</v>
      </c>
      <c r="E294" s="8">
        <f t="shared" si="14"/>
        <v>-2.3264370035492745</v>
      </c>
      <c r="G294" s="7">
        <f t="shared" si="17"/>
        <v>-2.6654975887768453</v>
      </c>
      <c r="H294" s="8">
        <f t="shared" si="15"/>
        <v>-2.3264370035492732</v>
      </c>
    </row>
    <row r="295" spans="2:8" x14ac:dyDescent="0.5">
      <c r="B295" s="28">
        <v>45355</v>
      </c>
      <c r="C295" s="4">
        <v>111.36</v>
      </c>
      <c r="D295" s="7">
        <f t="shared" si="16"/>
        <v>98.802235826457292</v>
      </c>
      <c r="E295" s="8">
        <f t="shared" si="14"/>
        <v>-1.6853038648840246</v>
      </c>
      <c r="G295" s="7">
        <f t="shared" si="17"/>
        <v>-1.1977641735427151</v>
      </c>
      <c r="H295" s="8">
        <f t="shared" si="15"/>
        <v>-1.6853038648840228</v>
      </c>
    </row>
    <row r="296" spans="2:8" x14ac:dyDescent="0.5">
      <c r="B296" s="28">
        <v>45356</v>
      </c>
      <c r="C296" s="4">
        <v>109.41</v>
      </c>
      <c r="D296" s="7">
        <f t="shared" si="16"/>
        <v>99.826642335766422</v>
      </c>
      <c r="E296" s="8">
        <f t="shared" si="14"/>
        <v>-1.3248631932271289</v>
      </c>
      <c r="G296" s="7">
        <f t="shared" si="17"/>
        <v>-0.17335766423357457</v>
      </c>
      <c r="H296" s="8">
        <f t="shared" si="15"/>
        <v>-1.3248631932271282</v>
      </c>
    </row>
    <row r="297" spans="2:8" x14ac:dyDescent="0.5">
      <c r="B297" s="28">
        <v>45357</v>
      </c>
      <c r="C297" s="4">
        <v>108.8</v>
      </c>
      <c r="D297" s="7">
        <f t="shared" si="16"/>
        <v>99.560761346998532</v>
      </c>
      <c r="E297" s="8">
        <f t="shared" si="14"/>
        <v>-1.4153513610678177</v>
      </c>
      <c r="G297" s="7">
        <f t="shared" si="17"/>
        <v>-0.4392386530014678</v>
      </c>
      <c r="H297" s="8">
        <f t="shared" si="15"/>
        <v>-1.415351361067819</v>
      </c>
    </row>
    <row r="298" spans="2:8" x14ac:dyDescent="0.5">
      <c r="B298" s="28">
        <v>45358</v>
      </c>
      <c r="C298" s="4">
        <v>110.91</v>
      </c>
      <c r="D298" s="7">
        <f t="shared" si="16"/>
        <v>99.461931665321487</v>
      </c>
      <c r="E298" s="8">
        <f t="shared" si="14"/>
        <v>-1.3767036359381957</v>
      </c>
      <c r="G298" s="7">
        <f t="shared" si="17"/>
        <v>-0.53806833467851178</v>
      </c>
      <c r="H298" s="8">
        <f t="shared" si="15"/>
        <v>-1.3767036359381921</v>
      </c>
    </row>
    <row r="299" spans="2:8" x14ac:dyDescent="0.5">
      <c r="B299" s="28">
        <v>45359</v>
      </c>
      <c r="C299" s="4">
        <v>108.75</v>
      </c>
      <c r="D299" s="7">
        <f t="shared" si="16"/>
        <v>97.437505599856649</v>
      </c>
      <c r="E299" s="8">
        <f t="shared" ref="E299:E362" si="18">(D299-AVERAGE(D270:D298))/_xlfn.STDEV.S(D270:D298)</f>
        <v>-1.7948573997877955</v>
      </c>
      <c r="G299" s="7">
        <f t="shared" si="17"/>
        <v>-2.5624944001433558</v>
      </c>
      <c r="H299" s="8">
        <f t="shared" ref="H299:H362" si="19">(G299-AVERAGE(G270:G298))/_xlfn.STDEV.S(G270:G298)</f>
        <v>-1.7948573997877979</v>
      </c>
    </row>
    <row r="300" spans="2:8" x14ac:dyDescent="0.5">
      <c r="B300" s="28">
        <v>45362</v>
      </c>
      <c r="C300" s="4">
        <v>108.76</v>
      </c>
      <c r="D300" s="7">
        <f t="shared" si="16"/>
        <v>98.088023088023093</v>
      </c>
      <c r="E300" s="8">
        <f t="shared" si="18"/>
        <v>-1.4919293192524994</v>
      </c>
      <c r="G300" s="7">
        <f t="shared" si="17"/>
        <v>-1.9119769119769032</v>
      </c>
      <c r="H300" s="8">
        <f t="shared" si="19"/>
        <v>-1.4919293192524969</v>
      </c>
    </row>
    <row r="301" spans="2:8" x14ac:dyDescent="0.5">
      <c r="B301" s="28">
        <v>45363</v>
      </c>
      <c r="C301" s="4">
        <v>109.94</v>
      </c>
      <c r="D301" s="7">
        <f t="shared" si="16"/>
        <v>99.205919509113883</v>
      </c>
      <c r="E301" s="8">
        <f t="shared" si="18"/>
        <v>-1.1317867383705018</v>
      </c>
      <c r="G301" s="7">
        <f t="shared" si="17"/>
        <v>-0.79408049088611765</v>
      </c>
      <c r="H301" s="8">
        <f t="shared" si="19"/>
        <v>-1.1317867383705023</v>
      </c>
    </row>
    <row r="302" spans="2:8" x14ac:dyDescent="0.5">
      <c r="B302" s="28">
        <v>45364</v>
      </c>
      <c r="C302" s="4">
        <v>109.98</v>
      </c>
      <c r="D302" s="7">
        <f t="shared" si="16"/>
        <v>98.380892745326051</v>
      </c>
      <c r="E302" s="8">
        <f t="shared" si="18"/>
        <v>-1.2386264061043784</v>
      </c>
      <c r="G302" s="7">
        <f t="shared" si="17"/>
        <v>-1.6191072546739442</v>
      </c>
      <c r="H302" s="8">
        <f t="shared" si="19"/>
        <v>-1.2386264061043799</v>
      </c>
    </row>
    <row r="303" spans="2:8" x14ac:dyDescent="0.5">
      <c r="B303" s="28">
        <v>45365</v>
      </c>
      <c r="C303" s="4">
        <v>110.01</v>
      </c>
      <c r="D303" s="7">
        <f t="shared" si="16"/>
        <v>98.398926654740606</v>
      </c>
      <c r="E303" s="8">
        <f t="shared" si="18"/>
        <v>-1.1585705280397953</v>
      </c>
      <c r="G303" s="7">
        <f t="shared" si="17"/>
        <v>-1.6010733452593846</v>
      </c>
      <c r="H303" s="8">
        <f t="shared" si="19"/>
        <v>-1.1585705280397949</v>
      </c>
    </row>
    <row r="304" spans="2:8" x14ac:dyDescent="0.5">
      <c r="B304" s="28">
        <v>45366</v>
      </c>
      <c r="C304" s="4">
        <v>110.41</v>
      </c>
      <c r="D304" s="7">
        <f t="shared" si="16"/>
        <v>99.459508152418692</v>
      </c>
      <c r="E304" s="8">
        <f t="shared" si="18"/>
        <v>-0.87078097406086408</v>
      </c>
      <c r="G304" s="7">
        <f t="shared" si="17"/>
        <v>-0.54049184758130664</v>
      </c>
      <c r="H304" s="8">
        <f t="shared" si="19"/>
        <v>-0.87078097406086497</v>
      </c>
    </row>
    <row r="305" spans="2:8" x14ac:dyDescent="0.5">
      <c r="B305" s="28">
        <v>45369</v>
      </c>
      <c r="C305" s="4">
        <v>110.28</v>
      </c>
      <c r="D305" s="7">
        <f t="shared" si="16"/>
        <v>99.03017241379311</v>
      </c>
      <c r="E305" s="8">
        <f t="shared" si="18"/>
        <v>-0.91442997345509913</v>
      </c>
      <c r="G305" s="7">
        <f t="shared" si="17"/>
        <v>-0.96982758620689502</v>
      </c>
      <c r="H305" s="8">
        <f t="shared" si="19"/>
        <v>-0.91442997345510202</v>
      </c>
    </row>
    <row r="306" spans="2:8" x14ac:dyDescent="0.5">
      <c r="B306" s="28">
        <v>45370</v>
      </c>
      <c r="C306" s="4">
        <v>110.74</v>
      </c>
      <c r="D306" s="7">
        <f t="shared" si="16"/>
        <v>101.21561100447857</v>
      </c>
      <c r="E306" s="8">
        <f t="shared" si="18"/>
        <v>-0.41328154969502562</v>
      </c>
      <c r="G306" s="7">
        <f t="shared" si="17"/>
        <v>1.2156110044785653</v>
      </c>
      <c r="H306" s="8">
        <f t="shared" si="19"/>
        <v>-0.41328154969503139</v>
      </c>
    </row>
    <row r="307" spans="2:8" x14ac:dyDescent="0.5">
      <c r="B307" s="28">
        <v>45371</v>
      </c>
      <c r="C307" s="4">
        <v>112.64</v>
      </c>
      <c r="D307" s="7">
        <f t="shared" si="16"/>
        <v>103.52941176470588</v>
      </c>
      <c r="E307" s="8">
        <f t="shared" si="18"/>
        <v>0.1206548797109991</v>
      </c>
      <c r="G307" s="7">
        <f t="shared" si="17"/>
        <v>3.5294117647058858</v>
      </c>
      <c r="H307" s="8">
        <f t="shared" si="19"/>
        <v>0.12065487971099351</v>
      </c>
    </row>
    <row r="308" spans="2:8" x14ac:dyDescent="0.5">
      <c r="B308" s="28">
        <v>45372</v>
      </c>
      <c r="C308" s="4">
        <v>114.53</v>
      </c>
      <c r="D308" s="7">
        <f t="shared" si="16"/>
        <v>103.26390767288792</v>
      </c>
      <c r="E308" s="8">
        <f t="shared" si="18"/>
        <v>9.9101810785296979E-2</v>
      </c>
      <c r="G308" s="7">
        <f t="shared" si="17"/>
        <v>3.2639076728879313</v>
      </c>
      <c r="H308" s="8">
        <f t="shared" si="19"/>
        <v>9.9101810785293079E-2</v>
      </c>
    </row>
    <row r="309" spans="2:8" x14ac:dyDescent="0.5">
      <c r="B309" s="28">
        <v>45373</v>
      </c>
      <c r="C309" s="4">
        <v>112.58</v>
      </c>
      <c r="D309" s="7">
        <f t="shared" si="16"/>
        <v>103.52183908045977</v>
      </c>
      <c r="E309" s="8">
        <f t="shared" si="18"/>
        <v>0.18854728750067173</v>
      </c>
      <c r="G309" s="7">
        <f t="shared" si="17"/>
        <v>3.5218390804597681</v>
      </c>
      <c r="H309" s="8">
        <f t="shared" si="19"/>
        <v>0.18854728750066524</v>
      </c>
    </row>
    <row r="310" spans="2:8" x14ac:dyDescent="0.5">
      <c r="B310" s="28">
        <v>45376</v>
      </c>
      <c r="C310" s="4">
        <v>113.42</v>
      </c>
      <c r="D310" s="7">
        <f t="shared" si="16"/>
        <v>104.2846634792203</v>
      </c>
      <c r="E310" s="8">
        <f t="shared" si="18"/>
        <v>0.41826516530701585</v>
      </c>
      <c r="G310" s="7">
        <f t="shared" si="17"/>
        <v>4.2846634792202982</v>
      </c>
      <c r="H310" s="8">
        <f t="shared" si="19"/>
        <v>0.4182651653070108</v>
      </c>
    </row>
    <row r="311" spans="2:8" x14ac:dyDescent="0.5">
      <c r="B311" s="28">
        <v>45377</v>
      </c>
      <c r="C311" s="4">
        <v>113.89</v>
      </c>
      <c r="D311" s="7">
        <f t="shared" si="16"/>
        <v>103.59286883754775</v>
      </c>
      <c r="E311" s="8">
        <f t="shared" si="18"/>
        <v>0.29296064871049876</v>
      </c>
      <c r="G311" s="7">
        <f t="shared" si="17"/>
        <v>3.5928688375477558</v>
      </c>
      <c r="H311" s="8">
        <f t="shared" si="19"/>
        <v>0.29296064871049643</v>
      </c>
    </row>
    <row r="312" spans="2:8" x14ac:dyDescent="0.5">
      <c r="B312" s="28">
        <v>45378</v>
      </c>
      <c r="C312" s="4">
        <v>113.58</v>
      </c>
      <c r="D312" s="7">
        <f t="shared" si="16"/>
        <v>103.27332242225859</v>
      </c>
      <c r="E312" s="8">
        <f t="shared" si="18"/>
        <v>0.26357696662712199</v>
      </c>
      <c r="G312" s="7">
        <f t="shared" si="17"/>
        <v>3.273322422258587</v>
      </c>
      <c r="H312" s="8">
        <f t="shared" si="19"/>
        <v>0.26357696662712327</v>
      </c>
    </row>
    <row r="313" spans="2:8" x14ac:dyDescent="0.5">
      <c r="B313" s="28">
        <v>45379</v>
      </c>
      <c r="C313" s="4">
        <v>112.45</v>
      </c>
      <c r="D313" s="7">
        <f t="shared" si="16"/>
        <v>102.21798018361967</v>
      </c>
      <c r="E313" s="8">
        <f t="shared" si="18"/>
        <v>9.329062967930607E-2</v>
      </c>
      <c r="G313" s="7">
        <f t="shared" si="17"/>
        <v>2.2179801836196686</v>
      </c>
      <c r="H313" s="8">
        <f t="shared" si="19"/>
        <v>9.3290629679301643E-2</v>
      </c>
    </row>
    <row r="314" spans="2:8" x14ac:dyDescent="0.5">
      <c r="B314" s="28">
        <v>45383</v>
      </c>
      <c r="C314" s="4">
        <v>112.47</v>
      </c>
      <c r="D314" s="7">
        <f t="shared" si="16"/>
        <v>101.86577302780546</v>
      </c>
      <c r="E314" s="8">
        <f t="shared" si="18"/>
        <v>0.12813086075496957</v>
      </c>
      <c r="G314" s="7">
        <f t="shared" si="17"/>
        <v>1.8657730278054545</v>
      </c>
      <c r="H314" s="8">
        <f t="shared" si="19"/>
        <v>0.12813086075496796</v>
      </c>
    </row>
    <row r="315" spans="2:8" x14ac:dyDescent="0.5">
      <c r="B315" s="28">
        <v>45384</v>
      </c>
      <c r="C315" s="4">
        <v>110.56</v>
      </c>
      <c r="D315" s="7">
        <f t="shared" si="16"/>
        <v>100.25389916575989</v>
      </c>
      <c r="E315" s="8">
        <f t="shared" si="18"/>
        <v>-0.38212566793149366</v>
      </c>
      <c r="G315" s="7">
        <f t="shared" si="17"/>
        <v>0.25389916575988497</v>
      </c>
      <c r="H315" s="8">
        <f t="shared" si="19"/>
        <v>-0.38212566793149327</v>
      </c>
    </row>
    <row r="316" spans="2:8" x14ac:dyDescent="0.5">
      <c r="B316" s="28">
        <v>45385</v>
      </c>
      <c r="C316" s="4">
        <v>112.59</v>
      </c>
      <c r="D316" s="7">
        <f t="shared" si="16"/>
        <v>101.67057973631931</v>
      </c>
      <c r="E316" s="8">
        <f t="shared" si="18"/>
        <v>0.27666399208584408</v>
      </c>
      <c r="G316" s="7">
        <f t="shared" si="17"/>
        <v>1.6705797363193144</v>
      </c>
      <c r="H316" s="8">
        <f t="shared" si="19"/>
        <v>0.27666399208584602</v>
      </c>
    </row>
    <row r="317" spans="2:8" x14ac:dyDescent="0.5">
      <c r="B317" s="28">
        <v>45386</v>
      </c>
      <c r="C317" s="4">
        <v>111.08</v>
      </c>
      <c r="D317" s="7">
        <f t="shared" si="16"/>
        <v>98.615056818181813</v>
      </c>
      <c r="E317" s="8">
        <f t="shared" si="18"/>
        <v>-1.0187654661326693</v>
      </c>
      <c r="G317" s="7">
        <f t="shared" si="17"/>
        <v>-1.3849431818181839</v>
      </c>
      <c r="H317" s="8">
        <f t="shared" si="19"/>
        <v>-1.0187654661326599</v>
      </c>
    </row>
    <row r="318" spans="2:8" x14ac:dyDescent="0.5">
      <c r="B318" s="28">
        <v>45387</v>
      </c>
      <c r="C318" s="4">
        <v>114.67</v>
      </c>
      <c r="D318" s="7">
        <f t="shared" si="16"/>
        <v>100.12223871474723</v>
      </c>
      <c r="E318" s="8">
        <f t="shared" si="18"/>
        <v>-0.26444523358402577</v>
      </c>
      <c r="G318" s="7">
        <f t="shared" si="17"/>
        <v>0.12223871474722831</v>
      </c>
      <c r="H318" s="8">
        <f t="shared" si="19"/>
        <v>-0.26444523358402106</v>
      </c>
    </row>
    <row r="319" spans="2:8" x14ac:dyDescent="0.5">
      <c r="B319" s="28">
        <v>45390</v>
      </c>
      <c r="C319" s="4">
        <v>116.06</v>
      </c>
      <c r="D319" s="7">
        <f t="shared" si="16"/>
        <v>103.09113519275182</v>
      </c>
      <c r="E319" s="8">
        <f t="shared" si="18"/>
        <v>1.240392426843655</v>
      </c>
      <c r="G319" s="7">
        <f t="shared" si="17"/>
        <v>3.0911351927518247</v>
      </c>
      <c r="H319" s="8">
        <f t="shared" si="19"/>
        <v>1.2403924268436557</v>
      </c>
    </row>
    <row r="320" spans="2:8" x14ac:dyDescent="0.5">
      <c r="B320" s="28">
        <v>45391</v>
      </c>
      <c r="C320" s="4">
        <v>111.87</v>
      </c>
      <c r="D320" s="7">
        <f t="shared" si="16"/>
        <v>98.633397989772519</v>
      </c>
      <c r="E320" s="8">
        <f t="shared" si="18"/>
        <v>-0.95346392887083431</v>
      </c>
      <c r="G320" s="7">
        <f t="shared" si="17"/>
        <v>-1.3666020102274705</v>
      </c>
      <c r="H320" s="8">
        <f t="shared" si="19"/>
        <v>-0.95346392887083475</v>
      </c>
    </row>
    <row r="321" spans="2:8" x14ac:dyDescent="0.5">
      <c r="B321" s="28">
        <v>45392</v>
      </c>
      <c r="C321" s="4">
        <v>114.22</v>
      </c>
      <c r="D321" s="7">
        <f t="shared" si="16"/>
        <v>100.28975327069979</v>
      </c>
      <c r="E321" s="8">
        <f t="shared" si="18"/>
        <v>-0.11076396132717685</v>
      </c>
      <c r="G321" s="7">
        <f t="shared" si="17"/>
        <v>0.28975327069979656</v>
      </c>
      <c r="H321" s="8">
        <f t="shared" si="19"/>
        <v>-0.11076396132717337</v>
      </c>
    </row>
    <row r="322" spans="2:8" x14ac:dyDescent="0.5">
      <c r="B322" s="28">
        <v>45393</v>
      </c>
      <c r="C322" s="4">
        <v>113.02</v>
      </c>
      <c r="D322" s="7">
        <f t="shared" si="16"/>
        <v>99.50695544990316</v>
      </c>
      <c r="E322" s="8">
        <f t="shared" si="18"/>
        <v>-0.45960884205559849</v>
      </c>
      <c r="G322" s="7">
        <f t="shared" si="17"/>
        <v>-0.49304455009685005</v>
      </c>
      <c r="H322" s="8">
        <f t="shared" si="19"/>
        <v>-0.45960884205560648</v>
      </c>
    </row>
    <row r="323" spans="2:8" x14ac:dyDescent="0.5">
      <c r="B323" s="28">
        <v>45394</v>
      </c>
      <c r="C323" s="4">
        <v>110.13</v>
      </c>
      <c r="D323" s="7">
        <f t="shared" si="16"/>
        <v>97.936860827034238</v>
      </c>
      <c r="E323" s="8">
        <f t="shared" si="18"/>
        <v>-1.2109920096020634</v>
      </c>
      <c r="G323" s="7">
        <f t="shared" si="17"/>
        <v>-2.0631391729657689</v>
      </c>
      <c r="H323" s="8">
        <f t="shared" si="19"/>
        <v>-1.2109920096020732</v>
      </c>
    </row>
    <row r="324" spans="2:8" x14ac:dyDescent="0.5">
      <c r="B324" s="28">
        <v>45397</v>
      </c>
      <c r="C324" s="4">
        <v>107.58</v>
      </c>
      <c r="D324" s="7">
        <f t="shared" si="16"/>
        <v>95.652173913043484</v>
      </c>
      <c r="E324" s="8">
        <f t="shared" si="18"/>
        <v>-2.34140250645634</v>
      </c>
      <c r="G324" s="7">
        <f t="shared" si="17"/>
        <v>-4.3478260869565224</v>
      </c>
      <c r="H324" s="8">
        <f t="shared" si="19"/>
        <v>-2.3414025064563426</v>
      </c>
    </row>
    <row r="325" spans="2:8" x14ac:dyDescent="0.5">
      <c r="B325" s="28">
        <v>45398</v>
      </c>
      <c r="C325" s="4">
        <v>107.83</v>
      </c>
      <c r="D325" s="7">
        <f t="shared" si="16"/>
        <v>97.530752532561507</v>
      </c>
      <c r="E325" s="8">
        <f t="shared" si="18"/>
        <v>-1.2781485223332096</v>
      </c>
      <c r="G325" s="7">
        <f t="shared" si="17"/>
        <v>-2.4692474674384983</v>
      </c>
      <c r="H325" s="8">
        <f t="shared" si="19"/>
        <v>-1.2781485223332039</v>
      </c>
    </row>
    <row r="326" spans="2:8" x14ac:dyDescent="0.5">
      <c r="B326" s="28">
        <v>45399</v>
      </c>
      <c r="C326" s="4">
        <v>107.49</v>
      </c>
      <c r="D326" s="7">
        <f t="shared" si="16"/>
        <v>95.47029043431921</v>
      </c>
      <c r="E326" s="8">
        <f t="shared" si="18"/>
        <v>-2.1060977218893644</v>
      </c>
      <c r="G326" s="7">
        <f t="shared" si="17"/>
        <v>-4.5297095656807969</v>
      </c>
      <c r="H326" s="8">
        <f t="shared" si="19"/>
        <v>-2.1060977218893657</v>
      </c>
    </row>
    <row r="327" spans="2:8" x14ac:dyDescent="0.5">
      <c r="B327" s="28">
        <v>45400</v>
      </c>
      <c r="C327" s="4">
        <v>107.3</v>
      </c>
      <c r="D327" s="7">
        <f t="shared" si="16"/>
        <v>96.597047173208495</v>
      </c>
      <c r="E327" s="8">
        <f t="shared" si="18"/>
        <v>-1.4494085749540635</v>
      </c>
      <c r="G327" s="7">
        <f t="shared" si="17"/>
        <v>-3.4029528267915028</v>
      </c>
      <c r="H327" s="8">
        <f t="shared" si="19"/>
        <v>-1.4494085749540604</v>
      </c>
    </row>
    <row r="328" spans="2:8" x14ac:dyDescent="0.5">
      <c r="B328" s="28">
        <v>45401</v>
      </c>
      <c r="C328" s="4">
        <v>107.63</v>
      </c>
      <c r="D328" s="7">
        <f t="shared" si="16"/>
        <v>93.86064358594227</v>
      </c>
      <c r="E328" s="8">
        <f t="shared" si="18"/>
        <v>-2.4344116679717342</v>
      </c>
      <c r="G328" s="7">
        <f t="shared" si="17"/>
        <v>-6.1393564140577359</v>
      </c>
      <c r="H328" s="8">
        <f t="shared" si="19"/>
        <v>-2.4344116679717303</v>
      </c>
    </row>
    <row r="329" spans="2:8" x14ac:dyDescent="0.5">
      <c r="B329" s="28">
        <v>45404</v>
      </c>
      <c r="C329" s="4">
        <v>110.6</v>
      </c>
      <c r="D329" s="7">
        <f t="shared" si="16"/>
        <v>95.295536791314831</v>
      </c>
      <c r="E329" s="8">
        <f t="shared" si="18"/>
        <v>-1.6853423895483191</v>
      </c>
      <c r="G329" s="7">
        <f t="shared" si="17"/>
        <v>-4.7044632086851692</v>
      </c>
      <c r="H329" s="8">
        <f t="shared" si="19"/>
        <v>-1.6853423895483117</v>
      </c>
    </row>
    <row r="330" spans="2:8" x14ac:dyDescent="0.5">
      <c r="B330" s="28">
        <v>45405</v>
      </c>
      <c r="C330" s="4">
        <v>113.77</v>
      </c>
      <c r="D330" s="7">
        <f t="shared" si="16"/>
        <v>101.69839992848841</v>
      </c>
      <c r="E330" s="8">
        <f t="shared" si="18"/>
        <v>0.64140140153876002</v>
      </c>
      <c r="G330" s="7">
        <f t="shared" si="17"/>
        <v>1.6983999284884164</v>
      </c>
      <c r="H330" s="8">
        <f t="shared" si="19"/>
        <v>0.64140140153877379</v>
      </c>
    </row>
    <row r="331" spans="2:8" x14ac:dyDescent="0.5">
      <c r="B331" s="28">
        <v>45406</v>
      </c>
      <c r="C331" s="4">
        <v>112.72</v>
      </c>
      <c r="D331" s="7">
        <f t="shared" si="16"/>
        <v>98.686744878305021</v>
      </c>
      <c r="E331" s="8">
        <f t="shared" si="18"/>
        <v>-0.43324982705206938</v>
      </c>
      <c r="G331" s="7">
        <f t="shared" si="17"/>
        <v>-1.3132551216949746</v>
      </c>
      <c r="H331" s="8">
        <f t="shared" si="19"/>
        <v>-0.43324982705206772</v>
      </c>
    </row>
    <row r="332" spans="2:8" x14ac:dyDescent="0.5">
      <c r="B332" s="28">
        <v>45407</v>
      </c>
      <c r="C332" s="4">
        <v>111.88</v>
      </c>
      <c r="D332" s="7">
        <f t="shared" si="16"/>
        <v>98.991328968324197</v>
      </c>
      <c r="E332" s="8">
        <f t="shared" si="18"/>
        <v>-0.33221275333067657</v>
      </c>
      <c r="G332" s="7">
        <f t="shared" si="17"/>
        <v>-1.0086710316758101</v>
      </c>
      <c r="H332" s="8">
        <f t="shared" si="19"/>
        <v>-0.33221275333067807</v>
      </c>
    </row>
    <row r="333" spans="2:8" x14ac:dyDescent="0.5">
      <c r="B333" s="28">
        <v>45408</v>
      </c>
      <c r="C333" s="4">
        <v>112.22</v>
      </c>
      <c r="D333" s="7">
        <f t="shared" si="16"/>
        <v>101.89775719604104</v>
      </c>
      <c r="E333" s="8">
        <f t="shared" si="18"/>
        <v>0.66948483262133496</v>
      </c>
      <c r="G333" s="7">
        <f t="shared" si="17"/>
        <v>1.8977571960410455</v>
      </c>
      <c r="H333" s="8">
        <f t="shared" si="19"/>
        <v>0.66948483262133562</v>
      </c>
    </row>
    <row r="334" spans="2:8" x14ac:dyDescent="0.5">
      <c r="B334" s="28">
        <v>45411</v>
      </c>
      <c r="C334" s="4">
        <v>110.91</v>
      </c>
      <c r="D334" s="7">
        <f t="shared" ref="D334:D397" si="20">100*C334/C324</f>
        <v>103.09537088678194</v>
      </c>
      <c r="E334" s="8">
        <f t="shared" si="18"/>
        <v>1.0490783338682839</v>
      </c>
      <c r="G334" s="7">
        <f t="shared" ref="G334:G397" si="21">((C334-C324)/C324)*100</f>
        <v>3.0953708867819283</v>
      </c>
      <c r="H334" s="8">
        <f t="shared" si="19"/>
        <v>1.0490783338682843</v>
      </c>
    </row>
    <row r="335" spans="2:8" x14ac:dyDescent="0.5">
      <c r="B335" s="28">
        <v>45412</v>
      </c>
      <c r="C335" s="4">
        <v>108.38</v>
      </c>
      <c r="D335" s="7">
        <f t="shared" si="20"/>
        <v>100.51006213484189</v>
      </c>
      <c r="E335" s="8">
        <f t="shared" si="18"/>
        <v>0.10691925835734128</v>
      </c>
      <c r="G335" s="7">
        <f t="shared" si="21"/>
        <v>0.51006213484187812</v>
      </c>
      <c r="H335" s="8">
        <f t="shared" si="19"/>
        <v>0.1069192583573408</v>
      </c>
    </row>
    <row r="336" spans="2:8" x14ac:dyDescent="0.5">
      <c r="B336" s="28">
        <v>45413</v>
      </c>
      <c r="C336" s="4">
        <v>107.77</v>
      </c>
      <c r="D336" s="7">
        <f t="shared" si="20"/>
        <v>100.26048934784632</v>
      </c>
      <c r="E336" s="8">
        <f t="shared" si="18"/>
        <v>3.048831849780859E-2</v>
      </c>
      <c r="G336" s="7">
        <f t="shared" si="21"/>
        <v>0.26048934784631234</v>
      </c>
      <c r="H336" s="8">
        <f t="shared" si="19"/>
        <v>3.0488318497810394E-2</v>
      </c>
    </row>
    <row r="337" spans="2:8" x14ac:dyDescent="0.5">
      <c r="B337" s="28">
        <v>45414</v>
      </c>
      <c r="C337" s="4">
        <v>112.07</v>
      </c>
      <c r="D337" s="7">
        <f t="shared" si="20"/>
        <v>104.44547996272135</v>
      </c>
      <c r="E337" s="8">
        <f t="shared" si="18"/>
        <v>1.5301335348219001</v>
      </c>
      <c r="G337" s="7">
        <f t="shared" si="21"/>
        <v>4.4454799627213379</v>
      </c>
      <c r="H337" s="8">
        <f t="shared" si="19"/>
        <v>1.5301335348218994</v>
      </c>
    </row>
    <row r="338" spans="2:8" x14ac:dyDescent="0.5">
      <c r="B338" s="28">
        <v>45415</v>
      </c>
      <c r="C338" s="4">
        <v>109.46</v>
      </c>
      <c r="D338" s="7">
        <f t="shared" si="20"/>
        <v>101.7002694416055</v>
      </c>
      <c r="E338" s="8">
        <f t="shared" si="18"/>
        <v>0.54797489622610962</v>
      </c>
      <c r="G338" s="7">
        <f t="shared" si="21"/>
        <v>1.7002694416054989</v>
      </c>
      <c r="H338" s="8">
        <f t="shared" si="19"/>
        <v>0.5479748962261124</v>
      </c>
    </row>
    <row r="339" spans="2:8" x14ac:dyDescent="0.5">
      <c r="B339" s="28">
        <v>45418</v>
      </c>
      <c r="C339" s="4">
        <v>111.48</v>
      </c>
      <c r="D339" s="7">
        <f t="shared" si="20"/>
        <v>100.79566003616637</v>
      </c>
      <c r="E339" s="8">
        <f t="shared" si="18"/>
        <v>0.26510494261882245</v>
      </c>
      <c r="G339" s="7">
        <f t="shared" si="21"/>
        <v>0.79566003616637404</v>
      </c>
      <c r="H339" s="8">
        <f t="shared" si="19"/>
        <v>0.26510494261882539</v>
      </c>
    </row>
    <row r="340" spans="2:8" x14ac:dyDescent="0.5">
      <c r="B340" s="28">
        <v>45419</v>
      </c>
      <c r="C340" s="4">
        <v>113.18</v>
      </c>
      <c r="D340" s="7">
        <f t="shared" si="20"/>
        <v>99.481409862002295</v>
      </c>
      <c r="E340" s="8">
        <f t="shared" si="18"/>
        <v>-0.15787736135166344</v>
      </c>
      <c r="G340" s="7">
        <f t="shared" si="21"/>
        <v>-0.51859013799770526</v>
      </c>
      <c r="H340" s="8">
        <f t="shared" si="19"/>
        <v>-0.15787736135166114</v>
      </c>
    </row>
    <row r="341" spans="2:8" x14ac:dyDescent="0.5">
      <c r="B341" s="28">
        <v>45420</v>
      </c>
      <c r="C341" s="4">
        <v>113.32</v>
      </c>
      <c r="D341" s="7">
        <f t="shared" si="20"/>
        <v>100.53229240596167</v>
      </c>
      <c r="E341" s="8">
        <f t="shared" si="18"/>
        <v>0.28511976126983135</v>
      </c>
      <c r="G341" s="7">
        <f t="shared" si="21"/>
        <v>0.53229240596166993</v>
      </c>
      <c r="H341" s="8">
        <f t="shared" si="19"/>
        <v>0.28511976126983085</v>
      </c>
    </row>
    <row r="342" spans="2:8" x14ac:dyDescent="0.5">
      <c r="B342" s="28">
        <v>45421</v>
      </c>
      <c r="C342" s="4">
        <v>112.19</v>
      </c>
      <c r="D342" s="7">
        <f t="shared" si="20"/>
        <v>100.27708258848767</v>
      </c>
      <c r="E342" s="8">
        <f t="shared" si="18"/>
        <v>0.23178765714523478</v>
      </c>
      <c r="G342" s="7">
        <f t="shared" si="21"/>
        <v>0.27708258848766737</v>
      </c>
      <c r="H342" s="8">
        <f t="shared" si="19"/>
        <v>0.23178765714523422</v>
      </c>
    </row>
    <row r="343" spans="2:8" x14ac:dyDescent="0.5">
      <c r="B343" s="28">
        <v>45422</v>
      </c>
      <c r="C343" s="4">
        <v>112.06</v>
      </c>
      <c r="D343" s="7">
        <f t="shared" si="20"/>
        <v>99.85742291926573</v>
      </c>
      <c r="E343" s="8">
        <f t="shared" si="18"/>
        <v>9.6599786513622873E-2</v>
      </c>
      <c r="G343" s="7">
        <f t="shared" si="21"/>
        <v>-0.14257708073426892</v>
      </c>
      <c r="H343" s="8">
        <f t="shared" si="19"/>
        <v>9.6599786513631741E-2</v>
      </c>
    </row>
    <row r="344" spans="2:8" x14ac:dyDescent="0.5">
      <c r="B344" s="28">
        <v>45425</v>
      </c>
      <c r="C344" s="4">
        <v>109.78</v>
      </c>
      <c r="D344" s="7">
        <f t="shared" si="20"/>
        <v>98.981155892164821</v>
      </c>
      <c r="E344" s="8">
        <f t="shared" si="18"/>
        <v>-0.22502885761207281</v>
      </c>
      <c r="G344" s="7">
        <f t="shared" si="21"/>
        <v>-1.0188441078351775</v>
      </c>
      <c r="H344" s="8">
        <f t="shared" si="19"/>
        <v>-0.22502885761207073</v>
      </c>
    </row>
    <row r="345" spans="2:8" x14ac:dyDescent="0.5">
      <c r="B345" s="28">
        <v>45426</v>
      </c>
      <c r="C345" s="4">
        <v>110.87</v>
      </c>
      <c r="D345" s="7">
        <f t="shared" si="20"/>
        <v>102.29747185827644</v>
      </c>
      <c r="E345" s="8">
        <f t="shared" si="18"/>
        <v>1.1208289535940308</v>
      </c>
      <c r="G345" s="7">
        <f t="shared" si="21"/>
        <v>2.2974718582764431</v>
      </c>
      <c r="H345" s="8">
        <f t="shared" si="19"/>
        <v>1.1208289535940357</v>
      </c>
    </row>
    <row r="346" spans="2:8" x14ac:dyDescent="0.5">
      <c r="B346" s="28">
        <v>45427</v>
      </c>
      <c r="C346" s="4">
        <v>115.32</v>
      </c>
      <c r="D346" s="7">
        <f t="shared" si="20"/>
        <v>107.00566020228264</v>
      </c>
      <c r="E346" s="8">
        <f t="shared" si="18"/>
        <v>2.9718597721140325</v>
      </c>
      <c r="G346" s="7">
        <f t="shared" si="21"/>
        <v>7.0056602022826358</v>
      </c>
      <c r="H346" s="8">
        <f t="shared" si="19"/>
        <v>2.9718597721140259</v>
      </c>
    </row>
    <row r="347" spans="2:8" x14ac:dyDescent="0.5">
      <c r="B347" s="28">
        <v>45428</v>
      </c>
      <c r="C347" s="4">
        <v>112.73</v>
      </c>
      <c r="D347" s="7">
        <f t="shared" si="20"/>
        <v>100.58891764076024</v>
      </c>
      <c r="E347" s="8">
        <f t="shared" si="18"/>
        <v>0.27142446223453354</v>
      </c>
      <c r="G347" s="7">
        <f t="shared" si="21"/>
        <v>0.58891764076024877</v>
      </c>
      <c r="H347" s="8">
        <f t="shared" si="19"/>
        <v>0.27142446223453109</v>
      </c>
    </row>
    <row r="348" spans="2:8" x14ac:dyDescent="0.5">
      <c r="B348" s="28">
        <v>45429</v>
      </c>
      <c r="C348" s="4">
        <v>113.08</v>
      </c>
      <c r="D348" s="7">
        <f t="shared" si="20"/>
        <v>103.30714416225106</v>
      </c>
      <c r="E348" s="8">
        <f t="shared" si="18"/>
        <v>1.2121538682359476</v>
      </c>
      <c r="G348" s="7">
        <f t="shared" si="21"/>
        <v>3.3071441622510549</v>
      </c>
      <c r="H348" s="8">
        <f t="shared" si="19"/>
        <v>1.2121538682359474</v>
      </c>
    </row>
    <row r="349" spans="2:8" x14ac:dyDescent="0.5">
      <c r="B349" s="28">
        <v>45432</v>
      </c>
      <c r="C349" s="4">
        <v>112.95</v>
      </c>
      <c r="D349" s="7">
        <f t="shared" si="20"/>
        <v>101.31862217438105</v>
      </c>
      <c r="E349" s="8">
        <f t="shared" si="18"/>
        <v>0.51543051628547443</v>
      </c>
      <c r="G349" s="7">
        <f t="shared" si="21"/>
        <v>1.318622174381054</v>
      </c>
      <c r="H349" s="8">
        <f t="shared" si="19"/>
        <v>0.51543051628547465</v>
      </c>
    </row>
    <row r="350" spans="2:8" x14ac:dyDescent="0.5">
      <c r="B350" s="28">
        <v>45433</v>
      </c>
      <c r="C350" s="4">
        <v>114.7</v>
      </c>
      <c r="D350" s="7">
        <f t="shared" si="20"/>
        <v>101.34299346174235</v>
      </c>
      <c r="E350" s="8">
        <f t="shared" si="18"/>
        <v>0.49120278768452746</v>
      </c>
      <c r="G350" s="7">
        <f t="shared" si="21"/>
        <v>1.3429934617423538</v>
      </c>
      <c r="H350" s="8">
        <f t="shared" si="19"/>
        <v>0.49120278768453113</v>
      </c>
    </row>
    <row r="351" spans="2:8" x14ac:dyDescent="0.5">
      <c r="B351" s="28">
        <v>45434</v>
      </c>
      <c r="C351" s="4">
        <v>113.84</v>
      </c>
      <c r="D351" s="7">
        <f t="shared" si="20"/>
        <v>100.45887751500177</v>
      </c>
      <c r="E351" s="8">
        <f t="shared" si="18"/>
        <v>0.17134392317033451</v>
      </c>
      <c r="G351" s="7">
        <f t="shared" si="21"/>
        <v>0.45887751500177393</v>
      </c>
      <c r="H351" s="8">
        <f t="shared" si="19"/>
        <v>0.17134392317033609</v>
      </c>
    </row>
    <row r="352" spans="2:8" x14ac:dyDescent="0.5">
      <c r="B352" s="28">
        <v>45435</v>
      </c>
      <c r="C352" s="4">
        <v>112.88</v>
      </c>
      <c r="D352" s="7">
        <f t="shared" si="20"/>
        <v>100.61502807736875</v>
      </c>
      <c r="E352" s="8">
        <f t="shared" si="18"/>
        <v>0.21393946494066943</v>
      </c>
      <c r="G352" s="7">
        <f t="shared" si="21"/>
        <v>0.61502807736874743</v>
      </c>
      <c r="H352" s="8">
        <f t="shared" si="19"/>
        <v>0.2139394649406661</v>
      </c>
    </row>
    <row r="353" spans="2:8" x14ac:dyDescent="0.5">
      <c r="B353" s="28">
        <v>45436</v>
      </c>
      <c r="C353" s="4">
        <v>115.52</v>
      </c>
      <c r="D353" s="7">
        <f t="shared" si="20"/>
        <v>103.08763162591468</v>
      </c>
      <c r="E353" s="8">
        <f t="shared" si="18"/>
        <v>1.0452822362872394</v>
      </c>
      <c r="G353" s="7">
        <f t="shared" si="21"/>
        <v>3.0876316259146828</v>
      </c>
      <c r="H353" s="8">
        <f t="shared" si="19"/>
        <v>1.0452822362872405</v>
      </c>
    </row>
    <row r="354" spans="2:8" x14ac:dyDescent="0.5">
      <c r="B354" s="28">
        <v>45440</v>
      </c>
      <c r="C354" s="4">
        <v>115.6</v>
      </c>
      <c r="D354" s="7">
        <f t="shared" si="20"/>
        <v>105.30151211513937</v>
      </c>
      <c r="E354" s="8">
        <f t="shared" si="18"/>
        <v>1.776571279029874</v>
      </c>
      <c r="G354" s="7">
        <f t="shared" si="21"/>
        <v>5.3015121151393636</v>
      </c>
      <c r="H354" s="8">
        <f t="shared" si="19"/>
        <v>1.7765712790298711</v>
      </c>
    </row>
    <row r="355" spans="2:8" x14ac:dyDescent="0.5">
      <c r="B355" s="28">
        <v>45441</v>
      </c>
      <c r="C355" s="4">
        <v>113.17</v>
      </c>
      <c r="D355" s="7">
        <f t="shared" si="20"/>
        <v>102.0745016686209</v>
      </c>
      <c r="E355" s="8">
        <f t="shared" si="18"/>
        <v>0.50733160985400272</v>
      </c>
      <c r="G355" s="7">
        <f t="shared" si="21"/>
        <v>2.0745016686209046</v>
      </c>
      <c r="H355" s="8">
        <f t="shared" si="19"/>
        <v>0.50733160985400205</v>
      </c>
    </row>
    <row r="356" spans="2:8" x14ac:dyDescent="0.5">
      <c r="B356" s="28">
        <v>45442</v>
      </c>
      <c r="C356" s="4">
        <v>116.77</v>
      </c>
      <c r="D356" s="7">
        <f t="shared" si="20"/>
        <v>101.25737079431148</v>
      </c>
      <c r="E356" s="8">
        <f t="shared" si="18"/>
        <v>0.15355824174212004</v>
      </c>
      <c r="G356" s="7">
        <f t="shared" si="21"/>
        <v>1.2573707943114836</v>
      </c>
      <c r="H356" s="8">
        <f t="shared" si="19"/>
        <v>0.15355824174211785</v>
      </c>
    </row>
    <row r="357" spans="2:8" x14ac:dyDescent="0.5">
      <c r="B357" s="28">
        <v>45443</v>
      </c>
      <c r="C357" s="4">
        <v>116.16</v>
      </c>
      <c r="D357" s="7">
        <f t="shared" si="20"/>
        <v>103.04266832254058</v>
      </c>
      <c r="E357" s="8">
        <f t="shared" si="18"/>
        <v>0.7876180835464841</v>
      </c>
      <c r="G357" s="7">
        <f t="shared" si="21"/>
        <v>3.0426683225405768</v>
      </c>
      <c r="H357" s="8">
        <f t="shared" si="19"/>
        <v>0.787618083546477</v>
      </c>
    </row>
    <row r="358" spans="2:8" x14ac:dyDescent="0.5">
      <c r="B358" s="28">
        <v>45446</v>
      </c>
      <c r="C358" s="4">
        <v>116.55</v>
      </c>
      <c r="D358" s="7">
        <f t="shared" si="20"/>
        <v>103.06862398302087</v>
      </c>
      <c r="E358" s="8">
        <f t="shared" si="18"/>
        <v>0.78749205444526349</v>
      </c>
      <c r="G358" s="7">
        <f t="shared" si="21"/>
        <v>3.0686239830208693</v>
      </c>
      <c r="H358" s="8">
        <f t="shared" si="19"/>
        <v>0.78749205444525883</v>
      </c>
    </row>
    <row r="359" spans="2:8" x14ac:dyDescent="0.5">
      <c r="B359" s="28">
        <v>45447</v>
      </c>
      <c r="C359" s="4">
        <v>113.88</v>
      </c>
      <c r="D359" s="7">
        <f t="shared" si="20"/>
        <v>100.82337317397078</v>
      </c>
      <c r="E359" s="8">
        <f t="shared" si="18"/>
        <v>-0.39697556206544854</v>
      </c>
      <c r="G359" s="7">
        <f t="shared" si="21"/>
        <v>0.82337317397077703</v>
      </c>
      <c r="H359" s="8">
        <f t="shared" si="19"/>
        <v>-0.39697556206544649</v>
      </c>
    </row>
    <row r="360" spans="2:8" x14ac:dyDescent="0.5">
      <c r="B360" s="28">
        <v>45448</v>
      </c>
      <c r="C360" s="4">
        <v>116.28</v>
      </c>
      <c r="D360" s="7">
        <f t="shared" si="20"/>
        <v>101.37750653879687</v>
      </c>
      <c r="E360" s="8">
        <f t="shared" si="18"/>
        <v>-9.2359289144676907E-2</v>
      </c>
      <c r="G360" s="7">
        <f t="shared" si="21"/>
        <v>1.3775065387968597</v>
      </c>
      <c r="H360" s="8">
        <f t="shared" si="19"/>
        <v>-9.2359289144699611E-2</v>
      </c>
    </row>
    <row r="361" spans="2:8" x14ac:dyDescent="0.5">
      <c r="B361" s="28">
        <v>45449</v>
      </c>
      <c r="C361" s="4">
        <v>112.97</v>
      </c>
      <c r="D361" s="7">
        <f t="shared" si="20"/>
        <v>99.235769501054108</v>
      </c>
      <c r="E361" s="8">
        <f t="shared" si="18"/>
        <v>-1.3076850669603719</v>
      </c>
      <c r="G361" s="7">
        <f t="shared" si="21"/>
        <v>-0.76423049894589301</v>
      </c>
      <c r="H361" s="8">
        <f t="shared" si="19"/>
        <v>-1.3076850669603775</v>
      </c>
    </row>
    <row r="362" spans="2:8" x14ac:dyDescent="0.5">
      <c r="B362" s="28">
        <v>45450</v>
      </c>
      <c r="C362" s="4">
        <v>112.36</v>
      </c>
      <c r="D362" s="7">
        <f t="shared" si="20"/>
        <v>99.539333805811481</v>
      </c>
      <c r="E362" s="8">
        <f t="shared" si="18"/>
        <v>-1.1552429516745151</v>
      </c>
      <c r="G362" s="7">
        <f t="shared" si="21"/>
        <v>-0.46066619418851529</v>
      </c>
      <c r="H362" s="8">
        <f t="shared" si="19"/>
        <v>-1.1552429516745242</v>
      </c>
    </row>
    <row r="363" spans="2:8" x14ac:dyDescent="0.5">
      <c r="B363" s="28">
        <v>45453</v>
      </c>
      <c r="C363" s="4">
        <v>118.77</v>
      </c>
      <c r="D363" s="7">
        <f t="shared" si="20"/>
        <v>102.81336565096953</v>
      </c>
      <c r="E363" s="8">
        <f t="shared" ref="E363:E426" si="22">(D363-AVERAGE(D334:D362))/_xlfn.STDEV.S(D334:D362)</f>
        <v>0.66092749120355543</v>
      </c>
      <c r="G363" s="7">
        <f t="shared" si="21"/>
        <v>2.8133656509695291</v>
      </c>
      <c r="H363" s="8">
        <f t="shared" ref="H363:H426" si="23">(G363-AVERAGE(G334:G362))/_xlfn.STDEV.S(G334:G362)</f>
        <v>0.6609274912035612</v>
      </c>
    </row>
    <row r="364" spans="2:8" x14ac:dyDescent="0.5">
      <c r="B364" s="28">
        <v>45454</v>
      </c>
      <c r="C364" s="4">
        <v>116.71</v>
      </c>
      <c r="D364" s="7">
        <f t="shared" si="20"/>
        <v>100.96020761245676</v>
      </c>
      <c r="E364" s="8">
        <f t="shared" si="22"/>
        <v>-0.3243502027750414</v>
      </c>
      <c r="G364" s="7">
        <f t="shared" si="21"/>
        <v>0.96020761245674702</v>
      </c>
      <c r="H364" s="8">
        <f t="shared" si="23"/>
        <v>-0.32435020277506282</v>
      </c>
    </row>
    <row r="365" spans="2:8" x14ac:dyDescent="0.5">
      <c r="B365" s="28">
        <v>45455</v>
      </c>
      <c r="C365" s="4">
        <v>118.38</v>
      </c>
      <c r="D365" s="7">
        <f t="shared" si="20"/>
        <v>104.60369355836352</v>
      </c>
      <c r="E365" s="8">
        <f t="shared" si="22"/>
        <v>1.6262244557618712</v>
      </c>
      <c r="G365" s="7">
        <f t="shared" si="21"/>
        <v>4.6036935583635179</v>
      </c>
      <c r="H365" s="8">
        <f t="shared" si="23"/>
        <v>1.6262244557618568</v>
      </c>
    </row>
    <row r="366" spans="2:8" x14ac:dyDescent="0.5">
      <c r="B366" s="28">
        <v>45456</v>
      </c>
      <c r="C366" s="4">
        <v>116.28</v>
      </c>
      <c r="D366" s="7">
        <f t="shared" si="20"/>
        <v>99.58037167080586</v>
      </c>
      <c r="E366" s="8">
        <f t="shared" si="22"/>
        <v>-1.1185598721649166</v>
      </c>
      <c r="G366" s="7">
        <f t="shared" si="21"/>
        <v>-0.41962832919413795</v>
      </c>
      <c r="H366" s="8">
        <f t="shared" si="23"/>
        <v>-1.1185598721649235</v>
      </c>
    </row>
    <row r="367" spans="2:8" x14ac:dyDescent="0.5">
      <c r="B367" s="28">
        <v>45457</v>
      </c>
      <c r="C367" s="4">
        <v>115.87</v>
      </c>
      <c r="D367" s="7">
        <f t="shared" si="20"/>
        <v>99.750344352617077</v>
      </c>
      <c r="E367" s="8">
        <f t="shared" si="22"/>
        <v>-0.95953803197762322</v>
      </c>
      <c r="G367" s="7">
        <f t="shared" si="21"/>
        <v>-0.24965564738291326</v>
      </c>
      <c r="H367" s="8">
        <f t="shared" si="23"/>
        <v>-0.95953803197761933</v>
      </c>
    </row>
    <row r="368" spans="2:8" x14ac:dyDescent="0.5">
      <c r="B368" s="28">
        <v>45460</v>
      </c>
      <c r="C368" s="4">
        <v>116.29</v>
      </c>
      <c r="D368" s="7">
        <f t="shared" si="20"/>
        <v>99.776919776919783</v>
      </c>
      <c r="E368" s="8">
        <f t="shared" si="22"/>
        <v>-0.89592673197439987</v>
      </c>
      <c r="G368" s="7">
        <f t="shared" si="21"/>
        <v>-0.22308022308021527</v>
      </c>
      <c r="H368" s="8">
        <f t="shared" si="23"/>
        <v>-0.89592673197440353</v>
      </c>
    </row>
    <row r="369" spans="2:8" x14ac:dyDescent="0.5">
      <c r="B369" s="28">
        <v>45461</v>
      </c>
      <c r="C369" s="4">
        <v>117.32</v>
      </c>
      <c r="D369" s="7">
        <f t="shared" si="20"/>
        <v>103.02072356866879</v>
      </c>
      <c r="E369" s="8">
        <f t="shared" si="22"/>
        <v>0.80380104434166488</v>
      </c>
      <c r="G369" s="7">
        <f t="shared" si="21"/>
        <v>3.0207235686687723</v>
      </c>
      <c r="H369" s="8">
        <f t="shared" si="23"/>
        <v>0.80380104434166155</v>
      </c>
    </row>
    <row r="370" spans="2:8" x14ac:dyDescent="0.5">
      <c r="B370" s="28">
        <v>45463</v>
      </c>
      <c r="C370" s="4">
        <v>118.43</v>
      </c>
      <c r="D370" s="7">
        <f t="shared" si="20"/>
        <v>101.84898520811834</v>
      </c>
      <c r="E370" s="8">
        <f t="shared" si="22"/>
        <v>0.13848746697526118</v>
      </c>
      <c r="G370" s="7">
        <f t="shared" si="21"/>
        <v>1.8489852081183398</v>
      </c>
      <c r="H370" s="8">
        <f t="shared" si="23"/>
        <v>0.13848746697526204</v>
      </c>
    </row>
    <row r="371" spans="2:8" x14ac:dyDescent="0.5">
      <c r="B371" s="28">
        <v>45464</v>
      </c>
      <c r="C371" s="4">
        <v>117.78</v>
      </c>
      <c r="D371" s="7">
        <f t="shared" si="20"/>
        <v>104.25776754890678</v>
      </c>
      <c r="E371" s="8">
        <f t="shared" si="22"/>
        <v>1.3746085367466301</v>
      </c>
      <c r="G371" s="7">
        <f t="shared" si="21"/>
        <v>4.2577675489067914</v>
      </c>
      <c r="H371" s="8">
        <f t="shared" si="23"/>
        <v>1.3746085367466376</v>
      </c>
    </row>
    <row r="372" spans="2:8" x14ac:dyDescent="0.5">
      <c r="B372" s="28">
        <v>45467</v>
      </c>
      <c r="C372" s="4">
        <v>118.28</v>
      </c>
      <c r="D372" s="7">
        <f t="shared" si="20"/>
        <v>105.2687789248843</v>
      </c>
      <c r="E372" s="8">
        <f t="shared" si="22"/>
        <v>1.7920331044209719</v>
      </c>
      <c r="G372" s="7">
        <f t="shared" si="21"/>
        <v>5.2687789248843018</v>
      </c>
      <c r="H372" s="8">
        <f t="shared" si="23"/>
        <v>1.7920331044209781</v>
      </c>
    </row>
    <row r="373" spans="2:8" x14ac:dyDescent="0.5">
      <c r="B373" s="28">
        <v>45468</v>
      </c>
      <c r="C373" s="4">
        <v>118.47</v>
      </c>
      <c r="D373" s="7">
        <f t="shared" si="20"/>
        <v>99.747410962364242</v>
      </c>
      <c r="E373" s="8">
        <f t="shared" si="22"/>
        <v>-1.089463886644378</v>
      </c>
      <c r="G373" s="7">
        <f t="shared" si="21"/>
        <v>-0.25258903763576424</v>
      </c>
      <c r="H373" s="8">
        <f t="shared" si="23"/>
        <v>-1.089463886644372</v>
      </c>
    </row>
    <row r="374" spans="2:8" x14ac:dyDescent="0.5">
      <c r="B374" s="28">
        <v>45469</v>
      </c>
      <c r="C374" s="4">
        <v>118.06</v>
      </c>
      <c r="D374" s="7">
        <f t="shared" si="20"/>
        <v>101.15671322080371</v>
      </c>
      <c r="E374" s="8">
        <f t="shared" si="22"/>
        <v>-0.41329169370847468</v>
      </c>
      <c r="G374" s="7">
        <f t="shared" si="21"/>
        <v>1.1567132208037088</v>
      </c>
      <c r="H374" s="8">
        <f t="shared" si="23"/>
        <v>-0.41329169370846386</v>
      </c>
    </row>
    <row r="375" spans="2:8" x14ac:dyDescent="0.5">
      <c r="B375" s="28">
        <v>45470</v>
      </c>
      <c r="C375" s="4">
        <v>118</v>
      </c>
      <c r="D375" s="7">
        <f t="shared" si="20"/>
        <v>99.67899983105255</v>
      </c>
      <c r="E375" s="8">
        <f t="shared" si="22"/>
        <v>-1.1341232359640521</v>
      </c>
      <c r="G375" s="7">
        <f t="shared" si="21"/>
        <v>-0.32100016894745353</v>
      </c>
      <c r="H375" s="8">
        <f t="shared" si="23"/>
        <v>-1.1341232359640405</v>
      </c>
    </row>
    <row r="376" spans="2:8" x14ac:dyDescent="0.5">
      <c r="B376" s="28">
        <v>45471</v>
      </c>
      <c r="C376" s="4">
        <v>118.07</v>
      </c>
      <c r="D376" s="7">
        <f t="shared" si="20"/>
        <v>101.53938768489851</v>
      </c>
      <c r="E376" s="8">
        <f t="shared" si="22"/>
        <v>-8.2536839124187855E-2</v>
      </c>
      <c r="G376" s="7">
        <f t="shared" si="21"/>
        <v>1.539387684898514</v>
      </c>
      <c r="H376" s="8">
        <f t="shared" si="23"/>
        <v>-8.2536839124180014E-2</v>
      </c>
    </row>
    <row r="377" spans="2:8" x14ac:dyDescent="0.5">
      <c r="B377" s="28">
        <v>45474</v>
      </c>
      <c r="C377" s="4">
        <v>118.74</v>
      </c>
      <c r="D377" s="7">
        <f t="shared" si="20"/>
        <v>102.47691378268749</v>
      </c>
      <c r="E377" s="8">
        <f t="shared" si="22"/>
        <v>0.42852799935633484</v>
      </c>
      <c r="G377" s="7">
        <f t="shared" si="21"/>
        <v>2.4769137826874861</v>
      </c>
      <c r="H377" s="8">
        <f t="shared" si="23"/>
        <v>0.4285279993563354</v>
      </c>
    </row>
    <row r="378" spans="2:8" x14ac:dyDescent="0.5">
      <c r="B378" s="28">
        <v>45475</v>
      </c>
      <c r="C378" s="4">
        <v>120.04</v>
      </c>
      <c r="D378" s="7">
        <f t="shared" si="20"/>
        <v>103.22469687849342</v>
      </c>
      <c r="E378" s="8">
        <f t="shared" si="22"/>
        <v>0.87752201060297397</v>
      </c>
      <c r="G378" s="7">
        <f t="shared" si="21"/>
        <v>3.2246968784934218</v>
      </c>
      <c r="H378" s="8">
        <f t="shared" si="23"/>
        <v>0.87752201060297808</v>
      </c>
    </row>
    <row r="379" spans="2:8" x14ac:dyDescent="0.5">
      <c r="B379" s="28">
        <v>45476</v>
      </c>
      <c r="C379" s="4">
        <v>119.8</v>
      </c>
      <c r="D379" s="7">
        <f t="shared" si="20"/>
        <v>102.11387657688374</v>
      </c>
      <c r="E379" s="8">
        <f t="shared" si="22"/>
        <v>0.20211514992952534</v>
      </c>
      <c r="G379" s="7">
        <f t="shared" si="21"/>
        <v>2.1138765768837402</v>
      </c>
      <c r="H379" s="8">
        <f t="shared" si="23"/>
        <v>0.20211514992952626</v>
      </c>
    </row>
    <row r="380" spans="2:8" x14ac:dyDescent="0.5">
      <c r="B380" s="28">
        <v>45478</v>
      </c>
      <c r="C380" s="4">
        <v>118.74</v>
      </c>
      <c r="D380" s="7">
        <f t="shared" si="20"/>
        <v>100.26175800050662</v>
      </c>
      <c r="E380" s="8">
        <f t="shared" si="22"/>
        <v>-0.85987652476878562</v>
      </c>
      <c r="G380" s="7">
        <f t="shared" si="21"/>
        <v>0.26175800050661829</v>
      </c>
      <c r="H380" s="8">
        <f t="shared" si="23"/>
        <v>-0.85987652476878673</v>
      </c>
    </row>
    <row r="381" spans="2:8" x14ac:dyDescent="0.5">
      <c r="B381" s="28">
        <v>45481</v>
      </c>
      <c r="C381" s="4">
        <v>115.92</v>
      </c>
      <c r="D381" s="7">
        <f t="shared" si="20"/>
        <v>98.42078451349974</v>
      </c>
      <c r="E381" s="8">
        <f t="shared" si="22"/>
        <v>-1.8907436036185936</v>
      </c>
      <c r="G381" s="7">
        <f t="shared" si="21"/>
        <v>-1.5792154865002541</v>
      </c>
      <c r="H381" s="8">
        <f t="shared" si="23"/>
        <v>-1.8907436036185925</v>
      </c>
    </row>
    <row r="382" spans="2:8" x14ac:dyDescent="0.5">
      <c r="B382" s="28">
        <v>45482</v>
      </c>
      <c r="C382" s="4">
        <v>116.68</v>
      </c>
      <c r="D382" s="7">
        <f t="shared" si="20"/>
        <v>98.647277646263106</v>
      </c>
      <c r="E382" s="8">
        <f t="shared" si="22"/>
        <v>-1.6326274075067557</v>
      </c>
      <c r="G382" s="7">
        <f t="shared" si="21"/>
        <v>-1.3527223537368906</v>
      </c>
      <c r="H382" s="8">
        <f t="shared" si="23"/>
        <v>-1.6326274075067553</v>
      </c>
    </row>
    <row r="383" spans="2:8" x14ac:dyDescent="0.5">
      <c r="B383" s="28">
        <v>45483</v>
      </c>
      <c r="C383" s="4">
        <v>119.21</v>
      </c>
      <c r="D383" s="7">
        <f t="shared" si="20"/>
        <v>100.62463070819616</v>
      </c>
      <c r="E383" s="8">
        <f t="shared" si="22"/>
        <v>-0.47726151974910741</v>
      </c>
      <c r="G383" s="7">
        <f t="shared" si="21"/>
        <v>0.62463070819616351</v>
      </c>
      <c r="H383" s="8">
        <f t="shared" si="23"/>
        <v>-0.47726151974910597</v>
      </c>
    </row>
    <row r="384" spans="2:8" x14ac:dyDescent="0.5">
      <c r="B384" s="28">
        <v>45484</v>
      </c>
      <c r="C384" s="4">
        <v>121.1</v>
      </c>
      <c r="D384" s="7">
        <f t="shared" si="20"/>
        <v>102.57496188378791</v>
      </c>
      <c r="E384" s="8">
        <f t="shared" si="22"/>
        <v>0.66086534689660514</v>
      </c>
      <c r="G384" s="7">
        <f t="shared" si="21"/>
        <v>2.5749618837878976</v>
      </c>
      <c r="H384" s="8">
        <f t="shared" si="23"/>
        <v>0.66086534689659748</v>
      </c>
    </row>
    <row r="385" spans="2:8" x14ac:dyDescent="0.5">
      <c r="B385" s="28">
        <v>45485</v>
      </c>
      <c r="C385" s="4">
        <v>120.54</v>
      </c>
      <c r="D385" s="7">
        <f t="shared" si="20"/>
        <v>102.15254237288136</v>
      </c>
      <c r="E385" s="8">
        <f t="shared" si="22"/>
        <v>0.41436419015653153</v>
      </c>
      <c r="G385" s="7">
        <f t="shared" si="21"/>
        <v>2.1525423728813613</v>
      </c>
      <c r="H385" s="8">
        <f t="shared" si="23"/>
        <v>0.41436419015654413</v>
      </c>
    </row>
    <row r="386" spans="2:8" x14ac:dyDescent="0.5">
      <c r="B386" s="28">
        <v>45488</v>
      </c>
      <c r="C386" s="4">
        <v>122.5</v>
      </c>
      <c r="D386" s="7">
        <f t="shared" si="20"/>
        <v>103.75201151859068</v>
      </c>
      <c r="E386" s="8">
        <f t="shared" si="22"/>
        <v>1.2781981927662001</v>
      </c>
      <c r="G386" s="7">
        <f t="shared" si="21"/>
        <v>3.7520115185906726</v>
      </c>
      <c r="H386" s="8">
        <f t="shared" si="23"/>
        <v>1.2781981927662043</v>
      </c>
    </row>
    <row r="387" spans="2:8" x14ac:dyDescent="0.5">
      <c r="B387" s="28">
        <v>45489</v>
      </c>
      <c r="C387" s="4">
        <v>124</v>
      </c>
      <c r="D387" s="7">
        <f t="shared" si="20"/>
        <v>104.42984672393465</v>
      </c>
      <c r="E387" s="8">
        <f t="shared" si="22"/>
        <v>1.6144102961651174</v>
      </c>
      <c r="G387" s="7">
        <f t="shared" si="21"/>
        <v>4.4298467239346513</v>
      </c>
      <c r="H387" s="8">
        <f t="shared" si="23"/>
        <v>1.6144102961651268</v>
      </c>
    </row>
    <row r="388" spans="2:8" x14ac:dyDescent="0.5">
      <c r="B388" s="28">
        <v>45490</v>
      </c>
      <c r="C388" s="4">
        <v>121.18</v>
      </c>
      <c r="D388" s="7">
        <f t="shared" si="20"/>
        <v>100.94968343885371</v>
      </c>
      <c r="E388" s="8">
        <f t="shared" si="22"/>
        <v>-0.29261257575748645</v>
      </c>
      <c r="G388" s="7">
        <f t="shared" si="21"/>
        <v>0.94968343885371587</v>
      </c>
      <c r="H388" s="8">
        <f t="shared" si="23"/>
        <v>-0.2926125757574794</v>
      </c>
    </row>
    <row r="389" spans="2:8" x14ac:dyDescent="0.5">
      <c r="B389" s="28">
        <v>45491</v>
      </c>
      <c r="C389" s="4">
        <v>120.33</v>
      </c>
      <c r="D389" s="7">
        <f t="shared" si="20"/>
        <v>100.4424040066778</v>
      </c>
      <c r="E389" s="8">
        <f t="shared" si="22"/>
        <v>-0.56241160761280085</v>
      </c>
      <c r="G389" s="7">
        <f t="shared" si="21"/>
        <v>0.44240400667779728</v>
      </c>
      <c r="H389" s="8">
        <f t="shared" si="23"/>
        <v>-0.56241160761280606</v>
      </c>
    </row>
    <row r="390" spans="2:8" x14ac:dyDescent="0.5">
      <c r="B390" s="28">
        <v>45492</v>
      </c>
      <c r="C390" s="4">
        <v>120.51</v>
      </c>
      <c r="D390" s="7">
        <f t="shared" si="20"/>
        <v>101.49065184436584</v>
      </c>
      <c r="E390" s="8">
        <f t="shared" si="22"/>
        <v>6.8441906548888272E-3</v>
      </c>
      <c r="G390" s="7">
        <f t="shared" si="21"/>
        <v>1.4906518443658499</v>
      </c>
      <c r="H390" s="8">
        <f t="shared" si="23"/>
        <v>6.844190654905935E-3</v>
      </c>
    </row>
    <row r="391" spans="2:8" x14ac:dyDescent="0.5">
      <c r="B391" s="28">
        <v>45495</v>
      </c>
      <c r="C391" s="4">
        <v>123.99</v>
      </c>
      <c r="D391" s="7">
        <f t="shared" si="20"/>
        <v>106.96169772256728</v>
      </c>
      <c r="E391" s="8">
        <f t="shared" si="22"/>
        <v>2.9083720130646422</v>
      </c>
      <c r="G391" s="7">
        <f t="shared" si="21"/>
        <v>6.9616977225672825</v>
      </c>
      <c r="H391" s="8">
        <f t="shared" si="23"/>
        <v>2.9083720130646462</v>
      </c>
    </row>
    <row r="392" spans="2:8" x14ac:dyDescent="0.5">
      <c r="B392" s="28">
        <v>45496</v>
      </c>
      <c r="C392" s="4">
        <v>124.84</v>
      </c>
      <c r="D392" s="7">
        <f t="shared" si="20"/>
        <v>106.99348645869043</v>
      </c>
      <c r="E392" s="8">
        <f t="shared" si="22"/>
        <v>2.5030498139183219</v>
      </c>
      <c r="G392" s="7">
        <f t="shared" si="21"/>
        <v>6.9934864586904313</v>
      </c>
      <c r="H392" s="8">
        <f t="shared" si="23"/>
        <v>2.5030498139183233</v>
      </c>
    </row>
    <row r="393" spans="2:8" x14ac:dyDescent="0.5">
      <c r="B393" s="28">
        <v>45497</v>
      </c>
      <c r="C393" s="4">
        <v>121.72</v>
      </c>
      <c r="D393" s="7">
        <f t="shared" si="20"/>
        <v>102.10552805972654</v>
      </c>
      <c r="E393" s="8">
        <f t="shared" si="22"/>
        <v>6.5896968354117652E-2</v>
      </c>
      <c r="G393" s="7">
        <f t="shared" si="21"/>
        <v>2.1055280597265376</v>
      </c>
      <c r="H393" s="8">
        <f t="shared" si="23"/>
        <v>6.5896968354121552E-2</v>
      </c>
    </row>
    <row r="394" spans="2:8" x14ac:dyDescent="0.5">
      <c r="B394" s="28">
        <v>45498</v>
      </c>
      <c r="C394" s="4">
        <v>121.66</v>
      </c>
      <c r="D394" s="7">
        <f t="shared" si="20"/>
        <v>100.46242774566474</v>
      </c>
      <c r="E394" s="8">
        <f t="shared" si="22"/>
        <v>-0.67517429262204576</v>
      </c>
      <c r="G394" s="7">
        <f t="shared" si="21"/>
        <v>0.46242774566474182</v>
      </c>
      <c r="H394" s="8">
        <f t="shared" si="23"/>
        <v>-0.67517429262204776</v>
      </c>
    </row>
    <row r="395" spans="2:8" x14ac:dyDescent="0.5">
      <c r="B395" s="28">
        <v>45499</v>
      </c>
      <c r="C395" s="4">
        <v>122.16</v>
      </c>
      <c r="D395" s="7">
        <f t="shared" si="20"/>
        <v>101.34395221503235</v>
      </c>
      <c r="E395" s="8">
        <f t="shared" si="22"/>
        <v>-0.2279092157255142</v>
      </c>
      <c r="G395" s="7">
        <f t="shared" si="21"/>
        <v>1.3439522150323462</v>
      </c>
      <c r="H395" s="8">
        <f t="shared" si="23"/>
        <v>-0.22790921572551565</v>
      </c>
    </row>
    <row r="396" spans="2:8" x14ac:dyDescent="0.5">
      <c r="B396" s="28">
        <v>45502</v>
      </c>
      <c r="C396" s="4">
        <v>122.06</v>
      </c>
      <c r="D396" s="7">
        <f t="shared" si="20"/>
        <v>99.640816326530611</v>
      </c>
      <c r="E396" s="8">
        <f t="shared" si="22"/>
        <v>-1.0378679506230697</v>
      </c>
      <c r="G396" s="7">
        <f t="shared" si="21"/>
        <v>-0.3591836734693859</v>
      </c>
      <c r="H396" s="8">
        <f t="shared" si="23"/>
        <v>-1.0378679506230619</v>
      </c>
    </row>
    <row r="397" spans="2:8" x14ac:dyDescent="0.5">
      <c r="B397" s="28">
        <v>45503</v>
      </c>
      <c r="C397" s="4">
        <v>122.64</v>
      </c>
      <c r="D397" s="7">
        <f t="shared" si="20"/>
        <v>98.903225806451616</v>
      </c>
      <c r="E397" s="8">
        <f t="shared" si="22"/>
        <v>-1.3705861170340814</v>
      </c>
      <c r="G397" s="7">
        <f t="shared" si="21"/>
        <v>-1.0967741935483868</v>
      </c>
      <c r="H397" s="8">
        <f t="shared" si="23"/>
        <v>-1.3705861170340821</v>
      </c>
    </row>
    <row r="398" spans="2:8" x14ac:dyDescent="0.5">
      <c r="B398" s="28">
        <v>45504</v>
      </c>
      <c r="C398" s="4">
        <v>125.31</v>
      </c>
      <c r="D398" s="7">
        <f t="shared" ref="D398:D461" si="24">100*C398/C388</f>
        <v>103.40815316058755</v>
      </c>
      <c r="E398" s="8">
        <f t="shared" si="22"/>
        <v>0.68594571523340397</v>
      </c>
      <c r="G398" s="7">
        <f t="shared" ref="G398:G461" si="25">((C398-C388)/C388)*100</f>
        <v>3.4081531605875517</v>
      </c>
      <c r="H398" s="8">
        <f t="shared" si="23"/>
        <v>0.68594571523340619</v>
      </c>
    </row>
    <row r="399" spans="2:8" x14ac:dyDescent="0.5">
      <c r="B399" s="28">
        <v>45505</v>
      </c>
      <c r="C399" s="4">
        <v>115.97</v>
      </c>
      <c r="D399" s="7">
        <f t="shared" si="24"/>
        <v>96.376630931604751</v>
      </c>
      <c r="E399" s="8">
        <f t="shared" si="22"/>
        <v>-2.4652024369788563</v>
      </c>
      <c r="G399" s="7">
        <f t="shared" si="25"/>
        <v>-3.6233690683952462</v>
      </c>
      <c r="H399" s="8">
        <f t="shared" si="23"/>
        <v>-2.4652024369788545</v>
      </c>
    </row>
    <row r="400" spans="2:8" x14ac:dyDescent="0.5">
      <c r="B400" s="28">
        <v>45506</v>
      </c>
      <c r="C400" s="4">
        <v>103.53</v>
      </c>
      <c r="D400" s="7">
        <f t="shared" si="24"/>
        <v>85.909882997261633</v>
      </c>
      <c r="E400" s="8">
        <f t="shared" si="22"/>
        <v>-6.418029588124976</v>
      </c>
      <c r="G400" s="7">
        <f t="shared" si="25"/>
        <v>-14.090117002738364</v>
      </c>
      <c r="H400" s="8">
        <f t="shared" si="23"/>
        <v>-6.4180295881249698</v>
      </c>
    </row>
    <row r="401" spans="2:8" x14ac:dyDescent="0.5">
      <c r="B401" s="28">
        <v>45509</v>
      </c>
      <c r="C401" s="4">
        <v>99.16</v>
      </c>
      <c r="D401" s="7">
        <f t="shared" si="24"/>
        <v>79.974191467053799</v>
      </c>
      <c r="E401" s="8">
        <f t="shared" si="22"/>
        <v>-5.5756006612416211</v>
      </c>
      <c r="G401" s="7">
        <f t="shared" si="25"/>
        <v>-20.025808532946204</v>
      </c>
      <c r="H401" s="8">
        <f t="shared" si="23"/>
        <v>-5.5756006612416202</v>
      </c>
    </row>
    <row r="402" spans="2:8" x14ac:dyDescent="0.5">
      <c r="B402" s="28">
        <v>45510</v>
      </c>
      <c r="C402" s="4">
        <v>103.46</v>
      </c>
      <c r="D402" s="7">
        <f t="shared" si="24"/>
        <v>82.874078820890745</v>
      </c>
      <c r="E402" s="8">
        <f t="shared" si="22"/>
        <v>-3.2285350786342177</v>
      </c>
      <c r="G402" s="7">
        <f t="shared" si="25"/>
        <v>-17.125921179109266</v>
      </c>
      <c r="H402" s="8">
        <f t="shared" si="23"/>
        <v>-3.2285350786342191</v>
      </c>
    </row>
    <row r="403" spans="2:8" x14ac:dyDescent="0.5">
      <c r="B403" s="28">
        <v>45511</v>
      </c>
      <c r="C403" s="4">
        <v>103.12</v>
      </c>
      <c r="D403" s="7">
        <f t="shared" si="24"/>
        <v>84.719027275714751</v>
      </c>
      <c r="E403" s="8">
        <f t="shared" si="22"/>
        <v>-2.3807942680059808</v>
      </c>
      <c r="G403" s="7">
        <f t="shared" si="25"/>
        <v>-15.280972724285242</v>
      </c>
      <c r="H403" s="8">
        <f t="shared" si="23"/>
        <v>-2.3807942680059768</v>
      </c>
    </row>
    <row r="404" spans="2:8" x14ac:dyDescent="0.5">
      <c r="B404" s="28">
        <v>45512</v>
      </c>
      <c r="C404" s="4">
        <v>103.19</v>
      </c>
      <c r="D404" s="7">
        <f t="shared" si="24"/>
        <v>84.818346210751272</v>
      </c>
      <c r="E404" s="8">
        <f t="shared" si="22"/>
        <v>-2.0833321588471829</v>
      </c>
      <c r="G404" s="7">
        <f t="shared" si="25"/>
        <v>-15.181653789248726</v>
      </c>
      <c r="H404" s="8">
        <f t="shared" si="23"/>
        <v>-2.0833321588471803</v>
      </c>
    </row>
    <row r="405" spans="2:8" x14ac:dyDescent="0.5">
      <c r="B405" s="28">
        <v>45513</v>
      </c>
      <c r="C405" s="4">
        <v>104.7</v>
      </c>
      <c r="D405" s="7">
        <f t="shared" si="24"/>
        <v>85.707269155206291</v>
      </c>
      <c r="E405" s="8">
        <f t="shared" si="22"/>
        <v>-1.7522780340994768</v>
      </c>
      <c r="G405" s="7">
        <f t="shared" si="25"/>
        <v>-14.292730844793708</v>
      </c>
      <c r="H405" s="8">
        <f t="shared" si="23"/>
        <v>-1.7522780340994739</v>
      </c>
    </row>
    <row r="406" spans="2:8" x14ac:dyDescent="0.5">
      <c r="B406" s="28">
        <v>45516</v>
      </c>
      <c r="C406" s="4">
        <v>103.03</v>
      </c>
      <c r="D406" s="7">
        <f t="shared" si="24"/>
        <v>84.409306898246768</v>
      </c>
      <c r="E406" s="8">
        <f t="shared" si="22"/>
        <v>-1.7703484044406355</v>
      </c>
      <c r="G406" s="7">
        <f t="shared" si="25"/>
        <v>-15.590693101753237</v>
      </c>
      <c r="H406" s="8">
        <f t="shared" si="23"/>
        <v>-1.7703484044406341</v>
      </c>
    </row>
    <row r="407" spans="2:8" x14ac:dyDescent="0.5">
      <c r="B407" s="28">
        <v>45517</v>
      </c>
      <c r="C407" s="4">
        <v>104.61</v>
      </c>
      <c r="D407" s="7">
        <f t="shared" si="24"/>
        <v>85.298434442270064</v>
      </c>
      <c r="E407" s="8">
        <f t="shared" si="22"/>
        <v>-1.5049044305108075</v>
      </c>
      <c r="G407" s="7">
        <f t="shared" si="25"/>
        <v>-14.701565557729943</v>
      </c>
      <c r="H407" s="8">
        <f t="shared" si="23"/>
        <v>-1.5049044305108059</v>
      </c>
    </row>
    <row r="408" spans="2:8" x14ac:dyDescent="0.5">
      <c r="B408" s="28">
        <v>45518</v>
      </c>
      <c r="C408" s="4">
        <v>105.98</v>
      </c>
      <c r="D408" s="7">
        <f t="shared" si="24"/>
        <v>84.574255845503146</v>
      </c>
      <c r="E408" s="8">
        <f t="shared" si="22"/>
        <v>-1.4775370360844096</v>
      </c>
      <c r="G408" s="7">
        <f t="shared" si="25"/>
        <v>-15.425744154496845</v>
      </c>
      <c r="H408" s="8">
        <f t="shared" si="23"/>
        <v>-1.4775370360844069</v>
      </c>
    </row>
    <row r="409" spans="2:8" x14ac:dyDescent="0.5">
      <c r="B409" s="28">
        <v>45519</v>
      </c>
      <c r="C409" s="4">
        <v>110.83</v>
      </c>
      <c r="D409" s="7">
        <f t="shared" si="24"/>
        <v>95.567819263602658</v>
      </c>
      <c r="E409" s="8">
        <f t="shared" si="22"/>
        <v>-6.8205550118207475E-2</v>
      </c>
      <c r="G409" s="7">
        <f t="shared" si="25"/>
        <v>-4.4321807363973447</v>
      </c>
      <c r="H409" s="8">
        <f t="shared" si="23"/>
        <v>-6.8205550118206851E-2</v>
      </c>
    </row>
    <row r="410" spans="2:8" x14ac:dyDescent="0.5">
      <c r="B410" s="28">
        <v>45520</v>
      </c>
      <c r="C410" s="4">
        <v>111</v>
      </c>
      <c r="D410" s="7">
        <f t="shared" si="24"/>
        <v>107.21529991306868</v>
      </c>
      <c r="E410" s="8">
        <f t="shared" si="22"/>
        <v>1.3312147870051882</v>
      </c>
      <c r="G410" s="7">
        <f t="shared" si="25"/>
        <v>7.2152999130686748</v>
      </c>
      <c r="H410" s="8">
        <f t="shared" si="23"/>
        <v>1.3312147870051882</v>
      </c>
    </row>
    <row r="411" spans="2:8" x14ac:dyDescent="0.5">
      <c r="B411" s="28">
        <v>45523</v>
      </c>
      <c r="C411" s="4">
        <v>111.61</v>
      </c>
      <c r="D411" s="7">
        <f t="shared" si="24"/>
        <v>112.55546591367488</v>
      </c>
      <c r="E411" s="8">
        <f t="shared" si="22"/>
        <v>1.8737613277826628</v>
      </c>
      <c r="G411" s="7">
        <f t="shared" si="25"/>
        <v>12.555465913674871</v>
      </c>
      <c r="H411" s="8">
        <f t="shared" si="23"/>
        <v>1.873761327782661</v>
      </c>
    </row>
    <row r="412" spans="2:8" x14ac:dyDescent="0.5">
      <c r="B412" s="28">
        <v>45524</v>
      </c>
      <c r="C412" s="4">
        <v>109.85</v>
      </c>
      <c r="D412" s="7">
        <f t="shared" si="24"/>
        <v>106.17630001933115</v>
      </c>
      <c r="E412" s="8">
        <f t="shared" si="22"/>
        <v>1.0242606415078659</v>
      </c>
      <c r="G412" s="7">
        <f t="shared" si="25"/>
        <v>6.1763000193311433</v>
      </c>
      <c r="H412" s="8">
        <f t="shared" si="23"/>
        <v>1.0242606415078623</v>
      </c>
    </row>
    <row r="413" spans="2:8" x14ac:dyDescent="0.5">
      <c r="B413" s="28">
        <v>45525</v>
      </c>
      <c r="C413" s="4">
        <v>109.28</v>
      </c>
      <c r="D413" s="7">
        <f t="shared" si="24"/>
        <v>105.97362296353762</v>
      </c>
      <c r="E413" s="8">
        <f t="shared" si="22"/>
        <v>0.96662485803040088</v>
      </c>
      <c r="G413" s="7">
        <f t="shared" si="25"/>
        <v>5.9736229635376228</v>
      </c>
      <c r="H413" s="8">
        <f t="shared" si="23"/>
        <v>0.9666248580304011</v>
      </c>
    </row>
    <row r="414" spans="2:8" x14ac:dyDescent="0.5">
      <c r="B414" s="28">
        <v>45526</v>
      </c>
      <c r="C414" s="4">
        <v>108.47</v>
      </c>
      <c r="D414" s="7">
        <f t="shared" si="24"/>
        <v>105.11677488128694</v>
      </c>
      <c r="E414" s="8">
        <f t="shared" si="22"/>
        <v>0.85358798705035988</v>
      </c>
      <c r="G414" s="7">
        <f t="shared" si="25"/>
        <v>5.1167748812869478</v>
      </c>
      <c r="H414" s="8">
        <f t="shared" si="23"/>
        <v>0.8535879870503601</v>
      </c>
    </row>
    <row r="415" spans="2:8" x14ac:dyDescent="0.5">
      <c r="B415" s="28">
        <v>45527</v>
      </c>
      <c r="C415" s="4">
        <v>111.51</v>
      </c>
      <c r="D415" s="7">
        <f t="shared" si="24"/>
        <v>106.50429799426934</v>
      </c>
      <c r="E415" s="8">
        <f t="shared" si="22"/>
        <v>0.98242517545260655</v>
      </c>
      <c r="G415" s="7">
        <f t="shared" si="25"/>
        <v>6.5042979942693426</v>
      </c>
      <c r="H415" s="8">
        <f t="shared" si="23"/>
        <v>0.9824251754526051</v>
      </c>
    </row>
    <row r="416" spans="2:8" x14ac:dyDescent="0.5">
      <c r="B416" s="28">
        <v>45530</v>
      </c>
      <c r="C416" s="4">
        <v>111.89</v>
      </c>
      <c r="D416" s="7">
        <f t="shared" si="24"/>
        <v>108.59943705716782</v>
      </c>
      <c r="E416" s="8">
        <f t="shared" si="22"/>
        <v>1.1829664003466751</v>
      </c>
      <c r="G416" s="7">
        <f t="shared" si="25"/>
        <v>8.5994370571678154</v>
      </c>
      <c r="H416" s="8">
        <f t="shared" si="23"/>
        <v>1.1829664003466716</v>
      </c>
    </row>
    <row r="417" spans="2:8" x14ac:dyDescent="0.5">
      <c r="B417" s="28">
        <v>45531</v>
      </c>
      <c r="C417" s="4">
        <v>113.58</v>
      </c>
      <c r="D417" s="7">
        <f t="shared" si="24"/>
        <v>108.57470605104675</v>
      </c>
      <c r="E417" s="8">
        <f t="shared" si="22"/>
        <v>1.1483879102189869</v>
      </c>
      <c r="G417" s="7">
        <f t="shared" si="25"/>
        <v>8.5747060510467445</v>
      </c>
      <c r="H417" s="8">
        <f t="shared" si="23"/>
        <v>1.1483879102189851</v>
      </c>
    </row>
    <row r="418" spans="2:8" x14ac:dyDescent="0.5">
      <c r="B418" s="28">
        <v>45532</v>
      </c>
      <c r="C418" s="4">
        <v>113.39</v>
      </c>
      <c r="D418" s="7">
        <f t="shared" si="24"/>
        <v>106.99188526137007</v>
      </c>
      <c r="E418" s="8">
        <f t="shared" si="22"/>
        <v>0.93908647055541605</v>
      </c>
      <c r="G418" s="7">
        <f t="shared" si="25"/>
        <v>6.9918852613700659</v>
      </c>
      <c r="H418" s="8">
        <f t="shared" si="23"/>
        <v>0.93908647055541283</v>
      </c>
    </row>
    <row r="419" spans="2:8" x14ac:dyDescent="0.5">
      <c r="B419" s="28">
        <v>45533</v>
      </c>
      <c r="C419" s="4">
        <v>113.26</v>
      </c>
      <c r="D419" s="7">
        <f t="shared" si="24"/>
        <v>102.19254714427501</v>
      </c>
      <c r="E419" s="8">
        <f t="shared" si="22"/>
        <v>0.42638113689429868</v>
      </c>
      <c r="G419" s="7">
        <f t="shared" si="25"/>
        <v>2.192547144275022</v>
      </c>
      <c r="H419" s="8">
        <f t="shared" si="23"/>
        <v>0.42638113689431179</v>
      </c>
    </row>
    <row r="420" spans="2:8" x14ac:dyDescent="0.5">
      <c r="B420" s="28">
        <v>45534</v>
      </c>
      <c r="C420" s="4">
        <v>115.73</v>
      </c>
      <c r="D420" s="7">
        <f t="shared" si="24"/>
        <v>104.26126126126127</v>
      </c>
      <c r="E420" s="8">
        <f t="shared" si="22"/>
        <v>0.62909184211408187</v>
      </c>
      <c r="G420" s="7">
        <f t="shared" si="25"/>
        <v>4.2612612612612653</v>
      </c>
      <c r="H420" s="8">
        <f t="shared" si="23"/>
        <v>0.62909184211407665</v>
      </c>
    </row>
    <row r="421" spans="2:8" x14ac:dyDescent="0.5">
      <c r="B421" s="28">
        <v>45538</v>
      </c>
      <c r="C421" s="4">
        <v>111.32</v>
      </c>
      <c r="D421" s="7">
        <f t="shared" si="24"/>
        <v>99.740166651733716</v>
      </c>
      <c r="E421" s="8">
        <f t="shared" si="22"/>
        <v>0.19057372744829698</v>
      </c>
      <c r="G421" s="7">
        <f t="shared" si="25"/>
        <v>-0.25983334826629001</v>
      </c>
      <c r="H421" s="8">
        <f t="shared" si="23"/>
        <v>0.19057372744829484</v>
      </c>
    </row>
    <row r="422" spans="2:8" x14ac:dyDescent="0.5">
      <c r="B422" s="28">
        <v>45539</v>
      </c>
      <c r="C422" s="4">
        <v>109.53</v>
      </c>
      <c r="D422" s="7">
        <f t="shared" si="24"/>
        <v>99.708693673190723</v>
      </c>
      <c r="E422" s="8">
        <f t="shared" si="22"/>
        <v>0.21564640302548463</v>
      </c>
      <c r="G422" s="7">
        <f t="shared" si="25"/>
        <v>-0.2913063268092792</v>
      </c>
      <c r="H422" s="8">
        <f t="shared" si="23"/>
        <v>0.21564640302548441</v>
      </c>
    </row>
    <row r="423" spans="2:8" x14ac:dyDescent="0.5">
      <c r="B423" s="28">
        <v>45540</v>
      </c>
      <c r="C423" s="4">
        <v>108.85</v>
      </c>
      <c r="D423" s="7">
        <f t="shared" si="24"/>
        <v>99.606515373352849</v>
      </c>
      <c r="E423" s="8">
        <f t="shared" si="22"/>
        <v>0.2142999775922956</v>
      </c>
      <c r="G423" s="7">
        <f t="shared" si="25"/>
        <v>-0.39348462664715123</v>
      </c>
      <c r="H423" s="8">
        <f t="shared" si="23"/>
        <v>0.21429997759229505</v>
      </c>
    </row>
    <row r="424" spans="2:8" x14ac:dyDescent="0.5">
      <c r="B424" s="28">
        <v>45541</v>
      </c>
      <c r="C424" s="4">
        <v>108</v>
      </c>
      <c r="D424" s="7">
        <f t="shared" si="24"/>
        <v>99.566700470176087</v>
      </c>
      <c r="E424" s="8">
        <f t="shared" si="22"/>
        <v>0.21342289732389952</v>
      </c>
      <c r="G424" s="7">
        <f t="shared" si="25"/>
        <v>-0.4332995298239134</v>
      </c>
      <c r="H424" s="8">
        <f t="shared" si="23"/>
        <v>0.21342289732389894</v>
      </c>
    </row>
    <row r="425" spans="2:8" x14ac:dyDescent="0.5">
      <c r="B425" s="28">
        <v>45544</v>
      </c>
      <c r="C425" s="4">
        <v>107.59</v>
      </c>
      <c r="D425" s="7">
        <f t="shared" si="24"/>
        <v>96.484620213433772</v>
      </c>
      <c r="E425" s="8">
        <f t="shared" si="22"/>
        <v>-9.4821546022824527E-2</v>
      </c>
      <c r="G425" s="7">
        <f t="shared" si="25"/>
        <v>-3.5153797865662284</v>
      </c>
      <c r="H425" s="8">
        <f t="shared" si="23"/>
        <v>-9.4821546022824693E-2</v>
      </c>
    </row>
    <row r="426" spans="2:8" x14ac:dyDescent="0.5">
      <c r="B426" s="28">
        <v>45545</v>
      </c>
      <c r="C426" s="4">
        <v>106.74</v>
      </c>
      <c r="D426" s="7">
        <f t="shared" si="24"/>
        <v>95.397265171150238</v>
      </c>
      <c r="E426" s="8">
        <f t="shared" si="22"/>
        <v>-0.19497019558255108</v>
      </c>
      <c r="G426" s="7">
        <f t="shared" si="25"/>
        <v>-4.6027348288497683</v>
      </c>
      <c r="H426" s="8">
        <f t="shared" si="23"/>
        <v>-0.1949701955825526</v>
      </c>
    </row>
    <row r="427" spans="2:8" x14ac:dyDescent="0.5">
      <c r="B427" s="28">
        <v>45546</v>
      </c>
      <c r="C427" s="4">
        <v>108.67</v>
      </c>
      <c r="D427" s="7">
        <f t="shared" si="24"/>
        <v>95.677055819686572</v>
      </c>
      <c r="E427" s="8">
        <f t="shared" ref="E427:E490" si="26">(D427-AVERAGE(D398:D426))/_xlfn.STDEV.S(D398:D426)</f>
        <v>-0.1539746774367623</v>
      </c>
      <c r="G427" s="7">
        <f t="shared" si="25"/>
        <v>-4.3229441803134323</v>
      </c>
      <c r="H427" s="8">
        <f t="shared" ref="H427:H490" si="27">(G427-AVERAGE(G398:G426))/_xlfn.STDEV.S(G398:G426)</f>
        <v>-0.15397467743676374</v>
      </c>
    </row>
    <row r="428" spans="2:8" x14ac:dyDescent="0.5">
      <c r="B428" s="28">
        <v>45547</v>
      </c>
      <c r="C428" s="4">
        <v>112.37</v>
      </c>
      <c r="D428" s="7">
        <f t="shared" si="24"/>
        <v>99.100449775112438</v>
      </c>
      <c r="E428" s="8">
        <f t="shared" si="26"/>
        <v>0.22496622084694218</v>
      </c>
      <c r="G428" s="7">
        <f t="shared" si="25"/>
        <v>-0.89955022488755265</v>
      </c>
      <c r="H428" s="8">
        <f t="shared" si="27"/>
        <v>0.22496622084694087</v>
      </c>
    </row>
    <row r="429" spans="2:8" x14ac:dyDescent="0.5">
      <c r="B429" s="28">
        <v>45548</v>
      </c>
      <c r="C429" s="4">
        <v>114.39</v>
      </c>
      <c r="D429" s="7">
        <f t="shared" si="24"/>
        <v>100.99770439696273</v>
      </c>
      <c r="E429" s="8">
        <f t="shared" si="26"/>
        <v>0.41037751456849808</v>
      </c>
      <c r="G429" s="7">
        <f t="shared" si="25"/>
        <v>0.99770439696273661</v>
      </c>
      <c r="H429" s="8">
        <f t="shared" si="27"/>
        <v>0.41037751456849819</v>
      </c>
    </row>
    <row r="430" spans="2:8" x14ac:dyDescent="0.5">
      <c r="B430" s="28">
        <v>45551</v>
      </c>
      <c r="C430" s="4">
        <v>117.16</v>
      </c>
      <c r="D430" s="7">
        <f t="shared" si="24"/>
        <v>101.23563466689708</v>
      </c>
      <c r="E430" s="8">
        <f t="shared" si="26"/>
        <v>0.38990795950415175</v>
      </c>
      <c r="G430" s="7">
        <f t="shared" si="25"/>
        <v>1.2356346668970817</v>
      </c>
      <c r="H430" s="8">
        <f t="shared" si="27"/>
        <v>0.38990795950415003</v>
      </c>
    </row>
    <row r="431" spans="2:8" x14ac:dyDescent="0.5">
      <c r="B431" s="28">
        <v>45552</v>
      </c>
      <c r="C431" s="4">
        <v>117.79</v>
      </c>
      <c r="D431" s="7">
        <f t="shared" si="24"/>
        <v>105.81207330219189</v>
      </c>
      <c r="E431" s="8">
        <f t="shared" si="26"/>
        <v>0.84805270375706332</v>
      </c>
      <c r="G431" s="7">
        <f t="shared" si="25"/>
        <v>5.8120733021918909</v>
      </c>
      <c r="H431" s="8">
        <f t="shared" si="27"/>
        <v>0.84805270375706354</v>
      </c>
    </row>
    <row r="432" spans="2:8" x14ac:dyDescent="0.5">
      <c r="B432" s="28">
        <v>45553</v>
      </c>
      <c r="C432" s="4">
        <v>117.55</v>
      </c>
      <c r="D432" s="7">
        <f t="shared" si="24"/>
        <v>107.322194832466</v>
      </c>
      <c r="E432" s="8">
        <f t="shared" si="26"/>
        <v>0.97330025042291535</v>
      </c>
      <c r="G432" s="7">
        <f t="shared" si="25"/>
        <v>7.3221948324659873</v>
      </c>
      <c r="H432" s="8">
        <f t="shared" si="27"/>
        <v>0.97330025042291501</v>
      </c>
    </row>
    <row r="433" spans="2:8" x14ac:dyDescent="0.5">
      <c r="B433" s="28">
        <v>45554</v>
      </c>
      <c r="C433" s="4">
        <v>121.62</v>
      </c>
      <c r="D433" s="7">
        <f t="shared" si="24"/>
        <v>111.73174092788241</v>
      </c>
      <c r="E433" s="8">
        <f t="shared" si="26"/>
        <v>1.4575984466482117</v>
      </c>
      <c r="G433" s="7">
        <f t="shared" si="25"/>
        <v>11.731740927882417</v>
      </c>
      <c r="H433" s="8">
        <f t="shared" si="27"/>
        <v>1.4575984466482128</v>
      </c>
    </row>
    <row r="434" spans="2:8" x14ac:dyDescent="0.5">
      <c r="B434" s="28">
        <v>45555</v>
      </c>
      <c r="C434" s="4">
        <v>124.48</v>
      </c>
      <c r="D434" s="7">
        <f t="shared" si="24"/>
        <v>115.25925925925925</v>
      </c>
      <c r="E434" s="8">
        <f t="shared" si="26"/>
        <v>1.8302795703969532</v>
      </c>
      <c r="G434" s="7">
        <f t="shared" si="25"/>
        <v>15.259259259259265</v>
      </c>
      <c r="H434" s="8">
        <f t="shared" si="27"/>
        <v>1.8302795703969568</v>
      </c>
    </row>
    <row r="435" spans="2:8" x14ac:dyDescent="0.5">
      <c r="B435" s="28">
        <v>45558</v>
      </c>
      <c r="C435" s="4">
        <v>125.23</v>
      </c>
      <c r="D435" s="7">
        <f t="shared" si="24"/>
        <v>116.39557579700715</v>
      </c>
      <c r="E435" s="8">
        <f t="shared" si="26"/>
        <v>1.8700526748472805</v>
      </c>
      <c r="G435" s="7">
        <f t="shared" si="25"/>
        <v>16.395575797007155</v>
      </c>
      <c r="H435" s="8">
        <f t="shared" si="27"/>
        <v>1.870052674847281</v>
      </c>
    </row>
    <row r="436" spans="2:8" x14ac:dyDescent="0.5">
      <c r="B436" s="28">
        <v>45559</v>
      </c>
      <c r="C436" s="4">
        <v>125.13</v>
      </c>
      <c r="D436" s="7">
        <f t="shared" si="24"/>
        <v>117.22878021360316</v>
      </c>
      <c r="E436" s="8">
        <f t="shared" si="26"/>
        <v>1.9056189153596763</v>
      </c>
      <c r="G436" s="7">
        <f t="shared" si="25"/>
        <v>17.228780213603148</v>
      </c>
      <c r="H436" s="8">
        <f t="shared" si="27"/>
        <v>1.9056189153596741</v>
      </c>
    </row>
    <row r="437" spans="2:8" x14ac:dyDescent="0.5">
      <c r="B437" s="28">
        <v>45560</v>
      </c>
      <c r="C437" s="4">
        <v>124.53</v>
      </c>
      <c r="D437" s="7">
        <f t="shared" si="24"/>
        <v>114.59464433606331</v>
      </c>
      <c r="E437" s="8">
        <f t="shared" si="26"/>
        <v>1.4753523866997484</v>
      </c>
      <c r="G437" s="7">
        <f t="shared" si="25"/>
        <v>14.594644336063311</v>
      </c>
      <c r="H437" s="8">
        <f t="shared" si="27"/>
        <v>1.4753523866997473</v>
      </c>
    </row>
    <row r="438" spans="2:8" x14ac:dyDescent="0.5">
      <c r="B438" s="28">
        <v>45561</v>
      </c>
      <c r="C438" s="4">
        <v>125.5</v>
      </c>
      <c r="D438" s="7">
        <f t="shared" si="24"/>
        <v>111.68461333096022</v>
      </c>
      <c r="E438" s="8">
        <f t="shared" si="26"/>
        <v>1.0386797451843324</v>
      </c>
      <c r="G438" s="7">
        <f t="shared" si="25"/>
        <v>11.684613330960216</v>
      </c>
      <c r="H438" s="8">
        <f t="shared" si="27"/>
        <v>1.038679745184333</v>
      </c>
    </row>
    <row r="439" spans="2:8" x14ac:dyDescent="0.5">
      <c r="B439" s="28">
        <v>45562</v>
      </c>
      <c r="C439" s="4">
        <v>125.81</v>
      </c>
      <c r="D439" s="7">
        <f t="shared" si="24"/>
        <v>109.98339015648222</v>
      </c>
      <c r="E439" s="8">
        <f t="shared" si="26"/>
        <v>0.7035591213704272</v>
      </c>
      <c r="G439" s="7">
        <f t="shared" si="25"/>
        <v>9.9833901564822103</v>
      </c>
      <c r="H439" s="8">
        <f t="shared" si="27"/>
        <v>0.70355912137042242</v>
      </c>
    </row>
    <row r="440" spans="2:8" x14ac:dyDescent="0.5">
      <c r="B440" s="28">
        <v>45565</v>
      </c>
      <c r="C440" s="4">
        <v>124.91</v>
      </c>
      <c r="D440" s="7">
        <f t="shared" si="24"/>
        <v>106.61488562649369</v>
      </c>
      <c r="E440" s="8">
        <f t="shared" si="26"/>
        <v>0.14948007062254448</v>
      </c>
      <c r="G440" s="7">
        <f t="shared" si="25"/>
        <v>6.6148856264936846</v>
      </c>
      <c r="H440" s="8">
        <f t="shared" si="27"/>
        <v>0.14948007062254062</v>
      </c>
    </row>
    <row r="441" spans="2:8" x14ac:dyDescent="0.5">
      <c r="B441" s="28">
        <v>45566</v>
      </c>
      <c r="C441" s="4">
        <v>132.01</v>
      </c>
      <c r="D441" s="7">
        <f t="shared" si="24"/>
        <v>112.07233211647848</v>
      </c>
      <c r="E441" s="8">
        <f t="shared" si="26"/>
        <v>1.0698061576367912</v>
      </c>
      <c r="G441" s="7">
        <f t="shared" si="25"/>
        <v>12.072332116478465</v>
      </c>
      <c r="H441" s="8">
        <f t="shared" si="27"/>
        <v>1.0698061576367897</v>
      </c>
    </row>
    <row r="442" spans="2:8" x14ac:dyDescent="0.5">
      <c r="B442" s="28">
        <v>45567</v>
      </c>
      <c r="C442" s="4">
        <v>132.69999999999999</v>
      </c>
      <c r="D442" s="7">
        <f t="shared" si="24"/>
        <v>112.88813270948532</v>
      </c>
      <c r="E442" s="8">
        <f t="shared" si="26"/>
        <v>1.1466961232164086</v>
      </c>
      <c r="G442" s="7">
        <f t="shared" si="25"/>
        <v>12.888132709485317</v>
      </c>
      <c r="H442" s="8">
        <f t="shared" si="27"/>
        <v>1.1466961232164057</v>
      </c>
    </row>
    <row r="443" spans="2:8" x14ac:dyDescent="0.5">
      <c r="B443" s="28">
        <v>45568</v>
      </c>
      <c r="C443" s="4">
        <v>131.36000000000001</v>
      </c>
      <c r="D443" s="7">
        <f t="shared" si="24"/>
        <v>108.00855122512746</v>
      </c>
      <c r="E443" s="8">
        <f t="shared" si="26"/>
        <v>0.32631263115384662</v>
      </c>
      <c r="G443" s="7">
        <f t="shared" si="25"/>
        <v>8.0085512251274533</v>
      </c>
      <c r="H443" s="8">
        <f t="shared" si="27"/>
        <v>0.3263126311538404</v>
      </c>
    </row>
    <row r="444" spans="2:8" x14ac:dyDescent="0.5">
      <c r="B444" s="28">
        <v>45569</v>
      </c>
      <c r="C444" s="4">
        <v>135.33000000000001</v>
      </c>
      <c r="D444" s="7">
        <f t="shared" si="24"/>
        <v>108.71625964010283</v>
      </c>
      <c r="E444" s="8">
        <f t="shared" si="26"/>
        <v>0.42014678270115169</v>
      </c>
      <c r="G444" s="7">
        <f t="shared" si="25"/>
        <v>8.7162596401028338</v>
      </c>
      <c r="H444" s="8">
        <f t="shared" si="27"/>
        <v>0.42014678270114697</v>
      </c>
    </row>
    <row r="445" spans="2:8" x14ac:dyDescent="0.5">
      <c r="B445" s="28">
        <v>45572</v>
      </c>
      <c r="C445" s="4">
        <v>134.22</v>
      </c>
      <c r="D445" s="7">
        <f t="shared" si="24"/>
        <v>107.17879102451489</v>
      </c>
      <c r="E445" s="8">
        <f t="shared" si="26"/>
        <v>0.16928557244154421</v>
      </c>
      <c r="G445" s="7">
        <f t="shared" si="25"/>
        <v>7.1787910245148883</v>
      </c>
      <c r="H445" s="8">
        <f t="shared" si="27"/>
        <v>0.16928557244153927</v>
      </c>
    </row>
    <row r="446" spans="2:8" x14ac:dyDescent="0.5">
      <c r="B446" s="28">
        <v>45573</v>
      </c>
      <c r="C446" s="4">
        <v>136.1</v>
      </c>
      <c r="D446" s="7">
        <f t="shared" si="24"/>
        <v>108.76688244226006</v>
      </c>
      <c r="E446" s="8">
        <f t="shared" si="26"/>
        <v>0.42345391943452049</v>
      </c>
      <c r="G446" s="7">
        <f t="shared" si="25"/>
        <v>8.766882442260048</v>
      </c>
      <c r="H446" s="8">
        <f t="shared" si="27"/>
        <v>0.42345391943451838</v>
      </c>
    </row>
    <row r="447" spans="2:8" x14ac:dyDescent="0.5">
      <c r="B447" s="28">
        <v>45574</v>
      </c>
      <c r="C447" s="4">
        <v>138.02000000000001</v>
      </c>
      <c r="D447" s="7">
        <f t="shared" si="24"/>
        <v>110.83273106881877</v>
      </c>
      <c r="E447" s="8">
        <f t="shared" si="26"/>
        <v>0.74236627686827328</v>
      </c>
      <c r="G447" s="7">
        <f t="shared" si="25"/>
        <v>10.832731068818765</v>
      </c>
      <c r="H447" s="8">
        <f t="shared" si="27"/>
        <v>0.74236627686826917</v>
      </c>
    </row>
    <row r="448" spans="2:8" x14ac:dyDescent="0.5">
      <c r="B448" s="28">
        <v>45575</v>
      </c>
      <c r="C448" s="4">
        <v>137.91999999999999</v>
      </c>
      <c r="D448" s="7">
        <f t="shared" si="24"/>
        <v>109.89641434262947</v>
      </c>
      <c r="E448" s="8">
        <f t="shared" si="26"/>
        <v>0.57149744406094993</v>
      </c>
      <c r="G448" s="7">
        <f t="shared" si="25"/>
        <v>9.8964143426294733</v>
      </c>
      <c r="H448" s="8">
        <f t="shared" si="27"/>
        <v>0.57149744406094871</v>
      </c>
    </row>
    <row r="449" spans="2:8" x14ac:dyDescent="0.5">
      <c r="B449" s="28">
        <v>45576</v>
      </c>
      <c r="C449" s="4">
        <v>140.21</v>
      </c>
      <c r="D449" s="7">
        <f t="shared" si="24"/>
        <v>111.44583101502265</v>
      </c>
      <c r="E449" s="8">
        <f t="shared" si="26"/>
        <v>0.76993066007962985</v>
      </c>
      <c r="G449" s="7">
        <f t="shared" si="25"/>
        <v>11.445831015022657</v>
      </c>
      <c r="H449" s="8">
        <f t="shared" si="27"/>
        <v>0.76993066007963096</v>
      </c>
    </row>
    <row r="450" spans="2:8" x14ac:dyDescent="0.5">
      <c r="B450" s="28">
        <v>45579</v>
      </c>
      <c r="C450" s="4">
        <v>141.37</v>
      </c>
      <c r="D450" s="7">
        <f t="shared" si="24"/>
        <v>113.17748779120967</v>
      </c>
      <c r="E450" s="8">
        <f t="shared" si="26"/>
        <v>0.99044853895361185</v>
      </c>
      <c r="G450" s="7">
        <f t="shared" si="25"/>
        <v>13.177487791209677</v>
      </c>
      <c r="H450" s="8">
        <f t="shared" si="27"/>
        <v>0.99044853895361074</v>
      </c>
    </row>
    <row r="451" spans="2:8" x14ac:dyDescent="0.5">
      <c r="B451" s="28">
        <v>45580</v>
      </c>
      <c r="C451" s="4">
        <v>141.55000000000001</v>
      </c>
      <c r="D451" s="7">
        <f t="shared" si="24"/>
        <v>107.22672524808729</v>
      </c>
      <c r="E451" s="8">
        <f t="shared" si="26"/>
        <v>1.1584330211484853E-2</v>
      </c>
      <c r="G451" s="7">
        <f t="shared" si="25"/>
        <v>7.2267252480872815</v>
      </c>
      <c r="H451" s="8">
        <f t="shared" si="27"/>
        <v>1.1584330211485808E-2</v>
      </c>
    </row>
    <row r="452" spans="2:8" x14ac:dyDescent="0.5">
      <c r="B452" s="28">
        <v>45581</v>
      </c>
      <c r="C452" s="4">
        <v>142.85</v>
      </c>
      <c r="D452" s="7">
        <f t="shared" si="24"/>
        <v>107.64883195177092</v>
      </c>
      <c r="E452" s="8">
        <f t="shared" si="26"/>
        <v>3.7484083838702283E-2</v>
      </c>
      <c r="G452" s="7">
        <f t="shared" si="25"/>
        <v>7.6488319517709167</v>
      </c>
      <c r="H452" s="8">
        <f t="shared" si="27"/>
        <v>3.7484083838705495E-2</v>
      </c>
    </row>
    <row r="453" spans="2:8" x14ac:dyDescent="0.5">
      <c r="B453" s="28">
        <v>45582</v>
      </c>
      <c r="C453" s="4">
        <v>145.19</v>
      </c>
      <c r="D453" s="7">
        <f t="shared" si="24"/>
        <v>110.52831912302069</v>
      </c>
      <c r="E453" s="8">
        <f t="shared" si="26"/>
        <v>0.4596551798279781</v>
      </c>
      <c r="G453" s="7">
        <f t="shared" si="25"/>
        <v>10.528319123020694</v>
      </c>
      <c r="H453" s="8">
        <f t="shared" si="27"/>
        <v>0.45965517982797621</v>
      </c>
    </row>
    <row r="454" spans="2:8" x14ac:dyDescent="0.5">
      <c r="B454" s="28">
        <v>45583</v>
      </c>
      <c r="C454" s="4">
        <v>145.01</v>
      </c>
      <c r="D454" s="7">
        <f t="shared" si="24"/>
        <v>107.15288553905268</v>
      </c>
      <c r="E454" s="8">
        <f t="shared" si="26"/>
        <v>-0.15220207789771836</v>
      </c>
      <c r="G454" s="7">
        <f t="shared" si="25"/>
        <v>7.1528855390526696</v>
      </c>
      <c r="H454" s="8">
        <f t="shared" si="27"/>
        <v>-0.15220207789772028</v>
      </c>
    </row>
    <row r="455" spans="2:8" x14ac:dyDescent="0.5">
      <c r="B455" s="28">
        <v>45586</v>
      </c>
      <c r="C455" s="4">
        <v>144.76</v>
      </c>
      <c r="D455" s="7">
        <f t="shared" si="24"/>
        <v>107.8527790195202</v>
      </c>
      <c r="E455" s="8">
        <f t="shared" si="26"/>
        <v>-0.10420199038161927</v>
      </c>
      <c r="G455" s="7">
        <f t="shared" si="25"/>
        <v>7.8527790195201854</v>
      </c>
      <c r="H455" s="8">
        <f t="shared" si="27"/>
        <v>-0.10420199038162484</v>
      </c>
    </row>
    <row r="456" spans="2:8" x14ac:dyDescent="0.5">
      <c r="B456" s="28">
        <v>45587</v>
      </c>
      <c r="C456" s="4">
        <v>143.94</v>
      </c>
      <c r="D456" s="7">
        <f t="shared" si="24"/>
        <v>105.76047024246878</v>
      </c>
      <c r="E456" s="8">
        <f t="shared" si="26"/>
        <v>-0.62272056245899277</v>
      </c>
      <c r="G456" s="7">
        <f t="shared" si="25"/>
        <v>5.7604702424687755</v>
      </c>
      <c r="H456" s="8">
        <f t="shared" si="27"/>
        <v>-0.62272056245899232</v>
      </c>
    </row>
    <row r="457" spans="2:8" x14ac:dyDescent="0.5">
      <c r="B457" s="28">
        <v>45588</v>
      </c>
      <c r="C457" s="4">
        <v>143.54</v>
      </c>
      <c r="D457" s="7">
        <f t="shared" si="24"/>
        <v>103.99942037385885</v>
      </c>
      <c r="E457" s="8">
        <f t="shared" si="26"/>
        <v>-1.2008539743800206</v>
      </c>
      <c r="G457" s="7">
        <f t="shared" si="25"/>
        <v>3.9994203738588476</v>
      </c>
      <c r="H457" s="8">
        <f t="shared" si="27"/>
        <v>-1.2008539743800233</v>
      </c>
    </row>
    <row r="458" spans="2:8" x14ac:dyDescent="0.5">
      <c r="B458" s="28">
        <v>45589</v>
      </c>
      <c r="C458" s="4">
        <v>146.29</v>
      </c>
      <c r="D458" s="7">
        <f t="shared" si="24"/>
        <v>106.06873549883991</v>
      </c>
      <c r="E458" s="8">
        <f t="shared" si="26"/>
        <v>-0.82458960610599075</v>
      </c>
      <c r="G458" s="7">
        <f t="shared" si="25"/>
        <v>6.0687354988399109</v>
      </c>
      <c r="H458" s="8">
        <f t="shared" si="27"/>
        <v>-0.82458960610599263</v>
      </c>
    </row>
    <row r="459" spans="2:8" x14ac:dyDescent="0.5">
      <c r="B459" s="28">
        <v>45590</v>
      </c>
      <c r="C459" s="4">
        <v>143.09</v>
      </c>
      <c r="D459" s="7">
        <f t="shared" si="24"/>
        <v>102.05406176449611</v>
      </c>
      <c r="E459" s="8">
        <f t="shared" si="26"/>
        <v>-2.0064880178554758</v>
      </c>
      <c r="G459" s="7">
        <f t="shared" si="25"/>
        <v>2.0540617644961094</v>
      </c>
      <c r="H459" s="8">
        <f t="shared" si="27"/>
        <v>-2.0064880178554718</v>
      </c>
    </row>
    <row r="460" spans="2:8" x14ac:dyDescent="0.5">
      <c r="B460" s="28">
        <v>45593</v>
      </c>
      <c r="C460" s="4">
        <v>144.84</v>
      </c>
      <c r="D460" s="7">
        <f t="shared" si="24"/>
        <v>102.45455188512413</v>
      </c>
      <c r="E460" s="8">
        <f t="shared" si="26"/>
        <v>-1.9393164145720083</v>
      </c>
      <c r="G460" s="7">
        <f t="shared" si="25"/>
        <v>2.4545518851241415</v>
      </c>
      <c r="H460" s="8">
        <f t="shared" si="27"/>
        <v>-1.9393164145720099</v>
      </c>
    </row>
    <row r="461" spans="2:8" x14ac:dyDescent="0.5">
      <c r="B461" s="28">
        <v>45594</v>
      </c>
      <c r="C461" s="4">
        <v>146.02000000000001</v>
      </c>
      <c r="D461" s="7">
        <f t="shared" si="24"/>
        <v>103.15789473684211</v>
      </c>
      <c r="E461" s="8">
        <f t="shared" si="26"/>
        <v>-1.6397918578580382</v>
      </c>
      <c r="G461" s="7">
        <f t="shared" si="25"/>
        <v>3.157894736842104</v>
      </c>
      <c r="H461" s="8">
        <f t="shared" si="27"/>
        <v>-1.6397918578580453</v>
      </c>
    </row>
    <row r="462" spans="2:8" x14ac:dyDescent="0.5">
      <c r="B462" s="28">
        <v>45595</v>
      </c>
      <c r="C462" s="4">
        <v>145.86000000000001</v>
      </c>
      <c r="D462" s="7">
        <f t="shared" ref="D462:D504" si="28">100*C462/C452</f>
        <v>102.10710535526778</v>
      </c>
      <c r="E462" s="8">
        <f t="shared" si="26"/>
        <v>-1.8018641408936733</v>
      </c>
      <c r="G462" s="7">
        <f t="shared" ref="G462:G504" si="29">((C462-C452)/C452)*100</f>
        <v>2.1071053552677772</v>
      </c>
      <c r="H462" s="8">
        <f t="shared" si="27"/>
        <v>-1.8018641408936751</v>
      </c>
    </row>
    <row r="463" spans="2:8" x14ac:dyDescent="0.5">
      <c r="B463" s="28">
        <v>45596</v>
      </c>
      <c r="C463" s="4">
        <v>143.26</v>
      </c>
      <c r="D463" s="7">
        <f t="shared" si="28"/>
        <v>98.670707348990973</v>
      </c>
      <c r="E463" s="8">
        <f t="shared" si="26"/>
        <v>-2.4616655341994451</v>
      </c>
      <c r="G463" s="7">
        <f t="shared" si="29"/>
        <v>-1.3292926510090275</v>
      </c>
      <c r="H463" s="8">
        <f t="shared" si="27"/>
        <v>-2.4616655341994513</v>
      </c>
    </row>
    <row r="464" spans="2:8" x14ac:dyDescent="0.5">
      <c r="B464" s="28">
        <v>45597</v>
      </c>
      <c r="C464" s="4">
        <v>141</v>
      </c>
      <c r="D464" s="7">
        <f t="shared" si="28"/>
        <v>97.23467347079513</v>
      </c>
      <c r="E464" s="8">
        <f t="shared" si="26"/>
        <v>-2.523792816889797</v>
      </c>
      <c r="G464" s="7">
        <f t="shared" si="29"/>
        <v>-2.7653265292048763</v>
      </c>
      <c r="H464" s="8">
        <f t="shared" si="27"/>
        <v>-2.5237928168897996</v>
      </c>
    </row>
    <row r="465" spans="2:8" x14ac:dyDescent="0.5">
      <c r="B465" s="28">
        <v>45600</v>
      </c>
      <c r="C465" s="4">
        <v>139.43</v>
      </c>
      <c r="D465" s="7">
        <f t="shared" si="28"/>
        <v>96.318043658469193</v>
      </c>
      <c r="E465" s="8">
        <f t="shared" si="26"/>
        <v>-2.4740448360037979</v>
      </c>
      <c r="G465" s="7">
        <f t="shared" si="29"/>
        <v>-3.6819563415307988</v>
      </c>
      <c r="H465" s="8">
        <f t="shared" si="27"/>
        <v>-2.4740448360037925</v>
      </c>
    </row>
    <row r="466" spans="2:8" x14ac:dyDescent="0.5">
      <c r="B466" s="28">
        <v>45601</v>
      </c>
      <c r="C466" s="4">
        <v>149.27000000000001</v>
      </c>
      <c r="D466" s="7">
        <f t="shared" si="28"/>
        <v>103.70293177712938</v>
      </c>
      <c r="E466" s="8">
        <f t="shared" si="26"/>
        <v>-0.70591442602592314</v>
      </c>
      <c r="G466" s="7">
        <f t="shared" si="29"/>
        <v>3.7029317771293679</v>
      </c>
      <c r="H466" s="8">
        <f t="shared" si="27"/>
        <v>-0.70591442602592458</v>
      </c>
    </row>
    <row r="467" spans="2:8" x14ac:dyDescent="0.5">
      <c r="B467" s="28">
        <v>45602</v>
      </c>
      <c r="C467" s="4">
        <v>163.66999999999999</v>
      </c>
      <c r="D467" s="7">
        <f t="shared" si="28"/>
        <v>114.02396544517207</v>
      </c>
      <c r="E467" s="8">
        <f t="shared" si="26"/>
        <v>1.6247696252020092</v>
      </c>
      <c r="G467" s="7">
        <f t="shared" si="29"/>
        <v>14.023965445172076</v>
      </c>
      <c r="H467" s="8">
        <f t="shared" si="27"/>
        <v>1.6247696252020158</v>
      </c>
    </row>
    <row r="468" spans="2:8" x14ac:dyDescent="0.5">
      <c r="B468" s="28">
        <v>45603</v>
      </c>
      <c r="C468" s="4">
        <v>159.82</v>
      </c>
      <c r="D468" s="7">
        <f t="shared" si="28"/>
        <v>109.24875247795475</v>
      </c>
      <c r="E468" s="8">
        <f t="shared" si="26"/>
        <v>0.5397083060027843</v>
      </c>
      <c r="G468" s="7">
        <f t="shared" si="29"/>
        <v>9.2487524779547492</v>
      </c>
      <c r="H468" s="8">
        <f t="shared" si="27"/>
        <v>0.53970830600278852</v>
      </c>
    </row>
    <row r="469" spans="2:8" x14ac:dyDescent="0.5">
      <c r="B469" s="28">
        <v>45604</v>
      </c>
      <c r="C469" s="4">
        <v>162</v>
      </c>
      <c r="D469" s="7">
        <f t="shared" si="28"/>
        <v>113.21545880215248</v>
      </c>
      <c r="E469" s="8">
        <f t="shared" si="26"/>
        <v>1.4044479796569636</v>
      </c>
      <c r="G469" s="7">
        <f t="shared" si="29"/>
        <v>13.215458802152488</v>
      </c>
      <c r="H469" s="8">
        <f t="shared" si="27"/>
        <v>1.4044479796569673</v>
      </c>
    </row>
    <row r="470" spans="2:8" x14ac:dyDescent="0.5">
      <c r="B470" s="28">
        <v>45607</v>
      </c>
      <c r="C470" s="4">
        <v>166.75</v>
      </c>
      <c r="D470" s="7">
        <f t="shared" si="28"/>
        <v>115.12703673018503</v>
      </c>
      <c r="E470" s="8">
        <f t="shared" si="26"/>
        <v>1.7112586081766146</v>
      </c>
      <c r="G470" s="7">
        <f t="shared" si="29"/>
        <v>15.127036730185029</v>
      </c>
      <c r="H470" s="8">
        <f t="shared" si="27"/>
        <v>1.7112586081766188</v>
      </c>
    </row>
    <row r="471" spans="2:8" x14ac:dyDescent="0.5">
      <c r="B471" s="28">
        <v>45608</v>
      </c>
      <c r="C471" s="4">
        <v>163.75</v>
      </c>
      <c r="D471" s="7">
        <f t="shared" si="28"/>
        <v>112.14217230516367</v>
      </c>
      <c r="E471" s="8">
        <f t="shared" si="26"/>
        <v>1.032890186843</v>
      </c>
      <c r="G471" s="7">
        <f t="shared" si="29"/>
        <v>12.142172305163669</v>
      </c>
      <c r="H471" s="8">
        <f t="shared" si="27"/>
        <v>1.0328901868430069</v>
      </c>
    </row>
    <row r="472" spans="2:8" x14ac:dyDescent="0.5">
      <c r="B472" s="28">
        <v>45609</v>
      </c>
      <c r="C472" s="4">
        <v>164.34</v>
      </c>
      <c r="D472" s="7">
        <f t="shared" si="28"/>
        <v>112.66968325791854</v>
      </c>
      <c r="E472" s="8">
        <f t="shared" si="26"/>
        <v>1.1520576776124642</v>
      </c>
      <c r="G472" s="7">
        <f t="shared" si="29"/>
        <v>12.669683257918543</v>
      </c>
      <c r="H472" s="8">
        <f t="shared" si="27"/>
        <v>1.1520576776124694</v>
      </c>
    </row>
    <row r="473" spans="2:8" x14ac:dyDescent="0.5">
      <c r="B473" s="28">
        <v>45610</v>
      </c>
      <c r="C473" s="4">
        <v>164.31</v>
      </c>
      <c r="D473" s="7">
        <f t="shared" si="28"/>
        <v>114.69356414909954</v>
      </c>
      <c r="E473" s="8">
        <f t="shared" si="26"/>
        <v>1.499058933424537</v>
      </c>
      <c r="G473" s="7">
        <f t="shared" si="29"/>
        <v>14.693564149099547</v>
      </c>
      <c r="H473" s="8">
        <f t="shared" si="27"/>
        <v>1.4990589334245419</v>
      </c>
    </row>
    <row r="474" spans="2:8" x14ac:dyDescent="0.5">
      <c r="B474" s="28">
        <v>45611</v>
      </c>
      <c r="C474" s="4">
        <v>163.63</v>
      </c>
      <c r="D474" s="7">
        <f t="shared" si="28"/>
        <v>116.04964539007092</v>
      </c>
      <c r="E474" s="8">
        <f t="shared" si="26"/>
        <v>1.6671401399886581</v>
      </c>
      <c r="G474" s="7">
        <f t="shared" si="29"/>
        <v>16.049645390070918</v>
      </c>
      <c r="H474" s="8">
        <f t="shared" si="27"/>
        <v>1.6671401399886621</v>
      </c>
    </row>
    <row r="475" spans="2:8" x14ac:dyDescent="0.5">
      <c r="B475" s="28">
        <v>45614</v>
      </c>
      <c r="C475" s="4">
        <v>164.31</v>
      </c>
      <c r="D475" s="7">
        <f t="shared" si="28"/>
        <v>117.84407946639891</v>
      </c>
      <c r="E475" s="8">
        <f t="shared" si="26"/>
        <v>1.8665709329873483</v>
      </c>
      <c r="G475" s="7">
        <f t="shared" si="29"/>
        <v>17.844079466398906</v>
      </c>
      <c r="H475" s="8">
        <f t="shared" si="27"/>
        <v>1.8665709329873492</v>
      </c>
    </row>
    <row r="476" spans="2:8" x14ac:dyDescent="0.5">
      <c r="B476" s="28">
        <v>45615</v>
      </c>
      <c r="C476" s="4">
        <v>168.25</v>
      </c>
      <c r="D476" s="7">
        <f t="shared" si="28"/>
        <v>112.71521404166946</v>
      </c>
      <c r="E476" s="8">
        <f t="shared" si="26"/>
        <v>0.81794204173593488</v>
      </c>
      <c r="G476" s="7">
        <f t="shared" si="29"/>
        <v>12.715214041669451</v>
      </c>
      <c r="H476" s="8">
        <f t="shared" si="27"/>
        <v>0.81794204173593399</v>
      </c>
    </row>
    <row r="477" spans="2:8" x14ac:dyDescent="0.5">
      <c r="B477" s="28">
        <v>45616</v>
      </c>
      <c r="C477" s="4">
        <v>162.88999999999999</v>
      </c>
      <c r="D477" s="7">
        <f t="shared" si="28"/>
        <v>99.523431294678318</v>
      </c>
      <c r="E477" s="8">
        <f t="shared" si="26"/>
        <v>-1.4756734537485114</v>
      </c>
      <c r="G477" s="7">
        <f t="shared" si="29"/>
        <v>-0.4765687053216846</v>
      </c>
      <c r="H477" s="8">
        <f t="shared" si="27"/>
        <v>-1.475673453748513</v>
      </c>
    </row>
    <row r="478" spans="2:8" x14ac:dyDescent="0.5">
      <c r="B478" s="28">
        <v>45617</v>
      </c>
      <c r="C478" s="4">
        <v>165.02</v>
      </c>
      <c r="D478" s="7">
        <f t="shared" si="28"/>
        <v>103.25366036791391</v>
      </c>
      <c r="E478" s="8">
        <f t="shared" si="26"/>
        <v>-0.74456359984694198</v>
      </c>
      <c r="G478" s="7">
        <f t="shared" si="29"/>
        <v>3.253660367913914</v>
      </c>
      <c r="H478" s="8">
        <f t="shared" si="27"/>
        <v>-0.74456359984694409</v>
      </c>
    </row>
    <row r="479" spans="2:8" x14ac:dyDescent="0.5">
      <c r="B479" s="28">
        <v>45618</v>
      </c>
      <c r="C479" s="4">
        <v>167.56</v>
      </c>
      <c r="D479" s="7">
        <f t="shared" si="28"/>
        <v>103.4320987654321</v>
      </c>
      <c r="E479" s="8">
        <f t="shared" si="26"/>
        <v>-0.66645675095824242</v>
      </c>
      <c r="G479" s="7">
        <f t="shared" si="29"/>
        <v>3.4320987654321002</v>
      </c>
      <c r="H479" s="8">
        <f t="shared" si="27"/>
        <v>-0.66645675095824419</v>
      </c>
    </row>
    <row r="480" spans="2:8" x14ac:dyDescent="0.5">
      <c r="B480" s="28">
        <v>45621</v>
      </c>
      <c r="C480" s="4">
        <v>174.7</v>
      </c>
      <c r="D480" s="7">
        <f t="shared" si="28"/>
        <v>104.76761619190405</v>
      </c>
      <c r="E480" s="8">
        <f t="shared" si="26"/>
        <v>-0.39211414529881766</v>
      </c>
      <c r="G480" s="7">
        <f t="shared" si="29"/>
        <v>4.7676161919040414</v>
      </c>
      <c r="H480" s="8">
        <f t="shared" si="27"/>
        <v>-0.39211414529882177</v>
      </c>
    </row>
    <row r="481" spans="2:8" x14ac:dyDescent="0.5">
      <c r="B481" s="28">
        <v>45622</v>
      </c>
      <c r="C481" s="4">
        <v>175.64</v>
      </c>
      <c r="D481" s="7">
        <f t="shared" si="28"/>
        <v>107.26106870229007</v>
      </c>
      <c r="E481" s="8">
        <f t="shared" si="26"/>
        <v>4.1373592439856395E-2</v>
      </c>
      <c r="G481" s="7">
        <f t="shared" si="29"/>
        <v>7.2610687022900677</v>
      </c>
      <c r="H481" s="8">
        <f t="shared" si="27"/>
        <v>4.1373592439850282E-2</v>
      </c>
    </row>
    <row r="482" spans="2:8" x14ac:dyDescent="0.5">
      <c r="B482" s="28">
        <v>45623</v>
      </c>
      <c r="C482" s="4">
        <v>173.85</v>
      </c>
      <c r="D482" s="7">
        <f t="shared" si="28"/>
        <v>105.78678349762687</v>
      </c>
      <c r="E482" s="8">
        <f t="shared" si="26"/>
        <v>-0.20370666306211854</v>
      </c>
      <c r="G482" s="7">
        <f t="shared" si="29"/>
        <v>5.7867834976268657</v>
      </c>
      <c r="H482" s="8">
        <f t="shared" si="27"/>
        <v>-0.20370666306212046</v>
      </c>
    </row>
    <row r="483" spans="2:8" x14ac:dyDescent="0.5">
      <c r="B483" s="28">
        <v>45625</v>
      </c>
      <c r="C483" s="4">
        <v>175.03</v>
      </c>
      <c r="D483" s="7">
        <f t="shared" si="28"/>
        <v>106.52425293652243</v>
      </c>
      <c r="E483" s="8">
        <f t="shared" si="26"/>
        <v>-5.2869975920626672E-2</v>
      </c>
      <c r="G483" s="7">
        <f t="shared" si="29"/>
        <v>6.5242529365224264</v>
      </c>
      <c r="H483" s="8">
        <f t="shared" si="27"/>
        <v>-5.2869975920630259E-2</v>
      </c>
    </row>
    <row r="484" spans="2:8" x14ac:dyDescent="0.5">
      <c r="B484" s="28">
        <v>45628</v>
      </c>
      <c r="C484" s="4">
        <v>172.34</v>
      </c>
      <c r="D484" s="7">
        <f t="shared" si="28"/>
        <v>105.32298478274156</v>
      </c>
      <c r="E484" s="8">
        <f t="shared" si="26"/>
        <v>-0.25194207122135148</v>
      </c>
      <c r="G484" s="7">
        <f t="shared" si="29"/>
        <v>5.322984782741556</v>
      </c>
      <c r="H484" s="8">
        <f t="shared" si="27"/>
        <v>-0.25194207122135359</v>
      </c>
    </row>
    <row r="485" spans="2:8" x14ac:dyDescent="0.5">
      <c r="B485" s="28">
        <v>45629</v>
      </c>
      <c r="C485" s="4">
        <v>173</v>
      </c>
      <c r="D485" s="7">
        <f t="shared" si="28"/>
        <v>105.28878339723693</v>
      </c>
      <c r="E485" s="8">
        <f t="shared" si="26"/>
        <v>-0.24287687074877973</v>
      </c>
      <c r="G485" s="7">
        <f t="shared" si="29"/>
        <v>5.2887833972369283</v>
      </c>
      <c r="H485" s="8">
        <f t="shared" si="27"/>
        <v>-0.24287687074878123</v>
      </c>
    </row>
    <row r="486" spans="2:8" x14ac:dyDescent="0.5">
      <c r="B486" s="28">
        <v>45630</v>
      </c>
      <c r="C486" s="4">
        <v>174.73</v>
      </c>
      <c r="D486" s="7">
        <f t="shared" si="28"/>
        <v>103.85141158989599</v>
      </c>
      <c r="E486" s="8">
        <f t="shared" si="26"/>
        <v>-0.48231743952828998</v>
      </c>
      <c r="G486" s="7">
        <f t="shared" si="29"/>
        <v>3.851411589895982</v>
      </c>
      <c r="H486" s="8">
        <f t="shared" si="27"/>
        <v>-0.48231743952829437</v>
      </c>
    </row>
    <row r="487" spans="2:8" x14ac:dyDescent="0.5">
      <c r="B487" s="28">
        <v>45631</v>
      </c>
      <c r="C487" s="4">
        <v>175.73</v>
      </c>
      <c r="D487" s="7">
        <f t="shared" si="28"/>
        <v>107.88262017312297</v>
      </c>
      <c r="E487" s="8">
        <f t="shared" si="26"/>
        <v>0.19806822757970025</v>
      </c>
      <c r="G487" s="7">
        <f t="shared" si="29"/>
        <v>7.8826201731229686</v>
      </c>
      <c r="H487" s="8">
        <f t="shared" si="27"/>
        <v>0.19806822757969819</v>
      </c>
    </row>
    <row r="488" spans="2:8" x14ac:dyDescent="0.5">
      <c r="B488" s="28">
        <v>45632</v>
      </c>
      <c r="C488" s="4">
        <v>177.85</v>
      </c>
      <c r="D488" s="7">
        <f t="shared" si="28"/>
        <v>107.77481517391831</v>
      </c>
      <c r="E488" s="8">
        <f t="shared" si="26"/>
        <v>0.16928719018121732</v>
      </c>
      <c r="G488" s="7">
        <f t="shared" si="29"/>
        <v>7.7748151739183022</v>
      </c>
      <c r="H488" s="8">
        <f t="shared" si="27"/>
        <v>0.16928719018121738</v>
      </c>
    </row>
    <row r="489" spans="2:8" x14ac:dyDescent="0.5">
      <c r="B489" s="28">
        <v>45635</v>
      </c>
      <c r="C489" s="4">
        <v>172.47</v>
      </c>
      <c r="D489" s="7">
        <f t="shared" si="28"/>
        <v>102.93029362616376</v>
      </c>
      <c r="E489" s="8">
        <f t="shared" si="26"/>
        <v>-0.68780102260480869</v>
      </c>
      <c r="G489" s="7">
        <f t="shared" si="29"/>
        <v>2.9302936261637602</v>
      </c>
      <c r="H489" s="8">
        <f t="shared" si="27"/>
        <v>-0.68780102260480835</v>
      </c>
    </row>
    <row r="490" spans="2:8" x14ac:dyDescent="0.5">
      <c r="B490" s="28">
        <v>45636</v>
      </c>
      <c r="C490" s="4">
        <v>174.71</v>
      </c>
      <c r="D490" s="7">
        <f t="shared" si="28"/>
        <v>100.00572409845449</v>
      </c>
      <c r="E490" s="8">
        <f t="shared" si="26"/>
        <v>-1.1914148770294872</v>
      </c>
      <c r="G490" s="7">
        <f t="shared" si="29"/>
        <v>5.7240984545044804E-3</v>
      </c>
      <c r="H490" s="8">
        <f t="shared" si="27"/>
        <v>-1.1914148770294817</v>
      </c>
    </row>
    <row r="491" spans="2:8" x14ac:dyDescent="0.5">
      <c r="B491" s="28">
        <v>45637</v>
      </c>
      <c r="C491" s="4">
        <v>178.61</v>
      </c>
      <c r="D491" s="7">
        <f t="shared" si="28"/>
        <v>101.69095877932135</v>
      </c>
      <c r="E491" s="8">
        <f t="shared" ref="E491:E504" si="30">(D491-AVERAGE(D462:D490))/_xlfn.STDEV.S(D462:D490)</f>
        <v>-0.8699739662418029</v>
      </c>
      <c r="G491" s="7">
        <f t="shared" si="29"/>
        <v>1.6909587793213547</v>
      </c>
      <c r="H491" s="8">
        <f t="shared" ref="H491:H504" si="31">(G491-AVERAGE(G462:G490))/_xlfn.STDEV.S(G462:G490)</f>
        <v>-0.8699739662417999</v>
      </c>
    </row>
    <row r="492" spans="2:8" x14ac:dyDescent="0.5">
      <c r="B492" s="28">
        <v>45638</v>
      </c>
      <c r="C492" s="4">
        <v>176.41</v>
      </c>
      <c r="D492" s="7">
        <f t="shared" si="28"/>
        <v>101.47253379350015</v>
      </c>
      <c r="E492" s="8">
        <f t="shared" si="30"/>
        <v>-0.90234804404676161</v>
      </c>
      <c r="G492" s="7">
        <f t="shared" si="29"/>
        <v>1.472533793500145</v>
      </c>
      <c r="H492" s="8">
        <f t="shared" si="31"/>
        <v>-0.90234804404676316</v>
      </c>
    </row>
    <row r="493" spans="2:8" x14ac:dyDescent="0.5">
      <c r="B493" s="28">
        <v>45639</v>
      </c>
      <c r="C493" s="4">
        <v>176.43</v>
      </c>
      <c r="D493" s="7">
        <f t="shared" si="28"/>
        <v>100.79986288064903</v>
      </c>
      <c r="E493" s="8">
        <f t="shared" si="30"/>
        <v>-1.05156211359462</v>
      </c>
      <c r="G493" s="7">
        <f t="shared" si="29"/>
        <v>0.79986288064903488</v>
      </c>
      <c r="H493" s="8">
        <f t="shared" si="31"/>
        <v>-1.0515621135946169</v>
      </c>
    </row>
    <row r="494" spans="2:8" x14ac:dyDescent="0.5">
      <c r="B494" s="28">
        <v>45642</v>
      </c>
      <c r="C494" s="4">
        <v>178.15</v>
      </c>
      <c r="D494" s="7">
        <f t="shared" si="28"/>
        <v>103.37124289195775</v>
      </c>
      <c r="E494" s="8">
        <f t="shared" si="30"/>
        <v>-0.65310654798981616</v>
      </c>
      <c r="G494" s="7">
        <f t="shared" si="29"/>
        <v>3.3712428919577588</v>
      </c>
      <c r="H494" s="8">
        <f t="shared" si="31"/>
        <v>-0.65310654798981549</v>
      </c>
    </row>
    <row r="495" spans="2:8" x14ac:dyDescent="0.5">
      <c r="B495" s="28">
        <v>45643</v>
      </c>
      <c r="C495" s="4">
        <v>176.32</v>
      </c>
      <c r="D495" s="7">
        <f t="shared" si="28"/>
        <v>101.91907514450867</v>
      </c>
      <c r="E495" s="8">
        <f t="shared" si="30"/>
        <v>-1.0115712564773458</v>
      </c>
      <c r="G495" s="7">
        <f t="shared" si="29"/>
        <v>1.9190751445086665</v>
      </c>
      <c r="H495" s="8">
        <f t="shared" si="31"/>
        <v>-1.0115712564773454</v>
      </c>
    </row>
    <row r="496" spans="2:8" x14ac:dyDescent="0.5">
      <c r="B496" s="28">
        <v>45644</v>
      </c>
      <c r="C496" s="4">
        <v>167.44</v>
      </c>
      <c r="D496" s="7">
        <f t="shared" si="28"/>
        <v>95.827848680821845</v>
      </c>
      <c r="E496" s="8">
        <f t="shared" si="30"/>
        <v>-2.1191501451143653</v>
      </c>
      <c r="G496" s="7">
        <f t="shared" si="29"/>
        <v>-4.1721513191781563</v>
      </c>
      <c r="H496" s="8">
        <f t="shared" si="31"/>
        <v>-2.1191501451143662</v>
      </c>
    </row>
    <row r="497" spans="2:8" x14ac:dyDescent="0.5">
      <c r="B497" s="28">
        <v>45645</v>
      </c>
      <c r="C497" s="4">
        <v>169.63</v>
      </c>
      <c r="D497" s="7">
        <f t="shared" si="28"/>
        <v>96.52876572013885</v>
      </c>
      <c r="E497" s="8">
        <f t="shared" si="30"/>
        <v>-1.7937317684175385</v>
      </c>
      <c r="G497" s="7">
        <f t="shared" si="29"/>
        <v>-3.4712342798611475</v>
      </c>
      <c r="H497" s="8">
        <f t="shared" si="31"/>
        <v>-1.7937317684175422</v>
      </c>
    </row>
    <row r="498" spans="2:8" x14ac:dyDescent="0.5">
      <c r="B498" s="28">
        <v>45646</v>
      </c>
      <c r="C498" s="4">
        <v>171.03</v>
      </c>
      <c r="D498" s="7">
        <f t="shared" si="28"/>
        <v>96.16530784368851</v>
      </c>
      <c r="E498" s="8">
        <f t="shared" si="30"/>
        <v>-1.6968107770009848</v>
      </c>
      <c r="G498" s="7">
        <f t="shared" si="29"/>
        <v>-3.8346921563114948</v>
      </c>
      <c r="H498" s="8">
        <f t="shared" si="31"/>
        <v>-1.6968107770009886</v>
      </c>
    </row>
    <row r="499" spans="2:8" x14ac:dyDescent="0.5">
      <c r="B499" s="28">
        <v>45649</v>
      </c>
      <c r="C499" s="4">
        <v>171.63</v>
      </c>
      <c r="D499" s="7">
        <f t="shared" si="28"/>
        <v>99.512958775439202</v>
      </c>
      <c r="E499" s="8">
        <f t="shared" si="30"/>
        <v>-1.0099362321005922</v>
      </c>
      <c r="G499" s="7">
        <f t="shared" si="29"/>
        <v>-0.48704122456079518</v>
      </c>
      <c r="H499" s="8">
        <f t="shared" si="31"/>
        <v>-1.0099362321005985</v>
      </c>
    </row>
    <row r="500" spans="2:8" x14ac:dyDescent="0.5">
      <c r="B500" s="28">
        <v>45650</v>
      </c>
      <c r="C500" s="4">
        <v>174.85</v>
      </c>
      <c r="D500" s="7">
        <f t="shared" si="28"/>
        <v>100.08013279148302</v>
      </c>
      <c r="E500" s="8">
        <f t="shared" si="30"/>
        <v>-0.85301941180950491</v>
      </c>
      <c r="G500" s="7">
        <f t="shared" si="29"/>
        <v>8.0132791483021201E-2</v>
      </c>
      <c r="H500" s="8">
        <f t="shared" si="31"/>
        <v>-0.85301941180951402</v>
      </c>
    </row>
    <row r="501" spans="2:8" x14ac:dyDescent="0.5">
      <c r="B501" s="28">
        <v>45652</v>
      </c>
      <c r="C501" s="4">
        <v>174.37</v>
      </c>
      <c r="D501" s="7">
        <f t="shared" si="28"/>
        <v>97.626112759643902</v>
      </c>
      <c r="E501" s="8">
        <f t="shared" si="30"/>
        <v>-1.2208524127915239</v>
      </c>
      <c r="G501" s="7">
        <f t="shared" si="29"/>
        <v>-2.3738872403560882</v>
      </c>
      <c r="H501" s="8">
        <f t="shared" si="31"/>
        <v>-1.2208524127915281</v>
      </c>
    </row>
    <row r="502" spans="2:8" x14ac:dyDescent="0.5">
      <c r="B502" s="28">
        <v>45653</v>
      </c>
      <c r="C502" s="4">
        <v>170.28</v>
      </c>
      <c r="D502" s="7">
        <f t="shared" si="28"/>
        <v>96.525140298169035</v>
      </c>
      <c r="E502" s="8">
        <f t="shared" si="30"/>
        <v>-1.3384699614491493</v>
      </c>
      <c r="G502" s="7">
        <f t="shared" si="29"/>
        <v>-3.4748597018309595</v>
      </c>
      <c r="H502" s="8">
        <f t="shared" si="31"/>
        <v>-1.3384699614491538</v>
      </c>
    </row>
    <row r="503" spans="2:8" x14ac:dyDescent="0.5">
      <c r="B503" s="28">
        <v>45656</v>
      </c>
      <c r="C503" s="4">
        <v>166.51</v>
      </c>
      <c r="D503" s="7">
        <f t="shared" si="28"/>
        <v>94.377373462563057</v>
      </c>
      <c r="E503" s="8">
        <f t="shared" si="30"/>
        <v>-1.6670080311157343</v>
      </c>
      <c r="G503" s="7">
        <f t="shared" si="29"/>
        <v>-5.6226265374369522</v>
      </c>
      <c r="H503" s="8">
        <f t="shared" si="31"/>
        <v>-1.6670080311157407</v>
      </c>
    </row>
    <row r="504" spans="2:8" x14ac:dyDescent="0.5">
      <c r="B504" s="28">
        <v>45657</v>
      </c>
      <c r="C504" s="4">
        <v>165.16</v>
      </c>
      <c r="D504" s="7">
        <f t="shared" si="28"/>
        <v>92.708391804658987</v>
      </c>
      <c r="E504" s="8">
        <f t="shared" si="30"/>
        <v>-1.9424231129457974</v>
      </c>
      <c r="G504" s="7">
        <f t="shared" si="29"/>
        <v>-7.2916081953410092</v>
      </c>
      <c r="H504" s="8">
        <f t="shared" si="31"/>
        <v>-1.9424231129458029</v>
      </c>
    </row>
  </sheetData>
  <conditionalFormatting sqref="E1:E504 H13:H504 G1:H12">
    <cfRule type="cellIs" dxfId="36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1:AR504"/>
  <sheetViews>
    <sheetView zoomScale="70" zoomScaleNormal="70" workbookViewId="0"/>
  </sheetViews>
  <sheetFormatPr defaultRowHeight="17.399999999999999" x14ac:dyDescent="0.5"/>
  <cols>
    <col min="1" max="1" width="8.88671875" style="1"/>
    <col min="2" max="2" width="12.21875" style="1" bestFit="1" customWidth="1"/>
    <col min="3" max="3" width="9" style="1" bestFit="1" customWidth="1"/>
    <col min="4" max="4" width="8.88671875" style="1"/>
    <col min="5" max="5" width="11.77734375" style="1" customWidth="1"/>
    <col min="6" max="6" width="15.21875" style="1" bestFit="1" customWidth="1"/>
    <col min="7" max="7" width="18" style="1" bestFit="1" customWidth="1"/>
    <col min="8" max="8" width="17.88671875" style="1" bestFit="1" customWidth="1"/>
    <col min="9" max="9" width="11.77734375" style="1" customWidth="1"/>
    <col min="10" max="11" width="9" style="1" bestFit="1" customWidth="1"/>
    <col min="12" max="12" width="9" style="1" customWidth="1"/>
    <col min="13" max="13" width="15.44140625" style="1" bestFit="1" customWidth="1"/>
    <col min="14" max="14" width="16.33203125" style="1" bestFit="1" customWidth="1"/>
    <col min="15" max="15" width="12.44140625" style="1" bestFit="1" customWidth="1"/>
    <col min="16" max="16" width="12.21875" style="1" bestFit="1" customWidth="1"/>
    <col min="17" max="32" width="8.88671875" style="1"/>
    <col min="33" max="33" width="9.44140625" style="1" customWidth="1"/>
    <col min="34" max="34" width="9" style="1" bestFit="1" customWidth="1"/>
    <col min="35" max="35" width="9.6640625" style="1" bestFit="1" customWidth="1"/>
    <col min="36" max="36" width="9" style="1" bestFit="1" customWidth="1"/>
    <col min="37" max="37" width="12.21875" style="1" bestFit="1" customWidth="1"/>
    <col min="38" max="38" width="10.88671875" style="1" bestFit="1" customWidth="1"/>
    <col min="39" max="40" width="8.88671875" style="1"/>
    <col min="41" max="41" width="9.21875" style="1" bestFit="1" customWidth="1"/>
    <col min="42" max="42" width="8.88671875" style="1"/>
    <col min="43" max="44" width="9" style="1" bestFit="1" customWidth="1"/>
    <col min="45" max="16384" width="8.88671875" style="1"/>
  </cols>
  <sheetData>
    <row r="1" spans="2:44" x14ac:dyDescent="0.5">
      <c r="E1" s="25"/>
      <c r="F1" s="25"/>
      <c r="G1" s="25"/>
      <c r="H1" s="25"/>
      <c r="I1" s="25"/>
      <c r="M1" s="1">
        <f>2/(15+1)</f>
        <v>0.125</v>
      </c>
    </row>
    <row r="2" spans="2:44" x14ac:dyDescent="0.5">
      <c r="B2" s="273" t="s">
        <v>76</v>
      </c>
      <c r="C2" s="273" t="s">
        <v>80</v>
      </c>
      <c r="E2" s="274" t="s">
        <v>3</v>
      </c>
      <c r="F2" s="274" t="s">
        <v>1842</v>
      </c>
      <c r="G2" s="274" t="s">
        <v>1843</v>
      </c>
      <c r="H2" s="274" t="s">
        <v>1844</v>
      </c>
      <c r="I2" s="274" t="s">
        <v>87</v>
      </c>
      <c r="J2" s="273" t="s">
        <v>88</v>
      </c>
      <c r="K2" s="273" t="s">
        <v>89</v>
      </c>
      <c r="L2" s="134"/>
      <c r="M2" s="273" t="s">
        <v>1853</v>
      </c>
      <c r="N2" s="273" t="s">
        <v>1852</v>
      </c>
      <c r="O2" s="273" t="s">
        <v>1850</v>
      </c>
      <c r="P2" s="273" t="s">
        <v>1851</v>
      </c>
      <c r="AG2" s="273" t="s">
        <v>90</v>
      </c>
      <c r="AH2" s="273" t="s">
        <v>91</v>
      </c>
      <c r="AI2" s="273" t="s">
        <v>94</v>
      </c>
      <c r="AJ2" s="273" t="s">
        <v>0</v>
      </c>
      <c r="AK2" s="273" t="s">
        <v>92</v>
      </c>
      <c r="AL2" s="273" t="s">
        <v>93</v>
      </c>
      <c r="AN2" s="327" t="s">
        <v>100</v>
      </c>
      <c r="AO2" s="327"/>
      <c r="AQ2" s="273" t="s">
        <v>101</v>
      </c>
      <c r="AR2" s="273" t="s">
        <v>102</v>
      </c>
    </row>
    <row r="3" spans="2:44" x14ac:dyDescent="0.5">
      <c r="B3" s="28">
        <v>44929</v>
      </c>
      <c r="C3" s="4">
        <v>62.81</v>
      </c>
      <c r="E3" s="8"/>
      <c r="F3" s="8"/>
      <c r="G3" s="8"/>
      <c r="H3" s="8"/>
      <c r="I3" s="8"/>
      <c r="J3" s="4"/>
      <c r="K3" s="4"/>
      <c r="L3" s="130"/>
      <c r="M3" s="4"/>
      <c r="N3" s="4"/>
      <c r="O3" s="4"/>
      <c r="P3" s="4"/>
      <c r="AG3" s="4"/>
      <c r="AH3" s="4"/>
      <c r="AI3" s="4"/>
      <c r="AJ3" s="4"/>
      <c r="AK3" s="5"/>
      <c r="AL3" s="4"/>
      <c r="AN3" s="36" t="s">
        <v>95</v>
      </c>
      <c r="AO3" s="37">
        <f ca="1">SUM(AK3:AK2518)</f>
        <v>0.31958884739241589</v>
      </c>
      <c r="AQ3" s="4"/>
      <c r="AR3" s="4"/>
    </row>
    <row r="4" spans="2:44" x14ac:dyDescent="0.5">
      <c r="B4" s="28">
        <v>44930</v>
      </c>
      <c r="C4" s="4">
        <v>64.36</v>
      </c>
      <c r="E4" s="8">
        <f>LN(C4/C3)</f>
        <v>2.4378025657893106E-2</v>
      </c>
      <c r="F4" s="8"/>
      <c r="G4" s="8"/>
      <c r="H4" s="8"/>
      <c r="I4" s="8"/>
      <c r="J4" s="4"/>
      <c r="K4" s="4"/>
      <c r="L4" s="130"/>
      <c r="M4" s="4"/>
      <c r="N4" s="4"/>
      <c r="O4" s="4"/>
      <c r="P4" s="4"/>
      <c r="AG4" s="4"/>
      <c r="AH4" s="4"/>
      <c r="AI4" s="4"/>
      <c r="AJ4" s="4"/>
      <c r="AK4" s="5"/>
      <c r="AL4" s="4"/>
      <c r="AN4" s="36" t="s">
        <v>96</v>
      </c>
      <c r="AO4" s="37">
        <f ca="1">MAX(AK3:AK2518)</f>
        <v>0.20089593383873194</v>
      </c>
      <c r="AQ4" s="4"/>
      <c r="AR4" s="4"/>
    </row>
    <row r="5" spans="2:44" x14ac:dyDescent="0.5">
      <c r="B5" s="28">
        <v>44931</v>
      </c>
      <c r="C5" s="4">
        <v>62.95</v>
      </c>
      <c r="E5" s="8">
        <f t="shared" ref="E5:E68" si="0">LN(C5/C4)</f>
        <v>-2.2151561633826183E-2</v>
      </c>
      <c r="F5" s="8"/>
      <c r="G5" s="8"/>
      <c r="H5" s="8"/>
      <c r="I5" s="8"/>
      <c r="J5" s="4"/>
      <c r="K5" s="4"/>
      <c r="L5" s="130"/>
      <c r="M5" s="4"/>
      <c r="N5" s="4"/>
      <c r="O5" s="4"/>
      <c r="P5" s="4"/>
      <c r="AG5" s="4"/>
      <c r="AH5" s="4"/>
      <c r="AI5" s="4"/>
      <c r="AJ5" s="4"/>
      <c r="AK5" s="5"/>
      <c r="AL5" s="4"/>
      <c r="AN5" s="36" t="s">
        <v>38</v>
      </c>
      <c r="AO5" s="37">
        <f ca="1">MIN(AK3:AK2518)</f>
        <v>-0.18163558106169297</v>
      </c>
      <c r="AQ5" s="4"/>
      <c r="AR5" s="4"/>
    </row>
    <row r="6" spans="2:44" x14ac:dyDescent="0.5">
      <c r="B6" s="28">
        <v>44932</v>
      </c>
      <c r="C6" s="4">
        <v>64.33</v>
      </c>
      <c r="E6" s="8">
        <f t="shared" si="0"/>
        <v>2.1685324932552801E-2</v>
      </c>
      <c r="F6" s="8"/>
      <c r="G6" s="8"/>
      <c r="H6" s="8"/>
      <c r="I6" s="8"/>
      <c r="J6" s="4"/>
      <c r="K6" s="4"/>
      <c r="L6" s="130"/>
      <c r="M6" s="4"/>
      <c r="N6" s="4"/>
      <c r="O6" s="4"/>
      <c r="P6" s="4"/>
      <c r="AG6" s="4"/>
      <c r="AH6" s="4"/>
      <c r="AI6" s="4"/>
      <c r="AJ6" s="4"/>
      <c r="AK6" s="5"/>
      <c r="AL6" s="4"/>
      <c r="AN6" s="36" t="s">
        <v>97</v>
      </c>
      <c r="AO6" s="36">
        <f ca="1">COUNTIF(AI3:AI2518,"=30")+COUNTIF(AI3:AI2518,"=70")</f>
        <v>9</v>
      </c>
      <c r="AQ6" s="4"/>
      <c r="AR6" s="4"/>
    </row>
    <row r="7" spans="2:44" x14ac:dyDescent="0.5">
      <c r="B7" s="28">
        <v>44935</v>
      </c>
      <c r="C7" s="4">
        <v>65.319999999999993</v>
      </c>
      <c r="E7" s="8">
        <f t="shared" si="0"/>
        <v>1.5272182679355307E-2</v>
      </c>
      <c r="F7" s="8"/>
      <c r="G7" s="8"/>
      <c r="H7" s="8"/>
      <c r="I7" s="8"/>
      <c r="J7" s="4"/>
      <c r="K7" s="4"/>
      <c r="L7" s="130"/>
      <c r="M7" s="4"/>
      <c r="N7" s="4"/>
      <c r="O7" s="4"/>
      <c r="P7" s="4"/>
      <c r="AG7" s="4"/>
      <c r="AH7" s="4"/>
      <c r="AI7" s="4"/>
      <c r="AJ7" s="4"/>
      <c r="AK7" s="5"/>
      <c r="AL7" s="4"/>
      <c r="AN7" s="36" t="s">
        <v>98</v>
      </c>
      <c r="AO7" s="36">
        <f ca="1">COUNTIFS(AK3:AK2518,"&gt;0")</f>
        <v>6</v>
      </c>
      <c r="AQ7" s="4"/>
      <c r="AR7" s="4"/>
    </row>
    <row r="8" spans="2:44" x14ac:dyDescent="0.5">
      <c r="B8" s="28">
        <v>44936</v>
      </c>
      <c r="C8" s="4">
        <v>66.52</v>
      </c>
      <c r="E8" s="8">
        <f t="shared" si="0"/>
        <v>1.8204386222462531E-2</v>
      </c>
      <c r="F8" s="8"/>
      <c r="G8" s="8"/>
      <c r="H8" s="8"/>
      <c r="I8" s="8"/>
      <c r="J8" s="4"/>
      <c r="K8" s="4"/>
      <c r="L8" s="130"/>
      <c r="M8" s="4"/>
      <c r="N8" s="4"/>
      <c r="O8" s="4"/>
      <c r="P8" s="4"/>
      <c r="AG8" s="4"/>
      <c r="AH8" s="4"/>
      <c r="AI8" s="4"/>
      <c r="AJ8" s="4"/>
      <c r="AK8" s="5"/>
      <c r="AL8" s="4"/>
      <c r="AN8" s="36" t="s">
        <v>99</v>
      </c>
      <c r="AO8" s="36">
        <f ca="1">COUNTIFS(AK3:AK2518,"&lt;0")</f>
        <v>2</v>
      </c>
      <c r="AQ8" s="4"/>
      <c r="AR8" s="4"/>
    </row>
    <row r="9" spans="2:44" x14ac:dyDescent="0.5">
      <c r="B9" s="28">
        <v>44937</v>
      </c>
      <c r="C9" s="4">
        <v>67.680000000000007</v>
      </c>
      <c r="E9" s="8">
        <f t="shared" si="0"/>
        <v>1.7288060973240989E-2</v>
      </c>
      <c r="F9" s="8"/>
      <c r="G9" s="8"/>
      <c r="H9" s="8"/>
      <c r="I9" s="8"/>
      <c r="J9" s="4"/>
      <c r="K9" s="4"/>
      <c r="L9" s="130"/>
      <c r="M9" s="4"/>
      <c r="N9" s="4"/>
      <c r="O9" s="4"/>
      <c r="P9" s="4"/>
      <c r="AG9" s="4"/>
      <c r="AH9" s="4"/>
      <c r="AI9" s="4"/>
      <c r="AJ9" s="4"/>
      <c r="AK9" s="5"/>
      <c r="AL9" s="4"/>
      <c r="AQ9" s="4"/>
      <c r="AR9" s="4"/>
    </row>
    <row r="10" spans="2:44" x14ac:dyDescent="0.5">
      <c r="B10" s="28">
        <v>44938</v>
      </c>
      <c r="C10" s="4">
        <v>68.44</v>
      </c>
      <c r="E10" s="8">
        <f t="shared" si="0"/>
        <v>1.1166733726024659E-2</v>
      </c>
      <c r="F10" s="8"/>
      <c r="G10" s="8"/>
      <c r="H10" s="8"/>
      <c r="I10" s="8"/>
      <c r="J10" s="4"/>
      <c r="K10" s="4"/>
      <c r="L10" s="130"/>
      <c r="M10" s="4"/>
      <c r="N10" s="4"/>
      <c r="O10" s="4"/>
      <c r="P10" s="4"/>
      <c r="AG10" s="4"/>
      <c r="AH10" s="4"/>
      <c r="AI10" s="4"/>
      <c r="AJ10" s="4"/>
      <c r="AK10" s="5"/>
      <c r="AL10" s="4"/>
      <c r="AQ10" s="4"/>
      <c r="AR10" s="4"/>
    </row>
    <row r="11" spans="2:44" x14ac:dyDescent="0.5">
      <c r="B11" s="28">
        <v>44939</v>
      </c>
      <c r="C11" s="4">
        <v>69.709999999999994</v>
      </c>
      <c r="E11" s="8">
        <f t="shared" si="0"/>
        <v>1.8386330474314629E-2</v>
      </c>
      <c r="F11" s="8"/>
      <c r="G11" s="8"/>
      <c r="H11" s="8"/>
      <c r="I11" s="8"/>
      <c r="J11" s="4"/>
      <c r="K11" s="4"/>
      <c r="L11" s="130"/>
      <c r="M11" s="4"/>
      <c r="N11" s="4"/>
      <c r="O11" s="4"/>
      <c r="P11" s="4"/>
      <c r="AG11" s="4"/>
      <c r="AH11" s="4"/>
      <c r="AI11" s="4"/>
      <c r="AJ11" s="4"/>
      <c r="AK11" s="5"/>
      <c r="AL11" s="4"/>
      <c r="AQ11" s="4"/>
      <c r="AR11" s="4"/>
    </row>
    <row r="12" spans="2:44" x14ac:dyDescent="0.5">
      <c r="B12" s="28">
        <v>44943</v>
      </c>
      <c r="C12" s="4">
        <v>69.09</v>
      </c>
      <c r="E12" s="8">
        <f t="shared" si="0"/>
        <v>-8.9337769976036967E-3</v>
      </c>
      <c r="F12" s="8"/>
      <c r="G12" s="8"/>
      <c r="H12" s="8"/>
      <c r="I12" s="8"/>
      <c r="J12" s="4"/>
      <c r="K12" s="4"/>
      <c r="L12" s="130"/>
      <c r="M12" s="4"/>
      <c r="N12" s="4"/>
      <c r="O12" s="4"/>
      <c r="P12" s="4"/>
      <c r="AG12" s="4"/>
      <c r="AH12" s="4"/>
      <c r="AI12" s="4"/>
      <c r="AJ12" s="4"/>
      <c r="AK12" s="5"/>
      <c r="AL12" s="4"/>
      <c r="AQ12" s="4"/>
      <c r="AR12" s="4"/>
    </row>
    <row r="13" spans="2:44" x14ac:dyDescent="0.5">
      <c r="B13" s="28">
        <v>44944</v>
      </c>
      <c r="C13" s="4">
        <v>68.03</v>
      </c>
      <c r="E13" s="8">
        <f t="shared" si="0"/>
        <v>-1.5461218143734145E-2</v>
      </c>
      <c r="F13" s="8"/>
      <c r="G13" s="8"/>
      <c r="H13" s="8"/>
      <c r="I13" s="8"/>
      <c r="J13" s="4"/>
      <c r="K13" s="4"/>
      <c r="L13" s="130"/>
      <c r="M13" s="4"/>
      <c r="N13" s="4"/>
      <c r="O13" s="4"/>
      <c r="P13" s="4"/>
      <c r="AG13" s="4"/>
      <c r="AH13" s="4"/>
      <c r="AI13" s="4"/>
      <c r="AJ13" s="4"/>
      <c r="AK13" s="5"/>
      <c r="AL13" s="4"/>
      <c r="AQ13" s="4"/>
      <c r="AR13" s="4"/>
    </row>
    <row r="14" spans="2:44" x14ac:dyDescent="0.5">
      <c r="B14" s="28">
        <v>44945</v>
      </c>
      <c r="C14" s="4">
        <v>65.78</v>
      </c>
      <c r="E14" s="8">
        <f t="shared" si="0"/>
        <v>-3.3632943596058458E-2</v>
      </c>
      <c r="F14" s="8"/>
      <c r="G14" s="8"/>
      <c r="H14" s="8"/>
      <c r="I14" s="8"/>
      <c r="J14" s="4"/>
      <c r="K14" s="4"/>
      <c r="L14" s="130"/>
      <c r="M14" s="4"/>
      <c r="N14" s="4"/>
      <c r="O14" s="4"/>
      <c r="P14" s="4"/>
      <c r="AG14" s="4"/>
      <c r="AH14" s="4"/>
      <c r="AI14" s="4"/>
      <c r="AJ14" s="4"/>
      <c r="AK14" s="5"/>
      <c r="AL14" s="4"/>
      <c r="AQ14" s="4"/>
      <c r="AR14" s="4"/>
    </row>
    <row r="15" spans="2:44" x14ac:dyDescent="0.5">
      <c r="B15" s="28">
        <v>44946</v>
      </c>
      <c r="C15" s="4">
        <v>67.069999999999993</v>
      </c>
      <c r="E15" s="8">
        <f t="shared" si="0"/>
        <v>1.9421009350734784E-2</v>
      </c>
      <c r="F15" s="8"/>
      <c r="G15" s="8"/>
      <c r="H15" s="8"/>
      <c r="I15" s="8"/>
      <c r="J15" s="4"/>
      <c r="K15" s="4"/>
      <c r="L15" s="130"/>
      <c r="M15" s="4"/>
      <c r="N15" s="4"/>
      <c r="O15" s="4"/>
      <c r="P15" s="4"/>
      <c r="AG15" s="4"/>
      <c r="AH15" s="4"/>
      <c r="AI15" s="4"/>
      <c r="AJ15" s="4"/>
      <c r="AK15" s="5"/>
      <c r="AL15" s="4"/>
      <c r="AQ15" s="4"/>
      <c r="AR15" s="4"/>
    </row>
    <row r="16" spans="2:44" x14ac:dyDescent="0.5">
      <c r="B16" s="28">
        <v>44949</v>
      </c>
      <c r="C16" s="4">
        <v>68.84</v>
      </c>
      <c r="E16" s="8">
        <f t="shared" si="0"/>
        <v>2.6048121231692985E-2</v>
      </c>
      <c r="F16" s="8"/>
      <c r="G16" s="8"/>
      <c r="H16" s="8"/>
      <c r="I16" s="8"/>
      <c r="J16" s="4"/>
      <c r="K16" s="4"/>
      <c r="L16" s="130"/>
      <c r="M16" s="4"/>
      <c r="N16" s="4"/>
      <c r="O16" s="4"/>
      <c r="P16" s="4"/>
      <c r="AG16" s="4"/>
      <c r="AH16" s="4"/>
      <c r="AI16" s="4"/>
      <c r="AJ16" s="4"/>
      <c r="AK16" s="5"/>
      <c r="AL16" s="4"/>
      <c r="AQ16" s="4"/>
      <c r="AR16" s="4"/>
    </row>
    <row r="17" spans="2:44" x14ac:dyDescent="0.5">
      <c r="B17" s="28">
        <v>44950</v>
      </c>
      <c r="C17" s="4">
        <v>67.7</v>
      </c>
      <c r="E17" s="8">
        <f t="shared" si="0"/>
        <v>-1.66987914251094E-2</v>
      </c>
      <c r="F17" s="8">
        <f>SUMIF(E4:E17,"&gt;0",E4:E17)</f>
        <v>0.17185017524827179</v>
      </c>
      <c r="G17" s="8">
        <f>ABS(SUMIF(E4:E17,"&lt;0",E4:E17))</f>
        <v>9.6878291796331881E-2</v>
      </c>
      <c r="H17" s="8">
        <f>F17/G17</f>
        <v>1.7738770168404081</v>
      </c>
      <c r="I17" s="8">
        <f>100-100/(1+H17)</f>
        <v>63.949375046949534</v>
      </c>
      <c r="J17" s="4">
        <v>30</v>
      </c>
      <c r="K17" s="4">
        <v>70</v>
      </c>
      <c r="L17" s="130"/>
      <c r="M17" s="4"/>
      <c r="N17" s="4"/>
      <c r="O17" s="4"/>
      <c r="P17" s="4"/>
      <c r="AG17" s="4" t="str">
        <f t="shared" ref="AG17:AG80" si="1">IF(I17&lt;J17,"BUY",IF(I17&lt;K17,"","SELL"))</f>
        <v/>
      </c>
      <c r="AH17" s="4">
        <f>IF(AG17="",AH16,IF(AG17="BUY",1,-1))</f>
        <v>0</v>
      </c>
      <c r="AI17" s="4">
        <f>IF(AH17=AH16,-10,IF(AH17=-1,70,30))</f>
        <v>-10</v>
      </c>
      <c r="AJ17" s="4">
        <f t="shared" ref="AJ17:AJ80" si="2">IF(OR(AH17=0,AH17=AH16),AJ16,C17)</f>
        <v>0</v>
      </c>
      <c r="AK17" s="5"/>
      <c r="AL17" s="4"/>
      <c r="AQ17" s="36">
        <f t="shared" ref="AQ17:AQ80" si="3">IF(AH17=AH16,-10,IF(AH17=1,C17,-10))</f>
        <v>-10</v>
      </c>
      <c r="AR17" s="36">
        <f>IF(AH17=AH16,-5,IF(AH17=-1,C17,-5))</f>
        <v>-5</v>
      </c>
    </row>
    <row r="18" spans="2:44" x14ac:dyDescent="0.5">
      <c r="B18" s="28">
        <v>44951</v>
      </c>
      <c r="C18" s="4">
        <v>67.599999999999994</v>
      </c>
      <c r="E18" s="8">
        <f t="shared" si="0"/>
        <v>-1.4781968693110058E-3</v>
      </c>
      <c r="F18" s="8">
        <f t="shared" ref="F18:F81" si="4">SUMIF(E5:E18,"&gt;0",E5:E18)</f>
        <v>0.14747214959037869</v>
      </c>
      <c r="G18" s="8">
        <f t="shared" ref="G18:G81" si="5">ABS(SUMIF(E5:E18,"&lt;0",E5:E18))</f>
        <v>9.835648866564288E-2</v>
      </c>
      <c r="H18" s="8">
        <f>F18/G18</f>
        <v>1.4993637083944875</v>
      </c>
      <c r="I18" s="8">
        <f t="shared" ref="I18:I81" si="6">100-100/(1+H18)</f>
        <v>59.989816742503301</v>
      </c>
      <c r="J18" s="4">
        <v>30</v>
      </c>
      <c r="K18" s="4">
        <v>70</v>
      </c>
      <c r="L18" s="130"/>
      <c r="M18" s="4"/>
      <c r="N18" s="4"/>
      <c r="O18" s="4"/>
      <c r="P18" s="4"/>
      <c r="AG18" s="4" t="str">
        <f t="shared" si="1"/>
        <v/>
      </c>
      <c r="AH18" s="4">
        <f t="shared" ref="AH18:AH81" si="7">IF(AG18="",AH17,IF(AG18="BUY",1,-1))</f>
        <v>0</v>
      </c>
      <c r="AI18" s="4">
        <f t="shared" ref="AI18:AI81" si="8">IF(AH18=AH17,-10,IF(AH18=-1,70,30))</f>
        <v>-10</v>
      </c>
      <c r="AJ18" s="4">
        <f t="shared" si="2"/>
        <v>0</v>
      </c>
      <c r="AK18" s="5">
        <f>IF(AJ18=AJ17,0,AH17*(AJ18/AJ17-1))</f>
        <v>0</v>
      </c>
      <c r="AL18" s="6">
        <f>AK18+AL17</f>
        <v>0</v>
      </c>
      <c r="AQ18" s="36">
        <f t="shared" si="3"/>
        <v>-10</v>
      </c>
      <c r="AR18" s="36">
        <f t="shared" ref="AR18:AR81" si="9">IF(AH18=AH17,-5,IF(AH18=-1,C18,-5))</f>
        <v>-5</v>
      </c>
    </row>
    <row r="19" spans="2:44" x14ac:dyDescent="0.5">
      <c r="B19" s="28">
        <v>44952</v>
      </c>
      <c r="C19" s="4">
        <v>70.430000000000007</v>
      </c>
      <c r="E19" s="8">
        <f t="shared" si="0"/>
        <v>4.1011325708400707E-2</v>
      </c>
      <c r="F19" s="8">
        <f t="shared" si="4"/>
        <v>0.1884834752987794</v>
      </c>
      <c r="G19" s="8">
        <f t="shared" si="5"/>
        <v>7.6204927031816694E-2</v>
      </c>
      <c r="H19" s="8">
        <f t="shared" ref="H19:H81" si="10">F19/G19</f>
        <v>2.4733764946731691</v>
      </c>
      <c r="I19" s="8">
        <f>100-100/(1+H19)</f>
        <v>71.209570815786378</v>
      </c>
      <c r="J19" s="4">
        <v>30</v>
      </c>
      <c r="K19" s="4">
        <v>70</v>
      </c>
      <c r="L19" s="130"/>
      <c r="M19" s="4"/>
      <c r="N19" s="4"/>
      <c r="O19" s="4"/>
      <c r="P19" s="4"/>
      <c r="AG19" s="4" t="str">
        <f t="shared" si="1"/>
        <v>SELL</v>
      </c>
      <c r="AH19" s="4">
        <f t="shared" si="7"/>
        <v>-1</v>
      </c>
      <c r="AI19" s="4">
        <f t="shared" si="8"/>
        <v>70</v>
      </c>
      <c r="AJ19" s="4">
        <f t="shared" si="2"/>
        <v>70.430000000000007</v>
      </c>
      <c r="AK19" s="5">
        <v>0</v>
      </c>
      <c r="AL19" s="6">
        <f>AK19+AL18</f>
        <v>0</v>
      </c>
      <c r="AQ19" s="36">
        <f t="shared" si="3"/>
        <v>-10</v>
      </c>
      <c r="AR19" s="36">
        <f t="shared" si="9"/>
        <v>70.430000000000007</v>
      </c>
    </row>
    <row r="20" spans="2:44" x14ac:dyDescent="0.5">
      <c r="B20" s="28">
        <v>44953</v>
      </c>
      <c r="C20" s="4">
        <v>70.819999999999993</v>
      </c>
      <c r="E20" s="8">
        <f t="shared" si="0"/>
        <v>5.5221379264386089E-3</v>
      </c>
      <c r="F20" s="8">
        <f t="shared" si="4"/>
        <v>0.17232028829266521</v>
      </c>
      <c r="G20" s="8">
        <f t="shared" si="5"/>
        <v>7.6204927031816694E-2</v>
      </c>
      <c r="H20" s="8">
        <f t="shared" si="10"/>
        <v>2.2612748939542837</v>
      </c>
      <c r="I20" s="8">
        <f t="shared" si="6"/>
        <v>69.337144751158846</v>
      </c>
      <c r="J20" s="4">
        <v>30</v>
      </c>
      <c r="K20" s="4">
        <v>70</v>
      </c>
      <c r="L20" s="130"/>
      <c r="M20" s="4"/>
      <c r="N20" s="4"/>
      <c r="O20" s="4"/>
      <c r="P20" s="4"/>
      <c r="AG20" s="4" t="str">
        <f t="shared" si="1"/>
        <v/>
      </c>
      <c r="AH20" s="4">
        <f t="shared" si="7"/>
        <v>-1</v>
      </c>
      <c r="AI20" s="4">
        <f t="shared" si="8"/>
        <v>-10</v>
      </c>
      <c r="AJ20" s="4">
        <f t="shared" si="2"/>
        <v>70.430000000000007</v>
      </c>
      <c r="AK20" s="5">
        <f t="shared" ref="AK20:AK82" si="11">IF(AJ20=AJ19,0,AH19*(AJ20/AJ19-1))</f>
        <v>0</v>
      </c>
      <c r="AL20" s="6">
        <f t="shared" ref="AL20:AL82" si="12">AK20+AL19</f>
        <v>0</v>
      </c>
      <c r="AQ20" s="36">
        <f t="shared" si="3"/>
        <v>-10</v>
      </c>
      <c r="AR20" s="36">
        <f t="shared" si="9"/>
        <v>-5</v>
      </c>
    </row>
    <row r="21" spans="2:44" x14ac:dyDescent="0.5">
      <c r="B21" s="28">
        <v>44956</v>
      </c>
      <c r="C21" s="4">
        <v>69.260000000000005</v>
      </c>
      <c r="E21" s="8">
        <f t="shared" si="0"/>
        <v>-2.2273907709481611E-2</v>
      </c>
      <c r="F21" s="8">
        <f t="shared" si="4"/>
        <v>0.1570481056133099</v>
      </c>
      <c r="G21" s="8">
        <f t="shared" si="5"/>
        <v>9.8478834741298302E-2</v>
      </c>
      <c r="H21" s="8">
        <f t="shared" si="10"/>
        <v>1.5947396821446127</v>
      </c>
      <c r="I21" s="8">
        <f t="shared" si="6"/>
        <v>61.460488430443363</v>
      </c>
      <c r="J21" s="4">
        <v>30</v>
      </c>
      <c r="K21" s="4">
        <v>70</v>
      </c>
      <c r="L21" s="130"/>
      <c r="M21" s="4"/>
      <c r="N21" s="4"/>
      <c r="O21" s="4"/>
      <c r="P21" s="4"/>
      <c r="AG21" s="4" t="str">
        <f t="shared" si="1"/>
        <v/>
      </c>
      <c r="AH21" s="4">
        <f t="shared" si="7"/>
        <v>-1</v>
      </c>
      <c r="AI21" s="4">
        <f t="shared" si="8"/>
        <v>-10</v>
      </c>
      <c r="AJ21" s="4">
        <f t="shared" si="2"/>
        <v>70.430000000000007</v>
      </c>
      <c r="AK21" s="5">
        <f t="shared" si="11"/>
        <v>0</v>
      </c>
      <c r="AL21" s="6">
        <f t="shared" si="12"/>
        <v>0</v>
      </c>
      <c r="AQ21" s="36">
        <f t="shared" si="3"/>
        <v>-10</v>
      </c>
      <c r="AR21" s="36">
        <f t="shared" si="9"/>
        <v>-5</v>
      </c>
    </row>
    <row r="22" spans="2:44" x14ac:dyDescent="0.5">
      <c r="B22" s="28">
        <v>44957</v>
      </c>
      <c r="C22" s="4">
        <v>70.78</v>
      </c>
      <c r="E22" s="8">
        <f t="shared" si="0"/>
        <v>2.1708935943041258E-2</v>
      </c>
      <c r="F22" s="8">
        <f t="shared" si="4"/>
        <v>0.16055265533388863</v>
      </c>
      <c r="G22" s="8">
        <f t="shared" si="5"/>
        <v>9.8478834741298302E-2</v>
      </c>
      <c r="H22" s="8">
        <f t="shared" si="10"/>
        <v>1.630326513871299</v>
      </c>
      <c r="I22" s="8">
        <f t="shared" si="6"/>
        <v>61.981906249038033</v>
      </c>
      <c r="J22" s="4">
        <v>30</v>
      </c>
      <c r="K22" s="4">
        <v>70</v>
      </c>
      <c r="L22" s="130"/>
      <c r="M22" s="4"/>
      <c r="N22" s="4"/>
      <c r="O22" s="4"/>
      <c r="P22" s="4"/>
      <c r="AG22" s="4" t="str">
        <f t="shared" si="1"/>
        <v/>
      </c>
      <c r="AH22" s="4">
        <f t="shared" si="7"/>
        <v>-1</v>
      </c>
      <c r="AI22" s="4">
        <f t="shared" si="8"/>
        <v>-10</v>
      </c>
      <c r="AJ22" s="4">
        <f t="shared" si="2"/>
        <v>70.430000000000007</v>
      </c>
      <c r="AK22" s="5">
        <f t="shared" si="11"/>
        <v>0</v>
      </c>
      <c r="AL22" s="6">
        <f t="shared" si="12"/>
        <v>0</v>
      </c>
      <c r="AQ22" s="36">
        <f t="shared" si="3"/>
        <v>-10</v>
      </c>
      <c r="AR22" s="36">
        <f t="shared" si="9"/>
        <v>-5</v>
      </c>
    </row>
    <row r="23" spans="2:44" x14ac:dyDescent="0.5">
      <c r="B23" s="28">
        <v>44958</v>
      </c>
      <c r="C23" s="4">
        <v>72.52</v>
      </c>
      <c r="E23" s="8">
        <f t="shared" si="0"/>
        <v>2.4285910969332976E-2</v>
      </c>
      <c r="F23" s="8">
        <f t="shared" si="4"/>
        <v>0.16755050532998061</v>
      </c>
      <c r="G23" s="8">
        <f t="shared" si="5"/>
        <v>9.8478834741298302E-2</v>
      </c>
      <c r="H23" s="8">
        <f t="shared" si="10"/>
        <v>1.7013859452148479</v>
      </c>
      <c r="I23" s="8">
        <f t="shared" si="6"/>
        <v>62.981964803238526</v>
      </c>
      <c r="J23" s="4">
        <v>30</v>
      </c>
      <c r="K23" s="4">
        <v>70</v>
      </c>
      <c r="L23" s="130"/>
      <c r="M23" s="4"/>
      <c r="N23" s="4"/>
      <c r="O23" s="4"/>
      <c r="P23" s="4"/>
      <c r="AG23" s="4" t="str">
        <f t="shared" si="1"/>
        <v/>
      </c>
      <c r="AH23" s="4">
        <f t="shared" si="7"/>
        <v>-1</v>
      </c>
      <c r="AI23" s="4">
        <f t="shared" si="8"/>
        <v>-10</v>
      </c>
      <c r="AJ23" s="4">
        <f t="shared" si="2"/>
        <v>70.430000000000007</v>
      </c>
      <c r="AK23" s="5">
        <f t="shared" si="11"/>
        <v>0</v>
      </c>
      <c r="AL23" s="6">
        <f t="shared" si="12"/>
        <v>0</v>
      </c>
      <c r="AQ23" s="36">
        <f t="shared" si="3"/>
        <v>-10</v>
      </c>
      <c r="AR23" s="36">
        <f t="shared" si="9"/>
        <v>-5</v>
      </c>
    </row>
    <row r="24" spans="2:44" x14ac:dyDescent="0.5">
      <c r="B24" s="28">
        <v>44959</v>
      </c>
      <c r="C24" s="4">
        <v>72.150000000000006</v>
      </c>
      <c r="E24" s="8">
        <f t="shared" si="0"/>
        <v>-5.1151006667702649E-3</v>
      </c>
      <c r="F24" s="8">
        <f t="shared" si="4"/>
        <v>0.15638377160395595</v>
      </c>
      <c r="G24" s="8">
        <f t="shared" si="5"/>
        <v>0.10359393540806856</v>
      </c>
      <c r="H24" s="8">
        <f t="shared" si="10"/>
        <v>1.5095842337482601</v>
      </c>
      <c r="I24" s="8">
        <f t="shared" si="6"/>
        <v>60.15276209691428</v>
      </c>
      <c r="J24" s="4">
        <v>30</v>
      </c>
      <c r="K24" s="4">
        <v>70</v>
      </c>
      <c r="L24" s="130"/>
      <c r="M24" s="4"/>
      <c r="N24" s="4"/>
      <c r="O24" s="4"/>
      <c r="P24" s="4"/>
      <c r="AG24" s="4" t="str">
        <f t="shared" si="1"/>
        <v/>
      </c>
      <c r="AH24" s="4">
        <f t="shared" si="7"/>
        <v>-1</v>
      </c>
      <c r="AI24" s="4">
        <f t="shared" si="8"/>
        <v>-10</v>
      </c>
      <c r="AJ24" s="4">
        <f t="shared" si="2"/>
        <v>70.430000000000007</v>
      </c>
      <c r="AK24" s="5">
        <f t="shared" si="11"/>
        <v>0</v>
      </c>
      <c r="AL24" s="6">
        <f t="shared" si="12"/>
        <v>0</v>
      </c>
      <c r="AQ24" s="36">
        <f t="shared" si="3"/>
        <v>-10</v>
      </c>
      <c r="AR24" s="36">
        <f t="shared" si="9"/>
        <v>-5</v>
      </c>
    </row>
    <row r="25" spans="2:44" x14ac:dyDescent="0.5">
      <c r="B25" s="28">
        <v>44960</v>
      </c>
      <c r="C25" s="4">
        <v>73.400000000000006</v>
      </c>
      <c r="E25" s="8">
        <f t="shared" si="0"/>
        <v>1.7176650400589927E-2</v>
      </c>
      <c r="F25" s="8">
        <f t="shared" si="4"/>
        <v>0.15517409153023126</v>
      </c>
      <c r="G25" s="8">
        <f t="shared" si="5"/>
        <v>0.10359393540806856</v>
      </c>
      <c r="H25" s="8">
        <f t="shared" si="10"/>
        <v>1.4979071015980083</v>
      </c>
      <c r="I25" s="8">
        <f t="shared" si="6"/>
        <v>59.966485568648203</v>
      </c>
      <c r="J25" s="4">
        <v>30</v>
      </c>
      <c r="K25" s="4">
        <v>70</v>
      </c>
      <c r="L25" s="130"/>
      <c r="M25" s="4"/>
      <c r="N25" s="4"/>
      <c r="O25" s="4"/>
      <c r="P25" s="4"/>
      <c r="AG25" s="4" t="str">
        <f t="shared" si="1"/>
        <v/>
      </c>
      <c r="AH25" s="4">
        <f t="shared" si="7"/>
        <v>-1</v>
      </c>
      <c r="AI25" s="4">
        <f t="shared" si="8"/>
        <v>-10</v>
      </c>
      <c r="AJ25" s="4">
        <f t="shared" si="2"/>
        <v>70.430000000000007</v>
      </c>
      <c r="AK25" s="5">
        <f t="shared" si="11"/>
        <v>0</v>
      </c>
      <c r="AL25" s="6">
        <f t="shared" si="12"/>
        <v>0</v>
      </c>
      <c r="AQ25" s="36">
        <f t="shared" si="3"/>
        <v>-10</v>
      </c>
      <c r="AR25" s="36">
        <f t="shared" si="9"/>
        <v>-5</v>
      </c>
    </row>
    <row r="26" spans="2:44" x14ac:dyDescent="0.5">
      <c r="B26" s="28">
        <v>44963</v>
      </c>
      <c r="C26" s="4">
        <v>72.14</v>
      </c>
      <c r="E26" s="8">
        <f t="shared" si="0"/>
        <v>-1.731526014507705E-2</v>
      </c>
      <c r="F26" s="8">
        <f t="shared" si="4"/>
        <v>0.15517409153023126</v>
      </c>
      <c r="G26" s="8">
        <f t="shared" si="5"/>
        <v>0.11197541855554191</v>
      </c>
      <c r="H26" s="8">
        <f t="shared" si="10"/>
        <v>1.3857871087417459</v>
      </c>
      <c r="I26" s="8">
        <f t="shared" si="6"/>
        <v>58.085111771460788</v>
      </c>
      <c r="J26" s="4">
        <v>30</v>
      </c>
      <c r="K26" s="4">
        <v>70</v>
      </c>
      <c r="L26" s="130"/>
      <c r="M26" s="4"/>
      <c r="N26" s="4"/>
      <c r="O26" s="4"/>
      <c r="P26" s="4"/>
      <c r="R26" t="s">
        <v>1849</v>
      </c>
      <c r="AG26" s="4" t="str">
        <f t="shared" si="1"/>
        <v/>
      </c>
      <c r="AH26" s="4">
        <f t="shared" si="7"/>
        <v>-1</v>
      </c>
      <c r="AI26" s="4">
        <f t="shared" si="8"/>
        <v>-10</v>
      </c>
      <c r="AJ26" s="4">
        <f t="shared" si="2"/>
        <v>70.430000000000007</v>
      </c>
      <c r="AK26" s="5">
        <f t="shared" si="11"/>
        <v>0</v>
      </c>
      <c r="AL26" s="6">
        <f t="shared" si="12"/>
        <v>0</v>
      </c>
      <c r="AQ26" s="36">
        <f t="shared" si="3"/>
        <v>-10</v>
      </c>
      <c r="AR26" s="36">
        <f t="shared" si="9"/>
        <v>-5</v>
      </c>
    </row>
    <row r="27" spans="2:44" x14ac:dyDescent="0.5">
      <c r="B27" s="28">
        <v>44964</v>
      </c>
      <c r="C27" s="4">
        <v>73.349999999999994</v>
      </c>
      <c r="E27" s="8">
        <f t="shared" si="0"/>
        <v>1.6633829113597665E-2</v>
      </c>
      <c r="F27" s="8">
        <f t="shared" si="4"/>
        <v>0.17180792064382894</v>
      </c>
      <c r="G27" s="8">
        <f t="shared" si="5"/>
        <v>9.6514200411807791E-2</v>
      </c>
      <c r="H27" s="8">
        <f t="shared" si="10"/>
        <v>1.7801310057044157</v>
      </c>
      <c r="I27" s="8">
        <f t="shared" si="6"/>
        <v>64.030472019190867</v>
      </c>
      <c r="J27" s="4">
        <v>30</v>
      </c>
      <c r="K27" s="4">
        <v>70</v>
      </c>
      <c r="L27" s="130"/>
      <c r="M27" s="4"/>
      <c r="N27" s="4">
        <f>STDEV(I17:I27)</f>
        <v>4.0429069644789406</v>
      </c>
      <c r="O27" s="4"/>
      <c r="P27" s="4"/>
      <c r="R27" t="s">
        <v>1848</v>
      </c>
      <c r="AG27" s="4" t="str">
        <f t="shared" si="1"/>
        <v/>
      </c>
      <c r="AH27" s="4">
        <f t="shared" si="7"/>
        <v>-1</v>
      </c>
      <c r="AI27" s="4">
        <f t="shared" si="8"/>
        <v>-10</v>
      </c>
      <c r="AJ27" s="4">
        <f t="shared" si="2"/>
        <v>70.430000000000007</v>
      </c>
      <c r="AK27" s="5">
        <f t="shared" si="11"/>
        <v>0</v>
      </c>
      <c r="AL27" s="6">
        <f t="shared" si="12"/>
        <v>0</v>
      </c>
      <c r="AQ27" s="36">
        <f t="shared" si="3"/>
        <v>-10</v>
      </c>
      <c r="AR27" s="36">
        <f t="shared" si="9"/>
        <v>-5</v>
      </c>
    </row>
    <row r="28" spans="2:44" x14ac:dyDescent="0.5">
      <c r="B28" s="28">
        <v>44965</v>
      </c>
      <c r="C28" s="4">
        <v>73.89</v>
      </c>
      <c r="E28" s="8">
        <f t="shared" si="0"/>
        <v>7.3349962115656911E-3</v>
      </c>
      <c r="F28" s="8">
        <f t="shared" si="4"/>
        <v>0.17914291685539463</v>
      </c>
      <c r="G28" s="8">
        <f t="shared" si="5"/>
        <v>6.2881256815749326E-2</v>
      </c>
      <c r="H28" s="8">
        <f t="shared" si="10"/>
        <v>2.8489080200847106</v>
      </c>
      <c r="I28" s="8">
        <f t="shared" si="6"/>
        <v>74.018604893083648</v>
      </c>
      <c r="J28" s="4">
        <v>30</v>
      </c>
      <c r="K28" s="4">
        <v>70</v>
      </c>
      <c r="L28" s="130"/>
      <c r="M28" s="4"/>
      <c r="N28" s="4">
        <f t="shared" ref="N28:N91" si="13">STDEV(I18:I28)</f>
        <v>5.2390500029044089</v>
      </c>
      <c r="O28" s="4"/>
      <c r="P28" s="4"/>
      <c r="AG28" s="4" t="str">
        <f t="shared" si="1"/>
        <v>SELL</v>
      </c>
      <c r="AH28" s="4">
        <f t="shared" si="7"/>
        <v>-1</v>
      </c>
      <c r="AI28" s="4">
        <f t="shared" si="8"/>
        <v>-10</v>
      </c>
      <c r="AJ28" s="4">
        <f t="shared" si="2"/>
        <v>70.430000000000007</v>
      </c>
      <c r="AK28" s="5">
        <f t="shared" si="11"/>
        <v>0</v>
      </c>
      <c r="AL28" s="6">
        <f t="shared" si="12"/>
        <v>0</v>
      </c>
      <c r="AQ28" s="36">
        <f t="shared" si="3"/>
        <v>-10</v>
      </c>
      <c r="AR28" s="36">
        <f t="shared" si="9"/>
        <v>-5</v>
      </c>
    </row>
    <row r="29" spans="2:44" x14ac:dyDescent="0.5">
      <c r="B29" s="28">
        <v>44966</v>
      </c>
      <c r="C29" s="4">
        <v>68.400000000000006</v>
      </c>
      <c r="E29" s="8">
        <f t="shared" si="0"/>
        <v>-7.7204676172051415E-2</v>
      </c>
      <c r="F29" s="8">
        <f t="shared" si="4"/>
        <v>0.15972190750465984</v>
      </c>
      <c r="G29" s="8">
        <f t="shared" si="5"/>
        <v>0.14008593298780075</v>
      </c>
      <c r="H29" s="8">
        <f t="shared" si="10"/>
        <v>1.1401709229332047</v>
      </c>
      <c r="I29" s="8">
        <f t="shared" si="6"/>
        <v>53.274760007044065</v>
      </c>
      <c r="J29" s="4">
        <v>30</v>
      </c>
      <c r="K29" s="4">
        <v>70</v>
      </c>
      <c r="L29" s="130"/>
      <c r="M29" s="4"/>
      <c r="N29" s="4">
        <f t="shared" si="13"/>
        <v>6.0693256537780238</v>
      </c>
      <c r="O29" s="4"/>
      <c r="P29" s="4"/>
      <c r="R29" t="s">
        <v>1846</v>
      </c>
      <c r="AG29" s="4" t="str">
        <f t="shared" si="1"/>
        <v/>
      </c>
      <c r="AH29" s="4">
        <f t="shared" si="7"/>
        <v>-1</v>
      </c>
      <c r="AI29" s="4">
        <f t="shared" si="8"/>
        <v>-10</v>
      </c>
      <c r="AJ29" s="4">
        <f t="shared" si="2"/>
        <v>70.430000000000007</v>
      </c>
      <c r="AK29" s="5">
        <f t="shared" si="11"/>
        <v>0</v>
      </c>
      <c r="AL29" s="6">
        <f t="shared" si="12"/>
        <v>0</v>
      </c>
      <c r="AQ29" s="36">
        <f t="shared" si="3"/>
        <v>-10</v>
      </c>
      <c r="AR29" s="36">
        <f t="shared" si="9"/>
        <v>-5</v>
      </c>
    </row>
    <row r="30" spans="2:44" x14ac:dyDescent="0.5">
      <c r="B30" s="28">
        <v>44967</v>
      </c>
      <c r="C30" s="4">
        <v>70.66</v>
      </c>
      <c r="E30" s="8">
        <f t="shared" si="0"/>
        <v>3.2506817302494301E-2</v>
      </c>
      <c r="F30" s="8">
        <f t="shared" si="4"/>
        <v>0.16618060357546113</v>
      </c>
      <c r="G30" s="8">
        <f t="shared" si="5"/>
        <v>0.14008593298780075</v>
      </c>
      <c r="H30" s="8">
        <f t="shared" si="10"/>
        <v>1.1862761665722197</v>
      </c>
      <c r="I30" s="8">
        <f t="shared" si="6"/>
        <v>54.260124347974639</v>
      </c>
      <c r="J30" s="4">
        <v>30</v>
      </c>
      <c r="K30" s="4">
        <v>70</v>
      </c>
      <c r="L30" s="130"/>
      <c r="M30" s="4"/>
      <c r="N30" s="4">
        <f t="shared" si="13"/>
        <v>6.0168311857991599</v>
      </c>
      <c r="O30" s="4"/>
      <c r="P30" s="4"/>
      <c r="R30" s="1" t="s">
        <v>1847</v>
      </c>
      <c r="AG30" s="4" t="str">
        <f t="shared" si="1"/>
        <v/>
      </c>
      <c r="AH30" s="4">
        <f t="shared" si="7"/>
        <v>-1</v>
      </c>
      <c r="AI30" s="4">
        <f t="shared" si="8"/>
        <v>-10</v>
      </c>
      <c r="AJ30" s="4">
        <f t="shared" si="2"/>
        <v>70.430000000000007</v>
      </c>
      <c r="AK30" s="5">
        <f t="shared" si="11"/>
        <v>0</v>
      </c>
      <c r="AL30" s="6">
        <f t="shared" si="12"/>
        <v>0</v>
      </c>
      <c r="AQ30" s="36">
        <f t="shared" si="3"/>
        <v>-10</v>
      </c>
      <c r="AR30" s="36">
        <f t="shared" si="9"/>
        <v>-5</v>
      </c>
    </row>
    <row r="31" spans="2:44" x14ac:dyDescent="0.5">
      <c r="B31" s="28">
        <v>44970</v>
      </c>
      <c r="C31" s="4">
        <v>71.069999999999993</v>
      </c>
      <c r="E31" s="8">
        <f t="shared" si="0"/>
        <v>5.7856649078046885E-3</v>
      </c>
      <c r="F31" s="8">
        <f t="shared" si="4"/>
        <v>0.17196626848326582</v>
      </c>
      <c r="G31" s="8">
        <f t="shared" si="5"/>
        <v>0.12338714156269134</v>
      </c>
      <c r="H31" s="8">
        <f t="shared" si="10"/>
        <v>1.3937130425854956</v>
      </c>
      <c r="I31" s="8">
        <f t="shared" si="6"/>
        <v>58.223898094322919</v>
      </c>
      <c r="J31" s="4">
        <v>30</v>
      </c>
      <c r="K31" s="4">
        <v>70</v>
      </c>
      <c r="L31" s="130"/>
      <c r="M31" s="4"/>
      <c r="N31" s="4">
        <f t="shared" si="13"/>
        <v>5.5341608985948572</v>
      </c>
      <c r="O31" s="4"/>
      <c r="P31" s="4"/>
      <c r="R31" s="1" t="s">
        <v>1845</v>
      </c>
      <c r="AG31" s="4" t="str">
        <f t="shared" si="1"/>
        <v/>
      </c>
      <c r="AH31" s="4">
        <f t="shared" si="7"/>
        <v>-1</v>
      </c>
      <c r="AI31" s="4">
        <f t="shared" si="8"/>
        <v>-10</v>
      </c>
      <c r="AJ31" s="4">
        <f t="shared" si="2"/>
        <v>70.430000000000007</v>
      </c>
      <c r="AK31" s="5">
        <f t="shared" si="11"/>
        <v>0</v>
      </c>
      <c r="AL31" s="6">
        <f t="shared" si="12"/>
        <v>0</v>
      </c>
      <c r="AQ31" s="36">
        <f t="shared" si="3"/>
        <v>-10</v>
      </c>
      <c r="AR31" s="36">
        <f t="shared" si="9"/>
        <v>-5</v>
      </c>
    </row>
    <row r="32" spans="2:44" x14ac:dyDescent="0.5">
      <c r="B32" s="28">
        <v>44971</v>
      </c>
      <c r="C32" s="4">
        <v>71.66</v>
      </c>
      <c r="E32" s="8">
        <f t="shared" si="0"/>
        <v>8.2674050380040481E-3</v>
      </c>
      <c r="F32" s="8">
        <f t="shared" si="4"/>
        <v>0.18023367352126987</v>
      </c>
      <c r="G32" s="8">
        <f t="shared" si="5"/>
        <v>0.12190894469338034</v>
      </c>
      <c r="H32" s="8">
        <f t="shared" si="10"/>
        <v>1.4784286253530055</v>
      </c>
      <c r="I32" s="8">
        <f t="shared" si="6"/>
        <v>59.651854010620589</v>
      </c>
      <c r="J32" s="4">
        <v>30</v>
      </c>
      <c r="K32" s="4">
        <v>70</v>
      </c>
      <c r="L32" s="130"/>
      <c r="M32" s="8">
        <f>AVERAGE(I17:I32)</f>
        <v>62.035896228023617</v>
      </c>
      <c r="N32" s="4">
        <f t="shared" si="13"/>
        <v>5.5383614559591141</v>
      </c>
      <c r="O32" s="8">
        <f>M32+N32</f>
        <v>67.574257683982736</v>
      </c>
      <c r="P32" s="8">
        <f>M32-N32</f>
        <v>56.497534772064505</v>
      </c>
      <c r="AG32" s="4" t="str">
        <f t="shared" si="1"/>
        <v/>
      </c>
      <c r="AH32" s="4">
        <f t="shared" si="7"/>
        <v>-1</v>
      </c>
      <c r="AI32" s="4">
        <f t="shared" si="8"/>
        <v>-10</v>
      </c>
      <c r="AJ32" s="4">
        <f t="shared" si="2"/>
        <v>70.430000000000007</v>
      </c>
      <c r="AK32" s="5">
        <f t="shared" si="11"/>
        <v>0</v>
      </c>
      <c r="AL32" s="6">
        <f t="shared" si="12"/>
        <v>0</v>
      </c>
      <c r="AQ32" s="36">
        <f t="shared" si="3"/>
        <v>-10</v>
      </c>
      <c r="AR32" s="36">
        <f t="shared" si="9"/>
        <v>-5</v>
      </c>
    </row>
    <row r="33" spans="2:44" x14ac:dyDescent="0.5">
      <c r="B33" s="28">
        <v>44972</v>
      </c>
      <c r="C33" s="4">
        <v>72.430000000000007</v>
      </c>
      <c r="E33" s="8">
        <f t="shared" si="0"/>
        <v>1.0687866330427035E-2</v>
      </c>
      <c r="F33" s="8">
        <f t="shared" si="4"/>
        <v>0.14991021414329619</v>
      </c>
      <c r="G33" s="8">
        <f t="shared" si="5"/>
        <v>0.12190894469338034</v>
      </c>
      <c r="H33" s="8">
        <f t="shared" si="10"/>
        <v>1.2296900323462181</v>
      </c>
      <c r="I33" s="8">
        <f t="shared" si="6"/>
        <v>55.150716669449423</v>
      </c>
      <c r="J33" s="4">
        <v>30</v>
      </c>
      <c r="K33" s="4">
        <v>70</v>
      </c>
      <c r="L33" s="130"/>
      <c r="M33" s="8">
        <f>(I33*$M$1)+(M32*(1-$M$1))</f>
        <v>61.175248783201845</v>
      </c>
      <c r="N33" s="4">
        <f t="shared" si="13"/>
        <v>5.7472769280950011</v>
      </c>
      <c r="O33" s="8">
        <f>M33+N33</f>
        <v>66.922525711296842</v>
      </c>
      <c r="P33" s="8">
        <f t="shared" ref="P33:P96" si="14">M33-N33</f>
        <v>55.427971855106847</v>
      </c>
      <c r="AG33" s="4" t="str">
        <f t="shared" si="1"/>
        <v/>
      </c>
      <c r="AH33" s="4">
        <f t="shared" si="7"/>
        <v>-1</v>
      </c>
      <c r="AI33" s="4">
        <f t="shared" si="8"/>
        <v>-10</v>
      </c>
      <c r="AJ33" s="4">
        <f t="shared" si="2"/>
        <v>70.430000000000007</v>
      </c>
      <c r="AK33" s="5">
        <f t="shared" si="11"/>
        <v>0</v>
      </c>
      <c r="AL33" s="6">
        <f t="shared" si="12"/>
        <v>0</v>
      </c>
      <c r="AQ33" s="36">
        <f t="shared" si="3"/>
        <v>-10</v>
      </c>
      <c r="AR33" s="36">
        <f t="shared" si="9"/>
        <v>-5</v>
      </c>
    </row>
    <row r="34" spans="2:44" x14ac:dyDescent="0.5">
      <c r="B34" s="28">
        <v>44973</v>
      </c>
      <c r="C34" s="4">
        <v>72.09</v>
      </c>
      <c r="E34" s="8">
        <f t="shared" si="0"/>
        <v>-4.7052397907475429E-3</v>
      </c>
      <c r="F34" s="8">
        <f t="shared" si="4"/>
        <v>0.14438807621685759</v>
      </c>
      <c r="G34" s="8">
        <f t="shared" si="5"/>
        <v>0.1266141844841279</v>
      </c>
      <c r="H34" s="8">
        <f t="shared" si="10"/>
        <v>1.1403783612803493</v>
      </c>
      <c r="I34" s="8">
        <f t="shared" si="6"/>
        <v>53.279288461792724</v>
      </c>
      <c r="J34" s="4">
        <v>30</v>
      </c>
      <c r="K34" s="4">
        <v>70</v>
      </c>
      <c r="L34" s="130"/>
      <c r="M34" s="8">
        <f>(I34*$M$1)+(M33*(1-$M$1))</f>
        <v>60.188253743025705</v>
      </c>
      <c r="N34" s="4">
        <f t="shared" si="13"/>
        <v>5.9805590276015721</v>
      </c>
      <c r="O34" s="8">
        <f t="shared" ref="O34:O96" si="15">M34+N34</f>
        <v>66.168812770627284</v>
      </c>
      <c r="P34" s="8">
        <f t="shared" si="14"/>
        <v>54.207694715424132</v>
      </c>
      <c r="AG34" s="4" t="str">
        <f t="shared" si="1"/>
        <v/>
      </c>
      <c r="AH34" s="4">
        <f t="shared" si="7"/>
        <v>-1</v>
      </c>
      <c r="AI34" s="4">
        <f t="shared" si="8"/>
        <v>-10</v>
      </c>
      <c r="AJ34" s="4">
        <f t="shared" si="2"/>
        <v>70.430000000000007</v>
      </c>
      <c r="AK34" s="5">
        <f t="shared" si="11"/>
        <v>0</v>
      </c>
      <c r="AL34" s="6">
        <f t="shared" si="12"/>
        <v>0</v>
      </c>
      <c r="AQ34" s="36">
        <f t="shared" si="3"/>
        <v>-10</v>
      </c>
      <c r="AR34" s="36">
        <f t="shared" si="9"/>
        <v>-5</v>
      </c>
    </row>
    <row r="35" spans="2:44" x14ac:dyDescent="0.5">
      <c r="B35" s="28">
        <v>44974</v>
      </c>
      <c r="C35" s="4">
        <v>71.44</v>
      </c>
      <c r="E35" s="8">
        <f t="shared" si="0"/>
        <v>-9.0574018482437128E-3</v>
      </c>
      <c r="F35" s="8">
        <f t="shared" si="4"/>
        <v>0.14438807621685759</v>
      </c>
      <c r="G35" s="8">
        <f t="shared" si="5"/>
        <v>0.11339767862288998</v>
      </c>
      <c r="H35" s="8">
        <f t="shared" si="10"/>
        <v>1.2732895238272719</v>
      </c>
      <c r="I35" s="8">
        <f t="shared" si="6"/>
        <v>56.010882489071747</v>
      </c>
      <c r="J35" s="4">
        <v>30</v>
      </c>
      <c r="K35" s="4">
        <v>70</v>
      </c>
      <c r="L35" s="130"/>
      <c r="M35" s="8">
        <f>(I35*$M$1)+(M34*(1-$M$1))</f>
        <v>59.666082336281463</v>
      </c>
      <c r="N35" s="4">
        <f t="shared" si="13"/>
        <v>6.0377245835044926</v>
      </c>
      <c r="O35" s="8">
        <f t="shared" si="15"/>
        <v>65.703806919785961</v>
      </c>
      <c r="P35" s="8">
        <f t="shared" si="14"/>
        <v>53.628357752776971</v>
      </c>
      <c r="AG35" s="4" t="str">
        <f t="shared" si="1"/>
        <v/>
      </c>
      <c r="AH35" s="4">
        <f t="shared" si="7"/>
        <v>-1</v>
      </c>
      <c r="AI35" s="4">
        <f t="shared" si="8"/>
        <v>-10</v>
      </c>
      <c r="AJ35" s="4">
        <f t="shared" si="2"/>
        <v>70.430000000000007</v>
      </c>
      <c r="AK35" s="5">
        <f t="shared" si="11"/>
        <v>0</v>
      </c>
      <c r="AL35" s="6">
        <f t="shared" si="12"/>
        <v>0</v>
      </c>
      <c r="AQ35" s="36">
        <f t="shared" si="3"/>
        <v>-10</v>
      </c>
      <c r="AR35" s="36">
        <f t="shared" si="9"/>
        <v>-5</v>
      </c>
    </row>
    <row r="36" spans="2:44" x14ac:dyDescent="0.5">
      <c r="B36" s="28">
        <v>44978</v>
      </c>
      <c r="C36" s="4">
        <v>69.349999999999994</v>
      </c>
      <c r="E36" s="8">
        <f t="shared" si="0"/>
        <v>-2.969178980740304E-2</v>
      </c>
      <c r="F36" s="8">
        <f t="shared" si="4"/>
        <v>0.12267914027381634</v>
      </c>
      <c r="G36" s="8">
        <f t="shared" si="5"/>
        <v>0.14308946843029302</v>
      </c>
      <c r="H36" s="8">
        <f t="shared" si="10"/>
        <v>0.85735967587006789</v>
      </c>
      <c r="I36" s="8">
        <f t="shared" si="6"/>
        <v>46.160131880134813</v>
      </c>
      <c r="J36" s="4">
        <v>30</v>
      </c>
      <c r="K36" s="4">
        <v>70</v>
      </c>
      <c r="L36" s="130"/>
      <c r="M36" s="8">
        <f>(I36*$M$1)+(M35*(1-$M$1))</f>
        <v>57.977838529263131</v>
      </c>
      <c r="N36" s="4">
        <f t="shared" si="13"/>
        <v>7.0957021864867738</v>
      </c>
      <c r="O36" s="8">
        <f t="shared" si="15"/>
        <v>65.0735407157499</v>
      </c>
      <c r="P36" s="8">
        <f t="shared" si="14"/>
        <v>50.882136342776356</v>
      </c>
      <c r="AG36" s="4" t="str">
        <f t="shared" si="1"/>
        <v/>
      </c>
      <c r="AH36" s="4">
        <f t="shared" si="7"/>
        <v>-1</v>
      </c>
      <c r="AI36" s="4">
        <f t="shared" si="8"/>
        <v>-10</v>
      </c>
      <c r="AJ36" s="4">
        <f t="shared" si="2"/>
        <v>70.430000000000007</v>
      </c>
      <c r="AK36" s="5">
        <f t="shared" si="11"/>
        <v>0</v>
      </c>
      <c r="AL36" s="6">
        <f t="shared" si="12"/>
        <v>0</v>
      </c>
      <c r="AQ36" s="36">
        <f t="shared" si="3"/>
        <v>-10</v>
      </c>
      <c r="AR36" s="36">
        <f t="shared" si="9"/>
        <v>-5</v>
      </c>
    </row>
    <row r="37" spans="2:44" x14ac:dyDescent="0.5">
      <c r="B37" s="28">
        <v>44979</v>
      </c>
      <c r="C37" s="4">
        <v>70.27</v>
      </c>
      <c r="E37" s="8">
        <f t="shared" si="0"/>
        <v>1.3178818443265882E-2</v>
      </c>
      <c r="F37" s="8">
        <f t="shared" si="4"/>
        <v>0.11157204774774923</v>
      </c>
      <c r="G37" s="8">
        <f t="shared" si="5"/>
        <v>0.14308946843029302</v>
      </c>
      <c r="H37" s="8">
        <f t="shared" si="10"/>
        <v>0.7797362655107094</v>
      </c>
      <c r="I37" s="8">
        <f t="shared" si="6"/>
        <v>43.811899584288007</v>
      </c>
      <c r="J37" s="4">
        <v>30</v>
      </c>
      <c r="K37" s="4">
        <v>70</v>
      </c>
      <c r="L37" s="130"/>
      <c r="M37" s="8">
        <f t="shared" ref="M37:M100" si="16">(I37*$M$1)+(M36*(1-$M$1))</f>
        <v>56.207096161141244</v>
      </c>
      <c r="N37" s="4">
        <f t="shared" si="13"/>
        <v>8.1918992698233062</v>
      </c>
      <c r="O37" s="8">
        <f t="shared" si="15"/>
        <v>64.398995430964547</v>
      </c>
      <c r="P37" s="8">
        <f t="shared" si="14"/>
        <v>48.015196891317942</v>
      </c>
      <c r="AG37" s="4" t="str">
        <f t="shared" si="1"/>
        <v/>
      </c>
      <c r="AH37" s="4">
        <f t="shared" si="7"/>
        <v>-1</v>
      </c>
      <c r="AI37" s="4">
        <f t="shared" si="8"/>
        <v>-10</v>
      </c>
      <c r="AJ37" s="4">
        <f t="shared" si="2"/>
        <v>70.430000000000007</v>
      </c>
      <c r="AK37" s="5">
        <f t="shared" si="11"/>
        <v>0</v>
      </c>
      <c r="AL37" s="6">
        <f t="shared" si="12"/>
        <v>0</v>
      </c>
      <c r="AQ37" s="36">
        <f t="shared" si="3"/>
        <v>-10</v>
      </c>
      <c r="AR37" s="36">
        <f t="shared" si="9"/>
        <v>-5</v>
      </c>
    </row>
    <row r="38" spans="2:44" x14ac:dyDescent="0.5">
      <c r="B38" s="28">
        <v>44980</v>
      </c>
      <c r="C38" s="4">
        <v>71.209999999999994</v>
      </c>
      <c r="E38" s="8">
        <f t="shared" si="0"/>
        <v>1.3288292789927011E-2</v>
      </c>
      <c r="F38" s="8">
        <f t="shared" si="4"/>
        <v>0.12486034053767624</v>
      </c>
      <c r="G38" s="8">
        <f t="shared" si="5"/>
        <v>0.13797436776352276</v>
      </c>
      <c r="H38" s="8">
        <f t="shared" si="10"/>
        <v>0.90495316312430629</v>
      </c>
      <c r="I38" s="8">
        <f t="shared" si="6"/>
        <v>47.505271029346261</v>
      </c>
      <c r="J38" s="4">
        <v>30</v>
      </c>
      <c r="K38" s="4">
        <v>70</v>
      </c>
      <c r="L38" s="130"/>
      <c r="M38" s="8">
        <f t="shared" si="16"/>
        <v>55.119368019666872</v>
      </c>
      <c r="N38" s="4">
        <f t="shared" si="13"/>
        <v>8.1212369314505874</v>
      </c>
      <c r="O38" s="8">
        <f t="shared" si="15"/>
        <v>63.240604951117461</v>
      </c>
      <c r="P38" s="8">
        <f t="shared" si="14"/>
        <v>46.998131088216283</v>
      </c>
      <c r="AG38" s="4" t="str">
        <f t="shared" si="1"/>
        <v/>
      </c>
      <c r="AH38" s="4">
        <f t="shared" si="7"/>
        <v>-1</v>
      </c>
      <c r="AI38" s="4">
        <f t="shared" si="8"/>
        <v>-10</v>
      </c>
      <c r="AJ38" s="4">
        <f t="shared" si="2"/>
        <v>70.430000000000007</v>
      </c>
      <c r="AK38" s="5">
        <f t="shared" si="11"/>
        <v>0</v>
      </c>
      <c r="AL38" s="6">
        <f t="shared" si="12"/>
        <v>0</v>
      </c>
      <c r="AQ38" s="36">
        <f t="shared" si="3"/>
        <v>-10</v>
      </c>
      <c r="AR38" s="36">
        <f t="shared" si="9"/>
        <v>-5</v>
      </c>
    </row>
    <row r="39" spans="2:44" x14ac:dyDescent="0.5">
      <c r="B39" s="28">
        <v>44981</v>
      </c>
      <c r="C39" s="4">
        <v>70.87</v>
      </c>
      <c r="E39" s="8">
        <f t="shared" si="0"/>
        <v>-4.786045171868575E-3</v>
      </c>
      <c r="F39" s="8">
        <f t="shared" si="4"/>
        <v>0.10768369013708631</v>
      </c>
      <c r="G39" s="8">
        <f t="shared" si="5"/>
        <v>0.14276041293539132</v>
      </c>
      <c r="H39" s="8">
        <f t="shared" si="10"/>
        <v>0.75429657229851543</v>
      </c>
      <c r="I39" s="8">
        <f t="shared" si="6"/>
        <v>42.997095485982769</v>
      </c>
      <c r="J39" s="4">
        <v>30</v>
      </c>
      <c r="K39" s="4">
        <v>70</v>
      </c>
      <c r="L39" s="130"/>
      <c r="M39" s="8">
        <f t="shared" si="16"/>
        <v>53.604083952956358</v>
      </c>
      <c r="N39" s="4">
        <f t="shared" si="13"/>
        <v>5.777723387893122</v>
      </c>
      <c r="O39" s="8">
        <f t="shared" si="15"/>
        <v>59.381807340849477</v>
      </c>
      <c r="P39" s="8">
        <f t="shared" si="14"/>
        <v>47.82636056506324</v>
      </c>
      <c r="AG39" s="4" t="str">
        <f t="shared" si="1"/>
        <v/>
      </c>
      <c r="AH39" s="4">
        <f t="shared" si="7"/>
        <v>-1</v>
      </c>
      <c r="AI39" s="4">
        <f t="shared" si="8"/>
        <v>-10</v>
      </c>
      <c r="AJ39" s="4">
        <f t="shared" si="2"/>
        <v>70.430000000000007</v>
      </c>
      <c r="AK39" s="5">
        <f t="shared" si="11"/>
        <v>0</v>
      </c>
      <c r="AL39" s="6">
        <f t="shared" si="12"/>
        <v>0</v>
      </c>
      <c r="AQ39" s="36">
        <f t="shared" si="3"/>
        <v>-10</v>
      </c>
      <c r="AR39" s="36">
        <f t="shared" si="9"/>
        <v>-5</v>
      </c>
    </row>
    <row r="40" spans="2:44" x14ac:dyDescent="0.5">
      <c r="B40" s="28">
        <v>44984</v>
      </c>
      <c r="C40" s="4">
        <v>70.42</v>
      </c>
      <c r="E40" s="8">
        <f t="shared" si="0"/>
        <v>-6.3698990952581669E-3</v>
      </c>
      <c r="F40" s="8">
        <f t="shared" si="4"/>
        <v>0.10768369013708631</v>
      </c>
      <c r="G40" s="8">
        <f t="shared" si="5"/>
        <v>0.13181505188557247</v>
      </c>
      <c r="H40" s="8">
        <f t="shared" si="10"/>
        <v>0.81693015021202298</v>
      </c>
      <c r="I40" s="8">
        <f t="shared" si="6"/>
        <v>44.962110960440221</v>
      </c>
      <c r="J40" s="4">
        <v>30</v>
      </c>
      <c r="K40" s="4">
        <v>70</v>
      </c>
      <c r="L40" s="130"/>
      <c r="M40" s="8">
        <f t="shared" si="16"/>
        <v>52.523837328891844</v>
      </c>
      <c r="N40" s="4">
        <f t="shared" si="13"/>
        <v>6.1066826367430274</v>
      </c>
      <c r="O40" s="8">
        <f t="shared" si="15"/>
        <v>58.630519965634875</v>
      </c>
      <c r="P40" s="8">
        <f t="shared" si="14"/>
        <v>46.417154692148813</v>
      </c>
      <c r="AG40" s="4" t="str">
        <f t="shared" si="1"/>
        <v/>
      </c>
      <c r="AH40" s="4">
        <f t="shared" si="7"/>
        <v>-1</v>
      </c>
      <c r="AI40" s="4">
        <f t="shared" si="8"/>
        <v>-10</v>
      </c>
      <c r="AJ40" s="4">
        <f t="shared" si="2"/>
        <v>70.430000000000007</v>
      </c>
      <c r="AK40" s="5">
        <f t="shared" si="11"/>
        <v>0</v>
      </c>
      <c r="AL40" s="6">
        <f t="shared" si="12"/>
        <v>0</v>
      </c>
      <c r="AQ40" s="36">
        <f t="shared" si="3"/>
        <v>-10</v>
      </c>
      <c r="AR40" s="36">
        <f t="shared" si="9"/>
        <v>-5</v>
      </c>
    </row>
    <row r="41" spans="2:44" x14ac:dyDescent="0.5">
      <c r="B41" s="28">
        <v>44985</v>
      </c>
      <c r="C41" s="4">
        <v>70.900000000000006</v>
      </c>
      <c r="E41" s="8">
        <f t="shared" si="0"/>
        <v>6.7931198111754491E-3</v>
      </c>
      <c r="F41" s="8">
        <f t="shared" si="4"/>
        <v>9.7842980834664098E-2</v>
      </c>
      <c r="G41" s="8">
        <f t="shared" si="5"/>
        <v>0.13181505188557247</v>
      </c>
      <c r="H41" s="8">
        <f t="shared" si="10"/>
        <v>0.74227472079289369</v>
      </c>
      <c r="I41" s="8">
        <f t="shared" si="6"/>
        <v>42.603770343123102</v>
      </c>
      <c r="J41" s="4">
        <v>30</v>
      </c>
      <c r="K41" s="4">
        <v>70</v>
      </c>
      <c r="L41" s="130"/>
      <c r="M41" s="8">
        <f t="shared" si="16"/>
        <v>51.283828955670756</v>
      </c>
      <c r="N41" s="4">
        <f t="shared" si="13"/>
        <v>6.5006121660074712</v>
      </c>
      <c r="O41" s="8">
        <f t="shared" si="15"/>
        <v>57.784441121678228</v>
      </c>
      <c r="P41" s="8">
        <f t="shared" si="14"/>
        <v>44.783216789663285</v>
      </c>
      <c r="AG41" s="4" t="str">
        <f t="shared" si="1"/>
        <v/>
      </c>
      <c r="AH41" s="4">
        <f t="shared" si="7"/>
        <v>-1</v>
      </c>
      <c r="AI41" s="4">
        <f t="shared" si="8"/>
        <v>-10</v>
      </c>
      <c r="AJ41" s="4">
        <f t="shared" si="2"/>
        <v>70.430000000000007</v>
      </c>
      <c r="AK41" s="5">
        <f t="shared" si="11"/>
        <v>0</v>
      </c>
      <c r="AL41" s="6">
        <f t="shared" si="12"/>
        <v>0</v>
      </c>
      <c r="AQ41" s="36">
        <f t="shared" si="3"/>
        <v>-10</v>
      </c>
      <c r="AR41" s="36">
        <f t="shared" si="9"/>
        <v>-5</v>
      </c>
    </row>
    <row r="42" spans="2:44" x14ac:dyDescent="0.5">
      <c r="B42" s="28">
        <v>44986</v>
      </c>
      <c r="C42" s="4">
        <v>71.94</v>
      </c>
      <c r="E42" s="8">
        <f t="shared" si="0"/>
        <v>1.4562004729395952E-2</v>
      </c>
      <c r="F42" s="8">
        <f t="shared" si="4"/>
        <v>0.10506998935249436</v>
      </c>
      <c r="G42" s="8">
        <f t="shared" si="5"/>
        <v>0.13181505188557247</v>
      </c>
      <c r="H42" s="8">
        <f t="shared" si="10"/>
        <v>0.79710160447916623</v>
      </c>
      <c r="I42" s="8">
        <f t="shared" si="6"/>
        <v>44.354843515382719</v>
      </c>
      <c r="J42" s="4">
        <v>30</v>
      </c>
      <c r="K42" s="4">
        <v>70</v>
      </c>
      <c r="L42" s="130"/>
      <c r="M42" s="8">
        <f t="shared" si="16"/>
        <v>50.417705775634751</v>
      </c>
      <c r="N42" s="4">
        <f t="shared" si="13"/>
        <v>6.0846402991390569</v>
      </c>
      <c r="O42" s="8">
        <f t="shared" si="15"/>
        <v>56.502346074773811</v>
      </c>
      <c r="P42" s="8">
        <f t="shared" si="14"/>
        <v>44.33306547649569</v>
      </c>
      <c r="AG42" s="4" t="str">
        <f t="shared" si="1"/>
        <v/>
      </c>
      <c r="AH42" s="4">
        <f t="shared" si="7"/>
        <v>-1</v>
      </c>
      <c r="AI42" s="4">
        <f t="shared" si="8"/>
        <v>-10</v>
      </c>
      <c r="AJ42" s="4">
        <f t="shared" si="2"/>
        <v>70.430000000000007</v>
      </c>
      <c r="AK42" s="5">
        <f t="shared" si="11"/>
        <v>0</v>
      </c>
      <c r="AL42" s="6">
        <f t="shared" si="12"/>
        <v>0</v>
      </c>
      <c r="AQ42" s="36">
        <f t="shared" si="3"/>
        <v>-10</v>
      </c>
      <c r="AR42" s="36">
        <f t="shared" si="9"/>
        <v>-5</v>
      </c>
    </row>
    <row r="43" spans="2:44" x14ac:dyDescent="0.5">
      <c r="B43" s="28">
        <v>44987</v>
      </c>
      <c r="C43" s="4">
        <v>72.38</v>
      </c>
      <c r="E43" s="8">
        <f t="shared" si="0"/>
        <v>6.0975798681185377E-3</v>
      </c>
      <c r="F43" s="8">
        <f t="shared" si="4"/>
        <v>0.1111675692206129</v>
      </c>
      <c r="G43" s="8">
        <f t="shared" si="5"/>
        <v>5.4610375713521044E-2</v>
      </c>
      <c r="H43" s="8">
        <f t="shared" si="10"/>
        <v>2.0356492290729431</v>
      </c>
      <c r="I43" s="8">
        <f t="shared" si="6"/>
        <v>67.058117570935892</v>
      </c>
      <c r="J43" s="4">
        <v>30</v>
      </c>
      <c r="K43" s="4">
        <v>70</v>
      </c>
      <c r="L43" s="130"/>
      <c r="M43" s="8">
        <f t="shared" si="16"/>
        <v>52.497757250047393</v>
      </c>
      <c r="N43" s="4">
        <f t="shared" si="13"/>
        <v>7.6240298034304894</v>
      </c>
      <c r="O43" s="8">
        <f t="shared" si="15"/>
        <v>60.121787053477881</v>
      </c>
      <c r="P43" s="8">
        <f t="shared" si="14"/>
        <v>44.873727446616904</v>
      </c>
      <c r="AG43" s="4" t="str">
        <f t="shared" si="1"/>
        <v/>
      </c>
      <c r="AH43" s="4">
        <f t="shared" si="7"/>
        <v>-1</v>
      </c>
      <c r="AI43" s="4">
        <f t="shared" si="8"/>
        <v>-10</v>
      </c>
      <c r="AJ43" s="4">
        <f t="shared" si="2"/>
        <v>70.430000000000007</v>
      </c>
      <c r="AK43" s="5">
        <f t="shared" si="11"/>
        <v>0</v>
      </c>
      <c r="AL43" s="6">
        <f t="shared" si="12"/>
        <v>0</v>
      </c>
      <c r="AQ43" s="36">
        <f t="shared" si="3"/>
        <v>-10</v>
      </c>
      <c r="AR43" s="36">
        <f t="shared" si="9"/>
        <v>-5</v>
      </c>
    </row>
    <row r="44" spans="2:44" x14ac:dyDescent="0.5">
      <c r="B44" s="28">
        <v>44988</v>
      </c>
      <c r="C44" s="4">
        <v>73.11</v>
      </c>
      <c r="E44" s="8">
        <f t="shared" si="0"/>
        <v>1.0035138169628166E-2</v>
      </c>
      <c r="F44" s="8">
        <f t="shared" si="4"/>
        <v>8.8695890087746782E-2</v>
      </c>
      <c r="G44" s="8">
        <f t="shared" si="5"/>
        <v>5.4610375713521044E-2</v>
      </c>
      <c r="H44" s="8">
        <f t="shared" si="10"/>
        <v>1.624158210392727</v>
      </c>
      <c r="I44" s="8">
        <f t="shared" si="6"/>
        <v>61.892541538097973</v>
      </c>
      <c r="J44" s="4">
        <v>30</v>
      </c>
      <c r="K44" s="4">
        <v>70</v>
      </c>
      <c r="L44" s="130"/>
      <c r="M44" s="8">
        <f t="shared" si="16"/>
        <v>53.672105286053714</v>
      </c>
      <c r="N44" s="4">
        <f t="shared" si="13"/>
        <v>8.3636920229650862</v>
      </c>
      <c r="O44" s="8">
        <f t="shared" si="15"/>
        <v>62.035797309018804</v>
      </c>
      <c r="P44" s="8">
        <f t="shared" si="14"/>
        <v>45.308413263088624</v>
      </c>
      <c r="AG44" s="4" t="str">
        <f t="shared" si="1"/>
        <v/>
      </c>
      <c r="AH44" s="4">
        <f t="shared" si="7"/>
        <v>-1</v>
      </c>
      <c r="AI44" s="4">
        <f t="shared" si="8"/>
        <v>-10</v>
      </c>
      <c r="AJ44" s="4">
        <f t="shared" si="2"/>
        <v>70.430000000000007</v>
      </c>
      <c r="AK44" s="5">
        <f t="shared" si="11"/>
        <v>0</v>
      </c>
      <c r="AL44" s="6">
        <f t="shared" si="12"/>
        <v>0</v>
      </c>
      <c r="AQ44" s="36">
        <f t="shared" si="3"/>
        <v>-10</v>
      </c>
      <c r="AR44" s="36">
        <f t="shared" si="9"/>
        <v>-5</v>
      </c>
    </row>
    <row r="45" spans="2:44" x14ac:dyDescent="0.5">
      <c r="B45" s="28">
        <v>44991</v>
      </c>
      <c r="C45" s="4">
        <v>72.540000000000006</v>
      </c>
      <c r="E45" s="8">
        <f t="shared" si="0"/>
        <v>-7.8270224504681171E-3</v>
      </c>
      <c r="F45" s="8">
        <f t="shared" si="4"/>
        <v>8.2910225179942093E-2</v>
      </c>
      <c r="G45" s="8">
        <f t="shared" si="5"/>
        <v>6.2437398163989161E-2</v>
      </c>
      <c r="H45" s="8">
        <f t="shared" si="10"/>
        <v>1.3278936601775417</v>
      </c>
      <c r="I45" s="8">
        <f t="shared" si="6"/>
        <v>57.042711309943044</v>
      </c>
      <c r="J45" s="4">
        <v>30</v>
      </c>
      <c r="K45" s="4">
        <v>70</v>
      </c>
      <c r="L45" s="130"/>
      <c r="M45" s="8">
        <f t="shared" si="16"/>
        <v>54.093431039039885</v>
      </c>
      <c r="N45" s="4">
        <f t="shared" si="13"/>
        <v>8.5827545615694962</v>
      </c>
      <c r="O45" s="8">
        <f t="shared" si="15"/>
        <v>62.676185600609379</v>
      </c>
      <c r="P45" s="8">
        <f t="shared" si="14"/>
        <v>45.51067647747039</v>
      </c>
      <c r="AG45" s="4" t="str">
        <f t="shared" si="1"/>
        <v/>
      </c>
      <c r="AH45" s="4">
        <f t="shared" si="7"/>
        <v>-1</v>
      </c>
      <c r="AI45" s="4">
        <f t="shared" si="8"/>
        <v>-10</v>
      </c>
      <c r="AJ45" s="4">
        <f t="shared" si="2"/>
        <v>70.430000000000007</v>
      </c>
      <c r="AK45" s="5">
        <f t="shared" si="11"/>
        <v>0</v>
      </c>
      <c r="AL45" s="6">
        <f t="shared" si="12"/>
        <v>0</v>
      </c>
      <c r="AQ45" s="36">
        <f t="shared" si="3"/>
        <v>-10</v>
      </c>
      <c r="AR45" s="36">
        <f t="shared" si="9"/>
        <v>-5</v>
      </c>
    </row>
    <row r="46" spans="2:44" x14ac:dyDescent="0.5">
      <c r="B46" s="28">
        <v>44992</v>
      </c>
      <c r="C46" s="4">
        <v>71.2</v>
      </c>
      <c r="E46" s="8">
        <f t="shared" si="0"/>
        <v>-1.864531543682629E-2</v>
      </c>
      <c r="F46" s="8">
        <f t="shared" si="4"/>
        <v>7.4642820141938029E-2</v>
      </c>
      <c r="G46" s="8">
        <f t="shared" si="5"/>
        <v>8.1082713600815454E-2</v>
      </c>
      <c r="H46" s="8">
        <f t="shared" si="10"/>
        <v>0.92057624649093317</v>
      </c>
      <c r="I46" s="8">
        <f t="shared" si="6"/>
        <v>47.932293663056043</v>
      </c>
      <c r="J46" s="4">
        <v>30</v>
      </c>
      <c r="K46" s="4">
        <v>70</v>
      </c>
      <c r="L46" s="130"/>
      <c r="M46" s="8">
        <f t="shared" si="16"/>
        <v>53.323288867041903</v>
      </c>
      <c r="N46" s="4">
        <f t="shared" si="13"/>
        <v>8.3982757730761683</v>
      </c>
      <c r="O46" s="8">
        <f t="shared" si="15"/>
        <v>61.721564640118075</v>
      </c>
      <c r="P46" s="8">
        <f t="shared" si="14"/>
        <v>44.925013093965731</v>
      </c>
      <c r="AG46" s="4" t="str">
        <f t="shared" si="1"/>
        <v/>
      </c>
      <c r="AH46" s="4">
        <f t="shared" si="7"/>
        <v>-1</v>
      </c>
      <c r="AI46" s="4">
        <f t="shared" si="8"/>
        <v>-10</v>
      </c>
      <c r="AJ46" s="4">
        <f t="shared" si="2"/>
        <v>70.430000000000007</v>
      </c>
      <c r="AK46" s="5">
        <f t="shared" si="11"/>
        <v>0</v>
      </c>
      <c r="AL46" s="6">
        <f t="shared" si="12"/>
        <v>0</v>
      </c>
      <c r="AQ46" s="36">
        <f t="shared" si="3"/>
        <v>-10</v>
      </c>
      <c r="AR46" s="36">
        <f t="shared" si="9"/>
        <v>-5</v>
      </c>
    </row>
    <row r="47" spans="2:44" x14ac:dyDescent="0.5">
      <c r="B47" s="28">
        <v>44993</v>
      </c>
      <c r="C47" s="4">
        <v>71.23</v>
      </c>
      <c r="E47" s="8">
        <f t="shared" si="0"/>
        <v>4.2125957233233674E-4</v>
      </c>
      <c r="F47" s="8">
        <f t="shared" si="4"/>
        <v>6.4376213383843348E-2</v>
      </c>
      <c r="G47" s="8">
        <f t="shared" si="5"/>
        <v>8.1082713600815454E-2</v>
      </c>
      <c r="H47" s="8">
        <f t="shared" si="10"/>
        <v>0.793957312538636</v>
      </c>
      <c r="I47" s="8">
        <f t="shared" si="6"/>
        <v>44.257313537472299</v>
      </c>
      <c r="J47" s="4">
        <v>30</v>
      </c>
      <c r="K47" s="4">
        <v>70</v>
      </c>
      <c r="L47" s="130"/>
      <c r="M47" s="8">
        <f t="shared" si="16"/>
        <v>52.190041950845696</v>
      </c>
      <c r="N47" s="4">
        <f t="shared" si="13"/>
        <v>8.4967180597320233</v>
      </c>
      <c r="O47" s="8">
        <f t="shared" si="15"/>
        <v>60.686760010577721</v>
      </c>
      <c r="P47" s="8">
        <f t="shared" si="14"/>
        <v>43.693323891113671</v>
      </c>
      <c r="AG47" s="4" t="str">
        <f t="shared" si="1"/>
        <v/>
      </c>
      <c r="AH47" s="4">
        <f t="shared" si="7"/>
        <v>-1</v>
      </c>
      <c r="AI47" s="4">
        <f t="shared" si="8"/>
        <v>-10</v>
      </c>
      <c r="AJ47" s="4">
        <f t="shared" si="2"/>
        <v>70.430000000000007</v>
      </c>
      <c r="AK47" s="5">
        <f t="shared" si="11"/>
        <v>0</v>
      </c>
      <c r="AL47" s="6">
        <f t="shared" si="12"/>
        <v>0</v>
      </c>
      <c r="AQ47" s="36">
        <f t="shared" si="3"/>
        <v>-10</v>
      </c>
      <c r="AR47" s="36">
        <f t="shared" si="9"/>
        <v>-5</v>
      </c>
    </row>
    <row r="48" spans="2:44" x14ac:dyDescent="0.5">
      <c r="B48" s="28">
        <v>44994</v>
      </c>
      <c r="C48" s="4">
        <v>67.37</v>
      </c>
      <c r="E48" s="8">
        <f t="shared" si="0"/>
        <v>-5.571426301769395E-2</v>
      </c>
      <c r="F48" s="8">
        <f t="shared" si="4"/>
        <v>6.4376213383843348E-2</v>
      </c>
      <c r="G48" s="8">
        <f t="shared" si="5"/>
        <v>0.13209173682776185</v>
      </c>
      <c r="H48" s="8">
        <f t="shared" si="10"/>
        <v>0.48735988283495213</v>
      </c>
      <c r="I48" s="8">
        <f t="shared" si="6"/>
        <v>32.766776115140985</v>
      </c>
      <c r="J48" s="4">
        <v>30</v>
      </c>
      <c r="K48" s="4">
        <v>70</v>
      </c>
      <c r="L48" s="130"/>
      <c r="M48" s="8">
        <f t="shared" si="16"/>
        <v>49.762133721382611</v>
      </c>
      <c r="N48" s="4">
        <f t="shared" si="13"/>
        <v>9.789449959699926</v>
      </c>
      <c r="O48" s="8">
        <f t="shared" si="15"/>
        <v>59.551583681082533</v>
      </c>
      <c r="P48" s="8">
        <f t="shared" si="14"/>
        <v>39.972683761682688</v>
      </c>
      <c r="AG48" s="4" t="str">
        <f t="shared" si="1"/>
        <v/>
      </c>
      <c r="AH48" s="4">
        <f t="shared" si="7"/>
        <v>-1</v>
      </c>
      <c r="AI48" s="4">
        <f t="shared" si="8"/>
        <v>-10</v>
      </c>
      <c r="AJ48" s="4">
        <f t="shared" si="2"/>
        <v>70.430000000000007</v>
      </c>
      <c r="AK48" s="5">
        <f t="shared" si="11"/>
        <v>0</v>
      </c>
      <c r="AL48" s="6">
        <f t="shared" si="12"/>
        <v>0</v>
      </c>
      <c r="AQ48" s="36">
        <f t="shared" si="3"/>
        <v>-10</v>
      </c>
      <c r="AR48" s="36">
        <f t="shared" si="9"/>
        <v>-5</v>
      </c>
    </row>
    <row r="49" spans="2:44" x14ac:dyDescent="0.5">
      <c r="B49" s="28">
        <v>44995</v>
      </c>
      <c r="C49" s="4">
        <v>60.29</v>
      </c>
      <c r="E49" s="8">
        <f t="shared" si="0"/>
        <v>-0.1110335624712543</v>
      </c>
      <c r="F49" s="8">
        <f t="shared" si="4"/>
        <v>6.4376213383843348E-2</v>
      </c>
      <c r="G49" s="8">
        <f t="shared" si="5"/>
        <v>0.23406789745077244</v>
      </c>
      <c r="H49" s="8">
        <f t="shared" si="10"/>
        <v>0.27503221964636354</v>
      </c>
      <c r="I49" s="8">
        <f t="shared" si="6"/>
        <v>21.570609386062813</v>
      </c>
      <c r="J49" s="4">
        <v>30</v>
      </c>
      <c r="K49" s="4">
        <v>70</v>
      </c>
      <c r="L49" s="130"/>
      <c r="M49" s="8">
        <f t="shared" si="16"/>
        <v>46.238193179467636</v>
      </c>
      <c r="N49" s="4">
        <f t="shared" si="13"/>
        <v>12.731026083743282</v>
      </c>
      <c r="O49" s="8">
        <f t="shared" si="15"/>
        <v>58.969219263210917</v>
      </c>
      <c r="P49" s="8">
        <f t="shared" si="14"/>
        <v>33.507167095724355</v>
      </c>
      <c r="AG49" s="4" t="str">
        <f t="shared" si="1"/>
        <v>BUY</v>
      </c>
      <c r="AH49" s="4">
        <f t="shared" si="7"/>
        <v>1</v>
      </c>
      <c r="AI49" s="4">
        <f t="shared" si="8"/>
        <v>30</v>
      </c>
      <c r="AJ49" s="4">
        <f t="shared" si="2"/>
        <v>60.29</v>
      </c>
      <c r="AK49" s="5">
        <f t="shared" si="11"/>
        <v>0.14397273888967776</v>
      </c>
      <c r="AL49" s="6">
        <f t="shared" si="12"/>
        <v>0.14397273888967776</v>
      </c>
      <c r="AQ49" s="36">
        <f t="shared" si="3"/>
        <v>60.29</v>
      </c>
      <c r="AR49" s="36">
        <f t="shared" si="9"/>
        <v>-5</v>
      </c>
    </row>
    <row r="50" spans="2:44" x14ac:dyDescent="0.5">
      <c r="B50" s="28">
        <v>44998</v>
      </c>
      <c r="C50" s="4">
        <v>58.47</v>
      </c>
      <c r="E50" s="8">
        <f t="shared" si="0"/>
        <v>-3.0652450313735053E-2</v>
      </c>
      <c r="F50" s="8">
        <f t="shared" si="4"/>
        <v>6.4376213383843348E-2</v>
      </c>
      <c r="G50" s="8">
        <f t="shared" si="5"/>
        <v>0.23502855795710445</v>
      </c>
      <c r="H50" s="8">
        <f t="shared" si="10"/>
        <v>0.27390804735989904</v>
      </c>
      <c r="I50" s="8">
        <f t="shared" si="6"/>
        <v>21.501398623515868</v>
      </c>
      <c r="J50" s="4">
        <v>30</v>
      </c>
      <c r="K50" s="4">
        <v>70</v>
      </c>
      <c r="L50" s="130"/>
      <c r="M50" s="8">
        <f t="shared" si="16"/>
        <v>43.146093859973661</v>
      </c>
      <c r="N50" s="4">
        <f t="shared" si="13"/>
        <v>14.749810989532026</v>
      </c>
      <c r="O50" s="8">
        <f t="shared" si="15"/>
        <v>57.895904849505683</v>
      </c>
      <c r="P50" s="8">
        <f t="shared" si="14"/>
        <v>28.396282870441635</v>
      </c>
      <c r="AG50" s="4" t="str">
        <f t="shared" si="1"/>
        <v>BUY</v>
      </c>
      <c r="AH50" s="4">
        <f t="shared" si="7"/>
        <v>1</v>
      </c>
      <c r="AI50" s="4">
        <f t="shared" si="8"/>
        <v>-10</v>
      </c>
      <c r="AJ50" s="4">
        <f t="shared" si="2"/>
        <v>60.29</v>
      </c>
      <c r="AK50" s="5">
        <f t="shared" si="11"/>
        <v>0</v>
      </c>
      <c r="AL50" s="6">
        <f t="shared" si="12"/>
        <v>0.14397273888967776</v>
      </c>
      <c r="AQ50" s="36">
        <f t="shared" si="3"/>
        <v>-10</v>
      </c>
      <c r="AR50" s="36">
        <f t="shared" si="9"/>
        <v>-5</v>
      </c>
    </row>
    <row r="51" spans="2:44" x14ac:dyDescent="0.5">
      <c r="B51" s="28">
        <v>44999</v>
      </c>
      <c r="C51" s="4">
        <v>59.76</v>
      </c>
      <c r="E51" s="8">
        <f t="shared" si="0"/>
        <v>2.1822738636982687E-2</v>
      </c>
      <c r="F51" s="8">
        <f t="shared" si="4"/>
        <v>7.3020133577560126E-2</v>
      </c>
      <c r="G51" s="8">
        <f t="shared" si="5"/>
        <v>0.23502855795710445</v>
      </c>
      <c r="H51" s="8">
        <f t="shared" si="10"/>
        <v>0.31068621708042465</v>
      </c>
      <c r="I51" s="8">
        <f t="shared" si="6"/>
        <v>23.704088212088124</v>
      </c>
      <c r="J51" s="4">
        <v>30</v>
      </c>
      <c r="K51" s="4">
        <v>70</v>
      </c>
      <c r="L51" s="130"/>
      <c r="M51" s="8">
        <f t="shared" si="16"/>
        <v>40.715843153987962</v>
      </c>
      <c r="N51" s="4">
        <f t="shared" si="13"/>
        <v>15.978089297738537</v>
      </c>
      <c r="O51" s="8">
        <f t="shared" si="15"/>
        <v>56.693932451726496</v>
      </c>
      <c r="P51" s="8">
        <f t="shared" si="14"/>
        <v>24.737753856249427</v>
      </c>
      <c r="AG51" s="4" t="str">
        <f t="shared" si="1"/>
        <v>BUY</v>
      </c>
      <c r="AH51" s="4">
        <f t="shared" si="7"/>
        <v>1</v>
      </c>
      <c r="AI51" s="4">
        <f t="shared" si="8"/>
        <v>-10</v>
      </c>
      <c r="AJ51" s="4">
        <f t="shared" si="2"/>
        <v>60.29</v>
      </c>
      <c r="AK51" s="5">
        <f t="shared" si="11"/>
        <v>0</v>
      </c>
      <c r="AL51" s="6">
        <f t="shared" si="12"/>
        <v>0.14397273888967776</v>
      </c>
      <c r="AQ51" s="36">
        <f t="shared" si="3"/>
        <v>-10</v>
      </c>
      <c r="AR51" s="36">
        <f t="shared" si="9"/>
        <v>-5</v>
      </c>
    </row>
    <row r="52" spans="2:44" x14ac:dyDescent="0.5">
      <c r="B52" s="28">
        <v>45000</v>
      </c>
      <c r="C52" s="4">
        <v>57.61</v>
      </c>
      <c r="E52" s="8">
        <f t="shared" si="0"/>
        <v>-3.6640377080270119E-2</v>
      </c>
      <c r="F52" s="8">
        <f t="shared" si="4"/>
        <v>5.973184078763312E-2</v>
      </c>
      <c r="G52" s="8">
        <f t="shared" si="5"/>
        <v>0.27166893503737455</v>
      </c>
      <c r="H52" s="8">
        <f t="shared" si="10"/>
        <v>0.2198699707031854</v>
      </c>
      <c r="I52" s="8">
        <f t="shared" si="6"/>
        <v>18.024049774456117</v>
      </c>
      <c r="J52" s="4">
        <v>30</v>
      </c>
      <c r="K52" s="4">
        <v>70</v>
      </c>
      <c r="L52" s="130"/>
      <c r="M52" s="8">
        <f t="shared" si="16"/>
        <v>37.879368981546477</v>
      </c>
      <c r="N52" s="4">
        <f t="shared" si="13"/>
        <v>17.562881667381181</v>
      </c>
      <c r="O52" s="8">
        <f t="shared" si="15"/>
        <v>55.442250648927654</v>
      </c>
      <c r="P52" s="8">
        <f t="shared" si="14"/>
        <v>20.316487314165297</v>
      </c>
      <c r="AG52" s="4" t="str">
        <f t="shared" si="1"/>
        <v>BUY</v>
      </c>
      <c r="AH52" s="4">
        <f t="shared" si="7"/>
        <v>1</v>
      </c>
      <c r="AI52" s="4">
        <f t="shared" si="8"/>
        <v>-10</v>
      </c>
      <c r="AJ52" s="4">
        <f t="shared" si="2"/>
        <v>60.29</v>
      </c>
      <c r="AK52" s="5">
        <f t="shared" si="11"/>
        <v>0</v>
      </c>
      <c r="AL52" s="6">
        <f t="shared" si="12"/>
        <v>0.14397273888967776</v>
      </c>
      <c r="AQ52" s="36">
        <f t="shared" si="3"/>
        <v>-10</v>
      </c>
      <c r="AR52" s="36">
        <f t="shared" si="9"/>
        <v>-5</v>
      </c>
    </row>
    <row r="53" spans="2:44" x14ac:dyDescent="0.5">
      <c r="B53" s="28">
        <v>45001</v>
      </c>
      <c r="C53" s="4">
        <v>58.75</v>
      </c>
      <c r="E53" s="8">
        <f t="shared" si="0"/>
        <v>1.9594989279976591E-2</v>
      </c>
      <c r="F53" s="8">
        <f t="shared" si="4"/>
        <v>7.932683006760971E-2</v>
      </c>
      <c r="G53" s="8">
        <f t="shared" si="5"/>
        <v>0.26688288986550601</v>
      </c>
      <c r="H53" s="8">
        <f t="shared" si="10"/>
        <v>0.29723460394027501</v>
      </c>
      <c r="I53" s="8">
        <f t="shared" si="6"/>
        <v>22.91294134749738</v>
      </c>
      <c r="J53" s="4">
        <v>30</v>
      </c>
      <c r="K53" s="4">
        <v>70</v>
      </c>
      <c r="L53" s="130"/>
      <c r="M53" s="8">
        <f t="shared" si="16"/>
        <v>36.008565527290344</v>
      </c>
      <c r="N53" s="4">
        <f t="shared" si="13"/>
        <v>18.21033622974015</v>
      </c>
      <c r="O53" s="8">
        <f t="shared" si="15"/>
        <v>54.218901757030494</v>
      </c>
      <c r="P53" s="8">
        <f t="shared" si="14"/>
        <v>17.798229297550193</v>
      </c>
      <c r="AG53" s="4" t="str">
        <f t="shared" si="1"/>
        <v>BUY</v>
      </c>
      <c r="AH53" s="4">
        <f t="shared" si="7"/>
        <v>1</v>
      </c>
      <c r="AI53" s="4">
        <f t="shared" si="8"/>
        <v>-10</v>
      </c>
      <c r="AJ53" s="4">
        <f t="shared" si="2"/>
        <v>60.29</v>
      </c>
      <c r="AK53" s="5">
        <f t="shared" si="11"/>
        <v>0</v>
      </c>
      <c r="AL53" s="6">
        <f t="shared" si="12"/>
        <v>0.14397273888967776</v>
      </c>
      <c r="AQ53" s="36">
        <f t="shared" si="3"/>
        <v>-10</v>
      </c>
      <c r="AR53" s="36">
        <f t="shared" si="9"/>
        <v>-5</v>
      </c>
    </row>
    <row r="54" spans="2:44" x14ac:dyDescent="0.5">
      <c r="B54" s="28">
        <v>45002</v>
      </c>
      <c r="C54" s="4">
        <v>56.53</v>
      </c>
      <c r="E54" s="8">
        <f t="shared" si="0"/>
        <v>-3.8519682337068845E-2</v>
      </c>
      <c r="F54" s="8">
        <f t="shared" si="4"/>
        <v>7.932683006760971E-2</v>
      </c>
      <c r="G54" s="8">
        <f t="shared" si="5"/>
        <v>0.29903267310731663</v>
      </c>
      <c r="H54" s="8">
        <f t="shared" si="10"/>
        <v>0.2652781358080592</v>
      </c>
      <c r="I54" s="8">
        <f t="shared" si="6"/>
        <v>20.965993823851349</v>
      </c>
      <c r="J54" s="4">
        <v>30</v>
      </c>
      <c r="K54" s="4">
        <v>70</v>
      </c>
      <c r="L54" s="130"/>
      <c r="M54" s="8">
        <f t="shared" si="16"/>
        <v>34.128244064360473</v>
      </c>
      <c r="N54" s="4">
        <f t="shared" si="13"/>
        <v>16.044832789457708</v>
      </c>
      <c r="O54" s="8">
        <f t="shared" si="15"/>
        <v>50.173076853818181</v>
      </c>
      <c r="P54" s="8">
        <f t="shared" si="14"/>
        <v>18.083411274902765</v>
      </c>
      <c r="AG54" s="4" t="str">
        <f t="shared" si="1"/>
        <v>BUY</v>
      </c>
      <c r="AH54" s="4">
        <f t="shared" si="7"/>
        <v>1</v>
      </c>
      <c r="AI54" s="4">
        <f t="shared" si="8"/>
        <v>-10</v>
      </c>
      <c r="AJ54" s="4">
        <f t="shared" si="2"/>
        <v>60.29</v>
      </c>
      <c r="AK54" s="5">
        <f t="shared" si="11"/>
        <v>0</v>
      </c>
      <c r="AL54" s="6">
        <f t="shared" si="12"/>
        <v>0.14397273888967776</v>
      </c>
      <c r="AQ54" s="36">
        <f t="shared" si="3"/>
        <v>-10</v>
      </c>
      <c r="AR54" s="36">
        <f t="shared" si="9"/>
        <v>-5</v>
      </c>
    </row>
    <row r="55" spans="2:44" x14ac:dyDescent="0.5">
      <c r="B55" s="28">
        <v>45005</v>
      </c>
      <c r="C55" s="4">
        <v>56.81</v>
      </c>
      <c r="E55" s="8">
        <f t="shared" si="0"/>
        <v>4.9408958818360675E-3</v>
      </c>
      <c r="F55" s="8">
        <f t="shared" si="4"/>
        <v>7.7474606138270327E-2</v>
      </c>
      <c r="G55" s="8">
        <f t="shared" si="5"/>
        <v>0.29903267310731663</v>
      </c>
      <c r="H55" s="8">
        <f t="shared" si="10"/>
        <v>0.25908408379998765</v>
      </c>
      <c r="I55" s="8">
        <f t="shared" si="6"/>
        <v>20.577186792645108</v>
      </c>
      <c r="J55" s="4">
        <v>30</v>
      </c>
      <c r="K55" s="4">
        <v>70</v>
      </c>
      <c r="L55" s="130"/>
      <c r="M55" s="8">
        <f t="shared" si="16"/>
        <v>32.434361905396052</v>
      </c>
      <c r="N55" s="4">
        <f t="shared" si="13"/>
        <v>13.455965148400784</v>
      </c>
      <c r="O55" s="8">
        <f t="shared" si="15"/>
        <v>45.890327053796838</v>
      </c>
      <c r="P55" s="8">
        <f t="shared" si="14"/>
        <v>18.978396756995267</v>
      </c>
      <c r="AG55" s="4" t="str">
        <f t="shared" si="1"/>
        <v>BUY</v>
      </c>
      <c r="AH55" s="4">
        <f t="shared" si="7"/>
        <v>1</v>
      </c>
      <c r="AI55" s="4">
        <f t="shared" si="8"/>
        <v>-10</v>
      </c>
      <c r="AJ55" s="4">
        <f t="shared" si="2"/>
        <v>60.29</v>
      </c>
      <c r="AK55" s="5">
        <f t="shared" si="11"/>
        <v>0</v>
      </c>
      <c r="AL55" s="6">
        <f t="shared" si="12"/>
        <v>0.14397273888967776</v>
      </c>
      <c r="AQ55" s="36">
        <f t="shared" si="3"/>
        <v>-10</v>
      </c>
      <c r="AR55" s="36">
        <f t="shared" si="9"/>
        <v>-5</v>
      </c>
    </row>
    <row r="56" spans="2:44" x14ac:dyDescent="0.5">
      <c r="B56" s="28">
        <v>45006</v>
      </c>
      <c r="C56" s="4">
        <v>60.71</v>
      </c>
      <c r="E56" s="8">
        <f t="shared" si="0"/>
        <v>6.6396062573307157E-2</v>
      </c>
      <c r="F56" s="8">
        <f t="shared" si="4"/>
        <v>0.12930866398218155</v>
      </c>
      <c r="G56" s="8">
        <f t="shared" si="5"/>
        <v>0.29903267310731663</v>
      </c>
      <c r="H56" s="8">
        <f t="shared" si="10"/>
        <v>0.43242319522648065</v>
      </c>
      <c r="I56" s="8">
        <f t="shared" si="6"/>
        <v>30.188229056016525</v>
      </c>
      <c r="J56" s="4">
        <v>30</v>
      </c>
      <c r="K56" s="4">
        <v>70</v>
      </c>
      <c r="L56" s="130"/>
      <c r="M56" s="8">
        <f t="shared" si="16"/>
        <v>32.15359529922361</v>
      </c>
      <c r="N56" s="4">
        <f t="shared" si="13"/>
        <v>10.099140351675752</v>
      </c>
      <c r="O56" s="8">
        <f t="shared" si="15"/>
        <v>42.252735650899361</v>
      </c>
      <c r="P56" s="8">
        <f t="shared" si="14"/>
        <v>22.05445494754786</v>
      </c>
      <c r="AG56" s="4" t="str">
        <f t="shared" si="1"/>
        <v/>
      </c>
      <c r="AH56" s="4">
        <f t="shared" si="7"/>
        <v>1</v>
      </c>
      <c r="AI56" s="4">
        <f t="shared" si="8"/>
        <v>-10</v>
      </c>
      <c r="AJ56" s="4">
        <f t="shared" si="2"/>
        <v>60.29</v>
      </c>
      <c r="AK56" s="5">
        <f t="shared" si="11"/>
        <v>0</v>
      </c>
      <c r="AL56" s="6">
        <f t="shared" si="12"/>
        <v>0.14397273888967776</v>
      </c>
      <c r="AQ56" s="36">
        <f t="shared" si="3"/>
        <v>-10</v>
      </c>
      <c r="AR56" s="36">
        <f t="shared" si="9"/>
        <v>-5</v>
      </c>
    </row>
    <row r="57" spans="2:44" x14ac:dyDescent="0.5">
      <c r="B57" s="28">
        <v>45007</v>
      </c>
      <c r="C57" s="4">
        <v>58.93</v>
      </c>
      <c r="E57" s="8">
        <f t="shared" si="0"/>
        <v>-2.9758130292520727E-2</v>
      </c>
      <c r="F57" s="8">
        <f t="shared" si="4"/>
        <v>0.12321108411406301</v>
      </c>
      <c r="G57" s="8">
        <f t="shared" si="5"/>
        <v>0.32879080339983735</v>
      </c>
      <c r="H57" s="8">
        <f t="shared" si="10"/>
        <v>0.37474005610864952</v>
      </c>
      <c r="I57" s="8">
        <f t="shared" si="6"/>
        <v>27.258975574581854</v>
      </c>
      <c r="J57" s="4">
        <v>30</v>
      </c>
      <c r="K57" s="4">
        <v>70</v>
      </c>
      <c r="L57" s="130"/>
      <c r="M57" s="8">
        <f t="shared" si="16"/>
        <v>31.541767833643391</v>
      </c>
      <c r="N57" s="4">
        <f t="shared" si="13"/>
        <v>7.5551144761581259</v>
      </c>
      <c r="O57" s="8">
        <f t="shared" si="15"/>
        <v>39.096882309801515</v>
      </c>
      <c r="P57" s="8">
        <f t="shared" si="14"/>
        <v>23.986653357485267</v>
      </c>
      <c r="AG57" s="4" t="str">
        <f t="shared" si="1"/>
        <v>BUY</v>
      </c>
      <c r="AH57" s="4">
        <f t="shared" si="7"/>
        <v>1</v>
      </c>
      <c r="AI57" s="4">
        <f t="shared" si="8"/>
        <v>-10</v>
      </c>
      <c r="AJ57" s="4">
        <f t="shared" si="2"/>
        <v>60.29</v>
      </c>
      <c r="AK57" s="5">
        <f t="shared" si="11"/>
        <v>0</v>
      </c>
      <c r="AL57" s="6">
        <f t="shared" si="12"/>
        <v>0.14397273888967776</v>
      </c>
      <c r="AQ57" s="36">
        <f t="shared" si="3"/>
        <v>-10</v>
      </c>
      <c r="AR57" s="36">
        <f t="shared" si="9"/>
        <v>-5</v>
      </c>
    </row>
    <row r="58" spans="2:44" x14ac:dyDescent="0.5">
      <c r="B58" s="28">
        <v>45008</v>
      </c>
      <c r="C58" s="4">
        <v>57.7</v>
      </c>
      <c r="E58" s="8">
        <f t="shared" si="0"/>
        <v>-2.1093125335768036E-2</v>
      </c>
      <c r="F58" s="8">
        <f t="shared" si="4"/>
        <v>0.11317594594443484</v>
      </c>
      <c r="G58" s="8">
        <f t="shared" si="5"/>
        <v>0.34988392873560537</v>
      </c>
      <c r="H58" s="8">
        <f t="shared" si="10"/>
        <v>0.32346711766220565</v>
      </c>
      <c r="I58" s="8">
        <f t="shared" si="6"/>
        <v>24.440888129777136</v>
      </c>
      <c r="J58" s="4">
        <v>30</v>
      </c>
      <c r="K58" s="4">
        <v>70</v>
      </c>
      <c r="L58" s="130"/>
      <c r="M58" s="8">
        <f t="shared" si="16"/>
        <v>30.654157870660107</v>
      </c>
      <c r="N58" s="4">
        <f t="shared" si="13"/>
        <v>4.4273260698130459</v>
      </c>
      <c r="O58" s="8">
        <f t="shared" si="15"/>
        <v>35.081483940473156</v>
      </c>
      <c r="P58" s="8">
        <f t="shared" si="14"/>
        <v>26.226831800847062</v>
      </c>
      <c r="AG58" s="4" t="str">
        <f t="shared" si="1"/>
        <v>BUY</v>
      </c>
      <c r="AH58" s="4">
        <f t="shared" si="7"/>
        <v>1</v>
      </c>
      <c r="AI58" s="4">
        <f t="shared" si="8"/>
        <v>-10</v>
      </c>
      <c r="AJ58" s="4">
        <f t="shared" si="2"/>
        <v>60.29</v>
      </c>
      <c r="AK58" s="5">
        <f t="shared" si="11"/>
        <v>0</v>
      </c>
      <c r="AL58" s="6">
        <f t="shared" si="12"/>
        <v>0.14397273888967776</v>
      </c>
      <c r="AQ58" s="36">
        <f t="shared" si="3"/>
        <v>-10</v>
      </c>
      <c r="AR58" s="36">
        <f t="shared" si="9"/>
        <v>-5</v>
      </c>
    </row>
    <row r="59" spans="2:44" x14ac:dyDescent="0.5">
      <c r="B59" s="28">
        <v>45009</v>
      </c>
      <c r="C59" s="4">
        <v>57.54</v>
      </c>
      <c r="E59" s="8">
        <f t="shared" si="0"/>
        <v>-2.7768153906521345E-3</v>
      </c>
      <c r="F59" s="8">
        <f t="shared" si="4"/>
        <v>0.11317594594443484</v>
      </c>
      <c r="G59" s="8">
        <f t="shared" si="5"/>
        <v>0.34483372167578941</v>
      </c>
      <c r="H59" s="8">
        <f t="shared" si="10"/>
        <v>0.32820440354392655</v>
      </c>
      <c r="I59" s="8">
        <f t="shared" si="6"/>
        <v>24.710383632836084</v>
      </c>
      <c r="J59" s="4">
        <v>30</v>
      </c>
      <c r="K59" s="4">
        <v>70</v>
      </c>
      <c r="L59" s="130"/>
      <c r="M59" s="8">
        <f t="shared" si="16"/>
        <v>29.911186090932105</v>
      </c>
      <c r="N59" s="4">
        <f t="shared" si="13"/>
        <v>3.3709016560479497</v>
      </c>
      <c r="O59" s="8">
        <f t="shared" si="15"/>
        <v>33.282087746980054</v>
      </c>
      <c r="P59" s="8">
        <f t="shared" si="14"/>
        <v>26.540284434884157</v>
      </c>
      <c r="AG59" s="4" t="str">
        <f t="shared" si="1"/>
        <v>BUY</v>
      </c>
      <c r="AH59" s="4">
        <f t="shared" si="7"/>
        <v>1</v>
      </c>
      <c r="AI59" s="4">
        <f t="shared" si="8"/>
        <v>-10</v>
      </c>
      <c r="AJ59" s="4">
        <f t="shared" si="2"/>
        <v>60.29</v>
      </c>
      <c r="AK59" s="5">
        <f t="shared" si="11"/>
        <v>0</v>
      </c>
      <c r="AL59" s="6">
        <f t="shared" si="12"/>
        <v>0.14397273888967776</v>
      </c>
      <c r="AQ59" s="36">
        <f t="shared" si="3"/>
        <v>-10</v>
      </c>
      <c r="AR59" s="36">
        <f t="shared" si="9"/>
        <v>-5</v>
      </c>
    </row>
    <row r="60" spans="2:44" x14ac:dyDescent="0.5">
      <c r="B60" s="28">
        <v>45012</v>
      </c>
      <c r="C60" s="4">
        <v>58.95</v>
      </c>
      <c r="E60" s="8">
        <f t="shared" si="0"/>
        <v>2.4209268859978213E-2</v>
      </c>
      <c r="F60" s="8">
        <f t="shared" si="4"/>
        <v>0.13738521480441304</v>
      </c>
      <c r="G60" s="8">
        <f t="shared" si="5"/>
        <v>0.32618840623896317</v>
      </c>
      <c r="H60" s="8">
        <f t="shared" si="10"/>
        <v>0.42118362325779801</v>
      </c>
      <c r="I60" s="8">
        <f t="shared" si="6"/>
        <v>29.63611572530742</v>
      </c>
      <c r="J60" s="4">
        <v>30</v>
      </c>
      <c r="K60" s="4">
        <v>70</v>
      </c>
      <c r="L60" s="130"/>
      <c r="M60" s="8">
        <f t="shared" si="16"/>
        <v>29.87680229522902</v>
      </c>
      <c r="N60" s="4">
        <f t="shared" si="13"/>
        <v>3.8147666265727298</v>
      </c>
      <c r="O60" s="8">
        <f t="shared" si="15"/>
        <v>33.691568921801746</v>
      </c>
      <c r="P60" s="8">
        <f t="shared" si="14"/>
        <v>26.062035668656289</v>
      </c>
      <c r="AG60" s="4" t="str">
        <f t="shared" si="1"/>
        <v>BUY</v>
      </c>
      <c r="AH60" s="4">
        <f t="shared" si="7"/>
        <v>1</v>
      </c>
      <c r="AI60" s="4">
        <f t="shared" si="8"/>
        <v>-10</v>
      </c>
      <c r="AJ60" s="4">
        <f t="shared" si="2"/>
        <v>60.29</v>
      </c>
      <c r="AK60" s="5">
        <f t="shared" si="11"/>
        <v>0</v>
      </c>
      <c r="AL60" s="6">
        <f t="shared" si="12"/>
        <v>0.14397273888967776</v>
      </c>
      <c r="AQ60" s="36">
        <f t="shared" si="3"/>
        <v>-10</v>
      </c>
      <c r="AR60" s="36">
        <f t="shared" si="9"/>
        <v>-5</v>
      </c>
    </row>
    <row r="61" spans="2:44" x14ac:dyDescent="0.5">
      <c r="B61" s="28">
        <v>45013</v>
      </c>
      <c r="C61" s="4">
        <v>59.1</v>
      </c>
      <c r="E61" s="8">
        <f t="shared" si="0"/>
        <v>2.5412974286725481E-3</v>
      </c>
      <c r="F61" s="8">
        <f t="shared" si="4"/>
        <v>0.13950525266075325</v>
      </c>
      <c r="G61" s="8">
        <f t="shared" si="5"/>
        <v>0.32618840623896317</v>
      </c>
      <c r="H61" s="8">
        <f t="shared" si="10"/>
        <v>0.42768305063102935</v>
      </c>
      <c r="I61" s="8">
        <f t="shared" si="6"/>
        <v>29.956442393989022</v>
      </c>
      <c r="J61" s="4">
        <v>30</v>
      </c>
      <c r="K61" s="4">
        <v>70</v>
      </c>
      <c r="L61" s="130"/>
      <c r="M61" s="8">
        <f t="shared" si="16"/>
        <v>29.886757307574019</v>
      </c>
      <c r="N61" s="4">
        <f t="shared" si="13"/>
        <v>4.1034662254561436</v>
      </c>
      <c r="O61" s="8">
        <f t="shared" si="15"/>
        <v>33.990223533030161</v>
      </c>
      <c r="P61" s="8">
        <f t="shared" si="14"/>
        <v>25.783291082117877</v>
      </c>
      <c r="AG61" s="4" t="str">
        <f t="shared" si="1"/>
        <v>BUY</v>
      </c>
      <c r="AH61" s="4">
        <f t="shared" si="7"/>
        <v>1</v>
      </c>
      <c r="AI61" s="4">
        <f t="shared" si="8"/>
        <v>-10</v>
      </c>
      <c r="AJ61" s="4">
        <f t="shared" si="2"/>
        <v>60.29</v>
      </c>
      <c r="AK61" s="5">
        <f t="shared" si="11"/>
        <v>0</v>
      </c>
      <c r="AL61" s="6">
        <f t="shared" si="12"/>
        <v>0.14397273888967776</v>
      </c>
      <c r="AQ61" s="36">
        <f t="shared" si="3"/>
        <v>-10</v>
      </c>
      <c r="AR61" s="36">
        <f t="shared" si="9"/>
        <v>-5</v>
      </c>
    </row>
    <row r="62" spans="2:44" x14ac:dyDescent="0.5">
      <c r="B62" s="28">
        <v>45014</v>
      </c>
      <c r="C62" s="4">
        <v>60.66</v>
      </c>
      <c r="E62" s="8">
        <f t="shared" si="0"/>
        <v>2.6053577848382352E-2</v>
      </c>
      <c r="F62" s="8">
        <f t="shared" si="4"/>
        <v>0.16555883050913561</v>
      </c>
      <c r="G62" s="8">
        <f t="shared" si="5"/>
        <v>0.27047414322126917</v>
      </c>
      <c r="H62" s="8">
        <f t="shared" si="10"/>
        <v>0.61210594305754185</v>
      </c>
      <c r="I62" s="8">
        <f t="shared" si="6"/>
        <v>37.969337294087111</v>
      </c>
      <c r="J62" s="4">
        <v>30</v>
      </c>
      <c r="K62" s="4">
        <v>70</v>
      </c>
      <c r="L62" s="130"/>
      <c r="M62" s="8">
        <f t="shared" si="16"/>
        <v>30.897079805888154</v>
      </c>
      <c r="N62" s="4">
        <f t="shared" si="13"/>
        <v>5.685213859778055</v>
      </c>
      <c r="O62" s="8">
        <f t="shared" si="15"/>
        <v>36.582293665666207</v>
      </c>
      <c r="P62" s="8">
        <f t="shared" si="14"/>
        <v>25.211865946110098</v>
      </c>
      <c r="AG62" s="4" t="str">
        <f t="shared" si="1"/>
        <v/>
      </c>
      <c r="AH62" s="4">
        <f t="shared" si="7"/>
        <v>1</v>
      </c>
      <c r="AI62" s="4">
        <f t="shared" si="8"/>
        <v>-10</v>
      </c>
      <c r="AJ62" s="4">
        <f t="shared" si="2"/>
        <v>60.29</v>
      </c>
      <c r="AK62" s="5">
        <f t="shared" si="11"/>
        <v>0</v>
      </c>
      <c r="AL62" s="6">
        <f t="shared" si="12"/>
        <v>0.14397273888967776</v>
      </c>
      <c r="AQ62" s="36">
        <f t="shared" si="3"/>
        <v>-10</v>
      </c>
      <c r="AR62" s="36">
        <f t="shared" si="9"/>
        <v>-5</v>
      </c>
    </row>
    <row r="63" spans="2:44" x14ac:dyDescent="0.5">
      <c r="B63" s="28">
        <v>45015</v>
      </c>
      <c r="C63" s="4">
        <v>61.45</v>
      </c>
      <c r="E63" s="8">
        <f t="shared" si="0"/>
        <v>1.2939333751608925E-2</v>
      </c>
      <c r="F63" s="8">
        <f t="shared" si="4"/>
        <v>0.17849816426074455</v>
      </c>
      <c r="G63" s="8">
        <f t="shared" si="5"/>
        <v>0.15944058075001494</v>
      </c>
      <c r="H63" s="8">
        <f t="shared" si="10"/>
        <v>1.1195278104299544</v>
      </c>
      <c r="I63" s="8">
        <f t="shared" si="6"/>
        <v>52.819680162764833</v>
      </c>
      <c r="J63" s="4">
        <v>30</v>
      </c>
      <c r="K63" s="4">
        <v>70</v>
      </c>
      <c r="L63" s="130"/>
      <c r="M63" s="8">
        <f t="shared" si="16"/>
        <v>33.637404850497738</v>
      </c>
      <c r="N63" s="4">
        <f t="shared" si="13"/>
        <v>9.2993373101199026</v>
      </c>
      <c r="O63" s="8">
        <f t="shared" si="15"/>
        <v>42.936742160617641</v>
      </c>
      <c r="P63" s="8">
        <f t="shared" si="14"/>
        <v>24.338067540377835</v>
      </c>
      <c r="AG63" s="4" t="str">
        <f t="shared" si="1"/>
        <v/>
      </c>
      <c r="AH63" s="4">
        <f t="shared" si="7"/>
        <v>1</v>
      </c>
      <c r="AI63" s="4">
        <f t="shared" si="8"/>
        <v>-10</v>
      </c>
      <c r="AJ63" s="4">
        <f t="shared" si="2"/>
        <v>60.29</v>
      </c>
      <c r="AK63" s="5">
        <f t="shared" si="11"/>
        <v>0</v>
      </c>
      <c r="AL63" s="6">
        <f t="shared" si="12"/>
        <v>0.14397273888967776</v>
      </c>
      <c r="AQ63" s="36">
        <f t="shared" si="3"/>
        <v>-10</v>
      </c>
      <c r="AR63" s="36">
        <f t="shared" si="9"/>
        <v>-5</v>
      </c>
    </row>
    <row r="64" spans="2:44" x14ac:dyDescent="0.5">
      <c r="B64" s="28">
        <v>45016</v>
      </c>
      <c r="C64" s="4">
        <v>63.16</v>
      </c>
      <c r="E64" s="8">
        <f t="shared" si="0"/>
        <v>2.7447353375397446E-2</v>
      </c>
      <c r="F64" s="8">
        <f t="shared" si="4"/>
        <v>0.20594551763614199</v>
      </c>
      <c r="G64" s="8">
        <f t="shared" si="5"/>
        <v>0.12878813043627987</v>
      </c>
      <c r="H64" s="8">
        <f t="shared" si="10"/>
        <v>1.5991032476244933</v>
      </c>
      <c r="I64" s="8">
        <f t="shared" si="6"/>
        <v>61.525191393840487</v>
      </c>
      <c r="J64" s="4">
        <v>30</v>
      </c>
      <c r="K64" s="4">
        <v>70</v>
      </c>
      <c r="L64" s="130"/>
      <c r="M64" s="8">
        <f t="shared" si="16"/>
        <v>37.123378168415584</v>
      </c>
      <c r="N64" s="4">
        <f t="shared" si="13"/>
        <v>13.16424210809712</v>
      </c>
      <c r="O64" s="8">
        <f t="shared" si="15"/>
        <v>50.287620276512705</v>
      </c>
      <c r="P64" s="8">
        <f t="shared" si="14"/>
        <v>23.959136060318464</v>
      </c>
      <c r="AG64" s="4" t="str">
        <f t="shared" si="1"/>
        <v/>
      </c>
      <c r="AH64" s="4">
        <f t="shared" si="7"/>
        <v>1</v>
      </c>
      <c r="AI64" s="4">
        <f t="shared" si="8"/>
        <v>-10</v>
      </c>
      <c r="AJ64" s="4">
        <f t="shared" si="2"/>
        <v>60.29</v>
      </c>
      <c r="AK64" s="5">
        <f t="shared" si="11"/>
        <v>0</v>
      </c>
      <c r="AL64" s="6">
        <f t="shared" si="12"/>
        <v>0.14397273888967776</v>
      </c>
      <c r="AQ64" s="36">
        <f t="shared" si="3"/>
        <v>-10</v>
      </c>
      <c r="AR64" s="36">
        <f t="shared" si="9"/>
        <v>-5</v>
      </c>
    </row>
    <row r="65" spans="2:44" x14ac:dyDescent="0.5">
      <c r="B65" s="28">
        <v>45019</v>
      </c>
      <c r="C65" s="4">
        <v>62.4</v>
      </c>
      <c r="E65" s="8">
        <f t="shared" si="0"/>
        <v>-1.2105914012059311E-2</v>
      </c>
      <c r="F65" s="8">
        <f t="shared" si="4"/>
        <v>0.1841227789991593</v>
      </c>
      <c r="G65" s="8">
        <f t="shared" si="5"/>
        <v>0.1408940444483392</v>
      </c>
      <c r="H65" s="8">
        <f t="shared" si="10"/>
        <v>1.3068173301439334</v>
      </c>
      <c r="I65" s="8">
        <f t="shared" si="6"/>
        <v>56.650230300740574</v>
      </c>
      <c r="J65" s="4">
        <v>30</v>
      </c>
      <c r="K65" s="4">
        <v>70</v>
      </c>
      <c r="L65" s="130"/>
      <c r="M65" s="8">
        <f t="shared" si="16"/>
        <v>39.564234684956212</v>
      </c>
      <c r="N65" s="4">
        <f t="shared" si="13"/>
        <v>14.320887937884327</v>
      </c>
      <c r="O65" s="8">
        <f t="shared" si="15"/>
        <v>53.885122622840541</v>
      </c>
      <c r="P65" s="8">
        <f t="shared" si="14"/>
        <v>25.243346747071882</v>
      </c>
      <c r="AG65" s="4" t="str">
        <f t="shared" si="1"/>
        <v/>
      </c>
      <c r="AH65" s="4">
        <f t="shared" si="7"/>
        <v>1</v>
      </c>
      <c r="AI65" s="4">
        <f t="shared" si="8"/>
        <v>-10</v>
      </c>
      <c r="AJ65" s="4">
        <f t="shared" si="2"/>
        <v>60.29</v>
      </c>
      <c r="AK65" s="5">
        <f t="shared" si="11"/>
        <v>0</v>
      </c>
      <c r="AL65" s="6">
        <f t="shared" si="12"/>
        <v>0.14397273888967776</v>
      </c>
      <c r="AQ65" s="36">
        <f t="shared" si="3"/>
        <v>-10</v>
      </c>
      <c r="AR65" s="36">
        <f t="shared" si="9"/>
        <v>-5</v>
      </c>
    </row>
    <row r="66" spans="2:44" x14ac:dyDescent="0.5">
      <c r="B66" s="28">
        <v>45020</v>
      </c>
      <c r="C66" s="4">
        <v>62.14</v>
      </c>
      <c r="E66" s="8">
        <f t="shared" si="0"/>
        <v>-4.1753714104806215E-3</v>
      </c>
      <c r="F66" s="8">
        <f t="shared" si="4"/>
        <v>0.1841227789991593</v>
      </c>
      <c r="G66" s="8">
        <f t="shared" si="5"/>
        <v>0.10842903877854967</v>
      </c>
      <c r="H66" s="8">
        <f t="shared" si="10"/>
        <v>1.6980947269596562</v>
      </c>
      <c r="I66" s="8">
        <f t="shared" si="6"/>
        <v>62.936809074644742</v>
      </c>
      <c r="J66" s="4">
        <v>30</v>
      </c>
      <c r="K66" s="4">
        <v>70</v>
      </c>
      <c r="L66" s="130"/>
      <c r="M66" s="8">
        <f t="shared" si="16"/>
        <v>42.485806483667275</v>
      </c>
      <c r="N66" s="4">
        <f t="shared" si="13"/>
        <v>15.41928730972079</v>
      </c>
      <c r="O66" s="8">
        <f t="shared" si="15"/>
        <v>57.905093793388062</v>
      </c>
      <c r="P66" s="8">
        <f t="shared" si="14"/>
        <v>27.066519173946485</v>
      </c>
      <c r="AG66" s="4" t="str">
        <f t="shared" si="1"/>
        <v/>
      </c>
      <c r="AH66" s="4">
        <f t="shared" si="7"/>
        <v>1</v>
      </c>
      <c r="AI66" s="4">
        <f t="shared" si="8"/>
        <v>-10</v>
      </c>
      <c r="AJ66" s="4">
        <f t="shared" si="2"/>
        <v>60.29</v>
      </c>
      <c r="AK66" s="5">
        <f t="shared" si="11"/>
        <v>0</v>
      </c>
      <c r="AL66" s="6">
        <f t="shared" si="12"/>
        <v>0.14397273888967776</v>
      </c>
      <c r="AQ66" s="36">
        <f t="shared" si="3"/>
        <v>-10</v>
      </c>
      <c r="AR66" s="36">
        <f t="shared" si="9"/>
        <v>-5</v>
      </c>
    </row>
    <row r="67" spans="2:44" x14ac:dyDescent="0.5">
      <c r="B67" s="28">
        <v>45021</v>
      </c>
      <c r="C67" s="4">
        <v>61.4</v>
      </c>
      <c r="E67" s="8">
        <f t="shared" si="0"/>
        <v>-1.1980068811804575E-2</v>
      </c>
      <c r="F67" s="8">
        <f t="shared" si="4"/>
        <v>0.16452778971918269</v>
      </c>
      <c r="G67" s="8">
        <f t="shared" si="5"/>
        <v>0.12040910759035425</v>
      </c>
      <c r="H67" s="8">
        <f t="shared" si="10"/>
        <v>1.366406520335034</v>
      </c>
      <c r="I67" s="8">
        <f t="shared" si="6"/>
        <v>57.74183381397966</v>
      </c>
      <c r="J67" s="4">
        <v>30</v>
      </c>
      <c r="K67" s="4">
        <v>70</v>
      </c>
      <c r="L67" s="130"/>
      <c r="M67" s="8">
        <f t="shared" si="16"/>
        <v>44.392809899956326</v>
      </c>
      <c r="N67" s="4">
        <f t="shared" si="13"/>
        <v>15.926659800277442</v>
      </c>
      <c r="O67" s="8">
        <f t="shared" si="15"/>
        <v>60.319469700233768</v>
      </c>
      <c r="P67" s="8">
        <f t="shared" si="14"/>
        <v>28.466150099678885</v>
      </c>
      <c r="AG67" s="4" t="str">
        <f t="shared" si="1"/>
        <v/>
      </c>
      <c r="AH67" s="4">
        <f t="shared" si="7"/>
        <v>1</v>
      </c>
      <c r="AI67" s="4">
        <f t="shared" si="8"/>
        <v>-10</v>
      </c>
      <c r="AJ67" s="4">
        <f t="shared" si="2"/>
        <v>60.29</v>
      </c>
      <c r="AK67" s="5">
        <f t="shared" si="11"/>
        <v>0</v>
      </c>
      <c r="AL67" s="6">
        <f t="shared" si="12"/>
        <v>0.14397273888967776</v>
      </c>
      <c r="AQ67" s="36">
        <f t="shared" si="3"/>
        <v>-10</v>
      </c>
      <c r="AR67" s="36">
        <f t="shared" si="9"/>
        <v>-5</v>
      </c>
    </row>
    <row r="68" spans="2:44" x14ac:dyDescent="0.5">
      <c r="B68" s="28">
        <v>45022</v>
      </c>
      <c r="C68" s="4">
        <v>60.87</v>
      </c>
      <c r="E68" s="8">
        <f t="shared" si="0"/>
        <v>-8.6693926472636938E-3</v>
      </c>
      <c r="F68" s="8">
        <f t="shared" si="4"/>
        <v>0.16452778971918269</v>
      </c>
      <c r="G68" s="8">
        <f t="shared" si="5"/>
        <v>9.0558817900549107E-2</v>
      </c>
      <c r="H68" s="8">
        <f t="shared" si="10"/>
        <v>1.8168058454546707</v>
      </c>
      <c r="I68" s="8">
        <f t="shared" si="6"/>
        <v>64.498795626484281</v>
      </c>
      <c r="J68" s="4">
        <v>30</v>
      </c>
      <c r="K68" s="4">
        <v>70</v>
      </c>
      <c r="L68" s="130"/>
      <c r="M68" s="8">
        <f t="shared" si="16"/>
        <v>46.906058115772325</v>
      </c>
      <c r="N68" s="4">
        <f t="shared" si="13"/>
        <v>16.354583348702413</v>
      </c>
      <c r="O68" s="8">
        <f t="shared" si="15"/>
        <v>63.260641464474737</v>
      </c>
      <c r="P68" s="8">
        <f t="shared" si="14"/>
        <v>30.551474767069912</v>
      </c>
      <c r="AG68" s="4" t="str">
        <f t="shared" si="1"/>
        <v/>
      </c>
      <c r="AH68" s="4">
        <f t="shared" si="7"/>
        <v>1</v>
      </c>
      <c r="AI68" s="4">
        <f t="shared" si="8"/>
        <v>-10</v>
      </c>
      <c r="AJ68" s="4">
        <f t="shared" si="2"/>
        <v>60.29</v>
      </c>
      <c r="AK68" s="5">
        <f t="shared" si="11"/>
        <v>0</v>
      </c>
      <c r="AL68" s="6">
        <f t="shared" si="12"/>
        <v>0.14397273888967776</v>
      </c>
      <c r="AQ68" s="36">
        <f t="shared" si="3"/>
        <v>-10</v>
      </c>
      <c r="AR68" s="36">
        <f t="shared" si="9"/>
        <v>-5</v>
      </c>
    </row>
    <row r="69" spans="2:44" x14ac:dyDescent="0.5">
      <c r="B69" s="28">
        <v>45026</v>
      </c>
      <c r="C69" s="4">
        <v>61.85</v>
      </c>
      <c r="E69" s="8">
        <f t="shared" ref="E69:E132" si="17">LN(C69/C68)</f>
        <v>1.5971656332663797E-2</v>
      </c>
      <c r="F69" s="8">
        <f t="shared" si="4"/>
        <v>0.17555855017001043</v>
      </c>
      <c r="G69" s="8">
        <f t="shared" si="5"/>
        <v>9.0558817900549107E-2</v>
      </c>
      <c r="H69" s="8">
        <f t="shared" si="10"/>
        <v>1.9386135358216279</v>
      </c>
      <c r="I69" s="8">
        <f t="shared" si="6"/>
        <v>65.970346634219709</v>
      </c>
      <c r="J69" s="4">
        <v>30</v>
      </c>
      <c r="K69" s="4">
        <v>70</v>
      </c>
      <c r="L69" s="130"/>
      <c r="M69" s="8">
        <f t="shared" si="16"/>
        <v>49.289094180578246</v>
      </c>
      <c r="N69" s="4">
        <f t="shared" si="13"/>
        <v>15.733621004744615</v>
      </c>
      <c r="O69" s="8">
        <f t="shared" si="15"/>
        <v>65.022715185322866</v>
      </c>
      <c r="P69" s="8">
        <f t="shared" si="14"/>
        <v>33.555473175833633</v>
      </c>
      <c r="AG69" s="4" t="str">
        <f t="shared" si="1"/>
        <v/>
      </c>
      <c r="AH69" s="4">
        <f t="shared" si="7"/>
        <v>1</v>
      </c>
      <c r="AI69" s="4">
        <f t="shared" si="8"/>
        <v>-10</v>
      </c>
      <c r="AJ69" s="4">
        <f t="shared" si="2"/>
        <v>60.29</v>
      </c>
      <c r="AK69" s="5">
        <f t="shared" si="11"/>
        <v>0</v>
      </c>
      <c r="AL69" s="6">
        <f t="shared" si="12"/>
        <v>0.14397273888967776</v>
      </c>
      <c r="AQ69" s="36">
        <f t="shared" si="3"/>
        <v>-10</v>
      </c>
      <c r="AR69" s="36">
        <f t="shared" si="9"/>
        <v>-5</v>
      </c>
    </row>
    <row r="70" spans="2:44" x14ac:dyDescent="0.5">
      <c r="B70" s="28">
        <v>45027</v>
      </c>
      <c r="C70" s="4">
        <v>63.13</v>
      </c>
      <c r="E70" s="8">
        <f t="shared" si="17"/>
        <v>2.0483993541037353E-2</v>
      </c>
      <c r="F70" s="8">
        <f t="shared" si="4"/>
        <v>0.12964648113774063</v>
      </c>
      <c r="G70" s="8">
        <f t="shared" si="5"/>
        <v>9.0558817900549107E-2</v>
      </c>
      <c r="H70" s="8">
        <f t="shared" si="10"/>
        <v>1.4316273571516498</v>
      </c>
      <c r="I70" s="8">
        <f t="shared" si="6"/>
        <v>58.87527761772774</v>
      </c>
      <c r="J70" s="4">
        <v>30</v>
      </c>
      <c r="K70" s="4">
        <v>70</v>
      </c>
      <c r="L70" s="130"/>
      <c r="M70" s="8">
        <f t="shared" si="16"/>
        <v>50.487367110221939</v>
      </c>
      <c r="N70" s="4">
        <f t="shared" si="13"/>
        <v>13.576646477912776</v>
      </c>
      <c r="O70" s="8">
        <f t="shared" si="15"/>
        <v>64.064013588134713</v>
      </c>
      <c r="P70" s="8">
        <f t="shared" si="14"/>
        <v>36.910720632309165</v>
      </c>
      <c r="AG70" s="4" t="str">
        <f t="shared" si="1"/>
        <v/>
      </c>
      <c r="AH70" s="4">
        <f t="shared" si="7"/>
        <v>1</v>
      </c>
      <c r="AI70" s="4">
        <f t="shared" si="8"/>
        <v>-10</v>
      </c>
      <c r="AJ70" s="4">
        <f t="shared" si="2"/>
        <v>60.29</v>
      </c>
      <c r="AK70" s="5">
        <f t="shared" si="11"/>
        <v>0</v>
      </c>
      <c r="AL70" s="6">
        <f t="shared" si="12"/>
        <v>0.14397273888967776</v>
      </c>
      <c r="AQ70" s="36">
        <f t="shared" si="3"/>
        <v>-10</v>
      </c>
      <c r="AR70" s="36">
        <f t="shared" si="9"/>
        <v>-5</v>
      </c>
    </row>
    <row r="71" spans="2:44" x14ac:dyDescent="0.5">
      <c r="B71" s="28">
        <v>45028</v>
      </c>
      <c r="C71" s="4">
        <v>62.58</v>
      </c>
      <c r="E71" s="8">
        <f t="shared" si="17"/>
        <v>-8.7503541387981918E-3</v>
      </c>
      <c r="F71" s="8">
        <f t="shared" si="4"/>
        <v>0.12964648113774063</v>
      </c>
      <c r="G71" s="8">
        <f t="shared" si="5"/>
        <v>6.9551041746826553E-2</v>
      </c>
      <c r="H71" s="8">
        <f t="shared" si="10"/>
        <v>1.8640480125325527</v>
      </c>
      <c r="I71" s="8">
        <f t="shared" si="6"/>
        <v>65.084384213386713</v>
      </c>
      <c r="J71" s="4">
        <v>30</v>
      </c>
      <c r="K71" s="4">
        <v>70</v>
      </c>
      <c r="L71" s="130"/>
      <c r="M71" s="8">
        <f t="shared" si="16"/>
        <v>52.311994248117536</v>
      </c>
      <c r="N71" s="4">
        <f t="shared" si="13"/>
        <v>11.651897520152744</v>
      </c>
      <c r="O71" s="8">
        <f t="shared" si="15"/>
        <v>63.96389176827028</v>
      </c>
      <c r="P71" s="8">
        <f t="shared" si="14"/>
        <v>40.660096727964792</v>
      </c>
      <c r="AG71" s="4" t="str">
        <f t="shared" si="1"/>
        <v/>
      </c>
      <c r="AH71" s="4">
        <f t="shared" si="7"/>
        <v>1</v>
      </c>
      <c r="AI71" s="4">
        <f t="shared" si="8"/>
        <v>-10</v>
      </c>
      <c r="AJ71" s="4">
        <f t="shared" si="2"/>
        <v>60.29</v>
      </c>
      <c r="AK71" s="5">
        <f t="shared" si="11"/>
        <v>0</v>
      </c>
      <c r="AL71" s="6">
        <f t="shared" si="12"/>
        <v>0.14397273888967776</v>
      </c>
      <c r="AQ71" s="36">
        <f t="shared" si="3"/>
        <v>-10</v>
      </c>
      <c r="AR71" s="36">
        <f t="shared" si="9"/>
        <v>-5</v>
      </c>
    </row>
    <row r="72" spans="2:44" x14ac:dyDescent="0.5">
      <c r="B72" s="28">
        <v>45029</v>
      </c>
      <c r="C72" s="4">
        <v>64.8</v>
      </c>
      <c r="E72" s="8">
        <f t="shared" si="17"/>
        <v>3.4859865117493019E-2</v>
      </c>
      <c r="F72" s="8">
        <f t="shared" si="4"/>
        <v>0.16450634625523364</v>
      </c>
      <c r="G72" s="8">
        <f t="shared" si="5"/>
        <v>4.8457916411058524E-2</v>
      </c>
      <c r="H72" s="8">
        <f t="shared" si="10"/>
        <v>3.3948291309052618</v>
      </c>
      <c r="I72" s="8">
        <f t="shared" si="6"/>
        <v>77.24598681282481</v>
      </c>
      <c r="J72" s="4">
        <v>30</v>
      </c>
      <c r="K72" s="4">
        <v>70</v>
      </c>
      <c r="L72" s="130"/>
      <c r="M72" s="8">
        <f t="shared" si="16"/>
        <v>55.428743318705948</v>
      </c>
      <c r="N72" s="4">
        <f t="shared" si="13"/>
        <v>9.7182547591398087</v>
      </c>
      <c r="O72" s="8">
        <f t="shared" si="15"/>
        <v>65.146998077845751</v>
      </c>
      <c r="P72" s="8">
        <f t="shared" si="14"/>
        <v>45.710488559566137</v>
      </c>
      <c r="AG72" s="4" t="str">
        <f t="shared" si="1"/>
        <v>SELL</v>
      </c>
      <c r="AH72" s="4">
        <f t="shared" si="7"/>
        <v>-1</v>
      </c>
      <c r="AI72" s="4">
        <f t="shared" si="8"/>
        <v>70</v>
      </c>
      <c r="AJ72" s="4">
        <f t="shared" si="2"/>
        <v>64.8</v>
      </c>
      <c r="AK72" s="5">
        <f t="shared" si="11"/>
        <v>7.4805108641565754E-2</v>
      </c>
      <c r="AL72" s="6">
        <f t="shared" si="12"/>
        <v>0.21877784753124352</v>
      </c>
      <c r="AQ72" s="36">
        <f t="shared" si="3"/>
        <v>-10</v>
      </c>
      <c r="AR72" s="36">
        <f t="shared" si="9"/>
        <v>64.8</v>
      </c>
    </row>
    <row r="73" spans="2:44" x14ac:dyDescent="0.5">
      <c r="B73" s="28">
        <v>45030</v>
      </c>
      <c r="C73" s="4">
        <v>65.010000000000005</v>
      </c>
      <c r="E73" s="8">
        <f t="shared" si="17"/>
        <v>3.2355008581485003E-3</v>
      </c>
      <c r="F73" s="8">
        <f t="shared" si="4"/>
        <v>0.16774184711338214</v>
      </c>
      <c r="G73" s="8">
        <f t="shared" si="5"/>
        <v>4.5681101020406394E-2</v>
      </c>
      <c r="H73" s="8">
        <f t="shared" si="10"/>
        <v>3.6720184795556805</v>
      </c>
      <c r="I73" s="8">
        <f t="shared" si="6"/>
        <v>78.595975072104125</v>
      </c>
      <c r="J73" s="4">
        <v>30</v>
      </c>
      <c r="K73" s="4">
        <v>70</v>
      </c>
      <c r="L73" s="130"/>
      <c r="M73" s="8">
        <f t="shared" si="16"/>
        <v>58.324647287880723</v>
      </c>
      <c r="N73" s="4">
        <f t="shared" si="13"/>
        <v>8.0319527836957363</v>
      </c>
      <c r="O73" s="8">
        <f t="shared" si="15"/>
        <v>66.356600071576452</v>
      </c>
      <c r="P73" s="8">
        <f t="shared" si="14"/>
        <v>50.292694504184986</v>
      </c>
      <c r="AG73" s="4" t="str">
        <f t="shared" si="1"/>
        <v>SELL</v>
      </c>
      <c r="AH73" s="4">
        <f t="shared" si="7"/>
        <v>-1</v>
      </c>
      <c r="AI73" s="4">
        <f t="shared" si="8"/>
        <v>-10</v>
      </c>
      <c r="AJ73" s="4">
        <f t="shared" si="2"/>
        <v>64.8</v>
      </c>
      <c r="AK73" s="5">
        <f t="shared" si="11"/>
        <v>0</v>
      </c>
      <c r="AL73" s="6">
        <f t="shared" si="12"/>
        <v>0.21877784753124352</v>
      </c>
      <c r="AQ73" s="36">
        <f t="shared" si="3"/>
        <v>-10</v>
      </c>
      <c r="AR73" s="36">
        <f t="shared" si="9"/>
        <v>-5</v>
      </c>
    </row>
    <row r="74" spans="2:44" x14ac:dyDescent="0.5">
      <c r="B74" s="28">
        <v>45033</v>
      </c>
      <c r="C74" s="4">
        <v>65.25</v>
      </c>
      <c r="E74" s="8">
        <f t="shared" si="17"/>
        <v>3.6849419864253678E-3</v>
      </c>
      <c r="F74" s="8">
        <f t="shared" si="4"/>
        <v>0.14721752023982929</v>
      </c>
      <c r="G74" s="8">
        <f t="shared" si="5"/>
        <v>4.5681101020406394E-2</v>
      </c>
      <c r="H74" s="8">
        <f t="shared" si="10"/>
        <v>3.2227226785550798</v>
      </c>
      <c r="I74" s="8">
        <f t="shared" si="6"/>
        <v>76.318596409883654</v>
      </c>
      <c r="J74" s="4">
        <v>30</v>
      </c>
      <c r="K74" s="4">
        <v>70</v>
      </c>
      <c r="L74" s="130"/>
      <c r="M74" s="8">
        <f t="shared" si="16"/>
        <v>60.573890928131085</v>
      </c>
      <c r="N74" s="4">
        <f t="shared" si="13"/>
        <v>7.9401079723704626</v>
      </c>
      <c r="O74" s="8">
        <f t="shared" si="15"/>
        <v>68.513998900501548</v>
      </c>
      <c r="P74" s="8">
        <f t="shared" si="14"/>
        <v>52.633782955760623</v>
      </c>
      <c r="AG74" s="4" t="str">
        <f t="shared" si="1"/>
        <v>SELL</v>
      </c>
      <c r="AH74" s="4">
        <f t="shared" si="7"/>
        <v>-1</v>
      </c>
      <c r="AI74" s="4">
        <f t="shared" si="8"/>
        <v>-10</v>
      </c>
      <c r="AJ74" s="4">
        <f t="shared" si="2"/>
        <v>64.8</v>
      </c>
      <c r="AK74" s="5">
        <f t="shared" si="11"/>
        <v>0</v>
      </c>
      <c r="AL74" s="6">
        <f t="shared" si="12"/>
        <v>0.21877784753124352</v>
      </c>
      <c r="AQ74" s="36">
        <f t="shared" si="3"/>
        <v>-10</v>
      </c>
      <c r="AR74" s="36">
        <f t="shared" si="9"/>
        <v>-5</v>
      </c>
    </row>
    <row r="75" spans="2:44" x14ac:dyDescent="0.5">
      <c r="B75" s="28">
        <v>45034</v>
      </c>
      <c r="C75" s="4">
        <v>65.34</v>
      </c>
      <c r="E75" s="8">
        <f t="shared" si="17"/>
        <v>1.3783599701213596E-3</v>
      </c>
      <c r="F75" s="8">
        <f t="shared" si="4"/>
        <v>0.14605458278127811</v>
      </c>
      <c r="G75" s="8">
        <f t="shared" si="5"/>
        <v>4.5681101020406394E-2</v>
      </c>
      <c r="H75" s="8">
        <f t="shared" si="10"/>
        <v>3.1972649414915253</v>
      </c>
      <c r="I75" s="8">
        <f t="shared" si="6"/>
        <v>76.174961220231111</v>
      </c>
      <c r="J75" s="4">
        <v>30</v>
      </c>
      <c r="K75" s="4">
        <v>70</v>
      </c>
      <c r="L75" s="130"/>
      <c r="M75" s="8">
        <f t="shared" si="16"/>
        <v>62.524024714643588</v>
      </c>
      <c r="N75" s="4">
        <f t="shared" si="13"/>
        <v>8.3422480872994935</v>
      </c>
      <c r="O75" s="8">
        <f t="shared" si="15"/>
        <v>70.866272801943083</v>
      </c>
      <c r="P75" s="8">
        <f t="shared" si="14"/>
        <v>54.181776627344092</v>
      </c>
      <c r="AG75" s="4" t="str">
        <f t="shared" si="1"/>
        <v>SELL</v>
      </c>
      <c r="AH75" s="4">
        <f t="shared" si="7"/>
        <v>-1</v>
      </c>
      <c r="AI75" s="4">
        <f t="shared" si="8"/>
        <v>-10</v>
      </c>
      <c r="AJ75" s="4">
        <f t="shared" si="2"/>
        <v>64.8</v>
      </c>
      <c r="AK75" s="5">
        <f>IF(AJ75=AJ74,0,AH74*(AJ75/AJ74-1))</f>
        <v>0</v>
      </c>
      <c r="AL75" s="6">
        <f t="shared" si="12"/>
        <v>0.21877784753124352</v>
      </c>
      <c r="AQ75" s="36">
        <f t="shared" si="3"/>
        <v>-10</v>
      </c>
      <c r="AR75" s="36">
        <f t="shared" si="9"/>
        <v>-5</v>
      </c>
    </row>
    <row r="76" spans="2:44" x14ac:dyDescent="0.5">
      <c r="B76" s="28">
        <v>45035</v>
      </c>
      <c r="C76" s="4">
        <v>65.8</v>
      </c>
      <c r="E76" s="8">
        <f t="shared" si="17"/>
        <v>7.0154321583472514E-3</v>
      </c>
      <c r="F76" s="8">
        <f t="shared" si="4"/>
        <v>0.12701643709124302</v>
      </c>
      <c r="G76" s="8">
        <f t="shared" si="5"/>
        <v>4.5681101020406394E-2</v>
      </c>
      <c r="H76" s="8">
        <f t="shared" si="10"/>
        <v>2.7805029706815296</v>
      </c>
      <c r="I76" s="8">
        <f t="shared" si="6"/>
        <v>73.548493209629058</v>
      </c>
      <c r="J76" s="4">
        <v>30</v>
      </c>
      <c r="K76" s="4">
        <v>70</v>
      </c>
      <c r="L76" s="130"/>
      <c r="M76" s="8">
        <f t="shared" si="16"/>
        <v>63.90208327651677</v>
      </c>
      <c r="N76" s="4">
        <f t="shared" si="13"/>
        <v>7.7216143431997573</v>
      </c>
      <c r="O76" s="8">
        <f t="shared" si="15"/>
        <v>71.623697619716523</v>
      </c>
      <c r="P76" s="8">
        <f t="shared" si="14"/>
        <v>56.180468933317016</v>
      </c>
      <c r="AG76" s="4" t="str">
        <f t="shared" si="1"/>
        <v>SELL</v>
      </c>
      <c r="AH76" s="4">
        <f t="shared" si="7"/>
        <v>-1</v>
      </c>
      <c r="AI76" s="4">
        <f t="shared" si="8"/>
        <v>-10</v>
      </c>
      <c r="AJ76" s="4">
        <f t="shared" si="2"/>
        <v>64.8</v>
      </c>
      <c r="AK76" s="5">
        <f>IF(AJ75=AJ74,0,AH74*(AJ75/AJ74-1))</f>
        <v>0</v>
      </c>
      <c r="AL76" s="6">
        <f t="shared" si="12"/>
        <v>0.21877784753124352</v>
      </c>
      <c r="AQ76" s="36">
        <f t="shared" si="3"/>
        <v>-10</v>
      </c>
      <c r="AR76" s="36">
        <f t="shared" si="9"/>
        <v>-5</v>
      </c>
    </row>
    <row r="77" spans="2:44" x14ac:dyDescent="0.5">
      <c r="B77" s="28">
        <v>45036</v>
      </c>
      <c r="C77" s="4">
        <v>64.290000000000006</v>
      </c>
      <c r="E77" s="8">
        <f t="shared" si="17"/>
        <v>-2.3215740177676029E-2</v>
      </c>
      <c r="F77" s="8">
        <f t="shared" si="4"/>
        <v>0.11407710333963408</v>
      </c>
      <c r="G77" s="8">
        <f t="shared" si="5"/>
        <v>6.8896841198082426E-2</v>
      </c>
      <c r="H77" s="8">
        <f t="shared" si="10"/>
        <v>1.6557668153704721</v>
      </c>
      <c r="I77" s="8">
        <f t="shared" si="6"/>
        <v>62.34609174975693</v>
      </c>
      <c r="J77" s="4">
        <v>30</v>
      </c>
      <c r="K77" s="4">
        <v>70</v>
      </c>
      <c r="L77" s="130"/>
      <c r="M77" s="8">
        <f t="shared" si="16"/>
        <v>63.70758433567179</v>
      </c>
      <c r="N77" s="4">
        <f t="shared" si="13"/>
        <v>7.7685136638302641</v>
      </c>
      <c r="O77" s="8">
        <f t="shared" si="15"/>
        <v>71.476097999502059</v>
      </c>
      <c r="P77" s="8">
        <f t="shared" si="14"/>
        <v>55.939070671841527</v>
      </c>
      <c r="AG77" s="4" t="str">
        <f t="shared" si="1"/>
        <v/>
      </c>
      <c r="AH77" s="4">
        <f t="shared" si="7"/>
        <v>-1</v>
      </c>
      <c r="AI77" s="4">
        <f t="shared" si="8"/>
        <v>-10</v>
      </c>
      <c r="AJ77" s="4">
        <f t="shared" si="2"/>
        <v>64.8</v>
      </c>
      <c r="AK77" s="5">
        <f t="shared" si="11"/>
        <v>0</v>
      </c>
      <c r="AL77" s="6">
        <f t="shared" si="12"/>
        <v>0.21877784753124352</v>
      </c>
      <c r="AQ77" s="36">
        <f t="shared" si="3"/>
        <v>-10</v>
      </c>
      <c r="AR77" s="36">
        <f t="shared" si="9"/>
        <v>-5</v>
      </c>
    </row>
    <row r="78" spans="2:44" x14ac:dyDescent="0.5">
      <c r="B78" s="28">
        <v>45037</v>
      </c>
      <c r="C78" s="4">
        <v>63.54</v>
      </c>
      <c r="E78" s="8">
        <f t="shared" si="17"/>
        <v>-1.1734469312225358E-2</v>
      </c>
      <c r="F78" s="8">
        <f t="shared" si="4"/>
        <v>8.6629749964236641E-2</v>
      </c>
      <c r="G78" s="8">
        <f t="shared" si="5"/>
        <v>8.063131051030778E-2</v>
      </c>
      <c r="H78" s="8">
        <f t="shared" si="10"/>
        <v>1.0743934262752932</v>
      </c>
      <c r="I78" s="8">
        <f t="shared" si="6"/>
        <v>51.793136859502859</v>
      </c>
      <c r="J78" s="4">
        <v>30</v>
      </c>
      <c r="K78" s="4">
        <v>70</v>
      </c>
      <c r="L78" s="130"/>
      <c r="M78" s="8">
        <f t="shared" si="16"/>
        <v>62.21827840115067</v>
      </c>
      <c r="N78" s="4">
        <f t="shared" si="13"/>
        <v>8.7567092608180701</v>
      </c>
      <c r="O78" s="8">
        <f t="shared" si="15"/>
        <v>70.97498766196874</v>
      </c>
      <c r="P78" s="8">
        <f t="shared" si="14"/>
        <v>53.4615691403326</v>
      </c>
      <c r="AG78" s="4" t="str">
        <f t="shared" si="1"/>
        <v/>
      </c>
      <c r="AH78" s="4">
        <f t="shared" si="7"/>
        <v>-1</v>
      </c>
      <c r="AI78" s="4">
        <f t="shared" si="8"/>
        <v>-10</v>
      </c>
      <c r="AJ78" s="4">
        <f t="shared" si="2"/>
        <v>64.8</v>
      </c>
      <c r="AK78" s="5">
        <f t="shared" si="11"/>
        <v>0</v>
      </c>
      <c r="AL78" s="6">
        <f t="shared" si="12"/>
        <v>0.21877784753124352</v>
      </c>
      <c r="AQ78" s="36">
        <f t="shared" si="3"/>
        <v>-10</v>
      </c>
      <c r="AR78" s="36">
        <f t="shared" si="9"/>
        <v>-5</v>
      </c>
    </row>
    <row r="79" spans="2:44" x14ac:dyDescent="0.5">
      <c r="B79" s="28">
        <v>45040</v>
      </c>
      <c r="C79" s="4">
        <v>63.3</v>
      </c>
      <c r="E79" s="8">
        <f t="shared" si="17"/>
        <v>-3.7842996912396181E-3</v>
      </c>
      <c r="F79" s="8">
        <f t="shared" si="4"/>
        <v>8.6629749964236641E-2</v>
      </c>
      <c r="G79" s="8">
        <f t="shared" si="5"/>
        <v>7.2309696189488071E-2</v>
      </c>
      <c r="H79" s="8">
        <f t="shared" si="10"/>
        <v>1.1980378086117631</v>
      </c>
      <c r="I79" s="8">
        <f t="shared" si="6"/>
        <v>54.504877209933888</v>
      </c>
      <c r="J79" s="4">
        <v>30</v>
      </c>
      <c r="K79" s="4">
        <v>70</v>
      </c>
      <c r="L79" s="130"/>
      <c r="M79" s="8">
        <f t="shared" si="16"/>
        <v>61.254103252248576</v>
      </c>
      <c r="N79" s="4">
        <f t="shared" si="13"/>
        <v>9.6541968899012449</v>
      </c>
      <c r="O79" s="8">
        <f t="shared" si="15"/>
        <v>70.908300142149827</v>
      </c>
      <c r="P79" s="8">
        <f t="shared" si="14"/>
        <v>51.599906362347333</v>
      </c>
      <c r="AG79" s="4" t="str">
        <f t="shared" si="1"/>
        <v/>
      </c>
      <c r="AH79" s="4">
        <f t="shared" si="7"/>
        <v>-1</v>
      </c>
      <c r="AI79" s="4">
        <f t="shared" si="8"/>
        <v>-10</v>
      </c>
      <c r="AJ79" s="4">
        <f t="shared" si="2"/>
        <v>64.8</v>
      </c>
      <c r="AK79" s="5">
        <f t="shared" si="11"/>
        <v>0</v>
      </c>
      <c r="AL79" s="6">
        <f t="shared" si="12"/>
        <v>0.21877784753124352</v>
      </c>
      <c r="AQ79" s="36">
        <f t="shared" si="3"/>
        <v>-10</v>
      </c>
      <c r="AR79" s="36">
        <f t="shared" si="9"/>
        <v>-5</v>
      </c>
    </row>
    <row r="80" spans="2:44" x14ac:dyDescent="0.5">
      <c r="B80" s="28">
        <v>45041</v>
      </c>
      <c r="C80" s="4">
        <v>61.63</v>
      </c>
      <c r="E80" s="8">
        <f t="shared" si="17"/>
        <v>-2.6736564175978684E-2</v>
      </c>
      <c r="F80" s="8">
        <f t="shared" si="4"/>
        <v>8.6629749964236641E-2</v>
      </c>
      <c r="G80" s="8">
        <f t="shared" si="5"/>
        <v>9.4870888954986132E-2</v>
      </c>
      <c r="H80" s="8">
        <f t="shared" si="10"/>
        <v>0.91313311088863403</v>
      </c>
      <c r="I80" s="8">
        <f t="shared" si="6"/>
        <v>47.729721768523021</v>
      </c>
      <c r="J80" s="4">
        <v>30</v>
      </c>
      <c r="K80" s="4">
        <v>70</v>
      </c>
      <c r="L80" s="130"/>
      <c r="M80" s="8">
        <f t="shared" si="16"/>
        <v>59.563555566782881</v>
      </c>
      <c r="N80" s="4">
        <f t="shared" si="13"/>
        <v>11.32934289277811</v>
      </c>
      <c r="O80" s="8">
        <f t="shared" si="15"/>
        <v>70.892898459560996</v>
      </c>
      <c r="P80" s="8">
        <f t="shared" si="14"/>
        <v>48.234212674004773</v>
      </c>
      <c r="AG80" s="4" t="str">
        <f t="shared" si="1"/>
        <v/>
      </c>
      <c r="AH80" s="4">
        <f t="shared" si="7"/>
        <v>-1</v>
      </c>
      <c r="AI80" s="4">
        <f t="shared" si="8"/>
        <v>-10</v>
      </c>
      <c r="AJ80" s="4">
        <f t="shared" si="2"/>
        <v>64.8</v>
      </c>
      <c r="AK80" s="5">
        <f t="shared" si="11"/>
        <v>0</v>
      </c>
      <c r="AL80" s="6">
        <f t="shared" si="12"/>
        <v>0.21877784753124352</v>
      </c>
      <c r="AQ80" s="36">
        <f t="shared" si="3"/>
        <v>-10</v>
      </c>
      <c r="AR80" s="36">
        <f t="shared" si="9"/>
        <v>-5</v>
      </c>
    </row>
    <row r="81" spans="2:44" x14ac:dyDescent="0.5">
      <c r="B81" s="28">
        <v>45042</v>
      </c>
      <c r="C81" s="4">
        <v>61.38</v>
      </c>
      <c r="E81" s="8">
        <f t="shared" si="17"/>
        <v>-4.064715782561663E-3</v>
      </c>
      <c r="F81" s="8">
        <f t="shared" si="4"/>
        <v>8.6629749964236641E-2</v>
      </c>
      <c r="G81" s="8">
        <f t="shared" si="5"/>
        <v>8.6955535925743246E-2</v>
      </c>
      <c r="H81" s="8">
        <f t="shared" si="10"/>
        <v>0.99625341896823205</v>
      </c>
      <c r="I81" s="8">
        <f t="shared" si="6"/>
        <v>49.906159684031891</v>
      </c>
      <c r="J81" s="4">
        <v>30</v>
      </c>
      <c r="K81" s="4">
        <v>70</v>
      </c>
      <c r="L81" s="130"/>
      <c r="M81" s="8">
        <f t="shared" si="16"/>
        <v>58.356381081439004</v>
      </c>
      <c r="N81" s="4">
        <f t="shared" si="13"/>
        <v>12.158571620957579</v>
      </c>
      <c r="O81" s="8">
        <f t="shared" si="15"/>
        <v>70.514952702396585</v>
      </c>
      <c r="P81" s="8">
        <f t="shared" si="14"/>
        <v>46.197809460481423</v>
      </c>
      <c r="AG81" s="4" t="str">
        <f t="shared" ref="AG81:AG144" si="18">IF(I81&lt;J81,"BUY",IF(I81&lt;K81,"","SELL"))</f>
        <v/>
      </c>
      <c r="AH81" s="4">
        <f t="shared" si="7"/>
        <v>-1</v>
      </c>
      <c r="AI81" s="4">
        <f t="shared" si="8"/>
        <v>-10</v>
      </c>
      <c r="AJ81" s="4">
        <f t="shared" ref="AJ81:AJ144" si="19">IF(OR(AH81=0,AH81=AH80),AJ80,C81)</f>
        <v>64.8</v>
      </c>
      <c r="AK81" s="5">
        <f t="shared" si="11"/>
        <v>0</v>
      </c>
      <c r="AL81" s="6">
        <f t="shared" si="12"/>
        <v>0.21877784753124352</v>
      </c>
      <c r="AQ81" s="36">
        <f t="shared" ref="AQ81:AQ144" si="20">IF(AH81=AH80,-10,IF(AH81=1,C81,-10))</f>
        <v>-10</v>
      </c>
      <c r="AR81" s="36">
        <f t="shared" si="9"/>
        <v>-5</v>
      </c>
    </row>
    <row r="82" spans="2:44" x14ac:dyDescent="0.5">
      <c r="B82" s="28">
        <v>45043</v>
      </c>
      <c r="C82" s="4">
        <v>62.69</v>
      </c>
      <c r="E82" s="8">
        <f t="shared" si="17"/>
        <v>2.1117896094286874E-2</v>
      </c>
      <c r="F82" s="8">
        <f t="shared" ref="F82:F145" si="21">SUMIF(E69:E82,"&gt;0",E69:E82)</f>
        <v>0.10774764605852352</v>
      </c>
      <c r="G82" s="8">
        <f t="shared" ref="G82:G145" si="22">ABS(SUMIF(E69:E82,"&lt;0",E69:E82))</f>
        <v>7.8286143278479547E-2</v>
      </c>
      <c r="H82" s="8">
        <f t="shared" ref="H82:H145" si="23">F82/G82</f>
        <v>1.3763310024769453</v>
      </c>
      <c r="I82" s="8">
        <f t="shared" ref="I82:I145" si="24">100-100/(1+H82)</f>
        <v>57.91832034520192</v>
      </c>
      <c r="J82" s="4">
        <v>30</v>
      </c>
      <c r="K82" s="4">
        <v>70</v>
      </c>
      <c r="L82" s="130"/>
      <c r="M82" s="8">
        <f t="shared" si="16"/>
        <v>58.301623489409366</v>
      </c>
      <c r="N82" s="4">
        <f t="shared" si="13"/>
        <v>12.334914193833919</v>
      </c>
      <c r="O82" s="8">
        <f t="shared" si="15"/>
        <v>70.63653768324329</v>
      </c>
      <c r="P82" s="8">
        <f t="shared" si="14"/>
        <v>45.966709295575448</v>
      </c>
      <c r="AG82" s="4" t="str">
        <f t="shared" si="18"/>
        <v/>
      </c>
      <c r="AH82" s="4">
        <f t="shared" ref="AH82:AH145" si="25">IF(AG82="",AH81,IF(AG82="BUY",1,-1))</f>
        <v>-1</v>
      </c>
      <c r="AI82" s="4">
        <f t="shared" ref="AI82:AI145" si="26">IF(AH82=AH81,-10,IF(AH82=-1,70,30))</f>
        <v>-10</v>
      </c>
      <c r="AJ82" s="4">
        <f t="shared" si="19"/>
        <v>64.8</v>
      </c>
      <c r="AK82" s="5">
        <f t="shared" si="11"/>
        <v>0</v>
      </c>
      <c r="AL82" s="6">
        <f t="shared" si="12"/>
        <v>0.21877784753124352</v>
      </c>
      <c r="AQ82" s="36">
        <f t="shared" si="20"/>
        <v>-10</v>
      </c>
      <c r="AR82" s="36">
        <f t="shared" ref="AR82:AR145" si="27">IF(AH82=AH81,-5,IF(AH82=-1,C82,-5))</f>
        <v>-5</v>
      </c>
    </row>
    <row r="83" spans="2:44" x14ac:dyDescent="0.5">
      <c r="B83" s="28">
        <v>45044</v>
      </c>
      <c r="C83" s="4">
        <v>63.39</v>
      </c>
      <c r="E83" s="8">
        <f t="shared" si="17"/>
        <v>1.1104175010197902E-2</v>
      </c>
      <c r="F83" s="8">
        <f t="shared" si="21"/>
        <v>0.10288016473605764</v>
      </c>
      <c r="G83" s="8">
        <f t="shared" si="22"/>
        <v>7.8286143278479547E-2</v>
      </c>
      <c r="H83" s="8">
        <f t="shared" si="23"/>
        <v>1.3141554868796157</v>
      </c>
      <c r="I83" s="8">
        <f t="shared" si="24"/>
        <v>56.787691852616604</v>
      </c>
      <c r="J83" s="4">
        <v>30</v>
      </c>
      <c r="K83" s="4">
        <v>70</v>
      </c>
      <c r="L83" s="130"/>
      <c r="M83" s="8">
        <f t="shared" si="16"/>
        <v>58.112382034810267</v>
      </c>
      <c r="N83" s="4">
        <f t="shared" si="13"/>
        <v>11.695121343876465</v>
      </c>
      <c r="O83" s="8">
        <f t="shared" si="15"/>
        <v>69.807503378686732</v>
      </c>
      <c r="P83" s="8">
        <f t="shared" si="14"/>
        <v>46.417260690933801</v>
      </c>
      <c r="AG83" s="4" t="str">
        <f t="shared" si="18"/>
        <v/>
      </c>
      <c r="AH83" s="4">
        <f t="shared" si="25"/>
        <v>-1</v>
      </c>
      <c r="AI83" s="4">
        <f t="shared" si="26"/>
        <v>-10</v>
      </c>
      <c r="AJ83" s="4">
        <f t="shared" si="19"/>
        <v>64.8</v>
      </c>
      <c r="AK83" s="5">
        <f t="shared" ref="AK83:AK146" si="28">IF(AJ83=AJ82,0,AH82*(AJ83/AJ82-1))</f>
        <v>0</v>
      </c>
      <c r="AL83" s="6">
        <f t="shared" ref="AL83:AL146" si="29">AK83+AL82</f>
        <v>0.21877784753124352</v>
      </c>
      <c r="AQ83" s="36">
        <f t="shared" si="20"/>
        <v>-10</v>
      </c>
      <c r="AR83" s="36">
        <f t="shared" si="27"/>
        <v>-5</v>
      </c>
    </row>
    <row r="84" spans="2:44" x14ac:dyDescent="0.5">
      <c r="B84" s="28">
        <v>45047</v>
      </c>
      <c r="C84" s="4">
        <v>63.72</v>
      </c>
      <c r="E84" s="8">
        <f t="shared" si="17"/>
        <v>5.1923647457726794E-3</v>
      </c>
      <c r="F84" s="8">
        <f t="shared" si="21"/>
        <v>8.7588535940792966E-2</v>
      </c>
      <c r="G84" s="8">
        <f t="shared" si="22"/>
        <v>7.8286143278479547E-2</v>
      </c>
      <c r="H84" s="8">
        <f t="shared" si="23"/>
        <v>1.1188255324984262</v>
      </c>
      <c r="I84" s="8">
        <f t="shared" si="24"/>
        <v>52.804042396976222</v>
      </c>
      <c r="J84" s="4">
        <v>30</v>
      </c>
      <c r="K84" s="4">
        <v>70</v>
      </c>
      <c r="L84" s="130"/>
      <c r="M84" s="8">
        <f t="shared" si="16"/>
        <v>57.448839580081014</v>
      </c>
      <c r="N84" s="4">
        <f t="shared" si="13"/>
        <v>10.64620894007548</v>
      </c>
      <c r="O84" s="8">
        <f t="shared" si="15"/>
        <v>68.095048520156496</v>
      </c>
      <c r="P84" s="8">
        <f t="shared" si="14"/>
        <v>46.802630640005532</v>
      </c>
      <c r="AG84" s="4" t="str">
        <f t="shared" si="18"/>
        <v/>
      </c>
      <c r="AH84" s="4">
        <f t="shared" si="25"/>
        <v>-1</v>
      </c>
      <c r="AI84" s="4">
        <f t="shared" si="26"/>
        <v>-10</v>
      </c>
      <c r="AJ84" s="4">
        <f t="shared" si="19"/>
        <v>64.8</v>
      </c>
      <c r="AK84" s="5">
        <f t="shared" si="28"/>
        <v>0</v>
      </c>
      <c r="AL84" s="6">
        <f t="shared" si="29"/>
        <v>0.21877784753124352</v>
      </c>
      <c r="AQ84" s="36">
        <f t="shared" si="20"/>
        <v>-10</v>
      </c>
      <c r="AR84" s="36">
        <f t="shared" si="27"/>
        <v>-5</v>
      </c>
    </row>
    <row r="85" spans="2:44" x14ac:dyDescent="0.5">
      <c r="B85" s="28">
        <v>45048</v>
      </c>
      <c r="C85" s="4">
        <v>61.26</v>
      </c>
      <c r="E85" s="8">
        <f t="shared" si="17"/>
        <v>-3.9371383637218545E-2</v>
      </c>
      <c r="F85" s="8">
        <f t="shared" si="21"/>
        <v>8.7588535940792966E-2</v>
      </c>
      <c r="G85" s="8">
        <f t="shared" si="22"/>
        <v>0.1089071727768999</v>
      </c>
      <c r="H85" s="8">
        <f t="shared" si="23"/>
        <v>0.80424946959389998</v>
      </c>
      <c r="I85" s="8">
        <f t="shared" si="24"/>
        <v>44.575292006316637</v>
      </c>
      <c r="J85" s="4">
        <v>30</v>
      </c>
      <c r="K85" s="4">
        <v>70</v>
      </c>
      <c r="L85" s="130"/>
      <c r="M85" s="8">
        <f t="shared" si="16"/>
        <v>55.839646133360468</v>
      </c>
      <c r="N85" s="4">
        <f t="shared" si="13"/>
        <v>10.062157818155399</v>
      </c>
      <c r="O85" s="8">
        <f t="shared" si="15"/>
        <v>65.901803951515859</v>
      </c>
      <c r="P85" s="8">
        <f t="shared" si="14"/>
        <v>45.777488315205069</v>
      </c>
      <c r="AG85" s="4" t="str">
        <f t="shared" si="18"/>
        <v/>
      </c>
      <c r="AH85" s="4">
        <f t="shared" si="25"/>
        <v>-1</v>
      </c>
      <c r="AI85" s="4">
        <f t="shared" si="26"/>
        <v>-10</v>
      </c>
      <c r="AJ85" s="4">
        <f t="shared" si="19"/>
        <v>64.8</v>
      </c>
      <c r="AK85" s="5">
        <f t="shared" si="28"/>
        <v>0</v>
      </c>
      <c r="AL85" s="6">
        <f t="shared" si="29"/>
        <v>0.21877784753124352</v>
      </c>
      <c r="AQ85" s="36">
        <f t="shared" si="20"/>
        <v>-10</v>
      </c>
      <c r="AR85" s="36">
        <f t="shared" si="27"/>
        <v>-5</v>
      </c>
    </row>
    <row r="86" spans="2:44" x14ac:dyDescent="0.5">
      <c r="B86" s="28">
        <v>45049</v>
      </c>
      <c r="C86" s="4">
        <v>60.93</v>
      </c>
      <c r="E86" s="8">
        <f t="shared" si="17"/>
        <v>-5.4014371442261278E-3</v>
      </c>
      <c r="F86" s="8">
        <f t="shared" si="21"/>
        <v>5.272867082329994E-2</v>
      </c>
      <c r="G86" s="8">
        <f t="shared" si="22"/>
        <v>0.11430860992112603</v>
      </c>
      <c r="H86" s="8">
        <f t="shared" si="23"/>
        <v>0.46128345764753154</v>
      </c>
      <c r="I86" s="8">
        <f t="shared" si="24"/>
        <v>31.567007429902432</v>
      </c>
      <c r="J86" s="4">
        <v>30</v>
      </c>
      <c r="K86" s="4">
        <v>70</v>
      </c>
      <c r="L86" s="130"/>
      <c r="M86" s="8">
        <f t="shared" si="16"/>
        <v>52.805566295428214</v>
      </c>
      <c r="N86" s="4">
        <f t="shared" si="13"/>
        <v>10.580933794741627</v>
      </c>
      <c r="O86" s="8">
        <f t="shared" si="15"/>
        <v>63.386500090169839</v>
      </c>
      <c r="P86" s="8">
        <f t="shared" si="14"/>
        <v>42.224632500686589</v>
      </c>
      <c r="AG86" s="4" t="str">
        <f t="shared" si="18"/>
        <v/>
      </c>
      <c r="AH86" s="4">
        <f t="shared" si="25"/>
        <v>-1</v>
      </c>
      <c r="AI86" s="4">
        <f t="shared" si="26"/>
        <v>-10</v>
      </c>
      <c r="AJ86" s="4">
        <f t="shared" si="19"/>
        <v>64.8</v>
      </c>
      <c r="AK86" s="5">
        <f t="shared" si="28"/>
        <v>0</v>
      </c>
      <c r="AL86" s="6">
        <f t="shared" si="29"/>
        <v>0.21877784753124352</v>
      </c>
      <c r="AQ86" s="36">
        <f t="shared" si="20"/>
        <v>-10</v>
      </c>
      <c r="AR86" s="36">
        <f t="shared" si="27"/>
        <v>-5</v>
      </c>
    </row>
    <row r="87" spans="2:44" x14ac:dyDescent="0.5">
      <c r="B87" s="28">
        <v>45050</v>
      </c>
      <c r="C87" s="4">
        <v>58.04</v>
      </c>
      <c r="E87" s="8">
        <f t="shared" si="17"/>
        <v>-4.8593236244415923E-2</v>
      </c>
      <c r="F87" s="8">
        <f t="shared" si="21"/>
        <v>4.9493169965151428E-2</v>
      </c>
      <c r="G87" s="8">
        <f t="shared" si="22"/>
        <v>0.16290184616554196</v>
      </c>
      <c r="H87" s="8">
        <f t="shared" si="23"/>
        <v>0.3038220322859701</v>
      </c>
      <c r="I87" s="8">
        <f t="shared" si="24"/>
        <v>23.302415879050912</v>
      </c>
      <c r="J87" s="4">
        <v>30</v>
      </c>
      <c r="K87" s="4">
        <v>70</v>
      </c>
      <c r="L87" s="130"/>
      <c r="M87" s="8">
        <f t="shared" si="16"/>
        <v>49.11767249338105</v>
      </c>
      <c r="N87" s="4">
        <f t="shared" si="13"/>
        <v>11.636773463079795</v>
      </c>
      <c r="O87" s="8">
        <f t="shared" si="15"/>
        <v>60.754445956460842</v>
      </c>
      <c r="P87" s="8">
        <f t="shared" si="14"/>
        <v>37.480899030301259</v>
      </c>
      <c r="AG87" s="4" t="str">
        <f t="shared" si="18"/>
        <v>BUY</v>
      </c>
      <c r="AH87" s="4">
        <f t="shared" si="25"/>
        <v>1</v>
      </c>
      <c r="AI87" s="4">
        <f t="shared" si="26"/>
        <v>30</v>
      </c>
      <c r="AJ87" s="4">
        <f t="shared" si="19"/>
        <v>58.04</v>
      </c>
      <c r="AK87" s="5">
        <f t="shared" si="28"/>
        <v>0.10432098765432096</v>
      </c>
      <c r="AL87" s="6">
        <f t="shared" si="29"/>
        <v>0.32309883518556448</v>
      </c>
      <c r="AQ87" s="36">
        <f t="shared" si="20"/>
        <v>58.04</v>
      </c>
      <c r="AR87" s="36">
        <f t="shared" si="27"/>
        <v>-5</v>
      </c>
    </row>
    <row r="88" spans="2:44" x14ac:dyDescent="0.5">
      <c r="B88" s="28">
        <v>45051</v>
      </c>
      <c r="C88" s="4">
        <v>60.53</v>
      </c>
      <c r="E88" s="8">
        <f t="shared" si="17"/>
        <v>4.2006681887608865E-2</v>
      </c>
      <c r="F88" s="8">
        <f t="shared" si="21"/>
        <v>8.7814909866334931E-2</v>
      </c>
      <c r="G88" s="8">
        <f t="shared" si="22"/>
        <v>0.16290184616554196</v>
      </c>
      <c r="H88" s="8">
        <f t="shared" si="23"/>
        <v>0.53906638833974185</v>
      </c>
      <c r="I88" s="8">
        <f t="shared" si="24"/>
        <v>35.025544864328836</v>
      </c>
      <c r="J88" s="4">
        <v>30</v>
      </c>
      <c r="K88" s="4">
        <v>70</v>
      </c>
      <c r="L88" s="130"/>
      <c r="M88" s="8">
        <f t="shared" si="16"/>
        <v>47.35615653974952</v>
      </c>
      <c r="N88" s="4">
        <f t="shared" si="13"/>
        <v>11.290785751971157</v>
      </c>
      <c r="O88" s="8">
        <f t="shared" si="15"/>
        <v>58.646942291720677</v>
      </c>
      <c r="P88" s="8">
        <f t="shared" si="14"/>
        <v>36.065370787778363</v>
      </c>
      <c r="AG88" s="4" t="str">
        <f t="shared" si="18"/>
        <v/>
      </c>
      <c r="AH88" s="4">
        <f t="shared" si="25"/>
        <v>1</v>
      </c>
      <c r="AI88" s="4">
        <f t="shared" si="26"/>
        <v>-10</v>
      </c>
      <c r="AJ88" s="4">
        <f t="shared" si="19"/>
        <v>58.04</v>
      </c>
      <c r="AK88" s="5">
        <f t="shared" si="28"/>
        <v>0</v>
      </c>
      <c r="AL88" s="6">
        <f t="shared" si="29"/>
        <v>0.32309883518556448</v>
      </c>
      <c r="AQ88" s="36">
        <f t="shared" si="20"/>
        <v>-10</v>
      </c>
      <c r="AR88" s="36">
        <f t="shared" si="27"/>
        <v>-5</v>
      </c>
    </row>
    <row r="89" spans="2:44" x14ac:dyDescent="0.5">
      <c r="B89" s="28">
        <v>45054</v>
      </c>
      <c r="C89" s="4">
        <v>61.83</v>
      </c>
      <c r="E89" s="8">
        <f t="shared" si="17"/>
        <v>2.1249573666881412E-2</v>
      </c>
      <c r="F89" s="8">
        <f t="shared" si="21"/>
        <v>0.10768612356309498</v>
      </c>
      <c r="G89" s="8">
        <f t="shared" si="22"/>
        <v>0.16290184616554196</v>
      </c>
      <c r="H89" s="8">
        <f t="shared" si="23"/>
        <v>0.66104912926317372</v>
      </c>
      <c r="I89" s="8">
        <f t="shared" si="24"/>
        <v>39.797084722979214</v>
      </c>
      <c r="J89" s="4">
        <v>30</v>
      </c>
      <c r="K89" s="4">
        <v>70</v>
      </c>
      <c r="L89" s="130"/>
      <c r="M89" s="8">
        <f t="shared" si="16"/>
        <v>46.411272562653231</v>
      </c>
      <c r="N89" s="4">
        <f t="shared" si="13"/>
        <v>11.253731555740817</v>
      </c>
      <c r="O89" s="8">
        <f t="shared" si="15"/>
        <v>57.665004118394052</v>
      </c>
      <c r="P89" s="8">
        <f t="shared" si="14"/>
        <v>35.15754100691241</v>
      </c>
      <c r="AG89" s="4" t="str">
        <f t="shared" si="18"/>
        <v/>
      </c>
      <c r="AH89" s="4">
        <f t="shared" si="25"/>
        <v>1</v>
      </c>
      <c r="AI89" s="4">
        <f t="shared" si="26"/>
        <v>-10</v>
      </c>
      <c r="AJ89" s="4">
        <f t="shared" si="19"/>
        <v>58.04</v>
      </c>
      <c r="AK89" s="5">
        <f t="shared" si="28"/>
        <v>0</v>
      </c>
      <c r="AL89" s="6">
        <f t="shared" si="29"/>
        <v>0.32309883518556448</v>
      </c>
      <c r="AQ89" s="36">
        <f t="shared" si="20"/>
        <v>-10</v>
      </c>
      <c r="AR89" s="36">
        <f t="shared" si="27"/>
        <v>-5</v>
      </c>
    </row>
    <row r="90" spans="2:44" x14ac:dyDescent="0.5">
      <c r="B90" s="28">
        <v>45055</v>
      </c>
      <c r="C90" s="4">
        <v>62.26</v>
      </c>
      <c r="E90" s="8">
        <f t="shared" si="17"/>
        <v>6.9304814429848247E-3</v>
      </c>
      <c r="F90" s="8">
        <f t="shared" si="21"/>
        <v>0.10760117284773255</v>
      </c>
      <c r="G90" s="8">
        <f t="shared" si="22"/>
        <v>0.16290184616554196</v>
      </c>
      <c r="H90" s="8">
        <f t="shared" si="23"/>
        <v>0.66052764520782348</v>
      </c>
      <c r="I90" s="8">
        <f t="shared" si="24"/>
        <v>39.778178166082569</v>
      </c>
      <c r="J90" s="4">
        <v>30</v>
      </c>
      <c r="K90" s="4">
        <v>70</v>
      </c>
      <c r="L90" s="130"/>
      <c r="M90" s="8">
        <f t="shared" si="16"/>
        <v>45.582135763081901</v>
      </c>
      <c r="N90" s="4">
        <f t="shared" si="13"/>
        <v>10.866355333790866</v>
      </c>
      <c r="O90" s="8">
        <f t="shared" si="15"/>
        <v>56.448491096872765</v>
      </c>
      <c r="P90" s="8">
        <f t="shared" si="14"/>
        <v>34.715780429291037</v>
      </c>
      <c r="AG90" s="4" t="str">
        <f t="shared" si="18"/>
        <v/>
      </c>
      <c r="AH90" s="4">
        <f t="shared" si="25"/>
        <v>1</v>
      </c>
      <c r="AI90" s="4">
        <f t="shared" si="26"/>
        <v>-10</v>
      </c>
      <c r="AJ90" s="4">
        <f t="shared" si="19"/>
        <v>58.04</v>
      </c>
      <c r="AK90" s="5">
        <f t="shared" si="28"/>
        <v>0</v>
      </c>
      <c r="AL90" s="6">
        <f t="shared" si="29"/>
        <v>0.32309883518556448</v>
      </c>
      <c r="AQ90" s="36">
        <f t="shared" si="20"/>
        <v>-10</v>
      </c>
      <c r="AR90" s="36">
        <f t="shared" si="27"/>
        <v>-5</v>
      </c>
    </row>
    <row r="91" spans="2:44" x14ac:dyDescent="0.5">
      <c r="B91" s="28">
        <v>45056</v>
      </c>
      <c r="C91" s="4">
        <v>63.64</v>
      </c>
      <c r="E91" s="8">
        <f t="shared" si="17"/>
        <v>2.1923038456124005E-2</v>
      </c>
      <c r="F91" s="8">
        <f t="shared" si="21"/>
        <v>0.12952421130385655</v>
      </c>
      <c r="G91" s="8">
        <f t="shared" si="22"/>
        <v>0.13968610598786593</v>
      </c>
      <c r="H91" s="8">
        <f t="shared" si="23"/>
        <v>0.9272519295162247</v>
      </c>
      <c r="I91" s="8">
        <f t="shared" si="24"/>
        <v>48.112647615767692</v>
      </c>
      <c r="J91" s="4">
        <v>30</v>
      </c>
      <c r="K91" s="4">
        <v>70</v>
      </c>
      <c r="L91" s="130"/>
      <c r="M91" s="8">
        <f t="shared" si="16"/>
        <v>45.898449744667623</v>
      </c>
      <c r="N91" s="4">
        <f t="shared" si="13"/>
        <v>10.881641799902269</v>
      </c>
      <c r="O91" s="8">
        <f t="shared" si="15"/>
        <v>56.780091544569892</v>
      </c>
      <c r="P91" s="8">
        <f t="shared" si="14"/>
        <v>35.016807944765354</v>
      </c>
      <c r="AG91" s="4" t="str">
        <f t="shared" si="18"/>
        <v/>
      </c>
      <c r="AH91" s="4">
        <f t="shared" si="25"/>
        <v>1</v>
      </c>
      <c r="AI91" s="4">
        <f t="shared" si="26"/>
        <v>-10</v>
      </c>
      <c r="AJ91" s="4">
        <f t="shared" si="19"/>
        <v>58.04</v>
      </c>
      <c r="AK91" s="5">
        <f t="shared" si="28"/>
        <v>0</v>
      </c>
      <c r="AL91" s="6">
        <f t="shared" si="29"/>
        <v>0.32309883518556448</v>
      </c>
      <c r="AQ91" s="36">
        <f t="shared" si="20"/>
        <v>-10</v>
      </c>
      <c r="AR91" s="36">
        <f t="shared" si="27"/>
        <v>-5</v>
      </c>
    </row>
    <row r="92" spans="2:44" x14ac:dyDescent="0.5">
      <c r="B92" s="28">
        <v>45057</v>
      </c>
      <c r="C92" s="4">
        <v>63.72</v>
      </c>
      <c r="E92" s="8">
        <f t="shared" si="17"/>
        <v>1.2562815722615512E-3</v>
      </c>
      <c r="F92" s="8">
        <f t="shared" si="21"/>
        <v>0.13078049287611809</v>
      </c>
      <c r="G92" s="8">
        <f t="shared" si="22"/>
        <v>0.12795163667564055</v>
      </c>
      <c r="H92" s="8">
        <f t="shared" si="23"/>
        <v>1.0221087926186418</v>
      </c>
      <c r="I92" s="8">
        <f t="shared" si="24"/>
        <v>50.546676635286545</v>
      </c>
      <c r="J92" s="4">
        <v>30</v>
      </c>
      <c r="K92" s="4">
        <v>70</v>
      </c>
      <c r="L92" s="130"/>
      <c r="M92" s="8">
        <f t="shared" si="16"/>
        <v>46.479478105994986</v>
      </c>
      <c r="N92" s="4">
        <f t="shared" ref="N92:N155" si="30">STDEV(I82:I92)</f>
        <v>10.920419568188219</v>
      </c>
      <c r="O92" s="8">
        <f t="shared" si="15"/>
        <v>57.399897674183208</v>
      </c>
      <c r="P92" s="8">
        <f t="shared" si="14"/>
        <v>35.559058537806763</v>
      </c>
      <c r="AG92" s="4" t="str">
        <f t="shared" si="18"/>
        <v/>
      </c>
      <c r="AH92" s="4">
        <f t="shared" si="25"/>
        <v>1</v>
      </c>
      <c r="AI92" s="4">
        <f t="shared" si="26"/>
        <v>-10</v>
      </c>
      <c r="AJ92" s="4">
        <f t="shared" si="19"/>
        <v>58.04</v>
      </c>
      <c r="AK92" s="5">
        <f t="shared" si="28"/>
        <v>0</v>
      </c>
      <c r="AL92" s="6">
        <f t="shared" si="29"/>
        <v>0.32309883518556448</v>
      </c>
      <c r="AQ92" s="36">
        <f t="shared" si="20"/>
        <v>-10</v>
      </c>
      <c r="AR92" s="36">
        <f t="shared" si="27"/>
        <v>-5</v>
      </c>
    </row>
    <row r="93" spans="2:44" x14ac:dyDescent="0.5">
      <c r="B93" s="28">
        <v>45058</v>
      </c>
      <c r="C93" s="4">
        <v>62.51</v>
      </c>
      <c r="E93" s="8">
        <f t="shared" si="17"/>
        <v>-1.9171941098126824E-2</v>
      </c>
      <c r="F93" s="8">
        <f t="shared" si="21"/>
        <v>0.13078049287611809</v>
      </c>
      <c r="G93" s="8">
        <f t="shared" si="22"/>
        <v>0.14333927808252778</v>
      </c>
      <c r="H93" s="8">
        <f t="shared" si="23"/>
        <v>0.91238420219209593</v>
      </c>
      <c r="I93" s="8">
        <f t="shared" si="24"/>
        <v>47.709252207075508</v>
      </c>
      <c r="J93" s="4">
        <v>30</v>
      </c>
      <c r="K93" s="4">
        <v>70</v>
      </c>
      <c r="L93" s="130"/>
      <c r="M93" s="8">
        <f t="shared" si="16"/>
        <v>46.633199868630051</v>
      </c>
      <c r="N93" s="4">
        <f t="shared" si="30"/>
        <v>9.9804492005604395</v>
      </c>
      <c r="O93" s="8">
        <f t="shared" si="15"/>
        <v>56.613649069190487</v>
      </c>
      <c r="P93" s="8">
        <f t="shared" si="14"/>
        <v>36.652750668069615</v>
      </c>
      <c r="AG93" s="4" t="str">
        <f t="shared" si="18"/>
        <v/>
      </c>
      <c r="AH93" s="4">
        <f t="shared" si="25"/>
        <v>1</v>
      </c>
      <c r="AI93" s="4">
        <f t="shared" si="26"/>
        <v>-10</v>
      </c>
      <c r="AJ93" s="4">
        <f t="shared" si="19"/>
        <v>58.04</v>
      </c>
      <c r="AK93" s="5">
        <f t="shared" si="28"/>
        <v>0</v>
      </c>
      <c r="AL93" s="6">
        <f t="shared" si="29"/>
        <v>0.32309883518556448</v>
      </c>
      <c r="AQ93" s="36">
        <f t="shared" si="20"/>
        <v>-10</v>
      </c>
      <c r="AR93" s="36">
        <f t="shared" si="27"/>
        <v>-5</v>
      </c>
    </row>
    <row r="94" spans="2:44" x14ac:dyDescent="0.5">
      <c r="B94" s="28">
        <v>45061</v>
      </c>
      <c r="C94" s="4">
        <v>63.18</v>
      </c>
      <c r="E94" s="8">
        <f t="shared" si="17"/>
        <v>1.0661251430218153E-2</v>
      </c>
      <c r="F94" s="8">
        <f t="shared" si="21"/>
        <v>0.14144174430633624</v>
      </c>
      <c r="G94" s="8">
        <f t="shared" si="22"/>
        <v>0.11660271390654908</v>
      </c>
      <c r="H94" s="8">
        <f t="shared" si="23"/>
        <v>1.2130227467921058</v>
      </c>
      <c r="I94" s="8">
        <f t="shared" si="24"/>
        <v>54.812936222659566</v>
      </c>
      <c r="J94" s="4">
        <v>30</v>
      </c>
      <c r="K94" s="4">
        <v>70</v>
      </c>
      <c r="L94" s="130"/>
      <c r="M94" s="8">
        <f t="shared" si="16"/>
        <v>47.655666912883738</v>
      </c>
      <c r="N94" s="4">
        <f t="shared" si="30"/>
        <v>9.7165277679983646</v>
      </c>
      <c r="O94" s="8">
        <f t="shared" si="15"/>
        <v>57.372194680882103</v>
      </c>
      <c r="P94" s="8">
        <f t="shared" si="14"/>
        <v>37.939139144885374</v>
      </c>
      <c r="AG94" s="4" t="str">
        <f t="shared" si="18"/>
        <v/>
      </c>
      <c r="AH94" s="4">
        <f t="shared" si="25"/>
        <v>1</v>
      </c>
      <c r="AI94" s="4">
        <f t="shared" si="26"/>
        <v>-10</v>
      </c>
      <c r="AJ94" s="4">
        <f t="shared" si="19"/>
        <v>58.04</v>
      </c>
      <c r="AK94" s="5">
        <f t="shared" si="28"/>
        <v>0</v>
      </c>
      <c r="AL94" s="6">
        <f t="shared" si="29"/>
        <v>0.32309883518556448</v>
      </c>
      <c r="AQ94" s="36">
        <f t="shared" si="20"/>
        <v>-10</v>
      </c>
      <c r="AR94" s="36">
        <f t="shared" si="27"/>
        <v>-5</v>
      </c>
    </row>
    <row r="95" spans="2:44" x14ac:dyDescent="0.5">
      <c r="B95" s="28">
        <v>45062</v>
      </c>
      <c r="C95" s="4">
        <v>62.04</v>
      </c>
      <c r="E95" s="8">
        <f t="shared" si="17"/>
        <v>-1.8208457065601022E-2</v>
      </c>
      <c r="F95" s="8">
        <f t="shared" si="21"/>
        <v>0.14144174430633624</v>
      </c>
      <c r="G95" s="8">
        <f t="shared" si="22"/>
        <v>0.13074645518958844</v>
      </c>
      <c r="H95" s="8">
        <f t="shared" si="23"/>
        <v>1.081801752110519</v>
      </c>
      <c r="I95" s="8">
        <f t="shared" si="24"/>
        <v>51.964686407521491</v>
      </c>
      <c r="J95" s="4">
        <v>30</v>
      </c>
      <c r="K95" s="4">
        <v>70</v>
      </c>
      <c r="L95" s="130"/>
      <c r="M95" s="8">
        <f t="shared" si="16"/>
        <v>48.194294349713452</v>
      </c>
      <c r="N95" s="4">
        <f t="shared" si="30"/>
        <v>9.6308520834558475</v>
      </c>
      <c r="O95" s="8">
        <f t="shared" si="15"/>
        <v>57.825146433169301</v>
      </c>
      <c r="P95" s="8">
        <f t="shared" si="14"/>
        <v>38.563442266257603</v>
      </c>
      <c r="AG95" s="4" t="str">
        <f t="shared" si="18"/>
        <v/>
      </c>
      <c r="AH95" s="4">
        <f t="shared" si="25"/>
        <v>1</v>
      </c>
      <c r="AI95" s="4">
        <f t="shared" si="26"/>
        <v>-10</v>
      </c>
      <c r="AJ95" s="4">
        <f t="shared" si="19"/>
        <v>58.04</v>
      </c>
      <c r="AK95" s="5">
        <f t="shared" si="28"/>
        <v>0</v>
      </c>
      <c r="AL95" s="6">
        <f t="shared" si="29"/>
        <v>0.32309883518556448</v>
      </c>
      <c r="AQ95" s="36">
        <f t="shared" si="20"/>
        <v>-10</v>
      </c>
      <c r="AR95" s="36">
        <f t="shared" si="27"/>
        <v>-5</v>
      </c>
    </row>
    <row r="96" spans="2:44" x14ac:dyDescent="0.5">
      <c r="B96" s="28">
        <v>45063</v>
      </c>
      <c r="C96" s="4">
        <v>63.42</v>
      </c>
      <c r="E96" s="8">
        <f t="shared" si="17"/>
        <v>2.1999930801863299E-2</v>
      </c>
      <c r="F96" s="8">
        <f t="shared" si="21"/>
        <v>0.14232377901391269</v>
      </c>
      <c r="G96" s="8">
        <f t="shared" si="22"/>
        <v>0.13074645518958844</v>
      </c>
      <c r="H96" s="8">
        <f t="shared" si="23"/>
        <v>1.0885478983543881</v>
      </c>
      <c r="I96" s="8">
        <f t="shared" si="24"/>
        <v>52.119843610581235</v>
      </c>
      <c r="J96" s="4">
        <v>30</v>
      </c>
      <c r="K96" s="4">
        <v>70</v>
      </c>
      <c r="L96" s="130"/>
      <c r="M96" s="8">
        <f t="shared" si="16"/>
        <v>48.684988007321927</v>
      </c>
      <c r="N96" s="4">
        <f t="shared" si="30"/>
        <v>10.054929038735965</v>
      </c>
      <c r="O96" s="8">
        <f t="shared" si="15"/>
        <v>58.73991704605789</v>
      </c>
      <c r="P96" s="8">
        <f t="shared" si="14"/>
        <v>38.630058968585963</v>
      </c>
      <c r="AG96" s="4" t="str">
        <f t="shared" si="18"/>
        <v/>
      </c>
      <c r="AH96" s="4">
        <f t="shared" si="25"/>
        <v>1</v>
      </c>
      <c r="AI96" s="4">
        <f t="shared" si="26"/>
        <v>-10</v>
      </c>
      <c r="AJ96" s="4">
        <f t="shared" si="19"/>
        <v>58.04</v>
      </c>
      <c r="AK96" s="5">
        <f t="shared" si="28"/>
        <v>0</v>
      </c>
      <c r="AL96" s="6">
        <f t="shared" si="29"/>
        <v>0.32309883518556448</v>
      </c>
      <c r="AQ96" s="36">
        <f t="shared" si="20"/>
        <v>-10</v>
      </c>
      <c r="AR96" s="36">
        <f t="shared" si="27"/>
        <v>-5</v>
      </c>
    </row>
    <row r="97" spans="2:44" x14ac:dyDescent="0.5">
      <c r="B97" s="28">
        <v>45064</v>
      </c>
      <c r="C97" s="4">
        <v>63.74</v>
      </c>
      <c r="E97" s="8">
        <f t="shared" si="17"/>
        <v>5.0330398789890174E-3</v>
      </c>
      <c r="F97" s="8">
        <f t="shared" si="21"/>
        <v>0.13625264388270381</v>
      </c>
      <c r="G97" s="8">
        <f t="shared" si="22"/>
        <v>0.13074645518958844</v>
      </c>
      <c r="H97" s="8">
        <f t="shared" si="23"/>
        <v>1.0421134835749937</v>
      </c>
      <c r="I97" s="8">
        <f t="shared" si="24"/>
        <v>51.031124957396308</v>
      </c>
      <c r="J97" s="4">
        <v>30</v>
      </c>
      <c r="K97" s="4">
        <v>70</v>
      </c>
      <c r="L97" s="130"/>
      <c r="M97" s="8">
        <f t="shared" si="16"/>
        <v>48.978255126081223</v>
      </c>
      <c r="N97" s="4">
        <f t="shared" si="30"/>
        <v>9.5090272763344235</v>
      </c>
      <c r="O97" s="8">
        <f t="shared" ref="O97:O160" si="31">M97+N97</f>
        <v>58.487282402415644</v>
      </c>
      <c r="P97" s="8">
        <f t="shared" ref="P97:P160" si="32">M97-N97</f>
        <v>39.469227849746801</v>
      </c>
      <c r="AG97" s="4" t="str">
        <f t="shared" si="18"/>
        <v/>
      </c>
      <c r="AH97" s="4">
        <f t="shared" si="25"/>
        <v>1</v>
      </c>
      <c r="AI97" s="4">
        <f t="shared" si="26"/>
        <v>-10</v>
      </c>
      <c r="AJ97" s="4">
        <f t="shared" si="19"/>
        <v>58.04</v>
      </c>
      <c r="AK97" s="5">
        <f t="shared" si="28"/>
        <v>0</v>
      </c>
      <c r="AL97" s="6">
        <f t="shared" si="29"/>
        <v>0.32309883518556448</v>
      </c>
      <c r="AQ97" s="36">
        <f t="shared" si="20"/>
        <v>-10</v>
      </c>
      <c r="AR97" s="36">
        <f t="shared" si="27"/>
        <v>-5</v>
      </c>
    </row>
    <row r="98" spans="2:44" x14ac:dyDescent="0.5">
      <c r="B98" s="28">
        <v>45065</v>
      </c>
      <c r="C98" s="4">
        <v>63.85</v>
      </c>
      <c r="E98" s="8">
        <f t="shared" si="17"/>
        <v>1.7242734893579393E-3</v>
      </c>
      <c r="F98" s="8">
        <f t="shared" si="21"/>
        <v>0.13278455262628908</v>
      </c>
      <c r="G98" s="8">
        <f t="shared" si="22"/>
        <v>0.13074645518958844</v>
      </c>
      <c r="H98" s="8">
        <f t="shared" si="23"/>
        <v>1.0155881659181145</v>
      </c>
      <c r="I98" s="8">
        <f t="shared" si="24"/>
        <v>50.386690252048936</v>
      </c>
      <c r="J98" s="4">
        <v>30</v>
      </c>
      <c r="K98" s="4">
        <v>70</v>
      </c>
      <c r="L98" s="130"/>
      <c r="M98" s="8">
        <f t="shared" si="16"/>
        <v>49.15430951682719</v>
      </c>
      <c r="N98" s="4">
        <f t="shared" si="30"/>
        <v>6.3221657133775082</v>
      </c>
      <c r="O98" s="8">
        <f t="shared" si="31"/>
        <v>55.476475230204699</v>
      </c>
      <c r="P98" s="8">
        <f t="shared" si="32"/>
        <v>42.832143803449682</v>
      </c>
      <c r="AG98" s="4" t="str">
        <f t="shared" si="18"/>
        <v/>
      </c>
      <c r="AH98" s="4">
        <f t="shared" si="25"/>
        <v>1</v>
      </c>
      <c r="AI98" s="4">
        <f t="shared" si="26"/>
        <v>-10</v>
      </c>
      <c r="AJ98" s="4">
        <f t="shared" si="19"/>
        <v>58.04</v>
      </c>
      <c r="AK98" s="5">
        <f t="shared" si="28"/>
        <v>0</v>
      </c>
      <c r="AL98" s="6">
        <f t="shared" si="29"/>
        <v>0.32309883518556448</v>
      </c>
      <c r="AQ98" s="36">
        <f t="shared" si="20"/>
        <v>-10</v>
      </c>
      <c r="AR98" s="36">
        <f t="shared" si="27"/>
        <v>-5</v>
      </c>
    </row>
    <row r="99" spans="2:44" x14ac:dyDescent="0.5">
      <c r="B99" s="28">
        <v>45068</v>
      </c>
      <c r="C99" s="4">
        <v>66</v>
      </c>
      <c r="E99" s="8">
        <f t="shared" si="17"/>
        <v>3.3118159547877273E-2</v>
      </c>
      <c r="F99" s="8">
        <f t="shared" si="21"/>
        <v>0.16590271217416636</v>
      </c>
      <c r="G99" s="8">
        <f t="shared" si="22"/>
        <v>9.1375071552369888E-2</v>
      </c>
      <c r="H99" s="8">
        <f t="shared" si="23"/>
        <v>1.8156233352887978</v>
      </c>
      <c r="I99" s="8">
        <f t="shared" si="24"/>
        <v>64.483885771694304</v>
      </c>
      <c r="J99" s="4">
        <v>30</v>
      </c>
      <c r="K99" s="4">
        <v>70</v>
      </c>
      <c r="L99" s="130"/>
      <c r="M99" s="8">
        <f t="shared" si="16"/>
        <v>51.070506548685579</v>
      </c>
      <c r="N99" s="4">
        <f t="shared" si="30"/>
        <v>6.7834887350373521</v>
      </c>
      <c r="O99" s="8">
        <f t="shared" si="31"/>
        <v>57.853995283722931</v>
      </c>
      <c r="P99" s="8">
        <f t="shared" si="32"/>
        <v>44.287017813648227</v>
      </c>
      <c r="AG99" s="4" t="str">
        <f t="shared" si="18"/>
        <v/>
      </c>
      <c r="AH99" s="4">
        <f t="shared" si="25"/>
        <v>1</v>
      </c>
      <c r="AI99" s="4">
        <f t="shared" si="26"/>
        <v>-10</v>
      </c>
      <c r="AJ99" s="4">
        <f t="shared" si="19"/>
        <v>58.04</v>
      </c>
      <c r="AK99" s="5">
        <f t="shared" si="28"/>
        <v>0</v>
      </c>
      <c r="AL99" s="6">
        <f t="shared" si="29"/>
        <v>0.32309883518556448</v>
      </c>
      <c r="AQ99" s="36">
        <f t="shared" si="20"/>
        <v>-10</v>
      </c>
      <c r="AR99" s="36">
        <f t="shared" si="27"/>
        <v>-5</v>
      </c>
    </row>
    <row r="100" spans="2:44" x14ac:dyDescent="0.5">
      <c r="B100" s="28">
        <v>45069</v>
      </c>
      <c r="C100" s="4">
        <v>64.319999999999993</v>
      </c>
      <c r="E100" s="8">
        <f t="shared" si="17"/>
        <v>-2.5784117155714669E-2</v>
      </c>
      <c r="F100" s="8">
        <f t="shared" si="21"/>
        <v>0.16590271217416636</v>
      </c>
      <c r="G100" s="8">
        <f t="shared" si="22"/>
        <v>0.11175775156385845</v>
      </c>
      <c r="H100" s="8">
        <f t="shared" si="23"/>
        <v>1.4844850567646706</v>
      </c>
      <c r="I100" s="8">
        <f t="shared" si="24"/>
        <v>59.75021072164494</v>
      </c>
      <c r="J100" s="4">
        <v>30</v>
      </c>
      <c r="K100" s="4">
        <v>70</v>
      </c>
      <c r="L100" s="130"/>
      <c r="M100" s="8">
        <f t="shared" si="16"/>
        <v>52.155469570305499</v>
      </c>
      <c r="N100" s="4">
        <f t="shared" si="30"/>
        <v>6.4205562702588841</v>
      </c>
      <c r="O100" s="8">
        <f t="shared" si="31"/>
        <v>58.576025840564384</v>
      </c>
      <c r="P100" s="8">
        <f t="shared" si="32"/>
        <v>45.734913300046614</v>
      </c>
      <c r="AG100" s="4" t="str">
        <f t="shared" si="18"/>
        <v/>
      </c>
      <c r="AH100" s="4">
        <f t="shared" si="25"/>
        <v>1</v>
      </c>
      <c r="AI100" s="4">
        <f t="shared" si="26"/>
        <v>-10</v>
      </c>
      <c r="AJ100" s="4">
        <f t="shared" si="19"/>
        <v>58.04</v>
      </c>
      <c r="AK100" s="5">
        <f t="shared" si="28"/>
        <v>0</v>
      </c>
      <c r="AL100" s="6">
        <f t="shared" si="29"/>
        <v>0.32309883518556448</v>
      </c>
      <c r="AQ100" s="36">
        <f t="shared" si="20"/>
        <v>-10</v>
      </c>
      <c r="AR100" s="36">
        <f t="shared" si="27"/>
        <v>-5</v>
      </c>
    </row>
    <row r="101" spans="2:44" x14ac:dyDescent="0.5">
      <c r="B101" s="28">
        <v>45070</v>
      </c>
      <c r="C101" s="4">
        <v>62.97</v>
      </c>
      <c r="E101" s="8">
        <f t="shared" si="17"/>
        <v>-2.1212202370059545E-2</v>
      </c>
      <c r="F101" s="8">
        <f t="shared" si="21"/>
        <v>0.16590271217416636</v>
      </c>
      <c r="G101" s="8">
        <f t="shared" si="22"/>
        <v>8.4376717689502057E-2</v>
      </c>
      <c r="H101" s="8">
        <f t="shared" si="23"/>
        <v>1.9662143387074129</v>
      </c>
      <c r="I101" s="8">
        <f t="shared" si="24"/>
        <v>66.286994606203336</v>
      </c>
      <c r="J101" s="4">
        <v>30</v>
      </c>
      <c r="K101" s="4">
        <v>70</v>
      </c>
      <c r="L101" s="130"/>
      <c r="M101" s="8">
        <f t="shared" ref="M101:M164" si="33">(I101*$M$1)+(M100*(1-$M$1))</f>
        <v>53.921910199792727</v>
      </c>
      <c r="N101" s="4">
        <f t="shared" si="30"/>
        <v>6.3982941414503625</v>
      </c>
      <c r="O101" s="8">
        <f t="shared" si="31"/>
        <v>60.320204341243091</v>
      </c>
      <c r="P101" s="8">
        <f t="shared" si="32"/>
        <v>47.523616058342363</v>
      </c>
      <c r="AG101" s="4" t="str">
        <f t="shared" si="18"/>
        <v/>
      </c>
      <c r="AH101" s="4">
        <f t="shared" si="25"/>
        <v>1</v>
      </c>
      <c r="AI101" s="4">
        <f t="shared" si="26"/>
        <v>-10</v>
      </c>
      <c r="AJ101" s="4">
        <f t="shared" si="19"/>
        <v>58.04</v>
      </c>
      <c r="AK101" s="5">
        <f t="shared" si="28"/>
        <v>0</v>
      </c>
      <c r="AL101" s="6">
        <f t="shared" si="29"/>
        <v>0.32309883518556448</v>
      </c>
      <c r="AQ101" s="36">
        <f t="shared" si="20"/>
        <v>-10</v>
      </c>
      <c r="AR101" s="36">
        <f t="shared" si="27"/>
        <v>-5</v>
      </c>
    </row>
    <row r="102" spans="2:44" x14ac:dyDescent="0.5">
      <c r="B102" s="28">
        <v>45071</v>
      </c>
      <c r="C102" s="4">
        <v>64.23</v>
      </c>
      <c r="E102" s="8">
        <f t="shared" si="17"/>
        <v>1.9811968769049986E-2</v>
      </c>
      <c r="F102" s="8">
        <f t="shared" si="21"/>
        <v>0.14370799905560747</v>
      </c>
      <c r="G102" s="8">
        <f t="shared" si="22"/>
        <v>8.4376717689502057E-2</v>
      </c>
      <c r="H102" s="8">
        <f t="shared" si="23"/>
        <v>1.7031712419110523</v>
      </c>
      <c r="I102" s="8">
        <f t="shared" si="24"/>
        <v>63.00641318997485</v>
      </c>
      <c r="J102" s="4">
        <v>30</v>
      </c>
      <c r="K102" s="4">
        <v>70</v>
      </c>
      <c r="L102" s="130"/>
      <c r="M102" s="8">
        <f t="shared" si="33"/>
        <v>55.057473073565497</v>
      </c>
      <c r="N102" s="4">
        <f t="shared" si="30"/>
        <v>6.5344589153841861</v>
      </c>
      <c r="O102" s="8">
        <f t="shared" si="31"/>
        <v>61.591931988949682</v>
      </c>
      <c r="P102" s="8">
        <f t="shared" si="32"/>
        <v>48.523014158181311</v>
      </c>
      <c r="AG102" s="4" t="str">
        <f t="shared" si="18"/>
        <v/>
      </c>
      <c r="AH102" s="4">
        <f t="shared" si="25"/>
        <v>1</v>
      </c>
      <c r="AI102" s="4">
        <f t="shared" si="26"/>
        <v>-10</v>
      </c>
      <c r="AJ102" s="4">
        <f t="shared" si="19"/>
        <v>58.04</v>
      </c>
      <c r="AK102" s="5">
        <f t="shared" si="28"/>
        <v>0</v>
      </c>
      <c r="AL102" s="6">
        <f t="shared" si="29"/>
        <v>0.32309883518556448</v>
      </c>
      <c r="AQ102" s="36">
        <f t="shared" si="20"/>
        <v>-10</v>
      </c>
      <c r="AR102" s="36">
        <f t="shared" si="27"/>
        <v>-5</v>
      </c>
    </row>
    <row r="103" spans="2:44" x14ac:dyDescent="0.5">
      <c r="B103" s="28">
        <v>45072</v>
      </c>
      <c r="C103" s="4">
        <v>65.42</v>
      </c>
      <c r="E103" s="8">
        <f t="shared" si="17"/>
        <v>1.8357630840536765E-2</v>
      </c>
      <c r="F103" s="8">
        <f t="shared" si="21"/>
        <v>0.1408160562292628</v>
      </c>
      <c r="G103" s="8">
        <f t="shared" si="22"/>
        <v>8.4376717689502057E-2</v>
      </c>
      <c r="H103" s="8">
        <f t="shared" si="23"/>
        <v>1.6688970617161467</v>
      </c>
      <c r="I103" s="8">
        <f t="shared" si="24"/>
        <v>62.531338718737139</v>
      </c>
      <c r="J103" s="4">
        <v>30</v>
      </c>
      <c r="K103" s="4">
        <v>70</v>
      </c>
      <c r="L103" s="130"/>
      <c r="M103" s="8">
        <f t="shared" si="33"/>
        <v>55.991706279211947</v>
      </c>
      <c r="N103" s="4">
        <f t="shared" si="30"/>
        <v>6.5981416540597166</v>
      </c>
      <c r="O103" s="8">
        <f t="shared" si="31"/>
        <v>62.589847933271663</v>
      </c>
      <c r="P103" s="8">
        <f t="shared" si="32"/>
        <v>49.39356462515223</v>
      </c>
      <c r="AG103" s="4" t="str">
        <f t="shared" si="18"/>
        <v/>
      </c>
      <c r="AH103" s="4">
        <f t="shared" si="25"/>
        <v>1</v>
      </c>
      <c r="AI103" s="4">
        <f t="shared" si="26"/>
        <v>-10</v>
      </c>
      <c r="AJ103" s="4">
        <f t="shared" si="19"/>
        <v>58.04</v>
      </c>
      <c r="AK103" s="5">
        <f t="shared" si="28"/>
        <v>0</v>
      </c>
      <c r="AL103" s="6">
        <f t="shared" si="29"/>
        <v>0.32309883518556448</v>
      </c>
      <c r="AQ103" s="36">
        <f t="shared" si="20"/>
        <v>-10</v>
      </c>
      <c r="AR103" s="36">
        <f t="shared" si="27"/>
        <v>-5</v>
      </c>
    </row>
    <row r="104" spans="2:44" x14ac:dyDescent="0.5">
      <c r="B104" s="28">
        <v>45076</v>
      </c>
      <c r="C104" s="4">
        <v>66.78</v>
      </c>
      <c r="E104" s="8">
        <f t="shared" si="17"/>
        <v>2.0575612405270564E-2</v>
      </c>
      <c r="F104" s="8">
        <f t="shared" si="21"/>
        <v>0.15446118719154855</v>
      </c>
      <c r="G104" s="8">
        <f t="shared" si="22"/>
        <v>8.4376717689502057E-2</v>
      </c>
      <c r="H104" s="8">
        <f t="shared" si="23"/>
        <v>1.8306138401821981</v>
      </c>
      <c r="I104" s="8">
        <f t="shared" si="24"/>
        <v>64.6719737675121</v>
      </c>
      <c r="J104" s="4">
        <v>30</v>
      </c>
      <c r="K104" s="4">
        <v>70</v>
      </c>
      <c r="L104" s="130"/>
      <c r="M104" s="8">
        <f t="shared" si="33"/>
        <v>57.076739715249467</v>
      </c>
      <c r="N104" s="4">
        <f t="shared" si="30"/>
        <v>6.2508682554649617</v>
      </c>
      <c r="O104" s="8">
        <f t="shared" si="31"/>
        <v>63.327607970714425</v>
      </c>
      <c r="P104" s="8">
        <f t="shared" si="32"/>
        <v>50.825871459784508</v>
      </c>
      <c r="AG104" s="4" t="str">
        <f t="shared" si="18"/>
        <v/>
      </c>
      <c r="AH104" s="4">
        <f>IF(AG104="",AH103,IF(AG104="BUY",1,-1))</f>
        <v>1</v>
      </c>
      <c r="AI104" s="4">
        <f t="shared" si="26"/>
        <v>-10</v>
      </c>
      <c r="AJ104" s="4">
        <f t="shared" si="19"/>
        <v>58.04</v>
      </c>
      <c r="AK104" s="5">
        <f t="shared" si="28"/>
        <v>0</v>
      </c>
      <c r="AL104" s="6">
        <f t="shared" si="29"/>
        <v>0.32309883518556448</v>
      </c>
      <c r="AQ104" s="36">
        <f t="shared" si="20"/>
        <v>-10</v>
      </c>
      <c r="AR104" s="36">
        <f t="shared" si="27"/>
        <v>-5</v>
      </c>
    </row>
    <row r="105" spans="2:44" x14ac:dyDescent="0.5">
      <c r="B105" s="28">
        <v>45077</v>
      </c>
      <c r="C105" s="4">
        <v>66.849999999999994</v>
      </c>
      <c r="E105" s="8">
        <f t="shared" si="17"/>
        <v>1.0476690324436838E-3</v>
      </c>
      <c r="F105" s="8">
        <f t="shared" si="21"/>
        <v>0.13358581776786824</v>
      </c>
      <c r="G105" s="8">
        <f t="shared" si="22"/>
        <v>8.4376717689502057E-2</v>
      </c>
      <c r="H105" s="8">
        <f t="shared" si="23"/>
        <v>1.5832070910775504</v>
      </c>
      <c r="I105" s="8">
        <f t="shared" si="24"/>
        <v>61.288430824844816</v>
      </c>
      <c r="J105" s="4">
        <v>30</v>
      </c>
      <c r="K105" s="4">
        <v>70</v>
      </c>
      <c r="L105" s="130"/>
      <c r="M105" s="8">
        <f t="shared" si="33"/>
        <v>57.603201103948884</v>
      </c>
      <c r="N105" s="4">
        <f t="shared" si="30"/>
        <v>6.1967053842163482</v>
      </c>
      <c r="O105" s="8">
        <f t="shared" si="31"/>
        <v>63.799906488165234</v>
      </c>
      <c r="P105" s="8">
        <f t="shared" si="32"/>
        <v>51.406495719732533</v>
      </c>
      <c r="AG105" s="4" t="str">
        <f t="shared" si="18"/>
        <v/>
      </c>
      <c r="AH105" s="4">
        <f t="shared" si="25"/>
        <v>1</v>
      </c>
      <c r="AI105" s="4">
        <f t="shared" si="26"/>
        <v>-10</v>
      </c>
      <c r="AJ105" s="4">
        <f t="shared" si="19"/>
        <v>58.04</v>
      </c>
      <c r="AK105" s="5">
        <f t="shared" si="28"/>
        <v>0</v>
      </c>
      <c r="AL105" s="6">
        <f t="shared" si="29"/>
        <v>0.32309883518556448</v>
      </c>
      <c r="AQ105" s="36">
        <f t="shared" si="20"/>
        <v>-10</v>
      </c>
      <c r="AR105" s="36">
        <f t="shared" si="27"/>
        <v>-5</v>
      </c>
    </row>
    <row r="106" spans="2:44" x14ac:dyDescent="0.5">
      <c r="B106" s="28">
        <v>45078</v>
      </c>
      <c r="C106" s="4">
        <v>68</v>
      </c>
      <c r="E106" s="8">
        <f t="shared" si="17"/>
        <v>1.7056401628154541E-2</v>
      </c>
      <c r="F106" s="8">
        <f t="shared" si="21"/>
        <v>0.14938593782376125</v>
      </c>
      <c r="G106" s="8">
        <f t="shared" si="22"/>
        <v>8.4376717689502057E-2</v>
      </c>
      <c r="H106" s="8">
        <f t="shared" si="23"/>
        <v>1.7704639610832773</v>
      </c>
      <c r="I106" s="8">
        <f t="shared" si="24"/>
        <v>63.90496270491132</v>
      </c>
      <c r="J106" s="4">
        <v>30</v>
      </c>
      <c r="K106" s="4">
        <v>70</v>
      </c>
      <c r="L106" s="130"/>
      <c r="M106" s="8">
        <f t="shared" si="33"/>
        <v>58.390921304069188</v>
      </c>
      <c r="N106" s="4">
        <f t="shared" si="30"/>
        <v>5.9059565924763344</v>
      </c>
      <c r="O106" s="8">
        <f t="shared" si="31"/>
        <v>64.296877896545524</v>
      </c>
      <c r="P106" s="8">
        <f t="shared" si="32"/>
        <v>52.484964711592852</v>
      </c>
      <c r="AG106" s="4" t="str">
        <f t="shared" si="18"/>
        <v/>
      </c>
      <c r="AH106" s="4">
        <f t="shared" si="25"/>
        <v>1</v>
      </c>
      <c r="AI106" s="4">
        <f t="shared" si="26"/>
        <v>-10</v>
      </c>
      <c r="AJ106" s="4">
        <f t="shared" si="19"/>
        <v>58.04</v>
      </c>
      <c r="AK106" s="5">
        <f t="shared" si="28"/>
        <v>0</v>
      </c>
      <c r="AL106" s="6">
        <f t="shared" si="29"/>
        <v>0.32309883518556448</v>
      </c>
      <c r="AQ106" s="36">
        <f t="shared" si="20"/>
        <v>-10</v>
      </c>
      <c r="AR106" s="36">
        <f t="shared" si="27"/>
        <v>-5</v>
      </c>
    </row>
    <row r="107" spans="2:44" x14ac:dyDescent="0.5">
      <c r="B107" s="28">
        <v>45079</v>
      </c>
      <c r="C107" s="4">
        <v>69.7</v>
      </c>
      <c r="E107" s="8">
        <f t="shared" si="17"/>
        <v>2.4692612590371633E-2</v>
      </c>
      <c r="F107" s="8">
        <f t="shared" si="21"/>
        <v>0.17407855041413289</v>
      </c>
      <c r="G107" s="8">
        <f t="shared" si="22"/>
        <v>6.5204776591375246E-2</v>
      </c>
      <c r="H107" s="8">
        <f t="shared" si="23"/>
        <v>2.6697208320342374</v>
      </c>
      <c r="I107" s="8">
        <f t="shared" si="24"/>
        <v>72.749970753342836</v>
      </c>
      <c r="J107" s="4">
        <v>30</v>
      </c>
      <c r="K107" s="4">
        <v>70</v>
      </c>
      <c r="L107" s="130"/>
      <c r="M107" s="8">
        <f t="shared" si="33"/>
        <v>60.185802485228393</v>
      </c>
      <c r="N107" s="4">
        <f t="shared" si="30"/>
        <v>6.4233597942617617</v>
      </c>
      <c r="O107" s="8">
        <f t="shared" si="31"/>
        <v>66.60916227949015</v>
      </c>
      <c r="P107" s="8">
        <f t="shared" si="32"/>
        <v>53.76244269096663</v>
      </c>
      <c r="AG107" s="4" t="str">
        <f t="shared" si="18"/>
        <v>SELL</v>
      </c>
      <c r="AH107" s="4">
        <f t="shared" si="25"/>
        <v>-1</v>
      </c>
      <c r="AI107" s="4">
        <f t="shared" si="26"/>
        <v>70</v>
      </c>
      <c r="AJ107" s="4">
        <f t="shared" si="19"/>
        <v>69.7</v>
      </c>
      <c r="AK107" s="5">
        <f t="shared" si="28"/>
        <v>0.20089593383873194</v>
      </c>
      <c r="AL107" s="6">
        <f t="shared" si="29"/>
        <v>0.52399476902429643</v>
      </c>
      <c r="AQ107" s="36">
        <f t="shared" si="20"/>
        <v>-10</v>
      </c>
      <c r="AR107" s="36">
        <f t="shared" si="27"/>
        <v>69.7</v>
      </c>
    </row>
    <row r="108" spans="2:44" x14ac:dyDescent="0.5">
      <c r="B108" s="28">
        <v>45082</v>
      </c>
      <c r="C108" s="4">
        <v>70.5</v>
      </c>
      <c r="E108" s="8">
        <f t="shared" si="17"/>
        <v>1.1412392051744765E-2</v>
      </c>
      <c r="F108" s="8">
        <f t="shared" si="21"/>
        <v>0.17482969103565948</v>
      </c>
      <c r="G108" s="8">
        <f t="shared" si="22"/>
        <v>6.5204776591375246E-2</v>
      </c>
      <c r="H108" s="8">
        <f t="shared" si="23"/>
        <v>2.6812405497726148</v>
      </c>
      <c r="I108" s="8">
        <f t="shared" si="24"/>
        <v>72.835244356368705</v>
      </c>
      <c r="J108" s="4">
        <v>30</v>
      </c>
      <c r="K108" s="4">
        <v>70</v>
      </c>
      <c r="L108" s="130"/>
      <c r="M108" s="8">
        <f t="shared" si="33"/>
        <v>61.766982719120932</v>
      </c>
      <c r="N108" s="4">
        <f t="shared" si="30"/>
        <v>6.1157657521695388</v>
      </c>
      <c r="O108" s="8">
        <f t="shared" si="31"/>
        <v>67.882748471290469</v>
      </c>
      <c r="P108" s="8">
        <f t="shared" si="32"/>
        <v>55.651216966951395</v>
      </c>
      <c r="AG108" s="4" t="str">
        <f t="shared" si="18"/>
        <v>SELL</v>
      </c>
      <c r="AH108" s="4">
        <f t="shared" si="25"/>
        <v>-1</v>
      </c>
      <c r="AI108" s="4">
        <f t="shared" si="26"/>
        <v>-10</v>
      </c>
      <c r="AJ108" s="4">
        <f t="shared" si="19"/>
        <v>69.7</v>
      </c>
      <c r="AK108" s="5">
        <f t="shared" si="28"/>
        <v>0</v>
      </c>
      <c r="AL108" s="6">
        <f t="shared" si="29"/>
        <v>0.52399476902429643</v>
      </c>
      <c r="AQ108" s="36">
        <f t="shared" si="20"/>
        <v>-10</v>
      </c>
      <c r="AR108" s="36">
        <f t="shared" si="27"/>
        <v>-5</v>
      </c>
    </row>
    <row r="109" spans="2:44" x14ac:dyDescent="0.5">
      <c r="B109" s="28">
        <v>45083</v>
      </c>
      <c r="C109" s="4">
        <v>70.930000000000007</v>
      </c>
      <c r="E109" s="8">
        <f t="shared" si="17"/>
        <v>6.0807653957726101E-3</v>
      </c>
      <c r="F109" s="8">
        <f t="shared" si="21"/>
        <v>0.18091045643143208</v>
      </c>
      <c r="G109" s="8">
        <f t="shared" si="22"/>
        <v>4.6996319525774211E-2</v>
      </c>
      <c r="H109" s="8">
        <f t="shared" si="23"/>
        <v>3.8494600908527588</v>
      </c>
      <c r="I109" s="8">
        <f t="shared" si="24"/>
        <v>79.379147755309106</v>
      </c>
      <c r="J109" s="4">
        <v>30</v>
      </c>
      <c r="K109" s="4">
        <v>70</v>
      </c>
      <c r="L109" s="130"/>
      <c r="M109" s="8">
        <f t="shared" si="33"/>
        <v>63.968503348644447</v>
      </c>
      <c r="N109" s="4">
        <f t="shared" si="30"/>
        <v>5.9991452120497435</v>
      </c>
      <c r="O109" s="8">
        <f t="shared" si="31"/>
        <v>69.967648560694187</v>
      </c>
      <c r="P109" s="8">
        <f t="shared" si="32"/>
        <v>57.969358136594707</v>
      </c>
      <c r="AG109" s="4" t="str">
        <f t="shared" si="18"/>
        <v>SELL</v>
      </c>
      <c r="AH109" s="4">
        <f t="shared" si="25"/>
        <v>-1</v>
      </c>
      <c r="AI109" s="4">
        <f t="shared" si="26"/>
        <v>-10</v>
      </c>
      <c r="AJ109" s="4">
        <f t="shared" si="19"/>
        <v>69.7</v>
      </c>
      <c r="AK109" s="5">
        <f t="shared" si="28"/>
        <v>0</v>
      </c>
      <c r="AL109" s="6">
        <f t="shared" si="29"/>
        <v>0.52399476902429643</v>
      </c>
      <c r="AQ109" s="36">
        <f t="shared" si="20"/>
        <v>-10</v>
      </c>
      <c r="AR109" s="36">
        <f t="shared" si="27"/>
        <v>-5</v>
      </c>
    </row>
    <row r="110" spans="2:44" x14ac:dyDescent="0.5">
      <c r="B110" s="28">
        <v>45084</v>
      </c>
      <c r="C110" s="4">
        <v>71.58</v>
      </c>
      <c r="E110" s="8">
        <f t="shared" si="17"/>
        <v>9.1222301238842105E-3</v>
      </c>
      <c r="F110" s="8">
        <f t="shared" si="21"/>
        <v>0.168032755753453</v>
      </c>
      <c r="G110" s="8">
        <f t="shared" si="22"/>
        <v>4.6996319525774211E-2</v>
      </c>
      <c r="H110" s="8">
        <f t="shared" si="23"/>
        <v>3.5754450018431494</v>
      </c>
      <c r="I110" s="8">
        <f t="shared" si="24"/>
        <v>78.144202376005722</v>
      </c>
      <c r="J110" s="4">
        <v>30</v>
      </c>
      <c r="K110" s="4">
        <v>70</v>
      </c>
      <c r="L110" s="130"/>
      <c r="M110" s="8">
        <f t="shared" si="33"/>
        <v>65.740465727064603</v>
      </c>
      <c r="N110" s="4">
        <f t="shared" si="30"/>
        <v>6.8990922558365373</v>
      </c>
      <c r="O110" s="8">
        <f t="shared" si="31"/>
        <v>72.639557982901138</v>
      </c>
      <c r="P110" s="8">
        <f t="shared" si="32"/>
        <v>58.841373471228067</v>
      </c>
      <c r="AG110" s="4" t="str">
        <f t="shared" si="18"/>
        <v>SELL</v>
      </c>
      <c r="AH110" s="4">
        <f t="shared" si="25"/>
        <v>-1</v>
      </c>
      <c r="AI110" s="4">
        <f t="shared" si="26"/>
        <v>-10</v>
      </c>
      <c r="AJ110" s="4">
        <f t="shared" si="19"/>
        <v>69.7</v>
      </c>
      <c r="AK110" s="5">
        <f t="shared" si="28"/>
        <v>0</v>
      </c>
      <c r="AL110" s="6">
        <f t="shared" si="29"/>
        <v>0.52399476902429643</v>
      </c>
      <c r="AQ110" s="36">
        <f t="shared" si="20"/>
        <v>-10</v>
      </c>
      <c r="AR110" s="36">
        <f t="shared" si="27"/>
        <v>-5</v>
      </c>
    </row>
    <row r="111" spans="2:44" x14ac:dyDescent="0.5">
      <c r="B111" s="28">
        <v>45085</v>
      </c>
      <c r="C111" s="4">
        <v>72.75</v>
      </c>
      <c r="E111" s="8">
        <f t="shared" si="17"/>
        <v>1.6213200713722214E-2</v>
      </c>
      <c r="F111" s="8">
        <f t="shared" si="21"/>
        <v>0.17921291658818617</v>
      </c>
      <c r="G111" s="8">
        <f t="shared" si="22"/>
        <v>4.6996319525774211E-2</v>
      </c>
      <c r="H111" s="8">
        <f t="shared" si="23"/>
        <v>3.8133393933093069</v>
      </c>
      <c r="I111" s="8">
        <f t="shared" si="24"/>
        <v>79.224402887732552</v>
      </c>
      <c r="J111" s="4">
        <v>30</v>
      </c>
      <c r="K111" s="4">
        <v>70</v>
      </c>
      <c r="L111" s="130"/>
      <c r="M111" s="8">
        <f t="shared" si="33"/>
        <v>67.425957872148103</v>
      </c>
      <c r="N111" s="4">
        <f t="shared" si="30"/>
        <v>7.1529417403149553</v>
      </c>
      <c r="O111" s="8">
        <f t="shared" si="31"/>
        <v>74.578899612463061</v>
      </c>
      <c r="P111" s="8">
        <f t="shared" si="32"/>
        <v>60.273016131833145</v>
      </c>
      <c r="AG111" s="4" t="str">
        <f t="shared" si="18"/>
        <v>SELL</v>
      </c>
      <c r="AH111" s="4">
        <f t="shared" si="25"/>
        <v>-1</v>
      </c>
      <c r="AI111" s="4">
        <f t="shared" si="26"/>
        <v>-10</v>
      </c>
      <c r="AJ111" s="4">
        <f t="shared" si="19"/>
        <v>69.7</v>
      </c>
      <c r="AK111" s="5">
        <f t="shared" si="28"/>
        <v>0</v>
      </c>
      <c r="AL111" s="6">
        <f t="shared" si="29"/>
        <v>0.52399476902429643</v>
      </c>
      <c r="AQ111" s="36">
        <f t="shared" si="20"/>
        <v>-10</v>
      </c>
      <c r="AR111" s="36">
        <f t="shared" si="27"/>
        <v>-5</v>
      </c>
    </row>
    <row r="112" spans="2:44" x14ac:dyDescent="0.5">
      <c r="B112" s="28">
        <v>45086</v>
      </c>
      <c r="C112" s="4">
        <v>72.98</v>
      </c>
      <c r="E112" s="8">
        <f t="shared" si="17"/>
        <v>3.1565249566997662E-3</v>
      </c>
      <c r="F112" s="8">
        <f t="shared" si="21"/>
        <v>0.18064516805552799</v>
      </c>
      <c r="G112" s="8">
        <f t="shared" si="22"/>
        <v>4.6996319525774211E-2</v>
      </c>
      <c r="H112" s="8">
        <f t="shared" si="23"/>
        <v>3.8438152152841818</v>
      </c>
      <c r="I112" s="8">
        <f t="shared" si="24"/>
        <v>79.355116668270114</v>
      </c>
      <c r="J112" s="4">
        <v>30</v>
      </c>
      <c r="K112" s="4">
        <v>70</v>
      </c>
      <c r="L112" s="130"/>
      <c r="M112" s="8">
        <f t="shared" si="33"/>
        <v>68.917102721663355</v>
      </c>
      <c r="N112" s="4">
        <f t="shared" si="30"/>
        <v>7.6423410690692304</v>
      </c>
      <c r="O112" s="8">
        <f t="shared" si="31"/>
        <v>76.559443790732587</v>
      </c>
      <c r="P112" s="8">
        <f t="shared" si="32"/>
        <v>61.274761652594123</v>
      </c>
      <c r="AG112" s="4" t="str">
        <f t="shared" si="18"/>
        <v>SELL</v>
      </c>
      <c r="AH112" s="4">
        <f t="shared" si="25"/>
        <v>-1</v>
      </c>
      <c r="AI112" s="4">
        <f t="shared" si="26"/>
        <v>-10</v>
      </c>
      <c r="AJ112" s="4">
        <f t="shared" si="19"/>
        <v>69.7</v>
      </c>
      <c r="AK112" s="5">
        <f t="shared" si="28"/>
        <v>0</v>
      </c>
      <c r="AL112" s="6">
        <f t="shared" si="29"/>
        <v>0.52399476902429643</v>
      </c>
      <c r="AQ112" s="36">
        <f t="shared" si="20"/>
        <v>-10</v>
      </c>
      <c r="AR112" s="36">
        <f t="shared" si="27"/>
        <v>-5</v>
      </c>
    </row>
    <row r="113" spans="2:44" x14ac:dyDescent="0.5">
      <c r="B113" s="28">
        <v>45089</v>
      </c>
      <c r="C113" s="4">
        <v>73.64</v>
      </c>
      <c r="E113" s="8">
        <f t="shared" si="17"/>
        <v>9.0029253565753684E-3</v>
      </c>
      <c r="F113" s="8">
        <f t="shared" si="21"/>
        <v>0.15652993386422612</v>
      </c>
      <c r="G113" s="8">
        <f t="shared" si="22"/>
        <v>4.6996319525774211E-2</v>
      </c>
      <c r="H113" s="8">
        <f t="shared" si="23"/>
        <v>3.3306849439216264</v>
      </c>
      <c r="I113" s="8">
        <f t="shared" si="24"/>
        <v>76.908964449063433</v>
      </c>
      <c r="J113" s="4">
        <v>30</v>
      </c>
      <c r="K113" s="4">
        <v>70</v>
      </c>
      <c r="L113" s="130"/>
      <c r="M113" s="8">
        <f t="shared" si="33"/>
        <v>69.916085437588364</v>
      </c>
      <c r="N113" s="4">
        <f t="shared" si="30"/>
        <v>7.3985242706325831</v>
      </c>
      <c r="O113" s="8">
        <f t="shared" si="31"/>
        <v>77.314609708220942</v>
      </c>
      <c r="P113" s="8">
        <f t="shared" si="32"/>
        <v>62.51756116695578</v>
      </c>
      <c r="AG113" s="4" t="str">
        <f t="shared" si="18"/>
        <v>SELL</v>
      </c>
      <c r="AH113" s="4">
        <f t="shared" si="25"/>
        <v>-1</v>
      </c>
      <c r="AI113" s="4">
        <f t="shared" si="26"/>
        <v>-10</v>
      </c>
      <c r="AJ113" s="4">
        <f t="shared" si="19"/>
        <v>69.7</v>
      </c>
      <c r="AK113" s="5">
        <f t="shared" si="28"/>
        <v>0</v>
      </c>
      <c r="AL113" s="6">
        <f t="shared" si="29"/>
        <v>0.52399476902429643</v>
      </c>
      <c r="AQ113" s="36">
        <f t="shared" si="20"/>
        <v>-10</v>
      </c>
      <c r="AR113" s="36">
        <f t="shared" si="27"/>
        <v>-5</v>
      </c>
    </row>
    <row r="114" spans="2:44" x14ac:dyDescent="0.5">
      <c r="B114" s="28">
        <v>45090</v>
      </c>
      <c r="C114" s="4">
        <v>76.010000000000005</v>
      </c>
      <c r="E114" s="8">
        <f t="shared" si="17"/>
        <v>3.1676554213072021E-2</v>
      </c>
      <c r="F114" s="8">
        <f t="shared" si="21"/>
        <v>0.18820648807729815</v>
      </c>
      <c r="G114" s="8">
        <f>ABS(SUMIF(E101:E114,"&lt;0",E101:E114))</f>
        <v>2.1212202370059545E-2</v>
      </c>
      <c r="H114" s="8">
        <f t="shared" si="23"/>
        <v>8.8725576342297465</v>
      </c>
      <c r="I114" s="8">
        <f t="shared" si="24"/>
        <v>89.870912512753137</v>
      </c>
      <c r="J114" s="4">
        <v>30</v>
      </c>
      <c r="K114" s="4">
        <v>70</v>
      </c>
      <c r="L114" s="130"/>
      <c r="M114" s="8">
        <f t="shared" si="33"/>
        <v>72.410438821983959</v>
      </c>
      <c r="N114" s="4">
        <f t="shared" si="30"/>
        <v>8.4507233175149921</v>
      </c>
      <c r="O114" s="8">
        <f t="shared" si="31"/>
        <v>80.861162139498958</v>
      </c>
      <c r="P114" s="8">
        <f t="shared" si="32"/>
        <v>63.959715504468967</v>
      </c>
      <c r="AG114" s="4" t="str">
        <f t="shared" si="18"/>
        <v>SELL</v>
      </c>
      <c r="AH114" s="4">
        <f t="shared" si="25"/>
        <v>-1</v>
      </c>
      <c r="AI114" s="4">
        <f t="shared" si="26"/>
        <v>-10</v>
      </c>
      <c r="AJ114" s="4">
        <f t="shared" si="19"/>
        <v>69.7</v>
      </c>
      <c r="AK114" s="5">
        <f t="shared" si="28"/>
        <v>0</v>
      </c>
      <c r="AL114" s="6">
        <f t="shared" si="29"/>
        <v>0.52399476902429643</v>
      </c>
      <c r="AQ114" s="36">
        <f t="shared" si="20"/>
        <v>-10</v>
      </c>
      <c r="AR114" s="36">
        <f t="shared" si="27"/>
        <v>-5</v>
      </c>
    </row>
    <row r="115" spans="2:44" x14ac:dyDescent="0.5">
      <c r="B115" s="28">
        <v>45091</v>
      </c>
      <c r="C115" s="4">
        <v>76.150000000000006</v>
      </c>
      <c r="E115" s="8">
        <f t="shared" si="17"/>
        <v>1.84016876322166E-3</v>
      </c>
      <c r="F115" s="8">
        <f t="shared" si="21"/>
        <v>0.1900466568405198</v>
      </c>
      <c r="G115" s="133">
        <f ca="1">ABS(SUMIF(E101:E115,"&lt;0",E102:E115))</f>
        <v>1.9811968769049986E-2</v>
      </c>
      <c r="H115" s="8">
        <f t="shared" ca="1" si="23"/>
        <v>9.5925174855619773</v>
      </c>
      <c r="I115" s="133">
        <f t="shared" ca="1" si="24"/>
        <v>90.559373620453869</v>
      </c>
      <c r="J115" s="4">
        <v>30</v>
      </c>
      <c r="K115" s="4">
        <v>70</v>
      </c>
      <c r="L115" s="130"/>
      <c r="M115" s="8">
        <f t="shared" ca="1" si="33"/>
        <v>74.679055671792696</v>
      </c>
      <c r="N115" s="4">
        <f t="shared" ca="1" si="30"/>
        <v>9.0555425439145516</v>
      </c>
      <c r="O115" s="8">
        <f t="shared" ca="1" si="31"/>
        <v>83.734598215707251</v>
      </c>
      <c r="P115" s="8">
        <f t="shared" ca="1" si="32"/>
        <v>65.623513127878141</v>
      </c>
      <c r="AG115" s="4" t="str">
        <f t="shared" ca="1" si="18"/>
        <v>SELL</v>
      </c>
      <c r="AH115" s="4">
        <f t="shared" ca="1" si="25"/>
        <v>-1</v>
      </c>
      <c r="AI115" s="4">
        <f t="shared" ca="1" si="26"/>
        <v>-10</v>
      </c>
      <c r="AJ115" s="4">
        <f t="shared" ca="1" si="19"/>
        <v>69.7</v>
      </c>
      <c r="AK115" s="5">
        <f t="shared" ca="1" si="28"/>
        <v>0</v>
      </c>
      <c r="AL115" s="6">
        <f t="shared" ca="1" si="29"/>
        <v>0.52399476902429643</v>
      </c>
      <c r="AQ115" s="36">
        <f t="shared" ca="1" si="20"/>
        <v>-10</v>
      </c>
      <c r="AR115" s="36">
        <f t="shared" ca="1" si="27"/>
        <v>-5</v>
      </c>
    </row>
    <row r="116" spans="2:44" x14ac:dyDescent="0.5">
      <c r="B116" s="28">
        <v>45092</v>
      </c>
      <c r="C116" s="4">
        <v>77.39</v>
      </c>
      <c r="E116" s="8">
        <f t="shared" si="17"/>
        <v>1.6152493941196788E-2</v>
      </c>
      <c r="F116" s="8">
        <f t="shared" si="21"/>
        <v>0.18638718201266657</v>
      </c>
      <c r="G116" s="133">
        <f ca="1">ABS(SUMIF(E103:E117,"&lt;0",E103:E116))</f>
        <v>4.0137297362021476E-3</v>
      </c>
      <c r="H116" s="8">
        <f t="shared" ca="1" si="23"/>
        <v>46.437402182696282</v>
      </c>
      <c r="I116" s="133">
        <f t="shared" ca="1" si="24"/>
        <v>97.891958762521</v>
      </c>
      <c r="J116" s="4">
        <v>30</v>
      </c>
      <c r="K116" s="4">
        <v>70</v>
      </c>
      <c r="L116" s="130"/>
      <c r="M116" s="8">
        <f t="shared" ca="1" si="33"/>
        <v>77.580668558133738</v>
      </c>
      <c r="N116" s="4">
        <f t="shared" ca="1" si="30"/>
        <v>9.5202098265432493</v>
      </c>
      <c r="O116" s="8">
        <f t="shared" ca="1" si="31"/>
        <v>87.100878384676989</v>
      </c>
      <c r="P116" s="8">
        <f t="shared" ca="1" si="32"/>
        <v>68.060458731590487</v>
      </c>
      <c r="AG116" s="4" t="str">
        <f t="shared" ca="1" si="18"/>
        <v>SELL</v>
      </c>
      <c r="AH116" s="4">
        <f t="shared" ca="1" si="25"/>
        <v>-1</v>
      </c>
      <c r="AI116" s="4">
        <f t="shared" ca="1" si="26"/>
        <v>-10</v>
      </c>
      <c r="AJ116" s="4">
        <f t="shared" ca="1" si="19"/>
        <v>69.7</v>
      </c>
      <c r="AK116" s="5">
        <f t="shared" ca="1" si="28"/>
        <v>0</v>
      </c>
      <c r="AL116" s="6">
        <f t="shared" ca="1" si="29"/>
        <v>0.52399476902429643</v>
      </c>
      <c r="AQ116" s="36">
        <f t="shared" ca="1" si="20"/>
        <v>-10</v>
      </c>
      <c r="AR116" s="36">
        <f t="shared" ca="1" si="27"/>
        <v>-5</v>
      </c>
    </row>
    <row r="117" spans="2:44" x14ac:dyDescent="0.5">
      <c r="B117" s="28">
        <v>45093</v>
      </c>
      <c r="C117" s="4">
        <v>77.08</v>
      </c>
      <c r="E117" s="8">
        <f t="shared" si="17"/>
        <v>-4.0137297362021476E-3</v>
      </c>
      <c r="F117" s="8">
        <f t="shared" si="21"/>
        <v>0.16802955117212981</v>
      </c>
      <c r="G117" s="8">
        <f t="shared" si="22"/>
        <v>4.0137297362021476E-3</v>
      </c>
      <c r="H117" s="8">
        <f t="shared" si="23"/>
        <v>41.863693426235002</v>
      </c>
      <c r="I117" s="8">
        <f t="shared" si="24"/>
        <v>97.667023254258481</v>
      </c>
      <c r="J117" s="4">
        <v>30</v>
      </c>
      <c r="K117" s="4">
        <v>70</v>
      </c>
      <c r="L117" s="130"/>
      <c r="M117" s="8">
        <f t="shared" ca="1" si="33"/>
        <v>80.091462895149334</v>
      </c>
      <c r="N117" s="4">
        <f t="shared" ca="1" si="30"/>
        <v>9.2235163134934712</v>
      </c>
      <c r="O117" s="8">
        <f t="shared" ca="1" si="31"/>
        <v>89.314979208642811</v>
      </c>
      <c r="P117" s="8">
        <f t="shared" ca="1" si="32"/>
        <v>70.867946581655858</v>
      </c>
      <c r="AG117" s="4" t="str">
        <f t="shared" si="18"/>
        <v>SELL</v>
      </c>
      <c r="AH117" s="4">
        <f t="shared" si="25"/>
        <v>-1</v>
      </c>
      <c r="AI117" s="4">
        <f t="shared" ca="1" si="26"/>
        <v>-10</v>
      </c>
      <c r="AJ117" s="4">
        <f t="shared" ca="1" si="19"/>
        <v>69.7</v>
      </c>
      <c r="AK117" s="5">
        <f t="shared" ca="1" si="28"/>
        <v>0</v>
      </c>
      <c r="AL117" s="6">
        <f t="shared" ca="1" si="29"/>
        <v>0.52399476902429643</v>
      </c>
      <c r="AQ117" s="36">
        <f t="shared" ca="1" si="20"/>
        <v>-10</v>
      </c>
      <c r="AR117" s="36">
        <f t="shared" ca="1" si="27"/>
        <v>-5</v>
      </c>
    </row>
    <row r="118" spans="2:44" x14ac:dyDescent="0.5">
      <c r="B118" s="28">
        <v>45097</v>
      </c>
      <c r="C118" s="4">
        <v>76.400000000000006</v>
      </c>
      <c r="E118" s="8">
        <f t="shared" si="17"/>
        <v>-8.8611473736907899E-3</v>
      </c>
      <c r="F118" s="8">
        <f t="shared" si="21"/>
        <v>0.14745393876685925</v>
      </c>
      <c r="G118" s="8">
        <f t="shared" si="22"/>
        <v>1.2874877109892938E-2</v>
      </c>
      <c r="H118" s="8">
        <f t="shared" si="23"/>
        <v>11.452842423913856</v>
      </c>
      <c r="I118" s="8">
        <f t="shared" si="24"/>
        <v>91.969704859674067</v>
      </c>
      <c r="J118" s="4">
        <v>30</v>
      </c>
      <c r="K118" s="4">
        <v>70</v>
      </c>
      <c r="L118" s="130"/>
      <c r="M118" s="8">
        <f t="shared" ca="1" si="33"/>
        <v>81.576243140714922</v>
      </c>
      <c r="N118" s="4">
        <f t="shared" ca="1" si="30"/>
        <v>8.8713020654328236</v>
      </c>
      <c r="O118" s="8">
        <f t="shared" ca="1" si="31"/>
        <v>90.447545206147751</v>
      </c>
      <c r="P118" s="8">
        <f t="shared" ca="1" si="32"/>
        <v>72.704941075282093</v>
      </c>
      <c r="AG118" s="4" t="str">
        <f t="shared" si="18"/>
        <v>SELL</v>
      </c>
      <c r="AH118" s="4">
        <f t="shared" si="25"/>
        <v>-1</v>
      </c>
      <c r="AI118" s="4">
        <f t="shared" si="26"/>
        <v>-10</v>
      </c>
      <c r="AJ118" s="4">
        <f t="shared" ca="1" si="19"/>
        <v>69.7</v>
      </c>
      <c r="AK118" s="5">
        <f t="shared" ca="1" si="28"/>
        <v>0</v>
      </c>
      <c r="AL118" s="6">
        <f t="shared" ca="1" si="29"/>
        <v>0.52399476902429643</v>
      </c>
      <c r="AQ118" s="36">
        <f t="shared" si="20"/>
        <v>-10</v>
      </c>
      <c r="AR118" s="36">
        <f t="shared" si="27"/>
        <v>-5</v>
      </c>
    </row>
    <row r="119" spans="2:44" x14ac:dyDescent="0.5">
      <c r="B119" s="28">
        <v>45098</v>
      </c>
      <c r="C119" s="4">
        <v>76.41</v>
      </c>
      <c r="E119" s="8">
        <f t="shared" si="17"/>
        <v>1.3088148700050523E-4</v>
      </c>
      <c r="F119" s="8">
        <f t="shared" si="21"/>
        <v>0.14653715122141606</v>
      </c>
      <c r="G119" s="8">
        <f t="shared" si="22"/>
        <v>1.2874877109892938E-2</v>
      </c>
      <c r="H119" s="8">
        <f t="shared" si="23"/>
        <v>11.381634944602169</v>
      </c>
      <c r="I119" s="8">
        <f t="shared" si="24"/>
        <v>91.923522180437445</v>
      </c>
      <c r="J119" s="4">
        <v>30</v>
      </c>
      <c r="K119" s="4">
        <v>70</v>
      </c>
      <c r="L119" s="130"/>
      <c r="M119" s="8">
        <f t="shared" ca="1" si="33"/>
        <v>82.869653020680232</v>
      </c>
      <c r="N119" s="4">
        <f t="shared" ca="1" si="30"/>
        <v>8.1115580851693867</v>
      </c>
      <c r="O119" s="8">
        <f t="shared" ca="1" si="31"/>
        <v>90.981211105849624</v>
      </c>
      <c r="P119" s="8">
        <f t="shared" ca="1" si="32"/>
        <v>74.75809493551084</v>
      </c>
      <c r="AG119" s="4" t="str">
        <f t="shared" si="18"/>
        <v>SELL</v>
      </c>
      <c r="AH119" s="4">
        <f t="shared" si="25"/>
        <v>-1</v>
      </c>
      <c r="AI119" s="4">
        <f t="shared" si="26"/>
        <v>-10</v>
      </c>
      <c r="AJ119" s="4">
        <f t="shared" ca="1" si="19"/>
        <v>69.7</v>
      </c>
      <c r="AK119" s="5">
        <f t="shared" ca="1" si="28"/>
        <v>0</v>
      </c>
      <c r="AL119" s="6">
        <f t="shared" ca="1" si="29"/>
        <v>0.52399476902429643</v>
      </c>
      <c r="AQ119" s="36">
        <f t="shared" si="20"/>
        <v>-10</v>
      </c>
      <c r="AR119" s="36">
        <f t="shared" si="27"/>
        <v>-5</v>
      </c>
    </row>
    <row r="120" spans="2:44" x14ac:dyDescent="0.5">
      <c r="B120" s="28">
        <v>45099</v>
      </c>
      <c r="C120" s="4">
        <v>74.87</v>
      </c>
      <c r="E120" s="8">
        <f t="shared" si="17"/>
        <v>-2.0360301416881381E-2</v>
      </c>
      <c r="F120" s="8">
        <f t="shared" si="21"/>
        <v>0.12948074959326153</v>
      </c>
      <c r="G120" s="8">
        <f t="shared" si="22"/>
        <v>3.3235178526774323E-2</v>
      </c>
      <c r="H120" s="8">
        <f t="shared" si="23"/>
        <v>3.8958945109607757</v>
      </c>
      <c r="I120" s="8">
        <f t="shared" si="24"/>
        <v>79.574723316418869</v>
      </c>
      <c r="J120" s="4">
        <v>30</v>
      </c>
      <c r="K120" s="4">
        <v>70</v>
      </c>
      <c r="L120" s="130"/>
      <c r="M120" s="8">
        <f t="shared" ca="1" si="33"/>
        <v>82.457786807647551</v>
      </c>
      <c r="N120" s="4">
        <f t="shared" ca="1" si="30"/>
        <v>8.0942795087896489</v>
      </c>
      <c r="O120" s="8">
        <f t="shared" ca="1" si="31"/>
        <v>90.552066316437205</v>
      </c>
      <c r="P120" s="8">
        <f t="shared" ca="1" si="32"/>
        <v>74.363507298857897</v>
      </c>
      <c r="AG120" s="4" t="str">
        <f t="shared" si="18"/>
        <v>SELL</v>
      </c>
      <c r="AH120" s="4">
        <f t="shared" si="25"/>
        <v>-1</v>
      </c>
      <c r="AI120" s="4">
        <f t="shared" si="26"/>
        <v>-10</v>
      </c>
      <c r="AJ120" s="4">
        <f t="shared" ca="1" si="19"/>
        <v>69.7</v>
      </c>
      <c r="AK120" s="5">
        <f t="shared" ca="1" si="28"/>
        <v>0</v>
      </c>
      <c r="AL120" s="6">
        <f t="shared" ca="1" si="29"/>
        <v>0.52399476902429643</v>
      </c>
      <c r="AQ120" s="36">
        <f t="shared" si="20"/>
        <v>-10</v>
      </c>
      <c r="AR120" s="36">
        <f t="shared" si="27"/>
        <v>-5</v>
      </c>
    </row>
    <row r="121" spans="2:44" x14ac:dyDescent="0.5">
      <c r="B121" s="28">
        <v>45100</v>
      </c>
      <c r="C121" s="4">
        <v>73</v>
      </c>
      <c r="E121" s="8">
        <f t="shared" si="17"/>
        <v>-2.5293835094202726E-2</v>
      </c>
      <c r="F121" s="8">
        <f t="shared" si="21"/>
        <v>0.10478813700288991</v>
      </c>
      <c r="G121" s="8">
        <f t="shared" si="22"/>
        <v>5.8529013620977052E-2</v>
      </c>
      <c r="H121" s="8">
        <f t="shared" si="23"/>
        <v>1.7903622583062528</v>
      </c>
      <c r="I121" s="8">
        <f t="shared" si="24"/>
        <v>64.162359312908748</v>
      </c>
      <c r="J121" s="4">
        <v>30</v>
      </c>
      <c r="K121" s="4">
        <v>70</v>
      </c>
      <c r="L121" s="130"/>
      <c r="M121" s="8">
        <f t="shared" ca="1" si="33"/>
        <v>80.170858370805192</v>
      </c>
      <c r="N121" s="4">
        <f t="shared" ca="1" si="30"/>
        <v>10.346952367712579</v>
      </c>
      <c r="O121" s="8">
        <f t="shared" ca="1" si="31"/>
        <v>90.517810738517767</v>
      </c>
      <c r="P121" s="8">
        <f t="shared" ca="1" si="32"/>
        <v>69.823906003092617</v>
      </c>
      <c r="AG121" s="4" t="str">
        <f t="shared" si="18"/>
        <v/>
      </c>
      <c r="AH121" s="4">
        <f t="shared" si="25"/>
        <v>-1</v>
      </c>
      <c r="AI121" s="4">
        <f t="shared" si="26"/>
        <v>-10</v>
      </c>
      <c r="AJ121" s="4">
        <f t="shared" ca="1" si="19"/>
        <v>69.7</v>
      </c>
      <c r="AK121" s="5">
        <f t="shared" ca="1" si="28"/>
        <v>0</v>
      </c>
      <c r="AL121" s="6">
        <f t="shared" ca="1" si="29"/>
        <v>0.52399476902429643</v>
      </c>
      <c r="AQ121" s="36">
        <f t="shared" si="20"/>
        <v>-10</v>
      </c>
      <c r="AR121" s="36">
        <f t="shared" si="27"/>
        <v>-5</v>
      </c>
    </row>
    <row r="122" spans="2:44" x14ac:dyDescent="0.5">
      <c r="B122" s="28">
        <v>45103</v>
      </c>
      <c r="C122" s="4">
        <v>73.67</v>
      </c>
      <c r="E122" s="8">
        <f t="shared" si="17"/>
        <v>9.1362195463311167E-3</v>
      </c>
      <c r="F122" s="8">
        <f t="shared" si="21"/>
        <v>0.10251196449747627</v>
      </c>
      <c r="G122" s="8">
        <f t="shared" si="22"/>
        <v>5.8529013620977052E-2</v>
      </c>
      <c r="H122" s="8">
        <f t="shared" si="23"/>
        <v>1.7514726142716941</v>
      </c>
      <c r="I122" s="8">
        <f t="shared" si="24"/>
        <v>63.655825799861837</v>
      </c>
      <c r="J122" s="4">
        <v>30</v>
      </c>
      <c r="K122" s="4">
        <v>70</v>
      </c>
      <c r="L122" s="130"/>
      <c r="M122" s="8">
        <f t="shared" ca="1" si="33"/>
        <v>78.106479299437282</v>
      </c>
      <c r="N122" s="4">
        <f t="shared" ca="1" si="30"/>
        <v>12.175402953170686</v>
      </c>
      <c r="O122" s="8">
        <f t="shared" ca="1" si="31"/>
        <v>90.281882252607971</v>
      </c>
      <c r="P122" s="8">
        <f t="shared" ca="1" si="32"/>
        <v>65.931076346266593</v>
      </c>
      <c r="AG122" s="4" t="str">
        <f t="shared" si="18"/>
        <v/>
      </c>
      <c r="AH122" s="4">
        <f t="shared" si="25"/>
        <v>-1</v>
      </c>
      <c r="AI122" s="4">
        <f t="shared" si="26"/>
        <v>-10</v>
      </c>
      <c r="AJ122" s="4">
        <f t="shared" ca="1" si="19"/>
        <v>69.7</v>
      </c>
      <c r="AK122" s="5">
        <f t="shared" ca="1" si="28"/>
        <v>0</v>
      </c>
      <c r="AL122" s="6">
        <f t="shared" ca="1" si="29"/>
        <v>0.52399476902429643</v>
      </c>
      <c r="AQ122" s="36">
        <f t="shared" si="20"/>
        <v>-10</v>
      </c>
      <c r="AR122" s="36">
        <f t="shared" si="27"/>
        <v>-5</v>
      </c>
    </row>
    <row r="123" spans="2:44" x14ac:dyDescent="0.5">
      <c r="B123" s="28">
        <v>45104</v>
      </c>
      <c r="C123" s="4">
        <v>74.760000000000005</v>
      </c>
      <c r="E123" s="8">
        <f t="shared" si="17"/>
        <v>1.4687321892639941E-2</v>
      </c>
      <c r="F123" s="8">
        <f t="shared" si="21"/>
        <v>0.11111852099434359</v>
      </c>
      <c r="G123" s="8">
        <f t="shared" si="22"/>
        <v>5.8529013620977052E-2</v>
      </c>
      <c r="H123" s="8">
        <f t="shared" si="23"/>
        <v>1.8985203084734412</v>
      </c>
      <c r="I123" s="8">
        <f t="shared" si="24"/>
        <v>65.499637967806109</v>
      </c>
      <c r="J123" s="4">
        <v>30</v>
      </c>
      <c r="K123" s="4">
        <v>70</v>
      </c>
      <c r="L123" s="130"/>
      <c r="M123" s="8">
        <f t="shared" ca="1" si="33"/>
        <v>76.530624132983377</v>
      </c>
      <c r="N123" s="4">
        <f t="shared" ca="1" si="30"/>
        <v>13.358444882541606</v>
      </c>
      <c r="O123" s="8">
        <f t="shared" ca="1" si="31"/>
        <v>89.889069015524981</v>
      </c>
      <c r="P123" s="8">
        <f t="shared" ca="1" si="32"/>
        <v>63.172179250441772</v>
      </c>
      <c r="AG123" s="4" t="str">
        <f t="shared" si="18"/>
        <v/>
      </c>
      <c r="AH123" s="4">
        <f t="shared" si="25"/>
        <v>-1</v>
      </c>
      <c r="AI123" s="4">
        <f t="shared" si="26"/>
        <v>-10</v>
      </c>
      <c r="AJ123" s="4">
        <f t="shared" ca="1" si="19"/>
        <v>69.7</v>
      </c>
      <c r="AK123" s="5">
        <f t="shared" ca="1" si="28"/>
        <v>0</v>
      </c>
      <c r="AL123" s="6">
        <f t="shared" ca="1" si="29"/>
        <v>0.52399476902429643</v>
      </c>
      <c r="AQ123" s="36">
        <f t="shared" si="20"/>
        <v>-10</v>
      </c>
      <c r="AR123" s="36">
        <f t="shared" si="27"/>
        <v>-5</v>
      </c>
    </row>
    <row r="124" spans="2:44" x14ac:dyDescent="0.5">
      <c r="B124" s="28">
        <v>45105</v>
      </c>
      <c r="C124" s="4">
        <v>75.14</v>
      </c>
      <c r="E124" s="8">
        <f t="shared" si="17"/>
        <v>5.0700575584606226E-3</v>
      </c>
      <c r="F124" s="8">
        <f t="shared" si="21"/>
        <v>0.10706634842892002</v>
      </c>
      <c r="G124" s="8">
        <f t="shared" si="22"/>
        <v>5.8529013620977052E-2</v>
      </c>
      <c r="H124" s="8">
        <f t="shared" si="23"/>
        <v>1.8292867384074105</v>
      </c>
      <c r="I124" s="8">
        <f t="shared" si="24"/>
        <v>64.655402846765043</v>
      </c>
      <c r="J124" s="4">
        <v>30</v>
      </c>
      <c r="K124" s="4">
        <v>70</v>
      </c>
      <c r="L124" s="130"/>
      <c r="M124" s="8">
        <f t="shared" ca="1" si="33"/>
        <v>75.046221472206085</v>
      </c>
      <c r="N124" s="4">
        <f t="shared" ca="1" si="30"/>
        <v>14.362681775787484</v>
      </c>
      <c r="O124" s="8">
        <f t="shared" ca="1" si="31"/>
        <v>89.408903247993564</v>
      </c>
      <c r="P124" s="8">
        <f t="shared" ca="1" si="32"/>
        <v>60.683539696418599</v>
      </c>
      <c r="AG124" s="4" t="str">
        <f t="shared" si="18"/>
        <v/>
      </c>
      <c r="AH124" s="4">
        <f t="shared" si="25"/>
        <v>-1</v>
      </c>
      <c r="AI124" s="4">
        <f t="shared" si="26"/>
        <v>-10</v>
      </c>
      <c r="AJ124" s="4">
        <f t="shared" ca="1" si="19"/>
        <v>69.7</v>
      </c>
      <c r="AK124" s="5">
        <f t="shared" ca="1" si="28"/>
        <v>0</v>
      </c>
      <c r="AL124" s="6">
        <f t="shared" ca="1" si="29"/>
        <v>0.52399476902429643</v>
      </c>
      <c r="AQ124" s="36">
        <f t="shared" si="20"/>
        <v>-10</v>
      </c>
      <c r="AR124" s="36">
        <f t="shared" si="27"/>
        <v>-5</v>
      </c>
    </row>
    <row r="125" spans="2:44" x14ac:dyDescent="0.5">
      <c r="B125" s="28">
        <v>45106</v>
      </c>
      <c r="C125" s="4">
        <v>75.81</v>
      </c>
      <c r="E125" s="8">
        <f t="shared" si="17"/>
        <v>8.8771699223897695E-3</v>
      </c>
      <c r="F125" s="8">
        <f t="shared" si="21"/>
        <v>9.9730317637587551E-2</v>
      </c>
      <c r="G125" s="8">
        <f t="shared" si="22"/>
        <v>5.8529013620977052E-2</v>
      </c>
      <c r="H125" s="8">
        <f t="shared" si="23"/>
        <v>1.7039466662367222</v>
      </c>
      <c r="I125" s="8">
        <f t="shared" si="24"/>
        <v>63.017022026112215</v>
      </c>
      <c r="J125" s="4">
        <v>30</v>
      </c>
      <c r="K125" s="4">
        <v>70</v>
      </c>
      <c r="L125" s="130"/>
      <c r="M125" s="8">
        <f t="shared" ca="1" si="33"/>
        <v>73.542571541444346</v>
      </c>
      <c r="N125" s="4">
        <f t="shared" ca="1" si="30"/>
        <v>15.077798552878328</v>
      </c>
      <c r="O125" s="8">
        <f t="shared" ca="1" si="31"/>
        <v>88.620370094322681</v>
      </c>
      <c r="P125" s="8">
        <f t="shared" ca="1" si="32"/>
        <v>58.464772988566018</v>
      </c>
      <c r="AG125" s="4" t="str">
        <f t="shared" si="18"/>
        <v/>
      </c>
      <c r="AH125" s="4">
        <f t="shared" si="25"/>
        <v>-1</v>
      </c>
      <c r="AI125" s="4">
        <f t="shared" si="26"/>
        <v>-10</v>
      </c>
      <c r="AJ125" s="4">
        <f t="shared" ca="1" si="19"/>
        <v>69.7</v>
      </c>
      <c r="AK125" s="5">
        <f t="shared" ca="1" si="28"/>
        <v>0</v>
      </c>
      <c r="AL125" s="6">
        <f t="shared" ca="1" si="29"/>
        <v>0.52399476902429643</v>
      </c>
      <c r="AQ125" s="36">
        <f t="shared" si="20"/>
        <v>-10</v>
      </c>
      <c r="AR125" s="36">
        <f t="shared" si="27"/>
        <v>-5</v>
      </c>
    </row>
    <row r="126" spans="2:44" x14ac:dyDescent="0.5">
      <c r="B126" s="28">
        <v>45107</v>
      </c>
      <c r="C126" s="4">
        <v>76.81</v>
      </c>
      <c r="E126" s="8">
        <f t="shared" si="17"/>
        <v>1.3104629942377927E-2</v>
      </c>
      <c r="F126" s="8">
        <f t="shared" si="21"/>
        <v>0.10967842262326571</v>
      </c>
      <c r="G126" s="8">
        <f t="shared" si="22"/>
        <v>5.8529013620977052E-2</v>
      </c>
      <c r="H126" s="8">
        <f t="shared" si="23"/>
        <v>1.8739154453126901</v>
      </c>
      <c r="I126" s="8">
        <f t="shared" si="24"/>
        <v>65.204265086122007</v>
      </c>
      <c r="J126" s="4">
        <v>30</v>
      </c>
      <c r="K126" s="4">
        <v>70</v>
      </c>
      <c r="L126" s="130"/>
      <c r="M126" s="8">
        <f t="shared" ca="1" si="33"/>
        <v>72.500283234529064</v>
      </c>
      <c r="N126" s="4">
        <f t="shared" ca="1" si="30"/>
        <v>15.09611686756503</v>
      </c>
      <c r="O126" s="8">
        <f t="shared" ca="1" si="31"/>
        <v>87.596400102094094</v>
      </c>
      <c r="P126" s="8">
        <f t="shared" ca="1" si="32"/>
        <v>57.404166366964034</v>
      </c>
      <c r="AG126" s="4" t="str">
        <f t="shared" si="18"/>
        <v/>
      </c>
      <c r="AH126" s="4">
        <f t="shared" si="25"/>
        <v>-1</v>
      </c>
      <c r="AI126" s="4">
        <f t="shared" si="26"/>
        <v>-10</v>
      </c>
      <c r="AJ126" s="4">
        <f t="shared" ca="1" si="19"/>
        <v>69.7</v>
      </c>
      <c r="AK126" s="5">
        <f t="shared" ca="1" si="28"/>
        <v>0</v>
      </c>
      <c r="AL126" s="6">
        <f t="shared" ca="1" si="29"/>
        <v>0.52399476902429643</v>
      </c>
      <c r="AQ126" s="36">
        <f t="shared" si="20"/>
        <v>-10</v>
      </c>
      <c r="AR126" s="36">
        <f t="shared" si="27"/>
        <v>-5</v>
      </c>
    </row>
    <row r="127" spans="2:44" x14ac:dyDescent="0.5">
      <c r="B127" s="28">
        <v>45110</v>
      </c>
      <c r="C127" s="4">
        <v>77.069999999999993</v>
      </c>
      <c r="E127" s="8">
        <f t="shared" si="17"/>
        <v>3.3792597793111789E-3</v>
      </c>
      <c r="F127" s="8">
        <f t="shared" si="21"/>
        <v>0.10405475704600153</v>
      </c>
      <c r="G127" s="8">
        <f t="shared" si="22"/>
        <v>5.8529013620977052E-2</v>
      </c>
      <c r="H127" s="8">
        <f t="shared" si="23"/>
        <v>1.7778320632539732</v>
      </c>
      <c r="I127" s="8">
        <f t="shared" si="24"/>
        <v>64.000703526022647</v>
      </c>
      <c r="J127" s="4">
        <v>30</v>
      </c>
      <c r="K127" s="4">
        <v>70</v>
      </c>
      <c r="L127" s="130"/>
      <c r="M127" s="8">
        <f t="shared" ca="1" si="33"/>
        <v>71.437835770965762</v>
      </c>
      <c r="N127" s="4">
        <f t="shared" si="30"/>
        <v>13.769734685169221</v>
      </c>
      <c r="O127" s="8">
        <f t="shared" ca="1" si="31"/>
        <v>85.207570456134988</v>
      </c>
      <c r="P127" s="8">
        <f t="shared" ca="1" si="32"/>
        <v>57.668101085796543</v>
      </c>
      <c r="AG127" s="4" t="str">
        <f t="shared" si="18"/>
        <v/>
      </c>
      <c r="AH127" s="4">
        <f t="shared" si="25"/>
        <v>-1</v>
      </c>
      <c r="AI127" s="4">
        <f t="shared" si="26"/>
        <v>-10</v>
      </c>
      <c r="AJ127" s="4">
        <f t="shared" ca="1" si="19"/>
        <v>69.7</v>
      </c>
      <c r="AK127" s="5">
        <f t="shared" ca="1" si="28"/>
        <v>0</v>
      </c>
      <c r="AL127" s="6">
        <f t="shared" ca="1" si="29"/>
        <v>0.52399476902429643</v>
      </c>
      <c r="AQ127" s="36">
        <f t="shared" si="20"/>
        <v>-10</v>
      </c>
      <c r="AR127" s="36">
        <f t="shared" si="27"/>
        <v>-5</v>
      </c>
    </row>
    <row r="128" spans="2:44" x14ac:dyDescent="0.5">
      <c r="B128" s="28">
        <v>45112</v>
      </c>
      <c r="C128" s="4">
        <v>76.03</v>
      </c>
      <c r="E128" s="8">
        <f t="shared" si="17"/>
        <v>-1.358610054955652E-2</v>
      </c>
      <c r="F128" s="8">
        <f t="shared" si="21"/>
        <v>7.237820283292952E-2</v>
      </c>
      <c r="G128" s="8">
        <f t="shared" si="22"/>
        <v>7.2115114170533567E-2</v>
      </c>
      <c r="H128" s="8">
        <f t="shared" si="23"/>
        <v>1.0036481764665006</v>
      </c>
      <c r="I128" s="8">
        <f t="shared" si="24"/>
        <v>50.09103834968009</v>
      </c>
      <c r="J128" s="4">
        <v>30</v>
      </c>
      <c r="K128" s="4">
        <v>70</v>
      </c>
      <c r="L128" s="130"/>
      <c r="M128" s="8">
        <f t="shared" ca="1" si="33"/>
        <v>68.769486093305048</v>
      </c>
      <c r="N128" s="4">
        <f t="shared" si="30"/>
        <v>12.956471984684068</v>
      </c>
      <c r="O128" s="8">
        <f t="shared" ca="1" si="31"/>
        <v>81.725958077989119</v>
      </c>
      <c r="P128" s="8">
        <f t="shared" ca="1" si="32"/>
        <v>55.813014108620976</v>
      </c>
      <c r="AG128" s="4" t="str">
        <f t="shared" si="18"/>
        <v/>
      </c>
      <c r="AH128" s="4">
        <f t="shared" si="25"/>
        <v>-1</v>
      </c>
      <c r="AI128" s="4">
        <f t="shared" si="26"/>
        <v>-10</v>
      </c>
      <c r="AJ128" s="4">
        <f t="shared" ca="1" si="19"/>
        <v>69.7</v>
      </c>
      <c r="AK128" s="5">
        <f t="shared" ca="1" si="28"/>
        <v>0</v>
      </c>
      <c r="AL128" s="6">
        <f t="shared" ca="1" si="29"/>
        <v>0.52399476902429643</v>
      </c>
      <c r="AQ128" s="36">
        <f t="shared" si="20"/>
        <v>-10</v>
      </c>
      <c r="AR128" s="36">
        <f t="shared" si="27"/>
        <v>-5</v>
      </c>
    </row>
    <row r="129" spans="2:44" x14ac:dyDescent="0.5">
      <c r="B129" s="28">
        <v>45113</v>
      </c>
      <c r="C129" s="4">
        <v>74.510000000000005</v>
      </c>
      <c r="E129" s="8">
        <f t="shared" si="17"/>
        <v>-2.0194654674709104E-2</v>
      </c>
      <c r="F129" s="8">
        <f t="shared" si="21"/>
        <v>7.053803406970785E-2</v>
      </c>
      <c r="G129" s="8">
        <f t="shared" si="22"/>
        <v>9.2309768845242668E-2</v>
      </c>
      <c r="H129" s="8">
        <f t="shared" si="23"/>
        <v>0.7641448456876202</v>
      </c>
      <c r="I129" s="8">
        <f t="shared" si="24"/>
        <v>43.315312093309174</v>
      </c>
      <c r="J129" s="4">
        <v>30</v>
      </c>
      <c r="K129" s="4">
        <v>70</v>
      </c>
      <c r="L129" s="130"/>
      <c r="M129" s="8">
        <f t="shared" ca="1" si="33"/>
        <v>65.587714343305564</v>
      </c>
      <c r="N129" s="4">
        <f t="shared" si="30"/>
        <v>12.797069502733644</v>
      </c>
      <c r="O129" s="8">
        <f t="shared" ca="1" si="31"/>
        <v>78.384783846039213</v>
      </c>
      <c r="P129" s="8">
        <f t="shared" ca="1" si="32"/>
        <v>52.790644840571922</v>
      </c>
      <c r="AG129" s="4" t="str">
        <f t="shared" si="18"/>
        <v/>
      </c>
      <c r="AH129" s="4">
        <f t="shared" si="25"/>
        <v>-1</v>
      </c>
      <c r="AI129" s="4">
        <f t="shared" si="26"/>
        <v>-10</v>
      </c>
      <c r="AJ129" s="4">
        <f t="shared" ca="1" si="19"/>
        <v>69.7</v>
      </c>
      <c r="AK129" s="5">
        <f t="shared" ca="1" si="28"/>
        <v>0</v>
      </c>
      <c r="AL129" s="6">
        <f t="shared" ca="1" si="29"/>
        <v>0.52399476902429643</v>
      </c>
      <c r="AQ129" s="36">
        <f t="shared" si="20"/>
        <v>-10</v>
      </c>
      <c r="AR129" s="36">
        <f t="shared" si="27"/>
        <v>-5</v>
      </c>
    </row>
    <row r="130" spans="2:44" x14ac:dyDescent="0.5">
      <c r="B130" s="28">
        <v>45114</v>
      </c>
      <c r="C130" s="4">
        <v>76.010000000000005</v>
      </c>
      <c r="E130" s="8">
        <f t="shared" si="17"/>
        <v>1.9931566012313041E-2</v>
      </c>
      <c r="F130" s="8">
        <f t="shared" si="21"/>
        <v>7.431710614082411E-2</v>
      </c>
      <c r="G130" s="8">
        <f t="shared" si="22"/>
        <v>9.2309768845242668E-2</v>
      </c>
      <c r="H130" s="8">
        <f t="shared" si="23"/>
        <v>0.80508387216760058</v>
      </c>
      <c r="I130" s="8">
        <f t="shared" si="24"/>
        <v>44.600912156000319</v>
      </c>
      <c r="J130" s="4">
        <v>30</v>
      </c>
      <c r="K130" s="4">
        <v>70</v>
      </c>
      <c r="L130" s="130"/>
      <c r="M130" s="8">
        <f t="shared" ca="1" si="33"/>
        <v>62.964364069892412</v>
      </c>
      <c r="N130" s="4">
        <f t="shared" si="30"/>
        <v>10.612120061646438</v>
      </c>
      <c r="O130" s="8">
        <f t="shared" ca="1" si="31"/>
        <v>73.576484131538848</v>
      </c>
      <c r="P130" s="8">
        <f t="shared" ca="1" si="32"/>
        <v>52.352244008245975</v>
      </c>
      <c r="AG130" s="4" t="str">
        <f t="shared" si="18"/>
        <v/>
      </c>
      <c r="AH130" s="4">
        <f t="shared" si="25"/>
        <v>-1</v>
      </c>
      <c r="AI130" s="4">
        <f t="shared" si="26"/>
        <v>-10</v>
      </c>
      <c r="AJ130" s="4">
        <f t="shared" ca="1" si="19"/>
        <v>69.7</v>
      </c>
      <c r="AK130" s="5">
        <f t="shared" ca="1" si="28"/>
        <v>0</v>
      </c>
      <c r="AL130" s="6">
        <f t="shared" ca="1" si="29"/>
        <v>0.52399476902429643</v>
      </c>
      <c r="AQ130" s="36">
        <f t="shared" si="20"/>
        <v>-10</v>
      </c>
      <c r="AR130" s="36">
        <f t="shared" si="27"/>
        <v>-5</v>
      </c>
    </row>
    <row r="131" spans="2:44" x14ac:dyDescent="0.5">
      <c r="B131" s="28">
        <v>45117</v>
      </c>
      <c r="C131" s="4">
        <v>75.8</v>
      </c>
      <c r="E131" s="8">
        <f t="shared" si="17"/>
        <v>-2.7666179296231943E-3</v>
      </c>
      <c r="F131" s="8">
        <f t="shared" si="21"/>
        <v>7.431710614082411E-2</v>
      </c>
      <c r="G131" s="8">
        <f t="shared" si="22"/>
        <v>9.1062657038663716E-2</v>
      </c>
      <c r="H131" s="8">
        <f t="shared" si="23"/>
        <v>0.81610957287651165</v>
      </c>
      <c r="I131" s="8">
        <f t="shared" si="24"/>
        <v>44.937243053230901</v>
      </c>
      <c r="J131" s="4">
        <v>30</v>
      </c>
      <c r="K131" s="4">
        <v>70</v>
      </c>
      <c r="L131" s="130"/>
      <c r="M131" s="8">
        <f t="shared" ca="1" si="33"/>
        <v>60.710973942809716</v>
      </c>
      <c r="N131" s="4">
        <f t="shared" si="30"/>
        <v>9.5383321828564416</v>
      </c>
      <c r="O131" s="8">
        <f t="shared" ca="1" si="31"/>
        <v>70.249306125666152</v>
      </c>
      <c r="P131" s="8">
        <f t="shared" ca="1" si="32"/>
        <v>51.172641759953272</v>
      </c>
      <c r="AG131" s="4" t="str">
        <f t="shared" si="18"/>
        <v/>
      </c>
      <c r="AH131" s="4">
        <f t="shared" si="25"/>
        <v>-1</v>
      </c>
      <c r="AI131" s="4">
        <f t="shared" si="26"/>
        <v>-10</v>
      </c>
      <c r="AJ131" s="4">
        <f t="shared" ca="1" si="19"/>
        <v>69.7</v>
      </c>
      <c r="AK131" s="5">
        <f t="shared" ca="1" si="28"/>
        <v>0</v>
      </c>
      <c r="AL131" s="6">
        <f t="shared" ca="1" si="29"/>
        <v>0.52399476902429643</v>
      </c>
      <c r="AQ131" s="36">
        <f t="shared" si="20"/>
        <v>-10</v>
      </c>
      <c r="AR131" s="36">
        <f t="shared" si="27"/>
        <v>-5</v>
      </c>
    </row>
    <row r="132" spans="2:44" x14ac:dyDescent="0.5">
      <c r="B132" s="28">
        <v>45118</v>
      </c>
      <c r="C132" s="4">
        <v>77.959999999999994</v>
      </c>
      <c r="E132" s="8">
        <f t="shared" si="17"/>
        <v>2.809758199103396E-2</v>
      </c>
      <c r="F132" s="8">
        <f t="shared" si="21"/>
        <v>0.10241468813185807</v>
      </c>
      <c r="G132" s="8">
        <f t="shared" si="22"/>
        <v>8.220150966497293E-2</v>
      </c>
      <c r="H132" s="8">
        <f t="shared" si="23"/>
        <v>1.2458978983386995</v>
      </c>
      <c r="I132" s="8">
        <f t="shared" si="24"/>
        <v>55.474378388273827</v>
      </c>
      <c r="J132" s="4">
        <v>30</v>
      </c>
      <c r="K132" s="4">
        <v>70</v>
      </c>
      <c r="L132" s="130"/>
      <c r="M132" s="8">
        <f t="shared" ca="1" si="33"/>
        <v>60.056399498492731</v>
      </c>
      <c r="N132" s="4">
        <f t="shared" si="30"/>
        <v>9.2933445843376461</v>
      </c>
      <c r="O132" s="8">
        <f t="shared" ca="1" si="31"/>
        <v>69.34974408283037</v>
      </c>
      <c r="P132" s="8">
        <f t="shared" ca="1" si="32"/>
        <v>50.763054914155084</v>
      </c>
      <c r="AG132" s="4" t="str">
        <f t="shared" si="18"/>
        <v/>
      </c>
      <c r="AH132" s="4">
        <f t="shared" si="25"/>
        <v>-1</v>
      </c>
      <c r="AI132" s="4">
        <f t="shared" si="26"/>
        <v>-10</v>
      </c>
      <c r="AJ132" s="4">
        <f t="shared" ca="1" si="19"/>
        <v>69.7</v>
      </c>
      <c r="AK132" s="5">
        <f t="shared" ca="1" si="28"/>
        <v>0</v>
      </c>
      <c r="AL132" s="6">
        <f t="shared" ca="1" si="29"/>
        <v>0.52399476902429643</v>
      </c>
      <c r="AQ132" s="36">
        <f t="shared" si="20"/>
        <v>-10</v>
      </c>
      <c r="AR132" s="36">
        <f t="shared" si="27"/>
        <v>-5</v>
      </c>
    </row>
    <row r="133" spans="2:44" x14ac:dyDescent="0.5">
      <c r="B133" s="28">
        <v>45119</v>
      </c>
      <c r="C133" s="4">
        <v>77.989999999999995</v>
      </c>
      <c r="E133" s="8">
        <f t="shared" ref="E133:E196" si="34">LN(C133/C132)</f>
        <v>3.84738703046628E-4</v>
      </c>
      <c r="F133" s="8">
        <f t="shared" si="21"/>
        <v>0.10266854534790419</v>
      </c>
      <c r="G133" s="8">
        <f t="shared" si="22"/>
        <v>8.220150966497293E-2</v>
      </c>
      <c r="H133" s="8">
        <f t="shared" si="23"/>
        <v>1.2489861289208477</v>
      </c>
      <c r="I133" s="8">
        <f t="shared" si="24"/>
        <v>55.535519444051019</v>
      </c>
      <c r="J133" s="4">
        <v>30</v>
      </c>
      <c r="K133" s="4">
        <v>70</v>
      </c>
      <c r="L133" s="130"/>
      <c r="M133" s="8">
        <f t="shared" ca="1" si="33"/>
        <v>59.491289491687517</v>
      </c>
      <c r="N133" s="4">
        <f t="shared" si="30"/>
        <v>9.0097193893969809</v>
      </c>
      <c r="O133" s="8">
        <f t="shared" ca="1" si="31"/>
        <v>68.501008881084502</v>
      </c>
      <c r="P133" s="8">
        <f t="shared" ca="1" si="32"/>
        <v>50.481570102290533</v>
      </c>
      <c r="AG133" s="4" t="str">
        <f t="shared" si="18"/>
        <v/>
      </c>
      <c r="AH133" s="4">
        <f t="shared" si="25"/>
        <v>-1</v>
      </c>
      <c r="AI133" s="4">
        <f t="shared" si="26"/>
        <v>-10</v>
      </c>
      <c r="AJ133" s="4">
        <f t="shared" ca="1" si="19"/>
        <v>69.7</v>
      </c>
      <c r="AK133" s="5">
        <f t="shared" ca="1" si="28"/>
        <v>0</v>
      </c>
      <c r="AL133" s="6">
        <f t="shared" ca="1" si="29"/>
        <v>0.52399476902429643</v>
      </c>
      <c r="AQ133" s="36">
        <f t="shared" si="20"/>
        <v>-10</v>
      </c>
      <c r="AR133" s="36">
        <f t="shared" si="27"/>
        <v>-5</v>
      </c>
    </row>
    <row r="134" spans="2:44" x14ac:dyDescent="0.5">
      <c r="B134" s="28">
        <v>45120</v>
      </c>
      <c r="C134" s="4">
        <v>80.55</v>
      </c>
      <c r="E134" s="8">
        <f t="shared" si="34"/>
        <v>3.2297496280576737E-2</v>
      </c>
      <c r="F134" s="8">
        <f t="shared" si="21"/>
        <v>0.13496604162848092</v>
      </c>
      <c r="G134" s="8">
        <f t="shared" si="22"/>
        <v>6.1841208248091542E-2</v>
      </c>
      <c r="H134" s="8">
        <f t="shared" si="23"/>
        <v>2.1824612657474405</v>
      </c>
      <c r="I134" s="8">
        <f t="shared" si="24"/>
        <v>68.577779382174583</v>
      </c>
      <c r="J134" s="4">
        <v>30</v>
      </c>
      <c r="K134" s="4">
        <v>70</v>
      </c>
      <c r="L134" s="130"/>
      <c r="M134" s="8">
        <f t="shared" ca="1" si="33"/>
        <v>60.627100727998403</v>
      </c>
      <c r="N134" s="4">
        <f t="shared" si="30"/>
        <v>9.3736918892882279</v>
      </c>
      <c r="O134" s="8">
        <f t="shared" ca="1" si="31"/>
        <v>70.000792617286635</v>
      </c>
      <c r="P134" s="8">
        <f t="shared" ca="1" si="32"/>
        <v>51.253408838710172</v>
      </c>
      <c r="AG134" s="4" t="str">
        <f t="shared" si="18"/>
        <v/>
      </c>
      <c r="AH134" s="4">
        <f t="shared" si="25"/>
        <v>-1</v>
      </c>
      <c r="AI134" s="4">
        <f t="shared" si="26"/>
        <v>-10</v>
      </c>
      <c r="AJ134" s="4">
        <f t="shared" ca="1" si="19"/>
        <v>69.7</v>
      </c>
      <c r="AK134" s="5">
        <f t="shared" ca="1" si="28"/>
        <v>0</v>
      </c>
      <c r="AL134" s="6">
        <f t="shared" ca="1" si="29"/>
        <v>0.52399476902429643</v>
      </c>
      <c r="AQ134" s="36">
        <f t="shared" si="20"/>
        <v>-10</v>
      </c>
      <c r="AR134" s="36">
        <f t="shared" si="27"/>
        <v>-5</v>
      </c>
    </row>
    <row r="135" spans="2:44" x14ac:dyDescent="0.5">
      <c r="B135" s="28">
        <v>45121</v>
      </c>
      <c r="C135" s="4">
        <v>80.290000000000006</v>
      </c>
      <c r="E135" s="8">
        <f t="shared" si="34"/>
        <v>-3.2330294263906434E-3</v>
      </c>
      <c r="F135" s="8">
        <f t="shared" si="21"/>
        <v>0.13496604162848092</v>
      </c>
      <c r="G135" s="8">
        <f t="shared" si="22"/>
        <v>3.9780402580279463E-2</v>
      </c>
      <c r="H135" s="8">
        <f t="shared" si="23"/>
        <v>3.3927771685093076</v>
      </c>
      <c r="I135" s="8">
        <f t="shared" si="24"/>
        <v>77.235357915062394</v>
      </c>
      <c r="J135" s="4">
        <v>30</v>
      </c>
      <c r="K135" s="4">
        <v>70</v>
      </c>
      <c r="L135" s="130"/>
      <c r="M135" s="8">
        <f t="shared" ca="1" si="33"/>
        <v>62.703132876381403</v>
      </c>
      <c r="N135" s="4">
        <f t="shared" si="30"/>
        <v>11.101801555890537</v>
      </c>
      <c r="O135" s="8">
        <f t="shared" ca="1" si="31"/>
        <v>73.804934432271935</v>
      </c>
      <c r="P135" s="8">
        <f t="shared" ca="1" si="32"/>
        <v>51.601331320490864</v>
      </c>
      <c r="AG135" s="4" t="str">
        <f t="shared" si="18"/>
        <v>SELL</v>
      </c>
      <c r="AH135" s="4">
        <f t="shared" si="25"/>
        <v>-1</v>
      </c>
      <c r="AI135" s="4">
        <f t="shared" si="26"/>
        <v>-10</v>
      </c>
      <c r="AJ135" s="4">
        <f t="shared" ca="1" si="19"/>
        <v>69.7</v>
      </c>
      <c r="AK135" s="5">
        <f t="shared" ca="1" si="28"/>
        <v>0</v>
      </c>
      <c r="AL135" s="6">
        <f t="shared" ca="1" si="29"/>
        <v>0.52399476902429643</v>
      </c>
      <c r="AQ135" s="36">
        <f t="shared" si="20"/>
        <v>-10</v>
      </c>
      <c r="AR135" s="36">
        <f t="shared" si="27"/>
        <v>-5</v>
      </c>
    </row>
    <row r="136" spans="2:44" x14ac:dyDescent="0.5">
      <c r="B136" s="28">
        <v>45124</v>
      </c>
      <c r="C136" s="4">
        <v>80.94</v>
      </c>
      <c r="E136" s="8">
        <f t="shared" si="34"/>
        <v>8.0630592511267002E-3</v>
      </c>
      <c r="F136" s="8">
        <f t="shared" si="21"/>
        <v>0.13389288133327654</v>
      </c>
      <c r="G136" s="8">
        <f t="shared" si="22"/>
        <v>3.9780402580279463E-2</v>
      </c>
      <c r="H136" s="8">
        <f t="shared" si="23"/>
        <v>3.3658000585356551</v>
      </c>
      <c r="I136" s="8">
        <f t="shared" si="24"/>
        <v>77.094690856378506</v>
      </c>
      <c r="J136" s="4">
        <v>30</v>
      </c>
      <c r="K136" s="4">
        <v>70</v>
      </c>
      <c r="L136" s="130"/>
      <c r="M136" s="8">
        <f t="shared" ca="1" si="33"/>
        <v>64.502077623881036</v>
      </c>
      <c r="N136" s="4">
        <f t="shared" si="30"/>
        <v>12.527188455865613</v>
      </c>
      <c r="O136" s="8">
        <f t="shared" ca="1" si="31"/>
        <v>77.029266079746648</v>
      </c>
      <c r="P136" s="8">
        <f t="shared" ca="1" si="32"/>
        <v>51.974889168015423</v>
      </c>
      <c r="AG136" s="4" t="str">
        <f t="shared" si="18"/>
        <v>SELL</v>
      </c>
      <c r="AH136" s="4">
        <f t="shared" si="25"/>
        <v>-1</v>
      </c>
      <c r="AI136" s="4">
        <f t="shared" si="26"/>
        <v>-10</v>
      </c>
      <c r="AJ136" s="4">
        <f t="shared" ca="1" si="19"/>
        <v>69.7</v>
      </c>
      <c r="AK136" s="5">
        <f t="shared" ca="1" si="28"/>
        <v>0</v>
      </c>
      <c r="AL136" s="6">
        <f t="shared" ca="1" si="29"/>
        <v>0.52399476902429643</v>
      </c>
      <c r="AQ136" s="36">
        <f t="shared" si="20"/>
        <v>-10</v>
      </c>
      <c r="AR136" s="36">
        <f t="shared" si="27"/>
        <v>-5</v>
      </c>
    </row>
    <row r="137" spans="2:44" x14ac:dyDescent="0.5">
      <c r="B137" s="28">
        <v>45125</v>
      </c>
      <c r="C137" s="4">
        <v>82.46</v>
      </c>
      <c r="E137" s="8">
        <f t="shared" si="34"/>
        <v>1.8605187831034486E-2</v>
      </c>
      <c r="F137" s="8">
        <f t="shared" si="21"/>
        <v>0.13781074727167106</v>
      </c>
      <c r="G137" s="8">
        <f t="shared" si="22"/>
        <v>3.9780402580279463E-2</v>
      </c>
      <c r="H137" s="8">
        <f t="shared" si="23"/>
        <v>3.4642873961257665</v>
      </c>
      <c r="I137" s="8">
        <f t="shared" si="24"/>
        <v>77.60000843879746</v>
      </c>
      <c r="J137" s="4">
        <v>30</v>
      </c>
      <c r="K137" s="4">
        <v>70</v>
      </c>
      <c r="L137" s="130"/>
      <c r="M137" s="8">
        <f t="shared" ca="1" si="33"/>
        <v>66.139318975745581</v>
      </c>
      <c r="N137" s="4">
        <f t="shared" si="30"/>
        <v>13.672648567989789</v>
      </c>
      <c r="O137" s="8">
        <f t="shared" ca="1" si="31"/>
        <v>79.811967543735364</v>
      </c>
      <c r="P137" s="8">
        <f t="shared" ca="1" si="32"/>
        <v>52.466670407755792</v>
      </c>
      <c r="AG137" s="4" t="str">
        <f t="shared" si="18"/>
        <v>SELL</v>
      </c>
      <c r="AH137" s="4">
        <f t="shared" si="25"/>
        <v>-1</v>
      </c>
      <c r="AI137" s="4">
        <f t="shared" si="26"/>
        <v>-10</v>
      </c>
      <c r="AJ137" s="4">
        <f t="shared" ca="1" si="19"/>
        <v>69.7</v>
      </c>
      <c r="AK137" s="5">
        <f t="shared" ca="1" si="28"/>
        <v>0</v>
      </c>
      <c r="AL137" s="6">
        <f t="shared" ca="1" si="29"/>
        <v>0.52399476902429643</v>
      </c>
      <c r="AQ137" s="36">
        <f t="shared" si="20"/>
        <v>-10</v>
      </c>
      <c r="AR137" s="36">
        <f t="shared" si="27"/>
        <v>-5</v>
      </c>
    </row>
    <row r="138" spans="2:44" x14ac:dyDescent="0.5">
      <c r="B138" s="28">
        <v>45126</v>
      </c>
      <c r="C138" s="4">
        <v>81.87</v>
      </c>
      <c r="E138" s="8">
        <f t="shared" si="34"/>
        <v>-7.1807038903969941E-3</v>
      </c>
      <c r="F138" s="8">
        <f t="shared" si="21"/>
        <v>0.13274068971321043</v>
      </c>
      <c r="G138" s="8">
        <f t="shared" si="22"/>
        <v>4.6961106470676459E-2</v>
      </c>
      <c r="H138" s="8">
        <f t="shared" si="23"/>
        <v>2.8266090748116555</v>
      </c>
      <c r="I138" s="8">
        <f t="shared" si="24"/>
        <v>73.867202516650593</v>
      </c>
      <c r="J138" s="4">
        <v>30</v>
      </c>
      <c r="K138" s="4">
        <v>70</v>
      </c>
      <c r="L138" s="130"/>
      <c r="M138" s="8">
        <f t="shared" ca="1" si="33"/>
        <v>67.105304418358713</v>
      </c>
      <c r="N138" s="4">
        <f t="shared" si="30"/>
        <v>14.281506939122174</v>
      </c>
      <c r="O138" s="8">
        <f t="shared" ca="1" si="31"/>
        <v>81.386811357480894</v>
      </c>
      <c r="P138" s="8">
        <f t="shared" ca="1" si="32"/>
        <v>52.823797479236539</v>
      </c>
      <c r="AG138" s="4" t="str">
        <f t="shared" si="18"/>
        <v>SELL</v>
      </c>
      <c r="AH138" s="4">
        <f t="shared" si="25"/>
        <v>-1</v>
      </c>
      <c r="AI138" s="4">
        <f t="shared" si="26"/>
        <v>-10</v>
      </c>
      <c r="AJ138" s="4">
        <f t="shared" ca="1" si="19"/>
        <v>69.7</v>
      </c>
      <c r="AK138" s="5">
        <f t="shared" ca="1" si="28"/>
        <v>0</v>
      </c>
      <c r="AL138" s="6">
        <f t="shared" ca="1" si="29"/>
        <v>0.52399476902429643</v>
      </c>
      <c r="AQ138" s="36">
        <f t="shared" si="20"/>
        <v>-10</v>
      </c>
      <c r="AR138" s="36">
        <f t="shared" si="27"/>
        <v>-5</v>
      </c>
    </row>
    <row r="139" spans="2:44" x14ac:dyDescent="0.5">
      <c r="B139" s="28">
        <v>45127</v>
      </c>
      <c r="C139" s="4">
        <v>81.58</v>
      </c>
      <c r="E139" s="8">
        <f t="shared" si="34"/>
        <v>-3.5484894989444645E-3</v>
      </c>
      <c r="F139" s="8">
        <f t="shared" si="21"/>
        <v>0.12386351979082066</v>
      </c>
      <c r="G139" s="8">
        <f t="shared" si="22"/>
        <v>5.0509595969620923E-2</v>
      </c>
      <c r="H139" s="8">
        <f t="shared" si="23"/>
        <v>2.4522769864427065</v>
      </c>
      <c r="I139" s="8">
        <f t="shared" si="24"/>
        <v>71.033610456893854</v>
      </c>
      <c r="J139" s="4">
        <v>30</v>
      </c>
      <c r="K139" s="4">
        <v>70</v>
      </c>
      <c r="L139" s="130"/>
      <c r="M139" s="8">
        <f t="shared" ca="1" si="33"/>
        <v>67.596342673175599</v>
      </c>
      <c r="N139" s="4">
        <f t="shared" si="30"/>
        <v>14.112332016880401</v>
      </c>
      <c r="O139" s="8">
        <f t="shared" ca="1" si="31"/>
        <v>81.708674690056</v>
      </c>
      <c r="P139" s="8">
        <f t="shared" ca="1" si="32"/>
        <v>53.484010656295197</v>
      </c>
      <c r="AG139" s="4" t="str">
        <f t="shared" si="18"/>
        <v>SELL</v>
      </c>
      <c r="AH139" s="4">
        <f t="shared" si="25"/>
        <v>-1</v>
      </c>
      <c r="AI139" s="4">
        <f t="shared" si="26"/>
        <v>-10</v>
      </c>
      <c r="AJ139" s="4">
        <f t="shared" ca="1" si="19"/>
        <v>69.7</v>
      </c>
      <c r="AK139" s="5">
        <f t="shared" ca="1" si="28"/>
        <v>0</v>
      </c>
      <c r="AL139" s="6">
        <f t="shared" ca="1" si="29"/>
        <v>0.52399476902429643</v>
      </c>
      <c r="AQ139" s="36">
        <f t="shared" si="20"/>
        <v>-10</v>
      </c>
      <c r="AR139" s="36">
        <f t="shared" si="27"/>
        <v>-5</v>
      </c>
    </row>
    <row r="140" spans="2:44" x14ac:dyDescent="0.5">
      <c r="B140" s="28">
        <v>45128</v>
      </c>
      <c r="C140" s="4">
        <v>80.790000000000006</v>
      </c>
      <c r="E140" s="8">
        <f t="shared" si="34"/>
        <v>-9.7309383977951091E-3</v>
      </c>
      <c r="F140" s="8">
        <f t="shared" si="21"/>
        <v>0.11075888984844273</v>
      </c>
      <c r="G140" s="8">
        <f t="shared" si="22"/>
        <v>6.0240534367416033E-2</v>
      </c>
      <c r="H140" s="8">
        <f t="shared" si="23"/>
        <v>1.8386106798606348</v>
      </c>
      <c r="I140" s="8">
        <f t="shared" si="24"/>
        <v>64.77149870904114</v>
      </c>
      <c r="J140" s="4">
        <v>30</v>
      </c>
      <c r="K140" s="4">
        <v>70</v>
      </c>
      <c r="L140" s="130"/>
      <c r="M140" s="8">
        <f t="shared" ca="1" si="33"/>
        <v>67.243237177658784</v>
      </c>
      <c r="N140" s="4">
        <f t="shared" si="30"/>
        <v>12.569495312100008</v>
      </c>
      <c r="O140" s="8">
        <f t="shared" ca="1" si="31"/>
        <v>79.812732489758787</v>
      </c>
      <c r="P140" s="8">
        <f t="shared" ca="1" si="32"/>
        <v>54.673741865558775</v>
      </c>
      <c r="AG140" s="4" t="str">
        <f t="shared" si="18"/>
        <v/>
      </c>
      <c r="AH140" s="4">
        <f t="shared" si="25"/>
        <v>-1</v>
      </c>
      <c r="AI140" s="4">
        <f t="shared" si="26"/>
        <v>-10</v>
      </c>
      <c r="AJ140" s="4">
        <f t="shared" ca="1" si="19"/>
        <v>69.7</v>
      </c>
      <c r="AK140" s="5">
        <f t="shared" ca="1" si="28"/>
        <v>0</v>
      </c>
      <c r="AL140" s="6">
        <f t="shared" ca="1" si="29"/>
        <v>0.52399476902429643</v>
      </c>
      <c r="AQ140" s="36">
        <f t="shared" si="20"/>
        <v>-10</v>
      </c>
      <c r="AR140" s="36">
        <f t="shared" si="27"/>
        <v>-5</v>
      </c>
    </row>
    <row r="141" spans="2:44" x14ac:dyDescent="0.5">
      <c r="B141" s="28">
        <v>45131</v>
      </c>
      <c r="C141" s="4">
        <v>80.84</v>
      </c>
      <c r="E141" s="8">
        <f t="shared" si="34"/>
        <v>6.1869704380299951E-4</v>
      </c>
      <c r="F141" s="8">
        <f t="shared" si="21"/>
        <v>0.10799832711293456</v>
      </c>
      <c r="G141" s="8">
        <f t="shared" si="22"/>
        <v>6.0240534367416033E-2</v>
      </c>
      <c r="H141" s="8">
        <f t="shared" si="23"/>
        <v>1.7927850117370572</v>
      </c>
      <c r="I141" s="8">
        <f t="shared" si="24"/>
        <v>64.193448625749397</v>
      </c>
      <c r="J141" s="4">
        <v>30</v>
      </c>
      <c r="K141" s="4">
        <v>70</v>
      </c>
      <c r="L141" s="130"/>
      <c r="M141" s="8">
        <f t="shared" ca="1" si="33"/>
        <v>66.862013608670111</v>
      </c>
      <c r="N141" s="4">
        <f t="shared" si="30"/>
        <v>10.699393255757101</v>
      </c>
      <c r="O141" s="8">
        <f t="shared" ca="1" si="31"/>
        <v>77.561406864427212</v>
      </c>
      <c r="P141" s="8">
        <f t="shared" ca="1" si="32"/>
        <v>56.162620352913009</v>
      </c>
      <c r="AG141" s="4" t="str">
        <f t="shared" si="18"/>
        <v/>
      </c>
      <c r="AH141" s="4">
        <f t="shared" si="25"/>
        <v>-1</v>
      </c>
      <c r="AI141" s="4">
        <f t="shared" si="26"/>
        <v>-10</v>
      </c>
      <c r="AJ141" s="4">
        <f t="shared" ca="1" si="19"/>
        <v>69.7</v>
      </c>
      <c r="AK141" s="5">
        <f t="shared" ca="1" si="28"/>
        <v>0</v>
      </c>
      <c r="AL141" s="6">
        <f t="shared" ca="1" si="29"/>
        <v>0.52399476902429643</v>
      </c>
      <c r="AQ141" s="36">
        <f t="shared" si="20"/>
        <v>-10</v>
      </c>
      <c r="AR141" s="36">
        <f t="shared" si="27"/>
        <v>-5</v>
      </c>
    </row>
    <row r="142" spans="2:44" x14ac:dyDescent="0.5">
      <c r="B142" s="28">
        <v>45132</v>
      </c>
      <c r="C142" s="4">
        <v>81.16</v>
      </c>
      <c r="E142" s="8">
        <f t="shared" si="34"/>
        <v>3.9506224221937539E-3</v>
      </c>
      <c r="F142" s="8">
        <f t="shared" si="21"/>
        <v>0.11194894953512831</v>
      </c>
      <c r="G142" s="8">
        <f t="shared" si="22"/>
        <v>4.6654433817859511E-2</v>
      </c>
      <c r="H142" s="8">
        <f t="shared" si="23"/>
        <v>2.3995350575291687</v>
      </c>
      <c r="I142" s="8">
        <f t="shared" si="24"/>
        <v>70.584212750351384</v>
      </c>
      <c r="J142" s="4">
        <v>30</v>
      </c>
      <c r="K142" s="4">
        <v>70</v>
      </c>
      <c r="L142" s="130"/>
      <c r="M142" s="8">
        <f t="shared" ca="1" si="33"/>
        <v>67.327288501380266</v>
      </c>
      <c r="N142" s="4">
        <f t="shared" si="30"/>
        <v>8.0137410895362233</v>
      </c>
      <c r="O142" s="8">
        <f t="shared" ca="1" si="31"/>
        <v>75.341029590916492</v>
      </c>
      <c r="P142" s="8">
        <f t="shared" ca="1" si="32"/>
        <v>59.313547411844041</v>
      </c>
      <c r="AG142" s="4" t="str">
        <f t="shared" si="18"/>
        <v>SELL</v>
      </c>
      <c r="AH142" s="4">
        <f t="shared" si="25"/>
        <v>-1</v>
      </c>
      <c r="AI142" s="4">
        <f t="shared" si="26"/>
        <v>-10</v>
      </c>
      <c r="AJ142" s="4">
        <f t="shared" ca="1" si="19"/>
        <v>69.7</v>
      </c>
      <c r="AK142" s="5">
        <f t="shared" ca="1" si="28"/>
        <v>0</v>
      </c>
      <c r="AL142" s="6">
        <f t="shared" ca="1" si="29"/>
        <v>0.52399476902429643</v>
      </c>
      <c r="AQ142" s="36">
        <f t="shared" si="20"/>
        <v>-10</v>
      </c>
      <c r="AR142" s="36">
        <f t="shared" si="27"/>
        <v>-5</v>
      </c>
    </row>
    <row r="143" spans="2:44" x14ac:dyDescent="0.5">
      <c r="B143" s="28">
        <v>45133</v>
      </c>
      <c r="C143" s="4">
        <v>81.44</v>
      </c>
      <c r="E143" s="8">
        <f t="shared" si="34"/>
        <v>3.4440378445986883E-3</v>
      </c>
      <c r="F143" s="8">
        <f t="shared" si="21"/>
        <v>0.115392987379727</v>
      </c>
      <c r="G143" s="8">
        <f t="shared" si="22"/>
        <v>2.6459779143150404E-2</v>
      </c>
      <c r="H143" s="8">
        <f t="shared" si="23"/>
        <v>4.3610714494417309</v>
      </c>
      <c r="I143" s="8">
        <f t="shared" si="24"/>
        <v>81.347012263674756</v>
      </c>
      <c r="J143" s="4">
        <v>30</v>
      </c>
      <c r="K143" s="4">
        <v>70</v>
      </c>
      <c r="L143" s="130"/>
      <c r="M143" s="8">
        <f t="shared" ca="1" si="33"/>
        <v>69.079753971667074</v>
      </c>
      <c r="N143" s="4">
        <f t="shared" si="30"/>
        <v>7.5174268339668231</v>
      </c>
      <c r="O143" s="8">
        <f t="shared" ca="1" si="31"/>
        <v>76.597180805633897</v>
      </c>
      <c r="P143" s="8">
        <f t="shared" ca="1" si="32"/>
        <v>61.562327137700251</v>
      </c>
      <c r="AG143" s="4" t="str">
        <f t="shared" si="18"/>
        <v>SELL</v>
      </c>
      <c r="AH143" s="4">
        <f t="shared" si="25"/>
        <v>-1</v>
      </c>
      <c r="AI143" s="4">
        <f t="shared" si="26"/>
        <v>-10</v>
      </c>
      <c r="AJ143" s="4">
        <f t="shared" ca="1" si="19"/>
        <v>69.7</v>
      </c>
      <c r="AK143" s="5">
        <f t="shared" ca="1" si="28"/>
        <v>0</v>
      </c>
      <c r="AL143" s="6">
        <f t="shared" ca="1" si="29"/>
        <v>0.52399476902429643</v>
      </c>
      <c r="AQ143" s="36">
        <f t="shared" si="20"/>
        <v>-10</v>
      </c>
      <c r="AR143" s="36">
        <f t="shared" si="27"/>
        <v>-5</v>
      </c>
    </row>
    <row r="144" spans="2:44" x14ac:dyDescent="0.5">
      <c r="B144" s="28">
        <v>45134</v>
      </c>
      <c r="C144" s="4">
        <v>80.709999999999994</v>
      </c>
      <c r="E144" s="8">
        <f t="shared" si="34"/>
        <v>-9.0040694659316925E-3</v>
      </c>
      <c r="F144" s="8">
        <f t="shared" si="21"/>
        <v>9.5461421367413965E-2</v>
      </c>
      <c r="G144" s="8">
        <f t="shared" si="22"/>
        <v>3.5463848609082096E-2</v>
      </c>
      <c r="H144" s="8">
        <f t="shared" si="23"/>
        <v>2.6917953101956007</v>
      </c>
      <c r="I144" s="8">
        <f t="shared" si="24"/>
        <v>72.912907786672022</v>
      </c>
      <c r="J144" s="4">
        <v>30</v>
      </c>
      <c r="K144" s="4">
        <v>70</v>
      </c>
      <c r="L144" s="130"/>
      <c r="M144" s="8">
        <f t="shared" ca="1" si="33"/>
        <v>69.558898198542693</v>
      </c>
      <c r="N144" s="4">
        <f t="shared" si="30"/>
        <v>5.4728319171357676</v>
      </c>
      <c r="O144" s="8">
        <f t="shared" ca="1" si="31"/>
        <v>75.031730115678457</v>
      </c>
      <c r="P144" s="8">
        <f t="shared" ca="1" si="32"/>
        <v>64.086066281406929</v>
      </c>
      <c r="AG144" s="4" t="str">
        <f t="shared" si="18"/>
        <v>SELL</v>
      </c>
      <c r="AH144" s="4">
        <f t="shared" si="25"/>
        <v>-1</v>
      </c>
      <c r="AI144" s="4">
        <f t="shared" si="26"/>
        <v>-10</v>
      </c>
      <c r="AJ144" s="4">
        <f t="shared" ca="1" si="19"/>
        <v>69.7</v>
      </c>
      <c r="AK144" s="5">
        <f t="shared" ca="1" si="28"/>
        <v>0</v>
      </c>
      <c r="AL144" s="6">
        <f t="shared" ca="1" si="29"/>
        <v>0.52399476902429643</v>
      </c>
      <c r="AQ144" s="36">
        <f t="shared" si="20"/>
        <v>-10</v>
      </c>
      <c r="AR144" s="36">
        <f t="shared" si="27"/>
        <v>-5</v>
      </c>
    </row>
    <row r="145" spans="2:44" x14ac:dyDescent="0.5">
      <c r="B145" s="28">
        <v>45135</v>
      </c>
      <c r="C145" s="4">
        <v>81.81</v>
      </c>
      <c r="E145" s="8">
        <f t="shared" si="34"/>
        <v>1.3537002189326051E-2</v>
      </c>
      <c r="F145" s="8">
        <f t="shared" si="21"/>
        <v>0.10899842355674001</v>
      </c>
      <c r="G145" s="8">
        <f t="shared" si="22"/>
        <v>3.26972306794589E-2</v>
      </c>
      <c r="H145" s="8">
        <f t="shared" si="23"/>
        <v>3.3335674395573553</v>
      </c>
      <c r="I145" s="8">
        <f t="shared" si="24"/>
        <v>76.924323575263358</v>
      </c>
      <c r="J145" s="4">
        <v>30</v>
      </c>
      <c r="K145" s="4">
        <v>70</v>
      </c>
      <c r="L145" s="130"/>
      <c r="M145" s="8">
        <f t="shared" ca="1" si="33"/>
        <v>70.47957637063277</v>
      </c>
      <c r="N145" s="4">
        <f t="shared" si="30"/>
        <v>5.4292707256117394</v>
      </c>
      <c r="O145" s="8">
        <f t="shared" ca="1" si="31"/>
        <v>75.908847096244514</v>
      </c>
      <c r="P145" s="8">
        <f t="shared" ca="1" si="32"/>
        <v>65.050305645021027</v>
      </c>
      <c r="AG145" s="4" t="str">
        <f t="shared" ref="AG145:AG208" si="35">IF(I145&lt;J145,"BUY",IF(I145&lt;K145,"","SELL"))</f>
        <v>SELL</v>
      </c>
      <c r="AH145" s="4">
        <f t="shared" si="25"/>
        <v>-1</v>
      </c>
      <c r="AI145" s="4">
        <f t="shared" si="26"/>
        <v>-10</v>
      </c>
      <c r="AJ145" s="4">
        <f t="shared" ref="AJ145:AJ208" ca="1" si="36">IF(OR(AH145=0,AH145=AH144),AJ144,C145)</f>
        <v>69.7</v>
      </c>
      <c r="AK145" s="5">
        <f t="shared" ca="1" si="28"/>
        <v>0</v>
      </c>
      <c r="AL145" s="6">
        <f t="shared" ca="1" si="29"/>
        <v>0.52399476902429643</v>
      </c>
      <c r="AQ145" s="36">
        <f t="shared" ref="AQ145:AQ208" si="37">IF(AH145=AH144,-10,IF(AH145=1,C145,-10))</f>
        <v>-10</v>
      </c>
      <c r="AR145" s="36">
        <f t="shared" si="27"/>
        <v>-5</v>
      </c>
    </row>
    <row r="146" spans="2:44" x14ac:dyDescent="0.5">
      <c r="B146" s="28">
        <v>45138</v>
      </c>
      <c r="C146" s="4">
        <v>81.709999999999994</v>
      </c>
      <c r="E146" s="8">
        <f t="shared" si="34"/>
        <v>-1.223092128990912E-3</v>
      </c>
      <c r="F146" s="8">
        <f t="shared" ref="F146:F209" si="38">SUMIF(E133:E146,"&gt;0",E133:E146)</f>
        <v>8.0900841565706053E-2</v>
      </c>
      <c r="G146" s="8">
        <f t="shared" ref="G146:G209" si="39">ABS(SUMIF(E133:E146,"&lt;0",E133:E146))</f>
        <v>3.392032280844981E-2</v>
      </c>
      <c r="H146" s="8">
        <f t="shared" ref="H146:H209" si="40">F146/G146</f>
        <v>2.3850256975017063</v>
      </c>
      <c r="I146" s="8">
        <f t="shared" ref="I146:I209" si="41">100-100/(1+H146)</f>
        <v>70.458126780601901</v>
      </c>
      <c r="J146" s="4">
        <v>30</v>
      </c>
      <c r="K146" s="4">
        <v>70</v>
      </c>
      <c r="L146" s="130"/>
      <c r="M146" s="8">
        <f t="shared" ca="1" si="33"/>
        <v>70.476895171878908</v>
      </c>
      <c r="N146" s="4">
        <f t="shared" si="30"/>
        <v>5.3361160326247417</v>
      </c>
      <c r="O146" s="8">
        <f t="shared" ca="1" si="31"/>
        <v>75.813011204503653</v>
      </c>
      <c r="P146" s="8">
        <f t="shared" ca="1" si="32"/>
        <v>65.140779139254164</v>
      </c>
      <c r="AG146" s="4" t="str">
        <f t="shared" si="35"/>
        <v>SELL</v>
      </c>
      <c r="AH146" s="4">
        <f t="shared" ref="AH146:AH209" si="42">IF(AG146="",AH145,IF(AG146="BUY",1,-1))</f>
        <v>-1</v>
      </c>
      <c r="AI146" s="4">
        <f t="shared" ref="AI146:AI209" si="43">IF(AH146=AH145,-10,IF(AH146=-1,70,30))</f>
        <v>-10</v>
      </c>
      <c r="AJ146" s="4">
        <f t="shared" ca="1" si="36"/>
        <v>69.7</v>
      </c>
      <c r="AK146" s="5">
        <f t="shared" ca="1" si="28"/>
        <v>0</v>
      </c>
      <c r="AL146" s="6">
        <f t="shared" ca="1" si="29"/>
        <v>0.52399476902429643</v>
      </c>
      <c r="AQ146" s="36">
        <f t="shared" si="37"/>
        <v>-10</v>
      </c>
      <c r="AR146" s="36">
        <f t="shared" ref="AR146:AR209" si="44">IF(AH146=AH145,-5,IF(AH146=-1,C146,-5))</f>
        <v>-5</v>
      </c>
    </row>
    <row r="147" spans="2:44" x14ac:dyDescent="0.5">
      <c r="B147" s="28">
        <v>45139</v>
      </c>
      <c r="C147" s="4">
        <v>81.96</v>
      </c>
      <c r="E147" s="8">
        <f t="shared" si="34"/>
        <v>3.0549299740829272E-3</v>
      </c>
      <c r="F147" s="8">
        <f t="shared" si="38"/>
        <v>8.3571032836742346E-2</v>
      </c>
      <c r="G147" s="8">
        <f t="shared" si="39"/>
        <v>3.392032280844981E-2</v>
      </c>
      <c r="H147" s="8">
        <f t="shared" si="40"/>
        <v>2.4637452098753072</v>
      </c>
      <c r="I147" s="8">
        <f t="shared" si="41"/>
        <v>71.129516191059579</v>
      </c>
      <c r="J147" s="4">
        <v>30</v>
      </c>
      <c r="K147" s="4">
        <v>70</v>
      </c>
      <c r="L147" s="130"/>
      <c r="M147" s="8">
        <f t="shared" ca="1" si="33"/>
        <v>70.558472799276487</v>
      </c>
      <c r="N147" s="4">
        <f t="shared" si="30"/>
        <v>5.155953746493795</v>
      </c>
      <c r="O147" s="8">
        <f t="shared" ca="1" si="31"/>
        <v>75.71442654577028</v>
      </c>
      <c r="P147" s="8">
        <f t="shared" ca="1" si="32"/>
        <v>65.402519052782694</v>
      </c>
      <c r="AG147" s="4" t="str">
        <f t="shared" si="35"/>
        <v>SELL</v>
      </c>
      <c r="AH147" s="4">
        <f t="shared" si="42"/>
        <v>-1</v>
      </c>
      <c r="AI147" s="4">
        <f t="shared" si="43"/>
        <v>-10</v>
      </c>
      <c r="AJ147" s="4">
        <f t="shared" ca="1" si="36"/>
        <v>69.7</v>
      </c>
      <c r="AK147" s="5">
        <f t="shared" ref="AK147:AK210" ca="1" si="45">IF(AJ147=AJ146,0,AH146*(AJ147/AJ146-1))</f>
        <v>0</v>
      </c>
      <c r="AL147" s="6">
        <f t="shared" ref="AL147:AL210" ca="1" si="46">AK147+AL146</f>
        <v>0.52399476902429643</v>
      </c>
      <c r="AQ147" s="36">
        <f t="shared" si="37"/>
        <v>-10</v>
      </c>
      <c r="AR147" s="36">
        <f t="shared" si="44"/>
        <v>-5</v>
      </c>
    </row>
    <row r="148" spans="2:44" x14ac:dyDescent="0.5">
      <c r="B148" s="28">
        <v>45140</v>
      </c>
      <c r="C148" s="4">
        <v>81.33</v>
      </c>
      <c r="E148" s="8">
        <f t="shared" si="34"/>
        <v>-7.7163711920150519E-3</v>
      </c>
      <c r="F148" s="8">
        <f t="shared" si="38"/>
        <v>5.1273536556165615E-2</v>
      </c>
      <c r="G148" s="8">
        <f t="shared" si="39"/>
        <v>4.1636694000464859E-2</v>
      </c>
      <c r="H148" s="8">
        <f t="shared" si="40"/>
        <v>1.2314507140166595</v>
      </c>
      <c r="I148" s="8">
        <f t="shared" si="41"/>
        <v>55.186104101758168</v>
      </c>
      <c r="J148" s="4">
        <v>30</v>
      </c>
      <c r="K148" s="4">
        <v>70</v>
      </c>
      <c r="L148" s="130"/>
      <c r="M148" s="8">
        <f t="shared" ca="1" si="33"/>
        <v>68.636926712086691</v>
      </c>
      <c r="N148" s="4">
        <f t="shared" si="30"/>
        <v>6.949922535715336</v>
      </c>
      <c r="O148" s="8">
        <f t="shared" ca="1" si="31"/>
        <v>75.586849247802022</v>
      </c>
      <c r="P148" s="8">
        <f t="shared" ca="1" si="32"/>
        <v>61.687004176371353</v>
      </c>
      <c r="AG148" s="4" t="str">
        <f t="shared" si="35"/>
        <v/>
      </c>
      <c r="AH148" s="4">
        <f t="shared" si="42"/>
        <v>-1</v>
      </c>
      <c r="AI148" s="4">
        <f t="shared" si="43"/>
        <v>-10</v>
      </c>
      <c r="AJ148" s="4">
        <f t="shared" ca="1" si="36"/>
        <v>69.7</v>
      </c>
      <c r="AK148" s="5">
        <f t="shared" ca="1" si="45"/>
        <v>0</v>
      </c>
      <c r="AL148" s="6">
        <f t="shared" ca="1" si="46"/>
        <v>0.52399476902429643</v>
      </c>
      <c r="AQ148" s="36">
        <f t="shared" si="37"/>
        <v>-10</v>
      </c>
      <c r="AR148" s="36">
        <f t="shared" si="44"/>
        <v>-5</v>
      </c>
    </row>
    <row r="149" spans="2:44" x14ac:dyDescent="0.5">
      <c r="B149" s="28">
        <v>45141</v>
      </c>
      <c r="C149" s="4">
        <v>85.93</v>
      </c>
      <c r="E149" s="8">
        <f t="shared" si="34"/>
        <v>5.5018059146447966E-2</v>
      </c>
      <c r="F149" s="8">
        <f t="shared" si="38"/>
        <v>0.10629159570261358</v>
      </c>
      <c r="G149" s="8">
        <f t="shared" si="39"/>
        <v>3.8403664574074223E-2</v>
      </c>
      <c r="H149" s="8">
        <f t="shared" si="40"/>
        <v>2.7677461742640452</v>
      </c>
      <c r="I149" s="8">
        <f t="shared" si="41"/>
        <v>73.458933968784919</v>
      </c>
      <c r="J149" s="4">
        <v>30</v>
      </c>
      <c r="K149" s="4">
        <v>70</v>
      </c>
      <c r="L149" s="130"/>
      <c r="M149" s="8">
        <f t="shared" ca="1" si="33"/>
        <v>69.239677619173975</v>
      </c>
      <c r="N149" s="4">
        <f t="shared" si="30"/>
        <v>6.9295511622634125</v>
      </c>
      <c r="O149" s="8">
        <f t="shared" ca="1" si="31"/>
        <v>76.169228781437383</v>
      </c>
      <c r="P149" s="8">
        <f t="shared" ca="1" si="32"/>
        <v>62.31012645691056</v>
      </c>
      <c r="AG149" s="4" t="str">
        <f t="shared" si="35"/>
        <v>SELL</v>
      </c>
      <c r="AH149" s="4">
        <f t="shared" si="42"/>
        <v>-1</v>
      </c>
      <c r="AI149" s="4">
        <f t="shared" si="43"/>
        <v>-10</v>
      </c>
      <c r="AJ149" s="4">
        <f t="shared" ca="1" si="36"/>
        <v>69.7</v>
      </c>
      <c r="AK149" s="5">
        <f t="shared" ca="1" si="45"/>
        <v>0</v>
      </c>
      <c r="AL149" s="6">
        <f t="shared" ca="1" si="46"/>
        <v>0.52399476902429643</v>
      </c>
      <c r="AQ149" s="36">
        <f t="shared" si="37"/>
        <v>-10</v>
      </c>
      <c r="AR149" s="36">
        <f t="shared" si="44"/>
        <v>-5</v>
      </c>
    </row>
    <row r="150" spans="2:44" x14ac:dyDescent="0.5">
      <c r="B150" s="28">
        <v>45142</v>
      </c>
      <c r="C150" s="4">
        <v>86.14</v>
      </c>
      <c r="E150" s="8">
        <f t="shared" si="34"/>
        <v>2.4408683008327716E-3</v>
      </c>
      <c r="F150" s="8">
        <f t="shared" si="38"/>
        <v>0.10066940475231966</v>
      </c>
      <c r="G150" s="8">
        <f t="shared" si="39"/>
        <v>3.8403664574074223E-2</v>
      </c>
      <c r="H150" s="8">
        <f t="shared" si="40"/>
        <v>2.6213489225265278</v>
      </c>
      <c r="I150" s="8">
        <f t="shared" si="41"/>
        <v>72.385980434541381</v>
      </c>
      <c r="J150" s="4">
        <v>30</v>
      </c>
      <c r="K150" s="4">
        <v>70</v>
      </c>
      <c r="L150" s="130"/>
      <c r="M150" s="8">
        <f t="shared" ca="1" si="33"/>
        <v>69.632965471094906</v>
      </c>
      <c r="N150" s="4">
        <f t="shared" si="30"/>
        <v>6.9581131433283749</v>
      </c>
      <c r="O150" s="8">
        <f t="shared" ca="1" si="31"/>
        <v>76.591078614423282</v>
      </c>
      <c r="P150" s="8">
        <f t="shared" ca="1" si="32"/>
        <v>62.67485232776653</v>
      </c>
      <c r="AG150" s="4" t="str">
        <f t="shared" si="35"/>
        <v>SELL</v>
      </c>
      <c r="AH150" s="4">
        <f t="shared" si="42"/>
        <v>-1</v>
      </c>
      <c r="AI150" s="4">
        <f t="shared" si="43"/>
        <v>-10</v>
      </c>
      <c r="AJ150" s="4">
        <f t="shared" ca="1" si="36"/>
        <v>69.7</v>
      </c>
      <c r="AK150" s="5">
        <f t="shared" ca="1" si="45"/>
        <v>0</v>
      </c>
      <c r="AL150" s="6">
        <f t="shared" ca="1" si="46"/>
        <v>0.52399476902429643</v>
      </c>
      <c r="AQ150" s="36">
        <f t="shared" si="37"/>
        <v>-10</v>
      </c>
      <c r="AR150" s="36">
        <f t="shared" si="44"/>
        <v>-5</v>
      </c>
    </row>
    <row r="151" spans="2:44" x14ac:dyDescent="0.5">
      <c r="B151" s="28">
        <v>45145</v>
      </c>
      <c r="C151" s="4">
        <v>86.27</v>
      </c>
      <c r="E151" s="8">
        <f t="shared" si="34"/>
        <v>1.5080334625227646E-3</v>
      </c>
      <c r="F151" s="8">
        <f t="shared" si="38"/>
        <v>8.3572250383807917E-2</v>
      </c>
      <c r="G151" s="8">
        <f t="shared" si="39"/>
        <v>3.8403664574074223E-2</v>
      </c>
      <c r="H151" s="8">
        <f t="shared" si="40"/>
        <v>2.1761530132784874</v>
      </c>
      <c r="I151" s="8">
        <f t="shared" si="41"/>
        <v>68.515370770258315</v>
      </c>
      <c r="J151" s="4">
        <v>30</v>
      </c>
      <c r="K151" s="4">
        <v>70</v>
      </c>
      <c r="L151" s="130"/>
      <c r="M151" s="8">
        <f t="shared" ca="1" si="33"/>
        <v>69.493266133490337</v>
      </c>
      <c r="N151" s="4">
        <f t="shared" si="30"/>
        <v>6.7488094118186552</v>
      </c>
      <c r="O151" s="8">
        <f t="shared" ca="1" si="31"/>
        <v>76.242075545308992</v>
      </c>
      <c r="P151" s="8">
        <f t="shared" ca="1" si="32"/>
        <v>62.744456721671682</v>
      </c>
      <c r="AG151" s="4" t="str">
        <f t="shared" si="35"/>
        <v/>
      </c>
      <c r="AH151" s="4">
        <f t="shared" si="42"/>
        <v>-1</v>
      </c>
      <c r="AI151" s="4">
        <f t="shared" si="43"/>
        <v>-10</v>
      </c>
      <c r="AJ151" s="4">
        <f t="shared" ca="1" si="36"/>
        <v>69.7</v>
      </c>
      <c r="AK151" s="5">
        <f t="shared" ca="1" si="45"/>
        <v>0</v>
      </c>
      <c r="AL151" s="6">
        <f t="shared" ca="1" si="46"/>
        <v>0.52399476902429643</v>
      </c>
      <c r="AQ151" s="36">
        <f t="shared" si="37"/>
        <v>-10</v>
      </c>
      <c r="AR151" s="36">
        <f t="shared" si="44"/>
        <v>-5</v>
      </c>
    </row>
    <row r="152" spans="2:44" x14ac:dyDescent="0.5">
      <c r="B152" s="28">
        <v>45146</v>
      </c>
      <c r="C152" s="4">
        <v>82.48</v>
      </c>
      <c r="E152" s="8">
        <f t="shared" si="34"/>
        <v>-4.4926073379782827E-2</v>
      </c>
      <c r="F152" s="8">
        <f t="shared" si="38"/>
        <v>8.3572250383807917E-2</v>
      </c>
      <c r="G152" s="8">
        <f t="shared" si="39"/>
        <v>7.6149034063460061E-2</v>
      </c>
      <c r="H152" s="8">
        <f t="shared" si="40"/>
        <v>1.0974827377870819</v>
      </c>
      <c r="I152" s="8">
        <f t="shared" si="41"/>
        <v>52.32380310051871</v>
      </c>
      <c r="J152" s="4">
        <v>30</v>
      </c>
      <c r="K152" s="4">
        <v>70</v>
      </c>
      <c r="L152" s="130"/>
      <c r="M152" s="8">
        <f t="shared" ca="1" si="33"/>
        <v>67.347083254368883</v>
      </c>
      <c r="N152" s="4">
        <f t="shared" si="30"/>
        <v>8.5831346492810603</v>
      </c>
      <c r="O152" s="8">
        <f t="shared" ca="1" si="31"/>
        <v>75.930217903649947</v>
      </c>
      <c r="P152" s="8">
        <f t="shared" ca="1" si="32"/>
        <v>58.763948605087819</v>
      </c>
      <c r="AG152" s="4" t="str">
        <f t="shared" si="35"/>
        <v/>
      </c>
      <c r="AH152" s="4">
        <f t="shared" si="42"/>
        <v>-1</v>
      </c>
      <c r="AI152" s="4">
        <f t="shared" si="43"/>
        <v>-10</v>
      </c>
      <c r="AJ152" s="4">
        <f t="shared" ca="1" si="36"/>
        <v>69.7</v>
      </c>
      <c r="AK152" s="5">
        <f t="shared" ca="1" si="45"/>
        <v>0</v>
      </c>
      <c r="AL152" s="6">
        <f t="shared" ca="1" si="46"/>
        <v>0.52399476902429643</v>
      </c>
      <c r="AQ152" s="36">
        <f t="shared" si="37"/>
        <v>-10</v>
      </c>
      <c r="AR152" s="36">
        <f t="shared" si="44"/>
        <v>-5</v>
      </c>
    </row>
    <row r="153" spans="2:44" x14ac:dyDescent="0.5">
      <c r="B153" s="28">
        <v>45147</v>
      </c>
      <c r="C153" s="4">
        <v>81.7</v>
      </c>
      <c r="E153" s="8">
        <f t="shared" si="34"/>
        <v>-9.501837842747345E-3</v>
      </c>
      <c r="F153" s="8">
        <f t="shared" si="38"/>
        <v>8.3572250383807917E-2</v>
      </c>
      <c r="G153" s="8">
        <f t="shared" si="39"/>
        <v>8.2102382407262933E-2</v>
      </c>
      <c r="H153" s="8">
        <f t="shared" si="40"/>
        <v>1.0179028663170067</v>
      </c>
      <c r="I153" s="8">
        <f t="shared" si="41"/>
        <v>50.44360079505914</v>
      </c>
      <c r="J153" s="4">
        <v>30</v>
      </c>
      <c r="K153" s="4">
        <v>70</v>
      </c>
      <c r="L153" s="130"/>
      <c r="M153" s="8">
        <f t="shared" ca="1" si="33"/>
        <v>65.234147946955162</v>
      </c>
      <c r="N153" s="4">
        <f t="shared" si="30"/>
        <v>10.317246321096912</v>
      </c>
      <c r="O153" s="8">
        <f t="shared" ca="1" si="31"/>
        <v>75.551394268052078</v>
      </c>
      <c r="P153" s="8">
        <f t="shared" ca="1" si="32"/>
        <v>54.916901625858252</v>
      </c>
      <c r="AG153" s="4" t="str">
        <f t="shared" si="35"/>
        <v/>
      </c>
      <c r="AH153" s="4">
        <f t="shared" si="42"/>
        <v>-1</v>
      </c>
      <c r="AI153" s="4">
        <f t="shared" si="43"/>
        <v>-10</v>
      </c>
      <c r="AJ153" s="4">
        <f t="shared" ca="1" si="36"/>
        <v>69.7</v>
      </c>
      <c r="AK153" s="5">
        <f t="shared" ca="1" si="45"/>
        <v>0</v>
      </c>
      <c r="AL153" s="6">
        <f t="shared" ca="1" si="46"/>
        <v>0.52399476902429643</v>
      </c>
      <c r="AQ153" s="36">
        <f t="shared" si="37"/>
        <v>-10</v>
      </c>
      <c r="AR153" s="36">
        <f t="shared" si="44"/>
        <v>-5</v>
      </c>
    </row>
    <row r="154" spans="2:44" x14ac:dyDescent="0.5">
      <c r="B154" s="28">
        <v>45148</v>
      </c>
      <c r="C154" s="4">
        <v>81.599999999999994</v>
      </c>
      <c r="E154" s="8">
        <f t="shared" si="34"/>
        <v>-1.2247398958959348E-3</v>
      </c>
      <c r="F154" s="8">
        <f t="shared" si="38"/>
        <v>8.3572250383807917E-2</v>
      </c>
      <c r="G154" s="8">
        <f t="shared" si="39"/>
        <v>7.3596183905363752E-2</v>
      </c>
      <c r="H154" s="8">
        <f t="shared" si="40"/>
        <v>1.1355514097208117</v>
      </c>
      <c r="I154" s="8">
        <f t="shared" si="41"/>
        <v>53.173686409603519</v>
      </c>
      <c r="J154" s="4">
        <v>30</v>
      </c>
      <c r="K154" s="4">
        <v>70</v>
      </c>
      <c r="L154" s="130"/>
      <c r="M154" s="8">
        <f t="shared" ca="1" si="33"/>
        <v>63.72659025478621</v>
      </c>
      <c r="N154" s="4">
        <f t="shared" si="30"/>
        <v>10.094782462525433</v>
      </c>
      <c r="O154" s="8">
        <f t="shared" ca="1" si="31"/>
        <v>73.821372717311647</v>
      </c>
      <c r="P154" s="8">
        <f t="shared" ca="1" si="32"/>
        <v>53.631807792260773</v>
      </c>
      <c r="AG154" s="4" t="str">
        <f t="shared" si="35"/>
        <v/>
      </c>
      <c r="AH154" s="4">
        <f t="shared" si="42"/>
        <v>-1</v>
      </c>
      <c r="AI154" s="4">
        <f t="shared" si="43"/>
        <v>-10</v>
      </c>
      <c r="AJ154" s="4">
        <f t="shared" ca="1" si="36"/>
        <v>69.7</v>
      </c>
      <c r="AK154" s="5">
        <f t="shared" ca="1" si="45"/>
        <v>0</v>
      </c>
      <c r="AL154" s="6">
        <f t="shared" ca="1" si="46"/>
        <v>0.52399476902429643</v>
      </c>
      <c r="AQ154" s="36">
        <f t="shared" si="37"/>
        <v>-10</v>
      </c>
      <c r="AR154" s="36">
        <f t="shared" si="44"/>
        <v>-5</v>
      </c>
    </row>
    <row r="155" spans="2:44" x14ac:dyDescent="0.5">
      <c r="B155" s="28">
        <v>45149</v>
      </c>
      <c r="C155" s="4">
        <v>81.41</v>
      </c>
      <c r="E155" s="8">
        <f t="shared" si="34"/>
        <v>-2.331146384174955E-3</v>
      </c>
      <c r="F155" s="8">
        <f t="shared" si="38"/>
        <v>8.2953553340004926E-2</v>
      </c>
      <c r="G155" s="8">
        <f t="shared" si="39"/>
        <v>7.5927330289538714E-2</v>
      </c>
      <c r="H155" s="8">
        <f t="shared" si="40"/>
        <v>1.0925387870701189</v>
      </c>
      <c r="I155" s="8">
        <f t="shared" si="41"/>
        <v>52.211160616040182</v>
      </c>
      <c r="J155" s="4">
        <v>30</v>
      </c>
      <c r="K155" s="4">
        <v>70</v>
      </c>
      <c r="L155" s="130"/>
      <c r="M155" s="8">
        <f t="shared" ca="1" si="33"/>
        <v>62.287161549942951</v>
      </c>
      <c r="N155" s="4">
        <f t="shared" si="30"/>
        <v>10.431799617866497</v>
      </c>
      <c r="O155" s="8">
        <f t="shared" ca="1" si="31"/>
        <v>72.718961167809454</v>
      </c>
      <c r="P155" s="8">
        <f t="shared" ca="1" si="32"/>
        <v>51.855361932076455</v>
      </c>
      <c r="AG155" s="4" t="str">
        <f t="shared" si="35"/>
        <v/>
      </c>
      <c r="AH155" s="4">
        <f t="shared" si="42"/>
        <v>-1</v>
      </c>
      <c r="AI155" s="4">
        <f t="shared" si="43"/>
        <v>-10</v>
      </c>
      <c r="AJ155" s="4">
        <f t="shared" ca="1" si="36"/>
        <v>69.7</v>
      </c>
      <c r="AK155" s="5">
        <f t="shared" ca="1" si="45"/>
        <v>0</v>
      </c>
      <c r="AL155" s="6">
        <f t="shared" ca="1" si="46"/>
        <v>0.52399476902429643</v>
      </c>
      <c r="AQ155" s="36">
        <f t="shared" si="37"/>
        <v>-10</v>
      </c>
      <c r="AR155" s="36">
        <f t="shared" si="44"/>
        <v>-5</v>
      </c>
    </row>
    <row r="156" spans="2:44" x14ac:dyDescent="0.5">
      <c r="B156" s="28">
        <v>45152</v>
      </c>
      <c r="C156" s="4">
        <v>81.96</v>
      </c>
      <c r="E156" s="8">
        <f t="shared" si="34"/>
        <v>6.7332077848125992E-3</v>
      </c>
      <c r="F156" s="8">
        <f t="shared" si="38"/>
        <v>8.5736138702623768E-2</v>
      </c>
      <c r="G156" s="8">
        <f t="shared" si="39"/>
        <v>7.5927330289538714E-2</v>
      </c>
      <c r="H156" s="8">
        <f t="shared" si="40"/>
        <v>1.1291867944741436</v>
      </c>
      <c r="I156" s="8">
        <f t="shared" si="41"/>
        <v>53.03371209161687</v>
      </c>
      <c r="J156" s="4">
        <v>30</v>
      </c>
      <c r="K156" s="4">
        <v>70</v>
      </c>
      <c r="L156" s="130"/>
      <c r="M156" s="8">
        <f t="shared" ca="1" si="33"/>
        <v>61.13048036765219</v>
      </c>
      <c r="N156" s="4">
        <f t="shared" ref="N156:N219" si="47">STDEV(I146:I156)</f>
        <v>9.7761097222209354</v>
      </c>
      <c r="O156" s="8">
        <f t="shared" ca="1" si="31"/>
        <v>70.90659008987312</v>
      </c>
      <c r="P156" s="8">
        <f t="shared" ca="1" si="32"/>
        <v>51.354370645431253</v>
      </c>
      <c r="AG156" s="4" t="str">
        <f t="shared" si="35"/>
        <v/>
      </c>
      <c r="AH156" s="4">
        <f t="shared" si="42"/>
        <v>-1</v>
      </c>
      <c r="AI156" s="4">
        <f t="shared" si="43"/>
        <v>-10</v>
      </c>
      <c r="AJ156" s="4">
        <f t="shared" ca="1" si="36"/>
        <v>69.7</v>
      </c>
      <c r="AK156" s="5">
        <f t="shared" ca="1" si="45"/>
        <v>0</v>
      </c>
      <c r="AL156" s="6">
        <f t="shared" ca="1" si="46"/>
        <v>0.52399476902429643</v>
      </c>
      <c r="AQ156" s="36">
        <f t="shared" si="37"/>
        <v>-10</v>
      </c>
      <c r="AR156" s="36">
        <f t="shared" si="44"/>
        <v>-5</v>
      </c>
    </row>
    <row r="157" spans="2:44" x14ac:dyDescent="0.5">
      <c r="B157" s="28">
        <v>45153</v>
      </c>
      <c r="C157" s="4">
        <v>80.52</v>
      </c>
      <c r="E157" s="8">
        <f t="shared" si="34"/>
        <v>-1.7725722599108273E-2</v>
      </c>
      <c r="F157" s="8">
        <f t="shared" si="38"/>
        <v>8.2292100858025075E-2</v>
      </c>
      <c r="G157" s="8">
        <f t="shared" si="39"/>
        <v>9.365305288864699E-2</v>
      </c>
      <c r="H157" s="8">
        <f t="shared" si="40"/>
        <v>0.87869106579867684</v>
      </c>
      <c r="I157" s="8">
        <f t="shared" si="41"/>
        <v>46.771450708162284</v>
      </c>
      <c r="J157" s="4">
        <v>30</v>
      </c>
      <c r="K157" s="4">
        <v>70</v>
      </c>
      <c r="L157" s="130"/>
      <c r="M157" s="8">
        <f t="shared" ca="1" si="33"/>
        <v>59.33560166021595</v>
      </c>
      <c r="N157" s="4">
        <f t="shared" si="47"/>
        <v>10.116314142057915</v>
      </c>
      <c r="O157" s="8">
        <f t="shared" ca="1" si="31"/>
        <v>69.451915802273859</v>
      </c>
      <c r="P157" s="8">
        <f t="shared" ca="1" si="32"/>
        <v>49.219287518158033</v>
      </c>
      <c r="AG157" s="4" t="str">
        <f t="shared" si="35"/>
        <v/>
      </c>
      <c r="AH157" s="4">
        <f t="shared" si="42"/>
        <v>-1</v>
      </c>
      <c r="AI157" s="4">
        <f t="shared" si="43"/>
        <v>-10</v>
      </c>
      <c r="AJ157" s="4">
        <f t="shared" ca="1" si="36"/>
        <v>69.7</v>
      </c>
      <c r="AK157" s="5">
        <f t="shared" ca="1" si="45"/>
        <v>0</v>
      </c>
      <c r="AL157" s="6">
        <f t="shared" ca="1" si="46"/>
        <v>0.52399476902429643</v>
      </c>
      <c r="AQ157" s="36">
        <f t="shared" si="37"/>
        <v>-10</v>
      </c>
      <c r="AR157" s="36">
        <f t="shared" si="44"/>
        <v>-5</v>
      </c>
    </row>
    <row r="158" spans="2:44" x14ac:dyDescent="0.5">
      <c r="B158" s="28">
        <v>45154</v>
      </c>
      <c r="C158" s="4">
        <v>80.260000000000005</v>
      </c>
      <c r="E158" s="8">
        <f t="shared" si="34"/>
        <v>-3.2342359328199509E-3</v>
      </c>
      <c r="F158" s="8">
        <f t="shared" si="38"/>
        <v>8.2292100858025075E-2</v>
      </c>
      <c r="G158" s="8">
        <f t="shared" si="39"/>
        <v>8.7883219355535253E-2</v>
      </c>
      <c r="H158" s="8">
        <f t="shared" si="40"/>
        <v>0.9363801356105188</v>
      </c>
      <c r="I158" s="8">
        <f t="shared" si="41"/>
        <v>48.357247546091394</v>
      </c>
      <c r="J158" s="4">
        <v>30</v>
      </c>
      <c r="K158" s="4">
        <v>70</v>
      </c>
      <c r="L158" s="130"/>
      <c r="M158" s="8">
        <f t="shared" ca="1" si="33"/>
        <v>57.96330739595038</v>
      </c>
      <c r="N158" s="4">
        <f t="shared" si="47"/>
        <v>9.6998950123337355</v>
      </c>
      <c r="O158" s="8">
        <f t="shared" ca="1" si="31"/>
        <v>67.663202408284121</v>
      </c>
      <c r="P158" s="8">
        <f t="shared" ca="1" si="32"/>
        <v>48.263412383616647</v>
      </c>
      <c r="AG158" s="4" t="str">
        <f t="shared" si="35"/>
        <v/>
      </c>
      <c r="AH158" s="4">
        <f t="shared" si="42"/>
        <v>-1</v>
      </c>
      <c r="AI158" s="4">
        <f t="shared" si="43"/>
        <v>-10</v>
      </c>
      <c r="AJ158" s="4">
        <f t="shared" ca="1" si="36"/>
        <v>69.7</v>
      </c>
      <c r="AK158" s="5">
        <f t="shared" ca="1" si="45"/>
        <v>0</v>
      </c>
      <c r="AL158" s="6">
        <f t="shared" ca="1" si="46"/>
        <v>0.52399476902429643</v>
      </c>
      <c r="AQ158" s="36">
        <f t="shared" si="37"/>
        <v>-10</v>
      </c>
      <c r="AR158" s="36">
        <f t="shared" si="44"/>
        <v>-5</v>
      </c>
    </row>
    <row r="159" spans="2:44" x14ac:dyDescent="0.5">
      <c r="B159" s="28">
        <v>45155</v>
      </c>
      <c r="C159" s="4">
        <v>79.2</v>
      </c>
      <c r="E159" s="8">
        <f t="shared" si="34"/>
        <v>-1.3295066018390565E-2</v>
      </c>
      <c r="F159" s="8">
        <f t="shared" si="38"/>
        <v>6.8755098668699027E-2</v>
      </c>
      <c r="G159" s="8">
        <f t="shared" si="39"/>
        <v>0.10117828537392581</v>
      </c>
      <c r="H159" s="8">
        <f t="shared" si="40"/>
        <v>0.67954401890287008</v>
      </c>
      <c r="I159" s="8">
        <f t="shared" si="41"/>
        <v>40.46003029719752</v>
      </c>
      <c r="J159" s="4">
        <v>30</v>
      </c>
      <c r="K159" s="4">
        <v>70</v>
      </c>
      <c r="L159" s="130"/>
      <c r="M159" s="8">
        <f t="shared" ca="1" si="33"/>
        <v>55.775397758606275</v>
      </c>
      <c r="N159" s="4">
        <f t="shared" si="47"/>
        <v>10.90135870352935</v>
      </c>
      <c r="O159" s="8">
        <f t="shared" ca="1" si="31"/>
        <v>66.676756462135629</v>
      </c>
      <c r="P159" s="8">
        <f t="shared" ca="1" si="32"/>
        <v>44.874039055076921</v>
      </c>
      <c r="AG159" s="4" t="str">
        <f t="shared" si="35"/>
        <v/>
      </c>
      <c r="AH159" s="4">
        <f t="shared" si="42"/>
        <v>-1</v>
      </c>
      <c r="AI159" s="4">
        <f t="shared" si="43"/>
        <v>-10</v>
      </c>
      <c r="AJ159" s="4">
        <f t="shared" ca="1" si="36"/>
        <v>69.7</v>
      </c>
      <c r="AK159" s="5">
        <f t="shared" ca="1" si="45"/>
        <v>0</v>
      </c>
      <c r="AL159" s="6">
        <f t="shared" ca="1" si="46"/>
        <v>0.52399476902429643</v>
      </c>
      <c r="AQ159" s="36">
        <f t="shared" si="37"/>
        <v>-10</v>
      </c>
      <c r="AR159" s="36">
        <f t="shared" si="44"/>
        <v>-5</v>
      </c>
    </row>
    <row r="160" spans="2:44" x14ac:dyDescent="0.5">
      <c r="B160" s="28">
        <v>45156</v>
      </c>
      <c r="C160" s="4">
        <v>81.16</v>
      </c>
      <c r="E160" s="8">
        <f t="shared" si="34"/>
        <v>2.4446216137233814E-2</v>
      </c>
      <c r="F160" s="8">
        <f t="shared" si="38"/>
        <v>9.3201314805932842E-2</v>
      </c>
      <c r="G160" s="8">
        <f t="shared" si="39"/>
        <v>9.9955193244934903E-2</v>
      </c>
      <c r="H160" s="8">
        <f t="shared" si="40"/>
        <v>0.93243094010681327</v>
      </c>
      <c r="I160" s="8">
        <f t="shared" si="41"/>
        <v>48.251708289004839</v>
      </c>
      <c r="J160" s="4">
        <v>30</v>
      </c>
      <c r="K160" s="4">
        <v>70</v>
      </c>
      <c r="L160" s="130"/>
      <c r="M160" s="8">
        <f t="shared" ca="1" si="33"/>
        <v>54.834936574906095</v>
      </c>
      <c r="N160" s="4">
        <f t="shared" si="47"/>
        <v>9.2927756932145282</v>
      </c>
      <c r="O160" s="8">
        <f t="shared" ca="1" si="31"/>
        <v>64.127712268120618</v>
      </c>
      <c r="P160" s="8">
        <f t="shared" ca="1" si="32"/>
        <v>45.542160881691565</v>
      </c>
      <c r="AG160" s="4" t="str">
        <f t="shared" si="35"/>
        <v/>
      </c>
      <c r="AH160" s="4">
        <f t="shared" si="42"/>
        <v>-1</v>
      </c>
      <c r="AI160" s="4">
        <f t="shared" si="43"/>
        <v>-10</v>
      </c>
      <c r="AJ160" s="4">
        <f t="shared" ca="1" si="36"/>
        <v>69.7</v>
      </c>
      <c r="AK160" s="5">
        <f t="shared" ca="1" si="45"/>
        <v>0</v>
      </c>
      <c r="AL160" s="6">
        <f t="shared" ca="1" si="46"/>
        <v>0.52399476902429643</v>
      </c>
      <c r="AQ160" s="36">
        <f t="shared" si="37"/>
        <v>-10</v>
      </c>
      <c r="AR160" s="36">
        <f t="shared" si="44"/>
        <v>-5</v>
      </c>
    </row>
    <row r="161" spans="2:44" x14ac:dyDescent="0.5">
      <c r="B161" s="28">
        <v>45159</v>
      </c>
      <c r="C161" s="4">
        <v>81.55</v>
      </c>
      <c r="E161" s="8">
        <f t="shared" si="34"/>
        <v>4.7938141094088773E-3</v>
      </c>
      <c r="F161" s="8">
        <f t="shared" si="38"/>
        <v>9.4940198941258797E-2</v>
      </c>
      <c r="G161" s="8">
        <f t="shared" si="39"/>
        <v>9.9955193244934903E-2</v>
      </c>
      <c r="H161" s="8">
        <f t="shared" si="40"/>
        <v>0.9498275763282541</v>
      </c>
      <c r="I161" s="8">
        <f t="shared" si="41"/>
        <v>48.713413835129302</v>
      </c>
      <c r="J161" s="4">
        <v>30</v>
      </c>
      <c r="K161" s="4">
        <v>70</v>
      </c>
      <c r="L161" s="130"/>
      <c r="M161" s="8">
        <f t="shared" ca="1" si="33"/>
        <v>54.069746232433992</v>
      </c>
      <c r="N161" s="4">
        <f t="shared" si="47"/>
        <v>6.8393869891729482</v>
      </c>
      <c r="O161" s="8">
        <f t="shared" ref="O161:O224" ca="1" si="48">M161+N161</f>
        <v>60.909133221606943</v>
      </c>
      <c r="P161" s="8">
        <f t="shared" ref="P161:P224" ca="1" si="49">M161-N161</f>
        <v>47.230359243261042</v>
      </c>
      <c r="AG161" s="4" t="str">
        <f t="shared" si="35"/>
        <v/>
      </c>
      <c r="AH161" s="4">
        <f t="shared" si="42"/>
        <v>-1</v>
      </c>
      <c r="AI161" s="4">
        <f t="shared" si="43"/>
        <v>-10</v>
      </c>
      <c r="AJ161" s="4">
        <f t="shared" ca="1" si="36"/>
        <v>69.7</v>
      </c>
      <c r="AK161" s="5">
        <f t="shared" ca="1" si="45"/>
        <v>0</v>
      </c>
      <c r="AL161" s="6">
        <f t="shared" ca="1" si="46"/>
        <v>0.52399476902429643</v>
      </c>
      <c r="AQ161" s="36">
        <f t="shared" si="37"/>
        <v>-10</v>
      </c>
      <c r="AR161" s="36">
        <f t="shared" si="44"/>
        <v>-5</v>
      </c>
    </row>
    <row r="162" spans="2:44" x14ac:dyDescent="0.5">
      <c r="B162" s="28">
        <v>45160</v>
      </c>
      <c r="C162" s="4">
        <v>81.53</v>
      </c>
      <c r="E162" s="8">
        <f t="shared" si="34"/>
        <v>-2.4527839220341805E-4</v>
      </c>
      <c r="F162" s="8">
        <f t="shared" si="38"/>
        <v>9.4940198941258797E-2</v>
      </c>
      <c r="G162" s="8">
        <f t="shared" si="39"/>
        <v>9.2484100445123271E-2</v>
      </c>
      <c r="H162" s="8">
        <f t="shared" si="40"/>
        <v>1.0265569809763451</v>
      </c>
      <c r="I162" s="8">
        <f t="shared" si="41"/>
        <v>50.655224136938664</v>
      </c>
      <c r="J162" s="4">
        <v>30</v>
      </c>
      <c r="K162" s="4">
        <v>70</v>
      </c>
      <c r="L162" s="130"/>
      <c r="M162" s="8">
        <f t="shared" ca="1" si="33"/>
        <v>53.642930970497076</v>
      </c>
      <c r="N162" s="4">
        <f t="shared" si="47"/>
        <v>3.6902593291294674</v>
      </c>
      <c r="O162" s="8">
        <f t="shared" ca="1" si="48"/>
        <v>57.333190299626544</v>
      </c>
      <c r="P162" s="8">
        <f t="shared" ca="1" si="49"/>
        <v>49.952671641367608</v>
      </c>
      <c r="AG162" s="4" t="str">
        <f t="shared" si="35"/>
        <v/>
      </c>
      <c r="AH162" s="4">
        <f t="shared" si="42"/>
        <v>-1</v>
      </c>
      <c r="AI162" s="4">
        <f t="shared" si="43"/>
        <v>-10</v>
      </c>
      <c r="AJ162" s="4">
        <f t="shared" ca="1" si="36"/>
        <v>69.7</v>
      </c>
      <c r="AK162" s="5">
        <f t="shared" ca="1" si="45"/>
        <v>0</v>
      </c>
      <c r="AL162" s="6">
        <f t="shared" ca="1" si="46"/>
        <v>0.52399476902429643</v>
      </c>
      <c r="AQ162" s="36">
        <f t="shared" si="37"/>
        <v>-10</v>
      </c>
      <c r="AR162" s="36">
        <f t="shared" si="44"/>
        <v>-5</v>
      </c>
    </row>
    <row r="163" spans="2:44" x14ac:dyDescent="0.5">
      <c r="B163" s="28">
        <v>45161</v>
      </c>
      <c r="C163" s="4">
        <v>83.06</v>
      </c>
      <c r="E163" s="8">
        <f t="shared" si="34"/>
        <v>1.8592187527787993E-2</v>
      </c>
      <c r="F163" s="8">
        <f t="shared" si="38"/>
        <v>5.8514327322598814E-2</v>
      </c>
      <c r="G163" s="8">
        <f t="shared" si="39"/>
        <v>9.2484100445123271E-2</v>
      </c>
      <c r="H163" s="8">
        <f t="shared" si="40"/>
        <v>0.63269607468711997</v>
      </c>
      <c r="I163" s="8">
        <f t="shared" si="41"/>
        <v>38.751613634421581</v>
      </c>
      <c r="J163" s="4">
        <v>30</v>
      </c>
      <c r="K163" s="4">
        <v>70</v>
      </c>
      <c r="L163" s="130"/>
      <c r="M163" s="8">
        <f t="shared" ca="1" si="33"/>
        <v>51.781516303487635</v>
      </c>
      <c r="N163" s="4">
        <f t="shared" si="47"/>
        <v>4.7616092309268083</v>
      </c>
      <c r="O163" s="8">
        <f t="shared" ca="1" si="48"/>
        <v>56.543125534414443</v>
      </c>
      <c r="P163" s="8">
        <f t="shared" ca="1" si="49"/>
        <v>47.019907072560827</v>
      </c>
      <c r="AG163" s="4" t="str">
        <f t="shared" si="35"/>
        <v/>
      </c>
      <c r="AH163" s="4">
        <f t="shared" si="42"/>
        <v>-1</v>
      </c>
      <c r="AI163" s="4">
        <f t="shared" si="43"/>
        <v>-10</v>
      </c>
      <c r="AJ163" s="4">
        <f t="shared" ca="1" si="36"/>
        <v>69.7</v>
      </c>
      <c r="AK163" s="5">
        <f t="shared" ca="1" si="45"/>
        <v>0</v>
      </c>
      <c r="AL163" s="6">
        <f t="shared" ca="1" si="46"/>
        <v>0.52399476902429643</v>
      </c>
      <c r="AQ163" s="36">
        <f t="shared" si="37"/>
        <v>-10</v>
      </c>
      <c r="AR163" s="36">
        <f t="shared" si="44"/>
        <v>-5</v>
      </c>
    </row>
    <row r="164" spans="2:44" x14ac:dyDescent="0.5">
      <c r="B164" s="28">
        <v>45162</v>
      </c>
      <c r="C164" s="4">
        <v>82.52</v>
      </c>
      <c r="E164" s="8">
        <f t="shared" si="34"/>
        <v>-6.5225499995564557E-3</v>
      </c>
      <c r="F164" s="8">
        <f t="shared" si="38"/>
        <v>5.6073459021766053E-2</v>
      </c>
      <c r="G164" s="8">
        <f t="shared" si="39"/>
        <v>9.9006650444679725E-2</v>
      </c>
      <c r="H164" s="8">
        <f t="shared" si="40"/>
        <v>0.56636053002416509</v>
      </c>
      <c r="I164" s="8">
        <f t="shared" si="41"/>
        <v>36.157737581361772</v>
      </c>
      <c r="J164" s="4">
        <v>30</v>
      </c>
      <c r="K164" s="4">
        <v>70</v>
      </c>
      <c r="L164" s="130"/>
      <c r="M164" s="8">
        <f t="shared" ca="1" si="33"/>
        <v>49.828543963221904</v>
      </c>
      <c r="N164" s="4">
        <f t="shared" si="47"/>
        <v>5.9141872357920855</v>
      </c>
      <c r="O164" s="8">
        <f t="shared" ca="1" si="48"/>
        <v>55.742731199013988</v>
      </c>
      <c r="P164" s="8">
        <f t="shared" ca="1" si="49"/>
        <v>43.914356727429819</v>
      </c>
      <c r="AG164" s="4" t="str">
        <f t="shared" si="35"/>
        <v/>
      </c>
      <c r="AH164" s="4">
        <f t="shared" si="42"/>
        <v>-1</v>
      </c>
      <c r="AI164" s="4">
        <f t="shared" si="43"/>
        <v>-10</v>
      </c>
      <c r="AJ164" s="4">
        <f t="shared" ca="1" si="36"/>
        <v>69.7</v>
      </c>
      <c r="AK164" s="5">
        <f t="shared" ca="1" si="45"/>
        <v>0</v>
      </c>
      <c r="AL164" s="6">
        <f t="shared" ca="1" si="46"/>
        <v>0.52399476902429643</v>
      </c>
      <c r="AQ164" s="36">
        <f t="shared" si="37"/>
        <v>-10</v>
      </c>
      <c r="AR164" s="36">
        <f t="shared" si="44"/>
        <v>-5</v>
      </c>
    </row>
    <row r="165" spans="2:44" x14ac:dyDescent="0.5">
      <c r="B165" s="28">
        <v>45163</v>
      </c>
      <c r="C165" s="4">
        <v>83.15</v>
      </c>
      <c r="E165" s="8">
        <f t="shared" si="34"/>
        <v>7.6055174358857659E-3</v>
      </c>
      <c r="F165" s="8">
        <f t="shared" si="38"/>
        <v>6.2170942995129042E-2</v>
      </c>
      <c r="G165" s="8">
        <f t="shared" si="39"/>
        <v>9.9006650444679725E-2</v>
      </c>
      <c r="H165" s="8">
        <f t="shared" si="40"/>
        <v>0.62794714007487051</v>
      </c>
      <c r="I165" s="8">
        <f t="shared" si="41"/>
        <v>38.57294408502667</v>
      </c>
      <c r="J165" s="4">
        <v>30</v>
      </c>
      <c r="K165" s="4">
        <v>70</v>
      </c>
      <c r="L165" s="130"/>
      <c r="M165" s="8">
        <f t="shared" ref="M165:M228" ca="1" si="50">(I165*$M$1)+(M164*(1-$M$1))</f>
        <v>48.421593978447497</v>
      </c>
      <c r="N165" s="4">
        <f t="shared" si="47"/>
        <v>6.0172058734761809</v>
      </c>
      <c r="O165" s="8">
        <f t="shared" ca="1" si="48"/>
        <v>54.438799851923676</v>
      </c>
      <c r="P165" s="8">
        <f t="shared" ca="1" si="49"/>
        <v>42.404388104971318</v>
      </c>
      <c r="AG165" s="4" t="str">
        <f t="shared" si="35"/>
        <v/>
      </c>
      <c r="AH165" s="4">
        <f t="shared" si="42"/>
        <v>-1</v>
      </c>
      <c r="AI165" s="4">
        <f t="shared" si="43"/>
        <v>-10</v>
      </c>
      <c r="AJ165" s="4">
        <f t="shared" ca="1" si="36"/>
        <v>69.7</v>
      </c>
      <c r="AK165" s="5">
        <f t="shared" ca="1" si="45"/>
        <v>0</v>
      </c>
      <c r="AL165" s="6">
        <f t="shared" ca="1" si="46"/>
        <v>0.52399476902429643</v>
      </c>
      <c r="AQ165" s="36">
        <f t="shared" si="37"/>
        <v>-10</v>
      </c>
      <c r="AR165" s="36">
        <f t="shared" si="44"/>
        <v>-5</v>
      </c>
    </row>
    <row r="166" spans="2:44" x14ac:dyDescent="0.5">
      <c r="B166" s="28">
        <v>45166</v>
      </c>
      <c r="C166" s="4">
        <v>83.64</v>
      </c>
      <c r="E166" s="8">
        <f t="shared" si="34"/>
        <v>5.8756689214961759E-3</v>
      </c>
      <c r="F166" s="8">
        <f t="shared" si="38"/>
        <v>6.8046611916625213E-2</v>
      </c>
      <c r="G166" s="8">
        <f t="shared" si="39"/>
        <v>5.4080577064896891E-2</v>
      </c>
      <c r="H166" s="8">
        <f t="shared" si="40"/>
        <v>1.2582449302449015</v>
      </c>
      <c r="I166" s="8">
        <f t="shared" si="41"/>
        <v>55.717823757427752</v>
      </c>
      <c r="J166" s="4">
        <v>30</v>
      </c>
      <c r="K166" s="4">
        <v>70</v>
      </c>
      <c r="L166" s="130"/>
      <c r="M166" s="8">
        <f t="shared" ca="1" si="50"/>
        <v>49.33362270082003</v>
      </c>
      <c r="N166" s="4">
        <f t="shared" si="47"/>
        <v>6.4760969533878816</v>
      </c>
      <c r="O166" s="8">
        <f t="shared" ca="1" si="48"/>
        <v>55.80971965420791</v>
      </c>
      <c r="P166" s="8">
        <f t="shared" ca="1" si="49"/>
        <v>42.857525747432149</v>
      </c>
      <c r="AG166" s="4" t="str">
        <f t="shared" si="35"/>
        <v/>
      </c>
      <c r="AH166" s="4">
        <f t="shared" si="42"/>
        <v>-1</v>
      </c>
      <c r="AI166" s="4">
        <f t="shared" si="43"/>
        <v>-10</v>
      </c>
      <c r="AJ166" s="4">
        <f t="shared" ca="1" si="36"/>
        <v>69.7</v>
      </c>
      <c r="AK166" s="5">
        <f t="shared" ca="1" si="45"/>
        <v>0</v>
      </c>
      <c r="AL166" s="6">
        <f t="shared" ca="1" si="46"/>
        <v>0.52399476902429643</v>
      </c>
      <c r="AQ166" s="36">
        <f t="shared" si="37"/>
        <v>-10</v>
      </c>
      <c r="AR166" s="36">
        <f t="shared" si="44"/>
        <v>-5</v>
      </c>
    </row>
    <row r="167" spans="2:44" x14ac:dyDescent="0.5">
      <c r="B167" s="28">
        <v>45167</v>
      </c>
      <c r="C167" s="4">
        <v>84.96</v>
      </c>
      <c r="E167" s="8">
        <f t="shared" si="34"/>
        <v>1.5658682933195736E-2</v>
      </c>
      <c r="F167" s="8">
        <f t="shared" si="38"/>
        <v>8.3705294849820949E-2</v>
      </c>
      <c r="G167" s="8">
        <f t="shared" si="39"/>
        <v>4.4578739222149548E-2</v>
      </c>
      <c r="H167" s="8">
        <f t="shared" si="40"/>
        <v>1.877695428591907</v>
      </c>
      <c r="I167" s="8">
        <f t="shared" si="41"/>
        <v>65.249970859865712</v>
      </c>
      <c r="J167" s="4">
        <v>30</v>
      </c>
      <c r="K167" s="4">
        <v>70</v>
      </c>
      <c r="L167" s="130"/>
      <c r="M167" s="8">
        <f t="shared" ca="1" si="50"/>
        <v>51.323166220700742</v>
      </c>
      <c r="N167" s="4">
        <f t="shared" si="47"/>
        <v>8.5332114382638036</v>
      </c>
      <c r="O167" s="8">
        <f t="shared" ca="1" si="48"/>
        <v>59.856377658964547</v>
      </c>
      <c r="P167" s="8">
        <f t="shared" ca="1" si="49"/>
        <v>42.789954782436936</v>
      </c>
      <c r="AG167" s="4" t="str">
        <f t="shared" si="35"/>
        <v/>
      </c>
      <c r="AH167" s="4">
        <f t="shared" si="42"/>
        <v>-1</v>
      </c>
      <c r="AI167" s="4">
        <f t="shared" si="43"/>
        <v>-10</v>
      </c>
      <c r="AJ167" s="4">
        <f t="shared" ca="1" si="36"/>
        <v>69.7</v>
      </c>
      <c r="AK167" s="5">
        <f t="shared" ca="1" si="45"/>
        <v>0</v>
      </c>
      <c r="AL167" s="6">
        <f t="shared" ca="1" si="46"/>
        <v>0.52399476902429643</v>
      </c>
      <c r="AQ167" s="36">
        <f t="shared" si="37"/>
        <v>-10</v>
      </c>
      <c r="AR167" s="36">
        <f t="shared" si="44"/>
        <v>-5</v>
      </c>
    </row>
    <row r="168" spans="2:44" x14ac:dyDescent="0.5">
      <c r="B168" s="28">
        <v>45168</v>
      </c>
      <c r="C168" s="4">
        <v>85.1</v>
      </c>
      <c r="E168" s="8">
        <f t="shared" si="34"/>
        <v>1.6464780856996822E-3</v>
      </c>
      <c r="F168" s="8">
        <f t="shared" si="38"/>
        <v>8.5351772935520626E-2</v>
      </c>
      <c r="G168" s="8">
        <f t="shared" si="39"/>
        <v>4.3353999326253619E-2</v>
      </c>
      <c r="H168" s="8">
        <f t="shared" si="40"/>
        <v>1.9687174023604939</v>
      </c>
      <c r="I168" s="8">
        <f t="shared" si="41"/>
        <v>66.315419608317129</v>
      </c>
      <c r="J168" s="4">
        <v>30</v>
      </c>
      <c r="K168" s="4">
        <v>70</v>
      </c>
      <c r="L168" s="130"/>
      <c r="M168" s="8">
        <f t="shared" ca="1" si="50"/>
        <v>53.197197894152794</v>
      </c>
      <c r="N168" s="4">
        <f t="shared" si="47"/>
        <v>10.315636765999221</v>
      </c>
      <c r="O168" s="8">
        <f t="shared" ca="1" si="48"/>
        <v>63.512834660152016</v>
      </c>
      <c r="P168" s="8">
        <f t="shared" ca="1" si="49"/>
        <v>42.881561128153571</v>
      </c>
      <c r="AG168" s="4" t="str">
        <f t="shared" si="35"/>
        <v/>
      </c>
      <c r="AH168" s="4">
        <f t="shared" si="42"/>
        <v>-1</v>
      </c>
      <c r="AI168" s="4">
        <f t="shared" si="43"/>
        <v>-10</v>
      </c>
      <c r="AJ168" s="4">
        <f t="shared" ca="1" si="36"/>
        <v>69.7</v>
      </c>
      <c r="AK168" s="5">
        <f t="shared" ca="1" si="45"/>
        <v>0</v>
      </c>
      <c r="AL168" s="6">
        <f t="shared" ca="1" si="46"/>
        <v>0.52399476902429643</v>
      </c>
      <c r="AQ168" s="36">
        <f t="shared" si="37"/>
        <v>-10</v>
      </c>
      <c r="AR168" s="36">
        <f t="shared" si="44"/>
        <v>-5</v>
      </c>
    </row>
    <row r="169" spans="2:44" x14ac:dyDescent="0.5">
      <c r="B169" s="28">
        <v>45169</v>
      </c>
      <c r="C169" s="4">
        <v>87.34</v>
      </c>
      <c r="E169" s="8">
        <f t="shared" si="34"/>
        <v>2.5981512478086485E-2</v>
      </c>
      <c r="F169" s="8">
        <f t="shared" si="38"/>
        <v>0.11133328541360711</v>
      </c>
      <c r="G169" s="8">
        <f t="shared" si="39"/>
        <v>4.1022852942078657E-2</v>
      </c>
      <c r="H169" s="8">
        <f t="shared" si="40"/>
        <v>2.7139332696046705</v>
      </c>
      <c r="I169" s="8">
        <f t="shared" si="41"/>
        <v>73.074368131917325</v>
      </c>
      <c r="J169" s="4">
        <v>30</v>
      </c>
      <c r="K169" s="4">
        <v>70</v>
      </c>
      <c r="L169" s="130"/>
      <c r="M169" s="8">
        <f t="shared" ca="1" si="50"/>
        <v>55.681844173873358</v>
      </c>
      <c r="N169" s="4">
        <f t="shared" si="47"/>
        <v>12.63258170390916</v>
      </c>
      <c r="O169" s="8">
        <f t="shared" ca="1" si="48"/>
        <v>68.314425877782526</v>
      </c>
      <c r="P169" s="8">
        <f t="shared" ca="1" si="49"/>
        <v>43.049262469964198</v>
      </c>
      <c r="AG169" s="4" t="str">
        <f t="shared" si="35"/>
        <v>SELL</v>
      </c>
      <c r="AH169" s="4">
        <f t="shared" si="42"/>
        <v>-1</v>
      </c>
      <c r="AI169" s="4">
        <f t="shared" si="43"/>
        <v>-10</v>
      </c>
      <c r="AJ169" s="4">
        <f t="shared" ca="1" si="36"/>
        <v>69.7</v>
      </c>
      <c r="AK169" s="5">
        <f t="shared" ca="1" si="45"/>
        <v>0</v>
      </c>
      <c r="AL169" s="6">
        <f t="shared" ca="1" si="46"/>
        <v>0.52399476902429643</v>
      </c>
      <c r="AQ169" s="36">
        <f t="shared" si="37"/>
        <v>-10</v>
      </c>
      <c r="AR169" s="36">
        <f t="shared" si="44"/>
        <v>-5</v>
      </c>
    </row>
    <row r="170" spans="2:44" x14ac:dyDescent="0.5">
      <c r="B170" s="28">
        <v>45170</v>
      </c>
      <c r="C170" s="4">
        <v>86.44</v>
      </c>
      <c r="E170" s="8">
        <f t="shared" si="34"/>
        <v>-1.0358016418729734E-2</v>
      </c>
      <c r="F170" s="8">
        <f t="shared" si="38"/>
        <v>0.10460007762879452</v>
      </c>
      <c r="G170" s="8">
        <f t="shared" si="39"/>
        <v>5.1380869360808393E-2</v>
      </c>
      <c r="H170" s="8">
        <f t="shared" si="40"/>
        <v>2.0357786649009086</v>
      </c>
      <c r="I170" s="8">
        <f t="shared" si="41"/>
        <v>67.059522106739593</v>
      </c>
      <c r="J170" s="4">
        <v>30</v>
      </c>
      <c r="K170" s="4">
        <v>70</v>
      </c>
      <c r="L170" s="130"/>
      <c r="M170" s="8">
        <f t="shared" ca="1" si="50"/>
        <v>57.104053915481643</v>
      </c>
      <c r="N170" s="4">
        <f t="shared" si="47"/>
        <v>12.937800108316283</v>
      </c>
      <c r="O170" s="8">
        <f t="shared" ca="1" si="48"/>
        <v>70.041854023797924</v>
      </c>
      <c r="P170" s="8">
        <f t="shared" ca="1" si="49"/>
        <v>44.166253807165361</v>
      </c>
      <c r="AG170" s="4" t="str">
        <f t="shared" si="35"/>
        <v/>
      </c>
      <c r="AH170" s="4">
        <f t="shared" si="42"/>
        <v>-1</v>
      </c>
      <c r="AI170" s="4">
        <f t="shared" si="43"/>
        <v>-10</v>
      </c>
      <c r="AJ170" s="4">
        <f t="shared" ca="1" si="36"/>
        <v>69.7</v>
      </c>
      <c r="AK170" s="5">
        <f t="shared" ca="1" si="45"/>
        <v>0</v>
      </c>
      <c r="AL170" s="6">
        <f t="shared" ca="1" si="46"/>
        <v>0.52399476902429643</v>
      </c>
      <c r="AQ170" s="36">
        <f t="shared" si="37"/>
        <v>-10</v>
      </c>
      <c r="AR170" s="36">
        <f t="shared" si="44"/>
        <v>-5</v>
      </c>
    </row>
    <row r="171" spans="2:44" x14ac:dyDescent="0.5">
      <c r="B171" s="28">
        <v>45174</v>
      </c>
      <c r="C171" s="4">
        <v>88.77</v>
      </c>
      <c r="E171" s="8">
        <f t="shared" si="34"/>
        <v>2.6598223441542779E-2</v>
      </c>
      <c r="F171" s="8">
        <f t="shared" si="38"/>
        <v>0.13119830107033731</v>
      </c>
      <c r="G171" s="8">
        <f t="shared" si="39"/>
        <v>3.3655146761700123E-2</v>
      </c>
      <c r="H171" s="8">
        <f t="shared" si="40"/>
        <v>3.898313146553924</v>
      </c>
      <c r="I171" s="8">
        <f t="shared" si="41"/>
        <v>79.58480868656747</v>
      </c>
      <c r="J171" s="4">
        <v>30</v>
      </c>
      <c r="K171" s="4">
        <v>70</v>
      </c>
      <c r="L171" s="130"/>
      <c r="M171" s="8">
        <f t="shared" ca="1" si="50"/>
        <v>59.914148261867368</v>
      </c>
      <c r="N171" s="4">
        <f t="shared" si="47"/>
        <v>14.95785982302565</v>
      </c>
      <c r="O171" s="8">
        <f t="shared" ca="1" si="48"/>
        <v>74.872008084893025</v>
      </c>
      <c r="P171" s="8">
        <f t="shared" ca="1" si="49"/>
        <v>44.956288438841717</v>
      </c>
      <c r="AG171" s="4" t="str">
        <f t="shared" si="35"/>
        <v>SELL</v>
      </c>
      <c r="AH171" s="4">
        <f t="shared" si="42"/>
        <v>-1</v>
      </c>
      <c r="AI171" s="4">
        <f t="shared" si="43"/>
        <v>-10</v>
      </c>
      <c r="AJ171" s="4">
        <f t="shared" ca="1" si="36"/>
        <v>69.7</v>
      </c>
      <c r="AK171" s="5">
        <f t="shared" ca="1" si="45"/>
        <v>0</v>
      </c>
      <c r="AL171" s="6">
        <f t="shared" ca="1" si="46"/>
        <v>0.52399476902429643</v>
      </c>
      <c r="AQ171" s="36">
        <f t="shared" si="37"/>
        <v>-10</v>
      </c>
      <c r="AR171" s="36">
        <f t="shared" si="44"/>
        <v>-5</v>
      </c>
    </row>
    <row r="172" spans="2:44" x14ac:dyDescent="0.5">
      <c r="B172" s="28">
        <v>45175</v>
      </c>
      <c r="C172" s="4">
        <v>87.06</v>
      </c>
      <c r="E172" s="8">
        <f t="shared" si="34"/>
        <v>-1.9451218956076384E-2</v>
      </c>
      <c r="F172" s="8">
        <f t="shared" si="38"/>
        <v>0.13119830107033731</v>
      </c>
      <c r="G172" s="8">
        <f t="shared" si="39"/>
        <v>4.9872129784956559E-2</v>
      </c>
      <c r="H172" s="8">
        <f t="shared" si="40"/>
        <v>2.6306937689657679</v>
      </c>
      <c r="I172" s="8">
        <f t="shared" si="41"/>
        <v>72.457054666858951</v>
      </c>
      <c r="J172" s="4">
        <v>30</v>
      </c>
      <c r="K172" s="4">
        <v>70</v>
      </c>
      <c r="L172" s="130"/>
      <c r="M172" s="8">
        <f t="shared" ca="1" si="50"/>
        <v>61.482011562491316</v>
      </c>
      <c r="N172" s="4">
        <f t="shared" si="47"/>
        <v>15.450670619212922</v>
      </c>
      <c r="O172" s="8">
        <f t="shared" ca="1" si="48"/>
        <v>76.932682181704237</v>
      </c>
      <c r="P172" s="8">
        <f t="shared" ca="1" si="49"/>
        <v>46.031340943278394</v>
      </c>
      <c r="AG172" s="4" t="str">
        <f t="shared" si="35"/>
        <v>SELL</v>
      </c>
      <c r="AH172" s="4">
        <f t="shared" si="42"/>
        <v>-1</v>
      </c>
      <c r="AI172" s="4">
        <f t="shared" si="43"/>
        <v>-10</v>
      </c>
      <c r="AJ172" s="4">
        <f t="shared" ca="1" si="36"/>
        <v>69.7</v>
      </c>
      <c r="AK172" s="5">
        <f t="shared" ca="1" si="45"/>
        <v>0</v>
      </c>
      <c r="AL172" s="6">
        <f t="shared" ca="1" si="46"/>
        <v>0.52399476902429643</v>
      </c>
      <c r="AQ172" s="36">
        <f t="shared" si="37"/>
        <v>-10</v>
      </c>
      <c r="AR172" s="36">
        <f t="shared" si="44"/>
        <v>-5</v>
      </c>
    </row>
    <row r="173" spans="2:44" x14ac:dyDescent="0.5">
      <c r="B173" s="28">
        <v>45176</v>
      </c>
      <c r="C173" s="4">
        <v>87.12</v>
      </c>
      <c r="E173" s="8">
        <f t="shared" si="34"/>
        <v>6.8894250055356139E-4</v>
      </c>
      <c r="F173" s="8">
        <f t="shared" si="38"/>
        <v>0.13188724357089088</v>
      </c>
      <c r="G173" s="8">
        <f t="shared" si="39"/>
        <v>3.6577063766565991E-2</v>
      </c>
      <c r="H173" s="8">
        <f t="shared" si="40"/>
        <v>3.6057362179914807</v>
      </c>
      <c r="I173" s="8">
        <f t="shared" si="41"/>
        <v>78.287944583242094</v>
      </c>
      <c r="J173" s="4">
        <v>30</v>
      </c>
      <c r="K173" s="4">
        <v>70</v>
      </c>
      <c r="L173" s="130"/>
      <c r="M173" s="8">
        <f t="shared" ca="1" si="50"/>
        <v>63.582753190085164</v>
      </c>
      <c r="N173" s="4">
        <f t="shared" si="47"/>
        <v>16.270692978918358</v>
      </c>
      <c r="O173" s="8">
        <f t="shared" ca="1" si="48"/>
        <v>79.853446169003519</v>
      </c>
      <c r="P173" s="8">
        <f t="shared" ca="1" si="49"/>
        <v>47.312060211166809</v>
      </c>
      <c r="AG173" s="4" t="str">
        <f t="shared" si="35"/>
        <v>SELL</v>
      </c>
      <c r="AH173" s="4">
        <f t="shared" si="42"/>
        <v>-1</v>
      </c>
      <c r="AI173" s="4">
        <f t="shared" si="43"/>
        <v>-10</v>
      </c>
      <c r="AJ173" s="4">
        <f t="shared" ca="1" si="36"/>
        <v>69.7</v>
      </c>
      <c r="AK173" s="5">
        <f t="shared" ca="1" si="45"/>
        <v>0</v>
      </c>
      <c r="AL173" s="6">
        <f t="shared" ca="1" si="46"/>
        <v>0.52399476902429643</v>
      </c>
      <c r="AQ173" s="36">
        <f t="shared" si="37"/>
        <v>-10</v>
      </c>
      <c r="AR173" s="36">
        <f t="shared" si="44"/>
        <v>-5</v>
      </c>
    </row>
    <row r="174" spans="2:44" x14ac:dyDescent="0.5">
      <c r="B174" s="28">
        <v>45177</v>
      </c>
      <c r="C174" s="4">
        <v>87.86</v>
      </c>
      <c r="E174" s="8">
        <f t="shared" si="34"/>
        <v>8.4581599229285129E-3</v>
      </c>
      <c r="F174" s="8">
        <f t="shared" si="38"/>
        <v>0.11589918735658558</v>
      </c>
      <c r="G174" s="8">
        <f t="shared" si="39"/>
        <v>3.6577063766565991E-2</v>
      </c>
      <c r="H174" s="8">
        <f t="shared" si="40"/>
        <v>3.1686301584034089</v>
      </c>
      <c r="I174" s="8">
        <f t="shared" si="41"/>
        <v>76.011304385347501</v>
      </c>
      <c r="J174" s="4">
        <v>30</v>
      </c>
      <c r="K174" s="4">
        <v>70</v>
      </c>
      <c r="L174" s="130"/>
      <c r="M174" s="8">
        <f t="shared" ca="1" si="50"/>
        <v>65.13632208949295</v>
      </c>
      <c r="N174" s="4">
        <f t="shared" si="47"/>
        <v>14.999808704475038</v>
      </c>
      <c r="O174" s="8">
        <f t="shared" ca="1" si="48"/>
        <v>80.136130793967993</v>
      </c>
      <c r="P174" s="8">
        <f t="shared" ca="1" si="49"/>
        <v>50.136513385017913</v>
      </c>
      <c r="AG174" s="4" t="str">
        <f t="shared" si="35"/>
        <v>SELL</v>
      </c>
      <c r="AH174" s="4">
        <f t="shared" si="42"/>
        <v>-1</v>
      </c>
      <c r="AI174" s="4">
        <f t="shared" si="43"/>
        <v>-10</v>
      </c>
      <c r="AJ174" s="4">
        <f t="shared" ca="1" si="36"/>
        <v>69.7</v>
      </c>
      <c r="AK174" s="5">
        <f t="shared" ca="1" si="45"/>
        <v>0</v>
      </c>
      <c r="AL174" s="6">
        <f t="shared" ca="1" si="46"/>
        <v>0.52399476902429643</v>
      </c>
      <c r="AQ174" s="36">
        <f t="shared" si="37"/>
        <v>-10</v>
      </c>
      <c r="AR174" s="36">
        <f t="shared" si="44"/>
        <v>-5</v>
      </c>
    </row>
    <row r="175" spans="2:44" x14ac:dyDescent="0.5">
      <c r="B175" s="28">
        <v>45180</v>
      </c>
      <c r="C175" s="4">
        <v>88.6</v>
      </c>
      <c r="E175" s="8">
        <f t="shared" si="34"/>
        <v>8.3872190634017834E-3</v>
      </c>
      <c r="F175" s="8">
        <f t="shared" si="38"/>
        <v>0.11949259231057849</v>
      </c>
      <c r="G175" s="8">
        <f t="shared" si="39"/>
        <v>3.6577063766565991E-2</v>
      </c>
      <c r="H175" s="8">
        <f t="shared" si="40"/>
        <v>3.2668721872585933</v>
      </c>
      <c r="I175" s="8">
        <f t="shared" si="41"/>
        <v>76.563628903951624</v>
      </c>
      <c r="J175" s="4">
        <v>30</v>
      </c>
      <c r="K175" s="4">
        <v>70</v>
      </c>
      <c r="L175" s="130"/>
      <c r="M175" s="8">
        <f t="shared" ca="1" si="50"/>
        <v>66.564735441300286</v>
      </c>
      <c r="N175" s="4">
        <f t="shared" si="47"/>
        <v>12.046561912494932</v>
      </c>
      <c r="O175" s="8">
        <f t="shared" ca="1" si="48"/>
        <v>78.611297353795223</v>
      </c>
      <c r="P175" s="8">
        <f t="shared" ca="1" si="49"/>
        <v>54.518173528805356</v>
      </c>
      <c r="AG175" s="4" t="str">
        <f t="shared" si="35"/>
        <v>SELL</v>
      </c>
      <c r="AH175" s="4">
        <f t="shared" si="42"/>
        <v>-1</v>
      </c>
      <c r="AI175" s="4">
        <f t="shared" si="43"/>
        <v>-10</v>
      </c>
      <c r="AJ175" s="4">
        <f t="shared" ca="1" si="36"/>
        <v>69.7</v>
      </c>
      <c r="AK175" s="5">
        <f t="shared" ca="1" si="45"/>
        <v>0</v>
      </c>
      <c r="AL175" s="6">
        <f t="shared" ca="1" si="46"/>
        <v>0.52399476902429643</v>
      </c>
      <c r="AQ175" s="36">
        <f t="shared" si="37"/>
        <v>-10</v>
      </c>
      <c r="AR175" s="36">
        <f t="shared" si="44"/>
        <v>-5</v>
      </c>
    </row>
    <row r="176" spans="2:44" x14ac:dyDescent="0.5">
      <c r="B176" s="28">
        <v>45181</v>
      </c>
      <c r="C176" s="4">
        <v>90.16</v>
      </c>
      <c r="E176" s="8">
        <f t="shared" si="34"/>
        <v>1.7454012120485689E-2</v>
      </c>
      <c r="F176" s="8">
        <f t="shared" si="38"/>
        <v>0.13694660443106418</v>
      </c>
      <c r="G176" s="8">
        <f t="shared" si="39"/>
        <v>3.6331785374362574E-2</v>
      </c>
      <c r="H176" s="8">
        <f t="shared" si="40"/>
        <v>3.7693331891060931</v>
      </c>
      <c r="I176" s="8">
        <f t="shared" si="41"/>
        <v>79.032708339938225</v>
      </c>
      <c r="J176" s="4">
        <v>30</v>
      </c>
      <c r="K176" s="4">
        <v>70</v>
      </c>
      <c r="L176" s="130"/>
      <c r="M176" s="8">
        <f t="shared" ca="1" si="50"/>
        <v>68.123232053630034</v>
      </c>
      <c r="N176" s="4">
        <f t="shared" si="47"/>
        <v>7.4267469988754282</v>
      </c>
      <c r="O176" s="8">
        <f t="shared" ca="1" si="48"/>
        <v>75.549979052505464</v>
      </c>
      <c r="P176" s="8">
        <f t="shared" ca="1" si="49"/>
        <v>60.696485054754604</v>
      </c>
      <c r="AG176" s="4" t="str">
        <f t="shared" si="35"/>
        <v>SELL</v>
      </c>
      <c r="AH176" s="4">
        <f t="shared" si="42"/>
        <v>-1</v>
      </c>
      <c r="AI176" s="4">
        <f t="shared" si="43"/>
        <v>-10</v>
      </c>
      <c r="AJ176" s="4">
        <f t="shared" ca="1" si="36"/>
        <v>69.7</v>
      </c>
      <c r="AK176" s="5">
        <f t="shared" ca="1" si="45"/>
        <v>0</v>
      </c>
      <c r="AL176" s="6">
        <f t="shared" ca="1" si="46"/>
        <v>0.52399476902429643</v>
      </c>
      <c r="AQ176" s="36">
        <f t="shared" si="37"/>
        <v>-10</v>
      </c>
      <c r="AR176" s="36">
        <f t="shared" si="44"/>
        <v>-5</v>
      </c>
    </row>
    <row r="177" spans="2:44" x14ac:dyDescent="0.5">
      <c r="B177" s="28">
        <v>45182</v>
      </c>
      <c r="C177" s="4">
        <v>90.6</v>
      </c>
      <c r="E177" s="8">
        <f t="shared" si="34"/>
        <v>4.8683433174128328E-3</v>
      </c>
      <c r="F177" s="8">
        <f t="shared" si="38"/>
        <v>0.123222760220689</v>
      </c>
      <c r="G177" s="8">
        <f t="shared" si="39"/>
        <v>3.6331785374362574E-2</v>
      </c>
      <c r="H177" s="8">
        <f t="shared" si="40"/>
        <v>3.3915966130208619</v>
      </c>
      <c r="I177" s="8">
        <f t="shared" si="41"/>
        <v>77.229238290350935</v>
      </c>
      <c r="J177" s="4">
        <v>30</v>
      </c>
      <c r="K177" s="4">
        <v>70</v>
      </c>
      <c r="L177" s="130"/>
      <c r="M177" s="8">
        <f t="shared" ca="1" si="50"/>
        <v>69.261482833220143</v>
      </c>
      <c r="N177" s="4">
        <f t="shared" si="47"/>
        <v>5.3111279335108073</v>
      </c>
      <c r="O177" s="8">
        <f t="shared" ca="1" si="48"/>
        <v>74.572610766730946</v>
      </c>
      <c r="P177" s="8">
        <f t="shared" ca="1" si="49"/>
        <v>63.950354899709339</v>
      </c>
      <c r="AG177" s="4" t="str">
        <f t="shared" si="35"/>
        <v>SELL</v>
      </c>
      <c r="AH177" s="4">
        <f t="shared" si="42"/>
        <v>-1</v>
      </c>
      <c r="AI177" s="4">
        <f t="shared" si="43"/>
        <v>-10</v>
      </c>
      <c r="AJ177" s="4">
        <f t="shared" ca="1" si="36"/>
        <v>69.7</v>
      </c>
      <c r="AK177" s="5">
        <f t="shared" ca="1" si="45"/>
        <v>0</v>
      </c>
      <c r="AL177" s="6">
        <f t="shared" ca="1" si="46"/>
        <v>0.52399476902429643</v>
      </c>
      <c r="AQ177" s="36">
        <f t="shared" si="37"/>
        <v>-10</v>
      </c>
      <c r="AR177" s="36">
        <f t="shared" si="44"/>
        <v>-5</v>
      </c>
    </row>
    <row r="178" spans="2:44" x14ac:dyDescent="0.5">
      <c r="B178" s="28">
        <v>45183</v>
      </c>
      <c r="C178" s="4">
        <v>91.17</v>
      </c>
      <c r="E178" s="8">
        <f t="shared" si="34"/>
        <v>6.2716825478778809E-3</v>
      </c>
      <c r="F178" s="8">
        <f t="shared" si="38"/>
        <v>0.12949444276856686</v>
      </c>
      <c r="G178" s="8">
        <f t="shared" si="39"/>
        <v>2.980923537480612E-2</v>
      </c>
      <c r="H178" s="8">
        <f t="shared" si="40"/>
        <v>4.3441048098137971</v>
      </c>
      <c r="I178" s="8">
        <f t="shared" si="41"/>
        <v>81.287792145026387</v>
      </c>
      <c r="J178" s="4">
        <v>30</v>
      </c>
      <c r="K178" s="4">
        <v>70</v>
      </c>
      <c r="L178" s="130"/>
      <c r="M178" s="8">
        <f t="shared" ca="1" si="50"/>
        <v>70.764771497195923</v>
      </c>
      <c r="N178" s="4">
        <f t="shared" si="47"/>
        <v>4.9435367361908913</v>
      </c>
      <c r="O178" s="8">
        <f t="shared" ca="1" si="48"/>
        <v>75.708308233386816</v>
      </c>
      <c r="P178" s="8">
        <f t="shared" ca="1" si="49"/>
        <v>65.82123476100503</v>
      </c>
      <c r="AG178" s="4" t="str">
        <f t="shared" si="35"/>
        <v>SELL</v>
      </c>
      <c r="AH178" s="4">
        <f t="shared" si="42"/>
        <v>-1</v>
      </c>
      <c r="AI178" s="4">
        <f t="shared" si="43"/>
        <v>-10</v>
      </c>
      <c r="AJ178" s="4">
        <f t="shared" ca="1" si="36"/>
        <v>69.7</v>
      </c>
      <c r="AK178" s="5">
        <f t="shared" ca="1" si="45"/>
        <v>0</v>
      </c>
      <c r="AL178" s="6">
        <f t="shared" ca="1" si="46"/>
        <v>0.52399476902429643</v>
      </c>
      <c r="AQ178" s="36">
        <f t="shared" si="37"/>
        <v>-10</v>
      </c>
      <c r="AR178" s="36">
        <f t="shared" si="44"/>
        <v>-5</v>
      </c>
    </row>
    <row r="179" spans="2:44" x14ac:dyDescent="0.5">
      <c r="B179" s="28">
        <v>45184</v>
      </c>
      <c r="C179" s="4">
        <v>91.78</v>
      </c>
      <c r="E179" s="8">
        <f t="shared" si="34"/>
        <v>6.6685133698760456E-3</v>
      </c>
      <c r="F179" s="8">
        <f t="shared" si="38"/>
        <v>0.12855743870255718</v>
      </c>
      <c r="G179" s="8">
        <f t="shared" si="39"/>
        <v>2.980923537480612E-2</v>
      </c>
      <c r="H179" s="8">
        <f t="shared" si="40"/>
        <v>4.3126714619191509</v>
      </c>
      <c r="I179" s="8">
        <f t="shared" si="41"/>
        <v>81.177078101517694</v>
      </c>
      <c r="J179" s="4">
        <v>30</v>
      </c>
      <c r="K179" s="4">
        <v>70</v>
      </c>
      <c r="L179" s="130"/>
      <c r="M179" s="8">
        <f t="shared" ca="1" si="50"/>
        <v>72.066309822736144</v>
      </c>
      <c r="N179" s="4">
        <f t="shared" si="47"/>
        <v>4.2649343901411259</v>
      </c>
      <c r="O179" s="8">
        <f t="shared" ca="1" si="48"/>
        <v>76.331244212877266</v>
      </c>
      <c r="P179" s="8">
        <f t="shared" ca="1" si="49"/>
        <v>67.801375432595023</v>
      </c>
      <c r="AG179" s="4" t="str">
        <f t="shared" si="35"/>
        <v>SELL</v>
      </c>
      <c r="AH179" s="4">
        <f t="shared" si="42"/>
        <v>-1</v>
      </c>
      <c r="AI179" s="4">
        <f t="shared" si="43"/>
        <v>-10</v>
      </c>
      <c r="AJ179" s="4">
        <f t="shared" ca="1" si="36"/>
        <v>69.7</v>
      </c>
      <c r="AK179" s="5">
        <f t="shared" ca="1" si="45"/>
        <v>0</v>
      </c>
      <c r="AL179" s="6">
        <f t="shared" ca="1" si="46"/>
        <v>0.52399476902429643</v>
      </c>
      <c r="AQ179" s="36">
        <f t="shared" si="37"/>
        <v>-10</v>
      </c>
      <c r="AR179" s="36">
        <f t="shared" si="44"/>
        <v>-5</v>
      </c>
    </row>
    <row r="180" spans="2:44" x14ac:dyDescent="0.5">
      <c r="B180" s="28">
        <v>45187</v>
      </c>
      <c r="C180" s="4">
        <v>92.06</v>
      </c>
      <c r="E180" s="8">
        <f t="shared" si="34"/>
        <v>3.0461294224080038E-3</v>
      </c>
      <c r="F180" s="8">
        <f t="shared" si="38"/>
        <v>0.125727899203469</v>
      </c>
      <c r="G180" s="8">
        <f t="shared" si="39"/>
        <v>2.980923537480612E-2</v>
      </c>
      <c r="H180" s="8">
        <f t="shared" si="40"/>
        <v>4.2177498893423637</v>
      </c>
      <c r="I180" s="8">
        <f t="shared" si="41"/>
        <v>80.834650544623202</v>
      </c>
      <c r="J180" s="4">
        <v>30</v>
      </c>
      <c r="K180" s="4">
        <v>70</v>
      </c>
      <c r="L180" s="130"/>
      <c r="M180" s="8">
        <f t="shared" ca="1" si="50"/>
        <v>73.162352412972027</v>
      </c>
      <c r="N180" s="4">
        <f t="shared" si="47"/>
        <v>4.2790376525981006</v>
      </c>
      <c r="O180" s="8">
        <f t="shared" ca="1" si="48"/>
        <v>77.441390065570133</v>
      </c>
      <c r="P180" s="8">
        <f t="shared" ca="1" si="49"/>
        <v>68.883314760373921</v>
      </c>
      <c r="AG180" s="4" t="str">
        <f t="shared" si="35"/>
        <v>SELL</v>
      </c>
      <c r="AH180" s="4">
        <f t="shared" si="42"/>
        <v>-1</v>
      </c>
      <c r="AI180" s="4">
        <f t="shared" si="43"/>
        <v>-10</v>
      </c>
      <c r="AJ180" s="4">
        <f t="shared" ca="1" si="36"/>
        <v>69.7</v>
      </c>
      <c r="AK180" s="5">
        <f t="shared" ca="1" si="45"/>
        <v>0</v>
      </c>
      <c r="AL180" s="6">
        <f t="shared" ca="1" si="46"/>
        <v>0.52399476902429643</v>
      </c>
      <c r="AQ180" s="36">
        <f t="shared" si="37"/>
        <v>-10</v>
      </c>
      <c r="AR180" s="36">
        <f t="shared" si="44"/>
        <v>-5</v>
      </c>
    </row>
    <row r="181" spans="2:44" x14ac:dyDescent="0.5">
      <c r="B181" s="28">
        <v>45188</v>
      </c>
      <c r="C181" s="4">
        <v>91.66</v>
      </c>
      <c r="E181" s="8">
        <f t="shared" si="34"/>
        <v>-4.3544593081174757E-3</v>
      </c>
      <c r="F181" s="8">
        <f t="shared" si="38"/>
        <v>0.11006921627027327</v>
      </c>
      <c r="G181" s="8">
        <f t="shared" si="39"/>
        <v>3.4163694682923594E-2</v>
      </c>
      <c r="H181" s="8">
        <f t="shared" si="40"/>
        <v>3.22181828668813</v>
      </c>
      <c r="I181" s="8">
        <f t="shared" si="41"/>
        <v>76.313523413522717</v>
      </c>
      <c r="J181" s="4">
        <v>30</v>
      </c>
      <c r="K181" s="4">
        <v>70</v>
      </c>
      <c r="L181" s="130"/>
      <c r="M181" s="8">
        <f t="shared" ca="1" si="50"/>
        <v>73.556248788040861</v>
      </c>
      <c r="N181" s="4">
        <f t="shared" si="47"/>
        <v>2.6967570202758657</v>
      </c>
      <c r="O181" s="8">
        <f t="shared" ca="1" si="48"/>
        <v>76.253005808316729</v>
      </c>
      <c r="P181" s="8">
        <f t="shared" ca="1" si="49"/>
        <v>70.859491767764993</v>
      </c>
      <c r="AG181" s="4" t="str">
        <f t="shared" si="35"/>
        <v>SELL</v>
      </c>
      <c r="AH181" s="4">
        <f t="shared" si="42"/>
        <v>-1</v>
      </c>
      <c r="AI181" s="4">
        <f t="shared" si="43"/>
        <v>-10</v>
      </c>
      <c r="AJ181" s="4">
        <f t="shared" ca="1" si="36"/>
        <v>69.7</v>
      </c>
      <c r="AK181" s="5">
        <f t="shared" ca="1" si="45"/>
        <v>0</v>
      </c>
      <c r="AL181" s="6">
        <f t="shared" ca="1" si="46"/>
        <v>0.52399476902429643</v>
      </c>
      <c r="AQ181" s="36">
        <f t="shared" si="37"/>
        <v>-10</v>
      </c>
      <c r="AR181" s="36">
        <f t="shared" si="44"/>
        <v>-5</v>
      </c>
    </row>
    <row r="182" spans="2:44" x14ac:dyDescent="0.5">
      <c r="B182" s="28">
        <v>45189</v>
      </c>
      <c r="C182" s="4">
        <v>92.02</v>
      </c>
      <c r="E182" s="8">
        <f t="shared" si="34"/>
        <v>3.9198656463445176E-3</v>
      </c>
      <c r="F182" s="8">
        <f t="shared" si="38"/>
        <v>0.11234260383091808</v>
      </c>
      <c r="G182" s="8">
        <f t="shared" si="39"/>
        <v>3.4163694682923594E-2</v>
      </c>
      <c r="H182" s="8">
        <f t="shared" si="40"/>
        <v>3.2883622475139229</v>
      </c>
      <c r="I182" s="8">
        <f t="shared" si="41"/>
        <v>76.681074445617867</v>
      </c>
      <c r="J182" s="4">
        <v>30</v>
      </c>
      <c r="K182" s="4">
        <v>70</v>
      </c>
      <c r="L182" s="130"/>
      <c r="M182" s="8">
        <f t="shared" ca="1" si="50"/>
        <v>73.946851995237978</v>
      </c>
      <c r="N182" s="4">
        <f t="shared" si="47"/>
        <v>2.6757816703736017</v>
      </c>
      <c r="O182" s="8">
        <f t="shared" ca="1" si="48"/>
        <v>76.622633665611573</v>
      </c>
      <c r="P182" s="8">
        <f t="shared" ca="1" si="49"/>
        <v>71.271070324864382</v>
      </c>
      <c r="AG182" s="4" t="str">
        <f t="shared" si="35"/>
        <v>SELL</v>
      </c>
      <c r="AH182" s="4">
        <f t="shared" si="42"/>
        <v>-1</v>
      </c>
      <c r="AI182" s="4">
        <f t="shared" si="43"/>
        <v>-10</v>
      </c>
      <c r="AJ182" s="4">
        <f t="shared" ca="1" si="36"/>
        <v>69.7</v>
      </c>
      <c r="AK182" s="5">
        <f t="shared" ca="1" si="45"/>
        <v>0</v>
      </c>
      <c r="AL182" s="6">
        <f t="shared" ca="1" si="46"/>
        <v>0.52399476902429643</v>
      </c>
      <c r="AQ182" s="36">
        <f t="shared" si="37"/>
        <v>-10</v>
      </c>
      <c r="AR182" s="36">
        <f t="shared" si="44"/>
        <v>-5</v>
      </c>
    </row>
    <row r="183" spans="2:44" x14ac:dyDescent="0.5">
      <c r="B183" s="28">
        <v>45190</v>
      </c>
      <c r="C183" s="4">
        <v>90.41</v>
      </c>
      <c r="E183" s="8">
        <f t="shared" si="34"/>
        <v>-1.7651063978047513E-2</v>
      </c>
      <c r="F183" s="8">
        <f t="shared" si="38"/>
        <v>8.6361091352831612E-2</v>
      </c>
      <c r="G183" s="8">
        <f t="shared" si="39"/>
        <v>5.1814758660971107E-2</v>
      </c>
      <c r="H183" s="8">
        <f t="shared" si="40"/>
        <v>1.6667276579999233</v>
      </c>
      <c r="I183" s="8">
        <f t="shared" si="41"/>
        <v>62.500857671007488</v>
      </c>
      <c r="J183" s="4">
        <v>30</v>
      </c>
      <c r="K183" s="4">
        <v>70</v>
      </c>
      <c r="L183" s="130"/>
      <c r="M183" s="8">
        <f t="shared" ca="1" si="50"/>
        <v>72.516102704709169</v>
      </c>
      <c r="N183" s="4">
        <f t="shared" si="47"/>
        <v>5.179197790644718</v>
      </c>
      <c r="O183" s="8">
        <f t="shared" ca="1" si="48"/>
        <v>77.695300495353891</v>
      </c>
      <c r="P183" s="8">
        <f t="shared" ca="1" si="49"/>
        <v>67.336904914064448</v>
      </c>
      <c r="AG183" s="4" t="str">
        <f t="shared" si="35"/>
        <v/>
      </c>
      <c r="AH183" s="4">
        <f t="shared" si="42"/>
        <v>-1</v>
      </c>
      <c r="AI183" s="4">
        <f t="shared" si="43"/>
        <v>-10</v>
      </c>
      <c r="AJ183" s="4">
        <f t="shared" ca="1" si="36"/>
        <v>69.7</v>
      </c>
      <c r="AK183" s="5">
        <f t="shared" ca="1" si="45"/>
        <v>0</v>
      </c>
      <c r="AL183" s="6">
        <f t="shared" ca="1" si="46"/>
        <v>0.52399476902429643</v>
      </c>
      <c r="AQ183" s="36">
        <f t="shared" si="37"/>
        <v>-10</v>
      </c>
      <c r="AR183" s="36">
        <f t="shared" si="44"/>
        <v>-5</v>
      </c>
    </row>
    <row r="184" spans="2:44" x14ac:dyDescent="0.5">
      <c r="B184" s="28">
        <v>45191</v>
      </c>
      <c r="C184" s="4">
        <v>90.81</v>
      </c>
      <c r="E184" s="8">
        <f t="shared" si="34"/>
        <v>4.4145309524618601E-3</v>
      </c>
      <c r="F184" s="8">
        <f t="shared" si="38"/>
        <v>9.0775622305293471E-2</v>
      </c>
      <c r="G184" s="8">
        <f t="shared" si="39"/>
        <v>4.1456742242241371E-2</v>
      </c>
      <c r="H184" s="8">
        <f t="shared" si="40"/>
        <v>2.1896467835043678</v>
      </c>
      <c r="I184" s="8">
        <f t="shared" si="41"/>
        <v>68.648566193234402</v>
      </c>
      <c r="J184" s="4">
        <v>30</v>
      </c>
      <c r="K184" s="4">
        <v>70</v>
      </c>
      <c r="L184" s="130"/>
      <c r="M184" s="8">
        <f t="shared" ca="1" si="50"/>
        <v>72.032660640774822</v>
      </c>
      <c r="N184" s="4">
        <f t="shared" si="47"/>
        <v>5.7095386370284062</v>
      </c>
      <c r="O184" s="8">
        <f t="shared" ca="1" si="48"/>
        <v>77.742199277803223</v>
      </c>
      <c r="P184" s="8">
        <f t="shared" ca="1" si="49"/>
        <v>66.32312200374642</v>
      </c>
      <c r="AG184" s="4" t="str">
        <f t="shared" si="35"/>
        <v/>
      </c>
      <c r="AH184" s="4">
        <f t="shared" si="42"/>
        <v>-1</v>
      </c>
      <c r="AI184" s="4">
        <f t="shared" si="43"/>
        <v>-10</v>
      </c>
      <c r="AJ184" s="4">
        <f t="shared" ca="1" si="36"/>
        <v>69.7</v>
      </c>
      <c r="AK184" s="5">
        <f t="shared" ca="1" si="45"/>
        <v>0</v>
      </c>
      <c r="AL184" s="6">
        <f t="shared" ca="1" si="46"/>
        <v>0.52399476902429643</v>
      </c>
      <c r="AQ184" s="36">
        <f t="shared" si="37"/>
        <v>-10</v>
      </c>
      <c r="AR184" s="36">
        <f t="shared" si="44"/>
        <v>-5</v>
      </c>
    </row>
    <row r="185" spans="2:44" x14ac:dyDescent="0.5">
      <c r="B185" s="28">
        <v>45194</v>
      </c>
      <c r="C185" s="4">
        <v>92.48</v>
      </c>
      <c r="E185" s="8">
        <f t="shared" si="34"/>
        <v>1.8222993222330446E-2</v>
      </c>
      <c r="F185" s="8">
        <f t="shared" si="38"/>
        <v>8.2400392086081131E-2</v>
      </c>
      <c r="G185" s="8">
        <f t="shared" si="39"/>
        <v>4.1456742242241371E-2</v>
      </c>
      <c r="H185" s="8">
        <f t="shared" si="40"/>
        <v>1.9876234269590338</v>
      </c>
      <c r="I185" s="8">
        <f t="shared" si="41"/>
        <v>66.528579506492406</v>
      </c>
      <c r="J185" s="4">
        <v>30</v>
      </c>
      <c r="K185" s="4">
        <v>70</v>
      </c>
      <c r="L185" s="130"/>
      <c r="M185" s="8">
        <f t="shared" ca="1" si="50"/>
        <v>71.344650498989523</v>
      </c>
      <c r="N185" s="4">
        <f t="shared" si="47"/>
        <v>6.3875249067933026</v>
      </c>
      <c r="O185" s="8">
        <f t="shared" ca="1" si="48"/>
        <v>77.732175405782826</v>
      </c>
      <c r="P185" s="8">
        <f t="shared" ca="1" si="49"/>
        <v>64.957125592196221</v>
      </c>
      <c r="AG185" s="4" t="str">
        <f t="shared" si="35"/>
        <v/>
      </c>
      <c r="AH185" s="4">
        <f t="shared" si="42"/>
        <v>-1</v>
      </c>
      <c r="AI185" s="4">
        <f t="shared" si="43"/>
        <v>-10</v>
      </c>
      <c r="AJ185" s="4">
        <f t="shared" ca="1" si="36"/>
        <v>69.7</v>
      </c>
      <c r="AK185" s="5">
        <f t="shared" ca="1" si="45"/>
        <v>0</v>
      </c>
      <c r="AL185" s="6">
        <f t="shared" ca="1" si="46"/>
        <v>0.52399476902429643</v>
      </c>
      <c r="AQ185" s="36">
        <f t="shared" si="37"/>
        <v>-10</v>
      </c>
      <c r="AR185" s="36">
        <f t="shared" si="44"/>
        <v>-5</v>
      </c>
    </row>
    <row r="186" spans="2:44" x14ac:dyDescent="0.5">
      <c r="B186" s="28">
        <v>45195</v>
      </c>
      <c r="C186" s="4">
        <v>89.88</v>
      </c>
      <c r="E186" s="8">
        <f t="shared" si="34"/>
        <v>-2.8516957606938991E-2</v>
      </c>
      <c r="F186" s="8">
        <f t="shared" si="38"/>
        <v>8.2400392086081131E-2</v>
      </c>
      <c r="G186" s="8">
        <f t="shared" si="39"/>
        <v>5.0522480893103974E-2</v>
      </c>
      <c r="H186" s="8">
        <f t="shared" si="40"/>
        <v>1.6309648819586828</v>
      </c>
      <c r="I186" s="8">
        <f t="shared" si="41"/>
        <v>61.991130825907227</v>
      </c>
      <c r="J186" s="4">
        <v>30</v>
      </c>
      <c r="K186" s="4">
        <v>70</v>
      </c>
      <c r="L186" s="130"/>
      <c r="M186" s="8">
        <f t="shared" ca="1" si="50"/>
        <v>70.175460539854242</v>
      </c>
      <c r="N186" s="4">
        <f t="shared" si="47"/>
        <v>7.4849737572727069</v>
      </c>
      <c r="O186" s="8">
        <f t="shared" ca="1" si="48"/>
        <v>77.660434297126955</v>
      </c>
      <c r="P186" s="8">
        <f t="shared" ca="1" si="49"/>
        <v>62.690486782581537</v>
      </c>
      <c r="AG186" s="4" t="str">
        <f t="shared" si="35"/>
        <v/>
      </c>
      <c r="AH186" s="4">
        <f t="shared" si="42"/>
        <v>-1</v>
      </c>
      <c r="AI186" s="4">
        <f t="shared" si="43"/>
        <v>-10</v>
      </c>
      <c r="AJ186" s="4">
        <f t="shared" ca="1" si="36"/>
        <v>69.7</v>
      </c>
      <c r="AK186" s="5">
        <f t="shared" ca="1" si="45"/>
        <v>0</v>
      </c>
      <c r="AL186" s="6">
        <f t="shared" ca="1" si="46"/>
        <v>0.52399476902429643</v>
      </c>
      <c r="AQ186" s="36">
        <f t="shared" si="37"/>
        <v>-10</v>
      </c>
      <c r="AR186" s="36">
        <f t="shared" si="44"/>
        <v>-5</v>
      </c>
    </row>
    <row r="187" spans="2:44" x14ac:dyDescent="0.5">
      <c r="B187" s="28">
        <v>45196</v>
      </c>
      <c r="C187" s="4">
        <v>89.55</v>
      </c>
      <c r="E187" s="8">
        <f t="shared" si="34"/>
        <v>-3.6783188104075686E-3</v>
      </c>
      <c r="F187" s="8">
        <f t="shared" si="38"/>
        <v>8.1711449585527562E-2</v>
      </c>
      <c r="G187" s="8">
        <f t="shared" si="39"/>
        <v>5.4200799703511542E-2</v>
      </c>
      <c r="H187" s="8">
        <f t="shared" si="40"/>
        <v>1.5075690770708992</v>
      </c>
      <c r="I187" s="8">
        <f t="shared" si="41"/>
        <v>60.120739677963179</v>
      </c>
      <c r="J187" s="4">
        <v>30</v>
      </c>
      <c r="K187" s="4">
        <v>70</v>
      </c>
      <c r="L187" s="130"/>
      <c r="M187" s="8">
        <f t="shared" ca="1" si="50"/>
        <v>68.918620432117862</v>
      </c>
      <c r="N187" s="4">
        <f t="shared" si="47"/>
        <v>8.3002200880685724</v>
      </c>
      <c r="O187" s="8">
        <f t="shared" ca="1" si="48"/>
        <v>77.218840520186433</v>
      </c>
      <c r="P187" s="8">
        <f t="shared" ca="1" si="49"/>
        <v>60.618400344049292</v>
      </c>
      <c r="AG187" s="4" t="str">
        <f t="shared" si="35"/>
        <v/>
      </c>
      <c r="AH187" s="4">
        <f t="shared" si="42"/>
        <v>-1</v>
      </c>
      <c r="AI187" s="4">
        <f t="shared" si="43"/>
        <v>-10</v>
      </c>
      <c r="AJ187" s="4">
        <f t="shared" ca="1" si="36"/>
        <v>69.7</v>
      </c>
      <c r="AK187" s="5">
        <f t="shared" ca="1" si="45"/>
        <v>0</v>
      </c>
      <c r="AL187" s="6">
        <f t="shared" ca="1" si="46"/>
        <v>0.52399476902429643</v>
      </c>
      <c r="AQ187" s="36">
        <f t="shared" si="37"/>
        <v>-10</v>
      </c>
      <c r="AR187" s="36">
        <f t="shared" si="44"/>
        <v>-5</v>
      </c>
    </row>
    <row r="188" spans="2:44" x14ac:dyDescent="0.5">
      <c r="B188" s="28">
        <v>45197</v>
      </c>
      <c r="C188" s="4">
        <v>91.1</v>
      </c>
      <c r="E188" s="8">
        <f t="shared" si="34"/>
        <v>1.7160675759191866E-2</v>
      </c>
      <c r="F188" s="8">
        <f t="shared" si="38"/>
        <v>9.0413965421790921E-2</v>
      </c>
      <c r="G188" s="8">
        <f t="shared" si="39"/>
        <v>5.4200799703511542E-2</v>
      </c>
      <c r="H188" s="8">
        <f t="shared" si="40"/>
        <v>1.6681297308595469</v>
      </c>
      <c r="I188" s="8">
        <f t="shared" si="41"/>
        <v>62.520563058309506</v>
      </c>
      <c r="J188" s="4">
        <v>30</v>
      </c>
      <c r="K188" s="4">
        <v>70</v>
      </c>
      <c r="L188" s="130"/>
      <c r="M188" s="8">
        <f t="shared" ca="1" si="50"/>
        <v>68.118863260391819</v>
      </c>
      <c r="N188" s="4">
        <f t="shared" si="47"/>
        <v>8.5749377088481467</v>
      </c>
      <c r="O188" s="8">
        <f t="shared" ca="1" si="48"/>
        <v>76.693800969239959</v>
      </c>
      <c r="P188" s="8">
        <f t="shared" ca="1" si="49"/>
        <v>59.543925551543673</v>
      </c>
      <c r="AG188" s="4" t="str">
        <f t="shared" si="35"/>
        <v/>
      </c>
      <c r="AH188" s="4">
        <f t="shared" si="42"/>
        <v>-1</v>
      </c>
      <c r="AI188" s="4">
        <f t="shared" si="43"/>
        <v>-10</v>
      </c>
      <c r="AJ188" s="4">
        <f t="shared" ca="1" si="36"/>
        <v>69.7</v>
      </c>
      <c r="AK188" s="5">
        <f t="shared" ca="1" si="45"/>
        <v>0</v>
      </c>
      <c r="AL188" s="6">
        <f t="shared" ca="1" si="46"/>
        <v>0.52399476902429643</v>
      </c>
      <c r="AQ188" s="36">
        <f t="shared" si="37"/>
        <v>-10</v>
      </c>
      <c r="AR188" s="36">
        <f t="shared" si="44"/>
        <v>-5</v>
      </c>
    </row>
    <row r="189" spans="2:44" x14ac:dyDescent="0.5">
      <c r="B189" s="28">
        <v>45198</v>
      </c>
      <c r="C189" s="4">
        <v>89.76</v>
      </c>
      <c r="E189" s="8">
        <f t="shared" si="34"/>
        <v>-1.481836249152638E-2</v>
      </c>
      <c r="F189" s="8">
        <f t="shared" si="38"/>
        <v>8.2026746358389135E-2</v>
      </c>
      <c r="G189" s="8">
        <f t="shared" si="39"/>
        <v>6.9019162195037925E-2</v>
      </c>
      <c r="H189" s="8">
        <f t="shared" si="40"/>
        <v>1.1884633737887704</v>
      </c>
      <c r="I189" s="8">
        <f t="shared" si="41"/>
        <v>54.305837969371488</v>
      </c>
      <c r="J189" s="4">
        <v>30</v>
      </c>
      <c r="K189" s="4">
        <v>70</v>
      </c>
      <c r="L189" s="130"/>
      <c r="M189" s="8">
        <f t="shared" ca="1" si="50"/>
        <v>66.392235099014272</v>
      </c>
      <c r="N189" s="4">
        <f t="shared" si="47"/>
        <v>9.1116199585553677</v>
      </c>
      <c r="O189" s="8">
        <f t="shared" ca="1" si="48"/>
        <v>75.503855057569638</v>
      </c>
      <c r="P189" s="8">
        <f t="shared" ca="1" si="49"/>
        <v>57.280615140458906</v>
      </c>
      <c r="AG189" s="4" t="str">
        <f t="shared" si="35"/>
        <v/>
      </c>
      <c r="AH189" s="4">
        <f t="shared" si="42"/>
        <v>-1</v>
      </c>
      <c r="AI189" s="4">
        <f t="shared" si="43"/>
        <v>-10</v>
      </c>
      <c r="AJ189" s="4">
        <f t="shared" ca="1" si="36"/>
        <v>69.7</v>
      </c>
      <c r="AK189" s="5">
        <f t="shared" ca="1" si="45"/>
        <v>0</v>
      </c>
      <c r="AL189" s="6">
        <f t="shared" ca="1" si="46"/>
        <v>0.52399476902429643</v>
      </c>
      <c r="AQ189" s="36">
        <f t="shared" si="37"/>
        <v>-10</v>
      </c>
      <c r="AR189" s="36">
        <f t="shared" si="44"/>
        <v>-5</v>
      </c>
    </row>
    <row r="190" spans="2:44" x14ac:dyDescent="0.5">
      <c r="B190" s="28">
        <v>45201</v>
      </c>
      <c r="C190" s="4">
        <v>89.6</v>
      </c>
      <c r="E190" s="8">
        <f t="shared" si="34"/>
        <v>-1.7841217935015538E-3</v>
      </c>
      <c r="F190" s="8">
        <f t="shared" si="38"/>
        <v>6.4572734237903454E-2</v>
      </c>
      <c r="G190" s="8">
        <f t="shared" si="39"/>
        <v>7.0803283988539481E-2</v>
      </c>
      <c r="H190" s="8">
        <f t="shared" si="40"/>
        <v>0.91200196658046917</v>
      </c>
      <c r="I190" s="8">
        <f t="shared" si="41"/>
        <v>47.69879856408015</v>
      </c>
      <c r="J190" s="4">
        <v>30</v>
      </c>
      <c r="K190" s="4">
        <v>70</v>
      </c>
      <c r="L190" s="130"/>
      <c r="M190" s="8">
        <f t="shared" ca="1" si="50"/>
        <v>64.055555532147508</v>
      </c>
      <c r="N190" s="4">
        <f t="shared" si="47"/>
        <v>9.9442432185666494</v>
      </c>
      <c r="O190" s="8">
        <f t="shared" ca="1" si="48"/>
        <v>73.999798750714163</v>
      </c>
      <c r="P190" s="8">
        <f t="shared" ca="1" si="49"/>
        <v>54.111312313580861</v>
      </c>
      <c r="AG190" s="4" t="str">
        <f t="shared" si="35"/>
        <v/>
      </c>
      <c r="AH190" s="4">
        <f t="shared" si="42"/>
        <v>-1</v>
      </c>
      <c r="AI190" s="4">
        <f t="shared" si="43"/>
        <v>-10</v>
      </c>
      <c r="AJ190" s="4">
        <f t="shared" ca="1" si="36"/>
        <v>69.7</v>
      </c>
      <c r="AK190" s="5">
        <f t="shared" ca="1" si="45"/>
        <v>0</v>
      </c>
      <c r="AL190" s="6">
        <f t="shared" ca="1" si="46"/>
        <v>0.52399476902429643</v>
      </c>
      <c r="AQ190" s="36">
        <f t="shared" si="37"/>
        <v>-10</v>
      </c>
      <c r="AR190" s="36">
        <f t="shared" si="44"/>
        <v>-5</v>
      </c>
    </row>
    <row r="191" spans="2:44" x14ac:dyDescent="0.5">
      <c r="B191" s="28">
        <v>45202</v>
      </c>
      <c r="C191" s="4">
        <v>86.56</v>
      </c>
      <c r="E191" s="8">
        <f t="shared" si="34"/>
        <v>-3.4517504882713268E-2</v>
      </c>
      <c r="F191" s="8">
        <f t="shared" si="38"/>
        <v>5.970439092049061E-2</v>
      </c>
      <c r="G191" s="8">
        <f t="shared" si="39"/>
        <v>0.10532078887125275</v>
      </c>
      <c r="H191" s="8">
        <f t="shared" si="40"/>
        <v>0.56688134945015489</v>
      </c>
      <c r="I191" s="8">
        <f t="shared" si="41"/>
        <v>36.178958263118211</v>
      </c>
      <c r="J191" s="4">
        <v>30</v>
      </c>
      <c r="K191" s="4">
        <v>70</v>
      </c>
      <c r="L191" s="130"/>
      <c r="M191" s="8">
        <f t="shared" ca="1" si="50"/>
        <v>60.570980873518842</v>
      </c>
      <c r="N191" s="4">
        <f t="shared" si="47"/>
        <v>11.887139389697069</v>
      </c>
      <c r="O191" s="8">
        <f t="shared" ca="1" si="48"/>
        <v>72.458120263215903</v>
      </c>
      <c r="P191" s="8">
        <f t="shared" ca="1" si="49"/>
        <v>48.683841483821773</v>
      </c>
      <c r="AG191" s="4" t="str">
        <f t="shared" si="35"/>
        <v/>
      </c>
      <c r="AH191" s="4">
        <f t="shared" si="42"/>
        <v>-1</v>
      </c>
      <c r="AI191" s="4">
        <f t="shared" si="43"/>
        <v>-10</v>
      </c>
      <c r="AJ191" s="4">
        <f t="shared" ca="1" si="36"/>
        <v>69.7</v>
      </c>
      <c r="AK191" s="5">
        <f t="shared" ca="1" si="45"/>
        <v>0</v>
      </c>
      <c r="AL191" s="6">
        <f t="shared" ca="1" si="46"/>
        <v>0.52399476902429643</v>
      </c>
      <c r="AQ191" s="36">
        <f t="shared" si="37"/>
        <v>-10</v>
      </c>
      <c r="AR191" s="36">
        <f t="shared" si="44"/>
        <v>-5</v>
      </c>
    </row>
    <row r="192" spans="2:44" x14ac:dyDescent="0.5">
      <c r="B192" s="28">
        <v>45203</v>
      </c>
      <c r="C192" s="4">
        <v>87.97</v>
      </c>
      <c r="E192" s="8">
        <f t="shared" si="34"/>
        <v>1.6158032166411637E-2</v>
      </c>
      <c r="F192" s="8">
        <f t="shared" si="38"/>
        <v>6.9590740539024379E-2</v>
      </c>
      <c r="G192" s="8">
        <f t="shared" si="39"/>
        <v>0.10532078887125275</v>
      </c>
      <c r="H192" s="8">
        <f t="shared" si="40"/>
        <v>0.66075027812499731</v>
      </c>
      <c r="I192" s="8">
        <f t="shared" si="41"/>
        <v>39.786251240071486</v>
      </c>
      <c r="J192" s="4">
        <v>30</v>
      </c>
      <c r="K192" s="4">
        <v>70</v>
      </c>
      <c r="L192" s="130"/>
      <c r="M192" s="8">
        <f t="shared" ca="1" si="50"/>
        <v>57.972889669337917</v>
      </c>
      <c r="N192" s="4">
        <f t="shared" si="47"/>
        <v>12.344201329944708</v>
      </c>
      <c r="O192" s="8">
        <f t="shared" ca="1" si="48"/>
        <v>70.317090999282627</v>
      </c>
      <c r="P192" s="8">
        <f t="shared" ca="1" si="49"/>
        <v>45.628688339393207</v>
      </c>
      <c r="AG192" s="4" t="str">
        <f t="shared" si="35"/>
        <v/>
      </c>
      <c r="AH192" s="4">
        <f t="shared" si="42"/>
        <v>-1</v>
      </c>
      <c r="AI192" s="4">
        <f t="shared" si="43"/>
        <v>-10</v>
      </c>
      <c r="AJ192" s="4">
        <f t="shared" ca="1" si="36"/>
        <v>69.7</v>
      </c>
      <c r="AK192" s="5">
        <f t="shared" ca="1" si="45"/>
        <v>0</v>
      </c>
      <c r="AL192" s="6">
        <f t="shared" ca="1" si="46"/>
        <v>0.52399476902429643</v>
      </c>
      <c r="AQ192" s="36">
        <f t="shared" si="37"/>
        <v>-10</v>
      </c>
      <c r="AR192" s="36">
        <f t="shared" si="44"/>
        <v>-5</v>
      </c>
    </row>
    <row r="193" spans="2:44" x14ac:dyDescent="0.5">
      <c r="B193" s="28">
        <v>45204</v>
      </c>
      <c r="C193" s="4">
        <v>88.58</v>
      </c>
      <c r="E193" s="8">
        <f t="shared" si="34"/>
        <v>6.9102512304689114E-3</v>
      </c>
      <c r="F193" s="8">
        <f t="shared" si="38"/>
        <v>6.9832478399617245E-2</v>
      </c>
      <c r="G193" s="8">
        <f t="shared" si="39"/>
        <v>0.10532078887125275</v>
      </c>
      <c r="H193" s="8">
        <f t="shared" si="40"/>
        <v>0.66304553116272735</v>
      </c>
      <c r="I193" s="8">
        <f t="shared" si="41"/>
        <v>39.869355272501501</v>
      </c>
      <c r="J193" s="4">
        <v>30</v>
      </c>
      <c r="K193" s="4">
        <v>70</v>
      </c>
      <c r="L193" s="130"/>
      <c r="M193" s="8">
        <f t="shared" ca="1" si="50"/>
        <v>55.709947869733362</v>
      </c>
      <c r="N193" s="4">
        <f t="shared" si="47"/>
        <v>11.719163675980928</v>
      </c>
      <c r="O193" s="8">
        <f t="shared" ca="1" si="48"/>
        <v>67.429111545714292</v>
      </c>
      <c r="P193" s="8">
        <f t="shared" ca="1" si="49"/>
        <v>43.990784193752432</v>
      </c>
      <c r="AG193" s="4" t="str">
        <f t="shared" si="35"/>
        <v/>
      </c>
      <c r="AH193" s="4">
        <f t="shared" si="42"/>
        <v>-1</v>
      </c>
      <c r="AI193" s="4">
        <f t="shared" si="43"/>
        <v>-10</v>
      </c>
      <c r="AJ193" s="4">
        <f t="shared" ca="1" si="36"/>
        <v>69.7</v>
      </c>
      <c r="AK193" s="5">
        <f t="shared" ca="1" si="45"/>
        <v>0</v>
      </c>
      <c r="AL193" s="6">
        <f t="shared" ca="1" si="46"/>
        <v>0.52399476902429643</v>
      </c>
      <c r="AQ193" s="36">
        <f t="shared" si="37"/>
        <v>-10</v>
      </c>
      <c r="AR193" s="36">
        <f t="shared" si="44"/>
        <v>-5</v>
      </c>
    </row>
    <row r="194" spans="2:44" x14ac:dyDescent="0.5">
      <c r="B194" s="28">
        <v>45205</v>
      </c>
      <c r="C194" s="4">
        <v>90.57</v>
      </c>
      <c r="E194" s="8">
        <f t="shared" si="34"/>
        <v>2.2216933891804829E-2</v>
      </c>
      <c r="F194" s="8">
        <f t="shared" si="38"/>
        <v>8.9003282869014072E-2</v>
      </c>
      <c r="G194" s="8">
        <f t="shared" si="39"/>
        <v>0.10532078887125275</v>
      </c>
      <c r="H194" s="8">
        <f t="shared" si="40"/>
        <v>0.8450685170789437</v>
      </c>
      <c r="I194" s="8">
        <f t="shared" si="41"/>
        <v>45.801470745207361</v>
      </c>
      <c r="J194" s="4">
        <v>30</v>
      </c>
      <c r="K194" s="4">
        <v>70</v>
      </c>
      <c r="L194" s="130"/>
      <c r="M194" s="8">
        <f t="shared" ca="1" si="50"/>
        <v>54.471388229167616</v>
      </c>
      <c r="N194" s="4">
        <f t="shared" si="47"/>
        <v>11.669016029676875</v>
      </c>
      <c r="O194" s="8">
        <f t="shared" ca="1" si="48"/>
        <v>66.140404258844484</v>
      </c>
      <c r="P194" s="8">
        <f t="shared" ca="1" si="49"/>
        <v>42.80237219949074</v>
      </c>
      <c r="AG194" s="4" t="str">
        <f t="shared" si="35"/>
        <v/>
      </c>
      <c r="AH194" s="4">
        <f t="shared" si="42"/>
        <v>-1</v>
      </c>
      <c r="AI194" s="4">
        <f t="shared" si="43"/>
        <v>-10</v>
      </c>
      <c r="AJ194" s="4">
        <f t="shared" ca="1" si="36"/>
        <v>69.7</v>
      </c>
      <c r="AK194" s="5">
        <f t="shared" ca="1" si="45"/>
        <v>0</v>
      </c>
      <c r="AL194" s="6">
        <f t="shared" ca="1" si="46"/>
        <v>0.52399476902429643</v>
      </c>
      <c r="AQ194" s="36">
        <f t="shared" si="37"/>
        <v>-10</v>
      </c>
      <c r="AR194" s="36">
        <f t="shared" si="44"/>
        <v>-5</v>
      </c>
    </row>
    <row r="195" spans="2:44" x14ac:dyDescent="0.5">
      <c r="B195" s="28">
        <v>45208</v>
      </c>
      <c r="C195" s="4">
        <v>89.18</v>
      </c>
      <c r="E195" s="8">
        <f t="shared" si="34"/>
        <v>-1.5466233187526332E-2</v>
      </c>
      <c r="F195" s="8">
        <f t="shared" si="38"/>
        <v>8.9003282869014072E-2</v>
      </c>
      <c r="G195" s="8">
        <f t="shared" si="39"/>
        <v>0.11643256275066162</v>
      </c>
      <c r="H195" s="8">
        <f t="shared" si="40"/>
        <v>0.76441916905679652</v>
      </c>
      <c r="I195" s="8">
        <f t="shared" si="41"/>
        <v>43.324125154763038</v>
      </c>
      <c r="J195" s="4">
        <v>30</v>
      </c>
      <c r="K195" s="4">
        <v>70</v>
      </c>
      <c r="L195" s="130"/>
      <c r="M195" s="8">
        <f t="shared" ca="1" si="50"/>
        <v>53.077980344867044</v>
      </c>
      <c r="N195" s="4">
        <f t="shared" si="47"/>
        <v>10.743253487353375</v>
      </c>
      <c r="O195" s="8">
        <f t="shared" ca="1" si="48"/>
        <v>63.821233832220415</v>
      </c>
      <c r="P195" s="8">
        <f t="shared" ca="1" si="49"/>
        <v>42.334726857513672</v>
      </c>
      <c r="AG195" s="4" t="str">
        <f t="shared" si="35"/>
        <v/>
      </c>
      <c r="AH195" s="4">
        <f t="shared" si="42"/>
        <v>-1</v>
      </c>
      <c r="AI195" s="4">
        <f t="shared" si="43"/>
        <v>-10</v>
      </c>
      <c r="AJ195" s="4">
        <f t="shared" ca="1" si="36"/>
        <v>69.7</v>
      </c>
      <c r="AK195" s="5">
        <f t="shared" ca="1" si="45"/>
        <v>0</v>
      </c>
      <c r="AL195" s="6">
        <f t="shared" ca="1" si="46"/>
        <v>0.52399476902429643</v>
      </c>
      <c r="AQ195" s="36">
        <f t="shared" si="37"/>
        <v>-10</v>
      </c>
      <c r="AR195" s="36">
        <f t="shared" si="44"/>
        <v>-5</v>
      </c>
    </row>
    <row r="196" spans="2:44" x14ac:dyDescent="0.5">
      <c r="B196" s="28">
        <v>45209</v>
      </c>
      <c r="C196" s="4">
        <v>89.79</v>
      </c>
      <c r="E196" s="8">
        <f t="shared" si="34"/>
        <v>6.8168113333866211E-3</v>
      </c>
      <c r="F196" s="8">
        <f t="shared" si="38"/>
        <v>9.1900228556056174E-2</v>
      </c>
      <c r="G196" s="8">
        <f t="shared" si="39"/>
        <v>0.11643256275066162</v>
      </c>
      <c r="H196" s="8">
        <f t="shared" si="40"/>
        <v>0.78930005820501414</v>
      </c>
      <c r="I196" s="8">
        <f t="shared" si="41"/>
        <v>44.112224474905695</v>
      </c>
      <c r="J196" s="4">
        <v>30</v>
      </c>
      <c r="K196" s="4">
        <v>70</v>
      </c>
      <c r="L196" s="130"/>
      <c r="M196" s="8">
        <f t="shared" ca="1" si="50"/>
        <v>51.957260861121874</v>
      </c>
      <c r="N196" s="4">
        <f t="shared" si="47"/>
        <v>9.5030737558695257</v>
      </c>
      <c r="O196" s="8">
        <f t="shared" ca="1" si="48"/>
        <v>61.460334616991403</v>
      </c>
      <c r="P196" s="8">
        <f t="shared" ca="1" si="49"/>
        <v>42.454187105252345</v>
      </c>
      <c r="AG196" s="4" t="str">
        <f t="shared" si="35"/>
        <v/>
      </c>
      <c r="AH196" s="4">
        <f t="shared" si="42"/>
        <v>-1</v>
      </c>
      <c r="AI196" s="4">
        <f t="shared" si="43"/>
        <v>-10</v>
      </c>
      <c r="AJ196" s="4">
        <f t="shared" ca="1" si="36"/>
        <v>69.7</v>
      </c>
      <c r="AK196" s="5">
        <f t="shared" ca="1" si="45"/>
        <v>0</v>
      </c>
      <c r="AL196" s="6">
        <f t="shared" ca="1" si="46"/>
        <v>0.52399476902429643</v>
      </c>
      <c r="AQ196" s="36">
        <f t="shared" si="37"/>
        <v>-10</v>
      </c>
      <c r="AR196" s="36">
        <f t="shared" si="44"/>
        <v>-5</v>
      </c>
    </row>
    <row r="197" spans="2:44" x14ac:dyDescent="0.5">
      <c r="B197" s="28">
        <v>45210</v>
      </c>
      <c r="C197" s="4">
        <v>89.29</v>
      </c>
      <c r="E197" s="8">
        <f t="shared" ref="E197:E260" si="51">LN(C197/C196)</f>
        <v>-5.5841110035922108E-3</v>
      </c>
      <c r="F197" s="8">
        <f t="shared" si="38"/>
        <v>9.1900228556056174E-2</v>
      </c>
      <c r="G197" s="8">
        <f t="shared" si="39"/>
        <v>0.10436560977620632</v>
      </c>
      <c r="H197" s="8">
        <f t="shared" si="40"/>
        <v>0.88056045236663727</v>
      </c>
      <c r="I197" s="8">
        <f t="shared" si="41"/>
        <v>46.824362984900297</v>
      </c>
      <c r="J197" s="4">
        <v>30</v>
      </c>
      <c r="K197" s="4">
        <v>70</v>
      </c>
      <c r="L197" s="130"/>
      <c r="M197" s="8">
        <f t="shared" ca="1" si="50"/>
        <v>51.315648626594175</v>
      </c>
      <c r="N197" s="4">
        <f t="shared" si="47"/>
        <v>8.420582772285865</v>
      </c>
      <c r="O197" s="8">
        <f t="shared" ca="1" si="48"/>
        <v>59.736231398880037</v>
      </c>
      <c r="P197" s="8">
        <f t="shared" ca="1" si="49"/>
        <v>42.895065854308314</v>
      </c>
      <c r="AG197" s="4" t="str">
        <f t="shared" si="35"/>
        <v/>
      </c>
      <c r="AH197" s="4">
        <f t="shared" si="42"/>
        <v>-1</v>
      </c>
      <c r="AI197" s="4">
        <f t="shared" si="43"/>
        <v>-10</v>
      </c>
      <c r="AJ197" s="4">
        <f t="shared" ca="1" si="36"/>
        <v>69.7</v>
      </c>
      <c r="AK197" s="5">
        <f t="shared" ca="1" si="45"/>
        <v>0</v>
      </c>
      <c r="AL197" s="6">
        <f t="shared" ca="1" si="46"/>
        <v>0.52399476902429643</v>
      </c>
      <c r="AQ197" s="36">
        <f t="shared" si="37"/>
        <v>-10</v>
      </c>
      <c r="AR197" s="36">
        <f t="shared" si="44"/>
        <v>-5</v>
      </c>
    </row>
    <row r="198" spans="2:44" x14ac:dyDescent="0.5">
      <c r="B198" s="28">
        <v>45211</v>
      </c>
      <c r="C198" s="4">
        <v>87.95</v>
      </c>
      <c r="E198" s="8">
        <f t="shared" si="51"/>
        <v>-1.5121028345557907E-2</v>
      </c>
      <c r="F198" s="8">
        <f t="shared" si="38"/>
        <v>8.7485697603594315E-2</v>
      </c>
      <c r="G198" s="8">
        <f t="shared" si="39"/>
        <v>0.11948663812176423</v>
      </c>
      <c r="H198" s="8">
        <f t="shared" si="40"/>
        <v>0.73217975648826117</v>
      </c>
      <c r="I198" s="8">
        <f t="shared" si="41"/>
        <v>42.26927105837143</v>
      </c>
      <c r="J198" s="4">
        <v>30</v>
      </c>
      <c r="K198" s="4">
        <v>70</v>
      </c>
      <c r="L198" s="130"/>
      <c r="M198" s="8">
        <f t="shared" ca="1" si="50"/>
        <v>50.184851430566333</v>
      </c>
      <c r="N198" s="4">
        <f t="shared" si="47"/>
        <v>7.3608169209398051</v>
      </c>
      <c r="O198" s="8">
        <f t="shared" ca="1" si="48"/>
        <v>57.545668351506137</v>
      </c>
      <c r="P198" s="8">
        <f t="shared" ca="1" si="49"/>
        <v>42.824034509626529</v>
      </c>
      <c r="AG198" s="4" t="str">
        <f t="shared" si="35"/>
        <v/>
      </c>
      <c r="AH198" s="4">
        <f t="shared" si="42"/>
        <v>-1</v>
      </c>
      <c r="AI198" s="4">
        <f t="shared" si="43"/>
        <v>-10</v>
      </c>
      <c r="AJ198" s="4">
        <f t="shared" ca="1" si="36"/>
        <v>69.7</v>
      </c>
      <c r="AK198" s="5">
        <f t="shared" ca="1" si="45"/>
        <v>0</v>
      </c>
      <c r="AL198" s="6">
        <f t="shared" ca="1" si="46"/>
        <v>0.52399476902429643</v>
      </c>
      <c r="AQ198" s="36">
        <f t="shared" si="37"/>
        <v>-10</v>
      </c>
      <c r="AR198" s="36">
        <f t="shared" si="44"/>
        <v>-5</v>
      </c>
    </row>
    <row r="199" spans="2:44" x14ac:dyDescent="0.5">
      <c r="B199" s="28">
        <v>45212</v>
      </c>
      <c r="C199" s="4">
        <v>87.56</v>
      </c>
      <c r="E199" s="8">
        <f t="shared" si="51"/>
        <v>-4.44419852890501E-3</v>
      </c>
      <c r="F199" s="8">
        <f t="shared" si="38"/>
        <v>6.9262704381263862E-2</v>
      </c>
      <c r="G199" s="8">
        <f t="shared" si="39"/>
        <v>0.12393083665066924</v>
      </c>
      <c r="H199" s="8">
        <f t="shared" si="40"/>
        <v>0.55888192360468369</v>
      </c>
      <c r="I199" s="8">
        <f t="shared" si="41"/>
        <v>35.851459635400232</v>
      </c>
      <c r="J199" s="4">
        <v>30</v>
      </c>
      <c r="K199" s="4">
        <v>70</v>
      </c>
      <c r="L199" s="130"/>
      <c r="M199" s="8">
        <f t="shared" ca="1" si="50"/>
        <v>48.393177456170577</v>
      </c>
      <c r="N199" s="4">
        <f t="shared" si="47"/>
        <v>5.396089360945358</v>
      </c>
      <c r="O199" s="8">
        <f t="shared" ca="1" si="48"/>
        <v>53.789266817115937</v>
      </c>
      <c r="P199" s="8">
        <f t="shared" ca="1" si="49"/>
        <v>42.997088095225216</v>
      </c>
      <c r="AG199" s="4" t="str">
        <f t="shared" si="35"/>
        <v/>
      </c>
      <c r="AH199" s="4">
        <f t="shared" si="42"/>
        <v>-1</v>
      </c>
      <c r="AI199" s="4">
        <f t="shared" si="43"/>
        <v>-10</v>
      </c>
      <c r="AJ199" s="4">
        <f t="shared" ca="1" si="36"/>
        <v>69.7</v>
      </c>
      <c r="AK199" s="5">
        <f t="shared" ca="1" si="45"/>
        <v>0</v>
      </c>
      <c r="AL199" s="6">
        <f t="shared" ca="1" si="46"/>
        <v>0.52399476902429643</v>
      </c>
      <c r="AQ199" s="36">
        <f t="shared" si="37"/>
        <v>-10</v>
      </c>
      <c r="AR199" s="36">
        <f t="shared" si="44"/>
        <v>-5</v>
      </c>
    </row>
    <row r="200" spans="2:44" x14ac:dyDescent="0.5">
      <c r="B200" s="28">
        <v>45215</v>
      </c>
      <c r="C200" s="4">
        <v>87.25</v>
      </c>
      <c r="E200" s="8">
        <f t="shared" si="51"/>
        <v>-3.5467115721257042E-3</v>
      </c>
      <c r="F200" s="8">
        <f t="shared" si="38"/>
        <v>6.9262704381263862E-2</v>
      </c>
      <c r="G200" s="8">
        <f t="shared" si="39"/>
        <v>9.8960590615855937E-2</v>
      </c>
      <c r="H200" s="8">
        <f t="shared" si="40"/>
        <v>0.69990188973433898</v>
      </c>
      <c r="I200" s="8">
        <f t="shared" si="41"/>
        <v>41.173075573421464</v>
      </c>
      <c r="J200" s="4">
        <v>30</v>
      </c>
      <c r="K200" s="4">
        <v>70</v>
      </c>
      <c r="L200" s="130"/>
      <c r="M200" s="8">
        <f t="shared" ca="1" si="50"/>
        <v>47.490664720826935</v>
      </c>
      <c r="N200" s="4">
        <f t="shared" si="47"/>
        <v>3.9778207010376034</v>
      </c>
      <c r="O200" s="8">
        <f t="shared" ca="1" si="48"/>
        <v>51.468485421864536</v>
      </c>
      <c r="P200" s="8">
        <f t="shared" ca="1" si="49"/>
        <v>43.512844019789334</v>
      </c>
      <c r="AG200" s="4" t="str">
        <f t="shared" si="35"/>
        <v/>
      </c>
      <c r="AH200" s="4">
        <f t="shared" si="42"/>
        <v>-1</v>
      </c>
      <c r="AI200" s="4">
        <f t="shared" si="43"/>
        <v>-10</v>
      </c>
      <c r="AJ200" s="4">
        <f t="shared" ca="1" si="36"/>
        <v>69.7</v>
      </c>
      <c r="AK200" s="5">
        <f t="shared" ca="1" si="45"/>
        <v>0</v>
      </c>
      <c r="AL200" s="6">
        <f t="shared" ca="1" si="46"/>
        <v>0.52399476902429643</v>
      </c>
      <c r="AQ200" s="36">
        <f t="shared" si="37"/>
        <v>-10</v>
      </c>
      <c r="AR200" s="36">
        <f t="shared" si="44"/>
        <v>-5</v>
      </c>
    </row>
    <row r="201" spans="2:44" x14ac:dyDescent="0.5">
      <c r="B201" s="28">
        <v>45216</v>
      </c>
      <c r="C201" s="4">
        <v>88.11</v>
      </c>
      <c r="E201" s="8">
        <f t="shared" si="51"/>
        <v>9.8084727961018948E-3</v>
      </c>
      <c r="F201" s="8">
        <f t="shared" si="38"/>
        <v>7.9071177177365753E-2</v>
      </c>
      <c r="G201" s="8">
        <f t="shared" si="39"/>
        <v>9.5282271805448376E-2</v>
      </c>
      <c r="H201" s="8">
        <f t="shared" si="40"/>
        <v>0.82986242539238397</v>
      </c>
      <c r="I201" s="8">
        <f t="shared" si="41"/>
        <v>45.35108289435658</v>
      </c>
      <c r="J201" s="4">
        <v>30</v>
      </c>
      <c r="K201" s="4">
        <v>70</v>
      </c>
      <c r="L201" s="130"/>
      <c r="M201" s="8">
        <f t="shared" ca="1" si="50"/>
        <v>47.22321699251814</v>
      </c>
      <c r="N201" s="4">
        <f t="shared" si="47"/>
        <v>3.6994943408551508</v>
      </c>
      <c r="O201" s="8">
        <f t="shared" ca="1" si="48"/>
        <v>50.922711333373293</v>
      </c>
      <c r="P201" s="8">
        <f t="shared" ca="1" si="49"/>
        <v>43.523722651662986</v>
      </c>
      <c r="AG201" s="4" t="str">
        <f t="shared" si="35"/>
        <v/>
      </c>
      <c r="AH201" s="4">
        <f t="shared" si="42"/>
        <v>-1</v>
      </c>
      <c r="AI201" s="4">
        <f t="shared" si="43"/>
        <v>-10</v>
      </c>
      <c r="AJ201" s="4">
        <f t="shared" ca="1" si="36"/>
        <v>69.7</v>
      </c>
      <c r="AK201" s="5">
        <f t="shared" ca="1" si="45"/>
        <v>0</v>
      </c>
      <c r="AL201" s="6">
        <f t="shared" ca="1" si="46"/>
        <v>0.52399476902429643</v>
      </c>
      <c r="AQ201" s="36">
        <f t="shared" si="37"/>
        <v>-10</v>
      </c>
      <c r="AR201" s="36">
        <f t="shared" si="44"/>
        <v>-5</v>
      </c>
    </row>
    <row r="202" spans="2:44" x14ac:dyDescent="0.5">
      <c r="B202" s="28">
        <v>45217</v>
      </c>
      <c r="C202" s="4">
        <v>87.25</v>
      </c>
      <c r="E202" s="8">
        <f t="shared" si="51"/>
        <v>-9.808472796101796E-3</v>
      </c>
      <c r="F202" s="8">
        <f t="shared" si="38"/>
        <v>6.1910501418173891E-2</v>
      </c>
      <c r="G202" s="8">
        <f t="shared" si="39"/>
        <v>0.10509074460155017</v>
      </c>
      <c r="H202" s="8">
        <f t="shared" si="40"/>
        <v>0.58911468990829341</v>
      </c>
      <c r="I202" s="8">
        <f t="shared" si="41"/>
        <v>37.071879937268143</v>
      </c>
      <c r="J202" s="4">
        <v>30</v>
      </c>
      <c r="K202" s="4">
        <v>70</v>
      </c>
      <c r="L202" s="130"/>
      <c r="M202" s="8">
        <f t="shared" ca="1" si="50"/>
        <v>45.95429986061189</v>
      </c>
      <c r="N202" s="4">
        <f t="shared" si="47"/>
        <v>3.5697157574015104</v>
      </c>
      <c r="O202" s="8">
        <f t="shared" ca="1" si="48"/>
        <v>49.524015618013401</v>
      </c>
      <c r="P202" s="8">
        <f t="shared" ca="1" si="49"/>
        <v>42.384584103210379</v>
      </c>
      <c r="AG202" s="4" t="str">
        <f t="shared" si="35"/>
        <v/>
      </c>
      <c r="AH202" s="4">
        <f t="shared" si="42"/>
        <v>-1</v>
      </c>
      <c r="AI202" s="4">
        <f t="shared" si="43"/>
        <v>-10</v>
      </c>
      <c r="AJ202" s="4">
        <f t="shared" ca="1" si="36"/>
        <v>69.7</v>
      </c>
      <c r="AK202" s="5">
        <f t="shared" ca="1" si="45"/>
        <v>0</v>
      </c>
      <c r="AL202" s="6">
        <f t="shared" ca="1" si="46"/>
        <v>0.52399476902429643</v>
      </c>
      <c r="AQ202" s="36">
        <f t="shared" si="37"/>
        <v>-10</v>
      </c>
      <c r="AR202" s="36">
        <f t="shared" si="44"/>
        <v>-5</v>
      </c>
    </row>
    <row r="203" spans="2:44" x14ac:dyDescent="0.5">
      <c r="B203" s="28">
        <v>45218</v>
      </c>
      <c r="C203" s="4">
        <v>83.38</v>
      </c>
      <c r="E203" s="8">
        <f t="shared" si="51"/>
        <v>-4.5369088629885798E-2</v>
      </c>
      <c r="F203" s="8">
        <f t="shared" si="38"/>
        <v>6.1910501418173891E-2</v>
      </c>
      <c r="G203" s="8">
        <f t="shared" si="39"/>
        <v>0.13564147073990956</v>
      </c>
      <c r="H203" s="8">
        <f t="shared" si="40"/>
        <v>0.45642752972567163</v>
      </c>
      <c r="I203" s="8">
        <f t="shared" si="41"/>
        <v>31.338842504003139</v>
      </c>
      <c r="J203" s="4">
        <v>30</v>
      </c>
      <c r="K203" s="4">
        <v>70</v>
      </c>
      <c r="L203" s="130"/>
      <c r="M203" s="8">
        <f t="shared" ca="1" si="50"/>
        <v>44.127367691035793</v>
      </c>
      <c r="N203" s="4">
        <f t="shared" si="47"/>
        <v>4.7836459838124163</v>
      </c>
      <c r="O203" s="8">
        <f t="shared" ca="1" si="48"/>
        <v>48.911013674848206</v>
      </c>
      <c r="P203" s="8">
        <f t="shared" ca="1" si="49"/>
        <v>39.343721707223381</v>
      </c>
      <c r="AG203" s="4" t="str">
        <f t="shared" si="35"/>
        <v/>
      </c>
      <c r="AH203" s="4">
        <f t="shared" si="42"/>
        <v>-1</v>
      </c>
      <c r="AI203" s="4">
        <f t="shared" si="43"/>
        <v>-10</v>
      </c>
      <c r="AJ203" s="4">
        <f t="shared" ca="1" si="36"/>
        <v>69.7</v>
      </c>
      <c r="AK203" s="5">
        <f t="shared" ca="1" si="45"/>
        <v>0</v>
      </c>
      <c r="AL203" s="6">
        <f t="shared" ca="1" si="46"/>
        <v>0.52399476902429643</v>
      </c>
      <c r="AQ203" s="36">
        <f t="shared" si="37"/>
        <v>-10</v>
      </c>
      <c r="AR203" s="36">
        <f t="shared" si="44"/>
        <v>-5</v>
      </c>
    </row>
    <row r="204" spans="2:44" x14ac:dyDescent="0.5">
      <c r="B204" s="28">
        <v>45219</v>
      </c>
      <c r="C204" s="4">
        <v>82.36</v>
      </c>
      <c r="E204" s="8">
        <f t="shared" si="51"/>
        <v>-1.2308590293062064E-2</v>
      </c>
      <c r="F204" s="8">
        <f t="shared" si="38"/>
        <v>6.1910501418173891E-2</v>
      </c>
      <c r="G204" s="8">
        <f t="shared" si="39"/>
        <v>0.14616593923947008</v>
      </c>
      <c r="H204" s="8">
        <f t="shared" si="40"/>
        <v>0.42356312106846722</v>
      </c>
      <c r="I204" s="8">
        <f t="shared" si="41"/>
        <v>29.753729553668009</v>
      </c>
      <c r="J204" s="4">
        <v>30</v>
      </c>
      <c r="K204" s="4">
        <v>70</v>
      </c>
      <c r="L204" s="130"/>
      <c r="M204" s="8">
        <f t="shared" ca="1" si="50"/>
        <v>42.330662923864821</v>
      </c>
      <c r="N204" s="4">
        <f t="shared" si="47"/>
        <v>5.9024177535916031</v>
      </c>
      <c r="O204" s="8">
        <f t="shared" ca="1" si="48"/>
        <v>48.233080677456428</v>
      </c>
      <c r="P204" s="8">
        <f t="shared" ca="1" si="49"/>
        <v>36.428245170273215</v>
      </c>
      <c r="AG204" s="4" t="str">
        <f t="shared" si="35"/>
        <v>BUY</v>
      </c>
      <c r="AH204" s="4">
        <f t="shared" si="42"/>
        <v>1</v>
      </c>
      <c r="AI204" s="4">
        <f t="shared" si="43"/>
        <v>30</v>
      </c>
      <c r="AJ204" s="4">
        <f t="shared" si="36"/>
        <v>82.36</v>
      </c>
      <c r="AK204" s="5">
        <f t="shared" ca="1" si="45"/>
        <v>-0.18163558106169297</v>
      </c>
      <c r="AL204" s="6">
        <f t="shared" ca="1" si="46"/>
        <v>0.34235918796260345</v>
      </c>
      <c r="AQ204" s="36">
        <f t="shared" si="37"/>
        <v>82.36</v>
      </c>
      <c r="AR204" s="36">
        <f t="shared" si="44"/>
        <v>-5</v>
      </c>
    </row>
    <row r="205" spans="2:44" x14ac:dyDescent="0.5">
      <c r="B205" s="28">
        <v>45222</v>
      </c>
      <c r="C205" s="4">
        <v>82.82</v>
      </c>
      <c r="E205" s="8">
        <f t="shared" si="51"/>
        <v>5.5696959578324969E-3</v>
      </c>
      <c r="F205" s="8">
        <f t="shared" si="38"/>
        <v>6.7480197376006384E-2</v>
      </c>
      <c r="G205" s="8">
        <f t="shared" si="39"/>
        <v>0.11164843435675682</v>
      </c>
      <c r="H205" s="8">
        <f t="shared" si="40"/>
        <v>0.60439895789656062</v>
      </c>
      <c r="I205" s="8">
        <f t="shared" si="41"/>
        <v>37.671363155767366</v>
      </c>
      <c r="J205" s="4">
        <v>30</v>
      </c>
      <c r="K205" s="4">
        <v>70</v>
      </c>
      <c r="L205" s="130"/>
      <c r="M205" s="8">
        <f t="shared" ca="1" si="50"/>
        <v>41.748250452852645</v>
      </c>
      <c r="N205" s="4">
        <f t="shared" si="47"/>
        <v>5.642575329560068</v>
      </c>
      <c r="O205" s="8">
        <f t="shared" ca="1" si="48"/>
        <v>47.390825782412712</v>
      </c>
      <c r="P205" s="8">
        <f t="shared" ca="1" si="49"/>
        <v>36.105675123292578</v>
      </c>
      <c r="AG205" s="4" t="str">
        <f t="shared" si="35"/>
        <v/>
      </c>
      <c r="AH205" s="4">
        <f t="shared" si="42"/>
        <v>1</v>
      </c>
      <c r="AI205" s="4">
        <f t="shared" si="43"/>
        <v>-10</v>
      </c>
      <c r="AJ205" s="4">
        <f t="shared" si="36"/>
        <v>82.36</v>
      </c>
      <c r="AK205" s="5">
        <f t="shared" si="45"/>
        <v>0</v>
      </c>
      <c r="AL205" s="6">
        <f t="shared" ca="1" si="46"/>
        <v>0.34235918796260345</v>
      </c>
      <c r="AQ205" s="36">
        <f t="shared" si="37"/>
        <v>-10</v>
      </c>
      <c r="AR205" s="36">
        <f t="shared" si="44"/>
        <v>-5</v>
      </c>
    </row>
    <row r="206" spans="2:44" x14ac:dyDescent="0.5">
      <c r="B206" s="28">
        <v>45223</v>
      </c>
      <c r="C206" s="4">
        <v>84</v>
      </c>
      <c r="E206" s="8">
        <f t="shared" si="51"/>
        <v>1.4147220725892432E-2</v>
      </c>
      <c r="F206" s="8">
        <f t="shared" si="38"/>
        <v>6.5469385935487179E-2</v>
      </c>
      <c r="G206" s="8">
        <f t="shared" si="39"/>
        <v>0.11164843435675682</v>
      </c>
      <c r="H206" s="8">
        <f t="shared" si="40"/>
        <v>0.58638875065895679</v>
      </c>
      <c r="I206" s="8">
        <f t="shared" si="41"/>
        <v>36.963748665979985</v>
      </c>
      <c r="J206" s="4">
        <v>30</v>
      </c>
      <c r="K206" s="4">
        <v>70</v>
      </c>
      <c r="L206" s="130"/>
      <c r="M206" s="8">
        <f t="shared" ca="1" si="50"/>
        <v>41.150187729493567</v>
      </c>
      <c r="N206" s="4">
        <f t="shared" si="47"/>
        <v>5.538923285929628</v>
      </c>
      <c r="O206" s="8">
        <f t="shared" ca="1" si="48"/>
        <v>46.689111015423194</v>
      </c>
      <c r="P206" s="8">
        <f t="shared" ca="1" si="49"/>
        <v>35.61126444356394</v>
      </c>
      <c r="AG206" s="4" t="str">
        <f t="shared" si="35"/>
        <v/>
      </c>
      <c r="AH206" s="4">
        <f t="shared" si="42"/>
        <v>1</v>
      </c>
      <c r="AI206" s="4">
        <f t="shared" si="43"/>
        <v>-10</v>
      </c>
      <c r="AJ206" s="4">
        <f t="shared" si="36"/>
        <v>82.36</v>
      </c>
      <c r="AK206" s="5">
        <f t="shared" si="45"/>
        <v>0</v>
      </c>
      <c r="AL206" s="6">
        <f t="shared" ca="1" si="46"/>
        <v>0.34235918796260345</v>
      </c>
      <c r="AQ206" s="36">
        <f t="shared" si="37"/>
        <v>-10</v>
      </c>
      <c r="AR206" s="36">
        <f t="shared" si="44"/>
        <v>-5</v>
      </c>
    </row>
    <row r="207" spans="2:44" x14ac:dyDescent="0.5">
      <c r="B207" s="28">
        <v>45224</v>
      </c>
      <c r="C207" s="4">
        <v>81.400000000000006</v>
      </c>
      <c r="E207" s="8">
        <f t="shared" si="51"/>
        <v>-3.1441525834818886E-2</v>
      </c>
      <c r="F207" s="8">
        <f t="shared" si="38"/>
        <v>5.8559134705018265E-2</v>
      </c>
      <c r="G207" s="8">
        <f t="shared" si="39"/>
        <v>0.14308996019157572</v>
      </c>
      <c r="H207" s="8">
        <f t="shared" si="40"/>
        <v>0.40924698439091378</v>
      </c>
      <c r="I207" s="8">
        <f t="shared" si="41"/>
        <v>29.040117802188732</v>
      </c>
      <c r="J207" s="4">
        <v>30</v>
      </c>
      <c r="K207" s="4">
        <v>70</v>
      </c>
      <c r="L207" s="130"/>
      <c r="M207" s="8">
        <f t="shared" ca="1" si="50"/>
        <v>39.636428988580462</v>
      </c>
      <c r="N207" s="4">
        <f t="shared" si="47"/>
        <v>5.9792413149092267</v>
      </c>
      <c r="O207" s="8">
        <f t="shared" ca="1" si="48"/>
        <v>45.615670303489686</v>
      </c>
      <c r="P207" s="8">
        <f t="shared" ca="1" si="49"/>
        <v>33.657187673671238</v>
      </c>
      <c r="AG207" s="4" t="str">
        <f t="shared" si="35"/>
        <v>BUY</v>
      </c>
      <c r="AH207" s="4">
        <f t="shared" si="42"/>
        <v>1</v>
      </c>
      <c r="AI207" s="4">
        <f t="shared" si="43"/>
        <v>-10</v>
      </c>
      <c r="AJ207" s="4">
        <f t="shared" si="36"/>
        <v>82.36</v>
      </c>
      <c r="AK207" s="5">
        <f t="shared" si="45"/>
        <v>0</v>
      </c>
      <c r="AL207" s="6">
        <f t="shared" ca="1" si="46"/>
        <v>0.34235918796260345</v>
      </c>
      <c r="AQ207" s="36">
        <f t="shared" si="37"/>
        <v>-10</v>
      </c>
      <c r="AR207" s="36">
        <f t="shared" si="44"/>
        <v>-5</v>
      </c>
    </row>
    <row r="208" spans="2:44" x14ac:dyDescent="0.5">
      <c r="B208" s="28">
        <v>45225</v>
      </c>
      <c r="C208" s="4">
        <v>81.02</v>
      </c>
      <c r="E208" s="8">
        <f t="shared" si="51"/>
        <v>-4.6792352339502597E-3</v>
      </c>
      <c r="F208" s="8">
        <f t="shared" si="38"/>
        <v>3.6342200813213446E-2</v>
      </c>
      <c r="G208" s="8">
        <f t="shared" si="39"/>
        <v>0.14776919542552597</v>
      </c>
      <c r="H208" s="8">
        <f t="shared" si="40"/>
        <v>0.24593895032425422</v>
      </c>
      <c r="I208" s="8">
        <f t="shared" si="41"/>
        <v>19.739245671728042</v>
      </c>
      <c r="J208" s="4">
        <v>30</v>
      </c>
      <c r="K208" s="4">
        <v>70</v>
      </c>
      <c r="L208" s="130"/>
      <c r="M208" s="8">
        <f t="shared" ca="1" si="50"/>
        <v>37.14928107397391</v>
      </c>
      <c r="N208" s="4">
        <f t="shared" si="47"/>
        <v>7.2339914989727276</v>
      </c>
      <c r="O208" s="8">
        <f t="shared" ca="1" si="48"/>
        <v>44.383272572946638</v>
      </c>
      <c r="P208" s="8">
        <f t="shared" ca="1" si="49"/>
        <v>29.915289575001182</v>
      </c>
      <c r="AG208" s="4" t="str">
        <f t="shared" si="35"/>
        <v>BUY</v>
      </c>
      <c r="AH208" s="4">
        <f t="shared" si="42"/>
        <v>1</v>
      </c>
      <c r="AI208" s="4">
        <f t="shared" si="43"/>
        <v>-10</v>
      </c>
      <c r="AJ208" s="4">
        <f t="shared" si="36"/>
        <v>82.36</v>
      </c>
      <c r="AK208" s="5">
        <f t="shared" si="45"/>
        <v>0</v>
      </c>
      <c r="AL208" s="6">
        <f t="shared" ca="1" si="46"/>
        <v>0.34235918796260345</v>
      </c>
      <c r="AQ208" s="36">
        <f t="shared" si="37"/>
        <v>-10</v>
      </c>
      <c r="AR208" s="36">
        <f t="shared" si="44"/>
        <v>-5</v>
      </c>
    </row>
    <row r="209" spans="2:44" x14ac:dyDescent="0.5">
      <c r="B209" s="28">
        <v>45226</v>
      </c>
      <c r="C209" s="4">
        <v>80.349999999999994</v>
      </c>
      <c r="E209" s="8">
        <f t="shared" si="51"/>
        <v>-8.3039455910228991E-3</v>
      </c>
      <c r="F209" s="8">
        <f t="shared" si="38"/>
        <v>3.6342200813213446E-2</v>
      </c>
      <c r="G209" s="8">
        <f t="shared" si="39"/>
        <v>0.14060690782902255</v>
      </c>
      <c r="H209" s="8">
        <f t="shared" si="40"/>
        <v>0.25846668114916105</v>
      </c>
      <c r="I209" s="8">
        <f t="shared" si="41"/>
        <v>20.538222030093294</v>
      </c>
      <c r="J209" s="4">
        <v>30</v>
      </c>
      <c r="K209" s="4">
        <v>70</v>
      </c>
      <c r="L209" s="130"/>
      <c r="M209" s="8">
        <f t="shared" ca="1" si="50"/>
        <v>35.072898693488838</v>
      </c>
      <c r="N209" s="4">
        <f t="shared" si="47"/>
        <v>8.0094425485339009</v>
      </c>
      <c r="O209" s="8">
        <f t="shared" ca="1" si="48"/>
        <v>43.082341242022736</v>
      </c>
      <c r="P209" s="8">
        <f t="shared" ca="1" si="49"/>
        <v>27.063456144954937</v>
      </c>
      <c r="AG209" s="4" t="str">
        <f t="shared" ref="AG209:AG272" si="52">IF(I209&lt;J209,"BUY",IF(I209&lt;K209,"","SELL"))</f>
        <v>BUY</v>
      </c>
      <c r="AH209" s="4">
        <f t="shared" si="42"/>
        <v>1</v>
      </c>
      <c r="AI209" s="4">
        <f t="shared" si="43"/>
        <v>-10</v>
      </c>
      <c r="AJ209" s="4">
        <f t="shared" ref="AJ209:AJ272" si="53">IF(OR(AH209=0,AH209=AH208),AJ208,C209)</f>
        <v>82.36</v>
      </c>
      <c r="AK209" s="5">
        <f t="shared" si="45"/>
        <v>0</v>
      </c>
      <c r="AL209" s="6">
        <f t="shared" ca="1" si="46"/>
        <v>0.34235918796260345</v>
      </c>
      <c r="AQ209" s="36">
        <f t="shared" ref="AQ209:AQ272" si="54">IF(AH209=AH208,-10,IF(AH209=1,C209,-10))</f>
        <v>-10</v>
      </c>
      <c r="AR209" s="36">
        <f t="shared" si="44"/>
        <v>-5</v>
      </c>
    </row>
    <row r="210" spans="2:44" x14ac:dyDescent="0.5">
      <c r="B210" s="28">
        <v>45229</v>
      </c>
      <c r="C210" s="4">
        <v>80.16</v>
      </c>
      <c r="E210" s="8">
        <f t="shared" si="51"/>
        <v>-2.367454846966861E-3</v>
      </c>
      <c r="F210" s="8">
        <f t="shared" ref="F210:F273" si="55">SUMIF(E197:E210,"&gt;0",E197:E210)</f>
        <v>2.9525389479826823E-2</v>
      </c>
      <c r="G210" s="8">
        <f t="shared" ref="G210:G273" si="56">ABS(SUMIF(E197:E210,"&lt;0",E197:E210))</f>
        <v>0.1429743626759894</v>
      </c>
      <c r="H210" s="8">
        <f t="shared" ref="H210:H273" si="57">F210/G210</f>
        <v>0.20650827831796456</v>
      </c>
      <c r="I210" s="8">
        <f t="shared" ref="I210:I273" si="58">100-100/(1+H210)</f>
        <v>17.116192406558952</v>
      </c>
      <c r="J210" s="4">
        <v>30</v>
      </c>
      <c r="K210" s="4">
        <v>70</v>
      </c>
      <c r="L210" s="130"/>
      <c r="M210" s="8">
        <f t="shared" ca="1" si="50"/>
        <v>32.828310407622602</v>
      </c>
      <c r="N210" s="4">
        <f t="shared" si="47"/>
        <v>9.2674224061842985</v>
      </c>
      <c r="O210" s="8">
        <f t="shared" ca="1" si="48"/>
        <v>42.095732813806904</v>
      </c>
      <c r="P210" s="8">
        <f t="shared" ca="1" si="49"/>
        <v>23.560888001438304</v>
      </c>
      <c r="AG210" s="4" t="str">
        <f t="shared" si="52"/>
        <v>BUY</v>
      </c>
      <c r="AH210" s="4">
        <f t="shared" ref="AH210:AH273" si="59">IF(AG210="",AH209,IF(AG210="BUY",1,-1))</f>
        <v>1</v>
      </c>
      <c r="AI210" s="4">
        <f t="shared" ref="AI210:AI273" si="60">IF(AH210=AH209,-10,IF(AH210=-1,70,30))</f>
        <v>-10</v>
      </c>
      <c r="AJ210" s="4">
        <f t="shared" si="53"/>
        <v>82.36</v>
      </c>
      <c r="AK210" s="5">
        <f t="shared" si="45"/>
        <v>0</v>
      </c>
      <c r="AL210" s="6">
        <f t="shared" ca="1" si="46"/>
        <v>0.34235918796260345</v>
      </c>
      <c r="AQ210" s="36">
        <f t="shared" si="54"/>
        <v>-10</v>
      </c>
      <c r="AR210" s="36">
        <f t="shared" ref="AR210:AR273" si="61">IF(AH210=AH209,-5,IF(AH210=-1,C210,-5))</f>
        <v>-5</v>
      </c>
    </row>
    <row r="211" spans="2:44" x14ac:dyDescent="0.5">
      <c r="B211" s="28">
        <v>45230</v>
      </c>
      <c r="C211" s="4">
        <v>77.44</v>
      </c>
      <c r="E211" s="8">
        <f t="shared" si="51"/>
        <v>-3.4521194368233102E-2</v>
      </c>
      <c r="F211" s="8">
        <f t="shared" si="55"/>
        <v>2.9525389479826823E-2</v>
      </c>
      <c r="G211" s="8">
        <f t="shared" si="56"/>
        <v>0.1719114460406303</v>
      </c>
      <c r="H211" s="8">
        <f t="shared" si="57"/>
        <v>0.17174766520693838</v>
      </c>
      <c r="I211" s="8">
        <f t="shared" si="58"/>
        <v>14.657393422380451</v>
      </c>
      <c r="J211" s="4">
        <v>30</v>
      </c>
      <c r="K211" s="4">
        <v>70</v>
      </c>
      <c r="L211" s="130"/>
      <c r="M211" s="8">
        <f t="shared" ca="1" si="50"/>
        <v>30.556945784467331</v>
      </c>
      <c r="N211" s="4">
        <f t="shared" si="47"/>
        <v>9.9068667033149804</v>
      </c>
      <c r="O211" s="8">
        <f t="shared" ca="1" si="48"/>
        <v>40.463812487782313</v>
      </c>
      <c r="P211" s="8">
        <f t="shared" ca="1" si="49"/>
        <v>20.650079081152349</v>
      </c>
      <c r="AG211" s="4" t="str">
        <f t="shared" si="52"/>
        <v>BUY</v>
      </c>
      <c r="AH211" s="4">
        <f t="shared" si="59"/>
        <v>1</v>
      </c>
      <c r="AI211" s="4">
        <f t="shared" si="60"/>
        <v>-10</v>
      </c>
      <c r="AJ211" s="4">
        <f t="shared" si="53"/>
        <v>82.36</v>
      </c>
      <c r="AK211" s="5">
        <f t="shared" ref="AK211:AK274" si="62">IF(AJ211=AJ210,0,AH210*(AJ211/AJ210-1))</f>
        <v>0</v>
      </c>
      <c r="AL211" s="6">
        <f t="shared" ref="AL211:AL274" ca="1" si="63">AK211+AL210</f>
        <v>0.34235918796260345</v>
      </c>
      <c r="AQ211" s="36">
        <f t="shared" si="54"/>
        <v>-10</v>
      </c>
      <c r="AR211" s="36">
        <f t="shared" si="61"/>
        <v>-5</v>
      </c>
    </row>
    <row r="212" spans="2:44" x14ac:dyDescent="0.5">
      <c r="B212" s="28">
        <v>45231</v>
      </c>
      <c r="C212" s="4">
        <v>83.65</v>
      </c>
      <c r="E212" s="8">
        <f t="shared" si="51"/>
        <v>7.7137984464511547E-2</v>
      </c>
      <c r="F212" s="8">
        <f t="shared" si="55"/>
        <v>0.10666337394433836</v>
      </c>
      <c r="G212" s="8">
        <f t="shared" si="56"/>
        <v>0.1567904176950724</v>
      </c>
      <c r="H212" s="8">
        <f t="shared" si="57"/>
        <v>0.68029268313946567</v>
      </c>
      <c r="I212" s="8">
        <f t="shared" si="58"/>
        <v>40.486558679075124</v>
      </c>
      <c r="J212" s="4">
        <v>30</v>
      </c>
      <c r="K212" s="4">
        <v>70</v>
      </c>
      <c r="L212" s="130"/>
      <c r="M212" s="8">
        <f t="shared" ca="1" si="50"/>
        <v>31.798147396293306</v>
      </c>
      <c r="N212" s="4">
        <f t="shared" si="47"/>
        <v>9.1875232755597906</v>
      </c>
      <c r="O212" s="8">
        <f t="shared" ca="1" si="48"/>
        <v>40.9856706718531</v>
      </c>
      <c r="P212" s="8">
        <f t="shared" ca="1" si="49"/>
        <v>22.610624120733515</v>
      </c>
      <c r="AG212" s="4" t="str">
        <f t="shared" si="52"/>
        <v/>
      </c>
      <c r="AH212" s="4">
        <f t="shared" si="59"/>
        <v>1</v>
      </c>
      <c r="AI212" s="4">
        <f t="shared" si="60"/>
        <v>-10</v>
      </c>
      <c r="AJ212" s="4">
        <f t="shared" si="53"/>
        <v>82.36</v>
      </c>
      <c r="AK212" s="5">
        <f t="shared" si="62"/>
        <v>0</v>
      </c>
      <c r="AL212" s="6">
        <f t="shared" ca="1" si="63"/>
        <v>0.34235918796260345</v>
      </c>
      <c r="AQ212" s="36">
        <f t="shared" si="54"/>
        <v>-10</v>
      </c>
      <c r="AR212" s="36">
        <f t="shared" si="61"/>
        <v>-5</v>
      </c>
    </row>
    <row r="213" spans="2:44" x14ac:dyDescent="0.5">
      <c r="B213" s="28">
        <v>45232</v>
      </c>
      <c r="C213" s="4">
        <v>84.12</v>
      </c>
      <c r="E213" s="8">
        <f t="shared" si="51"/>
        <v>5.6029234016660321E-3</v>
      </c>
      <c r="F213" s="8">
        <f t="shared" si="55"/>
        <v>0.11226629734600439</v>
      </c>
      <c r="G213" s="8">
        <f t="shared" si="56"/>
        <v>0.15234621916616736</v>
      </c>
      <c r="H213" s="8">
        <f t="shared" si="57"/>
        <v>0.73691554644722146</v>
      </c>
      <c r="I213" s="8">
        <f t="shared" si="58"/>
        <v>42.42667687295144</v>
      </c>
      <c r="J213" s="4">
        <v>30</v>
      </c>
      <c r="K213" s="4">
        <v>70</v>
      </c>
      <c r="L213" s="130"/>
      <c r="M213" s="8">
        <f t="shared" ca="1" si="50"/>
        <v>33.126713580875574</v>
      </c>
      <c r="N213" s="4">
        <f t="shared" si="47"/>
        <v>9.8036737808576415</v>
      </c>
      <c r="O213" s="8">
        <f t="shared" ca="1" si="48"/>
        <v>42.930387361733217</v>
      </c>
      <c r="P213" s="8">
        <f t="shared" ca="1" si="49"/>
        <v>23.323039800017931</v>
      </c>
      <c r="AG213" s="4" t="str">
        <f t="shared" si="52"/>
        <v/>
      </c>
      <c r="AH213" s="4">
        <f t="shared" si="59"/>
        <v>1</v>
      </c>
      <c r="AI213" s="4">
        <f t="shared" si="60"/>
        <v>-10</v>
      </c>
      <c r="AJ213" s="4">
        <f t="shared" si="53"/>
        <v>82.36</v>
      </c>
      <c r="AK213" s="5">
        <f t="shared" si="62"/>
        <v>0</v>
      </c>
      <c r="AL213" s="6">
        <f t="shared" ca="1" si="63"/>
        <v>0.34235918796260345</v>
      </c>
      <c r="AQ213" s="36">
        <f t="shared" si="54"/>
        <v>-10</v>
      </c>
      <c r="AR213" s="36">
        <f t="shared" si="61"/>
        <v>-5</v>
      </c>
    </row>
    <row r="214" spans="2:44" x14ac:dyDescent="0.5">
      <c r="B214" s="28">
        <v>45233</v>
      </c>
      <c r="C214" s="4">
        <v>85.03</v>
      </c>
      <c r="E214" s="8">
        <f t="shared" si="51"/>
        <v>1.0759784563202073E-2</v>
      </c>
      <c r="F214" s="8">
        <f t="shared" si="55"/>
        <v>0.12302608190920647</v>
      </c>
      <c r="G214" s="8">
        <f t="shared" si="56"/>
        <v>0.1487995075940417</v>
      </c>
      <c r="H214" s="8">
        <f t="shared" si="57"/>
        <v>0.82679092087353612</v>
      </c>
      <c r="I214" s="8">
        <f t="shared" si="58"/>
        <v>45.259198051968674</v>
      </c>
      <c r="J214" s="4">
        <v>30</v>
      </c>
      <c r="K214" s="4">
        <v>70</v>
      </c>
      <c r="L214" s="130"/>
      <c r="M214" s="8">
        <f t="shared" ca="1" si="50"/>
        <v>34.643274139762212</v>
      </c>
      <c r="N214" s="4">
        <f t="shared" si="47"/>
        <v>10.956927504590531</v>
      </c>
      <c r="O214" s="8">
        <f t="shared" ca="1" si="48"/>
        <v>45.600201644352744</v>
      </c>
      <c r="P214" s="8">
        <f t="shared" ca="1" si="49"/>
        <v>23.686346635171681</v>
      </c>
      <c r="AG214" s="4" t="str">
        <f t="shared" si="52"/>
        <v/>
      </c>
      <c r="AH214" s="4">
        <f t="shared" si="59"/>
        <v>1</v>
      </c>
      <c r="AI214" s="4">
        <f t="shared" si="60"/>
        <v>-10</v>
      </c>
      <c r="AJ214" s="4">
        <f t="shared" si="53"/>
        <v>82.36</v>
      </c>
      <c r="AK214" s="5">
        <f t="shared" si="62"/>
        <v>0</v>
      </c>
      <c r="AL214" s="6">
        <f t="shared" ca="1" si="63"/>
        <v>0.34235918796260345</v>
      </c>
      <c r="AQ214" s="36">
        <f t="shared" si="54"/>
        <v>-10</v>
      </c>
      <c r="AR214" s="36">
        <f t="shared" si="61"/>
        <v>-5</v>
      </c>
    </row>
    <row r="215" spans="2:44" x14ac:dyDescent="0.5">
      <c r="B215" s="28">
        <v>45236</v>
      </c>
      <c r="C215" s="4">
        <v>83.15</v>
      </c>
      <c r="E215" s="8">
        <f t="shared" si="51"/>
        <v>-2.2357929758764356E-2</v>
      </c>
      <c r="F215" s="8">
        <f t="shared" si="55"/>
        <v>0.11321760911310458</v>
      </c>
      <c r="G215" s="8">
        <f t="shared" si="56"/>
        <v>0.17115743735280606</v>
      </c>
      <c r="H215" s="8">
        <f t="shared" si="57"/>
        <v>0.66148226372266616</v>
      </c>
      <c r="I215" s="8">
        <f t="shared" si="58"/>
        <v>39.812779116917525</v>
      </c>
      <c r="J215" s="4">
        <v>30</v>
      </c>
      <c r="K215" s="4">
        <v>70</v>
      </c>
      <c r="L215" s="130"/>
      <c r="M215" s="8">
        <f t="shared" ca="1" si="50"/>
        <v>35.289462261906628</v>
      </c>
      <c r="N215" s="4">
        <f t="shared" si="47"/>
        <v>11.317658654398532</v>
      </c>
      <c r="O215" s="8">
        <f t="shared" ca="1" si="48"/>
        <v>46.607120916305163</v>
      </c>
      <c r="P215" s="8">
        <f t="shared" ca="1" si="49"/>
        <v>23.971803607508097</v>
      </c>
      <c r="AG215" s="4" t="str">
        <f t="shared" si="52"/>
        <v/>
      </c>
      <c r="AH215" s="4">
        <f t="shared" si="59"/>
        <v>1</v>
      </c>
      <c r="AI215" s="4">
        <f t="shared" si="60"/>
        <v>-10</v>
      </c>
      <c r="AJ215" s="4">
        <f t="shared" si="53"/>
        <v>82.36</v>
      </c>
      <c r="AK215" s="5">
        <f t="shared" si="62"/>
        <v>0</v>
      </c>
      <c r="AL215" s="6">
        <f t="shared" ca="1" si="63"/>
        <v>0.34235918796260345</v>
      </c>
      <c r="AQ215" s="36">
        <f t="shared" si="54"/>
        <v>-10</v>
      </c>
      <c r="AR215" s="36">
        <f t="shared" si="61"/>
        <v>-5</v>
      </c>
    </row>
    <row r="216" spans="2:44" x14ac:dyDescent="0.5">
      <c r="B216" s="28">
        <v>45237</v>
      </c>
      <c r="C216" s="4">
        <v>84.35</v>
      </c>
      <c r="E216" s="8">
        <f t="shared" si="51"/>
        <v>1.4328603353040462E-2</v>
      </c>
      <c r="F216" s="8">
        <f t="shared" si="55"/>
        <v>0.12754621246614503</v>
      </c>
      <c r="G216" s="8">
        <f t="shared" si="56"/>
        <v>0.16134896455670425</v>
      </c>
      <c r="H216" s="8">
        <f t="shared" si="57"/>
        <v>0.79049910742575835</v>
      </c>
      <c r="I216" s="8">
        <f t="shared" si="58"/>
        <v>44.149651018942819</v>
      </c>
      <c r="J216" s="4">
        <v>30</v>
      </c>
      <c r="K216" s="4">
        <v>70</v>
      </c>
      <c r="L216" s="130"/>
      <c r="M216" s="8">
        <f t="shared" ca="1" si="50"/>
        <v>36.396985856536148</v>
      </c>
      <c r="N216" s="4">
        <f t="shared" si="47"/>
        <v>11.841837385014193</v>
      </c>
      <c r="O216" s="8">
        <f t="shared" ca="1" si="48"/>
        <v>48.238823241550342</v>
      </c>
      <c r="P216" s="8">
        <f t="shared" ca="1" si="49"/>
        <v>24.555148471521953</v>
      </c>
      <c r="AG216" s="4" t="str">
        <f t="shared" si="52"/>
        <v/>
      </c>
      <c r="AH216" s="4">
        <f t="shared" si="59"/>
        <v>1</v>
      </c>
      <c r="AI216" s="4">
        <f t="shared" si="60"/>
        <v>-10</v>
      </c>
      <c r="AJ216" s="4">
        <f t="shared" si="53"/>
        <v>82.36</v>
      </c>
      <c r="AK216" s="5">
        <f t="shared" si="62"/>
        <v>0</v>
      </c>
      <c r="AL216" s="6">
        <f t="shared" ca="1" si="63"/>
        <v>0.34235918796260345</v>
      </c>
      <c r="AQ216" s="36">
        <f t="shared" si="54"/>
        <v>-10</v>
      </c>
      <c r="AR216" s="36">
        <f t="shared" si="61"/>
        <v>-5</v>
      </c>
    </row>
    <row r="217" spans="2:44" x14ac:dyDescent="0.5">
      <c r="B217" s="28">
        <v>45238</v>
      </c>
      <c r="C217" s="4">
        <v>84.77</v>
      </c>
      <c r="E217" s="8">
        <f t="shared" si="51"/>
        <v>4.9668976283368639E-3</v>
      </c>
      <c r="F217" s="8">
        <f t="shared" si="55"/>
        <v>0.13251311009448188</v>
      </c>
      <c r="G217" s="8">
        <f t="shared" si="56"/>
        <v>0.11597987592681842</v>
      </c>
      <c r="H217" s="8">
        <f t="shared" si="57"/>
        <v>1.1425526112659035</v>
      </c>
      <c r="I217" s="8">
        <f t="shared" si="58"/>
        <v>53.326700369371039</v>
      </c>
      <c r="J217" s="4">
        <v>30</v>
      </c>
      <c r="K217" s="4">
        <v>70</v>
      </c>
      <c r="L217" s="130"/>
      <c r="M217" s="8">
        <f t="shared" ca="1" si="50"/>
        <v>38.513200170640509</v>
      </c>
      <c r="N217" s="4">
        <f t="shared" si="47"/>
        <v>13.46671991918347</v>
      </c>
      <c r="O217" s="8">
        <f t="shared" ca="1" si="48"/>
        <v>51.979920089823977</v>
      </c>
      <c r="P217" s="8">
        <f t="shared" ca="1" si="49"/>
        <v>25.046480251457041</v>
      </c>
      <c r="AG217" s="4" t="str">
        <f t="shared" si="52"/>
        <v/>
      </c>
      <c r="AH217" s="4">
        <f t="shared" si="59"/>
        <v>1</v>
      </c>
      <c r="AI217" s="4">
        <f t="shared" si="60"/>
        <v>-10</v>
      </c>
      <c r="AJ217" s="4">
        <f t="shared" si="53"/>
        <v>82.36</v>
      </c>
      <c r="AK217" s="5">
        <f t="shared" si="62"/>
        <v>0</v>
      </c>
      <c r="AL217" s="6">
        <f t="shared" ca="1" si="63"/>
        <v>0.34235918796260345</v>
      </c>
      <c r="AQ217" s="36">
        <f t="shared" si="54"/>
        <v>-10</v>
      </c>
      <c r="AR217" s="36">
        <f t="shared" si="61"/>
        <v>-5</v>
      </c>
    </row>
    <row r="218" spans="2:44" x14ac:dyDescent="0.5">
      <c r="B218" s="28">
        <v>45239</v>
      </c>
      <c r="C218" s="4">
        <v>84.25</v>
      </c>
      <c r="E218" s="8">
        <f t="shared" si="51"/>
        <v>-6.153137387843035E-3</v>
      </c>
      <c r="F218" s="8">
        <f t="shared" si="55"/>
        <v>0.13251311009448188</v>
      </c>
      <c r="G218" s="8">
        <f t="shared" si="56"/>
        <v>0.10982442302159939</v>
      </c>
      <c r="H218" s="8">
        <f t="shared" si="57"/>
        <v>1.2065905419636966</v>
      </c>
      <c r="I218" s="8">
        <f t="shared" si="58"/>
        <v>54.681216066933892</v>
      </c>
      <c r="J218" s="4">
        <v>30</v>
      </c>
      <c r="K218" s="4">
        <v>70</v>
      </c>
      <c r="L218" s="130"/>
      <c r="M218" s="8">
        <f t="shared" ca="1" si="50"/>
        <v>40.534202157677178</v>
      </c>
      <c r="N218" s="4">
        <f t="shared" si="47"/>
        <v>14.804010847473119</v>
      </c>
      <c r="O218" s="8">
        <f t="shared" ca="1" si="48"/>
        <v>55.338213005150294</v>
      </c>
      <c r="P218" s="8">
        <f t="shared" ca="1" si="49"/>
        <v>25.730191310204059</v>
      </c>
      <c r="AG218" s="4" t="str">
        <f t="shared" si="52"/>
        <v/>
      </c>
      <c r="AH218" s="4">
        <f t="shared" si="59"/>
        <v>1</v>
      </c>
      <c r="AI218" s="4">
        <f t="shared" si="60"/>
        <v>-10</v>
      </c>
      <c r="AJ218" s="4">
        <f t="shared" si="53"/>
        <v>82.36</v>
      </c>
      <c r="AK218" s="5">
        <f t="shared" si="62"/>
        <v>0</v>
      </c>
      <c r="AL218" s="6">
        <f t="shared" ca="1" si="63"/>
        <v>0.34235918796260345</v>
      </c>
      <c r="AQ218" s="36">
        <f t="shared" si="54"/>
        <v>-10</v>
      </c>
      <c r="AR218" s="36">
        <f t="shared" si="61"/>
        <v>-5</v>
      </c>
    </row>
    <row r="219" spans="2:44" x14ac:dyDescent="0.5">
      <c r="B219" s="28">
        <v>45240</v>
      </c>
      <c r="C219" s="4">
        <v>84.96</v>
      </c>
      <c r="E219" s="8">
        <f t="shared" si="51"/>
        <v>8.3919882611574494E-3</v>
      </c>
      <c r="F219" s="8">
        <f t="shared" si="55"/>
        <v>0.13533540239780686</v>
      </c>
      <c r="G219" s="8">
        <f t="shared" si="56"/>
        <v>0.10982442302159939</v>
      </c>
      <c r="H219" s="8">
        <f t="shared" si="57"/>
        <v>1.2322887630485451</v>
      </c>
      <c r="I219" s="8">
        <f t="shared" si="58"/>
        <v>55.202928198485345</v>
      </c>
      <c r="J219" s="4">
        <v>30</v>
      </c>
      <c r="K219" s="4">
        <v>70</v>
      </c>
      <c r="L219" s="130"/>
      <c r="M219" s="8">
        <f t="shared" ca="1" si="50"/>
        <v>42.367792912778199</v>
      </c>
      <c r="N219" s="4">
        <f t="shared" si="47"/>
        <v>14.853066159577221</v>
      </c>
      <c r="O219" s="8">
        <f t="shared" ca="1" si="48"/>
        <v>57.220859072355424</v>
      </c>
      <c r="P219" s="8">
        <f t="shared" ca="1" si="49"/>
        <v>27.514726753200978</v>
      </c>
      <c r="AG219" s="4" t="str">
        <f t="shared" si="52"/>
        <v/>
      </c>
      <c r="AH219" s="4">
        <f t="shared" si="59"/>
        <v>1</v>
      </c>
      <c r="AI219" s="4">
        <f t="shared" si="60"/>
        <v>-10</v>
      </c>
      <c r="AJ219" s="4">
        <f t="shared" si="53"/>
        <v>82.36</v>
      </c>
      <c r="AK219" s="5">
        <f t="shared" si="62"/>
        <v>0</v>
      </c>
      <c r="AL219" s="6">
        <f t="shared" ca="1" si="63"/>
        <v>0.34235918796260345</v>
      </c>
      <c r="AQ219" s="36">
        <f t="shared" si="54"/>
        <v>-10</v>
      </c>
      <c r="AR219" s="36">
        <f t="shared" si="61"/>
        <v>-5</v>
      </c>
    </row>
    <row r="220" spans="2:44" x14ac:dyDescent="0.5">
      <c r="B220" s="28">
        <v>45243</v>
      </c>
      <c r="C220" s="4">
        <v>85.72</v>
      </c>
      <c r="E220" s="8">
        <f t="shared" si="51"/>
        <v>8.9056131117477132E-3</v>
      </c>
      <c r="F220" s="8">
        <f t="shared" si="55"/>
        <v>0.13009379478366215</v>
      </c>
      <c r="G220" s="8">
        <f t="shared" si="56"/>
        <v>0.10982442302159939</v>
      </c>
      <c r="H220" s="8">
        <f t="shared" si="57"/>
        <v>1.1845616048269731</v>
      </c>
      <c r="I220" s="8">
        <f t="shared" si="58"/>
        <v>54.224225227138675</v>
      </c>
      <c r="J220" s="4">
        <v>30</v>
      </c>
      <c r="K220" s="4">
        <v>70</v>
      </c>
      <c r="L220" s="130"/>
      <c r="M220" s="8">
        <f t="shared" ca="1" si="50"/>
        <v>43.849846952073257</v>
      </c>
      <c r="N220" s="4">
        <f t="shared" ref="N220:N283" si="64">STDEV(I210:I220)</f>
        <v>14.149696385597339</v>
      </c>
      <c r="O220" s="8">
        <f t="shared" ca="1" si="48"/>
        <v>57.999543337670595</v>
      </c>
      <c r="P220" s="8">
        <f t="shared" ca="1" si="49"/>
        <v>29.700150566475919</v>
      </c>
      <c r="AG220" s="4" t="str">
        <f t="shared" si="52"/>
        <v/>
      </c>
      <c r="AH220" s="4">
        <f t="shared" si="59"/>
        <v>1</v>
      </c>
      <c r="AI220" s="4">
        <f t="shared" si="60"/>
        <v>-10</v>
      </c>
      <c r="AJ220" s="4">
        <f t="shared" si="53"/>
        <v>82.36</v>
      </c>
      <c r="AK220" s="5">
        <f t="shared" si="62"/>
        <v>0</v>
      </c>
      <c r="AL220" s="6">
        <f t="shared" ca="1" si="63"/>
        <v>0.34235918796260345</v>
      </c>
      <c r="AQ220" s="36">
        <f t="shared" si="54"/>
        <v>-10</v>
      </c>
      <c r="AR220" s="36">
        <f t="shared" si="61"/>
        <v>-5</v>
      </c>
    </row>
    <row r="221" spans="2:44" x14ac:dyDescent="0.5">
      <c r="B221" s="28">
        <v>45244</v>
      </c>
      <c r="C221" s="4">
        <v>87.68</v>
      </c>
      <c r="E221" s="8">
        <f t="shared" si="51"/>
        <v>2.2607652594329126E-2</v>
      </c>
      <c r="F221" s="8">
        <f t="shared" si="55"/>
        <v>0.15270144737799127</v>
      </c>
      <c r="G221" s="8">
        <f t="shared" si="56"/>
        <v>7.8382897186780515E-2</v>
      </c>
      <c r="H221" s="8">
        <f t="shared" si="57"/>
        <v>1.9481475278224951</v>
      </c>
      <c r="I221" s="8">
        <f t="shared" si="58"/>
        <v>66.080394872959388</v>
      </c>
      <c r="J221" s="4">
        <v>30</v>
      </c>
      <c r="K221" s="4">
        <v>70</v>
      </c>
      <c r="L221" s="130"/>
      <c r="M221" s="8">
        <f t="shared" ca="1" si="50"/>
        <v>46.628665442184023</v>
      </c>
      <c r="N221" s="4">
        <f t="shared" si="64"/>
        <v>13.231368284959393</v>
      </c>
      <c r="O221" s="8">
        <f t="shared" ca="1" si="48"/>
        <v>59.860033727143417</v>
      </c>
      <c r="P221" s="8">
        <f t="shared" ca="1" si="49"/>
        <v>33.397297157224628</v>
      </c>
      <c r="AG221" s="4" t="str">
        <f t="shared" si="52"/>
        <v/>
      </c>
      <c r="AH221" s="4">
        <f t="shared" si="59"/>
        <v>1</v>
      </c>
      <c r="AI221" s="4">
        <f t="shared" si="60"/>
        <v>-10</v>
      </c>
      <c r="AJ221" s="4">
        <f t="shared" si="53"/>
        <v>82.36</v>
      </c>
      <c r="AK221" s="5">
        <f t="shared" si="62"/>
        <v>0</v>
      </c>
      <c r="AL221" s="6">
        <f t="shared" ca="1" si="63"/>
        <v>0.34235918796260345</v>
      </c>
      <c r="AQ221" s="36">
        <f t="shared" si="54"/>
        <v>-10</v>
      </c>
      <c r="AR221" s="36">
        <f t="shared" si="61"/>
        <v>-5</v>
      </c>
    </row>
    <row r="222" spans="2:44" x14ac:dyDescent="0.5">
      <c r="B222" s="28">
        <v>45245</v>
      </c>
      <c r="C222" s="4">
        <v>86.97</v>
      </c>
      <c r="E222" s="8">
        <f t="shared" si="51"/>
        <v>-8.1305915980316411E-3</v>
      </c>
      <c r="F222" s="8">
        <f t="shared" si="55"/>
        <v>0.15270144737799127</v>
      </c>
      <c r="G222" s="8">
        <f t="shared" si="56"/>
        <v>8.1834253550861907E-2</v>
      </c>
      <c r="H222" s="8">
        <f t="shared" si="57"/>
        <v>1.8659844839066533</v>
      </c>
      <c r="I222" s="8">
        <f t="shared" si="58"/>
        <v>65.10797578928657</v>
      </c>
      <c r="J222" s="4">
        <v>30</v>
      </c>
      <c r="K222" s="4">
        <v>70</v>
      </c>
      <c r="L222" s="130"/>
      <c r="M222" s="8">
        <f t="shared" ca="1" si="50"/>
        <v>48.938579235571844</v>
      </c>
      <c r="N222" s="4">
        <f t="shared" si="64"/>
        <v>9.2873323240685508</v>
      </c>
      <c r="O222" s="8">
        <f t="shared" ca="1" si="48"/>
        <v>58.225911559640394</v>
      </c>
      <c r="P222" s="8">
        <f t="shared" ca="1" si="49"/>
        <v>39.651246911503293</v>
      </c>
      <c r="AG222" s="4" t="str">
        <f t="shared" si="52"/>
        <v/>
      </c>
      <c r="AH222" s="4">
        <f t="shared" si="59"/>
        <v>1</v>
      </c>
      <c r="AI222" s="4">
        <f t="shared" si="60"/>
        <v>-10</v>
      </c>
      <c r="AJ222" s="4">
        <f t="shared" si="53"/>
        <v>82.36</v>
      </c>
      <c r="AK222" s="5">
        <f t="shared" si="62"/>
        <v>0</v>
      </c>
      <c r="AL222" s="6">
        <f t="shared" ca="1" si="63"/>
        <v>0.34235918796260345</v>
      </c>
      <c r="AQ222" s="36">
        <f t="shared" si="54"/>
        <v>-10</v>
      </c>
      <c r="AR222" s="36">
        <f t="shared" si="61"/>
        <v>-5</v>
      </c>
    </row>
    <row r="223" spans="2:44" x14ac:dyDescent="0.5">
      <c r="B223" s="28">
        <v>45246</v>
      </c>
      <c r="C223" s="4">
        <v>86.4</v>
      </c>
      <c r="E223" s="8">
        <f t="shared" si="51"/>
        <v>-6.5755557916638572E-3</v>
      </c>
      <c r="F223" s="8">
        <f t="shared" si="55"/>
        <v>0.15270144737799127</v>
      </c>
      <c r="G223" s="8">
        <f t="shared" si="56"/>
        <v>8.0105863751502859E-2</v>
      </c>
      <c r="H223" s="8">
        <f t="shared" si="57"/>
        <v>1.9062455633920612</v>
      </c>
      <c r="I223" s="8">
        <f t="shared" si="58"/>
        <v>65.591345322078098</v>
      </c>
      <c r="J223" s="4">
        <v>30</v>
      </c>
      <c r="K223" s="4">
        <v>70</v>
      </c>
      <c r="L223" s="130"/>
      <c r="M223" s="8">
        <f t="shared" ca="1" si="50"/>
        <v>51.020174996385123</v>
      </c>
      <c r="N223" s="4">
        <f t="shared" si="64"/>
        <v>9.532722935913819</v>
      </c>
      <c r="O223" s="8">
        <f t="shared" ca="1" si="48"/>
        <v>60.55289793229894</v>
      </c>
      <c r="P223" s="8">
        <f t="shared" ca="1" si="49"/>
        <v>41.487452060471306</v>
      </c>
      <c r="AG223" s="4" t="str">
        <f t="shared" si="52"/>
        <v/>
      </c>
      <c r="AH223" s="4">
        <f t="shared" si="59"/>
        <v>1</v>
      </c>
      <c r="AI223" s="4">
        <f t="shared" si="60"/>
        <v>-10</v>
      </c>
      <c r="AJ223" s="4">
        <f t="shared" si="53"/>
        <v>82.36</v>
      </c>
      <c r="AK223" s="5">
        <f t="shared" si="62"/>
        <v>0</v>
      </c>
      <c r="AL223" s="6">
        <f t="shared" ca="1" si="63"/>
        <v>0.34235918796260345</v>
      </c>
      <c r="AQ223" s="36">
        <f t="shared" si="54"/>
        <v>-10</v>
      </c>
      <c r="AR223" s="36">
        <f t="shared" si="61"/>
        <v>-5</v>
      </c>
    </row>
    <row r="224" spans="2:44" x14ac:dyDescent="0.5">
      <c r="B224" s="28">
        <v>45247</v>
      </c>
      <c r="C224" s="4">
        <v>86.84</v>
      </c>
      <c r="E224" s="8">
        <f t="shared" si="51"/>
        <v>5.0796692000812122E-3</v>
      </c>
      <c r="F224" s="8">
        <f t="shared" si="55"/>
        <v>0.15778111657807248</v>
      </c>
      <c r="G224" s="8">
        <f t="shared" si="56"/>
        <v>7.7738408904535997E-2</v>
      </c>
      <c r="H224" s="8">
        <f t="shared" si="57"/>
        <v>2.0296417022353803</v>
      </c>
      <c r="I224" s="8">
        <f t="shared" si="58"/>
        <v>66.992796565278212</v>
      </c>
      <c r="J224" s="4">
        <v>30</v>
      </c>
      <c r="K224" s="4">
        <v>70</v>
      </c>
      <c r="L224" s="130"/>
      <c r="M224" s="8">
        <f t="shared" ca="1" si="50"/>
        <v>53.016752692496766</v>
      </c>
      <c r="N224" s="4">
        <f t="shared" si="64"/>
        <v>9.6181077093288181</v>
      </c>
      <c r="O224" s="8">
        <f t="shared" ca="1" si="48"/>
        <v>62.634860401825584</v>
      </c>
      <c r="P224" s="8">
        <f t="shared" ca="1" si="49"/>
        <v>43.398644983167948</v>
      </c>
      <c r="AG224" s="4" t="str">
        <f t="shared" si="52"/>
        <v/>
      </c>
      <c r="AH224" s="4">
        <f t="shared" si="59"/>
        <v>1</v>
      </c>
      <c r="AI224" s="4">
        <f t="shared" si="60"/>
        <v>-10</v>
      </c>
      <c r="AJ224" s="4">
        <f t="shared" si="53"/>
        <v>82.36</v>
      </c>
      <c r="AK224" s="5">
        <f t="shared" si="62"/>
        <v>0</v>
      </c>
      <c r="AL224" s="6">
        <f t="shared" ca="1" si="63"/>
        <v>0.34235918796260345</v>
      </c>
      <c r="AQ224" s="36">
        <f t="shared" si="54"/>
        <v>-10</v>
      </c>
      <c r="AR224" s="36">
        <f t="shared" si="61"/>
        <v>-5</v>
      </c>
    </row>
    <row r="225" spans="2:44" x14ac:dyDescent="0.5">
      <c r="B225" s="28">
        <v>45250</v>
      </c>
      <c r="C225" s="4">
        <v>88.32</v>
      </c>
      <c r="E225" s="8">
        <f t="shared" si="51"/>
        <v>1.6899237518694009E-2</v>
      </c>
      <c r="F225" s="8">
        <f t="shared" si="55"/>
        <v>0.17468035409676649</v>
      </c>
      <c r="G225" s="8">
        <f t="shared" si="56"/>
        <v>4.3217214536302888E-2</v>
      </c>
      <c r="H225" s="8">
        <f t="shared" si="57"/>
        <v>4.0419160737449484</v>
      </c>
      <c r="I225" s="8">
        <f t="shared" si="58"/>
        <v>80.166270414389558</v>
      </c>
      <c r="J225" s="4">
        <v>30</v>
      </c>
      <c r="K225" s="4">
        <v>70</v>
      </c>
      <c r="L225" s="130"/>
      <c r="M225" s="8">
        <f t="shared" ca="1" si="50"/>
        <v>56.410442407733363</v>
      </c>
      <c r="N225" s="4">
        <f t="shared" si="64"/>
        <v>11.481755305400561</v>
      </c>
      <c r="O225" s="8">
        <f t="shared" ref="O225:O288" ca="1" si="65">M225+N225</f>
        <v>67.892197713133925</v>
      </c>
      <c r="P225" s="8">
        <f t="shared" ref="P225:P288" ca="1" si="66">M225-N225</f>
        <v>44.928687102332802</v>
      </c>
      <c r="AG225" s="4" t="str">
        <f t="shared" si="52"/>
        <v>SELL</v>
      </c>
      <c r="AH225" s="4">
        <f t="shared" si="59"/>
        <v>-1</v>
      </c>
      <c r="AI225" s="4">
        <f t="shared" si="60"/>
        <v>70</v>
      </c>
      <c r="AJ225" s="4">
        <f t="shared" si="53"/>
        <v>88.32</v>
      </c>
      <c r="AK225" s="5">
        <f t="shared" si="62"/>
        <v>7.2365225837785152E-2</v>
      </c>
      <c r="AL225" s="6">
        <f t="shared" ca="1" si="63"/>
        <v>0.4147244138003886</v>
      </c>
      <c r="AQ225" s="36">
        <f t="shared" si="54"/>
        <v>-10</v>
      </c>
      <c r="AR225" s="36">
        <f t="shared" si="61"/>
        <v>88.32</v>
      </c>
    </row>
    <row r="226" spans="2:44" x14ac:dyDescent="0.5">
      <c r="B226" s="28">
        <v>45251</v>
      </c>
      <c r="C226" s="4">
        <v>87.96</v>
      </c>
      <c r="E226" s="8">
        <f t="shared" si="51"/>
        <v>-4.0844168422247357E-3</v>
      </c>
      <c r="F226" s="8">
        <f t="shared" si="55"/>
        <v>9.754236963225496E-2</v>
      </c>
      <c r="G226" s="8">
        <f t="shared" si="56"/>
        <v>4.7301631378527623E-2</v>
      </c>
      <c r="H226" s="8">
        <f t="shared" si="57"/>
        <v>2.0621354230191291</v>
      </c>
      <c r="I226" s="8">
        <f t="shared" si="58"/>
        <v>67.343051111239077</v>
      </c>
      <c r="J226" s="4">
        <v>30</v>
      </c>
      <c r="K226" s="4">
        <v>70</v>
      </c>
      <c r="L226" s="130"/>
      <c r="M226" s="8">
        <f t="shared" ca="1" si="50"/>
        <v>57.777018495671584</v>
      </c>
      <c r="N226" s="4">
        <f t="shared" si="64"/>
        <v>9.8448027535612113</v>
      </c>
      <c r="O226" s="8">
        <f t="shared" ca="1" si="65"/>
        <v>67.621821249232795</v>
      </c>
      <c r="P226" s="8">
        <f t="shared" ca="1" si="66"/>
        <v>47.932215742110373</v>
      </c>
      <c r="AG226" s="4" t="str">
        <f t="shared" si="52"/>
        <v/>
      </c>
      <c r="AH226" s="4">
        <f t="shared" si="59"/>
        <v>-1</v>
      </c>
      <c r="AI226" s="4">
        <f t="shared" si="60"/>
        <v>-10</v>
      </c>
      <c r="AJ226" s="4">
        <f t="shared" si="53"/>
        <v>88.32</v>
      </c>
      <c r="AK226" s="5">
        <f t="shared" si="62"/>
        <v>0</v>
      </c>
      <c r="AL226" s="6">
        <f t="shared" ca="1" si="63"/>
        <v>0.4147244138003886</v>
      </c>
      <c r="AQ226" s="36">
        <f t="shared" si="54"/>
        <v>-10</v>
      </c>
      <c r="AR226" s="36">
        <f t="shared" si="61"/>
        <v>-5</v>
      </c>
    </row>
    <row r="227" spans="2:44" x14ac:dyDescent="0.5">
      <c r="B227" s="28">
        <v>45252</v>
      </c>
      <c r="C227" s="4">
        <v>90.2</v>
      </c>
      <c r="E227" s="8">
        <f t="shared" si="51"/>
        <v>2.5147261382017699E-2</v>
      </c>
      <c r="F227" s="8">
        <f t="shared" si="55"/>
        <v>0.11708670761260662</v>
      </c>
      <c r="G227" s="8">
        <f t="shared" si="56"/>
        <v>4.7301631378527623E-2</v>
      </c>
      <c r="H227" s="8">
        <f t="shared" si="57"/>
        <v>2.4753207067136724</v>
      </c>
      <c r="I227" s="8">
        <f t="shared" si="58"/>
        <v>71.225677156407869</v>
      </c>
      <c r="J227" s="4">
        <v>30</v>
      </c>
      <c r="K227" s="4">
        <v>70</v>
      </c>
      <c r="L227" s="130"/>
      <c r="M227" s="8">
        <f t="shared" ca="1" si="50"/>
        <v>59.458100828263618</v>
      </c>
      <c r="N227" s="4">
        <f t="shared" si="64"/>
        <v>8.4498299622615427</v>
      </c>
      <c r="O227" s="8">
        <f t="shared" ca="1" si="65"/>
        <v>67.907930790525157</v>
      </c>
      <c r="P227" s="8">
        <f t="shared" ca="1" si="66"/>
        <v>51.008270866002078</v>
      </c>
      <c r="AG227" s="4" t="str">
        <f t="shared" si="52"/>
        <v>SELL</v>
      </c>
      <c r="AH227" s="4">
        <f t="shared" si="59"/>
        <v>-1</v>
      </c>
      <c r="AI227" s="4">
        <f t="shared" si="60"/>
        <v>-10</v>
      </c>
      <c r="AJ227" s="4">
        <f t="shared" si="53"/>
        <v>88.32</v>
      </c>
      <c r="AK227" s="5">
        <f t="shared" si="62"/>
        <v>0</v>
      </c>
      <c r="AL227" s="6">
        <f t="shared" ca="1" si="63"/>
        <v>0.4147244138003886</v>
      </c>
      <c r="AQ227" s="36">
        <f t="shared" si="54"/>
        <v>-10</v>
      </c>
      <c r="AR227" s="36">
        <f t="shared" si="61"/>
        <v>-5</v>
      </c>
    </row>
    <row r="228" spans="2:44" x14ac:dyDescent="0.5">
      <c r="B228" s="28">
        <v>45254</v>
      </c>
      <c r="C228" s="4">
        <v>91.14</v>
      </c>
      <c r="E228" s="8">
        <f t="shared" si="51"/>
        <v>1.0367358767158585E-2</v>
      </c>
      <c r="F228" s="8">
        <f t="shared" si="55"/>
        <v>0.11669428181656311</v>
      </c>
      <c r="G228" s="8">
        <f t="shared" si="56"/>
        <v>4.7301631378527623E-2</v>
      </c>
      <c r="H228" s="8">
        <f t="shared" si="57"/>
        <v>2.4670244643937584</v>
      </c>
      <c r="I228" s="8">
        <f t="shared" si="58"/>
        <v>71.15682308359888</v>
      </c>
      <c r="J228" s="4">
        <v>30</v>
      </c>
      <c r="K228" s="4">
        <v>70</v>
      </c>
      <c r="L228" s="130"/>
      <c r="M228" s="8">
        <f t="shared" ca="1" si="50"/>
        <v>60.920441110180519</v>
      </c>
      <c r="N228" s="4">
        <f t="shared" si="64"/>
        <v>7.9721349308484948</v>
      </c>
      <c r="O228" s="8">
        <f t="shared" ca="1" si="65"/>
        <v>68.892576041029017</v>
      </c>
      <c r="P228" s="8">
        <f t="shared" ca="1" si="66"/>
        <v>52.948306179332022</v>
      </c>
      <c r="AG228" s="4" t="str">
        <f t="shared" si="52"/>
        <v>SELL</v>
      </c>
      <c r="AH228" s="4">
        <f t="shared" si="59"/>
        <v>-1</v>
      </c>
      <c r="AI228" s="4">
        <f t="shared" si="60"/>
        <v>-10</v>
      </c>
      <c r="AJ228" s="4">
        <f t="shared" si="53"/>
        <v>88.32</v>
      </c>
      <c r="AK228" s="5">
        <f t="shared" si="62"/>
        <v>0</v>
      </c>
      <c r="AL228" s="6">
        <f t="shared" ca="1" si="63"/>
        <v>0.4147244138003886</v>
      </c>
      <c r="AQ228" s="36">
        <f t="shared" si="54"/>
        <v>-10</v>
      </c>
      <c r="AR228" s="36">
        <f t="shared" si="61"/>
        <v>-5</v>
      </c>
    </row>
    <row r="229" spans="2:44" x14ac:dyDescent="0.5">
      <c r="B229" s="28">
        <v>45257</v>
      </c>
      <c r="C229" s="4">
        <v>90.51</v>
      </c>
      <c r="E229" s="8">
        <f t="shared" si="51"/>
        <v>-6.9364439966569866E-3</v>
      </c>
      <c r="F229" s="8">
        <f t="shared" si="55"/>
        <v>0.11669428181656311</v>
      </c>
      <c r="G229" s="8">
        <f t="shared" si="56"/>
        <v>3.1880145616420254E-2</v>
      </c>
      <c r="H229" s="8">
        <f t="shared" si="57"/>
        <v>3.6604061731906992</v>
      </c>
      <c r="I229" s="8">
        <f t="shared" si="58"/>
        <v>78.542642790395234</v>
      </c>
      <c r="J229" s="4">
        <v>30</v>
      </c>
      <c r="K229" s="4">
        <v>70</v>
      </c>
      <c r="L229" s="130"/>
      <c r="M229" s="8">
        <f t="shared" ref="M229:M292" ca="1" si="67">(I229*$M$1)+(M228*(1-$M$1))</f>
        <v>63.123216320207362</v>
      </c>
      <c r="N229" s="4">
        <f t="shared" si="64"/>
        <v>8.0541002867382865</v>
      </c>
      <c r="O229" s="8">
        <f t="shared" ca="1" si="65"/>
        <v>71.177316606945652</v>
      </c>
      <c r="P229" s="8">
        <f t="shared" ca="1" si="66"/>
        <v>55.069116033469072</v>
      </c>
      <c r="AG229" s="4" t="str">
        <f t="shared" si="52"/>
        <v>SELL</v>
      </c>
      <c r="AH229" s="4">
        <f t="shared" si="59"/>
        <v>-1</v>
      </c>
      <c r="AI229" s="4">
        <f t="shared" si="60"/>
        <v>-10</v>
      </c>
      <c r="AJ229" s="4">
        <f t="shared" si="53"/>
        <v>88.32</v>
      </c>
      <c r="AK229" s="5">
        <f t="shared" si="62"/>
        <v>0</v>
      </c>
      <c r="AL229" s="6">
        <f t="shared" ca="1" si="63"/>
        <v>0.4147244138003886</v>
      </c>
      <c r="AQ229" s="36">
        <f t="shared" si="54"/>
        <v>-10</v>
      </c>
      <c r="AR229" s="36">
        <f t="shared" si="61"/>
        <v>-5</v>
      </c>
    </row>
    <row r="230" spans="2:44" x14ac:dyDescent="0.5">
      <c r="B230" s="28">
        <v>45258</v>
      </c>
      <c r="C230" s="4">
        <v>90.63</v>
      </c>
      <c r="E230" s="8">
        <f t="shared" si="51"/>
        <v>1.3249422276107104E-3</v>
      </c>
      <c r="F230" s="8">
        <f t="shared" si="55"/>
        <v>0.10369062069113336</v>
      </c>
      <c r="G230" s="8">
        <f t="shared" si="56"/>
        <v>3.1880145616420254E-2</v>
      </c>
      <c r="H230" s="8">
        <f t="shared" si="57"/>
        <v>3.2525140235785575</v>
      </c>
      <c r="I230" s="8">
        <f t="shared" si="58"/>
        <v>76.484498476539201</v>
      </c>
      <c r="J230" s="4">
        <v>30</v>
      </c>
      <c r="K230" s="4">
        <v>70</v>
      </c>
      <c r="L230" s="130"/>
      <c r="M230" s="8">
        <f t="shared" ca="1" si="67"/>
        <v>64.793376589748846</v>
      </c>
      <c r="N230" s="4">
        <f t="shared" si="64"/>
        <v>7.350957244647808</v>
      </c>
      <c r="O230" s="8">
        <f t="shared" ca="1" si="65"/>
        <v>72.144333834396647</v>
      </c>
      <c r="P230" s="8">
        <f t="shared" ca="1" si="66"/>
        <v>57.442419345101037</v>
      </c>
      <c r="AG230" s="4" t="str">
        <f t="shared" si="52"/>
        <v>SELL</v>
      </c>
      <c r="AH230" s="4">
        <f t="shared" si="59"/>
        <v>-1</v>
      </c>
      <c r="AI230" s="4">
        <f t="shared" si="60"/>
        <v>-10</v>
      </c>
      <c r="AJ230" s="4">
        <f t="shared" si="53"/>
        <v>88.32</v>
      </c>
      <c r="AK230" s="5">
        <f t="shared" si="62"/>
        <v>0</v>
      </c>
      <c r="AL230" s="6">
        <f t="shared" ca="1" si="63"/>
        <v>0.4147244138003886</v>
      </c>
      <c r="AQ230" s="36">
        <f t="shared" si="54"/>
        <v>-10</v>
      </c>
      <c r="AR230" s="36">
        <f t="shared" si="61"/>
        <v>-5</v>
      </c>
    </row>
    <row r="231" spans="2:44" x14ac:dyDescent="0.5">
      <c r="B231" s="28">
        <v>45259</v>
      </c>
      <c r="C231" s="4">
        <v>92.27</v>
      </c>
      <c r="E231" s="8">
        <f t="shared" si="51"/>
        <v>1.7933777523774164E-2</v>
      </c>
      <c r="F231" s="8">
        <f t="shared" si="55"/>
        <v>0.11665750058657065</v>
      </c>
      <c r="G231" s="8">
        <f t="shared" si="56"/>
        <v>3.1880145616420254E-2</v>
      </c>
      <c r="H231" s="8">
        <f t="shared" si="57"/>
        <v>3.6592524384984237</v>
      </c>
      <c r="I231" s="8">
        <f t="shared" si="58"/>
        <v>78.537329470770672</v>
      </c>
      <c r="J231" s="4">
        <v>30</v>
      </c>
      <c r="K231" s="4">
        <v>70</v>
      </c>
      <c r="L231" s="130"/>
      <c r="M231" s="8">
        <f t="shared" ca="1" si="67"/>
        <v>66.511370699876579</v>
      </c>
      <c r="N231" s="4">
        <f t="shared" si="64"/>
        <v>5.8476869628893766</v>
      </c>
      <c r="O231" s="8">
        <f t="shared" ca="1" si="65"/>
        <v>72.359057662765963</v>
      </c>
      <c r="P231" s="8">
        <f t="shared" ca="1" si="66"/>
        <v>60.663683736987203</v>
      </c>
      <c r="AG231" s="4" t="str">
        <f t="shared" si="52"/>
        <v>SELL</v>
      </c>
      <c r="AH231" s="4">
        <f t="shared" si="59"/>
        <v>-1</v>
      </c>
      <c r="AI231" s="4">
        <f t="shared" si="60"/>
        <v>-10</v>
      </c>
      <c r="AJ231" s="4">
        <f t="shared" si="53"/>
        <v>88.32</v>
      </c>
      <c r="AK231" s="5">
        <f t="shared" si="62"/>
        <v>0</v>
      </c>
      <c r="AL231" s="6">
        <f t="shared" ca="1" si="63"/>
        <v>0.4147244138003886</v>
      </c>
      <c r="AQ231" s="36">
        <f t="shared" si="54"/>
        <v>-10</v>
      </c>
      <c r="AR231" s="36">
        <f t="shared" si="61"/>
        <v>-5</v>
      </c>
    </row>
    <row r="232" spans="2:44" x14ac:dyDescent="0.5">
      <c r="B232" s="28">
        <v>45260</v>
      </c>
      <c r="C232" s="4">
        <v>92</v>
      </c>
      <c r="E232" s="8">
        <f t="shared" si="51"/>
        <v>-2.9304845414241556E-3</v>
      </c>
      <c r="F232" s="8">
        <f t="shared" si="55"/>
        <v>0.11665750058657065</v>
      </c>
      <c r="G232" s="8">
        <f t="shared" si="56"/>
        <v>2.8657492770001375E-2</v>
      </c>
      <c r="H232" s="8">
        <f t="shared" si="57"/>
        <v>4.0707504150079581</v>
      </c>
      <c r="I232" s="8">
        <f t="shared" si="58"/>
        <v>80.279053036404861</v>
      </c>
      <c r="J232" s="4">
        <v>30</v>
      </c>
      <c r="K232" s="4">
        <v>70</v>
      </c>
      <c r="L232" s="130"/>
      <c r="M232" s="8">
        <f t="shared" ca="1" si="67"/>
        <v>68.232330991942618</v>
      </c>
      <c r="N232" s="4">
        <f t="shared" si="64"/>
        <v>6.0782001565918744</v>
      </c>
      <c r="O232" s="8">
        <f t="shared" ca="1" si="65"/>
        <v>74.310531148534494</v>
      </c>
      <c r="P232" s="8">
        <f t="shared" ca="1" si="66"/>
        <v>62.154130835350742</v>
      </c>
      <c r="AG232" s="4" t="str">
        <f t="shared" si="52"/>
        <v>SELL</v>
      </c>
      <c r="AH232" s="4">
        <f t="shared" si="59"/>
        <v>-1</v>
      </c>
      <c r="AI232" s="4">
        <f t="shared" si="60"/>
        <v>-10</v>
      </c>
      <c r="AJ232" s="4">
        <f t="shared" si="53"/>
        <v>88.32</v>
      </c>
      <c r="AK232" s="5">
        <f t="shared" si="62"/>
        <v>0</v>
      </c>
      <c r="AL232" s="6">
        <f t="shared" ca="1" si="63"/>
        <v>0.4147244138003886</v>
      </c>
      <c r="AQ232" s="36">
        <f t="shared" si="54"/>
        <v>-10</v>
      </c>
      <c r="AR232" s="36">
        <f t="shared" si="61"/>
        <v>-5</v>
      </c>
    </row>
    <row r="233" spans="2:44" x14ac:dyDescent="0.5">
      <c r="B233" s="28">
        <v>45261</v>
      </c>
      <c r="C233" s="4">
        <v>92.7</v>
      </c>
      <c r="E233" s="8">
        <f t="shared" si="51"/>
        <v>7.5798955227691714E-3</v>
      </c>
      <c r="F233" s="8">
        <f t="shared" si="55"/>
        <v>0.11584540784818237</v>
      </c>
      <c r="G233" s="8">
        <f t="shared" si="56"/>
        <v>2.8657492770001375E-2</v>
      </c>
      <c r="H233" s="8">
        <f t="shared" si="57"/>
        <v>4.042412529872438</v>
      </c>
      <c r="I233" s="8">
        <f t="shared" si="58"/>
        <v>80.168223165483496</v>
      </c>
      <c r="J233" s="4">
        <v>30</v>
      </c>
      <c r="K233" s="4">
        <v>70</v>
      </c>
      <c r="L233" s="130"/>
      <c r="M233" s="8">
        <f t="shared" ca="1" si="67"/>
        <v>69.724317513635228</v>
      </c>
      <c r="N233" s="4">
        <f t="shared" si="64"/>
        <v>5.8500540556836826</v>
      </c>
      <c r="O233" s="8">
        <f t="shared" ca="1" si="65"/>
        <v>75.574371569318913</v>
      </c>
      <c r="P233" s="8">
        <f t="shared" ca="1" si="66"/>
        <v>63.874263457951542</v>
      </c>
      <c r="AG233" s="4" t="str">
        <f t="shared" si="52"/>
        <v>SELL</v>
      </c>
      <c r="AH233" s="4">
        <f t="shared" si="59"/>
        <v>-1</v>
      </c>
      <c r="AI233" s="4">
        <f t="shared" si="60"/>
        <v>-10</v>
      </c>
      <c r="AJ233" s="4">
        <f t="shared" si="53"/>
        <v>88.32</v>
      </c>
      <c r="AK233" s="5">
        <f t="shared" si="62"/>
        <v>0</v>
      </c>
      <c r="AL233" s="6">
        <f t="shared" ca="1" si="63"/>
        <v>0.4147244138003886</v>
      </c>
      <c r="AQ233" s="36">
        <f t="shared" si="54"/>
        <v>-10</v>
      </c>
      <c r="AR233" s="36">
        <f t="shared" si="61"/>
        <v>-5</v>
      </c>
    </row>
    <row r="234" spans="2:44" x14ac:dyDescent="0.5">
      <c r="B234" s="28">
        <v>45264</v>
      </c>
      <c r="C234" s="4">
        <v>89.86</v>
      </c>
      <c r="E234" s="8">
        <f t="shared" si="51"/>
        <v>-3.1115568929795622E-2</v>
      </c>
      <c r="F234" s="8">
        <f t="shared" si="55"/>
        <v>0.10693979473643467</v>
      </c>
      <c r="G234" s="8">
        <f t="shared" si="56"/>
        <v>5.9773061699797E-2</v>
      </c>
      <c r="H234" s="8">
        <f t="shared" si="57"/>
        <v>1.7890968221358126</v>
      </c>
      <c r="I234" s="8">
        <f t="shared" si="58"/>
        <v>64.146099480539803</v>
      </c>
      <c r="J234" s="4">
        <v>30</v>
      </c>
      <c r="K234" s="4">
        <v>70</v>
      </c>
      <c r="L234" s="130"/>
      <c r="M234" s="8">
        <f t="shared" ca="1" si="67"/>
        <v>69.027040259498293</v>
      </c>
      <c r="N234" s="4">
        <f t="shared" si="64"/>
        <v>6.0752697229500452</v>
      </c>
      <c r="O234" s="8">
        <f t="shared" ca="1" si="65"/>
        <v>75.102309982448332</v>
      </c>
      <c r="P234" s="8">
        <f t="shared" ca="1" si="66"/>
        <v>62.951770536548246</v>
      </c>
      <c r="AG234" s="4" t="str">
        <f t="shared" si="52"/>
        <v/>
      </c>
      <c r="AH234" s="4">
        <f t="shared" si="59"/>
        <v>-1</v>
      </c>
      <c r="AI234" s="4">
        <f t="shared" si="60"/>
        <v>-10</v>
      </c>
      <c r="AJ234" s="4">
        <f t="shared" si="53"/>
        <v>88.32</v>
      </c>
      <c r="AK234" s="5">
        <f t="shared" si="62"/>
        <v>0</v>
      </c>
      <c r="AL234" s="6">
        <f t="shared" ca="1" si="63"/>
        <v>0.4147244138003886</v>
      </c>
      <c r="AQ234" s="36">
        <f t="shared" si="54"/>
        <v>-10</v>
      </c>
      <c r="AR234" s="36">
        <f t="shared" si="61"/>
        <v>-5</v>
      </c>
    </row>
    <row r="235" spans="2:44" x14ac:dyDescent="0.5">
      <c r="B235" s="28">
        <v>45265</v>
      </c>
      <c r="C235" s="4">
        <v>90.73</v>
      </c>
      <c r="E235" s="8">
        <f t="shared" si="51"/>
        <v>9.635159539523791E-3</v>
      </c>
      <c r="F235" s="8">
        <f t="shared" si="55"/>
        <v>9.3967301681629339E-2</v>
      </c>
      <c r="G235" s="8">
        <f t="shared" si="56"/>
        <v>5.9773061699797E-2</v>
      </c>
      <c r="H235" s="8">
        <f t="shared" si="57"/>
        <v>1.572067734351116</v>
      </c>
      <c r="I235" s="8">
        <f t="shared" si="58"/>
        <v>61.120775061848008</v>
      </c>
      <c r="J235" s="4">
        <v>30</v>
      </c>
      <c r="K235" s="4">
        <v>70</v>
      </c>
      <c r="L235" s="130"/>
      <c r="M235" s="8">
        <f t="shared" ca="1" si="67"/>
        <v>68.038757109792016</v>
      </c>
      <c r="N235" s="4">
        <f t="shared" si="64"/>
        <v>6.9558675312869394</v>
      </c>
      <c r="O235" s="8">
        <f t="shared" ca="1" si="65"/>
        <v>74.994624641078957</v>
      </c>
      <c r="P235" s="8">
        <f t="shared" ca="1" si="66"/>
        <v>61.082889578505075</v>
      </c>
      <c r="AG235" s="4" t="str">
        <f t="shared" si="52"/>
        <v/>
      </c>
      <c r="AH235" s="4">
        <f t="shared" si="59"/>
        <v>-1</v>
      </c>
      <c r="AI235" s="4">
        <f t="shared" si="60"/>
        <v>-10</v>
      </c>
      <c r="AJ235" s="4">
        <f t="shared" si="53"/>
        <v>88.32</v>
      </c>
      <c r="AK235" s="5">
        <f t="shared" si="62"/>
        <v>0</v>
      </c>
      <c r="AL235" s="6">
        <f t="shared" ca="1" si="63"/>
        <v>0.4147244138003886</v>
      </c>
      <c r="AQ235" s="36">
        <f t="shared" si="54"/>
        <v>-10</v>
      </c>
      <c r="AR235" s="36">
        <f t="shared" si="61"/>
        <v>-5</v>
      </c>
    </row>
    <row r="236" spans="2:44" x14ac:dyDescent="0.5">
      <c r="B236" s="28">
        <v>45266</v>
      </c>
      <c r="C236" s="4">
        <v>90.57</v>
      </c>
      <c r="E236" s="8">
        <f t="shared" si="51"/>
        <v>-1.7650307946805732E-3</v>
      </c>
      <c r="F236" s="8">
        <f t="shared" si="55"/>
        <v>9.3967301681629339E-2</v>
      </c>
      <c r="G236" s="8">
        <f t="shared" si="56"/>
        <v>5.3407500896445928E-2</v>
      </c>
      <c r="H236" s="8">
        <f t="shared" si="57"/>
        <v>1.7594401554910148</v>
      </c>
      <c r="I236" s="8">
        <f t="shared" si="58"/>
        <v>63.760765095408999</v>
      </c>
      <c r="J236" s="4">
        <v>30</v>
      </c>
      <c r="K236" s="4">
        <v>70</v>
      </c>
      <c r="L236" s="130"/>
      <c r="M236" s="8">
        <f t="shared" ca="1" si="67"/>
        <v>67.504008107994139</v>
      </c>
      <c r="N236" s="4">
        <f t="shared" si="64"/>
        <v>7.1539286386428156</v>
      </c>
      <c r="O236" s="8">
        <f t="shared" ca="1" si="65"/>
        <v>74.657936746636949</v>
      </c>
      <c r="P236" s="8">
        <f t="shared" ca="1" si="66"/>
        <v>60.350079469351321</v>
      </c>
      <c r="AG236" s="4" t="str">
        <f t="shared" si="52"/>
        <v/>
      </c>
      <c r="AH236" s="4">
        <f t="shared" si="59"/>
        <v>-1</v>
      </c>
      <c r="AI236" s="4">
        <f t="shared" si="60"/>
        <v>-10</v>
      </c>
      <c r="AJ236" s="4">
        <f t="shared" si="53"/>
        <v>88.32</v>
      </c>
      <c r="AK236" s="5">
        <f t="shared" si="62"/>
        <v>0</v>
      </c>
      <c r="AL236" s="6">
        <f t="shared" ca="1" si="63"/>
        <v>0.4147244138003886</v>
      </c>
      <c r="AQ236" s="36">
        <f t="shared" si="54"/>
        <v>-10</v>
      </c>
      <c r="AR236" s="36">
        <f t="shared" si="61"/>
        <v>-5</v>
      </c>
    </row>
    <row r="237" spans="2:44" x14ac:dyDescent="0.5">
      <c r="B237" s="28">
        <v>45267</v>
      </c>
      <c r="C237" s="4">
        <v>90.8</v>
      </c>
      <c r="E237" s="8">
        <f t="shared" si="51"/>
        <v>2.5362532203904217E-3</v>
      </c>
      <c r="F237" s="8">
        <f t="shared" si="55"/>
        <v>9.6503554902019756E-2</v>
      </c>
      <c r="G237" s="8">
        <f t="shared" si="56"/>
        <v>4.6831945104782072E-2</v>
      </c>
      <c r="H237" s="8">
        <f t="shared" si="57"/>
        <v>2.0606352071455101</v>
      </c>
      <c r="I237" s="8">
        <f t="shared" si="58"/>
        <v>67.327043821970335</v>
      </c>
      <c r="J237" s="4">
        <v>30</v>
      </c>
      <c r="K237" s="4">
        <v>70</v>
      </c>
      <c r="L237" s="130"/>
      <c r="M237" s="8">
        <f t="shared" ca="1" si="67"/>
        <v>67.481887572241163</v>
      </c>
      <c r="N237" s="4">
        <f t="shared" si="64"/>
        <v>7.1549877648464104</v>
      </c>
      <c r="O237" s="8">
        <f t="shared" ca="1" si="65"/>
        <v>74.636875337087574</v>
      </c>
      <c r="P237" s="8">
        <f t="shared" ca="1" si="66"/>
        <v>60.326899807394753</v>
      </c>
      <c r="AG237" s="4" t="str">
        <f t="shared" si="52"/>
        <v/>
      </c>
      <c r="AH237" s="4">
        <f t="shared" si="59"/>
        <v>-1</v>
      </c>
      <c r="AI237" s="4">
        <f t="shared" si="60"/>
        <v>-10</v>
      </c>
      <c r="AJ237" s="4">
        <f t="shared" si="53"/>
        <v>88.32</v>
      </c>
      <c r="AK237" s="5">
        <f t="shared" si="62"/>
        <v>0</v>
      </c>
      <c r="AL237" s="6">
        <f t="shared" ca="1" si="63"/>
        <v>0.4147244138003886</v>
      </c>
      <c r="AQ237" s="36">
        <f t="shared" si="54"/>
        <v>-10</v>
      </c>
      <c r="AR237" s="36">
        <f t="shared" si="61"/>
        <v>-5</v>
      </c>
    </row>
    <row r="238" spans="2:44" x14ac:dyDescent="0.5">
      <c r="B238" s="28">
        <v>45268</v>
      </c>
      <c r="C238" s="4">
        <v>92.09</v>
      </c>
      <c r="E238" s="8">
        <f t="shared" si="51"/>
        <v>1.410707412602806E-2</v>
      </c>
      <c r="F238" s="8">
        <f t="shared" si="55"/>
        <v>0.10553095982796661</v>
      </c>
      <c r="G238" s="8">
        <f t="shared" si="56"/>
        <v>4.6831945104782072E-2</v>
      </c>
      <c r="H238" s="8">
        <f t="shared" si="57"/>
        <v>2.2533968980329777</v>
      </c>
      <c r="I238" s="8">
        <f t="shared" si="58"/>
        <v>69.262895633649691</v>
      </c>
      <c r="J238" s="4">
        <v>30</v>
      </c>
      <c r="K238" s="4">
        <v>70</v>
      </c>
      <c r="L238" s="130"/>
      <c r="M238" s="8">
        <f t="shared" ca="1" si="67"/>
        <v>67.704513579917233</v>
      </c>
      <c r="N238" s="4">
        <f t="shared" si="64"/>
        <v>7.202414218166215</v>
      </c>
      <c r="O238" s="8">
        <f t="shared" ca="1" si="65"/>
        <v>74.906927798083444</v>
      </c>
      <c r="P238" s="8">
        <f t="shared" ca="1" si="66"/>
        <v>60.502099361751021</v>
      </c>
      <c r="AG238" s="4" t="str">
        <f t="shared" si="52"/>
        <v/>
      </c>
      <c r="AH238" s="4">
        <f t="shared" si="59"/>
        <v>-1</v>
      </c>
      <c r="AI238" s="4">
        <f t="shared" si="60"/>
        <v>-10</v>
      </c>
      <c r="AJ238" s="4">
        <f t="shared" si="53"/>
        <v>88.32</v>
      </c>
      <c r="AK238" s="5">
        <f t="shared" si="62"/>
        <v>0</v>
      </c>
      <c r="AL238" s="6">
        <f t="shared" ca="1" si="63"/>
        <v>0.4147244138003886</v>
      </c>
      <c r="AQ238" s="36">
        <f t="shared" si="54"/>
        <v>-10</v>
      </c>
      <c r="AR238" s="36">
        <f t="shared" si="61"/>
        <v>-5</v>
      </c>
    </row>
    <row r="239" spans="2:44" x14ac:dyDescent="0.5">
      <c r="B239" s="28">
        <v>45271</v>
      </c>
      <c r="C239" s="4">
        <v>91.94</v>
      </c>
      <c r="E239" s="8">
        <f t="shared" si="51"/>
        <v>-1.6301693551937985E-3</v>
      </c>
      <c r="F239" s="8">
        <f t="shared" si="55"/>
        <v>8.863172230927259E-2</v>
      </c>
      <c r="G239" s="8">
        <f t="shared" si="56"/>
        <v>4.846211445997587E-2</v>
      </c>
      <c r="H239" s="8">
        <f t="shared" si="57"/>
        <v>1.8288868180209552</v>
      </c>
      <c r="I239" s="8">
        <f t="shared" si="58"/>
        <v>64.650406172856918</v>
      </c>
      <c r="J239" s="4">
        <v>30</v>
      </c>
      <c r="K239" s="4">
        <v>70</v>
      </c>
      <c r="L239" s="130"/>
      <c r="M239" s="8">
        <f t="shared" ca="1" si="67"/>
        <v>67.322750154034694</v>
      </c>
      <c r="N239" s="4">
        <f t="shared" si="64"/>
        <v>7.5284050375812308</v>
      </c>
      <c r="O239" s="8">
        <f t="shared" ca="1" si="65"/>
        <v>74.851155191615931</v>
      </c>
      <c r="P239" s="8">
        <f t="shared" ca="1" si="66"/>
        <v>59.794345116453464</v>
      </c>
      <c r="AG239" s="4" t="str">
        <f t="shared" si="52"/>
        <v/>
      </c>
      <c r="AH239" s="4">
        <f t="shared" si="59"/>
        <v>-1</v>
      </c>
      <c r="AI239" s="4">
        <f t="shared" si="60"/>
        <v>-10</v>
      </c>
      <c r="AJ239" s="4">
        <f t="shared" si="53"/>
        <v>88.32</v>
      </c>
      <c r="AK239" s="5">
        <f t="shared" si="62"/>
        <v>0</v>
      </c>
      <c r="AL239" s="6">
        <f t="shared" ca="1" si="63"/>
        <v>0.4147244138003886</v>
      </c>
      <c r="AQ239" s="36">
        <f t="shared" si="54"/>
        <v>-10</v>
      </c>
      <c r="AR239" s="36">
        <f t="shared" si="61"/>
        <v>-5</v>
      </c>
    </row>
    <row r="240" spans="2:44" x14ac:dyDescent="0.5">
      <c r="B240" s="28">
        <v>45272</v>
      </c>
      <c r="C240" s="4">
        <v>93.23</v>
      </c>
      <c r="E240" s="8">
        <f t="shared" si="51"/>
        <v>1.3933367930520354E-2</v>
      </c>
      <c r="F240" s="8">
        <f t="shared" si="55"/>
        <v>0.10256509023979295</v>
      </c>
      <c r="G240" s="8">
        <f t="shared" si="56"/>
        <v>4.4377697617751136E-2</v>
      </c>
      <c r="H240" s="8">
        <f t="shared" si="57"/>
        <v>2.3111854770664531</v>
      </c>
      <c r="I240" s="8">
        <f t="shared" si="58"/>
        <v>69.799336010438452</v>
      </c>
      <c r="J240" s="4">
        <v>30</v>
      </c>
      <c r="K240" s="4">
        <v>70</v>
      </c>
      <c r="L240" s="130"/>
      <c r="M240" s="8">
        <f t="shared" ca="1" si="67"/>
        <v>67.632323386085162</v>
      </c>
      <c r="N240" s="4">
        <f t="shared" si="64"/>
        <v>7.138509223397091</v>
      </c>
      <c r="O240" s="8">
        <f t="shared" ca="1" si="65"/>
        <v>74.770832609482255</v>
      </c>
      <c r="P240" s="8">
        <f t="shared" ca="1" si="66"/>
        <v>60.493814162688068</v>
      </c>
      <c r="AG240" s="4" t="str">
        <f t="shared" si="52"/>
        <v/>
      </c>
      <c r="AH240" s="4">
        <f t="shared" si="59"/>
        <v>-1</v>
      </c>
      <c r="AI240" s="4">
        <f t="shared" si="60"/>
        <v>-10</v>
      </c>
      <c r="AJ240" s="4">
        <f t="shared" si="53"/>
        <v>88.32</v>
      </c>
      <c r="AK240" s="5">
        <f t="shared" si="62"/>
        <v>0</v>
      </c>
      <c r="AL240" s="6">
        <f t="shared" ca="1" si="63"/>
        <v>0.4147244138003886</v>
      </c>
      <c r="AQ240" s="36">
        <f t="shared" si="54"/>
        <v>-10</v>
      </c>
      <c r="AR240" s="36">
        <f t="shared" si="61"/>
        <v>-5</v>
      </c>
    </row>
    <row r="241" spans="2:44" x14ac:dyDescent="0.5">
      <c r="B241" s="28">
        <v>45273</v>
      </c>
      <c r="C241" s="4">
        <v>92.26</v>
      </c>
      <c r="E241" s="8">
        <f t="shared" si="51"/>
        <v>-1.045888017892776E-2</v>
      </c>
      <c r="F241" s="8">
        <f t="shared" si="55"/>
        <v>7.7417828857775262E-2</v>
      </c>
      <c r="G241" s="8">
        <f t="shared" si="56"/>
        <v>5.4836577796678894E-2</v>
      </c>
      <c r="H241" s="8">
        <f t="shared" si="57"/>
        <v>1.4117917632428181</v>
      </c>
      <c r="I241" s="8">
        <f t="shared" si="58"/>
        <v>58.5370505347679</v>
      </c>
      <c r="J241" s="4">
        <v>30</v>
      </c>
      <c r="K241" s="4">
        <v>70</v>
      </c>
      <c r="L241" s="130"/>
      <c r="M241" s="8">
        <f t="shared" ca="1" si="67"/>
        <v>66.495414279670513</v>
      </c>
      <c r="N241" s="4">
        <f t="shared" si="64"/>
        <v>7.6662711385283977</v>
      </c>
      <c r="O241" s="8">
        <f t="shared" ca="1" si="65"/>
        <v>74.161685418198914</v>
      </c>
      <c r="P241" s="8">
        <f t="shared" ca="1" si="66"/>
        <v>58.829143141142112</v>
      </c>
      <c r="AG241" s="4" t="str">
        <f t="shared" si="52"/>
        <v/>
      </c>
      <c r="AH241" s="4">
        <f t="shared" si="59"/>
        <v>-1</v>
      </c>
      <c r="AI241" s="4">
        <f t="shared" si="60"/>
        <v>-10</v>
      </c>
      <c r="AJ241" s="4">
        <f t="shared" si="53"/>
        <v>88.32</v>
      </c>
      <c r="AK241" s="5">
        <f t="shared" si="62"/>
        <v>0</v>
      </c>
      <c r="AL241" s="6">
        <f t="shared" ca="1" si="63"/>
        <v>0.4147244138003886</v>
      </c>
      <c r="AQ241" s="36">
        <f t="shared" si="54"/>
        <v>-10</v>
      </c>
      <c r="AR241" s="36">
        <f t="shared" si="61"/>
        <v>-5</v>
      </c>
    </row>
    <row r="242" spans="2:44" x14ac:dyDescent="0.5">
      <c r="B242" s="28">
        <v>45274</v>
      </c>
      <c r="C242" s="4">
        <v>93.13</v>
      </c>
      <c r="E242" s="8">
        <f t="shared" si="51"/>
        <v>9.3856884038918936E-3</v>
      </c>
      <c r="F242" s="8">
        <f t="shared" si="55"/>
        <v>7.6436158494508563E-2</v>
      </c>
      <c r="G242" s="8">
        <f t="shared" si="56"/>
        <v>5.4836577796678894E-2</v>
      </c>
      <c r="H242" s="8">
        <f t="shared" si="57"/>
        <v>1.393890019503329</v>
      </c>
      <c r="I242" s="8">
        <f t="shared" si="58"/>
        <v>58.226986542703642</v>
      </c>
      <c r="J242" s="4">
        <v>30</v>
      </c>
      <c r="K242" s="4">
        <v>70</v>
      </c>
      <c r="L242" s="130"/>
      <c r="M242" s="8">
        <f t="shared" ca="1" si="67"/>
        <v>65.461860812549659</v>
      </c>
      <c r="N242" s="4">
        <f t="shared" si="64"/>
        <v>7.5505150559517178</v>
      </c>
      <c r="O242" s="8">
        <f t="shared" ca="1" si="65"/>
        <v>73.01237586850138</v>
      </c>
      <c r="P242" s="8">
        <f t="shared" ca="1" si="66"/>
        <v>57.911345756597939</v>
      </c>
      <c r="AG242" s="4" t="str">
        <f t="shared" si="52"/>
        <v/>
      </c>
      <c r="AH242" s="4">
        <f t="shared" si="59"/>
        <v>-1</v>
      </c>
      <c r="AI242" s="4">
        <f t="shared" si="60"/>
        <v>-10</v>
      </c>
      <c r="AJ242" s="4">
        <f t="shared" si="53"/>
        <v>88.32</v>
      </c>
      <c r="AK242" s="5">
        <f t="shared" si="62"/>
        <v>0</v>
      </c>
      <c r="AL242" s="6">
        <f t="shared" ca="1" si="63"/>
        <v>0.4147244138003886</v>
      </c>
      <c r="AQ242" s="36">
        <f t="shared" si="54"/>
        <v>-10</v>
      </c>
      <c r="AR242" s="36">
        <f t="shared" si="61"/>
        <v>-5</v>
      </c>
    </row>
    <row r="243" spans="2:44" x14ac:dyDescent="0.5">
      <c r="B243" s="28">
        <v>45275</v>
      </c>
      <c r="C243" s="4">
        <v>94.48</v>
      </c>
      <c r="E243" s="8">
        <f t="shared" si="51"/>
        <v>1.4391805355540441E-2</v>
      </c>
      <c r="F243" s="8">
        <f t="shared" si="55"/>
        <v>9.0827963850049001E-2</v>
      </c>
      <c r="G243" s="8">
        <f t="shared" si="56"/>
        <v>4.7900133800021907E-2</v>
      </c>
      <c r="H243" s="8">
        <f t="shared" si="57"/>
        <v>1.8961943661628657</v>
      </c>
      <c r="I243" s="8">
        <f t="shared" si="58"/>
        <v>65.471930624432218</v>
      </c>
      <c r="J243" s="4">
        <v>30</v>
      </c>
      <c r="K243" s="4">
        <v>70</v>
      </c>
      <c r="L243" s="130"/>
      <c r="M243" s="8">
        <f t="shared" ca="1" si="67"/>
        <v>65.463119539034977</v>
      </c>
      <c r="N243" s="4">
        <f t="shared" si="64"/>
        <v>6.139403603072088</v>
      </c>
      <c r="O243" s="8">
        <f t="shared" ca="1" si="65"/>
        <v>71.60252314210706</v>
      </c>
      <c r="P243" s="8">
        <f t="shared" ca="1" si="66"/>
        <v>59.323715935962888</v>
      </c>
      <c r="AG243" s="4" t="str">
        <f t="shared" si="52"/>
        <v/>
      </c>
      <c r="AH243" s="4">
        <f t="shared" si="59"/>
        <v>-1</v>
      </c>
      <c r="AI243" s="4">
        <f t="shared" si="60"/>
        <v>-10</v>
      </c>
      <c r="AJ243" s="4">
        <f t="shared" si="53"/>
        <v>88.32</v>
      </c>
      <c r="AK243" s="5">
        <f t="shared" si="62"/>
        <v>0</v>
      </c>
      <c r="AL243" s="6">
        <f t="shared" ca="1" si="63"/>
        <v>0.4147244138003886</v>
      </c>
      <c r="AQ243" s="36">
        <f t="shared" si="54"/>
        <v>-10</v>
      </c>
      <c r="AR243" s="36">
        <f t="shared" si="61"/>
        <v>-5</v>
      </c>
    </row>
    <row r="244" spans="2:44" x14ac:dyDescent="0.5">
      <c r="B244" s="28">
        <v>45278</v>
      </c>
      <c r="C244" s="4">
        <v>94.08</v>
      </c>
      <c r="E244" s="8">
        <f t="shared" si="51"/>
        <v>-4.2426877387900927E-3</v>
      </c>
      <c r="F244" s="8">
        <f t="shared" si="55"/>
        <v>8.9503021622438297E-2</v>
      </c>
      <c r="G244" s="8">
        <f t="shared" si="56"/>
        <v>5.2142821538812001E-2</v>
      </c>
      <c r="H244" s="8">
        <f t="shared" si="57"/>
        <v>1.7164974771420376</v>
      </c>
      <c r="I244" s="8">
        <f t="shared" si="58"/>
        <v>63.187891451602731</v>
      </c>
      <c r="J244" s="4">
        <v>30</v>
      </c>
      <c r="K244" s="4">
        <v>70</v>
      </c>
      <c r="L244" s="130"/>
      <c r="M244" s="8">
        <f t="shared" ca="1" si="67"/>
        <v>65.178716028105939</v>
      </c>
      <c r="N244" s="4">
        <f t="shared" si="64"/>
        <v>3.8338829682786426</v>
      </c>
      <c r="O244" s="8">
        <f t="shared" ca="1" si="65"/>
        <v>69.012598996384583</v>
      </c>
      <c r="P244" s="8">
        <f t="shared" ca="1" si="66"/>
        <v>61.344833059827295</v>
      </c>
      <c r="AG244" s="4" t="str">
        <f t="shared" si="52"/>
        <v/>
      </c>
      <c r="AH244" s="4">
        <f t="shared" si="59"/>
        <v>-1</v>
      </c>
      <c r="AI244" s="4">
        <f t="shared" si="60"/>
        <v>-10</v>
      </c>
      <c r="AJ244" s="4">
        <f t="shared" si="53"/>
        <v>88.32</v>
      </c>
      <c r="AK244" s="5">
        <f t="shared" si="62"/>
        <v>0</v>
      </c>
      <c r="AL244" s="6">
        <f t="shared" ca="1" si="63"/>
        <v>0.4147244138003886</v>
      </c>
      <c r="AQ244" s="36">
        <f t="shared" si="54"/>
        <v>-10</v>
      </c>
      <c r="AR244" s="36">
        <f t="shared" si="61"/>
        <v>-5</v>
      </c>
    </row>
    <row r="245" spans="2:44" x14ac:dyDescent="0.5">
      <c r="B245" s="28">
        <v>45279</v>
      </c>
      <c r="C245" s="4">
        <v>94.76</v>
      </c>
      <c r="E245" s="8">
        <f t="shared" si="51"/>
        <v>7.2018951402680539E-3</v>
      </c>
      <c r="F245" s="8">
        <f t="shared" si="55"/>
        <v>7.8771139238932197E-2</v>
      </c>
      <c r="G245" s="8">
        <f t="shared" si="56"/>
        <v>5.2142821538812001E-2</v>
      </c>
      <c r="H245" s="8">
        <f t="shared" si="57"/>
        <v>1.5106804141831809</v>
      </c>
      <c r="I245" s="8">
        <f t="shared" si="58"/>
        <v>60.170159676601543</v>
      </c>
      <c r="J245" s="4">
        <v>30</v>
      </c>
      <c r="K245" s="4">
        <v>70</v>
      </c>
      <c r="L245" s="130"/>
      <c r="M245" s="8">
        <f t="shared" ca="1" si="67"/>
        <v>64.552646484167894</v>
      </c>
      <c r="N245" s="4">
        <f t="shared" si="64"/>
        <v>4.0158908077899715</v>
      </c>
      <c r="O245" s="8">
        <f t="shared" ca="1" si="65"/>
        <v>68.568537291957867</v>
      </c>
      <c r="P245" s="8">
        <f t="shared" ca="1" si="66"/>
        <v>60.536755676377922</v>
      </c>
      <c r="AG245" s="4" t="str">
        <f t="shared" si="52"/>
        <v/>
      </c>
      <c r="AH245" s="4">
        <f t="shared" si="59"/>
        <v>-1</v>
      </c>
      <c r="AI245" s="4">
        <f t="shared" si="60"/>
        <v>-10</v>
      </c>
      <c r="AJ245" s="4">
        <f t="shared" si="53"/>
        <v>88.32</v>
      </c>
      <c r="AK245" s="5">
        <f t="shared" si="62"/>
        <v>0</v>
      </c>
      <c r="AL245" s="6">
        <f t="shared" ca="1" si="63"/>
        <v>0.4147244138003886</v>
      </c>
      <c r="AQ245" s="36">
        <f t="shared" si="54"/>
        <v>-10</v>
      </c>
      <c r="AR245" s="36">
        <f t="shared" si="61"/>
        <v>-5</v>
      </c>
    </row>
    <row r="246" spans="2:44" x14ac:dyDescent="0.5">
      <c r="B246" s="28">
        <v>45280</v>
      </c>
      <c r="C246" s="4">
        <v>91.67</v>
      </c>
      <c r="E246" s="8">
        <f t="shared" si="51"/>
        <v>-3.3152207316900509E-2</v>
      </c>
      <c r="F246" s="8">
        <f t="shared" si="55"/>
        <v>7.8771139238932197E-2</v>
      </c>
      <c r="G246" s="8">
        <f t="shared" si="56"/>
        <v>8.2364544314288357E-2</v>
      </c>
      <c r="H246" s="8">
        <f t="shared" si="57"/>
        <v>0.95637194249937973</v>
      </c>
      <c r="I246" s="8">
        <f t="shared" si="58"/>
        <v>48.884975383441585</v>
      </c>
      <c r="J246" s="4">
        <v>30</v>
      </c>
      <c r="K246" s="4">
        <v>70</v>
      </c>
      <c r="L246" s="130"/>
      <c r="M246" s="8">
        <f t="shared" ca="1" si="67"/>
        <v>62.594187596577108</v>
      </c>
      <c r="N246" s="4">
        <f t="shared" si="64"/>
        <v>6.0192156089778406</v>
      </c>
      <c r="O246" s="8">
        <f t="shared" ca="1" si="65"/>
        <v>68.613403205554945</v>
      </c>
      <c r="P246" s="8">
        <f t="shared" ca="1" si="66"/>
        <v>56.57497198759927</v>
      </c>
      <c r="AG246" s="4" t="str">
        <f t="shared" si="52"/>
        <v/>
      </c>
      <c r="AH246" s="4">
        <f t="shared" si="59"/>
        <v>-1</v>
      </c>
      <c r="AI246" s="4">
        <f t="shared" si="60"/>
        <v>-10</v>
      </c>
      <c r="AJ246" s="4">
        <f t="shared" si="53"/>
        <v>88.32</v>
      </c>
      <c r="AK246" s="5">
        <f t="shared" si="62"/>
        <v>0</v>
      </c>
      <c r="AL246" s="6">
        <f t="shared" ca="1" si="63"/>
        <v>0.4147244138003886</v>
      </c>
      <c r="AQ246" s="36">
        <f t="shared" si="54"/>
        <v>-10</v>
      </c>
      <c r="AR246" s="36">
        <f t="shared" si="61"/>
        <v>-5</v>
      </c>
    </row>
    <row r="247" spans="2:44" x14ac:dyDescent="0.5">
      <c r="B247" s="28">
        <v>45281</v>
      </c>
      <c r="C247" s="4">
        <v>91.8</v>
      </c>
      <c r="E247" s="8">
        <f t="shared" si="51"/>
        <v>1.4171256527605207E-3</v>
      </c>
      <c r="F247" s="8">
        <f t="shared" si="55"/>
        <v>7.2608369368923523E-2</v>
      </c>
      <c r="G247" s="8">
        <f t="shared" si="56"/>
        <v>8.2364544314288357E-2</v>
      </c>
      <c r="H247" s="8">
        <f t="shared" si="57"/>
        <v>0.88154885058142229</v>
      </c>
      <c r="I247" s="8">
        <f t="shared" si="58"/>
        <v>46.852296729314922</v>
      </c>
      <c r="J247" s="4">
        <v>30</v>
      </c>
      <c r="K247" s="4">
        <v>70</v>
      </c>
      <c r="L247" s="130"/>
      <c r="M247" s="8">
        <f t="shared" ca="1" si="67"/>
        <v>60.626451238169331</v>
      </c>
      <c r="N247" s="4">
        <f t="shared" si="64"/>
        <v>7.6488597717766309</v>
      </c>
      <c r="O247" s="8">
        <f t="shared" ca="1" si="65"/>
        <v>68.275311009945966</v>
      </c>
      <c r="P247" s="8">
        <f t="shared" ca="1" si="66"/>
        <v>52.977591466392703</v>
      </c>
      <c r="AG247" s="4" t="str">
        <f t="shared" si="52"/>
        <v/>
      </c>
      <c r="AH247" s="4">
        <f t="shared" si="59"/>
        <v>-1</v>
      </c>
      <c r="AI247" s="4">
        <f t="shared" si="60"/>
        <v>-10</v>
      </c>
      <c r="AJ247" s="4">
        <f t="shared" si="53"/>
        <v>88.32</v>
      </c>
      <c r="AK247" s="5">
        <f t="shared" si="62"/>
        <v>0</v>
      </c>
      <c r="AL247" s="6">
        <f t="shared" ca="1" si="63"/>
        <v>0.4147244138003886</v>
      </c>
      <c r="AQ247" s="36">
        <f t="shared" si="54"/>
        <v>-10</v>
      </c>
      <c r="AR247" s="36">
        <f t="shared" si="61"/>
        <v>-5</v>
      </c>
    </row>
    <row r="248" spans="2:44" x14ac:dyDescent="0.5">
      <c r="B248" s="28">
        <v>45282</v>
      </c>
      <c r="C248" s="4">
        <v>91.58</v>
      </c>
      <c r="E248" s="8">
        <f t="shared" si="51"/>
        <v>-2.3993903974953374E-3</v>
      </c>
      <c r="F248" s="8">
        <f t="shared" si="55"/>
        <v>7.2608369368923523E-2</v>
      </c>
      <c r="G248" s="8">
        <f t="shared" si="56"/>
        <v>5.3648365781988068E-2</v>
      </c>
      <c r="H248" s="8">
        <f t="shared" si="57"/>
        <v>1.3534125095997072</v>
      </c>
      <c r="I248" s="8">
        <f t="shared" si="58"/>
        <v>57.508511749600139</v>
      </c>
      <c r="J248" s="4">
        <v>30</v>
      </c>
      <c r="K248" s="4">
        <v>70</v>
      </c>
      <c r="L248" s="130"/>
      <c r="M248" s="8">
        <f t="shared" ca="1" si="67"/>
        <v>60.236708802098178</v>
      </c>
      <c r="N248" s="4">
        <f t="shared" si="64"/>
        <v>7.4222169665496374</v>
      </c>
      <c r="O248" s="8">
        <f t="shared" ca="1" si="65"/>
        <v>67.658925768647819</v>
      </c>
      <c r="P248" s="8">
        <f t="shared" ca="1" si="66"/>
        <v>52.814491835548537</v>
      </c>
      <c r="AG248" s="4" t="str">
        <f t="shared" si="52"/>
        <v/>
      </c>
      <c r="AH248" s="4">
        <f t="shared" si="59"/>
        <v>-1</v>
      </c>
      <c r="AI248" s="4">
        <f t="shared" si="60"/>
        <v>-10</v>
      </c>
      <c r="AJ248" s="4">
        <f t="shared" si="53"/>
        <v>88.32</v>
      </c>
      <c r="AK248" s="5">
        <f t="shared" si="62"/>
        <v>0</v>
      </c>
      <c r="AL248" s="6">
        <f t="shared" ca="1" si="63"/>
        <v>0.4147244138003886</v>
      </c>
      <c r="AQ248" s="36">
        <f t="shared" si="54"/>
        <v>-10</v>
      </c>
      <c r="AR248" s="36">
        <f t="shared" si="61"/>
        <v>-5</v>
      </c>
    </row>
    <row r="249" spans="2:44" x14ac:dyDescent="0.5">
      <c r="B249" s="28">
        <v>45286</v>
      </c>
      <c r="C249" s="4">
        <v>92.59</v>
      </c>
      <c r="E249" s="8">
        <f t="shared" si="51"/>
        <v>1.0968237231006336E-2</v>
      </c>
      <c r="F249" s="8">
        <f t="shared" si="55"/>
        <v>7.3941447060406076E-2</v>
      </c>
      <c r="G249" s="8">
        <f t="shared" si="56"/>
        <v>5.3648365781988068E-2</v>
      </c>
      <c r="H249" s="8">
        <f t="shared" si="57"/>
        <v>1.3782609401539538</v>
      </c>
      <c r="I249" s="8">
        <f t="shared" si="58"/>
        <v>57.952469255317872</v>
      </c>
      <c r="J249" s="4">
        <v>30</v>
      </c>
      <c r="K249" s="4">
        <v>70</v>
      </c>
      <c r="L249" s="130"/>
      <c r="M249" s="8">
        <f t="shared" ca="1" si="67"/>
        <v>59.951178858750637</v>
      </c>
      <c r="N249" s="4">
        <f t="shared" si="64"/>
        <v>6.8037013762221799</v>
      </c>
      <c r="O249" s="8">
        <f t="shared" ca="1" si="65"/>
        <v>66.754880234972816</v>
      </c>
      <c r="P249" s="8">
        <f t="shared" ca="1" si="66"/>
        <v>53.147477482528458</v>
      </c>
      <c r="AG249" s="4" t="str">
        <f t="shared" si="52"/>
        <v/>
      </c>
      <c r="AH249" s="4">
        <f t="shared" si="59"/>
        <v>-1</v>
      </c>
      <c r="AI249" s="4">
        <f t="shared" si="60"/>
        <v>-10</v>
      </c>
      <c r="AJ249" s="4">
        <f t="shared" si="53"/>
        <v>88.32</v>
      </c>
      <c r="AK249" s="5">
        <f t="shared" si="62"/>
        <v>0</v>
      </c>
      <c r="AL249" s="6">
        <f t="shared" ca="1" si="63"/>
        <v>0.4147244138003886</v>
      </c>
      <c r="AQ249" s="36">
        <f t="shared" si="54"/>
        <v>-10</v>
      </c>
      <c r="AR249" s="36">
        <f t="shared" si="61"/>
        <v>-5</v>
      </c>
    </row>
    <row r="250" spans="2:44" x14ac:dyDescent="0.5">
      <c r="B250" s="28">
        <v>45287</v>
      </c>
      <c r="C250" s="4">
        <v>93.16</v>
      </c>
      <c r="E250" s="8">
        <f t="shared" si="51"/>
        <v>6.1373005561843677E-3</v>
      </c>
      <c r="F250" s="8">
        <f t="shared" si="55"/>
        <v>8.0078747616590451E-2</v>
      </c>
      <c r="G250" s="8">
        <f t="shared" si="56"/>
        <v>5.1883334987307496E-2</v>
      </c>
      <c r="H250" s="8">
        <f t="shared" si="57"/>
        <v>1.5434387098705307</v>
      </c>
      <c r="I250" s="8">
        <f t="shared" si="58"/>
        <v>60.683149308091508</v>
      </c>
      <c r="J250" s="4">
        <v>30</v>
      </c>
      <c r="K250" s="4">
        <v>70</v>
      </c>
      <c r="L250" s="130"/>
      <c r="M250" s="8">
        <f t="shared" ca="1" si="67"/>
        <v>60.042675164918251</v>
      </c>
      <c r="N250" s="4">
        <f t="shared" si="64"/>
        <v>6.5878357938555121</v>
      </c>
      <c r="O250" s="8">
        <f t="shared" ca="1" si="65"/>
        <v>66.630510958773769</v>
      </c>
      <c r="P250" s="8">
        <f t="shared" ca="1" si="66"/>
        <v>53.454839371062739</v>
      </c>
      <c r="AG250" s="4" t="str">
        <f t="shared" si="52"/>
        <v/>
      </c>
      <c r="AH250" s="4">
        <f t="shared" si="59"/>
        <v>-1</v>
      </c>
      <c r="AI250" s="4">
        <f t="shared" si="60"/>
        <v>-10</v>
      </c>
      <c r="AJ250" s="4">
        <f t="shared" si="53"/>
        <v>88.32</v>
      </c>
      <c r="AK250" s="5">
        <f t="shared" si="62"/>
        <v>0</v>
      </c>
      <c r="AL250" s="6">
        <f t="shared" ca="1" si="63"/>
        <v>0.4147244138003886</v>
      </c>
      <c r="AQ250" s="36">
        <f t="shared" si="54"/>
        <v>-10</v>
      </c>
      <c r="AR250" s="36">
        <f t="shared" si="61"/>
        <v>-5</v>
      </c>
    </row>
    <row r="251" spans="2:44" x14ac:dyDescent="0.5">
      <c r="B251" s="28">
        <v>45288</v>
      </c>
      <c r="C251" s="4">
        <v>94.27</v>
      </c>
      <c r="E251" s="8">
        <f t="shared" si="51"/>
        <v>1.1844560391918673E-2</v>
      </c>
      <c r="F251" s="8">
        <f t="shared" si="55"/>
        <v>8.9387054788118703E-2</v>
      </c>
      <c r="G251" s="8">
        <f t="shared" si="56"/>
        <v>5.1883334987307496E-2</v>
      </c>
      <c r="H251" s="8">
        <f t="shared" si="57"/>
        <v>1.7228471302005923</v>
      </c>
      <c r="I251" s="8">
        <f t="shared" si="58"/>
        <v>63.273736931153756</v>
      </c>
      <c r="J251" s="4">
        <v>30</v>
      </c>
      <c r="K251" s="4">
        <v>70</v>
      </c>
      <c r="L251" s="130"/>
      <c r="M251" s="8">
        <f t="shared" ca="1" si="67"/>
        <v>60.446557885697686</v>
      </c>
      <c r="N251" s="4">
        <f t="shared" si="64"/>
        <v>5.742097162828415</v>
      </c>
      <c r="O251" s="8">
        <f t="shared" ca="1" si="65"/>
        <v>66.188655048526101</v>
      </c>
      <c r="P251" s="8">
        <f t="shared" ca="1" si="66"/>
        <v>54.704460722869271</v>
      </c>
      <c r="AG251" s="4" t="str">
        <f t="shared" si="52"/>
        <v/>
      </c>
      <c r="AH251" s="4">
        <f t="shared" si="59"/>
        <v>-1</v>
      </c>
      <c r="AI251" s="4">
        <f t="shared" si="60"/>
        <v>-10</v>
      </c>
      <c r="AJ251" s="4">
        <f t="shared" si="53"/>
        <v>88.32</v>
      </c>
      <c r="AK251" s="5">
        <f t="shared" si="62"/>
        <v>0</v>
      </c>
      <c r="AL251" s="6">
        <f t="shared" ca="1" si="63"/>
        <v>0.4147244138003886</v>
      </c>
      <c r="AQ251" s="36">
        <f t="shared" si="54"/>
        <v>-10</v>
      </c>
      <c r="AR251" s="36">
        <f t="shared" si="61"/>
        <v>-5</v>
      </c>
    </row>
    <row r="252" spans="2:44" x14ac:dyDescent="0.5">
      <c r="B252" s="28">
        <v>45289</v>
      </c>
      <c r="C252" s="4">
        <v>93.19</v>
      </c>
      <c r="E252" s="8">
        <f t="shared" si="51"/>
        <v>-1.1522585610494846E-2</v>
      </c>
      <c r="F252" s="8">
        <f t="shared" si="55"/>
        <v>7.5279980662090629E-2</v>
      </c>
      <c r="G252" s="8">
        <f t="shared" si="56"/>
        <v>6.340592059780234E-2</v>
      </c>
      <c r="H252" s="8">
        <f t="shared" si="57"/>
        <v>1.1872705254073679</v>
      </c>
      <c r="I252" s="8">
        <f t="shared" si="58"/>
        <v>54.280918231924922</v>
      </c>
      <c r="J252" s="4">
        <v>30</v>
      </c>
      <c r="K252" s="4">
        <v>70</v>
      </c>
      <c r="L252" s="130"/>
      <c r="M252" s="8">
        <f t="shared" ca="1" si="67"/>
        <v>59.675852928976092</v>
      </c>
      <c r="N252" s="4">
        <f t="shared" si="64"/>
        <v>5.8629392922364261</v>
      </c>
      <c r="O252" s="8">
        <f t="shared" ca="1" si="65"/>
        <v>65.538792221212518</v>
      </c>
      <c r="P252" s="8">
        <f t="shared" ca="1" si="66"/>
        <v>53.812913636739665</v>
      </c>
      <c r="AG252" s="4" t="str">
        <f t="shared" si="52"/>
        <v/>
      </c>
      <c r="AH252" s="4">
        <f t="shared" si="59"/>
        <v>-1</v>
      </c>
      <c r="AI252" s="4">
        <f t="shared" si="60"/>
        <v>-10</v>
      </c>
      <c r="AJ252" s="4">
        <f t="shared" si="53"/>
        <v>88.32</v>
      </c>
      <c r="AK252" s="5">
        <f t="shared" si="62"/>
        <v>0</v>
      </c>
      <c r="AL252" s="6">
        <f t="shared" ca="1" si="63"/>
        <v>0.4147244138003886</v>
      </c>
      <c r="AQ252" s="36">
        <f t="shared" si="54"/>
        <v>-10</v>
      </c>
      <c r="AR252" s="36">
        <f t="shared" si="61"/>
        <v>-5</v>
      </c>
    </row>
    <row r="253" spans="2:44" x14ac:dyDescent="0.5">
      <c r="B253" s="28">
        <v>45293</v>
      </c>
      <c r="C253" s="4">
        <v>91.33</v>
      </c>
      <c r="E253" s="8">
        <f t="shared" si="51"/>
        <v>-2.0161099093976495E-2</v>
      </c>
      <c r="F253" s="8">
        <f t="shared" si="55"/>
        <v>7.5279980662090629E-2</v>
      </c>
      <c r="G253" s="8">
        <f t="shared" si="56"/>
        <v>8.1936850336585043E-2</v>
      </c>
      <c r="H253" s="8">
        <f t="shared" si="57"/>
        <v>0.91875609512510026</v>
      </c>
      <c r="I253" s="8">
        <f t="shared" si="58"/>
        <v>47.882901712174039</v>
      </c>
      <c r="J253" s="4">
        <v>30</v>
      </c>
      <c r="K253" s="4">
        <v>70</v>
      </c>
      <c r="L253" s="130"/>
      <c r="M253" s="8">
        <f t="shared" ca="1" si="67"/>
        <v>58.201734026875833</v>
      </c>
      <c r="N253" s="4">
        <f t="shared" si="64"/>
        <v>6.5839442187727242</v>
      </c>
      <c r="O253" s="8">
        <f t="shared" ca="1" si="65"/>
        <v>64.785678245648555</v>
      </c>
      <c r="P253" s="8">
        <f t="shared" ca="1" si="66"/>
        <v>51.617789808103112</v>
      </c>
      <c r="AG253" s="4" t="str">
        <f t="shared" si="52"/>
        <v/>
      </c>
      <c r="AH253" s="4">
        <f t="shared" si="59"/>
        <v>-1</v>
      </c>
      <c r="AI253" s="4">
        <f t="shared" si="60"/>
        <v>-10</v>
      </c>
      <c r="AJ253" s="4">
        <f t="shared" si="53"/>
        <v>88.32</v>
      </c>
      <c r="AK253" s="5">
        <f t="shared" si="62"/>
        <v>0</v>
      </c>
      <c r="AL253" s="6">
        <f t="shared" ca="1" si="63"/>
        <v>0.4147244138003886</v>
      </c>
      <c r="AQ253" s="36">
        <f t="shared" si="54"/>
        <v>-10</v>
      </c>
      <c r="AR253" s="36">
        <f t="shared" si="61"/>
        <v>-5</v>
      </c>
    </row>
    <row r="254" spans="2:44" x14ac:dyDescent="0.5">
      <c r="B254" s="28">
        <v>45294</v>
      </c>
      <c r="C254" s="4">
        <v>92.17</v>
      </c>
      <c r="E254" s="8">
        <f t="shared" si="51"/>
        <v>9.1553773019854238E-3</v>
      </c>
      <c r="F254" s="8">
        <f t="shared" si="55"/>
        <v>7.0501990033555714E-2</v>
      </c>
      <c r="G254" s="8">
        <f t="shared" si="56"/>
        <v>8.1936850336585043E-2</v>
      </c>
      <c r="H254" s="8">
        <f t="shared" si="57"/>
        <v>0.86044300877985258</v>
      </c>
      <c r="I254" s="8">
        <f t="shared" si="58"/>
        <v>46.249361292940812</v>
      </c>
      <c r="J254" s="4">
        <v>30</v>
      </c>
      <c r="K254" s="4">
        <v>70</v>
      </c>
      <c r="L254" s="130"/>
      <c r="M254" s="8">
        <f t="shared" ca="1" si="67"/>
        <v>56.707687435133955</v>
      </c>
      <c r="N254" s="4">
        <f t="shared" si="64"/>
        <v>6.6386731810952533</v>
      </c>
      <c r="O254" s="8">
        <f t="shared" ca="1" si="65"/>
        <v>63.346360616229205</v>
      </c>
      <c r="P254" s="8">
        <f t="shared" ca="1" si="66"/>
        <v>50.069014254038706</v>
      </c>
      <c r="AG254" s="4" t="str">
        <f t="shared" si="52"/>
        <v/>
      </c>
      <c r="AH254" s="4">
        <f t="shared" si="59"/>
        <v>-1</v>
      </c>
      <c r="AI254" s="4">
        <f t="shared" si="60"/>
        <v>-10</v>
      </c>
      <c r="AJ254" s="4">
        <f t="shared" si="53"/>
        <v>88.32</v>
      </c>
      <c r="AK254" s="5">
        <f t="shared" si="62"/>
        <v>0</v>
      </c>
      <c r="AL254" s="6">
        <f t="shared" ca="1" si="63"/>
        <v>0.4147244138003886</v>
      </c>
      <c r="AQ254" s="36">
        <f t="shared" si="54"/>
        <v>-10</v>
      </c>
      <c r="AR254" s="36">
        <f t="shared" si="61"/>
        <v>-5</v>
      </c>
    </row>
    <row r="255" spans="2:44" x14ac:dyDescent="0.5">
      <c r="B255" s="28">
        <v>45295</v>
      </c>
      <c r="C255" s="4">
        <v>94.8</v>
      </c>
      <c r="E255" s="8">
        <f t="shared" si="51"/>
        <v>2.8134711255403178E-2</v>
      </c>
      <c r="F255" s="8">
        <f t="shared" si="55"/>
        <v>9.8636701288958892E-2</v>
      </c>
      <c r="G255" s="8">
        <f t="shared" si="56"/>
        <v>7.1477970157657278E-2</v>
      </c>
      <c r="H255" s="8">
        <f t="shared" si="57"/>
        <v>1.3799594626344067</v>
      </c>
      <c r="I255" s="8">
        <f t="shared" si="58"/>
        <v>57.982477613585587</v>
      </c>
      <c r="J255" s="4">
        <v>30</v>
      </c>
      <c r="K255" s="4">
        <v>70</v>
      </c>
      <c r="L255" s="130"/>
      <c r="M255" s="8">
        <f t="shared" ca="1" si="67"/>
        <v>56.867036207440407</v>
      </c>
      <c r="N255" s="4">
        <f t="shared" si="64"/>
        <v>6.1800753427468997</v>
      </c>
      <c r="O255" s="8">
        <f t="shared" ca="1" si="65"/>
        <v>63.04711155018731</v>
      </c>
      <c r="P255" s="8">
        <f t="shared" ca="1" si="66"/>
        <v>50.686960864693503</v>
      </c>
      <c r="AG255" s="4" t="str">
        <f t="shared" si="52"/>
        <v/>
      </c>
      <c r="AH255" s="4">
        <f t="shared" si="59"/>
        <v>-1</v>
      </c>
      <c r="AI255" s="4">
        <f t="shared" si="60"/>
        <v>-10</v>
      </c>
      <c r="AJ255" s="4">
        <f t="shared" si="53"/>
        <v>88.32</v>
      </c>
      <c r="AK255" s="5">
        <f t="shared" si="62"/>
        <v>0</v>
      </c>
      <c r="AL255" s="6">
        <f t="shared" ca="1" si="63"/>
        <v>0.4147244138003886</v>
      </c>
      <c r="AQ255" s="36">
        <f t="shared" si="54"/>
        <v>-10</v>
      </c>
      <c r="AR255" s="36">
        <f t="shared" si="61"/>
        <v>-5</v>
      </c>
    </row>
    <row r="256" spans="2:44" x14ac:dyDescent="0.5">
      <c r="B256" s="28">
        <v>45296</v>
      </c>
      <c r="C256" s="4">
        <v>94.93</v>
      </c>
      <c r="E256" s="8">
        <f t="shared" si="51"/>
        <v>1.3703686327311562E-3</v>
      </c>
      <c r="F256" s="8">
        <f t="shared" si="55"/>
        <v>9.0621381517798152E-2</v>
      </c>
      <c r="G256" s="8">
        <f t="shared" si="56"/>
        <v>7.1477970157657278E-2</v>
      </c>
      <c r="H256" s="8">
        <f t="shared" si="57"/>
        <v>1.2678225377401835</v>
      </c>
      <c r="I256" s="8">
        <f t="shared" si="58"/>
        <v>55.904838965200973</v>
      </c>
      <c r="J256" s="4">
        <v>30</v>
      </c>
      <c r="K256" s="4">
        <v>70</v>
      </c>
      <c r="L256" s="130"/>
      <c r="M256" s="8">
        <f t="shared" ca="1" si="67"/>
        <v>56.746761552160478</v>
      </c>
      <c r="N256" s="4">
        <f t="shared" si="64"/>
        <v>5.9314808441803768</v>
      </c>
      <c r="O256" s="8">
        <f t="shared" ca="1" si="65"/>
        <v>62.678242396340856</v>
      </c>
      <c r="P256" s="8">
        <f t="shared" ca="1" si="66"/>
        <v>50.815280707980101</v>
      </c>
      <c r="AG256" s="4" t="str">
        <f t="shared" si="52"/>
        <v/>
      </c>
      <c r="AH256" s="4">
        <f t="shared" si="59"/>
        <v>-1</v>
      </c>
      <c r="AI256" s="4">
        <f t="shared" si="60"/>
        <v>-10</v>
      </c>
      <c r="AJ256" s="4">
        <f t="shared" si="53"/>
        <v>88.32</v>
      </c>
      <c r="AK256" s="5">
        <f t="shared" si="62"/>
        <v>0</v>
      </c>
      <c r="AL256" s="6">
        <f t="shared" ca="1" si="63"/>
        <v>0.4147244138003886</v>
      </c>
      <c r="AQ256" s="36">
        <f t="shared" si="54"/>
        <v>-10</v>
      </c>
      <c r="AR256" s="36">
        <f t="shared" si="61"/>
        <v>-5</v>
      </c>
    </row>
    <row r="257" spans="2:44" x14ac:dyDescent="0.5">
      <c r="B257" s="28">
        <v>45299</v>
      </c>
      <c r="C257" s="4">
        <v>96.29</v>
      </c>
      <c r="E257" s="8">
        <f t="shared" si="51"/>
        <v>1.4224693358485481E-2</v>
      </c>
      <c r="F257" s="8">
        <f t="shared" si="55"/>
        <v>9.0454269520743175E-2</v>
      </c>
      <c r="G257" s="8">
        <f t="shared" si="56"/>
        <v>7.1477970157657278E-2</v>
      </c>
      <c r="H257" s="8">
        <f t="shared" si="57"/>
        <v>1.2654845866667774</v>
      </c>
      <c r="I257" s="8">
        <f t="shared" si="58"/>
        <v>55.859333323856035</v>
      </c>
      <c r="J257" s="4">
        <v>30</v>
      </c>
      <c r="K257" s="4">
        <v>70</v>
      </c>
      <c r="L257" s="130"/>
      <c r="M257" s="8">
        <f t="shared" ca="1" si="67"/>
        <v>56.635833023622425</v>
      </c>
      <c r="N257" s="4">
        <f t="shared" si="64"/>
        <v>5.659632063321145</v>
      </c>
      <c r="O257" s="8">
        <f t="shared" ca="1" si="65"/>
        <v>62.295465086943572</v>
      </c>
      <c r="P257" s="8">
        <f t="shared" ca="1" si="66"/>
        <v>50.976200960301277</v>
      </c>
      <c r="AG257" s="4" t="str">
        <f t="shared" si="52"/>
        <v/>
      </c>
      <c r="AH257" s="4">
        <f t="shared" si="59"/>
        <v>-1</v>
      </c>
      <c r="AI257" s="4">
        <f t="shared" si="60"/>
        <v>-10</v>
      </c>
      <c r="AJ257" s="4">
        <f t="shared" si="53"/>
        <v>88.32</v>
      </c>
      <c r="AK257" s="5">
        <f t="shared" si="62"/>
        <v>0</v>
      </c>
      <c r="AL257" s="6">
        <f t="shared" ca="1" si="63"/>
        <v>0.4147244138003886</v>
      </c>
      <c r="AQ257" s="36">
        <f t="shared" si="54"/>
        <v>-10</v>
      </c>
      <c r="AR257" s="36">
        <f t="shared" si="61"/>
        <v>-5</v>
      </c>
    </row>
    <row r="258" spans="2:44" x14ac:dyDescent="0.5">
      <c r="B258" s="28">
        <v>45300</v>
      </c>
      <c r="C258" s="4">
        <v>95.66</v>
      </c>
      <c r="E258" s="8">
        <f t="shared" si="51"/>
        <v>-6.5642330000418572E-3</v>
      </c>
      <c r="F258" s="8">
        <f t="shared" si="55"/>
        <v>9.0454269520743175E-2</v>
      </c>
      <c r="G258" s="8">
        <f t="shared" si="56"/>
        <v>7.3799515418909042E-2</v>
      </c>
      <c r="H258" s="8">
        <f t="shared" si="57"/>
        <v>1.2256756566394313</v>
      </c>
      <c r="I258" s="8">
        <f t="shared" si="58"/>
        <v>55.069823537994331</v>
      </c>
      <c r="J258" s="4">
        <v>30</v>
      </c>
      <c r="K258" s="4">
        <v>70</v>
      </c>
      <c r="L258" s="130"/>
      <c r="M258" s="8">
        <f t="shared" ca="1" si="67"/>
        <v>56.440081837918918</v>
      </c>
      <c r="N258" s="4">
        <f t="shared" si="64"/>
        <v>4.9864507766707034</v>
      </c>
      <c r="O258" s="8">
        <f t="shared" ca="1" si="65"/>
        <v>61.426532614589618</v>
      </c>
      <c r="P258" s="8">
        <f t="shared" ca="1" si="66"/>
        <v>51.453631061248217</v>
      </c>
      <c r="AG258" s="4" t="str">
        <f t="shared" si="52"/>
        <v/>
      </c>
      <c r="AH258" s="4">
        <f t="shared" si="59"/>
        <v>-1</v>
      </c>
      <c r="AI258" s="4">
        <f t="shared" si="60"/>
        <v>-10</v>
      </c>
      <c r="AJ258" s="4">
        <f t="shared" si="53"/>
        <v>88.32</v>
      </c>
      <c r="AK258" s="5">
        <f t="shared" si="62"/>
        <v>0</v>
      </c>
      <c r="AL258" s="6">
        <f t="shared" ca="1" si="63"/>
        <v>0.4147244138003886</v>
      </c>
      <c r="AQ258" s="36">
        <f t="shared" si="54"/>
        <v>-10</v>
      </c>
      <c r="AR258" s="36">
        <f t="shared" si="61"/>
        <v>-5</v>
      </c>
    </row>
    <row r="259" spans="2:44" x14ac:dyDescent="0.5">
      <c r="B259" s="28">
        <v>45301</v>
      </c>
      <c r="C259" s="4">
        <v>96.72</v>
      </c>
      <c r="E259" s="8">
        <f t="shared" si="51"/>
        <v>1.1019968054386462E-2</v>
      </c>
      <c r="F259" s="8">
        <f t="shared" si="55"/>
        <v>9.42723424348616E-2</v>
      </c>
      <c r="G259" s="8">
        <f t="shared" si="56"/>
        <v>7.3799515418909042E-2</v>
      </c>
      <c r="H259" s="8">
        <f t="shared" si="57"/>
        <v>1.2774114016839055</v>
      </c>
      <c r="I259" s="8">
        <f t="shared" si="58"/>
        <v>56.090498218257558</v>
      </c>
      <c r="J259" s="4">
        <v>30</v>
      </c>
      <c r="K259" s="4">
        <v>70</v>
      </c>
      <c r="L259" s="130"/>
      <c r="M259" s="8">
        <f t="shared" ca="1" si="67"/>
        <v>56.396383885461248</v>
      </c>
      <c r="N259" s="4">
        <f t="shared" si="64"/>
        <v>4.9531036843605643</v>
      </c>
      <c r="O259" s="8">
        <f t="shared" ca="1" si="65"/>
        <v>61.349487569821811</v>
      </c>
      <c r="P259" s="8">
        <f t="shared" ca="1" si="66"/>
        <v>51.443280201100684</v>
      </c>
      <c r="AG259" s="4" t="str">
        <f t="shared" si="52"/>
        <v/>
      </c>
      <c r="AH259" s="4">
        <f t="shared" si="59"/>
        <v>-1</v>
      </c>
      <c r="AI259" s="4">
        <f t="shared" si="60"/>
        <v>-10</v>
      </c>
      <c r="AJ259" s="4">
        <f t="shared" si="53"/>
        <v>88.32</v>
      </c>
      <c r="AK259" s="5">
        <f t="shared" si="62"/>
        <v>0</v>
      </c>
      <c r="AL259" s="6">
        <f t="shared" ca="1" si="63"/>
        <v>0.4147244138003886</v>
      </c>
      <c r="AQ259" s="36">
        <f t="shared" si="54"/>
        <v>-10</v>
      </c>
      <c r="AR259" s="36">
        <f t="shared" si="61"/>
        <v>-5</v>
      </c>
    </row>
    <row r="260" spans="2:44" x14ac:dyDescent="0.5">
      <c r="B260" s="28">
        <v>45302</v>
      </c>
      <c r="C260" s="4">
        <v>95.34</v>
      </c>
      <c r="E260" s="8">
        <f t="shared" si="51"/>
        <v>-1.4370756529857616E-2</v>
      </c>
      <c r="F260" s="8">
        <f t="shared" si="55"/>
        <v>9.42723424348616E-2</v>
      </c>
      <c r="G260" s="8">
        <f t="shared" si="56"/>
        <v>5.5018064631866148E-2</v>
      </c>
      <c r="H260" s="8">
        <f t="shared" si="57"/>
        <v>1.7134798009644927</v>
      </c>
      <c r="I260" s="8">
        <f t="shared" si="58"/>
        <v>63.146952498243948</v>
      </c>
      <c r="J260" s="4">
        <v>30</v>
      </c>
      <c r="K260" s="4">
        <v>70</v>
      </c>
      <c r="L260" s="130"/>
      <c r="M260" s="8">
        <f t="shared" ca="1" si="67"/>
        <v>57.240204962059082</v>
      </c>
      <c r="N260" s="4">
        <f t="shared" si="64"/>
        <v>5.428182790840224</v>
      </c>
      <c r="O260" s="8">
        <f t="shared" ca="1" si="65"/>
        <v>62.668387752899307</v>
      </c>
      <c r="P260" s="8">
        <f t="shared" ca="1" si="66"/>
        <v>51.812022171218857</v>
      </c>
      <c r="AG260" s="4" t="str">
        <f t="shared" si="52"/>
        <v/>
      </c>
      <c r="AH260" s="4">
        <f t="shared" si="59"/>
        <v>-1</v>
      </c>
      <c r="AI260" s="4">
        <f t="shared" si="60"/>
        <v>-10</v>
      </c>
      <c r="AJ260" s="4">
        <f t="shared" si="53"/>
        <v>88.32</v>
      </c>
      <c r="AK260" s="5">
        <f t="shared" si="62"/>
        <v>0</v>
      </c>
      <c r="AL260" s="6">
        <f t="shared" ca="1" si="63"/>
        <v>0.4147244138003886</v>
      </c>
      <c r="AQ260" s="36">
        <f t="shared" si="54"/>
        <v>-10</v>
      </c>
      <c r="AR260" s="36">
        <f t="shared" si="61"/>
        <v>-5</v>
      </c>
    </row>
    <row r="261" spans="2:44" x14ac:dyDescent="0.5">
      <c r="B261" s="28">
        <v>45303</v>
      </c>
      <c r="C261" s="4">
        <v>95.41</v>
      </c>
      <c r="E261" s="8">
        <f t="shared" ref="E261:E324" si="68">LN(C261/C260)</f>
        <v>7.3394498707483294E-4</v>
      </c>
      <c r="F261" s="8">
        <f t="shared" si="55"/>
        <v>9.3589161769175908E-2</v>
      </c>
      <c r="G261" s="8">
        <f t="shared" si="56"/>
        <v>5.5018064631866148E-2</v>
      </c>
      <c r="H261" s="8">
        <f t="shared" si="57"/>
        <v>1.7010624127801399</v>
      </c>
      <c r="I261" s="8">
        <f t="shared" si="58"/>
        <v>62.977530794235761</v>
      </c>
      <c r="J261" s="4">
        <v>30</v>
      </c>
      <c r="K261" s="4">
        <v>70</v>
      </c>
      <c r="L261" s="130"/>
      <c r="M261" s="8">
        <f t="shared" ca="1" si="67"/>
        <v>57.957370691081167</v>
      </c>
      <c r="N261" s="4">
        <f t="shared" si="64"/>
        <v>5.6634821248560936</v>
      </c>
      <c r="O261" s="8">
        <f t="shared" ca="1" si="65"/>
        <v>63.620852815937262</v>
      </c>
      <c r="P261" s="8">
        <f t="shared" ca="1" si="66"/>
        <v>52.293888566225071</v>
      </c>
      <c r="AG261" s="4" t="str">
        <f t="shared" si="52"/>
        <v/>
      </c>
      <c r="AH261" s="4">
        <f t="shared" si="59"/>
        <v>-1</v>
      </c>
      <c r="AI261" s="4">
        <f t="shared" si="60"/>
        <v>-10</v>
      </c>
      <c r="AJ261" s="4">
        <f t="shared" si="53"/>
        <v>88.32</v>
      </c>
      <c r="AK261" s="5">
        <f t="shared" si="62"/>
        <v>0</v>
      </c>
      <c r="AL261" s="6">
        <f t="shared" ca="1" si="63"/>
        <v>0.4147244138003886</v>
      </c>
      <c r="AQ261" s="36">
        <f t="shared" si="54"/>
        <v>-10</v>
      </c>
      <c r="AR261" s="36">
        <f t="shared" si="61"/>
        <v>-5</v>
      </c>
    </row>
    <row r="262" spans="2:44" x14ac:dyDescent="0.5">
      <c r="B262" s="28">
        <v>45307</v>
      </c>
      <c r="C262" s="4">
        <v>95.46</v>
      </c>
      <c r="E262" s="8">
        <f t="shared" si="68"/>
        <v>5.2391681399585686E-4</v>
      </c>
      <c r="F262" s="8">
        <f t="shared" si="55"/>
        <v>9.4113078583171764E-2</v>
      </c>
      <c r="G262" s="8">
        <f t="shared" si="56"/>
        <v>5.2618674234370812E-2</v>
      </c>
      <c r="H262" s="8">
        <f t="shared" si="57"/>
        <v>1.7885870359252909</v>
      </c>
      <c r="I262" s="8">
        <f t="shared" si="58"/>
        <v>64.139544969655702</v>
      </c>
      <c r="J262" s="4">
        <v>30</v>
      </c>
      <c r="K262" s="4">
        <v>70</v>
      </c>
      <c r="L262" s="130"/>
      <c r="M262" s="8">
        <f t="shared" ca="1" si="67"/>
        <v>58.73014247590298</v>
      </c>
      <c r="N262" s="4">
        <f t="shared" si="64"/>
        <v>5.7758044308280416</v>
      </c>
      <c r="O262" s="8">
        <f t="shared" ca="1" si="65"/>
        <v>64.505946906731026</v>
      </c>
      <c r="P262" s="8">
        <f t="shared" ca="1" si="66"/>
        <v>52.954338045074941</v>
      </c>
      <c r="AG262" s="4" t="str">
        <f t="shared" si="52"/>
        <v/>
      </c>
      <c r="AH262" s="4">
        <f t="shared" si="59"/>
        <v>-1</v>
      </c>
      <c r="AI262" s="4">
        <f t="shared" si="60"/>
        <v>-10</v>
      </c>
      <c r="AJ262" s="4">
        <f t="shared" si="53"/>
        <v>88.32</v>
      </c>
      <c r="AK262" s="5">
        <f t="shared" si="62"/>
        <v>0</v>
      </c>
      <c r="AL262" s="6">
        <f t="shared" ca="1" si="63"/>
        <v>0.4147244138003886</v>
      </c>
      <c r="AQ262" s="36">
        <f t="shared" si="54"/>
        <v>-10</v>
      </c>
      <c r="AR262" s="36">
        <f t="shared" si="61"/>
        <v>-5</v>
      </c>
    </row>
    <row r="263" spans="2:44" x14ac:dyDescent="0.5">
      <c r="B263" s="28">
        <v>45308</v>
      </c>
      <c r="C263" s="4">
        <v>96.06</v>
      </c>
      <c r="E263" s="8">
        <f t="shared" si="68"/>
        <v>6.2656846589279544E-3</v>
      </c>
      <c r="F263" s="8">
        <f t="shared" si="55"/>
        <v>8.9410526011093394E-2</v>
      </c>
      <c r="G263" s="8">
        <f t="shared" si="56"/>
        <v>5.2618674234370812E-2</v>
      </c>
      <c r="H263" s="8">
        <f t="shared" si="57"/>
        <v>1.6992166243650801</v>
      </c>
      <c r="I263" s="8">
        <f t="shared" si="58"/>
        <v>62.952213950770862</v>
      </c>
      <c r="J263" s="4">
        <v>30</v>
      </c>
      <c r="K263" s="4">
        <v>70</v>
      </c>
      <c r="L263" s="130"/>
      <c r="M263" s="8">
        <f t="shared" ca="1" si="67"/>
        <v>59.257901410261461</v>
      </c>
      <c r="N263" s="4">
        <f t="shared" si="64"/>
        <v>6.0538484343385806</v>
      </c>
      <c r="O263" s="8">
        <f t="shared" ca="1" si="65"/>
        <v>65.311749844600044</v>
      </c>
      <c r="P263" s="8">
        <f t="shared" ca="1" si="66"/>
        <v>53.204052975922878</v>
      </c>
      <c r="AG263" s="4" t="str">
        <f t="shared" si="52"/>
        <v/>
      </c>
      <c r="AH263" s="4">
        <f t="shared" si="59"/>
        <v>-1</v>
      </c>
      <c r="AI263" s="4">
        <f t="shared" si="60"/>
        <v>-10</v>
      </c>
      <c r="AJ263" s="4">
        <f t="shared" si="53"/>
        <v>88.32</v>
      </c>
      <c r="AK263" s="5">
        <f t="shared" si="62"/>
        <v>0</v>
      </c>
      <c r="AL263" s="6">
        <f t="shared" ca="1" si="63"/>
        <v>0.4147244138003886</v>
      </c>
      <c r="AQ263" s="36">
        <f t="shared" si="54"/>
        <v>-10</v>
      </c>
      <c r="AR263" s="36">
        <f t="shared" si="61"/>
        <v>-5</v>
      </c>
    </row>
    <row r="264" spans="2:44" x14ac:dyDescent="0.5">
      <c r="B264" s="28">
        <v>45309</v>
      </c>
      <c r="C264" s="4">
        <v>96.58</v>
      </c>
      <c r="E264" s="8">
        <f t="shared" si="68"/>
        <v>5.3986842087174062E-3</v>
      </c>
      <c r="F264" s="8">
        <f t="shared" si="55"/>
        <v>8.8671909663626411E-2</v>
      </c>
      <c r="G264" s="8">
        <f t="shared" si="56"/>
        <v>5.2618674234370812E-2</v>
      </c>
      <c r="H264" s="8">
        <f t="shared" si="57"/>
        <v>1.6851794720001787</v>
      </c>
      <c r="I264" s="8">
        <f t="shared" si="58"/>
        <v>62.758541452162071</v>
      </c>
      <c r="J264" s="4">
        <v>30</v>
      </c>
      <c r="K264" s="4">
        <v>70</v>
      </c>
      <c r="L264" s="130"/>
      <c r="M264" s="8">
        <f t="shared" ca="1" si="67"/>
        <v>59.695481415499039</v>
      </c>
      <c r="N264" s="4">
        <f t="shared" si="64"/>
        <v>5.4131109332002136</v>
      </c>
      <c r="O264" s="8">
        <f t="shared" ca="1" si="65"/>
        <v>65.108592348699247</v>
      </c>
      <c r="P264" s="8">
        <f t="shared" ca="1" si="66"/>
        <v>54.282370482298823</v>
      </c>
      <c r="AG264" s="4" t="str">
        <f t="shared" si="52"/>
        <v/>
      </c>
      <c r="AH264" s="4">
        <f t="shared" si="59"/>
        <v>-1</v>
      </c>
      <c r="AI264" s="4">
        <f t="shared" si="60"/>
        <v>-10</v>
      </c>
      <c r="AJ264" s="4">
        <f t="shared" si="53"/>
        <v>88.32</v>
      </c>
      <c r="AK264" s="5">
        <f t="shared" si="62"/>
        <v>0</v>
      </c>
      <c r="AL264" s="6">
        <f t="shared" ca="1" si="63"/>
        <v>0.4147244138003886</v>
      </c>
      <c r="AQ264" s="36">
        <f t="shared" si="54"/>
        <v>-10</v>
      </c>
      <c r="AR264" s="36">
        <f t="shared" si="61"/>
        <v>-5</v>
      </c>
    </row>
    <row r="265" spans="2:44" x14ac:dyDescent="0.5">
      <c r="B265" s="28">
        <v>45310</v>
      </c>
      <c r="C265" s="4">
        <v>98.94</v>
      </c>
      <c r="E265" s="8">
        <f t="shared" si="68"/>
        <v>2.4141925354166597E-2</v>
      </c>
      <c r="F265" s="8">
        <f t="shared" si="55"/>
        <v>0.10096927462587434</v>
      </c>
      <c r="G265" s="8">
        <f t="shared" si="56"/>
        <v>5.2618674234370812E-2</v>
      </c>
      <c r="H265" s="8">
        <f t="shared" si="57"/>
        <v>1.9188867088544135</v>
      </c>
      <c r="I265" s="8">
        <f t="shared" si="58"/>
        <v>65.740362688058084</v>
      </c>
      <c r="J265" s="4">
        <v>30</v>
      </c>
      <c r="K265" s="4">
        <v>70</v>
      </c>
      <c r="L265" s="130"/>
      <c r="M265" s="8">
        <f t="shared" ca="1" si="67"/>
        <v>60.45109157456892</v>
      </c>
      <c r="N265" s="4">
        <f t="shared" si="64"/>
        <v>4.0265788651614685</v>
      </c>
      <c r="O265" s="8">
        <f t="shared" ca="1" si="65"/>
        <v>64.477670439730389</v>
      </c>
      <c r="P265" s="8">
        <f t="shared" ca="1" si="66"/>
        <v>56.424512709407452</v>
      </c>
      <c r="AG265" s="4" t="str">
        <f t="shared" si="52"/>
        <v/>
      </c>
      <c r="AH265" s="4">
        <f t="shared" si="59"/>
        <v>-1</v>
      </c>
      <c r="AI265" s="4">
        <f t="shared" si="60"/>
        <v>-10</v>
      </c>
      <c r="AJ265" s="4">
        <f t="shared" si="53"/>
        <v>88.32</v>
      </c>
      <c r="AK265" s="5">
        <f t="shared" si="62"/>
        <v>0</v>
      </c>
      <c r="AL265" s="6">
        <f t="shared" ca="1" si="63"/>
        <v>0.4147244138003886</v>
      </c>
      <c r="AQ265" s="36">
        <f t="shared" si="54"/>
        <v>-10</v>
      </c>
      <c r="AR265" s="36">
        <f t="shared" si="61"/>
        <v>-5</v>
      </c>
    </row>
    <row r="266" spans="2:44" x14ac:dyDescent="0.5">
      <c r="B266" s="28">
        <v>45313</v>
      </c>
      <c r="C266" s="4">
        <v>97.45</v>
      </c>
      <c r="E266" s="8">
        <f t="shared" si="68"/>
        <v>-1.5174179845992663E-2</v>
      </c>
      <c r="F266" s="8">
        <f t="shared" si="55"/>
        <v>0.10096927462587434</v>
      </c>
      <c r="G266" s="8">
        <f t="shared" si="56"/>
        <v>5.6270268469868628E-2</v>
      </c>
      <c r="H266" s="8">
        <f t="shared" si="57"/>
        <v>1.7943627669013336</v>
      </c>
      <c r="I266" s="8">
        <f t="shared" si="58"/>
        <v>64.213665747167852</v>
      </c>
      <c r="J266" s="4">
        <v>30</v>
      </c>
      <c r="K266" s="4">
        <v>70</v>
      </c>
      <c r="L266" s="130"/>
      <c r="M266" s="8">
        <f t="shared" ca="1" si="67"/>
        <v>60.921413346143787</v>
      </c>
      <c r="N266" s="4">
        <f t="shared" si="64"/>
        <v>4.1148202097167088</v>
      </c>
      <c r="O266" s="8">
        <f t="shared" ca="1" si="65"/>
        <v>65.036233555860491</v>
      </c>
      <c r="P266" s="8">
        <f t="shared" ca="1" si="66"/>
        <v>56.806593136427075</v>
      </c>
      <c r="AG266" s="4" t="str">
        <f t="shared" si="52"/>
        <v/>
      </c>
      <c r="AH266" s="4">
        <f t="shared" si="59"/>
        <v>-1</v>
      </c>
      <c r="AI266" s="4">
        <f t="shared" si="60"/>
        <v>-10</v>
      </c>
      <c r="AJ266" s="4">
        <f t="shared" si="53"/>
        <v>88.32</v>
      </c>
      <c r="AK266" s="5">
        <f t="shared" si="62"/>
        <v>0</v>
      </c>
      <c r="AL266" s="6">
        <f t="shared" ca="1" si="63"/>
        <v>0.4147244138003886</v>
      </c>
      <c r="AQ266" s="36">
        <f t="shared" si="54"/>
        <v>-10</v>
      </c>
      <c r="AR266" s="36">
        <f t="shared" si="61"/>
        <v>-5</v>
      </c>
    </row>
    <row r="267" spans="2:44" x14ac:dyDescent="0.5">
      <c r="B267" s="28">
        <v>45314</v>
      </c>
      <c r="C267" s="4">
        <v>95.31</v>
      </c>
      <c r="E267" s="8">
        <f t="shared" si="68"/>
        <v>-2.2204689004035383E-2</v>
      </c>
      <c r="F267" s="8">
        <f t="shared" si="55"/>
        <v>0.10096927462587434</v>
      </c>
      <c r="G267" s="8">
        <f t="shared" si="56"/>
        <v>5.8313858379927516E-2</v>
      </c>
      <c r="H267" s="8">
        <f t="shared" si="57"/>
        <v>1.7314799162840071</v>
      </c>
      <c r="I267" s="8">
        <f t="shared" si="58"/>
        <v>63.389809530050215</v>
      </c>
      <c r="J267" s="4">
        <v>30</v>
      </c>
      <c r="K267" s="4">
        <v>70</v>
      </c>
      <c r="L267" s="130"/>
      <c r="M267" s="8">
        <f t="shared" ca="1" si="67"/>
        <v>61.229962869132095</v>
      </c>
      <c r="N267" s="4">
        <f t="shared" si="64"/>
        <v>3.8327047718438561</v>
      </c>
      <c r="O267" s="8">
        <f t="shared" ca="1" si="65"/>
        <v>65.062667640975945</v>
      </c>
      <c r="P267" s="8">
        <f t="shared" ca="1" si="66"/>
        <v>57.397258097288237</v>
      </c>
      <c r="AG267" s="4" t="str">
        <f t="shared" si="52"/>
        <v/>
      </c>
      <c r="AH267" s="4">
        <f t="shared" si="59"/>
        <v>-1</v>
      </c>
      <c r="AI267" s="4">
        <f t="shared" si="60"/>
        <v>-10</v>
      </c>
      <c r="AJ267" s="4">
        <f t="shared" si="53"/>
        <v>88.32</v>
      </c>
      <c r="AK267" s="5">
        <f t="shared" si="62"/>
        <v>0</v>
      </c>
      <c r="AL267" s="6">
        <f t="shared" ca="1" si="63"/>
        <v>0.4147244138003886</v>
      </c>
      <c r="AQ267" s="36">
        <f t="shared" si="54"/>
        <v>-10</v>
      </c>
      <c r="AR267" s="36">
        <f t="shared" si="61"/>
        <v>-5</v>
      </c>
    </row>
    <row r="268" spans="2:44" x14ac:dyDescent="0.5">
      <c r="B268" s="28">
        <v>45315</v>
      </c>
      <c r="C268" s="4">
        <v>98.08</v>
      </c>
      <c r="E268" s="8">
        <f t="shared" si="68"/>
        <v>2.8648735238366762E-2</v>
      </c>
      <c r="F268" s="8">
        <f t="shared" si="55"/>
        <v>0.12046263256225569</v>
      </c>
      <c r="G268" s="8">
        <f t="shared" si="56"/>
        <v>5.8313858379927516E-2</v>
      </c>
      <c r="H268" s="8">
        <f t="shared" si="57"/>
        <v>2.0657633692734811</v>
      </c>
      <c r="I268" s="8">
        <f t="shared" si="58"/>
        <v>67.381696512442247</v>
      </c>
      <c r="J268" s="4">
        <v>30</v>
      </c>
      <c r="K268" s="4">
        <v>70</v>
      </c>
      <c r="L268" s="130"/>
      <c r="M268" s="8">
        <f t="shared" ca="1" si="67"/>
        <v>61.998929574545862</v>
      </c>
      <c r="N268" s="4">
        <f t="shared" si="64"/>
        <v>3.7140647023340683</v>
      </c>
      <c r="O268" s="8">
        <f t="shared" ca="1" si="65"/>
        <v>65.712994276879925</v>
      </c>
      <c r="P268" s="8">
        <f t="shared" ca="1" si="66"/>
        <v>58.284864872211791</v>
      </c>
      <c r="AG268" s="4" t="str">
        <f t="shared" si="52"/>
        <v/>
      </c>
      <c r="AH268" s="4">
        <f t="shared" si="59"/>
        <v>-1</v>
      </c>
      <c r="AI268" s="4">
        <f t="shared" si="60"/>
        <v>-10</v>
      </c>
      <c r="AJ268" s="4">
        <f t="shared" si="53"/>
        <v>88.32</v>
      </c>
      <c r="AK268" s="5">
        <f t="shared" si="62"/>
        <v>0</v>
      </c>
      <c r="AL268" s="6">
        <f t="shared" ca="1" si="63"/>
        <v>0.4147244138003886</v>
      </c>
      <c r="AQ268" s="36">
        <f t="shared" si="54"/>
        <v>-10</v>
      </c>
      <c r="AR268" s="36">
        <f t="shared" si="61"/>
        <v>-5</v>
      </c>
    </row>
    <row r="269" spans="2:44" x14ac:dyDescent="0.5">
      <c r="B269" s="28">
        <v>45316</v>
      </c>
      <c r="C269" s="4">
        <v>99.98</v>
      </c>
      <c r="E269" s="8">
        <f t="shared" si="68"/>
        <v>1.9186693797523056E-2</v>
      </c>
      <c r="F269" s="8">
        <f t="shared" si="55"/>
        <v>0.11151461510437556</v>
      </c>
      <c r="G269" s="8">
        <f t="shared" si="56"/>
        <v>5.8313858379927516E-2</v>
      </c>
      <c r="H269" s="8">
        <f t="shared" si="57"/>
        <v>1.9123175554228209</v>
      </c>
      <c r="I269" s="8">
        <f t="shared" si="58"/>
        <v>65.663085121402005</v>
      </c>
      <c r="J269" s="4">
        <v>30</v>
      </c>
      <c r="K269" s="4">
        <v>70</v>
      </c>
      <c r="L269" s="130"/>
      <c r="M269" s="8">
        <f t="shared" ca="1" si="67"/>
        <v>62.456949017902879</v>
      </c>
      <c r="N269" s="4">
        <f t="shared" si="64"/>
        <v>2.8608421652768792</v>
      </c>
      <c r="O269" s="8">
        <f t="shared" ca="1" si="65"/>
        <v>65.317791183179764</v>
      </c>
      <c r="P269" s="8">
        <f t="shared" ca="1" si="66"/>
        <v>59.596106852626001</v>
      </c>
      <c r="AG269" s="4" t="str">
        <f t="shared" si="52"/>
        <v/>
      </c>
      <c r="AH269" s="4">
        <f t="shared" si="59"/>
        <v>-1</v>
      </c>
      <c r="AI269" s="4">
        <f t="shared" si="60"/>
        <v>-10</v>
      </c>
      <c r="AJ269" s="4">
        <f t="shared" si="53"/>
        <v>88.32</v>
      </c>
      <c r="AK269" s="5">
        <f t="shared" si="62"/>
        <v>0</v>
      </c>
      <c r="AL269" s="6">
        <f t="shared" ca="1" si="63"/>
        <v>0.4147244138003886</v>
      </c>
      <c r="AQ269" s="36">
        <f t="shared" si="54"/>
        <v>-10</v>
      </c>
      <c r="AR269" s="36">
        <f t="shared" si="61"/>
        <v>-5</v>
      </c>
    </row>
    <row r="270" spans="2:44" x14ac:dyDescent="0.5">
      <c r="B270" s="28">
        <v>45317</v>
      </c>
      <c r="C270" s="4">
        <v>100.31</v>
      </c>
      <c r="E270" s="8">
        <f t="shared" si="68"/>
        <v>3.2952249099695366E-3</v>
      </c>
      <c r="F270" s="8">
        <f t="shared" si="55"/>
        <v>0.11343947138161395</v>
      </c>
      <c r="G270" s="8">
        <f t="shared" si="56"/>
        <v>5.8313858379927516E-2</v>
      </c>
      <c r="H270" s="8">
        <f t="shared" si="57"/>
        <v>1.9453261117199796</v>
      </c>
      <c r="I270" s="8">
        <f t="shared" si="58"/>
        <v>66.047902267228707</v>
      </c>
      <c r="J270" s="4">
        <v>30</v>
      </c>
      <c r="K270" s="4">
        <v>70</v>
      </c>
      <c r="L270" s="130"/>
      <c r="M270" s="8">
        <f t="shared" ca="1" si="67"/>
        <v>62.905818174068607</v>
      </c>
      <c r="N270" s="4">
        <f t="shared" si="64"/>
        <v>1.5654104850916553</v>
      </c>
      <c r="O270" s="8">
        <f t="shared" ca="1" si="65"/>
        <v>64.471228659160261</v>
      </c>
      <c r="P270" s="8">
        <f t="shared" ca="1" si="66"/>
        <v>61.340407688976953</v>
      </c>
      <c r="AG270" s="4" t="str">
        <f t="shared" si="52"/>
        <v/>
      </c>
      <c r="AH270" s="4">
        <f t="shared" si="59"/>
        <v>-1</v>
      </c>
      <c r="AI270" s="4">
        <f t="shared" si="60"/>
        <v>-10</v>
      </c>
      <c r="AJ270" s="4">
        <f t="shared" si="53"/>
        <v>88.32</v>
      </c>
      <c r="AK270" s="5">
        <f t="shared" si="62"/>
        <v>0</v>
      </c>
      <c r="AL270" s="6">
        <f t="shared" ca="1" si="63"/>
        <v>0.4147244138003886</v>
      </c>
      <c r="AQ270" s="36">
        <f t="shared" si="54"/>
        <v>-10</v>
      </c>
      <c r="AR270" s="36">
        <f t="shared" si="61"/>
        <v>-5</v>
      </c>
    </row>
    <row r="271" spans="2:44" x14ac:dyDescent="0.5">
      <c r="B271" s="28">
        <v>45320</v>
      </c>
      <c r="C271" s="4">
        <v>101.21</v>
      </c>
      <c r="E271" s="8">
        <f t="shared" si="68"/>
        <v>8.932175305415891E-3</v>
      </c>
      <c r="F271" s="8">
        <f t="shared" si="55"/>
        <v>0.10814695332854436</v>
      </c>
      <c r="G271" s="8">
        <f t="shared" si="56"/>
        <v>5.8313858379927516E-2</v>
      </c>
      <c r="H271" s="8">
        <f t="shared" si="57"/>
        <v>1.8545669302817069</v>
      </c>
      <c r="I271" s="8">
        <f t="shared" si="58"/>
        <v>64.968416421004576</v>
      </c>
      <c r="J271" s="4">
        <v>30</v>
      </c>
      <c r="K271" s="4">
        <v>70</v>
      </c>
      <c r="L271" s="130"/>
      <c r="M271" s="8">
        <f t="shared" ca="1" si="67"/>
        <v>63.163642954935604</v>
      </c>
      <c r="N271" s="4">
        <f t="shared" si="64"/>
        <v>1.5150152820736187</v>
      </c>
      <c r="O271" s="8">
        <f t="shared" ca="1" si="65"/>
        <v>64.678658237009216</v>
      </c>
      <c r="P271" s="8">
        <f t="shared" ca="1" si="66"/>
        <v>61.648627672861984</v>
      </c>
      <c r="AG271" s="4" t="str">
        <f t="shared" si="52"/>
        <v/>
      </c>
      <c r="AH271" s="4">
        <f t="shared" si="59"/>
        <v>-1</v>
      </c>
      <c r="AI271" s="4">
        <f t="shared" si="60"/>
        <v>-10</v>
      </c>
      <c r="AJ271" s="4">
        <f t="shared" si="53"/>
        <v>88.32</v>
      </c>
      <c r="AK271" s="5">
        <f t="shared" si="62"/>
        <v>0</v>
      </c>
      <c r="AL271" s="6">
        <f t="shared" ca="1" si="63"/>
        <v>0.4147244138003886</v>
      </c>
      <c r="AQ271" s="36">
        <f t="shared" si="54"/>
        <v>-10</v>
      </c>
      <c r="AR271" s="36">
        <f t="shared" si="61"/>
        <v>-5</v>
      </c>
    </row>
    <row r="272" spans="2:44" x14ac:dyDescent="0.5">
      <c r="B272" s="28">
        <v>45321</v>
      </c>
      <c r="C272" s="4">
        <v>101.6</v>
      </c>
      <c r="E272" s="8">
        <f t="shared" si="68"/>
        <v>3.8459689435717329E-3</v>
      </c>
      <c r="F272" s="8">
        <f t="shared" si="55"/>
        <v>0.1119929222721161</v>
      </c>
      <c r="G272" s="8">
        <f t="shared" si="56"/>
        <v>5.1749625379885658E-2</v>
      </c>
      <c r="H272" s="8">
        <f t="shared" si="57"/>
        <v>2.1641301062566947</v>
      </c>
      <c r="I272" s="8">
        <f t="shared" si="58"/>
        <v>68.395737014017925</v>
      </c>
      <c r="J272" s="4">
        <v>30</v>
      </c>
      <c r="K272" s="4">
        <v>70</v>
      </c>
      <c r="L272" s="130"/>
      <c r="M272" s="8">
        <f t="shared" ca="1" si="67"/>
        <v>63.817654712320895</v>
      </c>
      <c r="N272" s="4">
        <f t="shared" si="64"/>
        <v>1.8005799350384317</v>
      </c>
      <c r="O272" s="8">
        <f t="shared" ca="1" si="65"/>
        <v>65.61823464735933</v>
      </c>
      <c r="P272" s="8">
        <f t="shared" ca="1" si="66"/>
        <v>62.01707477728246</v>
      </c>
      <c r="AG272" s="4" t="str">
        <f t="shared" si="52"/>
        <v/>
      </c>
      <c r="AH272" s="4">
        <f t="shared" si="59"/>
        <v>-1</v>
      </c>
      <c r="AI272" s="4">
        <f t="shared" si="60"/>
        <v>-10</v>
      </c>
      <c r="AJ272" s="4">
        <f t="shared" si="53"/>
        <v>88.32</v>
      </c>
      <c r="AK272" s="5">
        <f t="shared" si="62"/>
        <v>0</v>
      </c>
      <c r="AL272" s="6">
        <f t="shared" ca="1" si="63"/>
        <v>0.4147244138003886</v>
      </c>
      <c r="AQ272" s="36">
        <f t="shared" si="54"/>
        <v>-10</v>
      </c>
      <c r="AR272" s="36">
        <f t="shared" si="61"/>
        <v>-5</v>
      </c>
    </row>
    <row r="273" spans="2:44" x14ac:dyDescent="0.5">
      <c r="B273" s="28">
        <v>45322</v>
      </c>
      <c r="C273" s="4">
        <v>100.4</v>
      </c>
      <c r="E273" s="8">
        <f t="shared" si="68"/>
        <v>-1.1881327886752563E-2</v>
      </c>
      <c r="F273" s="8">
        <f t="shared" si="55"/>
        <v>0.10097295421772962</v>
      </c>
      <c r="G273" s="8">
        <f t="shared" si="56"/>
        <v>6.3630953266638215E-2</v>
      </c>
      <c r="H273" s="8">
        <f t="shared" si="57"/>
        <v>1.5868527663669287</v>
      </c>
      <c r="I273" s="8">
        <f t="shared" si="58"/>
        <v>61.34298739373417</v>
      </c>
      <c r="J273" s="4">
        <v>30</v>
      </c>
      <c r="K273" s="4">
        <v>70</v>
      </c>
      <c r="L273" s="130"/>
      <c r="M273" s="8">
        <f t="shared" ca="1" si="67"/>
        <v>63.508321297497552</v>
      </c>
      <c r="N273" s="4">
        <f t="shared" si="64"/>
        <v>2.1136286778806834</v>
      </c>
      <c r="O273" s="8">
        <f t="shared" ca="1" si="65"/>
        <v>65.621949975378243</v>
      </c>
      <c r="P273" s="8">
        <f t="shared" ca="1" si="66"/>
        <v>61.394692619616869</v>
      </c>
      <c r="AG273" s="4" t="str">
        <f t="shared" ref="AG273:AG336" si="69">IF(I273&lt;J273,"BUY",IF(I273&lt;K273,"","SELL"))</f>
        <v/>
      </c>
      <c r="AH273" s="4">
        <f t="shared" si="59"/>
        <v>-1</v>
      </c>
      <c r="AI273" s="4">
        <f t="shared" si="60"/>
        <v>-10</v>
      </c>
      <c r="AJ273" s="4">
        <f t="shared" ref="AJ273:AJ336" si="70">IF(OR(AH273=0,AH273=AH272),AJ272,C273)</f>
        <v>88.32</v>
      </c>
      <c r="AK273" s="5">
        <f t="shared" si="62"/>
        <v>0</v>
      </c>
      <c r="AL273" s="6">
        <f t="shared" ca="1" si="63"/>
        <v>0.4147244138003886</v>
      </c>
      <c r="AQ273" s="36">
        <f t="shared" ref="AQ273:AQ336" si="71">IF(AH273=AH272,-10,IF(AH273=1,C273,-10))</f>
        <v>-10</v>
      </c>
      <c r="AR273" s="36">
        <f t="shared" si="61"/>
        <v>-5</v>
      </c>
    </row>
    <row r="274" spans="2:44" x14ac:dyDescent="0.5">
      <c r="B274" s="28">
        <v>45323</v>
      </c>
      <c r="C274" s="4">
        <v>100.55</v>
      </c>
      <c r="E274" s="8">
        <f t="shared" si="68"/>
        <v>1.49290896103212E-3</v>
      </c>
      <c r="F274" s="8">
        <f t="shared" ref="F274:F337" si="72">SUMIF(E261:E274,"&gt;0",E261:E274)</f>
        <v>0.10246586317876173</v>
      </c>
      <c r="G274" s="8">
        <f t="shared" ref="G274:G337" si="73">ABS(SUMIF(E261:E274,"&lt;0",E261:E274))</f>
        <v>4.9260196736780608E-2</v>
      </c>
      <c r="H274" s="8">
        <f t="shared" ref="H274:H337" si="74">F274/G274</f>
        <v>2.0800944772162184</v>
      </c>
      <c r="I274" s="8">
        <f t="shared" ref="I274:I337" si="75">100-100/(1+H274)</f>
        <v>67.533463424673982</v>
      </c>
      <c r="J274" s="4">
        <v>30</v>
      </c>
      <c r="K274" s="4">
        <v>70</v>
      </c>
      <c r="L274" s="130"/>
      <c r="M274" s="8">
        <f t="shared" ca="1" si="67"/>
        <v>64.011464063394612</v>
      </c>
      <c r="N274" s="4">
        <f t="shared" si="64"/>
        <v>2.1628327957917355</v>
      </c>
      <c r="O274" s="8">
        <f t="shared" ca="1" si="65"/>
        <v>66.174296859186342</v>
      </c>
      <c r="P274" s="8">
        <f t="shared" ca="1" si="66"/>
        <v>61.848631267602876</v>
      </c>
      <c r="AG274" s="4" t="str">
        <f t="shared" si="69"/>
        <v/>
      </c>
      <c r="AH274" s="4">
        <f t="shared" ref="AH274:AH337" si="76">IF(AG274="",AH273,IF(AG274="BUY",1,-1))</f>
        <v>-1</v>
      </c>
      <c r="AI274" s="4">
        <f t="shared" ref="AI274:AI337" si="77">IF(AH274=AH273,-10,IF(AH274=-1,70,30))</f>
        <v>-10</v>
      </c>
      <c r="AJ274" s="4">
        <f t="shared" si="70"/>
        <v>88.32</v>
      </c>
      <c r="AK274" s="5">
        <f t="shared" si="62"/>
        <v>0</v>
      </c>
      <c r="AL274" s="6">
        <f t="shared" ca="1" si="63"/>
        <v>0.4147244138003886</v>
      </c>
      <c r="AQ274" s="36">
        <f t="shared" si="71"/>
        <v>-10</v>
      </c>
      <c r="AR274" s="36">
        <f t="shared" ref="AR274:AR337" si="78">IF(AH274=AH273,-5,IF(AH274=-1,C274,-5))</f>
        <v>-5</v>
      </c>
    </row>
    <row r="275" spans="2:44" x14ac:dyDescent="0.5">
      <c r="B275" s="28">
        <v>45324</v>
      </c>
      <c r="C275" s="4">
        <v>103.13</v>
      </c>
      <c r="E275" s="8">
        <f t="shared" si="68"/>
        <v>2.5335212109316479E-2</v>
      </c>
      <c r="F275" s="8">
        <f t="shared" si="72"/>
        <v>0.12706713030100339</v>
      </c>
      <c r="G275" s="8">
        <f t="shared" si="73"/>
        <v>4.9260196736780608E-2</v>
      </c>
      <c r="H275" s="8">
        <f t="shared" si="74"/>
        <v>2.5795091923806197</v>
      </c>
      <c r="I275" s="8">
        <f t="shared" si="75"/>
        <v>72.063209053112359</v>
      </c>
      <c r="J275" s="4">
        <v>30</v>
      </c>
      <c r="K275" s="4">
        <v>70</v>
      </c>
      <c r="L275" s="130"/>
      <c r="M275" s="8">
        <f t="shared" ca="1" si="67"/>
        <v>65.017932187109324</v>
      </c>
      <c r="N275" s="4">
        <f t="shared" si="64"/>
        <v>2.8222696807536325</v>
      </c>
      <c r="O275" s="8">
        <f t="shared" ca="1" si="65"/>
        <v>67.840201867862959</v>
      </c>
      <c r="P275" s="8">
        <f t="shared" ca="1" si="66"/>
        <v>62.195662506355688</v>
      </c>
      <c r="AG275" s="4" t="str">
        <f t="shared" si="69"/>
        <v>SELL</v>
      </c>
      <c r="AH275" s="4">
        <f t="shared" si="76"/>
        <v>-1</v>
      </c>
      <c r="AI275" s="4">
        <f t="shared" si="77"/>
        <v>-10</v>
      </c>
      <c r="AJ275" s="4">
        <f t="shared" si="70"/>
        <v>88.32</v>
      </c>
      <c r="AK275" s="5">
        <f t="shared" ref="AK275:AK338" si="79">IF(AJ275=AJ274,0,AH274*(AJ275/AJ274-1))</f>
        <v>0</v>
      </c>
      <c r="AL275" s="6">
        <f t="shared" ref="AL275:AL338" ca="1" si="80">AK275+AL274</f>
        <v>0.4147244138003886</v>
      </c>
      <c r="AQ275" s="36">
        <f t="shared" si="71"/>
        <v>-10</v>
      </c>
      <c r="AR275" s="36">
        <f t="shared" si="78"/>
        <v>-5</v>
      </c>
    </row>
    <row r="276" spans="2:44" x14ac:dyDescent="0.5">
      <c r="B276" s="28">
        <v>45327</v>
      </c>
      <c r="C276" s="4">
        <v>103</v>
      </c>
      <c r="E276" s="8">
        <f t="shared" si="68"/>
        <v>-1.2613400983418135E-3</v>
      </c>
      <c r="F276" s="8">
        <f t="shared" si="72"/>
        <v>0.12654321348700753</v>
      </c>
      <c r="G276" s="8">
        <f t="shared" si="73"/>
        <v>5.0521536835122421E-2</v>
      </c>
      <c r="H276" s="8">
        <f t="shared" si="74"/>
        <v>2.5047380070796872</v>
      </c>
      <c r="I276" s="8">
        <f t="shared" si="75"/>
        <v>71.467196749658129</v>
      </c>
      <c r="J276" s="4">
        <v>30</v>
      </c>
      <c r="K276" s="4">
        <v>70</v>
      </c>
      <c r="L276" s="130"/>
      <c r="M276" s="8">
        <f t="shared" ca="1" si="67"/>
        <v>65.824090257427926</v>
      </c>
      <c r="N276" s="4">
        <f t="shared" si="64"/>
        <v>3.2514998095741943</v>
      </c>
      <c r="O276" s="8">
        <f t="shared" ca="1" si="65"/>
        <v>69.075590067002125</v>
      </c>
      <c r="P276" s="8">
        <f t="shared" ca="1" si="66"/>
        <v>62.572590447853734</v>
      </c>
      <c r="AG276" s="4" t="str">
        <f t="shared" si="69"/>
        <v>SELL</v>
      </c>
      <c r="AH276" s="4">
        <f t="shared" si="76"/>
        <v>-1</v>
      </c>
      <c r="AI276" s="4">
        <f t="shared" si="77"/>
        <v>-10</v>
      </c>
      <c r="AJ276" s="4">
        <f t="shared" si="70"/>
        <v>88.32</v>
      </c>
      <c r="AK276" s="5">
        <f t="shared" si="79"/>
        <v>0</v>
      </c>
      <c r="AL276" s="6">
        <f t="shared" ca="1" si="80"/>
        <v>0.4147244138003886</v>
      </c>
      <c r="AQ276" s="36">
        <f t="shared" si="71"/>
        <v>-10</v>
      </c>
      <c r="AR276" s="36">
        <f t="shared" si="78"/>
        <v>-5</v>
      </c>
    </row>
    <row r="277" spans="2:44" x14ac:dyDescent="0.5">
      <c r="B277" s="28">
        <v>45328</v>
      </c>
      <c r="C277" s="4">
        <v>104.47</v>
      </c>
      <c r="E277" s="8">
        <f t="shared" si="68"/>
        <v>1.4170960619780812E-2</v>
      </c>
      <c r="F277" s="8">
        <f t="shared" si="72"/>
        <v>0.13444848944786039</v>
      </c>
      <c r="G277" s="8">
        <f t="shared" si="73"/>
        <v>5.0521536835122421E-2</v>
      </c>
      <c r="H277" s="8">
        <f t="shared" si="74"/>
        <v>2.661211393601</v>
      </c>
      <c r="I277" s="8">
        <f t="shared" si="75"/>
        <v>72.686635856433142</v>
      </c>
      <c r="J277" s="4">
        <v>30</v>
      </c>
      <c r="K277" s="4">
        <v>70</v>
      </c>
      <c r="L277" s="130"/>
      <c r="M277" s="8">
        <f t="shared" ca="1" si="67"/>
        <v>66.681908457303578</v>
      </c>
      <c r="N277" s="4">
        <f t="shared" si="64"/>
        <v>3.6159813514327559</v>
      </c>
      <c r="O277" s="8">
        <f t="shared" ca="1" si="65"/>
        <v>70.297889808736329</v>
      </c>
      <c r="P277" s="8">
        <f t="shared" ca="1" si="66"/>
        <v>63.06592710587082</v>
      </c>
      <c r="AG277" s="4" t="str">
        <f t="shared" si="69"/>
        <v>SELL</v>
      </c>
      <c r="AH277" s="4">
        <f t="shared" si="76"/>
        <v>-1</v>
      </c>
      <c r="AI277" s="4">
        <f t="shared" si="77"/>
        <v>-10</v>
      </c>
      <c r="AJ277" s="4">
        <f t="shared" si="70"/>
        <v>88.32</v>
      </c>
      <c r="AK277" s="5">
        <f t="shared" si="79"/>
        <v>0</v>
      </c>
      <c r="AL277" s="6">
        <f t="shared" ca="1" si="80"/>
        <v>0.4147244138003886</v>
      </c>
      <c r="AQ277" s="36">
        <f t="shared" si="71"/>
        <v>-10</v>
      </c>
      <c r="AR277" s="36">
        <f t="shared" si="78"/>
        <v>-5</v>
      </c>
    </row>
    <row r="278" spans="2:44" x14ac:dyDescent="0.5">
      <c r="B278" s="28">
        <v>45329</v>
      </c>
      <c r="C278" s="4">
        <v>105.9</v>
      </c>
      <c r="E278" s="8">
        <f t="shared" si="68"/>
        <v>1.3595303757944325E-2</v>
      </c>
      <c r="F278" s="8">
        <f t="shared" si="72"/>
        <v>0.14264510899708732</v>
      </c>
      <c r="G278" s="8">
        <f t="shared" si="73"/>
        <v>5.0521536835122421E-2</v>
      </c>
      <c r="H278" s="8">
        <f t="shared" si="74"/>
        <v>2.8234515007453389</v>
      </c>
      <c r="I278" s="8">
        <f t="shared" si="75"/>
        <v>73.845620905481312</v>
      </c>
      <c r="J278" s="4">
        <v>30</v>
      </c>
      <c r="K278" s="4">
        <v>70</v>
      </c>
      <c r="L278" s="130"/>
      <c r="M278" s="8">
        <f t="shared" ca="1" si="67"/>
        <v>67.577372513325798</v>
      </c>
      <c r="N278" s="4">
        <f t="shared" si="64"/>
        <v>3.836056426193764</v>
      </c>
      <c r="O278" s="8">
        <f t="shared" ca="1" si="65"/>
        <v>71.413428939519562</v>
      </c>
      <c r="P278" s="8">
        <f t="shared" ca="1" si="66"/>
        <v>63.741316087132034</v>
      </c>
      <c r="AG278" s="4" t="str">
        <f t="shared" si="69"/>
        <v>SELL</v>
      </c>
      <c r="AH278" s="4">
        <f t="shared" si="76"/>
        <v>-1</v>
      </c>
      <c r="AI278" s="4">
        <f t="shared" si="77"/>
        <v>-10</v>
      </c>
      <c r="AJ278" s="4">
        <f t="shared" si="70"/>
        <v>88.32</v>
      </c>
      <c r="AK278" s="5">
        <f t="shared" si="79"/>
        <v>0</v>
      </c>
      <c r="AL278" s="6">
        <f t="shared" ca="1" si="80"/>
        <v>0.4147244138003886</v>
      </c>
      <c r="AQ278" s="36">
        <f t="shared" si="71"/>
        <v>-10</v>
      </c>
      <c r="AR278" s="36">
        <f t="shared" si="78"/>
        <v>-5</v>
      </c>
    </row>
    <row r="279" spans="2:44" x14ac:dyDescent="0.5">
      <c r="B279" s="28">
        <v>45330</v>
      </c>
      <c r="C279" s="4">
        <v>107.41</v>
      </c>
      <c r="E279" s="8">
        <f t="shared" si="68"/>
        <v>1.4158035002594754E-2</v>
      </c>
      <c r="F279" s="8">
        <f t="shared" si="72"/>
        <v>0.13266121864551547</v>
      </c>
      <c r="G279" s="8">
        <f t="shared" si="73"/>
        <v>5.0521536835122421E-2</v>
      </c>
      <c r="H279" s="8">
        <f t="shared" si="74"/>
        <v>2.6258349796138782</v>
      </c>
      <c r="I279" s="8">
        <f t="shared" si="75"/>
        <v>72.420145825100633</v>
      </c>
      <c r="J279" s="4">
        <v>30</v>
      </c>
      <c r="K279" s="4">
        <v>70</v>
      </c>
      <c r="L279" s="130"/>
      <c r="M279" s="8">
        <f t="shared" ca="1" si="67"/>
        <v>68.182719177297656</v>
      </c>
      <c r="N279" s="4">
        <f t="shared" si="64"/>
        <v>4.0111082644103631</v>
      </c>
      <c r="O279" s="8">
        <f t="shared" ca="1" si="65"/>
        <v>72.193827441708024</v>
      </c>
      <c r="P279" s="8">
        <f t="shared" ca="1" si="66"/>
        <v>64.171610912887289</v>
      </c>
      <c r="AG279" s="4" t="str">
        <f t="shared" si="69"/>
        <v>SELL</v>
      </c>
      <c r="AH279" s="4">
        <f t="shared" si="76"/>
        <v>-1</v>
      </c>
      <c r="AI279" s="4">
        <f t="shared" si="77"/>
        <v>-10</v>
      </c>
      <c r="AJ279" s="4">
        <f t="shared" si="70"/>
        <v>88.32</v>
      </c>
      <c r="AK279" s="5">
        <f t="shared" si="79"/>
        <v>0</v>
      </c>
      <c r="AL279" s="6">
        <f t="shared" ca="1" si="80"/>
        <v>0.4147244138003886</v>
      </c>
      <c r="AQ279" s="36">
        <f t="shared" si="71"/>
        <v>-10</v>
      </c>
      <c r="AR279" s="36">
        <f t="shared" si="78"/>
        <v>-5</v>
      </c>
    </row>
    <row r="280" spans="2:44" x14ac:dyDescent="0.5">
      <c r="B280" s="28">
        <v>45331</v>
      </c>
      <c r="C280" s="4">
        <v>109.93</v>
      </c>
      <c r="E280" s="8">
        <f t="shared" si="68"/>
        <v>2.3190511980816963E-2</v>
      </c>
      <c r="F280" s="8">
        <f t="shared" si="72"/>
        <v>0.15585173062633242</v>
      </c>
      <c r="G280" s="8">
        <f t="shared" si="73"/>
        <v>3.5347356989129761E-2</v>
      </c>
      <c r="H280" s="8">
        <f t="shared" si="74"/>
        <v>4.4091480637225837</v>
      </c>
      <c r="I280" s="8">
        <f t="shared" si="75"/>
        <v>81.512800385208934</v>
      </c>
      <c r="J280" s="4">
        <v>30</v>
      </c>
      <c r="K280" s="4">
        <v>70</v>
      </c>
      <c r="L280" s="130"/>
      <c r="M280" s="8">
        <f t="shared" ca="1" si="67"/>
        <v>69.848979328286561</v>
      </c>
      <c r="N280" s="4">
        <f t="shared" si="64"/>
        <v>5.3933379176051526</v>
      </c>
      <c r="O280" s="8">
        <f t="shared" ca="1" si="65"/>
        <v>75.242317245891712</v>
      </c>
      <c r="P280" s="8">
        <f t="shared" ca="1" si="66"/>
        <v>64.455641410681409</v>
      </c>
      <c r="AG280" s="4" t="str">
        <f t="shared" si="69"/>
        <v>SELL</v>
      </c>
      <c r="AH280" s="4">
        <f t="shared" si="76"/>
        <v>-1</v>
      </c>
      <c r="AI280" s="4">
        <f t="shared" si="77"/>
        <v>-10</v>
      </c>
      <c r="AJ280" s="4">
        <f t="shared" si="70"/>
        <v>88.32</v>
      </c>
      <c r="AK280" s="5">
        <f t="shared" si="79"/>
        <v>0</v>
      </c>
      <c r="AL280" s="6">
        <f t="shared" ca="1" si="80"/>
        <v>0.4147244138003886</v>
      </c>
      <c r="AQ280" s="36">
        <f t="shared" si="71"/>
        <v>-10</v>
      </c>
      <c r="AR280" s="36">
        <f t="shared" si="78"/>
        <v>-5</v>
      </c>
    </row>
    <row r="281" spans="2:44" x14ac:dyDescent="0.5">
      <c r="B281" s="28">
        <v>45334</v>
      </c>
      <c r="C281" s="4">
        <v>108.88</v>
      </c>
      <c r="E281" s="8">
        <f t="shared" si="68"/>
        <v>-9.5974412475618442E-3</v>
      </c>
      <c r="F281" s="8">
        <f t="shared" si="72"/>
        <v>0.15585173062633242</v>
      </c>
      <c r="G281" s="8">
        <f t="shared" si="73"/>
        <v>2.2740109232656222E-2</v>
      </c>
      <c r="H281" s="8">
        <f t="shared" si="74"/>
        <v>6.8536051886030336</v>
      </c>
      <c r="I281" s="8">
        <f t="shared" si="75"/>
        <v>87.266994253146606</v>
      </c>
      <c r="J281" s="4">
        <v>30</v>
      </c>
      <c r="K281" s="4">
        <v>70</v>
      </c>
      <c r="L281" s="130"/>
      <c r="M281" s="8">
        <f t="shared" ca="1" si="67"/>
        <v>72.026231193894063</v>
      </c>
      <c r="N281" s="4">
        <f t="shared" si="64"/>
        <v>7.2364838982018904</v>
      </c>
      <c r="O281" s="8">
        <f t="shared" ca="1" si="65"/>
        <v>79.262715092095959</v>
      </c>
      <c r="P281" s="8">
        <f t="shared" ca="1" si="66"/>
        <v>64.789747295692166</v>
      </c>
      <c r="AG281" s="4" t="str">
        <f t="shared" si="69"/>
        <v>SELL</v>
      </c>
      <c r="AH281" s="4">
        <f t="shared" si="76"/>
        <v>-1</v>
      </c>
      <c r="AI281" s="4">
        <f t="shared" si="77"/>
        <v>-10</v>
      </c>
      <c r="AJ281" s="4">
        <f t="shared" si="70"/>
        <v>88.32</v>
      </c>
      <c r="AK281" s="5">
        <f t="shared" si="79"/>
        <v>0</v>
      </c>
      <c r="AL281" s="6">
        <f t="shared" ca="1" si="80"/>
        <v>0.4147244138003886</v>
      </c>
      <c r="AQ281" s="36">
        <f t="shared" si="71"/>
        <v>-10</v>
      </c>
      <c r="AR281" s="36">
        <f t="shared" si="78"/>
        <v>-5</v>
      </c>
    </row>
    <row r="282" spans="2:44" x14ac:dyDescent="0.5">
      <c r="B282" s="28">
        <v>45335</v>
      </c>
      <c r="C282" s="4">
        <v>109.87</v>
      </c>
      <c r="E282" s="8">
        <f t="shared" si="68"/>
        <v>9.051490369578934E-3</v>
      </c>
      <c r="F282" s="8">
        <f t="shared" si="72"/>
        <v>0.13625448575754462</v>
      </c>
      <c r="G282" s="8">
        <f t="shared" si="73"/>
        <v>2.2740109232656222E-2</v>
      </c>
      <c r="H282" s="8">
        <f t="shared" si="74"/>
        <v>5.9918131598890758</v>
      </c>
      <c r="I282" s="8">
        <f t="shared" si="75"/>
        <v>85.697558313817055</v>
      </c>
      <c r="J282" s="4">
        <v>30</v>
      </c>
      <c r="K282" s="4">
        <v>70</v>
      </c>
      <c r="L282" s="130"/>
      <c r="M282" s="8">
        <f t="shared" ca="1" si="67"/>
        <v>73.735147083884428</v>
      </c>
      <c r="N282" s="4">
        <f t="shared" si="64"/>
        <v>7.8556861240498765</v>
      </c>
      <c r="O282" s="8">
        <f t="shared" ca="1" si="65"/>
        <v>81.59083320793431</v>
      </c>
      <c r="P282" s="8">
        <f t="shared" ca="1" si="66"/>
        <v>65.879460959834546</v>
      </c>
      <c r="AG282" s="4" t="str">
        <f t="shared" si="69"/>
        <v>SELL</v>
      </c>
      <c r="AH282" s="4">
        <f t="shared" si="76"/>
        <v>-1</v>
      </c>
      <c r="AI282" s="4">
        <f t="shared" si="77"/>
        <v>-10</v>
      </c>
      <c r="AJ282" s="4">
        <f t="shared" si="70"/>
        <v>88.32</v>
      </c>
      <c r="AK282" s="5">
        <f t="shared" si="79"/>
        <v>0</v>
      </c>
      <c r="AL282" s="6">
        <f t="shared" ca="1" si="80"/>
        <v>0.4147244138003886</v>
      </c>
      <c r="AQ282" s="36">
        <f t="shared" si="71"/>
        <v>-10</v>
      </c>
      <c r="AR282" s="36">
        <f t="shared" si="78"/>
        <v>-5</v>
      </c>
    </row>
    <row r="283" spans="2:44" x14ac:dyDescent="0.5">
      <c r="B283" s="28">
        <v>45336</v>
      </c>
      <c r="C283" s="4">
        <v>112.57</v>
      </c>
      <c r="E283" s="8">
        <f t="shared" si="68"/>
        <v>2.4277401653923038E-2</v>
      </c>
      <c r="F283" s="8">
        <f t="shared" si="72"/>
        <v>0.1413451936139446</v>
      </c>
      <c r="G283" s="8">
        <f t="shared" si="73"/>
        <v>2.2740109232656222E-2</v>
      </c>
      <c r="H283" s="8">
        <f t="shared" si="74"/>
        <v>6.2156778653887921</v>
      </c>
      <c r="I283" s="8">
        <f t="shared" si="75"/>
        <v>86.141288196959735</v>
      </c>
      <c r="J283" s="4">
        <v>30</v>
      </c>
      <c r="K283" s="4">
        <v>70</v>
      </c>
      <c r="L283" s="130"/>
      <c r="M283" s="8">
        <f t="shared" ca="1" si="67"/>
        <v>75.285914723018848</v>
      </c>
      <c r="N283" s="4">
        <f t="shared" si="64"/>
        <v>8.3889439403392476</v>
      </c>
      <c r="O283" s="8">
        <f t="shared" ca="1" si="65"/>
        <v>83.674858663358094</v>
      </c>
      <c r="P283" s="8">
        <f t="shared" ca="1" si="66"/>
        <v>66.896970782679603</v>
      </c>
      <c r="AG283" s="4" t="str">
        <f t="shared" si="69"/>
        <v>SELL</v>
      </c>
      <c r="AH283" s="4">
        <f t="shared" si="76"/>
        <v>-1</v>
      </c>
      <c r="AI283" s="4">
        <f t="shared" si="77"/>
        <v>-10</v>
      </c>
      <c r="AJ283" s="4">
        <f t="shared" si="70"/>
        <v>88.32</v>
      </c>
      <c r="AK283" s="5">
        <f t="shared" si="79"/>
        <v>0</v>
      </c>
      <c r="AL283" s="6">
        <f t="shared" ca="1" si="80"/>
        <v>0.4147244138003886</v>
      </c>
      <c r="AQ283" s="36">
        <f t="shared" si="71"/>
        <v>-10</v>
      </c>
      <c r="AR283" s="36">
        <f t="shared" si="78"/>
        <v>-5</v>
      </c>
    </row>
    <row r="284" spans="2:44" x14ac:dyDescent="0.5">
      <c r="B284" s="28">
        <v>45337</v>
      </c>
      <c r="C284" s="4">
        <v>114.05</v>
      </c>
      <c r="E284" s="8">
        <f t="shared" si="68"/>
        <v>1.3061698363684508E-2</v>
      </c>
      <c r="F284" s="8">
        <f t="shared" si="72"/>
        <v>0.15111166706765958</v>
      </c>
      <c r="G284" s="8">
        <f t="shared" si="73"/>
        <v>2.2740109232656222E-2</v>
      </c>
      <c r="H284" s="8">
        <f t="shared" si="74"/>
        <v>6.645160123094473</v>
      </c>
      <c r="I284" s="8">
        <f t="shared" si="75"/>
        <v>86.9198292266083</v>
      </c>
      <c r="J284" s="4">
        <v>30</v>
      </c>
      <c r="K284" s="4">
        <v>70</v>
      </c>
      <c r="L284" s="130"/>
      <c r="M284" s="8">
        <f t="shared" ca="1" si="67"/>
        <v>76.740154035967521</v>
      </c>
      <c r="N284" s="4">
        <f t="shared" ref="N284:N347" si="81">STDEV(I274:I284)</f>
        <v>7.5325435714789934</v>
      </c>
      <c r="O284" s="8">
        <f t="shared" ca="1" si="65"/>
        <v>84.272697607446517</v>
      </c>
      <c r="P284" s="8">
        <f t="shared" ca="1" si="66"/>
        <v>69.207610464488525</v>
      </c>
      <c r="AG284" s="4" t="str">
        <f t="shared" si="69"/>
        <v>SELL</v>
      </c>
      <c r="AH284" s="4">
        <f t="shared" si="76"/>
        <v>-1</v>
      </c>
      <c r="AI284" s="4">
        <f t="shared" si="77"/>
        <v>-10</v>
      </c>
      <c r="AJ284" s="4">
        <f t="shared" si="70"/>
        <v>88.32</v>
      </c>
      <c r="AK284" s="5">
        <f t="shared" si="79"/>
        <v>0</v>
      </c>
      <c r="AL284" s="6">
        <f t="shared" ca="1" si="80"/>
        <v>0.4147244138003886</v>
      </c>
      <c r="AQ284" s="36">
        <f t="shared" si="71"/>
        <v>-10</v>
      </c>
      <c r="AR284" s="36">
        <f t="shared" si="78"/>
        <v>-5</v>
      </c>
    </row>
    <row r="285" spans="2:44" x14ac:dyDescent="0.5">
      <c r="B285" s="28">
        <v>45338</v>
      </c>
      <c r="C285" s="4">
        <v>112.71</v>
      </c>
      <c r="E285" s="8">
        <f t="shared" si="68"/>
        <v>-1.1818800476409853E-2</v>
      </c>
      <c r="F285" s="8">
        <f t="shared" si="72"/>
        <v>0.14217949176224368</v>
      </c>
      <c r="G285" s="8">
        <f t="shared" si="73"/>
        <v>3.4558909709066075E-2</v>
      </c>
      <c r="H285" s="8">
        <f t="shared" si="74"/>
        <v>4.1141197149788775</v>
      </c>
      <c r="I285" s="8">
        <f t="shared" si="75"/>
        <v>80.446292700754071</v>
      </c>
      <c r="J285" s="4">
        <v>30</v>
      </c>
      <c r="K285" s="4">
        <v>70</v>
      </c>
      <c r="L285" s="130"/>
      <c r="M285" s="8">
        <f t="shared" ca="1" si="67"/>
        <v>77.203421369065836</v>
      </c>
      <c r="N285" s="4">
        <f t="shared" si="81"/>
        <v>6.7060805986277092</v>
      </c>
      <c r="O285" s="8">
        <f t="shared" ca="1" si="65"/>
        <v>83.909501967693544</v>
      </c>
      <c r="P285" s="8">
        <f t="shared" ca="1" si="66"/>
        <v>70.497340770438129</v>
      </c>
      <c r="AG285" s="4" t="str">
        <f t="shared" si="69"/>
        <v>SELL</v>
      </c>
      <c r="AH285" s="4">
        <f t="shared" si="76"/>
        <v>-1</v>
      </c>
      <c r="AI285" s="4">
        <f t="shared" si="77"/>
        <v>-10</v>
      </c>
      <c r="AJ285" s="4">
        <f t="shared" si="70"/>
        <v>88.32</v>
      </c>
      <c r="AK285" s="5">
        <f t="shared" si="79"/>
        <v>0</v>
      </c>
      <c r="AL285" s="6">
        <f t="shared" ca="1" si="80"/>
        <v>0.4147244138003886</v>
      </c>
      <c r="AQ285" s="36">
        <f t="shared" si="71"/>
        <v>-10</v>
      </c>
      <c r="AR285" s="36">
        <f t="shared" si="78"/>
        <v>-5</v>
      </c>
    </row>
    <row r="286" spans="2:44" x14ac:dyDescent="0.5">
      <c r="B286" s="28">
        <v>45342</v>
      </c>
      <c r="C286" s="4">
        <v>109.6</v>
      </c>
      <c r="E286" s="8">
        <f t="shared" si="68"/>
        <v>-2.7980773740072028E-2</v>
      </c>
      <c r="F286" s="8">
        <f t="shared" si="72"/>
        <v>0.13833352281867195</v>
      </c>
      <c r="G286" s="8">
        <f t="shared" si="73"/>
        <v>6.25396834491381E-2</v>
      </c>
      <c r="H286" s="8">
        <f t="shared" si="74"/>
        <v>2.2119319316858235</v>
      </c>
      <c r="I286" s="8">
        <f t="shared" si="75"/>
        <v>68.866089902623273</v>
      </c>
      <c r="J286" s="4">
        <v>30</v>
      </c>
      <c r="K286" s="4">
        <v>70</v>
      </c>
      <c r="L286" s="130"/>
      <c r="M286" s="8">
        <f t="shared" ca="1" si="67"/>
        <v>76.16125493576051</v>
      </c>
      <c r="N286" s="4">
        <f t="shared" si="81"/>
        <v>7.1008175058986911</v>
      </c>
      <c r="O286" s="8">
        <f t="shared" ca="1" si="65"/>
        <v>83.2620724416592</v>
      </c>
      <c r="P286" s="8">
        <f t="shared" ca="1" si="66"/>
        <v>69.060437429861821</v>
      </c>
      <c r="AG286" s="4" t="str">
        <f t="shared" si="69"/>
        <v/>
      </c>
      <c r="AH286" s="4">
        <f t="shared" si="76"/>
        <v>-1</v>
      </c>
      <c r="AI286" s="4">
        <f t="shared" si="77"/>
        <v>-10</v>
      </c>
      <c r="AJ286" s="4">
        <f t="shared" si="70"/>
        <v>88.32</v>
      </c>
      <c r="AK286" s="5">
        <f t="shared" si="79"/>
        <v>0</v>
      </c>
      <c r="AL286" s="6">
        <f t="shared" ca="1" si="80"/>
        <v>0.4147244138003886</v>
      </c>
      <c r="AQ286" s="36">
        <f t="shared" si="71"/>
        <v>-10</v>
      </c>
      <c r="AR286" s="36">
        <f t="shared" si="78"/>
        <v>-5</v>
      </c>
    </row>
    <row r="287" spans="2:44" x14ac:dyDescent="0.5">
      <c r="B287" s="28">
        <v>45343</v>
      </c>
      <c r="C287" s="4">
        <v>109.28</v>
      </c>
      <c r="E287" s="8">
        <f t="shared" si="68"/>
        <v>-2.9239786914352006E-3</v>
      </c>
      <c r="F287" s="8">
        <f t="shared" si="72"/>
        <v>0.13833352281867195</v>
      </c>
      <c r="G287" s="8">
        <f t="shared" si="73"/>
        <v>5.3582334253820744E-2</v>
      </c>
      <c r="H287" s="8">
        <f t="shared" si="74"/>
        <v>2.5817001955044154</v>
      </c>
      <c r="I287" s="8">
        <f t="shared" si="75"/>
        <v>72.080298589615239</v>
      </c>
      <c r="J287" s="4">
        <v>30</v>
      </c>
      <c r="K287" s="4">
        <v>70</v>
      </c>
      <c r="L287" s="130"/>
      <c r="M287" s="8">
        <f t="shared" ca="1" si="67"/>
        <v>75.65113539249235</v>
      </c>
      <c r="N287" s="4">
        <f t="shared" si="81"/>
        <v>7.0392745444935425</v>
      </c>
      <c r="O287" s="8">
        <f t="shared" ca="1" si="65"/>
        <v>82.690409936985887</v>
      </c>
      <c r="P287" s="8">
        <f t="shared" ca="1" si="66"/>
        <v>68.611860847998813</v>
      </c>
      <c r="AG287" s="4" t="str">
        <f t="shared" si="69"/>
        <v>SELL</v>
      </c>
      <c r="AH287" s="4">
        <f t="shared" si="76"/>
        <v>-1</v>
      </c>
      <c r="AI287" s="4">
        <f t="shared" si="77"/>
        <v>-10</v>
      </c>
      <c r="AJ287" s="4">
        <f t="shared" si="70"/>
        <v>88.32</v>
      </c>
      <c r="AK287" s="5">
        <f t="shared" si="79"/>
        <v>0</v>
      </c>
      <c r="AL287" s="6">
        <f t="shared" ca="1" si="80"/>
        <v>0.4147244138003886</v>
      </c>
      <c r="AQ287" s="36">
        <f t="shared" si="71"/>
        <v>-10</v>
      </c>
      <c r="AR287" s="36">
        <f t="shared" si="78"/>
        <v>-5</v>
      </c>
    </row>
    <row r="288" spans="2:44" x14ac:dyDescent="0.5">
      <c r="B288" s="28">
        <v>45344</v>
      </c>
      <c r="C288" s="4">
        <v>111.51</v>
      </c>
      <c r="E288" s="8">
        <f t="shared" si="68"/>
        <v>2.0200877154790482E-2</v>
      </c>
      <c r="F288" s="8">
        <f t="shared" si="72"/>
        <v>0.15704149101243031</v>
      </c>
      <c r="G288" s="8">
        <f t="shared" si="73"/>
        <v>5.3582334253820744E-2</v>
      </c>
      <c r="H288" s="8">
        <f t="shared" si="74"/>
        <v>2.9308445255206905</v>
      </c>
      <c r="I288" s="8">
        <f t="shared" si="75"/>
        <v>74.560174193927523</v>
      </c>
      <c r="J288" s="4">
        <v>30</v>
      </c>
      <c r="K288" s="4">
        <v>70</v>
      </c>
      <c r="L288" s="130"/>
      <c r="M288" s="8">
        <f t="shared" ca="1" si="67"/>
        <v>75.514765242671743</v>
      </c>
      <c r="N288" s="4">
        <f t="shared" si="81"/>
        <v>6.8951327265567652</v>
      </c>
      <c r="O288" s="8">
        <f t="shared" ca="1" si="65"/>
        <v>82.40989796922851</v>
      </c>
      <c r="P288" s="8">
        <f t="shared" ca="1" si="66"/>
        <v>68.619632516114976</v>
      </c>
      <c r="AG288" s="4" t="str">
        <f t="shared" si="69"/>
        <v>SELL</v>
      </c>
      <c r="AH288" s="4">
        <f t="shared" si="76"/>
        <v>-1</v>
      </c>
      <c r="AI288" s="4">
        <f t="shared" si="77"/>
        <v>-10</v>
      </c>
      <c r="AJ288" s="4">
        <f t="shared" si="70"/>
        <v>88.32</v>
      </c>
      <c r="AK288" s="5">
        <f t="shared" si="79"/>
        <v>0</v>
      </c>
      <c r="AL288" s="6">
        <f t="shared" ca="1" si="80"/>
        <v>0.4147244138003886</v>
      </c>
      <c r="AQ288" s="36">
        <f t="shared" si="71"/>
        <v>-10</v>
      </c>
      <c r="AR288" s="36">
        <f t="shared" si="78"/>
        <v>-5</v>
      </c>
    </row>
    <row r="289" spans="2:44" x14ac:dyDescent="0.5">
      <c r="B289" s="28">
        <v>45345</v>
      </c>
      <c r="C289" s="4">
        <v>111.61</v>
      </c>
      <c r="E289" s="8">
        <f t="shared" si="68"/>
        <v>8.963786903530888E-4</v>
      </c>
      <c r="F289" s="8">
        <f t="shared" si="72"/>
        <v>0.1326026575934669</v>
      </c>
      <c r="G289" s="8">
        <f t="shared" si="73"/>
        <v>5.3582334253820744E-2</v>
      </c>
      <c r="H289" s="8">
        <f t="shared" si="74"/>
        <v>2.474745817629465</v>
      </c>
      <c r="I289" s="8">
        <f t="shared" si="75"/>
        <v>71.22091650772262</v>
      </c>
      <c r="J289" s="4">
        <v>30</v>
      </c>
      <c r="K289" s="4">
        <v>70</v>
      </c>
      <c r="L289" s="130"/>
      <c r="M289" s="8">
        <f t="shared" ca="1" si="67"/>
        <v>74.978034150803097</v>
      </c>
      <c r="N289" s="4">
        <f t="shared" si="81"/>
        <v>7.1351950837171234</v>
      </c>
      <c r="O289" s="8">
        <f t="shared" ref="O289:O352" ca="1" si="82">M289+N289</f>
        <v>82.113229234520219</v>
      </c>
      <c r="P289" s="8">
        <f t="shared" ref="P289:P352" ca="1" si="83">M289-N289</f>
        <v>67.842839067085976</v>
      </c>
      <c r="AG289" s="4" t="str">
        <f t="shared" si="69"/>
        <v>SELL</v>
      </c>
      <c r="AH289" s="4">
        <f t="shared" si="76"/>
        <v>-1</v>
      </c>
      <c r="AI289" s="4">
        <f t="shared" si="77"/>
        <v>-10</v>
      </c>
      <c r="AJ289" s="4">
        <f t="shared" si="70"/>
        <v>88.32</v>
      </c>
      <c r="AK289" s="5">
        <f t="shared" si="79"/>
        <v>0</v>
      </c>
      <c r="AL289" s="6">
        <f t="shared" ca="1" si="80"/>
        <v>0.4147244138003886</v>
      </c>
      <c r="AQ289" s="36">
        <f t="shared" si="71"/>
        <v>-10</v>
      </c>
      <c r="AR289" s="36">
        <f t="shared" si="78"/>
        <v>-5</v>
      </c>
    </row>
    <row r="290" spans="2:44" x14ac:dyDescent="0.5">
      <c r="B290" s="28">
        <v>45348</v>
      </c>
      <c r="C290" s="4">
        <v>110.88</v>
      </c>
      <c r="E290" s="8">
        <f t="shared" si="68"/>
        <v>-6.5621162260304962E-3</v>
      </c>
      <c r="F290" s="8">
        <f t="shared" si="72"/>
        <v>0.1326026575934669</v>
      </c>
      <c r="G290" s="8">
        <f t="shared" si="73"/>
        <v>5.8883110381509424E-2</v>
      </c>
      <c r="H290" s="8">
        <f t="shared" si="74"/>
        <v>2.2519642174864969</v>
      </c>
      <c r="I290" s="8">
        <f t="shared" si="75"/>
        <v>69.249354140405686</v>
      </c>
      <c r="J290" s="4">
        <v>30</v>
      </c>
      <c r="K290" s="4">
        <v>70</v>
      </c>
      <c r="L290" s="130"/>
      <c r="M290" s="8">
        <f t="shared" ca="1" si="67"/>
        <v>74.261949149503423</v>
      </c>
      <c r="N290" s="4">
        <f t="shared" si="81"/>
        <v>7.4759615930444587</v>
      </c>
      <c r="O290" s="8">
        <f t="shared" ca="1" si="82"/>
        <v>81.737910742547882</v>
      </c>
      <c r="P290" s="8">
        <f t="shared" ca="1" si="83"/>
        <v>66.785987556458963</v>
      </c>
      <c r="AG290" s="4" t="str">
        <f t="shared" si="69"/>
        <v/>
      </c>
      <c r="AH290" s="4">
        <f t="shared" si="76"/>
        <v>-1</v>
      </c>
      <c r="AI290" s="4">
        <f t="shared" si="77"/>
        <v>-10</v>
      </c>
      <c r="AJ290" s="4">
        <f t="shared" si="70"/>
        <v>88.32</v>
      </c>
      <c r="AK290" s="5">
        <f t="shared" si="79"/>
        <v>0</v>
      </c>
      <c r="AL290" s="6">
        <f t="shared" ca="1" si="80"/>
        <v>0.4147244138003886</v>
      </c>
      <c r="AQ290" s="36">
        <f t="shared" si="71"/>
        <v>-10</v>
      </c>
      <c r="AR290" s="36">
        <f t="shared" si="78"/>
        <v>-5</v>
      </c>
    </row>
    <row r="291" spans="2:44" x14ac:dyDescent="0.5">
      <c r="B291" s="28">
        <v>45349</v>
      </c>
      <c r="C291" s="4">
        <v>110.82</v>
      </c>
      <c r="E291" s="8">
        <f t="shared" si="68"/>
        <v>-5.4127200238947521E-4</v>
      </c>
      <c r="F291" s="8">
        <f t="shared" si="72"/>
        <v>0.11843169697368609</v>
      </c>
      <c r="G291" s="8">
        <f t="shared" si="73"/>
        <v>5.9424382383898897E-2</v>
      </c>
      <c r="H291" s="8">
        <f t="shared" si="74"/>
        <v>1.992981537588101</v>
      </c>
      <c r="I291" s="8">
        <f t="shared" si="75"/>
        <v>66.588500883107628</v>
      </c>
      <c r="J291" s="4">
        <v>30</v>
      </c>
      <c r="K291" s="4">
        <v>70</v>
      </c>
      <c r="L291" s="130"/>
      <c r="M291" s="8">
        <f t="shared" ca="1" si="67"/>
        <v>73.30276811620395</v>
      </c>
      <c r="N291" s="4">
        <f t="shared" si="81"/>
        <v>8.2018948905782025</v>
      </c>
      <c r="O291" s="8">
        <f t="shared" ca="1" si="82"/>
        <v>81.504663006782152</v>
      </c>
      <c r="P291" s="8">
        <f t="shared" ca="1" si="83"/>
        <v>65.100873225625747</v>
      </c>
      <c r="AG291" s="4" t="str">
        <f t="shared" si="69"/>
        <v/>
      </c>
      <c r="AH291" s="4">
        <f t="shared" si="76"/>
        <v>-1</v>
      </c>
      <c r="AI291" s="4">
        <f t="shared" si="77"/>
        <v>-10</v>
      </c>
      <c r="AJ291" s="4">
        <f t="shared" si="70"/>
        <v>88.32</v>
      </c>
      <c r="AK291" s="5">
        <f t="shared" si="79"/>
        <v>0</v>
      </c>
      <c r="AL291" s="6">
        <f t="shared" ca="1" si="80"/>
        <v>0.4147244138003886</v>
      </c>
      <c r="AQ291" s="36">
        <f t="shared" si="71"/>
        <v>-10</v>
      </c>
      <c r="AR291" s="36">
        <f t="shared" si="78"/>
        <v>-5</v>
      </c>
    </row>
    <row r="292" spans="2:44" x14ac:dyDescent="0.5">
      <c r="B292" s="28">
        <v>45350</v>
      </c>
      <c r="C292" s="4">
        <v>111.79</v>
      </c>
      <c r="E292" s="8">
        <f t="shared" si="68"/>
        <v>8.7148478430309709E-3</v>
      </c>
      <c r="F292" s="8">
        <f t="shared" si="72"/>
        <v>0.11355124105877273</v>
      </c>
      <c r="G292" s="8">
        <f t="shared" si="73"/>
        <v>5.9424382383898897E-2</v>
      </c>
      <c r="H292" s="8">
        <f t="shared" si="74"/>
        <v>1.910852692169327</v>
      </c>
      <c r="I292" s="8">
        <f t="shared" si="75"/>
        <v>65.645805344593185</v>
      </c>
      <c r="J292" s="4">
        <v>30</v>
      </c>
      <c r="K292" s="4">
        <v>70</v>
      </c>
      <c r="L292" s="130"/>
      <c r="M292" s="8">
        <f t="shared" ca="1" si="67"/>
        <v>72.345647769752603</v>
      </c>
      <c r="N292" s="4">
        <f t="shared" si="81"/>
        <v>8.1346692107231942</v>
      </c>
      <c r="O292" s="8">
        <f t="shared" ca="1" si="82"/>
        <v>80.480316980475791</v>
      </c>
      <c r="P292" s="8">
        <f t="shared" ca="1" si="83"/>
        <v>64.210978559029414</v>
      </c>
      <c r="AG292" s="4" t="str">
        <f t="shared" si="69"/>
        <v/>
      </c>
      <c r="AH292" s="4">
        <f t="shared" si="76"/>
        <v>-1</v>
      </c>
      <c r="AI292" s="4">
        <f t="shared" si="77"/>
        <v>-10</v>
      </c>
      <c r="AJ292" s="4">
        <f t="shared" si="70"/>
        <v>88.32</v>
      </c>
      <c r="AK292" s="5">
        <f t="shared" si="79"/>
        <v>0</v>
      </c>
      <c r="AL292" s="6">
        <f t="shared" ca="1" si="80"/>
        <v>0.4147244138003886</v>
      </c>
      <c r="AQ292" s="36">
        <f t="shared" si="71"/>
        <v>-10</v>
      </c>
      <c r="AR292" s="36">
        <f t="shared" si="78"/>
        <v>-5</v>
      </c>
    </row>
    <row r="293" spans="2:44" x14ac:dyDescent="0.5">
      <c r="B293" s="28">
        <v>45351</v>
      </c>
      <c r="C293" s="4">
        <v>111.8</v>
      </c>
      <c r="E293" s="8">
        <f t="shared" si="68"/>
        <v>8.9449438764298335E-5</v>
      </c>
      <c r="F293" s="8">
        <f t="shared" si="72"/>
        <v>9.9482655494942271E-2</v>
      </c>
      <c r="G293" s="8">
        <f t="shared" si="73"/>
        <v>5.9424382383898897E-2</v>
      </c>
      <c r="H293" s="8">
        <f t="shared" si="74"/>
        <v>1.6741049970406963</v>
      </c>
      <c r="I293" s="8">
        <f t="shared" si="75"/>
        <v>62.604310559732987</v>
      </c>
      <c r="J293" s="4">
        <v>30</v>
      </c>
      <c r="K293" s="4">
        <v>70</v>
      </c>
      <c r="L293" s="130"/>
      <c r="M293" s="8">
        <f t="shared" ref="M293:M356" ca="1" si="84">(I293*$M$1)+(M292*(1-$M$1))</f>
        <v>71.127980618500146</v>
      </c>
      <c r="N293" s="4">
        <f t="shared" si="81"/>
        <v>8.1400665671692654</v>
      </c>
      <c r="O293" s="8">
        <f t="shared" ca="1" si="82"/>
        <v>79.268047185669417</v>
      </c>
      <c r="P293" s="8">
        <f t="shared" ca="1" si="83"/>
        <v>62.987914051330883</v>
      </c>
      <c r="AG293" s="4" t="str">
        <f t="shared" si="69"/>
        <v/>
      </c>
      <c r="AH293" s="4">
        <f t="shared" si="76"/>
        <v>-1</v>
      </c>
      <c r="AI293" s="4">
        <f t="shared" si="77"/>
        <v>-10</v>
      </c>
      <c r="AJ293" s="4">
        <f t="shared" si="70"/>
        <v>88.32</v>
      </c>
      <c r="AK293" s="5">
        <f t="shared" si="79"/>
        <v>0</v>
      </c>
      <c r="AL293" s="6">
        <f t="shared" ca="1" si="80"/>
        <v>0.4147244138003886</v>
      </c>
      <c r="AQ293" s="36">
        <f t="shared" si="71"/>
        <v>-10</v>
      </c>
      <c r="AR293" s="36">
        <f t="shared" si="78"/>
        <v>-5</v>
      </c>
    </row>
    <row r="294" spans="2:44" x14ac:dyDescent="0.5">
      <c r="B294" s="28">
        <v>45352</v>
      </c>
      <c r="C294" s="4">
        <v>111.01</v>
      </c>
      <c r="E294" s="8">
        <f t="shared" si="68"/>
        <v>-7.0912733764428842E-3</v>
      </c>
      <c r="F294" s="8">
        <f t="shared" si="72"/>
        <v>7.6292143514125318E-2</v>
      </c>
      <c r="G294" s="8">
        <f t="shared" si="73"/>
        <v>6.6515655760341783E-2</v>
      </c>
      <c r="H294" s="8">
        <f t="shared" si="74"/>
        <v>1.1469802506196221</v>
      </c>
      <c r="I294" s="8">
        <f t="shared" si="75"/>
        <v>53.422953019181321</v>
      </c>
      <c r="J294" s="4">
        <v>30</v>
      </c>
      <c r="K294" s="4">
        <v>70</v>
      </c>
      <c r="L294" s="130"/>
      <c r="M294" s="8">
        <f t="shared" ca="1" si="84"/>
        <v>68.914852168585298</v>
      </c>
      <c r="N294" s="4">
        <f t="shared" si="81"/>
        <v>8.8528319891872638</v>
      </c>
      <c r="O294" s="8">
        <f t="shared" ca="1" si="82"/>
        <v>77.767684157772564</v>
      </c>
      <c r="P294" s="8">
        <f t="shared" ca="1" si="83"/>
        <v>60.062020179398033</v>
      </c>
      <c r="AG294" s="4" t="str">
        <f t="shared" si="69"/>
        <v/>
      </c>
      <c r="AH294" s="4">
        <f t="shared" si="76"/>
        <v>-1</v>
      </c>
      <c r="AI294" s="4">
        <f t="shared" si="77"/>
        <v>-10</v>
      </c>
      <c r="AJ294" s="4">
        <f t="shared" si="70"/>
        <v>88.32</v>
      </c>
      <c r="AK294" s="5">
        <f t="shared" si="79"/>
        <v>0</v>
      </c>
      <c r="AL294" s="6">
        <f t="shared" ca="1" si="80"/>
        <v>0.4147244138003886</v>
      </c>
      <c r="AQ294" s="36">
        <f t="shared" si="71"/>
        <v>-10</v>
      </c>
      <c r="AR294" s="36">
        <f t="shared" si="78"/>
        <v>-5</v>
      </c>
    </row>
    <row r="295" spans="2:44" x14ac:dyDescent="0.5">
      <c r="B295" s="28">
        <v>45355</v>
      </c>
      <c r="C295" s="4">
        <v>111.36</v>
      </c>
      <c r="E295" s="8">
        <f t="shared" si="68"/>
        <v>3.1479092415536867E-3</v>
      </c>
      <c r="F295" s="8">
        <f t="shared" si="72"/>
        <v>7.9440052755679003E-2</v>
      </c>
      <c r="G295" s="8">
        <f t="shared" si="73"/>
        <v>5.6918214512779938E-2</v>
      </c>
      <c r="H295" s="8">
        <f t="shared" si="74"/>
        <v>1.3956877150080349</v>
      </c>
      <c r="I295" s="8">
        <f t="shared" si="75"/>
        <v>58.258332514067</v>
      </c>
      <c r="J295" s="4">
        <v>30</v>
      </c>
      <c r="K295" s="4">
        <v>70</v>
      </c>
      <c r="L295" s="130"/>
      <c r="M295" s="8">
        <f t="shared" ca="1" si="84"/>
        <v>67.582787211770508</v>
      </c>
      <c r="N295" s="4">
        <f t="shared" si="81"/>
        <v>7.5431679072826379</v>
      </c>
      <c r="O295" s="8">
        <f t="shared" ca="1" si="82"/>
        <v>75.125955119053145</v>
      </c>
      <c r="P295" s="8">
        <f t="shared" ca="1" si="83"/>
        <v>60.039619304487871</v>
      </c>
      <c r="AG295" s="4" t="str">
        <f t="shared" si="69"/>
        <v/>
      </c>
      <c r="AH295" s="4">
        <f t="shared" si="76"/>
        <v>-1</v>
      </c>
      <c r="AI295" s="4">
        <f t="shared" si="77"/>
        <v>-10</v>
      </c>
      <c r="AJ295" s="4">
        <f t="shared" si="70"/>
        <v>88.32</v>
      </c>
      <c r="AK295" s="5">
        <f t="shared" si="79"/>
        <v>0</v>
      </c>
      <c r="AL295" s="6">
        <f t="shared" ca="1" si="80"/>
        <v>0.4147244138003886</v>
      </c>
      <c r="AQ295" s="36">
        <f t="shared" si="71"/>
        <v>-10</v>
      </c>
      <c r="AR295" s="36">
        <f t="shared" si="78"/>
        <v>-5</v>
      </c>
    </row>
    <row r="296" spans="2:44" x14ac:dyDescent="0.5">
      <c r="B296" s="28">
        <v>45356</v>
      </c>
      <c r="C296" s="4">
        <v>109.41</v>
      </c>
      <c r="E296" s="8">
        <f t="shared" si="68"/>
        <v>-1.7665903097410954E-2</v>
      </c>
      <c r="F296" s="8">
        <f t="shared" si="72"/>
        <v>7.038856238610007E-2</v>
      </c>
      <c r="G296" s="8">
        <f t="shared" si="73"/>
        <v>7.4584117610190889E-2</v>
      </c>
      <c r="H296" s="8">
        <f t="shared" si="74"/>
        <v>0.94374733712050307</v>
      </c>
      <c r="I296" s="8">
        <f t="shared" si="75"/>
        <v>48.552984181502971</v>
      </c>
      <c r="J296" s="4">
        <v>30</v>
      </c>
      <c r="K296" s="4">
        <v>70</v>
      </c>
      <c r="L296" s="130"/>
      <c r="M296" s="8">
        <f t="shared" ca="1" si="84"/>
        <v>65.204061832987065</v>
      </c>
      <c r="N296" s="4">
        <f t="shared" si="81"/>
        <v>8.1882511349222238</v>
      </c>
      <c r="O296" s="8">
        <f t="shared" ca="1" si="82"/>
        <v>73.392312967909291</v>
      </c>
      <c r="P296" s="8">
        <f t="shared" ca="1" si="83"/>
        <v>57.01581069806484</v>
      </c>
      <c r="AG296" s="4" t="str">
        <f t="shared" si="69"/>
        <v/>
      </c>
      <c r="AH296" s="4">
        <f t="shared" si="76"/>
        <v>-1</v>
      </c>
      <c r="AI296" s="4">
        <f t="shared" si="77"/>
        <v>-10</v>
      </c>
      <c r="AJ296" s="4">
        <f t="shared" si="70"/>
        <v>88.32</v>
      </c>
      <c r="AK296" s="5">
        <f t="shared" si="79"/>
        <v>0</v>
      </c>
      <c r="AL296" s="6">
        <f t="shared" ca="1" si="80"/>
        <v>0.4147244138003886</v>
      </c>
      <c r="AQ296" s="36">
        <f t="shared" si="71"/>
        <v>-10</v>
      </c>
      <c r="AR296" s="36">
        <f t="shared" si="78"/>
        <v>-5</v>
      </c>
    </row>
    <row r="297" spans="2:44" x14ac:dyDescent="0.5">
      <c r="B297" s="28">
        <v>45357</v>
      </c>
      <c r="C297" s="4">
        <v>108.8</v>
      </c>
      <c r="E297" s="8">
        <f t="shared" si="68"/>
        <v>-5.5909590668562579E-3</v>
      </c>
      <c r="F297" s="8">
        <f t="shared" si="72"/>
        <v>4.6111160732177033E-2</v>
      </c>
      <c r="G297" s="8">
        <f t="shared" si="73"/>
        <v>8.0175076677047152E-2</v>
      </c>
      <c r="H297" s="8">
        <f t="shared" si="74"/>
        <v>0.57513085915610884</v>
      </c>
      <c r="I297" s="8">
        <f t="shared" si="75"/>
        <v>36.513211319105295</v>
      </c>
      <c r="J297" s="4">
        <v>30</v>
      </c>
      <c r="K297" s="4">
        <v>70</v>
      </c>
      <c r="L297" s="130"/>
      <c r="M297" s="8">
        <f t="shared" ca="1" si="84"/>
        <v>61.617705518751848</v>
      </c>
      <c r="N297" s="4">
        <f t="shared" si="81"/>
        <v>11.613065083642732</v>
      </c>
      <c r="O297" s="8">
        <f t="shared" ca="1" si="82"/>
        <v>73.230770602394585</v>
      </c>
      <c r="P297" s="8">
        <f t="shared" ca="1" si="83"/>
        <v>50.004640435109117</v>
      </c>
      <c r="AG297" s="4" t="str">
        <f t="shared" si="69"/>
        <v/>
      </c>
      <c r="AH297" s="4">
        <f t="shared" si="76"/>
        <v>-1</v>
      </c>
      <c r="AI297" s="4">
        <f t="shared" si="77"/>
        <v>-10</v>
      </c>
      <c r="AJ297" s="4">
        <f t="shared" si="70"/>
        <v>88.32</v>
      </c>
      <c r="AK297" s="5">
        <f t="shared" si="79"/>
        <v>0</v>
      </c>
      <c r="AL297" s="6">
        <f t="shared" ca="1" si="80"/>
        <v>0.4147244138003886</v>
      </c>
      <c r="AQ297" s="36">
        <f t="shared" si="71"/>
        <v>-10</v>
      </c>
      <c r="AR297" s="36">
        <f t="shared" si="78"/>
        <v>-5</v>
      </c>
    </row>
    <row r="298" spans="2:44" x14ac:dyDescent="0.5">
      <c r="B298" s="28">
        <v>45358</v>
      </c>
      <c r="C298" s="4">
        <v>110.91</v>
      </c>
      <c r="E298" s="8">
        <f t="shared" si="68"/>
        <v>1.9207727194807889E-2</v>
      </c>
      <c r="F298" s="8">
        <f t="shared" si="72"/>
        <v>5.2257189563300416E-2</v>
      </c>
      <c r="G298" s="8">
        <f t="shared" si="73"/>
        <v>8.0175076677047152E-2</v>
      </c>
      <c r="H298" s="8">
        <f t="shared" si="74"/>
        <v>0.65178845757513093</v>
      </c>
      <c r="I298" s="8">
        <f t="shared" si="75"/>
        <v>39.459560005157897</v>
      </c>
      <c r="J298" s="4">
        <v>30</v>
      </c>
      <c r="K298" s="4">
        <v>70</v>
      </c>
      <c r="L298" s="130"/>
      <c r="M298" s="8">
        <f t="shared" ca="1" si="84"/>
        <v>58.847937329552607</v>
      </c>
      <c r="N298" s="4">
        <f t="shared" si="81"/>
        <v>12.80141842241912</v>
      </c>
      <c r="O298" s="8">
        <f t="shared" ca="1" si="82"/>
        <v>71.649355751971726</v>
      </c>
      <c r="P298" s="8">
        <f t="shared" ca="1" si="83"/>
        <v>46.046518907133489</v>
      </c>
      <c r="AG298" s="4" t="str">
        <f t="shared" si="69"/>
        <v/>
      </c>
      <c r="AH298" s="4">
        <f t="shared" si="76"/>
        <v>-1</v>
      </c>
      <c r="AI298" s="4">
        <f t="shared" si="77"/>
        <v>-10</v>
      </c>
      <c r="AJ298" s="4">
        <f t="shared" si="70"/>
        <v>88.32</v>
      </c>
      <c r="AK298" s="5">
        <f t="shared" si="79"/>
        <v>0</v>
      </c>
      <c r="AL298" s="6">
        <f t="shared" ca="1" si="80"/>
        <v>0.4147244138003886</v>
      </c>
      <c r="AQ298" s="36">
        <f t="shared" si="71"/>
        <v>-10</v>
      </c>
      <c r="AR298" s="36">
        <f t="shared" si="78"/>
        <v>-5</v>
      </c>
    </row>
    <row r="299" spans="2:44" x14ac:dyDescent="0.5">
      <c r="B299" s="28">
        <v>45359</v>
      </c>
      <c r="C299" s="4">
        <v>108.75</v>
      </c>
      <c r="E299" s="8">
        <f t="shared" si="68"/>
        <v>-1.9667391647856684E-2</v>
      </c>
      <c r="F299" s="8">
        <f t="shared" si="72"/>
        <v>5.2257189563300416E-2</v>
      </c>
      <c r="G299" s="8">
        <f t="shared" si="73"/>
        <v>8.8023667848493997E-2</v>
      </c>
      <c r="H299" s="8">
        <f t="shared" si="74"/>
        <v>0.59367202981413236</v>
      </c>
      <c r="I299" s="8">
        <f t="shared" si="75"/>
        <v>37.251832165453223</v>
      </c>
      <c r="J299" s="4">
        <v>30</v>
      </c>
      <c r="K299" s="4">
        <v>70</v>
      </c>
      <c r="L299" s="130"/>
      <c r="M299" s="8">
        <f t="shared" ca="1" si="84"/>
        <v>56.148424184040181</v>
      </c>
      <c r="N299" s="4">
        <f t="shared" si="81"/>
        <v>13.127283249327355</v>
      </c>
      <c r="O299" s="8">
        <f t="shared" ca="1" si="82"/>
        <v>69.275707433367529</v>
      </c>
      <c r="P299" s="8">
        <f t="shared" ca="1" si="83"/>
        <v>43.021140934712825</v>
      </c>
      <c r="AG299" s="4" t="str">
        <f t="shared" si="69"/>
        <v/>
      </c>
      <c r="AH299" s="4">
        <f t="shared" si="76"/>
        <v>-1</v>
      </c>
      <c r="AI299" s="4">
        <f t="shared" si="77"/>
        <v>-10</v>
      </c>
      <c r="AJ299" s="4">
        <f t="shared" si="70"/>
        <v>88.32</v>
      </c>
      <c r="AK299" s="5">
        <f t="shared" si="79"/>
        <v>0</v>
      </c>
      <c r="AL299" s="6">
        <f t="shared" ca="1" si="80"/>
        <v>0.4147244138003886</v>
      </c>
      <c r="AQ299" s="36">
        <f t="shared" si="71"/>
        <v>-10</v>
      </c>
      <c r="AR299" s="36">
        <f t="shared" si="78"/>
        <v>-5</v>
      </c>
    </row>
    <row r="300" spans="2:44" x14ac:dyDescent="0.5">
      <c r="B300" s="28">
        <v>45362</v>
      </c>
      <c r="C300" s="4">
        <v>108.76</v>
      </c>
      <c r="E300" s="8">
        <f t="shared" si="68"/>
        <v>9.1949795476433635E-5</v>
      </c>
      <c r="F300" s="8">
        <f t="shared" si="72"/>
        <v>5.2349139358776851E-2</v>
      </c>
      <c r="G300" s="8">
        <f t="shared" si="73"/>
        <v>6.0042894108421951E-2</v>
      </c>
      <c r="H300" s="8">
        <f t="shared" si="74"/>
        <v>0.87186236000296446</v>
      </c>
      <c r="I300" s="8">
        <f t="shared" si="75"/>
        <v>46.577268640712646</v>
      </c>
      <c r="J300" s="4">
        <v>30</v>
      </c>
      <c r="K300" s="4">
        <v>70</v>
      </c>
      <c r="L300" s="130"/>
      <c r="M300" s="8">
        <f t="shared" ca="1" si="84"/>
        <v>54.952029741124235</v>
      </c>
      <c r="N300" s="4">
        <f t="shared" si="81"/>
        <v>12.217823248255385</v>
      </c>
      <c r="O300" s="8">
        <f t="shared" ca="1" si="82"/>
        <v>67.169852989379621</v>
      </c>
      <c r="P300" s="8">
        <f t="shared" ca="1" si="83"/>
        <v>42.73420649286885</v>
      </c>
      <c r="AG300" s="4" t="str">
        <f t="shared" si="69"/>
        <v/>
      </c>
      <c r="AH300" s="4">
        <f t="shared" si="76"/>
        <v>-1</v>
      </c>
      <c r="AI300" s="4">
        <f t="shared" si="77"/>
        <v>-10</v>
      </c>
      <c r="AJ300" s="4">
        <f t="shared" si="70"/>
        <v>88.32</v>
      </c>
      <c r="AK300" s="5">
        <f t="shared" si="79"/>
        <v>0</v>
      </c>
      <c r="AL300" s="6">
        <f t="shared" ca="1" si="80"/>
        <v>0.4147244138003886</v>
      </c>
      <c r="AQ300" s="36">
        <f t="shared" si="71"/>
        <v>-10</v>
      </c>
      <c r="AR300" s="36">
        <f t="shared" si="78"/>
        <v>-5</v>
      </c>
    </row>
    <row r="301" spans="2:44" x14ac:dyDescent="0.5">
      <c r="B301" s="28">
        <v>45363</v>
      </c>
      <c r="C301" s="4">
        <v>109.94</v>
      </c>
      <c r="E301" s="8">
        <f t="shared" si="68"/>
        <v>1.0791142668244193E-2</v>
      </c>
      <c r="F301" s="8">
        <f t="shared" si="72"/>
        <v>6.3140282027021044E-2</v>
      </c>
      <c r="G301" s="8">
        <f t="shared" si="73"/>
        <v>5.711891541698675E-2</v>
      </c>
      <c r="H301" s="8">
        <f t="shared" si="74"/>
        <v>1.1054180837657079</v>
      </c>
      <c r="I301" s="8">
        <f t="shared" si="75"/>
        <v>52.503495257748504</v>
      </c>
      <c r="J301" s="4">
        <v>30</v>
      </c>
      <c r="K301" s="4">
        <v>70</v>
      </c>
      <c r="L301" s="130"/>
      <c r="M301" s="8">
        <f t="shared" ca="1" si="84"/>
        <v>54.645962930702268</v>
      </c>
      <c r="N301" s="4">
        <f t="shared" si="81"/>
        <v>10.985838941190755</v>
      </c>
      <c r="O301" s="8">
        <f t="shared" ca="1" si="82"/>
        <v>65.631801871893018</v>
      </c>
      <c r="P301" s="8">
        <f t="shared" ca="1" si="83"/>
        <v>43.660123989511511</v>
      </c>
      <c r="AG301" s="4" t="str">
        <f t="shared" si="69"/>
        <v/>
      </c>
      <c r="AH301" s="4">
        <f t="shared" si="76"/>
        <v>-1</v>
      </c>
      <c r="AI301" s="4">
        <f t="shared" si="77"/>
        <v>-10</v>
      </c>
      <c r="AJ301" s="4">
        <f t="shared" si="70"/>
        <v>88.32</v>
      </c>
      <c r="AK301" s="5">
        <f t="shared" si="79"/>
        <v>0</v>
      </c>
      <c r="AL301" s="6">
        <f t="shared" ca="1" si="80"/>
        <v>0.4147244138003886</v>
      </c>
      <c r="AQ301" s="36">
        <f t="shared" si="71"/>
        <v>-10</v>
      </c>
      <c r="AR301" s="36">
        <f t="shared" si="78"/>
        <v>-5</v>
      </c>
    </row>
    <row r="302" spans="2:44" x14ac:dyDescent="0.5">
      <c r="B302" s="28">
        <v>45364</v>
      </c>
      <c r="C302" s="4">
        <v>109.98</v>
      </c>
      <c r="E302" s="8">
        <f t="shared" si="68"/>
        <v>3.6376864715444054E-4</v>
      </c>
      <c r="F302" s="8">
        <f t="shared" si="72"/>
        <v>4.3303173519385008E-2</v>
      </c>
      <c r="G302" s="8">
        <f t="shared" si="73"/>
        <v>5.711891541698675E-2</v>
      </c>
      <c r="H302" s="8">
        <f t="shared" si="74"/>
        <v>0.7581231751908748</v>
      </c>
      <c r="I302" s="8">
        <f t="shared" si="75"/>
        <v>43.121163857507732</v>
      </c>
      <c r="J302" s="4">
        <v>30</v>
      </c>
      <c r="K302" s="4">
        <v>70</v>
      </c>
      <c r="L302" s="130"/>
      <c r="M302" s="8">
        <f t="shared" ca="1" si="84"/>
        <v>53.205363046552954</v>
      </c>
      <c r="N302" s="4">
        <f t="shared" si="81"/>
        <v>10.015542171062393</v>
      </c>
      <c r="O302" s="8">
        <f t="shared" ca="1" si="82"/>
        <v>63.220905217615346</v>
      </c>
      <c r="P302" s="8">
        <f t="shared" ca="1" si="83"/>
        <v>43.189820875490561</v>
      </c>
      <c r="AG302" s="4" t="str">
        <f t="shared" si="69"/>
        <v/>
      </c>
      <c r="AH302" s="4">
        <f t="shared" si="76"/>
        <v>-1</v>
      </c>
      <c r="AI302" s="4">
        <f t="shared" si="77"/>
        <v>-10</v>
      </c>
      <c r="AJ302" s="4">
        <f t="shared" si="70"/>
        <v>88.32</v>
      </c>
      <c r="AK302" s="5">
        <f t="shared" si="79"/>
        <v>0</v>
      </c>
      <c r="AL302" s="6">
        <f t="shared" ca="1" si="80"/>
        <v>0.4147244138003886</v>
      </c>
      <c r="AQ302" s="36">
        <f t="shared" si="71"/>
        <v>-10</v>
      </c>
      <c r="AR302" s="36">
        <f t="shared" si="78"/>
        <v>-5</v>
      </c>
    </row>
    <row r="303" spans="2:44" x14ac:dyDescent="0.5">
      <c r="B303" s="28">
        <v>45365</v>
      </c>
      <c r="C303" s="4">
        <v>110.01</v>
      </c>
      <c r="E303" s="8">
        <f t="shared" si="68"/>
        <v>2.7273967167570136E-4</v>
      </c>
      <c r="F303" s="8">
        <f t="shared" si="72"/>
        <v>4.2679534500707612E-2</v>
      </c>
      <c r="G303" s="8">
        <f t="shared" si="73"/>
        <v>5.711891541698675E-2</v>
      </c>
      <c r="H303" s="8">
        <f t="shared" si="74"/>
        <v>0.74720491783033804</v>
      </c>
      <c r="I303" s="8">
        <f t="shared" si="75"/>
        <v>42.765728862428439</v>
      </c>
      <c r="J303" s="4">
        <v>30</v>
      </c>
      <c r="K303" s="4">
        <v>70</v>
      </c>
      <c r="L303" s="130"/>
      <c r="M303" s="8">
        <f t="shared" ca="1" si="84"/>
        <v>51.900408773537386</v>
      </c>
      <c r="N303" s="4">
        <f t="shared" si="81"/>
        <v>8.5891379959313134</v>
      </c>
      <c r="O303" s="8">
        <f t="shared" ca="1" si="82"/>
        <v>60.489546769468703</v>
      </c>
      <c r="P303" s="8">
        <f t="shared" ca="1" si="83"/>
        <v>43.311270777606069</v>
      </c>
      <c r="AG303" s="4" t="str">
        <f t="shared" si="69"/>
        <v/>
      </c>
      <c r="AH303" s="4">
        <f t="shared" si="76"/>
        <v>-1</v>
      </c>
      <c r="AI303" s="4">
        <f t="shared" si="77"/>
        <v>-10</v>
      </c>
      <c r="AJ303" s="4">
        <f t="shared" si="70"/>
        <v>88.32</v>
      </c>
      <c r="AK303" s="5">
        <f t="shared" si="79"/>
        <v>0</v>
      </c>
      <c r="AL303" s="6">
        <f t="shared" ca="1" si="80"/>
        <v>0.4147244138003886</v>
      </c>
      <c r="AQ303" s="36">
        <f t="shared" si="71"/>
        <v>-10</v>
      </c>
      <c r="AR303" s="36">
        <f t="shared" si="78"/>
        <v>-5</v>
      </c>
    </row>
    <row r="304" spans="2:44" x14ac:dyDescent="0.5">
      <c r="B304" s="28">
        <v>45366</v>
      </c>
      <c r="C304" s="4">
        <v>110.41</v>
      </c>
      <c r="E304" s="8">
        <f t="shared" si="68"/>
        <v>3.629438699701251E-3</v>
      </c>
      <c r="F304" s="8">
        <f t="shared" si="72"/>
        <v>4.6308973200408866E-2</v>
      </c>
      <c r="G304" s="8">
        <f t="shared" si="73"/>
        <v>5.0556799190956257E-2</v>
      </c>
      <c r="H304" s="8">
        <f t="shared" si="74"/>
        <v>0.91597913518015484</v>
      </c>
      <c r="I304" s="8">
        <f t="shared" si="75"/>
        <v>47.807364827802651</v>
      </c>
      <c r="J304" s="4">
        <v>30</v>
      </c>
      <c r="K304" s="4">
        <v>70</v>
      </c>
      <c r="L304" s="130"/>
      <c r="M304" s="8">
        <f t="shared" ca="1" si="84"/>
        <v>51.388778280320544</v>
      </c>
      <c r="N304" s="4">
        <f t="shared" si="81"/>
        <v>6.9701515213542393</v>
      </c>
      <c r="O304" s="8">
        <f t="shared" ca="1" si="82"/>
        <v>58.358929801674783</v>
      </c>
      <c r="P304" s="8">
        <f t="shared" ca="1" si="83"/>
        <v>44.418626758966305</v>
      </c>
      <c r="AG304" s="4" t="str">
        <f t="shared" si="69"/>
        <v/>
      </c>
      <c r="AH304" s="4">
        <f t="shared" si="76"/>
        <v>-1</v>
      </c>
      <c r="AI304" s="4">
        <f t="shared" si="77"/>
        <v>-10</v>
      </c>
      <c r="AJ304" s="4">
        <f t="shared" si="70"/>
        <v>88.32</v>
      </c>
      <c r="AK304" s="5">
        <f t="shared" si="79"/>
        <v>0</v>
      </c>
      <c r="AL304" s="6">
        <f t="shared" ca="1" si="80"/>
        <v>0.4147244138003886</v>
      </c>
      <c r="AQ304" s="36">
        <f t="shared" si="71"/>
        <v>-10</v>
      </c>
      <c r="AR304" s="36">
        <f t="shared" si="78"/>
        <v>-5</v>
      </c>
    </row>
    <row r="305" spans="2:44" x14ac:dyDescent="0.5">
      <c r="B305" s="28">
        <v>45369</v>
      </c>
      <c r="C305" s="4">
        <v>110.28</v>
      </c>
      <c r="E305" s="8">
        <f t="shared" si="68"/>
        <v>-1.178123295449631E-3</v>
      </c>
      <c r="F305" s="8">
        <f t="shared" si="72"/>
        <v>4.6308973200408866E-2</v>
      </c>
      <c r="G305" s="8">
        <f t="shared" si="73"/>
        <v>5.1193650484016411E-2</v>
      </c>
      <c r="H305" s="8">
        <f t="shared" si="74"/>
        <v>0.90458431392516869</v>
      </c>
      <c r="I305" s="8">
        <f t="shared" si="75"/>
        <v>47.495104696147884</v>
      </c>
      <c r="J305" s="4">
        <v>30</v>
      </c>
      <c r="K305" s="4">
        <v>70</v>
      </c>
      <c r="L305" s="130"/>
      <c r="M305" s="8">
        <f t="shared" ca="1" si="84"/>
        <v>50.902069082298965</v>
      </c>
      <c r="N305" s="4">
        <f t="shared" si="81"/>
        <v>6.5576125890287802</v>
      </c>
      <c r="O305" s="8">
        <f t="shared" ca="1" si="82"/>
        <v>57.459681671327743</v>
      </c>
      <c r="P305" s="8">
        <f t="shared" ca="1" si="83"/>
        <v>44.344456493270187</v>
      </c>
      <c r="AG305" s="4" t="str">
        <f t="shared" si="69"/>
        <v/>
      </c>
      <c r="AH305" s="4">
        <f t="shared" si="76"/>
        <v>-1</v>
      </c>
      <c r="AI305" s="4">
        <f t="shared" si="77"/>
        <v>-10</v>
      </c>
      <c r="AJ305" s="4">
        <f t="shared" si="70"/>
        <v>88.32</v>
      </c>
      <c r="AK305" s="5">
        <f t="shared" si="79"/>
        <v>0</v>
      </c>
      <c r="AL305" s="6">
        <f t="shared" ca="1" si="80"/>
        <v>0.4147244138003886</v>
      </c>
      <c r="AQ305" s="36">
        <f t="shared" si="71"/>
        <v>-10</v>
      </c>
      <c r="AR305" s="36">
        <f t="shared" si="78"/>
        <v>-5</v>
      </c>
    </row>
    <row r="306" spans="2:44" x14ac:dyDescent="0.5">
      <c r="B306" s="28">
        <v>45370</v>
      </c>
      <c r="C306" s="4">
        <v>110.74</v>
      </c>
      <c r="E306" s="8">
        <f t="shared" si="68"/>
        <v>4.1625252392251061E-3</v>
      </c>
      <c r="F306" s="8">
        <f t="shared" si="72"/>
        <v>4.1756650596603002E-2</v>
      </c>
      <c r="G306" s="8">
        <f t="shared" si="73"/>
        <v>5.1193650484016411E-2</v>
      </c>
      <c r="H306" s="8">
        <f t="shared" si="74"/>
        <v>0.81566073530232408</v>
      </c>
      <c r="I306" s="8">
        <f t="shared" si="75"/>
        <v>44.923631350463126</v>
      </c>
      <c r="J306" s="4">
        <v>30</v>
      </c>
      <c r="K306" s="4">
        <v>70</v>
      </c>
      <c r="L306" s="130"/>
      <c r="M306" s="8">
        <f t="shared" ca="1" si="84"/>
        <v>50.154764365819489</v>
      </c>
      <c r="N306" s="4">
        <f t="shared" si="81"/>
        <v>5.0094391873563442</v>
      </c>
      <c r="O306" s="8">
        <f t="shared" ca="1" si="82"/>
        <v>55.164203553175831</v>
      </c>
      <c r="P306" s="8">
        <f t="shared" ca="1" si="83"/>
        <v>45.145325178463146</v>
      </c>
      <c r="AG306" s="4" t="str">
        <f t="shared" si="69"/>
        <v/>
      </c>
      <c r="AH306" s="4">
        <f t="shared" si="76"/>
        <v>-1</v>
      </c>
      <c r="AI306" s="4">
        <f t="shared" si="77"/>
        <v>-10</v>
      </c>
      <c r="AJ306" s="4">
        <f t="shared" si="70"/>
        <v>88.32</v>
      </c>
      <c r="AK306" s="5">
        <f t="shared" si="79"/>
        <v>0</v>
      </c>
      <c r="AL306" s="6">
        <f t="shared" ca="1" si="80"/>
        <v>0.4147244138003886</v>
      </c>
      <c r="AQ306" s="36">
        <f t="shared" si="71"/>
        <v>-10</v>
      </c>
      <c r="AR306" s="36">
        <f t="shared" si="78"/>
        <v>-5</v>
      </c>
    </row>
    <row r="307" spans="2:44" x14ac:dyDescent="0.5">
      <c r="B307" s="28">
        <v>45371</v>
      </c>
      <c r="C307" s="4">
        <v>112.64</v>
      </c>
      <c r="E307" s="8">
        <f t="shared" si="68"/>
        <v>1.7011781014911267E-2</v>
      </c>
      <c r="F307" s="8">
        <f t="shared" si="72"/>
        <v>5.8678982172749972E-2</v>
      </c>
      <c r="G307" s="8">
        <f t="shared" si="73"/>
        <v>5.1193650484016411E-2</v>
      </c>
      <c r="H307" s="8">
        <f t="shared" si="74"/>
        <v>1.1462160173764249</v>
      </c>
      <c r="I307" s="8">
        <f t="shared" si="75"/>
        <v>53.406367676706701</v>
      </c>
      <c r="J307" s="4">
        <v>30</v>
      </c>
      <c r="K307" s="4">
        <v>70</v>
      </c>
      <c r="L307" s="130"/>
      <c r="M307" s="8">
        <f t="shared" ca="1" si="84"/>
        <v>50.561214779680391</v>
      </c>
      <c r="N307" s="4">
        <f t="shared" si="81"/>
        <v>5.6029589483266689</v>
      </c>
      <c r="O307" s="8">
        <f t="shared" ca="1" si="82"/>
        <v>56.164173728007057</v>
      </c>
      <c r="P307" s="8">
        <f t="shared" ca="1" si="83"/>
        <v>44.958255831353725</v>
      </c>
      <c r="AG307" s="4" t="str">
        <f t="shared" si="69"/>
        <v/>
      </c>
      <c r="AH307" s="4">
        <f t="shared" si="76"/>
        <v>-1</v>
      </c>
      <c r="AI307" s="4">
        <f t="shared" si="77"/>
        <v>-10</v>
      </c>
      <c r="AJ307" s="4">
        <f t="shared" si="70"/>
        <v>88.32</v>
      </c>
      <c r="AK307" s="5">
        <f t="shared" si="79"/>
        <v>0</v>
      </c>
      <c r="AL307" s="6">
        <f t="shared" ca="1" si="80"/>
        <v>0.4147244138003886</v>
      </c>
      <c r="AQ307" s="36">
        <f t="shared" si="71"/>
        <v>-10</v>
      </c>
      <c r="AR307" s="36">
        <f t="shared" si="78"/>
        <v>-5</v>
      </c>
    </row>
    <row r="308" spans="2:44" x14ac:dyDescent="0.5">
      <c r="B308" s="28">
        <v>45372</v>
      </c>
      <c r="C308" s="4">
        <v>114.53</v>
      </c>
      <c r="E308" s="8">
        <f t="shared" si="68"/>
        <v>1.6639904999892666E-2</v>
      </c>
      <c r="F308" s="8">
        <f t="shared" si="72"/>
        <v>7.5318887172642637E-2</v>
      </c>
      <c r="G308" s="8">
        <f t="shared" si="73"/>
        <v>4.4102377107573532E-2</v>
      </c>
      <c r="H308" s="8">
        <f t="shared" si="74"/>
        <v>1.7078192177470728</v>
      </c>
      <c r="I308" s="8">
        <f t="shared" si="75"/>
        <v>63.069912738413606</v>
      </c>
      <c r="J308" s="4">
        <v>30</v>
      </c>
      <c r="K308" s="4">
        <v>70</v>
      </c>
      <c r="L308" s="130"/>
      <c r="M308" s="8">
        <f t="shared" ca="1" si="84"/>
        <v>52.124802024522047</v>
      </c>
      <c r="N308" s="4">
        <f t="shared" si="81"/>
        <v>7.2086408187146764</v>
      </c>
      <c r="O308" s="8">
        <f t="shared" ca="1" si="82"/>
        <v>59.333442843236725</v>
      </c>
      <c r="P308" s="8">
        <f t="shared" ca="1" si="83"/>
        <v>44.91616120580737</v>
      </c>
      <c r="AG308" s="4" t="str">
        <f t="shared" si="69"/>
        <v/>
      </c>
      <c r="AH308" s="4">
        <f t="shared" si="76"/>
        <v>-1</v>
      </c>
      <c r="AI308" s="4">
        <f t="shared" si="77"/>
        <v>-10</v>
      </c>
      <c r="AJ308" s="4">
        <f t="shared" si="70"/>
        <v>88.32</v>
      </c>
      <c r="AK308" s="5">
        <f t="shared" si="79"/>
        <v>0</v>
      </c>
      <c r="AL308" s="6">
        <f t="shared" ca="1" si="80"/>
        <v>0.4147244138003886</v>
      </c>
      <c r="AQ308" s="36">
        <f t="shared" si="71"/>
        <v>-10</v>
      </c>
      <c r="AR308" s="36">
        <f t="shared" si="78"/>
        <v>-5</v>
      </c>
    </row>
    <row r="309" spans="2:44" x14ac:dyDescent="0.5">
      <c r="B309" s="28">
        <v>45373</v>
      </c>
      <c r="C309" s="4">
        <v>112.58</v>
      </c>
      <c r="E309" s="8">
        <f t="shared" si="68"/>
        <v>-1.7172717373744324E-2</v>
      </c>
      <c r="F309" s="8">
        <f t="shared" si="72"/>
        <v>7.2170977931088953E-2</v>
      </c>
      <c r="G309" s="8">
        <f t="shared" si="73"/>
        <v>6.1275094481317856E-2</v>
      </c>
      <c r="H309" s="8">
        <f t="shared" si="74"/>
        <v>1.1778191211617492</v>
      </c>
      <c r="I309" s="8">
        <f t="shared" si="75"/>
        <v>54.082504360299964</v>
      </c>
      <c r="J309" s="4">
        <v>30</v>
      </c>
      <c r="K309" s="4">
        <v>70</v>
      </c>
      <c r="L309" s="130"/>
      <c r="M309" s="8">
        <f t="shared" ca="1" si="84"/>
        <v>52.369514816494288</v>
      </c>
      <c r="N309" s="4">
        <f t="shared" si="81"/>
        <v>6.9988333947237802</v>
      </c>
      <c r="O309" s="8">
        <f t="shared" ca="1" si="82"/>
        <v>59.36834821121807</v>
      </c>
      <c r="P309" s="8">
        <f t="shared" ca="1" si="83"/>
        <v>45.370681421770506</v>
      </c>
      <c r="AG309" s="4" t="str">
        <f t="shared" si="69"/>
        <v/>
      </c>
      <c r="AH309" s="4">
        <f t="shared" si="76"/>
        <v>-1</v>
      </c>
      <c r="AI309" s="4">
        <f t="shared" si="77"/>
        <v>-10</v>
      </c>
      <c r="AJ309" s="4">
        <f t="shared" si="70"/>
        <v>88.32</v>
      </c>
      <c r="AK309" s="5">
        <f t="shared" si="79"/>
        <v>0</v>
      </c>
      <c r="AL309" s="6">
        <f t="shared" ca="1" si="80"/>
        <v>0.4147244138003886</v>
      </c>
      <c r="AQ309" s="36">
        <f t="shared" si="71"/>
        <v>-10</v>
      </c>
      <c r="AR309" s="36">
        <f t="shared" si="78"/>
        <v>-5</v>
      </c>
    </row>
    <row r="310" spans="2:44" x14ac:dyDescent="0.5">
      <c r="B310" s="28">
        <v>45376</v>
      </c>
      <c r="C310" s="4">
        <v>113.42</v>
      </c>
      <c r="E310" s="8">
        <f t="shared" si="68"/>
        <v>7.4336625500014556E-3</v>
      </c>
      <c r="F310" s="8">
        <f t="shared" si="72"/>
        <v>7.9604640481090408E-2</v>
      </c>
      <c r="G310" s="8">
        <f t="shared" si="73"/>
        <v>4.3609191383906898E-2</v>
      </c>
      <c r="H310" s="8">
        <f t="shared" si="74"/>
        <v>1.825409688987421</v>
      </c>
      <c r="I310" s="8">
        <f t="shared" si="75"/>
        <v>64.606902712279464</v>
      </c>
      <c r="J310" s="4">
        <v>30</v>
      </c>
      <c r="K310" s="4">
        <v>70</v>
      </c>
      <c r="L310" s="130"/>
      <c r="M310" s="8">
        <f t="shared" ca="1" si="84"/>
        <v>53.899188303467433</v>
      </c>
      <c r="N310" s="4">
        <f t="shared" si="81"/>
        <v>7.4644861154534183</v>
      </c>
      <c r="O310" s="8">
        <f t="shared" ca="1" si="82"/>
        <v>61.363674418920851</v>
      </c>
      <c r="P310" s="8">
        <f t="shared" ca="1" si="83"/>
        <v>46.434702188014015</v>
      </c>
      <c r="AG310" s="4" t="str">
        <f t="shared" si="69"/>
        <v/>
      </c>
      <c r="AH310" s="4">
        <f t="shared" si="76"/>
        <v>-1</v>
      </c>
      <c r="AI310" s="4">
        <f t="shared" si="77"/>
        <v>-10</v>
      </c>
      <c r="AJ310" s="4">
        <f t="shared" si="70"/>
        <v>88.32</v>
      </c>
      <c r="AK310" s="5">
        <f t="shared" si="79"/>
        <v>0</v>
      </c>
      <c r="AL310" s="6">
        <f t="shared" ca="1" si="80"/>
        <v>0.4147244138003886</v>
      </c>
      <c r="AQ310" s="36">
        <f t="shared" si="71"/>
        <v>-10</v>
      </c>
      <c r="AR310" s="36">
        <f t="shared" si="78"/>
        <v>-5</v>
      </c>
    </row>
    <row r="311" spans="2:44" x14ac:dyDescent="0.5">
      <c r="B311" s="28">
        <v>45377</v>
      </c>
      <c r="C311" s="4">
        <v>113.89</v>
      </c>
      <c r="E311" s="8">
        <f t="shared" si="68"/>
        <v>4.135327700377861E-3</v>
      </c>
      <c r="F311" s="8">
        <f t="shared" si="72"/>
        <v>8.3739968181468269E-2</v>
      </c>
      <c r="G311" s="8">
        <f t="shared" si="73"/>
        <v>3.8018232317050635E-2</v>
      </c>
      <c r="H311" s="8">
        <f t="shared" si="74"/>
        <v>2.2026265577821746</v>
      </c>
      <c r="I311" s="8">
        <f t="shared" si="75"/>
        <v>68.775628942123618</v>
      </c>
      <c r="J311" s="4">
        <v>30</v>
      </c>
      <c r="K311" s="4">
        <v>70</v>
      </c>
      <c r="L311" s="130"/>
      <c r="M311" s="8">
        <f t="shared" ca="1" si="84"/>
        <v>55.758743383299453</v>
      </c>
      <c r="N311" s="4">
        <f t="shared" si="81"/>
        <v>9.0076981805693137</v>
      </c>
      <c r="O311" s="8">
        <f t="shared" ca="1" si="82"/>
        <v>64.766441563868767</v>
      </c>
      <c r="P311" s="8">
        <f t="shared" ca="1" si="83"/>
        <v>46.75104520273014</v>
      </c>
      <c r="AG311" s="4" t="str">
        <f t="shared" si="69"/>
        <v/>
      </c>
      <c r="AH311" s="4">
        <f t="shared" si="76"/>
        <v>-1</v>
      </c>
      <c r="AI311" s="4">
        <f t="shared" si="77"/>
        <v>-10</v>
      </c>
      <c r="AJ311" s="4">
        <f t="shared" si="70"/>
        <v>88.32</v>
      </c>
      <c r="AK311" s="5">
        <f t="shared" si="79"/>
        <v>0</v>
      </c>
      <c r="AL311" s="6">
        <f t="shared" ca="1" si="80"/>
        <v>0.4147244138003886</v>
      </c>
      <c r="AQ311" s="36">
        <f t="shared" si="71"/>
        <v>-10</v>
      </c>
      <c r="AR311" s="36">
        <f t="shared" si="78"/>
        <v>-5</v>
      </c>
    </row>
    <row r="312" spans="2:44" x14ac:dyDescent="0.5">
      <c r="B312" s="28">
        <v>45378</v>
      </c>
      <c r="C312" s="4">
        <v>113.58</v>
      </c>
      <c r="E312" s="8">
        <f t="shared" si="68"/>
        <v>-2.7256358369733024E-3</v>
      </c>
      <c r="F312" s="8">
        <f t="shared" si="72"/>
        <v>6.4532240986660369E-2</v>
      </c>
      <c r="G312" s="8">
        <f t="shared" si="73"/>
        <v>4.0743868154023935E-2</v>
      </c>
      <c r="H312" s="8">
        <f t="shared" si="74"/>
        <v>1.5838516054172695</v>
      </c>
      <c r="I312" s="8">
        <f t="shared" si="75"/>
        <v>61.298087014617515</v>
      </c>
      <c r="J312" s="4">
        <v>30</v>
      </c>
      <c r="K312" s="4">
        <v>70</v>
      </c>
      <c r="L312" s="130"/>
      <c r="M312" s="8">
        <f t="shared" ca="1" si="84"/>
        <v>56.451161337214209</v>
      </c>
      <c r="N312" s="4">
        <f t="shared" si="81"/>
        <v>9.3470515325784334</v>
      </c>
      <c r="O312" s="8">
        <f t="shared" ca="1" si="82"/>
        <v>65.79821286979265</v>
      </c>
      <c r="P312" s="8">
        <f t="shared" ca="1" si="83"/>
        <v>47.104109804635776</v>
      </c>
      <c r="AG312" s="4" t="str">
        <f t="shared" si="69"/>
        <v/>
      </c>
      <c r="AH312" s="4">
        <f t="shared" si="76"/>
        <v>-1</v>
      </c>
      <c r="AI312" s="4">
        <f t="shared" si="77"/>
        <v>-10</v>
      </c>
      <c r="AJ312" s="4">
        <f t="shared" si="70"/>
        <v>88.32</v>
      </c>
      <c r="AK312" s="5">
        <f t="shared" si="79"/>
        <v>0</v>
      </c>
      <c r="AL312" s="6">
        <f t="shared" ca="1" si="80"/>
        <v>0.4147244138003886</v>
      </c>
      <c r="AQ312" s="36">
        <f t="shared" si="71"/>
        <v>-10</v>
      </c>
      <c r="AR312" s="36">
        <f t="shared" si="78"/>
        <v>-5</v>
      </c>
    </row>
    <row r="313" spans="2:44" x14ac:dyDescent="0.5">
      <c r="B313" s="28">
        <v>45379</v>
      </c>
      <c r="C313" s="4">
        <v>112.45</v>
      </c>
      <c r="E313" s="8">
        <f t="shared" si="68"/>
        <v>-9.9987560439617554E-3</v>
      </c>
      <c r="F313" s="8">
        <f t="shared" si="72"/>
        <v>6.4532240986660369E-2</v>
      </c>
      <c r="G313" s="8">
        <f t="shared" si="73"/>
        <v>3.1075232550129013E-2</v>
      </c>
      <c r="H313" s="8">
        <f t="shared" si="74"/>
        <v>2.0766454726464292</v>
      </c>
      <c r="I313" s="8">
        <f t="shared" si="75"/>
        <v>67.497067540257319</v>
      </c>
      <c r="J313" s="4">
        <v>30</v>
      </c>
      <c r="K313" s="4">
        <v>70</v>
      </c>
      <c r="L313" s="130"/>
      <c r="M313" s="8">
        <f t="shared" ca="1" si="84"/>
        <v>57.831899612594597</v>
      </c>
      <c r="N313" s="4">
        <f t="shared" si="81"/>
        <v>9.4615686898828155</v>
      </c>
      <c r="O313" s="8">
        <f t="shared" ca="1" si="82"/>
        <v>67.293468302477407</v>
      </c>
      <c r="P313" s="8">
        <f t="shared" ca="1" si="83"/>
        <v>48.37033092271178</v>
      </c>
      <c r="AG313" s="4" t="str">
        <f t="shared" si="69"/>
        <v/>
      </c>
      <c r="AH313" s="4">
        <f t="shared" si="76"/>
        <v>-1</v>
      </c>
      <c r="AI313" s="4">
        <f t="shared" si="77"/>
        <v>-10</v>
      </c>
      <c r="AJ313" s="4">
        <f t="shared" si="70"/>
        <v>88.32</v>
      </c>
      <c r="AK313" s="5">
        <f t="shared" si="79"/>
        <v>0</v>
      </c>
      <c r="AL313" s="6">
        <f t="shared" ca="1" si="80"/>
        <v>0.4147244138003886</v>
      </c>
      <c r="AQ313" s="36">
        <f t="shared" si="71"/>
        <v>-10</v>
      </c>
      <c r="AR313" s="36">
        <f t="shared" si="78"/>
        <v>-5</v>
      </c>
    </row>
    <row r="314" spans="2:44" x14ac:dyDescent="0.5">
      <c r="B314" s="28">
        <v>45383</v>
      </c>
      <c r="C314" s="4">
        <v>112.47</v>
      </c>
      <c r="E314" s="8">
        <f t="shared" si="68"/>
        <v>1.7784101060571835E-4</v>
      </c>
      <c r="F314" s="8">
        <f t="shared" si="72"/>
        <v>6.4618132201789663E-2</v>
      </c>
      <c r="G314" s="8">
        <f t="shared" si="73"/>
        <v>3.1075232550129013E-2</v>
      </c>
      <c r="H314" s="8">
        <f t="shared" si="74"/>
        <v>2.0794094492310209</v>
      </c>
      <c r="I314" s="8">
        <f t="shared" si="75"/>
        <v>67.52624110282845</v>
      </c>
      <c r="J314" s="4">
        <v>30</v>
      </c>
      <c r="K314" s="4">
        <v>70</v>
      </c>
      <c r="L314" s="130"/>
      <c r="M314" s="8">
        <f t="shared" ca="1" si="84"/>
        <v>59.043692298873829</v>
      </c>
      <c r="N314" s="4">
        <f t="shared" si="81"/>
        <v>8.9353761704806853</v>
      </c>
      <c r="O314" s="8">
        <f t="shared" ca="1" si="82"/>
        <v>67.979068469354516</v>
      </c>
      <c r="P314" s="8">
        <f t="shared" ca="1" si="83"/>
        <v>50.108316128393142</v>
      </c>
      <c r="AG314" s="4" t="str">
        <f t="shared" si="69"/>
        <v/>
      </c>
      <c r="AH314" s="4">
        <f t="shared" si="76"/>
        <v>-1</v>
      </c>
      <c r="AI314" s="4">
        <f t="shared" si="77"/>
        <v>-10</v>
      </c>
      <c r="AJ314" s="4">
        <f t="shared" si="70"/>
        <v>88.32</v>
      </c>
      <c r="AK314" s="5">
        <f t="shared" si="79"/>
        <v>0</v>
      </c>
      <c r="AL314" s="6">
        <f t="shared" ca="1" si="80"/>
        <v>0.4147244138003886</v>
      </c>
      <c r="AQ314" s="36">
        <f t="shared" si="71"/>
        <v>-10</v>
      </c>
      <c r="AR314" s="36">
        <f t="shared" si="78"/>
        <v>-5</v>
      </c>
    </row>
    <row r="315" spans="2:44" x14ac:dyDescent="0.5">
      <c r="B315" s="28">
        <v>45384</v>
      </c>
      <c r="C315" s="4">
        <v>110.56</v>
      </c>
      <c r="E315" s="8">
        <f t="shared" si="68"/>
        <v>-1.7128159396570558E-2</v>
      </c>
      <c r="F315" s="8">
        <f t="shared" si="72"/>
        <v>5.3826989533545463E-2</v>
      </c>
      <c r="G315" s="8">
        <f t="shared" si="73"/>
        <v>4.8203391946699571E-2</v>
      </c>
      <c r="H315" s="8">
        <f t="shared" si="74"/>
        <v>1.1166639391905062</v>
      </c>
      <c r="I315" s="8">
        <f t="shared" si="75"/>
        <v>52.755844634342921</v>
      </c>
      <c r="J315" s="4">
        <v>30</v>
      </c>
      <c r="K315" s="4">
        <v>70</v>
      </c>
      <c r="L315" s="130"/>
      <c r="M315" s="8">
        <f t="shared" ca="1" si="84"/>
        <v>58.257711340807461</v>
      </c>
      <c r="N315" s="4">
        <f t="shared" si="81"/>
        <v>8.4708644837986462</v>
      </c>
      <c r="O315" s="8">
        <f t="shared" ca="1" si="82"/>
        <v>66.728575824606111</v>
      </c>
      <c r="P315" s="8">
        <f t="shared" ca="1" si="83"/>
        <v>49.786846857008811</v>
      </c>
      <c r="AG315" s="4" t="str">
        <f t="shared" si="69"/>
        <v/>
      </c>
      <c r="AH315" s="4">
        <f t="shared" si="76"/>
        <v>-1</v>
      </c>
      <c r="AI315" s="4">
        <f t="shared" si="77"/>
        <v>-10</v>
      </c>
      <c r="AJ315" s="4">
        <f t="shared" si="70"/>
        <v>88.32</v>
      </c>
      <c r="AK315" s="5">
        <f t="shared" si="79"/>
        <v>0</v>
      </c>
      <c r="AL315" s="6">
        <f t="shared" ca="1" si="80"/>
        <v>0.4147244138003886</v>
      </c>
      <c r="AQ315" s="36">
        <f t="shared" si="71"/>
        <v>-10</v>
      </c>
      <c r="AR315" s="36">
        <f t="shared" si="78"/>
        <v>-5</v>
      </c>
    </row>
    <row r="316" spans="2:44" x14ac:dyDescent="0.5">
      <c r="B316" s="28">
        <v>45385</v>
      </c>
      <c r="C316" s="4">
        <v>112.59</v>
      </c>
      <c r="E316" s="8">
        <f t="shared" si="68"/>
        <v>1.8194541795679368E-2</v>
      </c>
      <c r="F316" s="8">
        <f t="shared" si="72"/>
        <v>7.1657762682070386E-2</v>
      </c>
      <c r="G316" s="8">
        <f t="shared" si="73"/>
        <v>4.8203391946699571E-2</v>
      </c>
      <c r="H316" s="8">
        <f t="shared" si="74"/>
        <v>1.4865709608424498</v>
      </c>
      <c r="I316" s="8">
        <f t="shared" si="75"/>
        <v>59.783974970044682</v>
      </c>
      <c r="J316" s="4">
        <v>30</v>
      </c>
      <c r="K316" s="4">
        <v>70</v>
      </c>
      <c r="L316" s="130"/>
      <c r="M316" s="8">
        <f t="shared" ca="1" si="84"/>
        <v>58.448494294462108</v>
      </c>
      <c r="N316" s="4">
        <f t="shared" si="81"/>
        <v>7.6160291082234259</v>
      </c>
      <c r="O316" s="8">
        <f t="shared" ca="1" si="82"/>
        <v>66.064523402685538</v>
      </c>
      <c r="P316" s="8">
        <f t="shared" ca="1" si="83"/>
        <v>50.832465186238679</v>
      </c>
      <c r="AG316" s="4" t="str">
        <f t="shared" si="69"/>
        <v/>
      </c>
      <c r="AH316" s="4">
        <f t="shared" si="76"/>
        <v>-1</v>
      </c>
      <c r="AI316" s="4">
        <f t="shared" si="77"/>
        <v>-10</v>
      </c>
      <c r="AJ316" s="4">
        <f t="shared" si="70"/>
        <v>88.32</v>
      </c>
      <c r="AK316" s="5">
        <f t="shared" si="79"/>
        <v>0</v>
      </c>
      <c r="AL316" s="6">
        <f t="shared" ca="1" si="80"/>
        <v>0.4147244138003886</v>
      </c>
      <c r="AQ316" s="36">
        <f t="shared" si="71"/>
        <v>-10</v>
      </c>
      <c r="AR316" s="36">
        <f t="shared" si="78"/>
        <v>-5</v>
      </c>
    </row>
    <row r="317" spans="2:44" x14ac:dyDescent="0.5">
      <c r="B317" s="28">
        <v>45386</v>
      </c>
      <c r="C317" s="4">
        <v>111.08</v>
      </c>
      <c r="E317" s="8">
        <f t="shared" si="68"/>
        <v>-1.3502239376440354E-2</v>
      </c>
      <c r="F317" s="8">
        <f t="shared" si="72"/>
        <v>7.1385023010394691E-2</v>
      </c>
      <c r="G317" s="8">
        <f t="shared" si="73"/>
        <v>6.1705631323139928E-2</v>
      </c>
      <c r="H317" s="8">
        <f t="shared" si="74"/>
        <v>1.1568639924704074</v>
      </c>
      <c r="I317" s="8">
        <f t="shared" si="75"/>
        <v>53.636390449699618</v>
      </c>
      <c r="J317" s="4">
        <v>30</v>
      </c>
      <c r="K317" s="4">
        <v>70</v>
      </c>
      <c r="L317" s="130"/>
      <c r="M317" s="8">
        <f t="shared" ca="1" si="84"/>
        <v>57.846981313866799</v>
      </c>
      <c r="N317" s="4">
        <f t="shared" si="81"/>
        <v>6.2445063354185892</v>
      </c>
      <c r="O317" s="8">
        <f t="shared" ca="1" si="82"/>
        <v>64.091487649285384</v>
      </c>
      <c r="P317" s="8">
        <f t="shared" ca="1" si="83"/>
        <v>51.602474978448207</v>
      </c>
      <c r="AG317" s="4" t="str">
        <f t="shared" si="69"/>
        <v/>
      </c>
      <c r="AH317" s="4">
        <f t="shared" si="76"/>
        <v>-1</v>
      </c>
      <c r="AI317" s="4">
        <f t="shared" si="77"/>
        <v>-10</v>
      </c>
      <c r="AJ317" s="4">
        <f t="shared" si="70"/>
        <v>88.32</v>
      </c>
      <c r="AK317" s="5">
        <f t="shared" si="79"/>
        <v>0</v>
      </c>
      <c r="AL317" s="6">
        <f t="shared" ca="1" si="80"/>
        <v>0.4147244138003886</v>
      </c>
      <c r="AQ317" s="36">
        <f t="shared" si="71"/>
        <v>-10</v>
      </c>
      <c r="AR317" s="36">
        <f t="shared" si="78"/>
        <v>-5</v>
      </c>
    </row>
    <row r="318" spans="2:44" x14ac:dyDescent="0.5">
      <c r="B318" s="28">
        <v>45387</v>
      </c>
      <c r="C318" s="4">
        <v>114.67</v>
      </c>
      <c r="E318" s="8">
        <f t="shared" si="68"/>
        <v>3.1807775611614221E-2</v>
      </c>
      <c r="F318" s="8">
        <f t="shared" si="72"/>
        <v>9.9563359922307665E-2</v>
      </c>
      <c r="G318" s="8">
        <f t="shared" si="73"/>
        <v>6.1705631323139928E-2</v>
      </c>
      <c r="H318" s="8">
        <f t="shared" si="74"/>
        <v>1.6135214531865731</v>
      </c>
      <c r="I318" s="8">
        <f t="shared" si="75"/>
        <v>61.737448193481029</v>
      </c>
      <c r="J318" s="4">
        <v>30</v>
      </c>
      <c r="K318" s="4">
        <v>70</v>
      </c>
      <c r="L318" s="130"/>
      <c r="M318" s="8">
        <f t="shared" ca="1" si="84"/>
        <v>58.333289673818577</v>
      </c>
      <c r="N318" s="4">
        <f t="shared" si="81"/>
        <v>5.774238556624403</v>
      </c>
      <c r="O318" s="8">
        <f t="shared" ca="1" si="82"/>
        <v>64.107528230442981</v>
      </c>
      <c r="P318" s="8">
        <f t="shared" ca="1" si="83"/>
        <v>52.559051117194173</v>
      </c>
      <c r="AG318" s="4" t="str">
        <f t="shared" si="69"/>
        <v/>
      </c>
      <c r="AH318" s="4">
        <f t="shared" si="76"/>
        <v>-1</v>
      </c>
      <c r="AI318" s="4">
        <f t="shared" si="77"/>
        <v>-10</v>
      </c>
      <c r="AJ318" s="4">
        <f t="shared" si="70"/>
        <v>88.32</v>
      </c>
      <c r="AK318" s="5">
        <f t="shared" si="79"/>
        <v>0</v>
      </c>
      <c r="AL318" s="6">
        <f t="shared" ca="1" si="80"/>
        <v>0.4147244138003886</v>
      </c>
      <c r="AQ318" s="36">
        <f t="shared" si="71"/>
        <v>-10</v>
      </c>
      <c r="AR318" s="36">
        <f t="shared" si="78"/>
        <v>-5</v>
      </c>
    </row>
    <row r="319" spans="2:44" x14ac:dyDescent="0.5">
      <c r="B319" s="28">
        <v>45390</v>
      </c>
      <c r="C319" s="4">
        <v>116.06</v>
      </c>
      <c r="E319" s="8">
        <f t="shared" si="68"/>
        <v>1.2048860712249154E-2</v>
      </c>
      <c r="F319" s="8">
        <f t="shared" si="72"/>
        <v>0.11161222063455682</v>
      </c>
      <c r="G319" s="8">
        <f t="shared" si="73"/>
        <v>6.0527508027690288E-2</v>
      </c>
      <c r="H319" s="8">
        <f t="shared" si="74"/>
        <v>1.8439916704235728</v>
      </c>
      <c r="I319" s="8">
        <f t="shared" si="75"/>
        <v>64.838152994623073</v>
      </c>
      <c r="J319" s="4">
        <v>30</v>
      </c>
      <c r="K319" s="4">
        <v>70</v>
      </c>
      <c r="L319" s="130"/>
      <c r="M319" s="8">
        <f t="shared" ca="1" si="84"/>
        <v>59.146397588919143</v>
      </c>
      <c r="N319" s="4">
        <f t="shared" si="81"/>
        <v>5.8512297555551882</v>
      </c>
      <c r="O319" s="8">
        <f t="shared" ca="1" si="82"/>
        <v>64.997627344474324</v>
      </c>
      <c r="P319" s="8">
        <f t="shared" ca="1" si="83"/>
        <v>53.295167833363955</v>
      </c>
      <c r="AG319" s="4" t="str">
        <f t="shared" si="69"/>
        <v/>
      </c>
      <c r="AH319" s="4">
        <f t="shared" si="76"/>
        <v>-1</v>
      </c>
      <c r="AI319" s="4">
        <f t="shared" si="77"/>
        <v>-10</v>
      </c>
      <c r="AJ319" s="4">
        <f t="shared" si="70"/>
        <v>88.32</v>
      </c>
      <c r="AK319" s="5">
        <f t="shared" si="79"/>
        <v>0</v>
      </c>
      <c r="AL319" s="6">
        <f t="shared" ca="1" si="80"/>
        <v>0.4147244138003886</v>
      </c>
      <c r="AQ319" s="36">
        <f t="shared" si="71"/>
        <v>-10</v>
      </c>
      <c r="AR319" s="36">
        <f t="shared" si="78"/>
        <v>-5</v>
      </c>
    </row>
    <row r="320" spans="2:44" x14ac:dyDescent="0.5">
      <c r="B320" s="28">
        <v>45391</v>
      </c>
      <c r="C320" s="4">
        <v>111.87</v>
      </c>
      <c r="E320" s="8">
        <f t="shared" si="68"/>
        <v>-3.6769815903623021E-2</v>
      </c>
      <c r="F320" s="8">
        <f t="shared" si="72"/>
        <v>0.10744969539533171</v>
      </c>
      <c r="G320" s="8">
        <f t="shared" si="73"/>
        <v>9.7297323931313309E-2</v>
      </c>
      <c r="H320" s="8">
        <f t="shared" si="74"/>
        <v>1.1043437892617214</v>
      </c>
      <c r="I320" s="8">
        <f t="shared" si="75"/>
        <v>52.479247682678526</v>
      </c>
      <c r="J320" s="4">
        <v>30</v>
      </c>
      <c r="K320" s="4">
        <v>70</v>
      </c>
      <c r="L320" s="130"/>
      <c r="M320" s="8">
        <f t="shared" ca="1" si="84"/>
        <v>58.313003850639063</v>
      </c>
      <c r="N320" s="4">
        <f t="shared" si="81"/>
        <v>6.0704291409293445</v>
      </c>
      <c r="O320" s="8">
        <f t="shared" ca="1" si="82"/>
        <v>64.383432991568412</v>
      </c>
      <c r="P320" s="8">
        <f t="shared" ca="1" si="83"/>
        <v>52.242574709709722</v>
      </c>
      <c r="AG320" s="4" t="str">
        <f t="shared" si="69"/>
        <v/>
      </c>
      <c r="AH320" s="4">
        <f t="shared" si="76"/>
        <v>-1</v>
      </c>
      <c r="AI320" s="4">
        <f t="shared" si="77"/>
        <v>-10</v>
      </c>
      <c r="AJ320" s="4">
        <f t="shared" si="70"/>
        <v>88.32</v>
      </c>
      <c r="AK320" s="5">
        <f t="shared" si="79"/>
        <v>0</v>
      </c>
      <c r="AL320" s="6">
        <f t="shared" ca="1" si="80"/>
        <v>0.4147244138003886</v>
      </c>
      <c r="AQ320" s="36">
        <f t="shared" si="71"/>
        <v>-10</v>
      </c>
      <c r="AR320" s="36">
        <f t="shared" si="78"/>
        <v>-5</v>
      </c>
    </row>
    <row r="321" spans="2:44" x14ac:dyDescent="0.5">
      <c r="B321" s="28">
        <v>45392</v>
      </c>
      <c r="C321" s="4">
        <v>114.22</v>
      </c>
      <c r="E321" s="8">
        <f t="shared" si="68"/>
        <v>2.0788930377877643E-2</v>
      </c>
      <c r="F321" s="8">
        <f t="shared" si="72"/>
        <v>0.11122684475829808</v>
      </c>
      <c r="G321" s="8">
        <f t="shared" si="73"/>
        <v>9.7297323931313309E-2</v>
      </c>
      <c r="H321" s="8">
        <f t="shared" si="74"/>
        <v>1.143164480421047</v>
      </c>
      <c r="I321" s="8">
        <f t="shared" si="75"/>
        <v>53.340025502683787</v>
      </c>
      <c r="J321" s="4">
        <v>30</v>
      </c>
      <c r="K321" s="4">
        <v>70</v>
      </c>
      <c r="L321" s="130"/>
      <c r="M321" s="8">
        <f t="shared" ca="1" si="84"/>
        <v>57.691381557144652</v>
      </c>
      <c r="N321" s="4">
        <f t="shared" si="81"/>
        <v>6.4084884545038827</v>
      </c>
      <c r="O321" s="8">
        <f t="shared" ca="1" si="82"/>
        <v>64.099870011648534</v>
      </c>
      <c r="P321" s="8">
        <f t="shared" ca="1" si="83"/>
        <v>51.28289310264077</v>
      </c>
      <c r="AG321" s="4" t="str">
        <f t="shared" si="69"/>
        <v/>
      </c>
      <c r="AH321" s="4">
        <f t="shared" si="76"/>
        <v>-1</v>
      </c>
      <c r="AI321" s="4">
        <f t="shared" si="77"/>
        <v>-10</v>
      </c>
      <c r="AJ321" s="4">
        <f t="shared" si="70"/>
        <v>88.32</v>
      </c>
      <c r="AK321" s="5">
        <f t="shared" si="79"/>
        <v>0</v>
      </c>
      <c r="AL321" s="6">
        <f t="shared" ca="1" si="80"/>
        <v>0.4147244138003886</v>
      </c>
      <c r="AQ321" s="36">
        <f t="shared" si="71"/>
        <v>-10</v>
      </c>
      <c r="AR321" s="36">
        <f t="shared" si="78"/>
        <v>-5</v>
      </c>
    </row>
    <row r="322" spans="2:44" x14ac:dyDescent="0.5">
      <c r="B322" s="28">
        <v>45393</v>
      </c>
      <c r="C322" s="4">
        <v>113.02</v>
      </c>
      <c r="E322" s="8">
        <f t="shared" si="68"/>
        <v>-1.0561619035019577E-2</v>
      </c>
      <c r="F322" s="8">
        <f t="shared" si="72"/>
        <v>9.4586939758405417E-2</v>
      </c>
      <c r="G322" s="8">
        <f t="shared" si="73"/>
        <v>0.10785894296633289</v>
      </c>
      <c r="H322" s="8">
        <f t="shared" si="74"/>
        <v>0.8769503682965798</v>
      </c>
      <c r="I322" s="8">
        <f t="shared" si="75"/>
        <v>46.722086162163855</v>
      </c>
      <c r="J322" s="4">
        <v>30</v>
      </c>
      <c r="K322" s="4">
        <v>70</v>
      </c>
      <c r="L322" s="130"/>
      <c r="M322" s="8">
        <f t="shared" ca="1" si="84"/>
        <v>56.320219632772051</v>
      </c>
      <c r="N322" s="4">
        <f t="shared" si="81"/>
        <v>6.9316108435716206</v>
      </c>
      <c r="O322" s="8">
        <f t="shared" ca="1" si="82"/>
        <v>63.25183047634367</v>
      </c>
      <c r="P322" s="8">
        <f t="shared" ca="1" si="83"/>
        <v>49.388608789200433</v>
      </c>
      <c r="AG322" s="4" t="str">
        <f t="shared" si="69"/>
        <v/>
      </c>
      <c r="AH322" s="4">
        <f t="shared" si="76"/>
        <v>-1</v>
      </c>
      <c r="AI322" s="4">
        <f t="shared" si="77"/>
        <v>-10</v>
      </c>
      <c r="AJ322" s="4">
        <f t="shared" si="70"/>
        <v>88.32</v>
      </c>
      <c r="AK322" s="5">
        <f t="shared" si="79"/>
        <v>0</v>
      </c>
      <c r="AL322" s="6">
        <f t="shared" ca="1" si="80"/>
        <v>0.4147244138003886</v>
      </c>
      <c r="AQ322" s="36">
        <f t="shared" si="71"/>
        <v>-10</v>
      </c>
      <c r="AR322" s="36">
        <f t="shared" si="78"/>
        <v>-5</v>
      </c>
    </row>
    <row r="323" spans="2:44" x14ac:dyDescent="0.5">
      <c r="B323" s="28">
        <v>45394</v>
      </c>
      <c r="C323" s="4">
        <v>110.13</v>
      </c>
      <c r="E323" s="8">
        <f t="shared" si="68"/>
        <v>-2.5903308024844706E-2</v>
      </c>
      <c r="F323" s="8">
        <f t="shared" si="72"/>
        <v>9.4586939758405417E-2</v>
      </c>
      <c r="G323" s="8">
        <f t="shared" si="73"/>
        <v>0.11658953361743328</v>
      </c>
      <c r="H323" s="8">
        <f t="shared" si="74"/>
        <v>0.81128156896805803</v>
      </c>
      <c r="I323" s="8">
        <f t="shared" si="75"/>
        <v>44.790472274847346</v>
      </c>
      <c r="J323" s="4">
        <v>30</v>
      </c>
      <c r="K323" s="4">
        <v>70</v>
      </c>
      <c r="L323" s="130"/>
      <c r="M323" s="8">
        <f t="shared" ca="1" si="84"/>
        <v>54.879001213031465</v>
      </c>
      <c r="N323" s="4">
        <f t="shared" si="81"/>
        <v>7.9382768107737789</v>
      </c>
      <c r="O323" s="8">
        <f t="shared" ca="1" si="82"/>
        <v>62.817278023805244</v>
      </c>
      <c r="P323" s="8">
        <f t="shared" ca="1" si="83"/>
        <v>46.940724402257686</v>
      </c>
      <c r="AG323" s="4" t="str">
        <f t="shared" si="69"/>
        <v/>
      </c>
      <c r="AH323" s="4">
        <f t="shared" si="76"/>
        <v>-1</v>
      </c>
      <c r="AI323" s="4">
        <f t="shared" si="77"/>
        <v>-10</v>
      </c>
      <c r="AJ323" s="4">
        <f t="shared" si="70"/>
        <v>88.32</v>
      </c>
      <c r="AK323" s="5">
        <f t="shared" si="79"/>
        <v>0</v>
      </c>
      <c r="AL323" s="6">
        <f t="shared" ca="1" si="80"/>
        <v>0.4147244138003886</v>
      </c>
      <c r="AQ323" s="36">
        <f t="shared" si="71"/>
        <v>-10</v>
      </c>
      <c r="AR323" s="36">
        <f t="shared" si="78"/>
        <v>-5</v>
      </c>
    </row>
    <row r="324" spans="2:44" x14ac:dyDescent="0.5">
      <c r="B324" s="28">
        <v>45397</v>
      </c>
      <c r="C324" s="4">
        <v>107.58</v>
      </c>
      <c r="E324" s="8">
        <f t="shared" si="68"/>
        <v>-2.3426729331756064E-2</v>
      </c>
      <c r="F324" s="8">
        <f t="shared" si="72"/>
        <v>8.7153277208403962E-2</v>
      </c>
      <c r="G324" s="8">
        <f t="shared" si="73"/>
        <v>0.14001626294918934</v>
      </c>
      <c r="H324" s="8">
        <f t="shared" si="74"/>
        <v>0.62245110226967781</v>
      </c>
      <c r="I324" s="8">
        <f t="shared" si="75"/>
        <v>38.364860512524487</v>
      </c>
      <c r="J324" s="4">
        <v>30</v>
      </c>
      <c r="K324" s="4">
        <v>70</v>
      </c>
      <c r="L324" s="130"/>
      <c r="M324" s="8">
        <f t="shared" ca="1" si="84"/>
        <v>52.814733625468094</v>
      </c>
      <c r="N324" s="4">
        <f t="shared" si="81"/>
        <v>8.832112573754543</v>
      </c>
      <c r="O324" s="8">
        <f t="shared" ca="1" si="82"/>
        <v>61.646846199222637</v>
      </c>
      <c r="P324" s="8">
        <f t="shared" ca="1" si="83"/>
        <v>43.982621051713551</v>
      </c>
      <c r="AG324" s="4" t="str">
        <f t="shared" si="69"/>
        <v/>
      </c>
      <c r="AH324" s="4">
        <f t="shared" si="76"/>
        <v>-1</v>
      </c>
      <c r="AI324" s="4">
        <f t="shared" si="77"/>
        <v>-10</v>
      </c>
      <c r="AJ324" s="4">
        <f t="shared" si="70"/>
        <v>88.32</v>
      </c>
      <c r="AK324" s="5">
        <f t="shared" si="79"/>
        <v>0</v>
      </c>
      <c r="AL324" s="6">
        <f t="shared" ca="1" si="80"/>
        <v>0.4147244138003886</v>
      </c>
      <c r="AQ324" s="36">
        <f t="shared" si="71"/>
        <v>-10</v>
      </c>
      <c r="AR324" s="36">
        <f t="shared" si="78"/>
        <v>-5</v>
      </c>
    </row>
    <row r="325" spans="2:44" x14ac:dyDescent="0.5">
      <c r="B325" s="28">
        <v>45398</v>
      </c>
      <c r="C325" s="4">
        <v>107.83</v>
      </c>
      <c r="E325" s="8">
        <f t="shared" ref="E325:E388" si="85">LN(C325/C324)</f>
        <v>2.3211560488845366E-3</v>
      </c>
      <c r="F325" s="8">
        <f t="shared" si="72"/>
        <v>8.5339105556910641E-2</v>
      </c>
      <c r="G325" s="8">
        <f t="shared" si="73"/>
        <v>0.14001626294918934</v>
      </c>
      <c r="H325" s="8">
        <f t="shared" si="74"/>
        <v>0.60949423845056805</v>
      </c>
      <c r="I325" s="8">
        <f t="shared" si="75"/>
        <v>37.868680973801894</v>
      </c>
      <c r="J325" s="4">
        <v>30</v>
      </c>
      <c r="K325" s="4">
        <v>70</v>
      </c>
      <c r="L325" s="130"/>
      <c r="M325" s="8">
        <f t="shared" ca="1" si="84"/>
        <v>50.946477044009818</v>
      </c>
      <c r="N325" s="4">
        <f t="shared" si="81"/>
        <v>8.8769914625523185</v>
      </c>
      <c r="O325" s="8">
        <f t="shared" ca="1" si="82"/>
        <v>59.823468506562136</v>
      </c>
      <c r="P325" s="8">
        <f t="shared" ca="1" si="83"/>
        <v>42.069485581457499</v>
      </c>
      <c r="AG325" s="4" t="str">
        <f t="shared" si="69"/>
        <v/>
      </c>
      <c r="AH325" s="4">
        <f t="shared" si="76"/>
        <v>-1</v>
      </c>
      <c r="AI325" s="4">
        <f t="shared" si="77"/>
        <v>-10</v>
      </c>
      <c r="AJ325" s="4">
        <f t="shared" si="70"/>
        <v>88.32</v>
      </c>
      <c r="AK325" s="5">
        <f t="shared" si="79"/>
        <v>0</v>
      </c>
      <c r="AL325" s="6">
        <f t="shared" ca="1" si="80"/>
        <v>0.4147244138003886</v>
      </c>
      <c r="AQ325" s="36">
        <f t="shared" si="71"/>
        <v>-10</v>
      </c>
      <c r="AR325" s="36">
        <f t="shared" si="78"/>
        <v>-5</v>
      </c>
    </row>
    <row r="326" spans="2:44" x14ac:dyDescent="0.5">
      <c r="B326" s="28">
        <v>45399</v>
      </c>
      <c r="C326" s="4">
        <v>107.49</v>
      </c>
      <c r="E326" s="8">
        <f t="shared" si="85"/>
        <v>-3.1580929090088382E-3</v>
      </c>
      <c r="F326" s="8">
        <f t="shared" si="72"/>
        <v>8.5339105556910641E-2</v>
      </c>
      <c r="G326" s="8">
        <f t="shared" si="73"/>
        <v>0.14044872002122488</v>
      </c>
      <c r="H326" s="8">
        <f t="shared" si="74"/>
        <v>0.6076175385864252</v>
      </c>
      <c r="I326" s="8">
        <f t="shared" si="75"/>
        <v>37.796150141575467</v>
      </c>
      <c r="J326" s="4">
        <v>30</v>
      </c>
      <c r="K326" s="4">
        <v>70</v>
      </c>
      <c r="L326" s="130"/>
      <c r="M326" s="8">
        <f t="shared" ca="1" si="84"/>
        <v>49.302686181205523</v>
      </c>
      <c r="N326" s="4">
        <f t="shared" si="81"/>
        <v>9.764149282038515</v>
      </c>
      <c r="O326" s="8">
        <f t="shared" ca="1" si="82"/>
        <v>59.06683546324404</v>
      </c>
      <c r="P326" s="8">
        <f t="shared" ca="1" si="83"/>
        <v>39.538536899167006</v>
      </c>
      <c r="AG326" s="4" t="str">
        <f t="shared" si="69"/>
        <v/>
      </c>
      <c r="AH326" s="4">
        <f t="shared" si="76"/>
        <v>-1</v>
      </c>
      <c r="AI326" s="4">
        <f t="shared" si="77"/>
        <v>-10</v>
      </c>
      <c r="AJ326" s="4">
        <f t="shared" si="70"/>
        <v>88.32</v>
      </c>
      <c r="AK326" s="5">
        <f t="shared" si="79"/>
        <v>0</v>
      </c>
      <c r="AL326" s="6">
        <f t="shared" ca="1" si="80"/>
        <v>0.4147244138003886</v>
      </c>
      <c r="AQ326" s="36">
        <f t="shared" si="71"/>
        <v>-10</v>
      </c>
      <c r="AR326" s="36">
        <f t="shared" si="78"/>
        <v>-5</v>
      </c>
    </row>
    <row r="327" spans="2:44" x14ac:dyDescent="0.5">
      <c r="B327" s="28">
        <v>45400</v>
      </c>
      <c r="C327" s="4">
        <v>107.3</v>
      </c>
      <c r="E327" s="8">
        <f t="shared" si="85"/>
        <v>-1.7691703483193484E-3</v>
      </c>
      <c r="F327" s="8">
        <f t="shared" si="72"/>
        <v>8.5339105556910641E-2</v>
      </c>
      <c r="G327" s="8">
        <f t="shared" si="73"/>
        <v>0.13221913432558249</v>
      </c>
      <c r="H327" s="8">
        <f t="shared" si="74"/>
        <v>0.64543688016265255</v>
      </c>
      <c r="I327" s="8">
        <f t="shared" si="75"/>
        <v>39.225866877303169</v>
      </c>
      <c r="J327" s="4">
        <v>30</v>
      </c>
      <c r="K327" s="4">
        <v>70</v>
      </c>
      <c r="L327" s="130"/>
      <c r="M327" s="8">
        <f t="shared" ca="1" si="84"/>
        <v>48.043083768217734</v>
      </c>
      <c r="N327" s="4">
        <f t="shared" si="81"/>
        <v>9.6973941354358857</v>
      </c>
      <c r="O327" s="8">
        <f t="shared" ca="1" si="82"/>
        <v>57.74047790365362</v>
      </c>
      <c r="P327" s="8">
        <f t="shared" ca="1" si="83"/>
        <v>38.345689632781848</v>
      </c>
      <c r="AG327" s="4" t="str">
        <f t="shared" si="69"/>
        <v/>
      </c>
      <c r="AH327" s="4">
        <f t="shared" si="76"/>
        <v>-1</v>
      </c>
      <c r="AI327" s="4">
        <f t="shared" si="77"/>
        <v>-10</v>
      </c>
      <c r="AJ327" s="4">
        <f t="shared" si="70"/>
        <v>88.32</v>
      </c>
      <c r="AK327" s="5">
        <f t="shared" si="79"/>
        <v>0</v>
      </c>
      <c r="AL327" s="6">
        <f t="shared" ca="1" si="80"/>
        <v>0.4147244138003886</v>
      </c>
      <c r="AQ327" s="36">
        <f t="shared" si="71"/>
        <v>-10</v>
      </c>
      <c r="AR327" s="36">
        <f t="shared" si="78"/>
        <v>-5</v>
      </c>
    </row>
    <row r="328" spans="2:44" x14ac:dyDescent="0.5">
      <c r="B328" s="28">
        <v>45401</v>
      </c>
      <c r="C328" s="4">
        <v>107.63</v>
      </c>
      <c r="E328" s="8">
        <f t="shared" si="85"/>
        <v>3.0707696395541246E-3</v>
      </c>
      <c r="F328" s="8">
        <f t="shared" si="72"/>
        <v>8.8232034185859051E-2</v>
      </c>
      <c r="G328" s="8">
        <f t="shared" si="73"/>
        <v>0.13221913432558249</v>
      </c>
      <c r="H328" s="8">
        <f t="shared" si="74"/>
        <v>0.66731668329178762</v>
      </c>
      <c r="I328" s="8">
        <f t="shared" si="75"/>
        <v>40.023391475595538</v>
      </c>
      <c r="J328" s="4">
        <v>30</v>
      </c>
      <c r="K328" s="4">
        <v>70</v>
      </c>
      <c r="L328" s="130"/>
      <c r="M328" s="8">
        <f t="shared" ca="1" si="84"/>
        <v>47.040622231639958</v>
      </c>
      <c r="N328" s="4">
        <f t="shared" si="81"/>
        <v>9.8098620608694826</v>
      </c>
      <c r="O328" s="8">
        <f t="shared" ca="1" si="82"/>
        <v>56.850484292509442</v>
      </c>
      <c r="P328" s="8">
        <f t="shared" ca="1" si="83"/>
        <v>37.230760170770473</v>
      </c>
      <c r="AG328" s="4" t="str">
        <f t="shared" si="69"/>
        <v/>
      </c>
      <c r="AH328" s="4">
        <f t="shared" si="76"/>
        <v>-1</v>
      </c>
      <c r="AI328" s="4">
        <f t="shared" si="77"/>
        <v>-10</v>
      </c>
      <c r="AJ328" s="4">
        <f t="shared" si="70"/>
        <v>88.32</v>
      </c>
      <c r="AK328" s="5">
        <f t="shared" si="79"/>
        <v>0</v>
      </c>
      <c r="AL328" s="6">
        <f t="shared" ca="1" si="80"/>
        <v>0.4147244138003886</v>
      </c>
      <c r="AQ328" s="36">
        <f t="shared" si="71"/>
        <v>-10</v>
      </c>
      <c r="AR328" s="36">
        <f t="shared" si="78"/>
        <v>-5</v>
      </c>
    </row>
    <row r="329" spans="2:44" x14ac:dyDescent="0.5">
      <c r="B329" s="28">
        <v>45404</v>
      </c>
      <c r="C329" s="4">
        <v>110.6</v>
      </c>
      <c r="E329" s="8">
        <f t="shared" si="85"/>
        <v>2.7220669812027559E-2</v>
      </c>
      <c r="F329" s="8">
        <f t="shared" si="72"/>
        <v>0.11545270399788661</v>
      </c>
      <c r="G329" s="8">
        <f t="shared" si="73"/>
        <v>0.11509097492901191</v>
      </c>
      <c r="H329" s="8">
        <f t="shared" si="74"/>
        <v>1.0031429837925852</v>
      </c>
      <c r="I329" s="8">
        <f t="shared" si="75"/>
        <v>50.07845130921794</v>
      </c>
      <c r="J329" s="4">
        <v>30</v>
      </c>
      <c r="K329" s="4">
        <v>70</v>
      </c>
      <c r="L329" s="130"/>
      <c r="M329" s="8">
        <f t="shared" ca="1" si="84"/>
        <v>47.420350866337202</v>
      </c>
      <c r="N329" s="4">
        <f t="shared" si="81"/>
        <v>8.6177493800793972</v>
      </c>
      <c r="O329" s="8">
        <f t="shared" ca="1" si="82"/>
        <v>56.038100246416597</v>
      </c>
      <c r="P329" s="8">
        <f t="shared" ca="1" si="83"/>
        <v>38.802601486257807</v>
      </c>
      <c r="AG329" s="4" t="str">
        <f t="shared" si="69"/>
        <v/>
      </c>
      <c r="AH329" s="4">
        <f t="shared" si="76"/>
        <v>-1</v>
      </c>
      <c r="AI329" s="4">
        <f t="shared" si="77"/>
        <v>-10</v>
      </c>
      <c r="AJ329" s="4">
        <f t="shared" si="70"/>
        <v>88.32</v>
      </c>
      <c r="AK329" s="5">
        <f t="shared" si="79"/>
        <v>0</v>
      </c>
      <c r="AL329" s="6">
        <f t="shared" ca="1" si="80"/>
        <v>0.4147244138003886</v>
      </c>
      <c r="AQ329" s="36">
        <f t="shared" si="71"/>
        <v>-10</v>
      </c>
      <c r="AR329" s="36">
        <f t="shared" si="78"/>
        <v>-5</v>
      </c>
    </row>
    <row r="330" spans="2:44" x14ac:dyDescent="0.5">
      <c r="B330" s="28">
        <v>45405</v>
      </c>
      <c r="C330" s="4">
        <v>113.77</v>
      </c>
      <c r="E330" s="8">
        <f t="shared" si="85"/>
        <v>2.8258777463390811E-2</v>
      </c>
      <c r="F330" s="8">
        <f t="shared" si="72"/>
        <v>0.12551693966559804</v>
      </c>
      <c r="G330" s="8">
        <f t="shared" si="73"/>
        <v>0.11509097492901191</v>
      </c>
      <c r="H330" s="8">
        <f t="shared" si="74"/>
        <v>1.0905888992861246</v>
      </c>
      <c r="I330" s="8">
        <f t="shared" si="75"/>
        <v>52.166588068009403</v>
      </c>
      <c r="J330" s="4">
        <v>30</v>
      </c>
      <c r="K330" s="4">
        <v>70</v>
      </c>
      <c r="L330" s="130"/>
      <c r="M330" s="8">
        <f t="shared" ca="1" si="84"/>
        <v>48.013630516546222</v>
      </c>
      <c r="N330" s="4">
        <f t="shared" si="81"/>
        <v>6.4040677450953085</v>
      </c>
      <c r="O330" s="8">
        <f t="shared" ca="1" si="82"/>
        <v>54.417698261641533</v>
      </c>
      <c r="P330" s="8">
        <f t="shared" ca="1" si="83"/>
        <v>41.609562771450911</v>
      </c>
      <c r="AG330" s="4" t="str">
        <f t="shared" si="69"/>
        <v/>
      </c>
      <c r="AH330" s="4">
        <f t="shared" si="76"/>
        <v>-1</v>
      </c>
      <c r="AI330" s="4">
        <f t="shared" si="77"/>
        <v>-10</v>
      </c>
      <c r="AJ330" s="4">
        <f t="shared" si="70"/>
        <v>88.32</v>
      </c>
      <c r="AK330" s="5">
        <f t="shared" si="79"/>
        <v>0</v>
      </c>
      <c r="AL330" s="6">
        <f t="shared" ca="1" si="80"/>
        <v>0.4147244138003886</v>
      </c>
      <c r="AQ330" s="36">
        <f t="shared" si="71"/>
        <v>-10</v>
      </c>
      <c r="AR330" s="36">
        <f t="shared" si="78"/>
        <v>-5</v>
      </c>
    </row>
    <row r="331" spans="2:44" x14ac:dyDescent="0.5">
      <c r="B331" s="28">
        <v>45406</v>
      </c>
      <c r="C331" s="4">
        <v>112.72</v>
      </c>
      <c r="E331" s="8">
        <f t="shared" si="85"/>
        <v>-9.2719989612003433E-3</v>
      </c>
      <c r="F331" s="8">
        <f t="shared" si="72"/>
        <v>0.12551693966559804</v>
      </c>
      <c r="G331" s="8">
        <f t="shared" si="73"/>
        <v>0.1108607345137719</v>
      </c>
      <c r="H331" s="8">
        <f t="shared" si="74"/>
        <v>1.1322037528986915</v>
      </c>
      <c r="I331" s="8">
        <f t="shared" si="75"/>
        <v>53.100166968540478</v>
      </c>
      <c r="J331" s="4">
        <v>30</v>
      </c>
      <c r="K331" s="4">
        <v>70</v>
      </c>
      <c r="L331" s="130"/>
      <c r="M331" s="8">
        <f t="shared" ca="1" si="84"/>
        <v>48.649447573045499</v>
      </c>
      <c r="N331" s="4">
        <f t="shared" si="81"/>
        <v>6.4807515963390223</v>
      </c>
      <c r="O331" s="8">
        <f t="shared" ca="1" si="82"/>
        <v>55.130199169384525</v>
      </c>
      <c r="P331" s="8">
        <f t="shared" ca="1" si="83"/>
        <v>42.168695976706474</v>
      </c>
      <c r="AG331" s="4" t="str">
        <f t="shared" si="69"/>
        <v/>
      </c>
      <c r="AH331" s="4">
        <f t="shared" si="76"/>
        <v>-1</v>
      </c>
      <c r="AI331" s="4">
        <f t="shared" si="77"/>
        <v>-10</v>
      </c>
      <c r="AJ331" s="4">
        <f t="shared" si="70"/>
        <v>88.32</v>
      </c>
      <c r="AK331" s="5">
        <f t="shared" si="79"/>
        <v>0</v>
      </c>
      <c r="AL331" s="6">
        <f t="shared" ca="1" si="80"/>
        <v>0.4147244138003886</v>
      </c>
      <c r="AQ331" s="36">
        <f t="shared" si="71"/>
        <v>-10</v>
      </c>
      <c r="AR331" s="36">
        <f t="shared" si="78"/>
        <v>-5</v>
      </c>
    </row>
    <row r="332" spans="2:44" x14ac:dyDescent="0.5">
      <c r="B332" s="28">
        <v>45407</v>
      </c>
      <c r="C332" s="4">
        <v>111.88</v>
      </c>
      <c r="E332" s="8">
        <f t="shared" si="85"/>
        <v>-7.4799992566657965E-3</v>
      </c>
      <c r="F332" s="8">
        <f t="shared" si="72"/>
        <v>9.3709164053983829E-2</v>
      </c>
      <c r="G332" s="8">
        <f t="shared" si="73"/>
        <v>0.1183407337704377</v>
      </c>
      <c r="H332" s="8">
        <f t="shared" si="74"/>
        <v>0.79185890663619496</v>
      </c>
      <c r="I332" s="8">
        <f t="shared" si="75"/>
        <v>44.19203452367401</v>
      </c>
      <c r="J332" s="4">
        <v>30</v>
      </c>
      <c r="K332" s="4">
        <v>70</v>
      </c>
      <c r="L332" s="130"/>
      <c r="M332" s="8">
        <f t="shared" ca="1" si="84"/>
        <v>48.092270941874062</v>
      </c>
      <c r="N332" s="4">
        <f t="shared" si="81"/>
        <v>5.8391506834178015</v>
      </c>
      <c r="O332" s="8">
        <f t="shared" ca="1" si="82"/>
        <v>53.931421625291861</v>
      </c>
      <c r="P332" s="8">
        <f t="shared" ca="1" si="83"/>
        <v>42.253120258456264</v>
      </c>
      <c r="AG332" s="4" t="str">
        <f t="shared" si="69"/>
        <v/>
      </c>
      <c r="AH332" s="4">
        <f t="shared" si="76"/>
        <v>-1</v>
      </c>
      <c r="AI332" s="4">
        <f t="shared" si="77"/>
        <v>-10</v>
      </c>
      <c r="AJ332" s="4">
        <f t="shared" si="70"/>
        <v>88.32</v>
      </c>
      <c r="AK332" s="5">
        <f t="shared" si="79"/>
        <v>0</v>
      </c>
      <c r="AL332" s="6">
        <f t="shared" ca="1" si="80"/>
        <v>0.4147244138003886</v>
      </c>
      <c r="AQ332" s="36">
        <f t="shared" si="71"/>
        <v>-10</v>
      </c>
      <c r="AR332" s="36">
        <f t="shared" si="78"/>
        <v>-5</v>
      </c>
    </row>
    <row r="333" spans="2:44" x14ac:dyDescent="0.5">
      <c r="B333" s="28">
        <v>45408</v>
      </c>
      <c r="C333" s="4">
        <v>112.22</v>
      </c>
      <c r="E333" s="8">
        <f t="shared" si="85"/>
        <v>3.0343619890669808E-3</v>
      </c>
      <c r="F333" s="8">
        <f t="shared" si="72"/>
        <v>8.4694665330801652E-2</v>
      </c>
      <c r="G333" s="8">
        <f t="shared" si="73"/>
        <v>0.1183407337704377</v>
      </c>
      <c r="H333" s="8">
        <f t="shared" si="74"/>
        <v>0.71568480803149237</v>
      </c>
      <c r="I333" s="8">
        <f t="shared" si="75"/>
        <v>41.714235894682794</v>
      </c>
      <c r="J333" s="4">
        <v>30</v>
      </c>
      <c r="K333" s="4">
        <v>70</v>
      </c>
      <c r="L333" s="130"/>
      <c r="M333" s="8">
        <f t="shared" ca="1" si="84"/>
        <v>47.295016560975156</v>
      </c>
      <c r="N333" s="4">
        <f t="shared" si="81"/>
        <v>5.8033717289592941</v>
      </c>
      <c r="O333" s="8">
        <f t="shared" ca="1" si="82"/>
        <v>53.098388289934448</v>
      </c>
      <c r="P333" s="8">
        <f t="shared" ca="1" si="83"/>
        <v>41.491644832015865</v>
      </c>
      <c r="AG333" s="4" t="str">
        <f t="shared" si="69"/>
        <v/>
      </c>
      <c r="AH333" s="4">
        <f t="shared" si="76"/>
        <v>-1</v>
      </c>
      <c r="AI333" s="4">
        <f t="shared" si="77"/>
        <v>-10</v>
      </c>
      <c r="AJ333" s="4">
        <f t="shared" si="70"/>
        <v>88.32</v>
      </c>
      <c r="AK333" s="5">
        <f t="shared" si="79"/>
        <v>0</v>
      </c>
      <c r="AL333" s="6">
        <f t="shared" ca="1" si="80"/>
        <v>0.4147244138003886</v>
      </c>
      <c r="AQ333" s="36">
        <f t="shared" si="71"/>
        <v>-10</v>
      </c>
      <c r="AR333" s="36">
        <f t="shared" si="78"/>
        <v>-5</v>
      </c>
    </row>
    <row r="334" spans="2:44" x14ac:dyDescent="0.5">
      <c r="B334" s="28">
        <v>45411</v>
      </c>
      <c r="C334" s="4">
        <v>110.91</v>
      </c>
      <c r="E334" s="8">
        <f t="shared" si="85"/>
        <v>-1.1742168706175742E-2</v>
      </c>
      <c r="F334" s="8">
        <f t="shared" si="72"/>
        <v>8.4694665330801652E-2</v>
      </c>
      <c r="G334" s="8">
        <f t="shared" si="73"/>
        <v>9.3313086572990422E-2</v>
      </c>
      <c r="H334" s="8">
        <f t="shared" si="74"/>
        <v>0.90763973673245335</v>
      </c>
      <c r="I334" s="8">
        <f t="shared" si="75"/>
        <v>47.579200582554748</v>
      </c>
      <c r="J334" s="4">
        <v>30</v>
      </c>
      <c r="K334" s="4">
        <v>70</v>
      </c>
      <c r="L334" s="130"/>
      <c r="M334" s="8">
        <f t="shared" ca="1" si="84"/>
        <v>47.330539563672602</v>
      </c>
      <c r="N334" s="4">
        <f t="shared" si="81"/>
        <v>5.9215079376769193</v>
      </c>
      <c r="O334" s="8">
        <f t="shared" ca="1" si="82"/>
        <v>53.252047501349523</v>
      </c>
      <c r="P334" s="8">
        <f t="shared" ca="1" si="83"/>
        <v>41.409031625995681</v>
      </c>
      <c r="AG334" s="4" t="str">
        <f t="shared" si="69"/>
        <v/>
      </c>
      <c r="AH334" s="4">
        <f t="shared" si="76"/>
        <v>-1</v>
      </c>
      <c r="AI334" s="4">
        <f t="shared" si="77"/>
        <v>-10</v>
      </c>
      <c r="AJ334" s="4">
        <f t="shared" si="70"/>
        <v>88.32</v>
      </c>
      <c r="AK334" s="5">
        <f t="shared" si="79"/>
        <v>0</v>
      </c>
      <c r="AL334" s="6">
        <f t="shared" ca="1" si="80"/>
        <v>0.4147244138003886</v>
      </c>
      <c r="AQ334" s="36">
        <f t="shared" si="71"/>
        <v>-10</v>
      </c>
      <c r="AR334" s="36">
        <f t="shared" si="78"/>
        <v>-5</v>
      </c>
    </row>
    <row r="335" spans="2:44" x14ac:dyDescent="0.5">
      <c r="B335" s="28">
        <v>45412</v>
      </c>
      <c r="C335" s="4">
        <v>108.38</v>
      </c>
      <c r="E335" s="8">
        <f t="shared" si="85"/>
        <v>-2.3075491478682094E-2</v>
      </c>
      <c r="F335" s="8">
        <f t="shared" si="72"/>
        <v>6.3905734952924009E-2</v>
      </c>
      <c r="G335" s="8">
        <f t="shared" si="73"/>
        <v>0.11638857805167252</v>
      </c>
      <c r="H335" s="8">
        <f t="shared" si="74"/>
        <v>0.54907222016710322</v>
      </c>
      <c r="I335" s="8">
        <f t="shared" si="75"/>
        <v>35.44523057213388</v>
      </c>
      <c r="J335" s="4">
        <v>30</v>
      </c>
      <c r="K335" s="4">
        <v>70</v>
      </c>
      <c r="L335" s="130"/>
      <c r="M335" s="8">
        <f t="shared" ca="1" si="84"/>
        <v>45.844875939730265</v>
      </c>
      <c r="N335" s="4">
        <f t="shared" si="81"/>
        <v>6.2473468433980468</v>
      </c>
      <c r="O335" s="8">
        <f t="shared" ca="1" si="82"/>
        <v>52.092222783128314</v>
      </c>
      <c r="P335" s="8">
        <f t="shared" ca="1" si="83"/>
        <v>39.597529096332217</v>
      </c>
      <c r="AG335" s="4" t="str">
        <f t="shared" si="69"/>
        <v/>
      </c>
      <c r="AH335" s="4">
        <f t="shared" si="76"/>
        <v>-1</v>
      </c>
      <c r="AI335" s="4">
        <f t="shared" si="77"/>
        <v>-10</v>
      </c>
      <c r="AJ335" s="4">
        <f t="shared" si="70"/>
        <v>88.32</v>
      </c>
      <c r="AK335" s="5">
        <f t="shared" si="79"/>
        <v>0</v>
      </c>
      <c r="AL335" s="6">
        <f t="shared" ca="1" si="80"/>
        <v>0.4147244138003886</v>
      </c>
      <c r="AQ335" s="36">
        <f t="shared" si="71"/>
        <v>-10</v>
      </c>
      <c r="AR335" s="36">
        <f t="shared" si="78"/>
        <v>-5</v>
      </c>
    </row>
    <row r="336" spans="2:44" x14ac:dyDescent="0.5">
      <c r="B336" s="28">
        <v>45413</v>
      </c>
      <c r="C336" s="4">
        <v>107.77</v>
      </c>
      <c r="E336" s="8">
        <f t="shared" si="85"/>
        <v>-5.6442435292277477E-3</v>
      </c>
      <c r="F336" s="8">
        <f t="shared" si="72"/>
        <v>6.3905734952924009E-2</v>
      </c>
      <c r="G336" s="8">
        <f t="shared" si="73"/>
        <v>0.11147120254588069</v>
      </c>
      <c r="H336" s="8">
        <f t="shared" si="74"/>
        <v>0.57329367131049747</v>
      </c>
      <c r="I336" s="8">
        <f t="shared" si="75"/>
        <v>36.439075664301399</v>
      </c>
      <c r="J336" s="4">
        <v>30</v>
      </c>
      <c r="K336" s="4">
        <v>70</v>
      </c>
      <c r="L336" s="130"/>
      <c r="M336" s="8">
        <f t="shared" ca="1" si="84"/>
        <v>44.669150905301656</v>
      </c>
      <c r="N336" s="4">
        <f t="shared" si="81"/>
        <v>6.3908675211372863</v>
      </c>
      <c r="O336" s="8">
        <f t="shared" ca="1" si="82"/>
        <v>51.060018426438944</v>
      </c>
      <c r="P336" s="8">
        <f t="shared" ca="1" si="83"/>
        <v>38.278283384164368</v>
      </c>
      <c r="AG336" s="4" t="str">
        <f t="shared" si="69"/>
        <v/>
      </c>
      <c r="AH336" s="4">
        <f t="shared" si="76"/>
        <v>-1</v>
      </c>
      <c r="AI336" s="4">
        <f t="shared" si="77"/>
        <v>-10</v>
      </c>
      <c r="AJ336" s="4">
        <f t="shared" si="70"/>
        <v>88.32</v>
      </c>
      <c r="AK336" s="5">
        <f t="shared" si="79"/>
        <v>0</v>
      </c>
      <c r="AL336" s="6">
        <f t="shared" ca="1" si="80"/>
        <v>0.4147244138003886</v>
      </c>
      <c r="AQ336" s="36">
        <f t="shared" si="71"/>
        <v>-10</v>
      </c>
      <c r="AR336" s="36">
        <f t="shared" si="78"/>
        <v>-5</v>
      </c>
    </row>
    <row r="337" spans="2:44" x14ac:dyDescent="0.5">
      <c r="B337" s="28">
        <v>45414</v>
      </c>
      <c r="C337" s="4">
        <v>112.07</v>
      </c>
      <c r="E337" s="8">
        <f t="shared" si="85"/>
        <v>3.9124349455196189E-2</v>
      </c>
      <c r="F337" s="8">
        <f t="shared" si="72"/>
        <v>0.1030300844081202</v>
      </c>
      <c r="G337" s="8">
        <f t="shared" si="73"/>
        <v>8.556789452103597E-2</v>
      </c>
      <c r="H337" s="8">
        <f t="shared" si="74"/>
        <v>1.204074086254294</v>
      </c>
      <c r="I337" s="8">
        <f t="shared" si="75"/>
        <v>54.629474288704756</v>
      </c>
      <c r="J337" s="4">
        <v>30</v>
      </c>
      <c r="K337" s="4">
        <v>70</v>
      </c>
      <c r="L337" s="130"/>
      <c r="M337" s="8">
        <f t="shared" ca="1" si="84"/>
        <v>45.914191328227048</v>
      </c>
      <c r="N337" s="4">
        <f t="shared" si="81"/>
        <v>6.9012081972832879</v>
      </c>
      <c r="O337" s="8">
        <f t="shared" ca="1" si="82"/>
        <v>52.815399525510337</v>
      </c>
      <c r="P337" s="8">
        <f t="shared" ca="1" si="83"/>
        <v>39.012983130943759</v>
      </c>
      <c r="AG337" s="4" t="str">
        <f t="shared" ref="AG337:AG400" si="86">IF(I337&lt;J337,"BUY",IF(I337&lt;K337,"","SELL"))</f>
        <v/>
      </c>
      <c r="AH337" s="4">
        <f t="shared" si="76"/>
        <v>-1</v>
      </c>
      <c r="AI337" s="4">
        <f t="shared" si="77"/>
        <v>-10</v>
      </c>
      <c r="AJ337" s="4">
        <f t="shared" ref="AJ337:AJ400" si="87">IF(OR(AH337=0,AH337=AH336),AJ336,C337)</f>
        <v>88.32</v>
      </c>
      <c r="AK337" s="5">
        <f t="shared" si="79"/>
        <v>0</v>
      </c>
      <c r="AL337" s="6">
        <f t="shared" ca="1" si="80"/>
        <v>0.4147244138003886</v>
      </c>
      <c r="AQ337" s="36">
        <f t="shared" ref="AQ337:AQ400" si="88">IF(AH337=AH336,-10,IF(AH337=1,C337,-10))</f>
        <v>-10</v>
      </c>
      <c r="AR337" s="36">
        <f t="shared" si="78"/>
        <v>-5</v>
      </c>
    </row>
    <row r="338" spans="2:44" x14ac:dyDescent="0.5">
      <c r="B338" s="28">
        <v>45415</v>
      </c>
      <c r="C338" s="4">
        <v>109.46</v>
      </c>
      <c r="E338" s="8">
        <f t="shared" si="85"/>
        <v>-2.3564490348164515E-2</v>
      </c>
      <c r="F338" s="8">
        <f t="shared" ref="F338:F401" si="89">SUMIF(E325:E338,"&gt;0",E325:E338)</f>
        <v>0.1030300844081202</v>
      </c>
      <c r="G338" s="8">
        <f t="shared" ref="G338:G401" si="90">ABS(SUMIF(E325:E338,"&lt;0",E325:E338))</f>
        <v>8.5705655537444414E-2</v>
      </c>
      <c r="H338" s="8">
        <f t="shared" ref="H338:H401" si="91">F338/G338</f>
        <v>1.2021386892386212</v>
      </c>
      <c r="I338" s="8">
        <f t="shared" ref="I338:I401" si="92">100-100/(1+H338)</f>
        <v>54.589599425014185</v>
      </c>
      <c r="J338" s="4">
        <v>30</v>
      </c>
      <c r="K338" s="4">
        <v>70</v>
      </c>
      <c r="L338" s="130"/>
      <c r="M338" s="8">
        <f t="shared" ca="1" si="84"/>
        <v>46.998617340325438</v>
      </c>
      <c r="N338" s="4">
        <f t="shared" si="81"/>
        <v>7.1733039419043942</v>
      </c>
      <c r="O338" s="8">
        <f t="shared" ca="1" si="82"/>
        <v>54.171921282229832</v>
      </c>
      <c r="P338" s="8">
        <f t="shared" ca="1" si="83"/>
        <v>39.825313398421045</v>
      </c>
      <c r="AG338" s="4" t="str">
        <f t="shared" si="86"/>
        <v/>
      </c>
      <c r="AH338" s="4">
        <f t="shared" ref="AH338:AH401" si="93">IF(AG338="",AH337,IF(AG338="BUY",1,-1))</f>
        <v>-1</v>
      </c>
      <c r="AI338" s="4">
        <f t="shared" ref="AI338:AI401" si="94">IF(AH338=AH337,-10,IF(AH338=-1,70,30))</f>
        <v>-10</v>
      </c>
      <c r="AJ338" s="4">
        <f t="shared" si="87"/>
        <v>88.32</v>
      </c>
      <c r="AK338" s="5">
        <f t="shared" si="79"/>
        <v>0</v>
      </c>
      <c r="AL338" s="6">
        <f t="shared" ca="1" si="80"/>
        <v>0.4147244138003886</v>
      </c>
      <c r="AQ338" s="36">
        <f t="shared" si="88"/>
        <v>-10</v>
      </c>
      <c r="AR338" s="36">
        <f t="shared" ref="AR338:AR401" si="95">IF(AH338=AH337,-5,IF(AH338=-1,C338,-5))</f>
        <v>-5</v>
      </c>
    </row>
    <row r="339" spans="2:44" x14ac:dyDescent="0.5">
      <c r="B339" s="28">
        <v>45418</v>
      </c>
      <c r="C339" s="4">
        <v>111.48</v>
      </c>
      <c r="E339" s="8">
        <f t="shared" si="85"/>
        <v>1.8286016897975474E-2</v>
      </c>
      <c r="F339" s="8">
        <f t="shared" si="89"/>
        <v>0.11899494525721115</v>
      </c>
      <c r="G339" s="8">
        <f t="shared" si="90"/>
        <v>8.5705655537444414E-2</v>
      </c>
      <c r="H339" s="8">
        <f t="shared" si="91"/>
        <v>1.3884141543637432</v>
      </c>
      <c r="I339" s="8">
        <f t="shared" si="92"/>
        <v>58.131214464084728</v>
      </c>
      <c r="J339" s="4">
        <v>30</v>
      </c>
      <c r="K339" s="4">
        <v>70</v>
      </c>
      <c r="L339" s="130"/>
      <c r="M339" s="8">
        <f t="shared" ca="1" si="84"/>
        <v>48.39019198079535</v>
      </c>
      <c r="N339" s="4">
        <f t="shared" si="81"/>
        <v>7.6365679379147915</v>
      </c>
      <c r="O339" s="8">
        <f t="shared" ca="1" si="82"/>
        <v>56.026759918710141</v>
      </c>
      <c r="P339" s="8">
        <f t="shared" ca="1" si="83"/>
        <v>40.75362404288056</v>
      </c>
      <c r="AG339" s="4" t="str">
        <f t="shared" si="86"/>
        <v/>
      </c>
      <c r="AH339" s="4">
        <f t="shared" si="93"/>
        <v>-1</v>
      </c>
      <c r="AI339" s="4">
        <f t="shared" si="94"/>
        <v>-10</v>
      </c>
      <c r="AJ339" s="4">
        <f t="shared" si="87"/>
        <v>88.32</v>
      </c>
      <c r="AK339" s="5">
        <f t="shared" ref="AK339:AK402" si="96">IF(AJ339=AJ338,0,AH338*(AJ339/AJ338-1))</f>
        <v>0</v>
      </c>
      <c r="AL339" s="6">
        <f t="shared" ref="AL339:AL402" ca="1" si="97">AK339+AL338</f>
        <v>0.4147244138003886</v>
      </c>
      <c r="AQ339" s="36">
        <f t="shared" si="88"/>
        <v>-10</v>
      </c>
      <c r="AR339" s="36">
        <f t="shared" si="95"/>
        <v>-5</v>
      </c>
    </row>
    <row r="340" spans="2:44" x14ac:dyDescent="0.5">
      <c r="B340" s="28">
        <v>45419</v>
      </c>
      <c r="C340" s="4">
        <v>113.18</v>
      </c>
      <c r="E340" s="8">
        <f t="shared" si="85"/>
        <v>1.5134269100630362E-2</v>
      </c>
      <c r="F340" s="8">
        <f t="shared" si="89"/>
        <v>0.1341292143578415</v>
      </c>
      <c r="G340" s="8">
        <f t="shared" si="90"/>
        <v>8.2547562628435586E-2</v>
      </c>
      <c r="H340" s="8">
        <f t="shared" si="91"/>
        <v>1.6248718930876986</v>
      </c>
      <c r="I340" s="8">
        <f t="shared" si="92"/>
        <v>61.902902666092537</v>
      </c>
      <c r="J340" s="4">
        <v>30</v>
      </c>
      <c r="K340" s="4">
        <v>70</v>
      </c>
      <c r="L340" s="130"/>
      <c r="M340" s="8">
        <f t="shared" ca="1" si="84"/>
        <v>50.079280816457498</v>
      </c>
      <c r="N340" s="4">
        <f t="shared" si="81"/>
        <v>8.7137329439362023</v>
      </c>
      <c r="O340" s="8">
        <f t="shared" ca="1" si="82"/>
        <v>58.793013760393698</v>
      </c>
      <c r="P340" s="8">
        <f t="shared" ca="1" si="83"/>
        <v>41.365547872521297</v>
      </c>
      <c r="AG340" s="4" t="str">
        <f t="shared" si="86"/>
        <v/>
      </c>
      <c r="AH340" s="4">
        <f t="shared" si="93"/>
        <v>-1</v>
      </c>
      <c r="AI340" s="4">
        <f t="shared" si="94"/>
        <v>-10</v>
      </c>
      <c r="AJ340" s="4">
        <f t="shared" si="87"/>
        <v>88.32</v>
      </c>
      <c r="AK340" s="5">
        <f t="shared" si="96"/>
        <v>0</v>
      </c>
      <c r="AL340" s="6">
        <f t="shared" ca="1" si="97"/>
        <v>0.4147244138003886</v>
      </c>
      <c r="AQ340" s="36">
        <f t="shared" si="88"/>
        <v>-10</v>
      </c>
      <c r="AR340" s="36">
        <f t="shared" si="95"/>
        <v>-5</v>
      </c>
    </row>
    <row r="341" spans="2:44" x14ac:dyDescent="0.5">
      <c r="B341" s="28">
        <v>45420</v>
      </c>
      <c r="C341" s="4">
        <v>113.32</v>
      </c>
      <c r="E341" s="8">
        <f t="shared" si="85"/>
        <v>1.2362032479380151E-3</v>
      </c>
      <c r="F341" s="8">
        <f t="shared" si="89"/>
        <v>0.13536541760577953</v>
      </c>
      <c r="G341" s="8">
        <f t="shared" si="90"/>
        <v>8.0778392280116226E-2</v>
      </c>
      <c r="H341" s="8">
        <f t="shared" si="91"/>
        <v>1.6757627106067077</v>
      </c>
      <c r="I341" s="8">
        <f t="shared" si="92"/>
        <v>62.627478287368085</v>
      </c>
      <c r="J341" s="4">
        <v>30</v>
      </c>
      <c r="K341" s="4">
        <v>70</v>
      </c>
      <c r="L341" s="130"/>
      <c r="M341" s="8">
        <f t="shared" ca="1" si="84"/>
        <v>51.647805500321319</v>
      </c>
      <c r="N341" s="4">
        <f t="shared" si="81"/>
        <v>9.609015895778489</v>
      </c>
      <c r="O341" s="8">
        <f t="shared" ca="1" si="82"/>
        <v>61.256821396099809</v>
      </c>
      <c r="P341" s="8">
        <f t="shared" ca="1" si="83"/>
        <v>42.038789604542828</v>
      </c>
      <c r="AG341" s="4" t="str">
        <f t="shared" si="86"/>
        <v/>
      </c>
      <c r="AH341" s="4">
        <f t="shared" si="93"/>
        <v>-1</v>
      </c>
      <c r="AI341" s="4">
        <f t="shared" si="94"/>
        <v>-10</v>
      </c>
      <c r="AJ341" s="4">
        <f t="shared" si="87"/>
        <v>88.32</v>
      </c>
      <c r="AK341" s="5">
        <f t="shared" si="96"/>
        <v>0</v>
      </c>
      <c r="AL341" s="6">
        <f t="shared" ca="1" si="97"/>
        <v>0.4147244138003886</v>
      </c>
      <c r="AQ341" s="36">
        <f t="shared" si="88"/>
        <v>-10</v>
      </c>
      <c r="AR341" s="36">
        <f t="shared" si="95"/>
        <v>-5</v>
      </c>
    </row>
    <row r="342" spans="2:44" x14ac:dyDescent="0.5">
      <c r="B342" s="28">
        <v>45421</v>
      </c>
      <c r="C342" s="4">
        <v>112.19</v>
      </c>
      <c r="E342" s="8">
        <f t="shared" si="85"/>
        <v>-1.0021812405442447E-2</v>
      </c>
      <c r="F342" s="8">
        <f t="shared" si="89"/>
        <v>0.13229464796622539</v>
      </c>
      <c r="G342" s="8">
        <f t="shared" si="90"/>
        <v>9.0800204685558675E-2</v>
      </c>
      <c r="H342" s="8">
        <f t="shared" si="91"/>
        <v>1.4569862306408017</v>
      </c>
      <c r="I342" s="8">
        <f t="shared" si="92"/>
        <v>59.299731210166691</v>
      </c>
      <c r="J342" s="4">
        <v>30</v>
      </c>
      <c r="K342" s="4">
        <v>70</v>
      </c>
      <c r="L342" s="130"/>
      <c r="M342" s="8">
        <f t="shared" ca="1" si="84"/>
        <v>52.604296214051985</v>
      </c>
      <c r="N342" s="4">
        <f t="shared" si="81"/>
        <v>9.9815658434654271</v>
      </c>
      <c r="O342" s="8">
        <f t="shared" ca="1" si="82"/>
        <v>62.58586205751741</v>
      </c>
      <c r="P342" s="8">
        <f t="shared" ca="1" si="83"/>
        <v>42.622730370586559</v>
      </c>
      <c r="AG342" s="4" t="str">
        <f t="shared" si="86"/>
        <v/>
      </c>
      <c r="AH342" s="4">
        <f t="shared" si="93"/>
        <v>-1</v>
      </c>
      <c r="AI342" s="4">
        <f t="shared" si="94"/>
        <v>-10</v>
      </c>
      <c r="AJ342" s="4">
        <f t="shared" si="87"/>
        <v>88.32</v>
      </c>
      <c r="AK342" s="5">
        <f t="shared" si="96"/>
        <v>0</v>
      </c>
      <c r="AL342" s="6">
        <f t="shared" ca="1" si="97"/>
        <v>0.4147244138003886</v>
      </c>
      <c r="AQ342" s="36">
        <f t="shared" si="88"/>
        <v>-10</v>
      </c>
      <c r="AR342" s="36">
        <f t="shared" si="95"/>
        <v>-5</v>
      </c>
    </row>
    <row r="343" spans="2:44" x14ac:dyDescent="0.5">
      <c r="B343" s="28">
        <v>45422</v>
      </c>
      <c r="C343" s="4">
        <v>112.06</v>
      </c>
      <c r="E343" s="8">
        <f t="shared" si="85"/>
        <v>-1.1594204197348191E-3</v>
      </c>
      <c r="F343" s="8">
        <f t="shared" si="89"/>
        <v>0.10507397815419782</v>
      </c>
      <c r="G343" s="8">
        <f t="shared" si="90"/>
        <v>9.1959625105293499E-2</v>
      </c>
      <c r="H343" s="8">
        <f t="shared" si="91"/>
        <v>1.1426099011809632</v>
      </c>
      <c r="I343" s="8">
        <f t="shared" si="92"/>
        <v>53.327948337734256</v>
      </c>
      <c r="J343" s="4">
        <v>30</v>
      </c>
      <c r="K343" s="4">
        <v>70</v>
      </c>
      <c r="L343" s="130"/>
      <c r="M343" s="8">
        <f t="shared" ca="1" si="84"/>
        <v>52.694752729512267</v>
      </c>
      <c r="N343" s="4">
        <f t="shared" si="81"/>
        <v>9.7733887988835839</v>
      </c>
      <c r="O343" s="8">
        <f t="shared" ca="1" si="82"/>
        <v>62.468141528395847</v>
      </c>
      <c r="P343" s="8">
        <f t="shared" ca="1" si="83"/>
        <v>42.921363930628686</v>
      </c>
      <c r="AG343" s="4" t="str">
        <f t="shared" si="86"/>
        <v/>
      </c>
      <c r="AH343" s="4">
        <f t="shared" si="93"/>
        <v>-1</v>
      </c>
      <c r="AI343" s="4">
        <f t="shared" si="94"/>
        <v>-10</v>
      </c>
      <c r="AJ343" s="4">
        <f t="shared" si="87"/>
        <v>88.32</v>
      </c>
      <c r="AK343" s="5">
        <f t="shared" si="96"/>
        <v>0</v>
      </c>
      <c r="AL343" s="6">
        <f t="shared" ca="1" si="97"/>
        <v>0.4147244138003886</v>
      </c>
      <c r="AQ343" s="36">
        <f t="shared" si="88"/>
        <v>-10</v>
      </c>
      <c r="AR343" s="36">
        <f t="shared" si="95"/>
        <v>-5</v>
      </c>
    </row>
    <row r="344" spans="2:44" x14ac:dyDescent="0.5">
      <c r="B344" s="28">
        <v>45425</v>
      </c>
      <c r="C344" s="4">
        <v>109.78</v>
      </c>
      <c r="E344" s="8">
        <f t="shared" si="85"/>
        <v>-2.055607901539528E-2</v>
      </c>
      <c r="F344" s="8">
        <f t="shared" si="89"/>
        <v>7.6815200690807009E-2</v>
      </c>
      <c r="G344" s="8">
        <f t="shared" si="90"/>
        <v>0.11251570412068879</v>
      </c>
      <c r="H344" s="8">
        <f t="shared" si="91"/>
        <v>0.68270648342929974</v>
      </c>
      <c r="I344" s="8">
        <f t="shared" si="92"/>
        <v>40.571929219525359</v>
      </c>
      <c r="J344" s="4">
        <v>30</v>
      </c>
      <c r="K344" s="4">
        <v>70</v>
      </c>
      <c r="L344" s="130"/>
      <c r="M344" s="8">
        <f t="shared" ca="1" si="84"/>
        <v>51.179399790763902</v>
      </c>
      <c r="N344" s="4">
        <f t="shared" si="81"/>
        <v>9.8922453039950984</v>
      </c>
      <c r="O344" s="8">
        <f t="shared" ca="1" si="82"/>
        <v>61.071645094758999</v>
      </c>
      <c r="P344" s="8">
        <f t="shared" ca="1" si="83"/>
        <v>41.287154486768806</v>
      </c>
      <c r="AG344" s="4" t="str">
        <f t="shared" si="86"/>
        <v/>
      </c>
      <c r="AH344" s="4">
        <f t="shared" si="93"/>
        <v>-1</v>
      </c>
      <c r="AI344" s="4">
        <f t="shared" si="94"/>
        <v>-10</v>
      </c>
      <c r="AJ344" s="4">
        <f t="shared" si="87"/>
        <v>88.32</v>
      </c>
      <c r="AK344" s="5">
        <f t="shared" si="96"/>
        <v>0</v>
      </c>
      <c r="AL344" s="6">
        <f t="shared" ca="1" si="97"/>
        <v>0.4147244138003886</v>
      </c>
      <c r="AQ344" s="36">
        <f t="shared" si="88"/>
        <v>-10</v>
      </c>
      <c r="AR344" s="36">
        <f t="shared" si="95"/>
        <v>-5</v>
      </c>
    </row>
    <row r="345" spans="2:44" x14ac:dyDescent="0.5">
      <c r="B345" s="28">
        <v>45426</v>
      </c>
      <c r="C345" s="4">
        <v>110.87</v>
      </c>
      <c r="E345" s="8">
        <f t="shared" si="85"/>
        <v>9.8799806625170447E-3</v>
      </c>
      <c r="F345" s="8">
        <f t="shared" si="89"/>
        <v>8.6695181353324047E-2</v>
      </c>
      <c r="G345" s="8">
        <f t="shared" si="90"/>
        <v>0.10324370515948844</v>
      </c>
      <c r="H345" s="8">
        <f t="shared" si="91"/>
        <v>0.83971396822110733</v>
      </c>
      <c r="I345" s="8">
        <f t="shared" si="92"/>
        <v>45.643724118323689</v>
      </c>
      <c r="J345" s="4">
        <v>30</v>
      </c>
      <c r="K345" s="4">
        <v>70</v>
      </c>
      <c r="L345" s="130"/>
      <c r="M345" s="8">
        <f t="shared" ca="1" si="84"/>
        <v>50.487440331708875</v>
      </c>
      <c r="N345" s="4">
        <f t="shared" si="81"/>
        <v>9.982281890248073</v>
      </c>
      <c r="O345" s="8">
        <f t="shared" ca="1" si="82"/>
        <v>60.46972222195695</v>
      </c>
      <c r="P345" s="8">
        <f t="shared" ca="1" si="83"/>
        <v>40.5051584414608</v>
      </c>
      <c r="AG345" s="4" t="str">
        <f t="shared" si="86"/>
        <v/>
      </c>
      <c r="AH345" s="4">
        <f t="shared" si="93"/>
        <v>-1</v>
      </c>
      <c r="AI345" s="4">
        <f t="shared" si="94"/>
        <v>-10</v>
      </c>
      <c r="AJ345" s="4">
        <f t="shared" si="87"/>
        <v>88.32</v>
      </c>
      <c r="AK345" s="5">
        <f t="shared" si="96"/>
        <v>0</v>
      </c>
      <c r="AL345" s="6">
        <f t="shared" ca="1" si="97"/>
        <v>0.4147244138003886</v>
      </c>
      <c r="AQ345" s="36">
        <f t="shared" si="88"/>
        <v>-10</v>
      </c>
      <c r="AR345" s="36">
        <f t="shared" si="95"/>
        <v>-5</v>
      </c>
    </row>
    <row r="346" spans="2:44" x14ac:dyDescent="0.5">
      <c r="B346" s="28">
        <v>45427</v>
      </c>
      <c r="C346" s="4">
        <v>115.32</v>
      </c>
      <c r="E346" s="8">
        <f t="shared" si="85"/>
        <v>3.9352528985940993E-2</v>
      </c>
      <c r="F346" s="8">
        <f t="shared" si="89"/>
        <v>0.12604771033926504</v>
      </c>
      <c r="G346" s="8">
        <f t="shared" si="90"/>
        <v>9.5763705902822654E-2</v>
      </c>
      <c r="H346" s="8">
        <f t="shared" si="91"/>
        <v>1.3162367637189547</v>
      </c>
      <c r="I346" s="8">
        <f t="shared" si="92"/>
        <v>56.826520688049271</v>
      </c>
      <c r="J346" s="4">
        <v>30</v>
      </c>
      <c r="K346" s="4">
        <v>70</v>
      </c>
      <c r="L346" s="130"/>
      <c r="M346" s="8">
        <f t="shared" ca="1" si="84"/>
        <v>51.279825376251424</v>
      </c>
      <c r="N346" s="4">
        <f t="shared" si="81"/>
        <v>8.6060719148383065</v>
      </c>
      <c r="O346" s="8">
        <f t="shared" ca="1" si="82"/>
        <v>59.885897291089734</v>
      </c>
      <c r="P346" s="8">
        <f t="shared" ca="1" si="83"/>
        <v>42.673753461413114</v>
      </c>
      <c r="AG346" s="4" t="str">
        <f t="shared" si="86"/>
        <v/>
      </c>
      <c r="AH346" s="4">
        <f t="shared" si="93"/>
        <v>-1</v>
      </c>
      <c r="AI346" s="4">
        <f t="shared" si="94"/>
        <v>-10</v>
      </c>
      <c r="AJ346" s="4">
        <f t="shared" si="87"/>
        <v>88.32</v>
      </c>
      <c r="AK346" s="5">
        <f t="shared" si="96"/>
        <v>0</v>
      </c>
      <c r="AL346" s="6">
        <f t="shared" ca="1" si="97"/>
        <v>0.4147244138003886</v>
      </c>
      <c r="AQ346" s="36">
        <f t="shared" si="88"/>
        <v>-10</v>
      </c>
      <c r="AR346" s="36">
        <f t="shared" si="95"/>
        <v>-5</v>
      </c>
    </row>
    <row r="347" spans="2:44" x14ac:dyDescent="0.5">
      <c r="B347" s="28">
        <v>45428</v>
      </c>
      <c r="C347" s="4">
        <v>112.73</v>
      </c>
      <c r="E347" s="8">
        <f t="shared" si="85"/>
        <v>-2.2715293713761367E-2</v>
      </c>
      <c r="F347" s="8">
        <f t="shared" si="89"/>
        <v>0.12301334835019806</v>
      </c>
      <c r="G347" s="8">
        <f t="shared" si="90"/>
        <v>0.11847899961658402</v>
      </c>
      <c r="H347" s="8">
        <f t="shared" si="91"/>
        <v>1.0382713286598291</v>
      </c>
      <c r="I347" s="8">
        <f t="shared" si="92"/>
        <v>50.938818304553024</v>
      </c>
      <c r="J347" s="4">
        <v>30</v>
      </c>
      <c r="K347" s="4">
        <v>70</v>
      </c>
      <c r="L347" s="130"/>
      <c r="M347" s="8">
        <f t="shared" ca="1" si="84"/>
        <v>51.237199492289122</v>
      </c>
      <c r="N347" s="4">
        <f t="shared" si="81"/>
        <v>6.7000532866329081</v>
      </c>
      <c r="O347" s="8">
        <f t="shared" ca="1" si="82"/>
        <v>57.93725277892203</v>
      </c>
      <c r="P347" s="8">
        <f t="shared" ca="1" si="83"/>
        <v>44.537146205656214</v>
      </c>
      <c r="AG347" s="4" t="str">
        <f t="shared" si="86"/>
        <v/>
      </c>
      <c r="AH347" s="4">
        <f t="shared" si="93"/>
        <v>-1</v>
      </c>
      <c r="AI347" s="4">
        <f t="shared" si="94"/>
        <v>-10</v>
      </c>
      <c r="AJ347" s="4">
        <f t="shared" si="87"/>
        <v>88.32</v>
      </c>
      <c r="AK347" s="5">
        <f t="shared" si="96"/>
        <v>0</v>
      </c>
      <c r="AL347" s="6">
        <f t="shared" ca="1" si="97"/>
        <v>0.4147244138003886</v>
      </c>
      <c r="AQ347" s="36">
        <f t="shared" si="88"/>
        <v>-10</v>
      </c>
      <c r="AR347" s="36">
        <f t="shared" si="95"/>
        <v>-5</v>
      </c>
    </row>
    <row r="348" spans="2:44" x14ac:dyDescent="0.5">
      <c r="B348" s="28">
        <v>45429</v>
      </c>
      <c r="C348" s="4">
        <v>113.08</v>
      </c>
      <c r="E348" s="8">
        <f t="shared" si="85"/>
        <v>3.0999537689495129E-3</v>
      </c>
      <c r="F348" s="8">
        <f t="shared" si="89"/>
        <v>0.12611330211914756</v>
      </c>
      <c r="G348" s="8">
        <f t="shared" si="90"/>
        <v>0.10673683091040827</v>
      </c>
      <c r="H348" s="8">
        <f t="shared" si="91"/>
        <v>1.1815350057095413</v>
      </c>
      <c r="I348" s="8">
        <f t="shared" si="92"/>
        <v>54.160717229712695</v>
      </c>
      <c r="J348" s="4">
        <v>30</v>
      </c>
      <c r="K348" s="4">
        <v>70</v>
      </c>
      <c r="L348" s="130"/>
      <c r="M348" s="8">
        <f t="shared" ca="1" si="84"/>
        <v>51.602639209467071</v>
      </c>
      <c r="N348" s="4">
        <f t="shared" ref="N348:N411" si="98">STDEV(I338:I348)</f>
        <v>6.6999953499519131</v>
      </c>
      <c r="O348" s="8">
        <f t="shared" ca="1" si="82"/>
        <v>58.302634559418983</v>
      </c>
      <c r="P348" s="8">
        <f t="shared" ca="1" si="83"/>
        <v>44.902643859515159</v>
      </c>
      <c r="AG348" s="4" t="str">
        <f t="shared" si="86"/>
        <v/>
      </c>
      <c r="AH348" s="4">
        <f t="shared" si="93"/>
        <v>-1</v>
      </c>
      <c r="AI348" s="4">
        <f t="shared" si="94"/>
        <v>-10</v>
      </c>
      <c r="AJ348" s="4">
        <f t="shared" si="87"/>
        <v>88.32</v>
      </c>
      <c r="AK348" s="5">
        <f t="shared" si="96"/>
        <v>0</v>
      </c>
      <c r="AL348" s="6">
        <f t="shared" ca="1" si="97"/>
        <v>0.4147244138003886</v>
      </c>
      <c r="AQ348" s="36">
        <f t="shared" si="88"/>
        <v>-10</v>
      </c>
      <c r="AR348" s="36">
        <f t="shared" si="95"/>
        <v>-5</v>
      </c>
    </row>
    <row r="349" spans="2:44" x14ac:dyDescent="0.5">
      <c r="B349" s="28">
        <v>45432</v>
      </c>
      <c r="C349" s="4">
        <v>112.95</v>
      </c>
      <c r="E349" s="8">
        <f t="shared" si="85"/>
        <v>-1.1502899113772327E-3</v>
      </c>
      <c r="F349" s="8">
        <f t="shared" si="89"/>
        <v>0.12611330211914756</v>
      </c>
      <c r="G349" s="8">
        <f t="shared" si="90"/>
        <v>8.481162934310342E-2</v>
      </c>
      <c r="H349" s="8">
        <f t="shared" si="91"/>
        <v>1.4869812441517802</v>
      </c>
      <c r="I349" s="8">
        <f t="shared" si="92"/>
        <v>59.79060950493561</v>
      </c>
      <c r="J349" s="4">
        <v>30</v>
      </c>
      <c r="K349" s="4">
        <v>70</v>
      </c>
      <c r="L349" s="130"/>
      <c r="M349" s="8">
        <f t="shared" ca="1" si="84"/>
        <v>52.626135496400643</v>
      </c>
      <c r="N349" s="4">
        <f t="shared" si="98"/>
        <v>6.8979834241574585</v>
      </c>
      <c r="O349" s="8">
        <f t="shared" ca="1" si="82"/>
        <v>59.524118920558102</v>
      </c>
      <c r="P349" s="8">
        <f t="shared" ca="1" si="83"/>
        <v>45.728152072243184</v>
      </c>
      <c r="AG349" s="4" t="str">
        <f t="shared" si="86"/>
        <v/>
      </c>
      <c r="AH349" s="4">
        <f t="shared" si="93"/>
        <v>-1</v>
      </c>
      <c r="AI349" s="4">
        <f t="shared" si="94"/>
        <v>-10</v>
      </c>
      <c r="AJ349" s="4">
        <f t="shared" si="87"/>
        <v>88.32</v>
      </c>
      <c r="AK349" s="5">
        <f t="shared" si="96"/>
        <v>0</v>
      </c>
      <c r="AL349" s="6">
        <f t="shared" ca="1" si="97"/>
        <v>0.4147244138003886</v>
      </c>
      <c r="AQ349" s="36">
        <f t="shared" si="88"/>
        <v>-10</v>
      </c>
      <c r="AR349" s="36">
        <f t="shared" si="95"/>
        <v>-5</v>
      </c>
    </row>
    <row r="350" spans="2:44" x14ac:dyDescent="0.5">
      <c r="B350" s="28">
        <v>45433</v>
      </c>
      <c r="C350" s="4">
        <v>114.7</v>
      </c>
      <c r="E350" s="8">
        <f t="shared" si="85"/>
        <v>1.5374781221312644E-2</v>
      </c>
      <c r="F350" s="8">
        <f t="shared" si="89"/>
        <v>0.1414880833404602</v>
      </c>
      <c r="G350" s="8">
        <f t="shared" si="90"/>
        <v>7.9167385813875654E-2</v>
      </c>
      <c r="H350" s="8">
        <f t="shared" si="91"/>
        <v>1.7872016599499942</v>
      </c>
      <c r="I350" s="8">
        <f t="shared" si="92"/>
        <v>64.12172056406061</v>
      </c>
      <c r="J350" s="4">
        <v>30</v>
      </c>
      <c r="K350" s="4">
        <v>70</v>
      </c>
      <c r="L350" s="130"/>
      <c r="M350" s="8">
        <f t="shared" ca="1" si="84"/>
        <v>54.063083629858141</v>
      </c>
      <c r="N350" s="4">
        <f t="shared" si="98"/>
        <v>7.4020109846108744</v>
      </c>
      <c r="O350" s="8">
        <f t="shared" ca="1" si="82"/>
        <v>61.465094614469017</v>
      </c>
      <c r="P350" s="8">
        <f t="shared" ca="1" si="83"/>
        <v>46.661072645247266</v>
      </c>
      <c r="AG350" s="4" t="str">
        <f t="shared" si="86"/>
        <v/>
      </c>
      <c r="AH350" s="4">
        <f t="shared" si="93"/>
        <v>-1</v>
      </c>
      <c r="AI350" s="4">
        <f t="shared" si="94"/>
        <v>-10</v>
      </c>
      <c r="AJ350" s="4">
        <f t="shared" si="87"/>
        <v>88.32</v>
      </c>
      <c r="AK350" s="5">
        <f t="shared" si="96"/>
        <v>0</v>
      </c>
      <c r="AL350" s="6">
        <f t="shared" ca="1" si="97"/>
        <v>0.4147244138003886</v>
      </c>
      <c r="AQ350" s="36">
        <f t="shared" si="88"/>
        <v>-10</v>
      </c>
      <c r="AR350" s="36">
        <f t="shared" si="95"/>
        <v>-5</v>
      </c>
    </row>
    <row r="351" spans="2:44" x14ac:dyDescent="0.5">
      <c r="B351" s="28">
        <v>45434</v>
      </c>
      <c r="C351" s="4">
        <v>113.84</v>
      </c>
      <c r="E351" s="8">
        <f t="shared" si="85"/>
        <v>-7.5260703537280539E-3</v>
      </c>
      <c r="F351" s="8">
        <f t="shared" si="89"/>
        <v>0.10236373388526405</v>
      </c>
      <c r="G351" s="8">
        <f t="shared" si="90"/>
        <v>8.6693456167603711E-2</v>
      </c>
      <c r="H351" s="8">
        <f t="shared" si="91"/>
        <v>1.1807550236244491</v>
      </c>
      <c r="I351" s="8">
        <f t="shared" si="92"/>
        <v>54.144322073463151</v>
      </c>
      <c r="J351" s="4">
        <v>30</v>
      </c>
      <c r="K351" s="4">
        <v>70</v>
      </c>
      <c r="L351" s="130"/>
      <c r="M351" s="8">
        <f t="shared" ca="1" si="84"/>
        <v>54.073238435308767</v>
      </c>
      <c r="N351" s="4">
        <f t="shared" si="98"/>
        <v>7.0813082420585109</v>
      </c>
      <c r="O351" s="8">
        <f t="shared" ca="1" si="82"/>
        <v>61.154546677367279</v>
      </c>
      <c r="P351" s="8">
        <f t="shared" ca="1" si="83"/>
        <v>46.991930193250255</v>
      </c>
      <c r="AG351" s="4" t="str">
        <f t="shared" si="86"/>
        <v/>
      </c>
      <c r="AH351" s="4">
        <f t="shared" si="93"/>
        <v>-1</v>
      </c>
      <c r="AI351" s="4">
        <f t="shared" si="94"/>
        <v>-10</v>
      </c>
      <c r="AJ351" s="4">
        <f t="shared" si="87"/>
        <v>88.32</v>
      </c>
      <c r="AK351" s="5">
        <f t="shared" si="96"/>
        <v>0</v>
      </c>
      <c r="AL351" s="6">
        <f t="shared" ca="1" si="97"/>
        <v>0.4147244138003886</v>
      </c>
      <c r="AQ351" s="36">
        <f t="shared" si="88"/>
        <v>-10</v>
      </c>
      <c r="AR351" s="36">
        <f t="shared" si="95"/>
        <v>-5</v>
      </c>
    </row>
    <row r="352" spans="2:44" x14ac:dyDescent="0.5">
      <c r="B352" s="28">
        <v>45435</v>
      </c>
      <c r="C352" s="4">
        <v>112.88</v>
      </c>
      <c r="E352" s="8">
        <f t="shared" si="85"/>
        <v>-8.4686462370384772E-3</v>
      </c>
      <c r="F352" s="8">
        <f t="shared" si="89"/>
        <v>0.10236373388526405</v>
      </c>
      <c r="G352" s="8">
        <f t="shared" si="90"/>
        <v>7.1597612056477675E-2</v>
      </c>
      <c r="H352" s="8">
        <f t="shared" si="91"/>
        <v>1.4297087702382787</v>
      </c>
      <c r="I352" s="8">
        <f t="shared" si="92"/>
        <v>58.842804032767631</v>
      </c>
      <c r="J352" s="4">
        <v>30</v>
      </c>
      <c r="K352" s="4">
        <v>70</v>
      </c>
      <c r="L352" s="130"/>
      <c r="M352" s="8">
        <f t="shared" ca="1" si="84"/>
        <v>54.669434134991121</v>
      </c>
      <c r="N352" s="4">
        <f t="shared" si="98"/>
        <v>6.7401439802483694</v>
      </c>
      <c r="O352" s="8">
        <f t="shared" ca="1" si="82"/>
        <v>61.409578115239491</v>
      </c>
      <c r="P352" s="8">
        <f t="shared" ca="1" si="83"/>
        <v>47.929290154742752</v>
      </c>
      <c r="AG352" s="4" t="str">
        <f t="shared" si="86"/>
        <v/>
      </c>
      <c r="AH352" s="4">
        <f t="shared" si="93"/>
        <v>-1</v>
      </c>
      <c r="AI352" s="4">
        <f t="shared" si="94"/>
        <v>-10</v>
      </c>
      <c r="AJ352" s="4">
        <f t="shared" si="87"/>
        <v>88.32</v>
      </c>
      <c r="AK352" s="5">
        <f t="shared" si="96"/>
        <v>0</v>
      </c>
      <c r="AL352" s="6">
        <f t="shared" ca="1" si="97"/>
        <v>0.4147244138003886</v>
      </c>
      <c r="AQ352" s="36">
        <f t="shared" si="88"/>
        <v>-10</v>
      </c>
      <c r="AR352" s="36">
        <f t="shared" si="95"/>
        <v>-5</v>
      </c>
    </row>
    <row r="353" spans="2:44" x14ac:dyDescent="0.5">
      <c r="B353" s="28">
        <v>45436</v>
      </c>
      <c r="C353" s="4">
        <v>115.52</v>
      </c>
      <c r="E353" s="8">
        <f t="shared" si="85"/>
        <v>2.3118367599957577E-2</v>
      </c>
      <c r="F353" s="8">
        <f t="shared" si="89"/>
        <v>0.10719608458724614</v>
      </c>
      <c r="G353" s="8">
        <f t="shared" si="90"/>
        <v>7.1597612056477675E-2</v>
      </c>
      <c r="H353" s="8">
        <f t="shared" si="91"/>
        <v>1.4972019528065776</v>
      </c>
      <c r="I353" s="8">
        <f t="shared" si="92"/>
        <v>59.955181082726966</v>
      </c>
      <c r="J353" s="4">
        <v>30</v>
      </c>
      <c r="K353" s="4">
        <v>70</v>
      </c>
      <c r="L353" s="130"/>
      <c r="M353" s="8">
        <f t="shared" ca="1" si="84"/>
        <v>55.330152503458109</v>
      </c>
      <c r="N353" s="4">
        <f t="shared" si="98"/>
        <v>6.7911424480174372</v>
      </c>
      <c r="O353" s="8">
        <f t="shared" ref="O353:O416" ca="1" si="99">M353+N353</f>
        <v>62.121294951475548</v>
      </c>
      <c r="P353" s="8">
        <f t="shared" ref="P353:P416" ca="1" si="100">M353-N353</f>
        <v>48.53901005544067</v>
      </c>
      <c r="AG353" s="4" t="str">
        <f t="shared" si="86"/>
        <v/>
      </c>
      <c r="AH353" s="4">
        <f t="shared" si="93"/>
        <v>-1</v>
      </c>
      <c r="AI353" s="4">
        <f t="shared" si="94"/>
        <v>-10</v>
      </c>
      <c r="AJ353" s="4">
        <f t="shared" si="87"/>
        <v>88.32</v>
      </c>
      <c r="AK353" s="5">
        <f t="shared" si="96"/>
        <v>0</v>
      </c>
      <c r="AL353" s="6">
        <f t="shared" ca="1" si="97"/>
        <v>0.4147244138003886</v>
      </c>
      <c r="AQ353" s="36">
        <f t="shared" si="88"/>
        <v>-10</v>
      </c>
      <c r="AR353" s="36">
        <f t="shared" si="95"/>
        <v>-5</v>
      </c>
    </row>
    <row r="354" spans="2:44" x14ac:dyDescent="0.5">
      <c r="B354" s="28">
        <v>45440</v>
      </c>
      <c r="C354" s="4">
        <v>115.6</v>
      </c>
      <c r="E354" s="8">
        <f t="shared" si="85"/>
        <v>6.9228109376093412E-4</v>
      </c>
      <c r="F354" s="8">
        <f t="shared" si="89"/>
        <v>9.2754096580376727E-2</v>
      </c>
      <c r="G354" s="8">
        <f t="shared" si="90"/>
        <v>7.1597612056477675E-2</v>
      </c>
      <c r="H354" s="8">
        <f t="shared" si="91"/>
        <v>1.2954914824143908</v>
      </c>
      <c r="I354" s="8">
        <f t="shared" si="92"/>
        <v>56.436344562332984</v>
      </c>
      <c r="J354" s="4">
        <v>30</v>
      </c>
      <c r="K354" s="4">
        <v>70</v>
      </c>
      <c r="L354" s="130"/>
      <c r="M354" s="8">
        <f t="shared" ca="1" si="84"/>
        <v>55.468426510817466</v>
      </c>
      <c r="N354" s="4">
        <f t="shared" si="98"/>
        <v>6.8070402693515195</v>
      </c>
      <c r="O354" s="8">
        <f t="shared" ca="1" si="99"/>
        <v>62.275466780168983</v>
      </c>
      <c r="P354" s="8">
        <f t="shared" ca="1" si="100"/>
        <v>48.661386241465948</v>
      </c>
      <c r="AG354" s="4" t="str">
        <f t="shared" si="86"/>
        <v/>
      </c>
      <c r="AH354" s="4">
        <f t="shared" si="93"/>
        <v>-1</v>
      </c>
      <c r="AI354" s="4">
        <f t="shared" si="94"/>
        <v>-10</v>
      </c>
      <c r="AJ354" s="4">
        <f t="shared" si="87"/>
        <v>88.32</v>
      </c>
      <c r="AK354" s="5">
        <f t="shared" si="96"/>
        <v>0</v>
      </c>
      <c r="AL354" s="6">
        <f t="shared" ca="1" si="97"/>
        <v>0.4147244138003886</v>
      </c>
      <c r="AQ354" s="36">
        <f t="shared" si="88"/>
        <v>-10</v>
      </c>
      <c r="AR354" s="36">
        <f t="shared" si="95"/>
        <v>-5</v>
      </c>
    </row>
    <row r="355" spans="2:44" x14ac:dyDescent="0.5">
      <c r="B355" s="28">
        <v>45441</v>
      </c>
      <c r="C355" s="4">
        <v>113.17</v>
      </c>
      <c r="E355" s="8">
        <f t="shared" si="85"/>
        <v>-2.124484326042678E-2</v>
      </c>
      <c r="F355" s="8">
        <f t="shared" si="89"/>
        <v>9.1517893332438705E-2</v>
      </c>
      <c r="G355" s="8">
        <f t="shared" si="90"/>
        <v>9.2842455316904451E-2</v>
      </c>
      <c r="H355" s="8">
        <f t="shared" si="91"/>
        <v>0.98573322969599908</v>
      </c>
      <c r="I355" s="8">
        <f t="shared" si="92"/>
        <v>49.640768203637677</v>
      </c>
      <c r="J355" s="4">
        <v>30</v>
      </c>
      <c r="K355" s="4">
        <v>70</v>
      </c>
      <c r="L355" s="130"/>
      <c r="M355" s="8">
        <f t="shared" ca="1" si="84"/>
        <v>54.739969222419987</v>
      </c>
      <c r="N355" s="4">
        <f t="shared" si="98"/>
        <v>5.3133366323777524</v>
      </c>
      <c r="O355" s="8">
        <f t="shared" ca="1" si="99"/>
        <v>60.053305854797742</v>
      </c>
      <c r="P355" s="8">
        <f t="shared" ca="1" si="100"/>
        <v>49.426632590042232</v>
      </c>
      <c r="AG355" s="4" t="str">
        <f t="shared" si="86"/>
        <v/>
      </c>
      <c r="AH355" s="4">
        <f t="shared" si="93"/>
        <v>-1</v>
      </c>
      <c r="AI355" s="4">
        <f t="shared" si="94"/>
        <v>-10</v>
      </c>
      <c r="AJ355" s="4">
        <f t="shared" si="87"/>
        <v>88.32</v>
      </c>
      <c r="AK355" s="5">
        <f t="shared" si="96"/>
        <v>0</v>
      </c>
      <c r="AL355" s="6">
        <f t="shared" ca="1" si="97"/>
        <v>0.4147244138003886</v>
      </c>
      <c r="AQ355" s="36">
        <f t="shared" si="88"/>
        <v>-10</v>
      </c>
      <c r="AR355" s="36">
        <f t="shared" si="95"/>
        <v>-5</v>
      </c>
    </row>
    <row r="356" spans="2:44" x14ac:dyDescent="0.5">
      <c r="B356" s="28">
        <v>45442</v>
      </c>
      <c r="C356" s="4">
        <v>116.77</v>
      </c>
      <c r="E356" s="8">
        <f t="shared" si="85"/>
        <v>3.1315075109773355E-2</v>
      </c>
      <c r="F356" s="8">
        <f t="shared" si="89"/>
        <v>0.12283296844221206</v>
      </c>
      <c r="G356" s="8">
        <f t="shared" si="90"/>
        <v>8.2820642911462003E-2</v>
      </c>
      <c r="H356" s="8">
        <f t="shared" si="91"/>
        <v>1.4831201995561005</v>
      </c>
      <c r="I356" s="8">
        <f t="shared" si="92"/>
        <v>59.728087259780381</v>
      </c>
      <c r="J356" s="4">
        <v>30</v>
      </c>
      <c r="K356" s="4">
        <v>70</v>
      </c>
      <c r="L356" s="130"/>
      <c r="M356" s="8">
        <f t="shared" ca="1" si="84"/>
        <v>55.363483977090041</v>
      </c>
      <c r="N356" s="4">
        <f t="shared" si="98"/>
        <v>4.3012616636307177</v>
      </c>
      <c r="O356" s="8">
        <f t="shared" ca="1" si="99"/>
        <v>59.66474564072076</v>
      </c>
      <c r="P356" s="8">
        <f t="shared" ca="1" si="100"/>
        <v>51.062222313459323</v>
      </c>
      <c r="AG356" s="4" t="str">
        <f t="shared" si="86"/>
        <v/>
      </c>
      <c r="AH356" s="4">
        <f t="shared" si="93"/>
        <v>-1</v>
      </c>
      <c r="AI356" s="4">
        <f t="shared" si="94"/>
        <v>-10</v>
      </c>
      <c r="AJ356" s="4">
        <f t="shared" si="87"/>
        <v>88.32</v>
      </c>
      <c r="AK356" s="5">
        <f t="shared" si="96"/>
        <v>0</v>
      </c>
      <c r="AL356" s="6">
        <f t="shared" ca="1" si="97"/>
        <v>0.4147244138003886</v>
      </c>
      <c r="AQ356" s="36">
        <f t="shared" si="88"/>
        <v>-10</v>
      </c>
      <c r="AR356" s="36">
        <f t="shared" si="95"/>
        <v>-5</v>
      </c>
    </row>
    <row r="357" spans="2:44" x14ac:dyDescent="0.5">
      <c r="B357" s="28">
        <v>45443</v>
      </c>
      <c r="C357" s="4">
        <v>116.16</v>
      </c>
      <c r="E357" s="8">
        <f t="shared" si="85"/>
        <v>-5.237637011137517E-3</v>
      </c>
      <c r="F357" s="8">
        <f t="shared" si="89"/>
        <v>0.12283296844221206</v>
      </c>
      <c r="G357" s="8">
        <f t="shared" si="90"/>
        <v>8.6898859502864703E-2</v>
      </c>
      <c r="H357" s="8">
        <f t="shared" si="91"/>
        <v>1.4135164620677532</v>
      </c>
      <c r="I357" s="8">
        <f t="shared" si="92"/>
        <v>58.566679957788182</v>
      </c>
      <c r="J357" s="4">
        <v>30</v>
      </c>
      <c r="K357" s="4">
        <v>70</v>
      </c>
      <c r="L357" s="130"/>
      <c r="M357" s="8">
        <f t="shared" ref="M357:M420" ca="1" si="101">(I357*$M$1)+(M356*(1-$M$1))</f>
        <v>55.763883474677314</v>
      </c>
      <c r="N357" s="4">
        <f t="shared" si="98"/>
        <v>4.3349905267783653</v>
      </c>
      <c r="O357" s="8">
        <f t="shared" ca="1" si="99"/>
        <v>60.098874001455677</v>
      </c>
      <c r="P357" s="8">
        <f t="shared" ca="1" si="100"/>
        <v>51.428892947898952</v>
      </c>
      <c r="AG357" s="4" t="str">
        <f t="shared" si="86"/>
        <v/>
      </c>
      <c r="AH357" s="4">
        <f t="shared" si="93"/>
        <v>-1</v>
      </c>
      <c r="AI357" s="4">
        <f t="shared" si="94"/>
        <v>-10</v>
      </c>
      <c r="AJ357" s="4">
        <f t="shared" si="87"/>
        <v>88.32</v>
      </c>
      <c r="AK357" s="5">
        <f t="shared" si="96"/>
        <v>0</v>
      </c>
      <c r="AL357" s="6">
        <f t="shared" ca="1" si="97"/>
        <v>0.4147244138003886</v>
      </c>
      <c r="AQ357" s="36">
        <f t="shared" si="88"/>
        <v>-10</v>
      </c>
      <c r="AR357" s="36">
        <f t="shared" si="95"/>
        <v>-5</v>
      </c>
    </row>
    <row r="358" spans="2:44" x14ac:dyDescent="0.5">
      <c r="B358" s="28">
        <v>45446</v>
      </c>
      <c r="C358" s="4">
        <v>116.55</v>
      </c>
      <c r="E358" s="8">
        <f t="shared" si="85"/>
        <v>3.3518144052801344E-3</v>
      </c>
      <c r="F358" s="8">
        <f t="shared" si="89"/>
        <v>0.12618478284749218</v>
      </c>
      <c r="G358" s="8">
        <f t="shared" si="90"/>
        <v>6.6342780487469416E-2</v>
      </c>
      <c r="H358" s="8">
        <f t="shared" si="91"/>
        <v>1.9020122750406203</v>
      </c>
      <c r="I358" s="8">
        <f t="shared" si="92"/>
        <v>65.541151958566317</v>
      </c>
      <c r="J358" s="4">
        <v>30</v>
      </c>
      <c r="K358" s="4">
        <v>70</v>
      </c>
      <c r="L358" s="130"/>
      <c r="M358" s="8">
        <f t="shared" ca="1" si="101"/>
        <v>56.986042035163443</v>
      </c>
      <c r="N358" s="4">
        <f t="shared" si="98"/>
        <v>4.5446640612895948</v>
      </c>
      <c r="O358" s="8">
        <f t="shared" ca="1" si="99"/>
        <v>61.530706096453038</v>
      </c>
      <c r="P358" s="8">
        <f t="shared" ca="1" si="100"/>
        <v>52.441377973873848</v>
      </c>
      <c r="AG358" s="4" t="str">
        <f t="shared" si="86"/>
        <v/>
      </c>
      <c r="AH358" s="4">
        <f t="shared" si="93"/>
        <v>-1</v>
      </c>
      <c r="AI358" s="4">
        <f t="shared" si="94"/>
        <v>-10</v>
      </c>
      <c r="AJ358" s="4">
        <f t="shared" si="87"/>
        <v>88.32</v>
      </c>
      <c r="AK358" s="5">
        <f t="shared" si="96"/>
        <v>0</v>
      </c>
      <c r="AL358" s="6">
        <f t="shared" ca="1" si="97"/>
        <v>0.4147244138003886</v>
      </c>
      <c r="AQ358" s="36">
        <f t="shared" si="88"/>
        <v>-10</v>
      </c>
      <c r="AR358" s="36">
        <f t="shared" si="95"/>
        <v>-5</v>
      </c>
    </row>
    <row r="359" spans="2:44" x14ac:dyDescent="0.5">
      <c r="B359" s="28">
        <v>45447</v>
      </c>
      <c r="C359" s="4">
        <v>113.88</v>
      </c>
      <c r="E359" s="8">
        <f t="shared" si="85"/>
        <v>-2.3175103071929368E-2</v>
      </c>
      <c r="F359" s="8">
        <f t="shared" si="89"/>
        <v>0.11630480218497515</v>
      </c>
      <c r="G359" s="8">
        <f t="shared" si="90"/>
        <v>8.9517883559398784E-2</v>
      </c>
      <c r="H359" s="8">
        <f t="shared" si="91"/>
        <v>1.2992353880641307</v>
      </c>
      <c r="I359" s="8">
        <f t="shared" si="92"/>
        <v>56.507280411947633</v>
      </c>
      <c r="J359" s="4">
        <v>30</v>
      </c>
      <c r="K359" s="4">
        <v>70</v>
      </c>
      <c r="L359" s="130"/>
      <c r="M359" s="8">
        <f t="shared" ca="1" si="101"/>
        <v>56.926196832261468</v>
      </c>
      <c r="N359" s="4">
        <f t="shared" si="98"/>
        <v>4.3849500114617133</v>
      </c>
      <c r="O359" s="8">
        <f t="shared" ca="1" si="99"/>
        <v>61.311146843723179</v>
      </c>
      <c r="P359" s="8">
        <f t="shared" ca="1" si="100"/>
        <v>52.541246820799756</v>
      </c>
      <c r="AG359" s="4" t="str">
        <f t="shared" si="86"/>
        <v/>
      </c>
      <c r="AH359" s="4">
        <f t="shared" si="93"/>
        <v>-1</v>
      </c>
      <c r="AI359" s="4">
        <f t="shared" si="94"/>
        <v>-10</v>
      </c>
      <c r="AJ359" s="4">
        <f t="shared" si="87"/>
        <v>88.32</v>
      </c>
      <c r="AK359" s="5">
        <f t="shared" si="96"/>
        <v>0</v>
      </c>
      <c r="AL359" s="6">
        <f t="shared" ca="1" si="97"/>
        <v>0.4147244138003886</v>
      </c>
      <c r="AQ359" s="36">
        <f t="shared" si="88"/>
        <v>-10</v>
      </c>
      <c r="AR359" s="36">
        <f t="shared" si="95"/>
        <v>-5</v>
      </c>
    </row>
    <row r="360" spans="2:44" x14ac:dyDescent="0.5">
      <c r="B360" s="28">
        <v>45448</v>
      </c>
      <c r="C360" s="4">
        <v>116.28</v>
      </c>
      <c r="E360" s="8">
        <f t="shared" si="85"/>
        <v>2.0855813280838333E-2</v>
      </c>
      <c r="F360" s="8">
        <f t="shared" si="89"/>
        <v>9.7808086479872491E-2</v>
      </c>
      <c r="G360" s="8">
        <f t="shared" si="90"/>
        <v>8.9517883559398784E-2</v>
      </c>
      <c r="H360" s="8">
        <f t="shared" si="91"/>
        <v>1.0926094607115329</v>
      </c>
      <c r="I360" s="8">
        <f t="shared" si="92"/>
        <v>52.212774587190381</v>
      </c>
      <c r="J360" s="4">
        <v>30</v>
      </c>
      <c r="K360" s="4">
        <v>70</v>
      </c>
      <c r="L360" s="130"/>
      <c r="M360" s="8">
        <f t="shared" ca="1" si="101"/>
        <v>56.337019051627585</v>
      </c>
      <c r="N360" s="4">
        <f t="shared" si="98"/>
        <v>4.7393142871712026</v>
      </c>
      <c r="O360" s="8">
        <f t="shared" ca="1" si="99"/>
        <v>61.07633333879879</v>
      </c>
      <c r="P360" s="8">
        <f t="shared" ca="1" si="100"/>
        <v>51.597704764456381</v>
      </c>
      <c r="AG360" s="4" t="str">
        <f t="shared" si="86"/>
        <v/>
      </c>
      <c r="AH360" s="4">
        <f t="shared" si="93"/>
        <v>-1</v>
      </c>
      <c r="AI360" s="4">
        <f t="shared" si="94"/>
        <v>-10</v>
      </c>
      <c r="AJ360" s="4">
        <f t="shared" si="87"/>
        <v>88.32</v>
      </c>
      <c r="AK360" s="5">
        <f t="shared" si="96"/>
        <v>0</v>
      </c>
      <c r="AL360" s="6">
        <f t="shared" ca="1" si="97"/>
        <v>0.4147244138003886</v>
      </c>
      <c r="AQ360" s="36">
        <f t="shared" si="88"/>
        <v>-10</v>
      </c>
      <c r="AR360" s="36">
        <f t="shared" si="95"/>
        <v>-5</v>
      </c>
    </row>
    <row r="361" spans="2:44" x14ac:dyDescent="0.5">
      <c r="B361" s="28">
        <v>45449</v>
      </c>
      <c r="C361" s="4">
        <v>112.97</v>
      </c>
      <c r="E361" s="8">
        <f t="shared" si="85"/>
        <v>-2.8878778951837814E-2</v>
      </c>
      <c r="F361" s="8">
        <f t="shared" si="89"/>
        <v>9.7808086479872491E-2</v>
      </c>
      <c r="G361" s="8">
        <f t="shared" si="90"/>
        <v>9.5681368797475227E-2</v>
      </c>
      <c r="H361" s="8">
        <f t="shared" si="91"/>
        <v>1.0222270825462247</v>
      </c>
      <c r="I361" s="8">
        <f t="shared" si="92"/>
        <v>50.549569401430389</v>
      </c>
      <c r="J361" s="4">
        <v>30</v>
      </c>
      <c r="K361" s="4">
        <v>70</v>
      </c>
      <c r="L361" s="130"/>
      <c r="M361" s="8">
        <f t="shared" ca="1" si="101"/>
        <v>55.613587845352939</v>
      </c>
      <c r="N361" s="4">
        <f t="shared" si="98"/>
        <v>4.6927172551828331</v>
      </c>
      <c r="O361" s="8">
        <f t="shared" ca="1" si="99"/>
        <v>60.306305100535774</v>
      </c>
      <c r="P361" s="8">
        <f t="shared" ca="1" si="100"/>
        <v>50.920870590170104</v>
      </c>
      <c r="AG361" s="4" t="str">
        <f t="shared" si="86"/>
        <v/>
      </c>
      <c r="AH361" s="4">
        <f t="shared" si="93"/>
        <v>-1</v>
      </c>
      <c r="AI361" s="4">
        <f t="shared" si="94"/>
        <v>-10</v>
      </c>
      <c r="AJ361" s="4">
        <f t="shared" si="87"/>
        <v>88.32</v>
      </c>
      <c r="AK361" s="5">
        <f t="shared" si="96"/>
        <v>0</v>
      </c>
      <c r="AL361" s="6">
        <f t="shared" ca="1" si="97"/>
        <v>0.4147244138003886</v>
      </c>
      <c r="AQ361" s="36">
        <f t="shared" si="88"/>
        <v>-10</v>
      </c>
      <c r="AR361" s="36">
        <f t="shared" si="95"/>
        <v>-5</v>
      </c>
    </row>
    <row r="362" spans="2:44" x14ac:dyDescent="0.5">
      <c r="B362" s="28">
        <v>45450</v>
      </c>
      <c r="C362" s="4">
        <v>112.36</v>
      </c>
      <c r="E362" s="8">
        <f t="shared" si="85"/>
        <v>-5.4142945027945222E-3</v>
      </c>
      <c r="F362" s="8">
        <f t="shared" si="89"/>
        <v>9.4708132710922988E-2</v>
      </c>
      <c r="G362" s="8">
        <f t="shared" si="90"/>
        <v>0.10109566330026976</v>
      </c>
      <c r="H362" s="8">
        <f t="shared" si="91"/>
        <v>0.9368169674066551</v>
      </c>
      <c r="I362" s="8">
        <f t="shared" si="92"/>
        <v>48.368895108401873</v>
      </c>
      <c r="J362" s="4">
        <v>30</v>
      </c>
      <c r="K362" s="4">
        <v>70</v>
      </c>
      <c r="L362" s="130"/>
      <c r="M362" s="8">
        <f t="shared" ca="1" si="101"/>
        <v>54.708001253234059</v>
      </c>
      <c r="N362" s="4">
        <f t="shared" si="98"/>
        <v>5.2764148579291721</v>
      </c>
      <c r="O362" s="8">
        <f t="shared" ca="1" si="99"/>
        <v>59.984416111163227</v>
      </c>
      <c r="P362" s="8">
        <f t="shared" ca="1" si="100"/>
        <v>49.43158639530489</v>
      </c>
      <c r="AG362" s="4" t="str">
        <f t="shared" si="86"/>
        <v/>
      </c>
      <c r="AH362" s="4">
        <f t="shared" si="93"/>
        <v>-1</v>
      </c>
      <c r="AI362" s="4">
        <f t="shared" si="94"/>
        <v>-10</v>
      </c>
      <c r="AJ362" s="4">
        <f t="shared" si="87"/>
        <v>88.32</v>
      </c>
      <c r="AK362" s="5">
        <f t="shared" si="96"/>
        <v>0</v>
      </c>
      <c r="AL362" s="6">
        <f t="shared" ca="1" si="97"/>
        <v>0.4147244138003886</v>
      </c>
      <c r="AQ362" s="36">
        <f t="shared" si="88"/>
        <v>-10</v>
      </c>
      <c r="AR362" s="36">
        <f t="shared" si="95"/>
        <v>-5</v>
      </c>
    </row>
    <row r="363" spans="2:44" x14ac:dyDescent="0.5">
      <c r="B363" s="28">
        <v>45453</v>
      </c>
      <c r="C363" s="4">
        <v>118.77</v>
      </c>
      <c r="E363" s="8">
        <f t="shared" si="85"/>
        <v>5.5480847550106092E-2</v>
      </c>
      <c r="F363" s="8">
        <f t="shared" si="89"/>
        <v>0.15018898026102909</v>
      </c>
      <c r="G363" s="8">
        <f t="shared" si="90"/>
        <v>9.9945373388892533E-2</v>
      </c>
      <c r="H363" s="8">
        <f t="shared" si="91"/>
        <v>1.5027106825309073</v>
      </c>
      <c r="I363" s="8">
        <f t="shared" si="92"/>
        <v>60.043323945509613</v>
      </c>
      <c r="J363" s="4">
        <v>30</v>
      </c>
      <c r="K363" s="4">
        <v>70</v>
      </c>
      <c r="L363" s="130"/>
      <c r="M363" s="8">
        <f t="shared" ca="1" si="101"/>
        <v>55.374916589768503</v>
      </c>
      <c r="N363" s="4">
        <f t="shared" si="98"/>
        <v>5.3522439515890463</v>
      </c>
      <c r="O363" s="8">
        <f t="shared" ca="1" si="99"/>
        <v>60.727160541357549</v>
      </c>
      <c r="P363" s="8">
        <f t="shared" ca="1" si="100"/>
        <v>50.022672638179458</v>
      </c>
      <c r="AG363" s="4" t="str">
        <f t="shared" si="86"/>
        <v/>
      </c>
      <c r="AH363" s="4">
        <f t="shared" si="93"/>
        <v>-1</v>
      </c>
      <c r="AI363" s="4">
        <f t="shared" si="94"/>
        <v>-10</v>
      </c>
      <c r="AJ363" s="4">
        <f t="shared" si="87"/>
        <v>88.32</v>
      </c>
      <c r="AK363" s="5">
        <f t="shared" si="96"/>
        <v>0</v>
      </c>
      <c r="AL363" s="6">
        <f t="shared" ca="1" si="97"/>
        <v>0.4147244138003886</v>
      </c>
      <c r="AQ363" s="36">
        <f t="shared" si="88"/>
        <v>-10</v>
      </c>
      <c r="AR363" s="36">
        <f t="shared" si="95"/>
        <v>-5</v>
      </c>
    </row>
    <row r="364" spans="2:44" x14ac:dyDescent="0.5">
      <c r="B364" s="28">
        <v>45454</v>
      </c>
      <c r="C364" s="4">
        <v>116.71</v>
      </c>
      <c r="E364" s="8">
        <f t="shared" si="85"/>
        <v>-1.7496624361886707E-2</v>
      </c>
      <c r="F364" s="8">
        <f t="shared" si="89"/>
        <v>0.13481419903971642</v>
      </c>
      <c r="G364" s="8">
        <f t="shared" si="90"/>
        <v>0.11744199775077924</v>
      </c>
      <c r="H364" s="8">
        <f t="shared" si="91"/>
        <v>1.147921541030001</v>
      </c>
      <c r="I364" s="8">
        <f t="shared" si="92"/>
        <v>53.443364624926375</v>
      </c>
      <c r="J364" s="4">
        <v>30</v>
      </c>
      <c r="K364" s="4">
        <v>70</v>
      </c>
      <c r="L364" s="130"/>
      <c r="M364" s="8">
        <f t="shared" ca="1" si="101"/>
        <v>55.133472594163237</v>
      </c>
      <c r="N364" s="4">
        <f t="shared" si="98"/>
        <v>5.2472698489035769</v>
      </c>
      <c r="O364" s="8">
        <f t="shared" ca="1" si="99"/>
        <v>60.380742443066815</v>
      </c>
      <c r="P364" s="8">
        <f t="shared" ca="1" si="100"/>
        <v>49.886202745259659</v>
      </c>
      <c r="AG364" s="4" t="str">
        <f t="shared" si="86"/>
        <v/>
      </c>
      <c r="AH364" s="4">
        <f t="shared" si="93"/>
        <v>-1</v>
      </c>
      <c r="AI364" s="4">
        <f t="shared" si="94"/>
        <v>-10</v>
      </c>
      <c r="AJ364" s="4">
        <f t="shared" si="87"/>
        <v>88.32</v>
      </c>
      <c r="AK364" s="5">
        <f t="shared" si="96"/>
        <v>0</v>
      </c>
      <c r="AL364" s="6">
        <f t="shared" ca="1" si="97"/>
        <v>0.4147244138003886</v>
      </c>
      <c r="AQ364" s="36">
        <f t="shared" si="88"/>
        <v>-10</v>
      </c>
      <c r="AR364" s="36">
        <f t="shared" si="95"/>
        <v>-5</v>
      </c>
    </row>
    <row r="365" spans="2:44" x14ac:dyDescent="0.5">
      <c r="B365" s="28">
        <v>45455</v>
      </c>
      <c r="C365" s="4">
        <v>118.38</v>
      </c>
      <c r="E365" s="8">
        <f t="shared" si="85"/>
        <v>1.4207563838316575E-2</v>
      </c>
      <c r="F365" s="8">
        <f t="shared" si="89"/>
        <v>0.14902176287803298</v>
      </c>
      <c r="G365" s="8">
        <f t="shared" si="90"/>
        <v>0.10991592739705119</v>
      </c>
      <c r="H365" s="8">
        <f t="shared" si="91"/>
        <v>1.3557795162817405</v>
      </c>
      <c r="I365" s="8">
        <f t="shared" si="92"/>
        <v>57.551205743636132</v>
      </c>
      <c r="J365" s="4">
        <v>30</v>
      </c>
      <c r="K365" s="4">
        <v>70</v>
      </c>
      <c r="L365" s="130"/>
      <c r="M365" s="8">
        <f t="shared" ca="1" si="101"/>
        <v>55.435689237847356</v>
      </c>
      <c r="N365" s="4">
        <f t="shared" si="98"/>
        <v>5.2768079164860291</v>
      </c>
      <c r="O365" s="8">
        <f t="shared" ca="1" si="99"/>
        <v>60.712497154333384</v>
      </c>
      <c r="P365" s="8">
        <f t="shared" ca="1" si="100"/>
        <v>50.158881321361328</v>
      </c>
      <c r="AG365" s="4" t="str">
        <f t="shared" si="86"/>
        <v/>
      </c>
      <c r="AH365" s="4">
        <f t="shared" si="93"/>
        <v>-1</v>
      </c>
      <c r="AI365" s="4">
        <f t="shared" si="94"/>
        <v>-10</v>
      </c>
      <c r="AJ365" s="4">
        <f t="shared" si="87"/>
        <v>88.32</v>
      </c>
      <c r="AK365" s="5">
        <f t="shared" si="96"/>
        <v>0</v>
      </c>
      <c r="AL365" s="6">
        <f t="shared" ca="1" si="97"/>
        <v>0.4147244138003886</v>
      </c>
      <c r="AQ365" s="36">
        <f t="shared" si="88"/>
        <v>-10</v>
      </c>
      <c r="AR365" s="36">
        <f t="shared" si="95"/>
        <v>-5</v>
      </c>
    </row>
    <row r="366" spans="2:44" x14ac:dyDescent="0.5">
      <c r="B366" s="28">
        <v>45456</v>
      </c>
      <c r="C366" s="4">
        <v>116.28</v>
      </c>
      <c r="E366" s="8">
        <f t="shared" si="85"/>
        <v>-1.7898713571903813E-2</v>
      </c>
      <c r="F366" s="8">
        <f t="shared" si="89"/>
        <v>0.14902176287803298</v>
      </c>
      <c r="G366" s="8">
        <f t="shared" si="90"/>
        <v>0.11934599473191652</v>
      </c>
      <c r="H366" s="8">
        <f t="shared" si="91"/>
        <v>1.2486532389526459</v>
      </c>
      <c r="I366" s="8">
        <f t="shared" si="92"/>
        <v>55.528936935346714</v>
      </c>
      <c r="J366" s="4">
        <v>30</v>
      </c>
      <c r="K366" s="4">
        <v>70</v>
      </c>
      <c r="L366" s="130"/>
      <c r="M366" s="8">
        <f t="shared" ca="1" si="101"/>
        <v>55.447345200034782</v>
      </c>
      <c r="N366" s="4">
        <f t="shared" si="98"/>
        <v>4.890762934641752</v>
      </c>
      <c r="O366" s="8">
        <f t="shared" ca="1" si="99"/>
        <v>60.338108134676531</v>
      </c>
      <c r="P366" s="8">
        <f t="shared" ca="1" si="100"/>
        <v>50.556582265393033</v>
      </c>
      <c r="AG366" s="4" t="str">
        <f t="shared" si="86"/>
        <v/>
      </c>
      <c r="AH366" s="4">
        <f t="shared" si="93"/>
        <v>-1</v>
      </c>
      <c r="AI366" s="4">
        <f t="shared" si="94"/>
        <v>-10</v>
      </c>
      <c r="AJ366" s="4">
        <f t="shared" si="87"/>
        <v>88.32</v>
      </c>
      <c r="AK366" s="5">
        <f t="shared" si="96"/>
        <v>0</v>
      </c>
      <c r="AL366" s="6">
        <f t="shared" ca="1" si="97"/>
        <v>0.4147244138003886</v>
      </c>
      <c r="AQ366" s="36">
        <f t="shared" si="88"/>
        <v>-10</v>
      </c>
      <c r="AR366" s="36">
        <f t="shared" si="95"/>
        <v>-5</v>
      </c>
    </row>
    <row r="367" spans="2:44" x14ac:dyDescent="0.5">
      <c r="B367" s="28">
        <v>45457</v>
      </c>
      <c r="C367" s="4">
        <v>115.87</v>
      </c>
      <c r="E367" s="8">
        <f t="shared" si="85"/>
        <v>-3.5322026817041371E-3</v>
      </c>
      <c r="F367" s="8">
        <f t="shared" si="89"/>
        <v>0.12590339527807543</v>
      </c>
      <c r="G367" s="8">
        <f t="shared" si="90"/>
        <v>0.12287819741362066</v>
      </c>
      <c r="H367" s="8">
        <f t="shared" si="91"/>
        <v>1.0246194844010581</v>
      </c>
      <c r="I367" s="8">
        <f t="shared" si="92"/>
        <v>50.608002752881276</v>
      </c>
      <c r="J367" s="4">
        <v>30</v>
      </c>
      <c r="K367" s="4">
        <v>70</v>
      </c>
      <c r="L367" s="130"/>
      <c r="M367" s="8">
        <f t="shared" ca="1" si="101"/>
        <v>54.8424273941406</v>
      </c>
      <c r="N367" s="4">
        <f t="shared" si="98"/>
        <v>5.0019396173985511</v>
      </c>
      <c r="O367" s="8">
        <f t="shared" ca="1" si="99"/>
        <v>59.844367011539148</v>
      </c>
      <c r="P367" s="8">
        <f t="shared" ca="1" si="100"/>
        <v>49.840487776742052</v>
      </c>
      <c r="AG367" s="4" t="str">
        <f t="shared" si="86"/>
        <v/>
      </c>
      <c r="AH367" s="4">
        <f t="shared" si="93"/>
        <v>-1</v>
      </c>
      <c r="AI367" s="4">
        <f t="shared" si="94"/>
        <v>-10</v>
      </c>
      <c r="AJ367" s="4">
        <f t="shared" si="87"/>
        <v>88.32</v>
      </c>
      <c r="AK367" s="5">
        <f t="shared" si="96"/>
        <v>0</v>
      </c>
      <c r="AL367" s="6">
        <f t="shared" ca="1" si="97"/>
        <v>0.4147244138003886</v>
      </c>
      <c r="AQ367" s="36">
        <f t="shared" si="88"/>
        <v>-10</v>
      </c>
      <c r="AR367" s="36">
        <f t="shared" si="95"/>
        <v>-5</v>
      </c>
    </row>
    <row r="368" spans="2:44" x14ac:dyDescent="0.5">
      <c r="B368" s="28">
        <v>45460</v>
      </c>
      <c r="C368" s="4">
        <v>116.29</v>
      </c>
      <c r="E368" s="8">
        <f t="shared" si="85"/>
        <v>3.6181982959810001E-3</v>
      </c>
      <c r="F368" s="8">
        <f t="shared" si="89"/>
        <v>0.1288293124802955</v>
      </c>
      <c r="G368" s="8">
        <f t="shared" si="90"/>
        <v>0.12287819741362066</v>
      </c>
      <c r="H368" s="8">
        <f t="shared" si="91"/>
        <v>1.0484310088521462</v>
      </c>
      <c r="I368" s="8">
        <f t="shared" si="92"/>
        <v>51.182148889634441</v>
      </c>
      <c r="J368" s="4">
        <v>30</v>
      </c>
      <c r="K368" s="4">
        <v>70</v>
      </c>
      <c r="L368" s="130"/>
      <c r="M368" s="8">
        <f t="shared" ca="1" si="101"/>
        <v>54.384892581077331</v>
      </c>
      <c r="N368" s="4">
        <f t="shared" si="98"/>
        <v>5.0235061262746861</v>
      </c>
      <c r="O368" s="8">
        <f t="shared" ca="1" si="99"/>
        <v>59.408398707352021</v>
      </c>
      <c r="P368" s="8">
        <f t="shared" ca="1" si="100"/>
        <v>49.361386454802641</v>
      </c>
      <c r="AG368" s="4" t="str">
        <f t="shared" si="86"/>
        <v/>
      </c>
      <c r="AH368" s="4">
        <f t="shared" si="93"/>
        <v>-1</v>
      </c>
      <c r="AI368" s="4">
        <f t="shared" si="94"/>
        <v>-10</v>
      </c>
      <c r="AJ368" s="4">
        <f t="shared" si="87"/>
        <v>88.32</v>
      </c>
      <c r="AK368" s="5">
        <f t="shared" si="96"/>
        <v>0</v>
      </c>
      <c r="AL368" s="6">
        <f t="shared" ca="1" si="97"/>
        <v>0.4147244138003886</v>
      </c>
      <c r="AQ368" s="36">
        <f t="shared" si="88"/>
        <v>-10</v>
      </c>
      <c r="AR368" s="36">
        <f t="shared" si="95"/>
        <v>-5</v>
      </c>
    </row>
    <row r="369" spans="2:44" x14ac:dyDescent="0.5">
      <c r="B369" s="28">
        <v>45461</v>
      </c>
      <c r="C369" s="4">
        <v>117.32</v>
      </c>
      <c r="E369" s="8">
        <f t="shared" si="85"/>
        <v>8.8181728042983701E-3</v>
      </c>
      <c r="F369" s="8">
        <f t="shared" si="89"/>
        <v>0.13764748528459386</v>
      </c>
      <c r="G369" s="8">
        <f t="shared" si="90"/>
        <v>0.10163335415319388</v>
      </c>
      <c r="H369" s="8">
        <f t="shared" si="91"/>
        <v>1.3543534642880644</v>
      </c>
      <c r="I369" s="8">
        <f t="shared" si="92"/>
        <v>57.525494146547317</v>
      </c>
      <c r="J369" s="4">
        <v>30</v>
      </c>
      <c r="K369" s="4">
        <v>70</v>
      </c>
      <c r="L369" s="130"/>
      <c r="M369" s="8">
        <f t="shared" ca="1" si="101"/>
        <v>54.777467776761078</v>
      </c>
      <c r="N369" s="4">
        <f t="shared" si="98"/>
        <v>3.6977011994167999</v>
      </c>
      <c r="O369" s="8">
        <f t="shared" ca="1" si="99"/>
        <v>58.475168976177876</v>
      </c>
      <c r="P369" s="8">
        <f t="shared" ca="1" si="100"/>
        <v>51.07976657734428</v>
      </c>
      <c r="AG369" s="4" t="str">
        <f t="shared" si="86"/>
        <v/>
      </c>
      <c r="AH369" s="4">
        <f t="shared" si="93"/>
        <v>-1</v>
      </c>
      <c r="AI369" s="4">
        <f t="shared" si="94"/>
        <v>-10</v>
      </c>
      <c r="AJ369" s="4">
        <f t="shared" si="87"/>
        <v>88.32</v>
      </c>
      <c r="AK369" s="5">
        <f t="shared" si="96"/>
        <v>0</v>
      </c>
      <c r="AL369" s="6">
        <f t="shared" ca="1" si="97"/>
        <v>0.4147244138003886</v>
      </c>
      <c r="AQ369" s="36">
        <f t="shared" si="88"/>
        <v>-10</v>
      </c>
      <c r="AR369" s="36">
        <f t="shared" si="95"/>
        <v>-5</v>
      </c>
    </row>
    <row r="370" spans="2:44" x14ac:dyDescent="0.5">
      <c r="B370" s="28">
        <v>45463</v>
      </c>
      <c r="C370" s="4">
        <v>118.43</v>
      </c>
      <c r="E370" s="8">
        <f t="shared" si="85"/>
        <v>9.4168246241535056E-3</v>
      </c>
      <c r="F370" s="8">
        <f t="shared" si="89"/>
        <v>0.11574923479897402</v>
      </c>
      <c r="G370" s="8">
        <f t="shared" si="90"/>
        <v>0.10163335415319388</v>
      </c>
      <c r="H370" s="8">
        <f t="shared" si="91"/>
        <v>1.1388902370033267</v>
      </c>
      <c r="I370" s="8">
        <f t="shared" si="92"/>
        <v>53.246782714710918</v>
      </c>
      <c r="J370" s="4">
        <v>30</v>
      </c>
      <c r="K370" s="4">
        <v>70</v>
      </c>
      <c r="L370" s="130"/>
      <c r="M370" s="8">
        <f t="shared" ca="1" si="101"/>
        <v>54.586132144004807</v>
      </c>
      <c r="N370" s="4">
        <f t="shared" si="98"/>
        <v>3.6022273746300892</v>
      </c>
      <c r="O370" s="8">
        <f t="shared" ca="1" si="99"/>
        <v>58.188359518634897</v>
      </c>
      <c r="P370" s="8">
        <f t="shared" ca="1" si="100"/>
        <v>50.983904769374718</v>
      </c>
      <c r="AG370" s="4" t="str">
        <f t="shared" si="86"/>
        <v/>
      </c>
      <c r="AH370" s="4">
        <f t="shared" si="93"/>
        <v>-1</v>
      </c>
      <c r="AI370" s="4">
        <f t="shared" si="94"/>
        <v>-10</v>
      </c>
      <c r="AJ370" s="4">
        <f t="shared" si="87"/>
        <v>88.32</v>
      </c>
      <c r="AK370" s="5">
        <f t="shared" si="96"/>
        <v>0</v>
      </c>
      <c r="AL370" s="6">
        <f t="shared" ca="1" si="97"/>
        <v>0.4147244138003886</v>
      </c>
      <c r="AQ370" s="36">
        <f t="shared" si="88"/>
        <v>-10</v>
      </c>
      <c r="AR370" s="36">
        <f t="shared" si="95"/>
        <v>-5</v>
      </c>
    </row>
    <row r="371" spans="2:44" x14ac:dyDescent="0.5">
      <c r="B371" s="28">
        <v>45464</v>
      </c>
      <c r="C371" s="4">
        <v>117.78</v>
      </c>
      <c r="E371" s="8">
        <f t="shared" si="85"/>
        <v>-5.5035912169790636E-3</v>
      </c>
      <c r="F371" s="8">
        <f t="shared" si="89"/>
        <v>0.11574923479897402</v>
      </c>
      <c r="G371" s="8">
        <f t="shared" si="90"/>
        <v>0.10189930835903542</v>
      </c>
      <c r="H371" s="8">
        <f t="shared" si="91"/>
        <v>1.1359177668914033</v>
      </c>
      <c r="I371" s="8">
        <f t="shared" si="92"/>
        <v>53.181718158775766</v>
      </c>
      <c r="J371" s="4">
        <v>30</v>
      </c>
      <c r="K371" s="4">
        <v>70</v>
      </c>
      <c r="L371" s="130"/>
      <c r="M371" s="8">
        <f t="shared" ca="1" si="101"/>
        <v>54.410580395851177</v>
      </c>
      <c r="N371" s="4">
        <f t="shared" si="98"/>
        <v>3.5750423029210299</v>
      </c>
      <c r="O371" s="8">
        <f t="shared" ca="1" si="99"/>
        <v>57.985622698772204</v>
      </c>
      <c r="P371" s="8">
        <f t="shared" ca="1" si="100"/>
        <v>50.83553809293015</v>
      </c>
      <c r="AG371" s="4" t="str">
        <f t="shared" si="86"/>
        <v/>
      </c>
      <c r="AH371" s="4">
        <f t="shared" si="93"/>
        <v>-1</v>
      </c>
      <c r="AI371" s="4">
        <f t="shared" si="94"/>
        <v>-10</v>
      </c>
      <c r="AJ371" s="4">
        <f t="shared" si="87"/>
        <v>88.32</v>
      </c>
      <c r="AK371" s="5">
        <f t="shared" si="96"/>
        <v>0</v>
      </c>
      <c r="AL371" s="6">
        <f t="shared" ca="1" si="97"/>
        <v>0.4147244138003886</v>
      </c>
      <c r="AQ371" s="36">
        <f t="shared" si="88"/>
        <v>-10</v>
      </c>
      <c r="AR371" s="36">
        <f t="shared" si="95"/>
        <v>-5</v>
      </c>
    </row>
    <row r="372" spans="2:44" x14ac:dyDescent="0.5">
      <c r="B372" s="28">
        <v>45467</v>
      </c>
      <c r="C372" s="4">
        <v>118.28</v>
      </c>
      <c r="E372" s="8">
        <f t="shared" si="85"/>
        <v>4.2362174678517925E-3</v>
      </c>
      <c r="F372" s="8">
        <f t="shared" si="89"/>
        <v>0.11663363786154568</v>
      </c>
      <c r="G372" s="8">
        <f t="shared" si="90"/>
        <v>0.10189930835903542</v>
      </c>
      <c r="H372" s="8">
        <f t="shared" si="91"/>
        <v>1.1445969530096793</v>
      </c>
      <c r="I372" s="8">
        <f t="shared" si="92"/>
        <v>53.371191794494415</v>
      </c>
      <c r="J372" s="4">
        <v>30</v>
      </c>
      <c r="K372" s="4">
        <v>70</v>
      </c>
      <c r="L372" s="130"/>
      <c r="M372" s="8">
        <f t="shared" ca="1" si="101"/>
        <v>54.280656820681578</v>
      </c>
      <c r="N372" s="4">
        <f t="shared" si="98"/>
        <v>3.4204792540393054</v>
      </c>
      <c r="O372" s="8">
        <f t="shared" ca="1" si="99"/>
        <v>57.701136074720885</v>
      </c>
      <c r="P372" s="8">
        <f t="shared" ca="1" si="100"/>
        <v>50.860177566642271</v>
      </c>
      <c r="AG372" s="4" t="str">
        <f t="shared" si="86"/>
        <v/>
      </c>
      <c r="AH372" s="4">
        <f t="shared" si="93"/>
        <v>-1</v>
      </c>
      <c r="AI372" s="4">
        <f t="shared" si="94"/>
        <v>-10</v>
      </c>
      <c r="AJ372" s="4">
        <f t="shared" si="87"/>
        <v>88.32</v>
      </c>
      <c r="AK372" s="5">
        <f t="shared" si="96"/>
        <v>0</v>
      </c>
      <c r="AL372" s="6">
        <f t="shared" ca="1" si="97"/>
        <v>0.4147244138003886</v>
      </c>
      <c r="AQ372" s="36">
        <f t="shared" si="88"/>
        <v>-10</v>
      </c>
      <c r="AR372" s="36">
        <f t="shared" si="95"/>
        <v>-5</v>
      </c>
    </row>
    <row r="373" spans="2:44" x14ac:dyDescent="0.5">
      <c r="B373" s="28">
        <v>45468</v>
      </c>
      <c r="C373" s="4">
        <v>118.47</v>
      </c>
      <c r="E373" s="8">
        <f t="shared" si="85"/>
        <v>1.605068982391172E-3</v>
      </c>
      <c r="F373" s="8">
        <f t="shared" si="89"/>
        <v>0.11823870684393685</v>
      </c>
      <c r="G373" s="8">
        <f t="shared" si="90"/>
        <v>7.8724205287106053E-2</v>
      </c>
      <c r="H373" s="8">
        <f t="shared" si="91"/>
        <v>1.5019358583897033</v>
      </c>
      <c r="I373" s="8">
        <f t="shared" si="92"/>
        <v>60.030949768487659</v>
      </c>
      <c r="J373" s="4">
        <v>30</v>
      </c>
      <c r="K373" s="4">
        <v>70</v>
      </c>
      <c r="L373" s="130"/>
      <c r="M373" s="8">
        <f t="shared" ca="1" si="101"/>
        <v>54.999443439157332</v>
      </c>
      <c r="N373" s="4">
        <f t="shared" si="98"/>
        <v>3.3043541477235512</v>
      </c>
      <c r="O373" s="8">
        <f t="shared" ca="1" si="99"/>
        <v>58.303797586880883</v>
      </c>
      <c r="P373" s="8">
        <f t="shared" ca="1" si="100"/>
        <v>51.695089291433781</v>
      </c>
      <c r="AG373" s="4" t="str">
        <f t="shared" si="86"/>
        <v/>
      </c>
      <c r="AH373" s="4">
        <f t="shared" si="93"/>
        <v>-1</v>
      </c>
      <c r="AI373" s="4">
        <f t="shared" si="94"/>
        <v>-10</v>
      </c>
      <c r="AJ373" s="4">
        <f t="shared" si="87"/>
        <v>88.32</v>
      </c>
      <c r="AK373" s="5">
        <f t="shared" si="96"/>
        <v>0</v>
      </c>
      <c r="AL373" s="6">
        <f t="shared" ca="1" si="97"/>
        <v>0.4147244138003886</v>
      </c>
      <c r="AQ373" s="36">
        <f t="shared" si="88"/>
        <v>-10</v>
      </c>
      <c r="AR373" s="36">
        <f t="shared" si="95"/>
        <v>-5</v>
      </c>
    </row>
    <row r="374" spans="2:44" x14ac:dyDescent="0.5">
      <c r="B374" s="28">
        <v>45469</v>
      </c>
      <c r="C374" s="4">
        <v>118.06</v>
      </c>
      <c r="E374" s="8">
        <f t="shared" si="85"/>
        <v>-3.4667941541244077E-3</v>
      </c>
      <c r="F374" s="8">
        <f t="shared" si="89"/>
        <v>9.7382893563098497E-2</v>
      </c>
      <c r="G374" s="8">
        <f t="shared" si="90"/>
        <v>8.2190999441230456E-2</v>
      </c>
      <c r="H374" s="8">
        <f t="shared" si="91"/>
        <v>1.1848364690191022</v>
      </c>
      <c r="I374" s="8">
        <f t="shared" si="92"/>
        <v>54.229984066086331</v>
      </c>
      <c r="J374" s="4">
        <v>30</v>
      </c>
      <c r="K374" s="4">
        <v>70</v>
      </c>
      <c r="L374" s="130"/>
      <c r="M374" s="8">
        <f t="shared" ca="1" si="101"/>
        <v>54.903261017523455</v>
      </c>
      <c r="N374" s="4">
        <f t="shared" si="98"/>
        <v>2.8640330388129729</v>
      </c>
      <c r="O374" s="8">
        <f t="shared" ca="1" si="99"/>
        <v>57.767294056336425</v>
      </c>
      <c r="P374" s="8">
        <f t="shared" ca="1" si="100"/>
        <v>52.039227978710485</v>
      </c>
      <c r="AG374" s="4" t="str">
        <f t="shared" si="86"/>
        <v/>
      </c>
      <c r="AH374" s="4">
        <f t="shared" si="93"/>
        <v>-1</v>
      </c>
      <c r="AI374" s="4">
        <f t="shared" si="94"/>
        <v>-10</v>
      </c>
      <c r="AJ374" s="4">
        <f t="shared" si="87"/>
        <v>88.32</v>
      </c>
      <c r="AK374" s="5">
        <f t="shared" si="96"/>
        <v>0</v>
      </c>
      <c r="AL374" s="6">
        <f t="shared" ca="1" si="97"/>
        <v>0.4147244138003886</v>
      </c>
      <c r="AQ374" s="36">
        <f t="shared" si="88"/>
        <v>-10</v>
      </c>
      <c r="AR374" s="36">
        <f t="shared" si="95"/>
        <v>-5</v>
      </c>
    </row>
    <row r="375" spans="2:44" x14ac:dyDescent="0.5">
      <c r="B375" s="28">
        <v>45470</v>
      </c>
      <c r="C375" s="4">
        <v>118</v>
      </c>
      <c r="E375" s="8">
        <f t="shared" si="85"/>
        <v>-5.0834534687856331E-4</v>
      </c>
      <c r="F375" s="8">
        <f t="shared" si="89"/>
        <v>9.7382893563098497E-2</v>
      </c>
      <c r="G375" s="8">
        <f t="shared" si="90"/>
        <v>5.3820565836271213E-2</v>
      </c>
      <c r="H375" s="8">
        <f t="shared" si="91"/>
        <v>1.8093992890998072</v>
      </c>
      <c r="I375" s="8">
        <f t="shared" si="92"/>
        <v>64.40520207006881</v>
      </c>
      <c r="J375" s="4">
        <v>30</v>
      </c>
      <c r="K375" s="4">
        <v>70</v>
      </c>
      <c r="L375" s="130"/>
      <c r="M375" s="8">
        <f t="shared" ca="1" si="101"/>
        <v>56.091003649091626</v>
      </c>
      <c r="N375" s="4">
        <f t="shared" si="98"/>
        <v>4.0902666130316279</v>
      </c>
      <c r="O375" s="8">
        <f t="shared" ca="1" si="99"/>
        <v>60.181270262123256</v>
      </c>
      <c r="P375" s="8">
        <f t="shared" ca="1" si="100"/>
        <v>52.000737036059995</v>
      </c>
      <c r="AG375" s="4" t="str">
        <f t="shared" si="86"/>
        <v/>
      </c>
      <c r="AH375" s="4">
        <f t="shared" si="93"/>
        <v>-1</v>
      </c>
      <c r="AI375" s="4">
        <f t="shared" si="94"/>
        <v>-10</v>
      </c>
      <c r="AJ375" s="4">
        <f t="shared" si="87"/>
        <v>88.32</v>
      </c>
      <c r="AK375" s="5">
        <f t="shared" si="96"/>
        <v>0</v>
      </c>
      <c r="AL375" s="6">
        <f t="shared" ca="1" si="97"/>
        <v>0.4147244138003886</v>
      </c>
      <c r="AQ375" s="36">
        <f t="shared" si="88"/>
        <v>-10</v>
      </c>
      <c r="AR375" s="36">
        <f t="shared" si="95"/>
        <v>-5</v>
      </c>
    </row>
    <row r="376" spans="2:44" x14ac:dyDescent="0.5">
      <c r="B376" s="28">
        <v>45471</v>
      </c>
      <c r="C376" s="4">
        <v>118.07</v>
      </c>
      <c r="E376" s="8">
        <f t="shared" si="85"/>
        <v>5.9304445335346212E-4</v>
      </c>
      <c r="F376" s="8">
        <f t="shared" si="89"/>
        <v>9.7975938016451963E-2</v>
      </c>
      <c r="G376" s="8">
        <f t="shared" si="90"/>
        <v>4.8406271333476684E-2</v>
      </c>
      <c r="H376" s="8">
        <f t="shared" si="91"/>
        <v>2.0240339798428972</v>
      </c>
      <c r="I376" s="8">
        <f t="shared" si="92"/>
        <v>66.931588511715347</v>
      </c>
      <c r="J376" s="4">
        <v>30</v>
      </c>
      <c r="K376" s="4">
        <v>70</v>
      </c>
      <c r="L376" s="130"/>
      <c r="M376" s="8">
        <f t="shared" ca="1" si="101"/>
        <v>57.446076756919588</v>
      </c>
      <c r="N376" s="4">
        <f t="shared" si="98"/>
        <v>5.3400430647892323</v>
      </c>
      <c r="O376" s="8">
        <f t="shared" ca="1" si="99"/>
        <v>62.786119821708823</v>
      </c>
      <c r="P376" s="8">
        <f t="shared" ca="1" si="100"/>
        <v>52.106033692130353</v>
      </c>
      <c r="AG376" s="4" t="str">
        <f t="shared" si="86"/>
        <v/>
      </c>
      <c r="AH376" s="4">
        <f t="shared" si="93"/>
        <v>-1</v>
      </c>
      <c r="AI376" s="4">
        <f t="shared" si="94"/>
        <v>-10</v>
      </c>
      <c r="AJ376" s="4">
        <f t="shared" si="87"/>
        <v>88.32</v>
      </c>
      <c r="AK376" s="5">
        <f t="shared" si="96"/>
        <v>0</v>
      </c>
      <c r="AL376" s="6">
        <f t="shared" ca="1" si="97"/>
        <v>0.4147244138003886</v>
      </c>
      <c r="AQ376" s="36">
        <f t="shared" si="88"/>
        <v>-10</v>
      </c>
      <c r="AR376" s="36">
        <f t="shared" si="95"/>
        <v>-5</v>
      </c>
    </row>
    <row r="377" spans="2:44" x14ac:dyDescent="0.5">
      <c r="B377" s="28">
        <v>45474</v>
      </c>
      <c r="C377" s="4">
        <v>118.74</v>
      </c>
      <c r="E377" s="8">
        <f t="shared" si="85"/>
        <v>5.658559923510934E-3</v>
      </c>
      <c r="F377" s="8">
        <f t="shared" si="89"/>
        <v>4.8153650389856806E-2</v>
      </c>
      <c r="G377" s="8">
        <f t="shared" si="90"/>
        <v>4.8406271333476684E-2</v>
      </c>
      <c r="H377" s="8">
        <f t="shared" si="91"/>
        <v>0.994781235227156</v>
      </c>
      <c r="I377" s="8">
        <f t="shared" si="92"/>
        <v>49.869189546184757</v>
      </c>
      <c r="J377" s="4">
        <v>30</v>
      </c>
      <c r="K377" s="4">
        <v>70</v>
      </c>
      <c r="L377" s="130"/>
      <c r="M377" s="8">
        <f t="shared" ca="1" si="101"/>
        <v>56.498965855577737</v>
      </c>
      <c r="N377" s="4">
        <f t="shared" si="98"/>
        <v>5.6919124820789531</v>
      </c>
      <c r="O377" s="8">
        <f t="shared" ca="1" si="99"/>
        <v>62.190878337656692</v>
      </c>
      <c r="P377" s="8">
        <f t="shared" ca="1" si="100"/>
        <v>50.807053373498782</v>
      </c>
      <c r="AG377" s="4" t="str">
        <f t="shared" si="86"/>
        <v/>
      </c>
      <c r="AH377" s="4">
        <f t="shared" si="93"/>
        <v>-1</v>
      </c>
      <c r="AI377" s="4">
        <f t="shared" si="94"/>
        <v>-10</v>
      </c>
      <c r="AJ377" s="4">
        <f t="shared" si="87"/>
        <v>88.32</v>
      </c>
      <c r="AK377" s="5">
        <f t="shared" si="96"/>
        <v>0</v>
      </c>
      <c r="AL377" s="6">
        <f t="shared" ca="1" si="97"/>
        <v>0.4147244138003886</v>
      </c>
      <c r="AQ377" s="36">
        <f t="shared" si="88"/>
        <v>-10</v>
      </c>
      <c r="AR377" s="36">
        <f t="shared" si="95"/>
        <v>-5</v>
      </c>
    </row>
    <row r="378" spans="2:44" x14ac:dyDescent="0.5">
      <c r="B378" s="28">
        <v>45475</v>
      </c>
      <c r="C378" s="4">
        <v>120.04</v>
      </c>
      <c r="E378" s="8">
        <f t="shared" si="85"/>
        <v>1.0888791729637142E-2</v>
      </c>
      <c r="F378" s="8">
        <f t="shared" si="89"/>
        <v>5.904244211949395E-2</v>
      </c>
      <c r="G378" s="8">
        <f t="shared" si="90"/>
        <v>3.0909646971589981E-2</v>
      </c>
      <c r="H378" s="8">
        <f t="shared" si="91"/>
        <v>1.9101622924959867</v>
      </c>
      <c r="I378" s="8">
        <f t="shared" si="92"/>
        <v>65.637655240790011</v>
      </c>
      <c r="J378" s="4">
        <v>30</v>
      </c>
      <c r="K378" s="4">
        <v>70</v>
      </c>
      <c r="L378" s="130"/>
      <c r="M378" s="8">
        <f t="shared" ca="1" si="101"/>
        <v>57.641302028729271</v>
      </c>
      <c r="N378" s="4">
        <f t="shared" si="98"/>
        <v>6.0920289998813271</v>
      </c>
      <c r="O378" s="8">
        <f t="shared" ca="1" si="99"/>
        <v>63.7333310286106</v>
      </c>
      <c r="P378" s="8">
        <f t="shared" ca="1" si="100"/>
        <v>51.549273028847942</v>
      </c>
      <c r="AG378" s="4" t="str">
        <f t="shared" si="86"/>
        <v/>
      </c>
      <c r="AH378" s="4">
        <f t="shared" si="93"/>
        <v>-1</v>
      </c>
      <c r="AI378" s="4">
        <f t="shared" si="94"/>
        <v>-10</v>
      </c>
      <c r="AJ378" s="4">
        <f t="shared" si="87"/>
        <v>88.32</v>
      </c>
      <c r="AK378" s="5">
        <f t="shared" si="96"/>
        <v>0</v>
      </c>
      <c r="AL378" s="6">
        <f t="shared" ca="1" si="97"/>
        <v>0.4147244138003886</v>
      </c>
      <c r="AQ378" s="36">
        <f t="shared" si="88"/>
        <v>-10</v>
      </c>
      <c r="AR378" s="36">
        <f t="shared" si="95"/>
        <v>-5</v>
      </c>
    </row>
    <row r="379" spans="2:44" x14ac:dyDescent="0.5">
      <c r="B379" s="28">
        <v>45476</v>
      </c>
      <c r="C379" s="4">
        <v>119.8</v>
      </c>
      <c r="E379" s="8">
        <f t="shared" si="85"/>
        <v>-2.0013348908174268E-3</v>
      </c>
      <c r="F379" s="8">
        <f t="shared" si="89"/>
        <v>4.4834878281177382E-2</v>
      </c>
      <c r="G379" s="8">
        <f t="shared" si="90"/>
        <v>3.2910981862407408E-2</v>
      </c>
      <c r="H379" s="8">
        <f t="shared" si="91"/>
        <v>1.3623075260598667</v>
      </c>
      <c r="I379" s="8">
        <f t="shared" si="92"/>
        <v>57.668508906293113</v>
      </c>
      <c r="J379" s="4">
        <v>30</v>
      </c>
      <c r="K379" s="4">
        <v>70</v>
      </c>
      <c r="L379" s="130"/>
      <c r="M379" s="8">
        <f t="shared" ca="1" si="101"/>
        <v>57.644702888424746</v>
      </c>
      <c r="N379" s="4">
        <f t="shared" si="98"/>
        <v>5.7517176630342908</v>
      </c>
      <c r="O379" s="8">
        <f t="shared" ca="1" si="99"/>
        <v>63.396420551459038</v>
      </c>
      <c r="P379" s="8">
        <f t="shared" ca="1" si="100"/>
        <v>51.892985225390454</v>
      </c>
      <c r="AG379" s="4" t="str">
        <f t="shared" si="86"/>
        <v/>
      </c>
      <c r="AH379" s="4">
        <f t="shared" si="93"/>
        <v>-1</v>
      </c>
      <c r="AI379" s="4">
        <f t="shared" si="94"/>
        <v>-10</v>
      </c>
      <c r="AJ379" s="4">
        <f t="shared" si="87"/>
        <v>88.32</v>
      </c>
      <c r="AK379" s="5">
        <f t="shared" si="96"/>
        <v>0</v>
      </c>
      <c r="AL379" s="6">
        <f t="shared" ca="1" si="97"/>
        <v>0.4147244138003886</v>
      </c>
      <c r="AQ379" s="36">
        <f t="shared" si="88"/>
        <v>-10</v>
      </c>
      <c r="AR379" s="36">
        <f t="shared" si="95"/>
        <v>-5</v>
      </c>
    </row>
    <row r="380" spans="2:44" x14ac:dyDescent="0.5">
      <c r="B380" s="28">
        <v>45478</v>
      </c>
      <c r="C380" s="4">
        <v>118.74</v>
      </c>
      <c r="E380" s="8">
        <f t="shared" si="85"/>
        <v>-8.8874568388196684E-3</v>
      </c>
      <c r="F380" s="8">
        <f t="shared" si="89"/>
        <v>4.4834878281177382E-2</v>
      </c>
      <c r="G380" s="8">
        <f t="shared" si="90"/>
        <v>2.3899725129323268E-2</v>
      </c>
      <c r="H380" s="8">
        <f t="shared" si="91"/>
        <v>1.8759579048952395</v>
      </c>
      <c r="I380" s="8">
        <f t="shared" si="92"/>
        <v>65.22897646388094</v>
      </c>
      <c r="J380" s="4">
        <v>30</v>
      </c>
      <c r="K380" s="4">
        <v>70</v>
      </c>
      <c r="L380" s="130"/>
      <c r="M380" s="8">
        <f t="shared" ca="1" si="101"/>
        <v>58.592737085356774</v>
      </c>
      <c r="N380" s="4">
        <f t="shared" si="98"/>
        <v>6.1654218225795958</v>
      </c>
      <c r="O380" s="8">
        <f t="shared" ca="1" si="99"/>
        <v>64.758158907936377</v>
      </c>
      <c r="P380" s="8">
        <f t="shared" ca="1" si="100"/>
        <v>52.427315262777178</v>
      </c>
      <c r="AG380" s="4" t="str">
        <f t="shared" si="86"/>
        <v/>
      </c>
      <c r="AH380" s="4">
        <f t="shared" si="93"/>
        <v>-1</v>
      </c>
      <c r="AI380" s="4">
        <f t="shared" si="94"/>
        <v>-10</v>
      </c>
      <c r="AJ380" s="4">
        <f t="shared" si="87"/>
        <v>88.32</v>
      </c>
      <c r="AK380" s="5">
        <f t="shared" si="96"/>
        <v>0</v>
      </c>
      <c r="AL380" s="6">
        <f t="shared" ca="1" si="97"/>
        <v>0.4147244138003886</v>
      </c>
      <c r="AQ380" s="36">
        <f t="shared" si="88"/>
        <v>-10</v>
      </c>
      <c r="AR380" s="36">
        <f t="shared" si="95"/>
        <v>-5</v>
      </c>
    </row>
    <row r="381" spans="2:44" x14ac:dyDescent="0.5">
      <c r="B381" s="28">
        <v>45481</v>
      </c>
      <c r="C381" s="4">
        <v>115.92</v>
      </c>
      <c r="E381" s="8">
        <f t="shared" si="85"/>
        <v>-2.4035930830102317E-2</v>
      </c>
      <c r="F381" s="8">
        <f t="shared" si="89"/>
        <v>4.4834878281177382E-2</v>
      </c>
      <c r="G381" s="8">
        <f t="shared" si="90"/>
        <v>4.4403453277721446E-2</v>
      </c>
      <c r="H381" s="8">
        <f t="shared" si="91"/>
        <v>1.0097160236785547</v>
      </c>
      <c r="I381" s="8">
        <f t="shared" si="92"/>
        <v>50.241726282820061</v>
      </c>
      <c r="J381" s="4">
        <v>30</v>
      </c>
      <c r="K381" s="4">
        <v>70</v>
      </c>
      <c r="L381" s="130"/>
      <c r="M381" s="8">
        <f t="shared" ca="1" si="101"/>
        <v>57.548860735039689</v>
      </c>
      <c r="N381" s="4">
        <f t="shared" si="98"/>
        <v>6.4812882983608642</v>
      </c>
      <c r="O381" s="8">
        <f t="shared" ca="1" si="99"/>
        <v>64.030149033400548</v>
      </c>
      <c r="P381" s="8">
        <f t="shared" ca="1" si="100"/>
        <v>51.067572436678823</v>
      </c>
      <c r="AG381" s="4" t="str">
        <f t="shared" si="86"/>
        <v/>
      </c>
      <c r="AH381" s="4">
        <f t="shared" si="93"/>
        <v>-1</v>
      </c>
      <c r="AI381" s="4">
        <f t="shared" si="94"/>
        <v>-10</v>
      </c>
      <c r="AJ381" s="4">
        <f t="shared" si="87"/>
        <v>88.32</v>
      </c>
      <c r="AK381" s="5">
        <f t="shared" si="96"/>
        <v>0</v>
      </c>
      <c r="AL381" s="6">
        <f t="shared" ca="1" si="97"/>
        <v>0.4147244138003886</v>
      </c>
      <c r="AQ381" s="36">
        <f t="shared" si="88"/>
        <v>-10</v>
      </c>
      <c r="AR381" s="36">
        <f t="shared" si="95"/>
        <v>-5</v>
      </c>
    </row>
    <row r="382" spans="2:44" x14ac:dyDescent="0.5">
      <c r="B382" s="28">
        <v>45482</v>
      </c>
      <c r="C382" s="4">
        <v>116.68</v>
      </c>
      <c r="E382" s="8">
        <f t="shared" si="85"/>
        <v>6.5348469870938229E-3</v>
      </c>
      <c r="F382" s="8">
        <f t="shared" si="89"/>
        <v>4.7751526972290202E-2</v>
      </c>
      <c r="G382" s="8">
        <f t="shared" si="90"/>
        <v>4.4403453277721446E-2</v>
      </c>
      <c r="H382" s="8">
        <f t="shared" si="91"/>
        <v>1.0754012007495954</v>
      </c>
      <c r="I382" s="8">
        <f t="shared" si="92"/>
        <v>51.816545175033191</v>
      </c>
      <c r="J382" s="4">
        <v>30</v>
      </c>
      <c r="K382" s="4">
        <v>70</v>
      </c>
      <c r="L382" s="130"/>
      <c r="M382" s="8">
        <f t="shared" ca="1" si="101"/>
        <v>56.832321290038877</v>
      </c>
      <c r="N382" s="4">
        <f t="shared" si="98"/>
        <v>6.6001136541802712</v>
      </c>
      <c r="O382" s="8">
        <f t="shared" ca="1" si="99"/>
        <v>63.432434944219146</v>
      </c>
      <c r="P382" s="8">
        <f t="shared" ca="1" si="100"/>
        <v>50.232207635858607</v>
      </c>
      <c r="AG382" s="4" t="str">
        <f t="shared" si="86"/>
        <v/>
      </c>
      <c r="AH382" s="4">
        <f t="shared" si="93"/>
        <v>-1</v>
      </c>
      <c r="AI382" s="4">
        <f t="shared" si="94"/>
        <v>-10</v>
      </c>
      <c r="AJ382" s="4">
        <f t="shared" si="87"/>
        <v>88.32</v>
      </c>
      <c r="AK382" s="5">
        <f t="shared" si="96"/>
        <v>0</v>
      </c>
      <c r="AL382" s="6">
        <f t="shared" ca="1" si="97"/>
        <v>0.4147244138003886</v>
      </c>
      <c r="AQ382" s="36">
        <f t="shared" si="88"/>
        <v>-10</v>
      </c>
      <c r="AR382" s="36">
        <f t="shared" si="95"/>
        <v>-5</v>
      </c>
    </row>
    <row r="383" spans="2:44" x14ac:dyDescent="0.5">
      <c r="B383" s="28">
        <v>45483</v>
      </c>
      <c r="C383" s="4">
        <v>119.21</v>
      </c>
      <c r="E383" s="8">
        <f t="shared" si="85"/>
        <v>2.145149873038945E-2</v>
      </c>
      <c r="F383" s="8">
        <f t="shared" si="89"/>
        <v>6.0384852898381282E-2</v>
      </c>
      <c r="G383" s="8">
        <f t="shared" si="90"/>
        <v>4.4403453277721446E-2</v>
      </c>
      <c r="H383" s="8">
        <f t="shared" si="91"/>
        <v>1.3599134400809809</v>
      </c>
      <c r="I383" s="8">
        <f t="shared" si="92"/>
        <v>57.625564437410695</v>
      </c>
      <c r="J383" s="4">
        <v>30</v>
      </c>
      <c r="K383" s="4">
        <v>70</v>
      </c>
      <c r="L383" s="130"/>
      <c r="M383" s="8">
        <f t="shared" ca="1" si="101"/>
        <v>56.931476683460353</v>
      </c>
      <c r="N383" s="4">
        <f t="shared" si="98"/>
        <v>6.4154236185592914</v>
      </c>
      <c r="O383" s="8">
        <f t="shared" ca="1" si="99"/>
        <v>63.346900302019648</v>
      </c>
      <c r="P383" s="8">
        <f t="shared" ca="1" si="100"/>
        <v>50.516053064901058</v>
      </c>
      <c r="AG383" s="4" t="str">
        <f t="shared" si="86"/>
        <v/>
      </c>
      <c r="AH383" s="4">
        <f t="shared" si="93"/>
        <v>-1</v>
      </c>
      <c r="AI383" s="4">
        <f t="shared" si="94"/>
        <v>-10</v>
      </c>
      <c r="AJ383" s="4">
        <f t="shared" si="87"/>
        <v>88.32</v>
      </c>
      <c r="AK383" s="5">
        <f t="shared" si="96"/>
        <v>0</v>
      </c>
      <c r="AL383" s="6">
        <f t="shared" ca="1" si="97"/>
        <v>0.4147244138003886</v>
      </c>
      <c r="AQ383" s="36">
        <f t="shared" si="88"/>
        <v>-10</v>
      </c>
      <c r="AR383" s="36">
        <f t="shared" si="95"/>
        <v>-5</v>
      </c>
    </row>
    <row r="384" spans="2:44" x14ac:dyDescent="0.5">
      <c r="B384" s="28">
        <v>45484</v>
      </c>
      <c r="C384" s="4">
        <v>121.1</v>
      </c>
      <c r="E384" s="8">
        <f t="shared" si="85"/>
        <v>1.573000682913642E-2</v>
      </c>
      <c r="F384" s="8">
        <f t="shared" si="89"/>
        <v>6.6698035103364195E-2</v>
      </c>
      <c r="G384" s="8">
        <f t="shared" si="90"/>
        <v>4.4403453277721446E-2</v>
      </c>
      <c r="H384" s="8">
        <f t="shared" si="91"/>
        <v>1.5020911703916644</v>
      </c>
      <c r="I384" s="8">
        <f t="shared" si="92"/>
        <v>60.033430762498348</v>
      </c>
      <c r="J384" s="4">
        <v>30</v>
      </c>
      <c r="K384" s="4">
        <v>70</v>
      </c>
      <c r="L384" s="130"/>
      <c r="M384" s="8">
        <f t="shared" ca="1" si="101"/>
        <v>57.319220943340106</v>
      </c>
      <c r="N384" s="4">
        <f t="shared" si="98"/>
        <v>6.4154822137743377</v>
      </c>
      <c r="O384" s="8">
        <f t="shared" ca="1" si="99"/>
        <v>63.734703157114446</v>
      </c>
      <c r="P384" s="8">
        <f t="shared" ca="1" si="100"/>
        <v>50.903738729565767</v>
      </c>
      <c r="AG384" s="4" t="str">
        <f t="shared" si="86"/>
        <v/>
      </c>
      <c r="AH384" s="4">
        <f t="shared" si="93"/>
        <v>-1</v>
      </c>
      <c r="AI384" s="4">
        <f t="shared" si="94"/>
        <v>-10</v>
      </c>
      <c r="AJ384" s="4">
        <f t="shared" si="87"/>
        <v>88.32</v>
      </c>
      <c r="AK384" s="5">
        <f t="shared" si="96"/>
        <v>0</v>
      </c>
      <c r="AL384" s="6">
        <f t="shared" ca="1" si="97"/>
        <v>0.4147244138003886</v>
      </c>
      <c r="AQ384" s="36">
        <f t="shared" si="88"/>
        <v>-10</v>
      </c>
      <c r="AR384" s="36">
        <f t="shared" si="95"/>
        <v>-5</v>
      </c>
    </row>
    <row r="385" spans="2:44" x14ac:dyDescent="0.5">
      <c r="B385" s="28">
        <v>45485</v>
      </c>
      <c r="C385" s="4">
        <v>120.54</v>
      </c>
      <c r="E385" s="8">
        <f t="shared" si="85"/>
        <v>-4.6350025041484071E-3</v>
      </c>
      <c r="F385" s="8">
        <f t="shared" si="89"/>
        <v>6.6698035103364195E-2</v>
      </c>
      <c r="G385" s="8">
        <f t="shared" si="90"/>
        <v>4.3534864564890793E-2</v>
      </c>
      <c r="H385" s="8">
        <f t="shared" si="91"/>
        <v>1.532060241141846</v>
      </c>
      <c r="I385" s="8">
        <f t="shared" si="92"/>
        <v>60.506468852848279</v>
      </c>
      <c r="J385" s="4">
        <v>30</v>
      </c>
      <c r="K385" s="4">
        <v>70</v>
      </c>
      <c r="L385" s="130"/>
      <c r="M385" s="8">
        <f t="shared" ca="1" si="101"/>
        <v>57.717626932028629</v>
      </c>
      <c r="N385" s="4">
        <f t="shared" si="98"/>
        <v>6.2736013539826825</v>
      </c>
      <c r="O385" s="8">
        <f t="shared" ca="1" si="99"/>
        <v>63.991228286011314</v>
      </c>
      <c r="P385" s="8">
        <f t="shared" ca="1" si="100"/>
        <v>51.444025578045945</v>
      </c>
      <c r="AG385" s="4" t="str">
        <f t="shared" si="86"/>
        <v/>
      </c>
      <c r="AH385" s="4">
        <f t="shared" si="93"/>
        <v>-1</v>
      </c>
      <c r="AI385" s="4">
        <f t="shared" si="94"/>
        <v>-10</v>
      </c>
      <c r="AJ385" s="4">
        <f t="shared" si="87"/>
        <v>88.32</v>
      </c>
      <c r="AK385" s="5">
        <f t="shared" si="96"/>
        <v>0</v>
      </c>
      <c r="AL385" s="6">
        <f t="shared" ca="1" si="97"/>
        <v>0.4147244138003886</v>
      </c>
      <c r="AQ385" s="36">
        <f t="shared" si="88"/>
        <v>-10</v>
      </c>
      <c r="AR385" s="36">
        <f t="shared" si="95"/>
        <v>-5</v>
      </c>
    </row>
    <row r="386" spans="2:44" x14ac:dyDescent="0.5">
      <c r="B386" s="28">
        <v>45488</v>
      </c>
      <c r="C386" s="4">
        <v>122.5</v>
      </c>
      <c r="E386" s="8">
        <f t="shared" si="85"/>
        <v>1.6129381929883498E-2</v>
      </c>
      <c r="F386" s="8">
        <f t="shared" si="89"/>
        <v>7.8591199565395897E-2</v>
      </c>
      <c r="G386" s="8">
        <f t="shared" si="90"/>
        <v>4.3534864564890793E-2</v>
      </c>
      <c r="H386" s="8">
        <f t="shared" si="91"/>
        <v>1.8052473655511656</v>
      </c>
      <c r="I386" s="8">
        <f t="shared" si="92"/>
        <v>64.352519771334912</v>
      </c>
      <c r="J386" s="4">
        <v>30</v>
      </c>
      <c r="K386" s="4">
        <v>70</v>
      </c>
      <c r="L386" s="130"/>
      <c r="M386" s="8">
        <f t="shared" ca="1" si="101"/>
        <v>58.546988536941917</v>
      </c>
      <c r="N386" s="4">
        <f t="shared" si="98"/>
        <v>6.2691545493129865</v>
      </c>
      <c r="O386" s="8">
        <f t="shared" ca="1" si="99"/>
        <v>64.816143086254897</v>
      </c>
      <c r="P386" s="8">
        <f t="shared" ca="1" si="100"/>
        <v>52.277833987628931</v>
      </c>
      <c r="AG386" s="4" t="str">
        <f t="shared" si="86"/>
        <v/>
      </c>
      <c r="AH386" s="4">
        <f t="shared" si="93"/>
        <v>-1</v>
      </c>
      <c r="AI386" s="4">
        <f t="shared" si="94"/>
        <v>-10</v>
      </c>
      <c r="AJ386" s="4">
        <f t="shared" si="87"/>
        <v>88.32</v>
      </c>
      <c r="AK386" s="5">
        <f t="shared" si="96"/>
        <v>0</v>
      </c>
      <c r="AL386" s="6">
        <f t="shared" ca="1" si="97"/>
        <v>0.4147244138003886</v>
      </c>
      <c r="AQ386" s="36">
        <f t="shared" si="88"/>
        <v>-10</v>
      </c>
      <c r="AR386" s="36">
        <f t="shared" si="95"/>
        <v>-5</v>
      </c>
    </row>
    <row r="387" spans="2:44" x14ac:dyDescent="0.5">
      <c r="B387" s="28">
        <v>45489</v>
      </c>
      <c r="C387" s="4">
        <v>124</v>
      </c>
      <c r="E387" s="8">
        <f t="shared" si="85"/>
        <v>1.2170535620255114E-2</v>
      </c>
      <c r="F387" s="8">
        <f t="shared" si="89"/>
        <v>8.9156666203259849E-2</v>
      </c>
      <c r="G387" s="8">
        <f t="shared" si="90"/>
        <v>4.3534864564890793E-2</v>
      </c>
      <c r="H387" s="8">
        <f t="shared" si="91"/>
        <v>2.0479371440415894</v>
      </c>
      <c r="I387" s="8">
        <f t="shared" si="92"/>
        <v>67.190924460010621</v>
      </c>
      <c r="J387" s="4">
        <v>30</v>
      </c>
      <c r="K387" s="4">
        <v>70</v>
      </c>
      <c r="L387" s="130"/>
      <c r="M387" s="8">
        <f t="shared" ca="1" si="101"/>
        <v>59.627480527325503</v>
      </c>
      <c r="N387" s="4">
        <f t="shared" si="98"/>
        <v>6.3020235631222912</v>
      </c>
      <c r="O387" s="8">
        <f t="shared" ca="1" si="99"/>
        <v>65.929504090447793</v>
      </c>
      <c r="P387" s="8">
        <f t="shared" ca="1" si="100"/>
        <v>53.325456964203212</v>
      </c>
      <c r="AG387" s="4" t="str">
        <f t="shared" si="86"/>
        <v/>
      </c>
      <c r="AH387" s="4">
        <f t="shared" si="93"/>
        <v>-1</v>
      </c>
      <c r="AI387" s="4">
        <f t="shared" si="94"/>
        <v>-10</v>
      </c>
      <c r="AJ387" s="4">
        <f t="shared" si="87"/>
        <v>88.32</v>
      </c>
      <c r="AK387" s="5">
        <f t="shared" si="96"/>
        <v>0</v>
      </c>
      <c r="AL387" s="6">
        <f t="shared" ca="1" si="97"/>
        <v>0.4147244138003886</v>
      </c>
      <c r="AQ387" s="36">
        <f t="shared" si="88"/>
        <v>-10</v>
      </c>
      <c r="AR387" s="36">
        <f t="shared" si="95"/>
        <v>-5</v>
      </c>
    </row>
    <row r="388" spans="2:44" x14ac:dyDescent="0.5">
      <c r="B388" s="28">
        <v>45490</v>
      </c>
      <c r="C388" s="4">
        <v>121.18</v>
      </c>
      <c r="E388" s="8">
        <f t="shared" si="85"/>
        <v>-2.3004522088193837E-2</v>
      </c>
      <c r="F388" s="8">
        <f t="shared" si="89"/>
        <v>8.9156666203259849E-2</v>
      </c>
      <c r="G388" s="8">
        <f t="shared" si="90"/>
        <v>6.3072592498960217E-2</v>
      </c>
      <c r="H388" s="8">
        <f t="shared" si="91"/>
        <v>1.4135563906736455</v>
      </c>
      <c r="I388" s="8">
        <f t="shared" si="92"/>
        <v>58.567365408815206</v>
      </c>
      <c r="J388" s="4">
        <v>30</v>
      </c>
      <c r="K388" s="4">
        <v>70</v>
      </c>
      <c r="L388" s="130"/>
      <c r="M388" s="8">
        <f t="shared" ca="1" si="101"/>
        <v>59.494966137511717</v>
      </c>
      <c r="N388" s="4">
        <f t="shared" si="98"/>
        <v>5.5248505137576016</v>
      </c>
      <c r="O388" s="8">
        <f t="shared" ca="1" si="99"/>
        <v>65.019816651269323</v>
      </c>
      <c r="P388" s="8">
        <f t="shared" ca="1" si="100"/>
        <v>53.970115623754118</v>
      </c>
      <c r="AG388" s="4" t="str">
        <f t="shared" si="86"/>
        <v/>
      </c>
      <c r="AH388" s="4">
        <f t="shared" si="93"/>
        <v>-1</v>
      </c>
      <c r="AI388" s="4">
        <f t="shared" si="94"/>
        <v>-10</v>
      </c>
      <c r="AJ388" s="4">
        <f t="shared" si="87"/>
        <v>88.32</v>
      </c>
      <c r="AK388" s="5">
        <f t="shared" si="96"/>
        <v>0</v>
      </c>
      <c r="AL388" s="6">
        <f t="shared" ca="1" si="97"/>
        <v>0.4147244138003886</v>
      </c>
      <c r="AQ388" s="36">
        <f t="shared" si="88"/>
        <v>-10</v>
      </c>
      <c r="AR388" s="36">
        <f t="shared" si="95"/>
        <v>-5</v>
      </c>
    </row>
    <row r="389" spans="2:44" x14ac:dyDescent="0.5">
      <c r="B389" s="28">
        <v>45491</v>
      </c>
      <c r="C389" s="4">
        <v>120.33</v>
      </c>
      <c r="E389" s="8">
        <f t="shared" ref="E389:E452" si="102">LN(C389/C388)</f>
        <v>-7.0390750667718412E-3</v>
      </c>
      <c r="F389" s="8">
        <f t="shared" si="89"/>
        <v>8.9156666203259849E-2</v>
      </c>
      <c r="G389" s="8">
        <f t="shared" si="90"/>
        <v>6.96033222188535E-2</v>
      </c>
      <c r="H389" s="8">
        <f t="shared" si="91"/>
        <v>1.2809254409283055</v>
      </c>
      <c r="I389" s="8">
        <f t="shared" si="92"/>
        <v>56.158146072805707</v>
      </c>
      <c r="J389" s="4">
        <v>30</v>
      </c>
      <c r="K389" s="4">
        <v>70</v>
      </c>
      <c r="L389" s="130"/>
      <c r="M389" s="8">
        <f t="shared" ca="1" si="101"/>
        <v>59.077863629423469</v>
      </c>
      <c r="N389" s="4">
        <f t="shared" si="98"/>
        <v>5.2735099957831073</v>
      </c>
      <c r="O389" s="8">
        <f t="shared" ca="1" si="99"/>
        <v>64.351373625206577</v>
      </c>
      <c r="P389" s="8">
        <f t="shared" ca="1" si="100"/>
        <v>53.80435363364036</v>
      </c>
      <c r="AG389" s="4" t="str">
        <f t="shared" si="86"/>
        <v/>
      </c>
      <c r="AH389" s="4">
        <f t="shared" si="93"/>
        <v>-1</v>
      </c>
      <c r="AI389" s="4">
        <f t="shared" si="94"/>
        <v>-10</v>
      </c>
      <c r="AJ389" s="4">
        <f t="shared" si="87"/>
        <v>88.32</v>
      </c>
      <c r="AK389" s="5">
        <f t="shared" si="96"/>
        <v>0</v>
      </c>
      <c r="AL389" s="6">
        <f t="shared" ca="1" si="97"/>
        <v>0.4147244138003886</v>
      </c>
      <c r="AQ389" s="36">
        <f t="shared" si="88"/>
        <v>-10</v>
      </c>
      <c r="AR389" s="36">
        <f t="shared" si="95"/>
        <v>-5</v>
      </c>
    </row>
    <row r="390" spans="2:44" x14ac:dyDescent="0.5">
      <c r="B390" s="28">
        <v>45492</v>
      </c>
      <c r="C390" s="4">
        <v>120.51</v>
      </c>
      <c r="E390" s="8">
        <f t="shared" si="102"/>
        <v>1.494768589229283E-3</v>
      </c>
      <c r="F390" s="8">
        <f t="shared" si="89"/>
        <v>9.005839033913568E-2</v>
      </c>
      <c r="G390" s="8">
        <f t="shared" si="90"/>
        <v>6.96033222188535E-2</v>
      </c>
      <c r="H390" s="8">
        <f t="shared" si="91"/>
        <v>1.2938806290878671</v>
      </c>
      <c r="I390" s="8">
        <f t="shared" si="92"/>
        <v>56.405752447648609</v>
      </c>
      <c r="J390" s="4">
        <v>30</v>
      </c>
      <c r="K390" s="4">
        <v>70</v>
      </c>
      <c r="L390" s="130"/>
      <c r="M390" s="8">
        <f t="shared" ca="1" si="101"/>
        <v>58.743849731701616</v>
      </c>
      <c r="N390" s="4">
        <f t="shared" si="98"/>
        <v>5.3197833658944802</v>
      </c>
      <c r="O390" s="8">
        <f t="shared" ca="1" si="99"/>
        <v>64.063633097596096</v>
      </c>
      <c r="P390" s="8">
        <f t="shared" ca="1" si="100"/>
        <v>53.424066365807136</v>
      </c>
      <c r="AG390" s="4" t="str">
        <f t="shared" si="86"/>
        <v/>
      </c>
      <c r="AH390" s="4">
        <f t="shared" si="93"/>
        <v>-1</v>
      </c>
      <c r="AI390" s="4">
        <f t="shared" si="94"/>
        <v>-10</v>
      </c>
      <c r="AJ390" s="4">
        <f t="shared" si="87"/>
        <v>88.32</v>
      </c>
      <c r="AK390" s="5">
        <f t="shared" si="96"/>
        <v>0</v>
      </c>
      <c r="AL390" s="6">
        <f t="shared" ca="1" si="97"/>
        <v>0.4147244138003886</v>
      </c>
      <c r="AQ390" s="36">
        <f t="shared" si="88"/>
        <v>-10</v>
      </c>
      <c r="AR390" s="36">
        <f t="shared" si="95"/>
        <v>-5</v>
      </c>
    </row>
    <row r="391" spans="2:44" x14ac:dyDescent="0.5">
      <c r="B391" s="28">
        <v>45495</v>
      </c>
      <c r="C391" s="4">
        <v>123.99</v>
      </c>
      <c r="E391" s="8">
        <f t="shared" si="102"/>
        <v>2.8468180152450142E-2</v>
      </c>
      <c r="F391" s="8">
        <f t="shared" si="89"/>
        <v>0.11286801056807488</v>
      </c>
      <c r="G391" s="8">
        <f t="shared" si="90"/>
        <v>6.96033222188535E-2</v>
      </c>
      <c r="H391" s="8">
        <f t="shared" si="91"/>
        <v>1.6215894151314267</v>
      </c>
      <c r="I391" s="8">
        <f t="shared" si="92"/>
        <v>61.855201496155431</v>
      </c>
      <c r="J391" s="4">
        <v>30</v>
      </c>
      <c r="K391" s="4">
        <v>70</v>
      </c>
      <c r="L391" s="130"/>
      <c r="M391" s="8">
        <f t="shared" ca="1" si="101"/>
        <v>59.132768702258339</v>
      </c>
      <c r="N391" s="4">
        <f t="shared" si="98"/>
        <v>5.0078235415997456</v>
      </c>
      <c r="O391" s="8">
        <f t="shared" ca="1" si="99"/>
        <v>64.14059224385808</v>
      </c>
      <c r="P391" s="8">
        <f t="shared" ca="1" si="100"/>
        <v>54.124945160658591</v>
      </c>
      <c r="AG391" s="4" t="str">
        <f t="shared" si="86"/>
        <v/>
      </c>
      <c r="AH391" s="4">
        <f t="shared" si="93"/>
        <v>-1</v>
      </c>
      <c r="AI391" s="4">
        <f t="shared" si="94"/>
        <v>-10</v>
      </c>
      <c r="AJ391" s="4">
        <f t="shared" si="87"/>
        <v>88.32</v>
      </c>
      <c r="AK391" s="5">
        <f t="shared" si="96"/>
        <v>0</v>
      </c>
      <c r="AL391" s="6">
        <f t="shared" ca="1" si="97"/>
        <v>0.4147244138003886</v>
      </c>
      <c r="AQ391" s="36">
        <f t="shared" si="88"/>
        <v>-10</v>
      </c>
      <c r="AR391" s="36">
        <f t="shared" si="95"/>
        <v>-5</v>
      </c>
    </row>
    <row r="392" spans="2:44" x14ac:dyDescent="0.5">
      <c r="B392" s="28">
        <v>45496</v>
      </c>
      <c r="C392" s="4">
        <v>124.84</v>
      </c>
      <c r="E392" s="8">
        <f t="shared" si="102"/>
        <v>6.8320002108280594E-3</v>
      </c>
      <c r="F392" s="8">
        <f t="shared" si="89"/>
        <v>0.1088112190492658</v>
      </c>
      <c r="G392" s="8">
        <f t="shared" si="90"/>
        <v>6.96033222188535E-2</v>
      </c>
      <c r="H392" s="8">
        <f t="shared" si="91"/>
        <v>1.5633049627592637</v>
      </c>
      <c r="I392" s="8">
        <f t="shared" si="92"/>
        <v>60.987864708709793</v>
      </c>
      <c r="J392" s="4">
        <v>30</v>
      </c>
      <c r="K392" s="4">
        <v>70</v>
      </c>
      <c r="L392" s="130"/>
      <c r="M392" s="8">
        <f t="shared" ca="1" si="101"/>
        <v>59.36465570306477</v>
      </c>
      <c r="N392" s="4">
        <f t="shared" si="98"/>
        <v>4.1931585998333487</v>
      </c>
      <c r="O392" s="8">
        <f t="shared" ca="1" si="99"/>
        <v>63.557814302898116</v>
      </c>
      <c r="P392" s="8">
        <f t="shared" ca="1" si="100"/>
        <v>55.171497103231424</v>
      </c>
      <c r="AG392" s="4" t="str">
        <f t="shared" si="86"/>
        <v/>
      </c>
      <c r="AH392" s="4">
        <f t="shared" si="93"/>
        <v>-1</v>
      </c>
      <c r="AI392" s="4">
        <f t="shared" si="94"/>
        <v>-10</v>
      </c>
      <c r="AJ392" s="4">
        <f t="shared" si="87"/>
        <v>88.32</v>
      </c>
      <c r="AK392" s="5">
        <f t="shared" si="96"/>
        <v>0</v>
      </c>
      <c r="AL392" s="6">
        <f t="shared" ca="1" si="97"/>
        <v>0.4147244138003886</v>
      </c>
      <c r="AQ392" s="36">
        <f t="shared" si="88"/>
        <v>-10</v>
      </c>
      <c r="AR392" s="36">
        <f t="shared" si="95"/>
        <v>-5</v>
      </c>
    </row>
    <row r="393" spans="2:44" x14ac:dyDescent="0.5">
      <c r="B393" s="28">
        <v>45497</v>
      </c>
      <c r="C393" s="4">
        <v>121.72</v>
      </c>
      <c r="E393" s="8">
        <f t="shared" si="102"/>
        <v>-2.5309592373808351E-2</v>
      </c>
      <c r="F393" s="8">
        <f t="shared" si="89"/>
        <v>0.1088112190492658</v>
      </c>
      <c r="G393" s="8">
        <f t="shared" si="90"/>
        <v>9.2911579701844424E-2</v>
      </c>
      <c r="H393" s="8">
        <f t="shared" si="91"/>
        <v>1.1711265635396979</v>
      </c>
      <c r="I393" s="8">
        <f t="shared" si="92"/>
        <v>53.940962411253942</v>
      </c>
      <c r="J393" s="4">
        <v>30</v>
      </c>
      <c r="K393" s="4">
        <v>70</v>
      </c>
      <c r="L393" s="130"/>
      <c r="M393" s="8">
        <f t="shared" ca="1" si="101"/>
        <v>58.686694041588417</v>
      </c>
      <c r="N393" s="4">
        <f t="shared" si="98"/>
        <v>3.8327111940898995</v>
      </c>
      <c r="O393" s="8">
        <f t="shared" ca="1" si="99"/>
        <v>62.51940523567832</v>
      </c>
      <c r="P393" s="8">
        <f t="shared" ca="1" si="100"/>
        <v>54.853982847498514</v>
      </c>
      <c r="AG393" s="4" t="str">
        <f t="shared" si="86"/>
        <v/>
      </c>
      <c r="AH393" s="4">
        <f t="shared" si="93"/>
        <v>-1</v>
      </c>
      <c r="AI393" s="4">
        <f t="shared" si="94"/>
        <v>-10</v>
      </c>
      <c r="AJ393" s="4">
        <f t="shared" si="87"/>
        <v>88.32</v>
      </c>
      <c r="AK393" s="5">
        <f t="shared" si="96"/>
        <v>0</v>
      </c>
      <c r="AL393" s="6">
        <f t="shared" ca="1" si="97"/>
        <v>0.4147244138003886</v>
      </c>
      <c r="AQ393" s="36">
        <f t="shared" si="88"/>
        <v>-10</v>
      </c>
      <c r="AR393" s="36">
        <f t="shared" si="95"/>
        <v>-5</v>
      </c>
    </row>
    <row r="394" spans="2:44" x14ac:dyDescent="0.5">
      <c r="B394" s="28">
        <v>45498</v>
      </c>
      <c r="C394" s="4">
        <v>121.66</v>
      </c>
      <c r="E394" s="8">
        <f t="shared" si="102"/>
        <v>-4.9305613621107298E-4</v>
      </c>
      <c r="F394" s="8">
        <f t="shared" si="89"/>
        <v>0.1088112190492658</v>
      </c>
      <c r="G394" s="8">
        <f t="shared" si="90"/>
        <v>8.4517178999235831E-2</v>
      </c>
      <c r="H394" s="8">
        <f t="shared" si="91"/>
        <v>1.2874449944696997</v>
      </c>
      <c r="I394" s="8">
        <f t="shared" si="92"/>
        <v>56.283101783095297</v>
      </c>
      <c r="J394" s="4">
        <v>30</v>
      </c>
      <c r="K394" s="4">
        <v>70</v>
      </c>
      <c r="L394" s="130"/>
      <c r="M394" s="8">
        <f t="shared" ca="1" si="101"/>
        <v>58.386245009276777</v>
      </c>
      <c r="N394" s="4">
        <f t="shared" si="98"/>
        <v>3.9284908976918107</v>
      </c>
      <c r="O394" s="8">
        <f t="shared" ca="1" si="99"/>
        <v>62.314735906968586</v>
      </c>
      <c r="P394" s="8">
        <f t="shared" ca="1" si="100"/>
        <v>54.457754111584968</v>
      </c>
      <c r="AG394" s="4" t="str">
        <f t="shared" si="86"/>
        <v/>
      </c>
      <c r="AH394" s="4">
        <f t="shared" si="93"/>
        <v>-1</v>
      </c>
      <c r="AI394" s="4">
        <f t="shared" si="94"/>
        <v>-10</v>
      </c>
      <c r="AJ394" s="4">
        <f t="shared" si="87"/>
        <v>88.32</v>
      </c>
      <c r="AK394" s="5">
        <f t="shared" si="96"/>
        <v>0</v>
      </c>
      <c r="AL394" s="6">
        <f t="shared" ca="1" si="97"/>
        <v>0.4147244138003886</v>
      </c>
      <c r="AQ394" s="36">
        <f t="shared" si="88"/>
        <v>-10</v>
      </c>
      <c r="AR394" s="36">
        <f t="shared" si="95"/>
        <v>-5</v>
      </c>
    </row>
    <row r="395" spans="2:44" x14ac:dyDescent="0.5">
      <c r="B395" s="28">
        <v>45499</v>
      </c>
      <c r="C395" s="4">
        <v>122.16</v>
      </c>
      <c r="E395" s="8">
        <f t="shared" si="102"/>
        <v>4.1013920178176429E-3</v>
      </c>
      <c r="F395" s="8">
        <f t="shared" si="89"/>
        <v>0.11291261106708345</v>
      </c>
      <c r="G395" s="8">
        <f t="shared" si="90"/>
        <v>6.0481248169133514E-2</v>
      </c>
      <c r="H395" s="8">
        <f t="shared" si="91"/>
        <v>1.866902791941853</v>
      </c>
      <c r="I395" s="8">
        <f t="shared" si="92"/>
        <v>65.119152180159375</v>
      </c>
      <c r="J395" s="4">
        <v>30</v>
      </c>
      <c r="K395" s="4">
        <v>70</v>
      </c>
      <c r="L395" s="130"/>
      <c r="M395" s="8">
        <f t="shared" ca="1" si="101"/>
        <v>59.227858405637107</v>
      </c>
      <c r="N395" s="4">
        <f t="shared" si="98"/>
        <v>4.2617118003560677</v>
      </c>
      <c r="O395" s="8">
        <f t="shared" ca="1" si="99"/>
        <v>63.489570205993175</v>
      </c>
      <c r="P395" s="8">
        <f t="shared" ca="1" si="100"/>
        <v>54.96614660528104</v>
      </c>
      <c r="AG395" s="4" t="str">
        <f t="shared" si="86"/>
        <v/>
      </c>
      <c r="AH395" s="4">
        <f t="shared" si="93"/>
        <v>-1</v>
      </c>
      <c r="AI395" s="4">
        <f t="shared" si="94"/>
        <v>-10</v>
      </c>
      <c r="AJ395" s="4">
        <f t="shared" si="87"/>
        <v>88.32</v>
      </c>
      <c r="AK395" s="5">
        <f t="shared" si="96"/>
        <v>0</v>
      </c>
      <c r="AL395" s="6">
        <f t="shared" ca="1" si="97"/>
        <v>0.4147244138003886</v>
      </c>
      <c r="AQ395" s="36">
        <f t="shared" si="88"/>
        <v>-10</v>
      </c>
      <c r="AR395" s="36">
        <f t="shared" si="95"/>
        <v>-5</v>
      </c>
    </row>
    <row r="396" spans="2:44" x14ac:dyDescent="0.5">
      <c r="B396" s="28">
        <v>45502</v>
      </c>
      <c r="C396" s="4">
        <v>122.06</v>
      </c>
      <c r="E396" s="8">
        <f t="shared" si="102"/>
        <v>-8.1893379402803417E-4</v>
      </c>
      <c r="F396" s="8">
        <f t="shared" si="89"/>
        <v>0.10637776407998961</v>
      </c>
      <c r="G396" s="8">
        <f t="shared" si="90"/>
        <v>6.1300181963161546E-2</v>
      </c>
      <c r="H396" s="8">
        <f t="shared" si="91"/>
        <v>1.7353580474511074</v>
      </c>
      <c r="I396" s="8">
        <f t="shared" si="92"/>
        <v>63.441714662114116</v>
      </c>
      <c r="J396" s="4">
        <v>30</v>
      </c>
      <c r="K396" s="4">
        <v>70</v>
      </c>
      <c r="L396" s="130"/>
      <c r="M396" s="8">
        <f t="shared" ca="1" si="101"/>
        <v>59.754590437696734</v>
      </c>
      <c r="N396" s="4">
        <f t="shared" si="98"/>
        <v>4.3783299782873604</v>
      </c>
      <c r="O396" s="8">
        <f t="shared" ca="1" si="99"/>
        <v>64.132920415984088</v>
      </c>
      <c r="P396" s="8">
        <f t="shared" ca="1" si="100"/>
        <v>55.376260459409373</v>
      </c>
      <c r="AG396" s="4" t="str">
        <f t="shared" si="86"/>
        <v/>
      </c>
      <c r="AH396" s="4">
        <f t="shared" si="93"/>
        <v>-1</v>
      </c>
      <c r="AI396" s="4">
        <f t="shared" si="94"/>
        <v>-10</v>
      </c>
      <c r="AJ396" s="4">
        <f t="shared" si="87"/>
        <v>88.32</v>
      </c>
      <c r="AK396" s="5">
        <f t="shared" si="96"/>
        <v>0</v>
      </c>
      <c r="AL396" s="6">
        <f t="shared" ca="1" si="97"/>
        <v>0.4147244138003886</v>
      </c>
      <c r="AQ396" s="36">
        <f t="shared" si="88"/>
        <v>-10</v>
      </c>
      <c r="AR396" s="36">
        <f t="shared" si="95"/>
        <v>-5</v>
      </c>
    </row>
    <row r="397" spans="2:44" x14ac:dyDescent="0.5">
      <c r="B397" s="28">
        <v>45503</v>
      </c>
      <c r="C397" s="4">
        <v>122.64</v>
      </c>
      <c r="E397" s="8">
        <f t="shared" si="102"/>
        <v>4.7405074472097975E-3</v>
      </c>
      <c r="F397" s="8">
        <f t="shared" si="89"/>
        <v>8.9666772796809957E-2</v>
      </c>
      <c r="G397" s="8">
        <f t="shared" si="90"/>
        <v>6.1300181963161546E-2</v>
      </c>
      <c r="H397" s="8">
        <f t="shared" si="91"/>
        <v>1.4627488846720775</v>
      </c>
      <c r="I397" s="8">
        <f t="shared" si="92"/>
        <v>59.394966891512645</v>
      </c>
      <c r="J397" s="4">
        <v>30</v>
      </c>
      <c r="K397" s="4">
        <v>70</v>
      </c>
      <c r="L397" s="130"/>
      <c r="M397" s="8">
        <f t="shared" ca="1" si="101"/>
        <v>59.709637494423724</v>
      </c>
      <c r="N397" s="4">
        <f t="shared" si="98"/>
        <v>4.1804714024643399</v>
      </c>
      <c r="O397" s="8">
        <f t="shared" ca="1" si="99"/>
        <v>63.890108896888066</v>
      </c>
      <c r="P397" s="8">
        <f t="shared" ca="1" si="100"/>
        <v>55.529166091959382</v>
      </c>
      <c r="AG397" s="4" t="str">
        <f t="shared" si="86"/>
        <v/>
      </c>
      <c r="AH397" s="4">
        <f t="shared" si="93"/>
        <v>-1</v>
      </c>
      <c r="AI397" s="4">
        <f t="shared" si="94"/>
        <v>-10</v>
      </c>
      <c r="AJ397" s="4">
        <f t="shared" si="87"/>
        <v>88.32</v>
      </c>
      <c r="AK397" s="5">
        <f t="shared" si="96"/>
        <v>0</v>
      </c>
      <c r="AL397" s="6">
        <f t="shared" ca="1" si="97"/>
        <v>0.4147244138003886</v>
      </c>
      <c r="AQ397" s="36">
        <f t="shared" si="88"/>
        <v>-10</v>
      </c>
      <c r="AR397" s="36">
        <f t="shared" si="95"/>
        <v>-5</v>
      </c>
    </row>
    <row r="398" spans="2:44" x14ac:dyDescent="0.5">
      <c r="B398" s="28">
        <v>45504</v>
      </c>
      <c r="C398" s="4">
        <v>125.31</v>
      </c>
      <c r="E398" s="8">
        <f t="shared" si="102"/>
        <v>2.153743261363502E-2</v>
      </c>
      <c r="F398" s="8">
        <f t="shared" si="89"/>
        <v>9.5474198581308567E-2</v>
      </c>
      <c r="G398" s="8">
        <f t="shared" si="90"/>
        <v>6.1300181963161546E-2</v>
      </c>
      <c r="H398" s="8">
        <f t="shared" si="91"/>
        <v>1.5574863813403352</v>
      </c>
      <c r="I398" s="8">
        <f t="shared" si="92"/>
        <v>60.899107526198556</v>
      </c>
      <c r="J398" s="4">
        <v>30</v>
      </c>
      <c r="K398" s="4">
        <v>70</v>
      </c>
      <c r="L398" s="130"/>
      <c r="M398" s="8">
        <f t="shared" ca="1" si="101"/>
        <v>59.858321248395583</v>
      </c>
      <c r="N398" s="4">
        <f t="shared" si="98"/>
        <v>3.4570865324563851</v>
      </c>
      <c r="O398" s="8">
        <f t="shared" ca="1" si="99"/>
        <v>63.31540778085197</v>
      </c>
      <c r="P398" s="8">
        <f t="shared" ca="1" si="100"/>
        <v>56.401234715939196</v>
      </c>
      <c r="AG398" s="4" t="str">
        <f t="shared" si="86"/>
        <v/>
      </c>
      <c r="AH398" s="4">
        <f t="shared" si="93"/>
        <v>-1</v>
      </c>
      <c r="AI398" s="4">
        <f t="shared" si="94"/>
        <v>-10</v>
      </c>
      <c r="AJ398" s="4">
        <f t="shared" si="87"/>
        <v>88.32</v>
      </c>
      <c r="AK398" s="5">
        <f t="shared" si="96"/>
        <v>0</v>
      </c>
      <c r="AL398" s="6">
        <f t="shared" ca="1" si="97"/>
        <v>0.4147244138003886</v>
      </c>
      <c r="AQ398" s="36">
        <f t="shared" si="88"/>
        <v>-10</v>
      </c>
      <c r="AR398" s="36">
        <f t="shared" si="95"/>
        <v>-5</v>
      </c>
    </row>
    <row r="399" spans="2:44" x14ac:dyDescent="0.5">
      <c r="B399" s="28">
        <v>45505</v>
      </c>
      <c r="C399" s="4">
        <v>115.97</v>
      </c>
      <c r="E399" s="8">
        <f t="shared" si="102"/>
        <v>-7.7459130208581861E-2</v>
      </c>
      <c r="F399" s="8">
        <f t="shared" si="89"/>
        <v>9.5474198581308567E-2</v>
      </c>
      <c r="G399" s="8">
        <f t="shared" si="90"/>
        <v>0.134124309667595</v>
      </c>
      <c r="H399" s="8">
        <f t="shared" si="91"/>
        <v>0.71183366250253688</v>
      </c>
      <c r="I399" s="8">
        <f t="shared" si="92"/>
        <v>41.583109276044041</v>
      </c>
      <c r="J399" s="4">
        <v>30</v>
      </c>
      <c r="K399" s="4">
        <v>70</v>
      </c>
      <c r="L399" s="130"/>
      <c r="M399" s="8">
        <f t="shared" ca="1" si="101"/>
        <v>57.573919751851648</v>
      </c>
      <c r="N399" s="4">
        <f t="shared" si="98"/>
        <v>6.3950620391444497</v>
      </c>
      <c r="O399" s="8">
        <f t="shared" ca="1" si="99"/>
        <v>63.968981790996096</v>
      </c>
      <c r="P399" s="8">
        <f t="shared" ca="1" si="100"/>
        <v>51.178857712707199</v>
      </c>
      <c r="AG399" s="4" t="str">
        <f t="shared" si="86"/>
        <v/>
      </c>
      <c r="AH399" s="4">
        <f t="shared" si="93"/>
        <v>-1</v>
      </c>
      <c r="AI399" s="4">
        <f t="shared" si="94"/>
        <v>-10</v>
      </c>
      <c r="AJ399" s="4">
        <f t="shared" si="87"/>
        <v>88.32</v>
      </c>
      <c r="AK399" s="5">
        <f t="shared" si="96"/>
        <v>0</v>
      </c>
      <c r="AL399" s="6">
        <f t="shared" ca="1" si="97"/>
        <v>0.4147244138003886</v>
      </c>
      <c r="AQ399" s="36">
        <f t="shared" si="88"/>
        <v>-10</v>
      </c>
      <c r="AR399" s="36">
        <f t="shared" si="95"/>
        <v>-5</v>
      </c>
    </row>
    <row r="400" spans="2:44" x14ac:dyDescent="0.5">
      <c r="B400" s="28">
        <v>45506</v>
      </c>
      <c r="C400" s="4">
        <v>103.53</v>
      </c>
      <c r="E400" s="8">
        <f t="shared" si="102"/>
        <v>-0.11347011119059007</v>
      </c>
      <c r="F400" s="8">
        <f t="shared" si="89"/>
        <v>7.9344816651425065E-2</v>
      </c>
      <c r="G400" s="8">
        <f t="shared" si="90"/>
        <v>0.24759442085818506</v>
      </c>
      <c r="H400" s="8">
        <f t="shared" si="91"/>
        <v>0.32046286170911537</v>
      </c>
      <c r="I400" s="8">
        <f t="shared" si="92"/>
        <v>24.268979537548717</v>
      </c>
      <c r="J400" s="4">
        <v>30</v>
      </c>
      <c r="K400" s="4">
        <v>70</v>
      </c>
      <c r="L400" s="130"/>
      <c r="M400" s="8">
        <f t="shared" ca="1" si="101"/>
        <v>53.410802225063783</v>
      </c>
      <c r="N400" s="4">
        <f t="shared" si="98"/>
        <v>11.998811557974593</v>
      </c>
      <c r="O400" s="8">
        <f t="shared" ca="1" si="99"/>
        <v>65.409613783038381</v>
      </c>
      <c r="P400" s="8">
        <f t="shared" ca="1" si="100"/>
        <v>41.411990667089192</v>
      </c>
      <c r="AG400" s="4" t="str">
        <f t="shared" si="86"/>
        <v>BUY</v>
      </c>
      <c r="AH400" s="4">
        <f t="shared" si="93"/>
        <v>1</v>
      </c>
      <c r="AI400" s="4">
        <f t="shared" si="94"/>
        <v>30</v>
      </c>
      <c r="AJ400" s="4">
        <f t="shared" si="87"/>
        <v>103.53</v>
      </c>
      <c r="AK400" s="5">
        <f t="shared" si="96"/>
        <v>-0.17221467391304368</v>
      </c>
      <c r="AL400" s="6">
        <f t="shared" ca="1" si="97"/>
        <v>0.24250973988734492</v>
      </c>
      <c r="AQ400" s="36">
        <f t="shared" si="88"/>
        <v>103.53</v>
      </c>
      <c r="AR400" s="36">
        <f t="shared" si="95"/>
        <v>-5</v>
      </c>
    </row>
    <row r="401" spans="2:44" x14ac:dyDescent="0.5">
      <c r="B401" s="28">
        <v>45509</v>
      </c>
      <c r="C401" s="4">
        <v>99.16</v>
      </c>
      <c r="E401" s="8">
        <f t="shared" si="102"/>
        <v>-4.3126718611032039E-2</v>
      </c>
      <c r="F401" s="8">
        <f t="shared" si="89"/>
        <v>6.7174281031169944E-2</v>
      </c>
      <c r="G401" s="8">
        <f t="shared" si="90"/>
        <v>0.29072113946921707</v>
      </c>
      <c r="H401" s="8">
        <f t="shared" si="91"/>
        <v>0.23106087556554405</v>
      </c>
      <c r="I401" s="8">
        <f t="shared" si="92"/>
        <v>18.769248552342773</v>
      </c>
      <c r="J401" s="4">
        <v>30</v>
      </c>
      <c r="K401" s="4">
        <v>70</v>
      </c>
      <c r="L401" s="130"/>
      <c r="M401" s="8">
        <f t="shared" ca="1" si="101"/>
        <v>49.08060801597366</v>
      </c>
      <c r="N401" s="4">
        <f t="shared" si="98"/>
        <v>16.17411769056929</v>
      </c>
      <c r="O401" s="8">
        <f t="shared" ca="1" si="99"/>
        <v>65.254725706542956</v>
      </c>
      <c r="P401" s="8">
        <f t="shared" ca="1" si="100"/>
        <v>32.90649032540437</v>
      </c>
      <c r="AG401" s="4" t="str">
        <f t="shared" ref="AG401:AG464" si="103">IF(I401&lt;J401,"BUY",IF(I401&lt;K401,"","SELL"))</f>
        <v>BUY</v>
      </c>
      <c r="AH401" s="4">
        <f t="shared" si="93"/>
        <v>1</v>
      </c>
      <c r="AI401" s="4">
        <f t="shared" si="94"/>
        <v>-10</v>
      </c>
      <c r="AJ401" s="4">
        <f t="shared" ref="AJ401:AJ464" si="104">IF(OR(AH401=0,AH401=AH400),AJ400,C401)</f>
        <v>103.53</v>
      </c>
      <c r="AK401" s="5">
        <f t="shared" si="96"/>
        <v>0</v>
      </c>
      <c r="AL401" s="6">
        <f t="shared" ca="1" si="97"/>
        <v>0.24250973988734492</v>
      </c>
      <c r="AQ401" s="36">
        <f t="shared" ref="AQ401:AQ464" si="105">IF(AH401=AH400,-10,IF(AH401=1,C401,-10))</f>
        <v>-10</v>
      </c>
      <c r="AR401" s="36">
        <f t="shared" si="95"/>
        <v>-5</v>
      </c>
    </row>
    <row r="402" spans="2:44" x14ac:dyDescent="0.5">
      <c r="B402" s="28">
        <v>45510</v>
      </c>
      <c r="C402" s="4">
        <v>103.46</v>
      </c>
      <c r="E402" s="8">
        <f t="shared" si="102"/>
        <v>4.2450357408379213E-2</v>
      </c>
      <c r="F402" s="8">
        <f t="shared" ref="F402:F465" si="106">SUMIF(E389:E402,"&gt;0",E389:E402)</f>
        <v>0.10962463843954916</v>
      </c>
      <c r="G402" s="8">
        <f t="shared" ref="G402:G465" si="107">ABS(SUMIF(E389:E402,"&lt;0",E389:E402))</f>
        <v>0.26771661738102326</v>
      </c>
      <c r="H402" s="8">
        <f t="shared" ref="H402:H465" si="108">F402/G402</f>
        <v>0.4094801417706832</v>
      </c>
      <c r="I402" s="8">
        <f t="shared" ref="I402:I465" si="109">100-100/(1+H402)</f>
        <v>29.05185604504274</v>
      </c>
      <c r="J402" s="4">
        <v>30</v>
      </c>
      <c r="K402" s="4">
        <v>70</v>
      </c>
      <c r="L402" s="130"/>
      <c r="M402" s="8">
        <f t="shared" ca="1" si="101"/>
        <v>46.57701401960729</v>
      </c>
      <c r="N402" s="4">
        <f t="shared" si="98"/>
        <v>17.073796043324105</v>
      </c>
      <c r="O402" s="8">
        <f t="shared" ca="1" si="99"/>
        <v>63.650810062931399</v>
      </c>
      <c r="P402" s="8">
        <f t="shared" ca="1" si="100"/>
        <v>29.503217976283185</v>
      </c>
      <c r="AG402" s="4" t="str">
        <f t="shared" si="103"/>
        <v>BUY</v>
      </c>
      <c r="AH402" s="4">
        <f t="shared" ref="AH402:AH465" si="110">IF(AG402="",AH401,IF(AG402="BUY",1,-1))</f>
        <v>1</v>
      </c>
      <c r="AI402" s="4">
        <f t="shared" ref="AI402:AI465" si="111">IF(AH402=AH401,-10,IF(AH402=-1,70,30))</f>
        <v>-10</v>
      </c>
      <c r="AJ402" s="4">
        <f t="shared" si="104"/>
        <v>103.53</v>
      </c>
      <c r="AK402" s="5">
        <f t="shared" si="96"/>
        <v>0</v>
      </c>
      <c r="AL402" s="6">
        <f t="shared" ca="1" si="97"/>
        <v>0.24250973988734492</v>
      </c>
      <c r="AQ402" s="36">
        <f t="shared" si="105"/>
        <v>-10</v>
      </c>
      <c r="AR402" s="36">
        <f t="shared" ref="AR402:AR465" si="112">IF(AH402=AH401,-5,IF(AH402=-1,C402,-5))</f>
        <v>-5</v>
      </c>
    </row>
    <row r="403" spans="2:44" x14ac:dyDescent="0.5">
      <c r="B403" s="28">
        <v>45511</v>
      </c>
      <c r="C403" s="4">
        <v>103.12</v>
      </c>
      <c r="E403" s="8">
        <f t="shared" si="102"/>
        <v>-3.2917059444369438E-3</v>
      </c>
      <c r="F403" s="8">
        <f t="shared" si="106"/>
        <v>0.10962463843954916</v>
      </c>
      <c r="G403" s="8">
        <f t="shared" si="107"/>
        <v>0.26396924825868839</v>
      </c>
      <c r="H403" s="8">
        <f t="shared" si="108"/>
        <v>0.4152932175346335</v>
      </c>
      <c r="I403" s="8">
        <f t="shared" si="109"/>
        <v>29.343263458723598</v>
      </c>
      <c r="J403" s="4">
        <v>30</v>
      </c>
      <c r="K403" s="4">
        <v>70</v>
      </c>
      <c r="L403" s="130"/>
      <c r="M403" s="8">
        <f t="shared" ca="1" si="101"/>
        <v>44.422795199496825</v>
      </c>
      <c r="N403" s="4">
        <f t="shared" si="98"/>
        <v>17.425629134146334</v>
      </c>
      <c r="O403" s="8">
        <f t="shared" ca="1" si="99"/>
        <v>61.848424333643159</v>
      </c>
      <c r="P403" s="8">
        <f t="shared" ca="1" si="100"/>
        <v>26.997166065350491</v>
      </c>
      <c r="AG403" s="4" t="str">
        <f t="shared" si="103"/>
        <v>BUY</v>
      </c>
      <c r="AH403" s="4">
        <f t="shared" si="110"/>
        <v>1</v>
      </c>
      <c r="AI403" s="4">
        <f t="shared" si="111"/>
        <v>-10</v>
      </c>
      <c r="AJ403" s="4">
        <f t="shared" si="104"/>
        <v>103.53</v>
      </c>
      <c r="AK403" s="5">
        <f t="shared" ref="AK403:AK466" si="113">IF(AJ403=AJ402,0,AH402*(AJ403/AJ402-1))</f>
        <v>0</v>
      </c>
      <c r="AL403" s="6">
        <f t="shared" ref="AL403:AL466" ca="1" si="114">AK403+AL402</f>
        <v>0.24250973988734492</v>
      </c>
      <c r="AQ403" s="36">
        <f t="shared" si="105"/>
        <v>-10</v>
      </c>
      <c r="AR403" s="36">
        <f t="shared" si="112"/>
        <v>-5</v>
      </c>
    </row>
    <row r="404" spans="2:44" x14ac:dyDescent="0.5">
      <c r="B404" s="28">
        <v>45512</v>
      </c>
      <c r="C404" s="4">
        <v>103.19</v>
      </c>
      <c r="E404" s="8">
        <f t="shared" si="102"/>
        <v>6.7859049669102931E-4</v>
      </c>
      <c r="F404" s="8">
        <f t="shared" si="106"/>
        <v>0.1088084603470109</v>
      </c>
      <c r="G404" s="8">
        <f t="shared" si="107"/>
        <v>0.26396924825868839</v>
      </c>
      <c r="H404" s="8">
        <f t="shared" si="108"/>
        <v>0.41220127368919585</v>
      </c>
      <c r="I404" s="8">
        <f t="shared" si="109"/>
        <v>29.188564078573052</v>
      </c>
      <c r="J404" s="4">
        <v>30</v>
      </c>
      <c r="K404" s="4">
        <v>70</v>
      </c>
      <c r="L404" s="130"/>
      <c r="M404" s="8">
        <f t="shared" ca="1" si="101"/>
        <v>42.518516309381354</v>
      </c>
      <c r="N404" s="4">
        <f t="shared" si="98"/>
        <v>17.840461276982108</v>
      </c>
      <c r="O404" s="8">
        <f t="shared" ca="1" si="99"/>
        <v>60.358977586363466</v>
      </c>
      <c r="P404" s="8">
        <f t="shared" ca="1" si="100"/>
        <v>24.678055032399246</v>
      </c>
      <c r="AG404" s="4" t="str">
        <f t="shared" si="103"/>
        <v>BUY</v>
      </c>
      <c r="AH404" s="4">
        <f t="shared" si="110"/>
        <v>1</v>
      </c>
      <c r="AI404" s="4">
        <f t="shared" si="111"/>
        <v>-10</v>
      </c>
      <c r="AJ404" s="4">
        <f t="shared" si="104"/>
        <v>103.53</v>
      </c>
      <c r="AK404" s="5">
        <f t="shared" si="113"/>
        <v>0</v>
      </c>
      <c r="AL404" s="6">
        <f t="shared" ca="1" si="114"/>
        <v>0.24250973988734492</v>
      </c>
      <c r="AQ404" s="36">
        <f t="shared" si="105"/>
        <v>-10</v>
      </c>
      <c r="AR404" s="36">
        <f t="shared" si="112"/>
        <v>-5</v>
      </c>
    </row>
    <row r="405" spans="2:44" x14ac:dyDescent="0.5">
      <c r="B405" s="28">
        <v>45513</v>
      </c>
      <c r="C405" s="4">
        <v>104.7</v>
      </c>
      <c r="E405" s="8">
        <f t="shared" si="102"/>
        <v>1.4527168748868219E-2</v>
      </c>
      <c r="F405" s="8">
        <f t="shared" si="106"/>
        <v>9.4867448943428995E-2</v>
      </c>
      <c r="G405" s="8">
        <f t="shared" si="107"/>
        <v>0.26396924825868839</v>
      </c>
      <c r="H405" s="8">
        <f t="shared" si="108"/>
        <v>0.35938826044789668</v>
      </c>
      <c r="I405" s="8">
        <f t="shared" si="109"/>
        <v>26.437499197579058</v>
      </c>
      <c r="J405" s="4">
        <v>30</v>
      </c>
      <c r="K405" s="4">
        <v>70</v>
      </c>
      <c r="L405" s="130"/>
      <c r="M405" s="8">
        <f t="shared" ca="1" si="101"/>
        <v>40.508389170406062</v>
      </c>
      <c r="N405" s="4">
        <f t="shared" si="98"/>
        <v>17.953510978925152</v>
      </c>
      <c r="O405" s="8">
        <f t="shared" ca="1" si="99"/>
        <v>58.461900149331214</v>
      </c>
      <c r="P405" s="8">
        <f t="shared" ca="1" si="100"/>
        <v>22.55487819148091</v>
      </c>
      <c r="AG405" s="4" t="str">
        <f t="shared" si="103"/>
        <v>BUY</v>
      </c>
      <c r="AH405" s="4">
        <f t="shared" si="110"/>
        <v>1</v>
      </c>
      <c r="AI405" s="4">
        <f t="shared" si="111"/>
        <v>-10</v>
      </c>
      <c r="AJ405" s="4">
        <f t="shared" si="104"/>
        <v>103.53</v>
      </c>
      <c r="AK405" s="5">
        <f t="shared" si="113"/>
        <v>0</v>
      </c>
      <c r="AL405" s="6">
        <f t="shared" ca="1" si="114"/>
        <v>0.24250973988734492</v>
      </c>
      <c r="AQ405" s="36">
        <f t="shared" si="105"/>
        <v>-10</v>
      </c>
      <c r="AR405" s="36">
        <f t="shared" si="112"/>
        <v>-5</v>
      </c>
    </row>
    <row r="406" spans="2:44" x14ac:dyDescent="0.5">
      <c r="B406" s="28">
        <v>45516</v>
      </c>
      <c r="C406" s="4">
        <v>103.03</v>
      </c>
      <c r="E406" s="8">
        <f t="shared" si="102"/>
        <v>-1.6078909919514502E-2</v>
      </c>
      <c r="F406" s="8">
        <f t="shared" si="106"/>
        <v>8.8035448732600927E-2</v>
      </c>
      <c r="G406" s="8">
        <f t="shared" si="107"/>
        <v>0.28004815817820289</v>
      </c>
      <c r="H406" s="8">
        <f t="shared" si="108"/>
        <v>0.3143582493286079</v>
      </c>
      <c r="I406" s="8">
        <f t="shared" si="109"/>
        <v>23.917242463322793</v>
      </c>
      <c r="J406" s="4">
        <v>30</v>
      </c>
      <c r="K406" s="4">
        <v>70</v>
      </c>
      <c r="L406" s="130"/>
      <c r="M406" s="8">
        <f t="shared" ca="1" si="101"/>
        <v>38.434495832020652</v>
      </c>
      <c r="N406" s="4">
        <f t="shared" si="98"/>
        <v>16.591585880799716</v>
      </c>
      <c r="O406" s="8">
        <f t="shared" ca="1" si="99"/>
        <v>55.026081712820371</v>
      </c>
      <c r="P406" s="8">
        <f t="shared" ca="1" si="100"/>
        <v>21.842909951220935</v>
      </c>
      <c r="AG406" s="4" t="str">
        <f t="shared" si="103"/>
        <v>BUY</v>
      </c>
      <c r="AH406" s="4">
        <f t="shared" si="110"/>
        <v>1</v>
      </c>
      <c r="AI406" s="4">
        <f t="shared" si="111"/>
        <v>-10</v>
      </c>
      <c r="AJ406" s="4">
        <f t="shared" si="104"/>
        <v>103.53</v>
      </c>
      <c r="AK406" s="5">
        <f t="shared" si="113"/>
        <v>0</v>
      </c>
      <c r="AL406" s="6">
        <f t="shared" ca="1" si="114"/>
        <v>0.24250973988734492</v>
      </c>
      <c r="AQ406" s="36">
        <f t="shared" si="105"/>
        <v>-10</v>
      </c>
      <c r="AR406" s="36">
        <f t="shared" si="112"/>
        <v>-5</v>
      </c>
    </row>
    <row r="407" spans="2:44" x14ac:dyDescent="0.5">
      <c r="B407" s="28">
        <v>45517</v>
      </c>
      <c r="C407" s="4">
        <v>104.61</v>
      </c>
      <c r="E407" s="8">
        <f t="shared" si="102"/>
        <v>1.52189413986929E-2</v>
      </c>
      <c r="F407" s="8">
        <f t="shared" si="106"/>
        <v>0.10325439013129382</v>
      </c>
      <c r="G407" s="8">
        <f t="shared" si="107"/>
        <v>0.25473856580439452</v>
      </c>
      <c r="H407" s="8">
        <f t="shared" si="108"/>
        <v>0.40533473918738916</v>
      </c>
      <c r="I407" s="8">
        <f t="shared" si="109"/>
        <v>28.842575927623272</v>
      </c>
      <c r="J407" s="4">
        <v>30</v>
      </c>
      <c r="K407" s="4">
        <v>70</v>
      </c>
      <c r="L407" s="130"/>
      <c r="M407" s="8">
        <f t="shared" ca="1" si="101"/>
        <v>37.235505843970977</v>
      </c>
      <c r="N407" s="4">
        <f t="shared" si="98"/>
        <v>14.166607548932705</v>
      </c>
      <c r="O407" s="8">
        <f t="shared" ca="1" si="99"/>
        <v>51.402113392903679</v>
      </c>
      <c r="P407" s="8">
        <f t="shared" ca="1" si="100"/>
        <v>23.068898295038274</v>
      </c>
      <c r="AG407" s="4" t="str">
        <f t="shared" si="103"/>
        <v>BUY</v>
      </c>
      <c r="AH407" s="4">
        <f t="shared" si="110"/>
        <v>1</v>
      </c>
      <c r="AI407" s="4">
        <f t="shared" si="111"/>
        <v>-10</v>
      </c>
      <c r="AJ407" s="4">
        <f t="shared" si="104"/>
        <v>103.53</v>
      </c>
      <c r="AK407" s="5">
        <f t="shared" si="113"/>
        <v>0</v>
      </c>
      <c r="AL407" s="6">
        <f t="shared" ca="1" si="114"/>
        <v>0.24250973988734492</v>
      </c>
      <c r="AQ407" s="36">
        <f t="shared" si="105"/>
        <v>-10</v>
      </c>
      <c r="AR407" s="36">
        <f t="shared" si="112"/>
        <v>-5</v>
      </c>
    </row>
    <row r="408" spans="2:44" x14ac:dyDescent="0.5">
      <c r="B408" s="28">
        <v>45518</v>
      </c>
      <c r="C408" s="4">
        <v>105.98</v>
      </c>
      <c r="E408" s="8">
        <f t="shared" si="102"/>
        <v>1.3011247708946501E-2</v>
      </c>
      <c r="F408" s="8">
        <f t="shared" si="106"/>
        <v>0.11626563784024033</v>
      </c>
      <c r="G408" s="8">
        <f t="shared" si="107"/>
        <v>0.25424550966818349</v>
      </c>
      <c r="H408" s="8">
        <f t="shared" si="108"/>
        <v>0.45729672076403211</v>
      </c>
      <c r="I408" s="8">
        <f t="shared" si="109"/>
        <v>31.379794811058133</v>
      </c>
      <c r="J408" s="4">
        <v>30</v>
      </c>
      <c r="K408" s="4">
        <v>70</v>
      </c>
      <c r="L408" s="130"/>
      <c r="M408" s="8">
        <f t="shared" ca="1" si="101"/>
        <v>36.503541964856865</v>
      </c>
      <c r="N408" s="4">
        <f t="shared" si="98"/>
        <v>11.339334775768242</v>
      </c>
      <c r="O408" s="8">
        <f t="shared" ca="1" si="99"/>
        <v>47.842876740625108</v>
      </c>
      <c r="P408" s="8">
        <f t="shared" ca="1" si="100"/>
        <v>25.164207189088621</v>
      </c>
      <c r="AG408" s="4" t="str">
        <f t="shared" si="103"/>
        <v/>
      </c>
      <c r="AH408" s="4">
        <f t="shared" si="110"/>
        <v>1</v>
      </c>
      <c r="AI408" s="4">
        <f t="shared" si="111"/>
        <v>-10</v>
      </c>
      <c r="AJ408" s="4">
        <f t="shared" si="104"/>
        <v>103.53</v>
      </c>
      <c r="AK408" s="5">
        <f t="shared" si="113"/>
        <v>0</v>
      </c>
      <c r="AL408" s="6">
        <f t="shared" ca="1" si="114"/>
        <v>0.24250973988734492</v>
      </c>
      <c r="AQ408" s="36">
        <f t="shared" si="105"/>
        <v>-10</v>
      </c>
      <c r="AR408" s="36">
        <f t="shared" si="112"/>
        <v>-5</v>
      </c>
    </row>
    <row r="409" spans="2:44" x14ac:dyDescent="0.5">
      <c r="B409" s="28">
        <v>45519</v>
      </c>
      <c r="C409" s="4">
        <v>110.83</v>
      </c>
      <c r="E409" s="8">
        <f t="shared" si="102"/>
        <v>4.4747098722945591E-2</v>
      </c>
      <c r="F409" s="8">
        <f t="shared" si="106"/>
        <v>0.15691134454536826</v>
      </c>
      <c r="G409" s="8">
        <f t="shared" si="107"/>
        <v>0.25424550966818349</v>
      </c>
      <c r="H409" s="8">
        <f t="shared" si="108"/>
        <v>0.61716466399014747</v>
      </c>
      <c r="I409" s="8">
        <f t="shared" si="109"/>
        <v>38.163378024064194</v>
      </c>
      <c r="J409" s="4">
        <v>30</v>
      </c>
      <c r="K409" s="4">
        <v>70</v>
      </c>
      <c r="L409" s="130"/>
      <c r="M409" s="8">
        <f t="shared" ca="1" si="101"/>
        <v>36.711021472257777</v>
      </c>
      <c r="N409" s="4">
        <f t="shared" si="98"/>
        <v>6.381645469008089</v>
      </c>
      <c r="O409" s="8">
        <f t="shared" ca="1" si="99"/>
        <v>43.092666941265868</v>
      </c>
      <c r="P409" s="8">
        <f t="shared" ca="1" si="100"/>
        <v>30.329376003249688</v>
      </c>
      <c r="AG409" s="4" t="str">
        <f t="shared" si="103"/>
        <v/>
      </c>
      <c r="AH409" s="4">
        <f t="shared" si="110"/>
        <v>1</v>
      </c>
      <c r="AI409" s="4">
        <f t="shared" si="111"/>
        <v>-10</v>
      </c>
      <c r="AJ409" s="4">
        <f t="shared" si="104"/>
        <v>103.53</v>
      </c>
      <c r="AK409" s="5">
        <f t="shared" si="113"/>
        <v>0</v>
      </c>
      <c r="AL409" s="6">
        <f t="shared" ca="1" si="114"/>
        <v>0.24250973988734492</v>
      </c>
      <c r="AQ409" s="36">
        <f t="shared" si="105"/>
        <v>-10</v>
      </c>
      <c r="AR409" s="36">
        <f t="shared" si="112"/>
        <v>-5</v>
      </c>
    </row>
    <row r="410" spans="2:44" x14ac:dyDescent="0.5">
      <c r="B410" s="28">
        <v>45520</v>
      </c>
      <c r="C410" s="4">
        <v>111</v>
      </c>
      <c r="E410" s="8">
        <f t="shared" si="102"/>
        <v>1.5327055247723951E-3</v>
      </c>
      <c r="F410" s="8">
        <f t="shared" si="106"/>
        <v>0.15844405007014065</v>
      </c>
      <c r="G410" s="8">
        <f t="shared" si="107"/>
        <v>0.25342657587415546</v>
      </c>
      <c r="H410" s="8">
        <f t="shared" si="108"/>
        <v>0.62520692442618775</v>
      </c>
      <c r="I410" s="8">
        <f t="shared" si="109"/>
        <v>38.469373655107319</v>
      </c>
      <c r="J410" s="4">
        <v>30</v>
      </c>
      <c r="K410" s="4">
        <v>70</v>
      </c>
      <c r="L410" s="130"/>
      <c r="M410" s="8">
        <f t="shared" ca="1" si="101"/>
        <v>36.930815495113976</v>
      </c>
      <c r="N410" s="4">
        <f t="shared" si="98"/>
        <v>5.8207251397472834</v>
      </c>
      <c r="O410" s="8">
        <f t="shared" ca="1" si="99"/>
        <v>42.751540634861257</v>
      </c>
      <c r="P410" s="8">
        <f t="shared" ca="1" si="100"/>
        <v>31.110090355366694</v>
      </c>
      <c r="AG410" s="4" t="str">
        <f t="shared" si="103"/>
        <v/>
      </c>
      <c r="AH410" s="4">
        <f t="shared" si="110"/>
        <v>1</v>
      </c>
      <c r="AI410" s="4">
        <f t="shared" si="111"/>
        <v>-10</v>
      </c>
      <c r="AJ410" s="4">
        <f t="shared" si="104"/>
        <v>103.53</v>
      </c>
      <c r="AK410" s="5">
        <f t="shared" si="113"/>
        <v>0</v>
      </c>
      <c r="AL410" s="6">
        <f t="shared" ca="1" si="114"/>
        <v>0.24250973988734492</v>
      </c>
      <c r="AQ410" s="36">
        <f t="shared" si="105"/>
        <v>-10</v>
      </c>
      <c r="AR410" s="36">
        <f t="shared" si="112"/>
        <v>-5</v>
      </c>
    </row>
    <row r="411" spans="2:44" x14ac:dyDescent="0.5">
      <c r="B411" s="28">
        <v>45523</v>
      </c>
      <c r="C411" s="4">
        <v>111.61</v>
      </c>
      <c r="E411" s="8">
        <f t="shared" si="102"/>
        <v>5.4804503552894606E-3</v>
      </c>
      <c r="F411" s="8">
        <f t="shared" si="106"/>
        <v>0.15918399297822033</v>
      </c>
      <c r="G411" s="8">
        <f t="shared" si="107"/>
        <v>0.25342657587415546</v>
      </c>
      <c r="H411" s="8">
        <f t="shared" si="108"/>
        <v>0.62812667704300529</v>
      </c>
      <c r="I411" s="8">
        <f t="shared" si="109"/>
        <v>38.579717776248557</v>
      </c>
      <c r="J411" s="4">
        <v>30</v>
      </c>
      <c r="K411" s="4">
        <v>70</v>
      </c>
      <c r="L411" s="130"/>
      <c r="M411" s="8">
        <f t="shared" ca="1" si="101"/>
        <v>37.136928280255802</v>
      </c>
      <c r="N411" s="4">
        <f t="shared" si="98"/>
        <v>6.2659283715556038</v>
      </c>
      <c r="O411" s="8">
        <f t="shared" ca="1" si="99"/>
        <v>43.402856651811405</v>
      </c>
      <c r="P411" s="8">
        <f t="shared" ca="1" si="100"/>
        <v>30.870999908700199</v>
      </c>
      <c r="AG411" s="4" t="str">
        <f t="shared" si="103"/>
        <v/>
      </c>
      <c r="AH411" s="4">
        <f t="shared" si="110"/>
        <v>1</v>
      </c>
      <c r="AI411" s="4">
        <f t="shared" si="111"/>
        <v>-10</v>
      </c>
      <c r="AJ411" s="4">
        <f t="shared" si="104"/>
        <v>103.53</v>
      </c>
      <c r="AK411" s="5">
        <f t="shared" si="113"/>
        <v>0</v>
      </c>
      <c r="AL411" s="6">
        <f t="shared" ca="1" si="114"/>
        <v>0.24250973988734492</v>
      </c>
      <c r="AQ411" s="36">
        <f t="shared" si="105"/>
        <v>-10</v>
      </c>
      <c r="AR411" s="36">
        <f t="shared" si="112"/>
        <v>-5</v>
      </c>
    </row>
    <row r="412" spans="2:44" x14ac:dyDescent="0.5">
      <c r="B412" s="28">
        <v>45524</v>
      </c>
      <c r="C412" s="4">
        <v>109.85</v>
      </c>
      <c r="E412" s="8">
        <f t="shared" si="102"/>
        <v>-1.5894852837004366E-2</v>
      </c>
      <c r="F412" s="8">
        <f t="shared" si="106"/>
        <v>0.13764656036458531</v>
      </c>
      <c r="G412" s="8">
        <f t="shared" si="107"/>
        <v>0.26932142871115983</v>
      </c>
      <c r="H412" s="8">
        <f t="shared" si="108"/>
        <v>0.51108655194387687</v>
      </c>
      <c r="I412" s="8">
        <f t="shared" si="109"/>
        <v>33.822453868470348</v>
      </c>
      <c r="J412" s="4">
        <v>30</v>
      </c>
      <c r="K412" s="4">
        <v>70</v>
      </c>
      <c r="L412" s="130"/>
      <c r="M412" s="8">
        <f t="shared" ca="1" si="101"/>
        <v>36.72261897878262</v>
      </c>
      <c r="N412" s="4">
        <f t="shared" ref="N412:N475" si="115">STDEV(I402:I412)</f>
        <v>5.0461480841111861</v>
      </c>
      <c r="O412" s="8">
        <f t="shared" ca="1" si="99"/>
        <v>41.768767062893808</v>
      </c>
      <c r="P412" s="8">
        <f t="shared" ca="1" si="100"/>
        <v>31.676470894671432</v>
      </c>
      <c r="AG412" s="4" t="str">
        <f t="shared" si="103"/>
        <v/>
      </c>
      <c r="AH412" s="4">
        <f t="shared" si="110"/>
        <v>1</v>
      </c>
      <c r="AI412" s="4">
        <f t="shared" si="111"/>
        <v>-10</v>
      </c>
      <c r="AJ412" s="4">
        <f t="shared" si="104"/>
        <v>103.53</v>
      </c>
      <c r="AK412" s="5">
        <f t="shared" si="113"/>
        <v>0</v>
      </c>
      <c r="AL412" s="6">
        <f t="shared" ca="1" si="114"/>
        <v>0.24250973988734492</v>
      </c>
      <c r="AQ412" s="36">
        <f t="shared" si="105"/>
        <v>-10</v>
      </c>
      <c r="AR412" s="36">
        <f t="shared" si="112"/>
        <v>-5</v>
      </c>
    </row>
    <row r="413" spans="2:44" x14ac:dyDescent="0.5">
      <c r="B413" s="28">
        <v>45525</v>
      </c>
      <c r="C413" s="4">
        <v>109.28</v>
      </c>
      <c r="E413" s="8">
        <f t="shared" si="102"/>
        <v>-5.2024030081391816E-3</v>
      </c>
      <c r="F413" s="8">
        <f t="shared" si="106"/>
        <v>0.13764656036458531</v>
      </c>
      <c r="G413" s="8">
        <f t="shared" si="107"/>
        <v>0.19706470151071709</v>
      </c>
      <c r="H413" s="8">
        <f t="shared" si="108"/>
        <v>0.69848409841728853</v>
      </c>
      <c r="I413" s="8">
        <f t="shared" si="109"/>
        <v>41.123970431525521</v>
      </c>
      <c r="J413" s="4">
        <v>30</v>
      </c>
      <c r="K413" s="4">
        <v>70</v>
      </c>
      <c r="L413" s="130"/>
      <c r="M413" s="8">
        <f t="shared" ca="1" si="101"/>
        <v>37.272787910375484</v>
      </c>
      <c r="N413" s="4">
        <f t="shared" si="115"/>
        <v>5.7139104426856759</v>
      </c>
      <c r="O413" s="8">
        <f t="shared" ca="1" si="99"/>
        <v>42.986698353061158</v>
      </c>
      <c r="P413" s="8">
        <f t="shared" ca="1" si="100"/>
        <v>31.558877467689808</v>
      </c>
      <c r="AG413" s="4" t="str">
        <f t="shared" si="103"/>
        <v/>
      </c>
      <c r="AH413" s="4">
        <f t="shared" si="110"/>
        <v>1</v>
      </c>
      <c r="AI413" s="4">
        <f t="shared" si="111"/>
        <v>-10</v>
      </c>
      <c r="AJ413" s="4">
        <f t="shared" si="104"/>
        <v>103.53</v>
      </c>
      <c r="AK413" s="5">
        <f t="shared" si="113"/>
        <v>0</v>
      </c>
      <c r="AL413" s="6">
        <f t="shared" ca="1" si="114"/>
        <v>0.24250973988734492</v>
      </c>
      <c r="AQ413" s="36">
        <f t="shared" si="105"/>
        <v>-10</v>
      </c>
      <c r="AR413" s="36">
        <f t="shared" si="112"/>
        <v>-5</v>
      </c>
    </row>
    <row r="414" spans="2:44" x14ac:dyDescent="0.5">
      <c r="B414" s="28">
        <v>45526</v>
      </c>
      <c r="C414" s="4">
        <v>108.47</v>
      </c>
      <c r="E414" s="8">
        <f t="shared" si="102"/>
        <v>-7.4397587703537889E-3</v>
      </c>
      <c r="F414" s="8">
        <f t="shared" si="106"/>
        <v>0.13764656036458531</v>
      </c>
      <c r="G414" s="8">
        <f t="shared" si="107"/>
        <v>9.1034349090480818E-2</v>
      </c>
      <c r="H414" s="8">
        <f t="shared" si="108"/>
        <v>1.5120288302141394</v>
      </c>
      <c r="I414" s="8">
        <f t="shared" si="109"/>
        <v>60.19153968409055</v>
      </c>
      <c r="J414" s="4">
        <v>30</v>
      </c>
      <c r="K414" s="4">
        <v>70</v>
      </c>
      <c r="L414" s="130"/>
      <c r="M414" s="8">
        <f t="shared" ca="1" si="101"/>
        <v>40.13763188208987</v>
      </c>
      <c r="N414" s="4">
        <f t="shared" si="115"/>
        <v>9.9343754981954291</v>
      </c>
      <c r="O414" s="8">
        <f t="shared" ca="1" si="99"/>
        <v>50.072007380285299</v>
      </c>
      <c r="P414" s="8">
        <f t="shared" ca="1" si="100"/>
        <v>30.203256383894441</v>
      </c>
      <c r="AG414" s="4" t="str">
        <f t="shared" si="103"/>
        <v/>
      </c>
      <c r="AH414" s="4">
        <f t="shared" si="110"/>
        <v>1</v>
      </c>
      <c r="AI414" s="4">
        <f t="shared" si="111"/>
        <v>-10</v>
      </c>
      <c r="AJ414" s="4">
        <f t="shared" si="104"/>
        <v>103.53</v>
      </c>
      <c r="AK414" s="5">
        <f t="shared" si="113"/>
        <v>0</v>
      </c>
      <c r="AL414" s="6">
        <f t="shared" ca="1" si="114"/>
        <v>0.24250973988734492</v>
      </c>
      <c r="AQ414" s="36">
        <f t="shared" si="105"/>
        <v>-10</v>
      </c>
      <c r="AR414" s="36">
        <f t="shared" si="112"/>
        <v>-5</v>
      </c>
    </row>
    <row r="415" spans="2:44" x14ac:dyDescent="0.5">
      <c r="B415" s="28">
        <v>45527</v>
      </c>
      <c r="C415" s="4">
        <v>111.51</v>
      </c>
      <c r="E415" s="8">
        <f t="shared" si="102"/>
        <v>2.7640635925144427E-2</v>
      </c>
      <c r="F415" s="8">
        <f t="shared" si="106"/>
        <v>0.16528719628972974</v>
      </c>
      <c r="G415" s="8">
        <f t="shared" si="107"/>
        <v>4.7907630479448779E-2</v>
      </c>
      <c r="H415" s="8">
        <f t="shared" si="108"/>
        <v>3.4501225511588172</v>
      </c>
      <c r="I415" s="8">
        <f t="shared" si="109"/>
        <v>77.528708737704335</v>
      </c>
      <c r="J415" s="4">
        <v>30</v>
      </c>
      <c r="K415" s="4">
        <v>70</v>
      </c>
      <c r="L415" s="130"/>
      <c r="M415" s="8">
        <f t="shared" ca="1" si="101"/>
        <v>44.811516489041679</v>
      </c>
      <c r="N415" s="4">
        <f t="shared" si="115"/>
        <v>15.825412337101291</v>
      </c>
      <c r="O415" s="8">
        <f t="shared" ca="1" si="99"/>
        <v>60.63692882614297</v>
      </c>
      <c r="P415" s="8">
        <f t="shared" ca="1" si="100"/>
        <v>28.986104151940388</v>
      </c>
      <c r="AG415" s="4" t="str">
        <f t="shared" si="103"/>
        <v>SELL</v>
      </c>
      <c r="AH415" s="4">
        <f t="shared" si="110"/>
        <v>-1</v>
      </c>
      <c r="AI415" s="4">
        <f t="shared" si="111"/>
        <v>70</v>
      </c>
      <c r="AJ415" s="4">
        <f t="shared" si="104"/>
        <v>111.51</v>
      </c>
      <c r="AK415" s="5">
        <f t="shared" si="113"/>
        <v>7.7079107505070965E-2</v>
      </c>
      <c r="AL415" s="6">
        <f t="shared" ca="1" si="114"/>
        <v>0.31958884739241589</v>
      </c>
      <c r="AQ415" s="36">
        <f t="shared" si="105"/>
        <v>-10</v>
      </c>
      <c r="AR415" s="36">
        <f t="shared" si="112"/>
        <v>111.51</v>
      </c>
    </row>
    <row r="416" spans="2:44" x14ac:dyDescent="0.5">
      <c r="B416" s="28">
        <v>45530</v>
      </c>
      <c r="C416" s="4">
        <v>111.89</v>
      </c>
      <c r="E416" s="8">
        <f t="shared" si="102"/>
        <v>3.4019728423593724E-3</v>
      </c>
      <c r="F416" s="8">
        <f t="shared" si="106"/>
        <v>0.1262388117237099</v>
      </c>
      <c r="G416" s="8">
        <f t="shared" si="107"/>
        <v>4.7907630479448779E-2</v>
      </c>
      <c r="H416" s="8">
        <f t="shared" si="108"/>
        <v>2.6350460346366602</v>
      </c>
      <c r="I416" s="8">
        <f t="shared" si="109"/>
        <v>72.490032025139001</v>
      </c>
      <c r="J416" s="4">
        <v>30</v>
      </c>
      <c r="K416" s="4">
        <v>70</v>
      </c>
      <c r="L416" s="130"/>
      <c r="M416" s="8">
        <f t="shared" ca="1" si="101"/>
        <v>48.271330931053846</v>
      </c>
      <c r="N416" s="4">
        <f t="shared" si="115"/>
        <v>17.877976191345319</v>
      </c>
      <c r="O416" s="8">
        <f t="shared" ca="1" si="99"/>
        <v>66.149307122399165</v>
      </c>
      <c r="P416" s="8">
        <f t="shared" ca="1" si="100"/>
        <v>30.393354739708528</v>
      </c>
      <c r="AG416" s="4" t="str">
        <f t="shared" si="103"/>
        <v>SELL</v>
      </c>
      <c r="AH416" s="4">
        <f t="shared" si="110"/>
        <v>-1</v>
      </c>
      <c r="AI416" s="4">
        <f t="shared" si="111"/>
        <v>-10</v>
      </c>
      <c r="AJ416" s="4">
        <f t="shared" si="104"/>
        <v>111.51</v>
      </c>
      <c r="AK416" s="5">
        <f t="shared" si="113"/>
        <v>0</v>
      </c>
      <c r="AL416" s="6">
        <f t="shared" ca="1" si="114"/>
        <v>0.31958884739241589</v>
      </c>
      <c r="AQ416" s="36">
        <f t="shared" si="105"/>
        <v>-10</v>
      </c>
      <c r="AR416" s="36">
        <f t="shared" si="112"/>
        <v>-5</v>
      </c>
    </row>
    <row r="417" spans="2:44" x14ac:dyDescent="0.5">
      <c r="B417" s="28">
        <v>45531</v>
      </c>
      <c r="C417" s="4">
        <v>113.58</v>
      </c>
      <c r="E417" s="8">
        <f t="shared" si="102"/>
        <v>1.4991188629656583E-2</v>
      </c>
      <c r="F417" s="8">
        <f t="shared" si="106"/>
        <v>0.1412300003533665</v>
      </c>
      <c r="G417" s="8">
        <f t="shared" si="107"/>
        <v>4.4615924535011828E-2</v>
      </c>
      <c r="H417" s="8">
        <f t="shared" si="108"/>
        <v>3.1654617006207704</v>
      </c>
      <c r="I417" s="8">
        <f t="shared" si="109"/>
        <v>75.99305738782877</v>
      </c>
      <c r="J417" s="4">
        <v>30</v>
      </c>
      <c r="K417" s="4">
        <v>70</v>
      </c>
      <c r="L417" s="130"/>
      <c r="M417" s="8">
        <f t="shared" ca="1" si="101"/>
        <v>51.736546738150707</v>
      </c>
      <c r="N417" s="4">
        <f t="shared" si="115"/>
        <v>18.881488370054626</v>
      </c>
      <c r="O417" s="8">
        <f t="shared" ref="O417:O480" ca="1" si="116">M417+N417</f>
        <v>70.618035108205333</v>
      </c>
      <c r="P417" s="8">
        <f t="shared" ref="P417:P480" ca="1" si="117">M417-N417</f>
        <v>32.855058368096081</v>
      </c>
      <c r="AG417" s="4" t="str">
        <f t="shared" si="103"/>
        <v>SELL</v>
      </c>
      <c r="AH417" s="4">
        <f t="shared" si="110"/>
        <v>-1</v>
      </c>
      <c r="AI417" s="4">
        <f t="shared" si="111"/>
        <v>-10</v>
      </c>
      <c r="AJ417" s="4">
        <f t="shared" si="104"/>
        <v>111.51</v>
      </c>
      <c r="AK417" s="5">
        <f t="shared" si="113"/>
        <v>0</v>
      </c>
      <c r="AL417" s="6">
        <f t="shared" ca="1" si="114"/>
        <v>0.31958884739241589</v>
      </c>
      <c r="AQ417" s="36">
        <f t="shared" si="105"/>
        <v>-10</v>
      </c>
      <c r="AR417" s="36">
        <f t="shared" si="112"/>
        <v>-5</v>
      </c>
    </row>
    <row r="418" spans="2:44" x14ac:dyDescent="0.5">
      <c r="B418" s="28">
        <v>45532</v>
      </c>
      <c r="C418" s="4">
        <v>113.39</v>
      </c>
      <c r="E418" s="8">
        <f t="shared" si="102"/>
        <v>-1.6742304655380531E-3</v>
      </c>
      <c r="F418" s="8">
        <f t="shared" si="106"/>
        <v>0.14055140985667547</v>
      </c>
      <c r="G418" s="8">
        <f t="shared" si="107"/>
        <v>4.6290155000549879E-2</v>
      </c>
      <c r="H418" s="8">
        <f t="shared" si="108"/>
        <v>3.0363132258901673</v>
      </c>
      <c r="I418" s="8">
        <f t="shared" si="109"/>
        <v>75.224915807185397</v>
      </c>
      <c r="J418" s="4">
        <v>30</v>
      </c>
      <c r="K418" s="4">
        <v>70</v>
      </c>
      <c r="L418" s="130"/>
      <c r="M418" s="8">
        <f t="shared" ca="1" si="101"/>
        <v>54.67259287178004</v>
      </c>
      <c r="N418" s="4">
        <f t="shared" si="115"/>
        <v>19.160702582191163</v>
      </c>
      <c r="O418" s="8">
        <f t="shared" ca="1" si="116"/>
        <v>73.833295453971203</v>
      </c>
      <c r="P418" s="8">
        <f t="shared" ca="1" si="117"/>
        <v>35.511890289588877</v>
      </c>
      <c r="AG418" s="4" t="str">
        <f t="shared" si="103"/>
        <v>SELL</v>
      </c>
      <c r="AH418" s="4">
        <f t="shared" si="110"/>
        <v>-1</v>
      </c>
      <c r="AI418" s="4">
        <f t="shared" si="111"/>
        <v>-10</v>
      </c>
      <c r="AJ418" s="4">
        <f t="shared" si="104"/>
        <v>111.51</v>
      </c>
      <c r="AK418" s="5">
        <f t="shared" si="113"/>
        <v>0</v>
      </c>
      <c r="AL418" s="6">
        <f t="shared" ca="1" si="114"/>
        <v>0.31958884739241589</v>
      </c>
      <c r="AQ418" s="36">
        <f t="shared" si="105"/>
        <v>-10</v>
      </c>
      <c r="AR418" s="36">
        <f t="shared" si="112"/>
        <v>-5</v>
      </c>
    </row>
    <row r="419" spans="2:44" x14ac:dyDescent="0.5">
      <c r="B419" s="28">
        <v>45533</v>
      </c>
      <c r="C419" s="4">
        <v>113.26</v>
      </c>
      <c r="E419" s="8">
        <f t="shared" si="102"/>
        <v>-1.1471432980894949E-3</v>
      </c>
      <c r="F419" s="8">
        <f t="shared" si="106"/>
        <v>0.12602424110780724</v>
      </c>
      <c r="G419" s="8">
        <f t="shared" si="107"/>
        <v>4.7437298298639373E-2</v>
      </c>
      <c r="H419" s="8">
        <f t="shared" si="108"/>
        <v>2.6566487896175559</v>
      </c>
      <c r="I419" s="8">
        <f t="shared" si="109"/>
        <v>72.652555453525281</v>
      </c>
      <c r="J419" s="4">
        <v>30</v>
      </c>
      <c r="K419" s="4">
        <v>70</v>
      </c>
      <c r="L419" s="130"/>
      <c r="M419" s="8">
        <f t="shared" ca="1" si="101"/>
        <v>56.920088194498199</v>
      </c>
      <c r="N419" s="4">
        <f t="shared" si="115"/>
        <v>18.535114556430404</v>
      </c>
      <c r="O419" s="8">
        <f t="shared" ca="1" si="116"/>
        <v>75.455202750928606</v>
      </c>
      <c r="P419" s="8">
        <f t="shared" ca="1" si="117"/>
        <v>38.384973638067791</v>
      </c>
      <c r="AG419" s="4" t="str">
        <f t="shared" si="103"/>
        <v>SELL</v>
      </c>
      <c r="AH419" s="4">
        <f t="shared" si="110"/>
        <v>-1</v>
      </c>
      <c r="AI419" s="4">
        <f t="shared" si="111"/>
        <v>-10</v>
      </c>
      <c r="AJ419" s="4">
        <f t="shared" si="104"/>
        <v>111.51</v>
      </c>
      <c r="AK419" s="5">
        <f t="shared" si="113"/>
        <v>0</v>
      </c>
      <c r="AL419" s="6">
        <f t="shared" ca="1" si="114"/>
        <v>0.31958884739241589</v>
      </c>
      <c r="AQ419" s="36">
        <f t="shared" si="105"/>
        <v>-10</v>
      </c>
      <c r="AR419" s="36">
        <f t="shared" si="112"/>
        <v>-5</v>
      </c>
    </row>
    <row r="420" spans="2:44" x14ac:dyDescent="0.5">
      <c r="B420" s="28">
        <v>45534</v>
      </c>
      <c r="C420" s="4">
        <v>115.73</v>
      </c>
      <c r="E420" s="8">
        <f t="shared" si="102"/>
        <v>2.1573831174327394E-2</v>
      </c>
      <c r="F420" s="8">
        <f t="shared" si="106"/>
        <v>0.14759807228213465</v>
      </c>
      <c r="G420" s="8">
        <f t="shared" si="107"/>
        <v>3.1358388379124885E-2</v>
      </c>
      <c r="H420" s="8">
        <f t="shared" si="108"/>
        <v>4.7068130701637045</v>
      </c>
      <c r="I420" s="8">
        <f t="shared" si="109"/>
        <v>82.477085061219384</v>
      </c>
      <c r="J420" s="4">
        <v>30</v>
      </c>
      <c r="K420" s="4">
        <v>70</v>
      </c>
      <c r="L420" s="130"/>
      <c r="M420" s="8">
        <f t="shared" ca="1" si="101"/>
        <v>60.114712802838348</v>
      </c>
      <c r="N420" s="4">
        <f t="shared" si="115"/>
        <v>18.903675481600374</v>
      </c>
      <c r="O420" s="8">
        <f t="shared" ca="1" si="116"/>
        <v>79.018388284438714</v>
      </c>
      <c r="P420" s="8">
        <f t="shared" ca="1" si="117"/>
        <v>41.211037321237974</v>
      </c>
      <c r="AG420" s="4" t="str">
        <f t="shared" si="103"/>
        <v>SELL</v>
      </c>
      <c r="AH420" s="4">
        <f t="shared" si="110"/>
        <v>-1</v>
      </c>
      <c r="AI420" s="4">
        <f t="shared" si="111"/>
        <v>-10</v>
      </c>
      <c r="AJ420" s="4">
        <f t="shared" si="104"/>
        <v>111.51</v>
      </c>
      <c r="AK420" s="5">
        <f t="shared" si="113"/>
        <v>0</v>
      </c>
      <c r="AL420" s="6">
        <f t="shared" ca="1" si="114"/>
        <v>0.31958884739241589</v>
      </c>
      <c r="AQ420" s="36">
        <f t="shared" si="105"/>
        <v>-10</v>
      </c>
      <c r="AR420" s="36">
        <f t="shared" si="112"/>
        <v>-5</v>
      </c>
    </row>
    <row r="421" spans="2:44" x14ac:dyDescent="0.5">
      <c r="B421" s="28">
        <v>45538</v>
      </c>
      <c r="C421" s="4">
        <v>111.32</v>
      </c>
      <c r="E421" s="8">
        <f t="shared" si="102"/>
        <v>-3.8850955202296457E-2</v>
      </c>
      <c r="F421" s="8">
        <f t="shared" si="106"/>
        <v>0.13237913088344172</v>
      </c>
      <c r="G421" s="8">
        <f t="shared" si="107"/>
        <v>7.0209343581421335E-2</v>
      </c>
      <c r="H421" s="8">
        <f t="shared" si="108"/>
        <v>1.8854916472751588</v>
      </c>
      <c r="I421" s="8">
        <f t="shared" si="109"/>
        <v>65.343860865293976</v>
      </c>
      <c r="J421" s="4">
        <v>30</v>
      </c>
      <c r="K421" s="4">
        <v>70</v>
      </c>
      <c r="L421" s="130"/>
      <c r="M421" s="8">
        <f t="shared" ref="M421:M484" ca="1" si="118">(I421*$M$1)+(M420*(1-$M$1))</f>
        <v>60.768356310645302</v>
      </c>
      <c r="N421" s="4">
        <f t="shared" si="115"/>
        <v>17.409842520826878</v>
      </c>
      <c r="O421" s="8">
        <f t="shared" ca="1" si="116"/>
        <v>78.178198831472173</v>
      </c>
      <c r="P421" s="8">
        <f t="shared" ca="1" si="117"/>
        <v>43.358513789818424</v>
      </c>
      <c r="AG421" s="4" t="str">
        <f t="shared" si="103"/>
        <v/>
      </c>
      <c r="AH421" s="4">
        <f t="shared" si="110"/>
        <v>-1</v>
      </c>
      <c r="AI421" s="4">
        <f t="shared" si="111"/>
        <v>-10</v>
      </c>
      <c r="AJ421" s="4">
        <f t="shared" si="104"/>
        <v>111.51</v>
      </c>
      <c r="AK421" s="5">
        <f t="shared" si="113"/>
        <v>0</v>
      </c>
      <c r="AL421" s="6">
        <f t="shared" ca="1" si="114"/>
        <v>0.31958884739241589</v>
      </c>
      <c r="AQ421" s="36">
        <f t="shared" si="105"/>
        <v>-10</v>
      </c>
      <c r="AR421" s="36">
        <f t="shared" si="112"/>
        <v>-5</v>
      </c>
    </row>
    <row r="422" spans="2:44" x14ac:dyDescent="0.5">
      <c r="B422" s="28">
        <v>45539</v>
      </c>
      <c r="C422" s="4">
        <v>109.53</v>
      </c>
      <c r="E422" s="8">
        <f t="shared" si="102"/>
        <v>-1.6210452322034819E-2</v>
      </c>
      <c r="F422" s="8">
        <f t="shared" si="106"/>
        <v>0.1193678831744952</v>
      </c>
      <c r="G422" s="8">
        <f t="shared" si="107"/>
        <v>8.6419795903456151E-2</v>
      </c>
      <c r="H422" s="8">
        <f t="shared" si="108"/>
        <v>1.3812562495269833</v>
      </c>
      <c r="I422" s="8">
        <f t="shared" si="109"/>
        <v>58.005359557643509</v>
      </c>
      <c r="J422" s="4">
        <v>30</v>
      </c>
      <c r="K422" s="4">
        <v>70</v>
      </c>
      <c r="L422" s="130"/>
      <c r="M422" s="8">
        <f t="shared" ca="1" si="118"/>
        <v>60.422981716520077</v>
      </c>
      <c r="N422" s="4">
        <f t="shared" si="115"/>
        <v>15.545874661969693</v>
      </c>
      <c r="O422" s="8">
        <f t="shared" ca="1" si="116"/>
        <v>75.968856378489775</v>
      </c>
      <c r="P422" s="8">
        <f t="shared" ca="1" si="117"/>
        <v>44.877107054550386</v>
      </c>
      <c r="AG422" s="4" t="str">
        <f t="shared" si="103"/>
        <v/>
      </c>
      <c r="AH422" s="4">
        <f t="shared" si="110"/>
        <v>-1</v>
      </c>
      <c r="AI422" s="4">
        <f t="shared" si="111"/>
        <v>-10</v>
      </c>
      <c r="AJ422" s="4">
        <f t="shared" si="104"/>
        <v>111.51</v>
      </c>
      <c r="AK422" s="5">
        <f t="shared" si="113"/>
        <v>0</v>
      </c>
      <c r="AL422" s="6">
        <f t="shared" ca="1" si="114"/>
        <v>0.31958884739241589</v>
      </c>
      <c r="AQ422" s="36">
        <f t="shared" si="105"/>
        <v>-10</v>
      </c>
      <c r="AR422" s="36">
        <f t="shared" si="112"/>
        <v>-5</v>
      </c>
    </row>
    <row r="423" spans="2:44" x14ac:dyDescent="0.5">
      <c r="B423" s="28">
        <v>45540</v>
      </c>
      <c r="C423" s="4">
        <v>108.85</v>
      </c>
      <c r="E423" s="8">
        <f t="shared" si="102"/>
        <v>-6.2276966550988211E-3</v>
      </c>
      <c r="F423" s="8">
        <f t="shared" si="106"/>
        <v>7.4620784451549627E-2</v>
      </c>
      <c r="G423" s="8">
        <f t="shared" si="107"/>
        <v>9.2647492558554978E-2</v>
      </c>
      <c r="H423" s="8">
        <f t="shared" si="108"/>
        <v>0.80542691864421345</v>
      </c>
      <c r="I423" s="8">
        <f t="shared" si="109"/>
        <v>44.611438454072086</v>
      </c>
      <c r="J423" s="4">
        <v>30</v>
      </c>
      <c r="K423" s="4">
        <v>70</v>
      </c>
      <c r="L423" s="130"/>
      <c r="M423" s="8">
        <f t="shared" ca="1" si="118"/>
        <v>58.446538808714074</v>
      </c>
      <c r="N423" s="4">
        <f t="shared" si="115"/>
        <v>13.601843754094698</v>
      </c>
      <c r="O423" s="8">
        <f t="shared" ca="1" si="116"/>
        <v>72.048382562808769</v>
      </c>
      <c r="P423" s="8">
        <f t="shared" ca="1" si="117"/>
        <v>44.844695054619379</v>
      </c>
      <c r="AG423" s="4" t="str">
        <f t="shared" si="103"/>
        <v/>
      </c>
      <c r="AH423" s="4">
        <f t="shared" si="110"/>
        <v>-1</v>
      </c>
      <c r="AI423" s="4">
        <f t="shared" si="111"/>
        <v>-10</v>
      </c>
      <c r="AJ423" s="4">
        <f t="shared" si="104"/>
        <v>111.51</v>
      </c>
      <c r="AK423" s="5">
        <f t="shared" si="113"/>
        <v>0</v>
      </c>
      <c r="AL423" s="6">
        <f t="shared" ca="1" si="114"/>
        <v>0.31958884739241589</v>
      </c>
      <c r="AQ423" s="36">
        <f t="shared" si="105"/>
        <v>-10</v>
      </c>
      <c r="AR423" s="36">
        <f t="shared" si="112"/>
        <v>-5</v>
      </c>
    </row>
    <row r="424" spans="2:44" x14ac:dyDescent="0.5">
      <c r="B424" s="28">
        <v>45541</v>
      </c>
      <c r="C424" s="4">
        <v>108</v>
      </c>
      <c r="E424" s="8">
        <f t="shared" si="102"/>
        <v>-7.8395605563367065E-3</v>
      </c>
      <c r="F424" s="8">
        <f t="shared" si="106"/>
        <v>7.3088078926777239E-2</v>
      </c>
      <c r="G424" s="8">
        <f t="shared" si="107"/>
        <v>0.10048705311489169</v>
      </c>
      <c r="H424" s="8">
        <f t="shared" si="108"/>
        <v>0.72733826558941994</v>
      </c>
      <c r="I424" s="8">
        <f t="shared" si="109"/>
        <v>42.107459788209468</v>
      </c>
      <c r="J424" s="4">
        <v>30</v>
      </c>
      <c r="K424" s="4">
        <v>70</v>
      </c>
      <c r="L424" s="130"/>
      <c r="M424" s="8">
        <f t="shared" ca="1" si="118"/>
        <v>56.404153931151001</v>
      </c>
      <c r="N424" s="4">
        <f t="shared" si="115"/>
        <v>13.424284548768195</v>
      </c>
      <c r="O424" s="8">
        <f t="shared" ca="1" si="116"/>
        <v>69.8284384799192</v>
      </c>
      <c r="P424" s="8">
        <f t="shared" ca="1" si="117"/>
        <v>42.979869382382802</v>
      </c>
      <c r="AG424" s="4" t="str">
        <f t="shared" si="103"/>
        <v/>
      </c>
      <c r="AH424" s="4">
        <f t="shared" si="110"/>
        <v>-1</v>
      </c>
      <c r="AI424" s="4">
        <f t="shared" si="111"/>
        <v>-10</v>
      </c>
      <c r="AJ424" s="4">
        <f t="shared" si="104"/>
        <v>111.51</v>
      </c>
      <c r="AK424" s="5">
        <f t="shared" si="113"/>
        <v>0</v>
      </c>
      <c r="AL424" s="6">
        <f t="shared" ca="1" si="114"/>
        <v>0.31958884739241589</v>
      </c>
      <c r="AQ424" s="36">
        <f t="shared" si="105"/>
        <v>-10</v>
      </c>
      <c r="AR424" s="36">
        <f t="shared" si="112"/>
        <v>-5</v>
      </c>
    </row>
    <row r="425" spans="2:44" x14ac:dyDescent="0.5">
      <c r="B425" s="28">
        <v>45544</v>
      </c>
      <c r="C425" s="4">
        <v>107.59</v>
      </c>
      <c r="E425" s="8">
        <f t="shared" si="102"/>
        <v>-3.803520518401896E-3</v>
      </c>
      <c r="F425" s="8">
        <f t="shared" si="106"/>
        <v>6.7607628571487777E-2</v>
      </c>
      <c r="G425" s="8">
        <f t="shared" si="107"/>
        <v>0.10429057363329358</v>
      </c>
      <c r="H425" s="8">
        <f t="shared" si="108"/>
        <v>0.64826212203232914</v>
      </c>
      <c r="I425" s="8">
        <f t="shared" si="109"/>
        <v>39.330038187919605</v>
      </c>
      <c r="J425" s="4">
        <v>30</v>
      </c>
      <c r="K425" s="4">
        <v>70</v>
      </c>
      <c r="L425" s="130"/>
      <c r="M425" s="8">
        <f t="shared" ca="1" si="118"/>
        <v>54.269889463247083</v>
      </c>
      <c r="N425" s="4">
        <f t="shared" si="115"/>
        <v>15.628414617798397</v>
      </c>
      <c r="O425" s="8">
        <f t="shared" ca="1" si="116"/>
        <v>69.898304081045481</v>
      </c>
      <c r="P425" s="8">
        <f t="shared" ca="1" si="117"/>
        <v>38.641474845448684</v>
      </c>
      <c r="AG425" s="4" t="str">
        <f t="shared" si="103"/>
        <v/>
      </c>
      <c r="AH425" s="4">
        <f t="shared" si="110"/>
        <v>-1</v>
      </c>
      <c r="AI425" s="4">
        <f t="shared" si="111"/>
        <v>-10</v>
      </c>
      <c r="AJ425" s="4">
        <f t="shared" si="104"/>
        <v>111.51</v>
      </c>
      <c r="AK425" s="5">
        <f t="shared" si="113"/>
        <v>0</v>
      </c>
      <c r="AL425" s="6">
        <f t="shared" ca="1" si="114"/>
        <v>0.31958884739241589</v>
      </c>
      <c r="AQ425" s="36">
        <f t="shared" si="105"/>
        <v>-10</v>
      </c>
      <c r="AR425" s="36">
        <f t="shared" si="112"/>
        <v>-5</v>
      </c>
    </row>
    <row r="426" spans="2:44" x14ac:dyDescent="0.5">
      <c r="B426" s="28">
        <v>45545</v>
      </c>
      <c r="C426" s="4">
        <v>106.74</v>
      </c>
      <c r="E426" s="8">
        <f t="shared" si="102"/>
        <v>-7.9317357000190571E-3</v>
      </c>
      <c r="F426" s="8">
        <f t="shared" si="106"/>
        <v>6.7607628571487777E-2</v>
      </c>
      <c r="G426" s="8">
        <f t="shared" si="107"/>
        <v>9.6327456496308278E-2</v>
      </c>
      <c r="H426" s="8">
        <f t="shared" si="108"/>
        <v>0.70185210977805501</v>
      </c>
      <c r="I426" s="8">
        <f t="shared" si="109"/>
        <v>41.240487686652529</v>
      </c>
      <c r="J426" s="4">
        <v>30</v>
      </c>
      <c r="K426" s="4">
        <v>70</v>
      </c>
      <c r="L426" s="130"/>
      <c r="M426" s="8">
        <f t="shared" ca="1" si="118"/>
        <v>52.641214241172761</v>
      </c>
      <c r="N426" s="4">
        <f t="shared" si="115"/>
        <v>16.338214711419891</v>
      </c>
      <c r="O426" s="8">
        <f t="shared" ca="1" si="116"/>
        <v>68.979428952592656</v>
      </c>
      <c r="P426" s="8">
        <f t="shared" ca="1" si="117"/>
        <v>36.302999529752867</v>
      </c>
      <c r="AG426" s="4" t="str">
        <f t="shared" si="103"/>
        <v/>
      </c>
      <c r="AH426" s="4">
        <f t="shared" si="110"/>
        <v>-1</v>
      </c>
      <c r="AI426" s="4">
        <f t="shared" si="111"/>
        <v>-10</v>
      </c>
      <c r="AJ426" s="4">
        <f t="shared" si="104"/>
        <v>111.51</v>
      </c>
      <c r="AK426" s="5">
        <f t="shared" si="113"/>
        <v>0</v>
      </c>
      <c r="AL426" s="6">
        <f t="shared" ca="1" si="114"/>
        <v>0.31958884739241589</v>
      </c>
      <c r="AQ426" s="36">
        <f t="shared" si="105"/>
        <v>-10</v>
      </c>
      <c r="AR426" s="36">
        <f t="shared" si="112"/>
        <v>-5</v>
      </c>
    </row>
    <row r="427" spans="2:44" x14ac:dyDescent="0.5">
      <c r="B427" s="28">
        <v>45546</v>
      </c>
      <c r="C427" s="4">
        <v>108.67</v>
      </c>
      <c r="E427" s="8">
        <f t="shared" si="102"/>
        <v>1.7919796168961472E-2</v>
      </c>
      <c r="F427" s="8">
        <f t="shared" si="106"/>
        <v>8.5527424740449248E-2</v>
      </c>
      <c r="G427" s="8">
        <f t="shared" si="107"/>
        <v>9.11250534881691E-2</v>
      </c>
      <c r="H427" s="8">
        <f t="shared" si="108"/>
        <v>0.93857201139040647</v>
      </c>
      <c r="I427" s="8">
        <f t="shared" si="109"/>
        <v>48.415638205631183</v>
      </c>
      <c r="J427" s="4">
        <v>30</v>
      </c>
      <c r="K427" s="4">
        <v>70</v>
      </c>
      <c r="L427" s="130"/>
      <c r="M427" s="8">
        <f t="shared" ca="1" si="118"/>
        <v>52.113017236730066</v>
      </c>
      <c r="N427" s="4">
        <f t="shared" si="115"/>
        <v>16.236870490451775</v>
      </c>
      <c r="O427" s="8">
        <f t="shared" ca="1" si="116"/>
        <v>68.349887727181837</v>
      </c>
      <c r="P427" s="8">
        <f t="shared" ca="1" si="117"/>
        <v>35.876146746278295</v>
      </c>
      <c r="AG427" s="4" t="str">
        <f t="shared" si="103"/>
        <v/>
      </c>
      <c r="AH427" s="4">
        <f t="shared" si="110"/>
        <v>-1</v>
      </c>
      <c r="AI427" s="4">
        <f t="shared" si="111"/>
        <v>-10</v>
      </c>
      <c r="AJ427" s="4">
        <f t="shared" si="104"/>
        <v>111.51</v>
      </c>
      <c r="AK427" s="5">
        <f t="shared" si="113"/>
        <v>0</v>
      </c>
      <c r="AL427" s="6">
        <f t="shared" ca="1" si="114"/>
        <v>0.31958884739241589</v>
      </c>
      <c r="AQ427" s="36">
        <f t="shared" si="105"/>
        <v>-10</v>
      </c>
      <c r="AR427" s="36">
        <f t="shared" si="112"/>
        <v>-5</v>
      </c>
    </row>
    <row r="428" spans="2:44" x14ac:dyDescent="0.5">
      <c r="B428" s="28">
        <v>45547</v>
      </c>
      <c r="C428" s="4">
        <v>112.37</v>
      </c>
      <c r="E428" s="8">
        <f t="shared" si="102"/>
        <v>3.3481230845050877E-2</v>
      </c>
      <c r="F428" s="8">
        <f t="shared" si="106"/>
        <v>0.11900865558550013</v>
      </c>
      <c r="G428" s="8">
        <f t="shared" si="107"/>
        <v>8.3685294717815301E-2</v>
      </c>
      <c r="H428" s="8">
        <f t="shared" si="108"/>
        <v>1.422097585803985</v>
      </c>
      <c r="I428" s="8">
        <f t="shared" si="109"/>
        <v>58.713471915374434</v>
      </c>
      <c r="J428" s="4">
        <v>30</v>
      </c>
      <c r="K428" s="4">
        <v>70</v>
      </c>
      <c r="L428" s="130"/>
      <c r="M428" s="8">
        <f t="shared" ca="1" si="118"/>
        <v>52.938074071560614</v>
      </c>
      <c r="N428" s="4">
        <f t="shared" si="115"/>
        <v>15.19614888550691</v>
      </c>
      <c r="O428" s="8">
        <f t="shared" ca="1" si="116"/>
        <v>68.134222957067522</v>
      </c>
      <c r="P428" s="8">
        <f t="shared" ca="1" si="117"/>
        <v>37.741925186053706</v>
      </c>
      <c r="AG428" s="4" t="str">
        <f t="shared" si="103"/>
        <v/>
      </c>
      <c r="AH428" s="4">
        <f t="shared" si="110"/>
        <v>-1</v>
      </c>
      <c r="AI428" s="4">
        <f t="shared" si="111"/>
        <v>-10</v>
      </c>
      <c r="AJ428" s="4">
        <f t="shared" si="104"/>
        <v>111.51</v>
      </c>
      <c r="AK428" s="5">
        <f t="shared" si="113"/>
        <v>0</v>
      </c>
      <c r="AL428" s="6">
        <f t="shared" ca="1" si="114"/>
        <v>0.31958884739241589</v>
      </c>
      <c r="AQ428" s="36">
        <f t="shared" si="105"/>
        <v>-10</v>
      </c>
      <c r="AR428" s="36">
        <f t="shared" si="112"/>
        <v>-5</v>
      </c>
    </row>
    <row r="429" spans="2:44" x14ac:dyDescent="0.5">
      <c r="B429" s="28">
        <v>45548</v>
      </c>
      <c r="C429" s="4">
        <v>114.39</v>
      </c>
      <c r="E429" s="8">
        <f t="shared" si="102"/>
        <v>1.7816664617771122E-2</v>
      </c>
      <c r="F429" s="8">
        <f t="shared" si="106"/>
        <v>0.10918468427812682</v>
      </c>
      <c r="G429" s="8">
        <f t="shared" si="107"/>
        <v>8.3685294717815301E-2</v>
      </c>
      <c r="H429" s="8">
        <f t="shared" si="108"/>
        <v>1.3047057388791521</v>
      </c>
      <c r="I429" s="8">
        <f t="shared" si="109"/>
        <v>56.610512868062273</v>
      </c>
      <c r="J429" s="4">
        <v>30</v>
      </c>
      <c r="K429" s="4">
        <v>70</v>
      </c>
      <c r="L429" s="130"/>
      <c r="M429" s="8">
        <f t="shared" ca="1" si="118"/>
        <v>53.397128921123326</v>
      </c>
      <c r="N429" s="4">
        <f t="shared" si="115"/>
        <v>13.962565338009886</v>
      </c>
      <c r="O429" s="8">
        <f t="shared" ca="1" si="116"/>
        <v>67.359694259133207</v>
      </c>
      <c r="P429" s="8">
        <f t="shared" ca="1" si="117"/>
        <v>39.434563583113437</v>
      </c>
      <c r="AG429" s="4" t="str">
        <f t="shared" si="103"/>
        <v/>
      </c>
      <c r="AH429" s="4">
        <f t="shared" si="110"/>
        <v>-1</v>
      </c>
      <c r="AI429" s="4">
        <f t="shared" si="111"/>
        <v>-10</v>
      </c>
      <c r="AJ429" s="4">
        <f t="shared" si="104"/>
        <v>111.51</v>
      </c>
      <c r="AK429" s="5">
        <f t="shared" si="113"/>
        <v>0</v>
      </c>
      <c r="AL429" s="6">
        <f t="shared" ca="1" si="114"/>
        <v>0.31958884739241589</v>
      </c>
      <c r="AQ429" s="36">
        <f t="shared" si="105"/>
        <v>-10</v>
      </c>
      <c r="AR429" s="36">
        <f t="shared" si="112"/>
        <v>-5</v>
      </c>
    </row>
    <row r="430" spans="2:44" x14ac:dyDescent="0.5">
      <c r="B430" s="28">
        <v>45551</v>
      </c>
      <c r="C430" s="4">
        <v>117.16</v>
      </c>
      <c r="E430" s="8">
        <f t="shared" si="102"/>
        <v>2.3926859421950553E-2</v>
      </c>
      <c r="F430" s="8">
        <f t="shared" si="106"/>
        <v>0.129709570857718</v>
      </c>
      <c r="G430" s="8">
        <f t="shared" si="107"/>
        <v>8.3685294717815301E-2</v>
      </c>
      <c r="H430" s="8">
        <f t="shared" si="108"/>
        <v>1.5499685015759985</v>
      </c>
      <c r="I430" s="8">
        <f t="shared" si="109"/>
        <v>60.783829314677661</v>
      </c>
      <c r="J430" s="4">
        <v>30</v>
      </c>
      <c r="K430" s="4">
        <v>70</v>
      </c>
      <c r="L430" s="130"/>
      <c r="M430" s="8">
        <f t="shared" ca="1" si="118"/>
        <v>54.320466470317612</v>
      </c>
      <c r="N430" s="4">
        <f t="shared" si="115"/>
        <v>12.916245804277454</v>
      </c>
      <c r="O430" s="8">
        <f t="shared" ca="1" si="116"/>
        <v>67.236712274595064</v>
      </c>
      <c r="P430" s="8">
        <f t="shared" ca="1" si="117"/>
        <v>41.40422066604016</v>
      </c>
      <c r="AG430" s="4" t="str">
        <f t="shared" si="103"/>
        <v/>
      </c>
      <c r="AH430" s="4">
        <f t="shared" si="110"/>
        <v>-1</v>
      </c>
      <c r="AI430" s="4">
        <f t="shared" si="111"/>
        <v>-10</v>
      </c>
      <c r="AJ430" s="4">
        <f t="shared" si="104"/>
        <v>111.51</v>
      </c>
      <c r="AK430" s="5">
        <f t="shared" si="113"/>
        <v>0</v>
      </c>
      <c r="AL430" s="6">
        <f t="shared" ca="1" si="114"/>
        <v>0.31958884739241589</v>
      </c>
      <c r="AQ430" s="36">
        <f t="shared" si="105"/>
        <v>-10</v>
      </c>
      <c r="AR430" s="36">
        <f t="shared" si="112"/>
        <v>-5</v>
      </c>
    </row>
    <row r="431" spans="2:44" x14ac:dyDescent="0.5">
      <c r="B431" s="28">
        <v>45552</v>
      </c>
      <c r="C431" s="4">
        <v>117.79</v>
      </c>
      <c r="E431" s="8">
        <f t="shared" si="102"/>
        <v>5.3628560111604164E-3</v>
      </c>
      <c r="F431" s="8">
        <f t="shared" si="106"/>
        <v>0.12008123823922183</v>
      </c>
      <c r="G431" s="8">
        <f t="shared" si="107"/>
        <v>8.3685294717815301E-2</v>
      </c>
      <c r="H431" s="8">
        <f t="shared" si="108"/>
        <v>1.4349144451738234</v>
      </c>
      <c r="I431" s="8">
        <f t="shared" si="109"/>
        <v>58.930795207935439</v>
      </c>
      <c r="J431" s="4">
        <v>30</v>
      </c>
      <c r="K431" s="4">
        <v>70</v>
      </c>
      <c r="L431" s="130"/>
      <c r="M431" s="8">
        <f t="shared" ca="1" si="118"/>
        <v>54.896757562519838</v>
      </c>
      <c r="N431" s="4">
        <f t="shared" si="115"/>
        <v>9.2023896937221767</v>
      </c>
      <c r="O431" s="8">
        <f t="shared" ca="1" si="116"/>
        <v>64.09914725624202</v>
      </c>
      <c r="P431" s="8">
        <f t="shared" ca="1" si="117"/>
        <v>45.694367868797663</v>
      </c>
      <c r="AG431" s="4" t="str">
        <f t="shared" si="103"/>
        <v/>
      </c>
      <c r="AH431" s="4">
        <f t="shared" si="110"/>
        <v>-1</v>
      </c>
      <c r="AI431" s="4">
        <f t="shared" si="111"/>
        <v>-10</v>
      </c>
      <c r="AJ431" s="4">
        <f t="shared" si="104"/>
        <v>111.51</v>
      </c>
      <c r="AK431" s="5">
        <f t="shared" si="113"/>
        <v>0</v>
      </c>
      <c r="AL431" s="6">
        <f t="shared" ca="1" si="114"/>
        <v>0.31958884739241589</v>
      </c>
      <c r="AQ431" s="36">
        <f t="shared" si="105"/>
        <v>-10</v>
      </c>
      <c r="AR431" s="36">
        <f t="shared" si="112"/>
        <v>-5</v>
      </c>
    </row>
    <row r="432" spans="2:44" x14ac:dyDescent="0.5">
      <c r="B432" s="28">
        <v>45553</v>
      </c>
      <c r="C432" s="4">
        <v>117.55</v>
      </c>
      <c r="E432" s="8">
        <f t="shared" si="102"/>
        <v>-2.0396029846146881E-3</v>
      </c>
      <c r="F432" s="8">
        <f t="shared" si="106"/>
        <v>0.12008123823922183</v>
      </c>
      <c r="G432" s="8">
        <f t="shared" si="107"/>
        <v>8.4050667236891918E-2</v>
      </c>
      <c r="H432" s="8">
        <f t="shared" si="108"/>
        <v>1.4286767992070764</v>
      </c>
      <c r="I432" s="8">
        <f t="shared" si="109"/>
        <v>58.825315895203353</v>
      </c>
      <c r="J432" s="4">
        <v>30</v>
      </c>
      <c r="K432" s="4">
        <v>70</v>
      </c>
      <c r="L432" s="130"/>
      <c r="M432" s="8">
        <f t="shared" ca="1" si="118"/>
        <v>55.387827354105276</v>
      </c>
      <c r="N432" s="4">
        <f t="shared" si="115"/>
        <v>8.4497555740300712</v>
      </c>
      <c r="O432" s="8">
        <f t="shared" ca="1" si="116"/>
        <v>63.837582928135348</v>
      </c>
      <c r="P432" s="8">
        <f t="shared" ca="1" si="117"/>
        <v>46.938071780075205</v>
      </c>
      <c r="AG432" s="4" t="str">
        <f t="shared" si="103"/>
        <v/>
      </c>
      <c r="AH432" s="4">
        <f t="shared" si="110"/>
        <v>-1</v>
      </c>
      <c r="AI432" s="4">
        <f t="shared" si="111"/>
        <v>-10</v>
      </c>
      <c r="AJ432" s="4">
        <f t="shared" si="104"/>
        <v>111.51</v>
      </c>
      <c r="AK432" s="5">
        <f t="shared" si="113"/>
        <v>0</v>
      </c>
      <c r="AL432" s="6">
        <f t="shared" ca="1" si="114"/>
        <v>0.31958884739241589</v>
      </c>
      <c r="AQ432" s="36">
        <f t="shared" si="105"/>
        <v>-10</v>
      </c>
      <c r="AR432" s="36">
        <f t="shared" si="112"/>
        <v>-5</v>
      </c>
    </row>
    <row r="433" spans="2:44" x14ac:dyDescent="0.5">
      <c r="B433" s="28">
        <v>45554</v>
      </c>
      <c r="C433" s="4">
        <v>121.62</v>
      </c>
      <c r="E433" s="8">
        <f t="shared" si="102"/>
        <v>3.4037654705885212E-2</v>
      </c>
      <c r="F433" s="8">
        <f t="shared" si="106"/>
        <v>0.15411889294510706</v>
      </c>
      <c r="G433" s="8">
        <f t="shared" si="107"/>
        <v>8.2903523938802431E-2</v>
      </c>
      <c r="H433" s="8">
        <f t="shared" si="108"/>
        <v>1.8590149805800082</v>
      </c>
      <c r="I433" s="8">
        <f t="shared" si="109"/>
        <v>65.022918494917093</v>
      </c>
      <c r="J433" s="4">
        <v>30</v>
      </c>
      <c r="K433" s="4">
        <v>70</v>
      </c>
      <c r="L433" s="130"/>
      <c r="M433" s="8">
        <f t="shared" ca="1" si="118"/>
        <v>56.592213746706747</v>
      </c>
      <c r="N433" s="4">
        <f t="shared" si="115"/>
        <v>9.2124134314105373</v>
      </c>
      <c r="O433" s="8">
        <f t="shared" ca="1" si="116"/>
        <v>65.804627178117286</v>
      </c>
      <c r="P433" s="8">
        <f t="shared" ca="1" si="117"/>
        <v>47.379800315296208</v>
      </c>
      <c r="AG433" s="4" t="str">
        <f t="shared" si="103"/>
        <v/>
      </c>
      <c r="AH433" s="4">
        <f t="shared" si="110"/>
        <v>-1</v>
      </c>
      <c r="AI433" s="4">
        <f t="shared" si="111"/>
        <v>-10</v>
      </c>
      <c r="AJ433" s="4">
        <f t="shared" si="104"/>
        <v>111.51</v>
      </c>
      <c r="AK433" s="5">
        <f t="shared" si="113"/>
        <v>0</v>
      </c>
      <c r="AL433" s="6">
        <f t="shared" ca="1" si="114"/>
        <v>0.31958884739241589</v>
      </c>
      <c r="AQ433" s="36">
        <f t="shared" si="105"/>
        <v>-10</v>
      </c>
      <c r="AR433" s="36">
        <f t="shared" si="112"/>
        <v>-5</v>
      </c>
    </row>
    <row r="434" spans="2:44" x14ac:dyDescent="0.5">
      <c r="B434" s="28">
        <v>45555</v>
      </c>
      <c r="C434" s="4">
        <v>124.48</v>
      </c>
      <c r="E434" s="8">
        <f t="shared" si="102"/>
        <v>2.324363073811778E-2</v>
      </c>
      <c r="F434" s="8">
        <f t="shared" si="106"/>
        <v>0.15578869250889743</v>
      </c>
      <c r="G434" s="8">
        <f t="shared" si="107"/>
        <v>8.2903523938802431E-2</v>
      </c>
      <c r="H434" s="8">
        <f t="shared" si="108"/>
        <v>1.8791564593068111</v>
      </c>
      <c r="I434" s="8">
        <f t="shared" si="109"/>
        <v>65.267604795580951</v>
      </c>
      <c r="J434" s="4">
        <v>30</v>
      </c>
      <c r="K434" s="4">
        <v>70</v>
      </c>
      <c r="L434" s="130"/>
      <c r="M434" s="8">
        <f t="shared" ca="1" si="118"/>
        <v>57.676637627816021</v>
      </c>
      <c r="N434" s="4">
        <f t="shared" si="115"/>
        <v>9.6000048731109882</v>
      </c>
      <c r="O434" s="8">
        <f t="shared" ca="1" si="116"/>
        <v>67.276642500927011</v>
      </c>
      <c r="P434" s="8">
        <f t="shared" ca="1" si="117"/>
        <v>48.076632754705031</v>
      </c>
      <c r="AG434" s="4" t="str">
        <f t="shared" si="103"/>
        <v/>
      </c>
      <c r="AH434" s="4">
        <f t="shared" si="110"/>
        <v>-1</v>
      </c>
      <c r="AI434" s="4">
        <f t="shared" si="111"/>
        <v>-10</v>
      </c>
      <c r="AJ434" s="4">
        <f t="shared" si="104"/>
        <v>111.51</v>
      </c>
      <c r="AK434" s="5">
        <f t="shared" si="113"/>
        <v>0</v>
      </c>
      <c r="AL434" s="6">
        <f t="shared" ca="1" si="114"/>
        <v>0.31958884739241589</v>
      </c>
      <c r="AQ434" s="36">
        <f t="shared" si="105"/>
        <v>-10</v>
      </c>
      <c r="AR434" s="36">
        <f t="shared" si="112"/>
        <v>-5</v>
      </c>
    </row>
    <row r="435" spans="2:44" x14ac:dyDescent="0.5">
      <c r="B435" s="28">
        <v>45558</v>
      </c>
      <c r="C435" s="4">
        <v>125.23</v>
      </c>
      <c r="E435" s="8">
        <f t="shared" si="102"/>
        <v>6.0069861458597155E-3</v>
      </c>
      <c r="F435" s="8">
        <f t="shared" si="106"/>
        <v>0.16179567865475714</v>
      </c>
      <c r="G435" s="8">
        <f t="shared" si="107"/>
        <v>4.4052568736505988E-2</v>
      </c>
      <c r="H435" s="8">
        <f t="shared" si="108"/>
        <v>3.6727864752340409</v>
      </c>
      <c r="I435" s="8">
        <f t="shared" si="109"/>
        <v>78.599492929967141</v>
      </c>
      <c r="J435" s="4">
        <v>30</v>
      </c>
      <c r="K435" s="4">
        <v>70</v>
      </c>
      <c r="L435" s="130"/>
      <c r="M435" s="8">
        <f t="shared" ca="1" si="118"/>
        <v>60.291994540584909</v>
      </c>
      <c r="N435" s="4">
        <f t="shared" si="115"/>
        <v>11.206970375732499</v>
      </c>
      <c r="O435" s="8">
        <f t="shared" ca="1" si="116"/>
        <v>71.498964916317405</v>
      </c>
      <c r="P435" s="8">
        <f t="shared" ca="1" si="117"/>
        <v>49.085024164852413</v>
      </c>
      <c r="AG435" s="4" t="str">
        <f t="shared" si="103"/>
        <v>SELL</v>
      </c>
      <c r="AH435" s="4">
        <f t="shared" si="110"/>
        <v>-1</v>
      </c>
      <c r="AI435" s="4">
        <f t="shared" si="111"/>
        <v>-10</v>
      </c>
      <c r="AJ435" s="4">
        <f t="shared" si="104"/>
        <v>111.51</v>
      </c>
      <c r="AK435" s="5">
        <f t="shared" si="113"/>
        <v>0</v>
      </c>
      <c r="AL435" s="6">
        <f t="shared" ca="1" si="114"/>
        <v>0.31958884739241589</v>
      </c>
      <c r="AQ435" s="36">
        <f t="shared" si="105"/>
        <v>-10</v>
      </c>
      <c r="AR435" s="36">
        <f t="shared" si="112"/>
        <v>-5</v>
      </c>
    </row>
    <row r="436" spans="2:44" x14ac:dyDescent="0.5">
      <c r="B436" s="28">
        <v>45559</v>
      </c>
      <c r="C436" s="4">
        <v>125.13</v>
      </c>
      <c r="E436" s="8">
        <f t="shared" si="102"/>
        <v>-7.9884969897764044E-4</v>
      </c>
      <c r="F436" s="8">
        <f t="shared" si="106"/>
        <v>0.16179567865475714</v>
      </c>
      <c r="G436" s="8">
        <f t="shared" si="107"/>
        <v>2.8640966113448813E-2</v>
      </c>
      <c r="H436" s="8">
        <f t="shared" si="108"/>
        <v>5.6490998946709219</v>
      </c>
      <c r="I436" s="8">
        <f t="shared" si="109"/>
        <v>84.960370338224678</v>
      </c>
      <c r="J436" s="4">
        <v>30</v>
      </c>
      <c r="K436" s="4">
        <v>70</v>
      </c>
      <c r="L436" s="130"/>
      <c r="M436" s="8">
        <f t="shared" ca="1" si="118"/>
        <v>63.375541515289875</v>
      </c>
      <c r="N436" s="4">
        <f t="shared" si="115"/>
        <v>12.234812592942101</v>
      </c>
      <c r="O436" s="8">
        <f t="shared" ca="1" si="116"/>
        <v>75.610354108231974</v>
      </c>
      <c r="P436" s="8">
        <f t="shared" ca="1" si="117"/>
        <v>51.140728922347776</v>
      </c>
      <c r="AG436" s="4" t="str">
        <f t="shared" si="103"/>
        <v>SELL</v>
      </c>
      <c r="AH436" s="4">
        <f t="shared" si="110"/>
        <v>-1</v>
      </c>
      <c r="AI436" s="4">
        <f t="shared" si="111"/>
        <v>-10</v>
      </c>
      <c r="AJ436" s="4">
        <f t="shared" si="104"/>
        <v>111.51</v>
      </c>
      <c r="AK436" s="5">
        <f t="shared" si="113"/>
        <v>0</v>
      </c>
      <c r="AL436" s="6">
        <f t="shared" ca="1" si="114"/>
        <v>0.31958884739241589</v>
      </c>
      <c r="AQ436" s="36">
        <f t="shared" si="105"/>
        <v>-10</v>
      </c>
      <c r="AR436" s="36">
        <f t="shared" si="112"/>
        <v>-5</v>
      </c>
    </row>
    <row r="437" spans="2:44" x14ac:dyDescent="0.5">
      <c r="B437" s="28">
        <v>45560</v>
      </c>
      <c r="C437" s="4">
        <v>124.53</v>
      </c>
      <c r="E437" s="8">
        <f t="shared" si="102"/>
        <v>-4.806546143906393E-3</v>
      </c>
      <c r="F437" s="8">
        <f t="shared" si="106"/>
        <v>0.16179567865475714</v>
      </c>
      <c r="G437" s="8">
        <f t="shared" si="107"/>
        <v>2.7219815602256378E-2</v>
      </c>
      <c r="H437" s="8">
        <f t="shared" si="108"/>
        <v>5.9440402175738889</v>
      </c>
      <c r="I437" s="8">
        <f t="shared" si="109"/>
        <v>85.599161746367585</v>
      </c>
      <c r="J437" s="4">
        <v>30</v>
      </c>
      <c r="K437" s="4">
        <v>70</v>
      </c>
      <c r="L437" s="130"/>
      <c r="M437" s="8">
        <f t="shared" ca="1" si="118"/>
        <v>66.153494044174593</v>
      </c>
      <c r="N437" s="4">
        <f t="shared" si="115"/>
        <v>12.170976938629909</v>
      </c>
      <c r="O437" s="8">
        <f t="shared" ca="1" si="116"/>
        <v>78.324470982804499</v>
      </c>
      <c r="P437" s="8">
        <f t="shared" ca="1" si="117"/>
        <v>53.982517105544687</v>
      </c>
      <c r="AG437" s="4" t="str">
        <f t="shared" si="103"/>
        <v>SELL</v>
      </c>
      <c r="AH437" s="4">
        <f t="shared" si="110"/>
        <v>-1</v>
      </c>
      <c r="AI437" s="4">
        <f t="shared" si="111"/>
        <v>-10</v>
      </c>
      <c r="AJ437" s="4">
        <f t="shared" si="104"/>
        <v>111.51</v>
      </c>
      <c r="AK437" s="5">
        <f t="shared" si="113"/>
        <v>0</v>
      </c>
      <c r="AL437" s="6">
        <f t="shared" ca="1" si="114"/>
        <v>0.31958884739241589</v>
      </c>
      <c r="AQ437" s="36">
        <f t="shared" si="105"/>
        <v>-10</v>
      </c>
      <c r="AR437" s="36">
        <f t="shared" si="112"/>
        <v>-5</v>
      </c>
    </row>
    <row r="438" spans="2:44" x14ac:dyDescent="0.5">
      <c r="B438" s="28">
        <v>45561</v>
      </c>
      <c r="C438" s="4">
        <v>125.5</v>
      </c>
      <c r="E438" s="8">
        <f t="shared" si="102"/>
        <v>7.7591078387815801E-3</v>
      </c>
      <c r="F438" s="8">
        <f t="shared" si="106"/>
        <v>0.16955478649353872</v>
      </c>
      <c r="G438" s="8">
        <f t="shared" si="107"/>
        <v>1.9380255045919673E-2</v>
      </c>
      <c r="H438" s="8">
        <f t="shared" si="108"/>
        <v>8.7488418543406556</v>
      </c>
      <c r="I438" s="8">
        <f t="shared" si="109"/>
        <v>89.742371299676464</v>
      </c>
      <c r="J438" s="4">
        <v>30</v>
      </c>
      <c r="K438" s="4">
        <v>70</v>
      </c>
      <c r="L438" s="130"/>
      <c r="M438" s="8">
        <f t="shared" ca="1" si="118"/>
        <v>69.102103701112327</v>
      </c>
      <c r="N438" s="4">
        <f t="shared" si="115"/>
        <v>12.698995729919796</v>
      </c>
      <c r="O438" s="8">
        <f t="shared" ca="1" si="116"/>
        <v>81.801099431032128</v>
      </c>
      <c r="P438" s="8">
        <f t="shared" ca="1" si="117"/>
        <v>56.403107971192533</v>
      </c>
      <c r="AG438" s="4" t="str">
        <f t="shared" si="103"/>
        <v>SELL</v>
      </c>
      <c r="AH438" s="4">
        <f t="shared" si="110"/>
        <v>-1</v>
      </c>
      <c r="AI438" s="4">
        <f t="shared" si="111"/>
        <v>-10</v>
      </c>
      <c r="AJ438" s="4">
        <f t="shared" si="104"/>
        <v>111.51</v>
      </c>
      <c r="AK438" s="5">
        <f t="shared" si="113"/>
        <v>0</v>
      </c>
      <c r="AL438" s="6">
        <f t="shared" ca="1" si="114"/>
        <v>0.31958884739241589</v>
      </c>
      <c r="AQ438" s="36">
        <f t="shared" si="105"/>
        <v>-10</v>
      </c>
      <c r="AR438" s="36">
        <f t="shared" si="112"/>
        <v>-5</v>
      </c>
    </row>
    <row r="439" spans="2:44" x14ac:dyDescent="0.5">
      <c r="B439" s="28">
        <v>45562</v>
      </c>
      <c r="C439" s="4">
        <v>125.81</v>
      </c>
      <c r="E439" s="8">
        <f t="shared" si="102"/>
        <v>2.4670737912009405E-3</v>
      </c>
      <c r="F439" s="8">
        <f t="shared" si="106"/>
        <v>0.17202186028473967</v>
      </c>
      <c r="G439" s="8">
        <f t="shared" si="107"/>
        <v>1.5576734527517778E-2</v>
      </c>
      <c r="H439" s="8">
        <f t="shared" si="108"/>
        <v>11.043512360106462</v>
      </c>
      <c r="I439" s="8">
        <f t="shared" si="109"/>
        <v>91.696774411819845</v>
      </c>
      <c r="J439" s="4">
        <v>30</v>
      </c>
      <c r="K439" s="4">
        <v>70</v>
      </c>
      <c r="L439" s="130"/>
      <c r="M439" s="8">
        <f t="shared" ca="1" si="118"/>
        <v>71.926437539950768</v>
      </c>
      <c r="N439" s="4">
        <f t="shared" si="115"/>
        <v>13.779525529453247</v>
      </c>
      <c r="O439" s="8">
        <f t="shared" ca="1" si="116"/>
        <v>85.705963069404021</v>
      </c>
      <c r="P439" s="8">
        <f t="shared" ca="1" si="117"/>
        <v>58.146912010497523</v>
      </c>
      <c r="AG439" s="4" t="str">
        <f t="shared" si="103"/>
        <v>SELL</v>
      </c>
      <c r="AH439" s="4">
        <f t="shared" si="110"/>
        <v>-1</v>
      </c>
      <c r="AI439" s="4">
        <f t="shared" si="111"/>
        <v>-10</v>
      </c>
      <c r="AJ439" s="4">
        <f t="shared" si="104"/>
        <v>111.51</v>
      </c>
      <c r="AK439" s="5">
        <f t="shared" si="113"/>
        <v>0</v>
      </c>
      <c r="AL439" s="6">
        <f t="shared" ca="1" si="114"/>
        <v>0.31958884739241589</v>
      </c>
      <c r="AQ439" s="36">
        <f t="shared" si="105"/>
        <v>-10</v>
      </c>
      <c r="AR439" s="36">
        <f t="shared" si="112"/>
        <v>-5</v>
      </c>
    </row>
    <row r="440" spans="2:44" x14ac:dyDescent="0.5">
      <c r="B440" s="28">
        <v>45565</v>
      </c>
      <c r="C440" s="4">
        <v>124.91</v>
      </c>
      <c r="E440" s="8">
        <f t="shared" si="102"/>
        <v>-7.1793543852217276E-3</v>
      </c>
      <c r="F440" s="8">
        <f t="shared" si="106"/>
        <v>0.17202186028473967</v>
      </c>
      <c r="G440" s="8">
        <f t="shared" si="107"/>
        <v>1.4824353212720449E-2</v>
      </c>
      <c r="H440" s="8">
        <f t="shared" si="108"/>
        <v>11.604004425443096</v>
      </c>
      <c r="I440" s="8">
        <f t="shared" si="109"/>
        <v>92.06601357596044</v>
      </c>
      <c r="J440" s="4">
        <v>30</v>
      </c>
      <c r="K440" s="4">
        <v>70</v>
      </c>
      <c r="L440" s="130"/>
      <c r="M440" s="8">
        <f t="shared" ca="1" si="118"/>
        <v>74.443884544451976</v>
      </c>
      <c r="N440" s="4">
        <f t="shared" si="115"/>
        <v>13.871706836853482</v>
      </c>
      <c r="O440" s="8">
        <f t="shared" ca="1" si="116"/>
        <v>88.315591381305453</v>
      </c>
      <c r="P440" s="8">
        <f t="shared" ca="1" si="117"/>
        <v>60.572177707598492</v>
      </c>
      <c r="AG440" s="4" t="str">
        <f t="shared" si="103"/>
        <v>SELL</v>
      </c>
      <c r="AH440" s="4">
        <f t="shared" si="110"/>
        <v>-1</v>
      </c>
      <c r="AI440" s="4">
        <f t="shared" si="111"/>
        <v>-10</v>
      </c>
      <c r="AJ440" s="4">
        <f t="shared" si="104"/>
        <v>111.51</v>
      </c>
      <c r="AK440" s="5">
        <f t="shared" si="113"/>
        <v>0</v>
      </c>
      <c r="AL440" s="6">
        <f t="shared" ca="1" si="114"/>
        <v>0.31958884739241589</v>
      </c>
      <c r="AQ440" s="36">
        <f t="shared" si="105"/>
        <v>-10</v>
      </c>
      <c r="AR440" s="36">
        <f t="shared" si="112"/>
        <v>-5</v>
      </c>
    </row>
    <row r="441" spans="2:44" x14ac:dyDescent="0.5">
      <c r="B441" s="28">
        <v>45566</v>
      </c>
      <c r="C441" s="4">
        <v>132.01</v>
      </c>
      <c r="E441" s="8">
        <f t="shared" si="102"/>
        <v>5.5284199314850332E-2</v>
      </c>
      <c r="F441" s="8">
        <f t="shared" si="106"/>
        <v>0.20938626343062855</v>
      </c>
      <c r="G441" s="8">
        <f t="shared" si="107"/>
        <v>1.4824353212720449E-2</v>
      </c>
      <c r="H441" s="8">
        <f t="shared" si="108"/>
        <v>14.12447885085191</v>
      </c>
      <c r="I441" s="8">
        <f t="shared" si="109"/>
        <v>93.388201935012958</v>
      </c>
      <c r="J441" s="4">
        <v>30</v>
      </c>
      <c r="K441" s="4">
        <v>70</v>
      </c>
      <c r="L441" s="130"/>
      <c r="M441" s="8">
        <f t="shared" ca="1" si="118"/>
        <v>76.811924218272097</v>
      </c>
      <c r="N441" s="4">
        <f t="shared" si="115"/>
        <v>13.874897436761659</v>
      </c>
      <c r="O441" s="8">
        <f t="shared" ca="1" si="116"/>
        <v>90.686821655033754</v>
      </c>
      <c r="P441" s="8">
        <f t="shared" ca="1" si="117"/>
        <v>62.93702678151044</v>
      </c>
      <c r="AG441" s="4" t="str">
        <f t="shared" si="103"/>
        <v>SELL</v>
      </c>
      <c r="AH441" s="4">
        <f t="shared" si="110"/>
        <v>-1</v>
      </c>
      <c r="AI441" s="4">
        <f t="shared" si="111"/>
        <v>-10</v>
      </c>
      <c r="AJ441" s="4">
        <f t="shared" si="104"/>
        <v>111.51</v>
      </c>
      <c r="AK441" s="5">
        <f t="shared" si="113"/>
        <v>0</v>
      </c>
      <c r="AL441" s="6">
        <f t="shared" ca="1" si="114"/>
        <v>0.31958884739241589</v>
      </c>
      <c r="AQ441" s="36">
        <f t="shared" si="105"/>
        <v>-10</v>
      </c>
      <c r="AR441" s="36">
        <f t="shared" si="112"/>
        <v>-5</v>
      </c>
    </row>
    <row r="442" spans="2:44" x14ac:dyDescent="0.5">
      <c r="B442" s="28">
        <v>45567</v>
      </c>
      <c r="C442" s="4">
        <v>132.69999999999999</v>
      </c>
      <c r="E442" s="8">
        <f t="shared" si="102"/>
        <v>5.2132640454935313E-3</v>
      </c>
      <c r="F442" s="8">
        <f t="shared" si="106"/>
        <v>0.18111829663107118</v>
      </c>
      <c r="G442" s="8">
        <f t="shared" si="107"/>
        <v>1.4824353212720449E-2</v>
      </c>
      <c r="H442" s="8">
        <f t="shared" si="108"/>
        <v>12.2176188081958</v>
      </c>
      <c r="I442" s="8">
        <f t="shared" si="109"/>
        <v>92.434340749939508</v>
      </c>
      <c r="J442" s="4">
        <v>30</v>
      </c>
      <c r="K442" s="4">
        <v>70</v>
      </c>
      <c r="L442" s="130"/>
      <c r="M442" s="8">
        <f t="shared" ca="1" si="118"/>
        <v>78.764726284730529</v>
      </c>
      <c r="N442" s="4">
        <f t="shared" si="115"/>
        <v>12.769677264514689</v>
      </c>
      <c r="O442" s="8">
        <f t="shared" ca="1" si="116"/>
        <v>91.534403549245212</v>
      </c>
      <c r="P442" s="8">
        <f t="shared" ca="1" si="117"/>
        <v>65.995049020215845</v>
      </c>
      <c r="AG442" s="4" t="str">
        <f t="shared" si="103"/>
        <v>SELL</v>
      </c>
      <c r="AH442" s="4">
        <f t="shared" si="110"/>
        <v>-1</v>
      </c>
      <c r="AI442" s="4">
        <f t="shared" si="111"/>
        <v>-10</v>
      </c>
      <c r="AJ442" s="4">
        <f t="shared" si="104"/>
        <v>111.51</v>
      </c>
      <c r="AK442" s="5">
        <f t="shared" si="113"/>
        <v>0</v>
      </c>
      <c r="AL442" s="6">
        <f t="shared" ca="1" si="114"/>
        <v>0.31958884739241589</v>
      </c>
      <c r="AQ442" s="36">
        <f t="shared" si="105"/>
        <v>-10</v>
      </c>
      <c r="AR442" s="36">
        <f t="shared" si="112"/>
        <v>-5</v>
      </c>
    </row>
    <row r="443" spans="2:44" x14ac:dyDescent="0.5">
      <c r="B443" s="28">
        <v>45568</v>
      </c>
      <c r="C443" s="4">
        <v>131.36000000000001</v>
      </c>
      <c r="E443" s="8">
        <f t="shared" si="102"/>
        <v>-1.0149295634043537E-2</v>
      </c>
      <c r="F443" s="8">
        <f t="shared" si="106"/>
        <v>0.16330163201330006</v>
      </c>
      <c r="G443" s="8">
        <f t="shared" si="107"/>
        <v>2.4973648846763986E-2</v>
      </c>
      <c r="H443" s="8">
        <f t="shared" si="108"/>
        <v>6.5389576435267376</v>
      </c>
      <c r="I443" s="8">
        <f t="shared" si="109"/>
        <v>86.735566807983844</v>
      </c>
      <c r="J443" s="4">
        <v>30</v>
      </c>
      <c r="K443" s="4">
        <v>70</v>
      </c>
      <c r="L443" s="130"/>
      <c r="M443" s="8">
        <f t="shared" ca="1" si="118"/>
        <v>79.761081350137204</v>
      </c>
      <c r="N443" s="4">
        <f t="shared" si="115"/>
        <v>10.332012424477124</v>
      </c>
      <c r="O443" s="8">
        <f t="shared" ca="1" si="116"/>
        <v>90.093093774614331</v>
      </c>
      <c r="P443" s="8">
        <f t="shared" ca="1" si="117"/>
        <v>69.429068925660076</v>
      </c>
      <c r="AG443" s="4" t="str">
        <f t="shared" si="103"/>
        <v>SELL</v>
      </c>
      <c r="AH443" s="4">
        <f t="shared" si="110"/>
        <v>-1</v>
      </c>
      <c r="AI443" s="4">
        <f t="shared" si="111"/>
        <v>-10</v>
      </c>
      <c r="AJ443" s="4">
        <f t="shared" si="104"/>
        <v>111.51</v>
      </c>
      <c r="AK443" s="5">
        <f t="shared" si="113"/>
        <v>0</v>
      </c>
      <c r="AL443" s="6">
        <f t="shared" ca="1" si="114"/>
        <v>0.31958884739241589</v>
      </c>
      <c r="AQ443" s="36">
        <f t="shared" si="105"/>
        <v>-10</v>
      </c>
      <c r="AR443" s="36">
        <f t="shared" si="112"/>
        <v>-5</v>
      </c>
    </row>
    <row r="444" spans="2:44" x14ac:dyDescent="0.5">
      <c r="B444" s="28">
        <v>45569</v>
      </c>
      <c r="C444" s="4">
        <v>135.33000000000001</v>
      </c>
      <c r="E444" s="8">
        <f t="shared" si="102"/>
        <v>2.9774594384296242E-2</v>
      </c>
      <c r="F444" s="8">
        <f t="shared" si="106"/>
        <v>0.16914936697564575</v>
      </c>
      <c r="G444" s="8">
        <f t="shared" si="107"/>
        <v>2.4973648846763986E-2</v>
      </c>
      <c r="H444" s="8">
        <f t="shared" si="108"/>
        <v>6.7731138534673372</v>
      </c>
      <c r="I444" s="8">
        <f t="shared" si="109"/>
        <v>87.135142764518605</v>
      </c>
      <c r="J444" s="4">
        <v>30</v>
      </c>
      <c r="K444" s="4">
        <v>70</v>
      </c>
      <c r="L444" s="130"/>
      <c r="M444" s="8">
        <f t="shared" ca="1" si="118"/>
        <v>80.682839026934886</v>
      </c>
      <c r="N444" s="4">
        <f t="shared" si="115"/>
        <v>8.1649992443319839</v>
      </c>
      <c r="O444" s="8">
        <f t="shared" ca="1" si="116"/>
        <v>88.847838271266866</v>
      </c>
      <c r="P444" s="8">
        <f t="shared" ca="1" si="117"/>
        <v>72.517839782602906</v>
      </c>
      <c r="AG444" s="4" t="str">
        <f t="shared" si="103"/>
        <v>SELL</v>
      </c>
      <c r="AH444" s="4">
        <f t="shared" si="110"/>
        <v>-1</v>
      </c>
      <c r="AI444" s="4">
        <f t="shared" si="111"/>
        <v>-10</v>
      </c>
      <c r="AJ444" s="4">
        <f t="shared" si="104"/>
        <v>111.51</v>
      </c>
      <c r="AK444" s="5">
        <f t="shared" si="113"/>
        <v>0</v>
      </c>
      <c r="AL444" s="6">
        <f t="shared" ca="1" si="114"/>
        <v>0.31958884739241589</v>
      </c>
      <c r="AQ444" s="36">
        <f t="shared" si="105"/>
        <v>-10</v>
      </c>
      <c r="AR444" s="36">
        <f t="shared" si="112"/>
        <v>-5</v>
      </c>
    </row>
    <row r="445" spans="2:44" x14ac:dyDescent="0.5">
      <c r="B445" s="28">
        <v>45572</v>
      </c>
      <c r="C445" s="4">
        <v>134.22</v>
      </c>
      <c r="E445" s="8">
        <f t="shared" si="102"/>
        <v>-8.2359953583211222E-3</v>
      </c>
      <c r="F445" s="8">
        <f t="shared" si="106"/>
        <v>0.16378651096448532</v>
      </c>
      <c r="G445" s="8">
        <f t="shared" si="107"/>
        <v>3.3209644205085112E-2</v>
      </c>
      <c r="H445" s="8">
        <f t="shared" si="108"/>
        <v>4.9318959863895824</v>
      </c>
      <c r="I445" s="8">
        <f t="shared" si="109"/>
        <v>83.141983569933686</v>
      </c>
      <c r="J445" s="4">
        <v>30</v>
      </c>
      <c r="K445" s="4">
        <v>70</v>
      </c>
      <c r="L445" s="130"/>
      <c r="M445" s="8">
        <f t="shared" ca="1" si="118"/>
        <v>80.990232094809741</v>
      </c>
      <c r="N445" s="4">
        <f t="shared" si="115"/>
        <v>4.5900121644140865</v>
      </c>
      <c r="O445" s="8">
        <f t="shared" ca="1" si="116"/>
        <v>85.580244259223832</v>
      </c>
      <c r="P445" s="8">
        <f t="shared" ca="1" si="117"/>
        <v>76.40021993039565</v>
      </c>
      <c r="AG445" s="4" t="str">
        <f t="shared" si="103"/>
        <v>SELL</v>
      </c>
      <c r="AH445" s="4">
        <f t="shared" si="110"/>
        <v>-1</v>
      </c>
      <c r="AI445" s="4">
        <f t="shared" si="111"/>
        <v>-10</v>
      </c>
      <c r="AJ445" s="4">
        <f t="shared" si="104"/>
        <v>111.51</v>
      </c>
      <c r="AK445" s="5">
        <f t="shared" si="113"/>
        <v>0</v>
      </c>
      <c r="AL445" s="6">
        <f t="shared" ca="1" si="114"/>
        <v>0.31958884739241589</v>
      </c>
      <c r="AQ445" s="36">
        <f t="shared" si="105"/>
        <v>-10</v>
      </c>
      <c r="AR445" s="36">
        <f t="shared" si="112"/>
        <v>-5</v>
      </c>
    </row>
    <row r="446" spans="2:44" x14ac:dyDescent="0.5">
      <c r="B446" s="28">
        <v>45573</v>
      </c>
      <c r="C446" s="4">
        <v>136.1</v>
      </c>
      <c r="E446" s="8">
        <f t="shared" si="102"/>
        <v>1.3909664927327193E-2</v>
      </c>
      <c r="F446" s="8">
        <f t="shared" si="106"/>
        <v>0.17769617589181252</v>
      </c>
      <c r="G446" s="8">
        <f t="shared" si="107"/>
        <v>3.1170041220470419E-2</v>
      </c>
      <c r="H446" s="8">
        <f t="shared" si="108"/>
        <v>5.7008643214470132</v>
      </c>
      <c r="I446" s="8">
        <f t="shared" si="109"/>
        <v>85.076552038229366</v>
      </c>
      <c r="J446" s="4">
        <v>30</v>
      </c>
      <c r="K446" s="4">
        <v>70</v>
      </c>
      <c r="L446" s="130"/>
      <c r="M446" s="8">
        <f t="shared" ca="1" si="118"/>
        <v>81.501022087737198</v>
      </c>
      <c r="N446" s="4">
        <f t="shared" si="115"/>
        <v>3.6054138069513848</v>
      </c>
      <c r="O446" s="8">
        <f t="shared" ca="1" si="116"/>
        <v>85.106435894688587</v>
      </c>
      <c r="P446" s="8">
        <f t="shared" ca="1" si="117"/>
        <v>77.895608280785808</v>
      </c>
      <c r="AG446" s="4" t="str">
        <f t="shared" si="103"/>
        <v>SELL</v>
      </c>
      <c r="AH446" s="4">
        <f t="shared" si="110"/>
        <v>-1</v>
      </c>
      <c r="AI446" s="4">
        <f t="shared" si="111"/>
        <v>-10</v>
      </c>
      <c r="AJ446" s="4">
        <f t="shared" si="104"/>
        <v>111.51</v>
      </c>
      <c r="AK446" s="5">
        <f t="shared" si="113"/>
        <v>0</v>
      </c>
      <c r="AL446" s="6">
        <f t="shared" ca="1" si="114"/>
        <v>0.31958884739241589</v>
      </c>
      <c r="AQ446" s="36">
        <f t="shared" si="105"/>
        <v>-10</v>
      </c>
      <c r="AR446" s="36">
        <f t="shared" si="112"/>
        <v>-5</v>
      </c>
    </row>
    <row r="447" spans="2:44" x14ac:dyDescent="0.5">
      <c r="B447" s="28">
        <v>45574</v>
      </c>
      <c r="C447" s="4">
        <v>138.02000000000001</v>
      </c>
      <c r="E447" s="8">
        <f t="shared" si="102"/>
        <v>1.4008692535035453E-2</v>
      </c>
      <c r="F447" s="8">
        <f t="shared" si="106"/>
        <v>0.15766721372096276</v>
      </c>
      <c r="G447" s="8">
        <f t="shared" si="107"/>
        <v>3.1170041220470419E-2</v>
      </c>
      <c r="H447" s="8">
        <f t="shared" si="108"/>
        <v>5.0582933980022258</v>
      </c>
      <c r="I447" s="8">
        <f t="shared" si="109"/>
        <v>83.493701372572048</v>
      </c>
      <c r="J447" s="4">
        <v>30</v>
      </c>
      <c r="K447" s="4">
        <v>70</v>
      </c>
      <c r="L447" s="130"/>
      <c r="M447" s="8">
        <f t="shared" ca="1" si="118"/>
        <v>81.75010699834155</v>
      </c>
      <c r="N447" s="4">
        <f t="shared" si="115"/>
        <v>3.7672577027499532</v>
      </c>
      <c r="O447" s="8">
        <f t="shared" ca="1" si="116"/>
        <v>85.517364701091509</v>
      </c>
      <c r="P447" s="8">
        <f t="shared" ca="1" si="117"/>
        <v>77.982849295591592</v>
      </c>
      <c r="AG447" s="4" t="str">
        <f t="shared" si="103"/>
        <v>SELL</v>
      </c>
      <c r="AH447" s="4">
        <f t="shared" si="110"/>
        <v>-1</v>
      </c>
      <c r="AI447" s="4">
        <f t="shared" si="111"/>
        <v>-10</v>
      </c>
      <c r="AJ447" s="4">
        <f t="shared" si="104"/>
        <v>111.51</v>
      </c>
      <c r="AK447" s="5">
        <f t="shared" si="113"/>
        <v>0</v>
      </c>
      <c r="AL447" s="6">
        <f t="shared" ca="1" si="114"/>
        <v>0.31958884739241589</v>
      </c>
      <c r="AQ447" s="36">
        <f t="shared" si="105"/>
        <v>-10</v>
      </c>
      <c r="AR447" s="36">
        <f t="shared" si="112"/>
        <v>-5</v>
      </c>
    </row>
    <row r="448" spans="2:44" x14ac:dyDescent="0.5">
      <c r="B448" s="28">
        <v>45575</v>
      </c>
      <c r="C448" s="4">
        <v>137.91999999999999</v>
      </c>
      <c r="E448" s="8">
        <f t="shared" si="102"/>
        <v>-7.2479527707301533E-4</v>
      </c>
      <c r="F448" s="8">
        <f t="shared" si="106"/>
        <v>0.13442358298284499</v>
      </c>
      <c r="G448" s="8">
        <f t="shared" si="107"/>
        <v>3.1894836497543433E-2</v>
      </c>
      <c r="H448" s="8">
        <f t="shared" si="108"/>
        <v>4.2145876180678465</v>
      </c>
      <c r="I448" s="8">
        <f t="shared" si="109"/>
        <v>80.823028142529736</v>
      </c>
      <c r="J448" s="4">
        <v>30</v>
      </c>
      <c r="K448" s="4">
        <v>70</v>
      </c>
      <c r="L448" s="130"/>
      <c r="M448" s="8">
        <f t="shared" ca="1" si="118"/>
        <v>81.634222141365072</v>
      </c>
      <c r="N448" s="4">
        <f t="shared" si="115"/>
        <v>4.3332773655957464</v>
      </c>
      <c r="O448" s="8">
        <f t="shared" ca="1" si="116"/>
        <v>85.96749950696082</v>
      </c>
      <c r="P448" s="8">
        <f t="shared" ca="1" si="117"/>
        <v>77.300944775769324</v>
      </c>
      <c r="AG448" s="4" t="str">
        <f t="shared" si="103"/>
        <v>SELL</v>
      </c>
      <c r="AH448" s="4">
        <f t="shared" si="110"/>
        <v>-1</v>
      </c>
      <c r="AI448" s="4">
        <f t="shared" si="111"/>
        <v>-10</v>
      </c>
      <c r="AJ448" s="4">
        <f t="shared" si="104"/>
        <v>111.51</v>
      </c>
      <c r="AK448" s="5">
        <f t="shared" si="113"/>
        <v>0</v>
      </c>
      <c r="AL448" s="6">
        <f t="shared" ca="1" si="114"/>
        <v>0.31958884739241589</v>
      </c>
      <c r="AQ448" s="36">
        <f t="shared" si="105"/>
        <v>-10</v>
      </c>
      <c r="AR448" s="36">
        <f t="shared" si="112"/>
        <v>-5</v>
      </c>
    </row>
    <row r="449" spans="2:44" x14ac:dyDescent="0.5">
      <c r="B449" s="28">
        <v>45576</v>
      </c>
      <c r="C449" s="4">
        <v>140.21</v>
      </c>
      <c r="E449" s="8">
        <f t="shared" si="102"/>
        <v>1.6467491817657331E-2</v>
      </c>
      <c r="F449" s="8">
        <f t="shared" si="106"/>
        <v>0.14488408865464261</v>
      </c>
      <c r="G449" s="8">
        <f t="shared" si="107"/>
        <v>3.1894836497543433E-2</v>
      </c>
      <c r="H449" s="8">
        <f t="shared" si="108"/>
        <v>4.542556243102287</v>
      </c>
      <c r="I449" s="8">
        <f t="shared" si="109"/>
        <v>81.957783446140027</v>
      </c>
      <c r="J449" s="4">
        <v>30</v>
      </c>
      <c r="K449" s="4">
        <v>70</v>
      </c>
      <c r="L449" s="130"/>
      <c r="M449" s="8">
        <f t="shared" ca="1" si="118"/>
        <v>81.674667304461948</v>
      </c>
      <c r="N449" s="4">
        <f t="shared" si="115"/>
        <v>4.6100831784001617</v>
      </c>
      <c r="O449" s="8">
        <f t="shared" ca="1" si="116"/>
        <v>86.284750482862108</v>
      </c>
      <c r="P449" s="8">
        <f t="shared" ca="1" si="117"/>
        <v>77.064584126061789</v>
      </c>
      <c r="AG449" s="4" t="str">
        <f t="shared" si="103"/>
        <v>SELL</v>
      </c>
      <c r="AH449" s="4">
        <f t="shared" si="110"/>
        <v>-1</v>
      </c>
      <c r="AI449" s="4">
        <f t="shared" si="111"/>
        <v>-10</v>
      </c>
      <c r="AJ449" s="4">
        <f t="shared" si="104"/>
        <v>111.51</v>
      </c>
      <c r="AK449" s="5">
        <f t="shared" si="113"/>
        <v>0</v>
      </c>
      <c r="AL449" s="6">
        <f t="shared" ca="1" si="114"/>
        <v>0.31958884739241589</v>
      </c>
      <c r="AQ449" s="36">
        <f t="shared" si="105"/>
        <v>-10</v>
      </c>
      <c r="AR449" s="36">
        <f t="shared" si="112"/>
        <v>-5</v>
      </c>
    </row>
    <row r="450" spans="2:44" x14ac:dyDescent="0.5">
      <c r="B450" s="28">
        <v>45579</v>
      </c>
      <c r="C450" s="4">
        <v>141.37</v>
      </c>
      <c r="E450" s="8">
        <f t="shared" si="102"/>
        <v>8.2392681459010075E-3</v>
      </c>
      <c r="F450" s="8">
        <f t="shared" si="106"/>
        <v>0.15312335680054362</v>
      </c>
      <c r="G450" s="8">
        <f t="shared" si="107"/>
        <v>3.1095986798565796E-2</v>
      </c>
      <c r="H450" s="8">
        <f t="shared" si="108"/>
        <v>4.924216034450013</v>
      </c>
      <c r="I450" s="8">
        <f t="shared" si="109"/>
        <v>83.120129411471794</v>
      </c>
      <c r="J450" s="4">
        <v>30</v>
      </c>
      <c r="K450" s="4">
        <v>70</v>
      </c>
      <c r="L450" s="130"/>
      <c r="M450" s="8">
        <f t="shared" ca="1" si="118"/>
        <v>81.855350067838174</v>
      </c>
      <c r="N450" s="4">
        <f t="shared" si="115"/>
        <v>4.475658693519712</v>
      </c>
      <c r="O450" s="8">
        <f t="shared" ca="1" si="116"/>
        <v>86.331008761357879</v>
      </c>
      <c r="P450" s="8">
        <f t="shared" ca="1" si="117"/>
        <v>77.379691374318469</v>
      </c>
      <c r="AG450" s="4" t="str">
        <f t="shared" si="103"/>
        <v>SELL</v>
      </c>
      <c r="AH450" s="4">
        <f t="shared" si="110"/>
        <v>-1</v>
      </c>
      <c r="AI450" s="4">
        <f t="shared" si="111"/>
        <v>-10</v>
      </c>
      <c r="AJ450" s="4">
        <f t="shared" si="104"/>
        <v>111.51</v>
      </c>
      <c r="AK450" s="5">
        <f t="shared" si="113"/>
        <v>0</v>
      </c>
      <c r="AL450" s="6">
        <f t="shared" ca="1" si="114"/>
        <v>0.31958884739241589</v>
      </c>
      <c r="AQ450" s="36">
        <f t="shared" si="105"/>
        <v>-10</v>
      </c>
      <c r="AR450" s="36">
        <f t="shared" si="112"/>
        <v>-5</v>
      </c>
    </row>
    <row r="451" spans="2:44" x14ac:dyDescent="0.5">
      <c r="B451" s="28">
        <v>45580</v>
      </c>
      <c r="C451" s="4">
        <v>141.55000000000001</v>
      </c>
      <c r="E451" s="8">
        <f t="shared" si="102"/>
        <v>1.2724446789674332E-3</v>
      </c>
      <c r="F451" s="8">
        <f t="shared" si="106"/>
        <v>0.15439580147951104</v>
      </c>
      <c r="G451" s="8">
        <f t="shared" si="107"/>
        <v>2.62894406546594E-2</v>
      </c>
      <c r="H451" s="8">
        <f t="shared" si="108"/>
        <v>5.872920748207199</v>
      </c>
      <c r="I451" s="8">
        <f t="shared" si="109"/>
        <v>85.450145045527407</v>
      </c>
      <c r="J451" s="4">
        <v>30</v>
      </c>
      <c r="K451" s="4">
        <v>70</v>
      </c>
      <c r="L451" s="130"/>
      <c r="M451" s="8">
        <f t="shared" ca="1" si="118"/>
        <v>82.304699440049333</v>
      </c>
      <c r="N451" s="4">
        <f t="shared" si="115"/>
        <v>4.0484395111824636</v>
      </c>
      <c r="O451" s="8">
        <f t="shared" ca="1" si="116"/>
        <v>86.353138951231799</v>
      </c>
      <c r="P451" s="8">
        <f t="shared" ca="1" si="117"/>
        <v>78.256259928866868</v>
      </c>
      <c r="AG451" s="4" t="str">
        <f t="shared" si="103"/>
        <v>SELL</v>
      </c>
      <c r="AH451" s="4">
        <f t="shared" si="110"/>
        <v>-1</v>
      </c>
      <c r="AI451" s="4">
        <f t="shared" si="111"/>
        <v>-10</v>
      </c>
      <c r="AJ451" s="4">
        <f t="shared" si="104"/>
        <v>111.51</v>
      </c>
      <c r="AK451" s="5">
        <f t="shared" si="113"/>
        <v>0</v>
      </c>
      <c r="AL451" s="6">
        <f t="shared" ca="1" si="114"/>
        <v>0.31958884739241589</v>
      </c>
      <c r="AQ451" s="36">
        <f t="shared" si="105"/>
        <v>-10</v>
      </c>
      <c r="AR451" s="36">
        <f t="shared" si="112"/>
        <v>-5</v>
      </c>
    </row>
    <row r="452" spans="2:44" x14ac:dyDescent="0.5">
      <c r="B452" s="28">
        <v>45581</v>
      </c>
      <c r="C452" s="4">
        <v>142.85</v>
      </c>
      <c r="E452" s="8">
        <f t="shared" si="102"/>
        <v>9.142117118873307E-3</v>
      </c>
      <c r="F452" s="8">
        <f t="shared" si="106"/>
        <v>0.15577881075960273</v>
      </c>
      <c r="G452" s="8">
        <f t="shared" si="107"/>
        <v>2.62894406546594E-2</v>
      </c>
      <c r="H452" s="8">
        <f t="shared" si="108"/>
        <v>5.9255277739046655</v>
      </c>
      <c r="I452" s="8">
        <f t="shared" si="109"/>
        <v>85.560667249534504</v>
      </c>
      <c r="J452" s="4">
        <v>30</v>
      </c>
      <c r="K452" s="4">
        <v>70</v>
      </c>
      <c r="L452" s="130"/>
      <c r="M452" s="8">
        <f t="shared" ca="1" si="118"/>
        <v>82.711695416234974</v>
      </c>
      <c r="N452" s="4">
        <f t="shared" si="115"/>
        <v>3.1515088361961392</v>
      </c>
      <c r="O452" s="8">
        <f t="shared" ca="1" si="116"/>
        <v>85.863204252431117</v>
      </c>
      <c r="P452" s="8">
        <f t="shared" ca="1" si="117"/>
        <v>79.560186580038831</v>
      </c>
      <c r="AG452" s="4" t="str">
        <f t="shared" si="103"/>
        <v>SELL</v>
      </c>
      <c r="AH452" s="4">
        <f t="shared" si="110"/>
        <v>-1</v>
      </c>
      <c r="AI452" s="4">
        <f t="shared" si="111"/>
        <v>-10</v>
      </c>
      <c r="AJ452" s="4">
        <f t="shared" si="104"/>
        <v>111.51</v>
      </c>
      <c r="AK452" s="5">
        <f t="shared" si="113"/>
        <v>0</v>
      </c>
      <c r="AL452" s="6">
        <f t="shared" ca="1" si="114"/>
        <v>0.31958884739241589</v>
      </c>
      <c r="AQ452" s="36">
        <f t="shared" si="105"/>
        <v>-10</v>
      </c>
      <c r="AR452" s="36">
        <f t="shared" si="112"/>
        <v>-5</v>
      </c>
    </row>
    <row r="453" spans="2:44" x14ac:dyDescent="0.5">
      <c r="B453" s="28">
        <v>45582</v>
      </c>
      <c r="C453" s="4">
        <v>145.19</v>
      </c>
      <c r="E453" s="8">
        <f t="shared" ref="E453:E504" si="119">LN(C453/C452)</f>
        <v>1.624810081881423E-2</v>
      </c>
      <c r="F453" s="8">
        <f t="shared" si="106"/>
        <v>0.16955983778721603</v>
      </c>
      <c r="G453" s="8">
        <f t="shared" si="107"/>
        <v>2.62894406546594E-2</v>
      </c>
      <c r="H453" s="8">
        <f t="shared" si="108"/>
        <v>6.4497316627831776</v>
      </c>
      <c r="I453" s="8">
        <f t="shared" si="109"/>
        <v>86.576697721936398</v>
      </c>
      <c r="J453" s="4">
        <v>30</v>
      </c>
      <c r="K453" s="4">
        <v>70</v>
      </c>
      <c r="L453" s="130"/>
      <c r="M453" s="8">
        <f t="shared" ca="1" si="118"/>
        <v>83.19482070444765</v>
      </c>
      <c r="N453" s="4">
        <f t="shared" si="115"/>
        <v>2.0818690660475796</v>
      </c>
      <c r="O453" s="8">
        <f t="shared" ca="1" si="116"/>
        <v>85.276689770495224</v>
      </c>
      <c r="P453" s="8">
        <f t="shared" ca="1" si="117"/>
        <v>81.112951638400077</v>
      </c>
      <c r="AG453" s="4" t="str">
        <f t="shared" si="103"/>
        <v>SELL</v>
      </c>
      <c r="AH453" s="4">
        <f t="shared" si="110"/>
        <v>-1</v>
      </c>
      <c r="AI453" s="4">
        <f t="shared" si="111"/>
        <v>-10</v>
      </c>
      <c r="AJ453" s="4">
        <f t="shared" si="104"/>
        <v>111.51</v>
      </c>
      <c r="AK453" s="5">
        <f t="shared" si="113"/>
        <v>0</v>
      </c>
      <c r="AL453" s="6">
        <f t="shared" ca="1" si="114"/>
        <v>0.31958884739241589</v>
      </c>
      <c r="AQ453" s="36">
        <f t="shared" si="105"/>
        <v>-10</v>
      </c>
      <c r="AR453" s="36">
        <f t="shared" si="112"/>
        <v>-5</v>
      </c>
    </row>
    <row r="454" spans="2:44" x14ac:dyDescent="0.5">
      <c r="B454" s="28">
        <v>45583</v>
      </c>
      <c r="C454" s="4">
        <v>145.01</v>
      </c>
      <c r="E454" s="8">
        <f t="shared" si="119"/>
        <v>-1.240523935792569E-3</v>
      </c>
      <c r="F454" s="8">
        <f t="shared" si="106"/>
        <v>0.16955983778721603</v>
      </c>
      <c r="G454" s="8">
        <f t="shared" si="107"/>
        <v>2.0350610205230244E-2</v>
      </c>
      <c r="H454" s="8">
        <f t="shared" si="108"/>
        <v>8.3319289238628347</v>
      </c>
      <c r="I454" s="8">
        <f t="shared" si="109"/>
        <v>89.284101838336085</v>
      </c>
      <c r="J454" s="4">
        <v>30</v>
      </c>
      <c r="K454" s="4">
        <v>70</v>
      </c>
      <c r="L454" s="130"/>
      <c r="M454" s="8">
        <f t="shared" ca="1" si="118"/>
        <v>83.955980846183706</v>
      </c>
      <c r="N454" s="4">
        <f t="shared" si="115"/>
        <v>2.4665725955850157</v>
      </c>
      <c r="O454" s="8">
        <f t="shared" ca="1" si="116"/>
        <v>86.422553441768727</v>
      </c>
      <c r="P454" s="8">
        <f t="shared" ca="1" si="117"/>
        <v>81.489408250598686</v>
      </c>
      <c r="AG454" s="4" t="str">
        <f t="shared" si="103"/>
        <v>SELL</v>
      </c>
      <c r="AH454" s="4">
        <f t="shared" si="110"/>
        <v>-1</v>
      </c>
      <c r="AI454" s="4">
        <f t="shared" si="111"/>
        <v>-10</v>
      </c>
      <c r="AJ454" s="4">
        <f t="shared" si="104"/>
        <v>111.51</v>
      </c>
      <c r="AK454" s="5">
        <f t="shared" si="113"/>
        <v>0</v>
      </c>
      <c r="AL454" s="6">
        <f t="shared" ca="1" si="114"/>
        <v>0.31958884739241589</v>
      </c>
      <c r="AQ454" s="36">
        <f t="shared" si="105"/>
        <v>-10</v>
      </c>
      <c r="AR454" s="36">
        <f t="shared" si="112"/>
        <v>-5</v>
      </c>
    </row>
    <row r="455" spans="2:44" x14ac:dyDescent="0.5">
      <c r="B455" s="28">
        <v>45586</v>
      </c>
      <c r="C455" s="4">
        <v>144.76</v>
      </c>
      <c r="E455" s="8">
        <f t="shared" si="119"/>
        <v>-1.725506864262116E-3</v>
      </c>
      <c r="F455" s="8">
        <f t="shared" si="106"/>
        <v>0.11427563847236571</v>
      </c>
      <c r="G455" s="8">
        <f t="shared" si="107"/>
        <v>2.2076117069492359E-2</v>
      </c>
      <c r="H455" s="8">
        <f t="shared" si="108"/>
        <v>5.1764374193452074</v>
      </c>
      <c r="I455" s="8">
        <f t="shared" si="109"/>
        <v>83.809436862941382</v>
      </c>
      <c r="J455" s="4">
        <v>30</v>
      </c>
      <c r="K455" s="4">
        <v>70</v>
      </c>
      <c r="L455" s="130"/>
      <c r="M455" s="8">
        <f t="shared" ca="1" si="118"/>
        <v>83.937662848278421</v>
      </c>
      <c r="N455" s="4">
        <f t="shared" si="115"/>
        <v>2.337714435912631</v>
      </c>
      <c r="O455" s="8">
        <f t="shared" ca="1" si="116"/>
        <v>86.275377284191052</v>
      </c>
      <c r="P455" s="8">
        <f t="shared" ca="1" si="117"/>
        <v>81.599948412365791</v>
      </c>
      <c r="AG455" s="4" t="str">
        <f t="shared" si="103"/>
        <v>SELL</v>
      </c>
      <c r="AH455" s="4">
        <f t="shared" si="110"/>
        <v>-1</v>
      </c>
      <c r="AI455" s="4">
        <f t="shared" si="111"/>
        <v>-10</v>
      </c>
      <c r="AJ455" s="4">
        <f t="shared" si="104"/>
        <v>111.51</v>
      </c>
      <c r="AK455" s="5">
        <f t="shared" si="113"/>
        <v>0</v>
      </c>
      <c r="AL455" s="6">
        <f t="shared" ca="1" si="114"/>
        <v>0.31958884739241589</v>
      </c>
      <c r="AQ455" s="36">
        <f t="shared" si="105"/>
        <v>-10</v>
      </c>
      <c r="AR455" s="36">
        <f t="shared" si="112"/>
        <v>-5</v>
      </c>
    </row>
    <row r="456" spans="2:44" x14ac:dyDescent="0.5">
      <c r="B456" s="28">
        <v>45587</v>
      </c>
      <c r="C456" s="4">
        <v>143.94</v>
      </c>
      <c r="E456" s="8">
        <f t="shared" si="119"/>
        <v>-5.6806526158834246E-3</v>
      </c>
      <c r="F456" s="8">
        <f t="shared" si="106"/>
        <v>0.10906237442687219</v>
      </c>
      <c r="G456" s="8">
        <f t="shared" si="107"/>
        <v>2.7756769685375784E-2</v>
      </c>
      <c r="H456" s="8">
        <f t="shared" si="108"/>
        <v>3.9292171121891721</v>
      </c>
      <c r="I456" s="8">
        <f t="shared" si="109"/>
        <v>79.712802718160688</v>
      </c>
      <c r="J456" s="4">
        <v>30</v>
      </c>
      <c r="K456" s="4">
        <v>70</v>
      </c>
      <c r="L456" s="130"/>
      <c r="M456" s="8">
        <f t="shared" ca="1" si="118"/>
        <v>83.409555332013696</v>
      </c>
      <c r="N456" s="4">
        <f t="shared" si="115"/>
        <v>2.7184798502479159</v>
      </c>
      <c r="O456" s="8">
        <f t="shared" ca="1" si="116"/>
        <v>86.128035182261613</v>
      </c>
      <c r="P456" s="8">
        <f t="shared" ca="1" si="117"/>
        <v>80.691075481765779</v>
      </c>
      <c r="AG456" s="4" t="str">
        <f t="shared" si="103"/>
        <v>SELL</v>
      </c>
      <c r="AH456" s="4">
        <f t="shared" si="110"/>
        <v>-1</v>
      </c>
      <c r="AI456" s="4">
        <f t="shared" si="111"/>
        <v>-10</v>
      </c>
      <c r="AJ456" s="4">
        <f t="shared" si="104"/>
        <v>111.51</v>
      </c>
      <c r="AK456" s="5">
        <f t="shared" si="113"/>
        <v>0</v>
      </c>
      <c r="AL456" s="6">
        <f t="shared" ca="1" si="114"/>
        <v>0.31958884739241589</v>
      </c>
      <c r="AQ456" s="36">
        <f t="shared" si="105"/>
        <v>-10</v>
      </c>
      <c r="AR456" s="36">
        <f t="shared" si="112"/>
        <v>-5</v>
      </c>
    </row>
    <row r="457" spans="2:44" x14ac:dyDescent="0.5">
      <c r="B457" s="28">
        <v>45588</v>
      </c>
      <c r="C457" s="4">
        <v>143.54</v>
      </c>
      <c r="E457" s="8">
        <f t="shared" si="119"/>
        <v>-2.7828040777323933E-3</v>
      </c>
      <c r="F457" s="8">
        <f t="shared" si="106"/>
        <v>0.10906237442687219</v>
      </c>
      <c r="G457" s="8">
        <f t="shared" si="107"/>
        <v>2.0390278129064642E-2</v>
      </c>
      <c r="H457" s="8">
        <f t="shared" si="108"/>
        <v>5.3487438345145897</v>
      </c>
      <c r="I457" s="8">
        <f t="shared" si="109"/>
        <v>84.248852590908513</v>
      </c>
      <c r="J457" s="4">
        <v>30</v>
      </c>
      <c r="K457" s="4">
        <v>70</v>
      </c>
      <c r="L457" s="130"/>
      <c r="M457" s="8">
        <f t="shared" ca="1" si="118"/>
        <v>83.514467489375548</v>
      </c>
      <c r="N457" s="4">
        <f t="shared" si="115"/>
        <v>2.6994849722219749</v>
      </c>
      <c r="O457" s="8">
        <f t="shared" ca="1" si="116"/>
        <v>86.213952461597529</v>
      </c>
      <c r="P457" s="8">
        <f t="shared" ca="1" si="117"/>
        <v>80.814982517153567</v>
      </c>
      <c r="AG457" s="4" t="str">
        <f t="shared" si="103"/>
        <v>SELL</v>
      </c>
      <c r="AH457" s="4">
        <f t="shared" si="110"/>
        <v>-1</v>
      </c>
      <c r="AI457" s="4">
        <f t="shared" si="111"/>
        <v>-10</v>
      </c>
      <c r="AJ457" s="4">
        <f t="shared" si="104"/>
        <v>111.51</v>
      </c>
      <c r="AK457" s="5">
        <f t="shared" si="113"/>
        <v>0</v>
      </c>
      <c r="AL457" s="6">
        <f t="shared" ca="1" si="114"/>
        <v>0.31958884739241589</v>
      </c>
      <c r="AQ457" s="36">
        <f t="shared" si="105"/>
        <v>-10</v>
      </c>
      <c r="AR457" s="36">
        <f t="shared" si="112"/>
        <v>-5</v>
      </c>
    </row>
    <row r="458" spans="2:44" x14ac:dyDescent="0.5">
      <c r="B458" s="28">
        <v>45589</v>
      </c>
      <c r="C458" s="4">
        <v>146.29</v>
      </c>
      <c r="E458" s="8">
        <f t="shared" si="119"/>
        <v>1.8977210988068795E-2</v>
      </c>
      <c r="F458" s="8">
        <f t="shared" si="106"/>
        <v>9.826499103064476E-2</v>
      </c>
      <c r="G458" s="8">
        <f t="shared" si="107"/>
        <v>2.0390278129064642E-2</v>
      </c>
      <c r="H458" s="8">
        <f t="shared" si="108"/>
        <v>4.8192079778733472</v>
      </c>
      <c r="I458" s="8">
        <f t="shared" si="109"/>
        <v>82.815530845394292</v>
      </c>
      <c r="J458" s="4">
        <v>30</v>
      </c>
      <c r="K458" s="4">
        <v>70</v>
      </c>
      <c r="L458" s="130"/>
      <c r="M458" s="8">
        <f t="shared" ca="1" si="118"/>
        <v>83.427100408877891</v>
      </c>
      <c r="N458" s="4">
        <f t="shared" si="115"/>
        <v>2.7199561485908621</v>
      </c>
      <c r="O458" s="8">
        <f t="shared" ca="1" si="116"/>
        <v>86.147056557468758</v>
      </c>
      <c r="P458" s="8">
        <f t="shared" ca="1" si="117"/>
        <v>80.707144260287023</v>
      </c>
      <c r="AG458" s="4" t="str">
        <f t="shared" si="103"/>
        <v>SELL</v>
      </c>
      <c r="AH458" s="4">
        <f t="shared" si="110"/>
        <v>-1</v>
      </c>
      <c r="AI458" s="4">
        <f t="shared" si="111"/>
        <v>-10</v>
      </c>
      <c r="AJ458" s="4">
        <f t="shared" si="104"/>
        <v>111.51</v>
      </c>
      <c r="AK458" s="5">
        <f t="shared" si="113"/>
        <v>0</v>
      </c>
      <c r="AL458" s="6">
        <f t="shared" ca="1" si="114"/>
        <v>0.31958884739241589</v>
      </c>
      <c r="AQ458" s="36">
        <f t="shared" si="105"/>
        <v>-10</v>
      </c>
      <c r="AR458" s="36">
        <f t="shared" si="112"/>
        <v>-5</v>
      </c>
    </row>
    <row r="459" spans="2:44" x14ac:dyDescent="0.5">
      <c r="B459" s="28">
        <v>45590</v>
      </c>
      <c r="C459" s="4">
        <v>143.09</v>
      </c>
      <c r="E459" s="8">
        <f t="shared" si="119"/>
        <v>-2.2117150071351042E-2</v>
      </c>
      <c r="F459" s="8">
        <f t="shared" si="106"/>
        <v>9.826499103064476E-2</v>
      </c>
      <c r="G459" s="8">
        <f t="shared" si="107"/>
        <v>3.4271432842094558E-2</v>
      </c>
      <c r="H459" s="8">
        <f t="shared" si="108"/>
        <v>2.867256571483316</v>
      </c>
      <c r="I459" s="8">
        <f t="shared" si="109"/>
        <v>74.141875991009243</v>
      </c>
      <c r="J459" s="4">
        <v>30</v>
      </c>
      <c r="K459" s="4">
        <v>70</v>
      </c>
      <c r="L459" s="130"/>
      <c r="M459" s="8">
        <f t="shared" ca="1" si="118"/>
        <v>82.266447356644306</v>
      </c>
      <c r="N459" s="4">
        <f t="shared" si="115"/>
        <v>3.952652878066409</v>
      </c>
      <c r="O459" s="8">
        <f t="shared" ca="1" si="116"/>
        <v>86.219100234710709</v>
      </c>
      <c r="P459" s="8">
        <f t="shared" ca="1" si="117"/>
        <v>78.313794478577904</v>
      </c>
      <c r="AG459" s="4" t="str">
        <f t="shared" si="103"/>
        <v>SELL</v>
      </c>
      <c r="AH459" s="4">
        <f t="shared" si="110"/>
        <v>-1</v>
      </c>
      <c r="AI459" s="4">
        <f t="shared" si="111"/>
        <v>-10</v>
      </c>
      <c r="AJ459" s="4">
        <f t="shared" si="104"/>
        <v>111.51</v>
      </c>
      <c r="AK459" s="5">
        <f t="shared" si="113"/>
        <v>0</v>
      </c>
      <c r="AL459" s="6">
        <f t="shared" ca="1" si="114"/>
        <v>0.31958884739241589</v>
      </c>
      <c r="AQ459" s="36">
        <f t="shared" si="105"/>
        <v>-10</v>
      </c>
      <c r="AR459" s="36">
        <f t="shared" si="112"/>
        <v>-5</v>
      </c>
    </row>
    <row r="460" spans="2:44" x14ac:dyDescent="0.5">
      <c r="B460" s="28">
        <v>45593</v>
      </c>
      <c r="C460" s="4">
        <v>144.84</v>
      </c>
      <c r="E460" s="8">
        <f t="shared" si="119"/>
        <v>1.2155881978796815E-2</v>
      </c>
      <c r="F460" s="8">
        <f t="shared" si="106"/>
        <v>9.6511208082114372E-2</v>
      </c>
      <c r="G460" s="8">
        <f t="shared" si="107"/>
        <v>3.4271432842094558E-2</v>
      </c>
      <c r="H460" s="8">
        <f t="shared" si="108"/>
        <v>2.8160832529760063</v>
      </c>
      <c r="I460" s="8">
        <f t="shared" si="109"/>
        <v>73.795120973313644</v>
      </c>
      <c r="J460" s="4">
        <v>30</v>
      </c>
      <c r="K460" s="4">
        <v>70</v>
      </c>
      <c r="L460" s="130"/>
      <c r="M460" s="8">
        <f t="shared" ca="1" si="118"/>
        <v>81.207531558727965</v>
      </c>
      <c r="N460" s="4">
        <f t="shared" si="115"/>
        <v>4.891622157986939</v>
      </c>
      <c r="O460" s="8">
        <f t="shared" ca="1" si="116"/>
        <v>86.099153716714909</v>
      </c>
      <c r="P460" s="8">
        <f t="shared" ca="1" si="117"/>
        <v>76.31590940074102</v>
      </c>
      <c r="AG460" s="4" t="str">
        <f t="shared" si="103"/>
        <v>SELL</v>
      </c>
      <c r="AH460" s="4">
        <f t="shared" si="110"/>
        <v>-1</v>
      </c>
      <c r="AI460" s="4">
        <f t="shared" si="111"/>
        <v>-10</v>
      </c>
      <c r="AJ460" s="4">
        <f t="shared" si="104"/>
        <v>111.51</v>
      </c>
      <c r="AK460" s="5">
        <f t="shared" si="113"/>
        <v>0</v>
      </c>
      <c r="AL460" s="6">
        <f t="shared" ca="1" si="114"/>
        <v>0.31958884739241589</v>
      </c>
      <c r="AQ460" s="36">
        <f t="shared" si="105"/>
        <v>-10</v>
      </c>
      <c r="AR460" s="36">
        <f t="shared" si="112"/>
        <v>-5</v>
      </c>
    </row>
    <row r="461" spans="2:44" x14ac:dyDescent="0.5">
      <c r="B461" s="28">
        <v>45594</v>
      </c>
      <c r="C461" s="4">
        <v>146.02000000000001</v>
      </c>
      <c r="E461" s="8">
        <f t="shared" si="119"/>
        <v>8.1139137304992292E-3</v>
      </c>
      <c r="F461" s="8">
        <f t="shared" si="106"/>
        <v>9.0616429277578153E-2</v>
      </c>
      <c r="G461" s="8">
        <f t="shared" si="107"/>
        <v>3.4271432842094558E-2</v>
      </c>
      <c r="H461" s="8">
        <f t="shared" si="108"/>
        <v>2.644080558145697</v>
      </c>
      <c r="I461" s="8">
        <f t="shared" si="109"/>
        <v>72.558235636018608</v>
      </c>
      <c r="J461" s="4">
        <v>30</v>
      </c>
      <c r="K461" s="4">
        <v>70</v>
      </c>
      <c r="L461" s="130"/>
      <c r="M461" s="8">
        <f t="shared" ca="1" si="118"/>
        <v>80.126369568389293</v>
      </c>
      <c r="N461" s="4">
        <f t="shared" si="115"/>
        <v>5.7405783539758772</v>
      </c>
      <c r="O461" s="8">
        <f t="shared" ca="1" si="116"/>
        <v>85.866947922365171</v>
      </c>
      <c r="P461" s="8">
        <f t="shared" ca="1" si="117"/>
        <v>74.385791214413416</v>
      </c>
      <c r="AG461" s="4" t="str">
        <f t="shared" si="103"/>
        <v>SELL</v>
      </c>
      <c r="AH461" s="4">
        <f t="shared" si="110"/>
        <v>-1</v>
      </c>
      <c r="AI461" s="4">
        <f t="shared" si="111"/>
        <v>-10</v>
      </c>
      <c r="AJ461" s="4">
        <f t="shared" si="104"/>
        <v>111.51</v>
      </c>
      <c r="AK461" s="5">
        <f t="shared" si="113"/>
        <v>0</v>
      </c>
      <c r="AL461" s="6">
        <f t="shared" ca="1" si="114"/>
        <v>0.31958884739241589</v>
      </c>
      <c r="AQ461" s="36">
        <f t="shared" si="105"/>
        <v>-10</v>
      </c>
      <c r="AR461" s="36">
        <f t="shared" si="112"/>
        <v>-5</v>
      </c>
    </row>
    <row r="462" spans="2:44" x14ac:dyDescent="0.5">
      <c r="B462" s="28">
        <v>45595</v>
      </c>
      <c r="C462" s="4">
        <v>145.86000000000001</v>
      </c>
      <c r="E462" s="8">
        <f t="shared" si="119"/>
        <v>-1.0963410718526842E-3</v>
      </c>
      <c r="F462" s="8">
        <f t="shared" si="106"/>
        <v>9.0616429277578153E-2</v>
      </c>
      <c r="G462" s="8">
        <f t="shared" si="107"/>
        <v>3.4642978636874232E-2</v>
      </c>
      <c r="H462" s="8">
        <f t="shared" si="108"/>
        <v>2.6157228056921578</v>
      </c>
      <c r="I462" s="8">
        <f t="shared" si="109"/>
        <v>72.343012621827071</v>
      </c>
      <c r="J462" s="4">
        <v>30</v>
      </c>
      <c r="K462" s="4">
        <v>70</v>
      </c>
      <c r="L462" s="130"/>
      <c r="M462" s="8">
        <f t="shared" ca="1" si="118"/>
        <v>79.153449950069017</v>
      </c>
      <c r="N462" s="4">
        <f t="shared" si="115"/>
        <v>6.2099520820179208</v>
      </c>
      <c r="O462" s="8">
        <f t="shared" ca="1" si="116"/>
        <v>85.363402032086938</v>
      </c>
      <c r="P462" s="8">
        <f t="shared" ca="1" si="117"/>
        <v>72.943497868051097</v>
      </c>
      <c r="AG462" s="4" t="str">
        <f t="shared" si="103"/>
        <v>SELL</v>
      </c>
      <c r="AH462" s="4">
        <f t="shared" si="110"/>
        <v>-1</v>
      </c>
      <c r="AI462" s="4">
        <f t="shared" si="111"/>
        <v>-10</v>
      </c>
      <c r="AJ462" s="4">
        <f t="shared" si="104"/>
        <v>111.51</v>
      </c>
      <c r="AK462" s="5">
        <f t="shared" si="113"/>
        <v>0</v>
      </c>
      <c r="AL462" s="6">
        <f t="shared" ca="1" si="114"/>
        <v>0.31958884739241589</v>
      </c>
      <c r="AQ462" s="36">
        <f t="shared" si="105"/>
        <v>-10</v>
      </c>
      <c r="AR462" s="36">
        <f t="shared" si="112"/>
        <v>-5</v>
      </c>
    </row>
    <row r="463" spans="2:44" x14ac:dyDescent="0.5">
      <c r="B463" s="28">
        <v>45596</v>
      </c>
      <c r="C463" s="4">
        <v>143.26</v>
      </c>
      <c r="E463" s="8">
        <f t="shared" si="119"/>
        <v>-1.7986096369781938E-2</v>
      </c>
      <c r="F463" s="8">
        <f t="shared" si="106"/>
        <v>7.4148937459920808E-2</v>
      </c>
      <c r="G463" s="8">
        <f t="shared" si="107"/>
        <v>5.2629075006656173E-2</v>
      </c>
      <c r="H463" s="8">
        <f t="shared" si="108"/>
        <v>1.4088968398274708</v>
      </c>
      <c r="I463" s="8">
        <f t="shared" si="109"/>
        <v>58.487221890679983</v>
      </c>
      <c r="J463" s="4">
        <v>30</v>
      </c>
      <c r="K463" s="4">
        <v>70</v>
      </c>
      <c r="L463" s="130"/>
      <c r="M463" s="8">
        <f t="shared" ca="1" si="118"/>
        <v>76.570171442645389</v>
      </c>
      <c r="N463" s="4">
        <f t="shared" si="115"/>
        <v>8.8019071716074944</v>
      </c>
      <c r="O463" s="8">
        <f t="shared" ca="1" si="116"/>
        <v>85.372078614252885</v>
      </c>
      <c r="P463" s="8">
        <f t="shared" ca="1" si="117"/>
        <v>67.768264271037893</v>
      </c>
      <c r="AG463" s="4" t="str">
        <f t="shared" si="103"/>
        <v/>
      </c>
      <c r="AH463" s="4">
        <f t="shared" si="110"/>
        <v>-1</v>
      </c>
      <c r="AI463" s="4">
        <f t="shared" si="111"/>
        <v>-10</v>
      </c>
      <c r="AJ463" s="4">
        <f t="shared" si="104"/>
        <v>111.51</v>
      </c>
      <c r="AK463" s="5">
        <f t="shared" si="113"/>
        <v>0</v>
      </c>
      <c r="AL463" s="6">
        <f t="shared" ca="1" si="114"/>
        <v>0.31958884739241589</v>
      </c>
      <c r="AQ463" s="36">
        <f t="shared" si="105"/>
        <v>-10</v>
      </c>
      <c r="AR463" s="36">
        <f t="shared" si="112"/>
        <v>-5</v>
      </c>
    </row>
    <row r="464" spans="2:44" x14ac:dyDescent="0.5">
      <c r="B464" s="28">
        <v>45597</v>
      </c>
      <c r="C464" s="4">
        <v>141</v>
      </c>
      <c r="E464" s="8">
        <f t="shared" si="119"/>
        <v>-1.5901270808136796E-2</v>
      </c>
      <c r="F464" s="8">
        <f t="shared" si="106"/>
        <v>6.5909669314019814E-2</v>
      </c>
      <c r="G464" s="8">
        <f t="shared" si="107"/>
        <v>6.8530345814792976E-2</v>
      </c>
      <c r="H464" s="8">
        <f t="shared" si="108"/>
        <v>0.96175888988134273</v>
      </c>
      <c r="I464" s="8">
        <f t="shared" si="109"/>
        <v>49.02533613289831</v>
      </c>
      <c r="J464" s="4">
        <v>30</v>
      </c>
      <c r="K464" s="4">
        <v>70</v>
      </c>
      <c r="L464" s="130"/>
      <c r="M464" s="8">
        <f t="shared" ca="1" si="118"/>
        <v>73.127067028927016</v>
      </c>
      <c r="N464" s="4">
        <f t="shared" si="115"/>
        <v>11.878405445031232</v>
      </c>
      <c r="O464" s="8">
        <f t="shared" ca="1" si="116"/>
        <v>85.00547247395825</v>
      </c>
      <c r="P464" s="8">
        <f t="shared" ca="1" si="117"/>
        <v>61.248661583895782</v>
      </c>
      <c r="AG464" s="4" t="str">
        <f t="shared" si="103"/>
        <v/>
      </c>
      <c r="AH464" s="4">
        <f t="shared" si="110"/>
        <v>-1</v>
      </c>
      <c r="AI464" s="4">
        <f t="shared" si="111"/>
        <v>-10</v>
      </c>
      <c r="AJ464" s="4">
        <f t="shared" si="104"/>
        <v>111.51</v>
      </c>
      <c r="AK464" s="5">
        <f t="shared" si="113"/>
        <v>0</v>
      </c>
      <c r="AL464" s="6">
        <f t="shared" ca="1" si="114"/>
        <v>0.31958884739241589</v>
      </c>
      <c r="AQ464" s="36">
        <f t="shared" si="105"/>
        <v>-10</v>
      </c>
      <c r="AR464" s="36">
        <f t="shared" si="112"/>
        <v>-5</v>
      </c>
    </row>
    <row r="465" spans="2:44" x14ac:dyDescent="0.5">
      <c r="B465" s="28">
        <v>45600</v>
      </c>
      <c r="C465" s="4">
        <v>139.43</v>
      </c>
      <c r="E465" s="8">
        <f t="shared" si="119"/>
        <v>-1.1197207171238566E-2</v>
      </c>
      <c r="F465" s="8">
        <f t="shared" si="106"/>
        <v>6.4637224635052379E-2</v>
      </c>
      <c r="G465" s="8">
        <f t="shared" si="107"/>
        <v>7.9727552986031541E-2</v>
      </c>
      <c r="H465" s="8">
        <f t="shared" si="108"/>
        <v>0.81072630745831342</v>
      </c>
      <c r="I465" s="8">
        <f t="shared" si="109"/>
        <v>44.773542203422032</v>
      </c>
      <c r="J465" s="4">
        <v>30</v>
      </c>
      <c r="K465" s="4">
        <v>70</v>
      </c>
      <c r="L465" s="130"/>
      <c r="M465" s="8">
        <f t="shared" ca="1" si="118"/>
        <v>69.582876425738888</v>
      </c>
      <c r="N465" s="4">
        <f t="shared" si="115"/>
        <v>13.790535936782479</v>
      </c>
      <c r="O465" s="8">
        <f t="shared" ca="1" si="116"/>
        <v>83.373412362521364</v>
      </c>
      <c r="P465" s="8">
        <f t="shared" ca="1" si="117"/>
        <v>55.792340488956413</v>
      </c>
      <c r="AG465" s="4" t="str">
        <f t="shared" ref="AG465:AG504" si="120">IF(I465&lt;J465,"BUY",IF(I465&lt;K465,"","SELL"))</f>
        <v/>
      </c>
      <c r="AH465" s="4">
        <f t="shared" si="110"/>
        <v>-1</v>
      </c>
      <c r="AI465" s="4">
        <f t="shared" si="111"/>
        <v>-10</v>
      </c>
      <c r="AJ465" s="4">
        <f t="shared" ref="AJ465:AJ504" si="121">IF(OR(AH465=0,AH465=AH464),AJ464,C465)</f>
        <v>111.51</v>
      </c>
      <c r="AK465" s="5">
        <f t="shared" si="113"/>
        <v>0</v>
      </c>
      <c r="AL465" s="6">
        <f t="shared" ca="1" si="114"/>
        <v>0.31958884739241589</v>
      </c>
      <c r="AQ465" s="36">
        <f t="shared" ref="AQ465:AQ504" si="122">IF(AH465=AH464,-10,IF(AH465=1,C465,-10))</f>
        <v>-10</v>
      </c>
      <c r="AR465" s="36">
        <f t="shared" si="112"/>
        <v>-5</v>
      </c>
    </row>
    <row r="466" spans="2:44" x14ac:dyDescent="0.5">
      <c r="B466" s="28">
        <v>45601</v>
      </c>
      <c r="C466" s="4">
        <v>149.27000000000001</v>
      </c>
      <c r="E466" s="8">
        <f t="shared" si="119"/>
        <v>6.8194063438218724E-2</v>
      </c>
      <c r="F466" s="8">
        <f t="shared" ref="F466:F504" si="123">SUMIF(E453:E466,"&gt;0",E453:E466)</f>
        <v>0.1236891709543978</v>
      </c>
      <c r="G466" s="8">
        <f t="shared" ref="G466:G504" si="124">ABS(SUMIF(E453:E466,"&lt;0",E453:E466))</f>
        <v>7.9727552986031541E-2</v>
      </c>
      <c r="H466" s="8">
        <f t="shared" ref="H466:H504" si="125">F466/G466</f>
        <v>1.5513980590382404</v>
      </c>
      <c r="I466" s="8">
        <f t="shared" ref="I466:I504" si="126">100-100/(1+H466)</f>
        <v>60.80580227544133</v>
      </c>
      <c r="J466" s="4">
        <v>30</v>
      </c>
      <c r="K466" s="4">
        <v>70</v>
      </c>
      <c r="L466" s="130"/>
      <c r="M466" s="8">
        <f t="shared" ca="1" si="118"/>
        <v>68.485742156951687</v>
      </c>
      <c r="N466" s="4">
        <f t="shared" si="115"/>
        <v>13.309400572000349</v>
      </c>
      <c r="O466" s="8">
        <f t="shared" ca="1" si="116"/>
        <v>81.795142728952044</v>
      </c>
      <c r="P466" s="8">
        <f t="shared" ca="1" si="117"/>
        <v>55.176341584951338</v>
      </c>
      <c r="AG466" s="4" t="str">
        <f t="shared" si="120"/>
        <v/>
      </c>
      <c r="AH466" s="4">
        <f t="shared" ref="AH466:AH504" si="127">IF(AG466="",AH465,IF(AG466="BUY",1,-1))</f>
        <v>-1</v>
      </c>
      <c r="AI466" s="4">
        <f t="shared" ref="AI466:AI504" si="128">IF(AH466=AH465,-10,IF(AH466=-1,70,30))</f>
        <v>-10</v>
      </c>
      <c r="AJ466" s="4">
        <f t="shared" si="121"/>
        <v>111.51</v>
      </c>
      <c r="AK466" s="5">
        <f t="shared" si="113"/>
        <v>0</v>
      </c>
      <c r="AL466" s="6">
        <f t="shared" ca="1" si="114"/>
        <v>0.31958884739241589</v>
      </c>
      <c r="AQ466" s="36">
        <f t="shared" si="122"/>
        <v>-10</v>
      </c>
      <c r="AR466" s="36">
        <f t="shared" ref="AR466:AR504" si="129">IF(AH466=AH465,-5,IF(AH466=-1,C466,-5))</f>
        <v>-5</v>
      </c>
    </row>
    <row r="467" spans="2:44" x14ac:dyDescent="0.5">
      <c r="B467" s="28">
        <v>45602</v>
      </c>
      <c r="C467" s="4">
        <v>163.66999999999999</v>
      </c>
      <c r="E467" s="8">
        <f t="shared" si="119"/>
        <v>9.2095458872644087E-2</v>
      </c>
      <c r="F467" s="8">
        <f t="shared" si="123"/>
        <v>0.19953652900822766</v>
      </c>
      <c r="G467" s="8">
        <f t="shared" si="124"/>
        <v>7.9727552986031541E-2</v>
      </c>
      <c r="H467" s="8">
        <f t="shared" si="125"/>
        <v>2.5027298786303769</v>
      </c>
      <c r="I467" s="8">
        <f t="shared" si="126"/>
        <v>71.450838784319387</v>
      </c>
      <c r="J467" s="4">
        <v>30</v>
      </c>
      <c r="K467" s="4">
        <v>70</v>
      </c>
      <c r="L467" s="130"/>
      <c r="M467" s="8">
        <f t="shared" ca="1" si="118"/>
        <v>68.856379235372657</v>
      </c>
      <c r="N467" s="4">
        <f t="shared" si="115"/>
        <v>12.833494295180653</v>
      </c>
      <c r="O467" s="8">
        <f t="shared" ca="1" si="116"/>
        <v>81.689873530553314</v>
      </c>
      <c r="P467" s="8">
        <f t="shared" ca="1" si="117"/>
        <v>56.022884940192</v>
      </c>
      <c r="AG467" s="4" t="str">
        <f t="shared" si="120"/>
        <v>SELL</v>
      </c>
      <c r="AH467" s="4">
        <f t="shared" si="127"/>
        <v>-1</v>
      </c>
      <c r="AI467" s="4">
        <f t="shared" si="128"/>
        <v>-10</v>
      </c>
      <c r="AJ467" s="4">
        <f t="shared" si="121"/>
        <v>111.51</v>
      </c>
      <c r="AK467" s="5">
        <f t="shared" ref="AK467:AK504" si="130">IF(AJ467=AJ466,0,AH466*(AJ467/AJ466-1))</f>
        <v>0</v>
      </c>
      <c r="AL467" s="6">
        <f t="shared" ref="AL467:AL504" ca="1" si="131">AK467+AL466</f>
        <v>0.31958884739241589</v>
      </c>
      <c r="AQ467" s="36">
        <f t="shared" si="122"/>
        <v>-10</v>
      </c>
      <c r="AR467" s="36">
        <f t="shared" si="129"/>
        <v>-5</v>
      </c>
    </row>
    <row r="468" spans="2:44" x14ac:dyDescent="0.5">
      <c r="B468" s="28">
        <v>45603</v>
      </c>
      <c r="C468" s="4">
        <v>159.82</v>
      </c>
      <c r="E468" s="8">
        <f t="shared" si="119"/>
        <v>-2.3804023571475721E-2</v>
      </c>
      <c r="F468" s="8">
        <f t="shared" si="123"/>
        <v>0.19953652900822766</v>
      </c>
      <c r="G468" s="8">
        <f t="shared" si="124"/>
        <v>0.10229105262171469</v>
      </c>
      <c r="H468" s="8">
        <f t="shared" si="125"/>
        <v>1.9506743150462935</v>
      </c>
      <c r="I468" s="8">
        <f t="shared" si="126"/>
        <v>66.109441665563452</v>
      </c>
      <c r="J468" s="4">
        <v>30</v>
      </c>
      <c r="K468" s="4">
        <v>70</v>
      </c>
      <c r="L468" s="130"/>
      <c r="M468" s="8">
        <f t="shared" ca="1" si="118"/>
        <v>68.513012039146503</v>
      </c>
      <c r="N468" s="4">
        <f t="shared" si="115"/>
        <v>11.596977006064284</v>
      </c>
      <c r="O468" s="8">
        <f t="shared" ca="1" si="116"/>
        <v>80.109989045210781</v>
      </c>
      <c r="P468" s="8">
        <f t="shared" ca="1" si="117"/>
        <v>56.916035033082217</v>
      </c>
      <c r="AG468" s="4" t="str">
        <f t="shared" si="120"/>
        <v/>
      </c>
      <c r="AH468" s="4">
        <f t="shared" si="127"/>
        <v>-1</v>
      </c>
      <c r="AI468" s="4">
        <f t="shared" si="128"/>
        <v>-10</v>
      </c>
      <c r="AJ468" s="4">
        <f t="shared" si="121"/>
        <v>111.51</v>
      </c>
      <c r="AK468" s="5">
        <f t="shared" si="130"/>
        <v>0</v>
      </c>
      <c r="AL468" s="6">
        <f t="shared" ca="1" si="131"/>
        <v>0.31958884739241589</v>
      </c>
      <c r="AQ468" s="36">
        <f t="shared" si="122"/>
        <v>-10</v>
      </c>
      <c r="AR468" s="36">
        <f t="shared" si="129"/>
        <v>-5</v>
      </c>
    </row>
    <row r="469" spans="2:44" x14ac:dyDescent="0.5">
      <c r="B469" s="28">
        <v>45604</v>
      </c>
      <c r="C469" s="4">
        <v>162</v>
      </c>
      <c r="E469" s="8">
        <f t="shared" si="119"/>
        <v>1.354815328606728E-2</v>
      </c>
      <c r="F469" s="8">
        <f t="shared" si="123"/>
        <v>0.21308468229429495</v>
      </c>
      <c r="G469" s="8">
        <f t="shared" si="124"/>
        <v>0.10056554575745257</v>
      </c>
      <c r="H469" s="8">
        <f t="shared" si="125"/>
        <v>2.1188636792984736</v>
      </c>
      <c r="I469" s="8">
        <f t="shared" si="126"/>
        <v>67.937040447214088</v>
      </c>
      <c r="J469" s="4">
        <v>30</v>
      </c>
      <c r="K469" s="4">
        <v>70</v>
      </c>
      <c r="L469" s="130"/>
      <c r="M469" s="8">
        <f t="shared" ca="1" si="118"/>
        <v>68.441015590154962</v>
      </c>
      <c r="N469" s="4">
        <f t="shared" si="115"/>
        <v>10.23030782161973</v>
      </c>
      <c r="O469" s="8">
        <f t="shared" ca="1" si="116"/>
        <v>78.671323411774694</v>
      </c>
      <c r="P469" s="8">
        <f t="shared" ca="1" si="117"/>
        <v>58.210707768535229</v>
      </c>
      <c r="AG469" s="4" t="str">
        <f t="shared" si="120"/>
        <v/>
      </c>
      <c r="AH469" s="4">
        <f t="shared" si="127"/>
        <v>-1</v>
      </c>
      <c r="AI469" s="4">
        <f t="shared" si="128"/>
        <v>-10</v>
      </c>
      <c r="AJ469" s="4">
        <f t="shared" si="121"/>
        <v>111.51</v>
      </c>
      <c r="AK469" s="5">
        <f t="shared" si="130"/>
        <v>0</v>
      </c>
      <c r="AL469" s="6">
        <f t="shared" ca="1" si="131"/>
        <v>0.31958884739241589</v>
      </c>
      <c r="AQ469" s="36">
        <f t="shared" si="122"/>
        <v>-10</v>
      </c>
      <c r="AR469" s="36">
        <f t="shared" si="129"/>
        <v>-5</v>
      </c>
    </row>
    <row r="470" spans="2:44" x14ac:dyDescent="0.5">
      <c r="B470" s="28">
        <v>45607</v>
      </c>
      <c r="C470" s="4">
        <v>166.75</v>
      </c>
      <c r="E470" s="8">
        <f t="shared" si="119"/>
        <v>2.8899349563349042E-2</v>
      </c>
      <c r="F470" s="8">
        <f t="shared" si="123"/>
        <v>0.241984031857644</v>
      </c>
      <c r="G470" s="8">
        <f t="shared" si="124"/>
        <v>9.4884893141569129E-2</v>
      </c>
      <c r="H470" s="8">
        <f t="shared" si="125"/>
        <v>2.5502903976147353</v>
      </c>
      <c r="I470" s="8">
        <f t="shared" si="126"/>
        <v>71.833290012787387</v>
      </c>
      <c r="J470" s="4">
        <v>30</v>
      </c>
      <c r="K470" s="4">
        <v>70</v>
      </c>
      <c r="L470" s="130"/>
      <c r="M470" s="8">
        <f t="shared" ca="1" si="118"/>
        <v>68.865049892984018</v>
      </c>
      <c r="N470" s="4">
        <f t="shared" si="115"/>
        <v>10.03856506689457</v>
      </c>
      <c r="O470" s="8">
        <f t="shared" ca="1" si="116"/>
        <v>78.903614959878581</v>
      </c>
      <c r="P470" s="8">
        <f t="shared" ca="1" si="117"/>
        <v>58.826484826089448</v>
      </c>
      <c r="AG470" s="4" t="str">
        <f t="shared" si="120"/>
        <v>SELL</v>
      </c>
      <c r="AH470" s="4">
        <f t="shared" si="127"/>
        <v>-1</v>
      </c>
      <c r="AI470" s="4">
        <f t="shared" si="128"/>
        <v>-10</v>
      </c>
      <c r="AJ470" s="4">
        <f t="shared" si="121"/>
        <v>111.51</v>
      </c>
      <c r="AK470" s="5">
        <f t="shared" si="130"/>
        <v>0</v>
      </c>
      <c r="AL470" s="6">
        <f t="shared" ca="1" si="131"/>
        <v>0.31958884739241589</v>
      </c>
      <c r="AQ470" s="36">
        <f t="shared" si="122"/>
        <v>-10</v>
      </c>
      <c r="AR470" s="36">
        <f t="shared" si="129"/>
        <v>-5</v>
      </c>
    </row>
    <row r="471" spans="2:44" x14ac:dyDescent="0.5">
      <c r="B471" s="28">
        <v>45608</v>
      </c>
      <c r="C471" s="4">
        <v>163.75</v>
      </c>
      <c r="E471" s="8">
        <f t="shared" si="119"/>
        <v>-1.8154810280371827E-2</v>
      </c>
      <c r="F471" s="8">
        <f t="shared" si="123"/>
        <v>0.241984031857644</v>
      </c>
      <c r="G471" s="8">
        <f t="shared" si="124"/>
        <v>0.11025689934420858</v>
      </c>
      <c r="H471" s="8">
        <f t="shared" si="125"/>
        <v>2.1947291579658827</v>
      </c>
      <c r="I471" s="8">
        <f t="shared" si="126"/>
        <v>68.698442010129256</v>
      </c>
      <c r="J471" s="4">
        <v>30</v>
      </c>
      <c r="K471" s="4">
        <v>70</v>
      </c>
      <c r="L471" s="130"/>
      <c r="M471" s="8">
        <f t="shared" ca="1" si="118"/>
        <v>68.844223907627168</v>
      </c>
      <c r="N471" s="4">
        <f t="shared" si="115"/>
        <v>9.6759541693512485</v>
      </c>
      <c r="O471" s="8">
        <f t="shared" ca="1" si="116"/>
        <v>78.520178076978411</v>
      </c>
      <c r="P471" s="8">
        <f t="shared" ca="1" si="117"/>
        <v>59.168269738275917</v>
      </c>
      <c r="AG471" s="4" t="str">
        <f t="shared" si="120"/>
        <v/>
      </c>
      <c r="AH471" s="4">
        <f t="shared" si="127"/>
        <v>-1</v>
      </c>
      <c r="AI471" s="4">
        <f t="shared" si="128"/>
        <v>-10</v>
      </c>
      <c r="AJ471" s="4">
        <f t="shared" si="121"/>
        <v>111.51</v>
      </c>
      <c r="AK471" s="5">
        <f t="shared" si="130"/>
        <v>0</v>
      </c>
      <c r="AL471" s="6">
        <f t="shared" ca="1" si="131"/>
        <v>0.31958884739241589</v>
      </c>
      <c r="AQ471" s="36">
        <f t="shared" si="122"/>
        <v>-10</v>
      </c>
      <c r="AR471" s="36">
        <f t="shared" si="129"/>
        <v>-5</v>
      </c>
    </row>
    <row r="472" spans="2:44" x14ac:dyDescent="0.5">
      <c r="B472" s="28">
        <v>45609</v>
      </c>
      <c r="C472" s="4">
        <v>164.34</v>
      </c>
      <c r="E472" s="8">
        <f t="shared" si="119"/>
        <v>3.5965779876805659E-3</v>
      </c>
      <c r="F472" s="8">
        <f t="shared" si="123"/>
        <v>0.22660339885725575</v>
      </c>
      <c r="G472" s="8">
        <f t="shared" si="124"/>
        <v>0.11025689934420858</v>
      </c>
      <c r="H472" s="8">
        <f t="shared" si="125"/>
        <v>2.0552310123453372</v>
      </c>
      <c r="I472" s="8">
        <f t="shared" si="126"/>
        <v>67.269250804299958</v>
      </c>
      <c r="J472" s="4">
        <v>30</v>
      </c>
      <c r="K472" s="4">
        <v>70</v>
      </c>
      <c r="L472" s="130"/>
      <c r="M472" s="8">
        <f t="shared" ca="1" si="118"/>
        <v>68.647352269711263</v>
      </c>
      <c r="N472" s="4">
        <f t="shared" si="115"/>
        <v>9.3336156634045668</v>
      </c>
      <c r="O472" s="8">
        <f t="shared" ca="1" si="116"/>
        <v>77.980967933115835</v>
      </c>
      <c r="P472" s="8">
        <f t="shared" ca="1" si="117"/>
        <v>59.313736606306698</v>
      </c>
      <c r="AG472" s="4" t="str">
        <f t="shared" si="120"/>
        <v/>
      </c>
      <c r="AH472" s="4">
        <f t="shared" si="127"/>
        <v>-1</v>
      </c>
      <c r="AI472" s="4">
        <f t="shared" si="128"/>
        <v>-10</v>
      </c>
      <c r="AJ472" s="4">
        <f t="shared" si="121"/>
        <v>111.51</v>
      </c>
      <c r="AK472" s="5">
        <f t="shared" si="130"/>
        <v>0</v>
      </c>
      <c r="AL472" s="6">
        <f t="shared" ca="1" si="131"/>
        <v>0.31958884739241589</v>
      </c>
      <c r="AQ472" s="36">
        <f t="shared" si="122"/>
        <v>-10</v>
      </c>
      <c r="AR472" s="36">
        <f t="shared" si="129"/>
        <v>-5</v>
      </c>
    </row>
    <row r="473" spans="2:44" x14ac:dyDescent="0.5">
      <c r="B473" s="28">
        <v>45610</v>
      </c>
      <c r="C473" s="4">
        <v>164.31</v>
      </c>
      <c r="E473" s="8">
        <f t="shared" si="119"/>
        <v>-1.8256503930218768E-4</v>
      </c>
      <c r="F473" s="8">
        <f t="shared" si="123"/>
        <v>0.22660339885725575</v>
      </c>
      <c r="G473" s="8">
        <f t="shared" si="124"/>
        <v>8.8322314312159714E-2</v>
      </c>
      <c r="H473" s="8">
        <f t="shared" si="125"/>
        <v>2.5656415439519149</v>
      </c>
      <c r="I473" s="8">
        <f t="shared" si="126"/>
        <v>71.954556068704875</v>
      </c>
      <c r="J473" s="4">
        <v>30</v>
      </c>
      <c r="K473" s="4">
        <v>70</v>
      </c>
      <c r="L473" s="130"/>
      <c r="M473" s="8">
        <f t="shared" ca="1" si="118"/>
        <v>69.060752744585457</v>
      </c>
      <c r="N473" s="4">
        <f t="shared" si="115"/>
        <v>9.2975653450503497</v>
      </c>
      <c r="O473" s="8">
        <f t="shared" ca="1" si="116"/>
        <v>78.358318089635802</v>
      </c>
      <c r="P473" s="8">
        <f t="shared" ca="1" si="117"/>
        <v>59.763187399535106</v>
      </c>
      <c r="AG473" s="4" t="str">
        <f t="shared" si="120"/>
        <v>SELL</v>
      </c>
      <c r="AH473" s="4">
        <f t="shared" si="127"/>
        <v>-1</v>
      </c>
      <c r="AI473" s="4">
        <f t="shared" si="128"/>
        <v>-10</v>
      </c>
      <c r="AJ473" s="4">
        <f t="shared" si="121"/>
        <v>111.51</v>
      </c>
      <c r="AK473" s="5">
        <f t="shared" si="130"/>
        <v>0</v>
      </c>
      <c r="AL473" s="6">
        <f t="shared" ca="1" si="131"/>
        <v>0.31958884739241589</v>
      </c>
      <c r="AQ473" s="36">
        <f t="shared" si="122"/>
        <v>-10</v>
      </c>
      <c r="AR473" s="36">
        <f t="shared" si="129"/>
        <v>-5</v>
      </c>
    </row>
    <row r="474" spans="2:44" x14ac:dyDescent="0.5">
      <c r="B474" s="28">
        <v>45611</v>
      </c>
      <c r="C474" s="4">
        <v>163.63</v>
      </c>
      <c r="E474" s="8">
        <f t="shared" si="119"/>
        <v>-4.1471060229354827E-3</v>
      </c>
      <c r="F474" s="8">
        <f t="shared" si="123"/>
        <v>0.21444751687845895</v>
      </c>
      <c r="G474" s="8">
        <f t="shared" si="124"/>
        <v>9.2469420335095198E-2</v>
      </c>
      <c r="H474" s="8">
        <f t="shared" si="125"/>
        <v>2.3191182133653867</v>
      </c>
      <c r="I474" s="8">
        <f t="shared" si="126"/>
        <v>69.871515995627647</v>
      </c>
      <c r="J474" s="4">
        <v>30</v>
      </c>
      <c r="K474" s="4">
        <v>70</v>
      </c>
      <c r="L474" s="130"/>
      <c r="M474" s="8">
        <f t="shared" ca="1" si="118"/>
        <v>69.162098150965733</v>
      </c>
      <c r="N474" s="4">
        <f t="shared" si="115"/>
        <v>9.3190921953054033</v>
      </c>
      <c r="O474" s="8">
        <f t="shared" ca="1" si="116"/>
        <v>78.481190346271134</v>
      </c>
      <c r="P474" s="8">
        <f t="shared" ca="1" si="117"/>
        <v>59.843005955660331</v>
      </c>
      <c r="AG474" s="4" t="str">
        <f t="shared" si="120"/>
        <v/>
      </c>
      <c r="AH474" s="4">
        <f t="shared" si="127"/>
        <v>-1</v>
      </c>
      <c r="AI474" s="4">
        <f t="shared" si="128"/>
        <v>-10</v>
      </c>
      <c r="AJ474" s="4">
        <f t="shared" si="121"/>
        <v>111.51</v>
      </c>
      <c r="AK474" s="5">
        <f t="shared" si="130"/>
        <v>0</v>
      </c>
      <c r="AL474" s="6">
        <f t="shared" ca="1" si="131"/>
        <v>0.31958884739241589</v>
      </c>
      <c r="AQ474" s="36">
        <f t="shared" si="122"/>
        <v>-10</v>
      </c>
      <c r="AR474" s="36">
        <f t="shared" si="129"/>
        <v>-5</v>
      </c>
    </row>
    <row r="475" spans="2:44" x14ac:dyDescent="0.5">
      <c r="B475" s="28">
        <v>45614</v>
      </c>
      <c r="C475" s="4">
        <v>164.31</v>
      </c>
      <c r="E475" s="8">
        <f t="shared" si="119"/>
        <v>4.1471060229355166E-3</v>
      </c>
      <c r="F475" s="8">
        <f t="shared" si="123"/>
        <v>0.21048070917089523</v>
      </c>
      <c r="G475" s="8">
        <f t="shared" si="124"/>
        <v>9.2469420335095198E-2</v>
      </c>
      <c r="H475" s="8">
        <f t="shared" si="125"/>
        <v>2.2762196238296397</v>
      </c>
      <c r="I475" s="8">
        <f t="shared" si="126"/>
        <v>69.477015743191245</v>
      </c>
      <c r="J475" s="4">
        <v>30</v>
      </c>
      <c r="K475" s="4">
        <v>70</v>
      </c>
      <c r="L475" s="130"/>
      <c r="M475" s="8">
        <f t="shared" ca="1" si="118"/>
        <v>69.201462849993916</v>
      </c>
      <c r="N475" s="4">
        <f t="shared" si="115"/>
        <v>7.8414530516795908</v>
      </c>
      <c r="O475" s="8">
        <f t="shared" ca="1" si="116"/>
        <v>77.04291590167351</v>
      </c>
      <c r="P475" s="8">
        <f t="shared" ca="1" si="117"/>
        <v>61.360009798314323</v>
      </c>
      <c r="AG475" s="4" t="str">
        <f t="shared" si="120"/>
        <v/>
      </c>
      <c r="AH475" s="4">
        <f t="shared" si="127"/>
        <v>-1</v>
      </c>
      <c r="AI475" s="4">
        <f t="shared" si="128"/>
        <v>-10</v>
      </c>
      <c r="AJ475" s="4">
        <f t="shared" si="121"/>
        <v>111.51</v>
      </c>
      <c r="AK475" s="5">
        <f t="shared" si="130"/>
        <v>0</v>
      </c>
      <c r="AL475" s="6">
        <f t="shared" ca="1" si="131"/>
        <v>0.31958884739241589</v>
      </c>
      <c r="AQ475" s="36">
        <f t="shared" si="122"/>
        <v>-10</v>
      </c>
      <c r="AR475" s="36">
        <f t="shared" si="129"/>
        <v>-5</v>
      </c>
    </row>
    <row r="476" spans="2:44" x14ac:dyDescent="0.5">
      <c r="B476" s="28">
        <v>45615</v>
      </c>
      <c r="C476" s="4">
        <v>168.25</v>
      </c>
      <c r="E476" s="8">
        <f t="shared" si="119"/>
        <v>2.369608106109759E-2</v>
      </c>
      <c r="F476" s="8">
        <f t="shared" si="123"/>
        <v>0.23417679023199281</v>
      </c>
      <c r="G476" s="8">
        <f t="shared" si="124"/>
        <v>9.1373079263242521E-2</v>
      </c>
      <c r="H476" s="8">
        <f t="shared" si="125"/>
        <v>2.5628641621821453</v>
      </c>
      <c r="I476" s="8">
        <f t="shared" si="126"/>
        <v>71.932693628501113</v>
      </c>
      <c r="J476" s="4">
        <v>30</v>
      </c>
      <c r="K476" s="4">
        <v>70</v>
      </c>
      <c r="L476" s="130"/>
      <c r="M476" s="8">
        <f t="shared" ca="1" si="118"/>
        <v>69.542866697307318</v>
      </c>
      <c r="N476" s="4">
        <f t="shared" ref="N476:N504" si="132">STDEV(I466:I476)</f>
        <v>3.3439093057890745</v>
      </c>
      <c r="O476" s="8">
        <f t="shared" ca="1" si="116"/>
        <v>72.886776003096386</v>
      </c>
      <c r="P476" s="8">
        <f t="shared" ca="1" si="117"/>
        <v>66.198957391518249</v>
      </c>
      <c r="AG476" s="4" t="str">
        <f t="shared" si="120"/>
        <v>SELL</v>
      </c>
      <c r="AH476" s="4">
        <f t="shared" si="127"/>
        <v>-1</v>
      </c>
      <c r="AI476" s="4">
        <f t="shared" si="128"/>
        <v>-10</v>
      </c>
      <c r="AJ476" s="4">
        <f t="shared" si="121"/>
        <v>111.51</v>
      </c>
      <c r="AK476" s="5">
        <f t="shared" si="130"/>
        <v>0</v>
      </c>
      <c r="AL476" s="6">
        <f t="shared" ca="1" si="131"/>
        <v>0.31958884739241589</v>
      </c>
      <c r="AQ476" s="36">
        <f t="shared" si="122"/>
        <v>-10</v>
      </c>
      <c r="AR476" s="36">
        <f t="shared" si="129"/>
        <v>-5</v>
      </c>
    </row>
    <row r="477" spans="2:44" x14ac:dyDescent="0.5">
      <c r="B477" s="28">
        <v>45616</v>
      </c>
      <c r="C477" s="4">
        <v>162.88999999999999</v>
      </c>
      <c r="E477" s="8">
        <f t="shared" si="119"/>
        <v>-3.2375842155323652E-2</v>
      </c>
      <c r="F477" s="8">
        <f t="shared" si="123"/>
        <v>0.23417679023199281</v>
      </c>
      <c r="G477" s="8">
        <f t="shared" si="124"/>
        <v>0.10576282504878423</v>
      </c>
      <c r="H477" s="8">
        <f t="shared" si="125"/>
        <v>2.2141692047652497</v>
      </c>
      <c r="I477" s="8">
        <f t="shared" si="126"/>
        <v>68.887761150924348</v>
      </c>
      <c r="J477" s="4">
        <v>30</v>
      </c>
      <c r="K477" s="4">
        <v>70</v>
      </c>
      <c r="L477" s="130"/>
      <c r="M477" s="8">
        <f t="shared" ca="1" si="118"/>
        <v>69.460978504009447</v>
      </c>
      <c r="N477" s="4">
        <f t="shared" si="132"/>
        <v>2.0294446978489207</v>
      </c>
      <c r="O477" s="8">
        <f t="shared" ca="1" si="116"/>
        <v>71.490423201858363</v>
      </c>
      <c r="P477" s="8">
        <f t="shared" ca="1" si="117"/>
        <v>67.43153380616053</v>
      </c>
      <c r="AG477" s="4" t="str">
        <f t="shared" si="120"/>
        <v/>
      </c>
      <c r="AH477" s="4">
        <f t="shared" si="127"/>
        <v>-1</v>
      </c>
      <c r="AI477" s="4">
        <f t="shared" si="128"/>
        <v>-10</v>
      </c>
      <c r="AJ477" s="4">
        <f t="shared" si="121"/>
        <v>111.51</v>
      </c>
      <c r="AK477" s="5">
        <f t="shared" si="130"/>
        <v>0</v>
      </c>
      <c r="AL477" s="6">
        <f t="shared" ca="1" si="131"/>
        <v>0.31958884739241589</v>
      </c>
      <c r="AQ477" s="36">
        <f t="shared" si="122"/>
        <v>-10</v>
      </c>
      <c r="AR477" s="36">
        <f t="shared" si="129"/>
        <v>-5</v>
      </c>
    </row>
    <row r="478" spans="2:44" x14ac:dyDescent="0.5">
      <c r="B478" s="28">
        <v>45617</v>
      </c>
      <c r="C478" s="4">
        <v>165.02</v>
      </c>
      <c r="E478" s="8">
        <f t="shared" si="119"/>
        <v>1.2991552306683522E-2</v>
      </c>
      <c r="F478" s="8">
        <f t="shared" si="123"/>
        <v>0.24716834253867634</v>
      </c>
      <c r="G478" s="8">
        <f t="shared" si="124"/>
        <v>8.9861554240647443E-2</v>
      </c>
      <c r="H478" s="8">
        <f t="shared" si="125"/>
        <v>2.7505460441599361</v>
      </c>
      <c r="I478" s="8">
        <f t="shared" si="126"/>
        <v>73.337215748700814</v>
      </c>
      <c r="J478" s="4">
        <v>30</v>
      </c>
      <c r="K478" s="4">
        <v>70</v>
      </c>
      <c r="L478" s="130"/>
      <c r="M478" s="8">
        <f t="shared" ca="1" si="118"/>
        <v>69.94550815959586</v>
      </c>
      <c r="N478" s="4">
        <f t="shared" si="132"/>
        <v>2.2685952777617104</v>
      </c>
      <c r="O478" s="8">
        <f t="shared" ca="1" si="116"/>
        <v>72.214103437357565</v>
      </c>
      <c r="P478" s="8">
        <f t="shared" ca="1" si="117"/>
        <v>67.676912881834156</v>
      </c>
      <c r="AG478" s="4" t="str">
        <f t="shared" si="120"/>
        <v>SELL</v>
      </c>
      <c r="AH478" s="4">
        <f t="shared" si="127"/>
        <v>-1</v>
      </c>
      <c r="AI478" s="4">
        <f t="shared" si="128"/>
        <v>-10</v>
      </c>
      <c r="AJ478" s="4">
        <f t="shared" si="121"/>
        <v>111.51</v>
      </c>
      <c r="AK478" s="5">
        <f t="shared" si="130"/>
        <v>0</v>
      </c>
      <c r="AL478" s="6">
        <f t="shared" ca="1" si="131"/>
        <v>0.31958884739241589</v>
      </c>
      <c r="AQ478" s="36">
        <f t="shared" si="122"/>
        <v>-10</v>
      </c>
      <c r="AR478" s="36">
        <f t="shared" si="129"/>
        <v>-5</v>
      </c>
    </row>
    <row r="479" spans="2:44" x14ac:dyDescent="0.5">
      <c r="B479" s="28">
        <v>45618</v>
      </c>
      <c r="C479" s="4">
        <v>167.56</v>
      </c>
      <c r="E479" s="8">
        <f t="shared" si="119"/>
        <v>1.5274817402636909E-2</v>
      </c>
      <c r="F479" s="8">
        <f t="shared" si="123"/>
        <v>0.26244315994131323</v>
      </c>
      <c r="G479" s="8">
        <f t="shared" si="124"/>
        <v>7.8664347069408877E-2</v>
      </c>
      <c r="H479" s="8">
        <f t="shared" si="125"/>
        <v>3.3362402373943123</v>
      </c>
      <c r="I479" s="8">
        <f t="shared" si="126"/>
        <v>76.93854709948198</v>
      </c>
      <c r="J479" s="4">
        <v>30</v>
      </c>
      <c r="K479" s="4">
        <v>70</v>
      </c>
      <c r="L479" s="130"/>
      <c r="M479" s="8">
        <f t="shared" ca="1" si="118"/>
        <v>70.819638027081623</v>
      </c>
      <c r="N479" s="4">
        <f t="shared" si="132"/>
        <v>2.8126728647583081</v>
      </c>
      <c r="O479" s="8">
        <f t="shared" ca="1" si="116"/>
        <v>73.632310891839936</v>
      </c>
      <c r="P479" s="8">
        <f t="shared" ca="1" si="117"/>
        <v>68.006965162323311</v>
      </c>
      <c r="AG479" s="4" t="str">
        <f t="shared" si="120"/>
        <v>SELL</v>
      </c>
      <c r="AH479" s="4">
        <f t="shared" si="127"/>
        <v>-1</v>
      </c>
      <c r="AI479" s="4">
        <f t="shared" si="128"/>
        <v>-10</v>
      </c>
      <c r="AJ479" s="4">
        <f t="shared" si="121"/>
        <v>111.51</v>
      </c>
      <c r="AK479" s="5">
        <f t="shared" si="130"/>
        <v>0</v>
      </c>
      <c r="AL479" s="6">
        <f t="shared" ca="1" si="131"/>
        <v>0.31958884739241589</v>
      </c>
      <c r="AQ479" s="36">
        <f t="shared" si="122"/>
        <v>-10</v>
      </c>
      <c r="AR479" s="36">
        <f t="shared" si="129"/>
        <v>-5</v>
      </c>
    </row>
    <row r="480" spans="2:44" x14ac:dyDescent="0.5">
      <c r="B480" s="28">
        <v>45621</v>
      </c>
      <c r="C480" s="4">
        <v>174.7</v>
      </c>
      <c r="E480" s="8">
        <f t="shared" si="119"/>
        <v>4.1728721061176755E-2</v>
      </c>
      <c r="F480" s="8">
        <f t="shared" si="123"/>
        <v>0.23597781756427127</v>
      </c>
      <c r="G480" s="8">
        <f t="shared" si="124"/>
        <v>7.8664347069408877E-2</v>
      </c>
      <c r="H480" s="8">
        <f t="shared" si="125"/>
        <v>2.9998064733958585</v>
      </c>
      <c r="I480" s="8">
        <f t="shared" si="126"/>
        <v>74.998790400201685</v>
      </c>
      <c r="J480" s="4">
        <v>30</v>
      </c>
      <c r="K480" s="4">
        <v>70</v>
      </c>
      <c r="L480" s="130"/>
      <c r="M480" s="8">
        <f t="shared" ca="1" si="118"/>
        <v>71.342032073721626</v>
      </c>
      <c r="N480" s="4">
        <f t="shared" si="132"/>
        <v>2.9131073912564505</v>
      </c>
      <c r="O480" s="8">
        <f t="shared" ca="1" si="116"/>
        <v>74.255139464978072</v>
      </c>
      <c r="P480" s="8">
        <f t="shared" ca="1" si="117"/>
        <v>68.42892468246518</v>
      </c>
      <c r="AG480" s="4" t="str">
        <f t="shared" si="120"/>
        <v>SELL</v>
      </c>
      <c r="AH480" s="4">
        <f t="shared" si="127"/>
        <v>-1</v>
      </c>
      <c r="AI480" s="4">
        <f t="shared" si="128"/>
        <v>-10</v>
      </c>
      <c r="AJ480" s="4">
        <f t="shared" si="121"/>
        <v>111.51</v>
      </c>
      <c r="AK480" s="5">
        <f t="shared" si="130"/>
        <v>0</v>
      </c>
      <c r="AL480" s="6">
        <f t="shared" ca="1" si="131"/>
        <v>0.31958884739241589</v>
      </c>
      <c r="AQ480" s="36">
        <f t="shared" si="122"/>
        <v>-10</v>
      </c>
      <c r="AR480" s="36">
        <f t="shared" si="129"/>
        <v>-5</v>
      </c>
    </row>
    <row r="481" spans="2:44" x14ac:dyDescent="0.5">
      <c r="B481" s="28">
        <v>45622</v>
      </c>
      <c r="C481" s="4">
        <v>175.64</v>
      </c>
      <c r="E481" s="8">
        <f t="shared" si="119"/>
        <v>5.3662285535057558E-3</v>
      </c>
      <c r="F481" s="8">
        <f t="shared" si="123"/>
        <v>0.14924858724513296</v>
      </c>
      <c r="G481" s="8">
        <f t="shared" si="124"/>
        <v>7.8664347069408877E-2</v>
      </c>
      <c r="H481" s="8">
        <f t="shared" si="125"/>
        <v>1.8972837480421039</v>
      </c>
      <c r="I481" s="8">
        <f t="shared" si="126"/>
        <v>65.484913216533613</v>
      </c>
      <c r="J481" s="4">
        <v>30</v>
      </c>
      <c r="K481" s="4">
        <v>70</v>
      </c>
      <c r="L481" s="130"/>
      <c r="M481" s="8">
        <f t="shared" ca="1" si="118"/>
        <v>70.60989221657313</v>
      </c>
      <c r="N481" s="4">
        <f t="shared" si="132"/>
        <v>3.402451125822608</v>
      </c>
      <c r="O481" s="8">
        <f t="shared" ref="O481:O504" ca="1" si="133">M481+N481</f>
        <v>74.012343342395738</v>
      </c>
      <c r="P481" s="8">
        <f t="shared" ref="P481:P504" ca="1" si="134">M481-N481</f>
        <v>67.207441090750521</v>
      </c>
      <c r="AG481" s="4" t="str">
        <f t="shared" si="120"/>
        <v/>
      </c>
      <c r="AH481" s="4">
        <f t="shared" si="127"/>
        <v>-1</v>
      </c>
      <c r="AI481" s="4">
        <f t="shared" si="128"/>
        <v>-10</v>
      </c>
      <c r="AJ481" s="4">
        <f t="shared" si="121"/>
        <v>111.51</v>
      </c>
      <c r="AK481" s="5">
        <f t="shared" si="130"/>
        <v>0</v>
      </c>
      <c r="AL481" s="6">
        <f t="shared" ca="1" si="131"/>
        <v>0.31958884739241589</v>
      </c>
      <c r="AQ481" s="36">
        <f t="shared" si="122"/>
        <v>-10</v>
      </c>
      <c r="AR481" s="36">
        <f t="shared" si="129"/>
        <v>-5</v>
      </c>
    </row>
    <row r="482" spans="2:44" x14ac:dyDescent="0.5">
      <c r="B482" s="28">
        <v>45623</v>
      </c>
      <c r="C482" s="4">
        <v>173.85</v>
      </c>
      <c r="E482" s="8">
        <f t="shared" si="119"/>
        <v>-1.0243587239646287E-2</v>
      </c>
      <c r="F482" s="8">
        <f t="shared" si="123"/>
        <v>0.14924858724513296</v>
      </c>
      <c r="G482" s="8">
        <f t="shared" si="124"/>
        <v>6.5103910737579429E-2</v>
      </c>
      <c r="H482" s="8">
        <f t="shared" si="125"/>
        <v>2.2924673119365062</v>
      </c>
      <c r="I482" s="8">
        <f t="shared" si="126"/>
        <v>69.627640755168585</v>
      </c>
      <c r="J482" s="4">
        <v>30</v>
      </c>
      <c r="K482" s="4">
        <v>70</v>
      </c>
      <c r="L482" s="130"/>
      <c r="M482" s="8">
        <f t="shared" ca="1" si="118"/>
        <v>70.487110783897563</v>
      </c>
      <c r="N482" s="4">
        <f t="shared" si="132"/>
        <v>3.356151950758882</v>
      </c>
      <c r="O482" s="8">
        <f t="shared" ca="1" si="133"/>
        <v>73.843262734656449</v>
      </c>
      <c r="P482" s="8">
        <f t="shared" ca="1" si="134"/>
        <v>67.130958833138678</v>
      </c>
      <c r="AG482" s="4" t="str">
        <f t="shared" si="120"/>
        <v/>
      </c>
      <c r="AH482" s="4">
        <f t="shared" si="127"/>
        <v>-1</v>
      </c>
      <c r="AI482" s="4">
        <f t="shared" si="128"/>
        <v>-10</v>
      </c>
      <c r="AJ482" s="4">
        <f t="shared" si="121"/>
        <v>111.51</v>
      </c>
      <c r="AK482" s="5">
        <f t="shared" si="130"/>
        <v>0</v>
      </c>
      <c r="AL482" s="6">
        <f t="shared" ca="1" si="131"/>
        <v>0.31958884739241589</v>
      </c>
      <c r="AQ482" s="36">
        <f t="shared" si="122"/>
        <v>-10</v>
      </c>
      <c r="AR482" s="36">
        <f t="shared" si="129"/>
        <v>-5</v>
      </c>
    </row>
    <row r="483" spans="2:44" x14ac:dyDescent="0.5">
      <c r="B483" s="28">
        <v>45625</v>
      </c>
      <c r="C483" s="4">
        <v>175.03</v>
      </c>
      <c r="E483" s="8">
        <f t="shared" si="119"/>
        <v>6.7645293488737225E-3</v>
      </c>
      <c r="F483" s="8">
        <f t="shared" si="123"/>
        <v>0.1424649633079394</v>
      </c>
      <c r="G483" s="8">
        <f t="shared" si="124"/>
        <v>6.5103910737579429E-2</v>
      </c>
      <c r="H483" s="8">
        <f t="shared" si="125"/>
        <v>2.1882704386559291</v>
      </c>
      <c r="I483" s="8">
        <f t="shared" si="126"/>
        <v>68.63503208901038</v>
      </c>
      <c r="J483" s="4">
        <v>30</v>
      </c>
      <c r="K483" s="4">
        <v>70</v>
      </c>
      <c r="L483" s="130"/>
      <c r="M483" s="8">
        <f t="shared" ca="1" si="118"/>
        <v>70.255600947036669</v>
      </c>
      <c r="N483" s="4">
        <f t="shared" si="132"/>
        <v>3.2318035921057082</v>
      </c>
      <c r="O483" s="8">
        <f t="shared" ca="1" si="133"/>
        <v>73.487404539142375</v>
      </c>
      <c r="P483" s="8">
        <f t="shared" ca="1" si="134"/>
        <v>67.023797354930963</v>
      </c>
      <c r="AG483" s="4" t="str">
        <f t="shared" si="120"/>
        <v/>
      </c>
      <c r="AH483" s="4">
        <f t="shared" si="127"/>
        <v>-1</v>
      </c>
      <c r="AI483" s="4">
        <f t="shared" si="128"/>
        <v>-10</v>
      </c>
      <c r="AJ483" s="4">
        <f t="shared" si="121"/>
        <v>111.51</v>
      </c>
      <c r="AK483" s="5">
        <f t="shared" si="130"/>
        <v>0</v>
      </c>
      <c r="AL483" s="6">
        <f t="shared" ca="1" si="131"/>
        <v>0.31958884739241589</v>
      </c>
      <c r="AQ483" s="36">
        <f t="shared" si="122"/>
        <v>-10</v>
      </c>
      <c r="AR483" s="36">
        <f t="shared" si="129"/>
        <v>-5</v>
      </c>
    </row>
    <row r="484" spans="2:44" x14ac:dyDescent="0.5">
      <c r="B484" s="28">
        <v>45628</v>
      </c>
      <c r="C484" s="4">
        <v>172.34</v>
      </c>
      <c r="E484" s="8">
        <f t="shared" si="119"/>
        <v>-1.5488117991123363E-2</v>
      </c>
      <c r="F484" s="8">
        <f t="shared" si="123"/>
        <v>0.11356561374459034</v>
      </c>
      <c r="G484" s="8">
        <f t="shared" si="124"/>
        <v>8.0592028728702789E-2</v>
      </c>
      <c r="H484" s="8">
        <f t="shared" si="125"/>
        <v>1.409142014862123</v>
      </c>
      <c r="I484" s="8">
        <f t="shared" si="126"/>
        <v>58.491446588414149</v>
      </c>
      <c r="J484" s="4">
        <v>30</v>
      </c>
      <c r="K484" s="4">
        <v>70</v>
      </c>
      <c r="L484" s="130"/>
      <c r="M484" s="8">
        <f t="shared" ca="1" si="118"/>
        <v>68.785081652208859</v>
      </c>
      <c r="N484" s="4">
        <f t="shared" si="132"/>
        <v>4.938391695234384</v>
      </c>
      <c r="O484" s="8">
        <f t="shared" ca="1" si="133"/>
        <v>73.723473347443246</v>
      </c>
      <c r="P484" s="8">
        <f t="shared" ca="1" si="134"/>
        <v>63.846689956974473</v>
      </c>
      <c r="AG484" s="4" t="str">
        <f t="shared" si="120"/>
        <v/>
      </c>
      <c r="AH484" s="4">
        <f t="shared" si="127"/>
        <v>-1</v>
      </c>
      <c r="AI484" s="4">
        <f t="shared" si="128"/>
        <v>-10</v>
      </c>
      <c r="AJ484" s="4">
        <f t="shared" si="121"/>
        <v>111.51</v>
      </c>
      <c r="AK484" s="5">
        <f t="shared" si="130"/>
        <v>0</v>
      </c>
      <c r="AL484" s="6">
        <f t="shared" ca="1" si="131"/>
        <v>0.31958884739241589</v>
      </c>
      <c r="AQ484" s="36">
        <f t="shared" si="122"/>
        <v>-10</v>
      </c>
      <c r="AR484" s="36">
        <f t="shared" si="129"/>
        <v>-5</v>
      </c>
    </row>
    <row r="485" spans="2:44" x14ac:dyDescent="0.5">
      <c r="B485" s="28">
        <v>45629</v>
      </c>
      <c r="C485" s="4">
        <v>173</v>
      </c>
      <c r="E485" s="8">
        <f t="shared" si="119"/>
        <v>3.8223246861581639E-3</v>
      </c>
      <c r="F485" s="8">
        <f t="shared" si="123"/>
        <v>0.1173879384307485</v>
      </c>
      <c r="G485" s="8">
        <f t="shared" si="124"/>
        <v>6.2437218448330972E-2</v>
      </c>
      <c r="H485" s="8">
        <f t="shared" si="125"/>
        <v>1.8800955799767283</v>
      </c>
      <c r="I485" s="8">
        <f t="shared" si="126"/>
        <v>65.278930083005093</v>
      </c>
      <c r="J485" s="4">
        <v>30</v>
      </c>
      <c r="K485" s="4">
        <v>70</v>
      </c>
      <c r="L485" s="130"/>
      <c r="M485" s="8">
        <f t="shared" ref="M485:M504" ca="1" si="135">(I485*$M$1)+(M484*(1-$M$1))</f>
        <v>68.346812706058387</v>
      </c>
      <c r="N485" s="4">
        <f t="shared" si="132"/>
        <v>5.1214899165916092</v>
      </c>
      <c r="O485" s="8">
        <f t="shared" ca="1" si="133"/>
        <v>73.46830262265</v>
      </c>
      <c r="P485" s="8">
        <f t="shared" ca="1" si="134"/>
        <v>63.22532278946678</v>
      </c>
      <c r="AG485" s="4" t="str">
        <f t="shared" si="120"/>
        <v/>
      </c>
      <c r="AH485" s="4">
        <f t="shared" si="127"/>
        <v>-1</v>
      </c>
      <c r="AI485" s="4">
        <f t="shared" si="128"/>
        <v>-10</v>
      </c>
      <c r="AJ485" s="4">
        <f t="shared" si="121"/>
        <v>111.51</v>
      </c>
      <c r="AK485" s="5">
        <f t="shared" si="130"/>
        <v>0</v>
      </c>
      <c r="AL485" s="6">
        <f t="shared" ca="1" si="131"/>
        <v>0.31958884739241589</v>
      </c>
      <c r="AQ485" s="36">
        <f t="shared" si="122"/>
        <v>-10</v>
      </c>
      <c r="AR485" s="36">
        <f t="shared" si="129"/>
        <v>-5</v>
      </c>
    </row>
    <row r="486" spans="2:44" x14ac:dyDescent="0.5">
      <c r="B486" s="28">
        <v>45630</v>
      </c>
      <c r="C486" s="4">
        <v>174.73</v>
      </c>
      <c r="E486" s="8">
        <f t="shared" si="119"/>
        <v>9.950330853168092E-3</v>
      </c>
      <c r="F486" s="8">
        <f t="shared" si="123"/>
        <v>0.12374169129623602</v>
      </c>
      <c r="G486" s="8">
        <f t="shared" si="124"/>
        <v>6.2437218448330972E-2</v>
      </c>
      <c r="H486" s="8">
        <f t="shared" si="125"/>
        <v>1.9818578465124401</v>
      </c>
      <c r="I486" s="8">
        <f t="shared" si="126"/>
        <v>66.463860738043138</v>
      </c>
      <c r="J486" s="4">
        <v>30</v>
      </c>
      <c r="K486" s="4">
        <v>70</v>
      </c>
      <c r="L486" s="130"/>
      <c r="M486" s="8">
        <f t="shared" ca="1" si="135"/>
        <v>68.111443710056477</v>
      </c>
      <c r="N486" s="4">
        <f t="shared" si="132"/>
        <v>5.1953475266188089</v>
      </c>
      <c r="O486" s="8">
        <f t="shared" ca="1" si="133"/>
        <v>73.306791236675281</v>
      </c>
      <c r="P486" s="8">
        <f t="shared" ca="1" si="134"/>
        <v>62.916096183437666</v>
      </c>
      <c r="AG486" s="4" t="str">
        <f t="shared" si="120"/>
        <v/>
      </c>
      <c r="AH486" s="4">
        <f t="shared" si="127"/>
        <v>-1</v>
      </c>
      <c r="AI486" s="4">
        <f t="shared" si="128"/>
        <v>-10</v>
      </c>
      <c r="AJ486" s="4">
        <f t="shared" si="121"/>
        <v>111.51</v>
      </c>
      <c r="AK486" s="5">
        <f t="shared" si="130"/>
        <v>0</v>
      </c>
      <c r="AL486" s="6">
        <f t="shared" ca="1" si="131"/>
        <v>0.31958884739241589</v>
      </c>
      <c r="AQ486" s="36">
        <f t="shared" si="122"/>
        <v>-10</v>
      </c>
      <c r="AR486" s="36">
        <f t="shared" si="129"/>
        <v>-5</v>
      </c>
    </row>
    <row r="487" spans="2:44" x14ac:dyDescent="0.5">
      <c r="B487" s="28">
        <v>45631</v>
      </c>
      <c r="C487" s="4">
        <v>175.73</v>
      </c>
      <c r="E487" s="8">
        <f t="shared" si="119"/>
        <v>5.7068008558076892E-3</v>
      </c>
      <c r="F487" s="8">
        <f t="shared" si="123"/>
        <v>0.12944849215204371</v>
      </c>
      <c r="G487" s="8">
        <f t="shared" si="124"/>
        <v>6.225465340902879E-2</v>
      </c>
      <c r="H487" s="8">
        <f t="shared" si="125"/>
        <v>2.079338411886007</v>
      </c>
      <c r="I487" s="8">
        <f t="shared" si="126"/>
        <v>67.525491964764967</v>
      </c>
      <c r="J487" s="4">
        <v>30</v>
      </c>
      <c r="K487" s="4">
        <v>70</v>
      </c>
      <c r="L487" s="130"/>
      <c r="M487" s="8">
        <f t="shared" ca="1" si="135"/>
        <v>68.038199741895028</v>
      </c>
      <c r="N487" s="4">
        <f t="shared" si="132"/>
        <v>5.1243238617335694</v>
      </c>
      <c r="O487" s="8">
        <f t="shared" ca="1" si="133"/>
        <v>73.1625236036286</v>
      </c>
      <c r="P487" s="8">
        <f t="shared" ca="1" si="134"/>
        <v>62.913875880161456</v>
      </c>
      <c r="AG487" s="4" t="str">
        <f t="shared" si="120"/>
        <v/>
      </c>
      <c r="AH487" s="4">
        <f t="shared" si="127"/>
        <v>-1</v>
      </c>
      <c r="AI487" s="4">
        <f t="shared" si="128"/>
        <v>-10</v>
      </c>
      <c r="AJ487" s="4">
        <f t="shared" si="121"/>
        <v>111.51</v>
      </c>
      <c r="AK487" s="5">
        <f t="shared" si="130"/>
        <v>0</v>
      </c>
      <c r="AL487" s="6">
        <f t="shared" ca="1" si="131"/>
        <v>0.31958884739241589</v>
      </c>
      <c r="AQ487" s="36">
        <f t="shared" si="122"/>
        <v>-10</v>
      </c>
      <c r="AR487" s="36">
        <f t="shared" si="129"/>
        <v>-5</v>
      </c>
    </row>
    <row r="488" spans="2:44" x14ac:dyDescent="0.5">
      <c r="B488" s="28">
        <v>45632</v>
      </c>
      <c r="C488" s="4">
        <v>177.85</v>
      </c>
      <c r="E488" s="8">
        <f t="shared" si="119"/>
        <v>1.1991772187709486E-2</v>
      </c>
      <c r="F488" s="8">
        <f t="shared" si="123"/>
        <v>0.14144026433975321</v>
      </c>
      <c r="G488" s="8">
        <f t="shared" si="124"/>
        <v>5.8107547386093306E-2</v>
      </c>
      <c r="H488" s="8">
        <f t="shared" si="125"/>
        <v>2.4341117583221843</v>
      </c>
      <c r="I488" s="8">
        <f t="shared" si="126"/>
        <v>70.880388572776866</v>
      </c>
      <c r="J488" s="4">
        <v>30</v>
      </c>
      <c r="K488" s="4">
        <v>70</v>
      </c>
      <c r="L488" s="130"/>
      <c r="M488" s="8">
        <f t="shared" ca="1" si="135"/>
        <v>68.393473345755254</v>
      </c>
      <c r="N488" s="4">
        <f t="shared" si="132"/>
        <v>5.1667768782550976</v>
      </c>
      <c r="O488" s="8">
        <f t="shared" ca="1" si="133"/>
        <v>73.560250224010346</v>
      </c>
      <c r="P488" s="8">
        <f t="shared" ca="1" si="134"/>
        <v>63.226696467500155</v>
      </c>
      <c r="AG488" s="4" t="str">
        <f t="shared" si="120"/>
        <v>SELL</v>
      </c>
      <c r="AH488" s="4">
        <f t="shared" si="127"/>
        <v>-1</v>
      </c>
      <c r="AI488" s="4">
        <f t="shared" si="128"/>
        <v>-10</v>
      </c>
      <c r="AJ488" s="4">
        <f t="shared" si="121"/>
        <v>111.51</v>
      </c>
      <c r="AK488" s="5">
        <f t="shared" si="130"/>
        <v>0</v>
      </c>
      <c r="AL488" s="6">
        <f t="shared" ca="1" si="131"/>
        <v>0.31958884739241589</v>
      </c>
      <c r="AQ488" s="36">
        <f t="shared" si="122"/>
        <v>-10</v>
      </c>
      <c r="AR488" s="36">
        <f t="shared" si="129"/>
        <v>-5</v>
      </c>
    </row>
    <row r="489" spans="2:44" x14ac:dyDescent="0.5">
      <c r="B489" s="28">
        <v>45635</v>
      </c>
      <c r="C489" s="4">
        <v>172.47</v>
      </c>
      <c r="E489" s="8">
        <f t="shared" si="119"/>
        <v>-3.071719009115496E-2</v>
      </c>
      <c r="F489" s="8">
        <f t="shared" si="123"/>
        <v>0.13729315831681768</v>
      </c>
      <c r="G489" s="8">
        <f t="shared" si="124"/>
        <v>8.882473747724827E-2</v>
      </c>
      <c r="H489" s="8">
        <f t="shared" si="125"/>
        <v>1.5456635416680427</v>
      </c>
      <c r="I489" s="8">
        <f t="shared" si="126"/>
        <v>60.717511028784607</v>
      </c>
      <c r="J489" s="4">
        <v>30</v>
      </c>
      <c r="K489" s="4">
        <v>70</v>
      </c>
      <c r="L489" s="130"/>
      <c r="M489" s="8">
        <f t="shared" ca="1" si="135"/>
        <v>67.433978056133924</v>
      </c>
      <c r="N489" s="4">
        <f t="shared" si="132"/>
        <v>5.4698873132736754</v>
      </c>
      <c r="O489" s="8">
        <f t="shared" ca="1" si="133"/>
        <v>72.903865369407598</v>
      </c>
      <c r="P489" s="8">
        <f t="shared" ca="1" si="134"/>
        <v>61.96409074286025</v>
      </c>
      <c r="AG489" s="4" t="str">
        <f t="shared" si="120"/>
        <v/>
      </c>
      <c r="AH489" s="4">
        <f t="shared" si="127"/>
        <v>-1</v>
      </c>
      <c r="AI489" s="4">
        <f t="shared" si="128"/>
        <v>-10</v>
      </c>
      <c r="AJ489" s="4">
        <f t="shared" si="121"/>
        <v>111.51</v>
      </c>
      <c r="AK489" s="5">
        <f t="shared" si="130"/>
        <v>0</v>
      </c>
      <c r="AL489" s="6">
        <f t="shared" ca="1" si="131"/>
        <v>0.31958884739241589</v>
      </c>
      <c r="AQ489" s="36">
        <f t="shared" si="122"/>
        <v>-10</v>
      </c>
      <c r="AR489" s="36">
        <f t="shared" si="129"/>
        <v>-5</v>
      </c>
    </row>
    <row r="490" spans="2:44" x14ac:dyDescent="0.5">
      <c r="B490" s="28">
        <v>45636</v>
      </c>
      <c r="C490" s="4">
        <v>174.71</v>
      </c>
      <c r="E490" s="8">
        <f t="shared" si="119"/>
        <v>1.290414818304389E-2</v>
      </c>
      <c r="F490" s="8">
        <f t="shared" si="123"/>
        <v>0.12650122543876396</v>
      </c>
      <c r="G490" s="8">
        <f t="shared" si="124"/>
        <v>8.882473747724827E-2</v>
      </c>
      <c r="H490" s="8">
        <f t="shared" si="125"/>
        <v>1.4241666120450536</v>
      </c>
      <c r="I490" s="8">
        <f t="shared" si="126"/>
        <v>58.748709967736538</v>
      </c>
      <c r="J490" s="4">
        <v>30</v>
      </c>
      <c r="K490" s="4">
        <v>70</v>
      </c>
      <c r="L490" s="130"/>
      <c r="M490" s="8">
        <f t="shared" ca="1" si="135"/>
        <v>66.348319545084252</v>
      </c>
      <c r="N490" s="4">
        <f t="shared" si="132"/>
        <v>5.1480609033016664</v>
      </c>
      <c r="O490" s="8">
        <f t="shared" ca="1" si="133"/>
        <v>71.496380448385921</v>
      </c>
      <c r="P490" s="8">
        <f t="shared" ca="1" si="134"/>
        <v>61.200258641782582</v>
      </c>
      <c r="AG490" s="4" t="str">
        <f t="shared" si="120"/>
        <v/>
      </c>
      <c r="AH490" s="4">
        <f t="shared" si="127"/>
        <v>-1</v>
      </c>
      <c r="AI490" s="4">
        <f t="shared" si="128"/>
        <v>-10</v>
      </c>
      <c r="AJ490" s="4">
        <f t="shared" si="121"/>
        <v>111.51</v>
      </c>
      <c r="AK490" s="5">
        <f t="shared" si="130"/>
        <v>0</v>
      </c>
      <c r="AL490" s="6">
        <f t="shared" ca="1" si="131"/>
        <v>0.31958884739241589</v>
      </c>
      <c r="AQ490" s="36">
        <f t="shared" si="122"/>
        <v>-10</v>
      </c>
      <c r="AR490" s="36">
        <f t="shared" si="129"/>
        <v>-5</v>
      </c>
    </row>
    <row r="491" spans="2:44" x14ac:dyDescent="0.5">
      <c r="B491" s="28">
        <v>45637</v>
      </c>
      <c r="C491" s="4">
        <v>178.61</v>
      </c>
      <c r="E491" s="8">
        <f t="shared" si="119"/>
        <v>2.2077201430039019E-2</v>
      </c>
      <c r="F491" s="8">
        <f t="shared" si="123"/>
        <v>0.14857842686880299</v>
      </c>
      <c r="G491" s="8">
        <f t="shared" si="124"/>
        <v>5.6448895321924611E-2</v>
      </c>
      <c r="H491" s="8">
        <f t="shared" si="125"/>
        <v>2.6320874132517433</v>
      </c>
      <c r="I491" s="8">
        <f t="shared" si="126"/>
        <v>72.467622988602088</v>
      </c>
      <c r="J491" s="4">
        <v>30</v>
      </c>
      <c r="K491" s="4">
        <v>70</v>
      </c>
      <c r="L491" s="130"/>
      <c r="M491" s="8">
        <f t="shared" ca="1" si="135"/>
        <v>67.113232475523986</v>
      </c>
      <c r="N491" s="4">
        <f t="shared" si="132"/>
        <v>4.7506549237372928</v>
      </c>
      <c r="O491" s="8">
        <f t="shared" ca="1" si="133"/>
        <v>71.863887399261273</v>
      </c>
      <c r="P491" s="8">
        <f t="shared" ca="1" si="134"/>
        <v>62.362577551786693</v>
      </c>
      <c r="AG491" s="4" t="str">
        <f t="shared" si="120"/>
        <v>SELL</v>
      </c>
      <c r="AH491" s="4">
        <f t="shared" si="127"/>
        <v>-1</v>
      </c>
      <c r="AI491" s="4">
        <f t="shared" si="128"/>
        <v>-10</v>
      </c>
      <c r="AJ491" s="4">
        <f t="shared" si="121"/>
        <v>111.51</v>
      </c>
      <c r="AK491" s="5">
        <f t="shared" si="130"/>
        <v>0</v>
      </c>
      <c r="AL491" s="6">
        <f t="shared" ca="1" si="131"/>
        <v>0.31958884739241589</v>
      </c>
      <c r="AQ491" s="36">
        <f t="shared" si="122"/>
        <v>-10</v>
      </c>
      <c r="AR491" s="36">
        <f t="shared" si="129"/>
        <v>-5</v>
      </c>
    </row>
    <row r="492" spans="2:44" x14ac:dyDescent="0.5">
      <c r="B492" s="28">
        <v>45638</v>
      </c>
      <c r="C492" s="4">
        <v>176.41</v>
      </c>
      <c r="E492" s="8">
        <f t="shared" si="119"/>
        <v>-1.2393826608077725E-2</v>
      </c>
      <c r="F492" s="8">
        <f t="shared" si="123"/>
        <v>0.13558687456211946</v>
      </c>
      <c r="G492" s="8">
        <f t="shared" si="124"/>
        <v>6.8842721930002335E-2</v>
      </c>
      <c r="H492" s="8">
        <f t="shared" si="125"/>
        <v>1.9695164682765016</v>
      </c>
      <c r="I492" s="8">
        <f t="shared" si="126"/>
        <v>66.324483777643536</v>
      </c>
      <c r="J492" s="4">
        <v>30</v>
      </c>
      <c r="K492" s="4">
        <v>70</v>
      </c>
      <c r="L492" s="130"/>
      <c r="M492" s="8">
        <f t="shared" ca="1" si="135"/>
        <v>67.014638888288928</v>
      </c>
      <c r="N492" s="4">
        <f t="shared" si="132"/>
        <v>4.750992862883809</v>
      </c>
      <c r="O492" s="8">
        <f t="shared" ca="1" si="133"/>
        <v>71.765631751172734</v>
      </c>
      <c r="P492" s="8">
        <f t="shared" ca="1" si="134"/>
        <v>62.263646025405123</v>
      </c>
      <c r="AG492" s="4" t="str">
        <f t="shared" si="120"/>
        <v/>
      </c>
      <c r="AH492" s="4">
        <f t="shared" si="127"/>
        <v>-1</v>
      </c>
      <c r="AI492" s="4">
        <f t="shared" si="128"/>
        <v>-10</v>
      </c>
      <c r="AJ492" s="4">
        <f t="shared" si="121"/>
        <v>111.51</v>
      </c>
      <c r="AK492" s="5">
        <f t="shared" si="130"/>
        <v>0</v>
      </c>
      <c r="AL492" s="6">
        <f t="shared" ca="1" si="131"/>
        <v>0.31958884739241589</v>
      </c>
      <c r="AQ492" s="36">
        <f t="shared" si="122"/>
        <v>-10</v>
      </c>
      <c r="AR492" s="36">
        <f t="shared" si="129"/>
        <v>-5</v>
      </c>
    </row>
    <row r="493" spans="2:44" x14ac:dyDescent="0.5">
      <c r="B493" s="28">
        <v>45639</v>
      </c>
      <c r="C493" s="4">
        <v>176.43</v>
      </c>
      <c r="E493" s="8">
        <f t="shared" si="119"/>
        <v>1.1336583165988137E-4</v>
      </c>
      <c r="F493" s="8">
        <f t="shared" si="123"/>
        <v>0.12042542299114246</v>
      </c>
      <c r="G493" s="8">
        <f t="shared" si="124"/>
        <v>6.8842721930002335E-2</v>
      </c>
      <c r="H493" s="8">
        <f t="shared" si="125"/>
        <v>1.749283288269575</v>
      </c>
      <c r="I493" s="8">
        <f t="shared" si="126"/>
        <v>63.626883985847471</v>
      </c>
      <c r="J493" s="4">
        <v>30</v>
      </c>
      <c r="K493" s="4">
        <v>70</v>
      </c>
      <c r="L493" s="130"/>
      <c r="M493" s="8">
        <f t="shared" ca="1" si="135"/>
        <v>66.59116952548375</v>
      </c>
      <c r="N493" s="4">
        <f t="shared" si="132"/>
        <v>4.6260395835679384</v>
      </c>
      <c r="O493" s="8">
        <f t="shared" ca="1" si="133"/>
        <v>71.217209109051694</v>
      </c>
      <c r="P493" s="8">
        <f t="shared" ca="1" si="134"/>
        <v>61.965129941915812</v>
      </c>
      <c r="AG493" s="4" t="str">
        <f t="shared" si="120"/>
        <v/>
      </c>
      <c r="AH493" s="4">
        <f t="shared" si="127"/>
        <v>-1</v>
      </c>
      <c r="AI493" s="4">
        <f t="shared" si="128"/>
        <v>-10</v>
      </c>
      <c r="AJ493" s="4">
        <f t="shared" si="121"/>
        <v>111.51</v>
      </c>
      <c r="AK493" s="5">
        <f t="shared" si="130"/>
        <v>0</v>
      </c>
      <c r="AL493" s="6">
        <f t="shared" ca="1" si="131"/>
        <v>0.31958884739241589</v>
      </c>
      <c r="AQ493" s="36">
        <f t="shared" si="122"/>
        <v>-10</v>
      </c>
      <c r="AR493" s="36">
        <f t="shared" si="129"/>
        <v>-5</v>
      </c>
    </row>
    <row r="494" spans="2:44" x14ac:dyDescent="0.5">
      <c r="B494" s="28">
        <v>45642</v>
      </c>
      <c r="C494" s="4">
        <v>178.15</v>
      </c>
      <c r="E494" s="8">
        <f t="shared" si="119"/>
        <v>9.7016949118707008E-3</v>
      </c>
      <c r="F494" s="8">
        <f t="shared" si="123"/>
        <v>8.8398396841836396E-2</v>
      </c>
      <c r="G494" s="8">
        <f t="shared" si="124"/>
        <v>6.8842721930002335E-2</v>
      </c>
      <c r="H494" s="8">
        <f t="shared" si="125"/>
        <v>1.2840630696113065</v>
      </c>
      <c r="I494" s="8">
        <f t="shared" si="126"/>
        <v>56.218371843375749</v>
      </c>
      <c r="J494" s="4">
        <v>30</v>
      </c>
      <c r="K494" s="4">
        <v>70</v>
      </c>
      <c r="L494" s="130"/>
      <c r="M494" s="8">
        <f t="shared" ca="1" si="135"/>
        <v>65.294569815220257</v>
      </c>
      <c r="N494" s="4">
        <f t="shared" si="132"/>
        <v>5.2276430233786977</v>
      </c>
      <c r="O494" s="8">
        <f t="shared" ca="1" si="133"/>
        <v>70.522212838598961</v>
      </c>
      <c r="P494" s="8">
        <f t="shared" ca="1" si="134"/>
        <v>60.06692679184156</v>
      </c>
      <c r="AG494" s="4" t="str">
        <f t="shared" si="120"/>
        <v/>
      </c>
      <c r="AH494" s="4">
        <f t="shared" si="127"/>
        <v>-1</v>
      </c>
      <c r="AI494" s="4">
        <f t="shared" si="128"/>
        <v>-10</v>
      </c>
      <c r="AJ494" s="4">
        <f t="shared" si="121"/>
        <v>111.51</v>
      </c>
      <c r="AK494" s="5">
        <f t="shared" si="130"/>
        <v>0</v>
      </c>
      <c r="AL494" s="6">
        <f t="shared" ca="1" si="131"/>
        <v>0.31958884739241589</v>
      </c>
      <c r="AQ494" s="36">
        <f t="shared" si="122"/>
        <v>-10</v>
      </c>
      <c r="AR494" s="36">
        <f t="shared" si="129"/>
        <v>-5</v>
      </c>
    </row>
    <row r="495" spans="2:44" x14ac:dyDescent="0.5">
      <c r="B495" s="28">
        <v>45643</v>
      </c>
      <c r="C495" s="4">
        <v>176.32</v>
      </c>
      <c r="E495" s="8">
        <f t="shared" si="119"/>
        <v>-1.0325366087295474E-2</v>
      </c>
      <c r="F495" s="8">
        <f t="shared" si="123"/>
        <v>8.3032168288330654E-2</v>
      </c>
      <c r="G495" s="8">
        <f t="shared" si="124"/>
        <v>7.9168088017297814E-2</v>
      </c>
      <c r="H495" s="8">
        <f t="shared" si="125"/>
        <v>1.0488085586984059</v>
      </c>
      <c r="I495" s="8">
        <f t="shared" si="126"/>
        <v>51.191144933751488</v>
      </c>
      <c r="J495" s="4">
        <v>30</v>
      </c>
      <c r="K495" s="4">
        <v>70</v>
      </c>
      <c r="L495" s="130"/>
      <c r="M495" s="8">
        <f t="shared" ca="1" si="135"/>
        <v>63.531641705036662</v>
      </c>
      <c r="N495" s="4">
        <f t="shared" si="132"/>
        <v>6.3702587709151066</v>
      </c>
      <c r="O495" s="8">
        <f t="shared" ca="1" si="133"/>
        <v>69.901900475951763</v>
      </c>
      <c r="P495" s="8">
        <f t="shared" ca="1" si="134"/>
        <v>57.161382934121555</v>
      </c>
      <c r="AG495" s="4" t="str">
        <f t="shared" si="120"/>
        <v/>
      </c>
      <c r="AH495" s="4">
        <f t="shared" si="127"/>
        <v>-1</v>
      </c>
      <c r="AI495" s="4">
        <f t="shared" si="128"/>
        <v>-10</v>
      </c>
      <c r="AJ495" s="4">
        <f t="shared" si="121"/>
        <v>111.51</v>
      </c>
      <c r="AK495" s="5">
        <f t="shared" si="130"/>
        <v>0</v>
      </c>
      <c r="AL495" s="6">
        <f t="shared" ca="1" si="131"/>
        <v>0.31958884739241589</v>
      </c>
      <c r="AQ495" s="36">
        <f t="shared" si="122"/>
        <v>-10</v>
      </c>
      <c r="AR495" s="36">
        <f t="shared" si="129"/>
        <v>-5</v>
      </c>
    </row>
    <row r="496" spans="2:44" x14ac:dyDescent="0.5">
      <c r="B496" s="28">
        <v>45644</v>
      </c>
      <c r="C496" s="4">
        <v>167.44</v>
      </c>
      <c r="E496" s="8">
        <f t="shared" si="119"/>
        <v>-5.1675447826805332E-2</v>
      </c>
      <c r="F496" s="8">
        <f t="shared" si="123"/>
        <v>8.3032168288330654E-2</v>
      </c>
      <c r="G496" s="8">
        <f t="shared" si="124"/>
        <v>0.12059994860445686</v>
      </c>
      <c r="H496" s="8">
        <f t="shared" si="125"/>
        <v>0.68849256777595458</v>
      </c>
      <c r="I496" s="8">
        <f t="shared" si="126"/>
        <v>40.775575854788741</v>
      </c>
      <c r="J496" s="4">
        <v>30</v>
      </c>
      <c r="K496" s="4">
        <v>70</v>
      </c>
      <c r="L496" s="130"/>
      <c r="M496" s="8">
        <f t="shared" ca="1" si="135"/>
        <v>60.687133473755665</v>
      </c>
      <c r="N496" s="4">
        <f t="shared" si="132"/>
        <v>9.3201754124079095</v>
      </c>
      <c r="O496" s="8">
        <f t="shared" ca="1" si="133"/>
        <v>70.007308886163571</v>
      </c>
      <c r="P496" s="8">
        <f t="shared" ca="1" si="134"/>
        <v>51.366958061347759</v>
      </c>
      <c r="AG496" s="4" t="str">
        <f t="shared" si="120"/>
        <v/>
      </c>
      <c r="AH496" s="4">
        <f t="shared" si="127"/>
        <v>-1</v>
      </c>
      <c r="AI496" s="4">
        <f t="shared" si="128"/>
        <v>-10</v>
      </c>
      <c r="AJ496" s="4">
        <f t="shared" si="121"/>
        <v>111.51</v>
      </c>
      <c r="AK496" s="5">
        <f t="shared" si="130"/>
        <v>0</v>
      </c>
      <c r="AL496" s="6">
        <f t="shared" ca="1" si="131"/>
        <v>0.31958884739241589</v>
      </c>
      <c r="AQ496" s="36">
        <f t="shared" si="122"/>
        <v>-10</v>
      </c>
      <c r="AR496" s="36">
        <f t="shared" si="129"/>
        <v>-5</v>
      </c>
    </row>
    <row r="497" spans="2:44" x14ac:dyDescent="0.5">
      <c r="B497" s="28">
        <v>45645</v>
      </c>
      <c r="C497" s="4">
        <v>169.63</v>
      </c>
      <c r="E497" s="8">
        <f t="shared" si="119"/>
        <v>1.2994516369887063E-2</v>
      </c>
      <c r="F497" s="8">
        <f t="shared" si="123"/>
        <v>8.9262155309343991E-2</v>
      </c>
      <c r="G497" s="8">
        <f t="shared" si="124"/>
        <v>0.12059994860445686</v>
      </c>
      <c r="H497" s="8">
        <f t="shared" si="125"/>
        <v>0.74015085696350991</v>
      </c>
      <c r="I497" s="8">
        <f t="shared" si="126"/>
        <v>42.533717924608098</v>
      </c>
      <c r="J497" s="4">
        <v>30</v>
      </c>
      <c r="K497" s="4">
        <v>70</v>
      </c>
      <c r="L497" s="130"/>
      <c r="M497" s="8">
        <f t="shared" ca="1" si="135"/>
        <v>58.417956530112214</v>
      </c>
      <c r="N497" s="4">
        <f t="shared" si="132"/>
        <v>10.69995388229415</v>
      </c>
      <c r="O497" s="8">
        <f t="shared" ca="1" si="133"/>
        <v>69.11791041240636</v>
      </c>
      <c r="P497" s="8">
        <f t="shared" ca="1" si="134"/>
        <v>47.718002647818068</v>
      </c>
      <c r="AG497" s="4" t="str">
        <f t="shared" si="120"/>
        <v/>
      </c>
      <c r="AH497" s="4">
        <f t="shared" si="127"/>
        <v>-1</v>
      </c>
      <c r="AI497" s="4">
        <f t="shared" si="128"/>
        <v>-10</v>
      </c>
      <c r="AJ497" s="4">
        <f t="shared" si="121"/>
        <v>111.51</v>
      </c>
      <c r="AK497" s="5">
        <f t="shared" si="130"/>
        <v>0</v>
      </c>
      <c r="AL497" s="6">
        <f t="shared" ca="1" si="131"/>
        <v>0.31958884739241589</v>
      </c>
      <c r="AQ497" s="36">
        <f t="shared" si="122"/>
        <v>-10</v>
      </c>
      <c r="AR497" s="36">
        <f t="shared" si="129"/>
        <v>-5</v>
      </c>
    </row>
    <row r="498" spans="2:44" x14ac:dyDescent="0.5">
      <c r="B498" s="28">
        <v>45646</v>
      </c>
      <c r="C498" s="4">
        <v>171.03</v>
      </c>
      <c r="E498" s="8">
        <f t="shared" si="119"/>
        <v>8.2193852039687994E-3</v>
      </c>
      <c r="F498" s="8">
        <f t="shared" si="123"/>
        <v>9.7481540513312787E-2</v>
      </c>
      <c r="G498" s="8">
        <f t="shared" si="124"/>
        <v>0.10511183061333348</v>
      </c>
      <c r="H498" s="8">
        <f t="shared" si="125"/>
        <v>0.92740788495930926</v>
      </c>
      <c r="I498" s="8">
        <f t="shared" si="126"/>
        <v>48.116846060266496</v>
      </c>
      <c r="J498" s="4">
        <v>30</v>
      </c>
      <c r="K498" s="4">
        <v>70</v>
      </c>
      <c r="L498" s="130"/>
      <c r="M498" s="8">
        <f t="shared" ca="1" si="135"/>
        <v>57.130317721381495</v>
      </c>
      <c r="N498" s="4">
        <f t="shared" si="132"/>
        <v>10.786550623658067</v>
      </c>
      <c r="O498" s="8">
        <f t="shared" ca="1" si="133"/>
        <v>67.91686834503956</v>
      </c>
      <c r="P498" s="8">
        <f t="shared" ca="1" si="134"/>
        <v>46.343767097723429</v>
      </c>
      <c r="AG498" s="4" t="str">
        <f t="shared" si="120"/>
        <v/>
      </c>
      <c r="AH498" s="4">
        <f t="shared" si="127"/>
        <v>-1</v>
      </c>
      <c r="AI498" s="4">
        <f t="shared" si="128"/>
        <v>-10</v>
      </c>
      <c r="AJ498" s="4">
        <f t="shared" si="121"/>
        <v>111.51</v>
      </c>
      <c r="AK498" s="5">
        <f t="shared" si="130"/>
        <v>0</v>
      </c>
      <c r="AL498" s="6">
        <f t="shared" ca="1" si="131"/>
        <v>0.31958884739241589</v>
      </c>
      <c r="AQ498" s="36">
        <f t="shared" si="122"/>
        <v>-10</v>
      </c>
      <c r="AR498" s="36">
        <f t="shared" si="129"/>
        <v>-5</v>
      </c>
    </row>
    <row r="499" spans="2:44" x14ac:dyDescent="0.5">
      <c r="B499" s="28">
        <v>45649</v>
      </c>
      <c r="C499" s="4">
        <v>171.63</v>
      </c>
      <c r="E499" s="8">
        <f t="shared" si="119"/>
        <v>3.5020172369468307E-3</v>
      </c>
      <c r="F499" s="8">
        <f t="shared" si="123"/>
        <v>9.716123306410146E-2</v>
      </c>
      <c r="G499" s="8">
        <f t="shared" si="124"/>
        <v>0.10511183061333348</v>
      </c>
      <c r="H499" s="8">
        <f t="shared" si="125"/>
        <v>0.92436058336307303</v>
      </c>
      <c r="I499" s="8">
        <f t="shared" si="126"/>
        <v>48.034687020435193</v>
      </c>
      <c r="J499" s="4">
        <v>30</v>
      </c>
      <c r="K499" s="4">
        <v>70</v>
      </c>
      <c r="L499" s="130"/>
      <c r="M499" s="8">
        <f t="shared" ca="1" si="135"/>
        <v>55.993363883763202</v>
      </c>
      <c r="N499" s="4">
        <f t="shared" si="132"/>
        <v>10.113718915938048</v>
      </c>
      <c r="O499" s="8">
        <f t="shared" ca="1" si="133"/>
        <v>66.107082799701246</v>
      </c>
      <c r="P499" s="8">
        <f t="shared" ca="1" si="134"/>
        <v>45.879644967825158</v>
      </c>
      <c r="AG499" s="4" t="str">
        <f t="shared" si="120"/>
        <v/>
      </c>
      <c r="AH499" s="4">
        <f t="shared" si="127"/>
        <v>-1</v>
      </c>
      <c r="AI499" s="4">
        <f t="shared" si="128"/>
        <v>-10</v>
      </c>
      <c r="AJ499" s="4">
        <f t="shared" si="121"/>
        <v>111.51</v>
      </c>
      <c r="AK499" s="5">
        <f t="shared" si="130"/>
        <v>0</v>
      </c>
      <c r="AL499" s="6">
        <f t="shared" ca="1" si="131"/>
        <v>0.31958884739241589</v>
      </c>
      <c r="AQ499" s="36">
        <f t="shared" si="122"/>
        <v>-10</v>
      </c>
      <c r="AR499" s="36">
        <f t="shared" si="129"/>
        <v>-5</v>
      </c>
    </row>
    <row r="500" spans="2:44" x14ac:dyDescent="0.5">
      <c r="B500" s="28">
        <v>45650</v>
      </c>
      <c r="C500" s="4">
        <v>174.85</v>
      </c>
      <c r="E500" s="8">
        <f t="shared" si="119"/>
        <v>1.8587466560837717E-2</v>
      </c>
      <c r="F500" s="8">
        <f t="shared" si="123"/>
        <v>0.10579836877177108</v>
      </c>
      <c r="G500" s="8">
        <f t="shared" si="124"/>
        <v>0.10511183061333348</v>
      </c>
      <c r="H500" s="8">
        <f t="shared" si="125"/>
        <v>1.0065315022527113</v>
      </c>
      <c r="I500" s="8">
        <f t="shared" si="126"/>
        <v>50.16275603561116</v>
      </c>
      <c r="J500" s="4">
        <v>30</v>
      </c>
      <c r="K500" s="4">
        <v>70</v>
      </c>
      <c r="L500" s="130"/>
      <c r="M500" s="8">
        <f t="shared" ca="1" si="135"/>
        <v>55.264537902744195</v>
      </c>
      <c r="N500" s="4">
        <f t="shared" si="132"/>
        <v>10.053166927525609</v>
      </c>
      <c r="O500" s="8">
        <f t="shared" ca="1" si="133"/>
        <v>65.317704830269804</v>
      </c>
      <c r="P500" s="8">
        <f t="shared" ca="1" si="134"/>
        <v>45.211370975218585</v>
      </c>
      <c r="AG500" s="4" t="str">
        <f t="shared" si="120"/>
        <v/>
      </c>
      <c r="AH500" s="4">
        <f t="shared" si="127"/>
        <v>-1</v>
      </c>
      <c r="AI500" s="4">
        <f t="shared" si="128"/>
        <v>-10</v>
      </c>
      <c r="AJ500" s="4">
        <f t="shared" si="121"/>
        <v>111.51</v>
      </c>
      <c r="AK500" s="5">
        <f t="shared" si="130"/>
        <v>0</v>
      </c>
      <c r="AL500" s="6">
        <f t="shared" ca="1" si="131"/>
        <v>0.31958884739241589</v>
      </c>
      <c r="AQ500" s="36">
        <f t="shared" si="122"/>
        <v>-10</v>
      </c>
      <c r="AR500" s="36">
        <f t="shared" si="129"/>
        <v>-5</v>
      </c>
    </row>
    <row r="501" spans="2:44" x14ac:dyDescent="0.5">
      <c r="B501" s="28">
        <v>45652</v>
      </c>
      <c r="C501" s="4">
        <v>174.37</v>
      </c>
      <c r="E501" s="8">
        <f t="shared" si="119"/>
        <v>-2.7489851799824619E-3</v>
      </c>
      <c r="F501" s="8">
        <f t="shared" si="123"/>
        <v>0.10009156791596339</v>
      </c>
      <c r="G501" s="8">
        <f t="shared" si="124"/>
        <v>0.10786081579331594</v>
      </c>
      <c r="H501" s="8">
        <f t="shared" si="125"/>
        <v>0.92796969112267735</v>
      </c>
      <c r="I501" s="8">
        <f t="shared" si="126"/>
        <v>48.131964698174826</v>
      </c>
      <c r="J501" s="4">
        <v>30</v>
      </c>
      <c r="K501" s="4">
        <v>70</v>
      </c>
      <c r="L501" s="130"/>
      <c r="M501" s="8">
        <f t="shared" ca="1" si="135"/>
        <v>54.372966252173022</v>
      </c>
      <c r="N501" s="4">
        <f t="shared" si="132"/>
        <v>10.101521067585361</v>
      </c>
      <c r="O501" s="8">
        <f t="shared" ca="1" si="133"/>
        <v>64.474487319758381</v>
      </c>
      <c r="P501" s="8">
        <f t="shared" ca="1" si="134"/>
        <v>44.271445184587662</v>
      </c>
      <c r="AG501" s="4" t="str">
        <f t="shared" si="120"/>
        <v/>
      </c>
      <c r="AH501" s="4">
        <f t="shared" si="127"/>
        <v>-1</v>
      </c>
      <c r="AI501" s="4">
        <f t="shared" si="128"/>
        <v>-10</v>
      </c>
      <c r="AJ501" s="4">
        <f t="shared" si="121"/>
        <v>111.51</v>
      </c>
      <c r="AK501" s="5">
        <f t="shared" si="130"/>
        <v>0</v>
      </c>
      <c r="AL501" s="6">
        <f t="shared" ca="1" si="131"/>
        <v>0.31958884739241589</v>
      </c>
      <c r="AQ501" s="36">
        <f t="shared" si="122"/>
        <v>-10</v>
      </c>
      <c r="AR501" s="36">
        <f t="shared" si="129"/>
        <v>-5</v>
      </c>
    </row>
    <row r="502" spans="2:44" x14ac:dyDescent="0.5">
      <c r="B502" s="28">
        <v>45653</v>
      </c>
      <c r="C502" s="4">
        <v>170.28</v>
      </c>
      <c r="E502" s="8">
        <f t="shared" si="119"/>
        <v>-2.3735337369450722E-2</v>
      </c>
      <c r="F502" s="8">
        <f t="shared" si="123"/>
        <v>8.809979572825391E-2</v>
      </c>
      <c r="G502" s="8">
        <f t="shared" si="124"/>
        <v>0.13159615316276665</v>
      </c>
      <c r="H502" s="8">
        <f t="shared" si="125"/>
        <v>0.66947090481654403</v>
      </c>
      <c r="I502" s="8">
        <f t="shared" si="126"/>
        <v>40.100783001672688</v>
      </c>
      <c r="J502" s="4">
        <v>30</v>
      </c>
      <c r="K502" s="4">
        <v>70</v>
      </c>
      <c r="L502" s="130"/>
      <c r="M502" s="8">
        <f t="shared" ca="1" si="135"/>
        <v>52.588943345860486</v>
      </c>
      <c r="N502" s="4">
        <f t="shared" si="132"/>
        <v>8.5996968715274047</v>
      </c>
      <c r="O502" s="8">
        <f t="shared" ca="1" si="133"/>
        <v>61.188640217387892</v>
      </c>
      <c r="P502" s="8">
        <f t="shared" ca="1" si="134"/>
        <v>43.989246474333079</v>
      </c>
      <c r="AG502" s="4" t="str">
        <f t="shared" si="120"/>
        <v/>
      </c>
      <c r="AH502" s="4">
        <f t="shared" si="127"/>
        <v>-1</v>
      </c>
      <c r="AI502" s="4">
        <f t="shared" si="128"/>
        <v>-10</v>
      </c>
      <c r="AJ502" s="4">
        <f t="shared" si="121"/>
        <v>111.51</v>
      </c>
      <c r="AK502" s="5">
        <f t="shared" si="130"/>
        <v>0</v>
      </c>
      <c r="AL502" s="6">
        <f t="shared" ca="1" si="131"/>
        <v>0.31958884739241589</v>
      </c>
      <c r="AQ502" s="36">
        <f t="shared" si="122"/>
        <v>-10</v>
      </c>
      <c r="AR502" s="36">
        <f t="shared" si="129"/>
        <v>-5</v>
      </c>
    </row>
    <row r="503" spans="2:44" x14ac:dyDescent="0.5">
      <c r="B503" s="28">
        <v>45656</v>
      </c>
      <c r="C503" s="4">
        <v>166.51</v>
      </c>
      <c r="E503" s="8">
        <f t="shared" si="119"/>
        <v>-2.2388773282926239E-2</v>
      </c>
      <c r="F503" s="8">
        <f t="shared" si="123"/>
        <v>8.809979572825391E-2</v>
      </c>
      <c r="G503" s="8">
        <f t="shared" si="124"/>
        <v>0.12326773635453794</v>
      </c>
      <c r="H503" s="8">
        <f t="shared" si="125"/>
        <v>0.71470279518125202</v>
      </c>
      <c r="I503" s="8">
        <f t="shared" si="126"/>
        <v>41.680855550579807</v>
      </c>
      <c r="J503" s="4">
        <v>30</v>
      </c>
      <c r="K503" s="4">
        <v>70</v>
      </c>
      <c r="L503" s="130"/>
      <c r="M503" s="8">
        <f t="shared" ca="1" si="135"/>
        <v>51.225432371450403</v>
      </c>
      <c r="N503" s="4">
        <f t="shared" si="132"/>
        <v>7.1444661551556523</v>
      </c>
      <c r="O503" s="8">
        <f t="shared" ca="1" si="133"/>
        <v>58.369898526606057</v>
      </c>
      <c r="P503" s="8">
        <f t="shared" ca="1" si="134"/>
        <v>44.080966216294748</v>
      </c>
      <c r="AG503" s="4" t="str">
        <f t="shared" si="120"/>
        <v/>
      </c>
      <c r="AH503" s="4">
        <f t="shared" si="127"/>
        <v>-1</v>
      </c>
      <c r="AI503" s="4">
        <f t="shared" si="128"/>
        <v>-10</v>
      </c>
      <c r="AJ503" s="4">
        <f t="shared" si="121"/>
        <v>111.51</v>
      </c>
      <c r="AK503" s="5">
        <f t="shared" si="130"/>
        <v>0</v>
      </c>
      <c r="AL503" s="6">
        <f t="shared" ca="1" si="131"/>
        <v>0.31958884739241589</v>
      </c>
      <c r="AQ503" s="36">
        <f t="shared" si="122"/>
        <v>-10</v>
      </c>
      <c r="AR503" s="36">
        <f t="shared" si="129"/>
        <v>-5</v>
      </c>
    </row>
    <row r="504" spans="2:44" x14ac:dyDescent="0.5">
      <c r="B504" s="28">
        <v>45657</v>
      </c>
      <c r="C504" s="4">
        <v>165.16</v>
      </c>
      <c r="E504" s="8">
        <f t="shared" si="119"/>
        <v>-8.140666659135912E-3</v>
      </c>
      <c r="F504" s="8">
        <f t="shared" si="123"/>
        <v>7.519564754521002E-2</v>
      </c>
      <c r="G504" s="8">
        <f t="shared" si="124"/>
        <v>0.13140840301367385</v>
      </c>
      <c r="H504" s="8">
        <f t="shared" si="125"/>
        <v>0.57222860806995313</v>
      </c>
      <c r="I504" s="8">
        <f t="shared" si="126"/>
        <v>36.396018055695684</v>
      </c>
      <c r="J504" s="4">
        <v>30</v>
      </c>
      <c r="K504" s="4">
        <v>70</v>
      </c>
      <c r="L504" s="130"/>
      <c r="M504" s="8">
        <f t="shared" ca="1" si="135"/>
        <v>49.371755581981063</v>
      </c>
      <c r="N504" s="4">
        <f t="shared" si="132"/>
        <v>5.8840287712649921</v>
      </c>
      <c r="O504" s="8">
        <f t="shared" ca="1" si="133"/>
        <v>55.255784353246057</v>
      </c>
      <c r="P504" s="8">
        <f t="shared" ca="1" si="134"/>
        <v>43.487726810716069</v>
      </c>
      <c r="AG504" s="4" t="str">
        <f t="shared" si="120"/>
        <v/>
      </c>
      <c r="AH504" s="4">
        <f t="shared" si="127"/>
        <v>-1</v>
      </c>
      <c r="AI504" s="4">
        <f t="shared" si="128"/>
        <v>-10</v>
      </c>
      <c r="AJ504" s="4">
        <f t="shared" si="121"/>
        <v>111.51</v>
      </c>
      <c r="AK504" s="5">
        <f t="shared" si="130"/>
        <v>0</v>
      </c>
      <c r="AL504" s="6">
        <f t="shared" ca="1" si="131"/>
        <v>0.31958884739241589</v>
      </c>
      <c r="AQ504" s="36">
        <f t="shared" si="122"/>
        <v>-10</v>
      </c>
      <c r="AR504" s="36">
        <f t="shared" si="129"/>
        <v>-5</v>
      </c>
    </row>
  </sheetData>
  <mergeCells count="1">
    <mergeCell ref="AN2:AO2"/>
  </mergeCells>
  <conditionalFormatting sqref="E4:E504">
    <cfRule type="cellIs" dxfId="35" priority="7" operator="lessThan">
      <formula>0</formula>
    </cfRule>
  </conditionalFormatting>
  <conditionalFormatting sqref="E1:I504">
    <cfRule type="cellIs" dxfId="34" priority="6" operator="lessThan">
      <formula>0</formula>
    </cfRule>
  </conditionalFormatting>
  <conditionalFormatting sqref="AH1:AH504 AH2519:AH1048576">
    <cfRule type="cellIs" dxfId="33" priority="5" operator="lessThan">
      <formula>0</formula>
    </cfRule>
  </conditionalFormatting>
  <conditionalFormatting sqref="AG3:AG504">
    <cfRule type="containsText" dxfId="32" priority="3" operator="containsText" text="SELL">
      <formula>NOT(ISERROR(SEARCH("SELL",AG3)))</formula>
    </cfRule>
    <cfRule type="containsText" dxfId="31" priority="4" operator="containsText" text="BUY">
      <formula>NOT(ISERROR(SEARCH("BUY",AG3)))</formula>
    </cfRule>
  </conditionalFormatting>
  <conditionalFormatting sqref="AK3:AK504">
    <cfRule type="cellIs" dxfId="30" priority="2" operator="lessThan">
      <formula>0</formula>
    </cfRule>
  </conditionalFormatting>
  <conditionalFormatting sqref="AO3:AO8">
    <cfRule type="cellIs" dxfId="29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1:BH2518"/>
  <sheetViews>
    <sheetView topLeftCell="A480" zoomScale="70" zoomScaleNormal="70" workbookViewId="0">
      <selection activeCell="Z504" sqref="Z504"/>
    </sheetView>
  </sheetViews>
  <sheetFormatPr defaultRowHeight="17.399999999999999" x14ac:dyDescent="0.5"/>
  <cols>
    <col min="1" max="1" width="8.88671875" style="1"/>
    <col min="2" max="2" width="12" style="1" customWidth="1"/>
    <col min="3" max="3" width="8.88671875" style="1"/>
    <col min="8" max="23" width="8.88671875" style="1"/>
    <col min="24" max="24" width="10.77734375" bestFit="1" customWidth="1"/>
    <col min="26" max="27" width="13.33203125" style="1" bestFit="1" customWidth="1"/>
    <col min="28" max="30" width="8.88671875" style="1"/>
    <col min="31" max="31" width="12.88671875" style="1" customWidth="1"/>
    <col min="32" max="16384" width="8.88671875" style="1"/>
  </cols>
  <sheetData>
    <row r="1" spans="2:60" x14ac:dyDescent="0.5">
      <c r="D1" s="1"/>
      <c r="E1" s="1"/>
      <c r="F1" s="1"/>
      <c r="G1" s="1"/>
      <c r="X1" s="1"/>
      <c r="Y1" s="1"/>
      <c r="Z1" s="1">
        <f>2/(12+1)</f>
        <v>0.15384615384615385</v>
      </c>
      <c r="AA1" s="1">
        <f>2/(26+1)</f>
        <v>7.407407407407407E-2</v>
      </c>
      <c r="AC1" s="1">
        <v>0.2</v>
      </c>
    </row>
    <row r="2" spans="2:60" x14ac:dyDescent="0.5">
      <c r="B2" s="273" t="s">
        <v>76</v>
      </c>
      <c r="C2" s="273" t="s">
        <v>80</v>
      </c>
      <c r="D2" s="273" t="s">
        <v>103</v>
      </c>
      <c r="E2" s="273" t="s">
        <v>104</v>
      </c>
      <c r="F2" s="273" t="s">
        <v>88</v>
      </c>
      <c r="G2" s="273" t="s">
        <v>89</v>
      </c>
      <c r="X2" s="273" t="s">
        <v>76</v>
      </c>
      <c r="Y2" s="273" t="s">
        <v>80</v>
      </c>
      <c r="Z2" s="273" t="s">
        <v>1854</v>
      </c>
      <c r="AA2" s="273" t="s">
        <v>1855</v>
      </c>
      <c r="AB2" s="273" t="s">
        <v>109</v>
      </c>
      <c r="AC2" s="273" t="s">
        <v>104</v>
      </c>
      <c r="AD2" s="273" t="s">
        <v>83</v>
      </c>
      <c r="AE2" s="273" t="s">
        <v>110</v>
      </c>
    </row>
    <row r="3" spans="2:60" x14ac:dyDescent="0.5">
      <c r="B3" s="31">
        <v>44929</v>
      </c>
      <c r="C3" s="32">
        <v>62.81</v>
      </c>
      <c r="D3" s="4"/>
      <c r="E3" s="4"/>
      <c r="F3" s="4">
        <v>20</v>
      </c>
      <c r="G3" s="4">
        <v>80</v>
      </c>
      <c r="X3" s="31">
        <v>44929</v>
      </c>
      <c r="Y3" s="32">
        <v>62.81</v>
      </c>
      <c r="Z3" s="7">
        <f>$Y$3</f>
        <v>62.81</v>
      </c>
      <c r="AA3" s="4">
        <f>$Y$3</f>
        <v>62.81</v>
      </c>
      <c r="AB3" s="4"/>
      <c r="AC3" s="4"/>
      <c r="AD3" s="4"/>
      <c r="AE3" s="4"/>
    </row>
    <row r="4" spans="2:60" x14ac:dyDescent="0.5">
      <c r="B4" s="31">
        <v>44930</v>
      </c>
      <c r="C4" s="32">
        <v>64.36</v>
      </c>
      <c r="D4" s="4"/>
      <c r="E4" s="4"/>
      <c r="F4" s="4">
        <v>20</v>
      </c>
      <c r="G4" s="4">
        <v>80</v>
      </c>
      <c r="X4" s="31">
        <v>44930</v>
      </c>
      <c r="Y4" s="32">
        <v>64.36</v>
      </c>
      <c r="Z4" s="7">
        <f>$Z$1*Y4+(1-$Z$1)*Z3</f>
        <v>63.048461538461538</v>
      </c>
      <c r="AA4" s="7">
        <f>$AA$1*Z4+(1-$AA$1)*AA3</f>
        <v>62.827663817663819</v>
      </c>
      <c r="AB4" s="14">
        <f>Z4-AA4</f>
        <v>0.22079772079771942</v>
      </c>
      <c r="AC4" s="4"/>
      <c r="AD4" s="4"/>
      <c r="AE4" s="4"/>
    </row>
    <row r="5" spans="2:60" x14ac:dyDescent="0.5">
      <c r="B5" s="31">
        <v>44931</v>
      </c>
      <c r="C5" s="32">
        <v>62.95</v>
      </c>
      <c r="D5" s="4"/>
      <c r="E5" s="4"/>
      <c r="F5" s="4">
        <v>20</v>
      </c>
      <c r="G5" s="4">
        <v>80</v>
      </c>
      <c r="X5" s="31">
        <v>44931</v>
      </c>
      <c r="Y5" s="32">
        <v>62.95</v>
      </c>
      <c r="Z5" s="7">
        <f t="shared" ref="Z5:Z68" si="0">$Z$1*Y5+(1-$Z$1)*Z4</f>
        <v>63.033313609467456</v>
      </c>
      <c r="AA5" s="7">
        <f t="shared" ref="AA5:AA68" si="1">$AA$1*Z5+(1-$AA$1)*AA4</f>
        <v>62.8428971355752</v>
      </c>
      <c r="AB5" s="14">
        <f t="shared" ref="AB5:AB68" si="2">Z5-AA5</f>
        <v>0.19041647389225602</v>
      </c>
      <c r="AC5" s="14">
        <f>AC$1*AB5+(1-AC$1)*AC4</f>
        <v>3.808329477845121E-2</v>
      </c>
      <c r="AD5" s="14">
        <f>AB5-AC5</f>
        <v>0.15233317911380481</v>
      </c>
      <c r="AE5" s="4"/>
      <c r="BH5" s="1" t="s">
        <v>1856</v>
      </c>
    </row>
    <row r="6" spans="2:60" x14ac:dyDescent="0.5">
      <c r="B6" s="31">
        <v>44932</v>
      </c>
      <c r="C6" s="32">
        <v>64.33</v>
      </c>
      <c r="D6" s="4"/>
      <c r="E6" s="4"/>
      <c r="F6" s="4">
        <v>20</v>
      </c>
      <c r="G6" s="4">
        <v>80</v>
      </c>
      <c r="X6" s="31">
        <v>44932</v>
      </c>
      <c r="Y6" s="32">
        <v>64.33</v>
      </c>
      <c r="Z6" s="7">
        <f t="shared" si="0"/>
        <v>63.232803823395543</v>
      </c>
      <c r="AA6" s="7">
        <f t="shared" si="1"/>
        <v>62.871779112450781</v>
      </c>
      <c r="AB6" s="14">
        <f t="shared" si="2"/>
        <v>0.3610247109447613</v>
      </c>
      <c r="AC6" s="14">
        <f t="shared" ref="AC6:AC69" si="3">AC$1*AB6+(1-AC$1)*AC5</f>
        <v>0.10267157801171323</v>
      </c>
      <c r="AD6" s="14">
        <f t="shared" ref="AD6:AD69" si="4">AB6-AC6</f>
        <v>0.25835313293304807</v>
      </c>
      <c r="AE6" s="4"/>
      <c r="BH6" s="1" t="s">
        <v>1857</v>
      </c>
    </row>
    <row r="7" spans="2:60" x14ac:dyDescent="0.5">
      <c r="B7" s="31">
        <v>44935</v>
      </c>
      <c r="C7" s="32">
        <v>65.319999999999993</v>
      </c>
      <c r="D7" s="4"/>
      <c r="E7" s="4"/>
      <c r="F7" s="4">
        <v>20</v>
      </c>
      <c r="G7" s="4">
        <v>80</v>
      </c>
      <c r="X7" s="31">
        <v>44935</v>
      </c>
      <c r="Y7" s="32">
        <v>65.319999999999993</v>
      </c>
      <c r="Z7" s="7">
        <f t="shared" si="0"/>
        <v>63.553910927488531</v>
      </c>
      <c r="AA7" s="7">
        <f t="shared" si="1"/>
        <v>62.922307395046168</v>
      </c>
      <c r="AB7" s="14">
        <f t="shared" si="2"/>
        <v>0.63160353244236234</v>
      </c>
      <c r="AC7" s="14">
        <f t="shared" si="3"/>
        <v>0.20845796889784304</v>
      </c>
      <c r="AD7" s="14">
        <f t="shared" si="4"/>
        <v>0.42314556354451927</v>
      </c>
      <c r="AE7" s="4"/>
      <c r="BH7" s="1" t="s">
        <v>1858</v>
      </c>
    </row>
    <row r="8" spans="2:60" x14ac:dyDescent="0.5">
      <c r="B8" s="31">
        <v>44936</v>
      </c>
      <c r="C8" s="32">
        <v>66.52</v>
      </c>
      <c r="D8" s="4"/>
      <c r="E8" s="4"/>
      <c r="F8" s="4">
        <v>20</v>
      </c>
      <c r="G8" s="4">
        <v>80</v>
      </c>
      <c r="X8" s="31">
        <v>44936</v>
      </c>
      <c r="Y8" s="32">
        <v>66.52</v>
      </c>
      <c r="Z8" s="7">
        <f t="shared" si="0"/>
        <v>64.01023232325953</v>
      </c>
      <c r="AA8" s="7">
        <f t="shared" si="1"/>
        <v>63.002894426765678</v>
      </c>
      <c r="AB8" s="14">
        <f t="shared" si="2"/>
        <v>1.0073378964938513</v>
      </c>
      <c r="AC8" s="14">
        <f t="shared" si="3"/>
        <v>0.36823395441704471</v>
      </c>
      <c r="AD8" s="14">
        <f t="shared" si="4"/>
        <v>0.63910394207680654</v>
      </c>
      <c r="AE8" s="4"/>
    </row>
    <row r="9" spans="2:60" x14ac:dyDescent="0.5">
      <c r="B9" s="31">
        <v>44937</v>
      </c>
      <c r="C9" s="32">
        <v>67.680000000000007</v>
      </c>
      <c r="D9" s="4"/>
      <c r="E9" s="4"/>
      <c r="F9" s="4">
        <v>20</v>
      </c>
      <c r="G9" s="4">
        <v>80</v>
      </c>
      <c r="X9" s="31">
        <v>44937</v>
      </c>
      <c r="Y9" s="32">
        <v>67.680000000000007</v>
      </c>
      <c r="Z9" s="7">
        <f t="shared" si="0"/>
        <v>64.574811965834996</v>
      </c>
      <c r="AA9" s="7">
        <f t="shared" si="1"/>
        <v>63.119332762993032</v>
      </c>
      <c r="AB9" s="14">
        <f t="shared" si="2"/>
        <v>1.4554792028419641</v>
      </c>
      <c r="AC9" s="14">
        <f t="shared" si="3"/>
        <v>0.58568300410202867</v>
      </c>
      <c r="AD9" s="14">
        <f t="shared" si="4"/>
        <v>0.86979619873993541</v>
      </c>
      <c r="AE9" s="4"/>
      <c r="BH9" s="1" t="s">
        <v>1860</v>
      </c>
    </row>
    <row r="10" spans="2:60" x14ac:dyDescent="0.5">
      <c r="B10" s="31">
        <v>44938</v>
      </c>
      <c r="C10" s="32">
        <v>68.44</v>
      </c>
      <c r="D10" s="4"/>
      <c r="E10" s="4"/>
      <c r="F10" s="4">
        <v>20</v>
      </c>
      <c r="G10" s="4">
        <v>80</v>
      </c>
      <c r="X10" s="31">
        <v>44938</v>
      </c>
      <c r="Y10" s="32">
        <v>68.44</v>
      </c>
      <c r="Z10" s="7">
        <f t="shared" si="0"/>
        <v>65.169456278783457</v>
      </c>
      <c r="AA10" s="7">
        <f t="shared" si="1"/>
        <v>63.271193764162696</v>
      </c>
      <c r="AB10" s="14">
        <f t="shared" si="2"/>
        <v>1.898262514620761</v>
      </c>
      <c r="AC10" s="14">
        <f t="shared" si="3"/>
        <v>0.84819890620577509</v>
      </c>
      <c r="AD10" s="14">
        <f t="shared" si="4"/>
        <v>1.0500636084149859</v>
      </c>
      <c r="AE10" s="4"/>
      <c r="BH10" s="1" t="s">
        <v>1859</v>
      </c>
    </row>
    <row r="11" spans="2:60" x14ac:dyDescent="0.5">
      <c r="B11" s="31">
        <v>44939</v>
      </c>
      <c r="C11" s="32">
        <v>69.709999999999994</v>
      </c>
      <c r="D11" s="4"/>
      <c r="E11" s="4"/>
      <c r="F11" s="4">
        <v>20</v>
      </c>
      <c r="G11" s="4">
        <v>80</v>
      </c>
      <c r="X11" s="31">
        <v>44939</v>
      </c>
      <c r="Y11" s="32">
        <v>69.709999999999994</v>
      </c>
      <c r="Z11" s="7">
        <f t="shared" si="0"/>
        <v>65.868001466662932</v>
      </c>
      <c r="AA11" s="7">
        <f t="shared" si="1"/>
        <v>63.463549890273825</v>
      </c>
      <c r="AB11" s="14">
        <f t="shared" si="2"/>
        <v>2.404451576389107</v>
      </c>
      <c r="AC11" s="14">
        <f t="shared" si="3"/>
        <v>1.1594494402424416</v>
      </c>
      <c r="AD11" s="14">
        <f t="shared" si="4"/>
        <v>1.2450021361466654</v>
      </c>
      <c r="AE11" s="4"/>
      <c r="BH11" s="1" t="s">
        <v>1861</v>
      </c>
    </row>
    <row r="12" spans="2:60" x14ac:dyDescent="0.5">
      <c r="B12" s="31">
        <v>44943</v>
      </c>
      <c r="C12" s="32">
        <v>69.09</v>
      </c>
      <c r="D12" s="4"/>
      <c r="E12" s="4"/>
      <c r="F12" s="4">
        <v>20</v>
      </c>
      <c r="G12" s="4">
        <v>80</v>
      </c>
      <c r="X12" s="31">
        <v>44943</v>
      </c>
      <c r="Y12" s="32">
        <v>69.09</v>
      </c>
      <c r="Z12" s="7">
        <f t="shared" si="0"/>
        <v>66.363693548714792</v>
      </c>
      <c r="AA12" s="7">
        <f t="shared" si="1"/>
        <v>63.678375346454644</v>
      </c>
      <c r="AB12" s="14">
        <f t="shared" si="2"/>
        <v>2.6853182022601487</v>
      </c>
      <c r="AC12" s="14">
        <f t="shared" si="3"/>
        <v>1.4646231926459832</v>
      </c>
      <c r="AD12" s="14">
        <f t="shared" si="4"/>
        <v>1.2206950096141655</v>
      </c>
      <c r="AE12" s="4"/>
    </row>
    <row r="13" spans="2:60" x14ac:dyDescent="0.5">
      <c r="B13" s="31">
        <v>44944</v>
      </c>
      <c r="C13" s="32">
        <v>68.03</v>
      </c>
      <c r="D13" s="4"/>
      <c r="E13" s="4"/>
      <c r="F13" s="4">
        <v>20</v>
      </c>
      <c r="G13" s="4">
        <v>80</v>
      </c>
      <c r="X13" s="31">
        <v>44944</v>
      </c>
      <c r="Y13" s="32">
        <v>68.03</v>
      </c>
      <c r="Z13" s="7">
        <f t="shared" si="0"/>
        <v>66.620048387374055</v>
      </c>
      <c r="AA13" s="7">
        <f t="shared" si="1"/>
        <v>63.896277053189415</v>
      </c>
      <c r="AB13" s="14">
        <f t="shared" si="2"/>
        <v>2.7237713341846401</v>
      </c>
      <c r="AC13" s="14">
        <f t="shared" si="3"/>
        <v>1.7164528209537147</v>
      </c>
      <c r="AD13" s="14">
        <f t="shared" si="4"/>
        <v>1.0073185132309255</v>
      </c>
      <c r="AE13" s="4"/>
    </row>
    <row r="14" spans="2:60" x14ac:dyDescent="0.5">
      <c r="B14" s="31">
        <v>44945</v>
      </c>
      <c r="C14" s="32">
        <v>65.78</v>
      </c>
      <c r="D14" s="4"/>
      <c r="E14" s="4"/>
      <c r="F14" s="4">
        <v>20</v>
      </c>
      <c r="G14" s="4">
        <v>80</v>
      </c>
      <c r="X14" s="31">
        <v>44945</v>
      </c>
      <c r="Y14" s="32">
        <v>65.78</v>
      </c>
      <c r="Z14" s="7">
        <f t="shared" si="0"/>
        <v>66.490810173931891</v>
      </c>
      <c r="AA14" s="7">
        <f t="shared" si="1"/>
        <v>64.088464691762937</v>
      </c>
      <c r="AB14" s="14">
        <f t="shared" si="2"/>
        <v>2.402345482168954</v>
      </c>
      <c r="AC14" s="14">
        <f t="shared" si="3"/>
        <v>1.8536313531967625</v>
      </c>
      <c r="AD14" s="14">
        <f t="shared" si="4"/>
        <v>0.54871412897219152</v>
      </c>
      <c r="AE14" s="4"/>
    </row>
    <row r="15" spans="2:60" x14ac:dyDescent="0.5">
      <c r="B15" s="31">
        <v>44946</v>
      </c>
      <c r="C15" s="32">
        <v>67.069999999999993</v>
      </c>
      <c r="D15" s="4"/>
      <c r="E15" s="4"/>
      <c r="F15" s="4">
        <v>20</v>
      </c>
      <c r="G15" s="4">
        <v>80</v>
      </c>
      <c r="X15" s="31">
        <v>44946</v>
      </c>
      <c r="Y15" s="32">
        <v>67.069999999999993</v>
      </c>
      <c r="Z15" s="7">
        <f t="shared" si="0"/>
        <v>66.579916301019296</v>
      </c>
      <c r="AA15" s="7">
        <f t="shared" si="1"/>
        <v>64.273016662818961</v>
      </c>
      <c r="AB15" s="14">
        <f t="shared" si="2"/>
        <v>2.3068996382003348</v>
      </c>
      <c r="AC15" s="14">
        <f t="shared" si="3"/>
        <v>1.9442850101974771</v>
      </c>
      <c r="AD15" s="14">
        <f t="shared" si="4"/>
        <v>0.36261462800285771</v>
      </c>
      <c r="AE15" s="4"/>
    </row>
    <row r="16" spans="2:60" x14ac:dyDescent="0.5">
      <c r="B16" s="31">
        <v>44949</v>
      </c>
      <c r="C16" s="32">
        <v>68.84</v>
      </c>
      <c r="D16" s="4"/>
      <c r="E16" s="4"/>
      <c r="F16" s="4">
        <v>20</v>
      </c>
      <c r="G16" s="4">
        <v>80</v>
      </c>
      <c r="X16" s="31">
        <v>44949</v>
      </c>
      <c r="Y16" s="32">
        <v>68.84</v>
      </c>
      <c r="Z16" s="7">
        <f t="shared" si="0"/>
        <v>66.927621485477857</v>
      </c>
      <c r="AA16" s="7">
        <f t="shared" si="1"/>
        <v>64.469654057089997</v>
      </c>
      <c r="AB16" s="14">
        <f t="shared" si="2"/>
        <v>2.4579674283878603</v>
      </c>
      <c r="AC16" s="14">
        <f t="shared" si="3"/>
        <v>2.0470214938355538</v>
      </c>
      <c r="AD16" s="14">
        <f t="shared" si="4"/>
        <v>0.41094593455230655</v>
      </c>
      <c r="AE16" s="4"/>
    </row>
    <row r="17" spans="2:31" x14ac:dyDescent="0.5">
      <c r="B17" s="31">
        <v>44950</v>
      </c>
      <c r="C17" s="32">
        <v>67.7</v>
      </c>
      <c r="D17" s="4"/>
      <c r="E17" s="4"/>
      <c r="F17" s="4">
        <v>20</v>
      </c>
      <c r="G17" s="4">
        <v>80</v>
      </c>
      <c r="X17" s="31">
        <v>44950</v>
      </c>
      <c r="Y17" s="32">
        <v>67.7</v>
      </c>
      <c r="Z17" s="7">
        <f t="shared" si="0"/>
        <v>67.04644894925049</v>
      </c>
      <c r="AA17" s="7">
        <f t="shared" si="1"/>
        <v>64.660527752805592</v>
      </c>
      <c r="AB17" s="14">
        <f t="shared" si="2"/>
        <v>2.3859211964448974</v>
      </c>
      <c r="AC17" s="14">
        <f t="shared" si="3"/>
        <v>2.1148014343574224</v>
      </c>
      <c r="AD17" s="14">
        <f t="shared" si="4"/>
        <v>0.27111976208747501</v>
      </c>
      <c r="AE17" s="4"/>
    </row>
    <row r="18" spans="2:31" x14ac:dyDescent="0.5">
      <c r="B18" s="31">
        <v>44951</v>
      </c>
      <c r="C18" s="32">
        <v>67.599999999999994</v>
      </c>
      <c r="D18" s="4"/>
      <c r="E18" s="4"/>
      <c r="F18" s="4">
        <v>20</v>
      </c>
      <c r="G18" s="4">
        <v>80</v>
      </c>
      <c r="X18" s="31">
        <v>44951</v>
      </c>
      <c r="Y18" s="32">
        <v>67.599999999999994</v>
      </c>
      <c r="Z18" s="7">
        <f t="shared" si="0"/>
        <v>67.131610649365797</v>
      </c>
      <c r="AA18" s="7">
        <f t="shared" si="1"/>
        <v>64.843570930328568</v>
      </c>
      <c r="AB18" s="14">
        <f t="shared" si="2"/>
        <v>2.2880397190372292</v>
      </c>
      <c r="AC18" s="14">
        <f t="shared" si="3"/>
        <v>2.1494490912933841</v>
      </c>
      <c r="AD18" s="14">
        <f t="shared" si="4"/>
        <v>0.13859062774384512</v>
      </c>
      <c r="AE18" s="4"/>
    </row>
    <row r="19" spans="2:31" x14ac:dyDescent="0.5">
      <c r="B19" s="31">
        <v>44952</v>
      </c>
      <c r="C19" s="32">
        <v>70.430000000000007</v>
      </c>
      <c r="D19" s="4"/>
      <c r="E19" s="4"/>
      <c r="F19" s="4">
        <v>20</v>
      </c>
      <c r="G19" s="4">
        <v>80</v>
      </c>
      <c r="X19" s="31">
        <v>44952</v>
      </c>
      <c r="Y19" s="32">
        <v>70.430000000000007</v>
      </c>
      <c r="Z19" s="7">
        <f t="shared" si="0"/>
        <v>67.639055164847989</v>
      </c>
      <c r="AA19" s="7">
        <f t="shared" si="1"/>
        <v>65.050643836589259</v>
      </c>
      <c r="AB19" s="14">
        <f t="shared" si="2"/>
        <v>2.5884113282587293</v>
      </c>
      <c r="AC19" s="14">
        <f t="shared" si="3"/>
        <v>2.2372415386864533</v>
      </c>
      <c r="AD19" s="14">
        <f t="shared" si="4"/>
        <v>0.35116978957227607</v>
      </c>
      <c r="AE19" s="4"/>
    </row>
    <row r="20" spans="2:31" x14ac:dyDescent="0.5">
      <c r="B20" s="31">
        <v>44953</v>
      </c>
      <c r="C20" s="32">
        <v>70.819999999999993</v>
      </c>
      <c r="D20" s="4"/>
      <c r="E20" s="4"/>
      <c r="F20" s="4">
        <v>20</v>
      </c>
      <c r="G20" s="4">
        <v>80</v>
      </c>
      <c r="X20" s="31">
        <v>44953</v>
      </c>
      <c r="Y20" s="32">
        <v>70.819999999999993</v>
      </c>
      <c r="Z20" s="7">
        <f t="shared" si="0"/>
        <v>68.128431293332909</v>
      </c>
      <c r="AA20" s="7">
        <f t="shared" si="1"/>
        <v>65.27862809264434</v>
      </c>
      <c r="AB20" s="14">
        <f t="shared" si="2"/>
        <v>2.8498032006885694</v>
      </c>
      <c r="AC20" s="14">
        <f t="shared" si="3"/>
        <v>2.3597538710868764</v>
      </c>
      <c r="AD20" s="14">
        <f t="shared" si="4"/>
        <v>0.49004932960169301</v>
      </c>
      <c r="AE20" s="4"/>
    </row>
    <row r="21" spans="2:31" x14ac:dyDescent="0.5">
      <c r="B21" s="31">
        <v>44956</v>
      </c>
      <c r="C21" s="32">
        <v>69.260000000000005</v>
      </c>
      <c r="D21" s="4"/>
      <c r="E21" s="4"/>
      <c r="F21" s="4">
        <v>20</v>
      </c>
      <c r="G21" s="4">
        <v>80</v>
      </c>
      <c r="X21" s="31">
        <v>44956</v>
      </c>
      <c r="Y21" s="32">
        <v>69.260000000000005</v>
      </c>
      <c r="Z21" s="7">
        <f t="shared" si="0"/>
        <v>68.302518786666312</v>
      </c>
      <c r="AA21" s="7">
        <f t="shared" si="1"/>
        <v>65.502619995905235</v>
      </c>
      <c r="AB21" s="14">
        <f t="shared" si="2"/>
        <v>2.7998987907610768</v>
      </c>
      <c r="AC21" s="14">
        <f t="shared" si="3"/>
        <v>2.4477828550217167</v>
      </c>
      <c r="AD21" s="14">
        <f t="shared" si="4"/>
        <v>0.35211593573936018</v>
      </c>
      <c r="AE21" s="4"/>
    </row>
    <row r="22" spans="2:31" x14ac:dyDescent="0.5">
      <c r="B22" s="31">
        <v>44957</v>
      </c>
      <c r="C22" s="32">
        <v>70.78</v>
      </c>
      <c r="D22" s="7">
        <f>(C22-MIN(C3:C22))/(MAX(C3:C22)-MIN(C3:C22))*100</f>
        <v>99.500624219725438</v>
      </c>
      <c r="E22" s="4"/>
      <c r="F22" s="4">
        <v>20</v>
      </c>
      <c r="G22" s="4">
        <v>80</v>
      </c>
      <c r="X22" s="31">
        <v>44957</v>
      </c>
      <c r="Y22" s="32">
        <v>70.78</v>
      </c>
      <c r="Z22" s="7">
        <f t="shared" si="0"/>
        <v>68.683669742563794</v>
      </c>
      <c r="AA22" s="7">
        <f t="shared" si="1"/>
        <v>65.73825331047253</v>
      </c>
      <c r="AB22" s="14">
        <f t="shared" si="2"/>
        <v>2.9454164320912639</v>
      </c>
      <c r="AC22" s="14">
        <f t="shared" si="3"/>
        <v>2.5473095704356261</v>
      </c>
      <c r="AD22" s="14">
        <f t="shared" si="4"/>
        <v>0.3981068616556378</v>
      </c>
      <c r="AE22" s="4"/>
    </row>
    <row r="23" spans="2:31" x14ac:dyDescent="0.5">
      <c r="B23" s="31">
        <v>44958</v>
      </c>
      <c r="C23" s="32">
        <v>72.52</v>
      </c>
      <c r="D23" s="7">
        <f t="shared" ref="D23:D86" si="5">100*(C23-MIN(C4:C23))/(MAX(C4:C23)-MIN(C4:C23))</f>
        <v>100</v>
      </c>
      <c r="E23" s="4"/>
      <c r="F23" s="4">
        <v>20</v>
      </c>
      <c r="G23" s="4">
        <v>80</v>
      </c>
      <c r="X23" s="31">
        <v>44958</v>
      </c>
      <c r="Y23" s="32">
        <v>72.52</v>
      </c>
      <c r="Z23" s="7">
        <f t="shared" si="0"/>
        <v>69.273874397553982</v>
      </c>
      <c r="AA23" s="7">
        <f t="shared" si="1"/>
        <v>66.000151168774863</v>
      </c>
      <c r="AB23" s="14">
        <f t="shared" si="2"/>
        <v>3.2737232287791187</v>
      </c>
      <c r="AC23" s="14">
        <f t="shared" si="3"/>
        <v>2.692592302104325</v>
      </c>
      <c r="AD23" s="14">
        <f t="shared" si="4"/>
        <v>0.58113092667479371</v>
      </c>
      <c r="AE23" s="4"/>
    </row>
    <row r="24" spans="2:31" x14ac:dyDescent="0.5">
      <c r="B24" s="31">
        <v>44959</v>
      </c>
      <c r="C24" s="32">
        <v>72.150000000000006</v>
      </c>
      <c r="D24" s="7">
        <f t="shared" si="5"/>
        <v>96.133751306165195</v>
      </c>
      <c r="E24" s="4"/>
      <c r="F24" s="4">
        <v>20</v>
      </c>
      <c r="G24" s="4">
        <v>80</v>
      </c>
      <c r="X24" s="31">
        <v>44959</v>
      </c>
      <c r="Y24" s="32">
        <v>72.150000000000006</v>
      </c>
      <c r="Z24" s="7">
        <f t="shared" si="0"/>
        <v>69.716355259468756</v>
      </c>
      <c r="AA24" s="7">
        <f t="shared" si="1"/>
        <v>66.2754255458633</v>
      </c>
      <c r="AB24" s="14">
        <f t="shared" si="2"/>
        <v>3.4409297136054562</v>
      </c>
      <c r="AC24" s="14">
        <f t="shared" si="3"/>
        <v>2.8422597844045514</v>
      </c>
      <c r="AD24" s="14">
        <f t="shared" si="4"/>
        <v>0.59866992920090478</v>
      </c>
      <c r="AE24" s="4"/>
    </row>
    <row r="25" spans="2:31" x14ac:dyDescent="0.5">
      <c r="B25" s="31">
        <v>44960</v>
      </c>
      <c r="C25" s="32">
        <v>73.400000000000006</v>
      </c>
      <c r="D25" s="7">
        <f t="shared" si="5"/>
        <v>100</v>
      </c>
      <c r="E25" s="4"/>
      <c r="F25" s="4">
        <v>20</v>
      </c>
      <c r="G25" s="4">
        <v>80</v>
      </c>
      <c r="X25" s="31">
        <v>44960</v>
      </c>
      <c r="Y25" s="32">
        <v>73.400000000000006</v>
      </c>
      <c r="Z25" s="7">
        <f t="shared" si="0"/>
        <v>70.283069834935105</v>
      </c>
      <c r="AA25" s="7">
        <f t="shared" si="1"/>
        <v>66.57228808579454</v>
      </c>
      <c r="AB25" s="14">
        <f t="shared" si="2"/>
        <v>3.7107817491405655</v>
      </c>
      <c r="AC25" s="14">
        <f t="shared" si="3"/>
        <v>3.0159641773517545</v>
      </c>
      <c r="AD25" s="14">
        <f t="shared" si="4"/>
        <v>0.69481757178881098</v>
      </c>
      <c r="AE25" s="4"/>
    </row>
    <row r="26" spans="2:31" x14ac:dyDescent="0.5">
      <c r="B26" s="31">
        <v>44963</v>
      </c>
      <c r="C26" s="32">
        <v>72.14</v>
      </c>
      <c r="D26" s="7">
        <f t="shared" si="5"/>
        <v>84.405940594059359</v>
      </c>
      <c r="E26" s="7">
        <f>AVERAGE(D22:D26)</f>
        <v>96.008063223989993</v>
      </c>
      <c r="F26" s="4">
        <v>20</v>
      </c>
      <c r="G26" s="4">
        <v>80</v>
      </c>
      <c r="X26" s="31">
        <v>44963</v>
      </c>
      <c r="Y26" s="32">
        <v>72.14</v>
      </c>
      <c r="Z26" s="7">
        <f t="shared" si="0"/>
        <v>70.56875139879125</v>
      </c>
      <c r="AA26" s="7">
        <f t="shared" si="1"/>
        <v>66.868322405275777</v>
      </c>
      <c r="AB26" s="14">
        <f t="shared" si="2"/>
        <v>3.7004289935154731</v>
      </c>
      <c r="AC26" s="14">
        <f t="shared" si="3"/>
        <v>3.1528571405844987</v>
      </c>
      <c r="AD26" s="14">
        <f t="shared" si="4"/>
        <v>0.54757185293097432</v>
      </c>
      <c r="AE26" s="4"/>
    </row>
    <row r="27" spans="2:31" x14ac:dyDescent="0.5">
      <c r="B27" s="31">
        <v>44964</v>
      </c>
      <c r="C27" s="32">
        <v>73.349999999999994</v>
      </c>
      <c r="D27" s="7">
        <f t="shared" si="5"/>
        <v>99.343832020997226</v>
      </c>
      <c r="E27" s="7">
        <f t="shared" ref="E27:E90" si="6">AVERAGE(D23:D27)</f>
        <v>95.976704784244362</v>
      </c>
      <c r="F27" s="4">
        <v>20</v>
      </c>
      <c r="G27" s="4">
        <v>80</v>
      </c>
      <c r="X27" s="31">
        <v>44964</v>
      </c>
      <c r="Y27" s="32">
        <v>73.349999999999994</v>
      </c>
      <c r="Z27" s="7">
        <f t="shared" si="0"/>
        <v>70.996635798977209</v>
      </c>
      <c r="AA27" s="7">
        <f t="shared" si="1"/>
        <v>67.174123397401814</v>
      </c>
      <c r="AB27" s="14">
        <f t="shared" si="2"/>
        <v>3.8225124015753948</v>
      </c>
      <c r="AC27" s="14">
        <f t="shared" si="3"/>
        <v>3.2867881927826783</v>
      </c>
      <c r="AD27" s="14">
        <f t="shared" si="4"/>
        <v>0.53572420879271654</v>
      </c>
      <c r="AE27" s="4"/>
    </row>
    <row r="28" spans="2:31" x14ac:dyDescent="0.5">
      <c r="B28" s="31">
        <v>44965</v>
      </c>
      <c r="C28" s="32">
        <v>73.89</v>
      </c>
      <c r="D28" s="7">
        <f t="shared" si="5"/>
        <v>100</v>
      </c>
      <c r="E28" s="7">
        <f t="shared" si="6"/>
        <v>95.976704784244362</v>
      </c>
      <c r="F28" s="4">
        <v>20</v>
      </c>
      <c r="G28" s="4">
        <v>80</v>
      </c>
      <c r="X28" s="31">
        <v>44965</v>
      </c>
      <c r="Y28" s="32">
        <v>73.89</v>
      </c>
      <c r="Z28" s="7">
        <f t="shared" si="0"/>
        <v>71.441768752980721</v>
      </c>
      <c r="AA28" s="7">
        <f t="shared" si="1"/>
        <v>67.490245275592841</v>
      </c>
      <c r="AB28" s="14">
        <f t="shared" si="2"/>
        <v>3.9515234773878802</v>
      </c>
      <c r="AC28" s="14">
        <f t="shared" si="3"/>
        <v>3.4197352497037192</v>
      </c>
      <c r="AD28" s="14">
        <f t="shared" si="4"/>
        <v>0.53178822768416101</v>
      </c>
      <c r="AE28" s="4"/>
    </row>
    <row r="29" spans="2:31" x14ac:dyDescent="0.5">
      <c r="B29" s="31">
        <v>44966</v>
      </c>
      <c r="C29" s="32">
        <v>68.400000000000006</v>
      </c>
      <c r="D29" s="7">
        <f t="shared" si="5"/>
        <v>32.305795314426689</v>
      </c>
      <c r="E29" s="7">
        <f t="shared" si="6"/>
        <v>83.211113585896655</v>
      </c>
      <c r="F29" s="4">
        <v>20</v>
      </c>
      <c r="G29" s="4">
        <v>80</v>
      </c>
      <c r="X29" s="31">
        <v>44966</v>
      </c>
      <c r="Y29" s="32">
        <v>68.400000000000006</v>
      </c>
      <c r="Z29" s="7">
        <f t="shared" si="0"/>
        <v>70.97380432944523</v>
      </c>
      <c r="AA29" s="7">
        <f t="shared" si="1"/>
        <v>67.748286686989317</v>
      </c>
      <c r="AB29" s="14">
        <f t="shared" si="2"/>
        <v>3.2255176424559124</v>
      </c>
      <c r="AC29" s="14">
        <f t="shared" si="3"/>
        <v>3.380891728254158</v>
      </c>
      <c r="AD29" s="14">
        <f t="shared" si="4"/>
        <v>-0.15537408579824552</v>
      </c>
      <c r="AE29" s="4"/>
    </row>
    <row r="30" spans="2:31" x14ac:dyDescent="0.5">
      <c r="B30" s="31">
        <v>44967</v>
      </c>
      <c r="C30" s="32">
        <v>70.66</v>
      </c>
      <c r="D30" s="7">
        <f t="shared" si="5"/>
        <v>60.172626387176273</v>
      </c>
      <c r="E30" s="7">
        <f t="shared" si="6"/>
        <v>75.245638863331905</v>
      </c>
      <c r="F30" s="4">
        <v>20</v>
      </c>
      <c r="G30" s="4">
        <v>80</v>
      </c>
      <c r="X30" s="31">
        <v>44967</v>
      </c>
      <c r="Y30" s="32">
        <v>70.66</v>
      </c>
      <c r="Z30" s="7">
        <f t="shared" si="0"/>
        <v>70.925526740299816</v>
      </c>
      <c r="AA30" s="7">
        <f t="shared" si="1"/>
        <v>67.983637802049358</v>
      </c>
      <c r="AB30" s="14">
        <f t="shared" si="2"/>
        <v>2.9418889382504574</v>
      </c>
      <c r="AC30" s="14">
        <f t="shared" si="3"/>
        <v>3.293091170253418</v>
      </c>
      <c r="AD30" s="14">
        <f t="shared" si="4"/>
        <v>-0.35120223200296063</v>
      </c>
      <c r="AE30" s="4"/>
    </row>
    <row r="31" spans="2:31" x14ac:dyDescent="0.5">
      <c r="B31" s="31">
        <v>44970</v>
      </c>
      <c r="C31" s="32">
        <v>71.069999999999993</v>
      </c>
      <c r="D31" s="7">
        <f t="shared" si="5"/>
        <v>65.228113440197191</v>
      </c>
      <c r="E31" s="7">
        <f t="shared" si="6"/>
        <v>71.410073432559471</v>
      </c>
      <c r="F31" s="4">
        <v>20</v>
      </c>
      <c r="G31" s="4">
        <v>80</v>
      </c>
      <c r="X31" s="31">
        <v>44970</v>
      </c>
      <c r="Y31" s="32">
        <v>71.069999999999993</v>
      </c>
      <c r="Z31" s="7">
        <f t="shared" si="0"/>
        <v>70.947753395638301</v>
      </c>
      <c r="AA31" s="7">
        <f t="shared" si="1"/>
        <v>68.20320192009298</v>
      </c>
      <c r="AB31" s="14">
        <f t="shared" si="2"/>
        <v>2.7445514755453218</v>
      </c>
      <c r="AC31" s="14">
        <f t="shared" si="3"/>
        <v>3.1833832313117991</v>
      </c>
      <c r="AD31" s="14">
        <f t="shared" si="4"/>
        <v>-0.43883175576647737</v>
      </c>
      <c r="AE31" s="4"/>
    </row>
    <row r="32" spans="2:31" x14ac:dyDescent="0.5">
      <c r="B32" s="31">
        <v>44971</v>
      </c>
      <c r="C32" s="32">
        <v>71.66</v>
      </c>
      <c r="D32" s="7">
        <f t="shared" si="5"/>
        <v>72.503082614056666</v>
      </c>
      <c r="E32" s="7">
        <f t="shared" si="6"/>
        <v>66.041923551171365</v>
      </c>
      <c r="F32" s="4">
        <v>20</v>
      </c>
      <c r="G32" s="4">
        <v>80</v>
      </c>
      <c r="X32" s="31">
        <v>44971</v>
      </c>
      <c r="Y32" s="32">
        <v>71.66</v>
      </c>
      <c r="Z32" s="7">
        <f t="shared" si="0"/>
        <v>71.057329796309332</v>
      </c>
      <c r="AA32" s="7">
        <f t="shared" si="1"/>
        <v>68.4146187998127</v>
      </c>
      <c r="AB32" s="14">
        <f t="shared" si="2"/>
        <v>2.642710996496632</v>
      </c>
      <c r="AC32" s="14">
        <f t="shared" si="3"/>
        <v>3.0752487843487657</v>
      </c>
      <c r="AD32" s="14">
        <f t="shared" si="4"/>
        <v>-0.4325377878521337</v>
      </c>
      <c r="AE32" s="4"/>
    </row>
    <row r="33" spans="2:31" x14ac:dyDescent="0.5">
      <c r="B33" s="31">
        <v>44972</v>
      </c>
      <c r="C33" s="32">
        <v>72.430000000000007</v>
      </c>
      <c r="D33" s="7">
        <f t="shared" si="5"/>
        <v>81.997533908754704</v>
      </c>
      <c r="E33" s="7">
        <f t="shared" si="6"/>
        <v>62.441430332922302</v>
      </c>
      <c r="F33" s="4">
        <v>20</v>
      </c>
      <c r="G33" s="4">
        <v>80</v>
      </c>
      <c r="X33" s="31">
        <v>44972</v>
      </c>
      <c r="Y33" s="32">
        <v>72.430000000000007</v>
      </c>
      <c r="Z33" s="7">
        <f t="shared" si="0"/>
        <v>71.268509827646355</v>
      </c>
      <c r="AA33" s="7">
        <f t="shared" si="1"/>
        <v>68.626018135207786</v>
      </c>
      <c r="AB33" s="14">
        <f t="shared" si="2"/>
        <v>2.6424916924385684</v>
      </c>
      <c r="AC33" s="14">
        <f t="shared" si="3"/>
        <v>2.9886973659667264</v>
      </c>
      <c r="AD33" s="14">
        <f t="shared" si="4"/>
        <v>-0.34620567352815801</v>
      </c>
      <c r="AE33" s="4"/>
    </row>
    <row r="34" spans="2:31" x14ac:dyDescent="0.5">
      <c r="B34" s="31">
        <v>44973</v>
      </c>
      <c r="C34" s="32">
        <v>72.09</v>
      </c>
      <c r="D34" s="7">
        <f t="shared" si="5"/>
        <v>73.607038123167229</v>
      </c>
      <c r="E34" s="7">
        <f t="shared" si="6"/>
        <v>70.701678894670408</v>
      </c>
      <c r="F34" s="4">
        <v>20</v>
      </c>
      <c r="G34" s="4">
        <v>80</v>
      </c>
      <c r="X34" s="31">
        <v>44973</v>
      </c>
      <c r="Y34" s="32">
        <v>72.09</v>
      </c>
      <c r="Z34" s="7">
        <f t="shared" si="0"/>
        <v>71.39489293108538</v>
      </c>
      <c r="AA34" s="7">
        <f t="shared" si="1"/>
        <v>68.831119971939458</v>
      </c>
      <c r="AB34" s="14">
        <f t="shared" si="2"/>
        <v>2.563772959145922</v>
      </c>
      <c r="AC34" s="14">
        <f t="shared" si="3"/>
        <v>2.9037124846025657</v>
      </c>
      <c r="AD34" s="14">
        <f t="shared" si="4"/>
        <v>-0.33993952545664374</v>
      </c>
      <c r="AE34" s="4"/>
    </row>
    <row r="35" spans="2:31" x14ac:dyDescent="0.5">
      <c r="B35" s="31">
        <v>44974</v>
      </c>
      <c r="C35" s="32">
        <v>71.44</v>
      </c>
      <c r="D35" s="7">
        <f t="shared" si="5"/>
        <v>61.049284578696337</v>
      </c>
      <c r="E35" s="7">
        <f t="shared" si="6"/>
        <v>70.877010532974424</v>
      </c>
      <c r="F35" s="4">
        <v>20</v>
      </c>
      <c r="G35" s="4">
        <v>80</v>
      </c>
      <c r="X35" s="31">
        <v>44974</v>
      </c>
      <c r="Y35" s="32">
        <v>71.44</v>
      </c>
      <c r="Z35" s="7">
        <f t="shared" si="0"/>
        <v>71.401832480149167</v>
      </c>
      <c r="AA35" s="7">
        <f t="shared" si="1"/>
        <v>69.021543120695725</v>
      </c>
      <c r="AB35" s="14">
        <f t="shared" si="2"/>
        <v>2.3802893594534424</v>
      </c>
      <c r="AC35" s="14">
        <f t="shared" si="3"/>
        <v>2.7990278595727411</v>
      </c>
      <c r="AD35" s="14">
        <f t="shared" si="4"/>
        <v>-0.4187385001192987</v>
      </c>
      <c r="AE35" s="4"/>
    </row>
    <row r="36" spans="2:31" x14ac:dyDescent="0.5">
      <c r="B36" s="31">
        <v>44978</v>
      </c>
      <c r="C36" s="32">
        <v>69.349999999999994</v>
      </c>
      <c r="D36" s="7">
        <f t="shared" si="5"/>
        <v>27.821939586645442</v>
      </c>
      <c r="E36" s="7">
        <f t="shared" si="6"/>
        <v>63.39577576226408</v>
      </c>
      <c r="F36" s="4">
        <v>20</v>
      </c>
      <c r="G36" s="4">
        <v>80</v>
      </c>
      <c r="X36" s="31">
        <v>44978</v>
      </c>
      <c r="Y36" s="32">
        <v>69.349999999999994</v>
      </c>
      <c r="Z36" s="7">
        <f t="shared" si="0"/>
        <v>71.086165944741609</v>
      </c>
      <c r="AA36" s="7">
        <f t="shared" si="1"/>
        <v>69.174478144699123</v>
      </c>
      <c r="AB36" s="14">
        <f t="shared" si="2"/>
        <v>1.9116878000424862</v>
      </c>
      <c r="AC36" s="14">
        <f t="shared" si="3"/>
        <v>2.6215598476666901</v>
      </c>
      <c r="AD36" s="14">
        <f t="shared" si="4"/>
        <v>-0.70987204762420397</v>
      </c>
      <c r="AE36" s="4"/>
    </row>
    <row r="37" spans="2:31" x14ac:dyDescent="0.5">
      <c r="B37" s="31">
        <v>44979</v>
      </c>
      <c r="C37" s="32">
        <v>70.27</v>
      </c>
      <c r="D37" s="7">
        <f t="shared" si="5"/>
        <v>42.448330683624789</v>
      </c>
      <c r="E37" s="7">
        <f t="shared" si="6"/>
        <v>57.384825376177695</v>
      </c>
      <c r="F37" s="4">
        <v>20</v>
      </c>
      <c r="G37" s="4">
        <v>80</v>
      </c>
      <c r="X37" s="31">
        <v>44979</v>
      </c>
      <c r="Y37" s="32">
        <v>70.27</v>
      </c>
      <c r="Z37" s="7">
        <f t="shared" si="0"/>
        <v>70.9606019532429</v>
      </c>
      <c r="AA37" s="7">
        <f t="shared" si="1"/>
        <v>69.306783611998668</v>
      </c>
      <c r="AB37" s="14">
        <f t="shared" si="2"/>
        <v>1.6538183412442322</v>
      </c>
      <c r="AC37" s="14">
        <f t="shared" si="3"/>
        <v>2.4280115463821987</v>
      </c>
      <c r="AD37" s="14">
        <f t="shared" si="4"/>
        <v>-0.77419320513796652</v>
      </c>
      <c r="AE37" s="4"/>
    </row>
    <row r="38" spans="2:31" x14ac:dyDescent="0.5">
      <c r="B38" s="31">
        <v>44980</v>
      </c>
      <c r="C38" s="32">
        <v>71.209999999999994</v>
      </c>
      <c r="D38" s="7">
        <f t="shared" si="5"/>
        <v>51.183970856101837</v>
      </c>
      <c r="E38" s="7">
        <f t="shared" si="6"/>
        <v>51.222112765647125</v>
      </c>
      <c r="F38" s="4">
        <v>20</v>
      </c>
      <c r="G38" s="4">
        <v>80</v>
      </c>
      <c r="X38" s="31">
        <v>44980</v>
      </c>
      <c r="Y38" s="32">
        <v>71.209999999999994</v>
      </c>
      <c r="Z38" s="7">
        <f t="shared" si="0"/>
        <v>70.998970883513223</v>
      </c>
      <c r="AA38" s="7">
        <f t="shared" si="1"/>
        <v>69.432130817296041</v>
      </c>
      <c r="AB38" s="14">
        <f t="shared" si="2"/>
        <v>1.566840066217182</v>
      </c>
      <c r="AC38" s="14">
        <f t="shared" si="3"/>
        <v>2.2557772503491957</v>
      </c>
      <c r="AD38" s="14">
        <f t="shared" si="4"/>
        <v>-0.68893718413201377</v>
      </c>
      <c r="AE38" s="4"/>
    </row>
    <row r="39" spans="2:31" x14ac:dyDescent="0.5">
      <c r="B39" s="31">
        <v>44981</v>
      </c>
      <c r="C39" s="32">
        <v>70.87</v>
      </c>
      <c r="D39" s="7">
        <f t="shared" si="5"/>
        <v>44.990892531876156</v>
      </c>
      <c r="E39" s="7">
        <f t="shared" si="6"/>
        <v>45.498883647388915</v>
      </c>
      <c r="F39" s="4">
        <v>20</v>
      </c>
      <c r="G39" s="4">
        <v>80</v>
      </c>
      <c r="X39" s="31">
        <v>44981</v>
      </c>
      <c r="Y39" s="32">
        <v>70.87</v>
      </c>
      <c r="Z39" s="7">
        <f t="shared" si="0"/>
        <v>70.979129209126569</v>
      </c>
      <c r="AA39" s="7">
        <f t="shared" si="1"/>
        <v>69.546723290764973</v>
      </c>
      <c r="AB39" s="14">
        <f t="shared" si="2"/>
        <v>1.4324059183615958</v>
      </c>
      <c r="AC39" s="14">
        <f t="shared" si="3"/>
        <v>2.0911029839516759</v>
      </c>
      <c r="AD39" s="14">
        <f t="shared" si="4"/>
        <v>-0.65869706559008012</v>
      </c>
      <c r="AE39" s="4"/>
    </row>
    <row r="40" spans="2:31" x14ac:dyDescent="0.5">
      <c r="B40" s="31">
        <v>44984</v>
      </c>
      <c r="C40" s="32">
        <v>70.42</v>
      </c>
      <c r="D40" s="7">
        <f t="shared" si="5"/>
        <v>36.794171220400692</v>
      </c>
      <c r="E40" s="7">
        <f t="shared" si="6"/>
        <v>40.647860975729785</v>
      </c>
      <c r="F40" s="4">
        <v>20</v>
      </c>
      <c r="G40" s="4">
        <v>80</v>
      </c>
      <c r="X40" s="31">
        <v>44984</v>
      </c>
      <c r="Y40" s="32">
        <v>70.42</v>
      </c>
      <c r="Z40" s="7">
        <f t="shared" si="0"/>
        <v>70.893109330799405</v>
      </c>
      <c r="AA40" s="7">
        <f t="shared" si="1"/>
        <v>69.64645559002679</v>
      </c>
      <c r="AB40" s="14">
        <f t="shared" si="2"/>
        <v>1.246653740772615</v>
      </c>
      <c r="AC40" s="14">
        <f t="shared" si="3"/>
        <v>1.9222131353158638</v>
      </c>
      <c r="AD40" s="14">
        <f t="shared" si="4"/>
        <v>-0.67555939454324876</v>
      </c>
      <c r="AE40" s="4"/>
    </row>
    <row r="41" spans="2:31" x14ac:dyDescent="0.5">
      <c r="B41" s="31">
        <v>44985</v>
      </c>
      <c r="C41" s="32">
        <v>70.900000000000006</v>
      </c>
      <c r="D41" s="7">
        <f t="shared" si="5"/>
        <v>45.537340619307876</v>
      </c>
      <c r="E41" s="7">
        <f t="shared" si="6"/>
        <v>44.190941182262272</v>
      </c>
      <c r="F41" s="4">
        <v>20</v>
      </c>
      <c r="G41" s="4">
        <v>80</v>
      </c>
      <c r="X41" s="31">
        <v>44985</v>
      </c>
      <c r="Y41" s="32">
        <v>70.900000000000006</v>
      </c>
      <c r="Z41" s="7">
        <f t="shared" si="0"/>
        <v>70.894169433753348</v>
      </c>
      <c r="AA41" s="7">
        <f t="shared" si="1"/>
        <v>69.738878837710246</v>
      </c>
      <c r="AB41" s="14">
        <f t="shared" si="2"/>
        <v>1.1552905960431019</v>
      </c>
      <c r="AC41" s="14">
        <f t="shared" si="3"/>
        <v>1.7688286274613114</v>
      </c>
      <c r="AD41" s="14">
        <f t="shared" si="4"/>
        <v>-0.61353803141820951</v>
      </c>
      <c r="AE41" s="4"/>
    </row>
    <row r="42" spans="2:31" x14ac:dyDescent="0.5">
      <c r="B42" s="31">
        <v>44986</v>
      </c>
      <c r="C42" s="32">
        <v>71.94</v>
      </c>
      <c r="D42" s="7">
        <f t="shared" si="5"/>
        <v>64.480874316939804</v>
      </c>
      <c r="E42" s="7">
        <f t="shared" si="6"/>
        <v>48.59744990892527</v>
      </c>
      <c r="F42" s="4">
        <v>20</v>
      </c>
      <c r="G42" s="4">
        <v>80</v>
      </c>
      <c r="X42" s="31">
        <v>44986</v>
      </c>
      <c r="Y42" s="32">
        <v>71.94</v>
      </c>
      <c r="Z42" s="7">
        <f t="shared" si="0"/>
        <v>71.055066443945137</v>
      </c>
      <c r="AA42" s="7">
        <f t="shared" si="1"/>
        <v>69.83637421594986</v>
      </c>
      <c r="AB42" s="14">
        <f t="shared" si="2"/>
        <v>1.2186922279952768</v>
      </c>
      <c r="AC42" s="14">
        <f t="shared" si="3"/>
        <v>1.6588013475681047</v>
      </c>
      <c r="AD42" s="14">
        <f t="shared" si="4"/>
        <v>-0.44010911957282794</v>
      </c>
      <c r="AE42" s="4"/>
    </row>
    <row r="43" spans="2:31" x14ac:dyDescent="0.5">
      <c r="B43" s="31">
        <v>44987</v>
      </c>
      <c r="C43" s="32">
        <v>72.38</v>
      </c>
      <c r="D43" s="7">
        <f t="shared" si="5"/>
        <v>72.495446265937957</v>
      </c>
      <c r="E43" s="7">
        <f t="shared" si="6"/>
        <v>52.859744990892501</v>
      </c>
      <c r="F43" s="4">
        <v>20</v>
      </c>
      <c r="G43" s="4">
        <v>80</v>
      </c>
      <c r="X43" s="31">
        <v>44987</v>
      </c>
      <c r="Y43" s="32">
        <v>72.38</v>
      </c>
      <c r="Z43" s="7">
        <f t="shared" si="0"/>
        <v>71.258902375645889</v>
      </c>
      <c r="AA43" s="7">
        <f t="shared" si="1"/>
        <v>69.941746672223644</v>
      </c>
      <c r="AB43" s="14">
        <f t="shared" si="2"/>
        <v>1.3171557034222445</v>
      </c>
      <c r="AC43" s="14">
        <f t="shared" si="3"/>
        <v>1.5904722187389329</v>
      </c>
      <c r="AD43" s="14">
        <f t="shared" si="4"/>
        <v>-0.27331651531668832</v>
      </c>
      <c r="AE43" s="4"/>
    </row>
    <row r="44" spans="2:31" x14ac:dyDescent="0.5">
      <c r="B44" s="31">
        <v>44988</v>
      </c>
      <c r="C44" s="32">
        <v>73.11</v>
      </c>
      <c r="D44" s="7">
        <f t="shared" si="5"/>
        <v>85.792349726775925</v>
      </c>
      <c r="E44" s="7">
        <f t="shared" si="6"/>
        <v>61.020036429872448</v>
      </c>
      <c r="F44" s="4">
        <v>20</v>
      </c>
      <c r="G44" s="4">
        <v>80</v>
      </c>
      <c r="X44" s="31">
        <v>44988</v>
      </c>
      <c r="Y44" s="32">
        <v>73.11</v>
      </c>
      <c r="Z44" s="7">
        <f t="shared" si="0"/>
        <v>71.543686625546528</v>
      </c>
      <c r="AA44" s="7">
        <f t="shared" si="1"/>
        <v>70.060408890988299</v>
      </c>
      <c r="AB44" s="14">
        <f t="shared" si="2"/>
        <v>1.4832777345582286</v>
      </c>
      <c r="AC44" s="14">
        <f t="shared" si="3"/>
        <v>1.5690333219027921</v>
      </c>
      <c r="AD44" s="14">
        <f t="shared" si="4"/>
        <v>-8.5755587344563455E-2</v>
      </c>
      <c r="AE44" s="4"/>
    </row>
    <row r="45" spans="2:31" x14ac:dyDescent="0.5">
      <c r="B45" s="31">
        <v>44991</v>
      </c>
      <c r="C45" s="32">
        <v>72.540000000000006</v>
      </c>
      <c r="D45" s="7">
        <f t="shared" si="5"/>
        <v>75.409836065573856</v>
      </c>
      <c r="E45" s="7">
        <f t="shared" si="6"/>
        <v>68.743169398907085</v>
      </c>
      <c r="F45" s="4">
        <v>20</v>
      </c>
      <c r="G45" s="4">
        <v>80</v>
      </c>
      <c r="X45" s="31">
        <v>44991</v>
      </c>
      <c r="Y45" s="32">
        <v>72.540000000000006</v>
      </c>
      <c r="Z45" s="7">
        <f t="shared" si="0"/>
        <v>71.696965606231672</v>
      </c>
      <c r="AA45" s="7">
        <f t="shared" si="1"/>
        <v>70.181635314339658</v>
      </c>
      <c r="AB45" s="14">
        <f t="shared" si="2"/>
        <v>1.5153302918920133</v>
      </c>
      <c r="AC45" s="14">
        <f t="shared" si="3"/>
        <v>1.5582927159006363</v>
      </c>
      <c r="AD45" s="14">
        <f t="shared" si="4"/>
        <v>-4.2962424008623046E-2</v>
      </c>
      <c r="AE45" s="4"/>
    </row>
    <row r="46" spans="2:31" x14ac:dyDescent="0.5">
      <c r="B46" s="31">
        <v>44992</v>
      </c>
      <c r="C46" s="32">
        <v>71.2</v>
      </c>
      <c r="D46" s="7">
        <f t="shared" si="5"/>
        <v>51.001821493624767</v>
      </c>
      <c r="E46" s="7">
        <f t="shared" si="6"/>
        <v>69.836065573770469</v>
      </c>
      <c r="F46" s="4">
        <v>20</v>
      </c>
      <c r="G46" s="4">
        <v>80</v>
      </c>
      <c r="X46" s="31">
        <v>44992</v>
      </c>
      <c r="Y46" s="32">
        <v>71.2</v>
      </c>
      <c r="Z46" s="7">
        <f t="shared" si="0"/>
        <v>71.620509359119112</v>
      </c>
      <c r="AA46" s="7">
        <f t="shared" si="1"/>
        <v>70.288218576915909</v>
      </c>
      <c r="AB46" s="14">
        <f t="shared" si="2"/>
        <v>1.3322907822032022</v>
      </c>
      <c r="AC46" s="14">
        <f t="shared" si="3"/>
        <v>1.5130923291611498</v>
      </c>
      <c r="AD46" s="14">
        <f t="shared" si="4"/>
        <v>-0.18080154695794759</v>
      </c>
      <c r="AE46" s="4"/>
    </row>
    <row r="47" spans="2:31" x14ac:dyDescent="0.5">
      <c r="B47" s="31">
        <v>44993</v>
      </c>
      <c r="C47" s="32">
        <v>71.23</v>
      </c>
      <c r="D47" s="7">
        <f t="shared" si="5"/>
        <v>51.548269581056481</v>
      </c>
      <c r="E47" s="7">
        <f t="shared" si="6"/>
        <v>67.249544626593803</v>
      </c>
      <c r="F47" s="4">
        <v>20</v>
      </c>
      <c r="G47" s="4">
        <v>80</v>
      </c>
      <c r="X47" s="31">
        <v>44993</v>
      </c>
      <c r="Y47" s="32">
        <v>71.23</v>
      </c>
      <c r="Z47" s="7">
        <f t="shared" si="0"/>
        <v>71.560430996177715</v>
      </c>
      <c r="AA47" s="7">
        <f t="shared" si="1"/>
        <v>70.382456533898264</v>
      </c>
      <c r="AB47" s="14">
        <f t="shared" si="2"/>
        <v>1.177974462279451</v>
      </c>
      <c r="AC47" s="14">
        <f t="shared" si="3"/>
        <v>1.44606875578481</v>
      </c>
      <c r="AD47" s="14">
        <f t="shared" si="4"/>
        <v>-0.26809429350535896</v>
      </c>
      <c r="AE47" s="4"/>
    </row>
    <row r="48" spans="2:31" x14ac:dyDescent="0.5">
      <c r="B48" s="31">
        <v>44994</v>
      </c>
      <c r="C48" s="32">
        <v>67.37</v>
      </c>
      <c r="D48" s="7">
        <f t="shared" si="5"/>
        <v>0</v>
      </c>
      <c r="E48" s="7">
        <f t="shared" si="6"/>
        <v>52.750455373406204</v>
      </c>
      <c r="F48" s="4">
        <v>20</v>
      </c>
      <c r="G48" s="4">
        <v>80</v>
      </c>
      <c r="X48" s="31">
        <v>44994</v>
      </c>
      <c r="Y48" s="32">
        <v>67.37</v>
      </c>
      <c r="Z48" s="7">
        <f t="shared" si="0"/>
        <v>70.915749304458075</v>
      </c>
      <c r="AA48" s="7">
        <f t="shared" si="1"/>
        <v>70.421959702087875</v>
      </c>
      <c r="AB48" s="14">
        <f t="shared" si="2"/>
        <v>0.49378960237019953</v>
      </c>
      <c r="AC48" s="14">
        <f t="shared" si="3"/>
        <v>1.2556129251018879</v>
      </c>
      <c r="AD48" s="14">
        <f t="shared" si="4"/>
        <v>-0.7618233227316884</v>
      </c>
      <c r="AE48" s="4"/>
    </row>
    <row r="49" spans="2:31" x14ac:dyDescent="0.5">
      <c r="B49" s="31">
        <v>44995</v>
      </c>
      <c r="C49" s="32">
        <v>60.29</v>
      </c>
      <c r="D49" s="7">
        <f t="shared" si="5"/>
        <v>0</v>
      </c>
      <c r="E49" s="7">
        <f t="shared" si="6"/>
        <v>35.591985428051018</v>
      </c>
      <c r="F49" s="4">
        <v>20</v>
      </c>
      <c r="G49" s="4">
        <v>80</v>
      </c>
      <c r="X49" s="31">
        <v>44995</v>
      </c>
      <c r="Y49" s="32">
        <v>60.29</v>
      </c>
      <c r="Z49" s="7">
        <f t="shared" si="0"/>
        <v>69.281018642233747</v>
      </c>
      <c r="AA49" s="7">
        <f t="shared" si="1"/>
        <v>70.337445549506086</v>
      </c>
      <c r="AB49" s="14">
        <f t="shared" si="2"/>
        <v>-1.0564269072723391</v>
      </c>
      <c r="AC49" s="14">
        <f t="shared" si="3"/>
        <v>0.79320495862704254</v>
      </c>
      <c r="AD49" s="14">
        <f t="shared" si="4"/>
        <v>-1.8496318658993816</v>
      </c>
      <c r="AE49" s="4"/>
    </row>
    <row r="50" spans="2:31" x14ac:dyDescent="0.5">
      <c r="B50" s="31">
        <v>44998</v>
      </c>
      <c r="C50" s="32">
        <v>58.47</v>
      </c>
      <c r="D50" s="7">
        <f t="shared" si="5"/>
        <v>0</v>
      </c>
      <c r="E50" s="7">
        <f t="shared" si="6"/>
        <v>20.510018214936249</v>
      </c>
      <c r="F50" s="4">
        <v>20</v>
      </c>
      <c r="G50" s="4">
        <v>80</v>
      </c>
      <c r="X50" s="31">
        <v>44998</v>
      </c>
      <c r="Y50" s="32">
        <v>58.47</v>
      </c>
      <c r="Z50" s="7">
        <f t="shared" si="0"/>
        <v>67.617785004967018</v>
      </c>
      <c r="AA50" s="7">
        <f t="shared" si="1"/>
        <v>70.135989212873568</v>
      </c>
      <c r="AB50" s="14">
        <f t="shared" si="2"/>
        <v>-2.5182042079065496</v>
      </c>
      <c r="AC50" s="14">
        <f t="shared" si="3"/>
        <v>0.13092312532032413</v>
      </c>
      <c r="AD50" s="14">
        <f t="shared" si="4"/>
        <v>-2.6491273332268737</v>
      </c>
      <c r="AE50" s="4"/>
    </row>
    <row r="51" spans="2:31" x14ac:dyDescent="0.5">
      <c r="B51" s="31">
        <v>44999</v>
      </c>
      <c r="C51" s="32">
        <v>59.76</v>
      </c>
      <c r="D51" s="7">
        <f t="shared" si="5"/>
        <v>8.8114754098360599</v>
      </c>
      <c r="E51" s="7">
        <f t="shared" si="6"/>
        <v>12.071948998178508</v>
      </c>
      <c r="F51" s="4">
        <v>20</v>
      </c>
      <c r="G51" s="4">
        <v>80</v>
      </c>
      <c r="X51" s="31">
        <v>44999</v>
      </c>
      <c r="Y51" s="32">
        <v>59.76</v>
      </c>
      <c r="Z51" s="7">
        <f t="shared" si="0"/>
        <v>66.408895004202861</v>
      </c>
      <c r="AA51" s="7">
        <f t="shared" si="1"/>
        <v>69.859908160379447</v>
      </c>
      <c r="AB51" s="14">
        <f t="shared" si="2"/>
        <v>-3.451013156176586</v>
      </c>
      <c r="AC51" s="14">
        <f t="shared" si="3"/>
        <v>-0.58546413097905792</v>
      </c>
      <c r="AD51" s="14">
        <f t="shared" si="4"/>
        <v>-2.8655490251975282</v>
      </c>
      <c r="AE51" s="4"/>
    </row>
    <row r="52" spans="2:31" x14ac:dyDescent="0.5">
      <c r="B52" s="31">
        <v>45000</v>
      </c>
      <c r="C52" s="32">
        <v>57.61</v>
      </c>
      <c r="D52" s="7">
        <f t="shared" si="5"/>
        <v>0</v>
      </c>
      <c r="E52" s="7">
        <f t="shared" si="6"/>
        <v>1.7622950819672121</v>
      </c>
      <c r="F52" s="4">
        <v>20</v>
      </c>
      <c r="G52" s="4">
        <v>80</v>
      </c>
      <c r="X52" s="31">
        <v>45000</v>
      </c>
      <c r="Y52" s="32">
        <v>57.61</v>
      </c>
      <c r="Z52" s="7">
        <f t="shared" si="0"/>
        <v>65.055218849710116</v>
      </c>
      <c r="AA52" s="7">
        <f t="shared" si="1"/>
        <v>69.504005248478009</v>
      </c>
      <c r="AB52" s="14">
        <f t="shared" si="2"/>
        <v>-4.4487863987678935</v>
      </c>
      <c r="AC52" s="14">
        <f t="shared" si="3"/>
        <v>-1.3581285845368252</v>
      </c>
      <c r="AD52" s="14">
        <f t="shared" si="4"/>
        <v>-3.0906578142310686</v>
      </c>
      <c r="AE52" s="4"/>
    </row>
    <row r="53" spans="2:31" x14ac:dyDescent="0.5">
      <c r="B53" s="31">
        <v>45001</v>
      </c>
      <c r="C53" s="32">
        <v>58.75</v>
      </c>
      <c r="D53" s="7">
        <f t="shared" si="5"/>
        <v>7.3548387096774226</v>
      </c>
      <c r="E53" s="7">
        <f t="shared" si="6"/>
        <v>3.2332628239026966</v>
      </c>
      <c r="F53" s="4">
        <v>20</v>
      </c>
      <c r="G53" s="4">
        <v>80</v>
      </c>
      <c r="X53" s="31">
        <v>45001</v>
      </c>
      <c r="Y53" s="32">
        <v>58.75</v>
      </c>
      <c r="Z53" s="7">
        <f t="shared" si="0"/>
        <v>64.085185180523936</v>
      </c>
      <c r="AA53" s="7">
        <f t="shared" si="1"/>
        <v>69.102611169370306</v>
      </c>
      <c r="AB53" s="14">
        <f t="shared" si="2"/>
        <v>-5.0174259888463695</v>
      </c>
      <c r="AC53" s="14">
        <f t="shared" si="3"/>
        <v>-2.0899880653987344</v>
      </c>
      <c r="AD53" s="14">
        <f t="shared" si="4"/>
        <v>-2.9274379234476351</v>
      </c>
      <c r="AE53" s="4"/>
    </row>
    <row r="54" spans="2:31" x14ac:dyDescent="0.5">
      <c r="B54" s="31">
        <v>45002</v>
      </c>
      <c r="C54" s="32">
        <v>56.53</v>
      </c>
      <c r="D54" s="7">
        <f t="shared" si="5"/>
        <v>0</v>
      </c>
      <c r="E54" s="7">
        <f t="shared" si="6"/>
        <v>3.2332628239026966</v>
      </c>
      <c r="F54" s="4">
        <v>20</v>
      </c>
      <c r="G54" s="4">
        <v>80</v>
      </c>
      <c r="X54" s="31">
        <v>45002</v>
      </c>
      <c r="Y54" s="32">
        <v>56.53</v>
      </c>
      <c r="Z54" s="7">
        <f t="shared" si="0"/>
        <v>62.922848998904868</v>
      </c>
      <c r="AA54" s="7">
        <f t="shared" si="1"/>
        <v>68.644851008595083</v>
      </c>
      <c r="AB54" s="14">
        <f t="shared" si="2"/>
        <v>-5.7220020096902147</v>
      </c>
      <c r="AC54" s="14">
        <f t="shared" si="3"/>
        <v>-2.8163908542570306</v>
      </c>
      <c r="AD54" s="14">
        <f t="shared" si="4"/>
        <v>-2.905611155433184</v>
      </c>
      <c r="AE54" s="4"/>
    </row>
    <row r="55" spans="2:31" x14ac:dyDescent="0.5">
      <c r="B55" s="31">
        <v>45005</v>
      </c>
      <c r="C55" s="32">
        <v>56.81</v>
      </c>
      <c r="D55" s="7">
        <f t="shared" si="5"/>
        <v>1.6887816646562193</v>
      </c>
      <c r="E55" s="7">
        <f t="shared" si="6"/>
        <v>3.5710191568339402</v>
      </c>
      <c r="F55" s="4">
        <v>20</v>
      </c>
      <c r="G55" s="4">
        <v>80</v>
      </c>
      <c r="X55" s="31">
        <v>45005</v>
      </c>
      <c r="Y55" s="32">
        <v>56.81</v>
      </c>
      <c r="Z55" s="7">
        <f t="shared" si="0"/>
        <v>61.982410691381041</v>
      </c>
      <c r="AA55" s="7">
        <f t="shared" si="1"/>
        <v>68.151336911023662</v>
      </c>
      <c r="AB55" s="14">
        <f t="shared" si="2"/>
        <v>-6.1689262196426213</v>
      </c>
      <c r="AC55" s="14">
        <f t="shared" si="3"/>
        <v>-3.4868979273341489</v>
      </c>
      <c r="AD55" s="14">
        <f t="shared" si="4"/>
        <v>-2.6820282923084724</v>
      </c>
      <c r="AE55" s="4"/>
    </row>
    <row r="56" spans="2:31" x14ac:dyDescent="0.5">
      <c r="B56" s="31">
        <v>45006</v>
      </c>
      <c r="C56" s="32">
        <v>60.71</v>
      </c>
      <c r="D56" s="7">
        <f t="shared" si="5"/>
        <v>25.211097708082029</v>
      </c>
      <c r="E56" s="7">
        <f t="shared" si="6"/>
        <v>6.8509436164831339</v>
      </c>
      <c r="F56" s="4">
        <v>20</v>
      </c>
      <c r="G56" s="4">
        <v>80</v>
      </c>
      <c r="X56" s="31">
        <v>45006</v>
      </c>
      <c r="Y56" s="32">
        <v>60.71</v>
      </c>
      <c r="Z56" s="7">
        <f t="shared" si="0"/>
        <v>61.786655200399338</v>
      </c>
      <c r="AA56" s="7">
        <f t="shared" si="1"/>
        <v>67.679879006532971</v>
      </c>
      <c r="AB56" s="14">
        <f t="shared" si="2"/>
        <v>-5.8932238061336335</v>
      </c>
      <c r="AC56" s="14">
        <f t="shared" si="3"/>
        <v>-3.9681631030940463</v>
      </c>
      <c r="AD56" s="14">
        <f t="shared" si="4"/>
        <v>-1.9250607030395872</v>
      </c>
      <c r="AE56" s="4"/>
    </row>
    <row r="57" spans="2:31" x14ac:dyDescent="0.5">
      <c r="B57" s="31">
        <v>45007</v>
      </c>
      <c r="C57" s="32">
        <v>58.93</v>
      </c>
      <c r="D57" s="7">
        <f t="shared" si="5"/>
        <v>14.475271411338955</v>
      </c>
      <c r="E57" s="7">
        <f t="shared" si="6"/>
        <v>9.7459978987509253</v>
      </c>
      <c r="F57" s="4">
        <v>20</v>
      </c>
      <c r="G57" s="4">
        <v>80</v>
      </c>
      <c r="X57" s="31">
        <v>45007</v>
      </c>
      <c r="Y57" s="32">
        <v>58.93</v>
      </c>
      <c r="Z57" s="7">
        <f t="shared" si="0"/>
        <v>61.347169784953287</v>
      </c>
      <c r="AA57" s="7">
        <f t="shared" si="1"/>
        <v>67.210789434564106</v>
      </c>
      <c r="AB57" s="14">
        <f t="shared" si="2"/>
        <v>-5.8636196496108184</v>
      </c>
      <c r="AC57" s="14">
        <f t="shared" si="3"/>
        <v>-4.3472544123974011</v>
      </c>
      <c r="AD57" s="14">
        <f t="shared" si="4"/>
        <v>-1.5163652372134173</v>
      </c>
      <c r="AE57" s="4"/>
    </row>
    <row r="58" spans="2:31" x14ac:dyDescent="0.5">
      <c r="B58" s="31">
        <v>45008</v>
      </c>
      <c r="C58" s="32">
        <v>57.7</v>
      </c>
      <c r="D58" s="7">
        <f t="shared" si="5"/>
        <v>7.0566948130277556</v>
      </c>
      <c r="E58" s="7">
        <f t="shared" si="6"/>
        <v>9.6863691194209913</v>
      </c>
      <c r="F58" s="4">
        <v>20</v>
      </c>
      <c r="G58" s="4">
        <v>80</v>
      </c>
      <c r="X58" s="31">
        <v>45008</v>
      </c>
      <c r="Y58" s="32">
        <v>57.7</v>
      </c>
      <c r="Z58" s="7">
        <f t="shared" si="0"/>
        <v>60.786066741114318</v>
      </c>
      <c r="AA58" s="7">
        <f t="shared" si="1"/>
        <v>66.734884049864121</v>
      </c>
      <c r="AB58" s="14">
        <f t="shared" si="2"/>
        <v>-5.9488173087498026</v>
      </c>
      <c r="AC58" s="14">
        <f t="shared" si="3"/>
        <v>-4.667566991667881</v>
      </c>
      <c r="AD58" s="14">
        <f t="shared" si="4"/>
        <v>-1.2812503170819216</v>
      </c>
      <c r="AE58" s="4"/>
    </row>
    <row r="59" spans="2:31" x14ac:dyDescent="0.5">
      <c r="B59" s="31">
        <v>45009</v>
      </c>
      <c r="C59" s="32">
        <v>57.54</v>
      </c>
      <c r="D59" s="7">
        <f t="shared" si="5"/>
        <v>6.0916767189384684</v>
      </c>
      <c r="E59" s="7">
        <f t="shared" si="6"/>
        <v>10.904704463208684</v>
      </c>
      <c r="F59" s="4">
        <v>20</v>
      </c>
      <c r="G59" s="4">
        <v>80</v>
      </c>
      <c r="X59" s="31">
        <v>45009</v>
      </c>
      <c r="Y59" s="32">
        <v>57.54</v>
      </c>
      <c r="Z59" s="7">
        <f t="shared" si="0"/>
        <v>60.286671857865969</v>
      </c>
      <c r="AA59" s="7">
        <f t="shared" si="1"/>
        <v>66.257238702308697</v>
      </c>
      <c r="AB59" s="14">
        <f t="shared" si="2"/>
        <v>-5.9705668444427289</v>
      </c>
      <c r="AC59" s="14">
        <f t="shared" si="3"/>
        <v>-4.9281669622228508</v>
      </c>
      <c r="AD59" s="14">
        <f t="shared" si="4"/>
        <v>-1.0423998822198781</v>
      </c>
      <c r="AE59" s="4"/>
    </row>
    <row r="60" spans="2:31" x14ac:dyDescent="0.5">
      <c r="B60" s="31">
        <v>45012</v>
      </c>
      <c r="C60" s="32">
        <v>58.95</v>
      </c>
      <c r="D60" s="7">
        <f t="shared" si="5"/>
        <v>14.595898673100132</v>
      </c>
      <c r="E60" s="7">
        <f t="shared" si="6"/>
        <v>13.486127864897469</v>
      </c>
      <c r="F60" s="4">
        <v>20</v>
      </c>
      <c r="G60" s="4">
        <v>80</v>
      </c>
      <c r="X60" s="31">
        <v>45012</v>
      </c>
      <c r="Y60" s="32">
        <v>58.95</v>
      </c>
      <c r="Z60" s="7">
        <f t="shared" si="0"/>
        <v>60.081030033578898</v>
      </c>
      <c r="AA60" s="7">
        <f t="shared" si="1"/>
        <v>65.799741763884271</v>
      </c>
      <c r="AB60" s="14">
        <f t="shared" si="2"/>
        <v>-5.7187117303053725</v>
      </c>
      <c r="AC60" s="14">
        <f t="shared" si="3"/>
        <v>-5.0862759158393551</v>
      </c>
      <c r="AD60" s="14">
        <f t="shared" si="4"/>
        <v>-0.63243581446601738</v>
      </c>
      <c r="AE60" s="4"/>
    </row>
    <row r="61" spans="2:31" x14ac:dyDescent="0.5">
      <c r="B61" s="31">
        <v>45013</v>
      </c>
      <c r="C61" s="32">
        <v>59.1</v>
      </c>
      <c r="D61" s="7">
        <f t="shared" si="5"/>
        <v>15.500603136308808</v>
      </c>
      <c r="E61" s="7">
        <f t="shared" si="6"/>
        <v>11.544028950542824</v>
      </c>
      <c r="F61" s="4">
        <v>20</v>
      </c>
      <c r="G61" s="4">
        <v>80</v>
      </c>
      <c r="X61" s="31">
        <v>45013</v>
      </c>
      <c r="Y61" s="32">
        <v>59.1</v>
      </c>
      <c r="Z61" s="7">
        <f t="shared" si="0"/>
        <v>59.930102336105222</v>
      </c>
      <c r="AA61" s="7">
        <f t="shared" si="1"/>
        <v>65.364953658122857</v>
      </c>
      <c r="AB61" s="14">
        <f t="shared" si="2"/>
        <v>-5.4348513220176358</v>
      </c>
      <c r="AC61" s="14">
        <f t="shared" si="3"/>
        <v>-5.155990997075012</v>
      </c>
      <c r="AD61" s="14">
        <f t="shared" si="4"/>
        <v>-0.27886032494262381</v>
      </c>
      <c r="AE61" s="4"/>
    </row>
    <row r="62" spans="2:31" x14ac:dyDescent="0.5">
      <c r="B62" s="31">
        <v>45014</v>
      </c>
      <c r="C62" s="32">
        <v>60.66</v>
      </c>
      <c r="D62" s="7">
        <f t="shared" si="5"/>
        <v>24.909529553679107</v>
      </c>
      <c r="E62" s="7">
        <f t="shared" si="6"/>
        <v>13.630880579010855</v>
      </c>
      <c r="F62" s="4">
        <v>20</v>
      </c>
      <c r="G62" s="4">
        <v>80</v>
      </c>
      <c r="X62" s="31">
        <v>45014</v>
      </c>
      <c r="Y62" s="32">
        <v>60.66</v>
      </c>
      <c r="Z62" s="7">
        <f t="shared" si="0"/>
        <v>60.042394284396728</v>
      </c>
      <c r="AA62" s="7">
        <f t="shared" si="1"/>
        <v>64.97069000080981</v>
      </c>
      <c r="AB62" s="14">
        <f t="shared" si="2"/>
        <v>-4.9282957164130821</v>
      </c>
      <c r="AC62" s="14">
        <f t="shared" si="3"/>
        <v>-5.1104519409426263</v>
      </c>
      <c r="AD62" s="14">
        <f t="shared" si="4"/>
        <v>0.18215622452954428</v>
      </c>
      <c r="AE62" s="4"/>
    </row>
    <row r="63" spans="2:31" x14ac:dyDescent="0.5">
      <c r="B63" s="31">
        <v>45015</v>
      </c>
      <c r="C63" s="32">
        <v>61.45</v>
      </c>
      <c r="D63" s="7">
        <f t="shared" si="5"/>
        <v>29.674306393244887</v>
      </c>
      <c r="E63" s="7">
        <f t="shared" si="6"/>
        <v>18.154402895054282</v>
      </c>
      <c r="F63" s="4">
        <v>20</v>
      </c>
      <c r="G63" s="4">
        <v>80</v>
      </c>
      <c r="X63" s="31">
        <v>45015</v>
      </c>
      <c r="Y63" s="32">
        <v>61.45</v>
      </c>
      <c r="Z63" s="7">
        <f t="shared" si="0"/>
        <v>60.258949009874158</v>
      </c>
      <c r="AA63" s="7">
        <f t="shared" si="1"/>
        <v>64.62167214962939</v>
      </c>
      <c r="AB63" s="14">
        <f t="shared" si="2"/>
        <v>-4.3627231397552322</v>
      </c>
      <c r="AC63" s="14">
        <f t="shared" si="3"/>
        <v>-4.9609061807051473</v>
      </c>
      <c r="AD63" s="14">
        <f t="shared" si="4"/>
        <v>0.59818304094991515</v>
      </c>
      <c r="AE63" s="4"/>
    </row>
    <row r="64" spans="2:31" x14ac:dyDescent="0.5">
      <c r="B64" s="31">
        <v>45016</v>
      </c>
      <c r="C64" s="32">
        <v>63.16</v>
      </c>
      <c r="D64" s="7">
        <f t="shared" si="5"/>
        <v>41.411617738913137</v>
      </c>
      <c r="E64" s="7">
        <f t="shared" si="6"/>
        <v>25.218391099049214</v>
      </c>
      <c r="F64" s="4">
        <v>20</v>
      </c>
      <c r="G64" s="4">
        <v>80</v>
      </c>
      <c r="X64" s="31">
        <v>45016</v>
      </c>
      <c r="Y64" s="32">
        <v>63.16</v>
      </c>
      <c r="Z64" s="7">
        <f t="shared" si="0"/>
        <v>60.705264546816593</v>
      </c>
      <c r="AA64" s="7">
        <f t="shared" si="1"/>
        <v>64.331567882754371</v>
      </c>
      <c r="AB64" s="14">
        <f t="shared" si="2"/>
        <v>-3.6263033359377772</v>
      </c>
      <c r="AC64" s="14">
        <f t="shared" si="3"/>
        <v>-4.6939856117516729</v>
      </c>
      <c r="AD64" s="14">
        <f t="shared" si="4"/>
        <v>1.0676822758138957</v>
      </c>
      <c r="AE64" s="4"/>
    </row>
    <row r="65" spans="2:31" x14ac:dyDescent="0.5">
      <c r="B65" s="31">
        <v>45019</v>
      </c>
      <c r="C65" s="32">
        <v>62.4</v>
      </c>
      <c r="D65" s="7">
        <f t="shared" si="5"/>
        <v>39.931972789115626</v>
      </c>
      <c r="E65" s="7">
        <f t="shared" si="6"/>
        <v>30.285605922252312</v>
      </c>
      <c r="F65" s="4">
        <v>20</v>
      </c>
      <c r="G65" s="4">
        <v>80</v>
      </c>
      <c r="X65" s="31">
        <v>45019</v>
      </c>
      <c r="Y65" s="32">
        <v>62.4</v>
      </c>
      <c r="Z65" s="7">
        <f t="shared" si="0"/>
        <v>60.965993078075577</v>
      </c>
      <c r="AA65" s="7">
        <f t="shared" si="1"/>
        <v>64.082266045370758</v>
      </c>
      <c r="AB65" s="14">
        <f t="shared" si="2"/>
        <v>-3.1162729672951812</v>
      </c>
      <c r="AC65" s="14">
        <f t="shared" si="3"/>
        <v>-4.3784430828603753</v>
      </c>
      <c r="AD65" s="14">
        <f t="shared" si="4"/>
        <v>1.2621701155651941</v>
      </c>
      <c r="AE65" s="4"/>
    </row>
    <row r="66" spans="2:31" x14ac:dyDescent="0.5">
      <c r="B66" s="31">
        <v>45020</v>
      </c>
      <c r="C66" s="32">
        <v>62.14</v>
      </c>
      <c r="D66" s="7">
        <f t="shared" si="5"/>
        <v>38.16326530612244</v>
      </c>
      <c r="E66" s="7">
        <f t="shared" si="6"/>
        <v>34.818138356215044</v>
      </c>
      <c r="F66" s="4">
        <v>20</v>
      </c>
      <c r="G66" s="4">
        <v>80</v>
      </c>
      <c r="X66" s="31">
        <v>45020</v>
      </c>
      <c r="Y66" s="32">
        <v>62.14</v>
      </c>
      <c r="Z66" s="7">
        <f t="shared" si="0"/>
        <v>61.146609527602415</v>
      </c>
      <c r="AA66" s="7">
        <f t="shared" si="1"/>
        <v>63.864810007017546</v>
      </c>
      <c r="AB66" s="14">
        <f t="shared" si="2"/>
        <v>-2.7182004794151311</v>
      </c>
      <c r="AC66" s="14">
        <f t="shared" si="3"/>
        <v>-4.0463945621713266</v>
      </c>
      <c r="AD66" s="14">
        <f t="shared" si="4"/>
        <v>1.3281940827561955</v>
      </c>
      <c r="AE66" s="4"/>
    </row>
    <row r="67" spans="2:31" x14ac:dyDescent="0.5">
      <c r="B67" s="31">
        <v>45021</v>
      </c>
      <c r="C67" s="32">
        <v>61.4</v>
      </c>
      <c r="D67" s="7">
        <f t="shared" si="5"/>
        <v>44.926199261992586</v>
      </c>
      <c r="E67" s="7">
        <f t="shared" si="6"/>
        <v>38.82147229787774</v>
      </c>
      <c r="F67" s="4">
        <v>20</v>
      </c>
      <c r="G67" s="4">
        <v>80</v>
      </c>
      <c r="X67" s="31">
        <v>45021</v>
      </c>
      <c r="Y67" s="32">
        <v>61.4</v>
      </c>
      <c r="Z67" s="7">
        <f t="shared" si="0"/>
        <v>61.185592677202045</v>
      </c>
      <c r="AA67" s="7">
        <f t="shared" si="1"/>
        <v>63.666349464068247</v>
      </c>
      <c r="AB67" s="14">
        <f t="shared" si="2"/>
        <v>-2.4807567868662019</v>
      </c>
      <c r="AC67" s="14">
        <f t="shared" si="3"/>
        <v>-3.7332670071103022</v>
      </c>
      <c r="AD67" s="14">
        <f t="shared" si="4"/>
        <v>1.2525102202441003</v>
      </c>
      <c r="AE67" s="4"/>
    </row>
    <row r="68" spans="2:31" x14ac:dyDescent="0.5">
      <c r="B68" s="31">
        <v>45022</v>
      </c>
      <c r="C68" s="32">
        <v>60.87</v>
      </c>
      <c r="D68" s="7">
        <f t="shared" si="5"/>
        <v>65.460030165912514</v>
      </c>
      <c r="E68" s="7">
        <f t="shared" si="6"/>
        <v>45.978617052411259</v>
      </c>
      <c r="F68" s="4">
        <v>20</v>
      </c>
      <c r="G68" s="4">
        <v>80</v>
      </c>
      <c r="X68" s="31">
        <v>45022</v>
      </c>
      <c r="Y68" s="32">
        <v>60.87</v>
      </c>
      <c r="Z68" s="7">
        <f t="shared" si="0"/>
        <v>61.137039957632496</v>
      </c>
      <c r="AA68" s="7">
        <f t="shared" si="1"/>
        <v>63.478993204332262</v>
      </c>
      <c r="AB68" s="14">
        <f t="shared" si="2"/>
        <v>-2.3419532466997666</v>
      </c>
      <c r="AC68" s="14">
        <f t="shared" si="3"/>
        <v>-3.4550042550281952</v>
      </c>
      <c r="AD68" s="14">
        <f t="shared" si="4"/>
        <v>1.1130510083284286</v>
      </c>
      <c r="AE68" s="4"/>
    </row>
    <row r="69" spans="2:31" x14ac:dyDescent="0.5">
      <c r="B69" s="31">
        <v>45026</v>
      </c>
      <c r="C69" s="32">
        <v>61.85</v>
      </c>
      <c r="D69" s="7">
        <f t="shared" si="5"/>
        <v>80.241327300150886</v>
      </c>
      <c r="E69" s="7">
        <f t="shared" si="6"/>
        <v>53.744558964658815</v>
      </c>
      <c r="F69" s="4">
        <v>20</v>
      </c>
      <c r="G69" s="4">
        <v>80</v>
      </c>
      <c r="X69" s="31">
        <v>45026</v>
      </c>
      <c r="Y69" s="32">
        <v>61.85</v>
      </c>
      <c r="Z69" s="7">
        <f t="shared" ref="Z69:Z132" si="7">$Z$1*Y69+(1-$Z$1)*Z68</f>
        <v>61.246726117996729</v>
      </c>
      <c r="AA69" s="7">
        <f t="shared" ref="AA69:AA132" si="8">$AA$1*Z69+(1-$AA$1)*AA68</f>
        <v>63.313640086825927</v>
      </c>
      <c r="AB69" s="14">
        <f t="shared" ref="AB69:AB132" si="9">Z69-AA69</f>
        <v>-2.0669139688291978</v>
      </c>
      <c r="AC69" s="14">
        <f t="shared" si="3"/>
        <v>-3.1773861977883961</v>
      </c>
      <c r="AD69" s="14">
        <f t="shared" si="4"/>
        <v>1.1104722289591984</v>
      </c>
      <c r="AE69" s="4"/>
    </row>
    <row r="70" spans="2:31" x14ac:dyDescent="0.5">
      <c r="B70" s="31">
        <v>45027</v>
      </c>
      <c r="C70" s="32">
        <v>63.13</v>
      </c>
      <c r="D70" s="7">
        <f t="shared" si="5"/>
        <v>99.547511312217281</v>
      </c>
      <c r="E70" s="7">
        <f t="shared" si="6"/>
        <v>65.667666669279143</v>
      </c>
      <c r="F70" s="4">
        <v>20</v>
      </c>
      <c r="G70" s="4">
        <v>80</v>
      </c>
      <c r="X70" s="31">
        <v>45027</v>
      </c>
      <c r="Y70" s="32">
        <v>63.13</v>
      </c>
      <c r="Z70" s="7">
        <f t="shared" si="7"/>
        <v>61.536460561381844</v>
      </c>
      <c r="AA70" s="7">
        <f t="shared" si="8"/>
        <v>63.181997159015253</v>
      </c>
      <c r="AB70" s="14">
        <f t="shared" si="9"/>
        <v>-1.6455365976334093</v>
      </c>
      <c r="AC70" s="14">
        <f t="shared" ref="AC70:AC133" si="10">AC$1*AB70+(1-AC$1)*AC69</f>
        <v>-2.8710162777573993</v>
      </c>
      <c r="AD70" s="14">
        <f t="shared" ref="AD70:AD133" si="11">AB70-AC70</f>
        <v>1.22547968012399</v>
      </c>
      <c r="AE70" s="4"/>
    </row>
    <row r="71" spans="2:31" x14ac:dyDescent="0.5">
      <c r="B71" s="31">
        <v>45028</v>
      </c>
      <c r="C71" s="32">
        <v>62.58</v>
      </c>
      <c r="D71" s="7">
        <f t="shared" si="5"/>
        <v>91.251885369532459</v>
      </c>
      <c r="E71" s="7">
        <f t="shared" si="6"/>
        <v>76.285390681961147</v>
      </c>
      <c r="F71" s="4">
        <v>20</v>
      </c>
      <c r="G71" s="4">
        <v>80</v>
      </c>
      <c r="X71" s="31">
        <v>45028</v>
      </c>
      <c r="Y71" s="32">
        <v>62.58</v>
      </c>
      <c r="Z71" s="7">
        <f t="shared" si="7"/>
        <v>61.697005090400019</v>
      </c>
      <c r="AA71" s="7">
        <f t="shared" si="8"/>
        <v>63.071997746525241</v>
      </c>
      <c r="AB71" s="14">
        <f t="shared" si="9"/>
        <v>-1.3749926561252224</v>
      </c>
      <c r="AC71" s="14">
        <f t="shared" si="10"/>
        <v>-2.571811553430964</v>
      </c>
      <c r="AD71" s="14">
        <f t="shared" si="11"/>
        <v>1.1968188973057416</v>
      </c>
      <c r="AE71" s="4"/>
    </row>
    <row r="72" spans="2:31" x14ac:dyDescent="0.5">
      <c r="B72" s="31">
        <v>45029</v>
      </c>
      <c r="C72" s="32">
        <v>64.8</v>
      </c>
      <c r="D72" s="7">
        <f t="shared" si="5"/>
        <v>100</v>
      </c>
      <c r="E72" s="7">
        <f t="shared" si="6"/>
        <v>87.300150829562625</v>
      </c>
      <c r="F72" s="4">
        <v>20</v>
      </c>
      <c r="G72" s="4">
        <v>80</v>
      </c>
      <c r="X72" s="31">
        <v>45029</v>
      </c>
      <c r="Y72" s="32">
        <v>64.8</v>
      </c>
      <c r="Z72" s="7">
        <f t="shared" si="7"/>
        <v>62.174388922646166</v>
      </c>
      <c r="AA72" s="7">
        <f t="shared" si="8"/>
        <v>63.005508204015683</v>
      </c>
      <c r="AB72" s="14">
        <f t="shared" si="9"/>
        <v>-0.83111928136951718</v>
      </c>
      <c r="AC72" s="14">
        <f t="shared" si="10"/>
        <v>-2.2236730990186748</v>
      </c>
      <c r="AD72" s="14">
        <f t="shared" si="11"/>
        <v>1.3925538176491576</v>
      </c>
      <c r="AE72" s="4"/>
    </row>
    <row r="73" spans="2:31" x14ac:dyDescent="0.5">
      <c r="B73" s="31">
        <v>45030</v>
      </c>
      <c r="C73" s="32">
        <v>65.010000000000005</v>
      </c>
      <c r="D73" s="7">
        <f t="shared" si="5"/>
        <v>100</v>
      </c>
      <c r="E73" s="7">
        <f t="shared" si="6"/>
        <v>94.208144796380139</v>
      </c>
      <c r="F73" s="4">
        <v>20</v>
      </c>
      <c r="G73" s="4">
        <v>80</v>
      </c>
      <c r="X73" s="31">
        <v>45030</v>
      </c>
      <c r="Y73" s="32">
        <v>65.010000000000005</v>
      </c>
      <c r="Z73" s="7">
        <f t="shared" si="7"/>
        <v>62.610636780700602</v>
      </c>
      <c r="AA73" s="7">
        <f t="shared" si="8"/>
        <v>62.976258468955308</v>
      </c>
      <c r="AB73" s="14">
        <f t="shared" si="9"/>
        <v>-0.36562168825470565</v>
      </c>
      <c r="AC73" s="14">
        <f t="shared" si="10"/>
        <v>-1.852062816865881</v>
      </c>
      <c r="AD73" s="14">
        <f t="shared" si="11"/>
        <v>1.4864411286111754</v>
      </c>
      <c r="AE73" s="4"/>
    </row>
    <row r="74" spans="2:31" x14ac:dyDescent="0.5">
      <c r="B74" s="31">
        <v>45033</v>
      </c>
      <c r="C74" s="32">
        <v>65.25</v>
      </c>
      <c r="D74" s="7">
        <f t="shared" si="5"/>
        <v>100</v>
      </c>
      <c r="E74" s="7">
        <f t="shared" si="6"/>
        <v>98.159879336349945</v>
      </c>
      <c r="F74" s="4">
        <v>20</v>
      </c>
      <c r="G74" s="4">
        <v>80</v>
      </c>
      <c r="X74" s="31">
        <v>45033</v>
      </c>
      <c r="Y74" s="32">
        <v>65.25</v>
      </c>
      <c r="Z74" s="7">
        <f t="shared" si="7"/>
        <v>63.016692660592817</v>
      </c>
      <c r="AA74" s="7">
        <f t="shared" si="8"/>
        <v>62.979253594261792</v>
      </c>
      <c r="AB74" s="14">
        <f t="shared" si="9"/>
        <v>3.7439066331025117E-2</v>
      </c>
      <c r="AC74" s="14">
        <f t="shared" si="10"/>
        <v>-1.4741624402264999</v>
      </c>
      <c r="AD74" s="14">
        <f t="shared" si="11"/>
        <v>1.511601506557525</v>
      </c>
      <c r="AE74" s="4"/>
    </row>
    <row r="75" spans="2:31" x14ac:dyDescent="0.5">
      <c r="B75" s="31">
        <v>45034</v>
      </c>
      <c r="C75" s="32">
        <v>65.34</v>
      </c>
      <c r="D75" s="7">
        <f t="shared" si="5"/>
        <v>100</v>
      </c>
      <c r="E75" s="7">
        <f t="shared" si="6"/>
        <v>98.250377073906492</v>
      </c>
      <c r="F75" s="4">
        <v>20</v>
      </c>
      <c r="G75" s="4">
        <v>80</v>
      </c>
      <c r="X75" s="31">
        <v>45034</v>
      </c>
      <c r="Y75" s="32">
        <v>65.34</v>
      </c>
      <c r="Z75" s="7">
        <f t="shared" si="7"/>
        <v>63.374124558963153</v>
      </c>
      <c r="AA75" s="7">
        <f t="shared" si="8"/>
        <v>63.008503295350778</v>
      </c>
      <c r="AB75" s="14">
        <f t="shared" si="9"/>
        <v>0.36562126361237546</v>
      </c>
      <c r="AC75" s="14">
        <f t="shared" si="10"/>
        <v>-1.1062056994587248</v>
      </c>
      <c r="AD75" s="14">
        <f t="shared" si="11"/>
        <v>1.4718269630711003</v>
      </c>
      <c r="AE75" s="4"/>
    </row>
    <row r="76" spans="2:31" x14ac:dyDescent="0.5">
      <c r="B76" s="31">
        <v>45035</v>
      </c>
      <c r="C76" s="32">
        <v>65.8</v>
      </c>
      <c r="D76" s="7">
        <f t="shared" si="5"/>
        <v>100</v>
      </c>
      <c r="E76" s="7">
        <f t="shared" si="6"/>
        <v>100</v>
      </c>
      <c r="F76" s="4">
        <v>20</v>
      </c>
      <c r="G76" s="4">
        <v>80</v>
      </c>
      <c r="X76" s="31">
        <v>45035</v>
      </c>
      <c r="Y76" s="32">
        <v>65.8</v>
      </c>
      <c r="Z76" s="7">
        <f t="shared" si="7"/>
        <v>63.747336165276515</v>
      </c>
      <c r="AA76" s="7">
        <f t="shared" si="8"/>
        <v>63.063231656086018</v>
      </c>
      <c r="AB76" s="14">
        <f t="shared" si="9"/>
        <v>0.68410450919049737</v>
      </c>
      <c r="AC76" s="14">
        <f t="shared" si="10"/>
        <v>-0.74814365772888047</v>
      </c>
      <c r="AD76" s="14">
        <f t="shared" si="11"/>
        <v>1.4322481669193778</v>
      </c>
      <c r="AE76" s="4"/>
    </row>
    <row r="77" spans="2:31" x14ac:dyDescent="0.5">
      <c r="B77" s="31">
        <v>45036</v>
      </c>
      <c r="C77" s="32">
        <v>64.290000000000006</v>
      </c>
      <c r="D77" s="7">
        <f t="shared" si="5"/>
        <v>81.719128329297916</v>
      </c>
      <c r="E77" s="7">
        <f t="shared" si="6"/>
        <v>96.343825665859583</v>
      </c>
      <c r="F77" s="4">
        <v>20</v>
      </c>
      <c r="G77" s="4">
        <v>80</v>
      </c>
      <c r="X77" s="31">
        <v>45036</v>
      </c>
      <c r="Y77" s="32">
        <v>64.290000000000006</v>
      </c>
      <c r="Z77" s="7">
        <f t="shared" si="7"/>
        <v>63.830822909080126</v>
      </c>
      <c r="AA77" s="7">
        <f t="shared" si="8"/>
        <v>63.120090267418917</v>
      </c>
      <c r="AB77" s="14">
        <f t="shared" si="9"/>
        <v>0.71073264166120964</v>
      </c>
      <c r="AC77" s="14">
        <f t="shared" si="10"/>
        <v>-0.45636839785086247</v>
      </c>
      <c r="AD77" s="14">
        <f t="shared" si="11"/>
        <v>1.167101039512072</v>
      </c>
      <c r="AE77" s="4"/>
    </row>
    <row r="78" spans="2:31" x14ac:dyDescent="0.5">
      <c r="B78" s="31">
        <v>45037</v>
      </c>
      <c r="C78" s="32">
        <v>63.54</v>
      </c>
      <c r="D78" s="7">
        <f t="shared" si="5"/>
        <v>72.639225181598079</v>
      </c>
      <c r="E78" s="7">
        <f t="shared" si="6"/>
        <v>90.871670702179202</v>
      </c>
      <c r="F78" s="4">
        <v>20</v>
      </c>
      <c r="G78" s="4">
        <v>80</v>
      </c>
      <c r="X78" s="31">
        <v>45037</v>
      </c>
      <c r="Y78" s="32">
        <v>63.54</v>
      </c>
      <c r="Z78" s="7">
        <f t="shared" si="7"/>
        <v>63.7860809230678</v>
      </c>
      <c r="AA78" s="7">
        <f t="shared" si="8"/>
        <v>63.169422908578099</v>
      </c>
      <c r="AB78" s="14">
        <f t="shared" si="9"/>
        <v>0.61665801448970115</v>
      </c>
      <c r="AC78" s="14">
        <f t="shared" si="10"/>
        <v>-0.24176311538274978</v>
      </c>
      <c r="AD78" s="14">
        <f t="shared" si="11"/>
        <v>0.85842112987245089</v>
      </c>
      <c r="AE78" s="4"/>
    </row>
    <row r="79" spans="2:31" x14ac:dyDescent="0.5">
      <c r="B79" s="31">
        <v>45040</v>
      </c>
      <c r="C79" s="32">
        <v>63.3</v>
      </c>
      <c r="D79" s="7">
        <f t="shared" si="5"/>
        <v>63.503649635036467</v>
      </c>
      <c r="E79" s="7">
        <f t="shared" si="6"/>
        <v>83.57240062918649</v>
      </c>
      <c r="F79" s="4">
        <v>20</v>
      </c>
      <c r="G79" s="4">
        <v>80</v>
      </c>
      <c r="X79" s="31">
        <v>45040</v>
      </c>
      <c r="Y79" s="32">
        <v>63.3</v>
      </c>
      <c r="Z79" s="7">
        <f t="shared" si="7"/>
        <v>63.711299242595828</v>
      </c>
      <c r="AA79" s="7">
        <f t="shared" si="8"/>
        <v>63.20956189628312</v>
      </c>
      <c r="AB79" s="14">
        <f t="shared" si="9"/>
        <v>0.50173734631270861</v>
      </c>
      <c r="AC79" s="14">
        <f t="shared" si="10"/>
        <v>-9.30630230436581E-2</v>
      </c>
      <c r="AD79" s="14">
        <f t="shared" si="11"/>
        <v>0.59480036935636671</v>
      </c>
      <c r="AE79" s="4"/>
    </row>
    <row r="80" spans="2:31" x14ac:dyDescent="0.5">
      <c r="B80" s="31">
        <v>45041</v>
      </c>
      <c r="C80" s="32">
        <v>61.63</v>
      </c>
      <c r="D80" s="7">
        <f t="shared" si="5"/>
        <v>37.761194029850785</v>
      </c>
      <c r="E80" s="7">
        <f t="shared" si="6"/>
        <v>71.124639435156652</v>
      </c>
      <c r="F80" s="4">
        <v>20</v>
      </c>
      <c r="G80" s="4">
        <v>80</v>
      </c>
      <c r="X80" s="31">
        <v>45041</v>
      </c>
      <c r="Y80" s="32">
        <v>61.63</v>
      </c>
      <c r="Z80" s="7">
        <f t="shared" si="7"/>
        <v>63.391099359119551</v>
      </c>
      <c r="AA80" s="7">
        <f t="shared" si="8"/>
        <v>63.22300911575249</v>
      </c>
      <c r="AB80" s="14">
        <f t="shared" si="9"/>
        <v>0.16809024336706102</v>
      </c>
      <c r="AC80" s="14">
        <f t="shared" si="10"/>
        <v>-4.0832369761514282E-2</v>
      </c>
      <c r="AD80" s="14">
        <f t="shared" si="11"/>
        <v>0.2089226131285753</v>
      </c>
      <c r="AE80" s="4"/>
    </row>
    <row r="81" spans="2:31" x14ac:dyDescent="0.5">
      <c r="B81" s="31">
        <v>45042</v>
      </c>
      <c r="C81" s="32">
        <v>61.38</v>
      </c>
      <c r="D81" s="7">
        <f t="shared" si="5"/>
        <v>14.007782101167431</v>
      </c>
      <c r="E81" s="7">
        <f t="shared" si="6"/>
        <v>53.926195855390141</v>
      </c>
      <c r="F81" s="4">
        <v>20</v>
      </c>
      <c r="G81" s="4">
        <v>80</v>
      </c>
      <c r="X81" s="31">
        <v>45042</v>
      </c>
      <c r="Y81" s="32">
        <v>61.38</v>
      </c>
      <c r="Z81" s="7">
        <f t="shared" si="7"/>
        <v>63.081699457716539</v>
      </c>
      <c r="AA81" s="7">
        <f t="shared" si="8"/>
        <v>63.212541733675756</v>
      </c>
      <c r="AB81" s="14">
        <f t="shared" si="9"/>
        <v>-0.1308422759592176</v>
      </c>
      <c r="AC81" s="14">
        <f t="shared" si="10"/>
        <v>-5.8834351001054948E-2</v>
      </c>
      <c r="AD81" s="14">
        <f t="shared" si="11"/>
        <v>-7.2007924958162661E-2</v>
      </c>
      <c r="AE81" s="4"/>
    </row>
    <row r="82" spans="2:31" x14ac:dyDescent="0.5">
      <c r="B82" s="31">
        <v>45043</v>
      </c>
      <c r="C82" s="32">
        <v>62.69</v>
      </c>
      <c r="D82" s="7">
        <f t="shared" si="5"/>
        <v>36.916835699797169</v>
      </c>
      <c r="E82" s="7">
        <f t="shared" si="6"/>
        <v>44.96573732948999</v>
      </c>
      <c r="F82" s="4">
        <v>20</v>
      </c>
      <c r="G82" s="4">
        <v>80</v>
      </c>
      <c r="X82" s="31">
        <v>45043</v>
      </c>
      <c r="Y82" s="32">
        <v>62.69</v>
      </c>
      <c r="Z82" s="7">
        <f t="shared" si="7"/>
        <v>63.021438002683226</v>
      </c>
      <c r="AA82" s="7">
        <f t="shared" si="8"/>
        <v>63.198385901750385</v>
      </c>
      <c r="AB82" s="14">
        <f t="shared" si="9"/>
        <v>-0.17694789906715869</v>
      </c>
      <c r="AC82" s="14">
        <f t="shared" si="10"/>
        <v>-8.2457060614275698E-2</v>
      </c>
      <c r="AD82" s="14">
        <f t="shared" si="11"/>
        <v>-9.4490838452882989E-2</v>
      </c>
      <c r="AE82" s="4"/>
    </row>
    <row r="83" spans="2:31" x14ac:dyDescent="0.5">
      <c r="B83" s="31">
        <v>45044</v>
      </c>
      <c r="C83" s="32">
        <v>63.39</v>
      </c>
      <c r="D83" s="7">
        <f t="shared" si="5"/>
        <v>51.11561866125767</v>
      </c>
      <c r="E83" s="7">
        <f t="shared" si="6"/>
        <v>40.661016025421908</v>
      </c>
      <c r="F83" s="4">
        <v>20</v>
      </c>
      <c r="G83" s="4">
        <v>80</v>
      </c>
      <c r="X83" s="31">
        <v>45044</v>
      </c>
      <c r="Y83" s="32">
        <v>63.39</v>
      </c>
      <c r="Z83" s="7">
        <f t="shared" si="7"/>
        <v>63.078139848424271</v>
      </c>
      <c r="AA83" s="7">
        <f t="shared" si="8"/>
        <v>63.189478786689186</v>
      </c>
      <c r="AB83" s="14">
        <f t="shared" si="9"/>
        <v>-0.11133893826491459</v>
      </c>
      <c r="AC83" s="14">
        <f t="shared" si="10"/>
        <v>-8.8233436144403474E-2</v>
      </c>
      <c r="AD83" s="14">
        <f t="shared" si="11"/>
        <v>-2.3105502120511115E-2</v>
      </c>
      <c r="AE83" s="4"/>
    </row>
    <row r="84" spans="2:31" x14ac:dyDescent="0.5">
      <c r="B84" s="31">
        <v>45047</v>
      </c>
      <c r="C84" s="32">
        <v>63.72</v>
      </c>
      <c r="D84" s="7">
        <f t="shared" si="5"/>
        <v>57.809330628803274</v>
      </c>
      <c r="E84" s="7">
        <f t="shared" si="6"/>
        <v>39.522152224175265</v>
      </c>
      <c r="F84" s="4">
        <v>20</v>
      </c>
      <c r="G84" s="4">
        <v>80</v>
      </c>
      <c r="X84" s="31">
        <v>45047</v>
      </c>
      <c r="Y84" s="32">
        <v>63.72</v>
      </c>
      <c r="Z84" s="7">
        <f t="shared" si="7"/>
        <v>63.176887564051306</v>
      </c>
      <c r="AA84" s="7">
        <f t="shared" si="8"/>
        <v>63.188546103530825</v>
      </c>
      <c r="AB84" s="14">
        <f t="shared" si="9"/>
        <v>-1.1658539479519447E-2</v>
      </c>
      <c r="AC84" s="14">
        <f t="shared" si="10"/>
        <v>-7.2918456811426682E-2</v>
      </c>
      <c r="AD84" s="14">
        <f t="shared" si="11"/>
        <v>6.1259917331907235E-2</v>
      </c>
      <c r="AE84" s="4"/>
    </row>
    <row r="85" spans="2:31" x14ac:dyDescent="0.5">
      <c r="B85" s="31">
        <v>45048</v>
      </c>
      <c r="C85" s="32">
        <v>61.26</v>
      </c>
      <c r="D85" s="7">
        <f t="shared" si="5"/>
        <v>7.9107505070994035</v>
      </c>
      <c r="E85" s="7">
        <f t="shared" si="6"/>
        <v>33.552063519624987</v>
      </c>
      <c r="F85" s="4">
        <v>20</v>
      </c>
      <c r="G85" s="4">
        <v>80</v>
      </c>
      <c r="X85" s="31">
        <v>45048</v>
      </c>
      <c r="Y85" s="32">
        <v>61.26</v>
      </c>
      <c r="Z85" s="7">
        <f t="shared" si="7"/>
        <v>62.881981784966491</v>
      </c>
      <c r="AA85" s="7">
        <f t="shared" si="8"/>
        <v>63.165837635489027</v>
      </c>
      <c r="AB85" s="14">
        <f t="shared" si="9"/>
        <v>-0.28385585052253504</v>
      </c>
      <c r="AC85" s="14">
        <f t="shared" si="10"/>
        <v>-0.11510593555364836</v>
      </c>
      <c r="AD85" s="14">
        <f t="shared" si="11"/>
        <v>-0.16874991496888669</v>
      </c>
      <c r="AE85" s="4"/>
    </row>
    <row r="86" spans="2:31" x14ac:dyDescent="0.5">
      <c r="B86" s="31">
        <v>45049</v>
      </c>
      <c r="C86" s="32">
        <v>60.93</v>
      </c>
      <c r="D86" s="7">
        <f t="shared" si="5"/>
        <v>1.2170385395537988</v>
      </c>
      <c r="E86" s="7">
        <f t="shared" si="6"/>
        <v>30.993914807302268</v>
      </c>
      <c r="F86" s="4">
        <v>20</v>
      </c>
      <c r="G86" s="4">
        <v>80</v>
      </c>
      <c r="X86" s="31">
        <v>45049</v>
      </c>
      <c r="Y86" s="32">
        <v>60.93</v>
      </c>
      <c r="Z86" s="7">
        <f t="shared" si="7"/>
        <v>62.581676894971643</v>
      </c>
      <c r="AA86" s="7">
        <f t="shared" si="8"/>
        <v>63.122566469524777</v>
      </c>
      <c r="AB86" s="14">
        <f t="shared" si="9"/>
        <v>-0.54088957455313391</v>
      </c>
      <c r="AC86" s="14">
        <f t="shared" si="10"/>
        <v>-0.20026266335354548</v>
      </c>
      <c r="AD86" s="14">
        <f t="shared" si="11"/>
        <v>-0.34062691119958843</v>
      </c>
      <c r="AE86" s="4"/>
    </row>
    <row r="87" spans="2:31" x14ac:dyDescent="0.5">
      <c r="B87" s="31">
        <v>45050</v>
      </c>
      <c r="C87" s="32">
        <v>58.04</v>
      </c>
      <c r="D87" s="7">
        <f t="shared" ref="D87:D150" si="12">100*(C87-MIN(C68:C87))/(MAX(C68:C87)-MIN(C68:C87))</f>
        <v>0</v>
      </c>
      <c r="E87" s="7">
        <f t="shared" si="6"/>
        <v>23.610547667342829</v>
      </c>
      <c r="F87" s="4">
        <v>20</v>
      </c>
      <c r="G87" s="4">
        <v>80</v>
      </c>
      <c r="X87" s="31">
        <v>45050</v>
      </c>
      <c r="Y87" s="32">
        <v>58.04</v>
      </c>
      <c r="Z87" s="7">
        <f t="shared" si="7"/>
        <v>61.882957372668315</v>
      </c>
      <c r="AA87" s="7">
        <f t="shared" si="8"/>
        <v>63.030743573461336</v>
      </c>
      <c r="AB87" s="14">
        <f t="shared" si="9"/>
        <v>-1.1477862007930213</v>
      </c>
      <c r="AC87" s="14">
        <f t="shared" si="10"/>
        <v>-0.38976737084144064</v>
      </c>
      <c r="AD87" s="14">
        <f t="shared" si="11"/>
        <v>-0.75801882995158065</v>
      </c>
      <c r="AE87" s="4"/>
    </row>
    <row r="88" spans="2:31" x14ac:dyDescent="0.5">
      <c r="B88" s="31">
        <v>45051</v>
      </c>
      <c r="C88" s="32">
        <v>60.53</v>
      </c>
      <c r="D88" s="7">
        <f t="shared" si="12"/>
        <v>32.087628865979418</v>
      </c>
      <c r="E88" s="7">
        <f t="shared" si="6"/>
        <v>19.804949708287175</v>
      </c>
      <c r="F88" s="4">
        <v>20</v>
      </c>
      <c r="G88" s="4">
        <v>80</v>
      </c>
      <c r="X88" s="31">
        <v>45051</v>
      </c>
      <c r="Y88" s="32">
        <v>60.53</v>
      </c>
      <c r="Z88" s="7">
        <f t="shared" si="7"/>
        <v>61.674810084565493</v>
      </c>
      <c r="AA88" s="7">
        <f t="shared" si="8"/>
        <v>62.930304055765347</v>
      </c>
      <c r="AB88" s="14">
        <f t="shared" si="9"/>
        <v>-1.2554939711998543</v>
      </c>
      <c r="AC88" s="14">
        <f t="shared" si="10"/>
        <v>-0.56291269091312346</v>
      </c>
      <c r="AD88" s="14">
        <f t="shared" si="11"/>
        <v>-0.69258128028673083</v>
      </c>
      <c r="AE88" s="4"/>
    </row>
    <row r="89" spans="2:31" x14ac:dyDescent="0.5">
      <c r="B89" s="31">
        <v>45054</v>
      </c>
      <c r="C89" s="32">
        <v>61.83</v>
      </c>
      <c r="D89" s="7">
        <f t="shared" si="12"/>
        <v>48.840206185567006</v>
      </c>
      <c r="E89" s="7">
        <f t="shared" si="6"/>
        <v>18.011124819639925</v>
      </c>
      <c r="F89" s="4">
        <v>20</v>
      </c>
      <c r="G89" s="4">
        <v>80</v>
      </c>
      <c r="X89" s="31">
        <v>45054</v>
      </c>
      <c r="Y89" s="32">
        <v>61.83</v>
      </c>
      <c r="Z89" s="7">
        <f t="shared" si="7"/>
        <v>61.6986854561708</v>
      </c>
      <c r="AA89" s="7">
        <f t="shared" si="8"/>
        <v>62.839073048387974</v>
      </c>
      <c r="AB89" s="14">
        <f t="shared" si="9"/>
        <v>-1.1403875922171736</v>
      </c>
      <c r="AC89" s="14">
        <f t="shared" si="10"/>
        <v>-0.67840767117393352</v>
      </c>
      <c r="AD89" s="14">
        <f t="shared" si="11"/>
        <v>-0.46197992104324004</v>
      </c>
      <c r="AE89" s="4"/>
    </row>
    <row r="90" spans="2:31" x14ac:dyDescent="0.5">
      <c r="B90" s="31">
        <v>45055</v>
      </c>
      <c r="C90" s="32">
        <v>62.26</v>
      </c>
      <c r="D90" s="7">
        <f t="shared" si="12"/>
        <v>54.381443298969074</v>
      </c>
      <c r="E90" s="7">
        <f t="shared" si="6"/>
        <v>27.305263378013858</v>
      </c>
      <c r="F90" s="4">
        <v>20</v>
      </c>
      <c r="G90" s="4">
        <v>80</v>
      </c>
      <c r="X90" s="31">
        <v>45055</v>
      </c>
      <c r="Y90" s="32">
        <v>62.26</v>
      </c>
      <c r="Z90" s="7">
        <f t="shared" si="7"/>
        <v>61.785041539836833</v>
      </c>
      <c r="AA90" s="7">
        <f t="shared" si="8"/>
        <v>62.760996640347152</v>
      </c>
      <c r="AB90" s="14">
        <f t="shared" si="9"/>
        <v>-0.97595510051031908</v>
      </c>
      <c r="AC90" s="14">
        <f t="shared" si="10"/>
        <v>-0.73791715704121064</v>
      </c>
      <c r="AD90" s="14">
        <f t="shared" si="11"/>
        <v>-0.23803794346910845</v>
      </c>
      <c r="AE90" s="4"/>
    </row>
    <row r="91" spans="2:31" x14ac:dyDescent="0.5">
      <c r="B91" s="31">
        <v>45056</v>
      </c>
      <c r="C91" s="32">
        <v>63.64</v>
      </c>
      <c r="D91" s="7">
        <f t="shared" si="12"/>
        <v>72.164948453608275</v>
      </c>
      <c r="E91" s="7">
        <f t="shared" ref="E91:E154" si="13">AVERAGE(D87:D91)</f>
        <v>41.494845360824755</v>
      </c>
      <c r="F91" s="4">
        <v>20</v>
      </c>
      <c r="G91" s="4">
        <v>80</v>
      </c>
      <c r="X91" s="31">
        <v>45056</v>
      </c>
      <c r="Y91" s="32">
        <v>63.64</v>
      </c>
      <c r="Z91" s="7">
        <f t="shared" si="7"/>
        <v>62.070419764477322</v>
      </c>
      <c r="AA91" s="7">
        <f t="shared" si="8"/>
        <v>62.709842797690129</v>
      </c>
      <c r="AB91" s="14">
        <f t="shared" si="9"/>
        <v>-0.63942303321280747</v>
      </c>
      <c r="AC91" s="14">
        <f t="shared" si="10"/>
        <v>-0.71821833227553</v>
      </c>
      <c r="AD91" s="14">
        <f t="shared" si="11"/>
        <v>7.8795299062722535E-2</v>
      </c>
      <c r="AE91" s="4"/>
    </row>
    <row r="92" spans="2:31" x14ac:dyDescent="0.5">
      <c r="B92" s="31">
        <v>45057</v>
      </c>
      <c r="C92" s="32">
        <v>63.72</v>
      </c>
      <c r="D92" s="7">
        <f t="shared" si="12"/>
        <v>73.195876288659818</v>
      </c>
      <c r="E92" s="7">
        <f t="shared" si="13"/>
        <v>56.134020618556725</v>
      </c>
      <c r="F92" s="4">
        <v>20</v>
      </c>
      <c r="G92" s="4">
        <v>80</v>
      </c>
      <c r="X92" s="31">
        <v>45057</v>
      </c>
      <c r="Y92" s="32">
        <v>63.72</v>
      </c>
      <c r="Z92" s="7">
        <f t="shared" si="7"/>
        <v>62.324201339173115</v>
      </c>
      <c r="AA92" s="7">
        <f t="shared" si="8"/>
        <v>62.681276763725904</v>
      </c>
      <c r="AB92" s="14">
        <f t="shared" si="9"/>
        <v>-0.3570754245527894</v>
      </c>
      <c r="AC92" s="14">
        <f t="shared" si="10"/>
        <v>-0.64598975073098197</v>
      </c>
      <c r="AD92" s="14">
        <f t="shared" si="11"/>
        <v>0.28891432617819257</v>
      </c>
      <c r="AE92" s="14">
        <f>(AD92-AVERAGE(AD3:AD92))/_xlfn.STDEV.S(AD3:AD92)</f>
        <v>0.29271819668913523</v>
      </c>
    </row>
    <row r="93" spans="2:31" x14ac:dyDescent="0.5">
      <c r="B93" s="31">
        <v>45058</v>
      </c>
      <c r="C93" s="32">
        <v>62.51</v>
      </c>
      <c r="D93" s="7">
        <f t="shared" si="12"/>
        <v>57.603092783505154</v>
      </c>
      <c r="E93" s="7">
        <f t="shared" si="13"/>
        <v>61.237113402061858</v>
      </c>
      <c r="F93" s="4">
        <v>20</v>
      </c>
      <c r="G93" s="4">
        <v>80</v>
      </c>
      <c r="X93" s="31">
        <v>45058</v>
      </c>
      <c r="Y93" s="32">
        <v>62.51</v>
      </c>
      <c r="Z93" s="7">
        <f t="shared" si="7"/>
        <v>62.352785748531097</v>
      </c>
      <c r="AA93" s="7">
        <f t="shared" si="8"/>
        <v>62.656944095933696</v>
      </c>
      <c r="AB93" s="14">
        <f t="shared" si="9"/>
        <v>-0.30415834740259839</v>
      </c>
      <c r="AC93" s="14">
        <f t="shared" si="10"/>
        <v>-0.57762347006530523</v>
      </c>
      <c r="AD93" s="14">
        <f t="shared" si="11"/>
        <v>0.27346512266270684</v>
      </c>
      <c r="AE93" s="14">
        <f t="shared" ref="AE93:AE156" si="14">(AD93-AVERAGE(AD4:AD93))/_xlfn.STDEV.S(AD4:AD93)</f>
        <v>0.2768364468655628</v>
      </c>
    </row>
    <row r="94" spans="2:31" x14ac:dyDescent="0.5">
      <c r="B94" s="31">
        <v>45061</v>
      </c>
      <c r="C94" s="32">
        <v>63.18</v>
      </c>
      <c r="D94" s="7">
        <f t="shared" si="12"/>
        <v>66.23711340206188</v>
      </c>
      <c r="E94" s="7">
        <f t="shared" si="13"/>
        <v>64.716494845360842</v>
      </c>
      <c r="F94" s="4">
        <v>20</v>
      </c>
      <c r="G94" s="4">
        <v>80</v>
      </c>
      <c r="X94" s="31">
        <v>45061</v>
      </c>
      <c r="Y94" s="32">
        <v>63.18</v>
      </c>
      <c r="Z94" s="7">
        <f t="shared" si="7"/>
        <v>62.480049479526315</v>
      </c>
      <c r="AA94" s="7">
        <f t="shared" si="8"/>
        <v>62.643840791014632</v>
      </c>
      <c r="AB94" s="14">
        <f t="shared" si="9"/>
        <v>-0.1637913114883176</v>
      </c>
      <c r="AC94" s="14">
        <f t="shared" si="10"/>
        <v>-0.49485703834990774</v>
      </c>
      <c r="AD94" s="14">
        <f t="shared" si="11"/>
        <v>0.33106572686159014</v>
      </c>
      <c r="AE94" s="14">
        <f t="shared" si="14"/>
        <v>0.32807251386657449</v>
      </c>
    </row>
    <row r="95" spans="2:31" x14ac:dyDescent="0.5">
      <c r="B95" s="31">
        <v>45062</v>
      </c>
      <c r="C95" s="32">
        <v>62.04</v>
      </c>
      <c r="D95" s="7">
        <f t="shared" si="12"/>
        <v>51.546391752577335</v>
      </c>
      <c r="E95" s="7">
        <f t="shared" si="13"/>
        <v>64.149484536082497</v>
      </c>
      <c r="F95" s="4">
        <v>20</v>
      </c>
      <c r="G95" s="4">
        <v>80</v>
      </c>
      <c r="X95" s="31">
        <v>45062</v>
      </c>
      <c r="Y95" s="32">
        <v>62.04</v>
      </c>
      <c r="Z95" s="7">
        <f t="shared" si="7"/>
        <v>62.412349559599186</v>
      </c>
      <c r="AA95" s="7">
        <f t="shared" si="8"/>
        <v>62.626693292391266</v>
      </c>
      <c r="AB95" s="14">
        <f t="shared" si="9"/>
        <v>-0.21434373279208074</v>
      </c>
      <c r="AC95" s="14">
        <f t="shared" si="10"/>
        <v>-0.43875437723834237</v>
      </c>
      <c r="AD95" s="14">
        <f t="shared" si="11"/>
        <v>0.22441064444626163</v>
      </c>
      <c r="AE95" s="14">
        <f t="shared" si="14"/>
        <v>0.22818798439958921</v>
      </c>
    </row>
    <row r="96" spans="2:31" x14ac:dyDescent="0.5">
      <c r="B96" s="31">
        <v>45063</v>
      </c>
      <c r="C96" s="32">
        <v>63.42</v>
      </c>
      <c r="D96" s="7">
        <f t="shared" si="12"/>
        <v>86.079999999999941</v>
      </c>
      <c r="E96" s="7">
        <f t="shared" si="13"/>
        <v>66.932494845360822</v>
      </c>
      <c r="F96" s="4">
        <v>20</v>
      </c>
      <c r="G96" s="4">
        <v>80</v>
      </c>
      <c r="X96" s="31">
        <v>45063</v>
      </c>
      <c r="Y96" s="32">
        <v>63.42</v>
      </c>
      <c r="Z96" s="7">
        <f t="shared" si="7"/>
        <v>62.567372704276238</v>
      </c>
      <c r="AA96" s="7">
        <f t="shared" si="8"/>
        <v>62.622299174753117</v>
      </c>
      <c r="AB96" s="14">
        <f t="shared" si="9"/>
        <v>-5.4926470476878819E-2</v>
      </c>
      <c r="AC96" s="14">
        <f t="shared" si="10"/>
        <v>-0.36198879588604965</v>
      </c>
      <c r="AD96" s="14">
        <f t="shared" si="11"/>
        <v>0.30706232540917083</v>
      </c>
      <c r="AE96" s="14">
        <f t="shared" si="14"/>
        <v>0.30443243120028235</v>
      </c>
    </row>
    <row r="97" spans="2:31" x14ac:dyDescent="0.5">
      <c r="B97" s="31">
        <v>45064</v>
      </c>
      <c r="C97" s="32">
        <v>63.74</v>
      </c>
      <c r="D97" s="7">
        <f t="shared" si="12"/>
        <v>99.999999999999986</v>
      </c>
      <c r="E97" s="7">
        <f t="shared" si="13"/>
        <v>72.293319587628872</v>
      </c>
      <c r="F97" s="4">
        <v>20</v>
      </c>
      <c r="G97" s="4">
        <v>80</v>
      </c>
      <c r="X97" s="31">
        <v>45064</v>
      </c>
      <c r="Y97" s="32">
        <v>63.74</v>
      </c>
      <c r="Z97" s="7">
        <f t="shared" si="7"/>
        <v>62.747776903618359</v>
      </c>
      <c r="AA97" s="7">
        <f t="shared" si="8"/>
        <v>62.631593821335727</v>
      </c>
      <c r="AB97" s="14">
        <f t="shared" si="9"/>
        <v>0.11618308228263174</v>
      </c>
      <c r="AC97" s="14">
        <f t="shared" si="10"/>
        <v>-0.26635442025231337</v>
      </c>
      <c r="AD97" s="14">
        <f t="shared" si="11"/>
        <v>0.38253750253494512</v>
      </c>
      <c r="AE97" s="14">
        <f t="shared" si="14"/>
        <v>0.37502741725687277</v>
      </c>
    </row>
    <row r="98" spans="2:31" x14ac:dyDescent="0.5">
      <c r="B98" s="31">
        <v>45065</v>
      </c>
      <c r="C98" s="32">
        <v>63.85</v>
      </c>
      <c r="D98" s="7">
        <f t="shared" si="12"/>
        <v>100</v>
      </c>
      <c r="E98" s="7">
        <f t="shared" si="13"/>
        <v>80.772701030927834</v>
      </c>
      <c r="F98" s="4">
        <v>20</v>
      </c>
      <c r="G98" s="4">
        <v>80</v>
      </c>
      <c r="X98" s="31">
        <v>45065</v>
      </c>
      <c r="Y98" s="32">
        <v>63.85</v>
      </c>
      <c r="Z98" s="7">
        <f t="shared" si="7"/>
        <v>62.917349687677074</v>
      </c>
      <c r="AA98" s="7">
        <f t="shared" si="8"/>
        <v>62.652760922546193</v>
      </c>
      <c r="AB98" s="14">
        <f t="shared" si="9"/>
        <v>0.26458876513088114</v>
      </c>
      <c r="AC98" s="14">
        <f t="shared" si="10"/>
        <v>-0.16016578317567448</v>
      </c>
      <c r="AD98" s="14">
        <f t="shared" si="11"/>
        <v>0.42475454830655562</v>
      </c>
      <c r="AE98" s="14">
        <f t="shared" si="14"/>
        <v>0.41694536357690565</v>
      </c>
    </row>
    <row r="99" spans="2:31" x14ac:dyDescent="0.5">
      <c r="B99" s="31">
        <v>45068</v>
      </c>
      <c r="C99" s="32">
        <v>66</v>
      </c>
      <c r="D99" s="7">
        <f t="shared" si="12"/>
        <v>100</v>
      </c>
      <c r="E99" s="7">
        <f t="shared" si="13"/>
        <v>87.52527835051545</v>
      </c>
      <c r="F99" s="4">
        <v>20</v>
      </c>
      <c r="G99" s="4">
        <v>80</v>
      </c>
      <c r="X99" s="31">
        <v>45068</v>
      </c>
      <c r="Y99" s="32">
        <v>66</v>
      </c>
      <c r="Z99" s="7">
        <f t="shared" si="7"/>
        <v>63.391603581880602</v>
      </c>
      <c r="AA99" s="7">
        <f t="shared" si="8"/>
        <v>62.707490008422816</v>
      </c>
      <c r="AB99" s="14">
        <f t="shared" si="9"/>
        <v>0.68411357345778612</v>
      </c>
      <c r="AC99" s="14">
        <f t="shared" si="10"/>
        <v>8.6900881510176553E-3</v>
      </c>
      <c r="AD99" s="14">
        <f t="shared" si="11"/>
        <v>0.67542348530676843</v>
      </c>
      <c r="AE99" s="14">
        <f t="shared" si="14"/>
        <v>0.65310744869699133</v>
      </c>
    </row>
    <row r="100" spans="2:31" x14ac:dyDescent="0.5">
      <c r="B100" s="31">
        <v>45069</v>
      </c>
      <c r="C100" s="32">
        <v>64.319999999999993</v>
      </c>
      <c r="D100" s="7">
        <f t="shared" si="12"/>
        <v>78.894472361808965</v>
      </c>
      <c r="E100" s="7">
        <f t="shared" si="13"/>
        <v>92.994894472361779</v>
      </c>
      <c r="F100" s="4">
        <v>20</v>
      </c>
      <c r="G100" s="4">
        <v>80</v>
      </c>
      <c r="X100" s="31">
        <v>45069</v>
      </c>
      <c r="Y100" s="32">
        <v>64.319999999999993</v>
      </c>
      <c r="Z100" s="7">
        <f t="shared" si="7"/>
        <v>63.534433800052817</v>
      </c>
      <c r="AA100" s="7">
        <f t="shared" si="8"/>
        <v>62.768745104099111</v>
      </c>
      <c r="AB100" s="14">
        <f t="shared" si="9"/>
        <v>0.76568869595370614</v>
      </c>
      <c r="AC100" s="14">
        <f t="shared" si="10"/>
        <v>0.16008980971155537</v>
      </c>
      <c r="AD100" s="14">
        <f t="shared" si="11"/>
        <v>0.60559888624215075</v>
      </c>
      <c r="AE100" s="14">
        <f t="shared" si="14"/>
        <v>0.59487113739134079</v>
      </c>
    </row>
    <row r="101" spans="2:31" x14ac:dyDescent="0.5">
      <c r="B101" s="31">
        <v>45070</v>
      </c>
      <c r="C101" s="32">
        <v>62.97</v>
      </c>
      <c r="D101" s="7">
        <f t="shared" si="12"/>
        <v>61.934673366834161</v>
      </c>
      <c r="E101" s="7">
        <f t="shared" si="13"/>
        <v>88.165829145728623</v>
      </c>
      <c r="F101" s="4">
        <v>20</v>
      </c>
      <c r="G101" s="4">
        <v>80</v>
      </c>
      <c r="X101" s="31">
        <v>45070</v>
      </c>
      <c r="Y101" s="32">
        <v>62.97</v>
      </c>
      <c r="Z101" s="7">
        <f t="shared" si="7"/>
        <v>63.447597830813926</v>
      </c>
      <c r="AA101" s="7">
        <f t="shared" si="8"/>
        <v>62.81903049126317</v>
      </c>
      <c r="AB101" s="14">
        <f t="shared" si="9"/>
        <v>0.62856733955075583</v>
      </c>
      <c r="AC101" s="14">
        <f t="shared" si="10"/>
        <v>0.25378531567939544</v>
      </c>
      <c r="AD101" s="14">
        <f t="shared" si="11"/>
        <v>0.37478202387136039</v>
      </c>
      <c r="AE101" s="14">
        <f t="shared" si="14"/>
        <v>0.39091891751263463</v>
      </c>
    </row>
    <row r="102" spans="2:31" x14ac:dyDescent="0.5">
      <c r="B102" s="31">
        <v>45071</v>
      </c>
      <c r="C102" s="32">
        <v>64.23</v>
      </c>
      <c r="D102" s="7">
        <f t="shared" si="12"/>
        <v>77.76381909547743</v>
      </c>
      <c r="E102" s="7">
        <f t="shared" si="13"/>
        <v>83.718592964824126</v>
      </c>
      <c r="F102" s="4">
        <v>20</v>
      </c>
      <c r="G102" s="4">
        <v>80</v>
      </c>
      <c r="X102" s="31">
        <v>45071</v>
      </c>
      <c r="Y102" s="32">
        <v>64.23</v>
      </c>
      <c r="Z102" s="7">
        <f t="shared" si="7"/>
        <v>63.567967395304088</v>
      </c>
      <c r="AA102" s="7">
        <f t="shared" si="8"/>
        <v>62.87450729896991</v>
      </c>
      <c r="AB102" s="14">
        <f t="shared" si="9"/>
        <v>0.69346009633417793</v>
      </c>
      <c r="AC102" s="14">
        <f t="shared" si="10"/>
        <v>0.34172027181035192</v>
      </c>
      <c r="AD102" s="14">
        <f t="shared" si="11"/>
        <v>0.35173982452382602</v>
      </c>
      <c r="AE102" s="14">
        <f t="shared" si="14"/>
        <v>0.38106345744645531</v>
      </c>
    </row>
    <row r="103" spans="2:31" x14ac:dyDescent="0.5">
      <c r="B103" s="31">
        <v>45072</v>
      </c>
      <c r="C103" s="32">
        <v>65.42</v>
      </c>
      <c r="D103" s="7">
        <f t="shared" si="12"/>
        <v>92.713567839196003</v>
      </c>
      <c r="E103" s="7">
        <f t="shared" si="13"/>
        <v>82.261306532663326</v>
      </c>
      <c r="F103" s="4">
        <v>20</v>
      </c>
      <c r="G103" s="4">
        <v>80</v>
      </c>
      <c r="X103" s="31">
        <v>45072</v>
      </c>
      <c r="Y103" s="32">
        <v>65.42</v>
      </c>
      <c r="Z103" s="7">
        <f t="shared" si="7"/>
        <v>63.852895488334227</v>
      </c>
      <c r="AA103" s="7">
        <f t="shared" si="8"/>
        <v>62.946980498182079</v>
      </c>
      <c r="AB103" s="14">
        <f t="shared" si="9"/>
        <v>0.90591499015214794</v>
      </c>
      <c r="AC103" s="14">
        <f t="shared" si="10"/>
        <v>0.45455921547871114</v>
      </c>
      <c r="AD103" s="14">
        <f t="shared" si="11"/>
        <v>0.45135577467343679</v>
      </c>
      <c r="AE103" s="14">
        <f t="shared" si="14"/>
        <v>0.4835670957199063</v>
      </c>
    </row>
    <row r="104" spans="2:31" x14ac:dyDescent="0.5">
      <c r="B104" s="31">
        <v>45076</v>
      </c>
      <c r="C104" s="32">
        <v>66.78</v>
      </c>
      <c r="D104" s="7">
        <f t="shared" si="12"/>
        <v>100</v>
      </c>
      <c r="E104" s="7">
        <f t="shared" si="13"/>
        <v>82.261306532663326</v>
      </c>
      <c r="F104" s="4">
        <v>20</v>
      </c>
      <c r="G104" s="4">
        <v>80</v>
      </c>
      <c r="X104" s="31">
        <v>45076</v>
      </c>
      <c r="Y104" s="32">
        <v>66.78</v>
      </c>
      <c r="Z104" s="7">
        <f t="shared" si="7"/>
        <v>64.303219259359736</v>
      </c>
      <c r="AA104" s="7">
        <f t="shared" si="8"/>
        <v>63.047442628639686</v>
      </c>
      <c r="AB104" s="14">
        <f t="shared" si="9"/>
        <v>1.2557766307200495</v>
      </c>
      <c r="AC104" s="14">
        <f t="shared" si="10"/>
        <v>0.61480269852697889</v>
      </c>
      <c r="AD104" s="14">
        <f t="shared" si="11"/>
        <v>0.64097393219307064</v>
      </c>
      <c r="AE104" s="14">
        <f t="shared" si="14"/>
        <v>0.66288191037004784</v>
      </c>
    </row>
    <row r="105" spans="2:31" x14ac:dyDescent="0.5">
      <c r="B105" s="31">
        <v>45077</v>
      </c>
      <c r="C105" s="32">
        <v>66.849999999999994</v>
      </c>
      <c r="D105" s="7">
        <f t="shared" si="12"/>
        <v>100</v>
      </c>
      <c r="E105" s="7">
        <f t="shared" si="13"/>
        <v>86.482412060301527</v>
      </c>
      <c r="F105" s="4">
        <v>20</v>
      </c>
      <c r="G105" s="4">
        <v>80</v>
      </c>
      <c r="X105" s="31">
        <v>45077</v>
      </c>
      <c r="Y105" s="32">
        <v>66.849999999999994</v>
      </c>
      <c r="Z105" s="7">
        <f t="shared" si="7"/>
        <v>64.695031680996692</v>
      </c>
      <c r="AA105" s="7">
        <f t="shared" si="8"/>
        <v>63.169486262147608</v>
      </c>
      <c r="AB105" s="14">
        <f t="shared" si="9"/>
        <v>1.5255454188490845</v>
      </c>
      <c r="AC105" s="14">
        <f t="shared" si="10"/>
        <v>0.79695124259140004</v>
      </c>
      <c r="AD105" s="14">
        <f t="shared" si="11"/>
        <v>0.72859417625768441</v>
      </c>
      <c r="AE105" s="14">
        <f t="shared" si="14"/>
        <v>0.74080398438752404</v>
      </c>
    </row>
    <row r="106" spans="2:31" x14ac:dyDescent="0.5">
      <c r="B106" s="31">
        <v>45078</v>
      </c>
      <c r="C106" s="32">
        <v>68</v>
      </c>
      <c r="D106" s="7">
        <f t="shared" si="12"/>
        <v>100</v>
      </c>
      <c r="E106" s="7">
        <f t="shared" si="13"/>
        <v>94.095477386934675</v>
      </c>
      <c r="F106" s="4">
        <v>20</v>
      </c>
      <c r="G106" s="4">
        <v>80</v>
      </c>
      <c r="X106" s="31">
        <v>45078</v>
      </c>
      <c r="Y106" s="32">
        <v>68</v>
      </c>
      <c r="Z106" s="7">
        <f t="shared" si="7"/>
        <v>65.203488345458737</v>
      </c>
      <c r="AA106" s="7">
        <f t="shared" si="8"/>
        <v>63.320153083133619</v>
      </c>
      <c r="AB106" s="14">
        <f t="shared" si="9"/>
        <v>1.8833352623251187</v>
      </c>
      <c r="AC106" s="14">
        <f t="shared" si="10"/>
        <v>1.0142280465381437</v>
      </c>
      <c r="AD106" s="14">
        <f t="shared" si="11"/>
        <v>0.86910721578697503</v>
      </c>
      <c r="AE106" s="14">
        <f t="shared" si="14"/>
        <v>0.86672000772340996</v>
      </c>
    </row>
    <row r="107" spans="2:31" x14ac:dyDescent="0.5">
      <c r="B107" s="31">
        <v>45079</v>
      </c>
      <c r="C107" s="32">
        <v>69.7</v>
      </c>
      <c r="D107" s="7">
        <f t="shared" si="12"/>
        <v>100</v>
      </c>
      <c r="E107" s="7">
        <f t="shared" si="13"/>
        <v>98.542713567839201</v>
      </c>
      <c r="F107" s="4">
        <v>20</v>
      </c>
      <c r="G107" s="4">
        <v>80</v>
      </c>
      <c r="X107" s="31">
        <v>45079</v>
      </c>
      <c r="Y107" s="32">
        <v>69.7</v>
      </c>
      <c r="Z107" s="7">
        <f t="shared" si="7"/>
        <v>65.89525936923431</v>
      </c>
      <c r="AA107" s="7">
        <f t="shared" si="8"/>
        <v>63.510901696918857</v>
      </c>
      <c r="AB107" s="14">
        <f t="shared" si="9"/>
        <v>2.3843576723154527</v>
      </c>
      <c r="AC107" s="14">
        <f t="shared" si="10"/>
        <v>1.2882539716936054</v>
      </c>
      <c r="AD107" s="14">
        <f t="shared" si="11"/>
        <v>1.0961037006218473</v>
      </c>
      <c r="AE107" s="14">
        <f t="shared" si="14"/>
        <v>1.0666424245235206</v>
      </c>
    </row>
    <row r="108" spans="2:31" x14ac:dyDescent="0.5">
      <c r="B108" s="31">
        <v>45082</v>
      </c>
      <c r="C108" s="32">
        <v>70.5</v>
      </c>
      <c r="D108" s="7">
        <f t="shared" si="12"/>
        <v>100</v>
      </c>
      <c r="E108" s="7">
        <f t="shared" si="13"/>
        <v>100</v>
      </c>
      <c r="F108" s="4">
        <v>20</v>
      </c>
      <c r="G108" s="4">
        <v>80</v>
      </c>
      <c r="X108" s="31">
        <v>45082</v>
      </c>
      <c r="Y108" s="32">
        <v>70.5</v>
      </c>
      <c r="Z108" s="7">
        <f t="shared" si="7"/>
        <v>66.603681004736728</v>
      </c>
      <c r="AA108" s="7">
        <f t="shared" si="8"/>
        <v>63.739996460460922</v>
      </c>
      <c r="AB108" s="14">
        <f t="shared" si="9"/>
        <v>2.8636845442758059</v>
      </c>
      <c r="AC108" s="14">
        <f t="shared" si="10"/>
        <v>1.6033400862100455</v>
      </c>
      <c r="AD108" s="14">
        <f t="shared" si="11"/>
        <v>1.2603444580657603</v>
      </c>
      <c r="AE108" s="14">
        <f t="shared" si="14"/>
        <v>1.1998034263081385</v>
      </c>
    </row>
    <row r="109" spans="2:31" x14ac:dyDescent="0.5">
      <c r="B109" s="31">
        <v>45083</v>
      </c>
      <c r="C109" s="32">
        <v>70.930000000000007</v>
      </c>
      <c r="D109" s="7">
        <f t="shared" si="12"/>
        <v>100</v>
      </c>
      <c r="E109" s="7">
        <f t="shared" si="13"/>
        <v>100</v>
      </c>
      <c r="F109" s="4">
        <v>20</v>
      </c>
      <c r="G109" s="4">
        <v>80</v>
      </c>
      <c r="X109" s="31">
        <v>45083</v>
      </c>
      <c r="Y109" s="32">
        <v>70.930000000000007</v>
      </c>
      <c r="Z109" s="7">
        <f t="shared" si="7"/>
        <v>67.269268542469547</v>
      </c>
      <c r="AA109" s="7">
        <f t="shared" si="8"/>
        <v>64.001424022091186</v>
      </c>
      <c r="AB109" s="14">
        <f t="shared" si="9"/>
        <v>3.267844520378361</v>
      </c>
      <c r="AC109" s="14">
        <f t="shared" si="10"/>
        <v>1.9362409730437087</v>
      </c>
      <c r="AD109" s="14">
        <f t="shared" si="11"/>
        <v>1.3316035473346524</v>
      </c>
      <c r="AE109" s="14">
        <f t="shared" si="14"/>
        <v>1.2459264977898892</v>
      </c>
    </row>
    <row r="110" spans="2:31" x14ac:dyDescent="0.5">
      <c r="B110" s="31">
        <v>45084</v>
      </c>
      <c r="C110" s="32">
        <v>71.58</v>
      </c>
      <c r="D110" s="7">
        <f t="shared" si="12"/>
        <v>100</v>
      </c>
      <c r="E110" s="7">
        <f t="shared" si="13"/>
        <v>100</v>
      </c>
      <c r="F110" s="4">
        <v>20</v>
      </c>
      <c r="G110" s="4">
        <v>80</v>
      </c>
      <c r="X110" s="31">
        <v>45084</v>
      </c>
      <c r="Y110" s="32">
        <v>71.58</v>
      </c>
      <c r="Z110" s="7">
        <f t="shared" si="7"/>
        <v>67.932457997474231</v>
      </c>
      <c r="AA110" s="7">
        <f t="shared" si="8"/>
        <v>64.292611723971419</v>
      </c>
      <c r="AB110" s="14">
        <f t="shared" si="9"/>
        <v>3.6398462735028119</v>
      </c>
      <c r="AC110" s="14">
        <f t="shared" si="10"/>
        <v>2.2769620331355296</v>
      </c>
      <c r="AD110" s="14">
        <f t="shared" si="11"/>
        <v>1.3628842403672823</v>
      </c>
      <c r="AE110" s="14">
        <f t="shared" si="14"/>
        <v>1.2560744090478488</v>
      </c>
    </row>
    <row r="111" spans="2:31" x14ac:dyDescent="0.5">
      <c r="B111" s="31">
        <v>45085</v>
      </c>
      <c r="C111" s="32">
        <v>72.75</v>
      </c>
      <c r="D111" s="7">
        <f t="shared" si="12"/>
        <v>99.999999999999986</v>
      </c>
      <c r="E111" s="7">
        <f t="shared" si="13"/>
        <v>100</v>
      </c>
      <c r="F111" s="4">
        <v>20</v>
      </c>
      <c r="G111" s="4">
        <v>80</v>
      </c>
      <c r="X111" s="31">
        <v>45085</v>
      </c>
      <c r="Y111" s="32">
        <v>72.75</v>
      </c>
      <c r="Z111" s="7">
        <f t="shared" si="7"/>
        <v>68.673618305555124</v>
      </c>
      <c r="AA111" s="7">
        <f t="shared" si="8"/>
        <v>64.617130730014665</v>
      </c>
      <c r="AB111" s="14">
        <f t="shared" si="9"/>
        <v>4.0564875755404586</v>
      </c>
      <c r="AC111" s="14">
        <f t="shared" si="10"/>
        <v>2.6328671416165155</v>
      </c>
      <c r="AD111" s="14">
        <f t="shared" si="11"/>
        <v>1.4236204339239431</v>
      </c>
      <c r="AE111" s="14">
        <f t="shared" si="14"/>
        <v>1.289394413819225</v>
      </c>
    </row>
    <row r="112" spans="2:31" x14ac:dyDescent="0.5">
      <c r="B112" s="31">
        <v>45086</v>
      </c>
      <c r="C112" s="32">
        <v>72.98</v>
      </c>
      <c r="D112" s="7">
        <f t="shared" si="12"/>
        <v>100</v>
      </c>
      <c r="E112" s="7">
        <f t="shared" si="13"/>
        <v>100</v>
      </c>
      <c r="F112" s="4">
        <v>20</v>
      </c>
      <c r="G112" s="4">
        <v>80</v>
      </c>
      <c r="X112" s="31">
        <v>45086</v>
      </c>
      <c r="Y112" s="32">
        <v>72.98</v>
      </c>
      <c r="Z112" s="7">
        <f t="shared" si="7"/>
        <v>69.336138566238958</v>
      </c>
      <c r="AA112" s="7">
        <f t="shared" si="8"/>
        <v>64.966686866031282</v>
      </c>
      <c r="AB112" s="14">
        <f t="shared" si="9"/>
        <v>4.3694517002076765</v>
      </c>
      <c r="AC112" s="14">
        <f t="shared" si="10"/>
        <v>2.9801840533347477</v>
      </c>
      <c r="AD112" s="14">
        <f t="shared" si="11"/>
        <v>1.3892676468729288</v>
      </c>
      <c r="AE112" s="14">
        <f t="shared" si="14"/>
        <v>1.2380393299201018</v>
      </c>
    </row>
    <row r="113" spans="2:31" x14ac:dyDescent="0.5">
      <c r="B113" s="31">
        <v>45089</v>
      </c>
      <c r="C113" s="32">
        <v>73.64</v>
      </c>
      <c r="D113" s="7">
        <f t="shared" si="12"/>
        <v>100.00000000000001</v>
      </c>
      <c r="E113" s="7">
        <f t="shared" si="13"/>
        <v>100</v>
      </c>
      <c r="F113" s="4">
        <v>20</v>
      </c>
      <c r="G113" s="4">
        <v>80</v>
      </c>
      <c r="X113" s="31">
        <v>45089</v>
      </c>
      <c r="Y113" s="32">
        <v>73.64</v>
      </c>
      <c r="Z113" s="7">
        <f t="shared" si="7"/>
        <v>69.998271094509889</v>
      </c>
      <c r="AA113" s="7">
        <f t="shared" si="8"/>
        <v>65.339396808881546</v>
      </c>
      <c r="AB113" s="14">
        <f t="shared" si="9"/>
        <v>4.6588742856283432</v>
      </c>
      <c r="AC113" s="14">
        <f t="shared" si="10"/>
        <v>3.3159220997934669</v>
      </c>
      <c r="AD113" s="14">
        <f t="shared" si="11"/>
        <v>1.3429521858348763</v>
      </c>
      <c r="AE113" s="14">
        <f t="shared" si="14"/>
        <v>1.1808152060832326</v>
      </c>
    </row>
    <row r="114" spans="2:31" x14ac:dyDescent="0.5">
      <c r="B114" s="31">
        <v>45090</v>
      </c>
      <c r="C114" s="32">
        <v>76.010000000000005</v>
      </c>
      <c r="D114" s="7">
        <f t="shared" si="12"/>
        <v>100</v>
      </c>
      <c r="E114" s="7">
        <f t="shared" si="13"/>
        <v>100</v>
      </c>
      <c r="F114" s="4">
        <v>20</v>
      </c>
      <c r="G114" s="4">
        <v>80</v>
      </c>
      <c r="X114" s="31">
        <v>45090</v>
      </c>
      <c r="Y114" s="32">
        <v>76.010000000000005</v>
      </c>
      <c r="Z114" s="7">
        <f t="shared" si="7"/>
        <v>70.923152464585286</v>
      </c>
      <c r="AA114" s="7">
        <f t="shared" si="8"/>
        <v>65.753008338933668</v>
      </c>
      <c r="AB114" s="14">
        <f t="shared" si="9"/>
        <v>5.1701441256516176</v>
      </c>
      <c r="AC114" s="14">
        <f t="shared" si="10"/>
        <v>3.6867665049650968</v>
      </c>
      <c r="AD114" s="14">
        <f t="shared" si="11"/>
        <v>1.4833776206865208</v>
      </c>
      <c r="AE114" s="14">
        <f t="shared" si="14"/>
        <v>1.2876997395664309</v>
      </c>
    </row>
    <row r="115" spans="2:31" x14ac:dyDescent="0.5">
      <c r="B115" s="31">
        <v>45091</v>
      </c>
      <c r="C115" s="32">
        <v>76.150000000000006</v>
      </c>
      <c r="D115" s="7">
        <f t="shared" si="12"/>
        <v>100</v>
      </c>
      <c r="E115" s="7">
        <f t="shared" si="13"/>
        <v>100</v>
      </c>
      <c r="F115" s="4">
        <v>20</v>
      </c>
      <c r="G115" s="4">
        <v>80</v>
      </c>
      <c r="X115" s="31">
        <v>45091</v>
      </c>
      <c r="Y115" s="32">
        <v>76.150000000000006</v>
      </c>
      <c r="Z115" s="7">
        <f t="shared" si="7"/>
        <v>71.72728285464909</v>
      </c>
      <c r="AA115" s="7">
        <f t="shared" si="8"/>
        <v>66.195547191949629</v>
      </c>
      <c r="AB115" s="14">
        <f t="shared" si="9"/>
        <v>5.5317356626994609</v>
      </c>
      <c r="AC115" s="14">
        <f t="shared" si="10"/>
        <v>4.0557603365119697</v>
      </c>
      <c r="AD115" s="14">
        <f t="shared" si="11"/>
        <v>1.4759753261874913</v>
      </c>
      <c r="AE115" s="14">
        <f t="shared" si="14"/>
        <v>1.2642254137294706</v>
      </c>
    </row>
    <row r="116" spans="2:31" x14ac:dyDescent="0.5">
      <c r="B116" s="31">
        <v>45092</v>
      </c>
      <c r="C116" s="32">
        <v>77.39</v>
      </c>
      <c r="D116" s="7">
        <f t="shared" si="12"/>
        <v>100</v>
      </c>
      <c r="E116" s="7">
        <f t="shared" si="13"/>
        <v>100</v>
      </c>
      <c r="F116" s="4">
        <v>20</v>
      </c>
      <c r="G116" s="4">
        <v>80</v>
      </c>
      <c r="X116" s="31">
        <v>45092</v>
      </c>
      <c r="Y116" s="32">
        <v>77.39</v>
      </c>
      <c r="Z116" s="7">
        <f t="shared" si="7"/>
        <v>72.598470107780003</v>
      </c>
      <c r="AA116" s="7">
        <f t="shared" si="8"/>
        <v>66.669837778307439</v>
      </c>
      <c r="AB116" s="14">
        <f t="shared" si="9"/>
        <v>5.9286323294725634</v>
      </c>
      <c r="AC116" s="14">
        <f t="shared" si="10"/>
        <v>4.4303347351040889</v>
      </c>
      <c r="AD116" s="14">
        <f t="shared" si="11"/>
        <v>1.4982975943684744</v>
      </c>
      <c r="AE116" s="14">
        <f t="shared" si="14"/>
        <v>1.2644053190639422</v>
      </c>
    </row>
    <row r="117" spans="2:31" x14ac:dyDescent="0.5">
      <c r="B117" s="31">
        <v>45093</v>
      </c>
      <c r="C117" s="32">
        <v>77.08</v>
      </c>
      <c r="D117" s="7">
        <f t="shared" si="12"/>
        <v>97.850208044382796</v>
      </c>
      <c r="E117" s="7">
        <f t="shared" si="13"/>
        <v>99.570041608876551</v>
      </c>
      <c r="F117" s="4">
        <v>20</v>
      </c>
      <c r="G117" s="4">
        <v>80</v>
      </c>
      <c r="X117" s="31">
        <v>45093</v>
      </c>
      <c r="Y117" s="32">
        <v>77.08</v>
      </c>
      <c r="Z117" s="7">
        <f t="shared" si="7"/>
        <v>73.287936245044619</v>
      </c>
      <c r="AA117" s="7">
        <f t="shared" si="8"/>
        <v>67.160067294362037</v>
      </c>
      <c r="AB117" s="14">
        <f t="shared" si="9"/>
        <v>6.1278689506825827</v>
      </c>
      <c r="AC117" s="14">
        <f t="shared" si="10"/>
        <v>4.769841578219788</v>
      </c>
      <c r="AD117" s="14">
        <f t="shared" si="11"/>
        <v>1.3580273724627947</v>
      </c>
      <c r="AE117" s="14">
        <f t="shared" si="14"/>
        <v>1.1262880992027053</v>
      </c>
    </row>
    <row r="118" spans="2:31" x14ac:dyDescent="0.5">
      <c r="B118" s="31">
        <v>45097</v>
      </c>
      <c r="C118" s="32">
        <v>76.400000000000006</v>
      </c>
      <c r="D118" s="7">
        <f t="shared" si="12"/>
        <v>93.134535367545112</v>
      </c>
      <c r="E118" s="7">
        <f t="shared" si="13"/>
        <v>98.196948682385568</v>
      </c>
      <c r="F118" s="4">
        <v>20</v>
      </c>
      <c r="G118" s="4">
        <v>80</v>
      </c>
      <c r="X118" s="31">
        <v>45097</v>
      </c>
      <c r="Y118" s="32">
        <v>76.400000000000006</v>
      </c>
      <c r="Z118" s="7">
        <f t="shared" si="7"/>
        <v>73.766715284268514</v>
      </c>
      <c r="AA118" s="7">
        <f t="shared" si="8"/>
        <v>67.649448626947702</v>
      </c>
      <c r="AB118" s="14">
        <f t="shared" si="9"/>
        <v>6.1172666573208119</v>
      </c>
      <c r="AC118" s="14">
        <f t="shared" si="10"/>
        <v>5.0393265940399932</v>
      </c>
      <c r="AD118" s="14">
        <f t="shared" si="11"/>
        <v>1.0779400632808187</v>
      </c>
      <c r="AE118" s="14">
        <f t="shared" si="14"/>
        <v>0.87386344809711691</v>
      </c>
    </row>
    <row r="119" spans="2:31" x14ac:dyDescent="0.5">
      <c r="B119" s="31">
        <v>45098</v>
      </c>
      <c r="C119" s="32">
        <v>76.41</v>
      </c>
      <c r="D119" s="7">
        <f t="shared" si="12"/>
        <v>93.203883495145604</v>
      </c>
      <c r="E119" s="7">
        <f t="shared" si="13"/>
        <v>96.837725381414685</v>
      </c>
      <c r="F119" s="4">
        <v>20</v>
      </c>
      <c r="G119" s="4">
        <v>80</v>
      </c>
      <c r="X119" s="31">
        <v>45098</v>
      </c>
      <c r="Y119" s="32">
        <v>76.41</v>
      </c>
      <c r="Z119" s="7">
        <f t="shared" si="7"/>
        <v>74.173374471304129</v>
      </c>
      <c r="AA119" s="7">
        <f t="shared" si="8"/>
        <v>68.132702393196325</v>
      </c>
      <c r="AB119" s="14">
        <f t="shared" si="9"/>
        <v>6.0406720781078036</v>
      </c>
      <c r="AC119" s="14">
        <f t="shared" si="10"/>
        <v>5.2395956908535553</v>
      </c>
      <c r="AD119" s="14">
        <f t="shared" si="11"/>
        <v>0.80107638725424835</v>
      </c>
      <c r="AE119" s="14">
        <f t="shared" si="14"/>
        <v>0.62288450724484745</v>
      </c>
    </row>
    <row r="120" spans="2:31" x14ac:dyDescent="0.5">
      <c r="B120" s="31">
        <v>45099</v>
      </c>
      <c r="C120" s="32">
        <v>74.87</v>
      </c>
      <c r="D120" s="7">
        <f t="shared" si="12"/>
        <v>82.52427184466022</v>
      </c>
      <c r="E120" s="7">
        <f t="shared" si="13"/>
        <v>93.342579750346744</v>
      </c>
      <c r="F120" s="4">
        <v>20</v>
      </c>
      <c r="G120" s="4">
        <v>80</v>
      </c>
      <c r="X120" s="31">
        <v>45099</v>
      </c>
      <c r="Y120" s="32">
        <v>74.87</v>
      </c>
      <c r="Z120" s="7">
        <f t="shared" si="7"/>
        <v>74.280547629565035</v>
      </c>
      <c r="AA120" s="7">
        <f t="shared" si="8"/>
        <v>68.588098336631049</v>
      </c>
      <c r="AB120" s="14">
        <f t="shared" si="9"/>
        <v>5.6924492929339863</v>
      </c>
      <c r="AC120" s="14">
        <f t="shared" si="10"/>
        <v>5.3301664112696416</v>
      </c>
      <c r="AD120" s="14">
        <f t="shared" si="11"/>
        <v>0.36228288166434464</v>
      </c>
      <c r="AE120" s="14">
        <f t="shared" si="14"/>
        <v>0.23570899157272326</v>
      </c>
    </row>
    <row r="121" spans="2:31" x14ac:dyDescent="0.5">
      <c r="B121" s="31">
        <v>45100</v>
      </c>
      <c r="C121" s="32">
        <v>73</v>
      </c>
      <c r="D121" s="7">
        <f t="shared" si="12"/>
        <v>66.641337386018222</v>
      </c>
      <c r="E121" s="7">
        <f t="shared" si="13"/>
        <v>86.670847227550396</v>
      </c>
      <c r="F121" s="4">
        <v>20</v>
      </c>
      <c r="G121" s="4">
        <v>80</v>
      </c>
      <c r="X121" s="31">
        <v>45100</v>
      </c>
      <c r="Y121" s="32">
        <v>73</v>
      </c>
      <c r="Z121" s="7">
        <f t="shared" si="7"/>
        <v>74.083540301939649</v>
      </c>
      <c r="AA121" s="7">
        <f t="shared" si="8"/>
        <v>68.995168111839092</v>
      </c>
      <c r="AB121" s="14">
        <f t="shared" si="9"/>
        <v>5.0883721901005572</v>
      </c>
      <c r="AC121" s="14">
        <f t="shared" si="10"/>
        <v>5.2818075670358251</v>
      </c>
      <c r="AD121" s="14">
        <f t="shared" si="11"/>
        <v>-0.19343537693526791</v>
      </c>
      <c r="AE121" s="14">
        <f t="shared" si="14"/>
        <v>-0.24888932859409355</v>
      </c>
    </row>
    <row r="122" spans="2:31" x14ac:dyDescent="0.5">
      <c r="B122" s="31">
        <v>45103</v>
      </c>
      <c r="C122" s="32">
        <v>73.67</v>
      </c>
      <c r="D122" s="7">
        <f t="shared" si="12"/>
        <v>68.922305764411036</v>
      </c>
      <c r="E122" s="7">
        <f t="shared" si="13"/>
        <v>80.885266771556047</v>
      </c>
      <c r="F122" s="4">
        <v>20</v>
      </c>
      <c r="G122" s="4">
        <v>80</v>
      </c>
      <c r="X122" s="31">
        <v>45103</v>
      </c>
      <c r="Y122" s="32">
        <v>73.67</v>
      </c>
      <c r="Z122" s="7">
        <f t="shared" si="7"/>
        <v>74.01991871702586</v>
      </c>
      <c r="AA122" s="7">
        <f t="shared" si="8"/>
        <v>69.367371860371449</v>
      </c>
      <c r="AB122" s="14">
        <f t="shared" si="9"/>
        <v>4.6525468566544106</v>
      </c>
      <c r="AC122" s="14">
        <f t="shared" si="10"/>
        <v>5.1559554249595427</v>
      </c>
      <c r="AD122" s="14">
        <f t="shared" si="11"/>
        <v>-0.50340856830513214</v>
      </c>
      <c r="AE122" s="14">
        <f t="shared" si="14"/>
        <v>-0.51712613690624887</v>
      </c>
    </row>
    <row r="123" spans="2:31" x14ac:dyDescent="0.5">
      <c r="B123" s="31">
        <v>45104</v>
      </c>
      <c r="C123" s="32">
        <v>74.760000000000005</v>
      </c>
      <c r="D123" s="7">
        <f t="shared" si="12"/>
        <v>75.212064090480723</v>
      </c>
      <c r="E123" s="7">
        <f t="shared" si="13"/>
        <v>77.300772516143155</v>
      </c>
      <c r="F123" s="4">
        <v>20</v>
      </c>
      <c r="G123" s="4">
        <v>80</v>
      </c>
      <c r="X123" s="31">
        <v>45104</v>
      </c>
      <c r="Y123" s="32">
        <v>74.760000000000005</v>
      </c>
      <c r="Z123" s="7">
        <f t="shared" si="7"/>
        <v>74.133777375944959</v>
      </c>
      <c r="AA123" s="7">
        <f t="shared" si="8"/>
        <v>69.72043893559912</v>
      </c>
      <c r="AB123" s="14">
        <f t="shared" si="9"/>
        <v>4.4133384403458393</v>
      </c>
      <c r="AC123" s="14">
        <f t="shared" si="10"/>
        <v>5.0074320280368028</v>
      </c>
      <c r="AD123" s="14">
        <f t="shared" si="11"/>
        <v>-0.59409358769096343</v>
      </c>
      <c r="AE123" s="14">
        <f t="shared" si="14"/>
        <v>-0.59273758594925507</v>
      </c>
    </row>
    <row r="124" spans="2:31" x14ac:dyDescent="0.5">
      <c r="B124" s="31">
        <v>45105</v>
      </c>
      <c r="C124" s="32">
        <v>75.14</v>
      </c>
      <c r="D124" s="7">
        <f t="shared" si="12"/>
        <v>78.652751423149923</v>
      </c>
      <c r="E124" s="7">
        <f t="shared" si="13"/>
        <v>74.390546101744036</v>
      </c>
      <c r="F124" s="4">
        <v>20</v>
      </c>
      <c r="G124" s="4">
        <v>80</v>
      </c>
      <c r="X124" s="31">
        <v>45105</v>
      </c>
      <c r="Y124" s="32">
        <v>75.14</v>
      </c>
      <c r="Z124" s="7">
        <f t="shared" si="7"/>
        <v>74.288580856568814</v>
      </c>
      <c r="AA124" s="7">
        <f t="shared" si="8"/>
        <v>70.058819818633921</v>
      </c>
      <c r="AB124" s="14">
        <f t="shared" si="9"/>
        <v>4.2297610379348924</v>
      </c>
      <c r="AC124" s="14">
        <f t="shared" si="10"/>
        <v>4.8518978300164211</v>
      </c>
      <c r="AD124" s="14">
        <f t="shared" si="11"/>
        <v>-0.62213679208152861</v>
      </c>
      <c r="AE124" s="14">
        <f t="shared" si="14"/>
        <v>-0.61349644803798398</v>
      </c>
    </row>
    <row r="125" spans="2:31" x14ac:dyDescent="0.5">
      <c r="B125" s="31">
        <v>45106</v>
      </c>
      <c r="C125" s="32">
        <v>75.81</v>
      </c>
      <c r="D125" s="7">
        <f t="shared" si="12"/>
        <v>83.173588924387673</v>
      </c>
      <c r="E125" s="7">
        <f t="shared" si="13"/>
        <v>74.520409517689515</v>
      </c>
      <c r="F125" s="4">
        <v>20</v>
      </c>
      <c r="G125" s="4">
        <v>80</v>
      </c>
      <c r="X125" s="31">
        <v>45106</v>
      </c>
      <c r="Y125" s="32">
        <v>75.81</v>
      </c>
      <c r="Z125" s="7">
        <f t="shared" si="7"/>
        <v>74.522645340173611</v>
      </c>
      <c r="AA125" s="7">
        <f t="shared" si="8"/>
        <v>70.389473560970188</v>
      </c>
      <c r="AB125" s="14">
        <f t="shared" si="9"/>
        <v>4.1331717792034226</v>
      </c>
      <c r="AC125" s="14">
        <f t="shared" si="10"/>
        <v>4.7081526198538217</v>
      </c>
      <c r="AD125" s="14">
        <f t="shared" si="11"/>
        <v>-0.57498084065039912</v>
      </c>
      <c r="AE125" s="14">
        <f t="shared" si="14"/>
        <v>-0.57073653649042255</v>
      </c>
    </row>
    <row r="126" spans="2:31" x14ac:dyDescent="0.5">
      <c r="B126" s="31">
        <v>45107</v>
      </c>
      <c r="C126" s="32">
        <v>76.81</v>
      </c>
      <c r="D126" s="7">
        <f t="shared" si="12"/>
        <v>92.45773732119639</v>
      </c>
      <c r="E126" s="7">
        <f t="shared" si="13"/>
        <v>79.683689504725152</v>
      </c>
      <c r="F126" s="4">
        <v>20</v>
      </c>
      <c r="G126" s="4">
        <v>80</v>
      </c>
      <c r="X126" s="31">
        <v>45107</v>
      </c>
      <c r="Y126" s="32">
        <v>76.81</v>
      </c>
      <c r="Z126" s="7">
        <f t="shared" si="7"/>
        <v>74.874546057069978</v>
      </c>
      <c r="AA126" s="7">
        <f t="shared" si="8"/>
        <v>70.72170115327387</v>
      </c>
      <c r="AB126" s="14">
        <f t="shared" si="9"/>
        <v>4.1528449037961082</v>
      </c>
      <c r="AC126" s="14">
        <f t="shared" si="10"/>
        <v>4.597091076642279</v>
      </c>
      <c r="AD126" s="14">
        <f t="shared" si="11"/>
        <v>-0.44424617284617085</v>
      </c>
      <c r="AE126" s="14">
        <f t="shared" si="14"/>
        <v>-0.46089056410344331</v>
      </c>
    </row>
    <row r="127" spans="2:31" x14ac:dyDescent="0.5">
      <c r="B127" s="31">
        <v>45110</v>
      </c>
      <c r="C127" s="32">
        <v>77.069999999999993</v>
      </c>
      <c r="D127" s="7">
        <f t="shared" si="12"/>
        <v>95.355587808417894</v>
      </c>
      <c r="E127" s="7">
        <f t="shared" si="13"/>
        <v>84.970345913526529</v>
      </c>
      <c r="F127" s="4">
        <v>20</v>
      </c>
      <c r="G127" s="4">
        <v>80</v>
      </c>
      <c r="X127" s="31">
        <v>45110</v>
      </c>
      <c r="Y127" s="32">
        <v>77.069999999999993</v>
      </c>
      <c r="Z127" s="7">
        <f t="shared" si="7"/>
        <v>75.212308202136128</v>
      </c>
      <c r="AA127" s="7">
        <f t="shared" si="8"/>
        <v>71.054338712448853</v>
      </c>
      <c r="AB127" s="14">
        <f t="shared" si="9"/>
        <v>4.1579694896872752</v>
      </c>
      <c r="AC127" s="14">
        <f t="shared" si="10"/>
        <v>4.5092667592512781</v>
      </c>
      <c r="AD127" s="14">
        <f t="shared" si="11"/>
        <v>-0.35129726956400287</v>
      </c>
      <c r="AE127" s="14">
        <f t="shared" si="14"/>
        <v>-0.38534134588411845</v>
      </c>
    </row>
    <row r="128" spans="2:31" x14ac:dyDescent="0.5">
      <c r="B128" s="31">
        <v>45112</v>
      </c>
      <c r="C128" s="32">
        <v>76.03</v>
      </c>
      <c r="D128" s="7">
        <f t="shared" si="12"/>
        <v>78.947368421052616</v>
      </c>
      <c r="E128" s="7">
        <f t="shared" si="13"/>
        <v>85.717406779640896</v>
      </c>
      <c r="F128" s="4">
        <v>20</v>
      </c>
      <c r="G128" s="4">
        <v>80</v>
      </c>
      <c r="X128" s="31">
        <v>45112</v>
      </c>
      <c r="Y128" s="32">
        <v>76.03</v>
      </c>
      <c r="Z128" s="7">
        <f t="shared" si="7"/>
        <v>75.338106940269029</v>
      </c>
      <c r="AA128" s="7">
        <f t="shared" si="8"/>
        <v>71.371654877472565</v>
      </c>
      <c r="AB128" s="14">
        <f t="shared" si="9"/>
        <v>3.9664520627964635</v>
      </c>
      <c r="AC128" s="14">
        <f t="shared" si="10"/>
        <v>4.4007038199603148</v>
      </c>
      <c r="AD128" s="14">
        <f t="shared" si="11"/>
        <v>-0.43425175716385134</v>
      </c>
      <c r="AE128" s="14">
        <f t="shared" si="14"/>
        <v>-0.46047799965120517</v>
      </c>
    </row>
    <row r="129" spans="2:31" x14ac:dyDescent="0.5">
      <c r="B129" s="31">
        <v>45113</v>
      </c>
      <c r="C129" s="32">
        <v>74.510000000000005</v>
      </c>
      <c r="D129" s="7">
        <f t="shared" si="12"/>
        <v>50.430292598967398</v>
      </c>
      <c r="E129" s="7">
        <f t="shared" si="13"/>
        <v>80.072915014804394</v>
      </c>
      <c r="F129" s="4">
        <v>20</v>
      </c>
      <c r="G129" s="4">
        <v>80</v>
      </c>
      <c r="X129" s="31">
        <v>45113</v>
      </c>
      <c r="Y129" s="32">
        <v>74.510000000000005</v>
      </c>
      <c r="Z129" s="7">
        <f t="shared" si="7"/>
        <v>75.210705872535328</v>
      </c>
      <c r="AA129" s="7">
        <f t="shared" si="8"/>
        <v>71.656029025254995</v>
      </c>
      <c r="AB129" s="14">
        <f t="shared" si="9"/>
        <v>3.5546768472803336</v>
      </c>
      <c r="AC129" s="14">
        <f t="shared" si="10"/>
        <v>4.2314984254243182</v>
      </c>
      <c r="AD129" s="14">
        <f t="shared" si="11"/>
        <v>-0.67682157814398458</v>
      </c>
      <c r="AE129" s="14">
        <f t="shared" si="14"/>
        <v>-0.67114153931025078</v>
      </c>
    </row>
    <row r="130" spans="2:31" x14ac:dyDescent="0.5">
      <c r="B130" s="31">
        <v>45114</v>
      </c>
      <c r="C130" s="32">
        <v>76.010000000000005</v>
      </c>
      <c r="D130" s="7">
        <f t="shared" si="12"/>
        <v>70.258620689655274</v>
      </c>
      <c r="E130" s="7">
        <f t="shared" si="13"/>
        <v>77.489921367857917</v>
      </c>
      <c r="F130" s="4">
        <v>20</v>
      </c>
      <c r="G130" s="4">
        <v>80</v>
      </c>
      <c r="X130" s="31">
        <v>45114</v>
      </c>
      <c r="Y130" s="32">
        <v>76.010000000000005</v>
      </c>
      <c r="Z130" s="7">
        <f t="shared" si="7"/>
        <v>75.333674199837589</v>
      </c>
      <c r="AA130" s="7">
        <f t="shared" si="8"/>
        <v>71.928447186335191</v>
      </c>
      <c r="AB130" s="14">
        <f t="shared" si="9"/>
        <v>3.4052270135023974</v>
      </c>
      <c r="AC130" s="14">
        <f t="shared" si="10"/>
        <v>4.0662441430399339</v>
      </c>
      <c r="AD130" s="14">
        <f t="shared" si="11"/>
        <v>-0.66101712953753644</v>
      </c>
      <c r="AE130" s="14">
        <f t="shared" si="14"/>
        <v>-0.65760348145352543</v>
      </c>
    </row>
    <row r="131" spans="2:31" x14ac:dyDescent="0.5">
      <c r="B131" s="31">
        <v>45117</v>
      </c>
      <c r="C131" s="32">
        <v>75.8</v>
      </c>
      <c r="D131" s="7">
        <f t="shared" si="12"/>
        <v>63.945578231292409</v>
      </c>
      <c r="E131" s="7">
        <f t="shared" si="13"/>
        <v>71.787489549877122</v>
      </c>
      <c r="F131" s="4">
        <v>20</v>
      </c>
      <c r="G131" s="4">
        <v>80</v>
      </c>
      <c r="X131" s="31">
        <v>45117</v>
      </c>
      <c r="Y131" s="32">
        <v>75.8</v>
      </c>
      <c r="Z131" s="7">
        <f t="shared" si="7"/>
        <v>75.405416630631805</v>
      </c>
      <c r="AA131" s="7">
        <f t="shared" si="8"/>
        <v>72.186000478505306</v>
      </c>
      <c r="AB131" s="14">
        <f t="shared" si="9"/>
        <v>3.2194161521264988</v>
      </c>
      <c r="AC131" s="14">
        <f t="shared" si="10"/>
        <v>3.8968785448572474</v>
      </c>
      <c r="AD131" s="14">
        <f t="shared" si="11"/>
        <v>-0.6774623927307486</v>
      </c>
      <c r="AE131" s="14">
        <f t="shared" si="14"/>
        <v>-0.67101520002625437</v>
      </c>
    </row>
    <row r="132" spans="2:31" x14ac:dyDescent="0.5">
      <c r="B132" s="31">
        <v>45118</v>
      </c>
      <c r="C132" s="32">
        <v>77.959999999999994</v>
      </c>
      <c r="D132" s="7">
        <f t="shared" si="12"/>
        <v>100</v>
      </c>
      <c r="E132" s="7">
        <f t="shared" si="13"/>
        <v>72.716371988193544</v>
      </c>
      <c r="F132" s="4">
        <v>20</v>
      </c>
      <c r="G132" s="4">
        <v>80</v>
      </c>
      <c r="X132" s="31">
        <v>45118</v>
      </c>
      <c r="Y132" s="32">
        <v>77.959999999999994</v>
      </c>
      <c r="Z132" s="7">
        <f t="shared" si="7"/>
        <v>75.798429456688453</v>
      </c>
      <c r="AA132" s="7">
        <f t="shared" si="8"/>
        <v>72.453587810222572</v>
      </c>
      <c r="AB132" s="14">
        <f t="shared" si="9"/>
        <v>3.3448416464658806</v>
      </c>
      <c r="AC132" s="14">
        <f t="shared" si="10"/>
        <v>3.7864711651789742</v>
      </c>
      <c r="AD132" s="14">
        <f t="shared" si="11"/>
        <v>-0.44162951871309364</v>
      </c>
      <c r="AE132" s="14">
        <f t="shared" si="14"/>
        <v>-0.46602481723944711</v>
      </c>
    </row>
    <row r="133" spans="2:31" x14ac:dyDescent="0.5">
      <c r="B133" s="31">
        <v>45119</v>
      </c>
      <c r="C133" s="32">
        <v>77.989999999999995</v>
      </c>
      <c r="D133" s="7">
        <f t="shared" si="12"/>
        <v>100</v>
      </c>
      <c r="E133" s="7">
        <f t="shared" si="13"/>
        <v>76.926898303983009</v>
      </c>
      <c r="F133" s="4">
        <v>20</v>
      </c>
      <c r="G133" s="4">
        <v>80</v>
      </c>
      <c r="X133" s="31">
        <v>45119</v>
      </c>
      <c r="Y133" s="32">
        <v>77.989999999999995</v>
      </c>
      <c r="Z133" s="7">
        <f t="shared" ref="Z133:Z196" si="15">$Z$1*Y133+(1-$Z$1)*Z132</f>
        <v>76.135594155659462</v>
      </c>
      <c r="AA133" s="7">
        <f t="shared" ref="AA133:AA196" si="16">$AA$1*Z133+(1-$AA$1)*AA132</f>
        <v>72.726329020995678</v>
      </c>
      <c r="AB133" s="14">
        <f t="shared" ref="AB133:AB196" si="17">Z133-AA133</f>
        <v>3.4092651346637837</v>
      </c>
      <c r="AC133" s="14">
        <f t="shared" si="10"/>
        <v>3.7110299590759364</v>
      </c>
      <c r="AD133" s="14">
        <f t="shared" si="11"/>
        <v>-0.30176482441215269</v>
      </c>
      <c r="AE133" s="14">
        <f t="shared" si="14"/>
        <v>-0.34415677849414006</v>
      </c>
    </row>
    <row r="134" spans="2:31" x14ac:dyDescent="0.5">
      <c r="B134" s="31">
        <v>45120</v>
      </c>
      <c r="C134" s="32">
        <v>80.55</v>
      </c>
      <c r="D134" s="7">
        <f t="shared" si="12"/>
        <v>100.00000000000001</v>
      </c>
      <c r="E134" s="7">
        <f t="shared" si="13"/>
        <v>86.840839784189527</v>
      </c>
      <c r="F134" s="4">
        <v>20</v>
      </c>
      <c r="G134" s="4">
        <v>80</v>
      </c>
      <c r="X134" s="31">
        <v>45120</v>
      </c>
      <c r="Y134" s="32">
        <v>80.55</v>
      </c>
      <c r="Z134" s="7">
        <f t="shared" si="15"/>
        <v>76.814733516327237</v>
      </c>
      <c r="AA134" s="7">
        <f t="shared" si="16"/>
        <v>73.029173798427649</v>
      </c>
      <c r="AB134" s="14">
        <f t="shared" si="17"/>
        <v>3.7855597178995879</v>
      </c>
      <c r="AC134" s="14">
        <f t="shared" ref="AC134:AC197" si="18">AC$1*AB134+(1-AC$1)*AC133</f>
        <v>3.7259359108406667</v>
      </c>
      <c r="AD134" s="14">
        <f t="shared" ref="AD134:AD197" si="19">AB134-AC134</f>
        <v>5.962380705892123E-2</v>
      </c>
      <c r="AE134" s="14">
        <f t="shared" si="14"/>
        <v>-3.1497542827150601E-2</v>
      </c>
    </row>
    <row r="135" spans="2:31" x14ac:dyDescent="0.5">
      <c r="B135" s="31">
        <v>45121</v>
      </c>
      <c r="C135" s="32">
        <v>80.290000000000006</v>
      </c>
      <c r="D135" s="7">
        <f t="shared" si="12"/>
        <v>96.556291390728603</v>
      </c>
      <c r="E135" s="7">
        <f t="shared" si="13"/>
        <v>92.100373924404195</v>
      </c>
      <c r="F135" s="4">
        <v>20</v>
      </c>
      <c r="G135" s="4">
        <v>80</v>
      </c>
      <c r="X135" s="31">
        <v>45121</v>
      </c>
      <c r="Y135" s="32">
        <v>80.290000000000006</v>
      </c>
      <c r="Z135" s="7">
        <f t="shared" si="15"/>
        <v>77.349389898430729</v>
      </c>
      <c r="AA135" s="7">
        <f t="shared" si="16"/>
        <v>73.34918980583528</v>
      </c>
      <c r="AB135" s="14">
        <f t="shared" si="17"/>
        <v>4.0002000925954491</v>
      </c>
      <c r="AC135" s="14">
        <f t="shared" si="18"/>
        <v>3.7807887471916235</v>
      </c>
      <c r="AD135" s="14">
        <f t="shared" si="19"/>
        <v>0.21941134540382556</v>
      </c>
      <c r="AE135" s="14">
        <f t="shared" si="14"/>
        <v>0.1048536865549639</v>
      </c>
    </row>
    <row r="136" spans="2:31" x14ac:dyDescent="0.5">
      <c r="B136" s="31">
        <v>45124</v>
      </c>
      <c r="C136" s="32">
        <v>80.94</v>
      </c>
      <c r="D136" s="7">
        <f t="shared" si="12"/>
        <v>100</v>
      </c>
      <c r="E136" s="7">
        <f t="shared" si="13"/>
        <v>99.311258278145715</v>
      </c>
      <c r="F136" s="4">
        <v>20</v>
      </c>
      <c r="G136" s="4">
        <v>80</v>
      </c>
      <c r="X136" s="31">
        <v>45124</v>
      </c>
      <c r="Y136" s="32">
        <v>80.94</v>
      </c>
      <c r="Z136" s="7">
        <f t="shared" si="15"/>
        <v>77.90179145251831</v>
      </c>
      <c r="AA136" s="7">
        <f t="shared" si="16"/>
        <v>73.686419557441425</v>
      </c>
      <c r="AB136" s="14">
        <f t="shared" si="17"/>
        <v>4.2153718950768848</v>
      </c>
      <c r="AC136" s="14">
        <f t="shared" si="18"/>
        <v>3.8677053767686758</v>
      </c>
      <c r="AD136" s="14">
        <f t="shared" si="19"/>
        <v>0.34766651830820905</v>
      </c>
      <c r="AE136" s="14">
        <f t="shared" si="14"/>
        <v>0.21124539974772463</v>
      </c>
    </row>
    <row r="137" spans="2:31" x14ac:dyDescent="0.5">
      <c r="B137" s="31">
        <v>45125</v>
      </c>
      <c r="C137" s="32">
        <v>82.46</v>
      </c>
      <c r="D137" s="7">
        <f t="shared" si="12"/>
        <v>100</v>
      </c>
      <c r="E137" s="7">
        <f t="shared" si="13"/>
        <v>99.311258278145715</v>
      </c>
      <c r="F137" s="4">
        <v>20</v>
      </c>
      <c r="G137" s="4">
        <v>80</v>
      </c>
      <c r="X137" s="31">
        <v>45125</v>
      </c>
      <c r="Y137" s="32">
        <v>82.46</v>
      </c>
      <c r="Z137" s="7">
        <f t="shared" si="15"/>
        <v>78.603054305977025</v>
      </c>
      <c r="AA137" s="7">
        <f t="shared" si="16"/>
        <v>74.050614723999615</v>
      </c>
      <c r="AB137" s="14">
        <f t="shared" si="17"/>
        <v>4.5524395819774099</v>
      </c>
      <c r="AC137" s="14">
        <f t="shared" si="18"/>
        <v>4.0046522178104222</v>
      </c>
      <c r="AD137" s="14">
        <f t="shared" si="19"/>
        <v>0.5477873641669877</v>
      </c>
      <c r="AE137" s="14">
        <f t="shared" si="14"/>
        <v>0.37724249133721871</v>
      </c>
    </row>
    <row r="138" spans="2:31" x14ac:dyDescent="0.5">
      <c r="B138" s="31">
        <v>45126</v>
      </c>
      <c r="C138" s="32">
        <v>81.87</v>
      </c>
      <c r="D138" s="7">
        <f t="shared" si="12"/>
        <v>93.763213530655506</v>
      </c>
      <c r="E138" s="7">
        <f t="shared" si="13"/>
        <v>98.063900984276827</v>
      </c>
      <c r="F138" s="4">
        <v>20</v>
      </c>
      <c r="G138" s="4">
        <v>80</v>
      </c>
      <c r="X138" s="31">
        <v>45126</v>
      </c>
      <c r="Y138" s="32">
        <v>81.87</v>
      </c>
      <c r="Z138" s="7">
        <f t="shared" si="15"/>
        <v>79.10566133582671</v>
      </c>
      <c r="AA138" s="7">
        <f t="shared" si="16"/>
        <v>74.425062621171989</v>
      </c>
      <c r="AB138" s="14">
        <f t="shared" si="17"/>
        <v>4.680598714654721</v>
      </c>
      <c r="AC138" s="14">
        <f t="shared" si="18"/>
        <v>4.1398415171792822</v>
      </c>
      <c r="AD138" s="14">
        <f t="shared" si="19"/>
        <v>0.54075719747543882</v>
      </c>
      <c r="AE138" s="14">
        <f t="shared" si="14"/>
        <v>0.35947552188602594</v>
      </c>
    </row>
    <row r="139" spans="2:31" x14ac:dyDescent="0.5">
      <c r="B139" s="31">
        <v>45127</v>
      </c>
      <c r="C139" s="32">
        <v>81.58</v>
      </c>
      <c r="D139" s="7">
        <f t="shared" si="12"/>
        <v>90.697674418604691</v>
      </c>
      <c r="E139" s="7">
        <f t="shared" si="13"/>
        <v>96.20343586799774</v>
      </c>
      <c r="F139" s="4">
        <v>20</v>
      </c>
      <c r="G139" s="4">
        <v>80</v>
      </c>
      <c r="X139" s="31">
        <v>45127</v>
      </c>
      <c r="Y139" s="32">
        <v>81.58</v>
      </c>
      <c r="Z139" s="7">
        <f t="shared" si="15"/>
        <v>79.486328822622596</v>
      </c>
      <c r="AA139" s="7">
        <f t="shared" si="16"/>
        <v>74.799971228686857</v>
      </c>
      <c r="AB139" s="14">
        <f t="shared" si="17"/>
        <v>4.6863575939357389</v>
      </c>
      <c r="AC139" s="14">
        <f t="shared" si="18"/>
        <v>4.2491447325305742</v>
      </c>
      <c r="AD139" s="14">
        <f t="shared" si="19"/>
        <v>0.43721286140516469</v>
      </c>
      <c r="AE139" s="14">
        <f t="shared" si="14"/>
        <v>0.25130447784528331</v>
      </c>
    </row>
    <row r="140" spans="2:31" x14ac:dyDescent="0.5">
      <c r="B140" s="31">
        <v>45128</v>
      </c>
      <c r="C140" s="32">
        <v>80.790000000000006</v>
      </c>
      <c r="D140" s="7">
        <f t="shared" si="12"/>
        <v>82.346723044397592</v>
      </c>
      <c r="E140" s="7">
        <f t="shared" si="13"/>
        <v>93.361522198731549</v>
      </c>
      <c r="F140" s="4">
        <v>20</v>
      </c>
      <c r="G140" s="4">
        <v>80</v>
      </c>
      <c r="X140" s="31">
        <v>45128</v>
      </c>
      <c r="Y140" s="32">
        <v>80.790000000000006</v>
      </c>
      <c r="Z140" s="7">
        <f t="shared" si="15"/>
        <v>79.686893619142197</v>
      </c>
      <c r="AA140" s="7">
        <f t="shared" si="16"/>
        <v>75.161965479831707</v>
      </c>
      <c r="AB140" s="14">
        <f t="shared" si="17"/>
        <v>4.5249281393104894</v>
      </c>
      <c r="AC140" s="14">
        <f t="shared" si="18"/>
        <v>4.3043014138865576</v>
      </c>
      <c r="AD140" s="14">
        <f t="shared" si="19"/>
        <v>0.2206267254239318</v>
      </c>
      <c r="AE140" s="14">
        <f t="shared" si="14"/>
        <v>3.2291302968386573E-2</v>
      </c>
    </row>
    <row r="141" spans="2:31" x14ac:dyDescent="0.5">
      <c r="B141" s="31">
        <v>45131</v>
      </c>
      <c r="C141" s="32">
        <v>80.84</v>
      </c>
      <c r="D141" s="7">
        <f t="shared" si="12"/>
        <v>81.569965870307271</v>
      </c>
      <c r="E141" s="7">
        <f t="shared" si="13"/>
        <v>89.675515372793001</v>
      </c>
      <c r="F141" s="4">
        <v>20</v>
      </c>
      <c r="G141" s="4">
        <v>80</v>
      </c>
      <c r="X141" s="31">
        <v>45131</v>
      </c>
      <c r="Y141" s="32">
        <v>80.84</v>
      </c>
      <c r="Z141" s="7">
        <f t="shared" si="15"/>
        <v>79.864294600812627</v>
      </c>
      <c r="AA141" s="7">
        <f t="shared" si="16"/>
        <v>75.510286155459937</v>
      </c>
      <c r="AB141" s="14">
        <f t="shared" si="17"/>
        <v>4.3540084453526902</v>
      </c>
      <c r="AC141" s="14">
        <f t="shared" si="18"/>
        <v>4.3142428201797838</v>
      </c>
      <c r="AD141" s="14">
        <f t="shared" si="19"/>
        <v>3.9765625172906383E-2</v>
      </c>
      <c r="AE141" s="14">
        <f t="shared" si="14"/>
        <v>-0.17135668762457265</v>
      </c>
    </row>
    <row r="142" spans="2:31" x14ac:dyDescent="0.5">
      <c r="B142" s="31">
        <v>45132</v>
      </c>
      <c r="C142" s="32">
        <v>81.16</v>
      </c>
      <c r="D142" s="7">
        <f t="shared" si="12"/>
        <v>83.647798742138363</v>
      </c>
      <c r="E142" s="7">
        <f t="shared" si="13"/>
        <v>86.40507512122069</v>
      </c>
      <c r="F142" s="4">
        <v>20</v>
      </c>
      <c r="G142" s="4">
        <v>80</v>
      </c>
      <c r="X142" s="31">
        <v>45132</v>
      </c>
      <c r="Y142" s="32">
        <v>81.16</v>
      </c>
      <c r="Z142" s="7">
        <f t="shared" si="15"/>
        <v>80.063633892995298</v>
      </c>
      <c r="AA142" s="7">
        <f t="shared" si="16"/>
        <v>75.847571173055158</v>
      </c>
      <c r="AB142" s="14">
        <f t="shared" si="17"/>
        <v>4.2160627199401404</v>
      </c>
      <c r="AC142" s="14">
        <f t="shared" si="18"/>
        <v>4.2946068001318549</v>
      </c>
      <c r="AD142" s="14">
        <f t="shared" si="19"/>
        <v>-7.8544080191714549E-2</v>
      </c>
      <c r="AE142" s="14">
        <f t="shared" si="14"/>
        <v>-0.33729819143625539</v>
      </c>
    </row>
    <row r="143" spans="2:31" x14ac:dyDescent="0.5">
      <c r="B143" s="31">
        <v>45133</v>
      </c>
      <c r="C143" s="32">
        <v>81.44</v>
      </c>
      <c r="D143" s="7">
        <f t="shared" si="12"/>
        <v>87.169811320754761</v>
      </c>
      <c r="E143" s="7">
        <f t="shared" si="13"/>
        <v>85.086394679240541</v>
      </c>
      <c r="F143" s="4">
        <v>20</v>
      </c>
      <c r="G143" s="4">
        <v>80</v>
      </c>
      <c r="X143" s="31">
        <v>45133</v>
      </c>
      <c r="Y143" s="32">
        <v>81.44</v>
      </c>
      <c r="Z143" s="7">
        <f t="shared" si="15"/>
        <v>80.275382524842172</v>
      </c>
      <c r="AA143" s="7">
        <f t="shared" si="16"/>
        <v>76.175557199113456</v>
      </c>
      <c r="AB143" s="14">
        <f t="shared" si="17"/>
        <v>4.0998253257287161</v>
      </c>
      <c r="AC143" s="14">
        <f t="shared" si="18"/>
        <v>4.2556505052512268</v>
      </c>
      <c r="AD143" s="14">
        <f t="shared" si="19"/>
        <v>-0.15582517952251074</v>
      </c>
      <c r="AE143" s="14">
        <f t="shared" si="14"/>
        <v>-0.47680898469882799</v>
      </c>
    </row>
    <row r="144" spans="2:31" x14ac:dyDescent="0.5">
      <c r="B144" s="31">
        <v>45134</v>
      </c>
      <c r="C144" s="32">
        <v>80.709999999999994</v>
      </c>
      <c r="D144" s="7">
        <f t="shared" si="12"/>
        <v>77.987421383647771</v>
      </c>
      <c r="E144" s="7">
        <f t="shared" si="13"/>
        <v>82.54434407224916</v>
      </c>
      <c r="F144" s="4">
        <v>20</v>
      </c>
      <c r="G144" s="4">
        <v>80</v>
      </c>
      <c r="X144" s="31">
        <v>45134</v>
      </c>
      <c r="Y144" s="32">
        <v>80.709999999999994</v>
      </c>
      <c r="Z144" s="7">
        <f t="shared" si="15"/>
        <v>80.342246751789531</v>
      </c>
      <c r="AA144" s="7">
        <f t="shared" si="16"/>
        <v>76.484200869682041</v>
      </c>
      <c r="AB144" s="14">
        <f t="shared" si="17"/>
        <v>3.8580458821074899</v>
      </c>
      <c r="AC144" s="14">
        <f t="shared" si="18"/>
        <v>4.1761295806224794</v>
      </c>
      <c r="AD144" s="14">
        <f t="shared" si="19"/>
        <v>-0.31808369851498952</v>
      </c>
      <c r="AE144" s="14">
        <f t="shared" si="14"/>
        <v>-0.73486299722916226</v>
      </c>
    </row>
    <row r="145" spans="2:31" x14ac:dyDescent="0.5">
      <c r="B145" s="31">
        <v>45135</v>
      </c>
      <c r="C145" s="32">
        <v>81.81</v>
      </c>
      <c r="D145" s="7">
        <f t="shared" si="12"/>
        <v>91.823899371069288</v>
      </c>
      <c r="E145" s="7">
        <f t="shared" si="13"/>
        <v>84.439779337583488</v>
      </c>
      <c r="F145" s="4">
        <v>20</v>
      </c>
      <c r="G145" s="4">
        <v>80</v>
      </c>
      <c r="X145" s="31">
        <v>45135</v>
      </c>
      <c r="Y145" s="32">
        <v>81.81</v>
      </c>
      <c r="Z145" s="7">
        <f t="shared" si="15"/>
        <v>80.568054943821906</v>
      </c>
      <c r="AA145" s="7">
        <f t="shared" si="16"/>
        <v>76.786708578877594</v>
      </c>
      <c r="AB145" s="14">
        <f t="shared" si="17"/>
        <v>3.7813463649443122</v>
      </c>
      <c r="AC145" s="14">
        <f t="shared" si="18"/>
        <v>4.097172937486846</v>
      </c>
      <c r="AD145" s="14">
        <f t="shared" si="19"/>
        <v>-0.31582657254253377</v>
      </c>
      <c r="AE145" s="14">
        <f t="shared" si="14"/>
        <v>-0.81907622269411806</v>
      </c>
    </row>
    <row r="146" spans="2:31" x14ac:dyDescent="0.5">
      <c r="B146" s="31">
        <v>45138</v>
      </c>
      <c r="C146" s="32">
        <v>81.709999999999994</v>
      </c>
      <c r="D146" s="7">
        <f t="shared" si="12"/>
        <v>90.566037735849036</v>
      </c>
      <c r="E146" s="7">
        <f t="shared" si="13"/>
        <v>86.238993710691844</v>
      </c>
      <c r="F146" s="4">
        <v>20</v>
      </c>
      <c r="G146" s="4">
        <v>80</v>
      </c>
      <c r="X146" s="31">
        <v>45138</v>
      </c>
      <c r="Y146" s="32">
        <v>81.709999999999994</v>
      </c>
      <c r="Z146" s="7">
        <f t="shared" si="15"/>
        <v>80.743738798618537</v>
      </c>
      <c r="AA146" s="7">
        <f t="shared" si="16"/>
        <v>77.07982192848803</v>
      </c>
      <c r="AB146" s="14">
        <f t="shared" si="17"/>
        <v>3.6639168701305067</v>
      </c>
      <c r="AC146" s="14">
        <f t="shared" si="18"/>
        <v>4.0105217240155779</v>
      </c>
      <c r="AD146" s="14">
        <f t="shared" si="19"/>
        <v>-0.34660485388507123</v>
      </c>
      <c r="AE146" s="14">
        <f t="shared" si="14"/>
        <v>-0.9184973763629406</v>
      </c>
    </row>
    <row r="147" spans="2:31" x14ac:dyDescent="0.5">
      <c r="B147" s="31">
        <v>45139</v>
      </c>
      <c r="C147" s="32">
        <v>81.96</v>
      </c>
      <c r="D147" s="7">
        <f t="shared" si="12"/>
        <v>93.710691823899367</v>
      </c>
      <c r="E147" s="7">
        <f t="shared" si="13"/>
        <v>88.251572327044045</v>
      </c>
      <c r="F147" s="4">
        <v>20</v>
      </c>
      <c r="G147" s="4">
        <v>80</v>
      </c>
      <c r="X147" s="31">
        <v>45139</v>
      </c>
      <c r="Y147" s="32">
        <v>81.96</v>
      </c>
      <c r="Z147" s="7">
        <f t="shared" si="15"/>
        <v>80.930855906523377</v>
      </c>
      <c r="AA147" s="7">
        <f t="shared" si="16"/>
        <v>77.365083704638806</v>
      </c>
      <c r="AB147" s="14">
        <f t="shared" si="17"/>
        <v>3.5657722018845703</v>
      </c>
      <c r="AC147" s="14">
        <f t="shared" si="18"/>
        <v>3.921571819589377</v>
      </c>
      <c r="AD147" s="14">
        <f t="shared" si="19"/>
        <v>-0.35579961770480661</v>
      </c>
      <c r="AE147" s="14">
        <f t="shared" si="14"/>
        <v>-0.97618630201201451</v>
      </c>
    </row>
    <row r="148" spans="2:31" x14ac:dyDescent="0.5">
      <c r="B148" s="31">
        <v>45140</v>
      </c>
      <c r="C148" s="32">
        <v>81.33</v>
      </c>
      <c r="D148" s="7">
        <f t="shared" si="12"/>
        <v>85.786163522012615</v>
      </c>
      <c r="E148" s="7">
        <f t="shared" si="13"/>
        <v>87.974842767295613</v>
      </c>
      <c r="F148" s="4">
        <v>20</v>
      </c>
      <c r="G148" s="4">
        <v>80</v>
      </c>
      <c r="X148" s="31">
        <v>45140</v>
      </c>
      <c r="Y148" s="32">
        <v>81.33</v>
      </c>
      <c r="Z148" s="7">
        <f t="shared" si="15"/>
        <v>80.992262690135163</v>
      </c>
      <c r="AA148" s="7">
        <f t="shared" si="16"/>
        <v>77.633763629490375</v>
      </c>
      <c r="AB148" s="14">
        <f t="shared" si="17"/>
        <v>3.3584990606447889</v>
      </c>
      <c r="AC148" s="14">
        <f t="shared" si="18"/>
        <v>3.8089572678004595</v>
      </c>
      <c r="AD148" s="14">
        <f t="shared" si="19"/>
        <v>-0.45045820715567064</v>
      </c>
      <c r="AE148" s="14">
        <f t="shared" si="14"/>
        <v>-1.1406665434273375</v>
      </c>
    </row>
    <row r="149" spans="2:31" x14ac:dyDescent="0.5">
      <c r="B149" s="31">
        <v>45141</v>
      </c>
      <c r="C149" s="32">
        <v>85.93</v>
      </c>
      <c r="D149" s="7">
        <f t="shared" si="12"/>
        <v>100</v>
      </c>
      <c r="E149" s="7">
        <f t="shared" si="13"/>
        <v>92.377358490566067</v>
      </c>
      <c r="F149" s="4">
        <v>20</v>
      </c>
      <c r="G149" s="4">
        <v>80</v>
      </c>
      <c r="X149" s="31">
        <v>45141</v>
      </c>
      <c r="Y149" s="32">
        <v>85.93</v>
      </c>
      <c r="Z149" s="7">
        <f t="shared" si="15"/>
        <v>81.751914583960527</v>
      </c>
      <c r="AA149" s="7">
        <f t="shared" si="16"/>
        <v>77.938811848340009</v>
      </c>
      <c r="AB149" s="14">
        <f t="shared" si="17"/>
        <v>3.813102735620518</v>
      </c>
      <c r="AC149" s="14">
        <f t="shared" si="18"/>
        <v>3.8097863613644716</v>
      </c>
      <c r="AD149" s="14">
        <f t="shared" si="19"/>
        <v>3.3163742560464726E-3</v>
      </c>
      <c r="AE149" s="14">
        <f t="shared" si="14"/>
        <v>-0.54198716979716555</v>
      </c>
    </row>
    <row r="150" spans="2:31" x14ac:dyDescent="0.5">
      <c r="B150" s="31">
        <v>45142</v>
      </c>
      <c r="C150" s="32">
        <v>86.14</v>
      </c>
      <c r="D150" s="7">
        <f t="shared" si="12"/>
        <v>100.00000000000001</v>
      </c>
      <c r="E150" s="7">
        <f t="shared" si="13"/>
        <v>94.012578616352201</v>
      </c>
      <c r="F150" s="4">
        <v>20</v>
      </c>
      <c r="G150" s="4">
        <v>80</v>
      </c>
      <c r="X150" s="31">
        <v>45142</v>
      </c>
      <c r="Y150" s="32">
        <v>86.14</v>
      </c>
      <c r="Z150" s="7">
        <f t="shared" si="15"/>
        <v>82.427004647966598</v>
      </c>
      <c r="AA150" s="7">
        <f t="shared" si="16"/>
        <v>78.271270574238272</v>
      </c>
      <c r="AB150" s="14">
        <f t="shared" si="17"/>
        <v>4.1557340737283255</v>
      </c>
      <c r="AC150" s="14">
        <f t="shared" si="18"/>
        <v>3.8789759038372424</v>
      </c>
      <c r="AD150" s="14">
        <f t="shared" si="19"/>
        <v>0.27675816989108304</v>
      </c>
      <c r="AE150" s="14">
        <f t="shared" si="14"/>
        <v>-0.17331995377317425</v>
      </c>
    </row>
    <row r="151" spans="2:31" x14ac:dyDescent="0.5">
      <c r="B151" s="31">
        <v>45145</v>
      </c>
      <c r="C151" s="32">
        <v>86.27</v>
      </c>
      <c r="D151" s="7">
        <f t="shared" ref="D151:D214" si="20">100*(C151-MIN(C132:C151))/(MAX(C132:C151)-MIN(C132:C151))</f>
        <v>100</v>
      </c>
      <c r="E151" s="7">
        <f t="shared" si="13"/>
        <v>95.899371069182394</v>
      </c>
      <c r="F151" s="4">
        <v>20</v>
      </c>
      <c r="G151" s="4">
        <v>80</v>
      </c>
      <c r="X151" s="31">
        <v>45145</v>
      </c>
      <c r="Y151" s="32">
        <v>86.27</v>
      </c>
      <c r="Z151" s="7">
        <f t="shared" si="15"/>
        <v>83.018234702125582</v>
      </c>
      <c r="AA151" s="7">
        <f t="shared" si="16"/>
        <v>78.622897546674366</v>
      </c>
      <c r="AB151" s="14">
        <f t="shared" si="17"/>
        <v>4.3953371554512159</v>
      </c>
      <c r="AC151" s="14">
        <f t="shared" si="18"/>
        <v>3.9822481541600374</v>
      </c>
      <c r="AD151" s="14">
        <f t="shared" si="19"/>
        <v>0.41308900129117854</v>
      </c>
      <c r="AE151" s="14">
        <f t="shared" si="14"/>
        <v>9.9437338684575782E-3</v>
      </c>
    </row>
    <row r="152" spans="2:31" x14ac:dyDescent="0.5">
      <c r="B152" s="31">
        <v>45146</v>
      </c>
      <c r="C152" s="32">
        <v>82.48</v>
      </c>
      <c r="D152" s="7">
        <f t="shared" si="20"/>
        <v>54.227053140096722</v>
      </c>
      <c r="E152" s="7">
        <f t="shared" si="13"/>
        <v>88.002643332421854</v>
      </c>
      <c r="F152" s="4">
        <v>20</v>
      </c>
      <c r="G152" s="4">
        <v>80</v>
      </c>
      <c r="X152" s="31">
        <v>45146</v>
      </c>
      <c r="Y152" s="32">
        <v>82.48</v>
      </c>
      <c r="Z152" s="7">
        <f t="shared" si="15"/>
        <v>82.935429363337036</v>
      </c>
      <c r="AA152" s="7">
        <f t="shared" si="16"/>
        <v>78.94234434790863</v>
      </c>
      <c r="AB152" s="14">
        <f t="shared" si="17"/>
        <v>3.9930850154284059</v>
      </c>
      <c r="AC152" s="14">
        <f t="shared" si="18"/>
        <v>3.9844155264137111</v>
      </c>
      <c r="AD152" s="14">
        <f t="shared" si="19"/>
        <v>8.6694890146947756E-3</v>
      </c>
      <c r="AE152" s="14">
        <f t="shared" si="14"/>
        <v>-0.56563438996094972</v>
      </c>
    </row>
    <row r="153" spans="2:31" x14ac:dyDescent="0.5">
      <c r="B153" s="31">
        <v>45147</v>
      </c>
      <c r="C153" s="32">
        <v>81.7</v>
      </c>
      <c r="D153" s="7">
        <f t="shared" si="20"/>
        <v>23.578595317725735</v>
      </c>
      <c r="E153" s="7">
        <f t="shared" si="13"/>
        <v>75.561129691564489</v>
      </c>
      <c r="F153" s="4">
        <v>20</v>
      </c>
      <c r="G153" s="4">
        <v>80</v>
      </c>
      <c r="X153" s="31">
        <v>45147</v>
      </c>
      <c r="Y153" s="32">
        <v>81.7</v>
      </c>
      <c r="Z153" s="7">
        <f t="shared" si="15"/>
        <v>82.745363307439035</v>
      </c>
      <c r="AA153" s="7">
        <f t="shared" si="16"/>
        <v>79.224049456021987</v>
      </c>
      <c r="AB153" s="14">
        <f t="shared" si="17"/>
        <v>3.5213138514170481</v>
      </c>
      <c r="AC153" s="14">
        <f t="shared" si="18"/>
        <v>3.8917951914143787</v>
      </c>
      <c r="AD153" s="14">
        <f t="shared" si="19"/>
        <v>-0.37048133999733057</v>
      </c>
      <c r="AE153" s="14">
        <f t="shared" si="14"/>
        <v>-1.0855674986404305</v>
      </c>
    </row>
    <row r="154" spans="2:31" x14ac:dyDescent="0.5">
      <c r="B154" s="31">
        <v>45148</v>
      </c>
      <c r="C154" s="32">
        <v>81.599999999999994</v>
      </c>
      <c r="D154" s="7">
        <f t="shared" si="20"/>
        <v>21.906354515050005</v>
      </c>
      <c r="E154" s="7">
        <f t="shared" si="13"/>
        <v>59.942400594574494</v>
      </c>
      <c r="F154" s="4">
        <v>20</v>
      </c>
      <c r="G154" s="4">
        <v>80</v>
      </c>
      <c r="X154" s="31">
        <v>45148</v>
      </c>
      <c r="Y154" s="32">
        <v>81.599999999999994</v>
      </c>
      <c r="Z154" s="7">
        <f t="shared" si="15"/>
        <v>82.569153567833027</v>
      </c>
      <c r="AA154" s="7">
        <f t="shared" si="16"/>
        <v>79.471834945785773</v>
      </c>
      <c r="AB154" s="14">
        <f t="shared" si="17"/>
        <v>3.0973186220472542</v>
      </c>
      <c r="AC154" s="14">
        <f t="shared" si="18"/>
        <v>3.7328998775409539</v>
      </c>
      <c r="AD154" s="14">
        <f t="shared" si="19"/>
        <v>-0.6355812554936997</v>
      </c>
      <c r="AE154" s="14">
        <f t="shared" si="14"/>
        <v>-1.4261610612692699</v>
      </c>
    </row>
    <row r="155" spans="2:31" x14ac:dyDescent="0.5">
      <c r="B155" s="31">
        <v>45149</v>
      </c>
      <c r="C155" s="32">
        <v>81.41</v>
      </c>
      <c r="D155" s="7">
        <f t="shared" si="20"/>
        <v>12.589928057554003</v>
      </c>
      <c r="E155" s="7">
        <f t="shared" ref="E155:E218" si="21">AVERAGE(D151:D155)</f>
        <v>42.460386206085289</v>
      </c>
      <c r="F155" s="4">
        <v>20</v>
      </c>
      <c r="G155" s="4">
        <v>80</v>
      </c>
      <c r="X155" s="31">
        <v>45149</v>
      </c>
      <c r="Y155" s="32">
        <v>81.41</v>
      </c>
      <c r="Z155" s="7">
        <f t="shared" si="15"/>
        <v>82.390822249704868</v>
      </c>
      <c r="AA155" s="7">
        <f t="shared" si="16"/>
        <v>79.688056227557553</v>
      </c>
      <c r="AB155" s="14">
        <f t="shared" si="17"/>
        <v>2.7027660221473155</v>
      </c>
      <c r="AC155" s="14">
        <f t="shared" si="18"/>
        <v>3.5268731064622263</v>
      </c>
      <c r="AD155" s="14">
        <f t="shared" si="19"/>
        <v>-0.82410708431491075</v>
      </c>
      <c r="AE155" s="14">
        <f t="shared" si="14"/>
        <v>-1.6485607984427995</v>
      </c>
    </row>
    <row r="156" spans="2:31" x14ac:dyDescent="0.5">
      <c r="B156" s="31">
        <v>45152</v>
      </c>
      <c r="C156" s="32">
        <v>81.96</v>
      </c>
      <c r="D156" s="7">
        <f t="shared" si="20"/>
        <v>22.482014388489201</v>
      </c>
      <c r="E156" s="7">
        <f t="shared" si="21"/>
        <v>26.956789083783132</v>
      </c>
      <c r="F156" s="4">
        <v>20</v>
      </c>
      <c r="G156" s="4">
        <v>80</v>
      </c>
      <c r="X156" s="31">
        <v>45152</v>
      </c>
      <c r="Y156" s="32">
        <v>81.96</v>
      </c>
      <c r="Z156" s="7">
        <f t="shared" si="15"/>
        <v>82.324541903596426</v>
      </c>
      <c r="AA156" s="7">
        <f t="shared" si="16"/>
        <v>79.883351462819689</v>
      </c>
      <c r="AB156" s="14">
        <f t="shared" si="17"/>
        <v>2.4411904407767366</v>
      </c>
      <c r="AC156" s="14">
        <f t="shared" si="18"/>
        <v>3.3097365733251287</v>
      </c>
      <c r="AD156" s="14">
        <f t="shared" si="19"/>
        <v>-0.86854613254839208</v>
      </c>
      <c r="AE156" s="14">
        <f t="shared" si="14"/>
        <v>-1.6678252975460697</v>
      </c>
    </row>
    <row r="157" spans="2:31" x14ac:dyDescent="0.5">
      <c r="B157" s="31">
        <v>45153</v>
      </c>
      <c r="C157" s="32">
        <v>80.52</v>
      </c>
      <c r="D157" s="7">
        <f t="shared" si="20"/>
        <v>0</v>
      </c>
      <c r="E157" s="7">
        <f t="shared" si="21"/>
        <v>16.111378455763791</v>
      </c>
      <c r="F157" s="4">
        <v>20</v>
      </c>
      <c r="G157" s="4">
        <v>80</v>
      </c>
      <c r="X157" s="31">
        <v>45153</v>
      </c>
      <c r="Y157" s="32">
        <v>80.52</v>
      </c>
      <c r="Z157" s="7">
        <f t="shared" si="15"/>
        <v>82.046920072273892</v>
      </c>
      <c r="AA157" s="7">
        <f t="shared" si="16"/>
        <v>80.043615804260753</v>
      </c>
      <c r="AB157" s="14">
        <f t="shared" si="17"/>
        <v>2.0033042680131388</v>
      </c>
      <c r="AC157" s="14">
        <f t="shared" si="18"/>
        <v>3.048450112262731</v>
      </c>
      <c r="AD157" s="14">
        <f t="shared" si="19"/>
        <v>-1.0451458442495922</v>
      </c>
      <c r="AE157" s="14">
        <f t="shared" ref="AE157:AE220" si="22">(AD157-AVERAGE(AD68:AD157))/_xlfn.STDEV.S(AD68:AD157)</f>
        <v>-1.85902464974703</v>
      </c>
    </row>
    <row r="158" spans="2:31" x14ac:dyDescent="0.5">
      <c r="B158" s="31">
        <v>45154</v>
      </c>
      <c r="C158" s="32">
        <v>80.260000000000005</v>
      </c>
      <c r="D158" s="7">
        <f t="shared" si="20"/>
        <v>0</v>
      </c>
      <c r="E158" s="7">
        <f t="shared" si="21"/>
        <v>11.395659392218642</v>
      </c>
      <c r="F158" s="4">
        <v>20</v>
      </c>
      <c r="G158" s="4">
        <v>80</v>
      </c>
      <c r="X158" s="31">
        <v>45154</v>
      </c>
      <c r="Y158" s="32">
        <v>80.260000000000005</v>
      </c>
      <c r="Z158" s="7">
        <f t="shared" si="15"/>
        <v>81.772009291924064</v>
      </c>
      <c r="AA158" s="7">
        <f t="shared" si="16"/>
        <v>80.171644951495082</v>
      </c>
      <c r="AB158" s="14">
        <f t="shared" si="17"/>
        <v>1.6003643404289818</v>
      </c>
      <c r="AC158" s="14">
        <f t="shared" si="18"/>
        <v>2.7588329578959812</v>
      </c>
      <c r="AD158" s="14">
        <f t="shared" si="19"/>
        <v>-1.1584686174669994</v>
      </c>
      <c r="AE158" s="14">
        <f t="shared" si="22"/>
        <v>-1.9512834823753542</v>
      </c>
    </row>
    <row r="159" spans="2:31" x14ac:dyDescent="0.5">
      <c r="B159" s="31">
        <v>45155</v>
      </c>
      <c r="C159" s="32">
        <v>79.2</v>
      </c>
      <c r="D159" s="7">
        <f t="shared" si="20"/>
        <v>0</v>
      </c>
      <c r="E159" s="7">
        <f t="shared" si="21"/>
        <v>7.0143884892086401</v>
      </c>
      <c r="F159" s="4">
        <v>20</v>
      </c>
      <c r="G159" s="4">
        <v>80</v>
      </c>
      <c r="X159" s="31">
        <v>45155</v>
      </c>
      <c r="Y159" s="32">
        <v>79.2</v>
      </c>
      <c r="Z159" s="7">
        <f t="shared" si="15"/>
        <v>81.376315554704973</v>
      </c>
      <c r="AA159" s="7">
        <f t="shared" si="16"/>
        <v>80.260879810992122</v>
      </c>
      <c r="AB159" s="14">
        <f t="shared" si="17"/>
        <v>1.115435743712851</v>
      </c>
      <c r="AC159" s="14">
        <f t="shared" si="18"/>
        <v>2.4301535150593554</v>
      </c>
      <c r="AD159" s="14">
        <f t="shared" si="19"/>
        <v>-1.3147177713465044</v>
      </c>
      <c r="AE159" s="14">
        <f t="shared" si="22"/>
        <v>-2.0890787617696112</v>
      </c>
    </row>
    <row r="160" spans="2:31" x14ac:dyDescent="0.5">
      <c r="B160" s="31">
        <v>45156</v>
      </c>
      <c r="C160" s="32">
        <v>81.16</v>
      </c>
      <c r="D160" s="7">
        <f t="shared" si="20"/>
        <v>27.722772277227662</v>
      </c>
      <c r="E160" s="7">
        <f t="shared" si="21"/>
        <v>10.040957333143373</v>
      </c>
      <c r="F160" s="4">
        <v>20</v>
      </c>
      <c r="G160" s="4">
        <v>80</v>
      </c>
      <c r="X160" s="31">
        <v>45156</v>
      </c>
      <c r="Y160" s="32">
        <v>81.16</v>
      </c>
      <c r="Z160" s="7">
        <f t="shared" si="15"/>
        <v>81.343036238596511</v>
      </c>
      <c r="AA160" s="7">
        <f t="shared" si="16"/>
        <v>80.341039546370226</v>
      </c>
      <c r="AB160" s="14">
        <f t="shared" si="17"/>
        <v>1.0019966922262853</v>
      </c>
      <c r="AC160" s="14">
        <f t="shared" si="18"/>
        <v>2.1445221504927416</v>
      </c>
      <c r="AD160" s="14">
        <f t="shared" si="19"/>
        <v>-1.1425254582664564</v>
      </c>
      <c r="AE160" s="14">
        <f t="shared" si="22"/>
        <v>-1.8073025116842352</v>
      </c>
    </row>
    <row r="161" spans="2:31" x14ac:dyDescent="0.5">
      <c r="B161" s="31">
        <v>45159</v>
      </c>
      <c r="C161" s="32">
        <v>81.55</v>
      </c>
      <c r="D161" s="7">
        <f t="shared" si="20"/>
        <v>33.23903818953319</v>
      </c>
      <c r="E161" s="7">
        <f t="shared" si="21"/>
        <v>12.19236209335217</v>
      </c>
      <c r="F161" s="4">
        <v>20</v>
      </c>
      <c r="G161" s="4">
        <v>80</v>
      </c>
      <c r="X161" s="31">
        <v>45159</v>
      </c>
      <c r="Y161" s="32">
        <v>81.55</v>
      </c>
      <c r="Z161" s="7">
        <f t="shared" si="15"/>
        <v>81.374876817273972</v>
      </c>
      <c r="AA161" s="7">
        <f t="shared" si="16"/>
        <v>80.417620084955686</v>
      </c>
      <c r="AB161" s="14">
        <f t="shared" si="17"/>
        <v>0.95725673231828523</v>
      </c>
      <c r="AC161" s="14">
        <f t="shared" si="18"/>
        <v>1.9070690668578505</v>
      </c>
      <c r="AD161" s="14">
        <f t="shared" si="19"/>
        <v>-0.94981233453956526</v>
      </c>
      <c r="AE161" s="14">
        <f t="shared" si="22"/>
        <v>-1.5150658872618181</v>
      </c>
    </row>
    <row r="162" spans="2:31" x14ac:dyDescent="0.5">
      <c r="B162" s="31">
        <v>45160</v>
      </c>
      <c r="C162" s="32">
        <v>81.53</v>
      </c>
      <c r="D162" s="7">
        <f t="shared" si="20"/>
        <v>32.956152758132966</v>
      </c>
      <c r="E162" s="7">
        <f t="shared" si="21"/>
        <v>18.783592644978761</v>
      </c>
      <c r="F162" s="4">
        <v>20</v>
      </c>
      <c r="G162" s="4">
        <v>80</v>
      </c>
      <c r="X162" s="31">
        <v>45160</v>
      </c>
      <c r="Y162" s="32">
        <v>81.53</v>
      </c>
      <c r="Z162" s="7">
        <f t="shared" si="15"/>
        <v>81.398741922308744</v>
      </c>
      <c r="AA162" s="7">
        <f t="shared" si="16"/>
        <v>80.490295776611461</v>
      </c>
      <c r="AB162" s="14">
        <f t="shared" si="17"/>
        <v>0.90844614569728321</v>
      </c>
      <c r="AC162" s="14">
        <f t="shared" si="18"/>
        <v>1.7073444826257371</v>
      </c>
      <c r="AD162" s="14">
        <f t="shared" si="19"/>
        <v>-0.79889833692845391</v>
      </c>
      <c r="AE162" s="14">
        <f t="shared" si="22"/>
        <v>-1.2900265015213319</v>
      </c>
    </row>
    <row r="163" spans="2:31" x14ac:dyDescent="0.5">
      <c r="B163" s="31">
        <v>45161</v>
      </c>
      <c r="C163" s="32">
        <v>83.06</v>
      </c>
      <c r="D163" s="7">
        <f t="shared" si="20"/>
        <v>54.596888260254644</v>
      </c>
      <c r="E163" s="7">
        <f t="shared" si="21"/>
        <v>29.70297029702969</v>
      </c>
      <c r="F163" s="4">
        <v>20</v>
      </c>
      <c r="G163" s="4">
        <v>80</v>
      </c>
      <c r="X163" s="31">
        <v>45161</v>
      </c>
      <c r="Y163" s="32">
        <v>83.06</v>
      </c>
      <c r="Z163" s="7">
        <f t="shared" si="15"/>
        <v>81.654320088107397</v>
      </c>
      <c r="AA163" s="7">
        <f t="shared" si="16"/>
        <v>80.576519799685229</v>
      </c>
      <c r="AB163" s="14">
        <f t="shared" si="17"/>
        <v>1.0778002884221678</v>
      </c>
      <c r="AC163" s="14">
        <f t="shared" si="18"/>
        <v>1.5814356437850234</v>
      </c>
      <c r="AD163" s="14">
        <f t="shared" si="19"/>
        <v>-0.50363535536285564</v>
      </c>
      <c r="AE163" s="14">
        <f t="shared" si="22"/>
        <v>-0.8809147657195382</v>
      </c>
    </row>
    <row r="164" spans="2:31" x14ac:dyDescent="0.5">
      <c r="B164" s="31">
        <v>45162</v>
      </c>
      <c r="C164" s="32">
        <v>82.52</v>
      </c>
      <c r="D164" s="7">
        <f t="shared" si="20"/>
        <v>46.958981612446905</v>
      </c>
      <c r="E164" s="7">
        <f t="shared" si="21"/>
        <v>39.094766619519071</v>
      </c>
      <c r="F164" s="4">
        <v>20</v>
      </c>
      <c r="G164" s="4">
        <v>80</v>
      </c>
      <c r="X164" s="31">
        <v>45162</v>
      </c>
      <c r="Y164" s="32">
        <v>82.52</v>
      </c>
      <c r="Z164" s="7">
        <f t="shared" si="15"/>
        <v>81.787501613013944</v>
      </c>
      <c r="AA164" s="7">
        <f t="shared" si="16"/>
        <v>80.666222156228088</v>
      </c>
      <c r="AB164" s="14">
        <f t="shared" si="17"/>
        <v>1.1212794567858566</v>
      </c>
      <c r="AC164" s="14">
        <f t="shared" si="18"/>
        <v>1.4894044063851901</v>
      </c>
      <c r="AD164" s="14">
        <f t="shared" si="19"/>
        <v>-0.36812494959933351</v>
      </c>
      <c r="AE164" s="14">
        <f t="shared" si="22"/>
        <v>-0.6822186050971103</v>
      </c>
    </row>
    <row r="165" spans="2:31" x14ac:dyDescent="0.5">
      <c r="B165" s="31">
        <v>45163</v>
      </c>
      <c r="C165" s="32">
        <v>83.15</v>
      </c>
      <c r="D165" s="7">
        <f t="shared" si="20"/>
        <v>55.869872701555963</v>
      </c>
      <c r="E165" s="7">
        <f t="shared" si="21"/>
        <v>44.724186704384735</v>
      </c>
      <c r="F165" s="4">
        <v>20</v>
      </c>
      <c r="G165" s="4">
        <v>80</v>
      </c>
      <c r="X165" s="31">
        <v>45163</v>
      </c>
      <c r="Y165" s="32">
        <v>83.15</v>
      </c>
      <c r="Z165" s="7">
        <f t="shared" si="15"/>
        <v>81.997116749473335</v>
      </c>
      <c r="AA165" s="7">
        <f t="shared" si="16"/>
        <v>80.764806940912919</v>
      </c>
      <c r="AB165" s="14">
        <f t="shared" si="17"/>
        <v>1.2323098085604158</v>
      </c>
      <c r="AC165" s="14">
        <f t="shared" si="18"/>
        <v>1.4379854868202353</v>
      </c>
      <c r="AD165" s="14">
        <f t="shared" si="19"/>
        <v>-0.20567567825981947</v>
      </c>
      <c r="AE165" s="14">
        <f t="shared" si="22"/>
        <v>-0.44307294297982069</v>
      </c>
    </row>
    <row r="166" spans="2:31" x14ac:dyDescent="0.5">
      <c r="B166" s="31">
        <v>45166</v>
      </c>
      <c r="C166" s="32">
        <v>83.64</v>
      </c>
      <c r="D166" s="7">
        <f t="shared" si="20"/>
        <v>62.800565770862832</v>
      </c>
      <c r="E166" s="7">
        <f t="shared" si="21"/>
        <v>50.636492220650652</v>
      </c>
      <c r="F166" s="4">
        <v>20</v>
      </c>
      <c r="G166" s="4">
        <v>80</v>
      </c>
      <c r="X166" s="31">
        <v>45166</v>
      </c>
      <c r="Y166" s="32">
        <v>83.64</v>
      </c>
      <c r="Z166" s="7">
        <f t="shared" si="15"/>
        <v>82.249868018785136</v>
      </c>
      <c r="AA166" s="7">
        <f t="shared" si="16"/>
        <v>80.874811465199741</v>
      </c>
      <c r="AB166" s="14">
        <f t="shared" si="17"/>
        <v>1.3750565535853951</v>
      </c>
      <c r="AC166" s="14">
        <f t="shared" si="18"/>
        <v>1.4253997001732674</v>
      </c>
      <c r="AD166" s="14">
        <f t="shared" si="19"/>
        <v>-5.0343146587872312E-2</v>
      </c>
      <c r="AE166" s="14">
        <f t="shared" si="22"/>
        <v>-0.20822387990539939</v>
      </c>
    </row>
    <row r="167" spans="2:31" x14ac:dyDescent="0.5">
      <c r="B167" s="31">
        <v>45167</v>
      </c>
      <c r="C167" s="32">
        <v>84.96</v>
      </c>
      <c r="D167" s="7">
        <f t="shared" si="20"/>
        <v>81.471004243281428</v>
      </c>
      <c r="E167" s="7">
        <f t="shared" si="21"/>
        <v>60.339462517680353</v>
      </c>
      <c r="F167" s="4">
        <v>20</v>
      </c>
      <c r="G167" s="4">
        <v>80</v>
      </c>
      <c r="X167" s="31">
        <v>45167</v>
      </c>
      <c r="Y167" s="32">
        <v>84.96</v>
      </c>
      <c r="Z167" s="7">
        <f t="shared" si="15"/>
        <v>82.666811400510497</v>
      </c>
      <c r="AA167" s="7">
        <f t="shared" si="16"/>
        <v>81.007552201148698</v>
      </c>
      <c r="AB167" s="14">
        <f t="shared" si="17"/>
        <v>1.6592591993617987</v>
      </c>
      <c r="AC167" s="14">
        <f t="shared" si="18"/>
        <v>1.4721716000109737</v>
      </c>
      <c r="AD167" s="14">
        <f t="shared" si="19"/>
        <v>0.18708759935082497</v>
      </c>
      <c r="AE167" s="14">
        <f t="shared" si="22"/>
        <v>0.1455478098396254</v>
      </c>
    </row>
    <row r="168" spans="2:31" x14ac:dyDescent="0.5">
      <c r="B168" s="31">
        <v>45168</v>
      </c>
      <c r="C168" s="32">
        <v>85.1</v>
      </c>
      <c r="D168" s="7">
        <f t="shared" si="20"/>
        <v>83.451202263083402</v>
      </c>
      <c r="E168" s="7">
        <f t="shared" si="21"/>
        <v>66.110325318246112</v>
      </c>
      <c r="F168" s="4">
        <v>20</v>
      </c>
      <c r="G168" s="4">
        <v>80</v>
      </c>
      <c r="X168" s="31">
        <v>45168</v>
      </c>
      <c r="Y168" s="32">
        <v>85.1</v>
      </c>
      <c r="Z168" s="7">
        <f t="shared" si="15"/>
        <v>83.041148108124275</v>
      </c>
      <c r="AA168" s="7">
        <f t="shared" si="16"/>
        <v>81.158188934998748</v>
      </c>
      <c r="AB168" s="14">
        <f t="shared" si="17"/>
        <v>1.8829591731255277</v>
      </c>
      <c r="AC168" s="14">
        <f t="shared" si="18"/>
        <v>1.5543291146338847</v>
      </c>
      <c r="AD168" s="14">
        <f t="shared" si="19"/>
        <v>0.32863005849164306</v>
      </c>
      <c r="AE168" s="14">
        <f t="shared" si="22"/>
        <v>0.35947773893216084</v>
      </c>
    </row>
    <row r="169" spans="2:31" x14ac:dyDescent="0.5">
      <c r="B169" s="31">
        <v>45169</v>
      </c>
      <c r="C169" s="32">
        <v>87.34</v>
      </c>
      <c r="D169" s="7">
        <f t="shared" si="20"/>
        <v>100</v>
      </c>
      <c r="E169" s="7">
        <f t="shared" si="21"/>
        <v>76.718528995756728</v>
      </c>
      <c r="F169" s="4">
        <v>20</v>
      </c>
      <c r="G169" s="4">
        <v>80</v>
      </c>
      <c r="X169" s="31">
        <v>45169</v>
      </c>
      <c r="Y169" s="32">
        <v>87.34</v>
      </c>
      <c r="Z169" s="7">
        <f t="shared" si="15"/>
        <v>83.702509937643626</v>
      </c>
      <c r="AA169" s="7">
        <f t="shared" si="16"/>
        <v>81.346657157416885</v>
      </c>
      <c r="AB169" s="14">
        <f t="shared" si="17"/>
        <v>2.3558527802267406</v>
      </c>
      <c r="AC169" s="14">
        <f t="shared" si="18"/>
        <v>1.7146338477524559</v>
      </c>
      <c r="AD169" s="14">
        <f t="shared" si="19"/>
        <v>0.64121893247428474</v>
      </c>
      <c r="AE169" s="14">
        <f t="shared" si="22"/>
        <v>0.80989442880261842</v>
      </c>
    </row>
    <row r="170" spans="2:31" x14ac:dyDescent="0.5">
      <c r="B170" s="31">
        <v>45170</v>
      </c>
      <c r="C170" s="32">
        <v>86.44</v>
      </c>
      <c r="D170" s="7">
        <f t="shared" si="20"/>
        <v>88.943488943488887</v>
      </c>
      <c r="E170" s="7">
        <f t="shared" si="21"/>
        <v>83.33325224414331</v>
      </c>
      <c r="F170" s="4">
        <v>20</v>
      </c>
      <c r="G170" s="4">
        <v>80</v>
      </c>
      <c r="X170" s="31">
        <v>45170</v>
      </c>
      <c r="Y170" s="32">
        <v>86.44</v>
      </c>
      <c r="Z170" s="7">
        <f t="shared" si="15"/>
        <v>84.123662254929215</v>
      </c>
      <c r="AA170" s="7">
        <f t="shared" si="16"/>
        <v>81.552361238714099</v>
      </c>
      <c r="AB170" s="14">
        <f t="shared" si="17"/>
        <v>2.5713010162151164</v>
      </c>
      <c r="AC170" s="14">
        <f t="shared" si="18"/>
        <v>1.8859672814449882</v>
      </c>
      <c r="AD170" s="14">
        <f t="shared" si="19"/>
        <v>0.68533373477012827</v>
      </c>
      <c r="AE170" s="14">
        <f t="shared" si="22"/>
        <v>0.86245349929456305</v>
      </c>
    </row>
    <row r="171" spans="2:31" x14ac:dyDescent="0.5">
      <c r="B171" s="31">
        <v>45174</v>
      </c>
      <c r="C171" s="32">
        <v>88.77</v>
      </c>
      <c r="D171" s="7">
        <f t="shared" si="20"/>
        <v>100</v>
      </c>
      <c r="E171" s="7">
        <f t="shared" si="21"/>
        <v>90.773139089970741</v>
      </c>
      <c r="F171" s="4">
        <v>20</v>
      </c>
      <c r="G171" s="4">
        <v>80</v>
      </c>
      <c r="X171" s="31">
        <v>45174</v>
      </c>
      <c r="Y171" s="32">
        <v>88.77</v>
      </c>
      <c r="Z171" s="7">
        <f t="shared" si="15"/>
        <v>84.838483446478563</v>
      </c>
      <c r="AA171" s="7">
        <f t="shared" si="16"/>
        <v>81.795777698548491</v>
      </c>
      <c r="AB171" s="14">
        <f t="shared" si="17"/>
        <v>3.0427057479300714</v>
      </c>
      <c r="AC171" s="14">
        <f t="shared" si="18"/>
        <v>2.1173149747420048</v>
      </c>
      <c r="AD171" s="14">
        <f t="shared" si="19"/>
        <v>0.92539077318806662</v>
      </c>
      <c r="AE171" s="14">
        <f t="shared" si="22"/>
        <v>1.1825915169944292</v>
      </c>
    </row>
    <row r="172" spans="2:31" x14ac:dyDescent="0.5">
      <c r="B172" s="31">
        <v>45175</v>
      </c>
      <c r="C172" s="32">
        <v>87.06</v>
      </c>
      <c r="D172" s="7">
        <f t="shared" si="20"/>
        <v>82.131661442006333</v>
      </c>
      <c r="E172" s="7">
        <f t="shared" si="21"/>
        <v>90.905270529715722</v>
      </c>
      <c r="F172" s="4">
        <v>20</v>
      </c>
      <c r="G172" s="4">
        <v>80</v>
      </c>
      <c r="X172" s="31">
        <v>45175</v>
      </c>
      <c r="Y172" s="32">
        <v>87.06</v>
      </c>
      <c r="Z172" s="7">
        <f t="shared" si="15"/>
        <v>85.180255223943405</v>
      </c>
      <c r="AA172" s="7">
        <f t="shared" si="16"/>
        <v>82.046479737466626</v>
      </c>
      <c r="AB172" s="14">
        <f t="shared" si="17"/>
        <v>3.1337754864767788</v>
      </c>
      <c r="AC172" s="14">
        <f t="shared" si="18"/>
        <v>2.32060707708896</v>
      </c>
      <c r="AD172" s="14">
        <f t="shared" si="19"/>
        <v>0.81316840938781887</v>
      </c>
      <c r="AE172" s="14">
        <f t="shared" si="22"/>
        <v>1.0026976191431241</v>
      </c>
    </row>
    <row r="173" spans="2:31" x14ac:dyDescent="0.5">
      <c r="B173" s="31">
        <v>45176</v>
      </c>
      <c r="C173" s="32">
        <v>87.12</v>
      </c>
      <c r="D173" s="7">
        <f t="shared" si="20"/>
        <v>82.75862068965526</v>
      </c>
      <c r="E173" s="7">
        <f t="shared" si="21"/>
        <v>90.76675421503009</v>
      </c>
      <c r="F173" s="4">
        <v>20</v>
      </c>
      <c r="G173" s="4">
        <v>80</v>
      </c>
      <c r="X173" s="31">
        <v>45176</v>
      </c>
      <c r="Y173" s="32">
        <v>87.12</v>
      </c>
      <c r="Z173" s="7">
        <f t="shared" si="15"/>
        <v>85.478677497182886</v>
      </c>
      <c r="AA173" s="7">
        <f t="shared" si="16"/>
        <v>82.300716608556712</v>
      </c>
      <c r="AB173" s="14">
        <f t="shared" si="17"/>
        <v>3.1779608886261741</v>
      </c>
      <c r="AC173" s="14">
        <f t="shared" si="18"/>
        <v>2.4920778393964031</v>
      </c>
      <c r="AD173" s="14">
        <f t="shared" si="19"/>
        <v>0.68588304922977095</v>
      </c>
      <c r="AE173" s="14">
        <f t="shared" si="22"/>
        <v>0.8079748211992609</v>
      </c>
    </row>
    <row r="174" spans="2:31" x14ac:dyDescent="0.5">
      <c r="B174" s="31">
        <v>45177</v>
      </c>
      <c r="C174" s="32">
        <v>87.86</v>
      </c>
      <c r="D174" s="7">
        <f t="shared" si="20"/>
        <v>90.491118077324998</v>
      </c>
      <c r="E174" s="7">
        <f t="shared" si="21"/>
        <v>88.864977830495093</v>
      </c>
      <c r="F174" s="4">
        <v>20</v>
      </c>
      <c r="G174" s="4">
        <v>80</v>
      </c>
      <c r="X174" s="31">
        <v>45177</v>
      </c>
      <c r="Y174" s="32">
        <v>87.86</v>
      </c>
      <c r="Z174" s="7">
        <f t="shared" si="15"/>
        <v>85.8450348053086</v>
      </c>
      <c r="AA174" s="7">
        <f t="shared" si="16"/>
        <v>82.563258697205001</v>
      </c>
      <c r="AB174" s="14">
        <f t="shared" si="17"/>
        <v>3.2817761081035997</v>
      </c>
      <c r="AC174" s="14">
        <f t="shared" si="18"/>
        <v>2.6500174931378426</v>
      </c>
      <c r="AD174" s="14">
        <f t="shared" si="19"/>
        <v>0.63175861496575703</v>
      </c>
      <c r="AE174" s="14">
        <f t="shared" si="22"/>
        <v>0.72033908163595173</v>
      </c>
    </row>
    <row r="175" spans="2:31" x14ac:dyDescent="0.5">
      <c r="B175" s="31">
        <v>45180</v>
      </c>
      <c r="C175" s="32">
        <v>88.6</v>
      </c>
      <c r="D175" s="7">
        <f t="shared" si="20"/>
        <v>98.223615464994751</v>
      </c>
      <c r="E175" s="7">
        <f t="shared" si="21"/>
        <v>90.721003134796263</v>
      </c>
      <c r="F175" s="4">
        <v>20</v>
      </c>
      <c r="G175" s="4">
        <v>80</v>
      </c>
      <c r="X175" s="31">
        <v>45180</v>
      </c>
      <c r="Y175" s="32">
        <v>88.6</v>
      </c>
      <c r="Z175" s="7">
        <f t="shared" si="15"/>
        <v>86.268875604491896</v>
      </c>
      <c r="AA175" s="7">
        <f t="shared" si="16"/>
        <v>82.83774883848551</v>
      </c>
      <c r="AB175" s="14">
        <f t="shared" si="17"/>
        <v>3.4311267660063862</v>
      </c>
      <c r="AC175" s="14">
        <f t="shared" si="18"/>
        <v>2.8062393477115517</v>
      </c>
      <c r="AD175" s="14">
        <f t="shared" si="19"/>
        <v>0.62488741829483452</v>
      </c>
      <c r="AE175" s="14">
        <f t="shared" si="22"/>
        <v>0.69694326500382087</v>
      </c>
    </row>
    <row r="176" spans="2:31" x14ac:dyDescent="0.5">
      <c r="B176" s="31">
        <v>45181</v>
      </c>
      <c r="C176" s="32">
        <v>90.16</v>
      </c>
      <c r="D176" s="7">
        <f t="shared" si="20"/>
        <v>100</v>
      </c>
      <c r="E176" s="7">
        <f t="shared" si="21"/>
        <v>90.721003134796263</v>
      </c>
      <c r="F176" s="4">
        <v>20</v>
      </c>
      <c r="G176" s="4">
        <v>80</v>
      </c>
      <c r="X176" s="31">
        <v>45181</v>
      </c>
      <c r="Y176" s="32">
        <v>90.16</v>
      </c>
      <c r="Z176" s="7">
        <f t="shared" si="15"/>
        <v>86.867510126877747</v>
      </c>
      <c r="AA176" s="7">
        <f t="shared" si="16"/>
        <v>83.136249674662707</v>
      </c>
      <c r="AB176" s="14">
        <f t="shared" si="17"/>
        <v>3.7312604522150394</v>
      </c>
      <c r="AC176" s="14">
        <f t="shared" si="18"/>
        <v>2.9912435686122492</v>
      </c>
      <c r="AD176" s="14">
        <f t="shared" si="19"/>
        <v>0.74001688360279028</v>
      </c>
      <c r="AE176" s="14">
        <f t="shared" si="22"/>
        <v>0.84083029801119435</v>
      </c>
    </row>
    <row r="177" spans="2:31" x14ac:dyDescent="0.5">
      <c r="B177" s="31">
        <v>45182</v>
      </c>
      <c r="C177" s="32">
        <v>90.6</v>
      </c>
      <c r="D177" s="7">
        <f t="shared" si="20"/>
        <v>100</v>
      </c>
      <c r="E177" s="7">
        <f t="shared" si="21"/>
        <v>94.294670846395007</v>
      </c>
      <c r="F177" s="4">
        <v>20</v>
      </c>
      <c r="G177" s="4">
        <v>80</v>
      </c>
      <c r="X177" s="31">
        <v>45182</v>
      </c>
      <c r="Y177" s="32">
        <v>90.6</v>
      </c>
      <c r="Z177" s="7">
        <f t="shared" si="15"/>
        <v>87.44173933812732</v>
      </c>
      <c r="AA177" s="7">
        <f t="shared" si="16"/>
        <v>83.455174834919347</v>
      </c>
      <c r="AB177" s="14">
        <f t="shared" si="17"/>
        <v>3.9865645032079726</v>
      </c>
      <c r="AC177" s="14">
        <f t="shared" si="18"/>
        <v>3.1903077555313937</v>
      </c>
      <c r="AD177" s="14">
        <f t="shared" si="19"/>
        <v>0.79625674767657895</v>
      </c>
      <c r="AE177" s="14">
        <f t="shared" si="22"/>
        <v>0.89969673364251368</v>
      </c>
    </row>
    <row r="178" spans="2:31" x14ac:dyDescent="0.5">
      <c r="B178" s="31">
        <v>45183</v>
      </c>
      <c r="C178" s="32">
        <v>91.17</v>
      </c>
      <c r="D178" s="7">
        <f t="shared" si="20"/>
        <v>100.00000000000001</v>
      </c>
      <c r="E178" s="7">
        <f t="shared" si="21"/>
        <v>97.742946708463961</v>
      </c>
      <c r="F178" s="4">
        <v>20</v>
      </c>
      <c r="G178" s="4">
        <v>80</v>
      </c>
      <c r="X178" s="31">
        <v>45183</v>
      </c>
      <c r="Y178" s="32">
        <v>91.17</v>
      </c>
      <c r="Z178" s="7">
        <f t="shared" si="15"/>
        <v>88.015317901492352</v>
      </c>
      <c r="AA178" s="7">
        <f t="shared" si="16"/>
        <v>83.792963210221046</v>
      </c>
      <c r="AB178" s="14">
        <f t="shared" si="17"/>
        <v>4.2223546912713061</v>
      </c>
      <c r="AC178" s="14">
        <f t="shared" si="18"/>
        <v>3.3967171426793765</v>
      </c>
      <c r="AD178" s="14">
        <f t="shared" si="19"/>
        <v>0.82563754859192962</v>
      </c>
      <c r="AE178" s="14">
        <f t="shared" si="22"/>
        <v>0.92053283758509108</v>
      </c>
    </row>
    <row r="179" spans="2:31" x14ac:dyDescent="0.5">
      <c r="B179" s="31">
        <v>45184</v>
      </c>
      <c r="C179" s="32">
        <v>91.78</v>
      </c>
      <c r="D179" s="7">
        <f t="shared" si="20"/>
        <v>100</v>
      </c>
      <c r="E179" s="7">
        <f t="shared" si="21"/>
        <v>99.644723092998944</v>
      </c>
      <c r="F179" s="4">
        <v>20</v>
      </c>
      <c r="G179" s="4">
        <v>80</v>
      </c>
      <c r="X179" s="31">
        <v>45184</v>
      </c>
      <c r="Y179" s="32">
        <v>91.78</v>
      </c>
      <c r="Z179" s="7">
        <f t="shared" si="15"/>
        <v>88.59449976280122</v>
      </c>
      <c r="AA179" s="7">
        <f t="shared" si="16"/>
        <v>84.148632584486251</v>
      </c>
      <c r="AB179" s="14">
        <f t="shared" si="17"/>
        <v>4.4458671783149697</v>
      </c>
      <c r="AC179" s="14">
        <f t="shared" si="18"/>
        <v>3.6065471498064956</v>
      </c>
      <c r="AD179" s="14">
        <f t="shared" si="19"/>
        <v>0.83932002850847409</v>
      </c>
      <c r="AE179" s="14">
        <f t="shared" si="22"/>
        <v>0.91928544191157857</v>
      </c>
    </row>
    <row r="180" spans="2:31" x14ac:dyDescent="0.5">
      <c r="B180" s="31">
        <v>45187</v>
      </c>
      <c r="C180" s="32">
        <v>92.06</v>
      </c>
      <c r="D180" s="7">
        <f t="shared" si="20"/>
        <v>99.999999999999986</v>
      </c>
      <c r="E180" s="7">
        <f t="shared" si="21"/>
        <v>100</v>
      </c>
      <c r="F180" s="4">
        <v>20</v>
      </c>
      <c r="G180" s="4">
        <v>80</v>
      </c>
      <c r="X180" s="31">
        <v>45187</v>
      </c>
      <c r="Y180" s="32">
        <v>92.06</v>
      </c>
      <c r="Z180" s="7">
        <f t="shared" si="15"/>
        <v>89.127653645447197</v>
      </c>
      <c r="AA180" s="7">
        <f t="shared" si="16"/>
        <v>84.517448959372246</v>
      </c>
      <c r="AB180" s="14">
        <f t="shared" si="17"/>
        <v>4.610204686074951</v>
      </c>
      <c r="AC180" s="14">
        <f t="shared" si="18"/>
        <v>3.8072786570601869</v>
      </c>
      <c r="AD180" s="14">
        <f t="shared" si="19"/>
        <v>0.80292602901476418</v>
      </c>
      <c r="AE180" s="14">
        <f t="shared" si="22"/>
        <v>0.8496206759629541</v>
      </c>
    </row>
    <row r="181" spans="2:31" x14ac:dyDescent="0.5">
      <c r="B181" s="31">
        <v>45188</v>
      </c>
      <c r="C181" s="32">
        <v>91.66</v>
      </c>
      <c r="D181" s="7">
        <f t="shared" si="20"/>
        <v>96.201329534662818</v>
      </c>
      <c r="E181" s="7">
        <f t="shared" si="21"/>
        <v>99.240265906932564</v>
      </c>
      <c r="F181" s="4">
        <v>20</v>
      </c>
      <c r="G181" s="4">
        <v>80</v>
      </c>
      <c r="X181" s="31">
        <v>45188</v>
      </c>
      <c r="Y181" s="32">
        <v>91.66</v>
      </c>
      <c r="Z181" s="7">
        <f t="shared" si="15"/>
        <v>89.517245392301476</v>
      </c>
      <c r="AA181" s="7">
        <f t="shared" si="16"/>
        <v>84.887804250700327</v>
      </c>
      <c r="AB181" s="14">
        <f t="shared" si="17"/>
        <v>4.6294411416011485</v>
      </c>
      <c r="AC181" s="14">
        <f t="shared" si="18"/>
        <v>3.9717111539683794</v>
      </c>
      <c r="AD181" s="14">
        <f t="shared" si="19"/>
        <v>0.65772998763276913</v>
      </c>
      <c r="AE181" s="14">
        <f t="shared" si="22"/>
        <v>0.63389457708858465</v>
      </c>
    </row>
    <row r="182" spans="2:31" x14ac:dyDescent="0.5">
      <c r="B182" s="31">
        <v>45189</v>
      </c>
      <c r="C182" s="32">
        <v>92.02</v>
      </c>
      <c r="D182" s="7">
        <f t="shared" si="20"/>
        <v>99.580712788259888</v>
      </c>
      <c r="E182" s="7">
        <f t="shared" si="21"/>
        <v>99.156408464584544</v>
      </c>
      <c r="F182" s="4">
        <v>20</v>
      </c>
      <c r="G182" s="4">
        <v>80</v>
      </c>
      <c r="X182" s="31">
        <v>45189</v>
      </c>
      <c r="Y182" s="32">
        <v>92.02</v>
      </c>
      <c r="Z182" s="7">
        <f t="shared" si="15"/>
        <v>89.90228456271663</v>
      </c>
      <c r="AA182" s="7">
        <f t="shared" si="16"/>
        <v>85.259247236775607</v>
      </c>
      <c r="AB182" s="14">
        <f t="shared" si="17"/>
        <v>4.6430373259410231</v>
      </c>
      <c r="AC182" s="14">
        <f t="shared" si="18"/>
        <v>4.1059763883629081</v>
      </c>
      <c r="AD182" s="14">
        <f t="shared" si="19"/>
        <v>0.53706093757811502</v>
      </c>
      <c r="AE182" s="14">
        <f t="shared" si="22"/>
        <v>0.45923683035197438</v>
      </c>
    </row>
    <row r="183" spans="2:31" x14ac:dyDescent="0.5">
      <c r="B183" s="31">
        <v>45190</v>
      </c>
      <c r="C183" s="32">
        <v>90.41</v>
      </c>
      <c r="D183" s="7">
        <f t="shared" si="20"/>
        <v>82.704402515723217</v>
      </c>
      <c r="E183" s="7">
        <f t="shared" si="21"/>
        <v>95.697288967729193</v>
      </c>
      <c r="F183" s="4">
        <v>20</v>
      </c>
      <c r="G183" s="4">
        <v>80</v>
      </c>
      <c r="X183" s="31">
        <v>45190</v>
      </c>
      <c r="Y183" s="32">
        <v>90.41</v>
      </c>
      <c r="Z183" s="7">
        <f t="shared" si="15"/>
        <v>89.980394629990997</v>
      </c>
      <c r="AA183" s="7">
        <f t="shared" si="16"/>
        <v>85.608961858495263</v>
      </c>
      <c r="AB183" s="14">
        <f t="shared" si="17"/>
        <v>4.3714327714957335</v>
      </c>
      <c r="AC183" s="14">
        <f t="shared" si="18"/>
        <v>4.1590676649894736</v>
      </c>
      <c r="AD183" s="14">
        <f t="shared" si="19"/>
        <v>0.21236510650625995</v>
      </c>
      <c r="AE183" s="14">
        <f t="shared" si="22"/>
        <v>2.6009712614926952E-3</v>
      </c>
    </row>
    <row r="184" spans="2:31" x14ac:dyDescent="0.5">
      <c r="B184" s="31">
        <v>45191</v>
      </c>
      <c r="C184" s="32">
        <v>90.81</v>
      </c>
      <c r="D184" s="7">
        <f t="shared" si="20"/>
        <v>85.970819304152627</v>
      </c>
      <c r="E184" s="7">
        <f t="shared" si="21"/>
        <v>92.891452828559721</v>
      </c>
      <c r="F184" s="4">
        <v>20</v>
      </c>
      <c r="G184" s="4">
        <v>80</v>
      </c>
      <c r="X184" s="31">
        <v>45191</v>
      </c>
      <c r="Y184" s="32">
        <v>90.81</v>
      </c>
      <c r="Z184" s="7">
        <f t="shared" si="15"/>
        <v>90.108026225377003</v>
      </c>
      <c r="AA184" s="7">
        <f t="shared" si="16"/>
        <v>85.942225885671689</v>
      </c>
      <c r="AB184" s="14">
        <f t="shared" si="17"/>
        <v>4.1658003397053136</v>
      </c>
      <c r="AC184" s="14">
        <f t="shared" si="18"/>
        <v>4.1604141999326414</v>
      </c>
      <c r="AD184" s="14">
        <f t="shared" si="19"/>
        <v>5.386139772672216E-3</v>
      </c>
      <c r="AE184" s="14">
        <f t="shared" si="22"/>
        <v>-0.28392300618996308</v>
      </c>
    </row>
    <row r="185" spans="2:31" x14ac:dyDescent="0.5">
      <c r="B185" s="31">
        <v>45194</v>
      </c>
      <c r="C185" s="32">
        <v>92.48</v>
      </c>
      <c r="D185" s="7">
        <f t="shared" si="20"/>
        <v>100</v>
      </c>
      <c r="E185" s="7">
        <f t="shared" si="21"/>
        <v>92.891452828559707</v>
      </c>
      <c r="F185" s="4">
        <v>20</v>
      </c>
      <c r="G185" s="4">
        <v>80</v>
      </c>
      <c r="X185" s="31">
        <v>45194</v>
      </c>
      <c r="Y185" s="32">
        <v>92.48</v>
      </c>
      <c r="Z185" s="7">
        <f t="shared" si="15"/>
        <v>90.472945267626699</v>
      </c>
      <c r="AA185" s="7">
        <f t="shared" si="16"/>
        <v>86.277834728779467</v>
      </c>
      <c r="AB185" s="14">
        <f t="shared" si="17"/>
        <v>4.1951105388472314</v>
      </c>
      <c r="AC185" s="14">
        <f t="shared" si="18"/>
        <v>4.1673534677155599</v>
      </c>
      <c r="AD185" s="14">
        <f t="shared" si="19"/>
        <v>2.7757071131671474E-2</v>
      </c>
      <c r="AE185" s="14">
        <f t="shared" si="22"/>
        <v>-0.24923788401132413</v>
      </c>
    </row>
    <row r="186" spans="2:31" x14ac:dyDescent="0.5">
      <c r="B186" s="31">
        <v>45195</v>
      </c>
      <c r="C186" s="32">
        <v>89.88</v>
      </c>
      <c r="D186" s="7">
        <f t="shared" si="20"/>
        <v>65.425531914893554</v>
      </c>
      <c r="E186" s="7">
        <f t="shared" si="21"/>
        <v>86.736293304605852</v>
      </c>
      <c r="F186" s="4">
        <v>20</v>
      </c>
      <c r="G186" s="4">
        <v>80</v>
      </c>
      <c r="X186" s="31">
        <v>45195</v>
      </c>
      <c r="Y186" s="32">
        <v>89.88</v>
      </c>
      <c r="Z186" s="7">
        <f t="shared" si="15"/>
        <v>90.381722918761042</v>
      </c>
      <c r="AA186" s="7">
        <f t="shared" si="16"/>
        <v>86.58182644655588</v>
      </c>
      <c r="AB186" s="14">
        <f t="shared" si="17"/>
        <v>3.7998964722051625</v>
      </c>
      <c r="AC186" s="14">
        <f t="shared" si="18"/>
        <v>4.0938620686134808</v>
      </c>
      <c r="AD186" s="14">
        <f t="shared" si="19"/>
        <v>-0.29396559640831832</v>
      </c>
      <c r="AE186" s="14">
        <f t="shared" si="22"/>
        <v>-0.69116122203974117</v>
      </c>
    </row>
    <row r="187" spans="2:31" x14ac:dyDescent="0.5">
      <c r="B187" s="31">
        <v>45196</v>
      </c>
      <c r="C187" s="32">
        <v>89.55</v>
      </c>
      <c r="D187" s="7">
        <f t="shared" si="20"/>
        <v>60.298102981029771</v>
      </c>
      <c r="E187" s="7">
        <f t="shared" si="21"/>
        <v>78.879771343159831</v>
      </c>
      <c r="F187" s="4">
        <v>20</v>
      </c>
      <c r="G187" s="4">
        <v>80</v>
      </c>
      <c r="X187" s="31">
        <v>45196</v>
      </c>
      <c r="Y187" s="32">
        <v>89.55</v>
      </c>
      <c r="Z187" s="7">
        <f t="shared" si="15"/>
        <v>90.253765546643962</v>
      </c>
      <c r="AA187" s="7">
        <f t="shared" si="16"/>
        <v>86.853821935451293</v>
      </c>
      <c r="AB187" s="14">
        <f t="shared" si="17"/>
        <v>3.3999436111926684</v>
      </c>
      <c r="AC187" s="14">
        <f t="shared" si="18"/>
        <v>3.9550783771293183</v>
      </c>
      <c r="AD187" s="14">
        <f t="shared" si="19"/>
        <v>-0.5551347659366499</v>
      </c>
      <c r="AE187" s="14">
        <f t="shared" si="22"/>
        <v>-1.0374098346102707</v>
      </c>
    </row>
    <row r="188" spans="2:31" x14ac:dyDescent="0.5">
      <c r="B188" s="31">
        <v>45197</v>
      </c>
      <c r="C188" s="32">
        <v>91.1</v>
      </c>
      <c r="D188" s="7">
        <f t="shared" si="20"/>
        <v>77.15231788079457</v>
      </c>
      <c r="E188" s="7">
        <f t="shared" si="21"/>
        <v>77.769354416174096</v>
      </c>
      <c r="F188" s="4">
        <v>20</v>
      </c>
      <c r="G188" s="4">
        <v>80</v>
      </c>
      <c r="X188" s="31">
        <v>45197</v>
      </c>
      <c r="Y188" s="32">
        <v>91.1</v>
      </c>
      <c r="Z188" s="7">
        <f t="shared" si="15"/>
        <v>90.38395546254489</v>
      </c>
      <c r="AA188" s="7">
        <f t="shared" si="16"/>
        <v>87.1153133078286</v>
      </c>
      <c r="AB188" s="14">
        <f t="shared" si="17"/>
        <v>3.2686421547162894</v>
      </c>
      <c r="AC188" s="14">
        <f t="shared" si="18"/>
        <v>3.8177911326467129</v>
      </c>
      <c r="AD188" s="14">
        <f t="shared" si="19"/>
        <v>-0.5491489779304235</v>
      </c>
      <c r="AE188" s="14">
        <f t="shared" si="22"/>
        <v>-1.0086864707866317</v>
      </c>
    </row>
    <row r="189" spans="2:31" x14ac:dyDescent="0.5">
      <c r="B189" s="31">
        <v>45198</v>
      </c>
      <c r="C189" s="32">
        <v>89.76</v>
      </c>
      <c r="D189" s="7">
        <f t="shared" si="20"/>
        <v>54.966887417218608</v>
      </c>
      <c r="E189" s="7">
        <f t="shared" si="21"/>
        <v>71.568568038787305</v>
      </c>
      <c r="F189" s="4">
        <v>20</v>
      </c>
      <c r="G189" s="4">
        <v>80</v>
      </c>
      <c r="X189" s="31">
        <v>45198</v>
      </c>
      <c r="Y189" s="32">
        <v>89.76</v>
      </c>
      <c r="Z189" s="7">
        <f t="shared" si="15"/>
        <v>90.287962314461055</v>
      </c>
      <c r="AA189" s="7">
        <f t="shared" si="16"/>
        <v>87.350324345356924</v>
      </c>
      <c r="AB189" s="14">
        <f t="shared" si="17"/>
        <v>2.9376379691041308</v>
      </c>
      <c r="AC189" s="14">
        <f t="shared" si="18"/>
        <v>3.6417604999381963</v>
      </c>
      <c r="AD189" s="14">
        <f t="shared" si="19"/>
        <v>-0.70412253083406551</v>
      </c>
      <c r="AE189" s="14">
        <f t="shared" si="22"/>
        <v>-1.1961701519963961</v>
      </c>
    </row>
    <row r="190" spans="2:31" x14ac:dyDescent="0.5">
      <c r="B190" s="31">
        <v>45201</v>
      </c>
      <c r="C190" s="32">
        <v>89.6</v>
      </c>
      <c r="D190" s="7">
        <f t="shared" si="20"/>
        <v>46.863468634686186</v>
      </c>
      <c r="E190" s="7">
        <f t="shared" si="21"/>
        <v>60.941261765724541</v>
      </c>
      <c r="F190" s="4">
        <v>20</v>
      </c>
      <c r="G190" s="4">
        <v>80</v>
      </c>
      <c r="X190" s="31">
        <v>45201</v>
      </c>
      <c r="Y190" s="32">
        <v>89.6</v>
      </c>
      <c r="Z190" s="7">
        <f t="shared" si="15"/>
        <v>90.182121958390127</v>
      </c>
      <c r="AA190" s="7">
        <f t="shared" si="16"/>
        <v>87.56008713150753</v>
      </c>
      <c r="AB190" s="14">
        <f t="shared" si="17"/>
        <v>2.6220348268825973</v>
      </c>
      <c r="AC190" s="14">
        <f t="shared" si="18"/>
        <v>3.4378153653270767</v>
      </c>
      <c r="AD190" s="14">
        <f t="shared" si="19"/>
        <v>-0.8157805384444794</v>
      </c>
      <c r="AE190" s="14">
        <f t="shared" si="22"/>
        <v>-1.3182876503464975</v>
      </c>
    </row>
    <row r="191" spans="2:31" x14ac:dyDescent="0.5">
      <c r="B191" s="31">
        <v>45202</v>
      </c>
      <c r="C191" s="32">
        <v>86.56</v>
      </c>
      <c r="D191" s="7">
        <f t="shared" si="20"/>
        <v>0</v>
      </c>
      <c r="E191" s="7">
        <f t="shared" si="21"/>
        <v>47.856155382745825</v>
      </c>
      <c r="F191" s="4">
        <v>20</v>
      </c>
      <c r="G191" s="4">
        <v>80</v>
      </c>
      <c r="X191" s="31">
        <v>45202</v>
      </c>
      <c r="Y191" s="32">
        <v>86.56</v>
      </c>
      <c r="Z191" s="7">
        <f t="shared" si="15"/>
        <v>89.6248724263301</v>
      </c>
      <c r="AA191" s="7">
        <f t="shared" si="16"/>
        <v>87.713034190383283</v>
      </c>
      <c r="AB191" s="14">
        <f t="shared" si="17"/>
        <v>1.9118382359468171</v>
      </c>
      <c r="AC191" s="14">
        <f t="shared" si="18"/>
        <v>3.132619939451025</v>
      </c>
      <c r="AD191" s="14">
        <f t="shared" si="19"/>
        <v>-1.2207817035042079</v>
      </c>
      <c r="AE191" s="14">
        <f t="shared" si="22"/>
        <v>-1.8153557298830727</v>
      </c>
    </row>
    <row r="192" spans="2:31" x14ac:dyDescent="0.5">
      <c r="B192" s="31">
        <v>45203</v>
      </c>
      <c r="C192" s="32">
        <v>87.97</v>
      </c>
      <c r="D192" s="7">
        <f t="shared" si="20"/>
        <v>23.817567567567504</v>
      </c>
      <c r="E192" s="7">
        <f t="shared" si="21"/>
        <v>40.560048300053367</v>
      </c>
      <c r="F192" s="4">
        <v>20</v>
      </c>
      <c r="G192" s="4">
        <v>80</v>
      </c>
      <c r="X192" s="31">
        <v>45203</v>
      </c>
      <c r="Y192" s="32">
        <v>87.97</v>
      </c>
      <c r="Z192" s="7">
        <f t="shared" si="15"/>
        <v>89.370276668433164</v>
      </c>
      <c r="AA192" s="7">
        <f t="shared" si="16"/>
        <v>87.835792892461043</v>
      </c>
      <c r="AB192" s="14">
        <f t="shared" si="17"/>
        <v>1.5344837759721202</v>
      </c>
      <c r="AC192" s="14">
        <f t="shared" si="18"/>
        <v>2.812992706755244</v>
      </c>
      <c r="AD192" s="14">
        <f t="shared" si="19"/>
        <v>-1.2785089307831239</v>
      </c>
      <c r="AE192" s="14">
        <f t="shared" si="22"/>
        <v>-1.8335805303700048</v>
      </c>
    </row>
    <row r="193" spans="2:31" x14ac:dyDescent="0.5">
      <c r="B193" s="31">
        <v>45204</v>
      </c>
      <c r="C193" s="32">
        <v>88.58</v>
      </c>
      <c r="D193" s="7">
        <f t="shared" si="20"/>
        <v>34.121621621621543</v>
      </c>
      <c r="E193" s="7">
        <f t="shared" si="21"/>
        <v>31.953909048218769</v>
      </c>
      <c r="F193" s="4">
        <v>20</v>
      </c>
      <c r="G193" s="4">
        <v>80</v>
      </c>
      <c r="X193" s="31">
        <v>45204</v>
      </c>
      <c r="Y193" s="32">
        <v>88.58</v>
      </c>
      <c r="Z193" s="7">
        <f t="shared" si="15"/>
        <v>89.248695642520374</v>
      </c>
      <c r="AA193" s="7">
        <f t="shared" si="16"/>
        <v>87.940452355428405</v>
      </c>
      <c r="AB193" s="14">
        <f t="shared" si="17"/>
        <v>1.3082432870919689</v>
      </c>
      <c r="AC193" s="14">
        <f t="shared" si="18"/>
        <v>2.5120428228225888</v>
      </c>
      <c r="AD193" s="14">
        <f t="shared" si="19"/>
        <v>-1.2037995357306199</v>
      </c>
      <c r="AE193" s="14">
        <f t="shared" si="22"/>
        <v>-1.6847614990268913</v>
      </c>
    </row>
    <row r="194" spans="2:31" x14ac:dyDescent="0.5">
      <c r="B194" s="31">
        <v>45205</v>
      </c>
      <c r="C194" s="32">
        <v>90.57</v>
      </c>
      <c r="D194" s="7">
        <f t="shared" si="20"/>
        <v>67.736486486486314</v>
      </c>
      <c r="E194" s="7">
        <f t="shared" si="21"/>
        <v>34.507828862072316</v>
      </c>
      <c r="F194" s="4">
        <v>20</v>
      </c>
      <c r="G194" s="4">
        <v>80</v>
      </c>
      <c r="X194" s="31">
        <v>45205</v>
      </c>
      <c r="Y194" s="32">
        <v>90.57</v>
      </c>
      <c r="Z194" s="7">
        <f t="shared" si="15"/>
        <v>89.451973235978784</v>
      </c>
      <c r="AA194" s="7">
        <f t="shared" si="16"/>
        <v>88.052416865098806</v>
      </c>
      <c r="AB194" s="14">
        <f t="shared" si="17"/>
        <v>1.3995563708799779</v>
      </c>
      <c r="AC194" s="14">
        <f t="shared" si="18"/>
        <v>2.2895455324340666</v>
      </c>
      <c r="AD194" s="14">
        <f t="shared" si="19"/>
        <v>-0.88998916155408869</v>
      </c>
      <c r="AE194" s="14">
        <f t="shared" si="22"/>
        <v>-1.2469468712620284</v>
      </c>
    </row>
    <row r="195" spans="2:31" x14ac:dyDescent="0.5">
      <c r="B195" s="31">
        <v>45208</v>
      </c>
      <c r="C195" s="32">
        <v>89.18</v>
      </c>
      <c r="D195" s="7">
        <f t="shared" si="20"/>
        <v>44.256756756756822</v>
      </c>
      <c r="E195" s="7">
        <f t="shared" si="21"/>
        <v>33.986486486486442</v>
      </c>
      <c r="F195" s="4">
        <v>20</v>
      </c>
      <c r="G195" s="4">
        <v>80</v>
      </c>
      <c r="X195" s="31">
        <v>45208</v>
      </c>
      <c r="Y195" s="32">
        <v>89.18</v>
      </c>
      <c r="Z195" s="7">
        <f t="shared" si="15"/>
        <v>89.410131199674353</v>
      </c>
      <c r="AA195" s="7">
        <f t="shared" si="16"/>
        <v>88.152988297289582</v>
      </c>
      <c r="AB195" s="14">
        <f t="shared" si="17"/>
        <v>1.2571429023847713</v>
      </c>
      <c r="AC195" s="14">
        <f t="shared" si="18"/>
        <v>2.0830650064242073</v>
      </c>
      <c r="AD195" s="14">
        <f t="shared" si="19"/>
        <v>-0.825922104039436</v>
      </c>
      <c r="AE195" s="14">
        <f t="shared" si="22"/>
        <v>-1.1379822986066923</v>
      </c>
    </row>
    <row r="196" spans="2:31" x14ac:dyDescent="0.5">
      <c r="B196" s="31">
        <v>45209</v>
      </c>
      <c r="C196" s="32">
        <v>89.79</v>
      </c>
      <c r="D196" s="7">
        <f t="shared" si="20"/>
        <v>54.560810810810864</v>
      </c>
      <c r="E196" s="7">
        <f t="shared" si="21"/>
        <v>44.89864864864861</v>
      </c>
      <c r="F196" s="4">
        <v>20</v>
      </c>
      <c r="G196" s="4">
        <v>80</v>
      </c>
      <c r="X196" s="31">
        <v>45209</v>
      </c>
      <c r="Y196" s="32">
        <v>89.79</v>
      </c>
      <c r="Z196" s="7">
        <f t="shared" si="15"/>
        <v>89.46857255357061</v>
      </c>
      <c r="AA196" s="7">
        <f t="shared" si="16"/>
        <v>88.25043898294004</v>
      </c>
      <c r="AB196" s="14">
        <f t="shared" si="17"/>
        <v>1.2181335706305703</v>
      </c>
      <c r="AC196" s="14">
        <f t="shared" si="18"/>
        <v>1.91007871926548</v>
      </c>
      <c r="AD196" s="14">
        <f t="shared" si="19"/>
        <v>-0.69194514863490975</v>
      </c>
      <c r="AE196" s="14">
        <f t="shared" si="22"/>
        <v>-0.94408474546856502</v>
      </c>
    </row>
    <row r="197" spans="2:31" x14ac:dyDescent="0.5">
      <c r="B197" s="31">
        <v>45210</v>
      </c>
      <c r="C197" s="32">
        <v>89.29</v>
      </c>
      <c r="D197" s="7">
        <f t="shared" si="20"/>
        <v>46.11486486486492</v>
      </c>
      <c r="E197" s="7">
        <f t="shared" si="21"/>
        <v>49.358108108108091</v>
      </c>
      <c r="F197" s="4">
        <v>20</v>
      </c>
      <c r="G197" s="4">
        <v>80</v>
      </c>
      <c r="X197" s="31">
        <v>45210</v>
      </c>
      <c r="Y197" s="32">
        <v>89.29</v>
      </c>
      <c r="Z197" s="7">
        <f t="shared" ref="Z197:Z260" si="23">$Z$1*Y197+(1-$Z$1)*Z196</f>
        <v>89.441099853021285</v>
      </c>
      <c r="AA197" s="7">
        <f t="shared" ref="AA197:AA260" si="24">$AA$1*Z197+(1-$AA$1)*AA196</f>
        <v>88.338636084427534</v>
      </c>
      <c r="AB197" s="14">
        <f t="shared" ref="AB197:AB260" si="25">Z197-AA197</f>
        <v>1.1024637685937506</v>
      </c>
      <c r="AC197" s="14">
        <f t="shared" si="18"/>
        <v>1.7485557291311342</v>
      </c>
      <c r="AD197" s="14">
        <f t="shared" si="19"/>
        <v>-0.6460919605373836</v>
      </c>
      <c r="AE197" s="14">
        <f t="shared" si="22"/>
        <v>-0.86546531259511883</v>
      </c>
    </row>
    <row r="198" spans="2:31" x14ac:dyDescent="0.5">
      <c r="B198" s="31">
        <v>45211</v>
      </c>
      <c r="C198" s="32">
        <v>87.95</v>
      </c>
      <c r="D198" s="7">
        <f t="shared" si="20"/>
        <v>23.479729729729733</v>
      </c>
      <c r="E198" s="7">
        <f t="shared" si="21"/>
        <v>47.229729729729733</v>
      </c>
      <c r="F198" s="4">
        <v>20</v>
      </c>
      <c r="G198" s="4">
        <v>80</v>
      </c>
      <c r="X198" s="31">
        <v>45211</v>
      </c>
      <c r="Y198" s="32">
        <v>87.95</v>
      </c>
      <c r="Z198" s="7">
        <f t="shared" si="23"/>
        <v>89.2116998756334</v>
      </c>
      <c r="AA198" s="7">
        <f t="shared" si="24"/>
        <v>88.40330747636871</v>
      </c>
      <c r="AB198" s="14">
        <f t="shared" si="25"/>
        <v>0.8083923992646902</v>
      </c>
      <c r="AC198" s="14">
        <f t="shared" ref="AC198:AC261" si="26">AC$1*AB198+(1-AC$1)*AC197</f>
        <v>1.5605230631578455</v>
      </c>
      <c r="AD198" s="14">
        <f t="shared" ref="AD198:AD261" si="27">AB198-AC198</f>
        <v>-0.7521306638931553</v>
      </c>
      <c r="AE198" s="14">
        <f t="shared" si="22"/>
        <v>-0.98333586324609834</v>
      </c>
    </row>
    <row r="199" spans="2:31" x14ac:dyDescent="0.5">
      <c r="B199" s="31">
        <v>45212</v>
      </c>
      <c r="C199" s="32">
        <v>87.56</v>
      </c>
      <c r="D199" s="7">
        <f t="shared" si="20"/>
        <v>16.891891891891888</v>
      </c>
      <c r="E199" s="7">
        <f t="shared" si="21"/>
        <v>37.06081081081085</v>
      </c>
      <c r="F199" s="4">
        <v>20</v>
      </c>
      <c r="G199" s="4">
        <v>80</v>
      </c>
      <c r="X199" s="31">
        <v>45212</v>
      </c>
      <c r="Y199" s="32">
        <v>87.56</v>
      </c>
      <c r="Z199" s="7">
        <f t="shared" si="23"/>
        <v>88.95759220245904</v>
      </c>
      <c r="AA199" s="7">
        <f t="shared" si="24"/>
        <v>88.444365604227244</v>
      </c>
      <c r="AB199" s="14">
        <f t="shared" si="25"/>
        <v>0.51322659823179606</v>
      </c>
      <c r="AC199" s="14">
        <f t="shared" si="26"/>
        <v>1.3510637701726358</v>
      </c>
      <c r="AD199" s="14">
        <f t="shared" si="27"/>
        <v>-0.83783717194083973</v>
      </c>
      <c r="AE199" s="14">
        <f t="shared" si="22"/>
        <v>-1.0758951588092631</v>
      </c>
    </row>
    <row r="200" spans="2:31" x14ac:dyDescent="0.5">
      <c r="B200" s="31">
        <v>45215</v>
      </c>
      <c r="C200" s="32">
        <v>87.25</v>
      </c>
      <c r="D200" s="7">
        <f t="shared" si="20"/>
        <v>11.655405405405364</v>
      </c>
      <c r="E200" s="7">
        <f t="shared" si="21"/>
        <v>30.540540540540555</v>
      </c>
      <c r="F200" s="4">
        <v>20</v>
      </c>
      <c r="G200" s="4">
        <v>80</v>
      </c>
      <c r="X200" s="31">
        <v>45215</v>
      </c>
      <c r="Y200" s="32">
        <v>87.25</v>
      </c>
      <c r="Z200" s="7">
        <f t="shared" si="23"/>
        <v>88.694885709773033</v>
      </c>
      <c r="AA200" s="7">
        <f t="shared" si="24"/>
        <v>88.462922649082486</v>
      </c>
      <c r="AB200" s="14">
        <f t="shared" si="25"/>
        <v>0.23196306069054629</v>
      </c>
      <c r="AC200" s="14">
        <f t="shared" si="26"/>
        <v>1.1272436282762179</v>
      </c>
      <c r="AD200" s="14">
        <f t="shared" si="27"/>
        <v>-0.89528056758567165</v>
      </c>
      <c r="AE200" s="14">
        <f t="shared" si="22"/>
        <v>-1.1326021215219144</v>
      </c>
    </row>
    <row r="201" spans="2:31" x14ac:dyDescent="0.5">
      <c r="B201" s="31">
        <v>45216</v>
      </c>
      <c r="C201" s="32">
        <v>88.11</v>
      </c>
      <c r="D201" s="7">
        <f t="shared" si="20"/>
        <v>26.182432432432378</v>
      </c>
      <c r="E201" s="7">
        <f t="shared" si="21"/>
        <v>24.864864864864856</v>
      </c>
      <c r="F201" s="4">
        <v>20</v>
      </c>
      <c r="G201" s="4">
        <v>80</v>
      </c>
      <c r="X201" s="31">
        <v>45216</v>
      </c>
      <c r="Y201" s="32">
        <v>88.11</v>
      </c>
      <c r="Z201" s="7">
        <f t="shared" si="23"/>
        <v>88.60490329288487</v>
      </c>
      <c r="AA201" s="7">
        <f t="shared" si="24"/>
        <v>88.47343973380859</v>
      </c>
      <c r="AB201" s="14">
        <f t="shared" si="25"/>
        <v>0.13146355907628049</v>
      </c>
      <c r="AC201" s="14">
        <f t="shared" si="26"/>
        <v>0.92808761443623045</v>
      </c>
      <c r="AD201" s="14">
        <f t="shared" si="27"/>
        <v>-0.79662405535994996</v>
      </c>
      <c r="AE201" s="14">
        <f t="shared" si="22"/>
        <v>-0.98393873335934956</v>
      </c>
    </row>
    <row r="202" spans="2:31" x14ac:dyDescent="0.5">
      <c r="B202" s="31">
        <v>45217</v>
      </c>
      <c r="C202" s="32">
        <v>87.25</v>
      </c>
      <c r="D202" s="7">
        <f t="shared" si="20"/>
        <v>11.655405405405364</v>
      </c>
      <c r="E202" s="7">
        <f t="shared" si="21"/>
        <v>17.972972972972947</v>
      </c>
      <c r="F202" s="4">
        <v>20</v>
      </c>
      <c r="G202" s="4">
        <v>80</v>
      </c>
      <c r="X202" s="31">
        <v>45217</v>
      </c>
      <c r="Y202" s="32">
        <v>87.25</v>
      </c>
      <c r="Z202" s="7">
        <f t="shared" si="23"/>
        <v>88.396456632441044</v>
      </c>
      <c r="AA202" s="7">
        <f t="shared" si="24"/>
        <v>88.467737281855435</v>
      </c>
      <c r="AB202" s="14">
        <f t="shared" si="25"/>
        <v>-7.1280649414390496E-2</v>
      </c>
      <c r="AC202" s="14">
        <f t="shared" si="26"/>
        <v>0.7282139616661063</v>
      </c>
      <c r="AD202" s="14">
        <f t="shared" si="27"/>
        <v>-0.7994946110804968</v>
      </c>
      <c r="AE202" s="14">
        <f t="shared" si="22"/>
        <v>-0.97186055847682518</v>
      </c>
    </row>
    <row r="203" spans="2:31" x14ac:dyDescent="0.5">
      <c r="B203" s="31">
        <v>45218</v>
      </c>
      <c r="C203" s="32">
        <v>83.38</v>
      </c>
      <c r="D203" s="7">
        <f t="shared" si="20"/>
        <v>0</v>
      </c>
      <c r="E203" s="7">
        <f t="shared" si="21"/>
        <v>13.277027027026998</v>
      </c>
      <c r="F203" s="4">
        <v>20</v>
      </c>
      <c r="G203" s="4">
        <v>80</v>
      </c>
      <c r="X203" s="31">
        <v>45218</v>
      </c>
      <c r="Y203" s="32">
        <v>83.38</v>
      </c>
      <c r="Z203" s="7">
        <f t="shared" si="23"/>
        <v>87.624694073603948</v>
      </c>
      <c r="AA203" s="7">
        <f t="shared" si="24"/>
        <v>88.405289636799765</v>
      </c>
      <c r="AB203" s="14">
        <f t="shared" si="25"/>
        <v>-0.78059556319581702</v>
      </c>
      <c r="AC203" s="14">
        <f t="shared" si="26"/>
        <v>0.42645205669372166</v>
      </c>
      <c r="AD203" s="14">
        <f t="shared" si="27"/>
        <v>-1.2070476198895386</v>
      </c>
      <c r="AE203" s="14">
        <f t="shared" si="22"/>
        <v>-1.5141453282587198</v>
      </c>
    </row>
    <row r="204" spans="2:31" x14ac:dyDescent="0.5">
      <c r="B204" s="31">
        <v>45219</v>
      </c>
      <c r="C204" s="32">
        <v>82.36</v>
      </c>
      <c r="D204" s="7">
        <f t="shared" si="20"/>
        <v>0</v>
      </c>
      <c r="E204" s="7">
        <f t="shared" si="21"/>
        <v>9.8986486486486207</v>
      </c>
      <c r="F204" s="4">
        <v>20</v>
      </c>
      <c r="G204" s="4">
        <v>80</v>
      </c>
      <c r="X204" s="31">
        <v>45219</v>
      </c>
      <c r="Y204" s="32">
        <v>82.36</v>
      </c>
      <c r="Z204" s="7">
        <f t="shared" si="23"/>
        <v>86.814741139203335</v>
      </c>
      <c r="AA204" s="7">
        <f t="shared" si="24"/>
        <v>88.2874712295704</v>
      </c>
      <c r="AB204" s="14">
        <f t="shared" si="25"/>
        <v>-1.4727300903670653</v>
      </c>
      <c r="AC204" s="14">
        <f t="shared" si="26"/>
        <v>4.6615627281564265E-2</v>
      </c>
      <c r="AD204" s="14">
        <f t="shared" si="27"/>
        <v>-1.5193457176486296</v>
      </c>
      <c r="AE204" s="14">
        <f t="shared" si="22"/>
        <v>-1.9220185265987102</v>
      </c>
    </row>
    <row r="205" spans="2:31" x14ac:dyDescent="0.5">
      <c r="B205" s="31">
        <v>45222</v>
      </c>
      <c r="C205" s="32">
        <v>82.82</v>
      </c>
      <c r="D205" s="7">
        <f t="shared" si="20"/>
        <v>5.2631578947367732</v>
      </c>
      <c r="E205" s="7">
        <f t="shared" si="21"/>
        <v>8.6201991465149028</v>
      </c>
      <c r="F205" s="4">
        <v>20</v>
      </c>
      <c r="G205" s="4">
        <v>80</v>
      </c>
      <c r="X205" s="31">
        <v>45222</v>
      </c>
      <c r="Y205" s="32">
        <v>82.82</v>
      </c>
      <c r="Z205" s="7">
        <f t="shared" si="23"/>
        <v>86.200165579325898</v>
      </c>
      <c r="AA205" s="7">
        <f t="shared" si="24"/>
        <v>88.13285599621895</v>
      </c>
      <c r="AB205" s="14">
        <f t="shared" si="25"/>
        <v>-1.9326904168930525</v>
      </c>
      <c r="AC205" s="14">
        <f t="shared" si="26"/>
        <v>-0.34924558155335911</v>
      </c>
      <c r="AD205" s="14">
        <f t="shared" si="27"/>
        <v>-1.5834448353396935</v>
      </c>
      <c r="AE205" s="14">
        <f t="shared" si="22"/>
        <v>-1.981791371290845</v>
      </c>
    </row>
    <row r="206" spans="2:31" x14ac:dyDescent="0.5">
      <c r="B206" s="31">
        <v>45223</v>
      </c>
      <c r="C206" s="32">
        <v>84</v>
      </c>
      <c r="D206" s="7">
        <f t="shared" si="20"/>
        <v>18.764302059496586</v>
      </c>
      <c r="E206" s="7">
        <f t="shared" si="21"/>
        <v>7.1365730719277449</v>
      </c>
      <c r="F206" s="4">
        <v>20</v>
      </c>
      <c r="G206" s="4">
        <v>80</v>
      </c>
      <c r="X206" s="31">
        <v>45223</v>
      </c>
      <c r="Y206" s="32">
        <v>84</v>
      </c>
      <c r="Z206" s="7">
        <f t="shared" si="23"/>
        <v>85.861678567121913</v>
      </c>
      <c r="AA206" s="7">
        <f t="shared" si="24"/>
        <v>87.964620631100644</v>
      </c>
      <c r="AB206" s="14">
        <f t="shared" si="25"/>
        <v>-2.1029420639787304</v>
      </c>
      <c r="AC206" s="14">
        <f t="shared" si="26"/>
        <v>-0.69998487803843346</v>
      </c>
      <c r="AD206" s="14">
        <f t="shared" si="27"/>
        <v>-1.4029571859402969</v>
      </c>
      <c r="AE206" s="14">
        <f t="shared" si="22"/>
        <v>-1.7077212150940679</v>
      </c>
    </row>
    <row r="207" spans="2:31" x14ac:dyDescent="0.5">
      <c r="B207" s="31">
        <v>45224</v>
      </c>
      <c r="C207" s="32">
        <v>81.400000000000006</v>
      </c>
      <c r="D207" s="7">
        <f t="shared" si="20"/>
        <v>0</v>
      </c>
      <c r="E207" s="7">
        <f t="shared" si="21"/>
        <v>4.8054919908466713</v>
      </c>
      <c r="F207" s="4">
        <v>20</v>
      </c>
      <c r="G207" s="4">
        <v>80</v>
      </c>
      <c r="X207" s="31">
        <v>45224</v>
      </c>
      <c r="Y207" s="32">
        <v>81.400000000000006</v>
      </c>
      <c r="Z207" s="7">
        <f t="shared" si="23"/>
        <v>85.175266479872391</v>
      </c>
      <c r="AA207" s="7">
        <f t="shared" si="24"/>
        <v>87.758001805083737</v>
      </c>
      <c r="AB207" s="14">
        <f t="shared" si="25"/>
        <v>-2.5827353252113454</v>
      </c>
      <c r="AC207" s="14">
        <f t="shared" si="26"/>
        <v>-1.076534967473016</v>
      </c>
      <c r="AD207" s="14">
        <f t="shared" si="27"/>
        <v>-1.5062003577383294</v>
      </c>
      <c r="AE207" s="14">
        <f t="shared" si="22"/>
        <v>-1.8328108782508588</v>
      </c>
    </row>
    <row r="208" spans="2:31" x14ac:dyDescent="0.5">
      <c r="B208" s="31">
        <v>45225</v>
      </c>
      <c r="C208" s="32">
        <v>81.02</v>
      </c>
      <c r="D208" s="7">
        <f t="shared" si="20"/>
        <v>0</v>
      </c>
      <c r="E208" s="7">
        <f t="shared" si="21"/>
        <v>4.8054919908466713</v>
      </c>
      <c r="F208" s="4">
        <v>20</v>
      </c>
      <c r="G208" s="4">
        <v>80</v>
      </c>
      <c r="X208" s="31">
        <v>45225</v>
      </c>
      <c r="Y208" s="32">
        <v>81.02</v>
      </c>
      <c r="Z208" s="7">
        <f t="shared" si="23"/>
        <v>84.535994713738177</v>
      </c>
      <c r="AA208" s="7">
        <f t="shared" si="24"/>
        <v>87.519334613132216</v>
      </c>
      <c r="AB208" s="14">
        <f t="shared" si="25"/>
        <v>-2.9833398993940392</v>
      </c>
      <c r="AC208" s="14">
        <f t="shared" si="26"/>
        <v>-1.4578959538572207</v>
      </c>
      <c r="AD208" s="14">
        <f t="shared" si="27"/>
        <v>-1.5254439455368185</v>
      </c>
      <c r="AE208" s="14">
        <f t="shared" si="22"/>
        <v>-1.8244149252568478</v>
      </c>
    </row>
    <row r="209" spans="2:31" x14ac:dyDescent="0.5">
      <c r="B209" s="31">
        <v>45226</v>
      </c>
      <c r="C209" s="32">
        <v>80.349999999999994</v>
      </c>
      <c r="D209" s="7">
        <f t="shared" si="20"/>
        <v>0</v>
      </c>
      <c r="E209" s="7">
        <f t="shared" si="21"/>
        <v>4.8054919908466713</v>
      </c>
      <c r="F209" s="4">
        <v>20</v>
      </c>
      <c r="G209" s="4">
        <v>80</v>
      </c>
      <c r="X209" s="31">
        <v>45226</v>
      </c>
      <c r="Y209" s="32">
        <v>80.349999999999994</v>
      </c>
      <c r="Z209" s="7">
        <f t="shared" si="23"/>
        <v>83.891995527009229</v>
      </c>
      <c r="AA209" s="7">
        <f t="shared" si="24"/>
        <v>87.250642828974961</v>
      </c>
      <c r="AB209" s="14">
        <f t="shared" si="25"/>
        <v>-3.3586473019657319</v>
      </c>
      <c r="AC209" s="14">
        <f t="shared" si="26"/>
        <v>-1.8380462234789232</v>
      </c>
      <c r="AD209" s="14">
        <f t="shared" si="27"/>
        <v>-1.5206010784868087</v>
      </c>
      <c r="AE209" s="14">
        <f t="shared" si="22"/>
        <v>-1.7733744018990489</v>
      </c>
    </row>
    <row r="210" spans="2:31" x14ac:dyDescent="0.5">
      <c r="B210" s="31">
        <v>45229</v>
      </c>
      <c r="C210" s="32">
        <v>80.16</v>
      </c>
      <c r="D210" s="7">
        <f t="shared" si="20"/>
        <v>0</v>
      </c>
      <c r="E210" s="7">
        <f t="shared" si="21"/>
        <v>3.7528604118993174</v>
      </c>
      <c r="F210" s="4">
        <v>20</v>
      </c>
      <c r="G210" s="4">
        <v>80</v>
      </c>
      <c r="X210" s="31">
        <v>45229</v>
      </c>
      <c r="Y210" s="32">
        <v>80.16</v>
      </c>
      <c r="Z210" s="7">
        <f t="shared" si="23"/>
        <v>83.317842369007806</v>
      </c>
      <c r="AA210" s="7">
        <f t="shared" si="24"/>
        <v>86.959324276384791</v>
      </c>
      <c r="AB210" s="14">
        <f t="shared" si="25"/>
        <v>-3.6414819073769849</v>
      </c>
      <c r="AC210" s="14">
        <f t="shared" si="26"/>
        <v>-2.1987333602585357</v>
      </c>
      <c r="AD210" s="14">
        <f t="shared" si="27"/>
        <v>-1.4427485471184491</v>
      </c>
      <c r="AE210" s="14">
        <f t="shared" si="22"/>
        <v>-1.6142161148933096</v>
      </c>
    </row>
    <row r="211" spans="2:31" x14ac:dyDescent="0.5">
      <c r="B211" s="31">
        <v>45230</v>
      </c>
      <c r="C211" s="32">
        <v>77.44</v>
      </c>
      <c r="D211" s="7">
        <f t="shared" si="20"/>
        <v>0</v>
      </c>
      <c r="E211" s="7">
        <f t="shared" si="21"/>
        <v>0</v>
      </c>
      <c r="F211" s="4">
        <v>20</v>
      </c>
      <c r="G211" s="4">
        <v>80</v>
      </c>
      <c r="X211" s="31">
        <v>45230</v>
      </c>
      <c r="Y211" s="32">
        <v>77.44</v>
      </c>
      <c r="Z211" s="7">
        <f t="shared" si="23"/>
        <v>82.413558927621992</v>
      </c>
      <c r="AA211" s="7">
        <f t="shared" si="24"/>
        <v>86.62260091721717</v>
      </c>
      <c r="AB211" s="14">
        <f t="shared" si="25"/>
        <v>-4.2090419895951783</v>
      </c>
      <c r="AC211" s="14">
        <f t="shared" si="26"/>
        <v>-2.6007950861258644</v>
      </c>
      <c r="AD211" s="14">
        <f t="shared" si="27"/>
        <v>-1.6082469034693139</v>
      </c>
      <c r="AE211" s="14">
        <f t="shared" si="22"/>
        <v>-1.7988304735041734</v>
      </c>
    </row>
    <row r="212" spans="2:31" x14ac:dyDescent="0.5">
      <c r="B212" s="31">
        <v>45231</v>
      </c>
      <c r="C212" s="32">
        <v>83.65</v>
      </c>
      <c r="D212" s="7">
        <f t="shared" si="20"/>
        <v>47.296268088347375</v>
      </c>
      <c r="E212" s="7">
        <f t="shared" si="21"/>
        <v>9.459253617669475</v>
      </c>
      <c r="F212" s="4">
        <v>20</v>
      </c>
      <c r="G212" s="4">
        <v>80</v>
      </c>
      <c r="X212" s="31">
        <v>45231</v>
      </c>
      <c r="Y212" s="32">
        <v>83.65</v>
      </c>
      <c r="Z212" s="7">
        <f t="shared" si="23"/>
        <v>82.603780631064765</v>
      </c>
      <c r="AA212" s="7">
        <f t="shared" si="24"/>
        <v>86.324910525650324</v>
      </c>
      <c r="AB212" s="14">
        <f t="shared" si="25"/>
        <v>-3.7211298945855589</v>
      </c>
      <c r="AC212" s="14">
        <f t="shared" si="26"/>
        <v>-2.8248620478178035</v>
      </c>
      <c r="AD212" s="14">
        <f t="shared" si="27"/>
        <v>-0.89626784676775539</v>
      </c>
      <c r="AE212" s="14">
        <f t="shared" si="22"/>
        <v>-0.7720299636331851</v>
      </c>
    </row>
    <row r="213" spans="2:31" x14ac:dyDescent="0.5">
      <c r="B213" s="31">
        <v>45232</v>
      </c>
      <c r="C213" s="32">
        <v>84.12</v>
      </c>
      <c r="D213" s="7">
        <f t="shared" si="20"/>
        <v>50.875856816450948</v>
      </c>
      <c r="E213" s="7">
        <f t="shared" si="21"/>
        <v>19.634424980959665</v>
      </c>
      <c r="F213" s="4">
        <v>20</v>
      </c>
      <c r="G213" s="4">
        <v>80</v>
      </c>
      <c r="X213" s="31">
        <v>45232</v>
      </c>
      <c r="Y213" s="32">
        <v>84.12</v>
      </c>
      <c r="Z213" s="7">
        <f t="shared" si="23"/>
        <v>82.837045149362481</v>
      </c>
      <c r="AA213" s="7">
        <f t="shared" si="24"/>
        <v>86.066550127406771</v>
      </c>
      <c r="AB213" s="14">
        <f t="shared" si="25"/>
        <v>-3.2295049780442895</v>
      </c>
      <c r="AC213" s="14">
        <f t="shared" si="26"/>
        <v>-2.9057906338631012</v>
      </c>
      <c r="AD213" s="14">
        <f t="shared" si="27"/>
        <v>-0.32371434418118827</v>
      </c>
      <c r="AE213" s="14">
        <f t="shared" si="22"/>
        <v>3.9919392350828295E-2</v>
      </c>
    </row>
    <row r="214" spans="2:31" x14ac:dyDescent="0.5">
      <c r="B214" s="31">
        <v>45233</v>
      </c>
      <c r="C214" s="32">
        <v>85.03</v>
      </c>
      <c r="D214" s="7">
        <f t="shared" si="20"/>
        <v>61.457489878542496</v>
      </c>
      <c r="E214" s="7">
        <f t="shared" si="21"/>
        <v>31.925922956668167</v>
      </c>
      <c r="F214" s="4">
        <v>20</v>
      </c>
      <c r="G214" s="4">
        <v>80</v>
      </c>
      <c r="X214" s="31">
        <v>45233</v>
      </c>
      <c r="Y214" s="32">
        <v>85.03</v>
      </c>
      <c r="Z214" s="7">
        <f t="shared" si="23"/>
        <v>83.174422818691326</v>
      </c>
      <c r="AA214" s="7">
        <f t="shared" si="24"/>
        <v>85.852318474909325</v>
      </c>
      <c r="AB214" s="14">
        <f t="shared" si="25"/>
        <v>-2.6778956562179985</v>
      </c>
      <c r="AC214" s="14">
        <f t="shared" si="26"/>
        <v>-2.8602116383340808</v>
      </c>
      <c r="AD214" s="14">
        <f t="shared" si="27"/>
        <v>0.18231598211608224</v>
      </c>
      <c r="AE214" s="14">
        <f t="shared" si="22"/>
        <v>0.74726589043452929</v>
      </c>
    </row>
    <row r="215" spans="2:31" x14ac:dyDescent="0.5">
      <c r="B215" s="31">
        <v>45236</v>
      </c>
      <c r="C215" s="32">
        <v>83.15</v>
      </c>
      <c r="D215" s="7">
        <f t="shared" ref="D215:D278" si="28">100*(C215-MIN(C196:C215))/(MAX(C196:C215)-MIN(C196:C215))</f>
        <v>46.234817813765211</v>
      </c>
      <c r="E215" s="7">
        <f t="shared" si="21"/>
        <v>41.172886519421205</v>
      </c>
      <c r="F215" s="4">
        <v>20</v>
      </c>
      <c r="G215" s="4">
        <v>80</v>
      </c>
      <c r="X215" s="31">
        <v>45236</v>
      </c>
      <c r="Y215" s="32">
        <v>83.15</v>
      </c>
      <c r="Z215" s="7">
        <f t="shared" si="23"/>
        <v>83.170665461969577</v>
      </c>
      <c r="AA215" s="7">
        <f t="shared" si="24"/>
        <v>85.653677510987862</v>
      </c>
      <c r="AB215" s="14">
        <f t="shared" si="25"/>
        <v>-2.483012049018285</v>
      </c>
      <c r="AC215" s="14">
        <f t="shared" si="26"/>
        <v>-2.7847717204709217</v>
      </c>
      <c r="AD215" s="14">
        <f t="shared" si="27"/>
        <v>0.30175967145263671</v>
      </c>
      <c r="AE215" s="14">
        <f t="shared" si="22"/>
        <v>0.89978295696656851</v>
      </c>
    </row>
    <row r="216" spans="2:31" x14ac:dyDescent="0.5">
      <c r="B216" s="31">
        <v>45237</v>
      </c>
      <c r="C216" s="32">
        <v>84.35</v>
      </c>
      <c r="D216" s="7">
        <f t="shared" si="28"/>
        <v>58.312236286919763</v>
      </c>
      <c r="E216" s="7">
        <f t="shared" si="21"/>
        <v>52.835333776805157</v>
      </c>
      <c r="F216" s="4">
        <v>20</v>
      </c>
      <c r="G216" s="4">
        <v>80</v>
      </c>
      <c r="X216" s="31">
        <v>45237</v>
      </c>
      <c r="Y216" s="32">
        <v>84.35</v>
      </c>
      <c r="Z216" s="7">
        <f t="shared" si="23"/>
        <v>83.352101544743476</v>
      </c>
      <c r="AA216" s="7">
        <f t="shared" si="24"/>
        <v>85.483190402377161</v>
      </c>
      <c r="AB216" s="14">
        <f t="shared" si="25"/>
        <v>-2.1310888576336851</v>
      </c>
      <c r="AC216" s="14">
        <f t="shared" si="26"/>
        <v>-2.6540351479034743</v>
      </c>
      <c r="AD216" s="14">
        <f t="shared" si="27"/>
        <v>0.52294629026978923</v>
      </c>
      <c r="AE216" s="14">
        <f t="shared" si="22"/>
        <v>1.1885897896648236</v>
      </c>
    </row>
    <row r="217" spans="2:31" x14ac:dyDescent="0.5">
      <c r="B217" s="31">
        <v>45238</v>
      </c>
      <c r="C217" s="32">
        <v>84.77</v>
      </c>
      <c r="D217" s="7">
        <f t="shared" si="28"/>
        <v>68.697282099343923</v>
      </c>
      <c r="E217" s="7">
        <f t="shared" si="21"/>
        <v>57.11553657900447</v>
      </c>
      <c r="F217" s="4">
        <v>20</v>
      </c>
      <c r="G217" s="4">
        <v>80</v>
      </c>
      <c r="X217" s="31">
        <v>45238</v>
      </c>
      <c r="Y217" s="32">
        <v>84.77</v>
      </c>
      <c r="Z217" s="7">
        <f t="shared" si="23"/>
        <v>83.570239768629094</v>
      </c>
      <c r="AA217" s="7">
        <f t="shared" si="24"/>
        <v>85.341490355432853</v>
      </c>
      <c r="AB217" s="14">
        <f t="shared" si="25"/>
        <v>-1.7712505868037596</v>
      </c>
      <c r="AC217" s="14">
        <f t="shared" si="26"/>
        <v>-2.4774782356835319</v>
      </c>
      <c r="AD217" s="14">
        <f t="shared" si="27"/>
        <v>0.7062276488797723</v>
      </c>
      <c r="AE217" s="14">
        <f t="shared" si="22"/>
        <v>1.413496553119324</v>
      </c>
    </row>
    <row r="218" spans="2:31" x14ac:dyDescent="0.5">
      <c r="B218" s="31">
        <v>45239</v>
      </c>
      <c r="C218" s="32">
        <v>84.25</v>
      </c>
      <c r="D218" s="7">
        <f t="shared" si="28"/>
        <v>63.823805060918474</v>
      </c>
      <c r="E218" s="7">
        <f t="shared" si="21"/>
        <v>59.705126227897971</v>
      </c>
      <c r="F218" s="4">
        <v>20</v>
      </c>
      <c r="G218" s="4">
        <v>80</v>
      </c>
      <c r="X218" s="31">
        <v>45239</v>
      </c>
      <c r="Y218" s="32">
        <v>84.25</v>
      </c>
      <c r="Z218" s="7">
        <f t="shared" si="23"/>
        <v>83.674818265763079</v>
      </c>
      <c r="AA218" s="7">
        <f t="shared" si="24"/>
        <v>85.218033163605455</v>
      </c>
      <c r="AB218" s="14">
        <f t="shared" si="25"/>
        <v>-1.5432148978423754</v>
      </c>
      <c r="AC218" s="14">
        <f t="shared" si="26"/>
        <v>-2.2906255681153009</v>
      </c>
      <c r="AD218" s="14">
        <f t="shared" si="27"/>
        <v>0.74741067027292551</v>
      </c>
      <c r="AE218" s="14">
        <f t="shared" si="22"/>
        <v>1.4356301374427365</v>
      </c>
    </row>
    <row r="219" spans="2:31" x14ac:dyDescent="0.5">
      <c r="B219" s="31">
        <v>45240</v>
      </c>
      <c r="C219" s="32">
        <v>84.96</v>
      </c>
      <c r="D219" s="7">
        <f t="shared" si="28"/>
        <v>70.477975632614758</v>
      </c>
      <c r="E219" s="7">
        <f t="shared" ref="E219:E282" si="29">AVERAGE(D215:D219)</f>
        <v>61.50922337871242</v>
      </c>
      <c r="F219" s="4">
        <v>20</v>
      </c>
      <c r="G219" s="4">
        <v>80</v>
      </c>
      <c r="X219" s="31">
        <v>45240</v>
      </c>
      <c r="Y219" s="32">
        <v>84.96</v>
      </c>
      <c r="Z219" s="7">
        <f t="shared" si="23"/>
        <v>83.872538532568754</v>
      </c>
      <c r="AA219" s="7">
        <f t="shared" si="24"/>
        <v>85.118366894639763</v>
      </c>
      <c r="AB219" s="14">
        <f t="shared" si="25"/>
        <v>-1.2458283620710091</v>
      </c>
      <c r="AC219" s="14">
        <f t="shared" si="26"/>
        <v>-2.0816661269064425</v>
      </c>
      <c r="AD219" s="14">
        <f t="shared" si="27"/>
        <v>0.83583776483543337</v>
      </c>
      <c r="AE219" s="14">
        <f t="shared" si="22"/>
        <v>1.5162160621961405</v>
      </c>
    </row>
    <row r="220" spans="2:31" x14ac:dyDescent="0.5">
      <c r="B220" s="31">
        <v>45243</v>
      </c>
      <c r="C220" s="32">
        <v>85.72</v>
      </c>
      <c r="D220" s="7">
        <f t="shared" si="28"/>
        <v>77.600749765698211</v>
      </c>
      <c r="E220" s="7">
        <f t="shared" si="29"/>
        <v>67.782409769099019</v>
      </c>
      <c r="F220" s="4">
        <v>20</v>
      </c>
      <c r="G220" s="4">
        <v>80</v>
      </c>
      <c r="X220" s="31">
        <v>45243</v>
      </c>
      <c r="Y220" s="32">
        <v>85.72</v>
      </c>
      <c r="Z220" s="7">
        <f t="shared" si="23"/>
        <v>84.15676337371201</v>
      </c>
      <c r="AA220" s="7">
        <f t="shared" si="24"/>
        <v>85.047137004200678</v>
      </c>
      <c r="AB220" s="14">
        <f t="shared" si="25"/>
        <v>-0.8903736304886678</v>
      </c>
      <c r="AC220" s="14">
        <f t="shared" si="26"/>
        <v>-1.8434076276228877</v>
      </c>
      <c r="AD220" s="14">
        <f t="shared" si="27"/>
        <v>0.95303399713421988</v>
      </c>
      <c r="AE220" s="14">
        <f t="shared" si="22"/>
        <v>1.628432782728364</v>
      </c>
    </row>
    <row r="221" spans="2:31" x14ac:dyDescent="0.5">
      <c r="B221" s="31">
        <v>45244</v>
      </c>
      <c r="C221" s="32">
        <v>87.68</v>
      </c>
      <c r="D221" s="7">
        <f t="shared" si="28"/>
        <v>100</v>
      </c>
      <c r="E221" s="7">
        <f t="shared" si="29"/>
        <v>76.119962511715073</v>
      </c>
      <c r="F221" s="4">
        <v>20</v>
      </c>
      <c r="G221" s="4">
        <v>80</v>
      </c>
      <c r="X221" s="31">
        <v>45244</v>
      </c>
      <c r="Y221" s="32">
        <v>87.68</v>
      </c>
      <c r="Z221" s="7">
        <f t="shared" si="23"/>
        <v>84.698799777756321</v>
      </c>
      <c r="AA221" s="7">
        <f t="shared" si="24"/>
        <v>85.02133424668628</v>
      </c>
      <c r="AB221" s="14">
        <f t="shared" si="25"/>
        <v>-0.32253446892995896</v>
      </c>
      <c r="AC221" s="14">
        <f t="shared" si="26"/>
        <v>-1.5392329958843021</v>
      </c>
      <c r="AD221" s="14">
        <f t="shared" si="27"/>
        <v>1.2166985269543431</v>
      </c>
      <c r="AE221" s="14">
        <f t="shared" ref="AE221:AE284" si="30">(AD221-AVERAGE(AD132:AD221))/_xlfn.STDEV.S(AD132:AD221)</f>
        <v>1.9156296957531227</v>
      </c>
    </row>
    <row r="222" spans="2:31" x14ac:dyDescent="0.5">
      <c r="B222" s="31">
        <v>45245</v>
      </c>
      <c r="C222" s="32">
        <v>86.97</v>
      </c>
      <c r="D222" s="7">
        <f t="shared" si="28"/>
        <v>93.066406249999929</v>
      </c>
      <c r="E222" s="7">
        <f t="shared" si="29"/>
        <v>80.993787341846286</v>
      </c>
      <c r="F222" s="4">
        <v>20</v>
      </c>
      <c r="G222" s="4">
        <v>80</v>
      </c>
      <c r="X222" s="31">
        <v>45245</v>
      </c>
      <c r="Y222" s="32">
        <v>86.97</v>
      </c>
      <c r="Z222" s="7">
        <f t="shared" si="23"/>
        <v>85.048215196563035</v>
      </c>
      <c r="AA222" s="7">
        <f t="shared" si="24"/>
        <v>85.023325428158643</v>
      </c>
      <c r="AB222" s="14">
        <f t="shared" si="25"/>
        <v>2.4889768404392498E-2</v>
      </c>
      <c r="AC222" s="14">
        <f t="shared" si="26"/>
        <v>-1.2264084430265632</v>
      </c>
      <c r="AD222" s="14">
        <f t="shared" si="27"/>
        <v>1.2512982114309557</v>
      </c>
      <c r="AE222" s="14">
        <f t="shared" si="30"/>
        <v>1.8971097597239293</v>
      </c>
    </row>
    <row r="223" spans="2:31" x14ac:dyDescent="0.5">
      <c r="B223" s="31">
        <v>45246</v>
      </c>
      <c r="C223" s="32">
        <v>86.4</v>
      </c>
      <c r="D223" s="7">
        <f t="shared" si="28"/>
        <v>87.5</v>
      </c>
      <c r="E223" s="7">
        <f t="shared" si="29"/>
        <v>85.729026329662574</v>
      </c>
      <c r="F223" s="4">
        <v>20</v>
      </c>
      <c r="G223" s="4">
        <v>80</v>
      </c>
      <c r="X223" s="31">
        <v>45246</v>
      </c>
      <c r="Y223" s="32">
        <v>86.4</v>
      </c>
      <c r="Z223" s="7">
        <f t="shared" si="23"/>
        <v>85.256182089399488</v>
      </c>
      <c r="AA223" s="7">
        <f t="shared" si="24"/>
        <v>85.040574069732045</v>
      </c>
      <c r="AB223" s="14">
        <f t="shared" si="25"/>
        <v>0.21560801966744236</v>
      </c>
      <c r="AC223" s="14">
        <f t="shared" si="26"/>
        <v>-0.93800515048776201</v>
      </c>
      <c r="AD223" s="14">
        <f t="shared" si="27"/>
        <v>1.1536131701552044</v>
      </c>
      <c r="AE223" s="14">
        <f t="shared" si="30"/>
        <v>1.720974510470489</v>
      </c>
    </row>
    <row r="224" spans="2:31" x14ac:dyDescent="0.5">
      <c r="B224" s="31">
        <v>45247</v>
      </c>
      <c r="C224" s="32">
        <v>86.84</v>
      </c>
      <c r="D224" s="7">
        <f t="shared" si="28"/>
        <v>91.796874999999972</v>
      </c>
      <c r="E224" s="7">
        <f t="shared" si="29"/>
        <v>89.992806203139622</v>
      </c>
      <c r="F224" s="4">
        <v>20</v>
      </c>
      <c r="G224" s="4">
        <v>80</v>
      </c>
      <c r="X224" s="31">
        <v>45247</v>
      </c>
      <c r="Y224" s="32">
        <v>86.84</v>
      </c>
      <c r="Z224" s="7">
        <f t="shared" si="23"/>
        <v>85.499846383338024</v>
      </c>
      <c r="AA224" s="7">
        <f t="shared" si="24"/>
        <v>85.074594241110262</v>
      </c>
      <c r="AB224" s="14">
        <f t="shared" si="25"/>
        <v>0.42525214222776242</v>
      </c>
      <c r="AC224" s="14">
        <f t="shared" si="26"/>
        <v>-0.66535369194465721</v>
      </c>
      <c r="AD224" s="14">
        <f t="shared" si="27"/>
        <v>1.0906058341724196</v>
      </c>
      <c r="AE224" s="14">
        <f t="shared" si="30"/>
        <v>1.6038491195839784</v>
      </c>
    </row>
    <row r="225" spans="2:31" x14ac:dyDescent="0.5">
      <c r="B225" s="31">
        <v>45250</v>
      </c>
      <c r="C225" s="32">
        <v>88.32</v>
      </c>
      <c r="D225" s="7">
        <f t="shared" si="28"/>
        <v>100</v>
      </c>
      <c r="E225" s="7">
        <f t="shared" si="29"/>
        <v>94.472656249999972</v>
      </c>
      <c r="F225" s="4">
        <v>20</v>
      </c>
      <c r="G225" s="4">
        <v>80</v>
      </c>
      <c r="X225" s="31">
        <v>45250</v>
      </c>
      <c r="Y225" s="32">
        <v>88.32</v>
      </c>
      <c r="Z225" s="7">
        <f t="shared" si="23"/>
        <v>85.933716170516789</v>
      </c>
      <c r="AA225" s="7">
        <f t="shared" si="24"/>
        <v>85.138232902547784</v>
      </c>
      <c r="AB225" s="14">
        <f t="shared" si="25"/>
        <v>0.79548326796900426</v>
      </c>
      <c r="AC225" s="14">
        <f t="shared" si="26"/>
        <v>-0.37318629996192487</v>
      </c>
      <c r="AD225" s="14">
        <f t="shared" si="27"/>
        <v>1.1686695679309291</v>
      </c>
      <c r="AE225" s="14">
        <f t="shared" si="30"/>
        <v>1.6638367084329799</v>
      </c>
    </row>
    <row r="226" spans="2:31" x14ac:dyDescent="0.5">
      <c r="B226" s="31">
        <v>45251</v>
      </c>
      <c r="C226" s="32">
        <v>87.96</v>
      </c>
      <c r="D226" s="7">
        <f t="shared" si="28"/>
        <v>96.691176470588232</v>
      </c>
      <c r="E226" s="7">
        <f t="shared" si="29"/>
        <v>93.810891544117624</v>
      </c>
      <c r="F226" s="4">
        <v>20</v>
      </c>
      <c r="G226" s="4">
        <v>80</v>
      </c>
      <c r="X226" s="31">
        <v>45251</v>
      </c>
      <c r="Y226" s="32">
        <v>87.96</v>
      </c>
      <c r="Z226" s="7">
        <f t="shared" si="23"/>
        <v>86.245452144283433</v>
      </c>
      <c r="AA226" s="7">
        <f t="shared" si="24"/>
        <v>85.220249142676352</v>
      </c>
      <c r="AB226" s="14">
        <f t="shared" si="25"/>
        <v>1.0252030016070819</v>
      </c>
      <c r="AC226" s="14">
        <f t="shared" si="26"/>
        <v>-9.3508439648123526E-2</v>
      </c>
      <c r="AD226" s="14">
        <f t="shared" si="27"/>
        <v>1.1187114412552055</v>
      </c>
      <c r="AE226" s="14">
        <f t="shared" si="30"/>
        <v>1.5731722975449369</v>
      </c>
    </row>
    <row r="227" spans="2:31" x14ac:dyDescent="0.5">
      <c r="B227" s="31">
        <v>45252</v>
      </c>
      <c r="C227" s="32">
        <v>90.2</v>
      </c>
      <c r="D227" s="7">
        <f t="shared" si="28"/>
        <v>100</v>
      </c>
      <c r="E227" s="7">
        <f t="shared" si="29"/>
        <v>95.197610294117652</v>
      </c>
      <c r="F227" s="4">
        <v>20</v>
      </c>
      <c r="G227" s="4">
        <v>80</v>
      </c>
      <c r="X227" s="31">
        <v>45252</v>
      </c>
      <c r="Y227" s="32">
        <v>90.2</v>
      </c>
      <c r="Z227" s="7">
        <f t="shared" si="23"/>
        <v>86.853844122085988</v>
      </c>
      <c r="AA227" s="7">
        <f t="shared" si="24"/>
        <v>85.341256178188175</v>
      </c>
      <c r="AB227" s="14">
        <f t="shared" si="25"/>
        <v>1.5125879438978131</v>
      </c>
      <c r="AC227" s="14">
        <f t="shared" si="26"/>
        <v>0.22771083706106382</v>
      </c>
      <c r="AD227" s="14">
        <f t="shared" si="27"/>
        <v>1.2848771068367493</v>
      </c>
      <c r="AE227" s="14">
        <f t="shared" si="30"/>
        <v>1.7420888665911278</v>
      </c>
    </row>
    <row r="228" spans="2:31" x14ac:dyDescent="0.5">
      <c r="B228" s="31">
        <v>45254</v>
      </c>
      <c r="C228" s="32">
        <v>91.14</v>
      </c>
      <c r="D228" s="7">
        <f t="shared" si="28"/>
        <v>100</v>
      </c>
      <c r="E228" s="7">
        <f t="shared" si="29"/>
        <v>97.697610294117638</v>
      </c>
      <c r="F228" s="4">
        <v>20</v>
      </c>
      <c r="G228" s="4">
        <v>80</v>
      </c>
      <c r="X228" s="31">
        <v>45254</v>
      </c>
      <c r="Y228" s="32">
        <v>91.14</v>
      </c>
      <c r="Z228" s="7">
        <f t="shared" si="23"/>
        <v>87.513252718688136</v>
      </c>
      <c r="AA228" s="7">
        <f t="shared" si="24"/>
        <v>85.502144810817796</v>
      </c>
      <c r="AB228" s="14">
        <f t="shared" si="25"/>
        <v>2.0111079078703398</v>
      </c>
      <c r="AC228" s="14">
        <f t="shared" si="26"/>
        <v>0.58439025122291899</v>
      </c>
      <c r="AD228" s="14">
        <f t="shared" si="27"/>
        <v>1.4267176566474209</v>
      </c>
      <c r="AE228" s="14">
        <f t="shared" si="30"/>
        <v>1.8699293472840242</v>
      </c>
    </row>
    <row r="229" spans="2:31" x14ac:dyDescent="0.5">
      <c r="B229" s="31">
        <v>45257</v>
      </c>
      <c r="C229" s="32">
        <v>90.51</v>
      </c>
      <c r="D229" s="7">
        <f t="shared" si="28"/>
        <v>95.401459854014632</v>
      </c>
      <c r="E229" s="7">
        <f t="shared" si="29"/>
        <v>98.41852726492057</v>
      </c>
      <c r="F229" s="4">
        <v>20</v>
      </c>
      <c r="G229" s="4">
        <v>80</v>
      </c>
      <c r="X229" s="31">
        <v>45257</v>
      </c>
      <c r="Y229" s="32">
        <v>90.51</v>
      </c>
      <c r="Z229" s="7">
        <f t="shared" si="23"/>
        <v>87.974290761966898</v>
      </c>
      <c r="AA229" s="7">
        <f t="shared" si="24"/>
        <v>85.685266733125133</v>
      </c>
      <c r="AB229" s="14">
        <f t="shared" si="25"/>
        <v>2.2890240288417658</v>
      </c>
      <c r="AC229" s="14">
        <f t="shared" si="26"/>
        <v>0.92531700674668849</v>
      </c>
      <c r="AD229" s="14">
        <f t="shared" si="27"/>
        <v>1.3637070220950773</v>
      </c>
      <c r="AE229" s="14">
        <f t="shared" si="30"/>
        <v>1.7568126614026824</v>
      </c>
    </row>
    <row r="230" spans="2:31" x14ac:dyDescent="0.5">
      <c r="B230" s="31">
        <v>45258</v>
      </c>
      <c r="C230" s="32">
        <v>90.63</v>
      </c>
      <c r="D230" s="7">
        <f t="shared" si="28"/>
        <v>96.277372262773682</v>
      </c>
      <c r="E230" s="7">
        <f t="shared" si="29"/>
        <v>97.674001717475306</v>
      </c>
      <c r="F230" s="4">
        <v>20</v>
      </c>
      <c r="G230" s="4">
        <v>80</v>
      </c>
      <c r="X230" s="31">
        <v>45258</v>
      </c>
      <c r="Y230" s="32">
        <v>90.63</v>
      </c>
      <c r="Z230" s="7">
        <f t="shared" si="23"/>
        <v>88.382861413971995</v>
      </c>
      <c r="AA230" s="7">
        <f t="shared" si="24"/>
        <v>85.885088561336019</v>
      </c>
      <c r="AB230" s="14">
        <f t="shared" si="25"/>
        <v>2.4977728526359755</v>
      </c>
      <c r="AC230" s="14">
        <f t="shared" si="26"/>
        <v>1.2398081759245461</v>
      </c>
      <c r="AD230" s="14">
        <f t="shared" si="27"/>
        <v>1.2579646767114294</v>
      </c>
      <c r="AE230" s="14">
        <f t="shared" si="30"/>
        <v>1.5984751210901307</v>
      </c>
    </row>
    <row r="231" spans="2:31" x14ac:dyDescent="0.5">
      <c r="B231" s="31">
        <v>45259</v>
      </c>
      <c r="C231" s="32">
        <v>92.27</v>
      </c>
      <c r="D231" s="7">
        <f t="shared" si="28"/>
        <v>100</v>
      </c>
      <c r="E231" s="7">
        <f t="shared" si="29"/>
        <v>98.335766423357668</v>
      </c>
      <c r="F231" s="4">
        <v>20</v>
      </c>
      <c r="G231" s="4">
        <v>80</v>
      </c>
      <c r="X231" s="31">
        <v>45259</v>
      </c>
      <c r="Y231" s="32">
        <v>92.27</v>
      </c>
      <c r="Z231" s="7">
        <f t="shared" si="23"/>
        <v>88.980882734899382</v>
      </c>
      <c r="AA231" s="7">
        <f t="shared" si="24"/>
        <v>86.114406648266637</v>
      </c>
      <c r="AB231" s="14">
        <f t="shared" si="25"/>
        <v>2.8664760866327441</v>
      </c>
      <c r="AC231" s="14">
        <f t="shared" si="26"/>
        <v>1.5651417580661857</v>
      </c>
      <c r="AD231" s="14">
        <f t="shared" si="27"/>
        <v>1.3013343285665584</v>
      </c>
      <c r="AE231" s="14">
        <f t="shared" si="30"/>
        <v>1.6083368433259855</v>
      </c>
    </row>
    <row r="232" spans="2:31" x14ac:dyDescent="0.5">
      <c r="B232" s="31">
        <v>45260</v>
      </c>
      <c r="C232" s="32">
        <v>92</v>
      </c>
      <c r="D232" s="7">
        <f t="shared" si="28"/>
        <v>97.039473684210563</v>
      </c>
      <c r="E232" s="7">
        <f t="shared" si="29"/>
        <v>97.743661160199778</v>
      </c>
      <c r="F232" s="4">
        <v>20</v>
      </c>
      <c r="G232" s="4">
        <v>80</v>
      </c>
      <c r="X232" s="31">
        <v>45260</v>
      </c>
      <c r="Y232" s="32">
        <v>92</v>
      </c>
      <c r="Z232" s="7">
        <f t="shared" si="23"/>
        <v>89.44536231414564</v>
      </c>
      <c r="AA232" s="7">
        <f t="shared" si="24"/>
        <v>86.361144104998417</v>
      </c>
      <c r="AB232" s="14">
        <f t="shared" si="25"/>
        <v>3.0842182091472239</v>
      </c>
      <c r="AC232" s="14">
        <f t="shared" si="26"/>
        <v>1.8689570482823936</v>
      </c>
      <c r="AD232" s="14">
        <f t="shared" si="27"/>
        <v>1.2152611608648303</v>
      </c>
      <c r="AE232" s="14">
        <f t="shared" si="30"/>
        <v>1.4762434318934696</v>
      </c>
    </row>
    <row r="233" spans="2:31" x14ac:dyDescent="0.5">
      <c r="B233" s="31">
        <v>45261</v>
      </c>
      <c r="C233" s="32">
        <v>92.7</v>
      </c>
      <c r="D233" s="7">
        <f t="shared" si="28"/>
        <v>100</v>
      </c>
      <c r="E233" s="7">
        <f t="shared" si="29"/>
        <v>97.743661160199778</v>
      </c>
      <c r="F233" s="4">
        <v>20</v>
      </c>
      <c r="G233" s="4">
        <v>80</v>
      </c>
      <c r="X233" s="31">
        <v>45261</v>
      </c>
      <c r="Y233" s="32">
        <v>92.7</v>
      </c>
      <c r="Z233" s="7">
        <f t="shared" si="23"/>
        <v>89.946075804277086</v>
      </c>
      <c r="AA233" s="7">
        <f t="shared" si="24"/>
        <v>86.626694601241283</v>
      </c>
      <c r="AB233" s="14">
        <f t="shared" si="25"/>
        <v>3.3193812030358032</v>
      </c>
      <c r="AC233" s="14">
        <f t="shared" si="26"/>
        <v>2.1590418792330754</v>
      </c>
      <c r="AD233" s="14">
        <f t="shared" si="27"/>
        <v>1.1603393238027278</v>
      </c>
      <c r="AE233" s="14">
        <f t="shared" si="30"/>
        <v>1.3833787284014785</v>
      </c>
    </row>
    <row r="234" spans="2:31" x14ac:dyDescent="0.5">
      <c r="B234" s="31">
        <v>45264</v>
      </c>
      <c r="C234" s="32">
        <v>89.86</v>
      </c>
      <c r="D234" s="7">
        <f t="shared" si="28"/>
        <v>70.261780104711988</v>
      </c>
      <c r="E234" s="7">
        <f t="shared" si="29"/>
        <v>92.715725210339244</v>
      </c>
      <c r="F234" s="4">
        <v>20</v>
      </c>
      <c r="G234" s="4">
        <v>80</v>
      </c>
      <c r="X234" s="31">
        <v>45264</v>
      </c>
      <c r="Y234" s="32">
        <v>89.86</v>
      </c>
      <c r="Z234" s="7">
        <f t="shared" si="23"/>
        <v>89.932833372849842</v>
      </c>
      <c r="AA234" s="7">
        <f t="shared" si="24"/>
        <v>86.871593769508578</v>
      </c>
      <c r="AB234" s="14">
        <f t="shared" si="25"/>
        <v>3.0612396033412637</v>
      </c>
      <c r="AC234" s="14">
        <f t="shared" si="26"/>
        <v>2.3394814240547133</v>
      </c>
      <c r="AD234" s="14">
        <f t="shared" si="27"/>
        <v>0.72175817928655039</v>
      </c>
      <c r="AE234" s="14">
        <f t="shared" si="30"/>
        <v>0.88298592440049373</v>
      </c>
    </row>
    <row r="235" spans="2:31" x14ac:dyDescent="0.5">
      <c r="B235" s="31">
        <v>45265</v>
      </c>
      <c r="C235" s="32">
        <v>90.73</v>
      </c>
      <c r="D235" s="7">
        <f t="shared" si="28"/>
        <v>76.686390532544408</v>
      </c>
      <c r="E235" s="7">
        <f t="shared" si="29"/>
        <v>88.797528864293398</v>
      </c>
      <c r="F235" s="4">
        <v>20</v>
      </c>
      <c r="G235" s="4">
        <v>80</v>
      </c>
      <c r="X235" s="31">
        <v>45265</v>
      </c>
      <c r="Y235" s="32">
        <v>90.73</v>
      </c>
      <c r="Z235" s="7">
        <f t="shared" si="23"/>
        <v>90.055474392411398</v>
      </c>
      <c r="AA235" s="7">
        <f t="shared" si="24"/>
        <v>87.107436778612495</v>
      </c>
      <c r="AB235" s="14">
        <f t="shared" si="25"/>
        <v>2.9480376137989026</v>
      </c>
      <c r="AC235" s="14">
        <f t="shared" si="26"/>
        <v>2.4611926620035511</v>
      </c>
      <c r="AD235" s="14">
        <f t="shared" si="27"/>
        <v>0.48684495179535148</v>
      </c>
      <c r="AE235" s="14">
        <f t="shared" si="30"/>
        <v>0.61390839958944943</v>
      </c>
    </row>
    <row r="236" spans="2:31" x14ac:dyDescent="0.5">
      <c r="B236" s="31">
        <v>45266</v>
      </c>
      <c r="C236" s="32">
        <v>90.57</v>
      </c>
      <c r="D236" s="7">
        <f t="shared" si="28"/>
        <v>74.792899408283915</v>
      </c>
      <c r="E236" s="7">
        <f t="shared" si="29"/>
        <v>83.756108745950172</v>
      </c>
      <c r="F236" s="4">
        <v>20</v>
      </c>
      <c r="G236" s="4">
        <v>80</v>
      </c>
      <c r="X236" s="31">
        <v>45266</v>
      </c>
      <c r="Y236" s="32">
        <v>90.57</v>
      </c>
      <c r="Z236" s="7">
        <f t="shared" si="23"/>
        <v>90.134632178194266</v>
      </c>
      <c r="AA236" s="7">
        <f t="shared" si="24"/>
        <v>87.331673474877817</v>
      </c>
      <c r="AB236" s="14">
        <f t="shared" si="25"/>
        <v>2.8029587033164489</v>
      </c>
      <c r="AC236" s="14">
        <f t="shared" si="26"/>
        <v>2.5295458702661309</v>
      </c>
      <c r="AD236" s="14">
        <f t="shared" si="27"/>
        <v>0.27341283305031805</v>
      </c>
      <c r="AE236" s="14">
        <f t="shared" si="30"/>
        <v>0.37208405170500519</v>
      </c>
    </row>
    <row r="237" spans="2:31" x14ac:dyDescent="0.5">
      <c r="B237" s="31">
        <v>45267</v>
      </c>
      <c r="C237" s="32">
        <v>90.8</v>
      </c>
      <c r="D237" s="7">
        <f t="shared" si="28"/>
        <v>77.514792899408235</v>
      </c>
      <c r="E237" s="7">
        <f t="shared" si="29"/>
        <v>79.851172588989712</v>
      </c>
      <c r="F237" s="4">
        <v>20</v>
      </c>
      <c r="G237" s="4">
        <v>80</v>
      </c>
      <c r="X237" s="31">
        <v>45267</v>
      </c>
      <c r="Y237" s="32">
        <v>90.8</v>
      </c>
      <c r="Z237" s="7">
        <f t="shared" si="23"/>
        <v>90.236996458472078</v>
      </c>
      <c r="AA237" s="7">
        <f t="shared" si="24"/>
        <v>87.546882584773698</v>
      </c>
      <c r="AB237" s="14">
        <f t="shared" si="25"/>
        <v>2.6901138736983796</v>
      </c>
      <c r="AC237" s="14">
        <f t="shared" si="26"/>
        <v>2.5616594709525806</v>
      </c>
      <c r="AD237" s="14">
        <f t="shared" si="27"/>
        <v>0.128454402745799</v>
      </c>
      <c r="AE237" s="14">
        <f t="shared" si="30"/>
        <v>0.20725536694685209</v>
      </c>
    </row>
    <row r="238" spans="2:31" x14ac:dyDescent="0.5">
      <c r="B238" s="31">
        <v>45268</v>
      </c>
      <c r="C238" s="32">
        <v>92.09</v>
      </c>
      <c r="D238" s="7">
        <f t="shared" si="28"/>
        <v>92.118863049095623</v>
      </c>
      <c r="E238" s="7">
        <f t="shared" si="29"/>
        <v>78.274945198808837</v>
      </c>
      <c r="F238" s="4">
        <v>20</v>
      </c>
      <c r="G238" s="4">
        <v>80</v>
      </c>
      <c r="X238" s="31">
        <v>45268</v>
      </c>
      <c r="Y238" s="32">
        <v>92.09</v>
      </c>
      <c r="Z238" s="7">
        <f t="shared" si="23"/>
        <v>90.522073926399443</v>
      </c>
      <c r="AA238" s="7">
        <f t="shared" si="24"/>
        <v>87.767267128597837</v>
      </c>
      <c r="AB238" s="14">
        <f t="shared" si="25"/>
        <v>2.7548067978016064</v>
      </c>
      <c r="AC238" s="14">
        <f t="shared" si="26"/>
        <v>2.6002889363223858</v>
      </c>
      <c r="AD238" s="14">
        <f t="shared" si="27"/>
        <v>0.15451786147922064</v>
      </c>
      <c r="AE238" s="14">
        <f t="shared" si="30"/>
        <v>0.22864696939279003</v>
      </c>
    </row>
    <row r="239" spans="2:31" x14ac:dyDescent="0.5">
      <c r="B239" s="31">
        <v>45271</v>
      </c>
      <c r="C239" s="32">
        <v>91.94</v>
      </c>
      <c r="D239" s="7">
        <f t="shared" si="28"/>
        <v>89.111747851002804</v>
      </c>
      <c r="E239" s="7">
        <f t="shared" si="29"/>
        <v>82.044938748066997</v>
      </c>
      <c r="F239" s="4">
        <v>20</v>
      </c>
      <c r="G239" s="4">
        <v>80</v>
      </c>
      <c r="X239" s="31">
        <v>45271</v>
      </c>
      <c r="Y239" s="32">
        <v>91.94</v>
      </c>
      <c r="Z239" s="7">
        <f t="shared" si="23"/>
        <v>90.740216399261072</v>
      </c>
      <c r="AA239" s="7">
        <f t="shared" si="24"/>
        <v>87.987485593091407</v>
      </c>
      <c r="AB239" s="14">
        <f t="shared" si="25"/>
        <v>2.7527308061696658</v>
      </c>
      <c r="AC239" s="14">
        <f t="shared" si="26"/>
        <v>2.6307773102918417</v>
      </c>
      <c r="AD239" s="14">
        <f t="shared" si="27"/>
        <v>0.12195349587782411</v>
      </c>
      <c r="AE239" s="14">
        <f t="shared" si="30"/>
        <v>0.19140779310545858</v>
      </c>
    </row>
    <row r="240" spans="2:31" x14ac:dyDescent="0.5">
      <c r="B240" s="31">
        <v>45272</v>
      </c>
      <c r="C240" s="32">
        <v>93.23</v>
      </c>
      <c r="D240" s="7">
        <f t="shared" si="28"/>
        <v>99.999999999999986</v>
      </c>
      <c r="E240" s="7">
        <f t="shared" si="29"/>
        <v>86.707660641558121</v>
      </c>
      <c r="F240" s="4">
        <v>20</v>
      </c>
      <c r="G240" s="4">
        <v>80</v>
      </c>
      <c r="X240" s="31">
        <v>45272</v>
      </c>
      <c r="Y240" s="32">
        <v>93.23</v>
      </c>
      <c r="Z240" s="7">
        <f t="shared" si="23"/>
        <v>91.123260030143982</v>
      </c>
      <c r="AA240" s="7">
        <f t="shared" si="24"/>
        <v>88.219765181021231</v>
      </c>
      <c r="AB240" s="14">
        <f t="shared" si="25"/>
        <v>2.903494849122751</v>
      </c>
      <c r="AC240" s="14">
        <f t="shared" si="26"/>
        <v>2.6853208180580239</v>
      </c>
      <c r="AD240" s="14">
        <f t="shared" si="27"/>
        <v>0.2181740310647271</v>
      </c>
      <c r="AE240" s="14">
        <f t="shared" si="30"/>
        <v>0.297825385314402</v>
      </c>
    </row>
    <row r="241" spans="2:31" x14ac:dyDescent="0.5">
      <c r="B241" s="31">
        <v>45273</v>
      </c>
      <c r="C241" s="32">
        <v>92.26</v>
      </c>
      <c r="D241" s="7">
        <f t="shared" si="28"/>
        <v>85.797950219619352</v>
      </c>
      <c r="E241" s="7">
        <f t="shared" si="29"/>
        <v>88.908670803825203</v>
      </c>
      <c r="F241" s="4">
        <v>20</v>
      </c>
      <c r="G241" s="4">
        <v>80</v>
      </c>
      <c r="X241" s="31">
        <v>45273</v>
      </c>
      <c r="Y241" s="32">
        <v>92.26</v>
      </c>
      <c r="Z241" s="7">
        <f t="shared" si="23"/>
        <v>91.29814310242952</v>
      </c>
      <c r="AA241" s="7">
        <f t="shared" si="24"/>
        <v>88.447793175199621</v>
      </c>
      <c r="AB241" s="14">
        <f t="shared" si="25"/>
        <v>2.8503499272298995</v>
      </c>
      <c r="AC241" s="14">
        <f t="shared" si="26"/>
        <v>2.7183266398923993</v>
      </c>
      <c r="AD241" s="14">
        <f t="shared" si="27"/>
        <v>0.13202328733750024</v>
      </c>
      <c r="AE241" s="14">
        <f t="shared" si="30"/>
        <v>0.2069127043587434</v>
      </c>
    </row>
    <row r="242" spans="2:31" x14ac:dyDescent="0.5">
      <c r="B242" s="31">
        <v>45274</v>
      </c>
      <c r="C242" s="32">
        <v>93.13</v>
      </c>
      <c r="D242" s="7">
        <f t="shared" si="28"/>
        <v>98.535871156661656</v>
      </c>
      <c r="E242" s="7">
        <f t="shared" si="29"/>
        <v>93.112886455275884</v>
      </c>
      <c r="F242" s="4">
        <v>20</v>
      </c>
      <c r="G242" s="4">
        <v>80</v>
      </c>
      <c r="X242" s="31">
        <v>45274</v>
      </c>
      <c r="Y242" s="32">
        <v>93.13</v>
      </c>
      <c r="Z242" s="7">
        <f t="shared" si="23"/>
        <v>91.579967240517277</v>
      </c>
      <c r="AA242" s="7">
        <f t="shared" si="24"/>
        <v>88.679806068926851</v>
      </c>
      <c r="AB242" s="14">
        <f t="shared" si="25"/>
        <v>2.9001611715904261</v>
      </c>
      <c r="AC242" s="14">
        <f t="shared" si="26"/>
        <v>2.754693546232005</v>
      </c>
      <c r="AD242" s="14">
        <f t="shared" si="27"/>
        <v>0.14546762535842106</v>
      </c>
      <c r="AE242" s="14">
        <f t="shared" si="30"/>
        <v>0.2199687313248927</v>
      </c>
    </row>
    <row r="243" spans="2:31" x14ac:dyDescent="0.5">
      <c r="B243" s="31">
        <v>45275</v>
      </c>
      <c r="C243" s="32">
        <v>94.48</v>
      </c>
      <c r="D243" s="7">
        <f t="shared" si="28"/>
        <v>99.999999999999986</v>
      </c>
      <c r="E243" s="7">
        <f t="shared" si="29"/>
        <v>94.68911384545676</v>
      </c>
      <c r="F243" s="4">
        <v>20</v>
      </c>
      <c r="G243" s="4">
        <v>80</v>
      </c>
      <c r="X243" s="31">
        <v>45275</v>
      </c>
      <c r="Y243" s="32">
        <v>94.48</v>
      </c>
      <c r="Z243" s="7">
        <f t="shared" si="23"/>
        <v>92.026126126591535</v>
      </c>
      <c r="AA243" s="7">
        <f t="shared" si="24"/>
        <v>88.927681628753859</v>
      </c>
      <c r="AB243" s="14">
        <f t="shared" si="25"/>
        <v>3.0984444978376757</v>
      </c>
      <c r="AC243" s="14">
        <f t="shared" si="26"/>
        <v>2.8234437365531391</v>
      </c>
      <c r="AD243" s="14">
        <f t="shared" si="27"/>
        <v>0.27500076128453665</v>
      </c>
      <c r="AE243" s="14">
        <f t="shared" si="30"/>
        <v>0.35445448920337613</v>
      </c>
    </row>
    <row r="244" spans="2:31" x14ac:dyDescent="0.5">
      <c r="B244" s="31">
        <v>45278</v>
      </c>
      <c r="C244" s="32">
        <v>94.08</v>
      </c>
      <c r="D244" s="7">
        <f t="shared" si="28"/>
        <v>93.865030674846551</v>
      </c>
      <c r="E244" s="7">
        <f t="shared" si="29"/>
        <v>95.639770410225509</v>
      </c>
      <c r="F244" s="4">
        <v>20</v>
      </c>
      <c r="G244" s="4">
        <v>80</v>
      </c>
      <c r="X244" s="31">
        <v>45278</v>
      </c>
      <c r="Y244" s="32">
        <v>94.08</v>
      </c>
      <c r="Z244" s="7">
        <f t="shared" si="23"/>
        <v>92.342106722500532</v>
      </c>
      <c r="AA244" s="7">
        <f t="shared" si="24"/>
        <v>89.180602006068426</v>
      </c>
      <c r="AB244" s="14">
        <f t="shared" si="25"/>
        <v>3.1615047164321055</v>
      </c>
      <c r="AC244" s="14">
        <f t="shared" si="26"/>
        <v>2.8910559325289324</v>
      </c>
      <c r="AD244" s="14">
        <f t="shared" si="27"/>
        <v>0.27044878390317306</v>
      </c>
      <c r="AE244" s="14">
        <f t="shared" si="30"/>
        <v>0.33897080514894534</v>
      </c>
    </row>
    <row r="245" spans="2:31" x14ac:dyDescent="0.5">
      <c r="B245" s="31">
        <v>45279</v>
      </c>
      <c r="C245" s="32">
        <v>94.76</v>
      </c>
      <c r="D245" s="7">
        <f t="shared" si="28"/>
        <v>100</v>
      </c>
      <c r="E245" s="7">
        <f t="shared" si="29"/>
        <v>95.639770410225509</v>
      </c>
      <c r="F245" s="4">
        <v>20</v>
      </c>
      <c r="G245" s="4">
        <v>80</v>
      </c>
      <c r="X245" s="31">
        <v>45279</v>
      </c>
      <c r="Y245" s="32">
        <v>94.76</v>
      </c>
      <c r="Z245" s="7">
        <f t="shared" si="23"/>
        <v>92.714090303654302</v>
      </c>
      <c r="AA245" s="7">
        <f t="shared" si="24"/>
        <v>89.442341879963678</v>
      </c>
      <c r="AB245" s="14">
        <f t="shared" si="25"/>
        <v>3.2717484236906245</v>
      </c>
      <c r="AC245" s="14">
        <f t="shared" si="26"/>
        <v>2.9671944307612712</v>
      </c>
      <c r="AD245" s="14">
        <f t="shared" si="27"/>
        <v>0.30455399292935326</v>
      </c>
      <c r="AE245" s="14">
        <f t="shared" si="30"/>
        <v>0.36399590180888297</v>
      </c>
    </row>
    <row r="246" spans="2:31" x14ac:dyDescent="0.5">
      <c r="B246" s="31">
        <v>45280</v>
      </c>
      <c r="C246" s="32">
        <v>91.67</v>
      </c>
      <c r="D246" s="7">
        <f t="shared" si="28"/>
        <v>36.938775510204088</v>
      </c>
      <c r="E246" s="7">
        <f t="shared" si="29"/>
        <v>85.867935468342452</v>
      </c>
      <c r="F246" s="4">
        <v>20</v>
      </c>
      <c r="G246" s="4">
        <v>80</v>
      </c>
      <c r="X246" s="31">
        <v>45280</v>
      </c>
      <c r="Y246" s="32">
        <v>91.67</v>
      </c>
      <c r="Z246" s="7">
        <f t="shared" si="23"/>
        <v>92.553461026169032</v>
      </c>
      <c r="AA246" s="7">
        <f t="shared" si="24"/>
        <v>89.672795150052963</v>
      </c>
      <c r="AB246" s="14">
        <f t="shared" si="25"/>
        <v>2.8806658761160691</v>
      </c>
      <c r="AC246" s="14">
        <f t="shared" si="26"/>
        <v>2.9498887198322308</v>
      </c>
      <c r="AD246" s="14">
        <f t="shared" si="27"/>
        <v>-6.9222843716161719E-2</v>
      </c>
      <c r="AE246" s="14">
        <f t="shared" si="30"/>
        <v>-5.9106401956849013E-2</v>
      </c>
    </row>
    <row r="247" spans="2:31" x14ac:dyDescent="0.5">
      <c r="B247" s="31">
        <v>45281</v>
      </c>
      <c r="C247" s="32">
        <v>91.8</v>
      </c>
      <c r="D247" s="7">
        <f t="shared" si="28"/>
        <v>39.591836734693786</v>
      </c>
      <c r="E247" s="7">
        <f t="shared" si="29"/>
        <v>74.079128583948886</v>
      </c>
      <c r="F247" s="4">
        <v>20</v>
      </c>
      <c r="G247" s="4">
        <v>80</v>
      </c>
      <c r="X247" s="31">
        <v>45281</v>
      </c>
      <c r="Y247" s="32">
        <v>91.8</v>
      </c>
      <c r="Z247" s="7">
        <f t="shared" si="23"/>
        <v>92.437543945219943</v>
      </c>
      <c r="AA247" s="7">
        <f t="shared" si="24"/>
        <v>89.877591357102375</v>
      </c>
      <c r="AB247" s="14">
        <f t="shared" si="25"/>
        <v>2.559952588117568</v>
      </c>
      <c r="AC247" s="14">
        <f t="shared" si="26"/>
        <v>2.8719014934892986</v>
      </c>
      <c r="AD247" s="14">
        <f t="shared" si="27"/>
        <v>-0.31194890537173059</v>
      </c>
      <c r="AE247" s="14">
        <f t="shared" si="30"/>
        <v>-0.33998663116425304</v>
      </c>
    </row>
    <row r="248" spans="2:31" x14ac:dyDescent="0.5">
      <c r="B248" s="31">
        <v>45282</v>
      </c>
      <c r="C248" s="32">
        <v>91.58</v>
      </c>
      <c r="D248" s="7">
        <f t="shared" si="28"/>
        <v>35.102040816326465</v>
      </c>
      <c r="E248" s="7">
        <f t="shared" si="29"/>
        <v>61.099536747214174</v>
      </c>
      <c r="F248" s="4">
        <v>20</v>
      </c>
      <c r="G248" s="4">
        <v>80</v>
      </c>
      <c r="X248" s="31">
        <v>45282</v>
      </c>
      <c r="Y248" s="32">
        <v>91.58</v>
      </c>
      <c r="Z248" s="7">
        <f t="shared" si="23"/>
        <v>92.305614107493795</v>
      </c>
      <c r="AA248" s="7">
        <f t="shared" si="24"/>
        <v>90.057444894168398</v>
      </c>
      <c r="AB248" s="14">
        <f t="shared" si="25"/>
        <v>2.2481692133253972</v>
      </c>
      <c r="AC248" s="14">
        <f t="shared" si="26"/>
        <v>2.7471550374565186</v>
      </c>
      <c r="AD248" s="14">
        <f t="shared" si="27"/>
        <v>-0.49898582413112136</v>
      </c>
      <c r="AE248" s="14">
        <f t="shared" si="30"/>
        <v>-0.56159158283639588</v>
      </c>
    </row>
    <row r="249" spans="2:31" x14ac:dyDescent="0.5">
      <c r="B249" s="31">
        <v>45286</v>
      </c>
      <c r="C249" s="32">
        <v>92.59</v>
      </c>
      <c r="D249" s="7">
        <f t="shared" si="28"/>
        <v>55.71428571428573</v>
      </c>
      <c r="E249" s="7">
        <f t="shared" si="29"/>
        <v>53.469387755102012</v>
      </c>
      <c r="F249" s="4">
        <v>20</v>
      </c>
      <c r="G249" s="4">
        <v>80</v>
      </c>
      <c r="X249" s="31">
        <v>45286</v>
      </c>
      <c r="Y249" s="32">
        <v>92.59</v>
      </c>
      <c r="Z249" s="7">
        <f t="shared" si="23"/>
        <v>92.349365783263977</v>
      </c>
      <c r="AA249" s="7">
        <f t="shared" si="24"/>
        <v>90.227216811879188</v>
      </c>
      <c r="AB249" s="14">
        <f t="shared" si="25"/>
        <v>2.1221489713847888</v>
      </c>
      <c r="AC249" s="14">
        <f t="shared" si="26"/>
        <v>2.6221538242421727</v>
      </c>
      <c r="AD249" s="14">
        <f t="shared" si="27"/>
        <v>-0.50000485285738394</v>
      </c>
      <c r="AE249" s="14">
        <f t="shared" si="30"/>
        <v>-0.57910365985621803</v>
      </c>
    </row>
    <row r="250" spans="2:31" x14ac:dyDescent="0.5">
      <c r="B250" s="31">
        <v>45287</v>
      </c>
      <c r="C250" s="32">
        <v>93.16</v>
      </c>
      <c r="D250" s="7">
        <f t="shared" si="28"/>
        <v>67.346938775510068</v>
      </c>
      <c r="E250" s="7">
        <f t="shared" si="29"/>
        <v>46.938775510204024</v>
      </c>
      <c r="F250" s="4">
        <v>20</v>
      </c>
      <c r="G250" s="4">
        <v>80</v>
      </c>
      <c r="X250" s="31">
        <v>45287</v>
      </c>
      <c r="Y250" s="32">
        <v>93.16</v>
      </c>
      <c r="Z250" s="7">
        <f t="shared" si="23"/>
        <v>92.474078739684899</v>
      </c>
      <c r="AA250" s="7">
        <f t="shared" si="24"/>
        <v>90.393651028753681</v>
      </c>
      <c r="AB250" s="14">
        <f t="shared" si="25"/>
        <v>2.0804277109312181</v>
      </c>
      <c r="AC250" s="14">
        <f t="shared" si="26"/>
        <v>2.5138086015799819</v>
      </c>
      <c r="AD250" s="14">
        <f t="shared" si="27"/>
        <v>-0.43338089064876373</v>
      </c>
      <c r="AE250" s="14">
        <f t="shared" si="30"/>
        <v>-0.51649710239280977</v>
      </c>
    </row>
    <row r="251" spans="2:31" x14ac:dyDescent="0.5">
      <c r="B251" s="31">
        <v>45288</v>
      </c>
      <c r="C251" s="32">
        <v>94.27</v>
      </c>
      <c r="D251" s="7">
        <f t="shared" si="28"/>
        <v>89.999999999999829</v>
      </c>
      <c r="E251" s="7">
        <f t="shared" si="29"/>
        <v>57.551020408163176</v>
      </c>
      <c r="F251" s="4">
        <v>20</v>
      </c>
      <c r="G251" s="4">
        <v>80</v>
      </c>
      <c r="X251" s="31">
        <v>45288</v>
      </c>
      <c r="Y251" s="32">
        <v>94.27</v>
      </c>
      <c r="Z251" s="7">
        <f t="shared" si="23"/>
        <v>92.750374318194915</v>
      </c>
      <c r="AA251" s="7">
        <f t="shared" si="24"/>
        <v>90.568223124267845</v>
      </c>
      <c r="AB251" s="14">
        <f t="shared" si="25"/>
        <v>2.1821511939270692</v>
      </c>
      <c r="AC251" s="14">
        <f t="shared" si="26"/>
        <v>2.4474771200493994</v>
      </c>
      <c r="AD251" s="14">
        <f t="shared" si="27"/>
        <v>-0.26532592612233019</v>
      </c>
      <c r="AE251" s="14">
        <f t="shared" si="30"/>
        <v>-0.33438887550764773</v>
      </c>
    </row>
    <row r="252" spans="2:31" x14ac:dyDescent="0.5">
      <c r="B252" s="31">
        <v>45289</v>
      </c>
      <c r="C252" s="32">
        <v>93.19</v>
      </c>
      <c r="D252" s="7">
        <f t="shared" si="28"/>
        <v>67.959183673469269</v>
      </c>
      <c r="E252" s="7">
        <f t="shared" si="29"/>
        <v>63.224489795918274</v>
      </c>
      <c r="F252" s="4">
        <v>20</v>
      </c>
      <c r="G252" s="4">
        <v>80</v>
      </c>
      <c r="X252" s="31">
        <v>45289</v>
      </c>
      <c r="Y252" s="32">
        <v>93.19</v>
      </c>
      <c r="Z252" s="7">
        <f t="shared" si="23"/>
        <v>92.81800903847261</v>
      </c>
      <c r="AA252" s="7">
        <f t="shared" si="24"/>
        <v>90.734873932727453</v>
      </c>
      <c r="AB252" s="14">
        <f t="shared" si="25"/>
        <v>2.083135105745157</v>
      </c>
      <c r="AC252" s="14">
        <f t="shared" si="26"/>
        <v>2.374608717188551</v>
      </c>
      <c r="AD252" s="14">
        <f t="shared" si="27"/>
        <v>-0.29147361144339401</v>
      </c>
      <c r="AE252" s="14">
        <f t="shared" si="30"/>
        <v>-0.37275017080066636</v>
      </c>
    </row>
    <row r="253" spans="2:31" x14ac:dyDescent="0.5">
      <c r="B253" s="31">
        <v>45293</v>
      </c>
      <c r="C253" s="32">
        <v>91.33</v>
      </c>
      <c r="D253" s="7">
        <f t="shared" si="28"/>
        <v>29.999999999999943</v>
      </c>
      <c r="E253" s="7">
        <f t="shared" si="29"/>
        <v>62.204081632652972</v>
      </c>
      <c r="F253" s="4">
        <v>20</v>
      </c>
      <c r="G253" s="4">
        <v>80</v>
      </c>
      <c r="X253" s="31">
        <v>45293</v>
      </c>
      <c r="Y253" s="32">
        <v>91.33</v>
      </c>
      <c r="Z253" s="7">
        <f t="shared" si="23"/>
        <v>92.589084571015292</v>
      </c>
      <c r="AA253" s="7">
        <f t="shared" si="24"/>
        <v>90.872222868896927</v>
      </c>
      <c r="AB253" s="14">
        <f t="shared" si="25"/>
        <v>1.716861702118365</v>
      </c>
      <c r="AC253" s="14">
        <f t="shared" si="26"/>
        <v>2.2430593141745137</v>
      </c>
      <c r="AD253" s="14">
        <f t="shared" si="27"/>
        <v>-0.52619761205614868</v>
      </c>
      <c r="AE253" s="14">
        <f t="shared" si="30"/>
        <v>-0.64479425994660267</v>
      </c>
    </row>
    <row r="254" spans="2:31" x14ac:dyDescent="0.5">
      <c r="B254" s="31">
        <v>45294</v>
      </c>
      <c r="C254" s="32">
        <v>92.17</v>
      </c>
      <c r="D254" s="7">
        <f t="shared" si="28"/>
        <v>38.186157517899858</v>
      </c>
      <c r="E254" s="7">
        <f t="shared" si="29"/>
        <v>58.698455993375795</v>
      </c>
      <c r="F254" s="4">
        <v>20</v>
      </c>
      <c r="G254" s="4">
        <v>80</v>
      </c>
      <c r="X254" s="31">
        <v>45294</v>
      </c>
      <c r="Y254" s="32">
        <v>92.17</v>
      </c>
      <c r="Z254" s="7">
        <f t="shared" si="23"/>
        <v>92.524610021628334</v>
      </c>
      <c r="AA254" s="7">
        <f t="shared" si="24"/>
        <v>90.9946219172474</v>
      </c>
      <c r="AB254" s="14">
        <f t="shared" si="25"/>
        <v>1.5299881043809336</v>
      </c>
      <c r="AC254" s="14">
        <f t="shared" si="26"/>
        <v>2.1004450722157975</v>
      </c>
      <c r="AD254" s="14">
        <f t="shared" si="27"/>
        <v>-0.57045696783486388</v>
      </c>
      <c r="AE254" s="14">
        <f t="shared" si="30"/>
        <v>-0.69249534000168467</v>
      </c>
    </row>
    <row r="255" spans="2:31" x14ac:dyDescent="0.5">
      <c r="B255" s="31">
        <v>45295</v>
      </c>
      <c r="C255" s="32">
        <v>94.8</v>
      </c>
      <c r="D255" s="7">
        <f t="shared" si="28"/>
        <v>100</v>
      </c>
      <c r="E255" s="7">
        <f t="shared" si="29"/>
        <v>65.229068238273783</v>
      </c>
      <c r="F255" s="4">
        <v>20</v>
      </c>
      <c r="G255" s="4">
        <v>80</v>
      </c>
      <c r="X255" s="31">
        <v>45295</v>
      </c>
      <c r="Y255" s="32">
        <v>94.8</v>
      </c>
      <c r="Z255" s="7">
        <f t="shared" si="23"/>
        <v>92.874670018300904</v>
      </c>
      <c r="AA255" s="7">
        <f t="shared" si="24"/>
        <v>91.133884739547653</v>
      </c>
      <c r="AB255" s="14">
        <f t="shared" si="25"/>
        <v>1.7407852787532505</v>
      </c>
      <c r="AC255" s="14">
        <f t="shared" si="26"/>
        <v>2.0285131135232879</v>
      </c>
      <c r="AD255" s="14">
        <f t="shared" si="27"/>
        <v>-0.28772783477003738</v>
      </c>
      <c r="AE255" s="14">
        <f t="shared" si="30"/>
        <v>-0.36369884216640169</v>
      </c>
    </row>
    <row r="256" spans="2:31" x14ac:dyDescent="0.5">
      <c r="B256" s="31">
        <v>45296</v>
      </c>
      <c r="C256" s="32">
        <v>94.93</v>
      </c>
      <c r="D256" s="7">
        <f t="shared" si="28"/>
        <v>100</v>
      </c>
      <c r="E256" s="7">
        <f t="shared" si="29"/>
        <v>67.229068238273811</v>
      </c>
      <c r="F256" s="4">
        <v>20</v>
      </c>
      <c r="G256" s="4">
        <v>80</v>
      </c>
      <c r="X256" s="31">
        <v>45296</v>
      </c>
      <c r="Y256" s="32">
        <v>94.93</v>
      </c>
      <c r="Z256" s="7">
        <f t="shared" si="23"/>
        <v>93.190874630869999</v>
      </c>
      <c r="AA256" s="7">
        <f t="shared" si="24"/>
        <v>91.286254361127092</v>
      </c>
      <c r="AB256" s="14">
        <f t="shared" si="25"/>
        <v>1.9046202697429067</v>
      </c>
      <c r="AC256" s="14">
        <f t="shared" si="26"/>
        <v>2.0037345447672119</v>
      </c>
      <c r="AD256" s="14">
        <f t="shared" si="27"/>
        <v>-9.9114275024305254E-2</v>
      </c>
      <c r="AE256" s="14">
        <f t="shared" si="30"/>
        <v>-0.14457531166368651</v>
      </c>
    </row>
    <row r="257" spans="2:31" x14ac:dyDescent="0.5">
      <c r="B257" s="31">
        <v>45299</v>
      </c>
      <c r="C257" s="32">
        <v>96.29</v>
      </c>
      <c r="D257" s="7">
        <f t="shared" si="28"/>
        <v>100</v>
      </c>
      <c r="E257" s="7">
        <f t="shared" si="29"/>
        <v>73.637231503579955</v>
      </c>
      <c r="F257" s="4">
        <v>20</v>
      </c>
      <c r="G257" s="4">
        <v>80</v>
      </c>
      <c r="X257" s="31">
        <v>45299</v>
      </c>
      <c r="Y257" s="32">
        <v>96.29</v>
      </c>
      <c r="Z257" s="7">
        <f t="shared" si="23"/>
        <v>93.667663149197693</v>
      </c>
      <c r="AA257" s="7">
        <f t="shared" si="24"/>
        <v>91.462655012095297</v>
      </c>
      <c r="AB257" s="14">
        <f t="shared" si="25"/>
        <v>2.2050081371023964</v>
      </c>
      <c r="AC257" s="14">
        <f t="shared" si="26"/>
        <v>2.0439892632342489</v>
      </c>
      <c r="AD257" s="14">
        <f t="shared" si="27"/>
        <v>0.16101887386814751</v>
      </c>
      <c r="AE257" s="14">
        <f t="shared" si="30"/>
        <v>0.15707860022828138</v>
      </c>
    </row>
    <row r="258" spans="2:31" x14ac:dyDescent="0.5">
      <c r="B258" s="31">
        <v>45300</v>
      </c>
      <c r="C258" s="32">
        <v>95.66</v>
      </c>
      <c r="D258" s="7">
        <f t="shared" si="28"/>
        <v>87.298387096774022</v>
      </c>
      <c r="E258" s="7">
        <f t="shared" si="29"/>
        <v>85.096908922934773</v>
      </c>
      <c r="F258" s="4">
        <v>20</v>
      </c>
      <c r="G258" s="4">
        <v>80</v>
      </c>
      <c r="X258" s="31">
        <v>45300</v>
      </c>
      <c r="Y258" s="32">
        <v>95.66</v>
      </c>
      <c r="Z258" s="7">
        <f t="shared" si="23"/>
        <v>93.974176510859593</v>
      </c>
      <c r="AA258" s="7">
        <f t="shared" si="24"/>
        <v>91.6486936416334</v>
      </c>
      <c r="AB258" s="14">
        <f t="shared" si="25"/>
        <v>2.3254828692261924</v>
      </c>
      <c r="AC258" s="14">
        <f t="shared" si="26"/>
        <v>2.1002879844326379</v>
      </c>
      <c r="AD258" s="14">
        <f t="shared" si="27"/>
        <v>0.22519488479355454</v>
      </c>
      <c r="AE258" s="14">
        <f t="shared" si="30"/>
        <v>0.2328400957148947</v>
      </c>
    </row>
    <row r="259" spans="2:31" x14ac:dyDescent="0.5">
      <c r="B259" s="31">
        <v>45301</v>
      </c>
      <c r="C259" s="32">
        <v>96.72</v>
      </c>
      <c r="D259" s="7">
        <f t="shared" si="28"/>
        <v>99.999999999999986</v>
      </c>
      <c r="E259" s="7">
        <f t="shared" si="29"/>
        <v>97.459677419354804</v>
      </c>
      <c r="F259" s="4">
        <v>20</v>
      </c>
      <c r="G259" s="4">
        <v>80</v>
      </c>
      <c r="X259" s="31">
        <v>45301</v>
      </c>
      <c r="Y259" s="32">
        <v>96.72</v>
      </c>
      <c r="Z259" s="7">
        <f t="shared" si="23"/>
        <v>94.396610893804265</v>
      </c>
      <c r="AA259" s="7">
        <f t="shared" si="24"/>
        <v>91.852243067720138</v>
      </c>
      <c r="AB259" s="14">
        <f t="shared" si="25"/>
        <v>2.5443678260841267</v>
      </c>
      <c r="AC259" s="14">
        <f t="shared" si="26"/>
        <v>2.1891039527629359</v>
      </c>
      <c r="AD259" s="14">
        <f t="shared" si="27"/>
        <v>0.3552638733211908</v>
      </c>
      <c r="AE259" s="14">
        <f t="shared" si="30"/>
        <v>0.38804445763628326</v>
      </c>
    </row>
    <row r="260" spans="2:31" x14ac:dyDescent="0.5">
      <c r="B260" s="31">
        <v>45302</v>
      </c>
      <c r="C260" s="32">
        <v>95.34</v>
      </c>
      <c r="D260" s="7">
        <f t="shared" si="28"/>
        <v>74.397031539888772</v>
      </c>
      <c r="E260" s="7">
        <f t="shared" si="29"/>
        <v>92.339083727332564</v>
      </c>
      <c r="F260" s="4">
        <v>20</v>
      </c>
      <c r="G260" s="4">
        <v>80</v>
      </c>
      <c r="X260" s="31">
        <v>45302</v>
      </c>
      <c r="Y260" s="32">
        <v>95.34</v>
      </c>
      <c r="Z260" s="7">
        <f t="shared" si="23"/>
        <v>94.541747679372833</v>
      </c>
      <c r="AA260" s="7">
        <f t="shared" si="24"/>
        <v>92.051465631546264</v>
      </c>
      <c r="AB260" s="14">
        <f t="shared" si="25"/>
        <v>2.4902820478265681</v>
      </c>
      <c r="AC260" s="14">
        <f t="shared" si="26"/>
        <v>2.2493395717756623</v>
      </c>
      <c r="AD260" s="14">
        <f t="shared" si="27"/>
        <v>0.2409424760509058</v>
      </c>
      <c r="AE260" s="14">
        <f t="shared" si="30"/>
        <v>0.2618131692362316</v>
      </c>
    </row>
    <row r="261" spans="2:31" x14ac:dyDescent="0.5">
      <c r="B261" s="31">
        <v>45303</v>
      </c>
      <c r="C261" s="32">
        <v>95.41</v>
      </c>
      <c r="D261" s="7">
        <f t="shared" si="28"/>
        <v>75.695732838589947</v>
      </c>
      <c r="E261" s="7">
        <f t="shared" si="29"/>
        <v>87.478230295050551</v>
      </c>
      <c r="F261" s="4">
        <v>20</v>
      </c>
      <c r="G261" s="4">
        <v>80</v>
      </c>
      <c r="X261" s="31">
        <v>45303</v>
      </c>
      <c r="Y261" s="32">
        <v>95.41</v>
      </c>
      <c r="Z261" s="7">
        <f t="shared" ref="Z261:Z324" si="31">$Z$1*Y261+(1-$Z$1)*Z260</f>
        <v>94.675324959469307</v>
      </c>
      <c r="AA261" s="7">
        <f t="shared" ref="AA261:AA324" si="32">$AA$1*Z261+(1-$AA$1)*AA260</f>
        <v>92.245825581762787</v>
      </c>
      <c r="AB261" s="14">
        <f t="shared" ref="AB261:AB324" si="33">Z261-AA261</f>
        <v>2.4294993777065201</v>
      </c>
      <c r="AC261" s="14">
        <f t="shared" si="26"/>
        <v>2.2853715329618343</v>
      </c>
      <c r="AD261" s="14">
        <f t="shared" si="27"/>
        <v>0.14412784474468587</v>
      </c>
      <c r="AE261" s="14">
        <f t="shared" si="30"/>
        <v>0.16016515372361034</v>
      </c>
    </row>
    <row r="262" spans="2:31" x14ac:dyDescent="0.5">
      <c r="B262" s="31">
        <v>45307</v>
      </c>
      <c r="C262" s="32">
        <v>95.46</v>
      </c>
      <c r="D262" s="7">
        <f t="shared" si="28"/>
        <v>76.623376623376529</v>
      </c>
      <c r="E262" s="7">
        <f t="shared" si="29"/>
        <v>82.802905619725863</v>
      </c>
      <c r="F262" s="4">
        <v>20</v>
      </c>
      <c r="G262" s="4">
        <v>80</v>
      </c>
      <c r="X262" s="31">
        <v>45307</v>
      </c>
      <c r="Y262" s="32">
        <v>95.46</v>
      </c>
      <c r="Z262" s="7">
        <f t="shared" si="31"/>
        <v>94.796044196474028</v>
      </c>
      <c r="AA262" s="7">
        <f t="shared" si="32"/>
        <v>92.434730664333998</v>
      </c>
      <c r="AB262" s="14">
        <f t="shared" si="33"/>
        <v>2.3613135321400307</v>
      </c>
      <c r="AC262" s="14">
        <f t="shared" ref="AC262:AC325" si="34">AC$1*AB262+(1-AC$1)*AC261</f>
        <v>2.3005599327974737</v>
      </c>
      <c r="AD262" s="14">
        <f t="shared" ref="AD262:AD325" si="35">AB262-AC262</f>
        <v>6.0753599342556974E-2</v>
      </c>
      <c r="AE262" s="14">
        <f t="shared" si="30"/>
        <v>7.2614609334500257E-2</v>
      </c>
    </row>
    <row r="263" spans="2:31" x14ac:dyDescent="0.5">
      <c r="B263" s="31">
        <v>45308</v>
      </c>
      <c r="C263" s="32">
        <v>96.06</v>
      </c>
      <c r="D263" s="7">
        <f t="shared" si="28"/>
        <v>87.755102040816396</v>
      </c>
      <c r="E263" s="7">
        <f t="shared" si="29"/>
        <v>82.894248608534326</v>
      </c>
      <c r="F263" s="4">
        <v>20</v>
      </c>
      <c r="G263" s="4">
        <v>80</v>
      </c>
      <c r="X263" s="31">
        <v>45308</v>
      </c>
      <c r="Y263" s="32">
        <v>96.06</v>
      </c>
      <c r="Z263" s="7">
        <f t="shared" si="31"/>
        <v>94.99049893547803</v>
      </c>
      <c r="AA263" s="7">
        <f t="shared" si="32"/>
        <v>92.62404683256689</v>
      </c>
      <c r="AB263" s="14">
        <f t="shared" si="33"/>
        <v>2.3664521029111398</v>
      </c>
      <c r="AC263" s="14">
        <f t="shared" si="34"/>
        <v>2.3137383668202069</v>
      </c>
      <c r="AD263" s="14">
        <f t="shared" si="35"/>
        <v>5.2713736090932883E-2</v>
      </c>
      <c r="AE263" s="14">
        <f t="shared" si="30"/>
        <v>7.1696160634436762E-2</v>
      </c>
    </row>
    <row r="264" spans="2:31" x14ac:dyDescent="0.5">
      <c r="B264" s="31">
        <v>45309</v>
      </c>
      <c r="C264" s="32">
        <v>96.58</v>
      </c>
      <c r="D264" s="7">
        <f t="shared" si="28"/>
        <v>97.402597402597394</v>
      </c>
      <c r="E264" s="7">
        <f t="shared" si="29"/>
        <v>82.374768089053802</v>
      </c>
      <c r="F264" s="4">
        <v>20</v>
      </c>
      <c r="G264" s="4">
        <v>80</v>
      </c>
      <c r="X264" s="31">
        <v>45309</v>
      </c>
      <c r="Y264" s="32">
        <v>96.58</v>
      </c>
      <c r="Z264" s="7">
        <f t="shared" si="31"/>
        <v>95.23503756078911</v>
      </c>
      <c r="AA264" s="7">
        <f t="shared" si="32"/>
        <v>92.817453553175937</v>
      </c>
      <c r="AB264" s="14">
        <f t="shared" si="33"/>
        <v>2.417584007613172</v>
      </c>
      <c r="AC264" s="14">
        <f t="shared" si="34"/>
        <v>2.3345074949788001</v>
      </c>
      <c r="AD264" s="14">
        <f t="shared" si="35"/>
        <v>8.3076512634371991E-2</v>
      </c>
      <c r="AE264" s="14">
        <f t="shared" si="30"/>
        <v>0.11516908674478825</v>
      </c>
    </row>
    <row r="265" spans="2:31" x14ac:dyDescent="0.5">
      <c r="B265" s="31">
        <v>45310</v>
      </c>
      <c r="C265" s="32">
        <v>98.94</v>
      </c>
      <c r="D265" s="7">
        <f t="shared" si="28"/>
        <v>100.00000000000001</v>
      </c>
      <c r="E265" s="7">
        <f t="shared" si="29"/>
        <v>87.495361781076056</v>
      </c>
      <c r="F265" s="4">
        <v>20</v>
      </c>
      <c r="G265" s="4">
        <v>80</v>
      </c>
      <c r="X265" s="31">
        <v>45310</v>
      </c>
      <c r="Y265" s="32">
        <v>98.94</v>
      </c>
      <c r="Z265" s="7">
        <f t="shared" si="31"/>
        <v>95.805031782206171</v>
      </c>
      <c r="AA265" s="7">
        <f t="shared" si="32"/>
        <v>93.038755644215215</v>
      </c>
      <c r="AB265" s="14">
        <f t="shared" si="33"/>
        <v>2.7662761379909568</v>
      </c>
      <c r="AC265" s="14">
        <f t="shared" si="34"/>
        <v>2.4208612235812317</v>
      </c>
      <c r="AD265" s="14">
        <f t="shared" si="35"/>
        <v>0.34541491440972516</v>
      </c>
      <c r="AE265" s="14">
        <f t="shared" si="30"/>
        <v>0.43096548330533041</v>
      </c>
    </row>
    <row r="266" spans="2:31" x14ac:dyDescent="0.5">
      <c r="B266" s="31">
        <v>45313</v>
      </c>
      <c r="C266" s="32">
        <v>97.45</v>
      </c>
      <c r="D266" s="7">
        <f t="shared" si="28"/>
        <v>80.420499342969848</v>
      </c>
      <c r="E266" s="7">
        <f t="shared" si="29"/>
        <v>88.440315081952036</v>
      </c>
      <c r="F266" s="4">
        <v>20</v>
      </c>
      <c r="G266" s="4">
        <v>80</v>
      </c>
      <c r="X266" s="31">
        <v>45313</v>
      </c>
      <c r="Y266" s="32">
        <v>97.45</v>
      </c>
      <c r="Z266" s="7">
        <f t="shared" si="31"/>
        <v>96.058103815712911</v>
      </c>
      <c r="AA266" s="7">
        <f t="shared" si="32"/>
        <v>93.262411064326159</v>
      </c>
      <c r="AB266" s="14">
        <f t="shared" si="33"/>
        <v>2.7956927513867527</v>
      </c>
      <c r="AC266" s="14">
        <f t="shared" si="34"/>
        <v>2.495827529142336</v>
      </c>
      <c r="AD266" s="14">
        <f t="shared" si="35"/>
        <v>0.2998652222444167</v>
      </c>
      <c r="AE266" s="14">
        <f t="shared" si="30"/>
        <v>0.38408364595199396</v>
      </c>
    </row>
    <row r="267" spans="2:31" x14ac:dyDescent="0.5">
      <c r="B267" s="31">
        <v>45314</v>
      </c>
      <c r="C267" s="32">
        <v>95.31</v>
      </c>
      <c r="D267" s="7">
        <f t="shared" si="28"/>
        <v>52.29960578186602</v>
      </c>
      <c r="E267" s="7">
        <f t="shared" si="29"/>
        <v>83.575560913649923</v>
      </c>
      <c r="F267" s="4">
        <v>20</v>
      </c>
      <c r="G267" s="4">
        <v>80</v>
      </c>
      <c r="X267" s="31">
        <v>45314</v>
      </c>
      <c r="Y267" s="32">
        <v>95.31</v>
      </c>
      <c r="Z267" s="7">
        <f t="shared" si="31"/>
        <v>95.943010920987859</v>
      </c>
      <c r="AA267" s="7">
        <f t="shared" si="32"/>
        <v>93.460974016671457</v>
      </c>
      <c r="AB267" s="14">
        <f t="shared" si="33"/>
        <v>2.4820369043164021</v>
      </c>
      <c r="AC267" s="14">
        <f t="shared" si="34"/>
        <v>2.4930694041771493</v>
      </c>
      <c r="AD267" s="14">
        <f t="shared" si="35"/>
        <v>-1.1032499860747169E-2</v>
      </c>
      <c r="AE267" s="14">
        <f t="shared" si="30"/>
        <v>2.3942037074662501E-2</v>
      </c>
    </row>
    <row r="268" spans="2:31" x14ac:dyDescent="0.5">
      <c r="B268" s="31">
        <v>45315</v>
      </c>
      <c r="C268" s="32">
        <v>98.08</v>
      </c>
      <c r="D268" s="7">
        <f t="shared" si="28"/>
        <v>88.699080157687263</v>
      </c>
      <c r="E268" s="7">
        <f t="shared" si="29"/>
        <v>83.764356537024099</v>
      </c>
      <c r="F268" s="4">
        <v>20</v>
      </c>
      <c r="G268" s="4">
        <v>80</v>
      </c>
      <c r="X268" s="31">
        <v>45315</v>
      </c>
      <c r="Y268" s="32">
        <v>98.08</v>
      </c>
      <c r="Z268" s="7">
        <f t="shared" si="31"/>
        <v>96.271778471605103</v>
      </c>
      <c r="AA268" s="7">
        <f t="shared" si="32"/>
        <v>93.669181754073961</v>
      </c>
      <c r="AB268" s="14">
        <f t="shared" si="33"/>
        <v>2.6025967175311422</v>
      </c>
      <c r="AC268" s="14">
        <f t="shared" si="34"/>
        <v>2.5149748668479481</v>
      </c>
      <c r="AD268" s="14">
        <f t="shared" si="35"/>
        <v>8.7621850683194058E-2</v>
      </c>
      <c r="AE268" s="14">
        <f t="shared" si="30"/>
        <v>0.15304151861608339</v>
      </c>
    </row>
    <row r="269" spans="2:31" x14ac:dyDescent="0.5">
      <c r="B269" s="31">
        <v>45316</v>
      </c>
      <c r="C269" s="32">
        <v>99.98</v>
      </c>
      <c r="D269" s="7">
        <f t="shared" si="28"/>
        <v>100</v>
      </c>
      <c r="E269" s="7">
        <f t="shared" si="29"/>
        <v>84.283837056504623</v>
      </c>
      <c r="F269" s="4">
        <v>20</v>
      </c>
      <c r="G269" s="4">
        <v>80</v>
      </c>
      <c r="X269" s="31">
        <v>45316</v>
      </c>
      <c r="Y269" s="32">
        <v>99.98</v>
      </c>
      <c r="Z269" s="7">
        <f t="shared" si="31"/>
        <v>96.842274091358163</v>
      </c>
      <c r="AA269" s="7">
        <f t="shared" si="32"/>
        <v>93.904225630909835</v>
      </c>
      <c r="AB269" s="14">
        <f t="shared" si="33"/>
        <v>2.9380484604483286</v>
      </c>
      <c r="AC269" s="14">
        <f t="shared" si="34"/>
        <v>2.5995895855680242</v>
      </c>
      <c r="AD269" s="14">
        <f t="shared" si="35"/>
        <v>0.33845887488030435</v>
      </c>
      <c r="AE269" s="14">
        <f t="shared" si="30"/>
        <v>0.46489141685955909</v>
      </c>
    </row>
    <row r="270" spans="2:31" x14ac:dyDescent="0.5">
      <c r="B270" s="31">
        <v>45317</v>
      </c>
      <c r="C270" s="32">
        <v>100.31</v>
      </c>
      <c r="D270" s="7">
        <f t="shared" si="28"/>
        <v>100</v>
      </c>
      <c r="E270" s="7">
        <f t="shared" si="29"/>
        <v>84.283837056504623</v>
      </c>
      <c r="F270" s="4">
        <v>20</v>
      </c>
      <c r="G270" s="4">
        <v>80</v>
      </c>
      <c r="X270" s="31">
        <v>45317</v>
      </c>
      <c r="Y270" s="32">
        <v>100.31</v>
      </c>
      <c r="Z270" s="7">
        <f t="shared" si="31"/>
        <v>97.375770384995363</v>
      </c>
      <c r="AA270" s="7">
        <f t="shared" si="32"/>
        <v>94.161377094175421</v>
      </c>
      <c r="AB270" s="14">
        <f t="shared" si="33"/>
        <v>3.2143932908199417</v>
      </c>
      <c r="AC270" s="14">
        <f t="shared" si="34"/>
        <v>2.7225503266184079</v>
      </c>
      <c r="AD270" s="14">
        <f t="shared" si="35"/>
        <v>0.49184296420153384</v>
      </c>
      <c r="AE270" s="14">
        <f t="shared" si="30"/>
        <v>0.65751245009620019</v>
      </c>
    </row>
    <row r="271" spans="2:31" x14ac:dyDescent="0.5">
      <c r="B271" s="31">
        <v>45320</v>
      </c>
      <c r="C271" s="32">
        <v>101.21</v>
      </c>
      <c r="D271" s="7">
        <f t="shared" si="28"/>
        <v>100</v>
      </c>
      <c r="E271" s="7">
        <f t="shared" si="29"/>
        <v>88.199737187910657</v>
      </c>
      <c r="F271" s="4">
        <v>20</v>
      </c>
      <c r="G271" s="4">
        <v>80</v>
      </c>
      <c r="X271" s="31">
        <v>45320</v>
      </c>
      <c r="Y271" s="32">
        <v>101.21</v>
      </c>
      <c r="Z271" s="7">
        <f t="shared" si="31"/>
        <v>97.965651864226842</v>
      </c>
      <c r="AA271" s="7">
        <f t="shared" si="32"/>
        <v>94.443175225290346</v>
      </c>
      <c r="AB271" s="14">
        <f t="shared" si="33"/>
        <v>3.5224766389364959</v>
      </c>
      <c r="AC271" s="14">
        <f t="shared" si="34"/>
        <v>2.8825355890820257</v>
      </c>
      <c r="AD271" s="14">
        <f t="shared" si="35"/>
        <v>0.6399410498544702</v>
      </c>
      <c r="AE271" s="14">
        <f t="shared" si="30"/>
        <v>0.83823505860984593</v>
      </c>
    </row>
    <row r="272" spans="2:31" x14ac:dyDescent="0.5">
      <c r="B272" s="31">
        <v>45321</v>
      </c>
      <c r="C272" s="32">
        <v>101.6</v>
      </c>
      <c r="D272" s="7">
        <f t="shared" si="28"/>
        <v>100</v>
      </c>
      <c r="E272" s="7">
        <f t="shared" si="29"/>
        <v>97.739816031537458</v>
      </c>
      <c r="F272" s="4">
        <v>20</v>
      </c>
      <c r="G272" s="4">
        <v>80</v>
      </c>
      <c r="X272" s="31">
        <v>45321</v>
      </c>
      <c r="Y272" s="32">
        <v>101.6</v>
      </c>
      <c r="Z272" s="7">
        <f t="shared" si="31"/>
        <v>98.524782346653481</v>
      </c>
      <c r="AA272" s="7">
        <f t="shared" si="32"/>
        <v>94.745516493539455</v>
      </c>
      <c r="AB272" s="14">
        <f t="shared" si="33"/>
        <v>3.7792658531140262</v>
      </c>
      <c r="AC272" s="14">
        <f t="shared" si="34"/>
        <v>3.061881641888426</v>
      </c>
      <c r="AD272" s="14">
        <f t="shared" si="35"/>
        <v>0.71738421122560014</v>
      </c>
      <c r="AE272" s="14">
        <f t="shared" si="30"/>
        <v>0.92822185436417914</v>
      </c>
    </row>
    <row r="273" spans="2:31" x14ac:dyDescent="0.5">
      <c r="B273" s="31">
        <v>45322</v>
      </c>
      <c r="C273" s="32">
        <v>100.4</v>
      </c>
      <c r="D273" s="7">
        <f t="shared" si="28"/>
        <v>87.274655355249322</v>
      </c>
      <c r="E273" s="7">
        <f t="shared" si="29"/>
        <v>97.454931071049856</v>
      </c>
      <c r="F273" s="4">
        <v>20</v>
      </c>
      <c r="G273" s="4">
        <v>80</v>
      </c>
      <c r="X273" s="31">
        <v>45322</v>
      </c>
      <c r="Y273" s="32">
        <v>100.4</v>
      </c>
      <c r="Z273" s="7">
        <f t="shared" si="31"/>
        <v>98.81327737024526</v>
      </c>
      <c r="AA273" s="7">
        <f t="shared" si="32"/>
        <v>95.046832114036178</v>
      </c>
      <c r="AB273" s="14">
        <f t="shared" si="33"/>
        <v>3.7664452562090815</v>
      </c>
      <c r="AC273" s="14">
        <f t="shared" si="34"/>
        <v>3.2027943647525574</v>
      </c>
      <c r="AD273" s="14">
        <f t="shared" si="35"/>
        <v>0.56365089145652414</v>
      </c>
      <c r="AE273" s="14">
        <f t="shared" si="30"/>
        <v>0.73479822550200324</v>
      </c>
    </row>
    <row r="274" spans="2:31" x14ac:dyDescent="0.5">
      <c r="B274" s="31">
        <v>45323</v>
      </c>
      <c r="C274" s="32">
        <v>100.55</v>
      </c>
      <c r="D274" s="7">
        <f t="shared" si="28"/>
        <v>84.558823529411796</v>
      </c>
      <c r="E274" s="7">
        <f t="shared" si="29"/>
        <v>94.366695776932218</v>
      </c>
      <c r="F274" s="4">
        <v>20</v>
      </c>
      <c r="G274" s="4">
        <v>80</v>
      </c>
      <c r="X274" s="31">
        <v>45323</v>
      </c>
      <c r="Y274" s="32">
        <v>100.55</v>
      </c>
      <c r="Z274" s="7">
        <f t="shared" si="31"/>
        <v>99.080465467130608</v>
      </c>
      <c r="AA274" s="7">
        <f t="shared" si="32"/>
        <v>95.345619769820942</v>
      </c>
      <c r="AB274" s="14">
        <f t="shared" si="33"/>
        <v>3.734845697309666</v>
      </c>
      <c r="AC274" s="14">
        <f t="shared" si="34"/>
        <v>3.3092046312639791</v>
      </c>
      <c r="AD274" s="14">
        <f t="shared" si="35"/>
        <v>0.42564106604568686</v>
      </c>
      <c r="AE274" s="14">
        <f t="shared" si="30"/>
        <v>0.56084329399755495</v>
      </c>
    </row>
    <row r="275" spans="2:31" x14ac:dyDescent="0.5">
      <c r="B275" s="31">
        <v>45324</v>
      </c>
      <c r="C275" s="32">
        <v>103.13</v>
      </c>
      <c r="D275" s="7">
        <f t="shared" si="28"/>
        <v>100</v>
      </c>
      <c r="E275" s="7">
        <f t="shared" si="29"/>
        <v>94.366695776932218</v>
      </c>
      <c r="F275" s="4">
        <v>20</v>
      </c>
      <c r="G275" s="4">
        <v>80</v>
      </c>
      <c r="X275" s="31">
        <v>45324</v>
      </c>
      <c r="Y275" s="32">
        <v>103.13</v>
      </c>
      <c r="Z275" s="7">
        <f t="shared" si="31"/>
        <v>99.703470779879751</v>
      </c>
      <c r="AA275" s="7">
        <f t="shared" si="32"/>
        <v>95.668423548343824</v>
      </c>
      <c r="AB275" s="14">
        <f t="shared" si="33"/>
        <v>4.0350472315359269</v>
      </c>
      <c r="AC275" s="14">
        <f t="shared" si="34"/>
        <v>3.4543731513183689</v>
      </c>
      <c r="AD275" s="14">
        <f t="shared" si="35"/>
        <v>0.58067408021755806</v>
      </c>
      <c r="AE275" s="14">
        <f t="shared" si="30"/>
        <v>0.7387383428948282</v>
      </c>
    </row>
    <row r="276" spans="2:31" x14ac:dyDescent="0.5">
      <c r="B276" s="31">
        <v>45327</v>
      </c>
      <c r="C276" s="32">
        <v>103</v>
      </c>
      <c r="D276" s="7">
        <f t="shared" si="28"/>
        <v>98.337595907928446</v>
      </c>
      <c r="E276" s="7">
        <f t="shared" si="29"/>
        <v>94.034214958517907</v>
      </c>
      <c r="F276" s="4">
        <v>20</v>
      </c>
      <c r="G276" s="4">
        <v>80</v>
      </c>
      <c r="X276" s="31">
        <v>45327</v>
      </c>
      <c r="Y276" s="32">
        <v>103</v>
      </c>
      <c r="Z276" s="7">
        <f t="shared" si="31"/>
        <v>100.21062912143671</v>
      </c>
      <c r="AA276" s="7">
        <f t="shared" si="32"/>
        <v>96.004883220424773</v>
      </c>
      <c r="AB276" s="14">
        <f t="shared" si="33"/>
        <v>4.2057459010119373</v>
      </c>
      <c r="AC276" s="14">
        <f t="shared" si="34"/>
        <v>3.6046477012570826</v>
      </c>
      <c r="AD276" s="14">
        <f t="shared" si="35"/>
        <v>0.60109819975485479</v>
      </c>
      <c r="AE276" s="14">
        <f t="shared" si="30"/>
        <v>0.74940509668009092</v>
      </c>
    </row>
    <row r="277" spans="2:31" x14ac:dyDescent="0.5">
      <c r="B277" s="31">
        <v>45328</v>
      </c>
      <c r="C277" s="32">
        <v>104.47</v>
      </c>
      <c r="D277" s="7">
        <f t="shared" si="28"/>
        <v>100</v>
      </c>
      <c r="E277" s="7">
        <f t="shared" si="29"/>
        <v>94.034214958517921</v>
      </c>
      <c r="F277" s="4">
        <v>20</v>
      </c>
      <c r="G277" s="4">
        <v>80</v>
      </c>
      <c r="X277" s="31">
        <v>45328</v>
      </c>
      <c r="Y277" s="32">
        <v>104.47</v>
      </c>
      <c r="Z277" s="7">
        <f t="shared" si="31"/>
        <v>100.86591694890798</v>
      </c>
      <c r="AA277" s="7">
        <f t="shared" si="32"/>
        <v>96.364959792905012</v>
      </c>
      <c r="AB277" s="14">
        <f t="shared" si="33"/>
        <v>4.5009571560029684</v>
      </c>
      <c r="AC277" s="14">
        <f t="shared" si="34"/>
        <v>3.78390959220626</v>
      </c>
      <c r="AD277" s="14">
        <f t="shared" si="35"/>
        <v>0.71704756379670842</v>
      </c>
      <c r="AE277" s="14">
        <f t="shared" si="30"/>
        <v>0.87018777794275914</v>
      </c>
    </row>
    <row r="278" spans="2:31" x14ac:dyDescent="0.5">
      <c r="B278" s="31">
        <v>45329</v>
      </c>
      <c r="C278" s="32">
        <v>105.9</v>
      </c>
      <c r="D278" s="7">
        <f t="shared" si="28"/>
        <v>100.00000000000001</v>
      </c>
      <c r="E278" s="7">
        <f t="shared" si="29"/>
        <v>96.579283887468051</v>
      </c>
      <c r="F278" s="4">
        <v>20</v>
      </c>
      <c r="G278" s="4">
        <v>80</v>
      </c>
      <c r="X278" s="31">
        <v>45329</v>
      </c>
      <c r="Y278" s="32">
        <v>105.9</v>
      </c>
      <c r="Z278" s="7">
        <f t="shared" si="31"/>
        <v>101.64039126446059</v>
      </c>
      <c r="AA278" s="7">
        <f t="shared" si="32"/>
        <v>96.755732494501714</v>
      </c>
      <c r="AB278" s="14">
        <f t="shared" si="33"/>
        <v>4.8846587699588753</v>
      </c>
      <c r="AC278" s="14">
        <f t="shared" si="34"/>
        <v>4.0040594277567836</v>
      </c>
      <c r="AD278" s="14">
        <f t="shared" si="35"/>
        <v>0.88059934220209168</v>
      </c>
      <c r="AE278" s="14">
        <f t="shared" si="30"/>
        <v>1.0435188532056228</v>
      </c>
    </row>
    <row r="279" spans="2:31" x14ac:dyDescent="0.5">
      <c r="B279" s="31">
        <v>45330</v>
      </c>
      <c r="C279" s="32">
        <v>107.41</v>
      </c>
      <c r="D279" s="7">
        <f t="shared" ref="D279:D342" si="36">100*(C279-MIN(C260:C279))/(MAX(C260:C279)-MIN(C260:C279))</f>
        <v>100.00000000000001</v>
      </c>
      <c r="E279" s="7">
        <f t="shared" si="29"/>
        <v>99.667519181585689</v>
      </c>
      <c r="F279" s="4">
        <v>20</v>
      </c>
      <c r="G279" s="4">
        <v>80</v>
      </c>
      <c r="X279" s="31">
        <v>45330</v>
      </c>
      <c r="Y279" s="32">
        <v>107.41</v>
      </c>
      <c r="Z279" s="7">
        <f t="shared" si="31"/>
        <v>102.5280233776205</v>
      </c>
      <c r="AA279" s="7">
        <f t="shared" si="32"/>
        <v>97.18330959695497</v>
      </c>
      <c r="AB279" s="14">
        <f t="shared" si="33"/>
        <v>5.3447137806655292</v>
      </c>
      <c r="AC279" s="14">
        <f t="shared" si="34"/>
        <v>4.2721902983385327</v>
      </c>
      <c r="AD279" s="14">
        <f t="shared" si="35"/>
        <v>1.0725234823269965</v>
      </c>
      <c r="AE279" s="14">
        <f t="shared" si="30"/>
        <v>1.2436093558163939</v>
      </c>
    </row>
    <row r="280" spans="2:31" x14ac:dyDescent="0.5">
      <c r="B280" s="31">
        <v>45331</v>
      </c>
      <c r="C280" s="32">
        <v>109.93</v>
      </c>
      <c r="D280" s="7">
        <f t="shared" si="36"/>
        <v>100</v>
      </c>
      <c r="E280" s="7">
        <f t="shared" si="29"/>
        <v>99.667519181585689</v>
      </c>
      <c r="F280" s="4">
        <v>20</v>
      </c>
      <c r="G280" s="4">
        <v>80</v>
      </c>
      <c r="X280" s="31">
        <v>45331</v>
      </c>
      <c r="Y280" s="32">
        <v>109.93</v>
      </c>
      <c r="Z280" s="7">
        <f t="shared" si="31"/>
        <v>103.66678901183273</v>
      </c>
      <c r="AA280" s="7">
        <f t="shared" si="32"/>
        <v>97.663567331390354</v>
      </c>
      <c r="AB280" s="14">
        <f t="shared" si="33"/>
        <v>6.0032216804423797</v>
      </c>
      <c r="AC280" s="14">
        <f t="shared" si="34"/>
        <v>4.6183965747593021</v>
      </c>
      <c r="AD280" s="14">
        <f t="shared" si="35"/>
        <v>1.3848251056830776</v>
      </c>
      <c r="AE280" s="14">
        <f t="shared" si="30"/>
        <v>1.5729198630471304</v>
      </c>
    </row>
    <row r="281" spans="2:31" x14ac:dyDescent="0.5">
      <c r="B281" s="31">
        <v>45334</v>
      </c>
      <c r="C281" s="32">
        <v>108.88</v>
      </c>
      <c r="D281" s="7">
        <f t="shared" si="36"/>
        <v>92.818057455540284</v>
      </c>
      <c r="E281" s="7">
        <f t="shared" si="29"/>
        <v>98.563611491108048</v>
      </c>
      <c r="F281" s="4">
        <v>20</v>
      </c>
      <c r="G281" s="4">
        <v>80</v>
      </c>
      <c r="X281" s="31">
        <v>45334</v>
      </c>
      <c r="Y281" s="32">
        <v>108.88</v>
      </c>
      <c r="Z281" s="7">
        <f t="shared" si="31"/>
        <v>104.46882147155077</v>
      </c>
      <c r="AA281" s="7">
        <f t="shared" si="32"/>
        <v>98.167660230661497</v>
      </c>
      <c r="AB281" s="14">
        <f t="shared" si="33"/>
        <v>6.3011612408892717</v>
      </c>
      <c r="AC281" s="14">
        <f t="shared" si="34"/>
        <v>4.9549495079852965</v>
      </c>
      <c r="AD281" s="14">
        <f t="shared" si="35"/>
        <v>1.3462117329039751</v>
      </c>
      <c r="AE281" s="14">
        <f t="shared" si="30"/>
        <v>1.4939038110829326</v>
      </c>
    </row>
    <row r="282" spans="2:31" x14ac:dyDescent="0.5">
      <c r="B282" s="31">
        <v>45335</v>
      </c>
      <c r="C282" s="32">
        <v>109.87</v>
      </c>
      <c r="D282" s="7">
        <f t="shared" si="36"/>
        <v>99.589603283173716</v>
      </c>
      <c r="E282" s="7">
        <f t="shared" si="29"/>
        <v>98.481532147742797</v>
      </c>
      <c r="F282" s="4">
        <v>20</v>
      </c>
      <c r="G282" s="4">
        <v>80</v>
      </c>
      <c r="X282" s="31">
        <v>45335</v>
      </c>
      <c r="Y282" s="32">
        <v>109.87</v>
      </c>
      <c r="Z282" s="7">
        <f t="shared" si="31"/>
        <v>105.29977201438911</v>
      </c>
      <c r="AA282" s="7">
        <f t="shared" si="32"/>
        <v>98.695964807233921</v>
      </c>
      <c r="AB282" s="14">
        <f t="shared" si="33"/>
        <v>6.6038072071551852</v>
      </c>
      <c r="AC282" s="14">
        <f t="shared" si="34"/>
        <v>5.284721047819275</v>
      </c>
      <c r="AD282" s="14">
        <f t="shared" si="35"/>
        <v>1.3190861593359102</v>
      </c>
      <c r="AE282" s="14">
        <f t="shared" si="30"/>
        <v>1.432181767909992</v>
      </c>
    </row>
    <row r="283" spans="2:31" x14ac:dyDescent="0.5">
      <c r="B283" s="31">
        <v>45336</v>
      </c>
      <c r="C283" s="32">
        <v>112.57</v>
      </c>
      <c r="D283" s="7">
        <f t="shared" si="36"/>
        <v>100</v>
      </c>
      <c r="E283" s="7">
        <f t="shared" ref="E283:E346" si="37">AVERAGE(D279:D283)</f>
        <v>98.481532147742797</v>
      </c>
      <c r="F283" s="4">
        <v>20</v>
      </c>
      <c r="G283" s="4">
        <v>80</v>
      </c>
      <c r="X283" s="31">
        <v>45336</v>
      </c>
      <c r="Y283" s="32">
        <v>112.57</v>
      </c>
      <c r="Z283" s="7">
        <f t="shared" si="31"/>
        <v>106.41826862756001</v>
      </c>
      <c r="AA283" s="7">
        <f t="shared" si="32"/>
        <v>99.267987312443253</v>
      </c>
      <c r="AB283" s="14">
        <f t="shared" si="33"/>
        <v>7.1502813151167572</v>
      </c>
      <c r="AC283" s="14">
        <f t="shared" si="34"/>
        <v>5.6578331012787721</v>
      </c>
      <c r="AD283" s="14">
        <f t="shared" si="35"/>
        <v>1.4924482138379851</v>
      </c>
      <c r="AE283" s="14">
        <f t="shared" si="30"/>
        <v>1.6007000942739964</v>
      </c>
    </row>
    <row r="284" spans="2:31" x14ac:dyDescent="0.5">
      <c r="B284" s="31">
        <v>45337</v>
      </c>
      <c r="C284" s="32">
        <v>114.05</v>
      </c>
      <c r="D284" s="7">
        <f t="shared" si="36"/>
        <v>100</v>
      </c>
      <c r="E284" s="7">
        <f t="shared" si="37"/>
        <v>98.481532147742797</v>
      </c>
      <c r="F284" s="4">
        <v>20</v>
      </c>
      <c r="G284" s="4">
        <v>80</v>
      </c>
      <c r="X284" s="31">
        <v>45337</v>
      </c>
      <c r="Y284" s="32">
        <v>114.05</v>
      </c>
      <c r="Z284" s="7">
        <f t="shared" si="31"/>
        <v>107.59238114639693</v>
      </c>
      <c r="AA284" s="7">
        <f t="shared" si="32"/>
        <v>99.884609077921311</v>
      </c>
      <c r="AB284" s="14">
        <f t="shared" si="33"/>
        <v>7.7077720684756201</v>
      </c>
      <c r="AC284" s="14">
        <f t="shared" si="34"/>
        <v>6.0678208947181416</v>
      </c>
      <c r="AD284" s="14">
        <f t="shared" si="35"/>
        <v>1.6399511737574786</v>
      </c>
      <c r="AE284" s="14">
        <f t="shared" si="30"/>
        <v>1.7268545798929187</v>
      </c>
    </row>
    <row r="285" spans="2:31" x14ac:dyDescent="0.5">
      <c r="B285" s="31">
        <v>45338</v>
      </c>
      <c r="C285" s="32">
        <v>112.71</v>
      </c>
      <c r="D285" s="7">
        <f t="shared" si="36"/>
        <v>92.849519743863368</v>
      </c>
      <c r="E285" s="7">
        <f t="shared" si="37"/>
        <v>97.051436096515474</v>
      </c>
      <c r="F285" s="4">
        <v>20</v>
      </c>
      <c r="G285" s="4">
        <v>80</v>
      </c>
      <c r="X285" s="31">
        <v>45338</v>
      </c>
      <c r="Y285" s="32">
        <v>112.71</v>
      </c>
      <c r="Z285" s="7">
        <f t="shared" si="31"/>
        <v>108.37970712387433</v>
      </c>
      <c r="AA285" s="7">
        <f t="shared" si="32"/>
        <v>100.51387559984376</v>
      </c>
      <c r="AB285" s="14">
        <f t="shared" si="33"/>
        <v>7.8658315240305683</v>
      </c>
      <c r="AC285" s="14">
        <f t="shared" si="34"/>
        <v>6.427423020580628</v>
      </c>
      <c r="AD285" s="14">
        <f t="shared" si="35"/>
        <v>1.4384085034499403</v>
      </c>
      <c r="AE285" s="14">
        <f t="shared" ref="AE285:AE348" si="38">(AD285-AVERAGE(AD196:AD285))/_xlfn.STDEV.S(AD196:AD285)</f>
        <v>1.4545181516342538</v>
      </c>
    </row>
    <row r="286" spans="2:31" x14ac:dyDescent="0.5">
      <c r="B286" s="31">
        <v>45342</v>
      </c>
      <c r="C286" s="32">
        <v>109.6</v>
      </c>
      <c r="D286" s="7">
        <f t="shared" si="36"/>
        <v>76.254002134471691</v>
      </c>
      <c r="E286" s="7">
        <f t="shared" si="37"/>
        <v>93.738625032301755</v>
      </c>
      <c r="F286" s="4">
        <v>20</v>
      </c>
      <c r="G286" s="4">
        <v>80</v>
      </c>
      <c r="X286" s="31">
        <v>45342</v>
      </c>
      <c r="Y286" s="32">
        <v>109.6</v>
      </c>
      <c r="Z286" s="7">
        <f t="shared" si="31"/>
        <v>108.56744448943212</v>
      </c>
      <c r="AA286" s="7">
        <f t="shared" si="32"/>
        <v>101.11043625833179</v>
      </c>
      <c r="AB286" s="14">
        <f t="shared" si="33"/>
        <v>7.4570082311003318</v>
      </c>
      <c r="AC286" s="14">
        <f t="shared" si="34"/>
        <v>6.6333400626845691</v>
      </c>
      <c r="AD286" s="14">
        <f t="shared" si="35"/>
        <v>0.82366816841576274</v>
      </c>
      <c r="AE286" s="14">
        <f t="shared" si="38"/>
        <v>0.71911315159223266</v>
      </c>
    </row>
    <row r="287" spans="2:31" x14ac:dyDescent="0.5">
      <c r="B287" s="31">
        <v>45343</v>
      </c>
      <c r="C287" s="32">
        <v>109.28</v>
      </c>
      <c r="D287" s="7">
        <f t="shared" si="36"/>
        <v>70.131496556042606</v>
      </c>
      <c r="E287" s="7">
        <f t="shared" si="37"/>
        <v>87.847003686875539</v>
      </c>
      <c r="F287" s="4">
        <v>20</v>
      </c>
      <c r="G287" s="4">
        <v>80</v>
      </c>
      <c r="X287" s="31">
        <v>45343</v>
      </c>
      <c r="Y287" s="32">
        <v>109.28</v>
      </c>
      <c r="Z287" s="7">
        <f t="shared" si="31"/>
        <v>108.67706841413488</v>
      </c>
      <c r="AA287" s="7">
        <f t="shared" si="32"/>
        <v>101.67092752913202</v>
      </c>
      <c r="AB287" s="14">
        <f t="shared" si="33"/>
        <v>7.0061408850028641</v>
      </c>
      <c r="AC287" s="14">
        <f t="shared" si="34"/>
        <v>6.7079002271482286</v>
      </c>
      <c r="AD287" s="14">
        <f t="shared" si="35"/>
        <v>0.29824065785463549</v>
      </c>
      <c r="AE287" s="14">
        <f t="shared" si="38"/>
        <v>9.17076430419526E-2</v>
      </c>
    </row>
    <row r="288" spans="2:31" x14ac:dyDescent="0.5">
      <c r="B288" s="31">
        <v>45344</v>
      </c>
      <c r="C288" s="32">
        <v>111.51</v>
      </c>
      <c r="D288" s="7">
        <f t="shared" si="36"/>
        <v>81.947405828002886</v>
      </c>
      <c r="E288" s="7">
        <f t="shared" si="37"/>
        <v>84.236484852476124</v>
      </c>
      <c r="F288" s="4">
        <v>20</v>
      </c>
      <c r="G288" s="4">
        <v>80</v>
      </c>
      <c r="X288" s="31">
        <v>45344</v>
      </c>
      <c r="Y288" s="32">
        <v>111.51</v>
      </c>
      <c r="Z288" s="7">
        <f t="shared" si="31"/>
        <v>109.11290404272951</v>
      </c>
      <c r="AA288" s="7">
        <f t="shared" si="32"/>
        <v>102.22218504865776</v>
      </c>
      <c r="AB288" s="14">
        <f t="shared" si="33"/>
        <v>6.8907189940717473</v>
      </c>
      <c r="AC288" s="14">
        <f t="shared" si="34"/>
        <v>6.7444639805329327</v>
      </c>
      <c r="AD288" s="14">
        <f t="shared" si="35"/>
        <v>0.14625501353881454</v>
      </c>
      <c r="AE288" s="14">
        <f t="shared" si="38"/>
        <v>-9.989400234984061E-2</v>
      </c>
    </row>
    <row r="289" spans="2:31" x14ac:dyDescent="0.5">
      <c r="B289" s="31">
        <v>45345</v>
      </c>
      <c r="C289" s="32">
        <v>111.61</v>
      </c>
      <c r="D289" s="7">
        <f t="shared" si="36"/>
        <v>82.241630276564791</v>
      </c>
      <c r="E289" s="7">
        <f t="shared" si="37"/>
        <v>80.684810907789071</v>
      </c>
      <c r="F289" s="4">
        <v>20</v>
      </c>
      <c r="G289" s="4">
        <v>80</v>
      </c>
      <c r="X289" s="31">
        <v>45345</v>
      </c>
      <c r="Y289" s="32">
        <v>111.61</v>
      </c>
      <c r="Z289" s="7">
        <f t="shared" si="31"/>
        <v>109.49707265154035</v>
      </c>
      <c r="AA289" s="7">
        <f t="shared" si="32"/>
        <v>102.76106561183424</v>
      </c>
      <c r="AB289" s="14">
        <f t="shared" si="33"/>
        <v>6.7360070397061094</v>
      </c>
      <c r="AC289" s="14">
        <f t="shared" si="34"/>
        <v>6.7427725923675688</v>
      </c>
      <c r="AD289" s="14">
        <f t="shared" si="35"/>
        <v>-6.7655526614593953E-3</v>
      </c>
      <c r="AE289" s="14">
        <f t="shared" si="38"/>
        <v>-0.29508711748708488</v>
      </c>
    </row>
    <row r="290" spans="2:31" x14ac:dyDescent="0.5">
      <c r="B290" s="31">
        <v>45348</v>
      </c>
      <c r="C290" s="32">
        <v>110.88</v>
      </c>
      <c r="D290" s="7">
        <f t="shared" si="36"/>
        <v>76.77655677655676</v>
      </c>
      <c r="E290" s="7">
        <f t="shared" si="37"/>
        <v>77.470218314327738</v>
      </c>
      <c r="F290" s="4">
        <v>20</v>
      </c>
      <c r="G290" s="4">
        <v>80</v>
      </c>
      <c r="X290" s="31">
        <v>45348</v>
      </c>
      <c r="Y290" s="32">
        <v>110.88</v>
      </c>
      <c r="Z290" s="7">
        <f t="shared" si="31"/>
        <v>109.70983070514953</v>
      </c>
      <c r="AA290" s="7">
        <f t="shared" si="32"/>
        <v>103.27578895207982</v>
      </c>
      <c r="AB290" s="14">
        <f t="shared" si="33"/>
        <v>6.4340417530697067</v>
      </c>
      <c r="AC290" s="14">
        <f t="shared" si="34"/>
        <v>6.6810264245079969</v>
      </c>
      <c r="AD290" s="14">
        <f t="shared" si="35"/>
        <v>-0.24698467143829017</v>
      </c>
      <c r="AE290" s="14">
        <f t="shared" si="38"/>
        <v>-0.59649904807106069</v>
      </c>
    </row>
    <row r="291" spans="2:31" x14ac:dyDescent="0.5">
      <c r="B291" s="31">
        <v>45349</v>
      </c>
      <c r="C291" s="32">
        <v>110.82</v>
      </c>
      <c r="D291" s="7">
        <f t="shared" si="36"/>
        <v>76.336996336996279</v>
      </c>
      <c r="E291" s="7">
        <f t="shared" si="37"/>
        <v>77.486817154832664</v>
      </c>
      <c r="F291" s="4">
        <v>20</v>
      </c>
      <c r="G291" s="4">
        <v>80</v>
      </c>
      <c r="X291" s="31">
        <v>45349</v>
      </c>
      <c r="Y291" s="32">
        <v>110.82</v>
      </c>
      <c r="Z291" s="7">
        <f t="shared" si="31"/>
        <v>109.88062598128036</v>
      </c>
      <c r="AA291" s="7">
        <f t="shared" si="32"/>
        <v>103.76503613942802</v>
      </c>
      <c r="AB291" s="14">
        <f t="shared" si="33"/>
        <v>6.1155898418523407</v>
      </c>
      <c r="AC291" s="14">
        <f t="shared" si="34"/>
        <v>6.5679391079768665</v>
      </c>
      <c r="AD291" s="14">
        <f t="shared" si="35"/>
        <v>-0.45234926612452586</v>
      </c>
      <c r="AE291" s="14">
        <f t="shared" si="38"/>
        <v>-0.8534021901774872</v>
      </c>
    </row>
    <row r="292" spans="2:31" x14ac:dyDescent="0.5">
      <c r="B292" s="31">
        <v>45350</v>
      </c>
      <c r="C292" s="32">
        <v>111.79</v>
      </c>
      <c r="D292" s="7">
        <f t="shared" si="36"/>
        <v>83.443223443223502</v>
      </c>
      <c r="E292" s="7">
        <f t="shared" si="37"/>
        <v>80.149162532268832</v>
      </c>
      <c r="F292" s="4">
        <v>20</v>
      </c>
      <c r="G292" s="4">
        <v>80</v>
      </c>
      <c r="X292" s="31">
        <v>45350</v>
      </c>
      <c r="Y292" s="32">
        <v>111.79</v>
      </c>
      <c r="Z292" s="7">
        <f t="shared" si="31"/>
        <v>110.17437583031416</v>
      </c>
      <c r="AA292" s="7">
        <f t="shared" si="32"/>
        <v>104.23980204245663</v>
      </c>
      <c r="AB292" s="14">
        <f t="shared" si="33"/>
        <v>5.9345737878575306</v>
      </c>
      <c r="AC292" s="14">
        <f t="shared" si="34"/>
        <v>6.4412660439530001</v>
      </c>
      <c r="AD292" s="14">
        <f t="shared" si="35"/>
        <v>-0.50669225609546942</v>
      </c>
      <c r="AE292" s="14">
        <f t="shared" si="38"/>
        <v>-0.92739962964790756</v>
      </c>
    </row>
    <row r="293" spans="2:31" x14ac:dyDescent="0.5">
      <c r="B293" s="31">
        <v>45351</v>
      </c>
      <c r="C293" s="32">
        <v>111.8</v>
      </c>
      <c r="D293" s="7">
        <f t="shared" si="36"/>
        <v>83.333333333333329</v>
      </c>
      <c r="E293" s="7">
        <f t="shared" si="37"/>
        <v>80.426348033334932</v>
      </c>
      <c r="F293" s="4">
        <v>20</v>
      </c>
      <c r="G293" s="4">
        <v>80</v>
      </c>
      <c r="X293" s="31">
        <v>45351</v>
      </c>
      <c r="Y293" s="32">
        <v>111.8</v>
      </c>
      <c r="Z293" s="7">
        <f t="shared" si="31"/>
        <v>110.42447185641967</v>
      </c>
      <c r="AA293" s="7">
        <f t="shared" si="32"/>
        <v>104.69792573237982</v>
      </c>
      <c r="AB293" s="14">
        <f t="shared" si="33"/>
        <v>5.7265461240398565</v>
      </c>
      <c r="AC293" s="14">
        <f t="shared" si="34"/>
        <v>6.2983220599703715</v>
      </c>
      <c r="AD293" s="14">
        <f t="shared" si="35"/>
        <v>-0.57177593593051501</v>
      </c>
      <c r="AE293" s="14">
        <f t="shared" si="38"/>
        <v>-1.0279492920614197</v>
      </c>
    </row>
    <row r="294" spans="2:31" x14ac:dyDescent="0.5">
      <c r="B294" s="31">
        <v>45352</v>
      </c>
      <c r="C294" s="32">
        <v>111.01</v>
      </c>
      <c r="D294" s="7">
        <f t="shared" si="36"/>
        <v>72.488687782805485</v>
      </c>
      <c r="E294" s="7">
        <f t="shared" si="37"/>
        <v>78.475759534583077</v>
      </c>
      <c r="F294" s="4">
        <v>20</v>
      </c>
      <c r="G294" s="4">
        <v>80</v>
      </c>
      <c r="X294" s="31">
        <v>45352</v>
      </c>
      <c r="Y294" s="32">
        <v>111.01</v>
      </c>
      <c r="Z294" s="7">
        <f t="shared" si="31"/>
        <v>110.51455310927818</v>
      </c>
      <c r="AA294" s="7">
        <f t="shared" si="32"/>
        <v>105.12878701955748</v>
      </c>
      <c r="AB294" s="14">
        <f t="shared" si="33"/>
        <v>5.385766089720704</v>
      </c>
      <c r="AC294" s="14">
        <f t="shared" si="34"/>
        <v>6.1158108659204382</v>
      </c>
      <c r="AD294" s="14">
        <f t="shared" si="35"/>
        <v>-0.73004477619973418</v>
      </c>
      <c r="AE294" s="14">
        <f t="shared" si="38"/>
        <v>-1.2580002427084664</v>
      </c>
    </row>
    <row r="295" spans="2:31" x14ac:dyDescent="0.5">
      <c r="B295" s="31">
        <v>45355</v>
      </c>
      <c r="C295" s="32">
        <v>111.36</v>
      </c>
      <c r="D295" s="7">
        <f t="shared" si="36"/>
        <v>75.656108597285083</v>
      </c>
      <c r="E295" s="7">
        <f t="shared" si="37"/>
        <v>78.251669898728736</v>
      </c>
      <c r="F295" s="4">
        <v>20</v>
      </c>
      <c r="G295" s="4">
        <v>80</v>
      </c>
      <c r="X295" s="31">
        <v>45355</v>
      </c>
      <c r="Y295" s="32">
        <v>111.36</v>
      </c>
      <c r="Z295" s="7">
        <f t="shared" si="31"/>
        <v>110.64462186169692</v>
      </c>
      <c r="AA295" s="7">
        <f t="shared" si="32"/>
        <v>105.53736737823448</v>
      </c>
      <c r="AB295" s="14">
        <f t="shared" si="33"/>
        <v>5.1072544834624409</v>
      </c>
      <c r="AC295" s="14">
        <f t="shared" si="34"/>
        <v>5.9140995894288393</v>
      </c>
      <c r="AD295" s="14">
        <f t="shared" si="35"/>
        <v>-0.80684510596639836</v>
      </c>
      <c r="AE295" s="14">
        <f t="shared" si="38"/>
        <v>-1.3940821861239028</v>
      </c>
    </row>
    <row r="296" spans="2:31" x14ac:dyDescent="0.5">
      <c r="B296" s="31">
        <v>45356</v>
      </c>
      <c r="C296" s="32">
        <v>109.41</v>
      </c>
      <c r="D296" s="7">
        <f t="shared" si="36"/>
        <v>51.565762004175347</v>
      </c>
      <c r="E296" s="7">
        <f t="shared" si="37"/>
        <v>73.297423032164545</v>
      </c>
      <c r="F296" s="4">
        <v>20</v>
      </c>
      <c r="G296" s="4">
        <v>80</v>
      </c>
      <c r="X296" s="31">
        <v>45356</v>
      </c>
      <c r="Y296" s="32">
        <v>109.41</v>
      </c>
      <c r="Z296" s="7">
        <f t="shared" si="31"/>
        <v>110.45468003682048</v>
      </c>
      <c r="AA296" s="7">
        <f t="shared" si="32"/>
        <v>105.90161276035195</v>
      </c>
      <c r="AB296" s="14">
        <f t="shared" si="33"/>
        <v>4.5530672764685249</v>
      </c>
      <c r="AC296" s="14">
        <f t="shared" si="34"/>
        <v>5.6418931268367771</v>
      </c>
      <c r="AD296" s="14">
        <f t="shared" si="35"/>
        <v>-1.0888258503682522</v>
      </c>
      <c r="AE296" s="14">
        <f t="shared" si="38"/>
        <v>-1.7766644279168833</v>
      </c>
    </row>
    <row r="297" spans="2:31" x14ac:dyDescent="0.5">
      <c r="B297" s="31">
        <v>45357</v>
      </c>
      <c r="C297" s="32">
        <v>108.8</v>
      </c>
      <c r="D297" s="7">
        <f t="shared" si="36"/>
        <v>35.582822085889504</v>
      </c>
      <c r="E297" s="7">
        <f t="shared" si="37"/>
        <v>63.725342760697757</v>
      </c>
      <c r="F297" s="4">
        <v>20</v>
      </c>
      <c r="G297" s="4">
        <v>80</v>
      </c>
      <c r="X297" s="31">
        <v>45357</v>
      </c>
      <c r="Y297" s="32">
        <v>108.8</v>
      </c>
      <c r="Z297" s="7">
        <f t="shared" si="31"/>
        <v>110.20011387730963</v>
      </c>
      <c r="AA297" s="7">
        <f t="shared" si="32"/>
        <v>106.22002025049696</v>
      </c>
      <c r="AB297" s="14">
        <f t="shared" si="33"/>
        <v>3.9800936268126748</v>
      </c>
      <c r="AC297" s="14">
        <f t="shared" si="34"/>
        <v>5.3095332268319577</v>
      </c>
      <c r="AD297" s="14">
        <f t="shared" si="35"/>
        <v>-1.329439600019283</v>
      </c>
      <c r="AE297" s="14">
        <f t="shared" si="38"/>
        <v>-2.1030585773865611</v>
      </c>
    </row>
    <row r="298" spans="2:31" x14ac:dyDescent="0.5">
      <c r="B298" s="31">
        <v>45358</v>
      </c>
      <c r="C298" s="32">
        <v>110.91</v>
      </c>
      <c r="D298" s="7">
        <f t="shared" si="36"/>
        <v>52.710843373493972</v>
      </c>
      <c r="E298" s="7">
        <f t="shared" si="37"/>
        <v>57.600844768729871</v>
      </c>
      <c r="F298" s="4">
        <v>20</v>
      </c>
      <c r="G298" s="4">
        <v>80</v>
      </c>
      <c r="X298" s="31">
        <v>45358</v>
      </c>
      <c r="Y298" s="32">
        <v>110.91</v>
      </c>
      <c r="Z298" s="7">
        <f t="shared" si="31"/>
        <v>110.3093271269543</v>
      </c>
      <c r="AA298" s="7">
        <f t="shared" si="32"/>
        <v>106.52293187097528</v>
      </c>
      <c r="AB298" s="14">
        <f t="shared" si="33"/>
        <v>3.7863952559790164</v>
      </c>
      <c r="AC298" s="14">
        <f t="shared" si="34"/>
        <v>5.0049056326613703</v>
      </c>
      <c r="AD298" s="14">
        <f t="shared" si="35"/>
        <v>-1.218510376682354</v>
      </c>
      <c r="AE298" s="14">
        <f t="shared" si="38"/>
        <v>-1.9822467017527954</v>
      </c>
    </row>
    <row r="299" spans="2:31" x14ac:dyDescent="0.5">
      <c r="B299" s="31">
        <v>45359</v>
      </c>
      <c r="C299" s="32">
        <v>108.75</v>
      </c>
      <c r="D299" s="7">
        <f t="shared" si="36"/>
        <v>0</v>
      </c>
      <c r="E299" s="7">
        <f t="shared" si="37"/>
        <v>43.10310721216878</v>
      </c>
      <c r="F299" s="4">
        <v>20</v>
      </c>
      <c r="G299" s="4">
        <v>80</v>
      </c>
      <c r="X299" s="31">
        <v>45359</v>
      </c>
      <c r="Y299" s="32">
        <v>108.75</v>
      </c>
      <c r="Z299" s="7">
        <f t="shared" si="31"/>
        <v>110.06943064588441</v>
      </c>
      <c r="AA299" s="7">
        <f t="shared" si="32"/>
        <v>106.78563548393151</v>
      </c>
      <c r="AB299" s="14">
        <f t="shared" si="33"/>
        <v>3.2837951619528951</v>
      </c>
      <c r="AC299" s="14">
        <f t="shared" si="34"/>
        <v>4.6606835385196757</v>
      </c>
      <c r="AD299" s="14">
        <f t="shared" si="35"/>
        <v>-1.3768883765667805</v>
      </c>
      <c r="AE299" s="14">
        <f t="shared" si="38"/>
        <v>-2.2035825112684044</v>
      </c>
    </row>
    <row r="300" spans="2:31" x14ac:dyDescent="0.5">
      <c r="B300" s="31">
        <v>45362</v>
      </c>
      <c r="C300" s="32">
        <v>108.76</v>
      </c>
      <c r="D300" s="7">
        <f t="shared" si="36"/>
        <v>0.1886792452831155</v>
      </c>
      <c r="E300" s="7">
        <f t="shared" si="37"/>
        <v>28.009621341768383</v>
      </c>
      <c r="F300" s="4">
        <v>20</v>
      </c>
      <c r="G300" s="4">
        <v>80</v>
      </c>
      <c r="X300" s="31">
        <v>45362</v>
      </c>
      <c r="Y300" s="32">
        <v>108.76</v>
      </c>
      <c r="Z300" s="7">
        <f t="shared" si="31"/>
        <v>109.86797977728682</v>
      </c>
      <c r="AA300" s="7">
        <f t="shared" si="32"/>
        <v>107.01395728343931</v>
      </c>
      <c r="AB300" s="14">
        <f t="shared" si="33"/>
        <v>2.8540224938475092</v>
      </c>
      <c r="AC300" s="14">
        <f t="shared" si="34"/>
        <v>4.2993513295852424</v>
      </c>
      <c r="AD300" s="14">
        <f t="shared" si="35"/>
        <v>-1.4453288357377332</v>
      </c>
      <c r="AE300" s="14">
        <f t="shared" si="38"/>
        <v>-2.29388281307157</v>
      </c>
    </row>
    <row r="301" spans="2:31" x14ac:dyDescent="0.5">
      <c r="B301" s="31">
        <v>45363</v>
      </c>
      <c r="C301" s="32">
        <v>109.94</v>
      </c>
      <c r="D301" s="7">
        <f t="shared" si="36"/>
        <v>22.452830188679215</v>
      </c>
      <c r="E301" s="7">
        <f t="shared" si="37"/>
        <v>22.187034978669161</v>
      </c>
      <c r="F301" s="4">
        <v>20</v>
      </c>
      <c r="G301" s="4">
        <v>80</v>
      </c>
      <c r="X301" s="31">
        <v>45363</v>
      </c>
      <c r="Y301" s="32">
        <v>109.94</v>
      </c>
      <c r="Z301" s="7">
        <f t="shared" si="31"/>
        <v>109.87905981155038</v>
      </c>
      <c r="AA301" s="7">
        <f t="shared" si="32"/>
        <v>107.22618710033643</v>
      </c>
      <c r="AB301" s="14">
        <f t="shared" si="33"/>
        <v>2.652872711213945</v>
      </c>
      <c r="AC301" s="14">
        <f t="shared" si="34"/>
        <v>3.9700556059109831</v>
      </c>
      <c r="AD301" s="14">
        <f t="shared" si="35"/>
        <v>-1.3171828946970381</v>
      </c>
      <c r="AE301" s="14">
        <f t="shared" si="38"/>
        <v>-2.1503330227760573</v>
      </c>
    </row>
    <row r="302" spans="2:31" x14ac:dyDescent="0.5">
      <c r="B302" s="31">
        <v>45364</v>
      </c>
      <c r="C302" s="32">
        <v>109.98</v>
      </c>
      <c r="D302" s="7">
        <f t="shared" si="36"/>
        <v>23.207547169811409</v>
      </c>
      <c r="E302" s="7">
        <f t="shared" si="37"/>
        <v>19.71197999545354</v>
      </c>
      <c r="F302" s="4">
        <v>20</v>
      </c>
      <c r="G302" s="4">
        <v>80</v>
      </c>
      <c r="X302" s="31">
        <v>45364</v>
      </c>
      <c r="Y302" s="32">
        <v>109.98</v>
      </c>
      <c r="Z302" s="7">
        <f t="shared" si="31"/>
        <v>109.89458907131186</v>
      </c>
      <c r="AA302" s="7">
        <f t="shared" si="32"/>
        <v>107.42384650559387</v>
      </c>
      <c r="AB302" s="14">
        <f t="shared" si="33"/>
        <v>2.470742565717984</v>
      </c>
      <c r="AC302" s="14">
        <f t="shared" si="34"/>
        <v>3.6701929978723835</v>
      </c>
      <c r="AD302" s="14">
        <f t="shared" si="35"/>
        <v>-1.1994504321543995</v>
      </c>
      <c r="AE302" s="14">
        <f t="shared" si="38"/>
        <v>-1.9725193994868404</v>
      </c>
    </row>
    <row r="303" spans="2:31" x14ac:dyDescent="0.5">
      <c r="B303" s="31">
        <v>45365</v>
      </c>
      <c r="C303" s="32">
        <v>110.01</v>
      </c>
      <c r="D303" s="7">
        <f t="shared" si="36"/>
        <v>23.773584905660485</v>
      </c>
      <c r="E303" s="7">
        <f t="shared" si="37"/>
        <v>13.924528301886847</v>
      </c>
      <c r="F303" s="4">
        <v>20</v>
      </c>
      <c r="G303" s="4">
        <v>80</v>
      </c>
      <c r="X303" s="31">
        <v>45365</v>
      </c>
      <c r="Y303" s="32">
        <v>110.01</v>
      </c>
      <c r="Z303" s="7">
        <f t="shared" si="31"/>
        <v>109.91234459880235</v>
      </c>
      <c r="AA303" s="7">
        <f t="shared" si="32"/>
        <v>107.60817969768338</v>
      </c>
      <c r="AB303" s="14">
        <f t="shared" si="33"/>
        <v>2.3041649011189662</v>
      </c>
      <c r="AC303" s="14">
        <f t="shared" si="34"/>
        <v>3.3969873785217</v>
      </c>
      <c r="AD303" s="14">
        <f t="shared" si="35"/>
        <v>-1.0928224774027337</v>
      </c>
      <c r="AE303" s="14">
        <f t="shared" si="38"/>
        <v>-1.7930317939629208</v>
      </c>
    </row>
    <row r="304" spans="2:31" x14ac:dyDescent="0.5">
      <c r="B304" s="31">
        <v>45366</v>
      </c>
      <c r="C304" s="32">
        <v>110.41</v>
      </c>
      <c r="D304" s="7">
        <f t="shared" si="36"/>
        <v>41.919191919191903</v>
      </c>
      <c r="E304" s="7">
        <f t="shared" si="37"/>
        <v>22.308366685725225</v>
      </c>
      <c r="F304" s="4">
        <v>20</v>
      </c>
      <c r="G304" s="4">
        <v>80</v>
      </c>
      <c r="X304" s="31">
        <v>45366</v>
      </c>
      <c r="Y304" s="32">
        <v>110.41</v>
      </c>
      <c r="Z304" s="7">
        <f t="shared" si="31"/>
        <v>109.98890696821738</v>
      </c>
      <c r="AA304" s="7">
        <f t="shared" si="32"/>
        <v>107.78452986587109</v>
      </c>
      <c r="AB304" s="14">
        <f t="shared" si="33"/>
        <v>2.2043771023462853</v>
      </c>
      <c r="AC304" s="14">
        <f t="shared" si="34"/>
        <v>3.1584653232866176</v>
      </c>
      <c r="AD304" s="14">
        <f t="shared" si="35"/>
        <v>-0.9540882209403323</v>
      </c>
      <c r="AE304" s="14">
        <f t="shared" si="38"/>
        <v>-1.5729207053135825</v>
      </c>
    </row>
    <row r="305" spans="2:31" x14ac:dyDescent="0.5">
      <c r="B305" s="31">
        <v>45369</v>
      </c>
      <c r="C305" s="32">
        <v>110.28</v>
      </c>
      <c r="D305" s="7">
        <f t="shared" si="36"/>
        <v>50.163934426229595</v>
      </c>
      <c r="E305" s="7">
        <f t="shared" si="37"/>
        <v>32.303417721914521</v>
      </c>
      <c r="F305" s="4">
        <v>20</v>
      </c>
      <c r="G305" s="4">
        <v>80</v>
      </c>
      <c r="X305" s="31">
        <v>45369</v>
      </c>
      <c r="Y305" s="32">
        <v>110.28</v>
      </c>
      <c r="Z305" s="7">
        <f t="shared" si="31"/>
        <v>110.03369051156855</v>
      </c>
      <c r="AA305" s="7">
        <f t="shared" si="32"/>
        <v>107.95113435814497</v>
      </c>
      <c r="AB305" s="14">
        <f t="shared" si="33"/>
        <v>2.0825561534235817</v>
      </c>
      <c r="AC305" s="14">
        <f t="shared" si="34"/>
        <v>2.9432834893140107</v>
      </c>
      <c r="AD305" s="14">
        <f t="shared" si="35"/>
        <v>-0.86072733589042905</v>
      </c>
      <c r="AE305" s="14">
        <f t="shared" si="38"/>
        <v>-1.4195571848611681</v>
      </c>
    </row>
    <row r="306" spans="2:31" x14ac:dyDescent="0.5">
      <c r="B306" s="31">
        <v>45370</v>
      </c>
      <c r="C306" s="32">
        <v>110.74</v>
      </c>
      <c r="D306" s="7">
        <f t="shared" si="36"/>
        <v>65.245901639344154</v>
      </c>
      <c r="E306" s="7">
        <f t="shared" si="37"/>
        <v>40.862032012047507</v>
      </c>
      <c r="F306" s="4">
        <v>20</v>
      </c>
      <c r="G306" s="4">
        <v>80</v>
      </c>
      <c r="X306" s="31">
        <v>45370</v>
      </c>
      <c r="Y306" s="32">
        <v>110.74</v>
      </c>
      <c r="Z306" s="7">
        <f t="shared" si="31"/>
        <v>110.14235350978878</v>
      </c>
      <c r="AA306" s="7">
        <f t="shared" si="32"/>
        <v>108.11344688789636</v>
      </c>
      <c r="AB306" s="14">
        <f t="shared" si="33"/>
        <v>2.0289066218924177</v>
      </c>
      <c r="AC306" s="14">
        <f t="shared" si="34"/>
        <v>2.7604081158296925</v>
      </c>
      <c r="AD306" s="14">
        <f t="shared" si="35"/>
        <v>-0.73150149393727482</v>
      </c>
      <c r="AE306" s="14">
        <f t="shared" si="38"/>
        <v>-1.2275149224076793</v>
      </c>
    </row>
    <row r="307" spans="2:31" x14ac:dyDescent="0.5">
      <c r="B307" s="31">
        <v>45371</v>
      </c>
      <c r="C307" s="32">
        <v>112.64</v>
      </c>
      <c r="D307" s="7">
        <f t="shared" si="36"/>
        <v>100</v>
      </c>
      <c r="E307" s="7">
        <f t="shared" si="37"/>
        <v>56.22052257808523</v>
      </c>
      <c r="F307" s="4">
        <v>20</v>
      </c>
      <c r="G307" s="4">
        <v>80</v>
      </c>
      <c r="X307" s="31">
        <v>45371</v>
      </c>
      <c r="Y307" s="32">
        <v>112.64</v>
      </c>
      <c r="Z307" s="7">
        <f t="shared" si="31"/>
        <v>110.52660681597513</v>
      </c>
      <c r="AA307" s="7">
        <f t="shared" si="32"/>
        <v>108.29219947516145</v>
      </c>
      <c r="AB307" s="14">
        <f t="shared" si="33"/>
        <v>2.2344073408136751</v>
      </c>
      <c r="AC307" s="14">
        <f t="shared" si="34"/>
        <v>2.6552079608264894</v>
      </c>
      <c r="AD307" s="14">
        <f t="shared" si="35"/>
        <v>-0.42080062001281426</v>
      </c>
      <c r="AE307" s="14">
        <f t="shared" si="38"/>
        <v>-0.81787194571527977</v>
      </c>
    </row>
    <row r="308" spans="2:31" x14ac:dyDescent="0.5">
      <c r="B308" s="31">
        <v>45372</v>
      </c>
      <c r="C308" s="32">
        <v>114.53</v>
      </c>
      <c r="D308" s="7">
        <f t="shared" si="36"/>
        <v>100</v>
      </c>
      <c r="E308" s="7">
        <f t="shared" si="37"/>
        <v>71.465805596953132</v>
      </c>
      <c r="F308" s="4">
        <v>20</v>
      </c>
      <c r="G308" s="4">
        <v>80</v>
      </c>
      <c r="X308" s="31">
        <v>45372</v>
      </c>
      <c r="Y308" s="32">
        <v>114.53</v>
      </c>
      <c r="Z308" s="7">
        <f t="shared" si="31"/>
        <v>111.14251345967126</v>
      </c>
      <c r="AA308" s="7">
        <f t="shared" si="32"/>
        <v>108.5033338443844</v>
      </c>
      <c r="AB308" s="14">
        <f t="shared" si="33"/>
        <v>2.6391796152868636</v>
      </c>
      <c r="AC308" s="14">
        <f t="shared" si="34"/>
        <v>2.6520022917185644</v>
      </c>
      <c r="AD308" s="14">
        <f t="shared" si="35"/>
        <v>-1.2822676431700764E-2</v>
      </c>
      <c r="AE308" s="14">
        <f t="shared" si="38"/>
        <v>-0.29359894681552939</v>
      </c>
    </row>
    <row r="309" spans="2:31" x14ac:dyDescent="0.5">
      <c r="B309" s="31">
        <v>45373</v>
      </c>
      <c r="C309" s="32">
        <v>112.58</v>
      </c>
      <c r="D309" s="7">
        <f t="shared" si="36"/>
        <v>66.262975778546675</v>
      </c>
      <c r="E309" s="7">
        <f t="shared" si="37"/>
        <v>76.334562368824081</v>
      </c>
      <c r="F309" s="4">
        <v>20</v>
      </c>
      <c r="G309" s="4">
        <v>80</v>
      </c>
      <c r="X309" s="31">
        <v>45373</v>
      </c>
      <c r="Y309" s="32">
        <v>112.58</v>
      </c>
      <c r="Z309" s="7">
        <f t="shared" si="31"/>
        <v>111.36366523510645</v>
      </c>
      <c r="AA309" s="7">
        <f t="shared" si="32"/>
        <v>108.71521024369714</v>
      </c>
      <c r="AB309" s="14">
        <f t="shared" si="33"/>
        <v>2.6484549914093094</v>
      </c>
      <c r="AC309" s="14">
        <f t="shared" si="34"/>
        <v>2.6512928316567135</v>
      </c>
      <c r="AD309" s="14">
        <f t="shared" si="35"/>
        <v>-2.8378402474040776E-3</v>
      </c>
      <c r="AE309" s="14">
        <f t="shared" si="38"/>
        <v>-0.2700410760386337</v>
      </c>
    </row>
    <row r="310" spans="2:31" x14ac:dyDescent="0.5">
      <c r="B310" s="31">
        <v>45376</v>
      </c>
      <c r="C310" s="32">
        <v>113.42</v>
      </c>
      <c r="D310" s="7">
        <f t="shared" si="36"/>
        <v>80.795847750865065</v>
      </c>
      <c r="E310" s="7">
        <f t="shared" si="37"/>
        <v>82.460945033751173</v>
      </c>
      <c r="F310" s="4">
        <v>20</v>
      </c>
      <c r="G310" s="4">
        <v>80</v>
      </c>
      <c r="X310" s="31">
        <v>45376</v>
      </c>
      <c r="Y310" s="32">
        <v>113.42</v>
      </c>
      <c r="Z310" s="7">
        <f t="shared" si="31"/>
        <v>111.68002442970545</v>
      </c>
      <c r="AA310" s="7">
        <f t="shared" si="32"/>
        <v>108.93482610932739</v>
      </c>
      <c r="AB310" s="14">
        <f t="shared" si="33"/>
        <v>2.7451983203780657</v>
      </c>
      <c r="AC310" s="14">
        <f t="shared" si="34"/>
        <v>2.6700739294009841</v>
      </c>
      <c r="AD310" s="14">
        <f t="shared" si="35"/>
        <v>7.5124390977081568E-2</v>
      </c>
      <c r="AE310" s="14">
        <f t="shared" si="38"/>
        <v>-0.15971577478987578</v>
      </c>
    </row>
    <row r="311" spans="2:31" x14ac:dyDescent="0.5">
      <c r="B311" s="31">
        <v>45377</v>
      </c>
      <c r="C311" s="32">
        <v>113.89</v>
      </c>
      <c r="D311" s="7">
        <f t="shared" si="36"/>
        <v>88.927335640138395</v>
      </c>
      <c r="E311" s="7">
        <f t="shared" si="37"/>
        <v>87.197231833910024</v>
      </c>
      <c r="F311" s="4">
        <v>20</v>
      </c>
      <c r="G311" s="4">
        <v>80</v>
      </c>
      <c r="X311" s="31">
        <v>45377</v>
      </c>
      <c r="Y311" s="32">
        <v>113.89</v>
      </c>
      <c r="Z311" s="7">
        <f t="shared" si="31"/>
        <v>112.02002067128922</v>
      </c>
      <c r="AA311" s="7">
        <f t="shared" si="32"/>
        <v>109.16335903984309</v>
      </c>
      <c r="AB311" s="14">
        <f t="shared" si="33"/>
        <v>2.8566616314461299</v>
      </c>
      <c r="AC311" s="14">
        <f t="shared" si="34"/>
        <v>2.7073914698100134</v>
      </c>
      <c r="AD311" s="14">
        <f t="shared" si="35"/>
        <v>0.14927016163611651</v>
      </c>
      <c r="AE311" s="14">
        <f t="shared" si="38"/>
        <v>-5.0723000254746409E-2</v>
      </c>
    </row>
    <row r="312" spans="2:31" x14ac:dyDescent="0.5">
      <c r="B312" s="31">
        <v>45378</v>
      </c>
      <c r="C312" s="32">
        <v>113.58</v>
      </c>
      <c r="D312" s="7">
        <f t="shared" si="36"/>
        <v>83.564013840830398</v>
      </c>
      <c r="E312" s="7">
        <f t="shared" si="37"/>
        <v>83.910034602076095</v>
      </c>
      <c r="F312" s="4">
        <v>20</v>
      </c>
      <c r="G312" s="4">
        <v>80</v>
      </c>
      <c r="X312" s="31">
        <v>45378</v>
      </c>
      <c r="Y312" s="32">
        <v>113.58</v>
      </c>
      <c r="Z312" s="7">
        <f t="shared" si="31"/>
        <v>112.26001749109088</v>
      </c>
      <c r="AA312" s="7">
        <f t="shared" si="32"/>
        <v>109.39274114734292</v>
      </c>
      <c r="AB312" s="14">
        <f t="shared" si="33"/>
        <v>2.8672763437479603</v>
      </c>
      <c r="AC312" s="14">
        <f t="shared" si="34"/>
        <v>2.739368444597603</v>
      </c>
      <c r="AD312" s="14">
        <f t="shared" si="35"/>
        <v>0.12790789915035727</v>
      </c>
      <c r="AE312" s="14">
        <f t="shared" si="38"/>
        <v>-6.2802752370397744E-2</v>
      </c>
    </row>
    <row r="313" spans="2:31" x14ac:dyDescent="0.5">
      <c r="B313" s="31">
        <v>45379</v>
      </c>
      <c r="C313" s="32">
        <v>112.45</v>
      </c>
      <c r="D313" s="7">
        <f t="shared" si="36"/>
        <v>64.013840830449865</v>
      </c>
      <c r="E313" s="7">
        <f t="shared" si="37"/>
        <v>76.712802768166085</v>
      </c>
      <c r="F313" s="4">
        <v>20</v>
      </c>
      <c r="G313" s="4">
        <v>80</v>
      </c>
      <c r="X313" s="31">
        <v>45379</v>
      </c>
      <c r="Y313" s="32">
        <v>112.45</v>
      </c>
      <c r="Z313" s="7">
        <f t="shared" si="31"/>
        <v>112.28924556938459</v>
      </c>
      <c r="AA313" s="7">
        <f t="shared" si="32"/>
        <v>109.60729703045712</v>
      </c>
      <c r="AB313" s="14">
        <f t="shared" si="33"/>
        <v>2.6819485389274718</v>
      </c>
      <c r="AC313" s="14">
        <f t="shared" si="34"/>
        <v>2.7278844634635768</v>
      </c>
      <c r="AD313" s="14">
        <f t="shared" si="35"/>
        <v>-4.5935924536105066E-2</v>
      </c>
      <c r="AE313" s="14">
        <f t="shared" si="38"/>
        <v>-0.2737066488451087</v>
      </c>
    </row>
    <row r="314" spans="2:31" x14ac:dyDescent="0.5">
      <c r="B314" s="31">
        <v>45383</v>
      </c>
      <c r="C314" s="32">
        <v>112.47</v>
      </c>
      <c r="D314" s="7">
        <f t="shared" si="36"/>
        <v>64.359861591695463</v>
      </c>
      <c r="E314" s="7">
        <f t="shared" si="37"/>
        <v>76.332179930795832</v>
      </c>
      <c r="F314" s="4">
        <v>20</v>
      </c>
      <c r="G314" s="4">
        <v>80</v>
      </c>
      <c r="X314" s="31">
        <v>45383</v>
      </c>
      <c r="Y314" s="32">
        <v>112.47</v>
      </c>
      <c r="Z314" s="7">
        <f t="shared" si="31"/>
        <v>112.31705394332542</v>
      </c>
      <c r="AA314" s="7">
        <f t="shared" si="32"/>
        <v>109.80801976474366</v>
      </c>
      <c r="AB314" s="14">
        <f t="shared" si="33"/>
        <v>2.5090341785817571</v>
      </c>
      <c r="AC314" s="14">
        <f t="shared" si="34"/>
        <v>2.6841144064872129</v>
      </c>
      <c r="AD314" s="14">
        <f t="shared" si="35"/>
        <v>-0.17508022790545574</v>
      </c>
      <c r="AE314" s="14">
        <f t="shared" si="38"/>
        <v>-0.42767951827369594</v>
      </c>
    </row>
    <row r="315" spans="2:31" x14ac:dyDescent="0.5">
      <c r="B315" s="31">
        <v>45384</v>
      </c>
      <c r="C315" s="32">
        <v>110.56</v>
      </c>
      <c r="D315" s="7">
        <f t="shared" si="36"/>
        <v>31.314878892733596</v>
      </c>
      <c r="E315" s="7">
        <f t="shared" si="37"/>
        <v>66.435986159169531</v>
      </c>
      <c r="F315" s="4">
        <v>20</v>
      </c>
      <c r="G315" s="4">
        <v>80</v>
      </c>
      <c r="X315" s="31">
        <v>45384</v>
      </c>
      <c r="Y315" s="32">
        <v>110.56</v>
      </c>
      <c r="Z315" s="7">
        <f t="shared" si="31"/>
        <v>112.04673795204458</v>
      </c>
      <c r="AA315" s="7">
        <f t="shared" si="32"/>
        <v>109.97385074158076</v>
      </c>
      <c r="AB315" s="14">
        <f t="shared" si="33"/>
        <v>2.0728872104638185</v>
      </c>
      <c r="AC315" s="14">
        <f t="shared" si="34"/>
        <v>2.5618689672825341</v>
      </c>
      <c r="AD315" s="14">
        <f t="shared" si="35"/>
        <v>-0.48898175681871558</v>
      </c>
      <c r="AE315" s="14">
        <f t="shared" si="38"/>
        <v>-0.82314951468336228</v>
      </c>
    </row>
    <row r="316" spans="2:31" x14ac:dyDescent="0.5">
      <c r="B316" s="31">
        <v>45385</v>
      </c>
      <c r="C316" s="32">
        <v>112.59</v>
      </c>
      <c r="D316" s="7">
        <f t="shared" si="36"/>
        <v>66.435986159169602</v>
      </c>
      <c r="E316" s="7">
        <f t="shared" si="37"/>
        <v>61.937716262975776</v>
      </c>
      <c r="F316" s="4">
        <v>20</v>
      </c>
      <c r="G316" s="4">
        <v>80</v>
      </c>
      <c r="X316" s="31">
        <v>45385</v>
      </c>
      <c r="Y316" s="32">
        <v>112.59</v>
      </c>
      <c r="Z316" s="7">
        <f t="shared" si="31"/>
        <v>112.13031672865311</v>
      </c>
      <c r="AA316" s="7">
        <f t="shared" si="32"/>
        <v>110.13358896284538</v>
      </c>
      <c r="AB316" s="14">
        <f t="shared" si="33"/>
        <v>1.9967277658077336</v>
      </c>
      <c r="AC316" s="14">
        <f t="shared" si="34"/>
        <v>2.4488407269875738</v>
      </c>
      <c r="AD316" s="14">
        <f t="shared" si="35"/>
        <v>-0.45211296117984023</v>
      </c>
      <c r="AE316" s="14">
        <f t="shared" si="38"/>
        <v>-0.75596307186939304</v>
      </c>
    </row>
    <row r="317" spans="2:31" x14ac:dyDescent="0.5">
      <c r="B317" s="31">
        <v>45386</v>
      </c>
      <c r="C317" s="32">
        <v>111.08</v>
      </c>
      <c r="D317" s="7">
        <f t="shared" si="36"/>
        <v>40.311418685121069</v>
      </c>
      <c r="E317" s="7">
        <f t="shared" si="37"/>
        <v>53.287197231833922</v>
      </c>
      <c r="F317" s="4">
        <v>20</v>
      </c>
      <c r="G317" s="4">
        <v>80</v>
      </c>
      <c r="X317" s="31">
        <v>45386</v>
      </c>
      <c r="Y317" s="32">
        <v>111.08</v>
      </c>
      <c r="Z317" s="7">
        <f t="shared" si="31"/>
        <v>111.96872953962955</v>
      </c>
      <c r="AA317" s="7">
        <f t="shared" si="32"/>
        <v>110.26952530186644</v>
      </c>
      <c r="AB317" s="14">
        <f t="shared" si="33"/>
        <v>1.6992042377631122</v>
      </c>
      <c r="AC317" s="14">
        <f t="shared" si="34"/>
        <v>2.2989134291426816</v>
      </c>
      <c r="AD317" s="14">
        <f t="shared" si="35"/>
        <v>-0.59970919137956935</v>
      </c>
      <c r="AE317" s="14">
        <f t="shared" si="38"/>
        <v>-0.93393065559147959</v>
      </c>
    </row>
    <row r="318" spans="2:31" x14ac:dyDescent="0.5">
      <c r="B318" s="31">
        <v>45387</v>
      </c>
      <c r="C318" s="32">
        <v>114.67</v>
      </c>
      <c r="D318" s="7">
        <f t="shared" si="36"/>
        <v>100.00000000000001</v>
      </c>
      <c r="E318" s="7">
        <f t="shared" si="37"/>
        <v>60.484429065743953</v>
      </c>
      <c r="F318" s="4">
        <v>20</v>
      </c>
      <c r="G318" s="4">
        <v>80</v>
      </c>
      <c r="X318" s="31">
        <v>45387</v>
      </c>
      <c r="Y318" s="32">
        <v>114.67</v>
      </c>
      <c r="Z318" s="7">
        <f t="shared" si="31"/>
        <v>112.38430961045577</v>
      </c>
      <c r="AA318" s="7">
        <f t="shared" si="32"/>
        <v>110.42617599139157</v>
      </c>
      <c r="AB318" s="14">
        <f t="shared" si="33"/>
        <v>1.9581336190641991</v>
      </c>
      <c r="AC318" s="14">
        <f t="shared" si="34"/>
        <v>2.2307574671269852</v>
      </c>
      <c r="AD318" s="14">
        <f t="shared" si="35"/>
        <v>-0.27262384806278606</v>
      </c>
      <c r="AE318" s="14">
        <f t="shared" si="38"/>
        <v>-0.47509649741376664</v>
      </c>
    </row>
    <row r="319" spans="2:31" x14ac:dyDescent="0.5">
      <c r="B319" s="31">
        <v>45390</v>
      </c>
      <c r="C319" s="32">
        <v>116.06</v>
      </c>
      <c r="D319" s="7">
        <f t="shared" si="36"/>
        <v>100.00000000000001</v>
      </c>
      <c r="E319" s="7">
        <f t="shared" si="37"/>
        <v>67.612456747404849</v>
      </c>
      <c r="F319" s="4">
        <v>20</v>
      </c>
      <c r="G319" s="4">
        <v>80</v>
      </c>
      <c r="X319" s="31">
        <v>45390</v>
      </c>
      <c r="Y319" s="32">
        <v>116.06</v>
      </c>
      <c r="Z319" s="7">
        <f t="shared" si="31"/>
        <v>112.94980043961641</v>
      </c>
      <c r="AA319" s="7">
        <f t="shared" si="32"/>
        <v>110.61311113570453</v>
      </c>
      <c r="AB319" s="14">
        <f t="shared" si="33"/>
        <v>2.3366893039118821</v>
      </c>
      <c r="AC319" s="14">
        <f t="shared" si="34"/>
        <v>2.2519438344839648</v>
      </c>
      <c r="AD319" s="14">
        <f t="shared" si="35"/>
        <v>8.4745469427917275E-2</v>
      </c>
      <c r="AE319" s="14">
        <f t="shared" si="38"/>
        <v>3.6075524909511582E-2</v>
      </c>
    </row>
    <row r="320" spans="2:31" x14ac:dyDescent="0.5">
      <c r="B320" s="31">
        <v>45391</v>
      </c>
      <c r="C320" s="32">
        <v>111.87</v>
      </c>
      <c r="D320" s="7">
        <f t="shared" si="36"/>
        <v>31.535947712418388</v>
      </c>
      <c r="E320" s="7">
        <f t="shared" si="37"/>
        <v>67.656670511341815</v>
      </c>
      <c r="F320" s="4">
        <v>20</v>
      </c>
      <c r="G320" s="4">
        <v>80</v>
      </c>
      <c r="X320" s="31">
        <v>45391</v>
      </c>
      <c r="Y320" s="32">
        <v>111.87</v>
      </c>
      <c r="Z320" s="7">
        <f t="shared" si="31"/>
        <v>112.78367729506004</v>
      </c>
      <c r="AA320" s="7">
        <f t="shared" si="32"/>
        <v>110.77389381417531</v>
      </c>
      <c r="AB320" s="14">
        <f t="shared" si="33"/>
        <v>2.0097834808847352</v>
      </c>
      <c r="AC320" s="14">
        <f t="shared" si="34"/>
        <v>2.2035117637641188</v>
      </c>
      <c r="AD320" s="14">
        <f t="shared" si="35"/>
        <v>-0.1937282828793836</v>
      </c>
      <c r="AE320" s="14">
        <f t="shared" si="38"/>
        <v>-0.33618320427245368</v>
      </c>
    </row>
    <row r="321" spans="2:31" x14ac:dyDescent="0.5">
      <c r="B321" s="31">
        <v>45392</v>
      </c>
      <c r="C321" s="32">
        <v>114.22</v>
      </c>
      <c r="D321" s="7">
        <f t="shared" si="36"/>
        <v>69.736842105263094</v>
      </c>
      <c r="E321" s="7">
        <f t="shared" si="37"/>
        <v>68.316841700560502</v>
      </c>
      <c r="F321" s="4">
        <v>20</v>
      </c>
      <c r="G321" s="4">
        <v>80</v>
      </c>
      <c r="X321" s="31">
        <v>45392</v>
      </c>
      <c r="Y321" s="32">
        <v>114.22</v>
      </c>
      <c r="Z321" s="7">
        <f t="shared" si="31"/>
        <v>113.00465001889695</v>
      </c>
      <c r="AA321" s="7">
        <f t="shared" si="32"/>
        <v>110.93913501452506</v>
      </c>
      <c r="AB321" s="14">
        <f t="shared" si="33"/>
        <v>2.0655150043718891</v>
      </c>
      <c r="AC321" s="14">
        <f t="shared" si="34"/>
        <v>2.175912411885673</v>
      </c>
      <c r="AD321" s="14">
        <f t="shared" si="35"/>
        <v>-0.11039740751378391</v>
      </c>
      <c r="AE321" s="14">
        <f t="shared" si="38"/>
        <v>-0.19907404786352137</v>
      </c>
    </row>
    <row r="322" spans="2:31" x14ac:dyDescent="0.5">
      <c r="B322" s="31">
        <v>45393</v>
      </c>
      <c r="C322" s="32">
        <v>113.02</v>
      </c>
      <c r="D322" s="7">
        <f t="shared" si="36"/>
        <v>49.752066115702355</v>
      </c>
      <c r="E322" s="7">
        <f t="shared" si="37"/>
        <v>70.204971186676772</v>
      </c>
      <c r="F322" s="4">
        <v>20</v>
      </c>
      <c r="G322" s="4">
        <v>80</v>
      </c>
      <c r="X322" s="31">
        <v>45393</v>
      </c>
      <c r="Y322" s="32">
        <v>113.02</v>
      </c>
      <c r="Z322" s="7">
        <f t="shared" si="31"/>
        <v>113.00701155445127</v>
      </c>
      <c r="AA322" s="7">
        <f t="shared" si="32"/>
        <v>111.0923110545196</v>
      </c>
      <c r="AB322" s="14">
        <f t="shared" si="33"/>
        <v>1.9147004999316692</v>
      </c>
      <c r="AC322" s="14">
        <f t="shared" si="34"/>
        <v>2.1236700294948725</v>
      </c>
      <c r="AD322" s="14">
        <f t="shared" si="35"/>
        <v>-0.20896952956320325</v>
      </c>
      <c r="AE322" s="14">
        <f t="shared" si="38"/>
        <v>-0.3241409746427511</v>
      </c>
    </row>
    <row r="323" spans="2:31" x14ac:dyDescent="0.5">
      <c r="B323" s="31">
        <v>45394</v>
      </c>
      <c r="C323" s="32">
        <v>110.13</v>
      </c>
      <c r="D323" s="7">
        <f t="shared" si="36"/>
        <v>0</v>
      </c>
      <c r="E323" s="7">
        <f t="shared" si="37"/>
        <v>50.204971186676765</v>
      </c>
      <c r="F323" s="4">
        <v>20</v>
      </c>
      <c r="G323" s="4">
        <v>80</v>
      </c>
      <c r="X323" s="31">
        <v>45394</v>
      </c>
      <c r="Y323" s="32">
        <v>110.13</v>
      </c>
      <c r="Z323" s="7">
        <f t="shared" si="31"/>
        <v>112.564394392228</v>
      </c>
      <c r="AA323" s="7">
        <f t="shared" si="32"/>
        <v>111.20135426472021</v>
      </c>
      <c r="AB323" s="14">
        <f t="shared" si="33"/>
        <v>1.3630401275077872</v>
      </c>
      <c r="AC323" s="14">
        <f t="shared" si="34"/>
        <v>1.9715440490974556</v>
      </c>
      <c r="AD323" s="14">
        <f t="shared" si="35"/>
        <v>-0.60850392158966837</v>
      </c>
      <c r="AE323" s="14">
        <f t="shared" si="38"/>
        <v>-0.89372451449987522</v>
      </c>
    </row>
    <row r="324" spans="2:31" x14ac:dyDescent="0.5">
      <c r="B324" s="31">
        <v>45397</v>
      </c>
      <c r="C324" s="32">
        <v>107.58</v>
      </c>
      <c r="D324" s="7">
        <f t="shared" si="36"/>
        <v>0</v>
      </c>
      <c r="E324" s="7">
        <f t="shared" si="37"/>
        <v>30.204971186676765</v>
      </c>
      <c r="F324" s="4">
        <v>20</v>
      </c>
      <c r="G324" s="4">
        <v>80</v>
      </c>
      <c r="X324" s="31">
        <v>45397</v>
      </c>
      <c r="Y324" s="32">
        <v>107.58</v>
      </c>
      <c r="Z324" s="7">
        <f t="shared" si="31"/>
        <v>111.79756448573139</v>
      </c>
      <c r="AA324" s="7">
        <f t="shared" si="32"/>
        <v>111.2455179847951</v>
      </c>
      <c r="AB324" s="14">
        <f t="shared" si="33"/>
        <v>0.55204650093628516</v>
      </c>
      <c r="AC324" s="14">
        <f t="shared" si="34"/>
        <v>1.6876445394652215</v>
      </c>
      <c r="AD324" s="14">
        <f t="shared" si="35"/>
        <v>-1.1355980385289364</v>
      </c>
      <c r="AE324" s="14">
        <f t="shared" si="38"/>
        <v>-1.6337258447121574</v>
      </c>
    </row>
    <row r="325" spans="2:31" x14ac:dyDescent="0.5">
      <c r="B325" s="31">
        <v>45398</v>
      </c>
      <c r="C325" s="32">
        <v>107.83</v>
      </c>
      <c r="D325" s="7">
        <f t="shared" si="36"/>
        <v>2.9481132075471685</v>
      </c>
      <c r="E325" s="7">
        <f t="shared" si="37"/>
        <v>24.487404285702521</v>
      </c>
      <c r="F325" s="4">
        <v>20</v>
      </c>
      <c r="G325" s="4">
        <v>80</v>
      </c>
      <c r="X325" s="31">
        <v>45398</v>
      </c>
      <c r="Y325" s="32">
        <v>107.83</v>
      </c>
      <c r="Z325" s="7">
        <f t="shared" ref="Z325:Z388" si="39">$Z$1*Y325+(1-$Z$1)*Z324</f>
        <v>111.18716994946502</v>
      </c>
      <c r="AA325" s="7">
        <f t="shared" ref="AA325:AA388" si="40">$AA$1*Z325+(1-$AA$1)*AA324</f>
        <v>111.24119590810398</v>
      </c>
      <c r="AB325" s="14">
        <f t="shared" ref="AB325:AB388" si="41">Z325-AA325</f>
        <v>-5.4025958638959537E-2</v>
      </c>
      <c r="AC325" s="14">
        <f t="shared" si="34"/>
        <v>1.3393104398443856</v>
      </c>
      <c r="AD325" s="14">
        <f t="shared" si="35"/>
        <v>-1.3933363984833451</v>
      </c>
      <c r="AE325" s="14">
        <f t="shared" si="38"/>
        <v>-1.9466416602039589</v>
      </c>
    </row>
    <row r="326" spans="2:31" x14ac:dyDescent="0.5">
      <c r="B326" s="31">
        <v>45399</v>
      </c>
      <c r="C326" s="32">
        <v>107.49</v>
      </c>
      <c r="D326" s="7">
        <f t="shared" si="36"/>
        <v>0</v>
      </c>
      <c r="E326" s="7">
        <f t="shared" si="37"/>
        <v>10.540035864649905</v>
      </c>
      <c r="F326" s="4">
        <v>20</v>
      </c>
      <c r="G326" s="4">
        <v>80</v>
      </c>
      <c r="X326" s="31">
        <v>45399</v>
      </c>
      <c r="Y326" s="32">
        <v>107.49</v>
      </c>
      <c r="Z326" s="7">
        <f t="shared" si="39"/>
        <v>110.61837457262423</v>
      </c>
      <c r="AA326" s="7">
        <f t="shared" si="40"/>
        <v>111.19506099436472</v>
      </c>
      <c r="AB326" s="14">
        <f t="shared" si="41"/>
        <v>-0.57668642174049012</v>
      </c>
      <c r="AC326" s="14">
        <f t="shared" ref="AC326:AC389" si="42">AC$1*AB326+(1-AC$1)*AC325</f>
        <v>0.95611106752741049</v>
      </c>
      <c r="AD326" s="14">
        <f t="shared" ref="AD326:AD389" si="43">AB326-AC326</f>
        <v>-1.5327974892679006</v>
      </c>
      <c r="AE326" s="14">
        <f t="shared" si="38"/>
        <v>-2.0699770293239741</v>
      </c>
    </row>
    <row r="327" spans="2:31" x14ac:dyDescent="0.5">
      <c r="B327" s="31">
        <v>45400</v>
      </c>
      <c r="C327" s="32">
        <v>107.3</v>
      </c>
      <c r="D327" s="7">
        <f t="shared" si="36"/>
        <v>0</v>
      </c>
      <c r="E327" s="7">
        <f t="shared" si="37"/>
        <v>0.58962264150943366</v>
      </c>
      <c r="F327" s="4">
        <v>20</v>
      </c>
      <c r="G327" s="4">
        <v>80</v>
      </c>
      <c r="X327" s="31">
        <v>45400</v>
      </c>
      <c r="Y327" s="32">
        <v>107.3</v>
      </c>
      <c r="Z327" s="7">
        <f t="shared" si="39"/>
        <v>110.10785540760511</v>
      </c>
      <c r="AA327" s="7">
        <f t="shared" si="40"/>
        <v>111.11452724719734</v>
      </c>
      <c r="AB327" s="14">
        <f t="shared" si="41"/>
        <v>-1.0066718395922294</v>
      </c>
      <c r="AC327" s="14">
        <f t="shared" si="42"/>
        <v>0.56355448610348247</v>
      </c>
      <c r="AD327" s="14">
        <f t="shared" si="43"/>
        <v>-1.5702263256957119</v>
      </c>
      <c r="AE327" s="14">
        <f t="shared" si="38"/>
        <v>-2.0466563555010913</v>
      </c>
    </row>
    <row r="328" spans="2:31" x14ac:dyDescent="0.5">
      <c r="B328" s="31">
        <v>45401</v>
      </c>
      <c r="C328" s="32">
        <v>107.63</v>
      </c>
      <c r="D328" s="7">
        <f t="shared" si="36"/>
        <v>3.7671232876712111</v>
      </c>
      <c r="E328" s="7">
        <f t="shared" si="37"/>
        <v>1.3430472990436759</v>
      </c>
      <c r="F328" s="4">
        <v>20</v>
      </c>
      <c r="G328" s="4">
        <v>80</v>
      </c>
      <c r="X328" s="31">
        <v>45401</v>
      </c>
      <c r="Y328" s="32">
        <v>107.63</v>
      </c>
      <c r="Z328" s="7">
        <f t="shared" si="39"/>
        <v>109.72664688335817</v>
      </c>
      <c r="AA328" s="7">
        <f t="shared" si="40"/>
        <v>111.01172129432037</v>
      </c>
      <c r="AB328" s="14">
        <f t="shared" si="41"/>
        <v>-1.2850744109621957</v>
      </c>
      <c r="AC328" s="14">
        <f t="shared" si="42"/>
        <v>0.19382870669034685</v>
      </c>
      <c r="AD328" s="14">
        <f t="shared" si="43"/>
        <v>-1.4789031176525425</v>
      </c>
      <c r="AE328" s="14">
        <f t="shared" si="38"/>
        <v>-1.8590222033017181</v>
      </c>
    </row>
    <row r="329" spans="2:31" x14ac:dyDescent="0.5">
      <c r="B329" s="31">
        <v>45404</v>
      </c>
      <c r="C329" s="32">
        <v>110.6</v>
      </c>
      <c r="D329" s="7">
        <f t="shared" si="36"/>
        <v>37.671232876712274</v>
      </c>
      <c r="E329" s="7">
        <f t="shared" si="37"/>
        <v>8.8772938743861296</v>
      </c>
      <c r="F329" s="4">
        <v>20</v>
      </c>
      <c r="G329" s="4">
        <v>80</v>
      </c>
      <c r="X329" s="31">
        <v>45404</v>
      </c>
      <c r="Y329" s="32">
        <v>110.6</v>
      </c>
      <c r="Z329" s="7">
        <f t="shared" si="39"/>
        <v>109.86100890130307</v>
      </c>
      <c r="AA329" s="7">
        <f t="shared" si="40"/>
        <v>110.92648333928204</v>
      </c>
      <c r="AB329" s="14">
        <f t="shared" si="41"/>
        <v>-1.0654744379789776</v>
      </c>
      <c r="AC329" s="14">
        <f t="shared" si="42"/>
        <v>-5.8031922243518053E-2</v>
      </c>
      <c r="AD329" s="14">
        <f t="shared" si="43"/>
        <v>-1.0074425157354594</v>
      </c>
      <c r="AE329" s="14">
        <f t="shared" si="38"/>
        <v>-1.1940460180645049</v>
      </c>
    </row>
    <row r="330" spans="2:31" x14ac:dyDescent="0.5">
      <c r="B330" s="31">
        <v>45405</v>
      </c>
      <c r="C330" s="32">
        <v>113.77</v>
      </c>
      <c r="D330" s="7">
        <f t="shared" si="36"/>
        <v>73.858447488584417</v>
      </c>
      <c r="E330" s="7">
        <f t="shared" si="37"/>
        <v>23.059360730593578</v>
      </c>
      <c r="F330" s="4">
        <v>20</v>
      </c>
      <c r="G330" s="4">
        <v>80</v>
      </c>
      <c r="X330" s="31">
        <v>45405</v>
      </c>
      <c r="Y330" s="32">
        <v>113.77</v>
      </c>
      <c r="Z330" s="7">
        <f t="shared" si="39"/>
        <v>110.46239214725645</v>
      </c>
      <c r="AA330" s="7">
        <f t="shared" si="40"/>
        <v>110.89210621394682</v>
      </c>
      <c r="AB330" s="14">
        <f t="shared" si="41"/>
        <v>-0.42971406669036583</v>
      </c>
      <c r="AC330" s="14">
        <f t="shared" si="42"/>
        <v>-0.13236835113288761</v>
      </c>
      <c r="AD330" s="14">
        <f t="shared" si="43"/>
        <v>-0.29734571555747824</v>
      </c>
      <c r="AE330" s="14">
        <f t="shared" si="38"/>
        <v>-0.23165054937943899</v>
      </c>
    </row>
    <row r="331" spans="2:31" x14ac:dyDescent="0.5">
      <c r="B331" s="31">
        <v>45406</v>
      </c>
      <c r="C331" s="32">
        <v>112.72</v>
      </c>
      <c r="D331" s="7">
        <f t="shared" si="36"/>
        <v>61.872146118721453</v>
      </c>
      <c r="E331" s="7">
        <f t="shared" si="37"/>
        <v>35.433789954337868</v>
      </c>
      <c r="F331" s="4">
        <v>20</v>
      </c>
      <c r="G331" s="4">
        <v>80</v>
      </c>
      <c r="X331" s="31">
        <v>45406</v>
      </c>
      <c r="Y331" s="32">
        <v>112.72</v>
      </c>
      <c r="Z331" s="7">
        <f t="shared" si="39"/>
        <v>110.80971643229392</v>
      </c>
      <c r="AA331" s="7">
        <f t="shared" si="40"/>
        <v>110.88600326715772</v>
      </c>
      <c r="AB331" s="14">
        <f t="shared" si="41"/>
        <v>-7.6286834863793729E-2</v>
      </c>
      <c r="AC331" s="14">
        <f t="shared" si="42"/>
        <v>-0.12115204787906884</v>
      </c>
      <c r="AD331" s="14">
        <f t="shared" si="43"/>
        <v>4.4865213015275116E-2</v>
      </c>
      <c r="AE331" s="14">
        <f t="shared" si="38"/>
        <v>0.23032376487839118</v>
      </c>
    </row>
    <row r="332" spans="2:31" x14ac:dyDescent="0.5">
      <c r="B332" s="31">
        <v>45407</v>
      </c>
      <c r="C332" s="32">
        <v>111.88</v>
      </c>
      <c r="D332" s="7">
        <f t="shared" si="36"/>
        <v>52.283105022831002</v>
      </c>
      <c r="E332" s="7">
        <f t="shared" si="37"/>
        <v>45.89041095890407</v>
      </c>
      <c r="F332" s="4">
        <v>20</v>
      </c>
      <c r="G332" s="4">
        <v>80</v>
      </c>
      <c r="X332" s="31">
        <v>45407</v>
      </c>
      <c r="Y332" s="32">
        <v>111.88</v>
      </c>
      <c r="Z332" s="7">
        <f t="shared" si="39"/>
        <v>110.97437544271024</v>
      </c>
      <c r="AA332" s="7">
        <f t="shared" si="40"/>
        <v>110.89254935423568</v>
      </c>
      <c r="AB332" s="14">
        <f t="shared" si="41"/>
        <v>8.1826088474556968E-2</v>
      </c>
      <c r="AC332" s="14">
        <f t="shared" si="42"/>
        <v>-8.0556420608343685E-2</v>
      </c>
      <c r="AD332" s="14">
        <f t="shared" si="43"/>
        <v>0.16238250908290064</v>
      </c>
      <c r="AE332" s="14">
        <f t="shared" si="38"/>
        <v>0.38826049372236537</v>
      </c>
    </row>
    <row r="333" spans="2:31" x14ac:dyDescent="0.5">
      <c r="B333" s="31">
        <v>45408</v>
      </c>
      <c r="C333" s="32">
        <v>112.22</v>
      </c>
      <c r="D333" s="7">
        <f t="shared" si="36"/>
        <v>56.164383561643824</v>
      </c>
      <c r="E333" s="7">
        <f t="shared" si="37"/>
        <v>56.369863013698591</v>
      </c>
      <c r="F333" s="4">
        <v>20</v>
      </c>
      <c r="G333" s="4">
        <v>80</v>
      </c>
      <c r="X333" s="31">
        <v>45408</v>
      </c>
      <c r="Y333" s="32">
        <v>112.22</v>
      </c>
      <c r="Z333" s="7">
        <f t="shared" si="39"/>
        <v>111.16600998998558</v>
      </c>
      <c r="AA333" s="7">
        <f t="shared" si="40"/>
        <v>110.91280569762456</v>
      </c>
      <c r="AB333" s="14">
        <f t="shared" si="41"/>
        <v>0.25320429236101916</v>
      </c>
      <c r="AC333" s="14">
        <f t="shared" si="42"/>
        <v>-1.3804278014471115E-2</v>
      </c>
      <c r="AD333" s="14">
        <f t="shared" si="43"/>
        <v>0.26700857037549025</v>
      </c>
      <c r="AE333" s="14">
        <f t="shared" si="38"/>
        <v>0.52927092756999161</v>
      </c>
    </row>
    <row r="334" spans="2:31" x14ac:dyDescent="0.5">
      <c r="B334" s="31">
        <v>45411</v>
      </c>
      <c r="C334" s="32">
        <v>110.91</v>
      </c>
      <c r="D334" s="7">
        <f t="shared" si="36"/>
        <v>41.210045662100427</v>
      </c>
      <c r="E334" s="7">
        <f t="shared" si="37"/>
        <v>57.077625570776227</v>
      </c>
      <c r="F334" s="4">
        <v>20</v>
      </c>
      <c r="G334" s="4">
        <v>80</v>
      </c>
      <c r="X334" s="31">
        <v>45411</v>
      </c>
      <c r="Y334" s="32">
        <v>110.91</v>
      </c>
      <c r="Z334" s="7">
        <f t="shared" si="39"/>
        <v>111.1266238376801</v>
      </c>
      <c r="AA334" s="7">
        <f t="shared" si="40"/>
        <v>110.92864407836942</v>
      </c>
      <c r="AB334" s="14">
        <f t="shared" si="41"/>
        <v>0.19797975931068379</v>
      </c>
      <c r="AC334" s="14">
        <f t="shared" si="42"/>
        <v>2.8552529450559867E-2</v>
      </c>
      <c r="AD334" s="14">
        <f t="shared" si="43"/>
        <v>0.16942722986012393</v>
      </c>
      <c r="AE334" s="14">
        <f t="shared" si="38"/>
        <v>0.39968636783655676</v>
      </c>
    </row>
    <row r="335" spans="2:31" x14ac:dyDescent="0.5">
      <c r="B335" s="31">
        <v>45412</v>
      </c>
      <c r="C335" s="32">
        <v>108.38</v>
      </c>
      <c r="D335" s="7">
        <f t="shared" si="36"/>
        <v>12.328767123287644</v>
      </c>
      <c r="E335" s="7">
        <f t="shared" si="37"/>
        <v>44.771689497716871</v>
      </c>
      <c r="F335" s="4">
        <v>20</v>
      </c>
      <c r="G335" s="4">
        <v>80</v>
      </c>
      <c r="X335" s="31">
        <v>45412</v>
      </c>
      <c r="Y335" s="32">
        <v>108.38</v>
      </c>
      <c r="Z335" s="7">
        <f t="shared" si="39"/>
        <v>110.70406632419086</v>
      </c>
      <c r="AA335" s="7">
        <f t="shared" si="40"/>
        <v>110.912008689171</v>
      </c>
      <c r="AB335" s="14">
        <f t="shared" si="41"/>
        <v>-0.20794236498014129</v>
      </c>
      <c r="AC335" s="14">
        <f t="shared" si="42"/>
        <v>-1.8746449435580365E-2</v>
      </c>
      <c r="AD335" s="14">
        <f t="shared" si="43"/>
        <v>-0.18919591554456092</v>
      </c>
      <c r="AE335" s="14">
        <f t="shared" si="38"/>
        <v>-7.6251722274702047E-2</v>
      </c>
    </row>
    <row r="336" spans="2:31" x14ac:dyDescent="0.5">
      <c r="B336" s="31">
        <v>45413</v>
      </c>
      <c r="C336" s="32">
        <v>107.77</v>
      </c>
      <c r="D336" s="7">
        <f t="shared" si="36"/>
        <v>5.365296803652952</v>
      </c>
      <c r="E336" s="7">
        <f t="shared" si="37"/>
        <v>33.470319634703166</v>
      </c>
      <c r="F336" s="4">
        <v>20</v>
      </c>
      <c r="G336" s="4">
        <v>80</v>
      </c>
      <c r="X336" s="31">
        <v>45413</v>
      </c>
      <c r="Y336" s="32">
        <v>107.77</v>
      </c>
      <c r="Z336" s="7">
        <f t="shared" si="39"/>
        <v>110.25267150508458</v>
      </c>
      <c r="AA336" s="7">
        <f t="shared" si="40"/>
        <v>110.86316889775719</v>
      </c>
      <c r="AB336" s="14">
        <f t="shared" si="41"/>
        <v>-0.61049739267261316</v>
      </c>
      <c r="AC336" s="14">
        <f t="shared" si="42"/>
        <v>-0.13709663808298692</v>
      </c>
      <c r="AD336" s="14">
        <f t="shared" si="43"/>
        <v>-0.47340075458962627</v>
      </c>
      <c r="AE336" s="14">
        <f t="shared" si="38"/>
        <v>-0.45332309998482706</v>
      </c>
    </row>
    <row r="337" spans="2:31" x14ac:dyDescent="0.5">
      <c r="B337" s="31">
        <v>45414</v>
      </c>
      <c r="C337" s="32">
        <v>112.07</v>
      </c>
      <c r="D337" s="7">
        <f t="shared" si="36"/>
        <v>54.452054794520471</v>
      </c>
      <c r="E337" s="7">
        <f t="shared" si="37"/>
        <v>33.904109589041063</v>
      </c>
      <c r="F337" s="4">
        <v>20</v>
      </c>
      <c r="G337" s="4">
        <v>80</v>
      </c>
      <c r="X337" s="31">
        <v>45414</v>
      </c>
      <c r="Y337" s="32">
        <v>112.07</v>
      </c>
      <c r="Z337" s="7">
        <f t="shared" si="39"/>
        <v>110.53226050430234</v>
      </c>
      <c r="AA337" s="7">
        <f t="shared" si="40"/>
        <v>110.83865716490868</v>
      </c>
      <c r="AB337" s="14">
        <f t="shared" si="41"/>
        <v>-0.30639666060633886</v>
      </c>
      <c r="AC337" s="14">
        <f t="shared" si="42"/>
        <v>-0.1709566425876573</v>
      </c>
      <c r="AD337" s="14">
        <f t="shared" si="43"/>
        <v>-0.13544001801868155</v>
      </c>
      <c r="AE337" s="14">
        <f t="shared" si="38"/>
        <v>-2.722925230615982E-4</v>
      </c>
    </row>
    <row r="338" spans="2:31" x14ac:dyDescent="0.5">
      <c r="B338" s="31">
        <v>45415</v>
      </c>
      <c r="C338" s="32">
        <v>109.46</v>
      </c>
      <c r="D338" s="7">
        <f t="shared" si="36"/>
        <v>24.657534246575288</v>
      </c>
      <c r="E338" s="7">
        <f t="shared" si="37"/>
        <v>27.602739726027359</v>
      </c>
      <c r="F338" s="4">
        <v>20</v>
      </c>
      <c r="G338" s="4">
        <v>80</v>
      </c>
      <c r="X338" s="31">
        <v>45415</v>
      </c>
      <c r="Y338" s="32">
        <v>109.46</v>
      </c>
      <c r="Z338" s="7">
        <f t="shared" si="39"/>
        <v>110.3672973497943</v>
      </c>
      <c r="AA338" s="7">
        <f t="shared" si="40"/>
        <v>110.80374162304835</v>
      </c>
      <c r="AB338" s="14">
        <f t="shared" si="41"/>
        <v>-0.43644427325405388</v>
      </c>
      <c r="AC338" s="14">
        <f t="shared" si="42"/>
        <v>-0.22405416872093664</v>
      </c>
      <c r="AD338" s="14">
        <f t="shared" si="43"/>
        <v>-0.21239010453311724</v>
      </c>
      <c r="AE338" s="14">
        <f t="shared" si="38"/>
        <v>-0.10849835965573053</v>
      </c>
    </row>
    <row r="339" spans="2:31" x14ac:dyDescent="0.5">
      <c r="B339" s="31">
        <v>45418</v>
      </c>
      <c r="C339" s="32">
        <v>111.48</v>
      </c>
      <c r="D339" s="7">
        <f t="shared" si="36"/>
        <v>60.404624277456733</v>
      </c>
      <c r="E339" s="7">
        <f t="shared" si="37"/>
        <v>31.441655449098619</v>
      </c>
      <c r="F339" s="4">
        <v>20</v>
      </c>
      <c r="G339" s="4">
        <v>80</v>
      </c>
      <c r="X339" s="31">
        <v>45418</v>
      </c>
      <c r="Y339" s="32">
        <v>111.48</v>
      </c>
      <c r="Z339" s="7">
        <f t="shared" si="39"/>
        <v>110.53848237290286</v>
      </c>
      <c r="AA339" s="7">
        <f t="shared" si="40"/>
        <v>110.78409278970425</v>
      </c>
      <c r="AB339" s="14">
        <f t="shared" si="41"/>
        <v>-0.24561041680138374</v>
      </c>
      <c r="AC339" s="14">
        <f t="shared" si="42"/>
        <v>-0.22836541833702606</v>
      </c>
      <c r="AD339" s="14">
        <f t="shared" si="43"/>
        <v>-1.7244998464357675E-2</v>
      </c>
      <c r="AE339" s="14">
        <f t="shared" si="38"/>
        <v>0.14800010275024095</v>
      </c>
    </row>
    <row r="340" spans="2:31" x14ac:dyDescent="0.5">
      <c r="B340" s="31">
        <v>45419</v>
      </c>
      <c r="C340" s="32">
        <v>113.18</v>
      </c>
      <c r="D340" s="7">
        <f t="shared" si="36"/>
        <v>84.97109826589606</v>
      </c>
      <c r="E340" s="7">
        <f t="shared" si="37"/>
        <v>45.970121677620298</v>
      </c>
      <c r="F340" s="4">
        <v>20</v>
      </c>
      <c r="G340" s="4">
        <v>80</v>
      </c>
      <c r="X340" s="31">
        <v>45419</v>
      </c>
      <c r="Y340" s="32">
        <v>113.18</v>
      </c>
      <c r="Z340" s="7">
        <f t="shared" si="39"/>
        <v>110.94486970014857</v>
      </c>
      <c r="AA340" s="7">
        <f t="shared" si="40"/>
        <v>110.79600219047791</v>
      </c>
      <c r="AB340" s="14">
        <f t="shared" si="41"/>
        <v>0.14886750967066575</v>
      </c>
      <c r="AC340" s="14">
        <f t="shared" si="42"/>
        <v>-0.15291883273548773</v>
      </c>
      <c r="AD340" s="14">
        <f t="shared" si="43"/>
        <v>0.30178634240615348</v>
      </c>
      <c r="AE340" s="14">
        <f t="shared" si="38"/>
        <v>0.56788703316726452</v>
      </c>
    </row>
    <row r="341" spans="2:31" x14ac:dyDescent="0.5">
      <c r="B341" s="31">
        <v>45420</v>
      </c>
      <c r="C341" s="32">
        <v>113.32</v>
      </c>
      <c r="D341" s="7">
        <f t="shared" si="36"/>
        <v>93.044822256568722</v>
      </c>
      <c r="E341" s="7">
        <f t="shared" si="37"/>
        <v>63.506026768203448</v>
      </c>
      <c r="F341" s="4">
        <v>20</v>
      </c>
      <c r="G341" s="4">
        <v>80</v>
      </c>
      <c r="X341" s="31">
        <v>45420</v>
      </c>
      <c r="Y341" s="32">
        <v>113.32</v>
      </c>
      <c r="Z341" s="7">
        <f t="shared" si="39"/>
        <v>111.31027436166417</v>
      </c>
      <c r="AA341" s="7">
        <f t="shared" si="40"/>
        <v>110.83409642538059</v>
      </c>
      <c r="AB341" s="14">
        <f t="shared" si="41"/>
        <v>0.47617793628357674</v>
      </c>
      <c r="AC341" s="14">
        <f t="shared" si="42"/>
        <v>-2.7099478931674831E-2</v>
      </c>
      <c r="AD341" s="14">
        <f t="shared" si="43"/>
        <v>0.5032774152152516</v>
      </c>
      <c r="AE341" s="14">
        <f t="shared" si="38"/>
        <v>0.82555760917660026</v>
      </c>
    </row>
    <row r="342" spans="2:31" x14ac:dyDescent="0.5">
      <c r="B342" s="31">
        <v>45421</v>
      </c>
      <c r="C342" s="32">
        <v>112.19</v>
      </c>
      <c r="D342" s="7">
        <f t="shared" si="36"/>
        <v>75.579598145285956</v>
      </c>
      <c r="E342" s="7">
        <f t="shared" si="37"/>
        <v>67.731535438356545</v>
      </c>
      <c r="F342" s="4">
        <v>20</v>
      </c>
      <c r="G342" s="4">
        <v>80</v>
      </c>
      <c r="X342" s="31">
        <v>45421</v>
      </c>
      <c r="Y342" s="32">
        <v>112.19</v>
      </c>
      <c r="Z342" s="7">
        <f t="shared" si="39"/>
        <v>111.445616767562</v>
      </c>
      <c r="AA342" s="7">
        <f t="shared" si="40"/>
        <v>110.87939422850515</v>
      </c>
      <c r="AB342" s="14">
        <f t="shared" si="41"/>
        <v>0.56622253905685227</v>
      </c>
      <c r="AC342" s="14">
        <f t="shared" si="42"/>
        <v>9.1564924666030598E-2</v>
      </c>
      <c r="AD342" s="14">
        <f t="shared" si="43"/>
        <v>0.47465761439082166</v>
      </c>
      <c r="AE342" s="14">
        <f t="shared" si="38"/>
        <v>0.77319435580206974</v>
      </c>
    </row>
    <row r="343" spans="2:31" x14ac:dyDescent="0.5">
      <c r="B343" s="31">
        <v>45422</v>
      </c>
      <c r="C343" s="32">
        <v>112.06</v>
      </c>
      <c r="D343" s="7">
        <f t="shared" ref="D343:D406" si="44">100*(C343-MIN(C324:C343))/(MAX(C324:C343)-MIN(C324:C343))</f>
        <v>73.570324574961447</v>
      </c>
      <c r="E343" s="7">
        <f t="shared" si="37"/>
        <v>77.514093504033781</v>
      </c>
      <c r="F343" s="4">
        <v>20</v>
      </c>
      <c r="G343" s="4">
        <v>80</v>
      </c>
      <c r="X343" s="31">
        <v>45422</v>
      </c>
      <c r="Y343" s="32">
        <v>112.06</v>
      </c>
      <c r="Z343" s="7">
        <f t="shared" si="39"/>
        <v>111.54013726486016</v>
      </c>
      <c r="AA343" s="7">
        <f t="shared" si="40"/>
        <v>110.92833815712405</v>
      </c>
      <c r="AB343" s="14">
        <f t="shared" si="41"/>
        <v>0.61179910773611823</v>
      </c>
      <c r="AC343" s="14">
        <f t="shared" si="42"/>
        <v>0.19561176128004815</v>
      </c>
      <c r="AD343" s="14">
        <f t="shared" si="43"/>
        <v>0.41618734645607008</v>
      </c>
      <c r="AE343" s="14">
        <f t="shared" si="38"/>
        <v>0.68013674313485473</v>
      </c>
    </row>
    <row r="344" spans="2:31" x14ac:dyDescent="0.5">
      <c r="B344" s="31">
        <v>45425</v>
      </c>
      <c r="C344" s="32">
        <v>109.78</v>
      </c>
      <c r="D344" s="7">
        <f t="shared" si="44"/>
        <v>38.330757341576572</v>
      </c>
      <c r="E344" s="7">
        <f t="shared" si="37"/>
        <v>73.099320116857754</v>
      </c>
      <c r="F344" s="4">
        <v>20</v>
      </c>
      <c r="G344" s="4">
        <v>80</v>
      </c>
      <c r="X344" s="31">
        <v>45425</v>
      </c>
      <c r="Y344" s="32">
        <v>109.78</v>
      </c>
      <c r="Z344" s="7">
        <f t="shared" si="39"/>
        <v>111.26934691642015</v>
      </c>
      <c r="AA344" s="7">
        <f t="shared" si="40"/>
        <v>110.95359806522006</v>
      </c>
      <c r="AB344" s="14">
        <f t="shared" si="41"/>
        <v>0.31574885120008389</v>
      </c>
      <c r="AC344" s="14">
        <f t="shared" si="42"/>
        <v>0.2196391792640553</v>
      </c>
      <c r="AD344" s="14">
        <f t="shared" si="43"/>
        <v>9.6109671936028596E-2</v>
      </c>
      <c r="AE344" s="14">
        <f t="shared" si="38"/>
        <v>0.24146760550372973</v>
      </c>
    </row>
    <row r="345" spans="2:31" x14ac:dyDescent="0.5">
      <c r="B345" s="31">
        <v>45426</v>
      </c>
      <c r="C345" s="32">
        <v>110.87</v>
      </c>
      <c r="D345" s="7">
        <f t="shared" si="44"/>
        <v>55.177743431221145</v>
      </c>
      <c r="E345" s="7">
        <f t="shared" si="37"/>
        <v>67.140649149922766</v>
      </c>
      <c r="F345" s="4">
        <v>20</v>
      </c>
      <c r="G345" s="4">
        <v>80</v>
      </c>
      <c r="X345" s="31">
        <v>45426</v>
      </c>
      <c r="Y345" s="32">
        <v>110.87</v>
      </c>
      <c r="Z345" s="7">
        <f t="shared" si="39"/>
        <v>111.20790892927857</v>
      </c>
      <c r="AA345" s="7">
        <f t="shared" si="40"/>
        <v>110.97243590700216</v>
      </c>
      <c r="AB345" s="14">
        <f t="shared" si="41"/>
        <v>0.23547302227640898</v>
      </c>
      <c r="AC345" s="14">
        <f t="shared" si="42"/>
        <v>0.22280594786652605</v>
      </c>
      <c r="AD345" s="14">
        <f t="shared" si="43"/>
        <v>1.2667074409882934E-2</v>
      </c>
      <c r="AE345" s="14">
        <f t="shared" si="38"/>
        <v>0.12490162684628729</v>
      </c>
    </row>
    <row r="346" spans="2:31" x14ac:dyDescent="0.5">
      <c r="B346" s="31">
        <v>45427</v>
      </c>
      <c r="C346" s="32">
        <v>115.32</v>
      </c>
      <c r="D346" s="7">
        <f t="shared" si="44"/>
        <v>100</v>
      </c>
      <c r="E346" s="7">
        <f t="shared" si="37"/>
        <v>68.531684698609027</v>
      </c>
      <c r="F346" s="4">
        <v>20</v>
      </c>
      <c r="G346" s="4">
        <v>80</v>
      </c>
      <c r="X346" s="31">
        <v>45427</v>
      </c>
      <c r="Y346" s="32">
        <v>115.32</v>
      </c>
      <c r="Z346" s="7">
        <f t="shared" si="39"/>
        <v>111.84053832477417</v>
      </c>
      <c r="AA346" s="7">
        <f t="shared" si="40"/>
        <v>111.03673978980009</v>
      </c>
      <c r="AB346" s="14">
        <f t="shared" si="41"/>
        <v>0.80379853497407794</v>
      </c>
      <c r="AC346" s="14">
        <f t="shared" si="42"/>
        <v>0.33900446528803641</v>
      </c>
      <c r="AD346" s="14">
        <f t="shared" si="43"/>
        <v>0.46479406968604153</v>
      </c>
      <c r="AE346" s="14">
        <f t="shared" si="38"/>
        <v>0.72207115255057341</v>
      </c>
    </row>
    <row r="347" spans="2:31" x14ac:dyDescent="0.5">
      <c r="B347" s="31">
        <v>45428</v>
      </c>
      <c r="C347" s="32">
        <v>112.73</v>
      </c>
      <c r="D347" s="7">
        <f t="shared" si="44"/>
        <v>66.319895968790775</v>
      </c>
      <c r="E347" s="7">
        <f t="shared" ref="E347:E410" si="45">AVERAGE(D343:D347)</f>
        <v>66.679744263309985</v>
      </c>
      <c r="F347" s="4">
        <v>20</v>
      </c>
      <c r="G347" s="4">
        <v>80</v>
      </c>
      <c r="X347" s="31">
        <v>45428</v>
      </c>
      <c r="Y347" s="32">
        <v>112.73</v>
      </c>
      <c r="Z347" s="7">
        <f t="shared" si="39"/>
        <v>111.97737858250122</v>
      </c>
      <c r="AA347" s="7">
        <f t="shared" si="40"/>
        <v>111.10641673740759</v>
      </c>
      <c r="AB347" s="14">
        <f t="shared" si="41"/>
        <v>0.87096184509363184</v>
      </c>
      <c r="AC347" s="14">
        <f t="shared" si="42"/>
        <v>0.44539594124915549</v>
      </c>
      <c r="AD347" s="14">
        <f t="shared" si="43"/>
        <v>0.42556590384447635</v>
      </c>
      <c r="AE347" s="14">
        <f t="shared" si="38"/>
        <v>0.66426248158307433</v>
      </c>
    </row>
    <row r="348" spans="2:31" x14ac:dyDescent="0.5">
      <c r="B348" s="31">
        <v>45429</v>
      </c>
      <c r="C348" s="32">
        <v>113.08</v>
      </c>
      <c r="D348" s="7">
        <f t="shared" si="44"/>
        <v>70.331125827814631</v>
      </c>
      <c r="E348" s="7">
        <f t="shared" si="45"/>
        <v>66.031904513880619</v>
      </c>
      <c r="F348" s="4">
        <v>20</v>
      </c>
      <c r="G348" s="4">
        <v>80</v>
      </c>
      <c r="X348" s="31">
        <v>45429</v>
      </c>
      <c r="Y348" s="32">
        <v>113.08</v>
      </c>
      <c r="Z348" s="7">
        <f t="shared" si="39"/>
        <v>112.1470126467318</v>
      </c>
      <c r="AA348" s="7">
        <f t="shared" si="40"/>
        <v>111.18349791587605</v>
      </c>
      <c r="AB348" s="14">
        <f t="shared" si="41"/>
        <v>0.96351473085574924</v>
      </c>
      <c r="AC348" s="14">
        <f t="shared" si="42"/>
        <v>0.54901969917047433</v>
      </c>
      <c r="AD348" s="14">
        <f t="shared" si="43"/>
        <v>0.41449503168527491</v>
      </c>
      <c r="AE348" s="14">
        <f t="shared" si="38"/>
        <v>0.64568373470191909</v>
      </c>
    </row>
    <row r="349" spans="2:31" x14ac:dyDescent="0.5">
      <c r="B349" s="31">
        <v>45432</v>
      </c>
      <c r="C349" s="32">
        <v>112.95</v>
      </c>
      <c r="D349" s="7">
        <f t="shared" si="44"/>
        <v>68.609271523178919</v>
      </c>
      <c r="E349" s="7">
        <f t="shared" si="45"/>
        <v>72.087607350201083</v>
      </c>
      <c r="F349" s="4">
        <v>20</v>
      </c>
      <c r="G349" s="4">
        <v>80</v>
      </c>
      <c r="X349" s="31">
        <v>45432</v>
      </c>
      <c r="Y349" s="32">
        <v>112.95</v>
      </c>
      <c r="Z349" s="7">
        <f t="shared" si="39"/>
        <v>112.2705491626192</v>
      </c>
      <c r="AA349" s="7">
        <f t="shared" si="40"/>
        <v>111.2640202304496</v>
      </c>
      <c r="AB349" s="14">
        <f t="shared" si="41"/>
        <v>1.0065289321696014</v>
      </c>
      <c r="AC349" s="14">
        <f t="shared" si="42"/>
        <v>0.64052154577029974</v>
      </c>
      <c r="AD349" s="14">
        <f t="shared" si="43"/>
        <v>0.36600738639930164</v>
      </c>
      <c r="AE349" s="14">
        <f t="shared" ref="AE349:AE412" si="46">(AD349-AVERAGE(AD260:AD349))/_xlfn.STDEV.S(AD260:AD349)</f>
        <v>0.58071040550547559</v>
      </c>
    </row>
    <row r="350" spans="2:31" x14ac:dyDescent="0.5">
      <c r="B350" s="31">
        <v>45433</v>
      </c>
      <c r="C350" s="32">
        <v>114.7</v>
      </c>
      <c r="D350" s="7">
        <f t="shared" si="44"/>
        <v>91.788079470198795</v>
      </c>
      <c r="E350" s="7">
        <f t="shared" si="45"/>
        <v>79.409674557996624</v>
      </c>
      <c r="F350" s="4">
        <v>20</v>
      </c>
      <c r="G350" s="4">
        <v>80</v>
      </c>
      <c r="X350" s="31">
        <v>45433</v>
      </c>
      <c r="Y350" s="32">
        <v>114.7</v>
      </c>
      <c r="Z350" s="7">
        <f t="shared" si="39"/>
        <v>112.64431082990856</v>
      </c>
      <c r="AA350" s="7">
        <f t="shared" si="40"/>
        <v>111.36626397855768</v>
      </c>
      <c r="AB350" s="14">
        <f t="shared" si="41"/>
        <v>1.2780468513508794</v>
      </c>
      <c r="AC350" s="14">
        <f t="shared" si="42"/>
        <v>0.76802660688641566</v>
      </c>
      <c r="AD350" s="14">
        <f t="shared" si="43"/>
        <v>0.5100202444644637</v>
      </c>
      <c r="AE350" s="14">
        <f t="shared" si="46"/>
        <v>0.76721400334791146</v>
      </c>
    </row>
    <row r="351" spans="2:31" x14ac:dyDescent="0.5">
      <c r="B351" s="31">
        <v>45434</v>
      </c>
      <c r="C351" s="32">
        <v>113.84</v>
      </c>
      <c r="D351" s="7">
        <f t="shared" si="44"/>
        <v>80.3973509933776</v>
      </c>
      <c r="E351" s="7">
        <f t="shared" si="45"/>
        <v>75.489144756672133</v>
      </c>
      <c r="F351" s="4">
        <v>20</v>
      </c>
      <c r="G351" s="4">
        <v>80</v>
      </c>
      <c r="X351" s="31">
        <v>45434</v>
      </c>
      <c r="Y351" s="32">
        <v>113.84</v>
      </c>
      <c r="Z351" s="7">
        <f t="shared" si="39"/>
        <v>112.82826300992264</v>
      </c>
      <c r="AA351" s="7">
        <f t="shared" si="40"/>
        <v>111.47456020310322</v>
      </c>
      <c r="AB351" s="14">
        <f t="shared" si="41"/>
        <v>1.3537028068194132</v>
      </c>
      <c r="AC351" s="14">
        <f t="shared" si="42"/>
        <v>0.88516184687301513</v>
      </c>
      <c r="AD351" s="14">
        <f t="shared" si="43"/>
        <v>0.46854095994639811</v>
      </c>
      <c r="AE351" s="14">
        <f t="shared" si="46"/>
        <v>0.70546021823734939</v>
      </c>
    </row>
    <row r="352" spans="2:31" x14ac:dyDescent="0.5">
      <c r="B352" s="31">
        <v>45435</v>
      </c>
      <c r="C352" s="32">
        <v>112.88</v>
      </c>
      <c r="D352" s="7">
        <f t="shared" si="44"/>
        <v>67.682119205298036</v>
      </c>
      <c r="E352" s="7">
        <f t="shared" si="45"/>
        <v>75.761589403973602</v>
      </c>
      <c r="F352" s="4">
        <v>20</v>
      </c>
      <c r="G352" s="4">
        <v>80</v>
      </c>
      <c r="X352" s="31">
        <v>45435</v>
      </c>
      <c r="Y352" s="32">
        <v>112.88</v>
      </c>
      <c r="Z352" s="7">
        <f t="shared" si="39"/>
        <v>112.83622254685761</v>
      </c>
      <c r="AA352" s="7">
        <f t="shared" si="40"/>
        <v>111.57542408041836</v>
      </c>
      <c r="AB352" s="14">
        <f t="shared" si="41"/>
        <v>1.2607984664392546</v>
      </c>
      <c r="AC352" s="14">
        <f t="shared" si="42"/>
        <v>0.96028917078626308</v>
      </c>
      <c r="AD352" s="14">
        <f t="shared" si="43"/>
        <v>0.30050929565299156</v>
      </c>
      <c r="AE352" s="14">
        <f t="shared" si="46"/>
        <v>0.47803615141599909</v>
      </c>
    </row>
    <row r="353" spans="2:31" x14ac:dyDescent="0.5">
      <c r="B353" s="31">
        <v>45436</v>
      </c>
      <c r="C353" s="32">
        <v>115.52</v>
      </c>
      <c r="D353" s="7">
        <f t="shared" si="44"/>
        <v>100</v>
      </c>
      <c r="E353" s="7">
        <f t="shared" si="45"/>
        <v>81.695364238410662</v>
      </c>
      <c r="F353" s="4">
        <v>20</v>
      </c>
      <c r="G353" s="4">
        <v>80</v>
      </c>
      <c r="X353" s="31">
        <v>45436</v>
      </c>
      <c r="Y353" s="32">
        <v>115.52</v>
      </c>
      <c r="Z353" s="7">
        <f t="shared" si="39"/>
        <v>113.24911138580259</v>
      </c>
      <c r="AA353" s="7">
        <f t="shared" si="40"/>
        <v>111.69940091785423</v>
      </c>
      <c r="AB353" s="14">
        <f t="shared" si="41"/>
        <v>1.5497104679483584</v>
      </c>
      <c r="AC353" s="14">
        <f t="shared" si="42"/>
        <v>1.0781734302186823</v>
      </c>
      <c r="AD353" s="14">
        <f t="shared" si="43"/>
        <v>0.47153703772967615</v>
      </c>
      <c r="AE353" s="14">
        <f t="shared" si="46"/>
        <v>0.69706957694536442</v>
      </c>
    </row>
    <row r="354" spans="2:31" x14ac:dyDescent="0.5">
      <c r="B354" s="31">
        <v>45440</v>
      </c>
      <c r="C354" s="32">
        <v>115.6</v>
      </c>
      <c r="D354" s="7">
        <f t="shared" si="44"/>
        <v>99.999999999999986</v>
      </c>
      <c r="E354" s="7">
        <f t="shared" si="45"/>
        <v>87.973509933774878</v>
      </c>
      <c r="F354" s="4">
        <v>20</v>
      </c>
      <c r="G354" s="4">
        <v>80</v>
      </c>
      <c r="X354" s="31">
        <v>45440</v>
      </c>
      <c r="Y354" s="32">
        <v>115.6</v>
      </c>
      <c r="Z354" s="7">
        <f t="shared" si="39"/>
        <v>113.61078655721758</v>
      </c>
      <c r="AA354" s="7">
        <f t="shared" si="40"/>
        <v>111.84098503928855</v>
      </c>
      <c r="AB354" s="14">
        <f t="shared" si="41"/>
        <v>1.7698015179290252</v>
      </c>
      <c r="AC354" s="14">
        <f t="shared" si="42"/>
        <v>1.2164990477607509</v>
      </c>
      <c r="AD354" s="14">
        <f t="shared" si="43"/>
        <v>0.55330247016827427</v>
      </c>
      <c r="AE354" s="14">
        <f t="shared" si="46"/>
        <v>0.7956904653787038</v>
      </c>
    </row>
    <row r="355" spans="2:31" x14ac:dyDescent="0.5">
      <c r="B355" s="31">
        <v>45441</v>
      </c>
      <c r="C355" s="32">
        <v>113.17</v>
      </c>
      <c r="D355" s="7">
        <f t="shared" si="44"/>
        <v>68.965517241379402</v>
      </c>
      <c r="E355" s="7">
        <f t="shared" si="45"/>
        <v>83.408997488011011</v>
      </c>
      <c r="F355" s="4">
        <v>20</v>
      </c>
      <c r="G355" s="4">
        <v>80</v>
      </c>
      <c r="X355" s="31">
        <v>45441</v>
      </c>
      <c r="Y355" s="32">
        <v>113.17</v>
      </c>
      <c r="Z355" s="7">
        <f t="shared" si="39"/>
        <v>113.54297324072257</v>
      </c>
      <c r="AA355" s="7">
        <f t="shared" si="40"/>
        <v>111.96705823939477</v>
      </c>
      <c r="AB355" s="14">
        <f t="shared" si="41"/>
        <v>1.5759150013278003</v>
      </c>
      <c r="AC355" s="14">
        <f t="shared" si="42"/>
        <v>1.2883822384741608</v>
      </c>
      <c r="AD355" s="14">
        <f t="shared" si="43"/>
        <v>0.28753276285363949</v>
      </c>
      <c r="AE355" s="14">
        <f t="shared" si="46"/>
        <v>0.44602225275276774</v>
      </c>
    </row>
    <row r="356" spans="2:31" x14ac:dyDescent="0.5">
      <c r="B356" s="31">
        <v>45442</v>
      </c>
      <c r="C356" s="32">
        <v>116.77</v>
      </c>
      <c r="D356" s="7">
        <f t="shared" si="44"/>
        <v>100</v>
      </c>
      <c r="E356" s="7">
        <f t="shared" si="45"/>
        <v>87.329527289335488</v>
      </c>
      <c r="F356" s="4">
        <v>20</v>
      </c>
      <c r="G356" s="4">
        <v>80</v>
      </c>
      <c r="X356" s="31">
        <v>45442</v>
      </c>
      <c r="Y356" s="32">
        <v>116.77</v>
      </c>
      <c r="Z356" s="7">
        <f t="shared" si="39"/>
        <v>114.03943889599603</v>
      </c>
      <c r="AA356" s="7">
        <f t="shared" si="40"/>
        <v>112.12056791766153</v>
      </c>
      <c r="AB356" s="14">
        <f t="shared" si="41"/>
        <v>1.9188709783344962</v>
      </c>
      <c r="AC356" s="14">
        <f t="shared" si="42"/>
        <v>1.4144799864462279</v>
      </c>
      <c r="AD356" s="14">
        <f t="shared" si="43"/>
        <v>0.5043909918882683</v>
      </c>
      <c r="AE356" s="14">
        <f t="shared" si="46"/>
        <v>0.72798632828303167</v>
      </c>
    </row>
    <row r="357" spans="2:31" x14ac:dyDescent="0.5">
      <c r="B357" s="31">
        <v>45443</v>
      </c>
      <c r="C357" s="32">
        <v>116.16</v>
      </c>
      <c r="D357" s="7">
        <f t="shared" si="44"/>
        <v>91.655266757865945</v>
      </c>
      <c r="E357" s="7">
        <f t="shared" si="45"/>
        <v>92.124156799849075</v>
      </c>
      <c r="F357" s="4">
        <v>20</v>
      </c>
      <c r="G357" s="4">
        <v>80</v>
      </c>
      <c r="X357" s="31">
        <v>45443</v>
      </c>
      <c r="Y357" s="32">
        <v>116.16</v>
      </c>
      <c r="Z357" s="7">
        <f t="shared" si="39"/>
        <v>114.36567906584278</v>
      </c>
      <c r="AA357" s="7">
        <f t="shared" si="40"/>
        <v>112.28687244715644</v>
      </c>
      <c r="AB357" s="14">
        <f t="shared" si="41"/>
        <v>2.0788066186863432</v>
      </c>
      <c r="AC357" s="14">
        <f t="shared" si="42"/>
        <v>1.5473453128942509</v>
      </c>
      <c r="AD357" s="14">
        <f t="shared" si="43"/>
        <v>0.53146130579209228</v>
      </c>
      <c r="AE357" s="14">
        <f t="shared" si="46"/>
        <v>0.75328506864805966</v>
      </c>
    </row>
    <row r="358" spans="2:31" x14ac:dyDescent="0.5">
      <c r="B358" s="31">
        <v>45446</v>
      </c>
      <c r="C358" s="32">
        <v>116.55</v>
      </c>
      <c r="D358" s="7">
        <f t="shared" si="44"/>
        <v>96.852646638054367</v>
      </c>
      <c r="E358" s="7">
        <f t="shared" si="45"/>
        <v>91.494686127459943</v>
      </c>
      <c r="F358" s="4">
        <v>20</v>
      </c>
      <c r="G358" s="4">
        <v>80</v>
      </c>
      <c r="X358" s="31">
        <v>45446</v>
      </c>
      <c r="Y358" s="32">
        <v>116.55</v>
      </c>
      <c r="Z358" s="7">
        <f t="shared" si="39"/>
        <v>114.70172844032851</v>
      </c>
      <c r="AA358" s="7">
        <f t="shared" si="40"/>
        <v>112.46575066887289</v>
      </c>
      <c r="AB358" s="14">
        <f t="shared" si="41"/>
        <v>2.235977771455623</v>
      </c>
      <c r="AC358" s="14">
        <f t="shared" si="42"/>
        <v>1.6850718046065254</v>
      </c>
      <c r="AD358" s="14">
        <f t="shared" si="43"/>
        <v>0.55090596684909765</v>
      </c>
      <c r="AE358" s="14">
        <f t="shared" si="46"/>
        <v>0.76958893052300981</v>
      </c>
    </row>
    <row r="359" spans="2:31" x14ac:dyDescent="0.5">
      <c r="B359" s="31">
        <v>45447</v>
      </c>
      <c r="C359" s="32">
        <v>113.88</v>
      </c>
      <c r="D359" s="7">
        <f t="shared" si="44"/>
        <v>58.65522174535046</v>
      </c>
      <c r="E359" s="7">
        <f t="shared" si="45"/>
        <v>83.225730476530032</v>
      </c>
      <c r="F359" s="4">
        <v>20</v>
      </c>
      <c r="G359" s="4">
        <v>80</v>
      </c>
      <c r="X359" s="31">
        <v>45447</v>
      </c>
      <c r="Y359" s="32">
        <v>113.88</v>
      </c>
      <c r="Z359" s="7">
        <f t="shared" si="39"/>
        <v>114.57530868027797</v>
      </c>
      <c r="AA359" s="7">
        <f t="shared" si="40"/>
        <v>112.62201422527326</v>
      </c>
      <c r="AB359" s="14">
        <f t="shared" si="41"/>
        <v>1.9532944550047091</v>
      </c>
      <c r="AC359" s="14">
        <f t="shared" si="42"/>
        <v>1.7387163346861623</v>
      </c>
      <c r="AD359" s="14">
        <f t="shared" si="43"/>
        <v>0.21457812031854684</v>
      </c>
      <c r="AE359" s="14">
        <f t="shared" si="46"/>
        <v>0.33128842981032103</v>
      </c>
    </row>
    <row r="360" spans="2:31" x14ac:dyDescent="0.5">
      <c r="B360" s="31">
        <v>45448</v>
      </c>
      <c r="C360" s="32">
        <v>116.28</v>
      </c>
      <c r="D360" s="7">
        <f t="shared" si="44"/>
        <v>92.989985693848425</v>
      </c>
      <c r="E360" s="7">
        <f t="shared" si="45"/>
        <v>88.030624167023831</v>
      </c>
      <c r="F360" s="4">
        <v>20</v>
      </c>
      <c r="G360" s="4">
        <v>80</v>
      </c>
      <c r="X360" s="31">
        <v>45448</v>
      </c>
      <c r="Y360" s="32">
        <v>116.28</v>
      </c>
      <c r="Z360" s="7">
        <f t="shared" si="39"/>
        <v>114.83756888331212</v>
      </c>
      <c r="AA360" s="7">
        <f t="shared" si="40"/>
        <v>112.78612938512799</v>
      </c>
      <c r="AB360" s="14">
        <f t="shared" si="41"/>
        <v>2.0514394981841235</v>
      </c>
      <c r="AC360" s="14">
        <f t="shared" si="42"/>
        <v>1.8012609673857545</v>
      </c>
      <c r="AD360" s="14">
        <f t="shared" si="43"/>
        <v>0.25017853079836905</v>
      </c>
      <c r="AE360" s="14">
        <f t="shared" si="46"/>
        <v>0.38218526625046945</v>
      </c>
    </row>
    <row r="361" spans="2:31" x14ac:dyDescent="0.5">
      <c r="B361" s="31">
        <v>45449</v>
      </c>
      <c r="C361" s="32">
        <v>112.97</v>
      </c>
      <c r="D361" s="7">
        <f t="shared" si="44"/>
        <v>45.636623748211733</v>
      </c>
      <c r="E361" s="7">
        <f t="shared" si="45"/>
        <v>77.157948916666186</v>
      </c>
      <c r="F361" s="4">
        <v>20</v>
      </c>
      <c r="G361" s="4">
        <v>80</v>
      </c>
      <c r="X361" s="31">
        <v>45449</v>
      </c>
      <c r="Y361" s="32">
        <v>112.97</v>
      </c>
      <c r="Z361" s="7">
        <f t="shared" si="39"/>
        <v>114.5502505935718</v>
      </c>
      <c r="AA361" s="7">
        <f t="shared" si="40"/>
        <v>112.91680503019791</v>
      </c>
      <c r="AB361" s="14">
        <f t="shared" si="41"/>
        <v>1.6334455633738969</v>
      </c>
      <c r="AC361" s="14">
        <f t="shared" si="42"/>
        <v>1.7676978865833832</v>
      </c>
      <c r="AD361" s="14">
        <f t="shared" si="43"/>
        <v>-0.13425232320948632</v>
      </c>
      <c r="AE361" s="14">
        <f t="shared" si="46"/>
        <v>-0.11169872288646683</v>
      </c>
    </row>
    <row r="362" spans="2:31" x14ac:dyDescent="0.5">
      <c r="B362" s="31">
        <v>45450</v>
      </c>
      <c r="C362" s="32">
        <v>112.36</v>
      </c>
      <c r="D362" s="7">
        <f t="shared" si="44"/>
        <v>36.909871244635198</v>
      </c>
      <c r="E362" s="7">
        <f t="shared" si="45"/>
        <v>66.208869814020034</v>
      </c>
      <c r="F362" s="4">
        <v>20</v>
      </c>
      <c r="G362" s="4">
        <v>80</v>
      </c>
      <c r="X362" s="31">
        <v>45450</v>
      </c>
      <c r="Y362" s="32">
        <v>112.36</v>
      </c>
      <c r="Z362" s="7">
        <f t="shared" si="39"/>
        <v>114.21328896379153</v>
      </c>
      <c r="AA362" s="7">
        <f t="shared" si="40"/>
        <v>113.01284087713077</v>
      </c>
      <c r="AB362" s="14">
        <f t="shared" si="41"/>
        <v>1.2004480866607565</v>
      </c>
      <c r="AC362" s="14">
        <f t="shared" si="42"/>
        <v>1.6542479265988581</v>
      </c>
      <c r="AD362" s="14">
        <f t="shared" si="43"/>
        <v>-0.45379983993810158</v>
      </c>
      <c r="AE362" s="14">
        <f t="shared" si="46"/>
        <v>-0.51815623772834218</v>
      </c>
    </row>
    <row r="363" spans="2:31" x14ac:dyDescent="0.5">
      <c r="B363" s="31">
        <v>45453</v>
      </c>
      <c r="C363" s="32">
        <v>118.77</v>
      </c>
      <c r="D363" s="7">
        <f t="shared" si="44"/>
        <v>100</v>
      </c>
      <c r="E363" s="7">
        <f t="shared" si="45"/>
        <v>66.838340486409166</v>
      </c>
      <c r="F363" s="4">
        <v>20</v>
      </c>
      <c r="G363" s="4">
        <v>80</v>
      </c>
      <c r="X363" s="31">
        <v>45453</v>
      </c>
      <c r="Y363" s="32">
        <v>118.77</v>
      </c>
      <c r="Z363" s="7">
        <f t="shared" si="39"/>
        <v>114.91432143090051</v>
      </c>
      <c r="AA363" s="7">
        <f t="shared" si="40"/>
        <v>113.15369128852113</v>
      </c>
      <c r="AB363" s="14">
        <f t="shared" si="41"/>
        <v>1.7606301423793838</v>
      </c>
      <c r="AC363" s="14">
        <f t="shared" si="42"/>
        <v>1.6755243697549633</v>
      </c>
      <c r="AD363" s="14">
        <f t="shared" si="43"/>
        <v>8.5105772624420428E-2</v>
      </c>
      <c r="AE363" s="14">
        <f t="shared" si="46"/>
        <v>0.20336127328330403</v>
      </c>
    </row>
    <row r="364" spans="2:31" x14ac:dyDescent="0.5">
      <c r="B364" s="31">
        <v>45454</v>
      </c>
      <c r="C364" s="32">
        <v>116.71</v>
      </c>
      <c r="D364" s="7">
        <f t="shared" si="44"/>
        <v>73.924050632911332</v>
      </c>
      <c r="E364" s="7">
        <f t="shared" si="45"/>
        <v>69.892106263921349</v>
      </c>
      <c r="F364" s="4">
        <v>20</v>
      </c>
      <c r="G364" s="4">
        <v>80</v>
      </c>
      <c r="X364" s="31">
        <v>45454</v>
      </c>
      <c r="Y364" s="32">
        <v>116.71</v>
      </c>
      <c r="Z364" s="7">
        <f t="shared" si="39"/>
        <v>115.19057967230043</v>
      </c>
      <c r="AA364" s="7">
        <f t="shared" si="40"/>
        <v>113.30457190954182</v>
      </c>
      <c r="AB364" s="14">
        <f t="shared" si="41"/>
        <v>1.8860077627586094</v>
      </c>
      <c r="AC364" s="14">
        <f t="shared" si="42"/>
        <v>1.7176210483556926</v>
      </c>
      <c r="AD364" s="14">
        <f t="shared" si="43"/>
        <v>0.16838671440291675</v>
      </c>
      <c r="AE364" s="14">
        <f t="shared" si="46"/>
        <v>0.31846215192950261</v>
      </c>
    </row>
    <row r="365" spans="2:31" x14ac:dyDescent="0.5">
      <c r="B365" s="31">
        <v>45455</v>
      </c>
      <c r="C365" s="32">
        <v>118.38</v>
      </c>
      <c r="D365" s="7">
        <f t="shared" si="44"/>
        <v>93.915756630265193</v>
      </c>
      <c r="E365" s="7">
        <f t="shared" si="45"/>
        <v>70.077260451204694</v>
      </c>
      <c r="F365" s="4">
        <v>20</v>
      </c>
      <c r="G365" s="4">
        <v>80</v>
      </c>
      <c r="X365" s="31">
        <v>45455</v>
      </c>
      <c r="Y365" s="32">
        <v>118.38</v>
      </c>
      <c r="Z365" s="7">
        <f t="shared" si="39"/>
        <v>115.68125972271575</v>
      </c>
      <c r="AA365" s="7">
        <f t="shared" si="40"/>
        <v>113.48062285866581</v>
      </c>
      <c r="AB365" s="14">
        <f t="shared" si="41"/>
        <v>2.2006368640499403</v>
      </c>
      <c r="AC365" s="14">
        <f t="shared" si="42"/>
        <v>1.8142242114945424</v>
      </c>
      <c r="AD365" s="14">
        <f t="shared" si="43"/>
        <v>0.38641265255539792</v>
      </c>
      <c r="AE365" s="14">
        <f t="shared" si="46"/>
        <v>0.61302050841965838</v>
      </c>
    </row>
    <row r="366" spans="2:31" x14ac:dyDescent="0.5">
      <c r="B366" s="31">
        <v>45456</v>
      </c>
      <c r="C366" s="32">
        <v>116.28</v>
      </c>
      <c r="D366" s="7">
        <f t="shared" si="44"/>
        <v>61.15444617784717</v>
      </c>
      <c r="E366" s="7">
        <f t="shared" si="45"/>
        <v>73.180824937131774</v>
      </c>
      <c r="F366" s="4">
        <v>20</v>
      </c>
      <c r="G366" s="4">
        <v>80</v>
      </c>
      <c r="X366" s="31">
        <v>45456</v>
      </c>
      <c r="Y366" s="32">
        <v>116.28</v>
      </c>
      <c r="Z366" s="7">
        <f t="shared" si="39"/>
        <v>115.77337361152871</v>
      </c>
      <c r="AA366" s="7">
        <f t="shared" si="40"/>
        <v>113.65045624776675</v>
      </c>
      <c r="AB366" s="14">
        <f t="shared" si="41"/>
        <v>2.1229173637619567</v>
      </c>
      <c r="AC366" s="14">
        <f t="shared" si="42"/>
        <v>1.8759628419480254</v>
      </c>
      <c r="AD366" s="14">
        <f t="shared" si="43"/>
        <v>0.24695452181393129</v>
      </c>
      <c r="AE366" s="14">
        <f t="shared" si="46"/>
        <v>0.43367932378959662</v>
      </c>
    </row>
    <row r="367" spans="2:31" x14ac:dyDescent="0.5">
      <c r="B367" s="31">
        <v>45457</v>
      </c>
      <c r="C367" s="32">
        <v>115.87</v>
      </c>
      <c r="D367" s="7">
        <f t="shared" si="44"/>
        <v>54.758190327613214</v>
      </c>
      <c r="E367" s="7">
        <f t="shared" si="45"/>
        <v>76.750488753727367</v>
      </c>
      <c r="F367" s="4">
        <v>20</v>
      </c>
      <c r="G367" s="4">
        <v>80</v>
      </c>
      <c r="X367" s="31">
        <v>45457</v>
      </c>
      <c r="Y367" s="32">
        <v>115.87</v>
      </c>
      <c r="Z367" s="7">
        <f t="shared" si="39"/>
        <v>115.78823920975506</v>
      </c>
      <c r="AA367" s="7">
        <f t="shared" si="40"/>
        <v>113.80881054124737</v>
      </c>
      <c r="AB367" s="14">
        <f t="shared" si="41"/>
        <v>1.9794286685076941</v>
      </c>
      <c r="AC367" s="14">
        <f t="shared" si="42"/>
        <v>1.8966560072599594</v>
      </c>
      <c r="AD367" s="14">
        <f t="shared" si="43"/>
        <v>8.2772661247734636E-2</v>
      </c>
      <c r="AE367" s="14">
        <f t="shared" si="46"/>
        <v>0.22459606617272954</v>
      </c>
    </row>
    <row r="368" spans="2:31" x14ac:dyDescent="0.5">
      <c r="B368" s="31">
        <v>45460</v>
      </c>
      <c r="C368" s="32">
        <v>116.29</v>
      </c>
      <c r="D368" s="7">
        <f t="shared" si="44"/>
        <v>61.310452418096865</v>
      </c>
      <c r="E368" s="7">
        <f t="shared" si="45"/>
        <v>69.012579237346756</v>
      </c>
      <c r="F368" s="4">
        <v>20</v>
      </c>
      <c r="G368" s="4">
        <v>80</v>
      </c>
      <c r="X368" s="31">
        <v>45460</v>
      </c>
      <c r="Y368" s="32">
        <v>116.29</v>
      </c>
      <c r="Z368" s="7">
        <f t="shared" si="39"/>
        <v>115.86543317748506</v>
      </c>
      <c r="AA368" s="7">
        <f t="shared" si="40"/>
        <v>113.96115295874645</v>
      </c>
      <c r="AB368" s="14">
        <f t="shared" si="41"/>
        <v>1.9042802187386059</v>
      </c>
      <c r="AC368" s="14">
        <f t="shared" si="42"/>
        <v>1.8981808495556889</v>
      </c>
      <c r="AD368" s="14">
        <f t="shared" si="43"/>
        <v>6.0993691829169805E-3</v>
      </c>
      <c r="AE368" s="14">
        <f t="shared" si="46"/>
        <v>0.13565253277807957</v>
      </c>
    </row>
    <row r="369" spans="2:31" x14ac:dyDescent="0.5">
      <c r="B369" s="31">
        <v>45461</v>
      </c>
      <c r="C369" s="32">
        <v>117.32</v>
      </c>
      <c r="D369" s="7">
        <f t="shared" si="44"/>
        <v>77.379095163806497</v>
      </c>
      <c r="E369" s="7">
        <f t="shared" si="45"/>
        <v>69.703588143525778</v>
      </c>
      <c r="F369" s="4">
        <v>20</v>
      </c>
      <c r="G369" s="4">
        <v>80</v>
      </c>
      <c r="X369" s="31">
        <v>45461</v>
      </c>
      <c r="Y369" s="32">
        <v>117.32</v>
      </c>
      <c r="Z369" s="7">
        <f t="shared" si="39"/>
        <v>116.0892126886412</v>
      </c>
      <c r="AA369" s="7">
        <f t="shared" si="40"/>
        <v>114.11878701281273</v>
      </c>
      <c r="AB369" s="14">
        <f t="shared" si="41"/>
        <v>1.9704256758284657</v>
      </c>
      <c r="AC369" s="14">
        <f t="shared" si="42"/>
        <v>1.9126298148102443</v>
      </c>
      <c r="AD369" s="14">
        <f t="shared" si="43"/>
        <v>5.7795861018221428E-2</v>
      </c>
      <c r="AE369" s="14">
        <f t="shared" si="46"/>
        <v>0.22450794711069502</v>
      </c>
    </row>
    <row r="370" spans="2:31" x14ac:dyDescent="0.5">
      <c r="B370" s="31">
        <v>45463</v>
      </c>
      <c r="C370" s="32">
        <v>118.43</v>
      </c>
      <c r="D370" s="7">
        <f t="shared" si="44"/>
        <v>94.695787831513414</v>
      </c>
      <c r="E370" s="7">
        <f t="shared" si="45"/>
        <v>69.859594383775431</v>
      </c>
      <c r="F370" s="4">
        <v>20</v>
      </c>
      <c r="G370" s="4">
        <v>80</v>
      </c>
      <c r="X370" s="31">
        <v>45463</v>
      </c>
      <c r="Y370" s="32">
        <v>118.43</v>
      </c>
      <c r="Z370" s="7">
        <f t="shared" si="39"/>
        <v>116.44933381346563</v>
      </c>
      <c r="AA370" s="7">
        <f t="shared" si="40"/>
        <v>114.2914201091574</v>
      </c>
      <c r="AB370" s="14">
        <f t="shared" si="41"/>
        <v>2.1579137043082284</v>
      </c>
      <c r="AC370" s="14">
        <f t="shared" si="42"/>
        <v>1.9616865927098412</v>
      </c>
      <c r="AD370" s="14">
        <f t="shared" si="43"/>
        <v>0.19622711159838713</v>
      </c>
      <c r="AE370" s="14">
        <f t="shared" si="46"/>
        <v>0.44410674440565934</v>
      </c>
    </row>
    <row r="371" spans="2:31" x14ac:dyDescent="0.5">
      <c r="B371" s="31">
        <v>45464</v>
      </c>
      <c r="C371" s="32">
        <v>117.78</v>
      </c>
      <c r="D371" s="7">
        <f t="shared" si="44"/>
        <v>84.555382215288688</v>
      </c>
      <c r="E371" s="7">
        <f t="shared" si="45"/>
        <v>74.539781591263733</v>
      </c>
      <c r="F371" s="4">
        <v>20</v>
      </c>
      <c r="G371" s="4">
        <v>80</v>
      </c>
      <c r="X371" s="31">
        <v>45464</v>
      </c>
      <c r="Y371" s="32">
        <v>117.78</v>
      </c>
      <c r="Z371" s="7">
        <f t="shared" si="39"/>
        <v>116.65405168831707</v>
      </c>
      <c r="AA371" s="7">
        <f t="shared" si="40"/>
        <v>114.46642985576182</v>
      </c>
      <c r="AB371" s="14">
        <f t="shared" si="41"/>
        <v>2.1876218325552514</v>
      </c>
      <c r="AC371" s="14">
        <f t="shared" si="42"/>
        <v>2.0068736406789234</v>
      </c>
      <c r="AD371" s="14">
        <f t="shared" si="43"/>
        <v>0.18074819187632807</v>
      </c>
      <c r="AE371" s="14">
        <f t="shared" si="46"/>
        <v>0.4511314467219022</v>
      </c>
    </row>
    <row r="372" spans="2:31" x14ac:dyDescent="0.5">
      <c r="B372" s="31">
        <v>45467</v>
      </c>
      <c r="C372" s="32">
        <v>118.28</v>
      </c>
      <c r="D372" s="7">
        <f t="shared" si="44"/>
        <v>92.355694227769192</v>
      </c>
      <c r="E372" s="7">
        <f t="shared" si="45"/>
        <v>82.059282371294927</v>
      </c>
      <c r="F372" s="4">
        <v>20</v>
      </c>
      <c r="G372" s="4">
        <v>80</v>
      </c>
      <c r="X372" s="31">
        <v>45467</v>
      </c>
      <c r="Y372" s="32">
        <v>118.28</v>
      </c>
      <c r="Z372" s="7">
        <f t="shared" si="39"/>
        <v>116.90419758242214</v>
      </c>
      <c r="AA372" s="7">
        <f t="shared" si="40"/>
        <v>114.64700524292184</v>
      </c>
      <c r="AB372" s="14">
        <f t="shared" si="41"/>
        <v>2.2571923395003068</v>
      </c>
      <c r="AC372" s="14">
        <f t="shared" si="42"/>
        <v>2.0569373804432001</v>
      </c>
      <c r="AD372" s="14">
        <f t="shared" si="43"/>
        <v>0.20025495905710677</v>
      </c>
      <c r="AE372" s="14">
        <f t="shared" si="46"/>
        <v>0.50951947803334841</v>
      </c>
    </row>
    <row r="373" spans="2:31" x14ac:dyDescent="0.5">
      <c r="B373" s="31">
        <v>45468</v>
      </c>
      <c r="C373" s="32">
        <v>118.47</v>
      </c>
      <c r="D373" s="7">
        <f t="shared" si="44"/>
        <v>95.319812792511755</v>
      </c>
      <c r="E373" s="7">
        <f t="shared" si="45"/>
        <v>88.861154446177906</v>
      </c>
      <c r="F373" s="4">
        <v>20</v>
      </c>
      <c r="G373" s="4">
        <v>80</v>
      </c>
      <c r="X373" s="31">
        <v>45468</v>
      </c>
      <c r="Y373" s="32">
        <v>118.47</v>
      </c>
      <c r="Z373" s="7">
        <f t="shared" si="39"/>
        <v>117.14509026204951</v>
      </c>
      <c r="AA373" s="7">
        <f t="shared" si="40"/>
        <v>114.83204857767203</v>
      </c>
      <c r="AB373" s="14">
        <f t="shared" si="41"/>
        <v>2.313041684377481</v>
      </c>
      <c r="AC373" s="14">
        <f t="shared" si="42"/>
        <v>2.1081582412300564</v>
      </c>
      <c r="AD373" s="14">
        <f t="shared" si="43"/>
        <v>0.20488344314742468</v>
      </c>
      <c r="AE373" s="14">
        <f t="shared" si="46"/>
        <v>0.55552624931029759</v>
      </c>
    </row>
    <row r="374" spans="2:31" x14ac:dyDescent="0.5">
      <c r="B374" s="31">
        <v>45469</v>
      </c>
      <c r="C374" s="32">
        <v>118.06</v>
      </c>
      <c r="D374" s="7">
        <f t="shared" si="44"/>
        <v>88.92355694227777</v>
      </c>
      <c r="E374" s="7">
        <f t="shared" si="45"/>
        <v>91.170046801872175</v>
      </c>
      <c r="F374" s="4">
        <v>20</v>
      </c>
      <c r="G374" s="4">
        <v>80</v>
      </c>
      <c r="X374" s="31">
        <v>45469</v>
      </c>
      <c r="Y374" s="32">
        <v>118.06</v>
      </c>
      <c r="Z374" s="7">
        <f t="shared" si="39"/>
        <v>117.28584560634958</v>
      </c>
      <c r="AA374" s="7">
        <f t="shared" si="40"/>
        <v>115.01381132053703</v>
      </c>
      <c r="AB374" s="14">
        <f t="shared" si="41"/>
        <v>2.272034285812552</v>
      </c>
      <c r="AC374" s="14">
        <f t="shared" si="42"/>
        <v>2.1409334501465556</v>
      </c>
      <c r="AD374" s="14">
        <f t="shared" si="43"/>
        <v>0.1311008356659964</v>
      </c>
      <c r="AE374" s="14">
        <f t="shared" si="46"/>
        <v>0.48909289943694206</v>
      </c>
    </row>
    <row r="375" spans="2:31" x14ac:dyDescent="0.5">
      <c r="B375" s="31">
        <v>45470</v>
      </c>
      <c r="C375" s="32">
        <v>118</v>
      </c>
      <c r="D375" s="7">
        <f t="shared" si="44"/>
        <v>87.987519500780081</v>
      </c>
      <c r="E375" s="7">
        <f t="shared" si="45"/>
        <v>89.828393135725491</v>
      </c>
      <c r="F375" s="4">
        <v>20</v>
      </c>
      <c r="G375" s="4">
        <v>80</v>
      </c>
      <c r="X375" s="31">
        <v>45470</v>
      </c>
      <c r="Y375" s="32">
        <v>118</v>
      </c>
      <c r="Z375" s="7">
        <f t="shared" si="39"/>
        <v>117.39571551306503</v>
      </c>
      <c r="AA375" s="7">
        <f t="shared" si="40"/>
        <v>115.19024866813169</v>
      </c>
      <c r="AB375" s="14">
        <f t="shared" si="41"/>
        <v>2.2054668449333406</v>
      </c>
      <c r="AC375" s="14">
        <f t="shared" si="42"/>
        <v>2.1538401291039126</v>
      </c>
      <c r="AD375" s="14">
        <f t="shared" si="43"/>
        <v>5.1626715829427905E-2</v>
      </c>
      <c r="AE375" s="14">
        <f t="shared" si="46"/>
        <v>0.40171963526828919</v>
      </c>
    </row>
    <row r="376" spans="2:31" x14ac:dyDescent="0.5">
      <c r="B376" s="31">
        <v>45471</v>
      </c>
      <c r="C376" s="32">
        <v>118.07</v>
      </c>
      <c r="D376" s="7">
        <f t="shared" si="44"/>
        <v>89.079563182527238</v>
      </c>
      <c r="E376" s="7">
        <f t="shared" si="45"/>
        <v>90.733229329173213</v>
      </c>
      <c r="F376" s="4">
        <v>20</v>
      </c>
      <c r="G376" s="4">
        <v>80</v>
      </c>
      <c r="X376" s="31">
        <v>45471</v>
      </c>
      <c r="Y376" s="32">
        <v>118.07</v>
      </c>
      <c r="Z376" s="7">
        <f t="shared" si="39"/>
        <v>117.4994515879781</v>
      </c>
      <c r="AA376" s="7">
        <f t="shared" si="40"/>
        <v>115.36130073626846</v>
      </c>
      <c r="AB376" s="14">
        <f t="shared" si="41"/>
        <v>2.1381508517096393</v>
      </c>
      <c r="AC376" s="14">
        <f t="shared" si="42"/>
        <v>2.1507022736250581</v>
      </c>
      <c r="AD376" s="14">
        <f t="shared" si="43"/>
        <v>-1.2551421915418803E-2</v>
      </c>
      <c r="AE376" s="14">
        <f t="shared" si="46"/>
        <v>0.31540048039020974</v>
      </c>
    </row>
    <row r="377" spans="2:31" x14ac:dyDescent="0.5">
      <c r="B377" s="31">
        <v>45474</v>
      </c>
      <c r="C377" s="32">
        <v>118.74</v>
      </c>
      <c r="D377" s="7">
        <f t="shared" si="44"/>
        <v>99.531981279251156</v>
      </c>
      <c r="E377" s="7">
        <f t="shared" si="45"/>
        <v>92.168486739469614</v>
      </c>
      <c r="F377" s="4">
        <v>20</v>
      </c>
      <c r="G377" s="4">
        <v>80</v>
      </c>
      <c r="X377" s="31">
        <v>45474</v>
      </c>
      <c r="Y377" s="32">
        <v>118.74</v>
      </c>
      <c r="Z377" s="7">
        <f t="shared" si="39"/>
        <v>117.69030518982763</v>
      </c>
      <c r="AA377" s="7">
        <f t="shared" si="40"/>
        <v>115.53381958468026</v>
      </c>
      <c r="AB377" s="14">
        <f t="shared" si="41"/>
        <v>2.1564856051473669</v>
      </c>
      <c r="AC377" s="14">
        <f t="shared" si="42"/>
        <v>2.1518589399295198</v>
      </c>
      <c r="AD377" s="14">
        <f t="shared" si="43"/>
        <v>4.626665217847048E-3</v>
      </c>
      <c r="AE377" s="14">
        <f t="shared" si="46"/>
        <v>0.35110250493228129</v>
      </c>
    </row>
    <row r="378" spans="2:31" x14ac:dyDescent="0.5">
      <c r="B378" s="31">
        <v>45475</v>
      </c>
      <c r="C378" s="32">
        <v>120.04</v>
      </c>
      <c r="D378" s="7">
        <f t="shared" si="44"/>
        <v>100</v>
      </c>
      <c r="E378" s="7">
        <f t="shared" si="45"/>
        <v>93.10452418096726</v>
      </c>
      <c r="F378" s="4">
        <v>20</v>
      </c>
      <c r="G378" s="4">
        <v>80</v>
      </c>
      <c r="X378" s="31">
        <v>45475</v>
      </c>
      <c r="Y378" s="32">
        <v>120.04</v>
      </c>
      <c r="Z378" s="7">
        <f t="shared" si="39"/>
        <v>118.05179669908492</v>
      </c>
      <c r="AA378" s="7">
        <f t="shared" si="40"/>
        <v>115.72033640796948</v>
      </c>
      <c r="AB378" s="14">
        <f t="shared" si="41"/>
        <v>2.3314602911154338</v>
      </c>
      <c r="AC378" s="14">
        <f t="shared" si="42"/>
        <v>2.1877792101667026</v>
      </c>
      <c r="AD378" s="14">
        <f t="shared" si="43"/>
        <v>0.14368108094873122</v>
      </c>
      <c r="AE378" s="14">
        <f t="shared" si="46"/>
        <v>0.58689103751346083</v>
      </c>
    </row>
    <row r="379" spans="2:31" x14ac:dyDescent="0.5">
      <c r="B379" s="31">
        <v>45476</v>
      </c>
      <c r="C379" s="32">
        <v>119.8</v>
      </c>
      <c r="D379" s="7">
        <f t="shared" si="44"/>
        <v>96.874999999999886</v>
      </c>
      <c r="E379" s="7">
        <f t="shared" si="45"/>
        <v>94.694812792511669</v>
      </c>
      <c r="F379" s="4">
        <v>20</v>
      </c>
      <c r="G379" s="4">
        <v>80</v>
      </c>
      <c r="X379" s="31">
        <v>45476</v>
      </c>
      <c r="Y379" s="32">
        <v>119.8</v>
      </c>
      <c r="Z379" s="7">
        <f t="shared" si="39"/>
        <v>118.32075105307185</v>
      </c>
      <c r="AA379" s="7">
        <f t="shared" si="40"/>
        <v>115.91295971501411</v>
      </c>
      <c r="AB379" s="14">
        <f t="shared" si="41"/>
        <v>2.4077913380577343</v>
      </c>
      <c r="AC379" s="14">
        <f t="shared" si="42"/>
        <v>2.231781635744909</v>
      </c>
      <c r="AD379" s="14">
        <f t="shared" si="43"/>
        <v>0.17600970231282531</v>
      </c>
      <c r="AE379" s="14">
        <f t="shared" si="46"/>
        <v>0.63717782760286412</v>
      </c>
    </row>
    <row r="380" spans="2:31" x14ac:dyDescent="0.5">
      <c r="B380" s="31">
        <v>45478</v>
      </c>
      <c r="C380" s="32">
        <v>118.74</v>
      </c>
      <c r="D380" s="7">
        <f t="shared" si="44"/>
        <v>83.072916666666529</v>
      </c>
      <c r="E380" s="7">
        <f t="shared" si="45"/>
        <v>93.711892225688956</v>
      </c>
      <c r="F380" s="4">
        <v>20</v>
      </c>
      <c r="G380" s="4">
        <v>80</v>
      </c>
      <c r="X380" s="31">
        <v>45478</v>
      </c>
      <c r="Y380" s="32">
        <v>118.74</v>
      </c>
      <c r="Z380" s="7">
        <f t="shared" si="39"/>
        <v>118.38525089106079</v>
      </c>
      <c r="AA380" s="7">
        <f t="shared" si="40"/>
        <v>116.09609239472127</v>
      </c>
      <c r="AB380" s="14">
        <f t="shared" si="41"/>
        <v>2.2891584963395246</v>
      </c>
      <c r="AC380" s="14">
        <f t="shared" si="42"/>
        <v>2.2432570078638321</v>
      </c>
      <c r="AD380" s="14">
        <f t="shared" si="43"/>
        <v>4.5901488475692531E-2</v>
      </c>
      <c r="AE380" s="14">
        <f t="shared" si="46"/>
        <v>0.41109706274285301</v>
      </c>
    </row>
    <row r="381" spans="2:31" x14ac:dyDescent="0.5">
      <c r="B381" s="31">
        <v>45481</v>
      </c>
      <c r="C381" s="32">
        <v>115.92</v>
      </c>
      <c r="D381" s="7">
        <f t="shared" si="44"/>
        <v>46.354166666666657</v>
      </c>
      <c r="E381" s="7">
        <f t="shared" si="45"/>
        <v>85.166812922516854</v>
      </c>
      <c r="F381" s="4">
        <v>20</v>
      </c>
      <c r="G381" s="4">
        <v>80</v>
      </c>
      <c r="X381" s="31">
        <v>45481</v>
      </c>
      <c r="Y381" s="32">
        <v>115.92</v>
      </c>
      <c r="Z381" s="7">
        <f t="shared" si="39"/>
        <v>118.00598152320528</v>
      </c>
      <c r="AA381" s="7">
        <f t="shared" si="40"/>
        <v>116.23756566349786</v>
      </c>
      <c r="AB381" s="14">
        <f t="shared" si="41"/>
        <v>1.7684158597074173</v>
      </c>
      <c r="AC381" s="14">
        <f t="shared" si="42"/>
        <v>2.1482887782325495</v>
      </c>
      <c r="AD381" s="14">
        <f t="shared" si="43"/>
        <v>-0.37987291852513216</v>
      </c>
      <c r="AE381" s="14">
        <f t="shared" si="46"/>
        <v>-0.31032805324473778</v>
      </c>
    </row>
    <row r="382" spans="2:31" x14ac:dyDescent="0.5">
      <c r="B382" s="31">
        <v>45482</v>
      </c>
      <c r="C382" s="32">
        <v>116.68</v>
      </c>
      <c r="D382" s="7">
        <f t="shared" si="44"/>
        <v>19.424460431654722</v>
      </c>
      <c r="E382" s="7">
        <f t="shared" si="45"/>
        <v>69.145308752997551</v>
      </c>
      <c r="F382" s="4">
        <v>20</v>
      </c>
      <c r="G382" s="4">
        <v>80</v>
      </c>
      <c r="X382" s="31">
        <v>45482</v>
      </c>
      <c r="Y382" s="32">
        <v>116.68</v>
      </c>
      <c r="Z382" s="7">
        <f t="shared" si="39"/>
        <v>117.80198436578908</v>
      </c>
      <c r="AA382" s="7">
        <f t="shared" si="40"/>
        <v>116.35344853033425</v>
      </c>
      <c r="AB382" s="14">
        <f t="shared" si="41"/>
        <v>1.4485358354548339</v>
      </c>
      <c r="AC382" s="14">
        <f t="shared" si="42"/>
        <v>2.0083381896770067</v>
      </c>
      <c r="AD382" s="14">
        <f t="shared" si="43"/>
        <v>-0.55980235422217284</v>
      </c>
      <c r="AE382" s="14">
        <f t="shared" si="46"/>
        <v>-0.61335990006795482</v>
      </c>
    </row>
    <row r="383" spans="2:31" x14ac:dyDescent="0.5">
      <c r="B383" s="31">
        <v>45483</v>
      </c>
      <c r="C383" s="32">
        <v>119.21</v>
      </c>
      <c r="D383" s="7">
        <f t="shared" si="44"/>
        <v>80.095923261390595</v>
      </c>
      <c r="E383" s="7">
        <f t="shared" si="45"/>
        <v>65.164493405275678</v>
      </c>
      <c r="F383" s="4">
        <v>20</v>
      </c>
      <c r="G383" s="4">
        <v>80</v>
      </c>
      <c r="X383" s="31">
        <v>45483</v>
      </c>
      <c r="Y383" s="32">
        <v>119.21</v>
      </c>
      <c r="Z383" s="7">
        <f t="shared" si="39"/>
        <v>118.01860215566769</v>
      </c>
      <c r="AA383" s="7">
        <f t="shared" si="40"/>
        <v>116.47679324332191</v>
      </c>
      <c r="AB383" s="14">
        <f t="shared" si="41"/>
        <v>1.5418089123457861</v>
      </c>
      <c r="AC383" s="14">
        <f t="shared" si="42"/>
        <v>1.9150323342107627</v>
      </c>
      <c r="AD383" s="14">
        <f t="shared" si="43"/>
        <v>-0.37322342186497659</v>
      </c>
      <c r="AE383" s="14">
        <f t="shared" si="46"/>
        <v>-0.30217318864638903</v>
      </c>
    </row>
    <row r="384" spans="2:31" x14ac:dyDescent="0.5">
      <c r="B384" s="31">
        <v>45484</v>
      </c>
      <c r="C384" s="32">
        <v>121.1</v>
      </c>
      <c r="D384" s="7">
        <f t="shared" si="44"/>
        <v>100</v>
      </c>
      <c r="E384" s="7">
        <f t="shared" si="45"/>
        <v>65.789493405275692</v>
      </c>
      <c r="F384" s="4">
        <v>20</v>
      </c>
      <c r="G384" s="4">
        <v>80</v>
      </c>
      <c r="X384" s="31">
        <v>45484</v>
      </c>
      <c r="Y384" s="32">
        <v>121.1</v>
      </c>
      <c r="Z384" s="7">
        <f t="shared" si="39"/>
        <v>118.49266336248805</v>
      </c>
      <c r="AA384" s="7">
        <f t="shared" si="40"/>
        <v>116.62611695585272</v>
      </c>
      <c r="AB384" s="14">
        <f t="shared" si="41"/>
        <v>1.8665464066353223</v>
      </c>
      <c r="AC384" s="14">
        <f t="shared" si="42"/>
        <v>1.9053351486956747</v>
      </c>
      <c r="AD384" s="14">
        <f t="shared" si="43"/>
        <v>-3.8788742060352321E-2</v>
      </c>
      <c r="AE384" s="14">
        <f t="shared" si="46"/>
        <v>0.25233871045710399</v>
      </c>
    </row>
    <row r="385" spans="2:31" x14ac:dyDescent="0.5">
      <c r="B385" s="31">
        <v>45485</v>
      </c>
      <c r="C385" s="32">
        <v>120.54</v>
      </c>
      <c r="D385" s="7">
        <f t="shared" si="44"/>
        <v>89.292543021032714</v>
      </c>
      <c r="E385" s="7">
        <f t="shared" si="45"/>
        <v>67.033418676148941</v>
      </c>
      <c r="F385" s="4">
        <v>20</v>
      </c>
      <c r="G385" s="4">
        <v>80</v>
      </c>
      <c r="X385" s="31">
        <v>45485</v>
      </c>
      <c r="Y385" s="32">
        <v>120.54</v>
      </c>
      <c r="Z385" s="7">
        <f t="shared" si="39"/>
        <v>118.80763822979758</v>
      </c>
      <c r="AA385" s="7">
        <f t="shared" si="40"/>
        <v>116.78771112429308</v>
      </c>
      <c r="AB385" s="14">
        <f t="shared" si="41"/>
        <v>2.0199271055044932</v>
      </c>
      <c r="AC385" s="14">
        <f t="shared" si="42"/>
        <v>1.9282535400574385</v>
      </c>
      <c r="AD385" s="14">
        <f t="shared" si="43"/>
        <v>9.1673565447054628E-2</v>
      </c>
      <c r="AE385" s="14">
        <f t="shared" si="46"/>
        <v>0.45964009554606128</v>
      </c>
    </row>
    <row r="386" spans="2:31" x14ac:dyDescent="0.5">
      <c r="B386" s="31">
        <v>45488</v>
      </c>
      <c r="C386" s="32">
        <v>122.5</v>
      </c>
      <c r="D386" s="7">
        <f t="shared" si="44"/>
        <v>100</v>
      </c>
      <c r="E386" s="7">
        <f t="shared" si="45"/>
        <v>77.762585342815598</v>
      </c>
      <c r="F386" s="4">
        <v>20</v>
      </c>
      <c r="G386" s="4">
        <v>80</v>
      </c>
      <c r="X386" s="31">
        <v>45488</v>
      </c>
      <c r="Y386" s="32">
        <v>122.5</v>
      </c>
      <c r="Z386" s="7">
        <f t="shared" si="39"/>
        <v>119.3756938867518</v>
      </c>
      <c r="AA386" s="7">
        <f t="shared" si="40"/>
        <v>116.97941355114187</v>
      </c>
      <c r="AB386" s="14">
        <f t="shared" si="41"/>
        <v>2.39628033560993</v>
      </c>
      <c r="AC386" s="14">
        <f t="shared" si="42"/>
        <v>2.0218588991679369</v>
      </c>
      <c r="AD386" s="14">
        <f t="shared" si="43"/>
        <v>0.37442143644199311</v>
      </c>
      <c r="AE386" s="14">
        <f t="shared" si="46"/>
        <v>0.9236845895344552</v>
      </c>
    </row>
    <row r="387" spans="2:31" x14ac:dyDescent="0.5">
      <c r="B387" s="31">
        <v>45489</v>
      </c>
      <c r="C387" s="32">
        <v>124</v>
      </c>
      <c r="D387" s="7">
        <f t="shared" si="44"/>
        <v>100</v>
      </c>
      <c r="E387" s="7">
        <f t="shared" si="45"/>
        <v>93.877693256484662</v>
      </c>
      <c r="F387" s="4">
        <v>20</v>
      </c>
      <c r="G387" s="4">
        <v>80</v>
      </c>
      <c r="X387" s="31">
        <v>45489</v>
      </c>
      <c r="Y387" s="32">
        <v>124</v>
      </c>
      <c r="Z387" s="7">
        <f t="shared" si="39"/>
        <v>120.0871255964823</v>
      </c>
      <c r="AA387" s="7">
        <f t="shared" si="40"/>
        <v>117.20961444338931</v>
      </c>
      <c r="AB387" s="14">
        <f t="shared" si="41"/>
        <v>2.877511153092982</v>
      </c>
      <c r="AC387" s="14">
        <f t="shared" si="42"/>
        <v>2.192989349952946</v>
      </c>
      <c r="AD387" s="14">
        <f t="shared" si="43"/>
        <v>0.68452180314003597</v>
      </c>
      <c r="AE387" s="14">
        <f t="shared" si="46"/>
        <v>1.4369768529221545</v>
      </c>
    </row>
    <row r="388" spans="2:31" x14ac:dyDescent="0.5">
      <c r="B388" s="31">
        <v>45490</v>
      </c>
      <c r="C388" s="32">
        <v>121.18</v>
      </c>
      <c r="D388" s="7">
        <f t="shared" si="44"/>
        <v>65.099009900990168</v>
      </c>
      <c r="E388" s="7">
        <f t="shared" si="45"/>
        <v>90.878310584404574</v>
      </c>
      <c r="F388" s="4">
        <v>20</v>
      </c>
      <c r="G388" s="4">
        <v>80</v>
      </c>
      <c r="X388" s="31">
        <v>45490</v>
      </c>
      <c r="Y388" s="32">
        <v>121.18</v>
      </c>
      <c r="Z388" s="7">
        <f t="shared" si="39"/>
        <v>120.25526012010042</v>
      </c>
      <c r="AA388" s="7">
        <f t="shared" si="40"/>
        <v>117.4352178268494</v>
      </c>
      <c r="AB388" s="14">
        <f t="shared" si="41"/>
        <v>2.8200422932510207</v>
      </c>
      <c r="AC388" s="14">
        <f t="shared" si="42"/>
        <v>2.3183999386125613</v>
      </c>
      <c r="AD388" s="14">
        <f t="shared" si="43"/>
        <v>0.50164235463845941</v>
      </c>
      <c r="AE388" s="14">
        <f t="shared" si="46"/>
        <v>1.0992728159266931</v>
      </c>
    </row>
    <row r="389" spans="2:31" x14ac:dyDescent="0.5">
      <c r="B389" s="31">
        <v>45491</v>
      </c>
      <c r="C389" s="32">
        <v>120.33</v>
      </c>
      <c r="D389" s="7">
        <f t="shared" si="44"/>
        <v>54.579207920792051</v>
      </c>
      <c r="E389" s="7">
        <f t="shared" si="45"/>
        <v>81.794152168562988</v>
      </c>
      <c r="F389" s="4">
        <v>20</v>
      </c>
      <c r="G389" s="4">
        <v>80</v>
      </c>
      <c r="X389" s="31">
        <v>45491</v>
      </c>
      <c r="Y389" s="32">
        <v>120.33</v>
      </c>
      <c r="Z389" s="7">
        <f t="shared" ref="Z389:Z452" si="47">$Z$1*Y389+(1-$Z$1)*Z388</f>
        <v>120.26675856316189</v>
      </c>
      <c r="AA389" s="7">
        <f t="shared" ref="AA389:AA452" si="48">$AA$1*Z389+(1-$AA$1)*AA388</f>
        <v>117.64496158509476</v>
      </c>
      <c r="AB389" s="14">
        <f t="shared" ref="AB389:AB452" si="49">Z389-AA389</f>
        <v>2.621796978067124</v>
      </c>
      <c r="AC389" s="14">
        <f t="shared" si="42"/>
        <v>2.3790793465034739</v>
      </c>
      <c r="AD389" s="14">
        <f t="shared" si="43"/>
        <v>0.24271763156365012</v>
      </c>
      <c r="AE389" s="14">
        <f t="shared" si="46"/>
        <v>0.62561903815780684</v>
      </c>
    </row>
    <row r="390" spans="2:31" x14ac:dyDescent="0.5">
      <c r="B390" s="31">
        <v>45492</v>
      </c>
      <c r="C390" s="32">
        <v>120.51</v>
      </c>
      <c r="D390" s="7">
        <f t="shared" si="44"/>
        <v>56.806930693069361</v>
      </c>
      <c r="E390" s="7">
        <f t="shared" si="45"/>
        <v>75.29702970297032</v>
      </c>
      <c r="F390" s="4">
        <v>20</v>
      </c>
      <c r="G390" s="4">
        <v>80</v>
      </c>
      <c r="X390" s="31">
        <v>45492</v>
      </c>
      <c r="Y390" s="32">
        <v>120.51</v>
      </c>
      <c r="Z390" s="7">
        <f t="shared" si="47"/>
        <v>120.30418032267545</v>
      </c>
      <c r="AA390" s="7">
        <f t="shared" si="48"/>
        <v>117.84194075084149</v>
      </c>
      <c r="AB390" s="14">
        <f t="shared" si="49"/>
        <v>2.4622395718339618</v>
      </c>
      <c r="AC390" s="14">
        <f t="shared" ref="AC390:AC453" si="50">AC$1*AB390+(1-AC$1)*AC389</f>
        <v>2.3957113915695718</v>
      </c>
      <c r="AD390" s="14">
        <f t="shared" ref="AD390:AD453" si="51">AB390-AC390</f>
        <v>6.6528180264390002E-2</v>
      </c>
      <c r="AE390" s="14">
        <f t="shared" si="46"/>
        <v>0.2844544039191737</v>
      </c>
    </row>
    <row r="391" spans="2:31" x14ac:dyDescent="0.5">
      <c r="B391" s="31">
        <v>45495</v>
      </c>
      <c r="C391" s="32">
        <v>123.99</v>
      </c>
      <c r="D391" s="7">
        <f t="shared" si="44"/>
        <v>99.876237623762307</v>
      </c>
      <c r="E391" s="7">
        <f t="shared" si="45"/>
        <v>75.272277227722768</v>
      </c>
      <c r="F391" s="4">
        <v>20</v>
      </c>
      <c r="G391" s="4">
        <v>80</v>
      </c>
      <c r="X391" s="31">
        <v>45495</v>
      </c>
      <c r="Y391" s="32">
        <v>123.99</v>
      </c>
      <c r="Z391" s="7">
        <f t="shared" si="47"/>
        <v>120.87122950380231</v>
      </c>
      <c r="AA391" s="7">
        <f t="shared" si="48"/>
        <v>118.06633251032007</v>
      </c>
      <c r="AB391" s="14">
        <f t="shared" si="49"/>
        <v>2.8048969934822452</v>
      </c>
      <c r="AC391" s="14">
        <f t="shared" si="50"/>
        <v>2.4775485119521066</v>
      </c>
      <c r="AD391" s="14">
        <f t="shared" si="51"/>
        <v>0.32734848153013862</v>
      </c>
      <c r="AE391" s="14">
        <f t="shared" si="46"/>
        <v>0.7621819344097418</v>
      </c>
    </row>
    <row r="392" spans="2:31" x14ac:dyDescent="0.5">
      <c r="B392" s="31">
        <v>45496</v>
      </c>
      <c r="C392" s="32">
        <v>124.84</v>
      </c>
      <c r="D392" s="7">
        <f t="shared" si="44"/>
        <v>100</v>
      </c>
      <c r="E392" s="7">
        <f t="shared" si="45"/>
        <v>75.272277227722768</v>
      </c>
      <c r="F392" s="4">
        <v>20</v>
      </c>
      <c r="G392" s="4">
        <v>80</v>
      </c>
      <c r="X392" s="31">
        <v>45496</v>
      </c>
      <c r="Y392" s="32">
        <v>124.84</v>
      </c>
      <c r="Z392" s="7">
        <f t="shared" si="47"/>
        <v>121.48180958014041</v>
      </c>
      <c r="AA392" s="7">
        <f t="shared" si="48"/>
        <v>118.31933081178823</v>
      </c>
      <c r="AB392" s="14">
        <f t="shared" si="49"/>
        <v>3.1624787683521731</v>
      </c>
      <c r="AC392" s="14">
        <f t="shared" si="50"/>
        <v>2.61453456323212</v>
      </c>
      <c r="AD392" s="14">
        <f t="shared" si="51"/>
        <v>0.54794420512005315</v>
      </c>
      <c r="AE392" s="14">
        <f t="shared" si="46"/>
        <v>1.175183868529547</v>
      </c>
    </row>
    <row r="393" spans="2:31" x14ac:dyDescent="0.5">
      <c r="B393" s="31">
        <v>45497</v>
      </c>
      <c r="C393" s="32">
        <v>121.72</v>
      </c>
      <c r="D393" s="7">
        <f t="shared" si="44"/>
        <v>65.022421524663642</v>
      </c>
      <c r="E393" s="7">
        <f t="shared" si="45"/>
        <v>75.256959552457459</v>
      </c>
      <c r="F393" s="4">
        <v>20</v>
      </c>
      <c r="G393" s="4">
        <v>80</v>
      </c>
      <c r="X393" s="31">
        <v>45497</v>
      </c>
      <c r="Y393" s="32">
        <v>121.72</v>
      </c>
      <c r="Z393" s="7">
        <f t="shared" si="47"/>
        <v>121.5184542601188</v>
      </c>
      <c r="AA393" s="7">
        <f t="shared" si="48"/>
        <v>118.55630291907198</v>
      </c>
      <c r="AB393" s="14">
        <f t="shared" si="49"/>
        <v>2.9621513410468197</v>
      </c>
      <c r="AC393" s="14">
        <f t="shared" si="50"/>
        <v>2.6840579187950597</v>
      </c>
      <c r="AD393" s="14">
        <f t="shared" si="51"/>
        <v>0.27809342225175993</v>
      </c>
      <c r="AE393" s="14">
        <f t="shared" si="46"/>
        <v>0.62599415256324109</v>
      </c>
    </row>
    <row r="394" spans="2:31" x14ac:dyDescent="0.5">
      <c r="B394" s="31">
        <v>45498</v>
      </c>
      <c r="C394" s="32">
        <v>121.66</v>
      </c>
      <c r="D394" s="7">
        <f t="shared" si="44"/>
        <v>64.349775784753305</v>
      </c>
      <c r="E394" s="7">
        <f t="shared" si="45"/>
        <v>77.211073125249726</v>
      </c>
      <c r="F394" s="4">
        <v>20</v>
      </c>
      <c r="G394" s="4">
        <v>80</v>
      </c>
      <c r="X394" s="31">
        <v>45498</v>
      </c>
      <c r="Y394" s="32">
        <v>121.66</v>
      </c>
      <c r="Z394" s="7">
        <f t="shared" si="47"/>
        <v>121.54023052779283</v>
      </c>
      <c r="AA394" s="7">
        <f t="shared" si="48"/>
        <v>118.77733459379203</v>
      </c>
      <c r="AB394" s="14">
        <f t="shared" si="49"/>
        <v>2.7628959340007953</v>
      </c>
      <c r="AC394" s="14">
        <f t="shared" si="50"/>
        <v>2.6998255218362068</v>
      </c>
      <c r="AD394" s="14">
        <f t="shared" si="51"/>
        <v>6.3070412164588419E-2</v>
      </c>
      <c r="AE394" s="14">
        <f t="shared" si="46"/>
        <v>0.1720443012717626</v>
      </c>
    </row>
    <row r="395" spans="2:31" x14ac:dyDescent="0.5">
      <c r="B395" s="31">
        <v>45499</v>
      </c>
      <c r="C395" s="32">
        <v>122.16</v>
      </c>
      <c r="D395" s="7">
        <f t="shared" si="44"/>
        <v>69.955156950672588</v>
      </c>
      <c r="E395" s="7">
        <f t="shared" si="45"/>
        <v>79.840718376770369</v>
      </c>
      <c r="F395" s="4">
        <v>20</v>
      </c>
      <c r="G395" s="4">
        <v>80</v>
      </c>
      <c r="X395" s="31">
        <v>45499</v>
      </c>
      <c r="Y395" s="32">
        <v>122.16</v>
      </c>
      <c r="Z395" s="7">
        <f t="shared" si="47"/>
        <v>121.63557967736315</v>
      </c>
      <c r="AA395" s="7">
        <f t="shared" si="48"/>
        <v>118.98905645183434</v>
      </c>
      <c r="AB395" s="14">
        <f t="shared" si="49"/>
        <v>2.64652322552881</v>
      </c>
      <c r="AC395" s="14">
        <f t="shared" si="50"/>
        <v>2.6891650625747276</v>
      </c>
      <c r="AD395" s="14">
        <f t="shared" si="51"/>
        <v>-4.2641837045917619E-2</v>
      </c>
      <c r="AE395" s="14">
        <f t="shared" si="46"/>
        <v>-6.575364322199001E-2</v>
      </c>
    </row>
    <row r="396" spans="2:31" x14ac:dyDescent="0.5">
      <c r="B396" s="31">
        <v>45502</v>
      </c>
      <c r="C396" s="32">
        <v>122.06</v>
      </c>
      <c r="D396" s="7">
        <f t="shared" si="44"/>
        <v>68.834080717488774</v>
      </c>
      <c r="E396" s="7">
        <f t="shared" si="45"/>
        <v>73.63228699551567</v>
      </c>
      <c r="F396" s="4">
        <v>20</v>
      </c>
      <c r="G396" s="4">
        <v>80</v>
      </c>
      <c r="X396" s="31">
        <v>45502</v>
      </c>
      <c r="Y396" s="32">
        <v>122.06</v>
      </c>
      <c r="Z396" s="7">
        <f t="shared" si="47"/>
        <v>121.70087511161498</v>
      </c>
      <c r="AA396" s="7">
        <f t="shared" si="48"/>
        <v>119.18993190811439</v>
      </c>
      <c r="AB396" s="14">
        <f t="shared" si="49"/>
        <v>2.5109432035005881</v>
      </c>
      <c r="AC396" s="14">
        <f t="shared" si="50"/>
        <v>2.6535206907598998</v>
      </c>
      <c r="AD396" s="14">
        <f t="shared" si="51"/>
        <v>-0.14257748725931174</v>
      </c>
      <c r="AE396" s="14">
        <f t="shared" si="46"/>
        <v>-0.2927802766298872</v>
      </c>
    </row>
    <row r="397" spans="2:31" x14ac:dyDescent="0.5">
      <c r="B397" s="31">
        <v>45503</v>
      </c>
      <c r="C397" s="32">
        <v>122.64</v>
      </c>
      <c r="D397" s="7">
        <f t="shared" si="44"/>
        <v>75.336322869955126</v>
      </c>
      <c r="E397" s="7">
        <f t="shared" si="45"/>
        <v>68.699551569506681</v>
      </c>
      <c r="F397" s="4">
        <v>20</v>
      </c>
      <c r="G397" s="4">
        <v>80</v>
      </c>
      <c r="X397" s="31">
        <v>45503</v>
      </c>
      <c r="Y397" s="32">
        <v>122.64</v>
      </c>
      <c r="Z397" s="7">
        <f t="shared" si="47"/>
        <v>121.84535586367421</v>
      </c>
      <c r="AA397" s="7">
        <f t="shared" si="48"/>
        <v>119.38662997889659</v>
      </c>
      <c r="AB397" s="14">
        <f t="shared" si="49"/>
        <v>2.4587258847776212</v>
      </c>
      <c r="AC397" s="14">
        <f t="shared" si="50"/>
        <v>2.6145617295634445</v>
      </c>
      <c r="AD397" s="14">
        <f t="shared" si="51"/>
        <v>-0.15583584478582324</v>
      </c>
      <c r="AE397" s="14">
        <f t="shared" si="46"/>
        <v>-0.32845859567442293</v>
      </c>
    </row>
    <row r="398" spans="2:31" x14ac:dyDescent="0.5">
      <c r="B398" s="31">
        <v>45504</v>
      </c>
      <c r="C398" s="32">
        <v>125.31</v>
      </c>
      <c r="D398" s="7">
        <f t="shared" si="44"/>
        <v>100</v>
      </c>
      <c r="E398" s="7">
        <f t="shared" si="45"/>
        <v>75.695067264573964</v>
      </c>
      <c r="F398" s="4">
        <v>20</v>
      </c>
      <c r="G398" s="4">
        <v>80</v>
      </c>
      <c r="X398" s="31">
        <v>45504</v>
      </c>
      <c r="Y398" s="32">
        <v>125.31</v>
      </c>
      <c r="Z398" s="7">
        <f t="shared" si="47"/>
        <v>122.37837803849357</v>
      </c>
      <c r="AA398" s="7">
        <f t="shared" si="48"/>
        <v>119.60824094627415</v>
      </c>
      <c r="AB398" s="14">
        <f t="shared" si="49"/>
        <v>2.7701370922194144</v>
      </c>
      <c r="AC398" s="14">
        <f t="shared" si="50"/>
        <v>2.6456768020946386</v>
      </c>
      <c r="AD398" s="14">
        <f t="shared" si="51"/>
        <v>0.12446029012477577</v>
      </c>
      <c r="AE398" s="14">
        <f t="shared" si="46"/>
        <v>0.26589777715684593</v>
      </c>
    </row>
    <row r="399" spans="2:31" x14ac:dyDescent="0.5">
      <c r="B399" s="31">
        <v>45505</v>
      </c>
      <c r="C399" s="32">
        <v>115.97</v>
      </c>
      <c r="D399" s="7">
        <f t="shared" si="44"/>
        <v>0.53248136315225936</v>
      </c>
      <c r="E399" s="7">
        <f t="shared" si="45"/>
        <v>62.931608380253749</v>
      </c>
      <c r="F399" s="4">
        <v>20</v>
      </c>
      <c r="G399" s="4">
        <v>80</v>
      </c>
      <c r="X399" s="31">
        <v>45505</v>
      </c>
      <c r="Y399" s="32">
        <v>115.97</v>
      </c>
      <c r="Z399" s="7">
        <f t="shared" si="47"/>
        <v>121.39247372487917</v>
      </c>
      <c r="AA399" s="7">
        <f t="shared" si="48"/>
        <v>119.74040633728193</v>
      </c>
      <c r="AB399" s="14">
        <f t="shared" si="49"/>
        <v>1.652067387597242</v>
      </c>
      <c r="AC399" s="14">
        <f t="shared" si="50"/>
        <v>2.4469549191951594</v>
      </c>
      <c r="AD399" s="14">
        <f t="shared" si="51"/>
        <v>-0.79488753159791736</v>
      </c>
      <c r="AE399" s="14">
        <f t="shared" si="46"/>
        <v>-1.6489405911451784</v>
      </c>
    </row>
    <row r="400" spans="2:31" x14ac:dyDescent="0.5">
      <c r="B400" s="31">
        <v>45506</v>
      </c>
      <c r="C400" s="32">
        <v>103.53</v>
      </c>
      <c r="D400" s="7">
        <f t="shared" si="44"/>
        <v>0</v>
      </c>
      <c r="E400" s="7">
        <f t="shared" si="45"/>
        <v>48.940576990119233</v>
      </c>
      <c r="F400" s="4">
        <v>20</v>
      </c>
      <c r="G400" s="4">
        <v>80</v>
      </c>
      <c r="X400" s="31">
        <v>45506</v>
      </c>
      <c r="Y400" s="32">
        <v>103.53</v>
      </c>
      <c r="Z400" s="7">
        <f t="shared" si="47"/>
        <v>118.64440084412853</v>
      </c>
      <c r="AA400" s="7">
        <f t="shared" si="48"/>
        <v>119.65922074519648</v>
      </c>
      <c r="AB400" s="14">
        <f t="shared" si="49"/>
        <v>-1.0148199010679519</v>
      </c>
      <c r="AC400" s="14">
        <f t="shared" si="50"/>
        <v>1.7545999551425373</v>
      </c>
      <c r="AD400" s="14">
        <f t="shared" si="51"/>
        <v>-2.7694198562104893</v>
      </c>
      <c r="AE400" s="14">
        <f t="shared" si="46"/>
        <v>-4.8881612024477397</v>
      </c>
    </row>
    <row r="401" spans="2:31" x14ac:dyDescent="0.5">
      <c r="B401" s="31">
        <v>45509</v>
      </c>
      <c r="C401" s="32">
        <v>99.16</v>
      </c>
      <c r="D401" s="7">
        <f t="shared" si="44"/>
        <v>0</v>
      </c>
      <c r="E401" s="7">
        <f t="shared" si="45"/>
        <v>35.173760846621477</v>
      </c>
      <c r="F401" s="4">
        <v>20</v>
      </c>
      <c r="G401" s="4">
        <v>80</v>
      </c>
      <c r="X401" s="31">
        <v>45509</v>
      </c>
      <c r="Y401" s="32">
        <v>99.16</v>
      </c>
      <c r="Z401" s="7">
        <f t="shared" si="47"/>
        <v>115.6468007142626</v>
      </c>
      <c r="AA401" s="7">
        <f t="shared" si="48"/>
        <v>119.36200444660878</v>
      </c>
      <c r="AB401" s="14">
        <f t="shared" si="49"/>
        <v>-3.7152037323461826</v>
      </c>
      <c r="AC401" s="14">
        <f t="shared" si="50"/>
        <v>0.66063921764479328</v>
      </c>
      <c r="AD401" s="14">
        <f t="shared" si="51"/>
        <v>-4.3758429499909761</v>
      </c>
      <c r="AE401" s="14">
        <f t="shared" si="46"/>
        <v>-5.9430496968886182</v>
      </c>
    </row>
    <row r="402" spans="2:31" x14ac:dyDescent="0.5">
      <c r="B402" s="31">
        <v>45510</v>
      </c>
      <c r="C402" s="32">
        <v>103.46</v>
      </c>
      <c r="D402" s="7">
        <f t="shared" si="44"/>
        <v>16.443594646271496</v>
      </c>
      <c r="E402" s="7">
        <f t="shared" si="45"/>
        <v>23.395215201884749</v>
      </c>
      <c r="F402" s="4">
        <v>20</v>
      </c>
      <c r="G402" s="4">
        <v>80</v>
      </c>
      <c r="X402" s="31">
        <v>45510</v>
      </c>
      <c r="Y402" s="32">
        <v>103.46</v>
      </c>
      <c r="Z402" s="7">
        <f t="shared" si="47"/>
        <v>113.77190829668373</v>
      </c>
      <c r="AA402" s="7">
        <f t="shared" si="48"/>
        <v>118.94792325031803</v>
      </c>
      <c r="AB402" s="14">
        <f t="shared" si="49"/>
        <v>-5.1760149536342936</v>
      </c>
      <c r="AC402" s="14">
        <f t="shared" si="50"/>
        <v>-0.50669161661102413</v>
      </c>
      <c r="AD402" s="14">
        <f t="shared" si="51"/>
        <v>-4.6693233370232692</v>
      </c>
      <c r="AE402" s="14">
        <f t="shared" si="46"/>
        <v>-5.2183542026011631</v>
      </c>
    </row>
    <row r="403" spans="2:31" x14ac:dyDescent="0.5">
      <c r="B403" s="31">
        <v>45511</v>
      </c>
      <c r="C403" s="32">
        <v>103.12</v>
      </c>
      <c r="D403" s="7">
        <f t="shared" si="44"/>
        <v>15.143403441682628</v>
      </c>
      <c r="E403" s="7">
        <f t="shared" si="45"/>
        <v>6.423895890221277</v>
      </c>
      <c r="F403" s="4">
        <v>20</v>
      </c>
      <c r="G403" s="4">
        <v>80</v>
      </c>
      <c r="X403" s="31">
        <v>45511</v>
      </c>
      <c r="Y403" s="32">
        <v>103.12</v>
      </c>
      <c r="Z403" s="7">
        <f t="shared" si="47"/>
        <v>112.13315317411701</v>
      </c>
      <c r="AA403" s="7">
        <f t="shared" si="48"/>
        <v>118.44312546689574</v>
      </c>
      <c r="AB403" s="14">
        <f t="shared" si="49"/>
        <v>-6.3099722927787241</v>
      </c>
      <c r="AC403" s="14">
        <f t="shared" si="50"/>
        <v>-1.6673477518445643</v>
      </c>
      <c r="AD403" s="14">
        <f t="shared" si="51"/>
        <v>-4.6426245409341593</v>
      </c>
      <c r="AE403" s="14">
        <f t="shared" si="46"/>
        <v>-4.5003595667490579</v>
      </c>
    </row>
    <row r="404" spans="2:31" x14ac:dyDescent="0.5">
      <c r="B404" s="31">
        <v>45512</v>
      </c>
      <c r="C404" s="32">
        <v>103.19</v>
      </c>
      <c r="D404" s="7">
        <f t="shared" si="44"/>
        <v>15.411089866156789</v>
      </c>
      <c r="E404" s="7">
        <f t="shared" si="45"/>
        <v>9.3996175908221833</v>
      </c>
      <c r="F404" s="4">
        <v>20</v>
      </c>
      <c r="G404" s="4">
        <v>80</v>
      </c>
      <c r="X404" s="31">
        <v>45512</v>
      </c>
      <c r="Y404" s="32">
        <v>103.19</v>
      </c>
      <c r="Z404" s="7">
        <f t="shared" si="47"/>
        <v>110.75728345502209</v>
      </c>
      <c r="AA404" s="7">
        <f t="shared" si="48"/>
        <v>117.87380383638657</v>
      </c>
      <c r="AB404" s="14">
        <f t="shared" si="49"/>
        <v>-7.1165203813644808</v>
      </c>
      <c r="AC404" s="14">
        <f t="shared" si="50"/>
        <v>-2.757182277748548</v>
      </c>
      <c r="AD404" s="14">
        <f t="shared" si="51"/>
        <v>-4.3593381036159329</v>
      </c>
      <c r="AE404" s="14">
        <f t="shared" si="46"/>
        <v>-3.8079694853304802</v>
      </c>
    </row>
    <row r="405" spans="2:31" x14ac:dyDescent="0.5">
      <c r="B405" s="31">
        <v>45513</v>
      </c>
      <c r="C405" s="32">
        <v>104.7</v>
      </c>
      <c r="D405" s="7">
        <f t="shared" si="44"/>
        <v>21.185468451242851</v>
      </c>
      <c r="E405" s="7">
        <f t="shared" si="45"/>
        <v>13.636711281070754</v>
      </c>
      <c r="F405" s="4">
        <v>20</v>
      </c>
      <c r="G405" s="4">
        <v>80</v>
      </c>
      <c r="X405" s="31">
        <v>45513</v>
      </c>
      <c r="Y405" s="32">
        <v>104.7</v>
      </c>
      <c r="Z405" s="7">
        <f t="shared" si="47"/>
        <v>109.82539369271099</v>
      </c>
      <c r="AA405" s="7">
        <f t="shared" si="48"/>
        <v>117.27762530722542</v>
      </c>
      <c r="AB405" s="14">
        <f t="shared" si="49"/>
        <v>-7.4522316145144316</v>
      </c>
      <c r="AC405" s="14">
        <f t="shared" si="50"/>
        <v>-3.6961921451017252</v>
      </c>
      <c r="AD405" s="14">
        <f t="shared" si="51"/>
        <v>-3.7560394694127064</v>
      </c>
      <c r="AE405" s="14">
        <f t="shared" si="46"/>
        <v>-3.0434017610097435</v>
      </c>
    </row>
    <row r="406" spans="2:31" x14ac:dyDescent="0.5">
      <c r="B406" s="31">
        <v>45516</v>
      </c>
      <c r="C406" s="32">
        <v>103.03</v>
      </c>
      <c r="D406" s="7">
        <f t="shared" si="44"/>
        <v>14.799235181644374</v>
      </c>
      <c r="E406" s="7">
        <f t="shared" si="45"/>
        <v>16.59655831739963</v>
      </c>
      <c r="F406" s="4">
        <v>20</v>
      </c>
      <c r="G406" s="4">
        <v>80</v>
      </c>
      <c r="X406" s="31">
        <v>45516</v>
      </c>
      <c r="Y406" s="32">
        <v>103.03</v>
      </c>
      <c r="Z406" s="7">
        <f t="shared" si="47"/>
        <v>108.77994850921699</v>
      </c>
      <c r="AA406" s="7">
        <f t="shared" si="48"/>
        <v>116.6481677666322</v>
      </c>
      <c r="AB406" s="14">
        <f t="shared" si="49"/>
        <v>-7.8682192574152054</v>
      </c>
      <c r="AC406" s="14">
        <f t="shared" si="50"/>
        <v>-4.5305975675644214</v>
      </c>
      <c r="AD406" s="14">
        <f t="shared" si="51"/>
        <v>-3.337621689850784</v>
      </c>
      <c r="AE406" s="14">
        <f t="shared" si="46"/>
        <v>-2.549810163482932</v>
      </c>
    </row>
    <row r="407" spans="2:31" x14ac:dyDescent="0.5">
      <c r="B407" s="31">
        <v>45517</v>
      </c>
      <c r="C407" s="32">
        <v>104.61</v>
      </c>
      <c r="D407" s="7">
        <f t="shared" ref="D407:D470" si="52">100*(C407-MIN(C388:C407))/(MAX(C388:C407)-MIN(C388:C407))</f>
        <v>20.841300191204592</v>
      </c>
      <c r="E407" s="7">
        <f t="shared" si="45"/>
        <v>17.476099426386249</v>
      </c>
      <c r="F407" s="4">
        <v>20</v>
      </c>
      <c r="G407" s="4">
        <v>80</v>
      </c>
      <c r="X407" s="31">
        <v>45517</v>
      </c>
      <c r="Y407" s="32">
        <v>104.61</v>
      </c>
      <c r="Z407" s="7">
        <f t="shared" si="47"/>
        <v>108.13841796933745</v>
      </c>
      <c r="AA407" s="7">
        <f t="shared" si="48"/>
        <v>116.01781592979555</v>
      </c>
      <c r="AB407" s="14">
        <f t="shared" si="49"/>
        <v>-7.8793979604580926</v>
      </c>
      <c r="AC407" s="14">
        <f t="shared" si="50"/>
        <v>-5.2003576461431562</v>
      </c>
      <c r="AD407" s="14">
        <f t="shared" si="51"/>
        <v>-2.6790403143149364</v>
      </c>
      <c r="AE407" s="14">
        <f t="shared" si="46"/>
        <v>-1.9338902554851445</v>
      </c>
    </row>
    <row r="408" spans="2:31" x14ac:dyDescent="0.5">
      <c r="B408" s="31">
        <v>45518</v>
      </c>
      <c r="C408" s="32">
        <v>105.98</v>
      </c>
      <c r="D408" s="7">
        <f t="shared" si="52"/>
        <v>26.080305927342277</v>
      </c>
      <c r="E408" s="7">
        <f t="shared" si="45"/>
        <v>19.663479923518178</v>
      </c>
      <c r="F408" s="4">
        <v>20</v>
      </c>
      <c r="G408" s="4">
        <v>80</v>
      </c>
      <c r="X408" s="31">
        <v>45518</v>
      </c>
      <c r="Y408" s="32">
        <v>105.98</v>
      </c>
      <c r="Z408" s="7">
        <f t="shared" si="47"/>
        <v>107.80635366636247</v>
      </c>
      <c r="AA408" s="7">
        <f t="shared" si="48"/>
        <v>115.40955946583755</v>
      </c>
      <c r="AB408" s="14">
        <f t="shared" si="49"/>
        <v>-7.6032057994750772</v>
      </c>
      <c r="AC408" s="14">
        <f t="shared" si="50"/>
        <v>-5.6809272768095411</v>
      </c>
      <c r="AD408" s="14">
        <f t="shared" si="51"/>
        <v>-1.9222785226655361</v>
      </c>
      <c r="AE408" s="14">
        <f t="shared" si="46"/>
        <v>-1.2827410527497574</v>
      </c>
    </row>
    <row r="409" spans="2:31" x14ac:dyDescent="0.5">
      <c r="B409" s="31">
        <v>45519</v>
      </c>
      <c r="C409" s="32">
        <v>110.83</v>
      </c>
      <c r="D409" s="7">
        <f t="shared" si="52"/>
        <v>44.627151051625241</v>
      </c>
      <c r="E409" s="7">
        <f t="shared" si="45"/>
        <v>25.50669216061187</v>
      </c>
      <c r="F409" s="4">
        <v>20</v>
      </c>
      <c r="G409" s="4">
        <v>80</v>
      </c>
      <c r="X409" s="31">
        <v>45519</v>
      </c>
      <c r="Y409" s="32">
        <v>110.83</v>
      </c>
      <c r="Z409" s="7">
        <f t="shared" si="47"/>
        <v>108.27153002538363</v>
      </c>
      <c r="AA409" s="7">
        <f t="shared" si="48"/>
        <v>114.88081654432244</v>
      </c>
      <c r="AB409" s="14">
        <f t="shared" si="49"/>
        <v>-6.6092865189388164</v>
      </c>
      <c r="AC409" s="14">
        <f t="shared" si="50"/>
        <v>-5.8665991252353962</v>
      </c>
      <c r="AD409" s="14">
        <f t="shared" si="51"/>
        <v>-0.74268739370342018</v>
      </c>
      <c r="AE409" s="14">
        <f t="shared" si="46"/>
        <v>-0.31191868948368157</v>
      </c>
    </row>
    <row r="410" spans="2:31" x14ac:dyDescent="0.5">
      <c r="B410" s="31">
        <v>45520</v>
      </c>
      <c r="C410" s="32">
        <v>111</v>
      </c>
      <c r="D410" s="7">
        <f t="shared" si="52"/>
        <v>45.277246653919704</v>
      </c>
      <c r="E410" s="7">
        <f t="shared" si="45"/>
        <v>30.325047801147242</v>
      </c>
      <c r="F410" s="4">
        <v>20</v>
      </c>
      <c r="G410" s="4">
        <v>80</v>
      </c>
      <c r="X410" s="31">
        <v>45520</v>
      </c>
      <c r="Y410" s="32">
        <v>111</v>
      </c>
      <c r="Z410" s="7">
        <f t="shared" si="47"/>
        <v>108.69129463686308</v>
      </c>
      <c r="AA410" s="7">
        <f t="shared" si="48"/>
        <v>114.42233344006618</v>
      </c>
      <c r="AB410" s="14">
        <f t="shared" si="49"/>
        <v>-5.7310388032031057</v>
      </c>
      <c r="AC410" s="14">
        <f t="shared" si="50"/>
        <v>-5.8394870608289384</v>
      </c>
      <c r="AD410" s="14">
        <f t="shared" si="51"/>
        <v>0.10844825762583277</v>
      </c>
      <c r="AE410" s="14">
        <f t="shared" si="46"/>
        <v>0.38030227791303983</v>
      </c>
    </row>
    <row r="411" spans="2:31" x14ac:dyDescent="0.5">
      <c r="B411" s="31">
        <v>45523</v>
      </c>
      <c r="C411" s="32">
        <v>111.61</v>
      </c>
      <c r="D411" s="7">
        <f t="shared" si="52"/>
        <v>47.609942638623323</v>
      </c>
      <c r="E411" s="7">
        <f t="shared" ref="E411:E474" si="53">AVERAGE(D407:D411)</f>
        <v>36.887189292543027</v>
      </c>
      <c r="F411" s="4">
        <v>20</v>
      </c>
      <c r="G411" s="4">
        <v>80</v>
      </c>
      <c r="X411" s="31">
        <v>45523</v>
      </c>
      <c r="Y411" s="32">
        <v>111.61</v>
      </c>
      <c r="Z411" s="7">
        <f t="shared" si="47"/>
        <v>109.14032623119184</v>
      </c>
      <c r="AA411" s="7">
        <f t="shared" si="48"/>
        <v>114.03107364681624</v>
      </c>
      <c r="AB411" s="14">
        <f t="shared" si="49"/>
        <v>-4.8907474156244035</v>
      </c>
      <c r="AC411" s="14">
        <f t="shared" si="50"/>
        <v>-5.6497391317880314</v>
      </c>
      <c r="AD411" s="14">
        <f t="shared" si="51"/>
        <v>0.75899171616362793</v>
      </c>
      <c r="AE411" s="14">
        <f t="shared" si="46"/>
        <v>0.89946838812755292</v>
      </c>
    </row>
    <row r="412" spans="2:31" x14ac:dyDescent="0.5">
      <c r="B412" s="31">
        <v>45524</v>
      </c>
      <c r="C412" s="32">
        <v>109.85</v>
      </c>
      <c r="D412" s="7">
        <f t="shared" si="52"/>
        <v>40.879541108986601</v>
      </c>
      <c r="E412" s="7">
        <f t="shared" si="53"/>
        <v>40.894837476099426</v>
      </c>
      <c r="F412" s="4">
        <v>20</v>
      </c>
      <c r="G412" s="4">
        <v>80</v>
      </c>
      <c r="X412" s="31">
        <v>45524</v>
      </c>
      <c r="Y412" s="32">
        <v>109.85</v>
      </c>
      <c r="Z412" s="7">
        <f t="shared" si="47"/>
        <v>109.24950681100847</v>
      </c>
      <c r="AA412" s="7">
        <f t="shared" si="48"/>
        <v>113.67688351083048</v>
      </c>
      <c r="AB412" s="14">
        <f t="shared" si="49"/>
        <v>-4.4273766998220054</v>
      </c>
      <c r="AC412" s="14">
        <f t="shared" si="50"/>
        <v>-5.4052666453948266</v>
      </c>
      <c r="AD412" s="14">
        <f t="shared" si="51"/>
        <v>0.97788994557282116</v>
      </c>
      <c r="AE412" s="14">
        <f t="shared" si="46"/>
        <v>1.0598921575597045</v>
      </c>
    </row>
    <row r="413" spans="2:31" x14ac:dyDescent="0.5">
      <c r="B413" s="31">
        <v>45525</v>
      </c>
      <c r="C413" s="32">
        <v>109.28</v>
      </c>
      <c r="D413" s="7">
        <f t="shared" si="52"/>
        <v>38.699808795411101</v>
      </c>
      <c r="E413" s="7">
        <f t="shared" si="53"/>
        <v>43.418738049713191</v>
      </c>
      <c r="F413" s="4">
        <v>20</v>
      </c>
      <c r="G413" s="4">
        <v>80</v>
      </c>
      <c r="X413" s="31">
        <v>45525</v>
      </c>
      <c r="Y413" s="32">
        <v>109.28</v>
      </c>
      <c r="Z413" s="7">
        <f t="shared" si="47"/>
        <v>109.25419807085333</v>
      </c>
      <c r="AA413" s="7">
        <f t="shared" si="48"/>
        <v>113.34927718194328</v>
      </c>
      <c r="AB413" s="14">
        <f t="shared" si="49"/>
        <v>-4.0950791110899445</v>
      </c>
      <c r="AC413" s="14">
        <f t="shared" si="50"/>
        <v>-5.1432291385338509</v>
      </c>
      <c r="AD413" s="14">
        <f t="shared" si="51"/>
        <v>1.0481500274439064</v>
      </c>
      <c r="AE413" s="14">
        <f t="shared" ref="AE413:AE476" si="54">(AD413-AVERAGE(AD324:AD413))/_xlfn.STDEV.S(AD324:AD413)</f>
        <v>1.0945446983821747</v>
      </c>
    </row>
    <row r="414" spans="2:31" x14ac:dyDescent="0.5">
      <c r="B414" s="31">
        <v>45526</v>
      </c>
      <c r="C414" s="32">
        <v>108.47</v>
      </c>
      <c r="D414" s="7">
        <f t="shared" si="52"/>
        <v>35.602294455066925</v>
      </c>
      <c r="E414" s="7">
        <f t="shared" si="53"/>
        <v>41.613766730401537</v>
      </c>
      <c r="F414" s="4">
        <v>20</v>
      </c>
      <c r="G414" s="4">
        <v>80</v>
      </c>
      <c r="X414" s="31">
        <v>45526</v>
      </c>
      <c r="Y414" s="32">
        <v>108.47</v>
      </c>
      <c r="Z414" s="7">
        <f t="shared" si="47"/>
        <v>109.13355221379896</v>
      </c>
      <c r="AA414" s="7">
        <f t="shared" si="48"/>
        <v>113.03700125837703</v>
      </c>
      <c r="AB414" s="14">
        <f t="shared" si="49"/>
        <v>-3.9034490445780676</v>
      </c>
      <c r="AC414" s="14">
        <f t="shared" si="50"/>
        <v>-4.8952731197426944</v>
      </c>
      <c r="AD414" s="14">
        <f t="shared" si="51"/>
        <v>0.99182407516462678</v>
      </c>
      <c r="AE414" s="14">
        <f t="shared" si="54"/>
        <v>1.0267285174113709</v>
      </c>
    </row>
    <row r="415" spans="2:31" x14ac:dyDescent="0.5">
      <c r="B415" s="31">
        <v>45527</v>
      </c>
      <c r="C415" s="32">
        <v>111.51</v>
      </c>
      <c r="D415" s="7">
        <f t="shared" si="52"/>
        <v>47.22753346080308</v>
      </c>
      <c r="E415" s="7">
        <f t="shared" si="53"/>
        <v>42.003824091778206</v>
      </c>
      <c r="F415" s="4">
        <v>20</v>
      </c>
      <c r="G415" s="4">
        <v>80</v>
      </c>
      <c r="X415" s="31">
        <v>45527</v>
      </c>
      <c r="Y415" s="32">
        <v>111.51</v>
      </c>
      <c r="Z415" s="7">
        <f t="shared" si="47"/>
        <v>109.49915956552221</v>
      </c>
      <c r="AA415" s="7">
        <f t="shared" si="48"/>
        <v>112.77493891075817</v>
      </c>
      <c r="AB415" s="14">
        <f t="shared" si="49"/>
        <v>-3.2757793452359607</v>
      </c>
      <c r="AC415" s="14">
        <f t="shared" si="50"/>
        <v>-4.5713743648413478</v>
      </c>
      <c r="AD415" s="14">
        <f t="shared" si="51"/>
        <v>1.2955950196053871</v>
      </c>
      <c r="AE415" s="14">
        <f t="shared" si="54"/>
        <v>1.2402096829864595</v>
      </c>
    </row>
    <row r="416" spans="2:31" x14ac:dyDescent="0.5">
      <c r="B416" s="31">
        <v>45530</v>
      </c>
      <c r="C416" s="32">
        <v>111.89</v>
      </c>
      <c r="D416" s="7">
        <f t="shared" si="52"/>
        <v>48.680688336520085</v>
      </c>
      <c r="E416" s="7">
        <f t="shared" si="53"/>
        <v>42.217973231357561</v>
      </c>
      <c r="F416" s="4">
        <v>20</v>
      </c>
      <c r="G416" s="4">
        <v>80</v>
      </c>
      <c r="X416" s="31">
        <v>45530</v>
      </c>
      <c r="Y416" s="32">
        <v>111.89</v>
      </c>
      <c r="Z416" s="7">
        <f t="shared" si="47"/>
        <v>109.86698117082648</v>
      </c>
      <c r="AA416" s="7">
        <f t="shared" si="48"/>
        <v>112.5595346337262</v>
      </c>
      <c r="AB416" s="14">
        <f t="shared" si="49"/>
        <v>-2.6925534628997241</v>
      </c>
      <c r="AC416" s="14">
        <f t="shared" si="50"/>
        <v>-4.1956101844530229</v>
      </c>
      <c r="AD416" s="14">
        <f t="shared" si="51"/>
        <v>1.5030567215532988</v>
      </c>
      <c r="AE416" s="14">
        <f t="shared" si="54"/>
        <v>1.371649604732464</v>
      </c>
    </row>
    <row r="417" spans="2:31" x14ac:dyDescent="0.5">
      <c r="B417" s="31">
        <v>45531</v>
      </c>
      <c r="C417" s="32">
        <v>113.58</v>
      </c>
      <c r="D417" s="7">
        <f t="shared" si="52"/>
        <v>55.143403441682594</v>
      </c>
      <c r="E417" s="7">
        <f t="shared" si="53"/>
        <v>45.070745697896754</v>
      </c>
      <c r="F417" s="4">
        <v>20</v>
      </c>
      <c r="G417" s="4">
        <v>80</v>
      </c>
      <c r="X417" s="31">
        <v>45531</v>
      </c>
      <c r="Y417" s="32">
        <v>113.58</v>
      </c>
      <c r="Z417" s="7">
        <f t="shared" si="47"/>
        <v>110.43821483685318</v>
      </c>
      <c r="AA417" s="7">
        <f t="shared" si="48"/>
        <v>112.40239983395783</v>
      </c>
      <c r="AB417" s="14">
        <f t="shared" si="49"/>
        <v>-1.9641849971046526</v>
      </c>
      <c r="AC417" s="14">
        <f t="shared" si="50"/>
        <v>-3.7493251469833488</v>
      </c>
      <c r="AD417" s="14">
        <f t="shared" si="51"/>
        <v>1.7851401498786963</v>
      </c>
      <c r="AE417" s="14">
        <f t="shared" si="54"/>
        <v>1.5538846435062903</v>
      </c>
    </row>
    <row r="418" spans="2:31" x14ac:dyDescent="0.5">
      <c r="B418" s="31">
        <v>45532</v>
      </c>
      <c r="C418" s="32">
        <v>113.39</v>
      </c>
      <c r="D418" s="7">
        <f t="shared" si="52"/>
        <v>84.651992861392046</v>
      </c>
      <c r="E418" s="7">
        <f t="shared" si="53"/>
        <v>54.26118251109294</v>
      </c>
      <c r="F418" s="4">
        <v>20</v>
      </c>
      <c r="G418" s="4">
        <v>80</v>
      </c>
      <c r="X418" s="31">
        <v>45532</v>
      </c>
      <c r="Y418" s="32">
        <v>113.39</v>
      </c>
      <c r="Z418" s="7">
        <f t="shared" si="47"/>
        <v>110.89233563118346</v>
      </c>
      <c r="AA418" s="7">
        <f t="shared" si="48"/>
        <v>112.29054322634491</v>
      </c>
      <c r="AB418" s="14">
        <f t="shared" si="49"/>
        <v>-1.3982075951614519</v>
      </c>
      <c r="AC418" s="14">
        <f t="shared" si="50"/>
        <v>-3.2791016366189694</v>
      </c>
      <c r="AD418" s="14">
        <f t="shared" si="51"/>
        <v>1.8808940414575175</v>
      </c>
      <c r="AE418" s="14">
        <f t="shared" si="54"/>
        <v>1.5860313784169464</v>
      </c>
    </row>
    <row r="419" spans="2:31" x14ac:dyDescent="0.5">
      <c r="B419" s="31">
        <v>45533</v>
      </c>
      <c r="C419" s="32">
        <v>113.26</v>
      </c>
      <c r="D419" s="7">
        <f t="shared" si="52"/>
        <v>97.780859916782305</v>
      </c>
      <c r="E419" s="7">
        <f t="shared" si="53"/>
        <v>66.696895603436019</v>
      </c>
      <c r="F419" s="4">
        <v>20</v>
      </c>
      <c r="G419" s="4">
        <v>80</v>
      </c>
      <c r="X419" s="31">
        <v>45533</v>
      </c>
      <c r="Y419" s="32">
        <v>113.26</v>
      </c>
      <c r="Z419" s="7">
        <f t="shared" si="47"/>
        <v>111.25659168792447</v>
      </c>
      <c r="AA419" s="7">
        <f t="shared" si="48"/>
        <v>112.21395422349894</v>
      </c>
      <c r="AB419" s="14">
        <f t="shared" si="49"/>
        <v>-0.95736253557447526</v>
      </c>
      <c r="AC419" s="14">
        <f t="shared" si="50"/>
        <v>-2.8147538164100707</v>
      </c>
      <c r="AD419" s="14">
        <f t="shared" si="51"/>
        <v>1.8573912808355955</v>
      </c>
      <c r="AE419" s="14">
        <f t="shared" si="54"/>
        <v>1.5261932497016513</v>
      </c>
    </row>
    <row r="420" spans="2:31" x14ac:dyDescent="0.5">
      <c r="B420" s="31">
        <v>45534</v>
      </c>
      <c r="C420" s="32">
        <v>115.73</v>
      </c>
      <c r="D420" s="7">
        <f t="shared" si="52"/>
        <v>100</v>
      </c>
      <c r="E420" s="7">
        <f t="shared" si="53"/>
        <v>77.251388911275399</v>
      </c>
      <c r="F420" s="4">
        <v>20</v>
      </c>
      <c r="G420" s="4">
        <v>80</v>
      </c>
      <c r="X420" s="31">
        <v>45534</v>
      </c>
      <c r="Y420" s="32">
        <v>115.73</v>
      </c>
      <c r="Z420" s="7">
        <f t="shared" si="47"/>
        <v>111.9448083513207</v>
      </c>
      <c r="AA420" s="7">
        <f t="shared" si="48"/>
        <v>112.19401749222648</v>
      </c>
      <c r="AB420" s="14">
        <f t="shared" si="49"/>
        <v>-0.24920914090577639</v>
      </c>
      <c r="AC420" s="14">
        <f t="shared" si="50"/>
        <v>-2.3016448813092123</v>
      </c>
      <c r="AD420" s="14">
        <f t="shared" si="51"/>
        <v>2.0524357404034359</v>
      </c>
      <c r="AE420" s="14">
        <f t="shared" si="54"/>
        <v>1.63134808863393</v>
      </c>
    </row>
    <row r="421" spans="2:31" x14ac:dyDescent="0.5">
      <c r="B421" s="31">
        <v>45538</v>
      </c>
      <c r="C421" s="32">
        <v>111.32</v>
      </c>
      <c r="D421" s="7">
        <f t="shared" si="52"/>
        <v>65.275590551181025</v>
      </c>
      <c r="E421" s="7">
        <f t="shared" si="53"/>
        <v>80.5703693542076</v>
      </c>
      <c r="F421" s="4">
        <v>20</v>
      </c>
      <c r="G421" s="4">
        <v>80</v>
      </c>
      <c r="X421" s="31">
        <v>45538</v>
      </c>
      <c r="Y421" s="32">
        <v>111.32</v>
      </c>
      <c r="Z421" s="7">
        <f t="shared" si="47"/>
        <v>111.84868398957904</v>
      </c>
      <c r="AA421" s="7">
        <f t="shared" si="48"/>
        <v>112.16843723277111</v>
      </c>
      <c r="AB421" s="14">
        <f t="shared" si="49"/>
        <v>-0.31975324319206777</v>
      </c>
      <c r="AC421" s="14">
        <f t="shared" si="50"/>
        <v>-1.9052665536857836</v>
      </c>
      <c r="AD421" s="14">
        <f t="shared" si="51"/>
        <v>1.5855133104937158</v>
      </c>
      <c r="AE421" s="14">
        <f t="shared" si="54"/>
        <v>1.2526419102064206</v>
      </c>
    </row>
    <row r="422" spans="2:31" x14ac:dyDescent="0.5">
      <c r="B422" s="31">
        <v>45539</v>
      </c>
      <c r="C422" s="32">
        <v>109.53</v>
      </c>
      <c r="D422" s="7">
        <f t="shared" si="52"/>
        <v>51.181102362204712</v>
      </c>
      <c r="E422" s="7">
        <f t="shared" si="53"/>
        <v>79.777909138312026</v>
      </c>
      <c r="F422" s="4">
        <v>20</v>
      </c>
      <c r="G422" s="4">
        <v>80</v>
      </c>
      <c r="X422" s="31">
        <v>45539</v>
      </c>
      <c r="Y422" s="32">
        <v>109.53</v>
      </c>
      <c r="Z422" s="7">
        <f t="shared" si="47"/>
        <v>111.49196337579765</v>
      </c>
      <c r="AA422" s="7">
        <f t="shared" si="48"/>
        <v>112.1183280581805</v>
      </c>
      <c r="AB422" s="14">
        <f t="shared" si="49"/>
        <v>-0.62636468238284237</v>
      </c>
      <c r="AC422" s="14">
        <f t="shared" si="50"/>
        <v>-1.6494861794251956</v>
      </c>
      <c r="AD422" s="14">
        <f t="shared" si="51"/>
        <v>1.0231214970423532</v>
      </c>
      <c r="AE422" s="14">
        <f t="shared" si="54"/>
        <v>0.81930063855664581</v>
      </c>
    </row>
    <row r="423" spans="2:31" x14ac:dyDescent="0.5">
      <c r="B423" s="31">
        <v>45540</v>
      </c>
      <c r="C423" s="32">
        <v>108.85</v>
      </c>
      <c r="D423" s="7">
        <f t="shared" si="52"/>
        <v>45.82677165354324</v>
      </c>
      <c r="E423" s="7">
        <f t="shared" si="53"/>
        <v>72.012864896742258</v>
      </c>
      <c r="F423" s="4">
        <v>20</v>
      </c>
      <c r="G423" s="4">
        <v>80</v>
      </c>
      <c r="X423" s="31">
        <v>45540</v>
      </c>
      <c r="Y423" s="32">
        <v>108.85</v>
      </c>
      <c r="Z423" s="7">
        <f t="shared" si="47"/>
        <v>111.08550747182878</v>
      </c>
      <c r="AA423" s="7">
        <f t="shared" si="48"/>
        <v>112.04182282956185</v>
      </c>
      <c r="AB423" s="14">
        <f t="shared" si="49"/>
        <v>-0.95631535773307519</v>
      </c>
      <c r="AC423" s="14">
        <f t="shared" si="50"/>
        <v>-1.5108520150867717</v>
      </c>
      <c r="AD423" s="14">
        <f t="shared" si="51"/>
        <v>0.5545366573536965</v>
      </c>
      <c r="AE423" s="14">
        <f t="shared" si="54"/>
        <v>0.46520756183223139</v>
      </c>
    </row>
    <row r="424" spans="2:31" x14ac:dyDescent="0.5">
      <c r="B424" s="31">
        <v>45541</v>
      </c>
      <c r="C424" s="32">
        <v>108</v>
      </c>
      <c r="D424" s="7">
        <f t="shared" si="52"/>
        <v>39.133858267716519</v>
      </c>
      <c r="E424" s="7">
        <f t="shared" si="53"/>
        <v>60.283464566929105</v>
      </c>
      <c r="F424" s="4">
        <v>20</v>
      </c>
      <c r="G424" s="4">
        <v>80</v>
      </c>
      <c r="X424" s="31">
        <v>45541</v>
      </c>
      <c r="Y424" s="32">
        <v>108</v>
      </c>
      <c r="Z424" s="7">
        <f t="shared" si="47"/>
        <v>110.61081401462435</v>
      </c>
      <c r="AA424" s="7">
        <f t="shared" si="48"/>
        <v>111.93582217660352</v>
      </c>
      <c r="AB424" s="14">
        <f t="shared" si="49"/>
        <v>-1.32500816197917</v>
      </c>
      <c r="AC424" s="14">
        <f t="shared" si="50"/>
        <v>-1.4736832444652515</v>
      </c>
      <c r="AD424" s="14">
        <f t="shared" si="51"/>
        <v>0.14867508248608141</v>
      </c>
      <c r="AE424" s="14">
        <f t="shared" si="54"/>
        <v>0.16137867756679622</v>
      </c>
    </row>
    <row r="425" spans="2:31" x14ac:dyDescent="0.5">
      <c r="B425" s="31">
        <v>45544</v>
      </c>
      <c r="C425" s="32">
        <v>107.59</v>
      </c>
      <c r="D425" s="7">
        <f t="shared" si="52"/>
        <v>35.905511811023629</v>
      </c>
      <c r="E425" s="7">
        <f t="shared" si="53"/>
        <v>47.464566929133831</v>
      </c>
      <c r="F425" s="4">
        <v>20</v>
      </c>
      <c r="G425" s="4">
        <v>80</v>
      </c>
      <c r="X425" s="31">
        <v>45544</v>
      </c>
      <c r="Y425" s="32">
        <v>107.59</v>
      </c>
      <c r="Z425" s="7">
        <f t="shared" si="47"/>
        <v>110.14607339698983</v>
      </c>
      <c r="AA425" s="7">
        <f t="shared" si="48"/>
        <v>111.80324819292844</v>
      </c>
      <c r="AB425" s="14">
        <f t="shared" si="49"/>
        <v>-1.6571747959386016</v>
      </c>
      <c r="AC425" s="14">
        <f t="shared" si="50"/>
        <v>-1.5103815547599215</v>
      </c>
      <c r="AD425" s="14">
        <f t="shared" si="51"/>
        <v>-0.14679324117868009</v>
      </c>
      <c r="AE425" s="14">
        <f t="shared" si="54"/>
        <v>-6.0299860321862658E-2</v>
      </c>
    </row>
    <row r="426" spans="2:31" x14ac:dyDescent="0.5">
      <c r="B426" s="31">
        <v>45545</v>
      </c>
      <c r="C426" s="32">
        <v>106.74</v>
      </c>
      <c r="D426" s="7">
        <f t="shared" si="52"/>
        <v>19.154676258992758</v>
      </c>
      <c r="E426" s="7">
        <f t="shared" si="53"/>
        <v>38.24038407069618</v>
      </c>
      <c r="F426" s="4">
        <v>20</v>
      </c>
      <c r="G426" s="4">
        <v>80</v>
      </c>
      <c r="X426" s="31">
        <v>45545</v>
      </c>
      <c r="Y426" s="32">
        <v>106.74</v>
      </c>
      <c r="Z426" s="7">
        <f t="shared" si="47"/>
        <v>109.62206210514525</v>
      </c>
      <c r="AA426" s="7">
        <f t="shared" si="48"/>
        <v>111.64167885309264</v>
      </c>
      <c r="AB426" s="14">
        <f t="shared" si="49"/>
        <v>-2.0196167479473957</v>
      </c>
      <c r="AC426" s="14">
        <f t="shared" si="50"/>
        <v>-1.6122285933974165</v>
      </c>
      <c r="AD426" s="14">
        <f t="shared" si="51"/>
        <v>-0.40738815454997912</v>
      </c>
      <c r="AE426" s="14">
        <f t="shared" si="54"/>
        <v>-0.25609615730152546</v>
      </c>
    </row>
    <row r="427" spans="2:31" x14ac:dyDescent="0.5">
      <c r="B427" s="31">
        <v>45546</v>
      </c>
      <c r="C427" s="32">
        <v>108.67</v>
      </c>
      <c r="D427" s="7">
        <f t="shared" si="52"/>
        <v>27.589743589743566</v>
      </c>
      <c r="E427" s="7">
        <f t="shared" si="53"/>
        <v>33.522112316203945</v>
      </c>
      <c r="F427" s="4">
        <v>20</v>
      </c>
      <c r="G427" s="4">
        <v>80</v>
      </c>
      <c r="X427" s="31">
        <v>45546</v>
      </c>
      <c r="Y427" s="32">
        <v>108.67</v>
      </c>
      <c r="Z427" s="7">
        <f t="shared" si="47"/>
        <v>109.47559101204598</v>
      </c>
      <c r="AA427" s="7">
        <f t="shared" si="48"/>
        <v>111.48122790190401</v>
      </c>
      <c r="AB427" s="14">
        <f t="shared" si="49"/>
        <v>-2.0056368898580246</v>
      </c>
      <c r="AC427" s="14">
        <f t="shared" si="50"/>
        <v>-1.6909102526895383</v>
      </c>
      <c r="AD427" s="14">
        <f t="shared" si="51"/>
        <v>-0.31472663716848626</v>
      </c>
      <c r="AE427" s="14">
        <f t="shared" si="54"/>
        <v>-0.18514862223833756</v>
      </c>
    </row>
    <row r="428" spans="2:31" x14ac:dyDescent="0.5">
      <c r="B428" s="31">
        <v>45547</v>
      </c>
      <c r="C428" s="32">
        <v>112.37</v>
      </c>
      <c r="D428" s="7">
        <f t="shared" si="52"/>
        <v>62.625139043381573</v>
      </c>
      <c r="E428" s="7">
        <f t="shared" si="53"/>
        <v>36.881785794171613</v>
      </c>
      <c r="F428" s="4">
        <v>20</v>
      </c>
      <c r="G428" s="4">
        <v>80</v>
      </c>
      <c r="X428" s="31">
        <v>45547</v>
      </c>
      <c r="Y428" s="32">
        <v>112.37</v>
      </c>
      <c r="Z428" s="7">
        <f t="shared" si="47"/>
        <v>109.92088470250044</v>
      </c>
      <c r="AA428" s="7">
        <f t="shared" si="48"/>
        <v>111.36564692417041</v>
      </c>
      <c r="AB428" s="14">
        <f t="shared" si="49"/>
        <v>-1.4447622216699614</v>
      </c>
      <c r="AC428" s="14">
        <f t="shared" si="50"/>
        <v>-1.6416806464856231</v>
      </c>
      <c r="AD428" s="14">
        <f t="shared" si="51"/>
        <v>0.19691842481566169</v>
      </c>
      <c r="AE428" s="14">
        <f t="shared" si="54"/>
        <v>0.19467096597798994</v>
      </c>
    </row>
    <row r="429" spans="2:31" x14ac:dyDescent="0.5">
      <c r="B429" s="31">
        <v>45548</v>
      </c>
      <c r="C429" s="32">
        <v>114.39</v>
      </c>
      <c r="D429" s="7">
        <f t="shared" si="52"/>
        <v>85.094549499443801</v>
      </c>
      <c r="E429" s="7">
        <f t="shared" si="53"/>
        <v>46.07392404051707</v>
      </c>
      <c r="F429" s="4">
        <v>20</v>
      </c>
      <c r="G429" s="4">
        <v>80</v>
      </c>
      <c r="X429" s="31">
        <v>45548</v>
      </c>
      <c r="Y429" s="32">
        <v>114.39</v>
      </c>
      <c r="Z429" s="7">
        <f t="shared" si="47"/>
        <v>110.60844090211576</v>
      </c>
      <c r="AA429" s="7">
        <f t="shared" si="48"/>
        <v>111.30955758920339</v>
      </c>
      <c r="AB429" s="14">
        <f t="shared" si="49"/>
        <v>-0.70111668708763375</v>
      </c>
      <c r="AC429" s="14">
        <f t="shared" si="50"/>
        <v>-1.4535678546060253</v>
      </c>
      <c r="AD429" s="14">
        <f t="shared" si="51"/>
        <v>0.75245116751839158</v>
      </c>
      <c r="AE429" s="14">
        <f t="shared" si="54"/>
        <v>0.603087846800206</v>
      </c>
    </row>
    <row r="430" spans="2:31" x14ac:dyDescent="0.5">
      <c r="B430" s="31">
        <v>45551</v>
      </c>
      <c r="C430" s="32">
        <v>117.16</v>
      </c>
      <c r="D430" s="7">
        <f t="shared" si="52"/>
        <v>100</v>
      </c>
      <c r="E430" s="7">
        <f t="shared" si="53"/>
        <v>58.892821678312337</v>
      </c>
      <c r="F430" s="4">
        <v>20</v>
      </c>
      <c r="G430" s="4">
        <v>80</v>
      </c>
      <c r="X430" s="31">
        <v>45551</v>
      </c>
      <c r="Y430" s="32">
        <v>117.16</v>
      </c>
      <c r="Z430" s="7">
        <f t="shared" si="47"/>
        <v>111.61637307102103</v>
      </c>
      <c r="AA430" s="7">
        <f t="shared" si="48"/>
        <v>111.33228466193063</v>
      </c>
      <c r="AB430" s="14">
        <f t="shared" si="49"/>
        <v>0.28408840909040123</v>
      </c>
      <c r="AC430" s="14">
        <f t="shared" si="50"/>
        <v>-1.10603660186674</v>
      </c>
      <c r="AD430" s="14">
        <f t="shared" si="51"/>
        <v>1.3901250109571412</v>
      </c>
      <c r="AE430" s="14">
        <f t="shared" si="54"/>
        <v>1.0641711250194685</v>
      </c>
    </row>
    <row r="431" spans="2:31" x14ac:dyDescent="0.5">
      <c r="B431" s="31">
        <v>45552</v>
      </c>
      <c r="C431" s="32">
        <v>117.79</v>
      </c>
      <c r="D431" s="7">
        <f t="shared" si="52"/>
        <v>100</v>
      </c>
      <c r="E431" s="7">
        <f t="shared" si="53"/>
        <v>75.06188642651378</v>
      </c>
      <c r="F431" s="4">
        <v>20</v>
      </c>
      <c r="G431" s="4">
        <v>80</v>
      </c>
      <c r="X431" s="31">
        <v>45552</v>
      </c>
      <c r="Y431" s="32">
        <v>117.79</v>
      </c>
      <c r="Z431" s="7">
        <f t="shared" si="47"/>
        <v>112.56616182932549</v>
      </c>
      <c r="AA431" s="7">
        <f t="shared" si="48"/>
        <v>111.42368297062654</v>
      </c>
      <c r="AB431" s="14">
        <f t="shared" si="49"/>
        <v>1.1424788586989507</v>
      </c>
      <c r="AC431" s="14">
        <f t="shared" si="50"/>
        <v>-0.65633350975360183</v>
      </c>
      <c r="AD431" s="14">
        <f t="shared" si="51"/>
        <v>1.7988123684525525</v>
      </c>
      <c r="AE431" s="14">
        <f t="shared" si="54"/>
        <v>1.3443346821810778</v>
      </c>
    </row>
    <row r="432" spans="2:31" x14ac:dyDescent="0.5">
      <c r="B432" s="31">
        <v>45553</v>
      </c>
      <c r="C432" s="32">
        <v>117.55</v>
      </c>
      <c r="D432" s="7">
        <f t="shared" si="52"/>
        <v>97.828054298642456</v>
      </c>
      <c r="E432" s="7">
        <f t="shared" si="53"/>
        <v>89.109548568293548</v>
      </c>
      <c r="F432" s="4">
        <v>20</v>
      </c>
      <c r="G432" s="4">
        <v>80</v>
      </c>
      <c r="X432" s="31">
        <v>45553</v>
      </c>
      <c r="Y432" s="32">
        <v>117.55</v>
      </c>
      <c r="Z432" s="7">
        <f t="shared" si="47"/>
        <v>113.33290616327542</v>
      </c>
      <c r="AA432" s="7">
        <f t="shared" si="48"/>
        <v>111.56510691082275</v>
      </c>
      <c r="AB432" s="14">
        <f t="shared" si="49"/>
        <v>1.7677992524526758</v>
      </c>
      <c r="AC432" s="14">
        <f t="shared" si="50"/>
        <v>-0.17150695731234633</v>
      </c>
      <c r="AD432" s="14">
        <f t="shared" si="51"/>
        <v>1.939306209765022</v>
      </c>
      <c r="AE432" s="14">
        <f t="shared" si="54"/>
        <v>1.4203036467735957</v>
      </c>
    </row>
    <row r="433" spans="2:31" x14ac:dyDescent="0.5">
      <c r="B433" s="31">
        <v>45554</v>
      </c>
      <c r="C433" s="32">
        <v>121.62</v>
      </c>
      <c r="D433" s="7">
        <f t="shared" si="52"/>
        <v>100</v>
      </c>
      <c r="E433" s="7">
        <f t="shared" si="53"/>
        <v>96.584520759617249</v>
      </c>
      <c r="F433" s="4">
        <v>20</v>
      </c>
      <c r="G433" s="4">
        <v>80</v>
      </c>
      <c r="X433" s="31">
        <v>45554</v>
      </c>
      <c r="Y433" s="32">
        <v>121.62</v>
      </c>
      <c r="Z433" s="7">
        <f t="shared" si="47"/>
        <v>114.60784367661766</v>
      </c>
      <c r="AA433" s="7">
        <f t="shared" si="48"/>
        <v>111.79049481940015</v>
      </c>
      <c r="AB433" s="14">
        <f t="shared" si="49"/>
        <v>2.8173488572175103</v>
      </c>
      <c r="AC433" s="14">
        <f t="shared" si="50"/>
        <v>0.42626420559362499</v>
      </c>
      <c r="AD433" s="14">
        <f t="shared" si="51"/>
        <v>2.3910846516238853</v>
      </c>
      <c r="AE433" s="14">
        <f t="shared" si="54"/>
        <v>1.7052844328999399</v>
      </c>
    </row>
    <row r="434" spans="2:31" x14ac:dyDescent="0.5">
      <c r="B434" s="31">
        <v>45555</v>
      </c>
      <c r="C434" s="32">
        <v>124.48</v>
      </c>
      <c r="D434" s="7">
        <f t="shared" si="52"/>
        <v>100</v>
      </c>
      <c r="E434" s="7">
        <f t="shared" si="53"/>
        <v>99.56561085972848</v>
      </c>
      <c r="F434" s="4">
        <v>20</v>
      </c>
      <c r="G434" s="4">
        <v>80</v>
      </c>
      <c r="X434" s="31">
        <v>45555</v>
      </c>
      <c r="Y434" s="32">
        <v>124.48</v>
      </c>
      <c r="Z434" s="7">
        <f t="shared" si="47"/>
        <v>116.12663695713802</v>
      </c>
      <c r="AA434" s="7">
        <f t="shared" si="48"/>
        <v>112.11169053330666</v>
      </c>
      <c r="AB434" s="14">
        <f t="shared" si="49"/>
        <v>4.0149464238313612</v>
      </c>
      <c r="AC434" s="14">
        <f t="shared" si="50"/>
        <v>1.1440006492411723</v>
      </c>
      <c r="AD434" s="14">
        <f t="shared" si="51"/>
        <v>2.8709457745901892</v>
      </c>
      <c r="AE434" s="14">
        <f t="shared" si="54"/>
        <v>1.981231510656992</v>
      </c>
    </row>
    <row r="435" spans="2:31" x14ac:dyDescent="0.5">
      <c r="B435" s="31">
        <v>45558</v>
      </c>
      <c r="C435" s="32">
        <v>125.23</v>
      </c>
      <c r="D435" s="7">
        <f t="shared" si="52"/>
        <v>100</v>
      </c>
      <c r="E435" s="7">
        <f t="shared" si="53"/>
        <v>99.56561085972848</v>
      </c>
      <c r="F435" s="4">
        <v>20</v>
      </c>
      <c r="G435" s="4">
        <v>80</v>
      </c>
      <c r="X435" s="31">
        <v>45558</v>
      </c>
      <c r="Y435" s="32">
        <v>125.23</v>
      </c>
      <c r="Z435" s="7">
        <f t="shared" si="47"/>
        <v>117.52715434834755</v>
      </c>
      <c r="AA435" s="7">
        <f t="shared" si="48"/>
        <v>112.51283600108746</v>
      </c>
      <c r="AB435" s="14">
        <f t="shared" si="49"/>
        <v>5.0143183472600867</v>
      </c>
      <c r="AC435" s="14">
        <f t="shared" si="50"/>
        <v>1.9180641888449554</v>
      </c>
      <c r="AD435" s="14">
        <f t="shared" si="51"/>
        <v>3.0962541584151313</v>
      </c>
      <c r="AE435" s="14">
        <f t="shared" si="54"/>
        <v>2.0632090331813946</v>
      </c>
    </row>
    <row r="436" spans="2:31" x14ac:dyDescent="0.5">
      <c r="B436" s="31">
        <v>45559</v>
      </c>
      <c r="C436" s="32">
        <v>125.13</v>
      </c>
      <c r="D436" s="7">
        <f t="shared" si="52"/>
        <v>99.459167117360693</v>
      </c>
      <c r="E436" s="7">
        <f t="shared" si="53"/>
        <v>99.45744428320063</v>
      </c>
      <c r="F436" s="4">
        <v>20</v>
      </c>
      <c r="G436" s="4">
        <v>80</v>
      </c>
      <c r="X436" s="31">
        <v>45559</v>
      </c>
      <c r="Y436" s="32">
        <v>125.13</v>
      </c>
      <c r="Z436" s="7">
        <f t="shared" si="47"/>
        <v>118.69682291014024</v>
      </c>
      <c r="AA436" s="7">
        <f t="shared" si="48"/>
        <v>112.97090910546174</v>
      </c>
      <c r="AB436" s="14">
        <f t="shared" si="49"/>
        <v>5.7259138046784983</v>
      </c>
      <c r="AC436" s="14">
        <f t="shared" si="50"/>
        <v>2.679634112011664</v>
      </c>
      <c r="AD436" s="14">
        <f t="shared" si="51"/>
        <v>3.0462796926668343</v>
      </c>
      <c r="AE436" s="14">
        <f t="shared" si="54"/>
        <v>1.9656725715236771</v>
      </c>
    </row>
    <row r="437" spans="2:31" x14ac:dyDescent="0.5">
      <c r="B437" s="31">
        <v>45560</v>
      </c>
      <c r="C437" s="32">
        <v>124.53</v>
      </c>
      <c r="D437" s="7">
        <f t="shared" si="52"/>
        <v>96.214169821525132</v>
      </c>
      <c r="E437" s="7">
        <f t="shared" si="53"/>
        <v>99.134667387777171</v>
      </c>
      <c r="F437" s="4">
        <v>20</v>
      </c>
      <c r="G437" s="4">
        <v>80</v>
      </c>
      <c r="X437" s="31">
        <v>45560</v>
      </c>
      <c r="Y437" s="32">
        <v>124.53</v>
      </c>
      <c r="Z437" s="7">
        <f t="shared" si="47"/>
        <v>119.59423477011866</v>
      </c>
      <c r="AA437" s="7">
        <f t="shared" si="48"/>
        <v>113.46152582136226</v>
      </c>
      <c r="AB437" s="14">
        <f t="shared" si="49"/>
        <v>6.1327089487564024</v>
      </c>
      <c r="AC437" s="14">
        <f t="shared" si="50"/>
        <v>3.3702490793606117</v>
      </c>
      <c r="AD437" s="14">
        <f t="shared" si="51"/>
        <v>2.7624598693957907</v>
      </c>
      <c r="AE437" s="14">
        <f t="shared" si="54"/>
        <v>1.7290351656538587</v>
      </c>
    </row>
    <row r="438" spans="2:31" x14ac:dyDescent="0.5">
      <c r="B438" s="31">
        <v>45561</v>
      </c>
      <c r="C438" s="32">
        <v>125.5</v>
      </c>
      <c r="D438" s="7">
        <f t="shared" si="52"/>
        <v>100</v>
      </c>
      <c r="E438" s="7">
        <f t="shared" si="53"/>
        <v>99.134667387777171</v>
      </c>
      <c r="F438" s="4">
        <v>20</v>
      </c>
      <c r="G438" s="4">
        <v>80</v>
      </c>
      <c r="X438" s="31">
        <v>45561</v>
      </c>
      <c r="Y438" s="32">
        <v>125.5</v>
      </c>
      <c r="Z438" s="7">
        <f t="shared" si="47"/>
        <v>120.50281403625425</v>
      </c>
      <c r="AA438" s="7">
        <f t="shared" si="48"/>
        <v>113.98310272616908</v>
      </c>
      <c r="AB438" s="14">
        <f t="shared" si="49"/>
        <v>6.5197113100851709</v>
      </c>
      <c r="AC438" s="14">
        <f t="shared" si="50"/>
        <v>4.0001415255055237</v>
      </c>
      <c r="AD438" s="14">
        <f t="shared" si="51"/>
        <v>2.5195697845796472</v>
      </c>
      <c r="AE438" s="14">
        <f t="shared" si="54"/>
        <v>1.5335390268940123</v>
      </c>
    </row>
    <row r="439" spans="2:31" x14ac:dyDescent="0.5">
      <c r="B439" s="31">
        <v>45562</v>
      </c>
      <c r="C439" s="32">
        <v>125.81</v>
      </c>
      <c r="D439" s="7">
        <f t="shared" si="52"/>
        <v>100</v>
      </c>
      <c r="E439" s="7">
        <f t="shared" si="53"/>
        <v>99.134667387777171</v>
      </c>
      <c r="F439" s="4">
        <v>20</v>
      </c>
      <c r="G439" s="4">
        <v>80</v>
      </c>
      <c r="X439" s="31">
        <v>45562</v>
      </c>
      <c r="Y439" s="32">
        <v>125.81</v>
      </c>
      <c r="Z439" s="7">
        <f t="shared" si="47"/>
        <v>121.31930418452282</v>
      </c>
      <c r="AA439" s="7">
        <f t="shared" si="48"/>
        <v>114.5265250564175</v>
      </c>
      <c r="AB439" s="14">
        <f t="shared" si="49"/>
        <v>6.7927791281053231</v>
      </c>
      <c r="AC439" s="14">
        <f t="shared" si="50"/>
        <v>4.558669046025484</v>
      </c>
      <c r="AD439" s="14">
        <f t="shared" si="51"/>
        <v>2.2341100820798392</v>
      </c>
      <c r="AE439" s="14">
        <f t="shared" si="54"/>
        <v>1.3219009030447788</v>
      </c>
    </row>
    <row r="440" spans="2:31" x14ac:dyDescent="0.5">
      <c r="B440" s="31">
        <v>45565</v>
      </c>
      <c r="C440" s="32">
        <v>124.91</v>
      </c>
      <c r="D440" s="7">
        <f t="shared" si="52"/>
        <v>95.280545359202918</v>
      </c>
      <c r="E440" s="7">
        <f t="shared" si="53"/>
        <v>98.190776459617751</v>
      </c>
      <c r="F440" s="4">
        <v>20</v>
      </c>
      <c r="G440" s="4">
        <v>80</v>
      </c>
      <c r="X440" s="31">
        <v>45565</v>
      </c>
      <c r="Y440" s="32">
        <v>124.91</v>
      </c>
      <c r="Z440" s="7">
        <f t="shared" si="47"/>
        <v>121.87171892536547</v>
      </c>
      <c r="AA440" s="7">
        <f t="shared" si="48"/>
        <v>115.07061349115439</v>
      </c>
      <c r="AB440" s="14">
        <f t="shared" si="49"/>
        <v>6.801105434211081</v>
      </c>
      <c r="AC440" s="14">
        <f t="shared" si="50"/>
        <v>5.0071563236626035</v>
      </c>
      <c r="AD440" s="14">
        <f t="shared" si="51"/>
        <v>1.7939491105484775</v>
      </c>
      <c r="AE440" s="14">
        <f t="shared" si="54"/>
        <v>1.0244008776643361</v>
      </c>
    </row>
    <row r="441" spans="2:31" x14ac:dyDescent="0.5">
      <c r="B441" s="31">
        <v>45566</v>
      </c>
      <c r="C441" s="32">
        <v>132.01</v>
      </c>
      <c r="D441" s="7">
        <f t="shared" si="52"/>
        <v>100</v>
      </c>
      <c r="E441" s="7">
        <f t="shared" si="53"/>
        <v>98.298943036145616</v>
      </c>
      <c r="F441" s="4">
        <v>20</v>
      </c>
      <c r="G441" s="4">
        <v>80</v>
      </c>
      <c r="X441" s="31">
        <v>45566</v>
      </c>
      <c r="Y441" s="32">
        <v>132.01</v>
      </c>
      <c r="Z441" s="7">
        <f t="shared" si="47"/>
        <v>123.43145447530924</v>
      </c>
      <c r="AA441" s="7">
        <f t="shared" si="48"/>
        <v>115.68993504553623</v>
      </c>
      <c r="AB441" s="14">
        <f t="shared" si="49"/>
        <v>7.7415194297730068</v>
      </c>
      <c r="AC441" s="14">
        <f t="shared" si="50"/>
        <v>5.5540289448846849</v>
      </c>
      <c r="AD441" s="14">
        <f t="shared" si="51"/>
        <v>2.1874904848883219</v>
      </c>
      <c r="AE441" s="14">
        <f t="shared" si="54"/>
        <v>1.2522323863783531</v>
      </c>
    </row>
    <row r="442" spans="2:31" x14ac:dyDescent="0.5">
      <c r="B442" s="31">
        <v>45567</v>
      </c>
      <c r="C442" s="32">
        <v>132.69999999999999</v>
      </c>
      <c r="D442" s="7">
        <f t="shared" si="52"/>
        <v>100</v>
      </c>
      <c r="E442" s="7">
        <f t="shared" si="53"/>
        <v>99.056109071840581</v>
      </c>
      <c r="F442" s="4">
        <v>20</v>
      </c>
      <c r="G442" s="4">
        <v>80</v>
      </c>
      <c r="X442" s="31">
        <v>45567</v>
      </c>
      <c r="Y442" s="32">
        <v>132.69999999999999</v>
      </c>
      <c r="Z442" s="7">
        <f t="shared" si="47"/>
        <v>124.85738455603089</v>
      </c>
      <c r="AA442" s="7">
        <f t="shared" si="48"/>
        <v>116.36900537964695</v>
      </c>
      <c r="AB442" s="14">
        <f t="shared" si="49"/>
        <v>8.488379176383944</v>
      </c>
      <c r="AC442" s="14">
        <f t="shared" si="50"/>
        <v>6.1408989911845371</v>
      </c>
      <c r="AD442" s="14">
        <f t="shared" si="51"/>
        <v>2.3474801851994069</v>
      </c>
      <c r="AE442" s="14">
        <f t="shared" si="54"/>
        <v>1.3256234356293697</v>
      </c>
    </row>
    <row r="443" spans="2:31" x14ac:dyDescent="0.5">
      <c r="B443" s="31">
        <v>45568</v>
      </c>
      <c r="C443" s="32">
        <v>131.36000000000001</v>
      </c>
      <c r="D443" s="7">
        <f t="shared" si="52"/>
        <v>94.838212634822895</v>
      </c>
      <c r="E443" s="7">
        <f t="shared" si="53"/>
        <v>98.023751598805163</v>
      </c>
      <c r="F443" s="4">
        <v>20</v>
      </c>
      <c r="G443" s="4">
        <v>80</v>
      </c>
      <c r="X443" s="31">
        <v>45568</v>
      </c>
      <c r="Y443" s="32">
        <v>131.36000000000001</v>
      </c>
      <c r="Z443" s="7">
        <f t="shared" si="47"/>
        <v>125.85778693202614</v>
      </c>
      <c r="AA443" s="7">
        <f t="shared" si="48"/>
        <v>117.0718780872306</v>
      </c>
      <c r="AB443" s="14">
        <f t="shared" si="49"/>
        <v>8.7859088447955429</v>
      </c>
      <c r="AC443" s="14">
        <f t="shared" si="50"/>
        <v>6.6699009619067393</v>
      </c>
      <c r="AD443" s="14">
        <f t="shared" si="51"/>
        <v>2.1160078828888036</v>
      </c>
      <c r="AE443" s="14">
        <f t="shared" si="54"/>
        <v>1.1604266727925874</v>
      </c>
    </row>
    <row r="444" spans="2:31" x14ac:dyDescent="0.5">
      <c r="B444" s="31">
        <v>45569</v>
      </c>
      <c r="C444" s="32">
        <v>135.33000000000001</v>
      </c>
      <c r="D444" s="7">
        <f t="shared" si="52"/>
        <v>100</v>
      </c>
      <c r="E444" s="7">
        <f t="shared" si="53"/>
        <v>98.023751598805163</v>
      </c>
      <c r="F444" s="4">
        <v>20</v>
      </c>
      <c r="G444" s="4">
        <v>80</v>
      </c>
      <c r="X444" s="31">
        <v>45569</v>
      </c>
      <c r="Y444" s="32">
        <v>135.33000000000001</v>
      </c>
      <c r="Z444" s="7">
        <f t="shared" si="47"/>
        <v>127.3150504809452</v>
      </c>
      <c r="AA444" s="7">
        <f t="shared" si="48"/>
        <v>117.83063159787613</v>
      </c>
      <c r="AB444" s="14">
        <f t="shared" si="49"/>
        <v>9.4844188830690683</v>
      </c>
      <c r="AC444" s="14">
        <f t="shared" si="50"/>
        <v>7.2328045461392056</v>
      </c>
      <c r="AD444" s="14">
        <f t="shared" si="51"/>
        <v>2.2516143369298627</v>
      </c>
      <c r="AE444" s="14">
        <f t="shared" si="54"/>
        <v>1.2226973003587511</v>
      </c>
    </row>
    <row r="445" spans="2:31" x14ac:dyDescent="0.5">
      <c r="B445" s="31">
        <v>45572</v>
      </c>
      <c r="C445" s="32">
        <v>134.22</v>
      </c>
      <c r="D445" s="7">
        <f t="shared" si="52"/>
        <v>96.117523609653688</v>
      </c>
      <c r="E445" s="7">
        <f t="shared" si="53"/>
        <v>98.191147248895305</v>
      </c>
      <c r="F445" s="4">
        <v>20</v>
      </c>
      <c r="G445" s="4">
        <v>80</v>
      </c>
      <c r="X445" s="31">
        <v>45572</v>
      </c>
      <c r="Y445" s="32">
        <v>134.22</v>
      </c>
      <c r="Z445" s="7">
        <f t="shared" si="47"/>
        <v>128.37735040695364</v>
      </c>
      <c r="AA445" s="7">
        <f t="shared" si="48"/>
        <v>118.61187002817817</v>
      </c>
      <c r="AB445" s="14">
        <f t="shared" si="49"/>
        <v>9.7654803787754645</v>
      </c>
      <c r="AC445" s="14">
        <f t="shared" si="50"/>
        <v>7.7393397126664585</v>
      </c>
      <c r="AD445" s="14">
        <f t="shared" si="51"/>
        <v>2.026140666109006</v>
      </c>
      <c r="AE445" s="14">
        <f t="shared" si="54"/>
        <v>1.0649272336680702</v>
      </c>
    </row>
    <row r="446" spans="2:31" x14ac:dyDescent="0.5">
      <c r="B446" s="31">
        <v>45573</v>
      </c>
      <c r="C446" s="32">
        <v>136.1</v>
      </c>
      <c r="D446" s="7">
        <f t="shared" si="52"/>
        <v>100</v>
      </c>
      <c r="E446" s="7">
        <f t="shared" si="53"/>
        <v>98.191147248895305</v>
      </c>
      <c r="F446" s="4">
        <v>20</v>
      </c>
      <c r="G446" s="4">
        <v>80</v>
      </c>
      <c r="X446" s="31">
        <v>45573</v>
      </c>
      <c r="Y446" s="32">
        <v>136.1</v>
      </c>
      <c r="Z446" s="7">
        <f t="shared" si="47"/>
        <v>129.56545034434538</v>
      </c>
      <c r="AA446" s="7">
        <f t="shared" si="48"/>
        <v>119.42324634789426</v>
      </c>
      <c r="AB446" s="14">
        <f t="shared" si="49"/>
        <v>10.142203996451116</v>
      </c>
      <c r="AC446" s="14">
        <f t="shared" si="50"/>
        <v>8.2199125694233892</v>
      </c>
      <c r="AD446" s="14">
        <f t="shared" si="51"/>
        <v>1.9222914270277265</v>
      </c>
      <c r="AE446" s="14">
        <f t="shared" si="54"/>
        <v>0.98630618168514894</v>
      </c>
    </row>
    <row r="447" spans="2:31" x14ac:dyDescent="0.5">
      <c r="B447" s="31">
        <v>45574</v>
      </c>
      <c r="C447" s="32">
        <v>138.02000000000001</v>
      </c>
      <c r="D447" s="7">
        <f t="shared" si="52"/>
        <v>100</v>
      </c>
      <c r="E447" s="7">
        <f t="shared" si="53"/>
        <v>98.191147248895319</v>
      </c>
      <c r="F447" s="4">
        <v>20</v>
      </c>
      <c r="G447" s="4">
        <v>80</v>
      </c>
      <c r="X447" s="31">
        <v>45574</v>
      </c>
      <c r="Y447" s="32">
        <v>138.02000000000001</v>
      </c>
      <c r="Z447" s="7">
        <f t="shared" si="47"/>
        <v>130.86615029136917</v>
      </c>
      <c r="AA447" s="7">
        <f t="shared" si="48"/>
        <v>120.27086886222574</v>
      </c>
      <c r="AB447" s="14">
        <f t="shared" si="49"/>
        <v>10.595281429143427</v>
      </c>
      <c r="AC447" s="14">
        <f t="shared" si="50"/>
        <v>8.6949863413673967</v>
      </c>
      <c r="AD447" s="14">
        <f t="shared" si="51"/>
        <v>1.9002950877760298</v>
      </c>
      <c r="AE447" s="14">
        <f t="shared" si="54"/>
        <v>0.95871266979951486</v>
      </c>
    </row>
    <row r="448" spans="2:31" x14ac:dyDescent="0.5">
      <c r="B448" s="31">
        <v>45575</v>
      </c>
      <c r="C448" s="32">
        <v>137.91999999999999</v>
      </c>
      <c r="D448" s="7">
        <f t="shared" si="52"/>
        <v>99.576809140922464</v>
      </c>
      <c r="E448" s="7">
        <f t="shared" si="53"/>
        <v>99.138866550115239</v>
      </c>
      <c r="F448" s="4">
        <v>20</v>
      </c>
      <c r="G448" s="4">
        <v>80</v>
      </c>
      <c r="X448" s="31">
        <v>45575</v>
      </c>
      <c r="Y448" s="32">
        <v>137.91999999999999</v>
      </c>
      <c r="Z448" s="7">
        <f t="shared" si="47"/>
        <v>131.95135793885083</v>
      </c>
      <c r="AA448" s="7">
        <f t="shared" si="48"/>
        <v>121.13609027530909</v>
      </c>
      <c r="AB448" s="14">
        <f t="shared" si="49"/>
        <v>10.815267663541746</v>
      </c>
      <c r="AC448" s="14">
        <f t="shared" si="50"/>
        <v>9.1190426058022673</v>
      </c>
      <c r="AD448" s="14">
        <f t="shared" si="51"/>
        <v>1.6962250577394791</v>
      </c>
      <c r="AE448" s="14">
        <f t="shared" si="54"/>
        <v>0.82427689092274292</v>
      </c>
    </row>
    <row r="449" spans="2:31" x14ac:dyDescent="0.5">
      <c r="B449" s="31">
        <v>45576</v>
      </c>
      <c r="C449" s="32">
        <v>140.21</v>
      </c>
      <c r="D449" s="7">
        <f t="shared" si="52"/>
        <v>99.999999999999986</v>
      </c>
      <c r="E449" s="7">
        <f t="shared" si="53"/>
        <v>99.138866550115239</v>
      </c>
      <c r="F449" s="4">
        <v>20</v>
      </c>
      <c r="G449" s="4">
        <v>80</v>
      </c>
      <c r="X449" s="31">
        <v>45576</v>
      </c>
      <c r="Y449" s="32">
        <v>140.21</v>
      </c>
      <c r="Z449" s="7">
        <f t="shared" si="47"/>
        <v>133.2219182559507</v>
      </c>
      <c r="AA449" s="7">
        <f t="shared" si="48"/>
        <v>122.03133679239366</v>
      </c>
      <c r="AB449" s="14">
        <f t="shared" si="49"/>
        <v>11.190581463557038</v>
      </c>
      <c r="AC449" s="14">
        <f t="shared" si="50"/>
        <v>9.5333503773532229</v>
      </c>
      <c r="AD449" s="14">
        <f t="shared" si="51"/>
        <v>1.6572310862038151</v>
      </c>
      <c r="AE449" s="14">
        <f t="shared" si="54"/>
        <v>0.78829444406686944</v>
      </c>
    </row>
    <row r="450" spans="2:31" x14ac:dyDescent="0.5">
      <c r="B450" s="31">
        <v>45579</v>
      </c>
      <c r="C450" s="32">
        <v>141.37</v>
      </c>
      <c r="D450" s="7">
        <f t="shared" si="52"/>
        <v>100.00000000000001</v>
      </c>
      <c r="E450" s="7">
        <f t="shared" si="53"/>
        <v>99.915361828184501</v>
      </c>
      <c r="F450" s="4">
        <v>20</v>
      </c>
      <c r="G450" s="4">
        <v>80</v>
      </c>
      <c r="X450" s="31">
        <v>45579</v>
      </c>
      <c r="Y450" s="32">
        <v>141.37</v>
      </c>
      <c r="Z450" s="7">
        <f t="shared" si="47"/>
        <v>134.47546929349676</v>
      </c>
      <c r="AA450" s="7">
        <f t="shared" si="48"/>
        <v>122.95312438506797</v>
      </c>
      <c r="AB450" s="14">
        <f t="shared" si="49"/>
        <v>11.522344908428792</v>
      </c>
      <c r="AC450" s="14">
        <f t="shared" si="50"/>
        <v>9.9311492835683381</v>
      </c>
      <c r="AD450" s="14">
        <f t="shared" si="51"/>
        <v>1.591195624860454</v>
      </c>
      <c r="AE450" s="14">
        <f t="shared" si="54"/>
        <v>0.7373471519626722</v>
      </c>
    </row>
    <row r="451" spans="2:31" x14ac:dyDescent="0.5">
      <c r="B451" s="31">
        <v>45580</v>
      </c>
      <c r="C451" s="32">
        <v>141.55000000000001</v>
      </c>
      <c r="D451" s="7">
        <f t="shared" si="52"/>
        <v>100</v>
      </c>
      <c r="E451" s="7">
        <f t="shared" si="53"/>
        <v>99.915361828184501</v>
      </c>
      <c r="F451" s="4">
        <v>20</v>
      </c>
      <c r="G451" s="4">
        <v>80</v>
      </c>
      <c r="X451" s="31">
        <v>45580</v>
      </c>
      <c r="Y451" s="32">
        <v>141.55000000000001</v>
      </c>
      <c r="Z451" s="7">
        <f t="shared" si="47"/>
        <v>135.56385863295878</v>
      </c>
      <c r="AA451" s="7">
        <f t="shared" si="48"/>
        <v>123.88725284787469</v>
      </c>
      <c r="AB451" s="14">
        <f t="shared" si="49"/>
        <v>11.676605785084092</v>
      </c>
      <c r="AC451" s="14">
        <f t="shared" si="50"/>
        <v>10.280240583871489</v>
      </c>
      <c r="AD451" s="14">
        <f t="shared" si="51"/>
        <v>1.3963652012126033</v>
      </c>
      <c r="AE451" s="14">
        <f t="shared" si="54"/>
        <v>0.60936031047863648</v>
      </c>
    </row>
    <row r="452" spans="2:31" x14ac:dyDescent="0.5">
      <c r="B452" s="31">
        <v>45581</v>
      </c>
      <c r="C452" s="32">
        <v>142.85</v>
      </c>
      <c r="D452" s="7">
        <f t="shared" si="52"/>
        <v>100</v>
      </c>
      <c r="E452" s="7">
        <f t="shared" si="53"/>
        <v>99.915361828184501</v>
      </c>
      <c r="F452" s="4">
        <v>20</v>
      </c>
      <c r="G452" s="4">
        <v>80</v>
      </c>
      <c r="X452" s="31">
        <v>45581</v>
      </c>
      <c r="Y452" s="32">
        <v>142.85</v>
      </c>
      <c r="Z452" s="7">
        <f t="shared" si="47"/>
        <v>136.68480345865743</v>
      </c>
      <c r="AA452" s="7">
        <f t="shared" si="48"/>
        <v>124.83521955978453</v>
      </c>
      <c r="AB452" s="14">
        <f t="shared" si="49"/>
        <v>11.849583898872893</v>
      </c>
      <c r="AC452" s="14">
        <f t="shared" si="50"/>
        <v>10.594109246871771</v>
      </c>
      <c r="AD452" s="14">
        <f t="shared" si="51"/>
        <v>1.2554746520011228</v>
      </c>
      <c r="AE452" s="14">
        <f t="shared" si="54"/>
        <v>0.51361378236855604</v>
      </c>
    </row>
    <row r="453" spans="2:31" x14ac:dyDescent="0.5">
      <c r="B453" s="31">
        <v>45582</v>
      </c>
      <c r="C453" s="32">
        <v>145.19</v>
      </c>
      <c r="D453" s="7">
        <f t="shared" si="52"/>
        <v>100.00000000000001</v>
      </c>
      <c r="E453" s="7">
        <f t="shared" si="53"/>
        <v>100</v>
      </c>
      <c r="F453" s="4">
        <v>20</v>
      </c>
      <c r="G453" s="4">
        <v>80</v>
      </c>
      <c r="X453" s="31">
        <v>45582</v>
      </c>
      <c r="Y453" s="32">
        <v>145.19</v>
      </c>
      <c r="Z453" s="7">
        <f t="shared" ref="Z453:Z504" si="55">$Z$1*Y453+(1-$Z$1)*Z452</f>
        <v>137.99329523424859</v>
      </c>
      <c r="AA453" s="7">
        <f t="shared" ref="AA453:AA504" si="56">$AA$1*Z453+(1-$AA$1)*AA452</f>
        <v>125.80989183196705</v>
      </c>
      <c r="AB453" s="14">
        <f t="shared" ref="AB453:AB504" si="57">Z453-AA453</f>
        <v>12.183403402281542</v>
      </c>
      <c r="AC453" s="14">
        <f t="shared" si="50"/>
        <v>10.911968077953725</v>
      </c>
      <c r="AD453" s="14">
        <f t="shared" si="51"/>
        <v>1.2714353243278165</v>
      </c>
      <c r="AE453" s="14">
        <f t="shared" si="54"/>
        <v>0.514603499984433</v>
      </c>
    </row>
    <row r="454" spans="2:31" x14ac:dyDescent="0.5">
      <c r="B454" s="31">
        <v>45583</v>
      </c>
      <c r="C454" s="32">
        <v>145.01</v>
      </c>
      <c r="D454" s="7">
        <f t="shared" si="52"/>
        <v>99.128751210067733</v>
      </c>
      <c r="E454" s="7">
        <f t="shared" si="53"/>
        <v>99.825750242013541</v>
      </c>
      <c r="F454" s="4">
        <v>20</v>
      </c>
      <c r="G454" s="4">
        <v>80</v>
      </c>
      <c r="X454" s="31">
        <v>45583</v>
      </c>
      <c r="Y454" s="32">
        <v>145.01</v>
      </c>
      <c r="Z454" s="7">
        <f t="shared" si="55"/>
        <v>139.07278827513343</v>
      </c>
      <c r="AA454" s="7">
        <f t="shared" si="56"/>
        <v>126.79232860553493</v>
      </c>
      <c r="AB454" s="14">
        <f t="shared" si="57"/>
        <v>12.2804596695985</v>
      </c>
      <c r="AC454" s="14">
        <f t="shared" ref="AC454:AC504" si="58">AC$1*AB454+(1-AC$1)*AC453</f>
        <v>11.185666396282681</v>
      </c>
      <c r="AD454" s="14">
        <f t="shared" ref="AD454:AD504" si="59">AB454-AC454</f>
        <v>1.094793273315819</v>
      </c>
      <c r="AE454" s="14">
        <f t="shared" si="54"/>
        <v>0.40254304794800411</v>
      </c>
    </row>
    <row r="455" spans="2:31" x14ac:dyDescent="0.5">
      <c r="B455" s="31">
        <v>45586</v>
      </c>
      <c r="C455" s="32">
        <v>144.76</v>
      </c>
      <c r="D455" s="7">
        <f t="shared" si="52"/>
        <v>97.918683446272965</v>
      </c>
      <c r="E455" s="7">
        <f t="shared" si="53"/>
        <v>99.409486931268134</v>
      </c>
      <c r="F455" s="4">
        <v>20</v>
      </c>
      <c r="G455" s="4">
        <v>80</v>
      </c>
      <c r="X455" s="31">
        <v>45586</v>
      </c>
      <c r="Y455" s="32">
        <v>144.76</v>
      </c>
      <c r="Z455" s="7">
        <f t="shared" si="55"/>
        <v>139.94774392511289</v>
      </c>
      <c r="AA455" s="7">
        <f t="shared" si="56"/>
        <v>127.76680381439256</v>
      </c>
      <c r="AB455" s="14">
        <f t="shared" si="57"/>
        <v>12.180940110720329</v>
      </c>
      <c r="AC455" s="14">
        <f t="shared" si="58"/>
        <v>11.38472113917021</v>
      </c>
      <c r="AD455" s="14">
        <f t="shared" si="59"/>
        <v>0.79621897155011823</v>
      </c>
      <c r="AE455" s="14">
        <f t="shared" si="54"/>
        <v>0.22143804894242505</v>
      </c>
    </row>
    <row r="456" spans="2:31" x14ac:dyDescent="0.5">
      <c r="B456" s="31">
        <v>45587</v>
      </c>
      <c r="C456" s="32">
        <v>143.94</v>
      </c>
      <c r="D456" s="7">
        <f t="shared" si="52"/>
        <v>93.94966118102613</v>
      </c>
      <c r="E456" s="7">
        <f t="shared" si="53"/>
        <v>98.199419167473366</v>
      </c>
      <c r="F456" s="4">
        <v>20</v>
      </c>
      <c r="G456" s="4">
        <v>80</v>
      </c>
      <c r="X456" s="31">
        <v>45587</v>
      </c>
      <c r="Y456" s="32">
        <v>143.94</v>
      </c>
      <c r="Z456" s="7">
        <f t="shared" si="55"/>
        <v>140.56193716740322</v>
      </c>
      <c r="AA456" s="7">
        <f t="shared" si="56"/>
        <v>128.71459147017111</v>
      </c>
      <c r="AB456" s="14">
        <f t="shared" si="57"/>
        <v>11.8473456972321</v>
      </c>
      <c r="AC456" s="14">
        <f t="shared" si="58"/>
        <v>11.47724605078259</v>
      </c>
      <c r="AD456" s="14">
        <f t="shared" si="59"/>
        <v>0.37009964644951054</v>
      </c>
      <c r="AE456" s="14">
        <f t="shared" si="54"/>
        <v>-3.3811482299766472E-2</v>
      </c>
    </row>
    <row r="457" spans="2:31" x14ac:dyDescent="0.5">
      <c r="B457" s="31">
        <v>45588</v>
      </c>
      <c r="C457" s="32">
        <v>143.54</v>
      </c>
      <c r="D457" s="7">
        <f t="shared" si="52"/>
        <v>91.863905325443753</v>
      </c>
      <c r="E457" s="7">
        <f t="shared" si="53"/>
        <v>96.572200232562111</v>
      </c>
      <c r="F457" s="4">
        <v>20</v>
      </c>
      <c r="G457" s="4">
        <v>80</v>
      </c>
      <c r="X457" s="31">
        <v>45588</v>
      </c>
      <c r="Y457" s="32">
        <v>143.54</v>
      </c>
      <c r="Z457" s="7">
        <f t="shared" si="55"/>
        <v>141.0201006801104</v>
      </c>
      <c r="AA457" s="7">
        <f t="shared" si="56"/>
        <v>129.62611067090737</v>
      </c>
      <c r="AB457" s="14">
        <f t="shared" si="57"/>
        <v>11.393990009203037</v>
      </c>
      <c r="AC457" s="14">
        <f t="shared" si="58"/>
        <v>11.46059484246668</v>
      </c>
      <c r="AD457" s="14">
        <f t="shared" si="59"/>
        <v>-6.660483326364286E-2</v>
      </c>
      <c r="AE457" s="14">
        <f t="shared" si="54"/>
        <v>-0.29351299960267202</v>
      </c>
    </row>
    <row r="458" spans="2:31" x14ac:dyDescent="0.5">
      <c r="B458" s="31">
        <v>45589</v>
      </c>
      <c r="C458" s="32">
        <v>146.29</v>
      </c>
      <c r="D458" s="7">
        <f t="shared" si="52"/>
        <v>100</v>
      </c>
      <c r="E458" s="7">
        <f t="shared" si="53"/>
        <v>96.572200232562111</v>
      </c>
      <c r="F458" s="4">
        <v>20</v>
      </c>
      <c r="G458" s="4">
        <v>80</v>
      </c>
      <c r="X458" s="31">
        <v>45589</v>
      </c>
      <c r="Y458" s="32">
        <v>146.29</v>
      </c>
      <c r="Z458" s="7">
        <f t="shared" si="55"/>
        <v>141.83085442163187</v>
      </c>
      <c r="AA458" s="7">
        <f t="shared" si="56"/>
        <v>130.53016576355361</v>
      </c>
      <c r="AB458" s="14">
        <f t="shared" si="57"/>
        <v>11.300688658078258</v>
      </c>
      <c r="AC458" s="14">
        <f t="shared" si="58"/>
        <v>11.428613605588996</v>
      </c>
      <c r="AD458" s="14">
        <f t="shared" si="59"/>
        <v>-0.12792494751073846</v>
      </c>
      <c r="AE458" s="14">
        <f t="shared" si="54"/>
        <v>-0.32914476544819599</v>
      </c>
    </row>
    <row r="459" spans="2:31" x14ac:dyDescent="0.5">
      <c r="B459" s="31">
        <v>45590</v>
      </c>
      <c r="C459" s="32">
        <v>143.09</v>
      </c>
      <c r="D459" s="7">
        <f t="shared" si="52"/>
        <v>85.032740879326525</v>
      </c>
      <c r="E459" s="7">
        <f t="shared" si="53"/>
        <v>93.752998166413875</v>
      </c>
      <c r="F459" s="4">
        <v>20</v>
      </c>
      <c r="G459" s="4">
        <v>80</v>
      </c>
      <c r="X459" s="31">
        <v>45590</v>
      </c>
      <c r="Y459" s="32">
        <v>143.09</v>
      </c>
      <c r="Z459" s="7">
        <f t="shared" si="55"/>
        <v>142.02456912599621</v>
      </c>
      <c r="AA459" s="7">
        <f t="shared" si="56"/>
        <v>131.38160304966047</v>
      </c>
      <c r="AB459" s="14">
        <f t="shared" si="57"/>
        <v>10.642966076335739</v>
      </c>
      <c r="AC459" s="14">
        <f t="shared" si="58"/>
        <v>11.271484099738347</v>
      </c>
      <c r="AD459" s="14">
        <f t="shared" si="59"/>
        <v>-0.62851802340260754</v>
      </c>
      <c r="AE459" s="14">
        <f t="shared" si="54"/>
        <v>-0.62215257036684846</v>
      </c>
    </row>
    <row r="460" spans="2:31" x14ac:dyDescent="0.5">
      <c r="B460" s="31">
        <v>45593</v>
      </c>
      <c r="C460" s="32">
        <v>144.84</v>
      </c>
      <c r="D460" s="7">
        <f t="shared" si="52"/>
        <v>90.288010716677903</v>
      </c>
      <c r="E460" s="7">
        <f t="shared" si="53"/>
        <v>92.226863620494868</v>
      </c>
      <c r="F460" s="4">
        <v>20</v>
      </c>
      <c r="G460" s="4">
        <v>80</v>
      </c>
      <c r="X460" s="31">
        <v>45593</v>
      </c>
      <c r="Y460" s="32">
        <v>144.84</v>
      </c>
      <c r="Z460" s="7">
        <f t="shared" si="55"/>
        <v>142.45771233738142</v>
      </c>
      <c r="AA460" s="7">
        <f t="shared" si="56"/>
        <v>132.20205558949166</v>
      </c>
      <c r="AB460" s="14">
        <f t="shared" si="57"/>
        <v>10.255656747889759</v>
      </c>
      <c r="AC460" s="14">
        <f t="shared" si="58"/>
        <v>11.06831862936863</v>
      </c>
      <c r="AD460" s="14">
        <f t="shared" si="59"/>
        <v>-0.81266188147887064</v>
      </c>
      <c r="AE460" s="14">
        <f t="shared" si="54"/>
        <v>-0.72307650776635068</v>
      </c>
    </row>
    <row r="461" spans="2:31" x14ac:dyDescent="0.5">
      <c r="B461" s="31">
        <v>45594</v>
      </c>
      <c r="C461" s="32">
        <v>146.02000000000001</v>
      </c>
      <c r="D461" s="7">
        <f t="shared" si="52"/>
        <v>98.191560616209088</v>
      </c>
      <c r="E461" s="7">
        <f t="shared" si="53"/>
        <v>93.075243507531439</v>
      </c>
      <c r="F461" s="4">
        <v>20</v>
      </c>
      <c r="G461" s="4">
        <v>80</v>
      </c>
      <c r="X461" s="31">
        <v>45594</v>
      </c>
      <c r="Y461" s="32">
        <v>146.02000000000001</v>
      </c>
      <c r="Z461" s="7">
        <f t="shared" si="55"/>
        <v>143.00575659316891</v>
      </c>
      <c r="AA461" s="7">
        <f t="shared" si="56"/>
        <v>133.00232973791219</v>
      </c>
      <c r="AB461" s="14">
        <f t="shared" si="57"/>
        <v>10.00342685525672</v>
      </c>
      <c r="AC461" s="14">
        <f t="shared" si="58"/>
        <v>10.855340274546247</v>
      </c>
      <c r="AD461" s="14">
        <f t="shared" si="59"/>
        <v>-0.85191341928952724</v>
      </c>
      <c r="AE461" s="14">
        <f t="shared" si="54"/>
        <v>-0.73736118379456683</v>
      </c>
    </row>
    <row r="462" spans="2:31" x14ac:dyDescent="0.5">
      <c r="B462" s="31">
        <v>45595</v>
      </c>
      <c r="C462" s="32">
        <v>145.86000000000001</v>
      </c>
      <c r="D462" s="7">
        <f t="shared" si="52"/>
        <v>97.11989283322184</v>
      </c>
      <c r="E462" s="7">
        <f t="shared" si="53"/>
        <v>94.126441009087074</v>
      </c>
      <c r="F462" s="4">
        <v>20</v>
      </c>
      <c r="G462" s="4">
        <v>80</v>
      </c>
      <c r="X462" s="31">
        <v>45595</v>
      </c>
      <c r="Y462" s="32">
        <v>145.86000000000001</v>
      </c>
      <c r="Z462" s="7">
        <f t="shared" si="55"/>
        <v>143.44487096345063</v>
      </c>
      <c r="AA462" s="7">
        <f t="shared" si="56"/>
        <v>133.77585131017429</v>
      </c>
      <c r="AB462" s="14">
        <f t="shared" si="57"/>
        <v>9.6690196532763366</v>
      </c>
      <c r="AC462" s="14">
        <f t="shared" si="58"/>
        <v>10.618076150292266</v>
      </c>
      <c r="AD462" s="14">
        <f t="shared" si="59"/>
        <v>-0.94905649701592942</v>
      </c>
      <c r="AE462" s="14">
        <f t="shared" si="54"/>
        <v>-0.78462431295979307</v>
      </c>
    </row>
    <row r="463" spans="2:31" x14ac:dyDescent="0.5">
      <c r="B463" s="31">
        <v>45596</v>
      </c>
      <c r="C463" s="32">
        <v>143.26</v>
      </c>
      <c r="D463" s="7">
        <f t="shared" si="52"/>
        <v>74.896437448218705</v>
      </c>
      <c r="E463" s="7">
        <f t="shared" si="53"/>
        <v>89.105728498730812</v>
      </c>
      <c r="F463" s="4">
        <v>20</v>
      </c>
      <c r="G463" s="4">
        <v>80</v>
      </c>
      <c r="X463" s="31">
        <v>45596</v>
      </c>
      <c r="Y463" s="32">
        <v>143.26</v>
      </c>
      <c r="Z463" s="7">
        <f t="shared" si="55"/>
        <v>143.41642927676591</v>
      </c>
      <c r="AA463" s="7">
        <f t="shared" si="56"/>
        <v>134.48996819658848</v>
      </c>
      <c r="AB463" s="14">
        <f t="shared" si="57"/>
        <v>8.9264610801774325</v>
      </c>
      <c r="AC463" s="14">
        <f t="shared" si="58"/>
        <v>10.279753136269299</v>
      </c>
      <c r="AD463" s="14">
        <f t="shared" si="59"/>
        <v>-1.3532920560918669</v>
      </c>
      <c r="AE463" s="14">
        <f t="shared" si="54"/>
        <v>-1.0071705240888744</v>
      </c>
    </row>
    <row r="464" spans="2:31" x14ac:dyDescent="0.5">
      <c r="B464" s="31">
        <v>45597</v>
      </c>
      <c r="C464" s="32">
        <v>141</v>
      </c>
      <c r="D464" s="7">
        <f t="shared" si="52"/>
        <v>56.172328086164086</v>
      </c>
      <c r="E464" s="7">
        <f t="shared" si="53"/>
        <v>83.333645940098322</v>
      </c>
      <c r="F464" s="4">
        <v>20</v>
      </c>
      <c r="G464" s="4">
        <v>80</v>
      </c>
      <c r="X464" s="31">
        <v>45597</v>
      </c>
      <c r="Y464" s="32">
        <v>141</v>
      </c>
      <c r="Z464" s="7">
        <f t="shared" si="55"/>
        <v>143.04467092649423</v>
      </c>
      <c r="AA464" s="7">
        <f t="shared" si="56"/>
        <v>135.1236498802852</v>
      </c>
      <c r="AB464" s="14">
        <f t="shared" si="57"/>
        <v>7.9210210462090345</v>
      </c>
      <c r="AC464" s="14">
        <f t="shared" si="58"/>
        <v>9.8080067182572481</v>
      </c>
      <c r="AD464" s="14">
        <f t="shared" si="59"/>
        <v>-1.8869856720482137</v>
      </c>
      <c r="AE464" s="14">
        <f t="shared" si="54"/>
        <v>-1.2947938837597093</v>
      </c>
    </row>
    <row r="465" spans="2:31" x14ac:dyDescent="0.5">
      <c r="B465" s="31">
        <v>45600</v>
      </c>
      <c r="C465" s="32">
        <v>139.43</v>
      </c>
      <c r="D465" s="7">
        <f t="shared" si="52"/>
        <v>32.67909715407275</v>
      </c>
      <c r="E465" s="7">
        <f t="shared" si="53"/>
        <v>71.811863227577291</v>
      </c>
      <c r="F465" s="4">
        <v>20</v>
      </c>
      <c r="G465" s="4">
        <v>80</v>
      </c>
      <c r="X465" s="31">
        <v>45600</v>
      </c>
      <c r="Y465" s="32">
        <v>139.43</v>
      </c>
      <c r="Z465" s="7">
        <f t="shared" si="55"/>
        <v>142.48856770703358</v>
      </c>
      <c r="AA465" s="7">
        <f t="shared" si="56"/>
        <v>135.66919934893323</v>
      </c>
      <c r="AB465" s="14">
        <f t="shared" si="57"/>
        <v>6.8193683581003484</v>
      </c>
      <c r="AC465" s="14">
        <f t="shared" si="58"/>
        <v>9.2102790462258675</v>
      </c>
      <c r="AD465" s="14">
        <f t="shared" si="59"/>
        <v>-2.3909106881255191</v>
      </c>
      <c r="AE465" s="14">
        <f t="shared" si="54"/>
        <v>-1.5505383883291968</v>
      </c>
    </row>
    <row r="466" spans="2:31" x14ac:dyDescent="0.5">
      <c r="B466" s="31">
        <v>45601</v>
      </c>
      <c r="C466" s="32">
        <v>149.27000000000001</v>
      </c>
      <c r="D466" s="7">
        <f t="shared" si="52"/>
        <v>100</v>
      </c>
      <c r="E466" s="7">
        <f t="shared" si="53"/>
        <v>72.173551104335473</v>
      </c>
      <c r="F466" s="4">
        <v>20</v>
      </c>
      <c r="G466" s="4">
        <v>80</v>
      </c>
      <c r="X466" s="31">
        <v>45601</v>
      </c>
      <c r="Y466" s="32">
        <v>149.27000000000001</v>
      </c>
      <c r="Z466" s="7">
        <f t="shared" si="55"/>
        <v>143.53186498287457</v>
      </c>
      <c r="AA466" s="7">
        <f t="shared" si="56"/>
        <v>136.25161902552148</v>
      </c>
      <c r="AB466" s="14">
        <f t="shared" si="57"/>
        <v>7.2802459573530882</v>
      </c>
      <c r="AC466" s="14">
        <f t="shared" si="58"/>
        <v>8.8242724284513123</v>
      </c>
      <c r="AD466" s="14">
        <f t="shared" si="59"/>
        <v>-1.5440264710982241</v>
      </c>
      <c r="AE466" s="14">
        <f t="shared" si="54"/>
        <v>-1.0488468554635488</v>
      </c>
    </row>
    <row r="467" spans="2:31" x14ac:dyDescent="0.5">
      <c r="B467" s="31">
        <v>45602</v>
      </c>
      <c r="C467" s="32">
        <v>163.66999999999999</v>
      </c>
      <c r="D467" s="7">
        <f t="shared" si="52"/>
        <v>100</v>
      </c>
      <c r="E467" s="7">
        <f t="shared" si="53"/>
        <v>72.749572537691108</v>
      </c>
      <c r="F467" s="4">
        <v>20</v>
      </c>
      <c r="G467" s="4">
        <v>80</v>
      </c>
      <c r="X467" s="31">
        <v>45602</v>
      </c>
      <c r="Y467" s="32">
        <v>163.66999999999999</v>
      </c>
      <c r="Z467" s="7">
        <f t="shared" si="55"/>
        <v>146.63003960089387</v>
      </c>
      <c r="AA467" s="7">
        <f t="shared" si="56"/>
        <v>137.0203909199935</v>
      </c>
      <c r="AB467" s="14">
        <f t="shared" si="57"/>
        <v>9.6096486809003636</v>
      </c>
      <c r="AC467" s="14">
        <f t="shared" si="58"/>
        <v>8.9813476789411233</v>
      </c>
      <c r="AD467" s="14">
        <f t="shared" si="59"/>
        <v>0.62830100195924032</v>
      </c>
      <c r="AE467" s="14">
        <f t="shared" si="54"/>
        <v>0.1850559002256594</v>
      </c>
    </row>
    <row r="468" spans="2:31" x14ac:dyDescent="0.5">
      <c r="B468" s="31">
        <v>45603</v>
      </c>
      <c r="C468" s="32">
        <v>159.82</v>
      </c>
      <c r="D468" s="7">
        <f t="shared" si="52"/>
        <v>84.117161716171623</v>
      </c>
      <c r="E468" s="7">
        <f t="shared" si="53"/>
        <v>74.593717391281686</v>
      </c>
      <c r="F468" s="4">
        <v>20</v>
      </c>
      <c r="G468" s="4">
        <v>80</v>
      </c>
      <c r="X468" s="31">
        <v>45603</v>
      </c>
      <c r="Y468" s="32">
        <v>159.82</v>
      </c>
      <c r="Z468" s="7">
        <f t="shared" si="55"/>
        <v>148.65926427767943</v>
      </c>
      <c r="AA468" s="7">
        <f t="shared" si="56"/>
        <v>137.88252968722949</v>
      </c>
      <c r="AB468" s="14">
        <f t="shared" si="57"/>
        <v>10.776734590449934</v>
      </c>
      <c r="AC468" s="14">
        <f t="shared" si="58"/>
        <v>9.3404250612428861</v>
      </c>
      <c r="AD468" s="14">
        <f t="shared" si="59"/>
        <v>1.4363095292070476</v>
      </c>
      <c r="AE468" s="14">
        <f t="shared" si="54"/>
        <v>0.63584723385345543</v>
      </c>
    </row>
    <row r="469" spans="2:31" x14ac:dyDescent="0.5">
      <c r="B469" s="31">
        <v>45604</v>
      </c>
      <c r="C469" s="32">
        <v>162</v>
      </c>
      <c r="D469" s="7">
        <f t="shared" si="52"/>
        <v>93.110561056105652</v>
      </c>
      <c r="E469" s="7">
        <f t="shared" si="53"/>
        <v>81.981363985270008</v>
      </c>
      <c r="F469" s="4">
        <v>20</v>
      </c>
      <c r="G469" s="4">
        <v>80</v>
      </c>
      <c r="X469" s="31">
        <v>45604</v>
      </c>
      <c r="Y469" s="32">
        <v>162</v>
      </c>
      <c r="Z469" s="7">
        <f t="shared" si="55"/>
        <v>150.71168515803643</v>
      </c>
      <c r="AA469" s="7">
        <f t="shared" si="56"/>
        <v>138.83283749988186</v>
      </c>
      <c r="AB469" s="14">
        <f t="shared" si="57"/>
        <v>11.878847658154569</v>
      </c>
      <c r="AC469" s="14">
        <f t="shared" si="58"/>
        <v>9.8481095806252235</v>
      </c>
      <c r="AD469" s="14">
        <f t="shared" si="59"/>
        <v>2.030738077529346</v>
      </c>
      <c r="AE469" s="14">
        <f t="shared" si="54"/>
        <v>0.95709450190043477</v>
      </c>
    </row>
    <row r="470" spans="2:31" x14ac:dyDescent="0.5">
      <c r="B470" s="31">
        <v>45607</v>
      </c>
      <c r="C470" s="32">
        <v>166.75</v>
      </c>
      <c r="D470" s="7">
        <f t="shared" si="52"/>
        <v>99.999999999999986</v>
      </c>
      <c r="E470" s="7">
        <f t="shared" si="53"/>
        <v>95.445544554455452</v>
      </c>
      <c r="F470" s="4">
        <v>20</v>
      </c>
      <c r="G470" s="4">
        <v>80</v>
      </c>
      <c r="X470" s="31">
        <v>45607</v>
      </c>
      <c r="Y470" s="32">
        <v>166.75</v>
      </c>
      <c r="Z470" s="7">
        <f t="shared" si="55"/>
        <v>153.17911821064621</v>
      </c>
      <c r="AA470" s="7">
        <f t="shared" si="56"/>
        <v>139.89552495993848</v>
      </c>
      <c r="AB470" s="14">
        <f t="shared" si="57"/>
        <v>13.283593250707725</v>
      </c>
      <c r="AC470" s="14">
        <f t="shared" si="58"/>
        <v>10.535206314641725</v>
      </c>
      <c r="AD470" s="14">
        <f t="shared" si="59"/>
        <v>2.7483869360659998</v>
      </c>
      <c r="AE470" s="14">
        <f t="shared" si="54"/>
        <v>1.3325592060264337</v>
      </c>
    </row>
    <row r="471" spans="2:31" x14ac:dyDescent="0.5">
      <c r="B471" s="31">
        <v>45608</v>
      </c>
      <c r="C471" s="32">
        <v>163.75</v>
      </c>
      <c r="D471" s="7">
        <f t="shared" ref="D471:D504" si="60">100*(C471-MIN(C452:C471))/(MAX(C452:C471)-MIN(C452:C471))</f>
        <v>89.019033674963381</v>
      </c>
      <c r="E471" s="7">
        <f t="shared" si="53"/>
        <v>93.249351289448128</v>
      </c>
      <c r="F471" s="4">
        <v>20</v>
      </c>
      <c r="G471" s="4">
        <v>80</v>
      </c>
      <c r="X471" s="31">
        <v>45608</v>
      </c>
      <c r="Y471" s="32">
        <v>163.75</v>
      </c>
      <c r="Z471" s="7">
        <f t="shared" si="55"/>
        <v>154.80540771670064</v>
      </c>
      <c r="AA471" s="7">
        <f t="shared" si="56"/>
        <v>140.99996071969866</v>
      </c>
      <c r="AB471" s="14">
        <f t="shared" si="57"/>
        <v>13.80544699700198</v>
      </c>
      <c r="AC471" s="14">
        <f t="shared" si="58"/>
        <v>11.189254451113776</v>
      </c>
      <c r="AD471" s="14">
        <f t="shared" si="59"/>
        <v>2.6161925458882038</v>
      </c>
      <c r="AE471" s="14">
        <f t="shared" si="54"/>
        <v>1.2304170827850966</v>
      </c>
    </row>
    <row r="472" spans="2:31" x14ac:dyDescent="0.5">
      <c r="B472" s="31">
        <v>45609</v>
      </c>
      <c r="C472" s="32">
        <v>164.34</v>
      </c>
      <c r="D472" s="7">
        <f t="shared" si="60"/>
        <v>91.178623718887266</v>
      </c>
      <c r="E472" s="7">
        <f t="shared" si="53"/>
        <v>91.485076033225582</v>
      </c>
      <c r="F472" s="4">
        <v>20</v>
      </c>
      <c r="G472" s="4">
        <v>80</v>
      </c>
      <c r="X472" s="31">
        <v>45609</v>
      </c>
      <c r="Y472" s="32">
        <v>164.34</v>
      </c>
      <c r="Z472" s="7">
        <f t="shared" si="55"/>
        <v>156.27226806797745</v>
      </c>
      <c r="AA472" s="7">
        <f t="shared" si="56"/>
        <v>142.13124274549708</v>
      </c>
      <c r="AB472" s="14">
        <f t="shared" si="57"/>
        <v>14.141025322480374</v>
      </c>
      <c r="AC472" s="14">
        <f t="shared" si="58"/>
        <v>11.779608625387096</v>
      </c>
      <c r="AD472" s="14">
        <f t="shared" si="59"/>
        <v>2.3614166970932775</v>
      </c>
      <c r="AE472" s="14">
        <f t="shared" si="54"/>
        <v>1.0656148822307892</v>
      </c>
    </row>
    <row r="473" spans="2:31" x14ac:dyDescent="0.5">
      <c r="B473" s="31">
        <v>45610</v>
      </c>
      <c r="C473" s="32">
        <v>164.31</v>
      </c>
      <c r="D473" s="7">
        <f t="shared" si="60"/>
        <v>91.068814055636906</v>
      </c>
      <c r="E473" s="7">
        <f t="shared" si="53"/>
        <v>92.875406501118633</v>
      </c>
      <c r="F473" s="4">
        <v>20</v>
      </c>
      <c r="G473" s="4">
        <v>80</v>
      </c>
      <c r="X473" s="31">
        <v>45610</v>
      </c>
      <c r="Y473" s="32">
        <v>164.31</v>
      </c>
      <c r="Z473" s="7">
        <f t="shared" si="55"/>
        <v>157.50884221136553</v>
      </c>
      <c r="AA473" s="7">
        <f t="shared" si="56"/>
        <v>143.27032418741325</v>
      </c>
      <c r="AB473" s="14">
        <f t="shared" si="57"/>
        <v>14.238518023952281</v>
      </c>
      <c r="AC473" s="14">
        <f t="shared" si="58"/>
        <v>12.271390505100134</v>
      </c>
      <c r="AD473" s="14">
        <f t="shared" si="59"/>
        <v>1.9671275188521467</v>
      </c>
      <c r="AE473" s="14">
        <f t="shared" si="54"/>
        <v>0.83088028969590821</v>
      </c>
    </row>
    <row r="474" spans="2:31" x14ac:dyDescent="0.5">
      <c r="B474" s="31">
        <v>45611</v>
      </c>
      <c r="C474" s="32">
        <v>163.63</v>
      </c>
      <c r="D474" s="7">
        <f t="shared" si="60"/>
        <v>88.579795021961928</v>
      </c>
      <c r="E474" s="7">
        <f t="shared" si="53"/>
        <v>91.969253294289885</v>
      </c>
      <c r="F474" s="4">
        <v>20</v>
      </c>
      <c r="G474" s="4">
        <v>80</v>
      </c>
      <c r="X474" s="31">
        <v>45611</v>
      </c>
      <c r="Y474" s="32">
        <v>163.63</v>
      </c>
      <c r="Z474" s="7">
        <f t="shared" si="55"/>
        <v>158.45055879423236</v>
      </c>
      <c r="AA474" s="7">
        <f t="shared" si="56"/>
        <v>144.39478601014059</v>
      </c>
      <c r="AB474" s="14">
        <f t="shared" si="57"/>
        <v>14.055772784091772</v>
      </c>
      <c r="AC474" s="14">
        <f t="shared" si="58"/>
        <v>12.628266960898463</v>
      </c>
      <c r="AD474" s="14">
        <f t="shared" si="59"/>
        <v>1.4275058231933091</v>
      </c>
      <c r="AE474" s="14">
        <f t="shared" si="54"/>
        <v>0.52375476111606201</v>
      </c>
    </row>
    <row r="475" spans="2:31" x14ac:dyDescent="0.5">
      <c r="B475" s="31">
        <v>45614</v>
      </c>
      <c r="C475" s="32">
        <v>164.31</v>
      </c>
      <c r="D475" s="7">
        <f t="shared" si="60"/>
        <v>91.068814055636906</v>
      </c>
      <c r="E475" s="7">
        <f t="shared" ref="E475:E504" si="61">AVERAGE(D471:D475)</f>
        <v>90.183016105417266</v>
      </c>
      <c r="F475" s="4">
        <v>20</v>
      </c>
      <c r="G475" s="4">
        <v>80</v>
      </c>
      <c r="X475" s="31">
        <v>45614</v>
      </c>
      <c r="Y475" s="32">
        <v>164.31</v>
      </c>
      <c r="Z475" s="7">
        <f t="shared" si="55"/>
        <v>159.35201128742736</v>
      </c>
      <c r="AA475" s="7">
        <f t="shared" si="56"/>
        <v>145.50272862327293</v>
      </c>
      <c r="AB475" s="14">
        <f t="shared" si="57"/>
        <v>13.84928266415443</v>
      </c>
      <c r="AC475" s="14">
        <f t="shared" si="58"/>
        <v>12.872470101549657</v>
      </c>
      <c r="AD475" s="14">
        <f t="shared" si="59"/>
        <v>0.97681256260477234</v>
      </c>
      <c r="AE475" s="14">
        <f t="shared" si="54"/>
        <v>0.27006163922724885</v>
      </c>
    </row>
    <row r="476" spans="2:31" x14ac:dyDescent="0.5">
      <c r="B476" s="31">
        <v>45615</v>
      </c>
      <c r="C476" s="32">
        <v>168.25</v>
      </c>
      <c r="D476" s="7">
        <f t="shared" si="60"/>
        <v>99.999999999999986</v>
      </c>
      <c r="E476" s="7">
        <f t="shared" si="61"/>
        <v>92.379209370424604</v>
      </c>
      <c r="F476" s="4">
        <v>20</v>
      </c>
      <c r="G476" s="4">
        <v>80</v>
      </c>
      <c r="X476" s="31">
        <v>45615</v>
      </c>
      <c r="Y476" s="32">
        <v>168.25</v>
      </c>
      <c r="Z476" s="7">
        <f t="shared" si="55"/>
        <v>160.72093262782315</v>
      </c>
      <c r="AA476" s="7">
        <f t="shared" si="56"/>
        <v>146.63000299398036</v>
      </c>
      <c r="AB476" s="14">
        <f t="shared" si="57"/>
        <v>14.090929633842791</v>
      </c>
      <c r="AC476" s="14">
        <f t="shared" si="58"/>
        <v>13.116162008008285</v>
      </c>
      <c r="AD476" s="14">
        <f t="shared" si="59"/>
        <v>0.97476762583450594</v>
      </c>
      <c r="AE476" s="14">
        <f t="shared" si="54"/>
        <v>0.2651618500711484</v>
      </c>
    </row>
    <row r="477" spans="2:31" x14ac:dyDescent="0.5">
      <c r="B477" s="31">
        <v>45616</v>
      </c>
      <c r="C477" s="32">
        <v>162.88999999999999</v>
      </c>
      <c r="D477" s="7">
        <f t="shared" si="60"/>
        <v>81.401804302567612</v>
      </c>
      <c r="E477" s="7">
        <f t="shared" si="61"/>
        <v>90.423845487160662</v>
      </c>
      <c r="F477" s="4">
        <v>20</v>
      </c>
      <c r="G477" s="4">
        <v>80</v>
      </c>
      <c r="X477" s="31">
        <v>45616</v>
      </c>
      <c r="Y477" s="32">
        <v>162.88999999999999</v>
      </c>
      <c r="Z477" s="7">
        <f t="shared" si="55"/>
        <v>161.05463530046575</v>
      </c>
      <c r="AA477" s="7">
        <f t="shared" si="56"/>
        <v>147.69849427594224</v>
      </c>
      <c r="AB477" s="14">
        <f t="shared" si="57"/>
        <v>13.356141024523509</v>
      </c>
      <c r="AC477" s="14">
        <f t="shared" si="58"/>
        <v>13.16415781131133</v>
      </c>
      <c r="AD477" s="14">
        <f t="shared" si="59"/>
        <v>0.19198321321217904</v>
      </c>
      <c r="AE477" s="14">
        <f t="shared" ref="AE477:AE504" si="62">(AD477-AVERAGE(AD388:AD477))/_xlfn.STDEV.S(AD388:AD477)</f>
        <v>-0.16272258342743931</v>
      </c>
    </row>
    <row r="478" spans="2:31" x14ac:dyDescent="0.5">
      <c r="B478" s="31">
        <v>45617</v>
      </c>
      <c r="C478" s="32">
        <v>165.02</v>
      </c>
      <c r="D478" s="7">
        <f t="shared" si="60"/>
        <v>88.792505204718978</v>
      </c>
      <c r="E478" s="7">
        <f t="shared" si="61"/>
        <v>89.968583716977079</v>
      </c>
      <c r="F478" s="4">
        <v>20</v>
      </c>
      <c r="G478" s="4">
        <v>80</v>
      </c>
      <c r="X478" s="31">
        <v>45617</v>
      </c>
      <c r="Y478" s="32">
        <v>165.02</v>
      </c>
      <c r="Z478" s="7">
        <f t="shared" si="55"/>
        <v>161.66469140808638</v>
      </c>
      <c r="AA478" s="7">
        <f t="shared" si="56"/>
        <v>148.73302739684181</v>
      </c>
      <c r="AB478" s="14">
        <f t="shared" si="57"/>
        <v>12.931664011244578</v>
      </c>
      <c r="AC478" s="14">
        <f t="shared" si="58"/>
        <v>13.117659051297981</v>
      </c>
      <c r="AD478" s="14">
        <f t="shared" si="59"/>
        <v>-0.18599504005340251</v>
      </c>
      <c r="AE478" s="14">
        <f t="shared" si="62"/>
        <v>-0.36629089571724255</v>
      </c>
    </row>
    <row r="479" spans="2:31" x14ac:dyDescent="0.5">
      <c r="B479" s="31">
        <v>45618</v>
      </c>
      <c r="C479" s="32">
        <v>167.56</v>
      </c>
      <c r="D479" s="7">
        <f t="shared" si="60"/>
        <v>97.605829285218604</v>
      </c>
      <c r="E479" s="7">
        <f t="shared" si="61"/>
        <v>91.773790569628403</v>
      </c>
      <c r="F479" s="4">
        <v>20</v>
      </c>
      <c r="G479" s="4">
        <v>80</v>
      </c>
      <c r="X479" s="31">
        <v>45618</v>
      </c>
      <c r="Y479" s="32">
        <v>167.56</v>
      </c>
      <c r="Z479" s="7">
        <f t="shared" si="55"/>
        <v>162.57166196068846</v>
      </c>
      <c r="AA479" s="7">
        <f t="shared" si="56"/>
        <v>149.75811143860824</v>
      </c>
      <c r="AB479" s="14">
        <f t="shared" si="57"/>
        <v>12.81355052208022</v>
      </c>
      <c r="AC479" s="14">
        <f t="shared" si="58"/>
        <v>13.056837345454429</v>
      </c>
      <c r="AD479" s="14">
        <f t="shared" si="59"/>
        <v>-0.24328682337420915</v>
      </c>
      <c r="AE479" s="14">
        <f t="shared" si="62"/>
        <v>-0.39452114727570781</v>
      </c>
    </row>
    <row r="480" spans="2:31" x14ac:dyDescent="0.5">
      <c r="B480" s="31">
        <v>45621</v>
      </c>
      <c r="C480" s="32">
        <v>174.7</v>
      </c>
      <c r="D480" s="7">
        <f t="shared" si="60"/>
        <v>100</v>
      </c>
      <c r="E480" s="7">
        <f t="shared" si="61"/>
        <v>93.560027758501036</v>
      </c>
      <c r="F480" s="4">
        <v>20</v>
      </c>
      <c r="G480" s="4">
        <v>80</v>
      </c>
      <c r="X480" s="31">
        <v>45621</v>
      </c>
      <c r="Y480" s="32">
        <v>174.7</v>
      </c>
      <c r="Z480" s="7">
        <f t="shared" si="55"/>
        <v>164.43756012058253</v>
      </c>
      <c r="AA480" s="7">
        <f t="shared" si="56"/>
        <v>150.84547800764338</v>
      </c>
      <c r="AB480" s="14">
        <f t="shared" si="57"/>
        <v>13.592082112939153</v>
      </c>
      <c r="AC480" s="14">
        <f t="shared" si="58"/>
        <v>13.163886298951375</v>
      </c>
      <c r="AD480" s="14">
        <f t="shared" si="59"/>
        <v>0.42819581398777729</v>
      </c>
      <c r="AE480" s="14">
        <f t="shared" si="62"/>
        <v>-2.7701199180680813E-2</v>
      </c>
    </row>
    <row r="481" spans="2:31" x14ac:dyDescent="0.5">
      <c r="B481" s="31">
        <v>45622</v>
      </c>
      <c r="C481" s="32">
        <v>175.64</v>
      </c>
      <c r="D481" s="7">
        <f t="shared" si="60"/>
        <v>100</v>
      </c>
      <c r="E481" s="7">
        <f t="shared" si="61"/>
        <v>93.560027758501036</v>
      </c>
      <c r="F481" s="4">
        <v>20</v>
      </c>
      <c r="G481" s="4">
        <v>80</v>
      </c>
      <c r="X481" s="31">
        <v>45622</v>
      </c>
      <c r="Y481" s="32">
        <v>175.64</v>
      </c>
      <c r="Z481" s="7">
        <f t="shared" si="55"/>
        <v>166.16101240972367</v>
      </c>
      <c r="AA481" s="7">
        <f t="shared" si="56"/>
        <v>151.9799620374271</v>
      </c>
      <c r="AB481" s="14">
        <f t="shared" si="57"/>
        <v>14.181050372296568</v>
      </c>
      <c r="AC481" s="14">
        <f t="shared" si="58"/>
        <v>13.367319113620415</v>
      </c>
      <c r="AD481" s="14">
        <f t="shared" si="59"/>
        <v>0.81373125867615315</v>
      </c>
      <c r="AE481" s="14">
        <f t="shared" si="62"/>
        <v>0.181244991607139</v>
      </c>
    </row>
    <row r="482" spans="2:31" x14ac:dyDescent="0.5">
      <c r="B482" s="31">
        <v>45623</v>
      </c>
      <c r="C482" s="32">
        <v>173.85</v>
      </c>
      <c r="D482" s="7">
        <f t="shared" si="60"/>
        <v>95.056614194973776</v>
      </c>
      <c r="E482" s="7">
        <f t="shared" si="61"/>
        <v>96.290989736982283</v>
      </c>
      <c r="F482" s="4">
        <v>20</v>
      </c>
      <c r="G482" s="4">
        <v>80</v>
      </c>
      <c r="X482" s="31">
        <v>45623</v>
      </c>
      <c r="Y482" s="32">
        <v>173.85</v>
      </c>
      <c r="Z482" s="7">
        <f t="shared" si="55"/>
        <v>167.34393357745847</v>
      </c>
      <c r="AA482" s="7">
        <f t="shared" si="56"/>
        <v>153.11803400335535</v>
      </c>
      <c r="AB482" s="14">
        <f t="shared" si="57"/>
        <v>14.225899574103124</v>
      </c>
      <c r="AC482" s="14">
        <f t="shared" si="58"/>
        <v>13.539035205716957</v>
      </c>
      <c r="AD482" s="14">
        <f t="shared" si="59"/>
        <v>0.68686436838616771</v>
      </c>
      <c r="AE482" s="14">
        <f t="shared" si="62"/>
        <v>0.11065625442996309</v>
      </c>
    </row>
    <row r="483" spans="2:31" x14ac:dyDescent="0.5">
      <c r="B483" s="31">
        <v>45625</v>
      </c>
      <c r="C483" s="32">
        <v>175.03</v>
      </c>
      <c r="D483" s="7">
        <f t="shared" si="60"/>
        <v>98.315382491024621</v>
      </c>
      <c r="E483" s="7">
        <f t="shared" si="61"/>
        <v>98.195565194243386</v>
      </c>
      <c r="F483" s="4">
        <v>20</v>
      </c>
      <c r="G483" s="4">
        <v>80</v>
      </c>
      <c r="X483" s="31">
        <v>45625</v>
      </c>
      <c r="Y483" s="32">
        <v>175.03</v>
      </c>
      <c r="Z483" s="7">
        <f t="shared" si="55"/>
        <v>168.52640533477253</v>
      </c>
      <c r="AA483" s="7">
        <f t="shared" si="56"/>
        <v>154.25939484271959</v>
      </c>
      <c r="AB483" s="14">
        <f t="shared" si="57"/>
        <v>14.267010492052947</v>
      </c>
      <c r="AC483" s="14">
        <f t="shared" si="58"/>
        <v>13.684630262984156</v>
      </c>
      <c r="AD483" s="14">
        <f t="shared" si="59"/>
        <v>0.58238022906879117</v>
      </c>
      <c r="AE483" s="14">
        <f t="shared" si="62"/>
        <v>5.1374081294033036E-2</v>
      </c>
    </row>
    <row r="484" spans="2:31" x14ac:dyDescent="0.5">
      <c r="B484" s="31">
        <v>45628</v>
      </c>
      <c r="C484" s="32">
        <v>172.34</v>
      </c>
      <c r="D484" s="7">
        <f t="shared" si="60"/>
        <v>90.886495443247767</v>
      </c>
      <c r="E484" s="7">
        <f t="shared" si="61"/>
        <v>96.851698425849236</v>
      </c>
      <c r="F484" s="4">
        <v>20</v>
      </c>
      <c r="G484" s="4">
        <v>80</v>
      </c>
      <c r="X484" s="31">
        <v>45628</v>
      </c>
      <c r="Y484" s="32">
        <v>172.34</v>
      </c>
      <c r="Z484" s="7">
        <f t="shared" si="55"/>
        <v>169.11311220634599</v>
      </c>
      <c r="AA484" s="7">
        <f t="shared" si="56"/>
        <v>155.35967020298821</v>
      </c>
      <c r="AB484" s="14">
        <f t="shared" si="57"/>
        <v>13.753442003357776</v>
      </c>
      <c r="AC484" s="14">
        <f t="shared" si="58"/>
        <v>13.69839261105888</v>
      </c>
      <c r="AD484" s="14">
        <f t="shared" si="59"/>
        <v>5.5049392298895938E-2</v>
      </c>
      <c r="AE484" s="14">
        <f t="shared" si="62"/>
        <v>-0.23842462740440221</v>
      </c>
    </row>
    <row r="485" spans="2:31" x14ac:dyDescent="0.5">
      <c r="B485" s="31">
        <v>45629</v>
      </c>
      <c r="C485" s="32">
        <v>173</v>
      </c>
      <c r="D485" s="7">
        <f t="shared" si="60"/>
        <v>89.988623435722459</v>
      </c>
      <c r="E485" s="7">
        <f t="shared" si="61"/>
        <v>94.849423112993719</v>
      </c>
      <c r="F485" s="4">
        <v>20</v>
      </c>
      <c r="G485" s="4">
        <v>80</v>
      </c>
      <c r="X485" s="31">
        <v>45629</v>
      </c>
      <c r="Y485" s="32">
        <v>173</v>
      </c>
      <c r="Z485" s="7">
        <f t="shared" si="55"/>
        <v>169.71109494383123</v>
      </c>
      <c r="AA485" s="7">
        <f t="shared" si="56"/>
        <v>156.42273870230994</v>
      </c>
      <c r="AB485" s="14">
        <f t="shared" si="57"/>
        <v>13.288356241521285</v>
      </c>
      <c r="AC485" s="14">
        <f t="shared" si="58"/>
        <v>13.616385337151362</v>
      </c>
      <c r="AD485" s="14">
        <f t="shared" si="59"/>
        <v>-0.32802909563007709</v>
      </c>
      <c r="AE485" s="14">
        <f t="shared" si="62"/>
        <v>-0.44694945684729331</v>
      </c>
    </row>
    <row r="486" spans="2:31" x14ac:dyDescent="0.5">
      <c r="B486" s="31">
        <v>45630</v>
      </c>
      <c r="C486" s="32">
        <v>174.73</v>
      </c>
      <c r="D486" s="7">
        <f t="shared" si="60"/>
        <v>94.247787610619483</v>
      </c>
      <c r="E486" s="7">
        <f t="shared" si="61"/>
        <v>93.698980635117621</v>
      </c>
      <c r="F486" s="4">
        <v>20</v>
      </c>
      <c r="G486" s="4">
        <v>80</v>
      </c>
      <c r="X486" s="31">
        <v>45630</v>
      </c>
      <c r="Y486" s="32">
        <v>174.73</v>
      </c>
      <c r="Z486" s="7">
        <f t="shared" si="55"/>
        <v>170.48323418324182</v>
      </c>
      <c r="AA486" s="7">
        <f t="shared" si="56"/>
        <v>157.46425688608269</v>
      </c>
      <c r="AB486" s="14">
        <f t="shared" si="57"/>
        <v>13.018977297159125</v>
      </c>
      <c r="AC486" s="14">
        <f t="shared" si="58"/>
        <v>13.496903729152915</v>
      </c>
      <c r="AD486" s="14">
        <f t="shared" si="59"/>
        <v>-0.47792643199379015</v>
      </c>
      <c r="AE486" s="14">
        <f t="shared" si="62"/>
        <v>-0.52676478540724425</v>
      </c>
    </row>
    <row r="487" spans="2:31" x14ac:dyDescent="0.5">
      <c r="B487" s="31">
        <v>45631</v>
      </c>
      <c r="C487" s="32">
        <v>175.73</v>
      </c>
      <c r="D487" s="7">
        <f t="shared" si="60"/>
        <v>99.999999999999986</v>
      </c>
      <c r="E487" s="7">
        <f t="shared" si="61"/>
        <v>94.687657796122863</v>
      </c>
      <c r="F487" s="4">
        <v>20</v>
      </c>
      <c r="G487" s="4">
        <v>80</v>
      </c>
      <c r="X487" s="31">
        <v>45631</v>
      </c>
      <c r="Y487" s="32">
        <v>175.73</v>
      </c>
      <c r="Z487" s="7">
        <f t="shared" si="55"/>
        <v>171.29042892428151</v>
      </c>
      <c r="AA487" s="7">
        <f t="shared" si="56"/>
        <v>158.48841777780112</v>
      </c>
      <c r="AB487" s="14">
        <f t="shared" si="57"/>
        <v>12.802011146480396</v>
      </c>
      <c r="AC487" s="14">
        <f t="shared" si="58"/>
        <v>13.357925212618412</v>
      </c>
      <c r="AD487" s="14">
        <f t="shared" si="59"/>
        <v>-0.55591406613801553</v>
      </c>
      <c r="AE487" s="14">
        <f t="shared" si="62"/>
        <v>-0.56648406675359553</v>
      </c>
    </row>
    <row r="488" spans="2:31" x14ac:dyDescent="0.5">
      <c r="B488" s="31">
        <v>45632</v>
      </c>
      <c r="C488" s="32">
        <v>177.85</v>
      </c>
      <c r="D488" s="7">
        <f t="shared" si="60"/>
        <v>100.00000000000001</v>
      </c>
      <c r="E488" s="7">
        <f t="shared" si="61"/>
        <v>95.024581297917933</v>
      </c>
      <c r="F488" s="4">
        <v>20</v>
      </c>
      <c r="G488" s="4">
        <v>80</v>
      </c>
      <c r="X488" s="31">
        <v>45632</v>
      </c>
      <c r="Y488" s="32">
        <v>177.85</v>
      </c>
      <c r="Z488" s="7">
        <f t="shared" si="55"/>
        <v>172.29959370516127</v>
      </c>
      <c r="AA488" s="7">
        <f t="shared" si="56"/>
        <v>159.51146784649447</v>
      </c>
      <c r="AB488" s="14">
        <f t="shared" si="57"/>
        <v>12.788125858666803</v>
      </c>
      <c r="AC488" s="14">
        <f t="shared" si="58"/>
        <v>13.24396534182809</v>
      </c>
      <c r="AD488" s="14">
        <f t="shared" si="59"/>
        <v>-0.45583948316128797</v>
      </c>
      <c r="AE488" s="14">
        <f t="shared" si="62"/>
        <v>-0.50745511639023089</v>
      </c>
    </row>
    <row r="489" spans="2:31" x14ac:dyDescent="0.5">
      <c r="B489" s="31">
        <v>45635</v>
      </c>
      <c r="C489" s="32">
        <v>172.47</v>
      </c>
      <c r="D489" s="7">
        <f t="shared" si="60"/>
        <v>64.037433155080265</v>
      </c>
      <c r="E489" s="7">
        <f t="shared" si="61"/>
        <v>89.654768840284447</v>
      </c>
      <c r="F489" s="4">
        <v>20</v>
      </c>
      <c r="G489" s="4">
        <v>80</v>
      </c>
      <c r="X489" s="31">
        <v>45635</v>
      </c>
      <c r="Y489" s="32">
        <v>172.47</v>
      </c>
      <c r="Z489" s="7">
        <f t="shared" si="55"/>
        <v>172.32581005821339</v>
      </c>
      <c r="AA489" s="7">
        <f t="shared" si="56"/>
        <v>160.46067838069587</v>
      </c>
      <c r="AB489" s="14">
        <f t="shared" si="57"/>
        <v>11.865131677517525</v>
      </c>
      <c r="AC489" s="14">
        <f t="shared" si="58"/>
        <v>12.968198608965979</v>
      </c>
      <c r="AD489" s="14">
        <f t="shared" si="59"/>
        <v>-1.1030669314484545</v>
      </c>
      <c r="AE489" s="14">
        <f t="shared" si="62"/>
        <v>-0.85866824121895391</v>
      </c>
    </row>
    <row r="490" spans="2:31" x14ac:dyDescent="0.5">
      <c r="B490" s="31">
        <v>45636</v>
      </c>
      <c r="C490" s="32">
        <v>174.71</v>
      </c>
      <c r="D490" s="7">
        <f t="shared" si="60"/>
        <v>79.010695187165879</v>
      </c>
      <c r="E490" s="7">
        <f t="shared" si="61"/>
        <v>87.459183190573114</v>
      </c>
      <c r="F490" s="4">
        <v>20</v>
      </c>
      <c r="G490" s="4">
        <v>80</v>
      </c>
      <c r="X490" s="31">
        <v>45636</v>
      </c>
      <c r="Y490" s="32">
        <v>174.71</v>
      </c>
      <c r="Z490" s="7">
        <f t="shared" si="55"/>
        <v>172.69260851079596</v>
      </c>
      <c r="AA490" s="7">
        <f t="shared" si="56"/>
        <v>161.36674727922181</v>
      </c>
      <c r="AB490" s="14">
        <f t="shared" si="57"/>
        <v>11.325861231574152</v>
      </c>
      <c r="AC490" s="14">
        <f t="shared" si="58"/>
        <v>12.639731133487615</v>
      </c>
      <c r="AD490" s="14">
        <f t="shared" si="59"/>
        <v>-1.3138699019134634</v>
      </c>
      <c r="AE490" s="14">
        <f t="shared" si="62"/>
        <v>-0.99507271799690766</v>
      </c>
    </row>
    <row r="491" spans="2:31" x14ac:dyDescent="0.5">
      <c r="B491" s="31">
        <v>45637</v>
      </c>
      <c r="C491" s="32">
        <v>178.61</v>
      </c>
      <c r="D491" s="7">
        <f t="shared" si="60"/>
        <v>100</v>
      </c>
      <c r="E491" s="7">
        <f t="shared" si="61"/>
        <v>88.60962566844924</v>
      </c>
      <c r="F491" s="4">
        <v>20</v>
      </c>
      <c r="G491" s="4">
        <v>80</v>
      </c>
      <c r="X491" s="31">
        <v>45637</v>
      </c>
      <c r="Y491" s="32">
        <v>178.61</v>
      </c>
      <c r="Z491" s="7">
        <f t="shared" si="55"/>
        <v>173.60297643221196</v>
      </c>
      <c r="AA491" s="7">
        <f t="shared" si="56"/>
        <v>162.27313462388776</v>
      </c>
      <c r="AB491" s="14">
        <f t="shared" si="57"/>
        <v>11.329841808324204</v>
      </c>
      <c r="AC491" s="14">
        <f t="shared" si="58"/>
        <v>12.377753268454933</v>
      </c>
      <c r="AD491" s="14">
        <f t="shared" si="59"/>
        <v>-1.0479114601307291</v>
      </c>
      <c r="AE491" s="14">
        <f t="shared" si="62"/>
        <v>-0.9021809640874765</v>
      </c>
    </row>
    <row r="492" spans="2:31" x14ac:dyDescent="0.5">
      <c r="B492" s="31">
        <v>45638</v>
      </c>
      <c r="C492" s="32">
        <v>176.41</v>
      </c>
      <c r="D492" s="7">
        <f t="shared" si="60"/>
        <v>86.005089058524078</v>
      </c>
      <c r="E492" s="7">
        <f t="shared" si="61"/>
        <v>85.810643480154042</v>
      </c>
      <c r="F492" s="4">
        <v>20</v>
      </c>
      <c r="G492" s="4">
        <v>80</v>
      </c>
      <c r="X492" s="31">
        <v>45638</v>
      </c>
      <c r="Y492" s="32">
        <v>176.41</v>
      </c>
      <c r="Z492" s="7">
        <f t="shared" si="55"/>
        <v>174.03482621187163</v>
      </c>
      <c r="AA492" s="7">
        <f t="shared" si="56"/>
        <v>163.1443710378125</v>
      </c>
      <c r="AB492" s="14">
        <f t="shared" si="57"/>
        <v>10.890455174059127</v>
      </c>
      <c r="AC492" s="14">
        <f t="shared" si="58"/>
        <v>12.080293649575772</v>
      </c>
      <c r="AD492" s="14">
        <f t="shared" si="59"/>
        <v>-1.1898384755166447</v>
      </c>
      <c r="AE492" s="14">
        <f t="shared" si="62"/>
        <v>-1.0544649916930957</v>
      </c>
    </row>
    <row r="493" spans="2:31" x14ac:dyDescent="0.5">
      <c r="B493" s="31">
        <v>45639</v>
      </c>
      <c r="C493" s="32">
        <v>176.43</v>
      </c>
      <c r="D493" s="7">
        <f t="shared" si="60"/>
        <v>86.132315521628485</v>
      </c>
      <c r="E493" s="7">
        <f t="shared" si="61"/>
        <v>83.037106584479744</v>
      </c>
      <c r="F493" s="4">
        <v>20</v>
      </c>
      <c r="G493" s="4">
        <v>80</v>
      </c>
      <c r="X493" s="31">
        <v>45639</v>
      </c>
      <c r="Y493" s="32">
        <v>176.43</v>
      </c>
      <c r="Z493" s="7">
        <f t="shared" si="55"/>
        <v>174.4033144869683</v>
      </c>
      <c r="AA493" s="7">
        <f t="shared" si="56"/>
        <v>163.9783668488611</v>
      </c>
      <c r="AB493" s="14">
        <f t="shared" si="57"/>
        <v>10.424947638107199</v>
      </c>
      <c r="AC493" s="14">
        <f t="shared" si="58"/>
        <v>11.749224447282058</v>
      </c>
      <c r="AD493" s="14">
        <f t="shared" si="59"/>
        <v>-1.3242768091748598</v>
      </c>
      <c r="AE493" s="14">
        <f t="shared" si="62"/>
        <v>-1.2179896133969166</v>
      </c>
    </row>
    <row r="494" spans="2:31" x14ac:dyDescent="0.5">
      <c r="B494" s="31">
        <v>45642</v>
      </c>
      <c r="C494" s="32">
        <v>178.15</v>
      </c>
      <c r="D494" s="7">
        <f t="shared" si="60"/>
        <v>97.073791348600452</v>
      </c>
      <c r="E494" s="7">
        <f t="shared" si="61"/>
        <v>89.644378223183779</v>
      </c>
      <c r="F494" s="4">
        <v>20</v>
      </c>
      <c r="G494" s="4">
        <v>80</v>
      </c>
      <c r="X494" s="31">
        <v>45642</v>
      </c>
      <c r="Y494" s="32">
        <v>178.15</v>
      </c>
      <c r="Z494" s="7">
        <f t="shared" si="55"/>
        <v>174.97972764281934</v>
      </c>
      <c r="AA494" s="7">
        <f t="shared" si="56"/>
        <v>164.79328246322837</v>
      </c>
      <c r="AB494" s="14">
        <f t="shared" si="57"/>
        <v>10.186445179590976</v>
      </c>
      <c r="AC494" s="14">
        <f t="shared" si="58"/>
        <v>11.436668593743843</v>
      </c>
      <c r="AD494" s="14">
        <f t="shared" si="59"/>
        <v>-1.2502234141528668</v>
      </c>
      <c r="AE494" s="14">
        <f t="shared" si="62"/>
        <v>-1.254716550851684</v>
      </c>
    </row>
    <row r="495" spans="2:31" x14ac:dyDescent="0.5">
      <c r="B495" s="31">
        <v>45643</v>
      </c>
      <c r="C495" s="32">
        <v>176.32</v>
      </c>
      <c r="D495" s="7">
        <f t="shared" si="60"/>
        <v>85.432569974554596</v>
      </c>
      <c r="E495" s="7">
        <f t="shared" si="61"/>
        <v>90.928753180661516</v>
      </c>
      <c r="F495" s="4">
        <v>20</v>
      </c>
      <c r="G495" s="4">
        <v>80</v>
      </c>
      <c r="X495" s="31">
        <v>45643</v>
      </c>
      <c r="Y495" s="32">
        <v>176.32</v>
      </c>
      <c r="Z495" s="7">
        <f t="shared" si="55"/>
        <v>175.1859233900779</v>
      </c>
      <c r="AA495" s="7">
        <f t="shared" si="56"/>
        <v>165.56310771706907</v>
      </c>
      <c r="AB495" s="14">
        <f t="shared" si="57"/>
        <v>9.6228156730088301</v>
      </c>
      <c r="AC495" s="14">
        <f t="shared" si="58"/>
        <v>11.073898009596842</v>
      </c>
      <c r="AD495" s="14">
        <f t="shared" si="59"/>
        <v>-1.4510823365880121</v>
      </c>
      <c r="AE495" s="14">
        <f t="shared" si="62"/>
        <v>-1.4615266653399792</v>
      </c>
    </row>
    <row r="496" spans="2:31" x14ac:dyDescent="0.5">
      <c r="B496" s="31">
        <v>45644</v>
      </c>
      <c r="C496" s="32">
        <v>167.44</v>
      </c>
      <c r="D496" s="7">
        <f t="shared" si="60"/>
        <v>28.94402035623412</v>
      </c>
      <c r="E496" s="7">
        <f t="shared" si="61"/>
        <v>76.717557251908346</v>
      </c>
      <c r="F496" s="4">
        <v>20</v>
      </c>
      <c r="G496" s="4">
        <v>80</v>
      </c>
      <c r="X496" s="31">
        <v>45644</v>
      </c>
      <c r="Y496" s="32">
        <v>167.44</v>
      </c>
      <c r="Z496" s="7">
        <f t="shared" si="55"/>
        <v>173.99424286852744</v>
      </c>
      <c r="AA496" s="7">
        <f t="shared" si="56"/>
        <v>166.18763624680673</v>
      </c>
      <c r="AB496" s="14">
        <f t="shared" si="57"/>
        <v>7.8066066217207037</v>
      </c>
      <c r="AC496" s="14">
        <f t="shared" si="58"/>
        <v>10.420439732021615</v>
      </c>
      <c r="AD496" s="14">
        <f t="shared" si="59"/>
        <v>-2.6138331103009111</v>
      </c>
      <c r="AE496" s="14">
        <f t="shared" si="62"/>
        <v>-2.306483460355913</v>
      </c>
    </row>
    <row r="497" spans="2:31" x14ac:dyDescent="0.5">
      <c r="B497" s="31">
        <v>45645</v>
      </c>
      <c r="C497" s="32">
        <v>169.63</v>
      </c>
      <c r="D497" s="7">
        <f t="shared" si="60"/>
        <v>33.922001471670228</v>
      </c>
      <c r="E497" s="7">
        <f t="shared" si="61"/>
        <v>66.300939734537593</v>
      </c>
      <c r="F497" s="4">
        <v>20</v>
      </c>
      <c r="G497" s="4">
        <v>80</v>
      </c>
      <c r="X497" s="31">
        <v>45645</v>
      </c>
      <c r="Y497" s="32">
        <v>169.63</v>
      </c>
      <c r="Z497" s="7">
        <f t="shared" si="55"/>
        <v>173.32282088875399</v>
      </c>
      <c r="AA497" s="7">
        <f t="shared" si="56"/>
        <v>166.71616844250656</v>
      </c>
      <c r="AB497" s="14">
        <f t="shared" si="57"/>
        <v>6.6066524462474376</v>
      </c>
      <c r="AC497" s="14">
        <f t="shared" si="58"/>
        <v>9.6576822748667794</v>
      </c>
      <c r="AD497" s="14">
        <f t="shared" si="59"/>
        <v>-3.0510298286193418</v>
      </c>
      <c r="AE497" s="14">
        <f t="shared" si="62"/>
        <v>-2.5923177571195759</v>
      </c>
    </row>
    <row r="498" spans="2:31" x14ac:dyDescent="0.5">
      <c r="B498" s="31">
        <v>45646</v>
      </c>
      <c r="C498" s="32">
        <v>171.03</v>
      </c>
      <c r="D498" s="7">
        <f t="shared" si="60"/>
        <v>32.139659803043855</v>
      </c>
      <c r="E498" s="7">
        <f t="shared" si="61"/>
        <v>55.502408590820643</v>
      </c>
      <c r="F498" s="4">
        <v>20</v>
      </c>
      <c r="G498" s="4">
        <v>80</v>
      </c>
      <c r="X498" s="31">
        <v>45646</v>
      </c>
      <c r="Y498" s="32">
        <v>171.03</v>
      </c>
      <c r="Z498" s="7">
        <f t="shared" si="55"/>
        <v>172.97007921356106</v>
      </c>
      <c r="AA498" s="7">
        <f t="shared" si="56"/>
        <v>167.17942109221431</v>
      </c>
      <c r="AB498" s="14">
        <f t="shared" si="57"/>
        <v>5.7906581213467518</v>
      </c>
      <c r="AC498" s="14">
        <f t="shared" si="58"/>
        <v>8.884277444162775</v>
      </c>
      <c r="AD498" s="14">
        <f t="shared" si="59"/>
        <v>-3.0936193228160231</v>
      </c>
      <c r="AE498" s="14">
        <f t="shared" si="62"/>
        <v>-2.5614898587544861</v>
      </c>
    </row>
    <row r="499" spans="2:31" x14ac:dyDescent="0.5">
      <c r="B499" s="31">
        <v>45649</v>
      </c>
      <c r="C499" s="32">
        <v>171.63</v>
      </c>
      <c r="D499" s="7">
        <f t="shared" si="60"/>
        <v>37.511190689346392</v>
      </c>
      <c r="E499" s="7">
        <f t="shared" si="61"/>
        <v>43.589888458969838</v>
      </c>
      <c r="F499" s="4">
        <v>20</v>
      </c>
      <c r="G499" s="4">
        <v>80</v>
      </c>
      <c r="X499" s="31">
        <v>45649</v>
      </c>
      <c r="Y499" s="32">
        <v>171.63</v>
      </c>
      <c r="Z499" s="7">
        <f t="shared" si="55"/>
        <v>172.76391318070552</v>
      </c>
      <c r="AA499" s="7">
        <f t="shared" si="56"/>
        <v>167.5930871728433</v>
      </c>
      <c r="AB499" s="14">
        <f t="shared" si="57"/>
        <v>5.1708260078622175</v>
      </c>
      <c r="AC499" s="14">
        <f t="shared" si="58"/>
        <v>8.1415871569026645</v>
      </c>
      <c r="AD499" s="14">
        <f t="shared" si="59"/>
        <v>-2.9707611490404471</v>
      </c>
      <c r="AE499" s="14">
        <f t="shared" si="62"/>
        <v>-2.3914712479420155</v>
      </c>
    </row>
    <row r="500" spans="2:31" x14ac:dyDescent="0.5">
      <c r="B500" s="31">
        <v>45650</v>
      </c>
      <c r="C500" s="32">
        <v>174.85</v>
      </c>
      <c r="D500" s="7">
        <f t="shared" si="60"/>
        <v>66.338406445836938</v>
      </c>
      <c r="E500" s="7">
        <f t="shared" si="61"/>
        <v>39.771055753226307</v>
      </c>
      <c r="F500" s="4">
        <v>20</v>
      </c>
      <c r="G500" s="4">
        <v>80</v>
      </c>
      <c r="X500" s="31">
        <v>45650</v>
      </c>
      <c r="Y500" s="32">
        <v>174.85</v>
      </c>
      <c r="Z500" s="7">
        <f t="shared" si="55"/>
        <v>173.08484961444313</v>
      </c>
      <c r="AA500" s="7">
        <f t="shared" si="56"/>
        <v>167.99988439073957</v>
      </c>
      <c r="AB500" s="14">
        <f t="shared" si="57"/>
        <v>5.0849652237035627</v>
      </c>
      <c r="AC500" s="14">
        <f t="shared" si="58"/>
        <v>7.5302627702628451</v>
      </c>
      <c r="AD500" s="14">
        <f t="shared" si="59"/>
        <v>-2.4452975465592823</v>
      </c>
      <c r="AE500" s="14">
        <f t="shared" si="62"/>
        <v>-1.9786870545175843</v>
      </c>
    </row>
    <row r="501" spans="2:31" x14ac:dyDescent="0.5">
      <c r="B501" s="31">
        <v>45652</v>
      </c>
      <c r="C501" s="32">
        <v>174.37</v>
      </c>
      <c r="D501" s="7">
        <f t="shared" si="60"/>
        <v>62.041181736794961</v>
      </c>
      <c r="E501" s="7">
        <f t="shared" si="61"/>
        <v>46.390488029338471</v>
      </c>
      <c r="F501" s="4">
        <v>20</v>
      </c>
      <c r="G501" s="4">
        <v>80</v>
      </c>
      <c r="X501" s="31">
        <v>45652</v>
      </c>
      <c r="Y501" s="32">
        <v>174.37</v>
      </c>
      <c r="Z501" s="7">
        <f t="shared" si="55"/>
        <v>173.28256505837496</v>
      </c>
      <c r="AA501" s="7">
        <f t="shared" si="56"/>
        <v>168.39119406982368</v>
      </c>
      <c r="AB501" s="14">
        <f t="shared" si="57"/>
        <v>4.8913709885512731</v>
      </c>
      <c r="AC501" s="14">
        <f t="shared" si="58"/>
        <v>7.0024844139205307</v>
      </c>
      <c r="AD501" s="14">
        <f t="shared" si="59"/>
        <v>-2.1111134253692576</v>
      </c>
      <c r="AE501" s="14">
        <f t="shared" si="62"/>
        <v>-1.7112887464191868</v>
      </c>
    </row>
    <row r="502" spans="2:31" x14ac:dyDescent="0.5">
      <c r="B502" s="31">
        <v>45653</v>
      </c>
      <c r="C502" s="32">
        <v>170.28</v>
      </c>
      <c r="D502" s="7">
        <f t="shared" si="60"/>
        <v>25.425246195165617</v>
      </c>
      <c r="E502" s="7">
        <f t="shared" si="61"/>
        <v>44.691136974037548</v>
      </c>
      <c r="F502" s="4">
        <v>20</v>
      </c>
      <c r="G502" s="4">
        <v>80</v>
      </c>
      <c r="X502" s="31">
        <v>45653</v>
      </c>
      <c r="Y502" s="32">
        <v>170.28</v>
      </c>
      <c r="Z502" s="7">
        <f t="shared" si="55"/>
        <v>172.82063197247112</v>
      </c>
      <c r="AA502" s="7">
        <f t="shared" si="56"/>
        <v>168.71930058113088</v>
      </c>
      <c r="AB502" s="14">
        <f t="shared" si="57"/>
        <v>4.1013313913402385</v>
      </c>
      <c r="AC502" s="14">
        <f t="shared" si="58"/>
        <v>6.4222538094044728</v>
      </c>
      <c r="AD502" s="14">
        <f t="shared" si="59"/>
        <v>-2.3209224180642343</v>
      </c>
      <c r="AE502" s="14">
        <f t="shared" si="62"/>
        <v>-1.7893941180251807</v>
      </c>
    </row>
    <row r="503" spans="2:31" x14ac:dyDescent="0.5">
      <c r="B503" s="31">
        <v>45656</v>
      </c>
      <c r="C503" s="32">
        <v>166.51</v>
      </c>
      <c r="D503" s="7">
        <f t="shared" si="60"/>
        <v>0</v>
      </c>
      <c r="E503" s="7">
        <f t="shared" si="61"/>
        <v>38.263205013428781</v>
      </c>
      <c r="F503" s="4">
        <v>20</v>
      </c>
      <c r="G503" s="4">
        <v>80</v>
      </c>
      <c r="X503" s="31">
        <v>45656</v>
      </c>
      <c r="Y503" s="32">
        <v>166.51</v>
      </c>
      <c r="Z503" s="7">
        <f t="shared" si="55"/>
        <v>171.84976551516789</v>
      </c>
      <c r="AA503" s="7">
        <f t="shared" si="56"/>
        <v>168.95118687254103</v>
      </c>
      <c r="AB503" s="14">
        <f t="shared" si="57"/>
        <v>2.8985786426268589</v>
      </c>
      <c r="AC503" s="14">
        <f t="shared" si="58"/>
        <v>5.7175187760489505</v>
      </c>
      <c r="AD503" s="14">
        <f t="shared" si="59"/>
        <v>-2.8189401334220916</v>
      </c>
      <c r="AE503" s="14">
        <f t="shared" si="62"/>
        <v>-2.027630867267983</v>
      </c>
    </row>
    <row r="504" spans="2:31" x14ac:dyDescent="0.5">
      <c r="B504" s="31">
        <v>45657</v>
      </c>
      <c r="C504" s="32">
        <v>165.16</v>
      </c>
      <c r="D504" s="7">
        <f t="shared" si="60"/>
        <v>0</v>
      </c>
      <c r="E504" s="7">
        <f t="shared" si="61"/>
        <v>30.7609668755595</v>
      </c>
      <c r="F504" s="4">
        <v>20</v>
      </c>
      <c r="G504" s="4">
        <v>80</v>
      </c>
      <c r="X504" s="31">
        <v>45657</v>
      </c>
      <c r="Y504" s="32">
        <v>165.16</v>
      </c>
      <c r="Z504" s="7">
        <f t="shared" si="55"/>
        <v>170.82057082052665</v>
      </c>
      <c r="AA504" s="7">
        <f t="shared" si="56"/>
        <v>169.08965975757698</v>
      </c>
      <c r="AB504" s="14">
        <f t="shared" si="57"/>
        <v>1.7309110629496729</v>
      </c>
      <c r="AC504" s="14">
        <f t="shared" si="58"/>
        <v>4.9201972334290955</v>
      </c>
      <c r="AD504" s="14">
        <f t="shared" si="59"/>
        <v>-3.1892861704794226</v>
      </c>
      <c r="AE504" s="14">
        <f t="shared" si="62"/>
        <v>-2.1675028281191469</v>
      </c>
    </row>
    <row r="505" spans="2:31" x14ac:dyDescent="0.5">
      <c r="B505" s="38"/>
      <c r="C505"/>
      <c r="Z505"/>
      <c r="AA505"/>
      <c r="AB505"/>
      <c r="AC505"/>
      <c r="AD505"/>
      <c r="AE505"/>
    </row>
    <row r="506" spans="2:31" x14ac:dyDescent="0.5">
      <c r="B506" s="38"/>
      <c r="C506"/>
      <c r="Z506"/>
      <c r="AA506"/>
      <c r="AB506"/>
      <c r="AC506"/>
      <c r="AD506"/>
      <c r="AE506"/>
    </row>
    <row r="507" spans="2:31" x14ac:dyDescent="0.5">
      <c r="B507" s="38"/>
      <c r="C507"/>
      <c r="Z507"/>
      <c r="AA507"/>
      <c r="AB507"/>
      <c r="AC507"/>
      <c r="AD507"/>
      <c r="AE507"/>
    </row>
    <row r="508" spans="2:31" x14ac:dyDescent="0.5">
      <c r="B508" s="38"/>
      <c r="C508"/>
      <c r="Z508"/>
      <c r="AA508"/>
      <c r="AB508"/>
      <c r="AC508"/>
      <c r="AD508"/>
      <c r="AE508"/>
    </row>
    <row r="509" spans="2:31" x14ac:dyDescent="0.5">
      <c r="B509" s="38"/>
      <c r="C509"/>
      <c r="Z509"/>
      <c r="AA509"/>
      <c r="AB509"/>
      <c r="AC509"/>
      <c r="AD509"/>
      <c r="AE509"/>
    </row>
    <row r="510" spans="2:31" x14ac:dyDescent="0.5">
      <c r="B510" s="38"/>
      <c r="C510"/>
      <c r="Z510"/>
      <c r="AA510"/>
      <c r="AB510"/>
      <c r="AC510"/>
      <c r="AD510"/>
      <c r="AE510"/>
    </row>
    <row r="511" spans="2:31" x14ac:dyDescent="0.5">
      <c r="B511" s="38"/>
      <c r="C511"/>
      <c r="Z511"/>
      <c r="AA511"/>
      <c r="AB511"/>
      <c r="AC511"/>
      <c r="AD511"/>
      <c r="AE511"/>
    </row>
    <row r="512" spans="2:31" x14ac:dyDescent="0.5">
      <c r="B512" s="38"/>
      <c r="C512"/>
      <c r="Z512"/>
      <c r="AA512"/>
      <c r="AB512"/>
      <c r="AC512"/>
      <c r="AD512"/>
      <c r="AE512"/>
    </row>
    <row r="513" spans="2:31" x14ac:dyDescent="0.5">
      <c r="B513" s="38"/>
      <c r="C513"/>
      <c r="Z513"/>
      <c r="AA513"/>
      <c r="AB513"/>
      <c r="AC513"/>
      <c r="AD513"/>
      <c r="AE513"/>
    </row>
    <row r="514" spans="2:31" x14ac:dyDescent="0.5">
      <c r="B514" s="38"/>
      <c r="C514"/>
      <c r="Z514"/>
      <c r="AA514"/>
      <c r="AB514"/>
      <c r="AC514"/>
      <c r="AD514"/>
      <c r="AE514"/>
    </row>
    <row r="515" spans="2:31" x14ac:dyDescent="0.5">
      <c r="B515" s="38"/>
      <c r="C515"/>
      <c r="Z515"/>
      <c r="AA515"/>
      <c r="AB515"/>
      <c r="AC515"/>
      <c r="AD515"/>
      <c r="AE515"/>
    </row>
    <row r="516" spans="2:31" x14ac:dyDescent="0.5">
      <c r="B516" s="38"/>
      <c r="C516"/>
      <c r="Z516"/>
      <c r="AA516"/>
      <c r="AB516"/>
      <c r="AC516"/>
      <c r="AD516"/>
      <c r="AE516"/>
    </row>
    <row r="517" spans="2:31" x14ac:dyDescent="0.5">
      <c r="B517" s="38"/>
      <c r="C517"/>
      <c r="Z517"/>
      <c r="AA517"/>
      <c r="AB517"/>
      <c r="AC517"/>
      <c r="AD517"/>
      <c r="AE517"/>
    </row>
    <row r="518" spans="2:31" x14ac:dyDescent="0.5">
      <c r="B518" s="38"/>
      <c r="C518"/>
      <c r="Z518"/>
      <c r="AA518"/>
      <c r="AB518"/>
      <c r="AC518"/>
      <c r="AD518"/>
      <c r="AE518"/>
    </row>
    <row r="519" spans="2:31" x14ac:dyDescent="0.5">
      <c r="B519" s="38"/>
      <c r="C519"/>
      <c r="Z519"/>
      <c r="AA519"/>
      <c r="AB519"/>
      <c r="AC519"/>
      <c r="AD519"/>
      <c r="AE519"/>
    </row>
    <row r="520" spans="2:31" x14ac:dyDescent="0.5">
      <c r="B520" s="38"/>
      <c r="C520"/>
      <c r="Z520"/>
      <c r="AA520"/>
      <c r="AB520"/>
      <c r="AC520"/>
      <c r="AD520"/>
      <c r="AE520"/>
    </row>
    <row r="521" spans="2:31" x14ac:dyDescent="0.5">
      <c r="B521" s="38"/>
      <c r="C521"/>
      <c r="Z521"/>
      <c r="AA521"/>
      <c r="AB521"/>
      <c r="AC521"/>
      <c r="AD521"/>
      <c r="AE521"/>
    </row>
    <row r="522" spans="2:31" x14ac:dyDescent="0.5">
      <c r="B522" s="38"/>
      <c r="C522"/>
      <c r="Z522"/>
      <c r="AA522"/>
      <c r="AB522"/>
      <c r="AC522"/>
      <c r="AD522"/>
      <c r="AE522"/>
    </row>
    <row r="523" spans="2:31" x14ac:dyDescent="0.5">
      <c r="B523" s="38"/>
      <c r="C523"/>
      <c r="Z523"/>
      <c r="AA523"/>
      <c r="AB523"/>
      <c r="AC523"/>
      <c r="AD523"/>
      <c r="AE523"/>
    </row>
    <row r="524" spans="2:31" x14ac:dyDescent="0.5">
      <c r="B524" s="38"/>
      <c r="C524"/>
      <c r="Z524"/>
      <c r="AA524"/>
      <c r="AB524"/>
      <c r="AC524"/>
      <c r="AD524"/>
      <c r="AE524"/>
    </row>
    <row r="525" spans="2:31" x14ac:dyDescent="0.5">
      <c r="B525" s="38"/>
      <c r="C525"/>
      <c r="Z525"/>
      <c r="AA525"/>
      <c r="AB525"/>
      <c r="AC525"/>
      <c r="AD525"/>
      <c r="AE525"/>
    </row>
    <row r="526" spans="2:31" x14ac:dyDescent="0.5">
      <c r="B526" s="38"/>
      <c r="C526"/>
      <c r="Z526"/>
      <c r="AA526"/>
      <c r="AB526"/>
      <c r="AC526"/>
      <c r="AD526"/>
      <c r="AE526"/>
    </row>
    <row r="527" spans="2:31" x14ac:dyDescent="0.5">
      <c r="B527" s="38"/>
      <c r="C527"/>
      <c r="Z527"/>
      <c r="AA527"/>
      <c r="AB527"/>
      <c r="AC527"/>
      <c r="AD527"/>
      <c r="AE527"/>
    </row>
    <row r="528" spans="2:31" x14ac:dyDescent="0.5">
      <c r="B528" s="38"/>
      <c r="C528"/>
      <c r="Z528"/>
      <c r="AA528"/>
      <c r="AB528"/>
      <c r="AC528"/>
      <c r="AD528"/>
      <c r="AE528"/>
    </row>
    <row r="529" spans="2:31" x14ac:dyDescent="0.5">
      <c r="B529" s="38"/>
      <c r="C529"/>
      <c r="Z529"/>
      <c r="AA529"/>
      <c r="AB529"/>
      <c r="AC529"/>
      <c r="AD529"/>
      <c r="AE529"/>
    </row>
    <row r="530" spans="2:31" x14ac:dyDescent="0.5">
      <c r="B530" s="38"/>
      <c r="C530"/>
      <c r="Z530"/>
      <c r="AA530"/>
      <c r="AB530"/>
      <c r="AC530"/>
      <c r="AD530"/>
      <c r="AE530"/>
    </row>
    <row r="531" spans="2:31" x14ac:dyDescent="0.5">
      <c r="B531" s="38"/>
      <c r="C531"/>
      <c r="Z531"/>
      <c r="AA531"/>
      <c r="AB531"/>
      <c r="AC531"/>
      <c r="AD531"/>
      <c r="AE531"/>
    </row>
    <row r="532" spans="2:31" x14ac:dyDescent="0.5">
      <c r="B532" s="38"/>
      <c r="C532"/>
      <c r="Z532"/>
      <c r="AA532"/>
      <c r="AB532"/>
      <c r="AC532"/>
      <c r="AD532"/>
      <c r="AE532"/>
    </row>
    <row r="533" spans="2:31" x14ac:dyDescent="0.5">
      <c r="B533" s="38"/>
      <c r="C533"/>
      <c r="Z533"/>
      <c r="AA533"/>
      <c r="AB533"/>
      <c r="AC533"/>
      <c r="AD533"/>
      <c r="AE533"/>
    </row>
    <row r="534" spans="2:31" x14ac:dyDescent="0.5">
      <c r="B534" s="38"/>
      <c r="C534"/>
      <c r="Z534"/>
      <c r="AA534"/>
      <c r="AB534"/>
      <c r="AC534"/>
      <c r="AD534"/>
      <c r="AE534"/>
    </row>
    <row r="535" spans="2:31" x14ac:dyDescent="0.5">
      <c r="B535" s="38"/>
      <c r="C535"/>
      <c r="Z535"/>
      <c r="AA535"/>
      <c r="AB535"/>
      <c r="AC535"/>
      <c r="AD535"/>
      <c r="AE535"/>
    </row>
    <row r="536" spans="2:31" x14ac:dyDescent="0.5">
      <c r="B536" s="38"/>
      <c r="C536"/>
      <c r="Z536"/>
      <c r="AA536"/>
      <c r="AB536"/>
      <c r="AC536"/>
      <c r="AD536"/>
      <c r="AE536"/>
    </row>
    <row r="537" spans="2:31" x14ac:dyDescent="0.5">
      <c r="B537" s="38"/>
      <c r="C537"/>
      <c r="Z537"/>
      <c r="AA537"/>
      <c r="AB537"/>
      <c r="AC537"/>
      <c r="AD537"/>
      <c r="AE537"/>
    </row>
    <row r="538" spans="2:31" x14ac:dyDescent="0.5">
      <c r="B538" s="38"/>
      <c r="C538"/>
      <c r="Z538"/>
      <c r="AA538"/>
      <c r="AB538"/>
      <c r="AC538"/>
      <c r="AD538"/>
      <c r="AE538"/>
    </row>
    <row r="539" spans="2:31" x14ac:dyDescent="0.5">
      <c r="B539" s="38"/>
      <c r="C539"/>
      <c r="Z539"/>
      <c r="AA539"/>
      <c r="AB539"/>
      <c r="AC539"/>
      <c r="AD539"/>
      <c r="AE539"/>
    </row>
    <row r="540" spans="2:31" x14ac:dyDescent="0.5">
      <c r="B540" s="38"/>
      <c r="C540"/>
      <c r="Z540"/>
      <c r="AA540"/>
      <c r="AB540"/>
      <c r="AC540"/>
      <c r="AD540"/>
      <c r="AE540"/>
    </row>
    <row r="541" spans="2:31" x14ac:dyDescent="0.5">
      <c r="B541" s="38"/>
      <c r="C541"/>
      <c r="Z541"/>
      <c r="AA541"/>
      <c r="AB541"/>
      <c r="AC541"/>
      <c r="AD541"/>
      <c r="AE541"/>
    </row>
    <row r="542" spans="2:31" x14ac:dyDescent="0.5">
      <c r="B542" s="38"/>
      <c r="C542"/>
      <c r="Z542"/>
      <c r="AA542"/>
      <c r="AB542"/>
      <c r="AC542"/>
      <c r="AD542"/>
      <c r="AE542"/>
    </row>
    <row r="543" spans="2:31" x14ac:dyDescent="0.5">
      <c r="B543" s="38"/>
      <c r="C543"/>
      <c r="Z543"/>
      <c r="AA543"/>
      <c r="AB543"/>
      <c r="AC543"/>
      <c r="AD543"/>
      <c r="AE543"/>
    </row>
    <row r="544" spans="2:31" x14ac:dyDescent="0.5">
      <c r="B544" s="38"/>
      <c r="C544"/>
      <c r="Z544"/>
      <c r="AA544"/>
      <c r="AB544"/>
      <c r="AC544"/>
      <c r="AD544"/>
      <c r="AE544"/>
    </row>
    <row r="545" spans="2:31" x14ac:dyDescent="0.5">
      <c r="B545" s="38"/>
      <c r="C545"/>
      <c r="Z545"/>
      <c r="AA545"/>
      <c r="AB545"/>
      <c r="AC545"/>
      <c r="AD545"/>
      <c r="AE545"/>
    </row>
    <row r="546" spans="2:31" x14ac:dyDescent="0.5">
      <c r="B546" s="38"/>
      <c r="C546"/>
      <c r="Z546"/>
      <c r="AA546"/>
      <c r="AB546"/>
      <c r="AC546"/>
      <c r="AD546"/>
      <c r="AE546"/>
    </row>
    <row r="547" spans="2:31" x14ac:dyDescent="0.5">
      <c r="B547" s="38"/>
      <c r="C547"/>
      <c r="Z547"/>
      <c r="AA547"/>
      <c r="AB547"/>
      <c r="AC547"/>
      <c r="AD547"/>
      <c r="AE547"/>
    </row>
    <row r="548" spans="2:31" x14ac:dyDescent="0.5">
      <c r="B548" s="38"/>
      <c r="C548"/>
      <c r="Z548"/>
      <c r="AA548"/>
      <c r="AB548"/>
      <c r="AC548"/>
      <c r="AD548"/>
      <c r="AE548"/>
    </row>
    <row r="549" spans="2:31" x14ac:dyDescent="0.5">
      <c r="B549" s="38"/>
      <c r="C549"/>
      <c r="Z549"/>
      <c r="AA549"/>
      <c r="AB549"/>
      <c r="AC549"/>
      <c r="AD549"/>
      <c r="AE549"/>
    </row>
    <row r="550" spans="2:31" x14ac:dyDescent="0.5">
      <c r="B550" s="38"/>
      <c r="C550"/>
      <c r="Z550"/>
      <c r="AA550"/>
      <c r="AB550"/>
      <c r="AC550"/>
      <c r="AD550"/>
      <c r="AE550"/>
    </row>
    <row r="551" spans="2:31" x14ac:dyDescent="0.5">
      <c r="B551" s="38"/>
      <c r="C551"/>
      <c r="Z551"/>
      <c r="AA551"/>
      <c r="AB551"/>
      <c r="AC551"/>
      <c r="AD551"/>
      <c r="AE551"/>
    </row>
    <row r="552" spans="2:31" x14ac:dyDescent="0.5">
      <c r="B552" s="38"/>
      <c r="C552"/>
      <c r="Z552"/>
      <c r="AA552"/>
      <c r="AB552"/>
      <c r="AC552"/>
      <c r="AD552"/>
      <c r="AE552"/>
    </row>
    <row r="553" spans="2:31" x14ac:dyDescent="0.5">
      <c r="B553" s="38"/>
      <c r="C553"/>
      <c r="Z553"/>
      <c r="AA553"/>
      <c r="AB553"/>
      <c r="AC553"/>
      <c r="AD553"/>
      <c r="AE553"/>
    </row>
    <row r="554" spans="2:31" x14ac:dyDescent="0.5">
      <c r="B554" s="38"/>
      <c r="C554"/>
      <c r="Z554"/>
      <c r="AA554"/>
      <c r="AB554"/>
      <c r="AC554"/>
      <c r="AD554"/>
      <c r="AE554"/>
    </row>
    <row r="555" spans="2:31" x14ac:dyDescent="0.5">
      <c r="B555" s="38"/>
      <c r="C555"/>
      <c r="Z555"/>
      <c r="AA555"/>
      <c r="AB555"/>
      <c r="AC555"/>
      <c r="AD555"/>
      <c r="AE555"/>
    </row>
    <row r="556" spans="2:31" x14ac:dyDescent="0.5">
      <c r="B556" s="38"/>
      <c r="C556"/>
      <c r="Z556"/>
      <c r="AA556"/>
      <c r="AB556"/>
      <c r="AC556"/>
      <c r="AD556"/>
      <c r="AE556"/>
    </row>
    <row r="557" spans="2:31" x14ac:dyDescent="0.5">
      <c r="B557" s="38"/>
      <c r="C557"/>
      <c r="Z557"/>
      <c r="AA557"/>
      <c r="AB557"/>
      <c r="AC557"/>
      <c r="AD557"/>
      <c r="AE557"/>
    </row>
    <row r="558" spans="2:31" x14ac:dyDescent="0.5">
      <c r="B558" s="38"/>
      <c r="C558"/>
      <c r="Z558"/>
      <c r="AA558"/>
      <c r="AB558"/>
      <c r="AC558"/>
      <c r="AD558"/>
      <c r="AE558"/>
    </row>
    <row r="559" spans="2:31" x14ac:dyDescent="0.5">
      <c r="B559" s="38"/>
      <c r="C559"/>
      <c r="Z559"/>
      <c r="AA559"/>
      <c r="AB559"/>
      <c r="AC559"/>
      <c r="AD559"/>
      <c r="AE559"/>
    </row>
    <row r="560" spans="2:31" x14ac:dyDescent="0.5">
      <c r="B560" s="38"/>
      <c r="C560"/>
      <c r="Z560"/>
      <c r="AA560"/>
      <c r="AB560"/>
      <c r="AC560"/>
      <c r="AD560"/>
      <c r="AE560"/>
    </row>
    <row r="561" spans="2:31" x14ac:dyDescent="0.5">
      <c r="B561" s="38"/>
      <c r="C561"/>
      <c r="Z561"/>
      <c r="AA561"/>
      <c r="AB561"/>
      <c r="AC561"/>
      <c r="AD561"/>
      <c r="AE561"/>
    </row>
    <row r="562" spans="2:31" x14ac:dyDescent="0.5">
      <c r="B562" s="38"/>
      <c r="C562"/>
      <c r="Z562"/>
      <c r="AA562"/>
      <c r="AB562"/>
      <c r="AC562"/>
      <c r="AD562"/>
      <c r="AE562"/>
    </row>
    <row r="563" spans="2:31" x14ac:dyDescent="0.5">
      <c r="B563" s="38"/>
      <c r="C563"/>
      <c r="Z563"/>
      <c r="AA563"/>
      <c r="AB563"/>
      <c r="AC563"/>
      <c r="AD563"/>
      <c r="AE563"/>
    </row>
    <row r="564" spans="2:31" x14ac:dyDescent="0.5">
      <c r="B564" s="38"/>
      <c r="C564"/>
      <c r="Z564"/>
      <c r="AA564"/>
      <c r="AB564"/>
      <c r="AC564"/>
      <c r="AD564"/>
      <c r="AE564"/>
    </row>
    <row r="565" spans="2:31" x14ac:dyDescent="0.5">
      <c r="B565" s="38"/>
      <c r="C565"/>
      <c r="Z565"/>
      <c r="AA565"/>
      <c r="AB565"/>
      <c r="AC565"/>
      <c r="AD565"/>
      <c r="AE565"/>
    </row>
    <row r="566" spans="2:31" x14ac:dyDescent="0.5">
      <c r="B566" s="38"/>
      <c r="C566"/>
      <c r="Z566"/>
      <c r="AA566"/>
      <c r="AB566"/>
      <c r="AC566"/>
      <c r="AD566"/>
      <c r="AE566"/>
    </row>
    <row r="567" spans="2:31" x14ac:dyDescent="0.5">
      <c r="B567" s="38"/>
      <c r="C567"/>
      <c r="Z567"/>
      <c r="AA567"/>
      <c r="AB567"/>
      <c r="AC567"/>
      <c r="AD567"/>
      <c r="AE567"/>
    </row>
    <row r="568" spans="2:31" x14ac:dyDescent="0.5">
      <c r="B568" s="38"/>
      <c r="C568"/>
      <c r="Z568"/>
      <c r="AA568"/>
      <c r="AB568"/>
      <c r="AC568"/>
      <c r="AD568"/>
      <c r="AE568"/>
    </row>
    <row r="569" spans="2:31" x14ac:dyDescent="0.5">
      <c r="B569" s="38"/>
      <c r="C569"/>
      <c r="Z569"/>
      <c r="AA569"/>
      <c r="AB569"/>
      <c r="AC569"/>
      <c r="AD569"/>
      <c r="AE569"/>
    </row>
    <row r="570" spans="2:31" x14ac:dyDescent="0.5">
      <c r="B570" s="38"/>
      <c r="C570"/>
      <c r="Z570"/>
      <c r="AA570"/>
      <c r="AB570"/>
      <c r="AC570"/>
      <c r="AD570"/>
      <c r="AE570"/>
    </row>
    <row r="571" spans="2:31" x14ac:dyDescent="0.5">
      <c r="B571" s="38"/>
      <c r="C571"/>
      <c r="Z571"/>
      <c r="AA571"/>
      <c r="AB571"/>
      <c r="AC571"/>
      <c r="AD571"/>
      <c r="AE571"/>
    </row>
    <row r="572" spans="2:31" x14ac:dyDescent="0.5">
      <c r="B572" s="38"/>
      <c r="C572"/>
      <c r="Z572"/>
      <c r="AA572"/>
      <c r="AB572"/>
      <c r="AC572"/>
      <c r="AD572"/>
      <c r="AE572"/>
    </row>
    <row r="573" spans="2:31" x14ac:dyDescent="0.5">
      <c r="B573" s="38"/>
      <c r="C573"/>
      <c r="Z573"/>
      <c r="AA573"/>
      <c r="AB573"/>
      <c r="AC573"/>
      <c r="AD573"/>
      <c r="AE573"/>
    </row>
    <row r="574" spans="2:31" x14ac:dyDescent="0.5">
      <c r="B574" s="38"/>
      <c r="C574"/>
      <c r="Z574"/>
      <c r="AA574"/>
      <c r="AB574"/>
      <c r="AC574"/>
      <c r="AD574"/>
      <c r="AE574"/>
    </row>
    <row r="575" spans="2:31" x14ac:dyDescent="0.5">
      <c r="B575" s="38"/>
      <c r="C575"/>
      <c r="Z575"/>
      <c r="AA575"/>
      <c r="AB575"/>
      <c r="AC575"/>
      <c r="AD575"/>
      <c r="AE575"/>
    </row>
    <row r="576" spans="2:31" x14ac:dyDescent="0.5">
      <c r="B576" s="38"/>
      <c r="C576"/>
      <c r="Z576"/>
      <c r="AA576"/>
      <c r="AB576"/>
      <c r="AC576"/>
      <c r="AD576"/>
      <c r="AE576"/>
    </row>
    <row r="577" spans="2:31" x14ac:dyDescent="0.5">
      <c r="B577" s="38"/>
      <c r="C577"/>
      <c r="Z577"/>
      <c r="AA577"/>
      <c r="AB577"/>
      <c r="AC577"/>
      <c r="AD577"/>
      <c r="AE577"/>
    </row>
    <row r="578" spans="2:31" x14ac:dyDescent="0.5">
      <c r="B578" s="38"/>
      <c r="C578"/>
      <c r="Z578"/>
      <c r="AA578"/>
      <c r="AB578"/>
      <c r="AC578"/>
      <c r="AD578"/>
      <c r="AE578"/>
    </row>
    <row r="579" spans="2:31" x14ac:dyDescent="0.5">
      <c r="B579" s="38"/>
      <c r="C579"/>
      <c r="Z579"/>
      <c r="AA579"/>
      <c r="AB579"/>
      <c r="AC579"/>
      <c r="AD579"/>
      <c r="AE579"/>
    </row>
    <row r="580" spans="2:31" x14ac:dyDescent="0.5">
      <c r="B580" s="38"/>
      <c r="C580"/>
      <c r="Z580"/>
      <c r="AA580"/>
      <c r="AB580"/>
      <c r="AC580"/>
      <c r="AD580"/>
      <c r="AE580"/>
    </row>
    <row r="581" spans="2:31" x14ac:dyDescent="0.5">
      <c r="B581" s="38"/>
      <c r="C581"/>
      <c r="Z581"/>
      <c r="AA581"/>
      <c r="AB581"/>
      <c r="AC581"/>
      <c r="AD581"/>
      <c r="AE581"/>
    </row>
    <row r="582" spans="2:31" x14ac:dyDescent="0.5">
      <c r="B582" s="38"/>
      <c r="C582"/>
      <c r="Z582"/>
      <c r="AA582"/>
      <c r="AB582"/>
      <c r="AC582"/>
      <c r="AD582"/>
      <c r="AE582"/>
    </row>
    <row r="583" spans="2:31" x14ac:dyDescent="0.5">
      <c r="B583" s="38"/>
      <c r="C583"/>
      <c r="Z583"/>
      <c r="AA583"/>
      <c r="AB583"/>
      <c r="AC583"/>
      <c r="AD583"/>
      <c r="AE583"/>
    </row>
    <row r="584" spans="2:31" x14ac:dyDescent="0.5">
      <c r="B584" s="38"/>
      <c r="C584"/>
      <c r="Z584"/>
      <c r="AA584"/>
      <c r="AB584"/>
      <c r="AC584"/>
      <c r="AD584"/>
      <c r="AE584"/>
    </row>
    <row r="585" spans="2:31" x14ac:dyDescent="0.5">
      <c r="B585" s="38"/>
      <c r="C585"/>
      <c r="Z585"/>
      <c r="AA585"/>
      <c r="AB585"/>
      <c r="AC585"/>
      <c r="AD585"/>
      <c r="AE585"/>
    </row>
    <row r="586" spans="2:31" x14ac:dyDescent="0.5">
      <c r="B586" s="38"/>
      <c r="C586"/>
      <c r="Z586"/>
      <c r="AA586"/>
      <c r="AB586"/>
      <c r="AC586"/>
      <c r="AD586"/>
      <c r="AE586"/>
    </row>
    <row r="587" spans="2:31" x14ac:dyDescent="0.5">
      <c r="B587" s="38"/>
      <c r="C587"/>
      <c r="Z587"/>
      <c r="AA587"/>
      <c r="AB587"/>
      <c r="AC587"/>
      <c r="AD587"/>
      <c r="AE587"/>
    </row>
    <row r="588" spans="2:31" x14ac:dyDescent="0.5">
      <c r="B588" s="38"/>
      <c r="C588"/>
      <c r="Z588"/>
      <c r="AA588"/>
      <c r="AB588"/>
      <c r="AC588"/>
      <c r="AD588"/>
      <c r="AE588"/>
    </row>
    <row r="589" spans="2:31" x14ac:dyDescent="0.5">
      <c r="B589" s="38"/>
      <c r="C589"/>
      <c r="Z589"/>
      <c r="AA589"/>
      <c r="AB589"/>
      <c r="AC589"/>
      <c r="AD589"/>
      <c r="AE589"/>
    </row>
    <row r="590" spans="2:31" x14ac:dyDescent="0.5">
      <c r="B590" s="38"/>
      <c r="C590"/>
      <c r="Z590"/>
      <c r="AA590"/>
      <c r="AB590"/>
      <c r="AC590"/>
      <c r="AD590"/>
      <c r="AE590"/>
    </row>
    <row r="591" spans="2:31" x14ac:dyDescent="0.5">
      <c r="B591" s="38"/>
      <c r="C591"/>
      <c r="Z591"/>
      <c r="AA591"/>
      <c r="AB591"/>
      <c r="AC591"/>
      <c r="AD591"/>
      <c r="AE591"/>
    </row>
    <row r="592" spans="2:31" x14ac:dyDescent="0.5">
      <c r="B592" s="38"/>
      <c r="C592"/>
      <c r="Z592"/>
      <c r="AA592"/>
      <c r="AB592"/>
      <c r="AC592"/>
      <c r="AD592"/>
      <c r="AE592"/>
    </row>
    <row r="593" spans="2:31" x14ac:dyDescent="0.5">
      <c r="B593" s="38"/>
      <c r="C593"/>
      <c r="Z593"/>
      <c r="AA593"/>
      <c r="AB593"/>
      <c r="AC593"/>
      <c r="AD593"/>
      <c r="AE593"/>
    </row>
    <row r="594" spans="2:31" x14ac:dyDescent="0.5">
      <c r="B594" s="38"/>
      <c r="C594"/>
      <c r="Z594"/>
      <c r="AA594"/>
      <c r="AB594"/>
      <c r="AC594"/>
      <c r="AD594"/>
      <c r="AE594"/>
    </row>
    <row r="595" spans="2:31" x14ac:dyDescent="0.5">
      <c r="B595" s="38"/>
      <c r="C595"/>
      <c r="Z595"/>
      <c r="AA595"/>
      <c r="AB595"/>
      <c r="AC595"/>
      <c r="AD595"/>
      <c r="AE595"/>
    </row>
    <row r="596" spans="2:31" x14ac:dyDescent="0.5">
      <c r="B596" s="38"/>
      <c r="C596"/>
      <c r="Z596"/>
      <c r="AA596"/>
      <c r="AB596"/>
      <c r="AC596"/>
      <c r="AD596"/>
      <c r="AE596"/>
    </row>
    <row r="597" spans="2:31" x14ac:dyDescent="0.5">
      <c r="B597" s="38"/>
      <c r="C597"/>
      <c r="Z597"/>
      <c r="AA597"/>
      <c r="AB597"/>
      <c r="AC597"/>
      <c r="AD597"/>
      <c r="AE597"/>
    </row>
    <row r="598" spans="2:31" x14ac:dyDescent="0.5">
      <c r="B598" s="38"/>
      <c r="C598"/>
      <c r="Z598"/>
      <c r="AA598"/>
      <c r="AB598"/>
      <c r="AC598"/>
      <c r="AD598"/>
      <c r="AE598"/>
    </row>
    <row r="599" spans="2:31" x14ac:dyDescent="0.5">
      <c r="B599" s="38"/>
      <c r="C599"/>
      <c r="Z599"/>
      <c r="AA599"/>
      <c r="AB599"/>
      <c r="AC599"/>
      <c r="AD599"/>
      <c r="AE599"/>
    </row>
    <row r="600" spans="2:31" x14ac:dyDescent="0.5">
      <c r="B600" s="38"/>
      <c r="C600"/>
      <c r="Z600"/>
      <c r="AA600"/>
      <c r="AB600"/>
      <c r="AC600"/>
      <c r="AD600"/>
      <c r="AE600"/>
    </row>
    <row r="601" spans="2:31" x14ac:dyDescent="0.5">
      <c r="B601" s="38"/>
      <c r="C601"/>
      <c r="Z601"/>
      <c r="AA601"/>
      <c r="AB601"/>
      <c r="AC601"/>
      <c r="AD601"/>
      <c r="AE601"/>
    </row>
    <row r="602" spans="2:31" x14ac:dyDescent="0.5">
      <c r="B602" s="38"/>
      <c r="C602"/>
      <c r="Z602"/>
      <c r="AA602"/>
      <c r="AB602"/>
      <c r="AC602"/>
      <c r="AD602"/>
      <c r="AE602"/>
    </row>
    <row r="603" spans="2:31" x14ac:dyDescent="0.5">
      <c r="B603" s="38"/>
      <c r="C603"/>
      <c r="Z603"/>
      <c r="AA603"/>
      <c r="AB603"/>
      <c r="AC603"/>
      <c r="AD603"/>
      <c r="AE603"/>
    </row>
    <row r="604" spans="2:31" x14ac:dyDescent="0.5">
      <c r="B604" s="38"/>
      <c r="C604"/>
      <c r="Z604"/>
      <c r="AA604"/>
      <c r="AB604"/>
      <c r="AC604"/>
      <c r="AD604"/>
      <c r="AE604"/>
    </row>
    <row r="605" spans="2:31" x14ac:dyDescent="0.5">
      <c r="B605" s="38"/>
      <c r="C605"/>
      <c r="Z605"/>
      <c r="AA605"/>
      <c r="AB605"/>
      <c r="AC605"/>
      <c r="AD605"/>
      <c r="AE605"/>
    </row>
    <row r="606" spans="2:31" x14ac:dyDescent="0.5">
      <c r="B606" s="38"/>
      <c r="C606"/>
      <c r="Z606"/>
      <c r="AA606"/>
      <c r="AB606"/>
      <c r="AC606"/>
      <c r="AD606"/>
      <c r="AE606"/>
    </row>
    <row r="607" spans="2:31" x14ac:dyDescent="0.5">
      <c r="B607" s="38"/>
      <c r="C607"/>
      <c r="Z607"/>
      <c r="AA607"/>
      <c r="AB607"/>
      <c r="AC607"/>
      <c r="AD607"/>
      <c r="AE607"/>
    </row>
    <row r="608" spans="2:31" x14ac:dyDescent="0.5">
      <c r="B608" s="38"/>
      <c r="C608"/>
      <c r="Z608"/>
      <c r="AA608"/>
      <c r="AB608"/>
      <c r="AC608"/>
      <c r="AD608"/>
      <c r="AE608"/>
    </row>
    <row r="609" spans="2:31" x14ac:dyDescent="0.5">
      <c r="B609" s="38"/>
      <c r="C609"/>
      <c r="Z609"/>
      <c r="AA609"/>
      <c r="AB609"/>
      <c r="AC609"/>
      <c r="AD609"/>
      <c r="AE609"/>
    </row>
    <row r="610" spans="2:31" x14ac:dyDescent="0.5">
      <c r="B610" s="38"/>
      <c r="C610"/>
      <c r="Z610"/>
      <c r="AA610"/>
      <c r="AB610"/>
      <c r="AC610"/>
      <c r="AD610"/>
      <c r="AE610"/>
    </row>
    <row r="611" spans="2:31" x14ac:dyDescent="0.5">
      <c r="B611" s="38"/>
      <c r="C611"/>
      <c r="Z611"/>
      <c r="AA611"/>
      <c r="AB611"/>
      <c r="AC611"/>
      <c r="AD611"/>
      <c r="AE611"/>
    </row>
    <row r="612" spans="2:31" x14ac:dyDescent="0.5">
      <c r="B612" s="38"/>
      <c r="C612"/>
      <c r="Z612"/>
      <c r="AA612"/>
      <c r="AB612"/>
      <c r="AC612"/>
      <c r="AD612"/>
      <c r="AE612"/>
    </row>
    <row r="613" spans="2:31" x14ac:dyDescent="0.5">
      <c r="B613" s="38"/>
      <c r="C613"/>
      <c r="Z613"/>
      <c r="AA613"/>
      <c r="AB613"/>
      <c r="AC613"/>
      <c r="AD613"/>
      <c r="AE613"/>
    </row>
    <row r="614" spans="2:31" x14ac:dyDescent="0.5">
      <c r="B614" s="38"/>
      <c r="C614"/>
      <c r="Z614"/>
      <c r="AA614"/>
      <c r="AB614"/>
      <c r="AC614"/>
      <c r="AD614"/>
      <c r="AE614"/>
    </row>
    <row r="615" spans="2:31" x14ac:dyDescent="0.5">
      <c r="B615" s="38"/>
      <c r="C615"/>
      <c r="Z615"/>
      <c r="AA615"/>
      <c r="AB615"/>
      <c r="AC615"/>
      <c r="AD615"/>
      <c r="AE615"/>
    </row>
    <row r="616" spans="2:31" x14ac:dyDescent="0.5">
      <c r="B616" s="38"/>
      <c r="C616"/>
      <c r="Z616"/>
      <c r="AA616"/>
      <c r="AB616"/>
      <c r="AC616"/>
      <c r="AD616"/>
      <c r="AE616"/>
    </row>
    <row r="617" spans="2:31" x14ac:dyDescent="0.5">
      <c r="B617" s="38"/>
      <c r="C617"/>
      <c r="Z617"/>
      <c r="AA617"/>
      <c r="AB617"/>
      <c r="AC617"/>
      <c r="AD617"/>
      <c r="AE617"/>
    </row>
    <row r="618" spans="2:31" x14ac:dyDescent="0.5">
      <c r="B618" s="38"/>
      <c r="C618"/>
      <c r="Z618"/>
      <c r="AA618"/>
      <c r="AB618"/>
      <c r="AC618"/>
      <c r="AD618"/>
      <c r="AE618"/>
    </row>
    <row r="619" spans="2:31" x14ac:dyDescent="0.5">
      <c r="B619" s="38"/>
      <c r="C619"/>
      <c r="Z619"/>
      <c r="AA619"/>
      <c r="AB619"/>
      <c r="AC619"/>
      <c r="AD619"/>
      <c r="AE619"/>
    </row>
    <row r="620" spans="2:31" x14ac:dyDescent="0.5">
      <c r="B620" s="38"/>
      <c r="C620"/>
      <c r="Z620"/>
      <c r="AA620"/>
      <c r="AB620"/>
      <c r="AC620"/>
      <c r="AD620"/>
      <c r="AE620"/>
    </row>
    <row r="621" spans="2:31" x14ac:dyDescent="0.5">
      <c r="B621" s="38"/>
      <c r="C621"/>
      <c r="Z621"/>
      <c r="AA621"/>
      <c r="AB621"/>
      <c r="AC621"/>
      <c r="AD621"/>
      <c r="AE621"/>
    </row>
    <row r="622" spans="2:31" x14ac:dyDescent="0.5">
      <c r="B622" s="38"/>
      <c r="C622"/>
      <c r="Z622"/>
      <c r="AA622"/>
      <c r="AB622"/>
      <c r="AC622"/>
      <c r="AD622"/>
      <c r="AE622"/>
    </row>
    <row r="623" spans="2:31" x14ac:dyDescent="0.5">
      <c r="B623" s="38"/>
      <c r="C623"/>
      <c r="Z623"/>
      <c r="AA623"/>
      <c r="AB623"/>
      <c r="AC623"/>
      <c r="AD623"/>
      <c r="AE623"/>
    </row>
    <row r="624" spans="2:31" x14ac:dyDescent="0.5">
      <c r="B624" s="38"/>
      <c r="C624"/>
      <c r="Z624"/>
      <c r="AA624"/>
      <c r="AB624"/>
      <c r="AC624"/>
      <c r="AD624"/>
      <c r="AE624"/>
    </row>
    <row r="625" spans="2:31" x14ac:dyDescent="0.5">
      <c r="B625" s="38"/>
      <c r="C625"/>
      <c r="Z625"/>
      <c r="AA625"/>
      <c r="AB625"/>
      <c r="AC625"/>
      <c r="AD625"/>
      <c r="AE625"/>
    </row>
    <row r="626" spans="2:31" x14ac:dyDescent="0.5">
      <c r="B626" s="38"/>
      <c r="C626"/>
      <c r="Z626"/>
      <c r="AA626"/>
      <c r="AB626"/>
      <c r="AC626"/>
      <c r="AD626"/>
      <c r="AE626"/>
    </row>
    <row r="627" spans="2:31" x14ac:dyDescent="0.5">
      <c r="B627" s="38"/>
      <c r="C627"/>
      <c r="Z627"/>
      <c r="AA627"/>
      <c r="AB627"/>
      <c r="AC627"/>
      <c r="AD627"/>
      <c r="AE627"/>
    </row>
    <row r="628" spans="2:31" x14ac:dyDescent="0.5">
      <c r="B628" s="38"/>
      <c r="C628"/>
      <c r="Z628"/>
      <c r="AA628"/>
      <c r="AB628"/>
      <c r="AC628"/>
      <c r="AD628"/>
      <c r="AE628"/>
    </row>
    <row r="629" spans="2:31" x14ac:dyDescent="0.5">
      <c r="B629" s="38"/>
      <c r="C629"/>
      <c r="Z629"/>
      <c r="AA629"/>
      <c r="AB629"/>
      <c r="AC629"/>
      <c r="AD629"/>
      <c r="AE629"/>
    </row>
    <row r="630" spans="2:31" x14ac:dyDescent="0.5">
      <c r="B630" s="38"/>
      <c r="C630"/>
      <c r="Z630"/>
      <c r="AA630"/>
      <c r="AB630"/>
      <c r="AC630"/>
      <c r="AD630"/>
      <c r="AE630"/>
    </row>
    <row r="631" spans="2:31" x14ac:dyDescent="0.5">
      <c r="B631" s="38"/>
      <c r="C631"/>
      <c r="Z631"/>
      <c r="AA631"/>
      <c r="AB631"/>
      <c r="AC631"/>
      <c r="AD631"/>
      <c r="AE631"/>
    </row>
    <row r="632" spans="2:31" x14ac:dyDescent="0.5">
      <c r="B632" s="38"/>
      <c r="C632"/>
      <c r="Z632"/>
      <c r="AA632"/>
      <c r="AB632"/>
      <c r="AC632"/>
      <c r="AD632"/>
      <c r="AE632"/>
    </row>
    <row r="633" spans="2:31" x14ac:dyDescent="0.5">
      <c r="B633" s="38"/>
      <c r="C633"/>
      <c r="Z633"/>
      <c r="AA633"/>
      <c r="AB633"/>
      <c r="AC633"/>
      <c r="AD633"/>
      <c r="AE633"/>
    </row>
    <row r="634" spans="2:31" x14ac:dyDescent="0.5">
      <c r="B634" s="38"/>
      <c r="C634"/>
      <c r="Z634"/>
      <c r="AA634"/>
      <c r="AB634"/>
      <c r="AC634"/>
      <c r="AD634"/>
      <c r="AE634"/>
    </row>
    <row r="635" spans="2:31" x14ac:dyDescent="0.5">
      <c r="B635" s="38"/>
      <c r="C635"/>
      <c r="Z635"/>
      <c r="AA635"/>
      <c r="AB635"/>
      <c r="AC635"/>
      <c r="AD635"/>
      <c r="AE635"/>
    </row>
    <row r="636" spans="2:31" x14ac:dyDescent="0.5">
      <c r="B636" s="38"/>
      <c r="C636"/>
      <c r="Z636"/>
      <c r="AA636"/>
      <c r="AB636"/>
      <c r="AC636"/>
      <c r="AD636"/>
      <c r="AE636"/>
    </row>
    <row r="637" spans="2:31" x14ac:dyDescent="0.5">
      <c r="B637" s="38"/>
      <c r="C637"/>
      <c r="Z637"/>
      <c r="AA637"/>
      <c r="AB637"/>
      <c r="AC637"/>
      <c r="AD637"/>
      <c r="AE637"/>
    </row>
    <row r="638" spans="2:31" x14ac:dyDescent="0.5">
      <c r="B638" s="38"/>
      <c r="C638"/>
      <c r="Z638"/>
      <c r="AA638"/>
      <c r="AB638"/>
      <c r="AC638"/>
      <c r="AD638"/>
      <c r="AE638"/>
    </row>
    <row r="639" spans="2:31" x14ac:dyDescent="0.5">
      <c r="B639" s="38"/>
      <c r="C639"/>
      <c r="Z639"/>
      <c r="AA639"/>
      <c r="AB639"/>
      <c r="AC639"/>
      <c r="AD639"/>
      <c r="AE639"/>
    </row>
    <row r="640" spans="2:31" x14ac:dyDescent="0.5">
      <c r="B640" s="38"/>
      <c r="C640"/>
      <c r="Z640"/>
      <c r="AA640"/>
      <c r="AB640"/>
      <c r="AC640"/>
      <c r="AD640"/>
      <c r="AE640"/>
    </row>
    <row r="641" spans="2:31" x14ac:dyDescent="0.5">
      <c r="B641" s="38"/>
      <c r="C641"/>
      <c r="Z641"/>
      <c r="AA641"/>
      <c r="AB641"/>
      <c r="AC641"/>
      <c r="AD641"/>
      <c r="AE641"/>
    </row>
    <row r="642" spans="2:31" x14ac:dyDescent="0.5">
      <c r="B642" s="38"/>
      <c r="C642"/>
      <c r="Z642"/>
      <c r="AA642"/>
      <c r="AB642"/>
      <c r="AC642"/>
      <c r="AD642"/>
      <c r="AE642"/>
    </row>
    <row r="643" spans="2:31" x14ac:dyDescent="0.5">
      <c r="B643" s="38"/>
      <c r="C643"/>
      <c r="Z643"/>
      <c r="AA643"/>
      <c r="AB643"/>
      <c r="AC643"/>
      <c r="AD643"/>
      <c r="AE643"/>
    </row>
    <row r="644" spans="2:31" x14ac:dyDescent="0.5">
      <c r="B644" s="38"/>
      <c r="C644"/>
      <c r="Z644"/>
      <c r="AA644"/>
      <c r="AB644"/>
      <c r="AC644"/>
      <c r="AD644"/>
      <c r="AE644"/>
    </row>
    <row r="645" spans="2:31" x14ac:dyDescent="0.5">
      <c r="B645" s="38"/>
      <c r="C645"/>
      <c r="Z645"/>
      <c r="AA645"/>
      <c r="AB645"/>
      <c r="AC645"/>
      <c r="AD645"/>
      <c r="AE645"/>
    </row>
    <row r="646" spans="2:31" x14ac:dyDescent="0.5">
      <c r="B646" s="38"/>
      <c r="C646"/>
      <c r="Z646"/>
      <c r="AA646"/>
      <c r="AB646"/>
      <c r="AC646"/>
      <c r="AD646"/>
      <c r="AE646"/>
    </row>
    <row r="647" spans="2:31" x14ac:dyDescent="0.5">
      <c r="B647" s="38"/>
      <c r="C647"/>
      <c r="Z647"/>
      <c r="AA647"/>
      <c r="AB647"/>
      <c r="AC647"/>
      <c r="AD647"/>
      <c r="AE647"/>
    </row>
    <row r="648" spans="2:31" x14ac:dyDescent="0.5">
      <c r="B648" s="38"/>
      <c r="C648"/>
      <c r="Z648"/>
      <c r="AA648"/>
      <c r="AB648"/>
      <c r="AC648"/>
      <c r="AD648"/>
      <c r="AE648"/>
    </row>
    <row r="649" spans="2:31" x14ac:dyDescent="0.5">
      <c r="B649" s="38"/>
      <c r="C649"/>
      <c r="Z649"/>
      <c r="AA649"/>
      <c r="AB649"/>
      <c r="AC649"/>
      <c r="AD649"/>
      <c r="AE649"/>
    </row>
    <row r="650" spans="2:31" x14ac:dyDescent="0.5">
      <c r="B650" s="38"/>
      <c r="C650"/>
      <c r="Z650"/>
      <c r="AA650"/>
      <c r="AB650"/>
      <c r="AC650"/>
      <c r="AD650"/>
      <c r="AE650"/>
    </row>
    <row r="651" spans="2:31" x14ac:dyDescent="0.5">
      <c r="B651" s="38"/>
      <c r="C651"/>
      <c r="Z651"/>
      <c r="AA651"/>
      <c r="AB651"/>
      <c r="AC651"/>
      <c r="AD651"/>
      <c r="AE651"/>
    </row>
    <row r="652" spans="2:31" x14ac:dyDescent="0.5">
      <c r="B652" s="38"/>
      <c r="C652"/>
      <c r="Z652"/>
      <c r="AA652"/>
      <c r="AB652"/>
      <c r="AC652"/>
      <c r="AD652"/>
      <c r="AE652"/>
    </row>
    <row r="653" spans="2:31" x14ac:dyDescent="0.5">
      <c r="B653" s="38"/>
      <c r="C653"/>
      <c r="Z653"/>
      <c r="AA653"/>
      <c r="AB653"/>
      <c r="AC653"/>
      <c r="AD653"/>
      <c r="AE653"/>
    </row>
    <row r="654" spans="2:31" x14ac:dyDescent="0.5">
      <c r="B654" s="38"/>
      <c r="C654"/>
      <c r="Z654"/>
      <c r="AA654"/>
      <c r="AB654"/>
      <c r="AC654"/>
      <c r="AD654"/>
      <c r="AE654"/>
    </row>
    <row r="655" spans="2:31" x14ac:dyDescent="0.5">
      <c r="B655" s="38"/>
      <c r="C655"/>
      <c r="Z655"/>
      <c r="AA655"/>
      <c r="AB655"/>
      <c r="AC655"/>
      <c r="AD655"/>
      <c r="AE655"/>
    </row>
    <row r="656" spans="2:31" x14ac:dyDescent="0.5">
      <c r="B656" s="38"/>
      <c r="C656"/>
      <c r="Z656"/>
      <c r="AA656"/>
      <c r="AB656"/>
      <c r="AC656"/>
      <c r="AD656"/>
      <c r="AE656"/>
    </row>
    <row r="657" spans="2:31" x14ac:dyDescent="0.5">
      <c r="B657" s="38"/>
      <c r="C657"/>
      <c r="Z657"/>
      <c r="AA657"/>
      <c r="AB657"/>
      <c r="AC657"/>
      <c r="AD657"/>
      <c r="AE657"/>
    </row>
    <row r="658" spans="2:31" x14ac:dyDescent="0.5">
      <c r="B658" s="38"/>
      <c r="C658"/>
      <c r="Z658"/>
      <c r="AA658"/>
      <c r="AB658"/>
      <c r="AC658"/>
      <c r="AD658"/>
      <c r="AE658"/>
    </row>
    <row r="659" spans="2:31" x14ac:dyDescent="0.5">
      <c r="B659" s="38"/>
      <c r="C659"/>
      <c r="Z659"/>
      <c r="AA659"/>
      <c r="AB659"/>
      <c r="AC659"/>
      <c r="AD659"/>
      <c r="AE659"/>
    </row>
    <row r="660" spans="2:31" x14ac:dyDescent="0.5">
      <c r="B660" s="38"/>
      <c r="C660"/>
      <c r="Z660"/>
      <c r="AA660"/>
      <c r="AB660"/>
      <c r="AC660"/>
      <c r="AD660"/>
      <c r="AE660"/>
    </row>
    <row r="661" spans="2:31" x14ac:dyDescent="0.5">
      <c r="B661" s="38"/>
      <c r="C661"/>
      <c r="Z661"/>
      <c r="AA661"/>
      <c r="AB661"/>
      <c r="AC661"/>
      <c r="AD661"/>
      <c r="AE661"/>
    </row>
    <row r="662" spans="2:31" x14ac:dyDescent="0.5">
      <c r="B662" s="38"/>
      <c r="C662"/>
      <c r="Z662"/>
      <c r="AA662"/>
      <c r="AB662"/>
      <c r="AC662"/>
      <c r="AD662"/>
      <c r="AE662"/>
    </row>
    <row r="663" spans="2:31" x14ac:dyDescent="0.5">
      <c r="B663" s="38"/>
      <c r="C663"/>
      <c r="Z663"/>
      <c r="AA663"/>
      <c r="AB663"/>
      <c r="AC663"/>
      <c r="AD663"/>
      <c r="AE663"/>
    </row>
    <row r="664" spans="2:31" x14ac:dyDescent="0.5">
      <c r="B664" s="38"/>
      <c r="C664"/>
      <c r="Z664"/>
      <c r="AA664"/>
      <c r="AB664"/>
      <c r="AC664"/>
      <c r="AD664"/>
      <c r="AE664"/>
    </row>
    <row r="665" spans="2:31" x14ac:dyDescent="0.5">
      <c r="B665" s="38"/>
      <c r="C665"/>
      <c r="Z665"/>
      <c r="AA665"/>
      <c r="AB665"/>
      <c r="AC665"/>
      <c r="AD665"/>
      <c r="AE665"/>
    </row>
    <row r="666" spans="2:31" x14ac:dyDescent="0.5">
      <c r="B666" s="38"/>
      <c r="C666"/>
      <c r="Z666"/>
      <c r="AA666"/>
      <c r="AB666"/>
      <c r="AC666"/>
      <c r="AD666"/>
      <c r="AE666"/>
    </row>
    <row r="667" spans="2:31" x14ac:dyDescent="0.5">
      <c r="B667" s="38"/>
      <c r="C667"/>
      <c r="Z667"/>
      <c r="AA667"/>
      <c r="AB667"/>
      <c r="AC667"/>
      <c r="AD667"/>
      <c r="AE667"/>
    </row>
    <row r="668" spans="2:31" x14ac:dyDescent="0.5">
      <c r="B668" s="38"/>
      <c r="C668"/>
      <c r="Z668"/>
      <c r="AA668"/>
      <c r="AB668"/>
      <c r="AC668"/>
      <c r="AD668"/>
      <c r="AE668"/>
    </row>
    <row r="669" spans="2:31" x14ac:dyDescent="0.5">
      <c r="B669" s="38"/>
      <c r="C669"/>
      <c r="Z669"/>
      <c r="AA669"/>
      <c r="AB669"/>
      <c r="AC669"/>
      <c r="AD669"/>
      <c r="AE669"/>
    </row>
    <row r="670" spans="2:31" x14ac:dyDescent="0.5">
      <c r="B670" s="38"/>
      <c r="C670"/>
      <c r="Z670"/>
      <c r="AA670"/>
      <c r="AB670"/>
      <c r="AC670"/>
      <c r="AD670"/>
      <c r="AE670"/>
    </row>
    <row r="671" spans="2:31" x14ac:dyDescent="0.5">
      <c r="B671" s="38"/>
      <c r="C671"/>
      <c r="Z671"/>
      <c r="AA671"/>
      <c r="AB671"/>
      <c r="AC671"/>
      <c r="AD671"/>
      <c r="AE671"/>
    </row>
    <row r="672" spans="2:31" x14ac:dyDescent="0.5">
      <c r="B672" s="38"/>
      <c r="C672"/>
      <c r="Z672"/>
      <c r="AA672"/>
      <c r="AB672"/>
      <c r="AC672"/>
      <c r="AD672"/>
      <c r="AE672"/>
    </row>
    <row r="673" spans="2:31" x14ac:dyDescent="0.5">
      <c r="B673" s="38"/>
      <c r="C673"/>
      <c r="Z673"/>
      <c r="AA673"/>
      <c r="AB673"/>
      <c r="AC673"/>
      <c r="AD673"/>
      <c r="AE673"/>
    </row>
    <row r="674" spans="2:31" x14ac:dyDescent="0.5">
      <c r="B674" s="38"/>
      <c r="C674"/>
      <c r="Z674"/>
      <c r="AA674"/>
      <c r="AB674"/>
      <c r="AC674"/>
      <c r="AD674"/>
      <c r="AE674"/>
    </row>
    <row r="675" spans="2:31" x14ac:dyDescent="0.5">
      <c r="B675" s="38"/>
      <c r="C675"/>
      <c r="Z675"/>
      <c r="AA675"/>
      <c r="AB675"/>
      <c r="AC675"/>
      <c r="AD675"/>
      <c r="AE675"/>
    </row>
    <row r="676" spans="2:31" x14ac:dyDescent="0.5">
      <c r="B676" s="38"/>
      <c r="C676"/>
      <c r="Z676"/>
      <c r="AA676"/>
      <c r="AB676"/>
      <c r="AC676"/>
      <c r="AD676"/>
      <c r="AE676"/>
    </row>
    <row r="677" spans="2:31" x14ac:dyDescent="0.5">
      <c r="B677" s="38"/>
      <c r="C677"/>
      <c r="Z677"/>
      <c r="AA677"/>
      <c r="AB677"/>
      <c r="AC677"/>
      <c r="AD677"/>
      <c r="AE677"/>
    </row>
    <row r="678" spans="2:31" x14ac:dyDescent="0.5">
      <c r="B678" s="38"/>
      <c r="C678"/>
      <c r="Z678"/>
      <c r="AA678"/>
      <c r="AB678"/>
      <c r="AC678"/>
      <c r="AD678"/>
      <c r="AE678"/>
    </row>
    <row r="679" spans="2:31" x14ac:dyDescent="0.5">
      <c r="B679" s="38"/>
      <c r="C679"/>
      <c r="Z679"/>
      <c r="AA679"/>
      <c r="AB679"/>
      <c r="AC679"/>
      <c r="AD679"/>
      <c r="AE679"/>
    </row>
    <row r="680" spans="2:31" x14ac:dyDescent="0.5">
      <c r="B680" s="38"/>
      <c r="C680"/>
      <c r="Z680"/>
      <c r="AA680"/>
      <c r="AB680"/>
      <c r="AC680"/>
      <c r="AD680"/>
      <c r="AE680"/>
    </row>
    <row r="681" spans="2:31" x14ac:dyDescent="0.5">
      <c r="B681" s="38"/>
      <c r="C681"/>
      <c r="Z681"/>
      <c r="AA681"/>
      <c r="AB681"/>
      <c r="AC681"/>
      <c r="AD681"/>
      <c r="AE681"/>
    </row>
    <row r="682" spans="2:31" x14ac:dyDescent="0.5">
      <c r="B682" s="38"/>
      <c r="C682"/>
      <c r="Z682"/>
      <c r="AA682"/>
      <c r="AB682"/>
      <c r="AC682"/>
      <c r="AD682"/>
      <c r="AE682"/>
    </row>
    <row r="683" spans="2:31" x14ac:dyDescent="0.5">
      <c r="B683" s="38"/>
      <c r="C683"/>
      <c r="Z683"/>
      <c r="AA683"/>
      <c r="AB683"/>
      <c r="AC683"/>
      <c r="AD683"/>
      <c r="AE683"/>
    </row>
    <row r="684" spans="2:31" x14ac:dyDescent="0.5">
      <c r="B684" s="38"/>
      <c r="C684"/>
      <c r="Z684"/>
      <c r="AA684"/>
      <c r="AB684"/>
      <c r="AC684"/>
      <c r="AD684"/>
      <c r="AE684"/>
    </row>
    <row r="685" spans="2:31" x14ac:dyDescent="0.5">
      <c r="B685" s="38"/>
      <c r="C685"/>
      <c r="Z685"/>
      <c r="AA685"/>
      <c r="AB685"/>
      <c r="AC685"/>
      <c r="AD685"/>
      <c r="AE685"/>
    </row>
    <row r="686" spans="2:31" x14ac:dyDescent="0.5">
      <c r="B686" s="38"/>
      <c r="C686"/>
      <c r="Z686"/>
      <c r="AA686"/>
      <c r="AB686"/>
      <c r="AC686"/>
      <c r="AD686"/>
      <c r="AE686"/>
    </row>
    <row r="687" spans="2:31" x14ac:dyDescent="0.5">
      <c r="B687" s="38"/>
      <c r="C687"/>
      <c r="Z687"/>
      <c r="AA687"/>
      <c r="AB687"/>
      <c r="AC687"/>
      <c r="AD687"/>
      <c r="AE687"/>
    </row>
    <row r="688" spans="2:31" x14ac:dyDescent="0.5">
      <c r="B688" s="38"/>
      <c r="C688"/>
      <c r="Z688"/>
      <c r="AA688"/>
      <c r="AB688"/>
      <c r="AC688"/>
      <c r="AD688"/>
      <c r="AE688"/>
    </row>
    <row r="689" spans="2:31" x14ac:dyDescent="0.5">
      <c r="B689" s="38"/>
      <c r="C689"/>
      <c r="Z689"/>
      <c r="AA689"/>
      <c r="AB689"/>
      <c r="AC689"/>
      <c r="AD689"/>
      <c r="AE689"/>
    </row>
    <row r="690" spans="2:31" x14ac:dyDescent="0.5">
      <c r="B690" s="38"/>
      <c r="C690"/>
      <c r="Z690"/>
      <c r="AA690"/>
      <c r="AB690"/>
      <c r="AC690"/>
      <c r="AD690"/>
      <c r="AE690"/>
    </row>
    <row r="691" spans="2:31" x14ac:dyDescent="0.5">
      <c r="B691" s="38"/>
      <c r="C691"/>
      <c r="Z691"/>
      <c r="AA691"/>
      <c r="AB691"/>
      <c r="AC691"/>
      <c r="AD691"/>
      <c r="AE691"/>
    </row>
    <row r="692" spans="2:31" x14ac:dyDescent="0.5">
      <c r="B692" s="38"/>
      <c r="C692"/>
      <c r="Z692"/>
      <c r="AA692"/>
      <c r="AB692"/>
      <c r="AC692"/>
      <c r="AD692"/>
      <c r="AE692"/>
    </row>
    <row r="693" spans="2:31" x14ac:dyDescent="0.5">
      <c r="B693" s="38"/>
      <c r="C693"/>
      <c r="Z693"/>
      <c r="AA693"/>
      <c r="AB693"/>
      <c r="AC693"/>
      <c r="AD693"/>
      <c r="AE693"/>
    </row>
    <row r="694" spans="2:31" x14ac:dyDescent="0.5">
      <c r="B694" s="38"/>
      <c r="C694"/>
      <c r="Z694"/>
      <c r="AA694"/>
      <c r="AB694"/>
      <c r="AC694"/>
      <c r="AD694"/>
      <c r="AE694"/>
    </row>
    <row r="695" spans="2:31" x14ac:dyDescent="0.5">
      <c r="B695" s="38"/>
      <c r="C695"/>
      <c r="Z695"/>
      <c r="AA695"/>
      <c r="AB695"/>
      <c r="AC695"/>
      <c r="AD695"/>
      <c r="AE695"/>
    </row>
    <row r="696" spans="2:31" x14ac:dyDescent="0.5">
      <c r="B696" s="38"/>
      <c r="C696"/>
      <c r="Z696"/>
      <c r="AA696"/>
      <c r="AB696"/>
      <c r="AC696"/>
      <c r="AD696"/>
      <c r="AE696"/>
    </row>
    <row r="697" spans="2:31" x14ac:dyDescent="0.5">
      <c r="B697" s="38"/>
      <c r="C697"/>
      <c r="Z697"/>
      <c r="AA697"/>
      <c r="AB697"/>
      <c r="AC697"/>
      <c r="AD697"/>
      <c r="AE697"/>
    </row>
    <row r="698" spans="2:31" x14ac:dyDescent="0.5">
      <c r="B698" s="38"/>
      <c r="C698"/>
      <c r="Z698"/>
      <c r="AA698"/>
      <c r="AB698"/>
      <c r="AC698"/>
      <c r="AD698"/>
      <c r="AE698"/>
    </row>
    <row r="699" spans="2:31" x14ac:dyDescent="0.5">
      <c r="B699" s="38"/>
      <c r="C699"/>
      <c r="Z699"/>
      <c r="AA699"/>
      <c r="AB699"/>
      <c r="AC699"/>
      <c r="AD699"/>
      <c r="AE699"/>
    </row>
    <row r="700" spans="2:31" x14ac:dyDescent="0.5">
      <c r="B700" s="38"/>
      <c r="C700"/>
      <c r="Z700"/>
      <c r="AA700"/>
      <c r="AB700"/>
      <c r="AC700"/>
      <c r="AD700"/>
      <c r="AE700"/>
    </row>
    <row r="701" spans="2:31" x14ac:dyDescent="0.5">
      <c r="B701" s="38"/>
      <c r="C701"/>
      <c r="Z701"/>
      <c r="AA701"/>
      <c r="AB701"/>
      <c r="AC701"/>
      <c r="AD701"/>
      <c r="AE701"/>
    </row>
    <row r="702" spans="2:31" x14ac:dyDescent="0.5">
      <c r="B702" s="38"/>
      <c r="C702"/>
      <c r="Z702"/>
      <c r="AA702"/>
      <c r="AB702"/>
      <c r="AC702"/>
      <c r="AD702"/>
      <c r="AE702"/>
    </row>
    <row r="703" spans="2:31" x14ac:dyDescent="0.5">
      <c r="B703" s="38"/>
      <c r="C703"/>
      <c r="Z703"/>
      <c r="AA703"/>
      <c r="AB703"/>
      <c r="AC703"/>
      <c r="AD703"/>
      <c r="AE703"/>
    </row>
    <row r="704" spans="2:31" x14ac:dyDescent="0.5">
      <c r="B704" s="38"/>
      <c r="C704"/>
      <c r="Z704"/>
      <c r="AA704"/>
      <c r="AB704"/>
      <c r="AC704"/>
      <c r="AD704"/>
      <c r="AE704"/>
    </row>
    <row r="705" spans="2:31" x14ac:dyDescent="0.5">
      <c r="B705" s="38"/>
      <c r="C705"/>
      <c r="Z705"/>
      <c r="AA705"/>
      <c r="AB705"/>
      <c r="AC705"/>
      <c r="AD705"/>
      <c r="AE705"/>
    </row>
    <row r="706" spans="2:31" x14ac:dyDescent="0.5">
      <c r="B706" s="38"/>
      <c r="C706"/>
      <c r="Z706"/>
      <c r="AA706"/>
      <c r="AB706"/>
      <c r="AC706"/>
      <c r="AD706"/>
      <c r="AE706"/>
    </row>
    <row r="707" spans="2:31" x14ac:dyDescent="0.5">
      <c r="B707" s="38"/>
      <c r="C707"/>
      <c r="Z707"/>
      <c r="AA707"/>
      <c r="AB707"/>
      <c r="AC707"/>
      <c r="AD707"/>
      <c r="AE707"/>
    </row>
    <row r="708" spans="2:31" x14ac:dyDescent="0.5">
      <c r="B708" s="38"/>
      <c r="C708"/>
      <c r="Z708"/>
      <c r="AA708"/>
      <c r="AB708"/>
      <c r="AC708"/>
      <c r="AD708"/>
      <c r="AE708"/>
    </row>
    <row r="709" spans="2:31" x14ac:dyDescent="0.5">
      <c r="B709" s="38"/>
      <c r="C709"/>
      <c r="Z709"/>
      <c r="AA709"/>
      <c r="AB709"/>
      <c r="AC709"/>
      <c r="AD709"/>
      <c r="AE709"/>
    </row>
    <row r="710" spans="2:31" x14ac:dyDescent="0.5">
      <c r="B710" s="38"/>
      <c r="C710"/>
      <c r="Z710"/>
      <c r="AA710"/>
      <c r="AB710"/>
      <c r="AC710"/>
      <c r="AD710"/>
      <c r="AE710"/>
    </row>
    <row r="711" spans="2:31" x14ac:dyDescent="0.5">
      <c r="B711" s="38"/>
      <c r="C711"/>
      <c r="Z711"/>
      <c r="AA711"/>
      <c r="AB711"/>
      <c r="AC711"/>
      <c r="AD711"/>
      <c r="AE711"/>
    </row>
    <row r="712" spans="2:31" x14ac:dyDescent="0.5">
      <c r="B712" s="38"/>
      <c r="C712"/>
      <c r="Z712"/>
      <c r="AA712"/>
      <c r="AB712"/>
      <c r="AC712"/>
      <c r="AD712"/>
      <c r="AE712"/>
    </row>
    <row r="713" spans="2:31" x14ac:dyDescent="0.5">
      <c r="B713" s="38"/>
      <c r="C713"/>
      <c r="Z713"/>
      <c r="AA713"/>
      <c r="AB713"/>
      <c r="AC713"/>
      <c r="AD713"/>
      <c r="AE713"/>
    </row>
    <row r="714" spans="2:31" x14ac:dyDescent="0.5">
      <c r="B714" s="38"/>
      <c r="C714"/>
      <c r="Z714"/>
      <c r="AA714"/>
      <c r="AB714"/>
      <c r="AC714"/>
      <c r="AD714"/>
      <c r="AE714"/>
    </row>
    <row r="715" spans="2:31" x14ac:dyDescent="0.5">
      <c r="B715" s="38"/>
      <c r="C715"/>
      <c r="Z715"/>
      <c r="AA715"/>
      <c r="AB715"/>
      <c r="AC715"/>
      <c r="AD715"/>
      <c r="AE715"/>
    </row>
    <row r="716" spans="2:31" x14ac:dyDescent="0.5">
      <c r="B716" s="38"/>
      <c r="C716"/>
      <c r="Z716"/>
      <c r="AA716"/>
      <c r="AB716"/>
      <c r="AC716"/>
      <c r="AD716"/>
      <c r="AE716"/>
    </row>
    <row r="717" spans="2:31" x14ac:dyDescent="0.5">
      <c r="B717" s="38"/>
      <c r="C717"/>
      <c r="Z717"/>
      <c r="AA717"/>
      <c r="AB717"/>
      <c r="AC717"/>
      <c r="AD717"/>
      <c r="AE717"/>
    </row>
    <row r="718" spans="2:31" x14ac:dyDescent="0.5">
      <c r="B718" s="38"/>
      <c r="C718"/>
      <c r="Z718"/>
      <c r="AA718"/>
      <c r="AB718"/>
      <c r="AC718"/>
      <c r="AD718"/>
      <c r="AE718"/>
    </row>
    <row r="719" spans="2:31" x14ac:dyDescent="0.5">
      <c r="B719" s="38"/>
      <c r="C719"/>
      <c r="Z719"/>
      <c r="AA719"/>
      <c r="AB719"/>
      <c r="AC719"/>
      <c r="AD719"/>
      <c r="AE719"/>
    </row>
    <row r="720" spans="2:31" x14ac:dyDescent="0.5">
      <c r="B720" s="38"/>
      <c r="C720"/>
      <c r="Z720"/>
      <c r="AA720"/>
      <c r="AB720"/>
      <c r="AC720"/>
      <c r="AD720"/>
      <c r="AE720"/>
    </row>
    <row r="721" spans="2:31" x14ac:dyDescent="0.5">
      <c r="B721" s="38"/>
      <c r="C721"/>
      <c r="Z721"/>
      <c r="AA721"/>
      <c r="AB721"/>
      <c r="AC721"/>
      <c r="AD721"/>
      <c r="AE721"/>
    </row>
    <row r="722" spans="2:31" x14ac:dyDescent="0.5">
      <c r="B722" s="38"/>
      <c r="C722"/>
      <c r="Z722"/>
      <c r="AA722"/>
      <c r="AB722"/>
      <c r="AC722"/>
      <c r="AD722"/>
      <c r="AE722"/>
    </row>
    <row r="723" spans="2:31" x14ac:dyDescent="0.5">
      <c r="B723" s="38"/>
      <c r="C723"/>
      <c r="Z723"/>
      <c r="AA723"/>
      <c r="AB723"/>
      <c r="AC723"/>
      <c r="AD723"/>
      <c r="AE723"/>
    </row>
    <row r="724" spans="2:31" x14ac:dyDescent="0.5">
      <c r="B724" s="38"/>
      <c r="C724"/>
      <c r="Z724"/>
      <c r="AA724"/>
      <c r="AB724"/>
      <c r="AC724"/>
      <c r="AD724"/>
      <c r="AE724"/>
    </row>
    <row r="725" spans="2:31" x14ac:dyDescent="0.5">
      <c r="B725" s="38"/>
      <c r="C725"/>
      <c r="Z725"/>
      <c r="AA725"/>
      <c r="AB725"/>
      <c r="AC725"/>
      <c r="AD725"/>
      <c r="AE725"/>
    </row>
    <row r="726" spans="2:31" x14ac:dyDescent="0.5">
      <c r="B726" s="38"/>
      <c r="C726"/>
      <c r="Z726"/>
      <c r="AA726"/>
      <c r="AB726"/>
      <c r="AC726"/>
      <c r="AD726"/>
      <c r="AE726"/>
    </row>
    <row r="727" spans="2:31" x14ac:dyDescent="0.5">
      <c r="B727" s="38"/>
      <c r="C727"/>
      <c r="Z727"/>
      <c r="AA727"/>
      <c r="AB727"/>
      <c r="AC727"/>
      <c r="AD727"/>
      <c r="AE727"/>
    </row>
    <row r="728" spans="2:31" x14ac:dyDescent="0.5">
      <c r="B728" s="38"/>
      <c r="C728"/>
      <c r="Z728"/>
      <c r="AA728"/>
      <c r="AB728"/>
      <c r="AC728"/>
      <c r="AD728"/>
      <c r="AE728"/>
    </row>
    <row r="729" spans="2:31" x14ac:dyDescent="0.5">
      <c r="B729" s="38"/>
      <c r="C729"/>
      <c r="Z729"/>
      <c r="AA729"/>
      <c r="AB729"/>
      <c r="AC729"/>
      <c r="AD729"/>
      <c r="AE729"/>
    </row>
    <row r="730" spans="2:31" x14ac:dyDescent="0.5">
      <c r="B730" s="38"/>
      <c r="C730"/>
      <c r="Z730"/>
      <c r="AA730"/>
      <c r="AB730"/>
      <c r="AC730"/>
      <c r="AD730"/>
      <c r="AE730"/>
    </row>
    <row r="731" spans="2:31" x14ac:dyDescent="0.5">
      <c r="B731" s="38"/>
      <c r="C731"/>
      <c r="Z731"/>
      <c r="AA731"/>
      <c r="AB731"/>
      <c r="AC731"/>
      <c r="AD731"/>
      <c r="AE731"/>
    </row>
    <row r="732" spans="2:31" x14ac:dyDescent="0.5">
      <c r="B732" s="38"/>
      <c r="C732"/>
      <c r="Z732"/>
      <c r="AA732"/>
      <c r="AB732"/>
      <c r="AC732"/>
      <c r="AD732"/>
      <c r="AE732"/>
    </row>
    <row r="733" spans="2:31" x14ac:dyDescent="0.5">
      <c r="B733" s="38"/>
      <c r="C733"/>
      <c r="Z733"/>
      <c r="AA733"/>
      <c r="AB733"/>
      <c r="AC733"/>
      <c r="AD733"/>
      <c r="AE733"/>
    </row>
    <row r="734" spans="2:31" x14ac:dyDescent="0.5">
      <c r="B734" s="38"/>
      <c r="C734"/>
      <c r="Z734"/>
      <c r="AA734"/>
      <c r="AB734"/>
      <c r="AC734"/>
      <c r="AD734"/>
      <c r="AE734"/>
    </row>
    <row r="735" spans="2:31" x14ac:dyDescent="0.5">
      <c r="B735" s="38"/>
      <c r="C735"/>
      <c r="Z735"/>
      <c r="AA735"/>
      <c r="AB735"/>
      <c r="AC735"/>
      <c r="AD735"/>
      <c r="AE735"/>
    </row>
    <row r="736" spans="2:31" x14ac:dyDescent="0.5">
      <c r="B736" s="38"/>
      <c r="C736"/>
      <c r="Z736"/>
      <c r="AA736"/>
      <c r="AB736"/>
      <c r="AC736"/>
      <c r="AD736"/>
      <c r="AE736"/>
    </row>
    <row r="737" spans="2:31" x14ac:dyDescent="0.5">
      <c r="B737" s="38"/>
      <c r="C737"/>
      <c r="Z737"/>
      <c r="AA737"/>
      <c r="AB737"/>
      <c r="AC737"/>
      <c r="AD737"/>
      <c r="AE737"/>
    </row>
    <row r="738" spans="2:31" x14ac:dyDescent="0.5">
      <c r="B738" s="38"/>
      <c r="C738"/>
      <c r="Z738"/>
      <c r="AA738"/>
      <c r="AB738"/>
      <c r="AC738"/>
      <c r="AD738"/>
      <c r="AE738"/>
    </row>
    <row r="739" spans="2:31" x14ac:dyDescent="0.5">
      <c r="B739" s="38"/>
      <c r="C739"/>
      <c r="Z739"/>
      <c r="AA739"/>
      <c r="AB739"/>
      <c r="AC739"/>
      <c r="AD739"/>
      <c r="AE739"/>
    </row>
    <row r="740" spans="2:31" x14ac:dyDescent="0.5">
      <c r="B740" s="38"/>
      <c r="C740"/>
      <c r="Z740"/>
      <c r="AA740"/>
      <c r="AB740"/>
      <c r="AC740"/>
      <c r="AD740"/>
      <c r="AE740"/>
    </row>
    <row r="741" spans="2:31" x14ac:dyDescent="0.5">
      <c r="B741" s="38"/>
      <c r="C741"/>
      <c r="Z741"/>
      <c r="AA741"/>
      <c r="AB741"/>
      <c r="AC741"/>
      <c r="AD741"/>
      <c r="AE741"/>
    </row>
    <row r="742" spans="2:31" x14ac:dyDescent="0.5">
      <c r="B742" s="38"/>
      <c r="C742"/>
      <c r="Z742"/>
      <c r="AA742"/>
      <c r="AB742"/>
      <c r="AC742"/>
      <c r="AD742"/>
      <c r="AE742"/>
    </row>
    <row r="743" spans="2:31" x14ac:dyDescent="0.5">
      <c r="B743" s="38"/>
      <c r="C743"/>
      <c r="Z743"/>
      <c r="AA743"/>
      <c r="AB743"/>
      <c r="AC743"/>
      <c r="AD743"/>
      <c r="AE743"/>
    </row>
    <row r="744" spans="2:31" x14ac:dyDescent="0.5">
      <c r="B744" s="38"/>
      <c r="C744"/>
      <c r="Z744"/>
      <c r="AA744"/>
      <c r="AB744"/>
      <c r="AC744"/>
      <c r="AD744"/>
      <c r="AE744"/>
    </row>
    <row r="745" spans="2:31" x14ac:dyDescent="0.5">
      <c r="B745" s="38"/>
      <c r="C745"/>
      <c r="Z745"/>
      <c r="AA745"/>
      <c r="AB745"/>
      <c r="AC745"/>
      <c r="AD745"/>
      <c r="AE745"/>
    </row>
    <row r="746" spans="2:31" x14ac:dyDescent="0.5">
      <c r="B746" s="38"/>
      <c r="C746"/>
      <c r="Z746"/>
      <c r="AA746"/>
      <c r="AB746"/>
      <c r="AC746"/>
      <c r="AD746"/>
      <c r="AE746"/>
    </row>
    <row r="747" spans="2:31" x14ac:dyDescent="0.5">
      <c r="B747" s="38"/>
      <c r="C747"/>
      <c r="Z747"/>
      <c r="AA747"/>
      <c r="AB747"/>
      <c r="AC747"/>
      <c r="AD747"/>
      <c r="AE747"/>
    </row>
    <row r="748" spans="2:31" x14ac:dyDescent="0.5">
      <c r="B748" s="38"/>
      <c r="C748"/>
      <c r="Z748"/>
      <c r="AA748"/>
      <c r="AB748"/>
      <c r="AC748"/>
      <c r="AD748"/>
      <c r="AE748"/>
    </row>
    <row r="749" spans="2:31" x14ac:dyDescent="0.5">
      <c r="B749" s="38"/>
      <c r="C749"/>
      <c r="Z749"/>
      <c r="AA749"/>
      <c r="AB749"/>
      <c r="AC749"/>
      <c r="AD749"/>
      <c r="AE749"/>
    </row>
    <row r="750" spans="2:31" x14ac:dyDescent="0.5">
      <c r="B750" s="38"/>
      <c r="C750"/>
      <c r="Z750"/>
      <c r="AA750"/>
      <c r="AB750"/>
      <c r="AC750"/>
      <c r="AD750"/>
      <c r="AE750"/>
    </row>
    <row r="751" spans="2:31" x14ac:dyDescent="0.5">
      <c r="B751" s="38"/>
      <c r="C751"/>
      <c r="Z751"/>
      <c r="AA751"/>
      <c r="AB751"/>
      <c r="AC751"/>
      <c r="AD751"/>
      <c r="AE751"/>
    </row>
    <row r="752" spans="2:31" x14ac:dyDescent="0.5">
      <c r="B752" s="38"/>
      <c r="C752"/>
      <c r="Z752"/>
      <c r="AA752"/>
      <c r="AB752"/>
      <c r="AC752"/>
      <c r="AD752"/>
      <c r="AE752"/>
    </row>
    <row r="753" spans="2:31" x14ac:dyDescent="0.5">
      <c r="B753" s="38"/>
      <c r="C753"/>
      <c r="Z753"/>
      <c r="AA753"/>
      <c r="AB753"/>
      <c r="AC753"/>
      <c r="AD753"/>
      <c r="AE753"/>
    </row>
    <row r="754" spans="2:31" x14ac:dyDescent="0.5">
      <c r="B754" s="38"/>
      <c r="C754"/>
      <c r="Z754"/>
      <c r="AA754"/>
      <c r="AB754"/>
      <c r="AC754"/>
      <c r="AD754"/>
      <c r="AE754"/>
    </row>
    <row r="755" spans="2:31" x14ac:dyDescent="0.5">
      <c r="B755" s="38"/>
      <c r="C755"/>
      <c r="Z755"/>
      <c r="AA755"/>
      <c r="AB755"/>
      <c r="AC755"/>
      <c r="AD755"/>
      <c r="AE755"/>
    </row>
    <row r="756" spans="2:31" x14ac:dyDescent="0.5">
      <c r="B756" s="38"/>
      <c r="C756"/>
      <c r="Z756"/>
      <c r="AA756"/>
      <c r="AB756"/>
      <c r="AC756"/>
      <c r="AD756"/>
      <c r="AE756"/>
    </row>
    <row r="757" spans="2:31" x14ac:dyDescent="0.5">
      <c r="B757" s="38"/>
      <c r="C757"/>
      <c r="Z757"/>
      <c r="AA757"/>
      <c r="AB757"/>
      <c r="AC757"/>
      <c r="AD757"/>
      <c r="AE757"/>
    </row>
    <row r="758" spans="2:31" x14ac:dyDescent="0.5">
      <c r="B758" s="38"/>
      <c r="C758"/>
      <c r="Z758"/>
      <c r="AA758"/>
      <c r="AB758"/>
      <c r="AC758"/>
      <c r="AD758"/>
      <c r="AE758"/>
    </row>
    <row r="759" spans="2:31" x14ac:dyDescent="0.5">
      <c r="B759" s="38"/>
      <c r="C759"/>
      <c r="Z759"/>
      <c r="AA759"/>
      <c r="AB759"/>
      <c r="AC759"/>
      <c r="AD759"/>
      <c r="AE759"/>
    </row>
    <row r="760" spans="2:31" x14ac:dyDescent="0.5">
      <c r="B760" s="38"/>
      <c r="C760"/>
      <c r="Z760"/>
      <c r="AA760"/>
      <c r="AB760"/>
      <c r="AC760"/>
      <c r="AD760"/>
      <c r="AE760"/>
    </row>
    <row r="761" spans="2:31" x14ac:dyDescent="0.5">
      <c r="B761" s="38"/>
      <c r="C761"/>
      <c r="Z761"/>
      <c r="AA761"/>
      <c r="AB761"/>
      <c r="AC761"/>
      <c r="AD761"/>
      <c r="AE761"/>
    </row>
    <row r="762" spans="2:31" x14ac:dyDescent="0.5">
      <c r="B762" s="38"/>
      <c r="C762"/>
      <c r="Z762"/>
      <c r="AA762"/>
      <c r="AB762"/>
      <c r="AC762"/>
      <c r="AD762"/>
      <c r="AE762"/>
    </row>
    <row r="763" spans="2:31" x14ac:dyDescent="0.5">
      <c r="B763" s="38"/>
      <c r="C763"/>
      <c r="Z763"/>
      <c r="AA763"/>
      <c r="AB763"/>
      <c r="AC763"/>
      <c r="AD763"/>
      <c r="AE763"/>
    </row>
    <row r="764" spans="2:31" x14ac:dyDescent="0.5">
      <c r="B764" s="38"/>
      <c r="C764"/>
      <c r="Z764"/>
      <c r="AA764"/>
      <c r="AB764"/>
      <c r="AC764"/>
      <c r="AD764"/>
      <c r="AE764"/>
    </row>
    <row r="765" spans="2:31" x14ac:dyDescent="0.5">
      <c r="B765" s="38"/>
      <c r="C765"/>
      <c r="Z765"/>
      <c r="AA765"/>
      <c r="AB765"/>
      <c r="AC765"/>
      <c r="AD765"/>
      <c r="AE765"/>
    </row>
    <row r="766" spans="2:31" x14ac:dyDescent="0.5">
      <c r="B766" s="38"/>
      <c r="C766"/>
      <c r="Z766"/>
      <c r="AA766"/>
      <c r="AB766"/>
      <c r="AC766"/>
      <c r="AD766"/>
      <c r="AE766"/>
    </row>
    <row r="767" spans="2:31" x14ac:dyDescent="0.5">
      <c r="B767" s="38"/>
      <c r="C767"/>
      <c r="Z767"/>
      <c r="AA767"/>
      <c r="AB767"/>
      <c r="AC767"/>
      <c r="AD767"/>
      <c r="AE767"/>
    </row>
    <row r="768" spans="2:31" x14ac:dyDescent="0.5">
      <c r="B768" s="38"/>
      <c r="C768"/>
      <c r="Z768"/>
      <c r="AA768"/>
      <c r="AB768"/>
      <c r="AC768"/>
      <c r="AD768"/>
      <c r="AE768"/>
    </row>
    <row r="769" spans="2:31" x14ac:dyDescent="0.5">
      <c r="B769" s="38"/>
      <c r="C769"/>
      <c r="Z769"/>
      <c r="AA769"/>
      <c r="AB769"/>
      <c r="AC769"/>
      <c r="AD769"/>
      <c r="AE769"/>
    </row>
    <row r="770" spans="2:31" x14ac:dyDescent="0.5">
      <c r="B770" s="38"/>
      <c r="C770"/>
      <c r="Z770"/>
      <c r="AA770"/>
      <c r="AB770"/>
      <c r="AC770"/>
      <c r="AD770"/>
      <c r="AE770"/>
    </row>
    <row r="771" spans="2:31" x14ac:dyDescent="0.5">
      <c r="B771" s="38"/>
      <c r="C771"/>
      <c r="Z771"/>
      <c r="AA771"/>
      <c r="AB771"/>
      <c r="AC771"/>
      <c r="AD771"/>
      <c r="AE771"/>
    </row>
    <row r="772" spans="2:31" x14ac:dyDescent="0.5">
      <c r="B772" s="38"/>
      <c r="C772"/>
      <c r="Z772"/>
      <c r="AA772"/>
      <c r="AB772"/>
      <c r="AC772"/>
      <c r="AD772"/>
      <c r="AE772"/>
    </row>
    <row r="773" spans="2:31" x14ac:dyDescent="0.5">
      <c r="B773" s="38"/>
      <c r="C773"/>
      <c r="Z773"/>
      <c r="AA773"/>
      <c r="AB773"/>
      <c r="AC773"/>
      <c r="AD773"/>
      <c r="AE773"/>
    </row>
    <row r="774" spans="2:31" x14ac:dyDescent="0.5">
      <c r="B774" s="38"/>
      <c r="C774"/>
      <c r="Z774"/>
      <c r="AA774"/>
      <c r="AB774"/>
      <c r="AC774"/>
      <c r="AD774"/>
      <c r="AE774"/>
    </row>
    <row r="775" spans="2:31" x14ac:dyDescent="0.5">
      <c r="B775" s="38"/>
      <c r="C775"/>
      <c r="Z775"/>
      <c r="AA775"/>
      <c r="AB775"/>
      <c r="AC775"/>
      <c r="AD775"/>
      <c r="AE775"/>
    </row>
    <row r="776" spans="2:31" x14ac:dyDescent="0.5">
      <c r="B776" s="38"/>
      <c r="C776"/>
      <c r="Z776"/>
      <c r="AA776"/>
      <c r="AB776"/>
      <c r="AC776"/>
      <c r="AD776"/>
      <c r="AE776"/>
    </row>
    <row r="777" spans="2:31" x14ac:dyDescent="0.5">
      <c r="B777" s="38"/>
      <c r="C777"/>
      <c r="Z777"/>
      <c r="AA777"/>
      <c r="AB777"/>
      <c r="AC777"/>
      <c r="AD777"/>
      <c r="AE777"/>
    </row>
    <row r="778" spans="2:31" x14ac:dyDescent="0.5">
      <c r="B778" s="38"/>
      <c r="C778"/>
      <c r="Z778"/>
      <c r="AA778"/>
      <c r="AB778"/>
      <c r="AC778"/>
      <c r="AD778"/>
      <c r="AE778"/>
    </row>
    <row r="779" spans="2:31" x14ac:dyDescent="0.5">
      <c r="B779" s="38"/>
      <c r="C779"/>
      <c r="Z779"/>
      <c r="AA779"/>
      <c r="AB779"/>
      <c r="AC779"/>
      <c r="AD779"/>
      <c r="AE779"/>
    </row>
    <row r="780" spans="2:31" x14ac:dyDescent="0.5">
      <c r="B780" s="38"/>
      <c r="C780"/>
      <c r="Z780"/>
      <c r="AA780"/>
      <c r="AB780"/>
      <c r="AC780"/>
      <c r="AD780"/>
      <c r="AE780"/>
    </row>
    <row r="781" spans="2:31" x14ac:dyDescent="0.5">
      <c r="B781" s="38"/>
      <c r="C781"/>
      <c r="Z781"/>
      <c r="AA781"/>
      <c r="AB781"/>
      <c r="AC781"/>
      <c r="AD781"/>
      <c r="AE781"/>
    </row>
    <row r="782" spans="2:31" x14ac:dyDescent="0.5">
      <c r="B782" s="38"/>
      <c r="C782"/>
      <c r="Z782"/>
      <c r="AA782"/>
      <c r="AB782"/>
      <c r="AC782"/>
      <c r="AD782"/>
      <c r="AE782"/>
    </row>
    <row r="783" spans="2:31" x14ac:dyDescent="0.5">
      <c r="B783" s="38"/>
      <c r="C783"/>
      <c r="Z783"/>
      <c r="AA783"/>
      <c r="AB783"/>
      <c r="AC783"/>
      <c r="AD783"/>
      <c r="AE783"/>
    </row>
    <row r="784" spans="2:31" x14ac:dyDescent="0.5">
      <c r="B784" s="38"/>
      <c r="C784"/>
      <c r="Z784"/>
      <c r="AA784"/>
      <c r="AB784"/>
      <c r="AC784"/>
      <c r="AD784"/>
      <c r="AE784"/>
    </row>
    <row r="785" spans="2:31" x14ac:dyDescent="0.5">
      <c r="B785" s="38"/>
      <c r="C785"/>
      <c r="Z785"/>
      <c r="AA785"/>
      <c r="AB785"/>
      <c r="AC785"/>
      <c r="AD785"/>
      <c r="AE785"/>
    </row>
    <row r="786" spans="2:31" x14ac:dyDescent="0.5">
      <c r="B786" s="38"/>
      <c r="C786"/>
      <c r="Z786"/>
      <c r="AA786"/>
      <c r="AB786"/>
      <c r="AC786"/>
      <c r="AD786"/>
      <c r="AE786"/>
    </row>
    <row r="787" spans="2:31" x14ac:dyDescent="0.5">
      <c r="B787" s="38"/>
      <c r="C787"/>
      <c r="Z787"/>
      <c r="AA787"/>
      <c r="AB787"/>
      <c r="AC787"/>
      <c r="AD787"/>
      <c r="AE787"/>
    </row>
    <row r="788" spans="2:31" x14ac:dyDescent="0.5">
      <c r="B788" s="38"/>
      <c r="C788"/>
      <c r="Z788"/>
      <c r="AA788"/>
      <c r="AB788"/>
      <c r="AC788"/>
      <c r="AD788"/>
      <c r="AE788"/>
    </row>
    <row r="789" spans="2:31" x14ac:dyDescent="0.5">
      <c r="B789" s="38"/>
      <c r="C789"/>
      <c r="Z789"/>
      <c r="AA789"/>
      <c r="AB789"/>
      <c r="AC789"/>
      <c r="AD789"/>
      <c r="AE789"/>
    </row>
    <row r="790" spans="2:31" x14ac:dyDescent="0.5">
      <c r="B790" s="38"/>
      <c r="C790"/>
      <c r="Z790"/>
      <c r="AA790"/>
      <c r="AB790"/>
      <c r="AC790"/>
      <c r="AD790"/>
      <c r="AE790"/>
    </row>
    <row r="791" spans="2:31" x14ac:dyDescent="0.5">
      <c r="B791" s="38"/>
      <c r="C791"/>
      <c r="Z791"/>
      <c r="AA791"/>
      <c r="AB791"/>
      <c r="AC791"/>
      <c r="AD791"/>
      <c r="AE791"/>
    </row>
    <row r="792" spans="2:31" x14ac:dyDescent="0.5">
      <c r="B792" s="38"/>
      <c r="C792"/>
      <c r="Z792"/>
      <c r="AA792"/>
      <c r="AB792"/>
      <c r="AC792"/>
      <c r="AD792"/>
      <c r="AE792"/>
    </row>
    <row r="793" spans="2:31" x14ac:dyDescent="0.5">
      <c r="B793" s="38"/>
      <c r="C793"/>
      <c r="Z793"/>
      <c r="AA793"/>
      <c r="AB793"/>
      <c r="AC793"/>
      <c r="AD793"/>
      <c r="AE793"/>
    </row>
    <row r="794" spans="2:31" x14ac:dyDescent="0.5">
      <c r="B794" s="38"/>
      <c r="C794"/>
      <c r="Z794"/>
      <c r="AA794"/>
      <c r="AB794"/>
      <c r="AC794"/>
      <c r="AD794"/>
      <c r="AE794"/>
    </row>
    <row r="795" spans="2:31" x14ac:dyDescent="0.5">
      <c r="B795" s="38"/>
      <c r="C795"/>
      <c r="Z795"/>
      <c r="AA795"/>
      <c r="AB795"/>
      <c r="AC795"/>
      <c r="AD795"/>
      <c r="AE795"/>
    </row>
    <row r="796" spans="2:31" x14ac:dyDescent="0.5">
      <c r="B796" s="38"/>
      <c r="C796"/>
      <c r="Z796"/>
      <c r="AA796"/>
      <c r="AB796"/>
      <c r="AC796"/>
      <c r="AD796"/>
      <c r="AE796"/>
    </row>
    <row r="797" spans="2:31" x14ac:dyDescent="0.5">
      <c r="B797" s="38"/>
      <c r="C797"/>
      <c r="Z797"/>
      <c r="AA797"/>
      <c r="AB797"/>
      <c r="AC797"/>
      <c r="AD797"/>
      <c r="AE797"/>
    </row>
    <row r="798" spans="2:31" x14ac:dyDescent="0.5">
      <c r="B798" s="38"/>
      <c r="C798"/>
      <c r="Z798"/>
      <c r="AA798"/>
      <c r="AB798"/>
      <c r="AC798"/>
      <c r="AD798"/>
      <c r="AE798"/>
    </row>
    <row r="799" spans="2:31" x14ac:dyDescent="0.5">
      <c r="B799" s="38"/>
      <c r="C799"/>
      <c r="Z799"/>
      <c r="AA799"/>
      <c r="AB799"/>
      <c r="AC799"/>
      <c r="AD799"/>
      <c r="AE799"/>
    </row>
    <row r="800" spans="2:31" x14ac:dyDescent="0.5">
      <c r="B800" s="38"/>
      <c r="C800"/>
      <c r="Z800"/>
      <c r="AA800"/>
      <c r="AB800"/>
      <c r="AC800"/>
      <c r="AD800"/>
      <c r="AE800"/>
    </row>
    <row r="801" spans="2:31" x14ac:dyDescent="0.5">
      <c r="B801" s="38"/>
      <c r="C801"/>
      <c r="Z801"/>
      <c r="AA801"/>
      <c r="AB801"/>
      <c r="AC801"/>
      <c r="AD801"/>
      <c r="AE801"/>
    </row>
    <row r="802" spans="2:31" x14ac:dyDescent="0.5">
      <c r="B802" s="38"/>
      <c r="C802"/>
      <c r="Z802"/>
      <c r="AA802"/>
      <c r="AB802"/>
      <c r="AC802"/>
      <c r="AD802"/>
      <c r="AE802"/>
    </row>
    <row r="803" spans="2:31" x14ac:dyDescent="0.5">
      <c r="B803" s="38"/>
      <c r="C803"/>
      <c r="Z803"/>
      <c r="AA803"/>
      <c r="AB803"/>
      <c r="AC803"/>
      <c r="AD803"/>
      <c r="AE803"/>
    </row>
    <row r="804" spans="2:31" x14ac:dyDescent="0.5">
      <c r="B804" s="38"/>
      <c r="C804"/>
      <c r="Z804"/>
      <c r="AA804"/>
      <c r="AB804"/>
      <c r="AC804"/>
      <c r="AD804"/>
      <c r="AE804"/>
    </row>
    <row r="805" spans="2:31" x14ac:dyDescent="0.5">
      <c r="B805" s="38"/>
      <c r="C805"/>
      <c r="Z805"/>
      <c r="AA805"/>
      <c r="AB805"/>
      <c r="AC805"/>
      <c r="AD805"/>
      <c r="AE805"/>
    </row>
    <row r="806" spans="2:31" x14ac:dyDescent="0.5">
      <c r="B806" s="38"/>
      <c r="C806"/>
      <c r="Z806"/>
      <c r="AA806"/>
      <c r="AB806"/>
      <c r="AC806"/>
      <c r="AD806"/>
      <c r="AE806"/>
    </row>
    <row r="807" spans="2:31" x14ac:dyDescent="0.5">
      <c r="B807" s="38"/>
      <c r="C807"/>
      <c r="Z807"/>
      <c r="AA807"/>
      <c r="AB807"/>
      <c r="AC807"/>
      <c r="AD807"/>
      <c r="AE807"/>
    </row>
    <row r="808" spans="2:31" x14ac:dyDescent="0.5">
      <c r="B808" s="38"/>
      <c r="C808"/>
      <c r="Z808"/>
      <c r="AA808"/>
      <c r="AB808"/>
      <c r="AC808"/>
      <c r="AD808"/>
      <c r="AE808"/>
    </row>
    <row r="809" spans="2:31" x14ac:dyDescent="0.5">
      <c r="B809" s="38"/>
      <c r="C809"/>
      <c r="Z809"/>
      <c r="AA809"/>
      <c r="AB809"/>
      <c r="AC809"/>
      <c r="AD809"/>
      <c r="AE809"/>
    </row>
    <row r="810" spans="2:31" x14ac:dyDescent="0.5">
      <c r="B810" s="38"/>
      <c r="C810"/>
      <c r="Z810"/>
      <c r="AA810"/>
      <c r="AB810"/>
      <c r="AC810"/>
      <c r="AD810"/>
      <c r="AE810"/>
    </row>
    <row r="811" spans="2:31" x14ac:dyDescent="0.5">
      <c r="B811" s="38"/>
      <c r="C811"/>
      <c r="Z811"/>
      <c r="AA811"/>
      <c r="AB811"/>
      <c r="AC811"/>
      <c r="AD811"/>
      <c r="AE811"/>
    </row>
    <row r="812" spans="2:31" x14ac:dyDescent="0.5">
      <c r="B812" s="38"/>
      <c r="C812"/>
      <c r="Z812"/>
      <c r="AA812"/>
      <c r="AB812"/>
      <c r="AC812"/>
      <c r="AD812"/>
      <c r="AE812"/>
    </row>
    <row r="813" spans="2:31" x14ac:dyDescent="0.5">
      <c r="B813" s="38"/>
      <c r="C813"/>
      <c r="Z813"/>
      <c r="AA813"/>
      <c r="AB813"/>
      <c r="AC813"/>
      <c r="AD813"/>
      <c r="AE813"/>
    </row>
    <row r="814" spans="2:31" x14ac:dyDescent="0.5">
      <c r="B814" s="38"/>
      <c r="C814"/>
      <c r="Z814"/>
      <c r="AA814"/>
      <c r="AB814"/>
      <c r="AC814"/>
      <c r="AD814"/>
      <c r="AE814"/>
    </row>
    <row r="815" spans="2:31" x14ac:dyDescent="0.5">
      <c r="B815" s="38"/>
      <c r="C815"/>
      <c r="Z815"/>
      <c r="AA815"/>
      <c r="AB815"/>
      <c r="AC815"/>
      <c r="AD815"/>
      <c r="AE815"/>
    </row>
    <row r="816" spans="2:31" x14ac:dyDescent="0.5">
      <c r="B816" s="38"/>
      <c r="C816"/>
      <c r="Z816"/>
      <c r="AA816"/>
      <c r="AB816"/>
      <c r="AC816"/>
      <c r="AD816"/>
      <c r="AE816"/>
    </row>
    <row r="817" spans="2:31" x14ac:dyDescent="0.5">
      <c r="B817" s="38"/>
      <c r="C817"/>
      <c r="Z817"/>
      <c r="AA817"/>
      <c r="AB817"/>
      <c r="AC817"/>
      <c r="AD817"/>
      <c r="AE817"/>
    </row>
    <row r="818" spans="2:31" x14ac:dyDescent="0.5">
      <c r="B818" s="38"/>
      <c r="C818"/>
      <c r="Z818"/>
      <c r="AA818"/>
      <c r="AB818"/>
      <c r="AC818"/>
      <c r="AD818"/>
      <c r="AE818"/>
    </row>
    <row r="819" spans="2:31" x14ac:dyDescent="0.5">
      <c r="B819" s="38"/>
      <c r="C819"/>
      <c r="Z819"/>
      <c r="AA819"/>
      <c r="AB819"/>
      <c r="AC819"/>
      <c r="AD819"/>
      <c r="AE819"/>
    </row>
    <row r="820" spans="2:31" x14ac:dyDescent="0.5">
      <c r="B820" s="38"/>
      <c r="C820"/>
      <c r="Z820"/>
      <c r="AA820"/>
      <c r="AB820"/>
      <c r="AC820"/>
      <c r="AD820"/>
      <c r="AE820"/>
    </row>
    <row r="821" spans="2:31" x14ac:dyDescent="0.5">
      <c r="B821" s="38"/>
      <c r="C821"/>
      <c r="Z821"/>
      <c r="AA821"/>
      <c r="AB821"/>
      <c r="AC821"/>
      <c r="AD821"/>
      <c r="AE821"/>
    </row>
    <row r="822" spans="2:31" x14ac:dyDescent="0.5">
      <c r="B822" s="38"/>
      <c r="C822"/>
      <c r="Z822"/>
      <c r="AA822"/>
      <c r="AB822"/>
      <c r="AC822"/>
      <c r="AD822"/>
      <c r="AE822"/>
    </row>
    <row r="823" spans="2:31" x14ac:dyDescent="0.5">
      <c r="B823" s="38"/>
      <c r="C823"/>
      <c r="Z823"/>
      <c r="AA823"/>
      <c r="AB823"/>
      <c r="AC823"/>
      <c r="AD823"/>
      <c r="AE823"/>
    </row>
    <row r="824" spans="2:31" x14ac:dyDescent="0.5">
      <c r="B824" s="38"/>
      <c r="C824"/>
      <c r="Z824"/>
      <c r="AA824"/>
      <c r="AB824"/>
      <c r="AC824"/>
      <c r="AD824"/>
      <c r="AE824"/>
    </row>
    <row r="825" spans="2:31" x14ac:dyDescent="0.5">
      <c r="B825" s="38"/>
      <c r="C825"/>
      <c r="Z825"/>
      <c r="AA825"/>
      <c r="AB825"/>
      <c r="AC825"/>
      <c r="AD825"/>
      <c r="AE825"/>
    </row>
    <row r="826" spans="2:31" x14ac:dyDescent="0.5">
      <c r="B826" s="38"/>
      <c r="C826"/>
      <c r="Z826"/>
      <c r="AA826"/>
      <c r="AB826"/>
      <c r="AC826"/>
      <c r="AD826"/>
      <c r="AE826"/>
    </row>
    <row r="827" spans="2:31" x14ac:dyDescent="0.5">
      <c r="B827" s="38"/>
      <c r="C827"/>
      <c r="Z827"/>
      <c r="AA827"/>
      <c r="AB827"/>
      <c r="AC827"/>
      <c r="AD827"/>
      <c r="AE827"/>
    </row>
    <row r="828" spans="2:31" x14ac:dyDescent="0.5">
      <c r="B828" s="38"/>
      <c r="C828"/>
      <c r="Z828"/>
      <c r="AA828"/>
      <c r="AB828"/>
      <c r="AC828"/>
      <c r="AD828"/>
      <c r="AE828"/>
    </row>
    <row r="829" spans="2:31" x14ac:dyDescent="0.5">
      <c r="B829" s="38"/>
      <c r="C829"/>
      <c r="Z829"/>
      <c r="AA829"/>
      <c r="AB829"/>
      <c r="AC829"/>
      <c r="AD829"/>
      <c r="AE829"/>
    </row>
    <row r="830" spans="2:31" x14ac:dyDescent="0.5">
      <c r="B830" s="38"/>
      <c r="C830"/>
      <c r="Z830"/>
      <c r="AA830"/>
      <c r="AB830"/>
      <c r="AC830"/>
      <c r="AD830"/>
      <c r="AE830"/>
    </row>
    <row r="831" spans="2:31" x14ac:dyDescent="0.5">
      <c r="B831" s="38"/>
      <c r="C831"/>
      <c r="Z831"/>
      <c r="AA831"/>
      <c r="AB831"/>
      <c r="AC831"/>
      <c r="AD831"/>
      <c r="AE831"/>
    </row>
    <row r="832" spans="2:31" x14ac:dyDescent="0.5">
      <c r="B832" s="38"/>
      <c r="C832"/>
      <c r="Z832"/>
      <c r="AA832"/>
      <c r="AB832"/>
      <c r="AC832"/>
      <c r="AD832"/>
      <c r="AE832"/>
    </row>
    <row r="833" spans="2:31" x14ac:dyDescent="0.5">
      <c r="B833" s="38"/>
      <c r="C833"/>
      <c r="Z833"/>
      <c r="AA833"/>
      <c r="AB833"/>
      <c r="AC833"/>
      <c r="AD833"/>
      <c r="AE833"/>
    </row>
    <row r="834" spans="2:31" x14ac:dyDescent="0.5">
      <c r="B834" s="38"/>
      <c r="C834"/>
      <c r="Z834"/>
      <c r="AA834"/>
      <c r="AB834"/>
      <c r="AC834"/>
      <c r="AD834"/>
      <c r="AE834"/>
    </row>
    <row r="835" spans="2:31" x14ac:dyDescent="0.5">
      <c r="B835" s="38"/>
      <c r="C835"/>
      <c r="Z835"/>
      <c r="AA835"/>
      <c r="AB835"/>
      <c r="AC835"/>
      <c r="AD835"/>
      <c r="AE835"/>
    </row>
    <row r="836" spans="2:31" x14ac:dyDescent="0.5">
      <c r="B836" s="38"/>
      <c r="C836"/>
      <c r="Z836"/>
      <c r="AA836"/>
      <c r="AB836"/>
      <c r="AC836"/>
      <c r="AD836"/>
      <c r="AE836"/>
    </row>
    <row r="837" spans="2:31" x14ac:dyDescent="0.5">
      <c r="B837" s="38"/>
      <c r="C837"/>
      <c r="Z837"/>
      <c r="AA837"/>
      <c r="AB837"/>
      <c r="AC837"/>
      <c r="AD837"/>
      <c r="AE837"/>
    </row>
    <row r="838" spans="2:31" x14ac:dyDescent="0.5">
      <c r="B838" s="38"/>
      <c r="C838"/>
      <c r="Z838"/>
      <c r="AA838"/>
      <c r="AB838"/>
      <c r="AC838"/>
      <c r="AD838"/>
      <c r="AE838"/>
    </row>
    <row r="839" spans="2:31" x14ac:dyDescent="0.5">
      <c r="B839" s="38"/>
      <c r="C839"/>
      <c r="Z839"/>
      <c r="AA839"/>
      <c r="AB839"/>
      <c r="AC839"/>
      <c r="AD839"/>
      <c r="AE839"/>
    </row>
    <row r="840" spans="2:31" x14ac:dyDescent="0.5">
      <c r="B840" s="38"/>
      <c r="C840"/>
      <c r="Z840"/>
      <c r="AA840"/>
      <c r="AB840"/>
      <c r="AC840"/>
      <c r="AD840"/>
      <c r="AE840"/>
    </row>
    <row r="841" spans="2:31" x14ac:dyDescent="0.5">
      <c r="B841" s="38"/>
      <c r="C841"/>
      <c r="Z841"/>
      <c r="AA841"/>
      <c r="AB841"/>
      <c r="AC841"/>
      <c r="AD841"/>
      <c r="AE841"/>
    </row>
    <row r="842" spans="2:31" x14ac:dyDescent="0.5">
      <c r="B842" s="38"/>
      <c r="C842"/>
      <c r="Z842"/>
      <c r="AA842"/>
      <c r="AB842"/>
      <c r="AC842"/>
      <c r="AD842"/>
      <c r="AE842"/>
    </row>
    <row r="843" spans="2:31" x14ac:dyDescent="0.5">
      <c r="B843" s="38"/>
      <c r="C843"/>
      <c r="Z843"/>
      <c r="AA843"/>
      <c r="AB843"/>
      <c r="AC843"/>
      <c r="AD843"/>
      <c r="AE843"/>
    </row>
    <row r="844" spans="2:31" x14ac:dyDescent="0.5">
      <c r="B844" s="38"/>
      <c r="C844"/>
      <c r="Z844"/>
      <c r="AA844"/>
      <c r="AB844"/>
      <c r="AC844"/>
      <c r="AD844"/>
      <c r="AE844"/>
    </row>
    <row r="845" spans="2:31" x14ac:dyDescent="0.5">
      <c r="B845" s="38"/>
      <c r="C845"/>
      <c r="Z845"/>
      <c r="AA845"/>
      <c r="AB845"/>
      <c r="AC845"/>
      <c r="AD845"/>
      <c r="AE845"/>
    </row>
    <row r="846" spans="2:31" x14ac:dyDescent="0.5">
      <c r="B846" s="38"/>
      <c r="C846"/>
      <c r="Z846"/>
      <c r="AA846"/>
      <c r="AB846"/>
      <c r="AC846"/>
      <c r="AD846"/>
      <c r="AE846"/>
    </row>
    <row r="847" spans="2:31" x14ac:dyDescent="0.5">
      <c r="B847" s="38"/>
      <c r="C847"/>
      <c r="Z847"/>
      <c r="AA847"/>
      <c r="AB847"/>
      <c r="AC847"/>
      <c r="AD847"/>
      <c r="AE847"/>
    </row>
    <row r="848" spans="2:31" x14ac:dyDescent="0.5">
      <c r="B848" s="38"/>
      <c r="C848"/>
      <c r="Z848"/>
      <c r="AA848"/>
      <c r="AB848"/>
      <c r="AC848"/>
      <c r="AD848"/>
      <c r="AE848"/>
    </row>
    <row r="849" spans="2:31" x14ac:dyDescent="0.5">
      <c r="B849" s="38"/>
      <c r="C849"/>
      <c r="Z849"/>
      <c r="AA849"/>
      <c r="AB849"/>
      <c r="AC849"/>
      <c r="AD849"/>
      <c r="AE849"/>
    </row>
    <row r="850" spans="2:31" x14ac:dyDescent="0.5">
      <c r="B850" s="38"/>
      <c r="C850"/>
      <c r="Z850"/>
      <c r="AA850"/>
      <c r="AB850"/>
      <c r="AC850"/>
      <c r="AD850"/>
      <c r="AE850"/>
    </row>
    <row r="851" spans="2:31" x14ac:dyDescent="0.5">
      <c r="B851" s="38"/>
      <c r="C851"/>
      <c r="Z851"/>
      <c r="AA851"/>
      <c r="AB851"/>
      <c r="AC851"/>
      <c r="AD851"/>
      <c r="AE851"/>
    </row>
    <row r="852" spans="2:31" x14ac:dyDescent="0.5">
      <c r="B852" s="38"/>
      <c r="C852"/>
      <c r="Z852"/>
      <c r="AA852"/>
      <c r="AB852"/>
      <c r="AC852"/>
      <c r="AD852"/>
      <c r="AE852"/>
    </row>
    <row r="853" spans="2:31" x14ac:dyDescent="0.5">
      <c r="B853" s="38"/>
      <c r="C853"/>
      <c r="Z853"/>
      <c r="AA853"/>
      <c r="AB853"/>
      <c r="AC853"/>
      <c r="AD853"/>
      <c r="AE853"/>
    </row>
    <row r="854" spans="2:31" x14ac:dyDescent="0.5">
      <c r="B854" s="38"/>
      <c r="C854"/>
      <c r="Z854"/>
      <c r="AA854"/>
      <c r="AB854"/>
      <c r="AC854"/>
      <c r="AD854"/>
      <c r="AE854"/>
    </row>
    <row r="855" spans="2:31" x14ac:dyDescent="0.5">
      <c r="B855" s="38"/>
      <c r="C855"/>
      <c r="Z855"/>
      <c r="AA855"/>
      <c r="AB855"/>
      <c r="AC855"/>
      <c r="AD855"/>
      <c r="AE855"/>
    </row>
    <row r="856" spans="2:31" x14ac:dyDescent="0.5">
      <c r="B856" s="38"/>
      <c r="C856"/>
      <c r="Z856"/>
      <c r="AA856"/>
      <c r="AB856"/>
      <c r="AC856"/>
      <c r="AD856"/>
      <c r="AE856"/>
    </row>
    <row r="857" spans="2:31" x14ac:dyDescent="0.5">
      <c r="B857" s="38"/>
      <c r="C857"/>
      <c r="Z857"/>
      <c r="AA857"/>
      <c r="AB857"/>
      <c r="AC857"/>
      <c r="AD857"/>
      <c r="AE857"/>
    </row>
    <row r="858" spans="2:31" x14ac:dyDescent="0.5">
      <c r="B858" s="38"/>
      <c r="C858"/>
      <c r="Z858"/>
      <c r="AA858"/>
      <c r="AB858"/>
      <c r="AC858"/>
      <c r="AD858"/>
      <c r="AE858"/>
    </row>
    <row r="859" spans="2:31" x14ac:dyDescent="0.5">
      <c r="B859" s="38"/>
      <c r="C859"/>
      <c r="Z859"/>
      <c r="AA859"/>
      <c r="AB859"/>
      <c r="AC859"/>
      <c r="AD859"/>
      <c r="AE859"/>
    </row>
    <row r="860" spans="2:31" x14ac:dyDescent="0.5">
      <c r="B860" s="38"/>
      <c r="C860"/>
      <c r="Z860"/>
      <c r="AA860"/>
      <c r="AB860"/>
      <c r="AC860"/>
      <c r="AD860"/>
      <c r="AE860"/>
    </row>
    <row r="861" spans="2:31" x14ac:dyDescent="0.5">
      <c r="B861" s="38"/>
      <c r="C861"/>
      <c r="Z861"/>
      <c r="AA861"/>
      <c r="AB861"/>
      <c r="AC861"/>
      <c r="AD861"/>
      <c r="AE861"/>
    </row>
    <row r="862" spans="2:31" x14ac:dyDescent="0.5">
      <c r="B862" s="38"/>
      <c r="C862"/>
      <c r="Z862"/>
      <c r="AA862"/>
      <c r="AB862"/>
      <c r="AC862"/>
      <c r="AD862"/>
      <c r="AE862"/>
    </row>
    <row r="863" spans="2:31" x14ac:dyDescent="0.5">
      <c r="B863" s="38"/>
      <c r="C863"/>
      <c r="Z863"/>
      <c r="AA863"/>
      <c r="AB863"/>
      <c r="AC863"/>
      <c r="AD863"/>
      <c r="AE863"/>
    </row>
    <row r="864" spans="2:31" x14ac:dyDescent="0.5">
      <c r="B864" s="38"/>
      <c r="C864"/>
      <c r="Z864"/>
      <c r="AA864"/>
      <c r="AB864"/>
      <c r="AC864"/>
      <c r="AD864"/>
      <c r="AE864"/>
    </row>
    <row r="865" spans="2:31" x14ac:dyDescent="0.5">
      <c r="B865" s="38"/>
      <c r="C865"/>
      <c r="Z865"/>
      <c r="AA865"/>
      <c r="AB865"/>
      <c r="AC865"/>
      <c r="AD865"/>
      <c r="AE865"/>
    </row>
    <row r="866" spans="2:31" x14ac:dyDescent="0.5">
      <c r="B866" s="38"/>
      <c r="C866"/>
      <c r="Z866"/>
      <c r="AA866"/>
      <c r="AB866"/>
      <c r="AC866"/>
      <c r="AD866"/>
      <c r="AE866"/>
    </row>
    <row r="867" spans="2:31" x14ac:dyDescent="0.5">
      <c r="B867" s="38"/>
      <c r="C867"/>
      <c r="Z867"/>
      <c r="AA867"/>
      <c r="AB867"/>
      <c r="AC867"/>
      <c r="AD867"/>
      <c r="AE867"/>
    </row>
    <row r="868" spans="2:31" x14ac:dyDescent="0.5">
      <c r="B868" s="38"/>
      <c r="C868"/>
      <c r="Z868"/>
      <c r="AA868"/>
      <c r="AB868"/>
      <c r="AC868"/>
      <c r="AD868"/>
      <c r="AE868"/>
    </row>
    <row r="869" spans="2:31" x14ac:dyDescent="0.5">
      <c r="B869" s="38"/>
      <c r="C869"/>
      <c r="Z869"/>
      <c r="AA869"/>
      <c r="AB869"/>
      <c r="AC869"/>
      <c r="AD869"/>
      <c r="AE869"/>
    </row>
    <row r="870" spans="2:31" x14ac:dyDescent="0.5">
      <c r="B870" s="38"/>
      <c r="C870"/>
      <c r="Z870"/>
      <c r="AA870"/>
      <c r="AB870"/>
      <c r="AC870"/>
      <c r="AD870"/>
      <c r="AE870"/>
    </row>
    <row r="871" spans="2:31" x14ac:dyDescent="0.5">
      <c r="B871" s="38"/>
      <c r="C871"/>
      <c r="Z871"/>
      <c r="AA871"/>
      <c r="AB871"/>
      <c r="AC871"/>
      <c r="AD871"/>
      <c r="AE871"/>
    </row>
    <row r="872" spans="2:31" x14ac:dyDescent="0.5">
      <c r="B872" s="38"/>
      <c r="C872"/>
      <c r="Z872"/>
      <c r="AA872"/>
      <c r="AB872"/>
      <c r="AC872"/>
      <c r="AD872"/>
      <c r="AE872"/>
    </row>
    <row r="873" spans="2:31" x14ac:dyDescent="0.5">
      <c r="B873" s="38"/>
      <c r="C873"/>
      <c r="Z873"/>
      <c r="AA873"/>
      <c r="AB873"/>
      <c r="AC873"/>
      <c r="AD873"/>
      <c r="AE873"/>
    </row>
    <row r="874" spans="2:31" x14ac:dyDescent="0.5">
      <c r="B874" s="38"/>
      <c r="C874"/>
      <c r="Z874"/>
      <c r="AA874"/>
      <c r="AB874"/>
      <c r="AC874"/>
      <c r="AD874"/>
      <c r="AE874"/>
    </row>
    <row r="875" spans="2:31" x14ac:dyDescent="0.5">
      <c r="B875" s="38"/>
      <c r="C875"/>
      <c r="Z875"/>
      <c r="AA875"/>
      <c r="AB875"/>
      <c r="AC875"/>
      <c r="AD875"/>
      <c r="AE875"/>
    </row>
    <row r="876" spans="2:31" x14ac:dyDescent="0.5">
      <c r="B876" s="38"/>
      <c r="C876"/>
      <c r="Z876"/>
      <c r="AA876"/>
      <c r="AB876"/>
      <c r="AC876"/>
      <c r="AD876"/>
      <c r="AE876"/>
    </row>
    <row r="877" spans="2:31" x14ac:dyDescent="0.5">
      <c r="B877" s="38"/>
      <c r="C877"/>
      <c r="Z877"/>
      <c r="AA877"/>
      <c r="AB877"/>
      <c r="AC877"/>
      <c r="AD877"/>
      <c r="AE877"/>
    </row>
    <row r="878" spans="2:31" x14ac:dyDescent="0.5">
      <c r="B878" s="38"/>
      <c r="C878"/>
      <c r="Z878"/>
      <c r="AA878"/>
      <c r="AB878"/>
      <c r="AC878"/>
      <c r="AD878"/>
      <c r="AE878"/>
    </row>
    <row r="879" spans="2:31" x14ac:dyDescent="0.5">
      <c r="B879" s="38"/>
      <c r="C879"/>
      <c r="Z879"/>
      <c r="AA879"/>
      <c r="AB879"/>
      <c r="AC879"/>
      <c r="AD879"/>
      <c r="AE879"/>
    </row>
    <row r="880" spans="2:31" x14ac:dyDescent="0.5">
      <c r="B880" s="38"/>
      <c r="C880"/>
      <c r="Z880"/>
      <c r="AA880"/>
      <c r="AB880"/>
      <c r="AC880"/>
      <c r="AD880"/>
      <c r="AE880"/>
    </row>
    <row r="881" spans="2:31" x14ac:dyDescent="0.5">
      <c r="B881" s="38"/>
      <c r="C881"/>
      <c r="Z881"/>
      <c r="AA881"/>
      <c r="AB881"/>
      <c r="AC881"/>
      <c r="AD881"/>
      <c r="AE881"/>
    </row>
    <row r="882" spans="2:31" x14ac:dyDescent="0.5">
      <c r="B882" s="38"/>
      <c r="C882"/>
      <c r="Z882"/>
      <c r="AA882"/>
      <c r="AB882"/>
      <c r="AC882"/>
      <c r="AD882"/>
      <c r="AE882"/>
    </row>
    <row r="883" spans="2:31" x14ac:dyDescent="0.5">
      <c r="B883" s="38"/>
      <c r="C883"/>
      <c r="Z883"/>
      <c r="AA883"/>
      <c r="AB883"/>
      <c r="AC883"/>
      <c r="AD883"/>
      <c r="AE883"/>
    </row>
    <row r="884" spans="2:31" x14ac:dyDescent="0.5">
      <c r="B884" s="38"/>
      <c r="C884"/>
      <c r="Z884"/>
      <c r="AA884"/>
      <c r="AB884"/>
      <c r="AC884"/>
      <c r="AD884"/>
      <c r="AE884"/>
    </row>
    <row r="885" spans="2:31" x14ac:dyDescent="0.5">
      <c r="B885" s="38"/>
      <c r="C885"/>
      <c r="Z885"/>
      <c r="AA885"/>
      <c r="AB885"/>
      <c r="AC885"/>
      <c r="AD885"/>
      <c r="AE885"/>
    </row>
    <row r="886" spans="2:31" x14ac:dyDescent="0.5">
      <c r="B886" s="38"/>
      <c r="C886"/>
      <c r="Z886"/>
      <c r="AA886"/>
      <c r="AB886"/>
      <c r="AC886"/>
      <c r="AD886"/>
      <c r="AE886"/>
    </row>
    <row r="887" spans="2:31" x14ac:dyDescent="0.5">
      <c r="B887" s="38"/>
      <c r="C887"/>
      <c r="Z887"/>
      <c r="AA887"/>
      <c r="AB887"/>
      <c r="AC887"/>
      <c r="AD887"/>
      <c r="AE887"/>
    </row>
    <row r="888" spans="2:31" x14ac:dyDescent="0.5">
      <c r="B888" s="38"/>
      <c r="C888"/>
      <c r="Z888"/>
      <c r="AA888"/>
      <c r="AB888"/>
      <c r="AC888"/>
      <c r="AD888"/>
      <c r="AE888"/>
    </row>
    <row r="889" spans="2:31" x14ac:dyDescent="0.5">
      <c r="B889" s="38"/>
      <c r="C889"/>
      <c r="Z889"/>
      <c r="AA889"/>
      <c r="AB889"/>
      <c r="AC889"/>
      <c r="AD889"/>
      <c r="AE889"/>
    </row>
    <row r="890" spans="2:31" x14ac:dyDescent="0.5">
      <c r="B890" s="38"/>
      <c r="C890"/>
      <c r="Z890"/>
      <c r="AA890"/>
      <c r="AB890"/>
      <c r="AC890"/>
      <c r="AD890"/>
      <c r="AE890"/>
    </row>
    <row r="891" spans="2:31" x14ac:dyDescent="0.5">
      <c r="B891" s="38"/>
      <c r="C891"/>
      <c r="Z891"/>
      <c r="AA891"/>
      <c r="AB891"/>
      <c r="AC891"/>
      <c r="AD891"/>
      <c r="AE891"/>
    </row>
    <row r="892" spans="2:31" x14ac:dyDescent="0.5">
      <c r="B892" s="38"/>
      <c r="C892"/>
      <c r="Z892"/>
      <c r="AA892"/>
      <c r="AB892"/>
      <c r="AC892"/>
      <c r="AD892"/>
      <c r="AE892"/>
    </row>
    <row r="893" spans="2:31" x14ac:dyDescent="0.5">
      <c r="B893" s="38"/>
      <c r="C893"/>
      <c r="Z893"/>
      <c r="AA893"/>
      <c r="AB893"/>
      <c r="AC893"/>
      <c r="AD893"/>
      <c r="AE893"/>
    </row>
    <row r="894" spans="2:31" x14ac:dyDescent="0.5">
      <c r="B894" s="38"/>
      <c r="C894"/>
      <c r="Z894"/>
      <c r="AA894"/>
      <c r="AB894"/>
      <c r="AC894"/>
      <c r="AD894"/>
      <c r="AE894"/>
    </row>
    <row r="895" spans="2:31" x14ac:dyDescent="0.5">
      <c r="B895" s="38"/>
      <c r="C895"/>
      <c r="Z895"/>
      <c r="AA895"/>
      <c r="AB895"/>
      <c r="AC895"/>
      <c r="AD895"/>
      <c r="AE895"/>
    </row>
    <row r="896" spans="2:31" x14ac:dyDescent="0.5">
      <c r="B896" s="38"/>
      <c r="C896"/>
      <c r="Z896"/>
      <c r="AA896"/>
      <c r="AB896"/>
      <c r="AC896"/>
      <c r="AD896"/>
      <c r="AE896"/>
    </row>
    <row r="897" spans="2:31" x14ac:dyDescent="0.5">
      <c r="B897" s="38"/>
      <c r="C897"/>
      <c r="Z897"/>
      <c r="AA897"/>
      <c r="AB897"/>
      <c r="AC897"/>
      <c r="AD897"/>
      <c r="AE897"/>
    </row>
    <row r="898" spans="2:31" x14ac:dyDescent="0.5">
      <c r="B898" s="38"/>
      <c r="C898"/>
      <c r="Z898"/>
      <c r="AA898"/>
      <c r="AB898"/>
      <c r="AC898"/>
      <c r="AD898"/>
      <c r="AE898"/>
    </row>
    <row r="899" spans="2:31" x14ac:dyDescent="0.5">
      <c r="B899" s="38"/>
      <c r="C899"/>
      <c r="Z899"/>
      <c r="AA899"/>
      <c r="AB899"/>
      <c r="AC899"/>
      <c r="AD899"/>
      <c r="AE899"/>
    </row>
    <row r="900" spans="2:31" x14ac:dyDescent="0.5">
      <c r="B900" s="38"/>
      <c r="C900"/>
      <c r="Z900"/>
      <c r="AA900"/>
      <c r="AB900"/>
      <c r="AC900"/>
      <c r="AD900"/>
      <c r="AE900"/>
    </row>
    <row r="901" spans="2:31" x14ac:dyDescent="0.5">
      <c r="B901" s="38"/>
      <c r="C901"/>
      <c r="Z901"/>
      <c r="AA901"/>
      <c r="AB901"/>
      <c r="AC901"/>
      <c r="AD901"/>
      <c r="AE901"/>
    </row>
    <row r="902" spans="2:31" x14ac:dyDescent="0.5">
      <c r="B902" s="38"/>
      <c r="C902"/>
      <c r="Z902"/>
      <c r="AA902"/>
      <c r="AB902"/>
      <c r="AC902"/>
      <c r="AD902"/>
      <c r="AE902"/>
    </row>
    <row r="903" spans="2:31" x14ac:dyDescent="0.5">
      <c r="B903" s="38"/>
      <c r="C903"/>
      <c r="Z903"/>
      <c r="AA903"/>
      <c r="AB903"/>
      <c r="AC903"/>
      <c r="AD903"/>
      <c r="AE903"/>
    </row>
    <row r="904" spans="2:31" x14ac:dyDescent="0.5">
      <c r="B904" s="38"/>
      <c r="C904"/>
      <c r="Z904"/>
      <c r="AA904"/>
      <c r="AB904"/>
      <c r="AC904"/>
      <c r="AD904"/>
      <c r="AE904"/>
    </row>
    <row r="905" spans="2:31" x14ac:dyDescent="0.5">
      <c r="B905" s="38"/>
      <c r="C905"/>
      <c r="Z905"/>
      <c r="AA905"/>
      <c r="AB905"/>
      <c r="AC905"/>
      <c r="AD905"/>
      <c r="AE905"/>
    </row>
    <row r="906" spans="2:31" x14ac:dyDescent="0.5">
      <c r="B906" s="38"/>
      <c r="C906"/>
      <c r="Z906"/>
      <c r="AA906"/>
      <c r="AB906"/>
      <c r="AC906"/>
      <c r="AD906"/>
      <c r="AE906"/>
    </row>
    <row r="907" spans="2:31" x14ac:dyDescent="0.5">
      <c r="B907" s="38"/>
      <c r="C907"/>
      <c r="Z907"/>
      <c r="AA907"/>
      <c r="AB907"/>
      <c r="AC907"/>
      <c r="AD907"/>
      <c r="AE907"/>
    </row>
    <row r="908" spans="2:31" x14ac:dyDescent="0.5">
      <c r="B908" s="38"/>
      <c r="C908"/>
      <c r="Z908"/>
      <c r="AA908"/>
      <c r="AB908"/>
      <c r="AC908"/>
      <c r="AD908"/>
      <c r="AE908"/>
    </row>
    <row r="909" spans="2:31" x14ac:dyDescent="0.5">
      <c r="B909" s="38"/>
      <c r="C909"/>
      <c r="Z909"/>
      <c r="AA909"/>
      <c r="AB909"/>
      <c r="AC909"/>
      <c r="AD909"/>
      <c r="AE909"/>
    </row>
    <row r="910" spans="2:31" x14ac:dyDescent="0.5">
      <c r="B910" s="38"/>
      <c r="C910"/>
      <c r="Z910"/>
      <c r="AA910"/>
      <c r="AB910"/>
      <c r="AC910"/>
      <c r="AD910"/>
      <c r="AE910"/>
    </row>
    <row r="911" spans="2:31" x14ac:dyDescent="0.5">
      <c r="B911" s="38"/>
      <c r="C911"/>
      <c r="Z911"/>
      <c r="AA911"/>
      <c r="AB911"/>
      <c r="AC911"/>
      <c r="AD911"/>
      <c r="AE911"/>
    </row>
    <row r="912" spans="2:31" x14ac:dyDescent="0.5">
      <c r="B912" s="38"/>
      <c r="C912"/>
      <c r="Z912"/>
      <c r="AA912"/>
      <c r="AB912"/>
      <c r="AC912"/>
      <c r="AD912"/>
      <c r="AE912"/>
    </row>
    <row r="913" spans="2:31" x14ac:dyDescent="0.5">
      <c r="B913" s="38"/>
      <c r="C913"/>
      <c r="Z913"/>
      <c r="AA913"/>
      <c r="AB913"/>
      <c r="AC913"/>
      <c r="AD913"/>
      <c r="AE913"/>
    </row>
    <row r="914" spans="2:31" x14ac:dyDescent="0.5">
      <c r="B914" s="38"/>
      <c r="C914"/>
      <c r="Z914"/>
      <c r="AA914"/>
      <c r="AB914"/>
      <c r="AC914"/>
      <c r="AD914"/>
      <c r="AE914"/>
    </row>
    <row r="915" spans="2:31" x14ac:dyDescent="0.5">
      <c r="B915" s="38"/>
      <c r="C915"/>
      <c r="Z915"/>
      <c r="AA915"/>
      <c r="AB915"/>
      <c r="AC915"/>
      <c r="AD915"/>
      <c r="AE915"/>
    </row>
    <row r="916" spans="2:31" x14ac:dyDescent="0.5">
      <c r="B916" s="38"/>
      <c r="C916"/>
      <c r="Z916"/>
      <c r="AA916"/>
      <c r="AB916"/>
      <c r="AC916"/>
      <c r="AD916"/>
      <c r="AE916"/>
    </row>
    <row r="917" spans="2:31" x14ac:dyDescent="0.5">
      <c r="B917" s="38"/>
      <c r="C917"/>
      <c r="Z917"/>
      <c r="AA917"/>
      <c r="AB917"/>
      <c r="AC917"/>
      <c r="AD917"/>
      <c r="AE917"/>
    </row>
    <row r="918" spans="2:31" x14ac:dyDescent="0.5">
      <c r="B918" s="38"/>
      <c r="C918"/>
      <c r="Z918"/>
      <c r="AA918"/>
      <c r="AB918"/>
      <c r="AC918"/>
      <c r="AD918"/>
      <c r="AE918"/>
    </row>
    <row r="919" spans="2:31" x14ac:dyDescent="0.5">
      <c r="B919" s="38"/>
      <c r="C919"/>
      <c r="Z919"/>
      <c r="AA919"/>
      <c r="AB919"/>
      <c r="AC919"/>
      <c r="AD919"/>
      <c r="AE919"/>
    </row>
    <row r="920" spans="2:31" x14ac:dyDescent="0.5">
      <c r="B920" s="38"/>
      <c r="C920"/>
      <c r="Z920"/>
      <c r="AA920"/>
      <c r="AB920"/>
      <c r="AC920"/>
      <c r="AD920"/>
      <c r="AE920"/>
    </row>
    <row r="921" spans="2:31" x14ac:dyDescent="0.5">
      <c r="B921" s="38"/>
      <c r="C921"/>
      <c r="Z921"/>
      <c r="AA921"/>
      <c r="AB921"/>
      <c r="AC921"/>
      <c r="AD921"/>
      <c r="AE921"/>
    </row>
    <row r="922" spans="2:31" x14ac:dyDescent="0.5">
      <c r="B922" s="38"/>
      <c r="C922"/>
      <c r="Z922"/>
      <c r="AA922"/>
      <c r="AB922"/>
      <c r="AC922"/>
      <c r="AD922"/>
      <c r="AE922"/>
    </row>
    <row r="923" spans="2:31" x14ac:dyDescent="0.5">
      <c r="B923" s="38"/>
      <c r="C923"/>
      <c r="Z923"/>
      <c r="AA923"/>
      <c r="AB923"/>
      <c r="AC923"/>
      <c r="AD923"/>
      <c r="AE923"/>
    </row>
    <row r="924" spans="2:31" x14ac:dyDescent="0.5">
      <c r="B924" s="38"/>
      <c r="C924"/>
      <c r="Z924"/>
      <c r="AA924"/>
      <c r="AB924"/>
      <c r="AC924"/>
      <c r="AD924"/>
      <c r="AE924"/>
    </row>
    <row r="925" spans="2:31" x14ac:dyDescent="0.5">
      <c r="B925" s="38"/>
      <c r="C925"/>
      <c r="Z925"/>
      <c r="AA925"/>
      <c r="AB925"/>
      <c r="AC925"/>
      <c r="AD925"/>
      <c r="AE925"/>
    </row>
    <row r="926" spans="2:31" x14ac:dyDescent="0.5">
      <c r="B926" s="38"/>
      <c r="C926"/>
      <c r="Z926"/>
      <c r="AA926"/>
      <c r="AB926"/>
      <c r="AC926"/>
      <c r="AD926"/>
      <c r="AE926"/>
    </row>
    <row r="927" spans="2:31" x14ac:dyDescent="0.5">
      <c r="B927" s="38"/>
      <c r="C927"/>
      <c r="Z927"/>
      <c r="AA927"/>
      <c r="AB927"/>
      <c r="AC927"/>
      <c r="AD927"/>
      <c r="AE927"/>
    </row>
    <row r="928" spans="2:31" x14ac:dyDescent="0.5">
      <c r="B928" s="38"/>
      <c r="C928"/>
      <c r="Z928"/>
      <c r="AA928"/>
      <c r="AB928"/>
      <c r="AC928"/>
      <c r="AD928"/>
      <c r="AE928"/>
    </row>
    <row r="929" spans="2:31" x14ac:dyDescent="0.5">
      <c r="B929" s="38"/>
      <c r="C929"/>
      <c r="Z929"/>
      <c r="AA929"/>
      <c r="AB929"/>
      <c r="AC929"/>
      <c r="AD929"/>
      <c r="AE929"/>
    </row>
    <row r="930" spans="2:31" x14ac:dyDescent="0.5">
      <c r="B930" s="38"/>
      <c r="C930"/>
      <c r="Z930"/>
      <c r="AA930"/>
      <c r="AB930"/>
      <c r="AC930"/>
      <c r="AD930"/>
      <c r="AE930"/>
    </row>
    <row r="931" spans="2:31" x14ac:dyDescent="0.5">
      <c r="B931" s="38"/>
      <c r="C931"/>
      <c r="Z931"/>
      <c r="AA931"/>
      <c r="AB931"/>
      <c r="AC931"/>
      <c r="AD931"/>
      <c r="AE931"/>
    </row>
    <row r="932" spans="2:31" x14ac:dyDescent="0.5">
      <c r="B932" s="38"/>
      <c r="C932"/>
      <c r="Z932"/>
      <c r="AA932"/>
      <c r="AB932"/>
      <c r="AC932"/>
      <c r="AD932"/>
      <c r="AE932"/>
    </row>
    <row r="933" spans="2:31" x14ac:dyDescent="0.5">
      <c r="B933" s="38"/>
      <c r="C933"/>
      <c r="Z933"/>
      <c r="AA933"/>
      <c r="AB933"/>
      <c r="AC933"/>
      <c r="AD933"/>
      <c r="AE933"/>
    </row>
    <row r="934" spans="2:31" x14ac:dyDescent="0.5">
      <c r="B934" s="38"/>
      <c r="C934"/>
      <c r="Z934"/>
      <c r="AA934"/>
      <c r="AB934"/>
      <c r="AC934"/>
      <c r="AD934"/>
      <c r="AE934"/>
    </row>
    <row r="935" spans="2:31" x14ac:dyDescent="0.5">
      <c r="B935" s="38"/>
      <c r="C935"/>
      <c r="Z935"/>
      <c r="AA935"/>
      <c r="AB935"/>
      <c r="AC935"/>
      <c r="AD935"/>
      <c r="AE935"/>
    </row>
    <row r="936" spans="2:31" x14ac:dyDescent="0.5">
      <c r="B936" s="38"/>
      <c r="C936"/>
      <c r="Z936"/>
      <c r="AA936"/>
      <c r="AB936"/>
      <c r="AC936"/>
      <c r="AD936"/>
      <c r="AE936"/>
    </row>
    <row r="937" spans="2:31" x14ac:dyDescent="0.5">
      <c r="B937" s="38"/>
      <c r="C937"/>
      <c r="Z937"/>
      <c r="AA937"/>
      <c r="AB937"/>
      <c r="AC937"/>
      <c r="AD937"/>
      <c r="AE937"/>
    </row>
    <row r="938" spans="2:31" x14ac:dyDescent="0.5">
      <c r="B938" s="38"/>
      <c r="C938"/>
      <c r="Z938"/>
      <c r="AA938"/>
      <c r="AB938"/>
      <c r="AC938"/>
      <c r="AD938"/>
      <c r="AE938"/>
    </row>
    <row r="939" spans="2:31" x14ac:dyDescent="0.5">
      <c r="B939" s="38"/>
      <c r="C939"/>
      <c r="Z939"/>
      <c r="AA939"/>
      <c r="AB939"/>
      <c r="AC939"/>
      <c r="AD939"/>
      <c r="AE939"/>
    </row>
    <row r="940" spans="2:31" x14ac:dyDescent="0.5">
      <c r="B940" s="38"/>
      <c r="C940"/>
      <c r="Z940"/>
      <c r="AA940"/>
      <c r="AB940"/>
      <c r="AC940"/>
      <c r="AD940"/>
      <c r="AE940"/>
    </row>
    <row r="941" spans="2:31" x14ac:dyDescent="0.5">
      <c r="B941" s="38"/>
      <c r="C941"/>
      <c r="Z941"/>
      <c r="AA941"/>
      <c r="AB941"/>
      <c r="AC941"/>
      <c r="AD941"/>
      <c r="AE941"/>
    </row>
    <row r="942" spans="2:31" x14ac:dyDescent="0.5">
      <c r="B942" s="38"/>
      <c r="C942"/>
      <c r="Z942"/>
      <c r="AA942"/>
      <c r="AB942"/>
      <c r="AC942"/>
      <c r="AD942"/>
      <c r="AE942"/>
    </row>
    <row r="943" spans="2:31" x14ac:dyDescent="0.5">
      <c r="B943" s="38"/>
      <c r="C943"/>
      <c r="Z943"/>
      <c r="AA943"/>
      <c r="AB943"/>
      <c r="AC943"/>
      <c r="AD943"/>
      <c r="AE943"/>
    </row>
    <row r="944" spans="2:31" x14ac:dyDescent="0.5">
      <c r="B944" s="38"/>
      <c r="C944"/>
      <c r="Z944"/>
      <c r="AA944"/>
      <c r="AB944"/>
      <c r="AC944"/>
      <c r="AD944"/>
      <c r="AE944"/>
    </row>
    <row r="945" spans="2:31" x14ac:dyDescent="0.5">
      <c r="B945" s="38"/>
      <c r="C945"/>
      <c r="Z945"/>
      <c r="AA945"/>
      <c r="AB945"/>
      <c r="AC945"/>
      <c r="AD945"/>
      <c r="AE945"/>
    </row>
    <row r="946" spans="2:31" x14ac:dyDescent="0.5">
      <c r="B946" s="38"/>
      <c r="C946"/>
      <c r="Z946"/>
      <c r="AA946"/>
      <c r="AB946"/>
      <c r="AC946"/>
      <c r="AD946"/>
      <c r="AE946"/>
    </row>
    <row r="947" spans="2:31" x14ac:dyDescent="0.5">
      <c r="B947" s="38"/>
      <c r="C947"/>
      <c r="Z947"/>
      <c r="AA947"/>
      <c r="AB947"/>
      <c r="AC947"/>
      <c r="AD947"/>
      <c r="AE947"/>
    </row>
    <row r="948" spans="2:31" x14ac:dyDescent="0.5">
      <c r="B948" s="38"/>
      <c r="C948"/>
      <c r="Z948"/>
      <c r="AA948"/>
      <c r="AB948"/>
      <c r="AC948"/>
      <c r="AD948"/>
      <c r="AE948"/>
    </row>
    <row r="949" spans="2:31" x14ac:dyDescent="0.5">
      <c r="B949" s="38"/>
      <c r="C949"/>
      <c r="Z949"/>
      <c r="AA949"/>
      <c r="AB949"/>
      <c r="AC949"/>
      <c r="AD949"/>
      <c r="AE949"/>
    </row>
    <row r="950" spans="2:31" x14ac:dyDescent="0.5">
      <c r="B950" s="38"/>
      <c r="C950"/>
      <c r="Z950"/>
      <c r="AA950"/>
      <c r="AB950"/>
      <c r="AC950"/>
      <c r="AD950"/>
      <c r="AE950"/>
    </row>
    <row r="951" spans="2:31" x14ac:dyDescent="0.5">
      <c r="B951" s="38"/>
      <c r="C951"/>
      <c r="Z951"/>
      <c r="AA951"/>
      <c r="AB951"/>
      <c r="AC951"/>
      <c r="AD951"/>
      <c r="AE951"/>
    </row>
    <row r="952" spans="2:31" x14ac:dyDescent="0.5">
      <c r="B952" s="38"/>
      <c r="C952"/>
      <c r="Z952"/>
      <c r="AA952"/>
      <c r="AB952"/>
      <c r="AC952"/>
      <c r="AD952"/>
      <c r="AE952"/>
    </row>
    <row r="953" spans="2:31" x14ac:dyDescent="0.5">
      <c r="B953" s="38"/>
      <c r="C953"/>
      <c r="Z953"/>
      <c r="AA953"/>
      <c r="AB953"/>
      <c r="AC953"/>
      <c r="AD953"/>
      <c r="AE953"/>
    </row>
    <row r="954" spans="2:31" x14ac:dyDescent="0.5">
      <c r="B954" s="38"/>
      <c r="C954"/>
      <c r="Z954"/>
      <c r="AA954"/>
      <c r="AB954"/>
      <c r="AC954"/>
      <c r="AD954"/>
      <c r="AE954"/>
    </row>
    <row r="955" spans="2:31" x14ac:dyDescent="0.5">
      <c r="B955" s="38"/>
      <c r="C955"/>
      <c r="Z955"/>
      <c r="AA955"/>
      <c r="AB955"/>
      <c r="AC955"/>
      <c r="AD955"/>
      <c r="AE955"/>
    </row>
    <row r="956" spans="2:31" x14ac:dyDescent="0.5">
      <c r="B956" s="38"/>
      <c r="C956"/>
      <c r="Z956"/>
      <c r="AA956"/>
      <c r="AB956"/>
      <c r="AC956"/>
      <c r="AD956"/>
      <c r="AE956"/>
    </row>
    <row r="957" spans="2:31" x14ac:dyDescent="0.5">
      <c r="B957" s="38"/>
      <c r="C957"/>
      <c r="Z957"/>
      <c r="AA957"/>
      <c r="AB957"/>
      <c r="AC957"/>
      <c r="AD957"/>
      <c r="AE957"/>
    </row>
    <row r="958" spans="2:31" x14ac:dyDescent="0.5">
      <c r="B958" s="38"/>
      <c r="C958"/>
      <c r="Z958"/>
      <c r="AA958"/>
      <c r="AB958"/>
      <c r="AC958"/>
      <c r="AD958"/>
      <c r="AE958"/>
    </row>
    <row r="959" spans="2:31" x14ac:dyDescent="0.5">
      <c r="B959" s="38"/>
      <c r="C959"/>
      <c r="Z959"/>
      <c r="AA959"/>
      <c r="AB959"/>
      <c r="AC959"/>
      <c r="AD959"/>
      <c r="AE959"/>
    </row>
    <row r="960" spans="2:31" x14ac:dyDescent="0.5">
      <c r="B960" s="38"/>
      <c r="C960"/>
      <c r="Z960"/>
      <c r="AA960"/>
      <c r="AB960"/>
      <c r="AC960"/>
      <c r="AD960"/>
      <c r="AE960"/>
    </row>
    <row r="961" spans="2:31" x14ac:dyDescent="0.5">
      <c r="B961" s="38"/>
      <c r="C961"/>
      <c r="Z961"/>
      <c r="AA961"/>
      <c r="AB961"/>
      <c r="AC961"/>
      <c r="AD961"/>
      <c r="AE961"/>
    </row>
    <row r="962" spans="2:31" x14ac:dyDescent="0.5">
      <c r="B962" s="38"/>
      <c r="C962"/>
      <c r="Z962"/>
      <c r="AA962"/>
      <c r="AB962"/>
      <c r="AC962"/>
      <c r="AD962"/>
      <c r="AE962"/>
    </row>
    <row r="963" spans="2:31" x14ac:dyDescent="0.5">
      <c r="B963" s="38"/>
      <c r="C963"/>
      <c r="Z963"/>
      <c r="AA963"/>
      <c r="AB963"/>
      <c r="AC963"/>
      <c r="AD963"/>
      <c r="AE963"/>
    </row>
    <row r="964" spans="2:31" x14ac:dyDescent="0.5">
      <c r="B964" s="38"/>
      <c r="C964"/>
      <c r="Z964"/>
      <c r="AA964"/>
      <c r="AB964"/>
      <c r="AC964"/>
      <c r="AD964"/>
      <c r="AE964"/>
    </row>
    <row r="965" spans="2:31" x14ac:dyDescent="0.5">
      <c r="B965" s="38"/>
      <c r="C965"/>
      <c r="Z965"/>
      <c r="AA965"/>
      <c r="AB965"/>
      <c r="AC965"/>
      <c r="AD965"/>
      <c r="AE965"/>
    </row>
    <row r="966" spans="2:31" x14ac:dyDescent="0.5">
      <c r="B966" s="38"/>
      <c r="C966"/>
      <c r="Z966"/>
      <c r="AA966"/>
      <c r="AB966"/>
      <c r="AC966"/>
      <c r="AD966"/>
      <c r="AE966"/>
    </row>
    <row r="967" spans="2:31" x14ac:dyDescent="0.5">
      <c r="B967" s="38"/>
      <c r="C967"/>
      <c r="Z967"/>
      <c r="AA967"/>
      <c r="AB967"/>
      <c r="AC967"/>
      <c r="AD967"/>
      <c r="AE967"/>
    </row>
    <row r="968" spans="2:31" x14ac:dyDescent="0.5">
      <c r="B968" s="38"/>
      <c r="C968"/>
      <c r="Z968"/>
      <c r="AA968"/>
      <c r="AB968"/>
      <c r="AC968"/>
      <c r="AD968"/>
      <c r="AE968"/>
    </row>
    <row r="969" spans="2:31" x14ac:dyDescent="0.5">
      <c r="B969" s="38"/>
      <c r="C969"/>
      <c r="Z969"/>
      <c r="AA969"/>
      <c r="AB969"/>
      <c r="AC969"/>
      <c r="AD969"/>
      <c r="AE969"/>
    </row>
    <row r="970" spans="2:31" x14ac:dyDescent="0.5">
      <c r="B970" s="38"/>
      <c r="C970"/>
      <c r="Z970"/>
      <c r="AA970"/>
      <c r="AB970"/>
      <c r="AC970"/>
      <c r="AD970"/>
      <c r="AE970"/>
    </row>
    <row r="971" spans="2:31" x14ac:dyDescent="0.5">
      <c r="B971" s="38"/>
      <c r="C971"/>
      <c r="Z971"/>
      <c r="AA971"/>
      <c r="AB971"/>
      <c r="AC971"/>
      <c r="AD971"/>
      <c r="AE971"/>
    </row>
    <row r="972" spans="2:31" x14ac:dyDescent="0.5">
      <c r="B972" s="38"/>
      <c r="C972"/>
      <c r="Z972"/>
      <c r="AA972"/>
      <c r="AB972"/>
      <c r="AC972"/>
      <c r="AD972"/>
      <c r="AE972"/>
    </row>
    <row r="973" spans="2:31" x14ac:dyDescent="0.5">
      <c r="B973" s="38"/>
      <c r="C973"/>
      <c r="Z973"/>
      <c r="AA973"/>
      <c r="AB973"/>
      <c r="AC973"/>
      <c r="AD973"/>
      <c r="AE973"/>
    </row>
    <row r="974" spans="2:31" x14ac:dyDescent="0.5">
      <c r="B974" s="38"/>
      <c r="C974"/>
      <c r="Z974"/>
      <c r="AA974"/>
      <c r="AB974"/>
      <c r="AC974"/>
      <c r="AD974"/>
      <c r="AE974"/>
    </row>
    <row r="975" spans="2:31" x14ac:dyDescent="0.5">
      <c r="B975" s="38"/>
      <c r="C975"/>
      <c r="Z975"/>
      <c r="AA975"/>
      <c r="AB975"/>
      <c r="AC975"/>
      <c r="AD975"/>
      <c r="AE975"/>
    </row>
    <row r="976" spans="2:31" x14ac:dyDescent="0.5">
      <c r="B976" s="38"/>
      <c r="C976"/>
      <c r="Z976"/>
      <c r="AA976"/>
      <c r="AB976"/>
      <c r="AC976"/>
      <c r="AD976"/>
      <c r="AE976"/>
    </row>
    <row r="977" spans="2:31" x14ac:dyDescent="0.5">
      <c r="B977" s="38"/>
      <c r="C977"/>
      <c r="Z977"/>
      <c r="AA977"/>
      <c r="AB977"/>
      <c r="AC977"/>
      <c r="AD977"/>
      <c r="AE977"/>
    </row>
    <row r="978" spans="2:31" x14ac:dyDescent="0.5">
      <c r="B978" s="38"/>
      <c r="C978"/>
      <c r="Z978"/>
      <c r="AA978"/>
      <c r="AB978"/>
      <c r="AC978"/>
      <c r="AD978"/>
      <c r="AE978"/>
    </row>
    <row r="979" spans="2:31" x14ac:dyDescent="0.5">
      <c r="B979" s="38"/>
      <c r="C979"/>
      <c r="Z979"/>
      <c r="AA979"/>
      <c r="AB979"/>
      <c r="AC979"/>
      <c r="AD979"/>
      <c r="AE979"/>
    </row>
    <row r="980" spans="2:31" x14ac:dyDescent="0.5">
      <c r="B980" s="38"/>
      <c r="C980"/>
      <c r="Z980"/>
      <c r="AA980"/>
      <c r="AB980"/>
      <c r="AC980"/>
      <c r="AD980"/>
      <c r="AE980"/>
    </row>
    <row r="981" spans="2:31" x14ac:dyDescent="0.5">
      <c r="B981" s="38"/>
      <c r="C981"/>
      <c r="Z981"/>
      <c r="AA981"/>
      <c r="AB981"/>
      <c r="AC981"/>
      <c r="AD981"/>
      <c r="AE981"/>
    </row>
    <row r="982" spans="2:31" x14ac:dyDescent="0.5">
      <c r="B982" s="38"/>
      <c r="C982"/>
      <c r="Z982"/>
      <c r="AA982"/>
      <c r="AB982"/>
      <c r="AC982"/>
      <c r="AD982"/>
      <c r="AE982"/>
    </row>
    <row r="983" spans="2:31" x14ac:dyDescent="0.5">
      <c r="B983" s="38"/>
      <c r="C983"/>
      <c r="Z983"/>
      <c r="AA983"/>
      <c r="AB983"/>
      <c r="AC983"/>
      <c r="AD983"/>
      <c r="AE983"/>
    </row>
    <row r="984" spans="2:31" x14ac:dyDescent="0.5">
      <c r="B984" s="38"/>
      <c r="C984"/>
      <c r="Z984"/>
      <c r="AA984"/>
      <c r="AB984"/>
      <c r="AC984"/>
      <c r="AD984"/>
      <c r="AE984"/>
    </row>
    <row r="985" spans="2:31" x14ac:dyDescent="0.5">
      <c r="B985" s="38"/>
      <c r="C985"/>
      <c r="Z985"/>
      <c r="AA985"/>
      <c r="AB985"/>
      <c r="AC985"/>
      <c r="AD985"/>
      <c r="AE985"/>
    </row>
    <row r="986" spans="2:31" x14ac:dyDescent="0.5">
      <c r="B986" s="38"/>
      <c r="C986"/>
      <c r="Z986"/>
      <c r="AA986"/>
      <c r="AB986"/>
      <c r="AC986"/>
      <c r="AD986"/>
      <c r="AE986"/>
    </row>
    <row r="987" spans="2:31" x14ac:dyDescent="0.5">
      <c r="B987" s="38"/>
      <c r="C987"/>
      <c r="Z987"/>
      <c r="AA987"/>
      <c r="AB987"/>
      <c r="AC987"/>
      <c r="AD987"/>
      <c r="AE987"/>
    </row>
    <row r="988" spans="2:31" x14ac:dyDescent="0.5">
      <c r="B988" s="38"/>
      <c r="C988"/>
      <c r="Z988"/>
      <c r="AA988"/>
      <c r="AB988"/>
      <c r="AC988"/>
      <c r="AD988"/>
      <c r="AE988"/>
    </row>
    <row r="989" spans="2:31" x14ac:dyDescent="0.5">
      <c r="B989" s="38"/>
      <c r="C989"/>
      <c r="Z989"/>
      <c r="AA989"/>
      <c r="AB989"/>
      <c r="AC989"/>
      <c r="AD989"/>
      <c r="AE989"/>
    </row>
    <row r="990" spans="2:31" x14ac:dyDescent="0.5">
      <c r="B990" s="38"/>
      <c r="C990"/>
      <c r="Z990"/>
      <c r="AA990"/>
      <c r="AB990"/>
      <c r="AC990"/>
      <c r="AD990"/>
      <c r="AE990"/>
    </row>
    <row r="991" spans="2:31" x14ac:dyDescent="0.5">
      <c r="B991" s="38"/>
      <c r="C991"/>
      <c r="Z991"/>
      <c r="AA991"/>
      <c r="AB991"/>
      <c r="AC991"/>
      <c r="AD991"/>
      <c r="AE991"/>
    </row>
    <row r="992" spans="2:31" x14ac:dyDescent="0.5">
      <c r="B992" s="38"/>
      <c r="C992"/>
      <c r="Z992"/>
      <c r="AA992"/>
      <c r="AB992"/>
      <c r="AC992"/>
      <c r="AD992"/>
      <c r="AE992"/>
    </row>
    <row r="993" spans="2:31" x14ac:dyDescent="0.5">
      <c r="B993" s="38"/>
      <c r="C993"/>
      <c r="Z993"/>
      <c r="AA993"/>
      <c r="AB993"/>
      <c r="AC993"/>
      <c r="AD993"/>
      <c r="AE993"/>
    </row>
    <row r="994" spans="2:31" x14ac:dyDescent="0.5">
      <c r="B994" s="38"/>
      <c r="C994"/>
      <c r="Z994"/>
      <c r="AA994"/>
      <c r="AB994"/>
      <c r="AC994"/>
      <c r="AD994"/>
      <c r="AE994"/>
    </row>
    <row r="995" spans="2:31" x14ac:dyDescent="0.5">
      <c r="B995" s="38"/>
      <c r="C995"/>
      <c r="Z995"/>
      <c r="AA995"/>
      <c r="AB995"/>
      <c r="AC995"/>
      <c r="AD995"/>
      <c r="AE995"/>
    </row>
    <row r="996" spans="2:31" x14ac:dyDescent="0.5">
      <c r="B996" s="38"/>
      <c r="C996"/>
      <c r="Z996"/>
      <c r="AA996"/>
      <c r="AB996"/>
      <c r="AC996"/>
      <c r="AD996"/>
      <c r="AE996"/>
    </row>
    <row r="997" spans="2:31" x14ac:dyDescent="0.5">
      <c r="B997" s="38"/>
      <c r="C997"/>
      <c r="Z997"/>
      <c r="AA997"/>
      <c r="AB997"/>
      <c r="AC997"/>
      <c r="AD997"/>
      <c r="AE997"/>
    </row>
    <row r="998" spans="2:31" x14ac:dyDescent="0.5">
      <c r="B998" s="38"/>
      <c r="C998"/>
      <c r="Z998"/>
      <c r="AA998"/>
      <c r="AB998"/>
      <c r="AC998"/>
      <c r="AD998"/>
      <c r="AE998"/>
    </row>
    <row r="999" spans="2:31" x14ac:dyDescent="0.5">
      <c r="B999" s="38"/>
      <c r="C999"/>
      <c r="Z999"/>
      <c r="AA999"/>
      <c r="AB999"/>
      <c r="AC999"/>
      <c r="AD999"/>
      <c r="AE999"/>
    </row>
    <row r="1000" spans="2:31" x14ac:dyDescent="0.5">
      <c r="B1000" s="38"/>
      <c r="C1000"/>
      <c r="Z1000"/>
      <c r="AA1000"/>
      <c r="AB1000"/>
      <c r="AC1000"/>
      <c r="AD1000"/>
      <c r="AE1000"/>
    </row>
    <row r="1001" spans="2:31" x14ac:dyDescent="0.5">
      <c r="B1001" s="38"/>
      <c r="C1001"/>
      <c r="Z1001"/>
      <c r="AA1001"/>
      <c r="AB1001"/>
      <c r="AC1001"/>
      <c r="AD1001"/>
      <c r="AE1001"/>
    </row>
    <row r="1002" spans="2:31" x14ac:dyDescent="0.5">
      <c r="B1002" s="38"/>
      <c r="C1002"/>
      <c r="Z1002"/>
      <c r="AA1002"/>
      <c r="AB1002"/>
      <c r="AC1002"/>
      <c r="AD1002"/>
      <c r="AE1002"/>
    </row>
    <row r="1003" spans="2:31" x14ac:dyDescent="0.5">
      <c r="B1003" s="38"/>
      <c r="C1003"/>
      <c r="Z1003"/>
      <c r="AA1003"/>
      <c r="AB1003"/>
      <c r="AC1003"/>
      <c r="AD1003"/>
      <c r="AE1003"/>
    </row>
    <row r="1004" spans="2:31" x14ac:dyDescent="0.5">
      <c r="B1004" s="38"/>
      <c r="C1004"/>
      <c r="Z1004"/>
      <c r="AA1004"/>
      <c r="AB1004"/>
      <c r="AC1004"/>
      <c r="AD1004"/>
      <c r="AE1004"/>
    </row>
    <row r="1005" spans="2:31" x14ac:dyDescent="0.5">
      <c r="B1005" s="38"/>
      <c r="C1005"/>
      <c r="Z1005"/>
      <c r="AA1005"/>
      <c r="AB1005"/>
      <c r="AC1005"/>
      <c r="AD1005"/>
      <c r="AE1005"/>
    </row>
    <row r="1006" spans="2:31" x14ac:dyDescent="0.5">
      <c r="B1006" s="38"/>
      <c r="C1006"/>
      <c r="Z1006"/>
      <c r="AA1006"/>
      <c r="AB1006"/>
      <c r="AC1006"/>
      <c r="AD1006"/>
      <c r="AE1006"/>
    </row>
    <row r="1007" spans="2:31" x14ac:dyDescent="0.5">
      <c r="B1007" s="38"/>
      <c r="C1007"/>
      <c r="Z1007"/>
      <c r="AA1007"/>
      <c r="AB1007"/>
      <c r="AC1007"/>
      <c r="AD1007"/>
      <c r="AE1007"/>
    </row>
    <row r="1008" spans="2:31" x14ac:dyDescent="0.5">
      <c r="B1008" s="38"/>
      <c r="C1008"/>
      <c r="Z1008"/>
      <c r="AA1008"/>
      <c r="AB1008"/>
      <c r="AC1008"/>
      <c r="AD1008"/>
      <c r="AE1008"/>
    </row>
    <row r="1009" spans="2:31" x14ac:dyDescent="0.5">
      <c r="B1009" s="38"/>
      <c r="C1009"/>
      <c r="Z1009"/>
      <c r="AA1009"/>
      <c r="AB1009"/>
      <c r="AC1009"/>
      <c r="AD1009"/>
      <c r="AE1009"/>
    </row>
    <row r="1010" spans="2:31" x14ac:dyDescent="0.5">
      <c r="B1010" s="38"/>
      <c r="C1010"/>
      <c r="Z1010"/>
      <c r="AA1010"/>
      <c r="AB1010"/>
      <c r="AC1010"/>
      <c r="AD1010"/>
      <c r="AE1010"/>
    </row>
    <row r="1011" spans="2:31" x14ac:dyDescent="0.5">
      <c r="B1011" s="38"/>
      <c r="C1011"/>
      <c r="Z1011"/>
      <c r="AA1011"/>
      <c r="AB1011"/>
      <c r="AC1011"/>
      <c r="AD1011"/>
      <c r="AE1011"/>
    </row>
    <row r="1012" spans="2:31" x14ac:dyDescent="0.5">
      <c r="B1012" s="38"/>
      <c r="C1012"/>
      <c r="Z1012"/>
      <c r="AA1012"/>
      <c r="AB1012"/>
      <c r="AC1012"/>
      <c r="AD1012"/>
      <c r="AE1012"/>
    </row>
    <row r="1013" spans="2:31" x14ac:dyDescent="0.5">
      <c r="B1013" s="38"/>
      <c r="C1013"/>
      <c r="Z1013"/>
      <c r="AA1013"/>
      <c r="AB1013"/>
      <c r="AC1013"/>
      <c r="AD1013"/>
      <c r="AE1013"/>
    </row>
    <row r="1014" spans="2:31" x14ac:dyDescent="0.5">
      <c r="B1014" s="38"/>
      <c r="C1014"/>
      <c r="Z1014"/>
      <c r="AA1014"/>
      <c r="AB1014"/>
      <c r="AC1014"/>
      <c r="AD1014"/>
      <c r="AE1014"/>
    </row>
    <row r="1015" spans="2:31" x14ac:dyDescent="0.5">
      <c r="B1015" s="38"/>
      <c r="C1015"/>
      <c r="Z1015"/>
      <c r="AA1015"/>
      <c r="AB1015"/>
      <c r="AC1015"/>
      <c r="AD1015"/>
      <c r="AE1015"/>
    </row>
    <row r="1016" spans="2:31" x14ac:dyDescent="0.5">
      <c r="B1016" s="38"/>
      <c r="C1016"/>
      <c r="Z1016"/>
      <c r="AA1016"/>
      <c r="AB1016"/>
      <c r="AC1016"/>
      <c r="AD1016"/>
      <c r="AE1016"/>
    </row>
    <row r="1017" spans="2:31" x14ac:dyDescent="0.5">
      <c r="B1017" s="38"/>
      <c r="C1017"/>
      <c r="Z1017"/>
      <c r="AA1017"/>
      <c r="AB1017"/>
      <c r="AC1017"/>
      <c r="AD1017"/>
      <c r="AE1017"/>
    </row>
    <row r="1018" spans="2:31" x14ac:dyDescent="0.5">
      <c r="B1018" s="38"/>
      <c r="C1018"/>
      <c r="Z1018"/>
      <c r="AA1018"/>
      <c r="AB1018"/>
      <c r="AC1018"/>
      <c r="AD1018"/>
      <c r="AE1018"/>
    </row>
    <row r="1019" spans="2:31" x14ac:dyDescent="0.5">
      <c r="B1019" s="38"/>
      <c r="C1019"/>
      <c r="Z1019"/>
      <c r="AA1019"/>
      <c r="AB1019"/>
      <c r="AC1019"/>
      <c r="AD1019"/>
      <c r="AE1019"/>
    </row>
    <row r="1020" spans="2:31" x14ac:dyDescent="0.5">
      <c r="B1020" s="38"/>
      <c r="C1020"/>
      <c r="Z1020"/>
      <c r="AA1020"/>
      <c r="AB1020"/>
      <c r="AC1020"/>
      <c r="AD1020"/>
      <c r="AE1020"/>
    </row>
    <row r="1021" spans="2:31" x14ac:dyDescent="0.5">
      <c r="B1021" s="38"/>
      <c r="C1021"/>
      <c r="Z1021"/>
      <c r="AA1021"/>
      <c r="AB1021"/>
      <c r="AC1021"/>
      <c r="AD1021"/>
      <c r="AE1021"/>
    </row>
    <row r="1022" spans="2:31" x14ac:dyDescent="0.5">
      <c r="B1022" s="38"/>
      <c r="C1022"/>
      <c r="Z1022"/>
      <c r="AA1022"/>
      <c r="AB1022"/>
      <c r="AC1022"/>
      <c r="AD1022"/>
      <c r="AE1022"/>
    </row>
    <row r="1023" spans="2:31" x14ac:dyDescent="0.5">
      <c r="B1023" s="38"/>
      <c r="C1023"/>
      <c r="Z1023"/>
      <c r="AA1023"/>
      <c r="AB1023"/>
      <c r="AC1023"/>
      <c r="AD1023"/>
      <c r="AE1023"/>
    </row>
    <row r="1024" spans="2:31" x14ac:dyDescent="0.5">
      <c r="B1024" s="38"/>
      <c r="C1024"/>
      <c r="Z1024"/>
      <c r="AA1024"/>
      <c r="AB1024"/>
      <c r="AC1024"/>
      <c r="AD1024"/>
      <c r="AE1024"/>
    </row>
    <row r="1025" spans="2:31" x14ac:dyDescent="0.5">
      <c r="B1025" s="38"/>
      <c r="C1025"/>
      <c r="Z1025"/>
      <c r="AA1025"/>
      <c r="AB1025"/>
      <c r="AC1025"/>
      <c r="AD1025"/>
      <c r="AE1025"/>
    </row>
    <row r="1026" spans="2:31" x14ac:dyDescent="0.5">
      <c r="B1026" s="38"/>
      <c r="C1026"/>
      <c r="Z1026"/>
      <c r="AA1026"/>
      <c r="AB1026"/>
      <c r="AC1026"/>
      <c r="AD1026"/>
      <c r="AE1026"/>
    </row>
    <row r="1027" spans="2:31" x14ac:dyDescent="0.5">
      <c r="B1027" s="38"/>
      <c r="C1027"/>
      <c r="Z1027"/>
      <c r="AA1027"/>
      <c r="AB1027"/>
      <c r="AC1027"/>
      <c r="AD1027"/>
      <c r="AE1027"/>
    </row>
    <row r="1028" spans="2:31" x14ac:dyDescent="0.5">
      <c r="B1028" s="38"/>
      <c r="C1028"/>
      <c r="Z1028"/>
      <c r="AA1028"/>
      <c r="AB1028"/>
      <c r="AC1028"/>
      <c r="AD1028"/>
      <c r="AE1028"/>
    </row>
    <row r="1029" spans="2:31" x14ac:dyDescent="0.5">
      <c r="B1029" s="38"/>
      <c r="C1029"/>
      <c r="Z1029"/>
      <c r="AA1029"/>
      <c r="AB1029"/>
      <c r="AC1029"/>
      <c r="AD1029"/>
      <c r="AE1029"/>
    </row>
    <row r="1030" spans="2:31" x14ac:dyDescent="0.5">
      <c r="B1030" s="38"/>
      <c r="C1030"/>
      <c r="Z1030"/>
      <c r="AA1030"/>
      <c r="AB1030"/>
      <c r="AC1030"/>
      <c r="AD1030"/>
      <c r="AE1030"/>
    </row>
    <row r="1031" spans="2:31" x14ac:dyDescent="0.5">
      <c r="B1031" s="38"/>
      <c r="C1031"/>
      <c r="Z1031"/>
      <c r="AA1031"/>
      <c r="AB1031"/>
      <c r="AC1031"/>
      <c r="AD1031"/>
      <c r="AE1031"/>
    </row>
    <row r="1032" spans="2:31" x14ac:dyDescent="0.5">
      <c r="B1032" s="38"/>
      <c r="C1032"/>
      <c r="Z1032"/>
      <c r="AA1032"/>
      <c r="AB1032"/>
      <c r="AC1032"/>
      <c r="AD1032"/>
      <c r="AE1032"/>
    </row>
    <row r="1033" spans="2:31" x14ac:dyDescent="0.5">
      <c r="B1033" s="38"/>
      <c r="C1033"/>
      <c r="Z1033"/>
      <c r="AA1033"/>
      <c r="AB1033"/>
      <c r="AC1033"/>
      <c r="AD1033"/>
      <c r="AE1033"/>
    </row>
    <row r="1034" spans="2:31" x14ac:dyDescent="0.5">
      <c r="B1034" s="38"/>
      <c r="C1034"/>
      <c r="Z1034"/>
      <c r="AA1034"/>
      <c r="AB1034"/>
      <c r="AC1034"/>
      <c r="AD1034"/>
      <c r="AE1034"/>
    </row>
    <row r="1035" spans="2:31" x14ac:dyDescent="0.5">
      <c r="B1035" s="38"/>
      <c r="C1035"/>
      <c r="Z1035"/>
      <c r="AA1035"/>
      <c r="AB1035"/>
      <c r="AC1035"/>
      <c r="AD1035"/>
      <c r="AE1035"/>
    </row>
    <row r="1036" spans="2:31" x14ac:dyDescent="0.5">
      <c r="B1036" s="38"/>
      <c r="C1036"/>
      <c r="Z1036"/>
      <c r="AA1036"/>
      <c r="AB1036"/>
      <c r="AC1036"/>
      <c r="AD1036"/>
      <c r="AE1036"/>
    </row>
    <row r="1037" spans="2:31" x14ac:dyDescent="0.5">
      <c r="B1037" s="38"/>
      <c r="C1037"/>
      <c r="Z1037"/>
      <c r="AA1037"/>
      <c r="AB1037"/>
      <c r="AC1037"/>
      <c r="AD1037"/>
      <c r="AE1037"/>
    </row>
    <row r="1038" spans="2:31" x14ac:dyDescent="0.5">
      <c r="B1038" s="38"/>
      <c r="C1038"/>
      <c r="Z1038"/>
      <c r="AA1038"/>
      <c r="AB1038"/>
      <c r="AC1038"/>
      <c r="AD1038"/>
      <c r="AE1038"/>
    </row>
    <row r="1039" spans="2:31" x14ac:dyDescent="0.5">
      <c r="B1039" s="38"/>
      <c r="C1039"/>
      <c r="Z1039"/>
      <c r="AA1039"/>
      <c r="AB1039"/>
      <c r="AC1039"/>
      <c r="AD1039"/>
      <c r="AE1039"/>
    </row>
    <row r="1040" spans="2:31" x14ac:dyDescent="0.5">
      <c r="B1040" s="38"/>
      <c r="C1040"/>
      <c r="Z1040"/>
      <c r="AA1040"/>
      <c r="AB1040"/>
      <c r="AC1040"/>
      <c r="AD1040"/>
      <c r="AE1040"/>
    </row>
    <row r="1041" spans="2:31" x14ac:dyDescent="0.5">
      <c r="B1041" s="38"/>
      <c r="C1041"/>
      <c r="Z1041"/>
      <c r="AA1041"/>
      <c r="AB1041"/>
      <c r="AC1041"/>
      <c r="AD1041"/>
      <c r="AE1041"/>
    </row>
    <row r="1042" spans="2:31" x14ac:dyDescent="0.5">
      <c r="B1042" s="38"/>
      <c r="C1042"/>
      <c r="Z1042"/>
      <c r="AA1042"/>
      <c r="AB1042"/>
      <c r="AC1042"/>
      <c r="AD1042"/>
      <c r="AE1042"/>
    </row>
    <row r="1043" spans="2:31" x14ac:dyDescent="0.5">
      <c r="B1043" s="38"/>
      <c r="C1043"/>
      <c r="Z1043"/>
      <c r="AA1043"/>
      <c r="AB1043"/>
      <c r="AC1043"/>
      <c r="AD1043"/>
      <c r="AE1043"/>
    </row>
    <row r="1044" spans="2:31" x14ac:dyDescent="0.5">
      <c r="B1044" s="38"/>
      <c r="C1044"/>
      <c r="Z1044"/>
      <c r="AA1044"/>
      <c r="AB1044"/>
      <c r="AC1044"/>
      <c r="AD1044"/>
      <c r="AE1044"/>
    </row>
    <row r="1045" spans="2:31" x14ac:dyDescent="0.5">
      <c r="B1045" s="38"/>
      <c r="C1045"/>
      <c r="Z1045"/>
      <c r="AA1045"/>
      <c r="AB1045"/>
      <c r="AC1045"/>
      <c r="AD1045"/>
      <c r="AE1045"/>
    </row>
    <row r="1046" spans="2:31" x14ac:dyDescent="0.5">
      <c r="B1046" s="38"/>
      <c r="C1046"/>
      <c r="Z1046"/>
      <c r="AA1046"/>
      <c r="AB1046"/>
      <c r="AC1046"/>
      <c r="AD1046"/>
      <c r="AE1046"/>
    </row>
    <row r="1047" spans="2:31" x14ac:dyDescent="0.5">
      <c r="B1047" s="38"/>
      <c r="C1047"/>
      <c r="Z1047"/>
      <c r="AA1047"/>
      <c r="AB1047"/>
      <c r="AC1047"/>
      <c r="AD1047"/>
      <c r="AE1047"/>
    </row>
    <row r="1048" spans="2:31" x14ac:dyDescent="0.5">
      <c r="B1048" s="38"/>
      <c r="C1048"/>
      <c r="Z1048"/>
      <c r="AA1048"/>
      <c r="AB1048"/>
      <c r="AC1048"/>
      <c r="AD1048"/>
      <c r="AE1048"/>
    </row>
    <row r="1049" spans="2:31" x14ac:dyDescent="0.5">
      <c r="B1049" s="38"/>
      <c r="C1049"/>
      <c r="Z1049"/>
      <c r="AA1049"/>
      <c r="AB1049"/>
      <c r="AC1049"/>
      <c r="AD1049"/>
      <c r="AE1049"/>
    </row>
    <row r="1050" spans="2:31" x14ac:dyDescent="0.5">
      <c r="B1050" s="38"/>
      <c r="C1050"/>
      <c r="Z1050"/>
      <c r="AA1050"/>
      <c r="AB1050"/>
      <c r="AC1050"/>
      <c r="AD1050"/>
      <c r="AE1050"/>
    </row>
    <row r="1051" spans="2:31" x14ac:dyDescent="0.5">
      <c r="B1051" s="38"/>
      <c r="C1051"/>
      <c r="Z1051"/>
      <c r="AA1051"/>
      <c r="AB1051"/>
      <c r="AC1051"/>
      <c r="AD1051"/>
      <c r="AE1051"/>
    </row>
    <row r="1052" spans="2:31" x14ac:dyDescent="0.5">
      <c r="B1052" s="38"/>
      <c r="C1052"/>
      <c r="Z1052"/>
      <c r="AA1052"/>
      <c r="AB1052"/>
      <c r="AC1052"/>
      <c r="AD1052"/>
      <c r="AE1052"/>
    </row>
    <row r="1053" spans="2:31" x14ac:dyDescent="0.5">
      <c r="B1053" s="38"/>
      <c r="C1053"/>
      <c r="Z1053"/>
      <c r="AA1053"/>
      <c r="AB1053"/>
      <c r="AC1053"/>
      <c r="AD1053"/>
      <c r="AE1053"/>
    </row>
    <row r="1054" spans="2:31" x14ac:dyDescent="0.5">
      <c r="B1054" s="38"/>
      <c r="C1054"/>
      <c r="Z1054"/>
      <c r="AA1054"/>
      <c r="AB1054"/>
      <c r="AC1054"/>
      <c r="AD1054"/>
      <c r="AE1054"/>
    </row>
    <row r="1055" spans="2:31" x14ac:dyDescent="0.5">
      <c r="B1055" s="38"/>
      <c r="C1055"/>
      <c r="Z1055"/>
      <c r="AA1055"/>
      <c r="AB1055"/>
      <c r="AC1055"/>
      <c r="AD1055"/>
      <c r="AE1055"/>
    </row>
    <row r="1056" spans="2:31" x14ac:dyDescent="0.5">
      <c r="B1056" s="38"/>
      <c r="C1056"/>
      <c r="Z1056"/>
      <c r="AA1056"/>
      <c r="AB1056"/>
      <c r="AC1056"/>
      <c r="AD1056"/>
      <c r="AE1056"/>
    </row>
    <row r="1057" spans="2:31" x14ac:dyDescent="0.5">
      <c r="B1057" s="38"/>
      <c r="C1057"/>
      <c r="Z1057"/>
      <c r="AA1057"/>
      <c r="AB1057"/>
      <c r="AC1057"/>
      <c r="AD1057"/>
      <c r="AE1057"/>
    </row>
    <row r="1058" spans="2:31" x14ac:dyDescent="0.5">
      <c r="B1058" s="38"/>
      <c r="C1058"/>
      <c r="Z1058"/>
      <c r="AA1058"/>
      <c r="AB1058"/>
      <c r="AC1058"/>
      <c r="AD1058"/>
      <c r="AE1058"/>
    </row>
    <row r="1059" spans="2:31" x14ac:dyDescent="0.5">
      <c r="B1059" s="38"/>
      <c r="C1059"/>
      <c r="Z1059"/>
      <c r="AA1059"/>
      <c r="AB1059"/>
      <c r="AC1059"/>
      <c r="AD1059"/>
      <c r="AE1059"/>
    </row>
    <row r="1060" spans="2:31" x14ac:dyDescent="0.5">
      <c r="B1060" s="38"/>
      <c r="C1060"/>
      <c r="Z1060"/>
      <c r="AA1060"/>
      <c r="AB1060"/>
      <c r="AC1060"/>
      <c r="AD1060"/>
      <c r="AE1060"/>
    </row>
    <row r="1061" spans="2:31" x14ac:dyDescent="0.5">
      <c r="B1061" s="38"/>
      <c r="C1061"/>
      <c r="Z1061"/>
      <c r="AA1061"/>
      <c r="AB1061"/>
      <c r="AC1061"/>
      <c r="AD1061"/>
      <c r="AE1061"/>
    </row>
    <row r="1062" spans="2:31" x14ac:dyDescent="0.5">
      <c r="B1062" s="38"/>
      <c r="C1062"/>
      <c r="Z1062"/>
      <c r="AA1062"/>
      <c r="AB1062"/>
      <c r="AC1062"/>
      <c r="AD1062"/>
      <c r="AE1062"/>
    </row>
    <row r="1063" spans="2:31" x14ac:dyDescent="0.5">
      <c r="B1063" s="38"/>
      <c r="C1063"/>
      <c r="Z1063"/>
      <c r="AA1063"/>
      <c r="AB1063"/>
      <c r="AC1063"/>
      <c r="AD1063"/>
      <c r="AE1063"/>
    </row>
    <row r="1064" spans="2:31" x14ac:dyDescent="0.5">
      <c r="B1064" s="38"/>
      <c r="C1064"/>
      <c r="Z1064"/>
      <c r="AA1064"/>
      <c r="AB1064"/>
      <c r="AC1064"/>
      <c r="AD1064"/>
      <c r="AE1064"/>
    </row>
    <row r="1065" spans="2:31" x14ac:dyDescent="0.5">
      <c r="B1065" s="38"/>
      <c r="C1065"/>
      <c r="Z1065"/>
      <c r="AA1065"/>
      <c r="AB1065"/>
      <c r="AC1065"/>
      <c r="AD1065"/>
      <c r="AE1065"/>
    </row>
    <row r="1066" spans="2:31" x14ac:dyDescent="0.5">
      <c r="B1066" s="38"/>
      <c r="C1066"/>
      <c r="Z1066"/>
      <c r="AA1066"/>
      <c r="AB1066"/>
      <c r="AC1066"/>
      <c r="AD1066"/>
      <c r="AE1066"/>
    </row>
    <row r="1067" spans="2:31" x14ac:dyDescent="0.5">
      <c r="B1067" s="38"/>
      <c r="C1067"/>
      <c r="Z1067"/>
      <c r="AA1067"/>
      <c r="AB1067"/>
      <c r="AC1067"/>
      <c r="AD1067"/>
      <c r="AE1067"/>
    </row>
    <row r="1068" spans="2:31" x14ac:dyDescent="0.5">
      <c r="B1068" s="38"/>
      <c r="C1068"/>
      <c r="Z1068"/>
      <c r="AA1068"/>
      <c r="AB1068"/>
      <c r="AC1068"/>
      <c r="AD1068"/>
      <c r="AE1068"/>
    </row>
    <row r="1069" spans="2:31" x14ac:dyDescent="0.5">
      <c r="B1069" s="38"/>
      <c r="C1069"/>
      <c r="Z1069"/>
      <c r="AA1069"/>
      <c r="AB1069"/>
      <c r="AC1069"/>
      <c r="AD1069"/>
      <c r="AE1069"/>
    </row>
    <row r="1070" spans="2:31" x14ac:dyDescent="0.5">
      <c r="B1070" s="38"/>
      <c r="C1070"/>
      <c r="Z1070"/>
      <c r="AA1070"/>
      <c r="AB1070"/>
      <c r="AC1070"/>
      <c r="AD1070"/>
      <c r="AE1070"/>
    </row>
    <row r="1071" spans="2:31" x14ac:dyDescent="0.5">
      <c r="B1071" s="38"/>
      <c r="C1071"/>
      <c r="Z1071"/>
      <c r="AA1071"/>
      <c r="AB1071"/>
      <c r="AC1071"/>
      <c r="AD1071"/>
      <c r="AE1071"/>
    </row>
    <row r="1072" spans="2:31" x14ac:dyDescent="0.5">
      <c r="B1072" s="38"/>
      <c r="C1072"/>
      <c r="Z1072"/>
      <c r="AA1072"/>
      <c r="AB1072"/>
      <c r="AC1072"/>
      <c r="AD1072"/>
      <c r="AE1072"/>
    </row>
    <row r="1073" spans="2:31" x14ac:dyDescent="0.5">
      <c r="B1073" s="38"/>
      <c r="C1073"/>
      <c r="Z1073"/>
      <c r="AA1073"/>
      <c r="AB1073"/>
      <c r="AC1073"/>
      <c r="AD1073"/>
      <c r="AE1073"/>
    </row>
    <row r="1074" spans="2:31" x14ac:dyDescent="0.5">
      <c r="B1074" s="38"/>
      <c r="C1074"/>
      <c r="Z1074"/>
      <c r="AA1074"/>
      <c r="AB1074"/>
      <c r="AC1074"/>
      <c r="AD1074"/>
      <c r="AE1074"/>
    </row>
    <row r="1075" spans="2:31" x14ac:dyDescent="0.5">
      <c r="B1075" s="38"/>
      <c r="C1075"/>
      <c r="Z1075"/>
      <c r="AA1075"/>
      <c r="AB1075"/>
      <c r="AC1075"/>
      <c r="AD1075"/>
      <c r="AE1075"/>
    </row>
    <row r="1076" spans="2:31" x14ac:dyDescent="0.5">
      <c r="B1076" s="38"/>
      <c r="C1076"/>
      <c r="Z1076"/>
      <c r="AA1076"/>
      <c r="AB1076"/>
      <c r="AC1076"/>
      <c r="AD1076"/>
      <c r="AE1076"/>
    </row>
    <row r="1077" spans="2:31" x14ac:dyDescent="0.5">
      <c r="B1077" s="38"/>
      <c r="C1077"/>
      <c r="Z1077"/>
      <c r="AA1077"/>
      <c r="AB1077"/>
      <c r="AC1077"/>
      <c r="AD1077"/>
      <c r="AE1077"/>
    </row>
    <row r="1078" spans="2:31" x14ac:dyDescent="0.5">
      <c r="B1078" s="38"/>
      <c r="C1078"/>
      <c r="Z1078"/>
      <c r="AA1078"/>
      <c r="AB1078"/>
      <c r="AC1078"/>
      <c r="AD1078"/>
      <c r="AE1078"/>
    </row>
    <row r="1079" spans="2:31" x14ac:dyDescent="0.5">
      <c r="B1079" s="38"/>
      <c r="C1079"/>
      <c r="Z1079"/>
      <c r="AA1079"/>
      <c r="AB1079"/>
      <c r="AC1079"/>
      <c r="AD1079"/>
      <c r="AE1079"/>
    </row>
    <row r="1080" spans="2:31" x14ac:dyDescent="0.5">
      <c r="B1080" s="38"/>
      <c r="C1080"/>
      <c r="Z1080"/>
      <c r="AA1080"/>
      <c r="AB1080"/>
      <c r="AC1080"/>
      <c r="AD1080"/>
      <c r="AE1080"/>
    </row>
    <row r="1081" spans="2:31" x14ac:dyDescent="0.5">
      <c r="B1081" s="38"/>
      <c r="C1081"/>
      <c r="Z1081"/>
      <c r="AA1081"/>
      <c r="AB1081"/>
      <c r="AC1081"/>
      <c r="AD1081"/>
      <c r="AE1081"/>
    </row>
    <row r="1082" spans="2:31" x14ac:dyDescent="0.5">
      <c r="B1082" s="38"/>
      <c r="C1082"/>
      <c r="Z1082"/>
      <c r="AA1082"/>
      <c r="AB1082"/>
      <c r="AC1082"/>
      <c r="AD1082"/>
      <c r="AE1082"/>
    </row>
    <row r="1083" spans="2:31" x14ac:dyDescent="0.5">
      <c r="B1083" s="38"/>
      <c r="C1083"/>
      <c r="Z1083"/>
      <c r="AA1083"/>
      <c r="AB1083"/>
      <c r="AC1083"/>
      <c r="AD1083"/>
      <c r="AE1083"/>
    </row>
    <row r="1084" spans="2:31" x14ac:dyDescent="0.5">
      <c r="B1084" s="38"/>
      <c r="C1084"/>
      <c r="Z1084"/>
      <c r="AA1084"/>
      <c r="AB1084"/>
      <c r="AC1084"/>
      <c r="AD1084"/>
      <c r="AE1084"/>
    </row>
    <row r="1085" spans="2:31" x14ac:dyDescent="0.5">
      <c r="B1085" s="38"/>
      <c r="C1085"/>
      <c r="Z1085"/>
      <c r="AA1085"/>
      <c r="AB1085"/>
      <c r="AC1085"/>
      <c r="AD1085"/>
      <c r="AE1085"/>
    </row>
    <row r="1086" spans="2:31" x14ac:dyDescent="0.5">
      <c r="B1086" s="38"/>
      <c r="C1086"/>
      <c r="Z1086"/>
      <c r="AA1086"/>
      <c r="AB1086"/>
      <c r="AC1086"/>
      <c r="AD1086"/>
      <c r="AE1086"/>
    </row>
    <row r="1087" spans="2:31" x14ac:dyDescent="0.5">
      <c r="B1087" s="38"/>
      <c r="C1087"/>
      <c r="Z1087"/>
      <c r="AA1087"/>
      <c r="AB1087"/>
      <c r="AC1087"/>
      <c r="AD1087"/>
      <c r="AE1087"/>
    </row>
    <row r="1088" spans="2:31" x14ac:dyDescent="0.5">
      <c r="B1088" s="38"/>
      <c r="C1088"/>
      <c r="Z1088"/>
      <c r="AA1088"/>
      <c r="AB1088"/>
      <c r="AC1088"/>
      <c r="AD1088"/>
      <c r="AE1088"/>
    </row>
    <row r="1089" spans="2:31" x14ac:dyDescent="0.5">
      <c r="B1089" s="38"/>
      <c r="C1089"/>
      <c r="Z1089"/>
      <c r="AA1089"/>
      <c r="AB1089"/>
      <c r="AC1089"/>
      <c r="AD1089"/>
      <c r="AE1089"/>
    </row>
    <row r="1090" spans="2:31" x14ac:dyDescent="0.5">
      <c r="B1090" s="38"/>
      <c r="C1090"/>
      <c r="Z1090"/>
      <c r="AA1090"/>
      <c r="AB1090"/>
      <c r="AC1090"/>
      <c r="AD1090"/>
      <c r="AE1090"/>
    </row>
    <row r="1091" spans="2:31" x14ac:dyDescent="0.5">
      <c r="B1091" s="38"/>
      <c r="C1091"/>
      <c r="Z1091"/>
      <c r="AA1091"/>
      <c r="AB1091"/>
      <c r="AC1091"/>
      <c r="AD1091"/>
      <c r="AE1091"/>
    </row>
    <row r="1092" spans="2:31" x14ac:dyDescent="0.5">
      <c r="B1092" s="38"/>
      <c r="C1092"/>
      <c r="Z1092"/>
      <c r="AA1092"/>
      <c r="AB1092"/>
      <c r="AC1092"/>
      <c r="AD1092"/>
      <c r="AE1092"/>
    </row>
    <row r="1093" spans="2:31" x14ac:dyDescent="0.5">
      <c r="B1093" s="38"/>
      <c r="C1093"/>
      <c r="Z1093"/>
      <c r="AA1093"/>
      <c r="AB1093"/>
      <c r="AC1093"/>
      <c r="AD1093"/>
      <c r="AE1093"/>
    </row>
    <row r="1094" spans="2:31" x14ac:dyDescent="0.5">
      <c r="B1094" s="38"/>
      <c r="C1094"/>
      <c r="Z1094"/>
      <c r="AA1094"/>
      <c r="AB1094"/>
      <c r="AC1094"/>
      <c r="AD1094"/>
      <c r="AE1094"/>
    </row>
    <row r="1095" spans="2:31" x14ac:dyDescent="0.5">
      <c r="B1095" s="38"/>
      <c r="C1095"/>
      <c r="Z1095"/>
      <c r="AA1095"/>
      <c r="AB1095"/>
      <c r="AC1095"/>
      <c r="AD1095"/>
      <c r="AE1095"/>
    </row>
    <row r="1096" spans="2:31" x14ac:dyDescent="0.5">
      <c r="B1096" s="38"/>
      <c r="C1096"/>
      <c r="Z1096"/>
      <c r="AA1096"/>
      <c r="AB1096"/>
      <c r="AC1096"/>
      <c r="AD1096"/>
      <c r="AE1096"/>
    </row>
    <row r="1097" spans="2:31" x14ac:dyDescent="0.5">
      <c r="B1097" s="38"/>
      <c r="C1097"/>
      <c r="Z1097"/>
      <c r="AA1097"/>
      <c r="AB1097"/>
      <c r="AC1097"/>
      <c r="AD1097"/>
      <c r="AE1097"/>
    </row>
    <row r="1098" spans="2:31" x14ac:dyDescent="0.5">
      <c r="B1098" s="38"/>
      <c r="C1098"/>
      <c r="Z1098"/>
      <c r="AA1098"/>
      <c r="AB1098"/>
      <c r="AC1098"/>
      <c r="AD1098"/>
      <c r="AE1098"/>
    </row>
    <row r="1099" spans="2:31" x14ac:dyDescent="0.5">
      <c r="B1099" s="38"/>
      <c r="C1099"/>
      <c r="Z1099"/>
      <c r="AA1099"/>
      <c r="AB1099"/>
      <c r="AC1099"/>
      <c r="AD1099"/>
      <c r="AE1099"/>
    </row>
    <row r="1100" spans="2:31" x14ac:dyDescent="0.5">
      <c r="B1100" s="38"/>
      <c r="C1100"/>
      <c r="Z1100"/>
      <c r="AA1100"/>
      <c r="AB1100"/>
      <c r="AC1100"/>
      <c r="AD1100"/>
      <c r="AE1100"/>
    </row>
    <row r="1101" spans="2:31" x14ac:dyDescent="0.5">
      <c r="B1101" s="38"/>
      <c r="C1101"/>
      <c r="Z1101"/>
      <c r="AA1101"/>
      <c r="AB1101"/>
      <c r="AC1101"/>
      <c r="AD1101"/>
      <c r="AE1101"/>
    </row>
    <row r="1102" spans="2:31" x14ac:dyDescent="0.5">
      <c r="B1102" s="38"/>
      <c r="C1102"/>
      <c r="Z1102"/>
      <c r="AA1102"/>
      <c r="AB1102"/>
      <c r="AC1102"/>
      <c r="AD1102"/>
      <c r="AE1102"/>
    </row>
    <row r="1103" spans="2:31" x14ac:dyDescent="0.5">
      <c r="B1103" s="38"/>
      <c r="C1103"/>
      <c r="Z1103"/>
      <c r="AA1103"/>
      <c r="AB1103"/>
      <c r="AC1103"/>
      <c r="AD1103"/>
      <c r="AE1103"/>
    </row>
    <row r="1104" spans="2:31" x14ac:dyDescent="0.5">
      <c r="B1104" s="38"/>
      <c r="C1104"/>
      <c r="Z1104"/>
      <c r="AA1104"/>
      <c r="AB1104"/>
      <c r="AC1104"/>
      <c r="AD1104"/>
      <c r="AE1104"/>
    </row>
    <row r="1105" spans="2:31" x14ac:dyDescent="0.5">
      <c r="B1105" s="38"/>
      <c r="C1105"/>
      <c r="Z1105"/>
      <c r="AA1105"/>
      <c r="AB1105"/>
      <c r="AC1105"/>
      <c r="AD1105"/>
      <c r="AE1105"/>
    </row>
    <row r="1106" spans="2:31" x14ac:dyDescent="0.5">
      <c r="B1106" s="38"/>
      <c r="C1106"/>
      <c r="Z1106"/>
      <c r="AA1106"/>
      <c r="AB1106"/>
      <c r="AC1106"/>
      <c r="AD1106"/>
      <c r="AE1106"/>
    </row>
    <row r="1107" spans="2:31" x14ac:dyDescent="0.5">
      <c r="B1107" s="38"/>
      <c r="C1107"/>
      <c r="Z1107"/>
      <c r="AA1107"/>
      <c r="AB1107"/>
      <c r="AC1107"/>
      <c r="AD1107"/>
      <c r="AE1107"/>
    </row>
    <row r="1108" spans="2:31" x14ac:dyDescent="0.5">
      <c r="B1108" s="38"/>
      <c r="C1108"/>
      <c r="Z1108"/>
      <c r="AA1108"/>
      <c r="AB1108"/>
      <c r="AC1108"/>
      <c r="AD1108"/>
      <c r="AE1108"/>
    </row>
    <row r="1109" spans="2:31" x14ac:dyDescent="0.5">
      <c r="B1109" s="38"/>
      <c r="C1109"/>
      <c r="Z1109"/>
      <c r="AA1109"/>
      <c r="AB1109"/>
      <c r="AC1109"/>
      <c r="AD1109"/>
      <c r="AE1109"/>
    </row>
    <row r="1110" spans="2:31" x14ac:dyDescent="0.5">
      <c r="B1110" s="38"/>
      <c r="C1110"/>
      <c r="Z1110"/>
      <c r="AA1110"/>
      <c r="AB1110"/>
      <c r="AC1110"/>
      <c r="AD1110"/>
      <c r="AE1110"/>
    </row>
    <row r="1111" spans="2:31" x14ac:dyDescent="0.5">
      <c r="B1111" s="38"/>
      <c r="C1111"/>
      <c r="Z1111"/>
      <c r="AA1111"/>
      <c r="AB1111"/>
      <c r="AC1111"/>
      <c r="AD1111"/>
      <c r="AE1111"/>
    </row>
    <row r="1112" spans="2:31" x14ac:dyDescent="0.5">
      <c r="B1112" s="38"/>
      <c r="C1112"/>
      <c r="Z1112"/>
      <c r="AA1112"/>
      <c r="AB1112"/>
      <c r="AC1112"/>
      <c r="AD1112"/>
      <c r="AE1112"/>
    </row>
    <row r="1113" spans="2:31" x14ac:dyDescent="0.5">
      <c r="B1113" s="38"/>
      <c r="C1113"/>
      <c r="Z1113"/>
      <c r="AA1113"/>
      <c r="AB1113"/>
      <c r="AC1113"/>
      <c r="AD1113"/>
      <c r="AE1113"/>
    </row>
    <row r="1114" spans="2:31" x14ac:dyDescent="0.5">
      <c r="B1114" s="38"/>
      <c r="C1114"/>
      <c r="Z1114"/>
      <c r="AA1114"/>
      <c r="AB1114"/>
      <c r="AC1114"/>
      <c r="AD1114"/>
      <c r="AE1114"/>
    </row>
    <row r="1115" spans="2:31" x14ac:dyDescent="0.5">
      <c r="B1115" s="38"/>
      <c r="C1115"/>
      <c r="Z1115"/>
      <c r="AA1115"/>
      <c r="AB1115"/>
      <c r="AC1115"/>
      <c r="AD1115"/>
      <c r="AE1115"/>
    </row>
    <row r="1116" spans="2:31" x14ac:dyDescent="0.5">
      <c r="B1116" s="38"/>
      <c r="C1116"/>
      <c r="Z1116"/>
      <c r="AA1116"/>
      <c r="AB1116"/>
      <c r="AC1116"/>
      <c r="AD1116"/>
      <c r="AE1116"/>
    </row>
    <row r="1117" spans="2:31" x14ac:dyDescent="0.5">
      <c r="B1117" s="38"/>
      <c r="C1117"/>
      <c r="Z1117"/>
      <c r="AA1117"/>
      <c r="AB1117"/>
      <c r="AC1117"/>
      <c r="AD1117"/>
      <c r="AE1117"/>
    </row>
    <row r="1118" spans="2:31" x14ac:dyDescent="0.5">
      <c r="B1118" s="38"/>
      <c r="C1118"/>
      <c r="Z1118"/>
      <c r="AA1118"/>
      <c r="AB1118"/>
      <c r="AC1118"/>
      <c r="AD1118"/>
      <c r="AE1118"/>
    </row>
    <row r="1119" spans="2:31" x14ac:dyDescent="0.5">
      <c r="B1119" s="38"/>
      <c r="C1119"/>
      <c r="Z1119"/>
      <c r="AA1119"/>
      <c r="AB1119"/>
      <c r="AC1119"/>
      <c r="AD1119"/>
      <c r="AE1119"/>
    </row>
    <row r="1120" spans="2:31" x14ac:dyDescent="0.5">
      <c r="B1120" s="38"/>
      <c r="C1120"/>
      <c r="Z1120"/>
      <c r="AA1120"/>
      <c r="AB1120"/>
      <c r="AC1120"/>
      <c r="AD1120"/>
      <c r="AE1120"/>
    </row>
    <row r="1121" spans="2:31" x14ac:dyDescent="0.5">
      <c r="B1121" s="38"/>
      <c r="C1121"/>
      <c r="Z1121"/>
      <c r="AA1121"/>
      <c r="AB1121"/>
      <c r="AC1121"/>
      <c r="AD1121"/>
      <c r="AE1121"/>
    </row>
    <row r="1122" spans="2:31" x14ac:dyDescent="0.5">
      <c r="B1122" s="38"/>
      <c r="C1122"/>
      <c r="Z1122"/>
      <c r="AA1122"/>
      <c r="AB1122"/>
      <c r="AC1122"/>
      <c r="AD1122"/>
      <c r="AE1122"/>
    </row>
    <row r="1123" spans="2:31" x14ac:dyDescent="0.5">
      <c r="B1123" s="38"/>
      <c r="C1123"/>
      <c r="Z1123"/>
      <c r="AA1123"/>
      <c r="AB1123"/>
      <c r="AC1123"/>
      <c r="AD1123"/>
      <c r="AE1123"/>
    </row>
    <row r="1124" spans="2:31" x14ac:dyDescent="0.5">
      <c r="B1124" s="38"/>
      <c r="C1124"/>
      <c r="Z1124"/>
      <c r="AA1124"/>
      <c r="AB1124"/>
      <c r="AC1124"/>
      <c r="AD1124"/>
      <c r="AE1124"/>
    </row>
    <row r="1125" spans="2:31" x14ac:dyDescent="0.5">
      <c r="B1125" s="38"/>
      <c r="C1125"/>
      <c r="Z1125"/>
      <c r="AA1125"/>
      <c r="AB1125"/>
      <c r="AC1125"/>
      <c r="AD1125"/>
      <c r="AE1125"/>
    </row>
    <row r="1126" spans="2:31" x14ac:dyDescent="0.5">
      <c r="B1126" s="38"/>
      <c r="C1126"/>
      <c r="Z1126"/>
      <c r="AA1126"/>
      <c r="AB1126"/>
      <c r="AC1126"/>
      <c r="AD1126"/>
      <c r="AE1126"/>
    </row>
    <row r="1127" spans="2:31" x14ac:dyDescent="0.5">
      <c r="B1127" s="38"/>
      <c r="C1127"/>
      <c r="Z1127"/>
      <c r="AA1127"/>
      <c r="AB1127"/>
      <c r="AC1127"/>
      <c r="AD1127"/>
      <c r="AE1127"/>
    </row>
    <row r="1128" spans="2:31" x14ac:dyDescent="0.5">
      <c r="B1128" s="38"/>
      <c r="C1128"/>
      <c r="Z1128"/>
      <c r="AA1128"/>
      <c r="AB1128"/>
      <c r="AC1128"/>
      <c r="AD1128"/>
      <c r="AE1128"/>
    </row>
    <row r="1129" spans="2:31" x14ac:dyDescent="0.5">
      <c r="B1129" s="38"/>
      <c r="C1129"/>
      <c r="Z1129"/>
      <c r="AA1129"/>
      <c r="AB1129"/>
      <c r="AC1129"/>
      <c r="AD1129"/>
      <c r="AE1129"/>
    </row>
    <row r="1130" spans="2:31" x14ac:dyDescent="0.5">
      <c r="B1130" s="38"/>
      <c r="C1130"/>
      <c r="Z1130"/>
      <c r="AA1130"/>
      <c r="AB1130"/>
      <c r="AC1130"/>
      <c r="AD1130"/>
      <c r="AE1130"/>
    </row>
    <row r="1131" spans="2:31" x14ac:dyDescent="0.5">
      <c r="B1131" s="38"/>
      <c r="C1131"/>
      <c r="Z1131"/>
      <c r="AA1131"/>
      <c r="AB1131"/>
      <c r="AC1131"/>
      <c r="AD1131"/>
      <c r="AE1131"/>
    </row>
    <row r="1132" spans="2:31" x14ac:dyDescent="0.5">
      <c r="B1132" s="38"/>
      <c r="C1132"/>
      <c r="Z1132"/>
      <c r="AA1132"/>
      <c r="AB1132"/>
      <c r="AC1132"/>
      <c r="AD1132"/>
      <c r="AE1132"/>
    </row>
    <row r="1133" spans="2:31" x14ac:dyDescent="0.5">
      <c r="B1133" s="38"/>
      <c r="C1133"/>
      <c r="Z1133"/>
      <c r="AA1133"/>
      <c r="AB1133"/>
      <c r="AC1133"/>
      <c r="AD1133"/>
      <c r="AE1133"/>
    </row>
    <row r="1134" spans="2:31" x14ac:dyDescent="0.5">
      <c r="B1134" s="38"/>
      <c r="C1134"/>
      <c r="Z1134"/>
      <c r="AA1134"/>
      <c r="AB1134"/>
      <c r="AC1134"/>
      <c r="AD1134"/>
      <c r="AE1134"/>
    </row>
    <row r="1135" spans="2:31" x14ac:dyDescent="0.5">
      <c r="B1135" s="38"/>
      <c r="C1135"/>
      <c r="Z1135"/>
      <c r="AA1135"/>
      <c r="AB1135"/>
      <c r="AC1135"/>
      <c r="AD1135"/>
      <c r="AE1135"/>
    </row>
    <row r="1136" spans="2:31" x14ac:dyDescent="0.5">
      <c r="B1136" s="38"/>
      <c r="C1136"/>
      <c r="Z1136"/>
      <c r="AA1136"/>
      <c r="AB1136"/>
      <c r="AC1136"/>
      <c r="AD1136"/>
      <c r="AE1136"/>
    </row>
    <row r="1137" spans="2:31" x14ac:dyDescent="0.5">
      <c r="B1137" s="38"/>
      <c r="C1137"/>
      <c r="Z1137"/>
      <c r="AA1137"/>
      <c r="AB1137"/>
      <c r="AC1137"/>
      <c r="AD1137"/>
      <c r="AE1137"/>
    </row>
    <row r="1138" spans="2:31" x14ac:dyDescent="0.5">
      <c r="B1138" s="38"/>
      <c r="C1138"/>
      <c r="Z1138"/>
      <c r="AA1138"/>
      <c r="AB1138"/>
      <c r="AC1138"/>
      <c r="AD1138"/>
      <c r="AE1138"/>
    </row>
    <row r="1139" spans="2:31" x14ac:dyDescent="0.5">
      <c r="B1139" s="38"/>
      <c r="C1139"/>
      <c r="Z1139"/>
      <c r="AA1139"/>
      <c r="AB1139"/>
      <c r="AC1139"/>
      <c r="AD1139"/>
      <c r="AE1139"/>
    </row>
    <row r="1140" spans="2:31" x14ac:dyDescent="0.5">
      <c r="B1140" s="38"/>
      <c r="C1140"/>
      <c r="Z1140"/>
      <c r="AA1140"/>
      <c r="AB1140"/>
      <c r="AC1140"/>
      <c r="AD1140"/>
      <c r="AE1140"/>
    </row>
    <row r="1141" spans="2:31" x14ac:dyDescent="0.5">
      <c r="B1141" s="38"/>
      <c r="C1141"/>
      <c r="Z1141"/>
      <c r="AA1141"/>
      <c r="AB1141"/>
      <c r="AC1141"/>
      <c r="AD1141"/>
      <c r="AE1141"/>
    </row>
    <row r="1142" spans="2:31" x14ac:dyDescent="0.5">
      <c r="B1142" s="38"/>
      <c r="C1142"/>
      <c r="Z1142"/>
      <c r="AA1142"/>
      <c r="AB1142"/>
      <c r="AC1142"/>
      <c r="AD1142"/>
      <c r="AE1142"/>
    </row>
    <row r="1143" spans="2:31" x14ac:dyDescent="0.5">
      <c r="B1143" s="38"/>
      <c r="C1143"/>
      <c r="Z1143"/>
      <c r="AA1143"/>
      <c r="AB1143"/>
      <c r="AC1143"/>
      <c r="AD1143"/>
      <c r="AE1143"/>
    </row>
    <row r="1144" spans="2:31" x14ac:dyDescent="0.5">
      <c r="B1144" s="38"/>
      <c r="C1144"/>
      <c r="Z1144"/>
      <c r="AA1144"/>
      <c r="AB1144"/>
      <c r="AC1144"/>
      <c r="AD1144"/>
      <c r="AE1144"/>
    </row>
    <row r="1145" spans="2:31" x14ac:dyDescent="0.5">
      <c r="B1145" s="38"/>
      <c r="C1145"/>
      <c r="Z1145"/>
      <c r="AA1145"/>
      <c r="AB1145"/>
      <c r="AC1145"/>
      <c r="AD1145"/>
      <c r="AE1145"/>
    </row>
    <row r="1146" spans="2:31" x14ac:dyDescent="0.5">
      <c r="B1146" s="38"/>
      <c r="C1146"/>
      <c r="Z1146"/>
      <c r="AA1146"/>
      <c r="AB1146"/>
      <c r="AC1146"/>
      <c r="AD1146"/>
      <c r="AE1146"/>
    </row>
    <row r="1147" spans="2:31" x14ac:dyDescent="0.5">
      <c r="B1147" s="38"/>
      <c r="C1147"/>
      <c r="Z1147"/>
      <c r="AA1147"/>
      <c r="AB1147"/>
      <c r="AC1147"/>
      <c r="AD1147"/>
      <c r="AE1147"/>
    </row>
    <row r="1148" spans="2:31" x14ac:dyDescent="0.5">
      <c r="B1148" s="38"/>
      <c r="C1148"/>
      <c r="Z1148"/>
      <c r="AA1148"/>
      <c r="AB1148"/>
      <c r="AC1148"/>
      <c r="AD1148"/>
      <c r="AE1148"/>
    </row>
    <row r="1149" spans="2:31" x14ac:dyDescent="0.5">
      <c r="B1149" s="38"/>
      <c r="C1149"/>
      <c r="Z1149"/>
      <c r="AA1149"/>
      <c r="AB1149"/>
      <c r="AC1149"/>
      <c r="AD1149"/>
      <c r="AE1149"/>
    </row>
    <row r="1150" spans="2:31" x14ac:dyDescent="0.5">
      <c r="B1150" s="38"/>
      <c r="C1150"/>
      <c r="Z1150"/>
      <c r="AA1150"/>
      <c r="AB1150"/>
      <c r="AC1150"/>
      <c r="AD1150"/>
      <c r="AE1150"/>
    </row>
    <row r="1151" spans="2:31" x14ac:dyDescent="0.5">
      <c r="B1151" s="38"/>
      <c r="C1151"/>
      <c r="Z1151"/>
      <c r="AA1151"/>
      <c r="AB1151"/>
      <c r="AC1151"/>
      <c r="AD1151"/>
      <c r="AE1151"/>
    </row>
    <row r="1152" spans="2:31" x14ac:dyDescent="0.5">
      <c r="B1152" s="38"/>
      <c r="C1152"/>
      <c r="Z1152"/>
      <c r="AA1152"/>
      <c r="AB1152"/>
      <c r="AC1152"/>
      <c r="AD1152"/>
      <c r="AE1152"/>
    </row>
    <row r="1153" spans="2:31" x14ac:dyDescent="0.5">
      <c r="B1153" s="38"/>
      <c r="C1153"/>
      <c r="Z1153"/>
      <c r="AA1153"/>
      <c r="AB1153"/>
      <c r="AC1153"/>
      <c r="AD1153"/>
      <c r="AE1153"/>
    </row>
    <row r="1154" spans="2:31" x14ac:dyDescent="0.5">
      <c r="B1154" s="38"/>
      <c r="C1154"/>
      <c r="Z1154"/>
      <c r="AA1154"/>
      <c r="AB1154"/>
      <c r="AC1154"/>
      <c r="AD1154"/>
      <c r="AE1154"/>
    </row>
    <row r="1155" spans="2:31" x14ac:dyDescent="0.5">
      <c r="B1155" s="38"/>
      <c r="C1155"/>
      <c r="Z1155"/>
      <c r="AA1155"/>
      <c r="AB1155"/>
      <c r="AC1155"/>
      <c r="AD1155"/>
      <c r="AE1155"/>
    </row>
    <row r="1156" spans="2:31" x14ac:dyDescent="0.5">
      <c r="B1156" s="38"/>
      <c r="C1156"/>
      <c r="Z1156"/>
      <c r="AA1156"/>
      <c r="AB1156"/>
      <c r="AC1156"/>
      <c r="AD1156"/>
      <c r="AE1156"/>
    </row>
    <row r="1157" spans="2:31" x14ac:dyDescent="0.5">
      <c r="B1157" s="38"/>
      <c r="C1157"/>
      <c r="Z1157"/>
      <c r="AA1157"/>
      <c r="AB1157"/>
      <c r="AC1157"/>
      <c r="AD1157"/>
      <c r="AE1157"/>
    </row>
    <row r="1158" spans="2:31" x14ac:dyDescent="0.5">
      <c r="B1158" s="38"/>
      <c r="C1158"/>
      <c r="Z1158"/>
      <c r="AA1158"/>
      <c r="AB1158"/>
      <c r="AC1158"/>
      <c r="AD1158"/>
      <c r="AE1158"/>
    </row>
    <row r="1159" spans="2:31" x14ac:dyDescent="0.5">
      <c r="B1159" s="38"/>
      <c r="C1159"/>
      <c r="Z1159"/>
      <c r="AA1159"/>
      <c r="AB1159"/>
      <c r="AC1159"/>
      <c r="AD1159"/>
      <c r="AE1159"/>
    </row>
    <row r="1160" spans="2:31" x14ac:dyDescent="0.5">
      <c r="B1160" s="38"/>
      <c r="C1160"/>
      <c r="Z1160"/>
      <c r="AA1160"/>
      <c r="AB1160"/>
      <c r="AC1160"/>
      <c r="AD1160"/>
      <c r="AE1160"/>
    </row>
    <row r="1161" spans="2:31" x14ac:dyDescent="0.5">
      <c r="B1161" s="38"/>
      <c r="C1161"/>
      <c r="Z1161"/>
      <c r="AA1161"/>
      <c r="AB1161"/>
      <c r="AC1161"/>
      <c r="AD1161"/>
      <c r="AE1161"/>
    </row>
    <row r="1162" spans="2:31" x14ac:dyDescent="0.5">
      <c r="B1162" s="38"/>
      <c r="C1162"/>
      <c r="Z1162"/>
      <c r="AA1162"/>
      <c r="AB1162"/>
      <c r="AC1162"/>
      <c r="AD1162"/>
      <c r="AE1162"/>
    </row>
    <row r="1163" spans="2:31" x14ac:dyDescent="0.5">
      <c r="B1163" s="38"/>
      <c r="C1163"/>
      <c r="Z1163"/>
      <c r="AA1163"/>
      <c r="AB1163"/>
      <c r="AC1163"/>
      <c r="AD1163"/>
      <c r="AE1163"/>
    </row>
    <row r="1164" spans="2:31" x14ac:dyDescent="0.5">
      <c r="B1164" s="38"/>
      <c r="C1164"/>
      <c r="Z1164"/>
      <c r="AA1164"/>
      <c r="AB1164"/>
      <c r="AC1164"/>
      <c r="AD1164"/>
      <c r="AE1164"/>
    </row>
    <row r="1165" spans="2:31" x14ac:dyDescent="0.5">
      <c r="B1165" s="38"/>
      <c r="C1165"/>
      <c r="Z1165"/>
      <c r="AA1165"/>
      <c r="AB1165"/>
      <c r="AC1165"/>
      <c r="AD1165"/>
      <c r="AE1165"/>
    </row>
    <row r="1166" spans="2:31" x14ac:dyDescent="0.5">
      <c r="B1166" s="38"/>
      <c r="C1166"/>
      <c r="Z1166"/>
      <c r="AA1166"/>
      <c r="AB1166"/>
      <c r="AC1166"/>
      <c r="AD1166"/>
      <c r="AE1166"/>
    </row>
    <row r="1167" spans="2:31" x14ac:dyDescent="0.5">
      <c r="B1167" s="38"/>
      <c r="C1167"/>
      <c r="Z1167"/>
      <c r="AA1167"/>
      <c r="AB1167"/>
      <c r="AC1167"/>
      <c r="AD1167"/>
      <c r="AE1167"/>
    </row>
    <row r="1168" spans="2:31" x14ac:dyDescent="0.5">
      <c r="B1168" s="38"/>
      <c r="C1168"/>
      <c r="Z1168"/>
      <c r="AA1168"/>
      <c r="AB1168"/>
      <c r="AC1168"/>
      <c r="AD1168"/>
      <c r="AE1168"/>
    </row>
    <row r="1169" spans="2:31" x14ac:dyDescent="0.5">
      <c r="B1169" s="38"/>
      <c r="C1169"/>
      <c r="Z1169"/>
      <c r="AA1169"/>
      <c r="AB1169"/>
      <c r="AC1169"/>
      <c r="AD1169"/>
      <c r="AE1169"/>
    </row>
    <row r="1170" spans="2:31" x14ac:dyDescent="0.5">
      <c r="B1170" s="38"/>
      <c r="C1170"/>
      <c r="Z1170"/>
      <c r="AA1170"/>
      <c r="AB1170"/>
      <c r="AC1170"/>
      <c r="AD1170"/>
      <c r="AE1170"/>
    </row>
    <row r="1171" spans="2:31" x14ac:dyDescent="0.5">
      <c r="B1171" s="38"/>
      <c r="C1171"/>
      <c r="Z1171"/>
      <c r="AA1171"/>
      <c r="AB1171"/>
      <c r="AC1171"/>
      <c r="AD1171"/>
      <c r="AE1171"/>
    </row>
    <row r="1172" spans="2:31" x14ac:dyDescent="0.5">
      <c r="B1172" s="38"/>
      <c r="C1172"/>
      <c r="Z1172"/>
      <c r="AA1172"/>
      <c r="AB1172"/>
      <c r="AC1172"/>
      <c r="AD1172"/>
      <c r="AE1172"/>
    </row>
    <row r="1173" spans="2:31" x14ac:dyDescent="0.5">
      <c r="B1173" s="38"/>
      <c r="C1173"/>
      <c r="Z1173"/>
      <c r="AA1173"/>
      <c r="AB1173"/>
      <c r="AC1173"/>
      <c r="AD1173"/>
      <c r="AE1173"/>
    </row>
    <row r="1174" spans="2:31" x14ac:dyDescent="0.5">
      <c r="B1174" s="38"/>
      <c r="C1174"/>
      <c r="Z1174"/>
      <c r="AA1174"/>
      <c r="AB1174"/>
      <c r="AC1174"/>
      <c r="AD1174"/>
      <c r="AE1174"/>
    </row>
    <row r="1175" spans="2:31" x14ac:dyDescent="0.5">
      <c r="B1175" s="38"/>
      <c r="C1175"/>
      <c r="Z1175"/>
      <c r="AA1175"/>
      <c r="AB1175"/>
      <c r="AC1175"/>
      <c r="AD1175"/>
      <c r="AE1175"/>
    </row>
    <row r="1176" spans="2:31" x14ac:dyDescent="0.5">
      <c r="B1176" s="38"/>
      <c r="C1176"/>
      <c r="Z1176"/>
      <c r="AA1176"/>
      <c r="AB1176"/>
      <c r="AC1176"/>
      <c r="AD1176"/>
      <c r="AE1176"/>
    </row>
    <row r="1177" spans="2:31" x14ac:dyDescent="0.5">
      <c r="B1177" s="38"/>
      <c r="C1177"/>
      <c r="Z1177"/>
      <c r="AA1177"/>
      <c r="AB1177"/>
      <c r="AC1177"/>
      <c r="AD1177"/>
      <c r="AE1177"/>
    </row>
    <row r="1178" spans="2:31" x14ac:dyDescent="0.5">
      <c r="B1178" s="38"/>
      <c r="C1178"/>
      <c r="Z1178"/>
      <c r="AA1178"/>
      <c r="AB1178"/>
      <c r="AC1178"/>
      <c r="AD1178"/>
      <c r="AE1178"/>
    </row>
    <row r="1179" spans="2:31" x14ac:dyDescent="0.5">
      <c r="B1179" s="38"/>
      <c r="C1179"/>
      <c r="Z1179"/>
      <c r="AA1179"/>
      <c r="AB1179"/>
      <c r="AC1179"/>
      <c r="AD1179"/>
      <c r="AE1179"/>
    </row>
    <row r="1180" spans="2:31" x14ac:dyDescent="0.5">
      <c r="B1180" s="38"/>
      <c r="C1180"/>
      <c r="Z1180"/>
      <c r="AA1180"/>
      <c r="AB1180"/>
      <c r="AC1180"/>
      <c r="AD1180"/>
      <c r="AE1180"/>
    </row>
    <row r="1181" spans="2:31" x14ac:dyDescent="0.5">
      <c r="B1181" s="38"/>
      <c r="C1181"/>
      <c r="Z1181"/>
      <c r="AA1181"/>
      <c r="AB1181"/>
      <c r="AC1181"/>
      <c r="AD1181"/>
      <c r="AE1181"/>
    </row>
    <row r="1182" spans="2:31" x14ac:dyDescent="0.5">
      <c r="B1182" s="38"/>
      <c r="C1182"/>
      <c r="Z1182"/>
      <c r="AA1182"/>
      <c r="AB1182"/>
      <c r="AC1182"/>
      <c r="AD1182"/>
      <c r="AE1182"/>
    </row>
    <row r="1183" spans="2:31" x14ac:dyDescent="0.5">
      <c r="B1183" s="38"/>
      <c r="C1183"/>
      <c r="Z1183"/>
      <c r="AA1183"/>
      <c r="AB1183"/>
      <c r="AC1183"/>
      <c r="AD1183"/>
      <c r="AE1183"/>
    </row>
    <row r="1184" spans="2:31" x14ac:dyDescent="0.5">
      <c r="B1184" s="38"/>
      <c r="C1184"/>
      <c r="Z1184"/>
      <c r="AA1184"/>
      <c r="AB1184"/>
      <c r="AC1184"/>
      <c r="AD1184"/>
      <c r="AE1184"/>
    </row>
    <row r="1185" spans="2:31" x14ac:dyDescent="0.5">
      <c r="B1185" s="38"/>
      <c r="C1185"/>
      <c r="Z1185"/>
      <c r="AA1185"/>
      <c r="AB1185"/>
      <c r="AC1185"/>
      <c r="AD1185"/>
      <c r="AE1185"/>
    </row>
    <row r="1186" spans="2:31" x14ac:dyDescent="0.5">
      <c r="B1186" s="38"/>
      <c r="C1186"/>
      <c r="Z1186"/>
      <c r="AA1186"/>
      <c r="AB1186"/>
      <c r="AC1186"/>
      <c r="AD1186"/>
      <c r="AE1186"/>
    </row>
    <row r="1187" spans="2:31" x14ac:dyDescent="0.5">
      <c r="B1187" s="38"/>
      <c r="C1187"/>
      <c r="Z1187"/>
      <c r="AA1187"/>
      <c r="AB1187"/>
      <c r="AC1187"/>
      <c r="AD1187"/>
      <c r="AE1187"/>
    </row>
    <row r="1188" spans="2:31" x14ac:dyDescent="0.5">
      <c r="B1188" s="38"/>
      <c r="C1188"/>
      <c r="Z1188"/>
      <c r="AA1188"/>
      <c r="AB1188"/>
      <c r="AC1188"/>
      <c r="AD1188"/>
      <c r="AE1188"/>
    </row>
    <row r="1189" spans="2:31" x14ac:dyDescent="0.5">
      <c r="B1189" s="38"/>
      <c r="C1189"/>
      <c r="Z1189"/>
      <c r="AA1189"/>
      <c r="AB1189"/>
      <c r="AC1189"/>
      <c r="AD1189"/>
      <c r="AE1189"/>
    </row>
    <row r="1190" spans="2:31" x14ac:dyDescent="0.5">
      <c r="B1190" s="38"/>
      <c r="C1190"/>
      <c r="Z1190"/>
      <c r="AA1190"/>
      <c r="AB1190"/>
      <c r="AC1190"/>
      <c r="AD1190"/>
      <c r="AE1190"/>
    </row>
    <row r="1191" spans="2:31" x14ac:dyDescent="0.5">
      <c r="B1191" s="38"/>
      <c r="C1191"/>
      <c r="Z1191"/>
      <c r="AA1191"/>
      <c r="AB1191"/>
      <c r="AC1191"/>
      <c r="AD1191"/>
      <c r="AE1191"/>
    </row>
    <row r="1192" spans="2:31" x14ac:dyDescent="0.5">
      <c r="B1192" s="38"/>
      <c r="C1192"/>
      <c r="Z1192"/>
      <c r="AA1192"/>
      <c r="AB1192"/>
      <c r="AC1192"/>
      <c r="AD1192"/>
      <c r="AE1192"/>
    </row>
    <row r="1193" spans="2:31" x14ac:dyDescent="0.5">
      <c r="B1193" s="38"/>
      <c r="C1193"/>
      <c r="Z1193"/>
      <c r="AA1193"/>
      <c r="AB1193"/>
      <c r="AC1193"/>
      <c r="AD1193"/>
      <c r="AE1193"/>
    </row>
    <row r="1194" spans="2:31" x14ac:dyDescent="0.5">
      <c r="B1194" s="38"/>
      <c r="C1194"/>
      <c r="Z1194"/>
      <c r="AA1194"/>
      <c r="AB1194"/>
      <c r="AC1194"/>
      <c r="AD1194"/>
      <c r="AE1194"/>
    </row>
    <row r="1195" spans="2:31" x14ac:dyDescent="0.5">
      <c r="B1195" s="38"/>
      <c r="C1195"/>
      <c r="Z1195"/>
      <c r="AA1195"/>
      <c r="AB1195"/>
      <c r="AC1195"/>
      <c r="AD1195"/>
      <c r="AE1195"/>
    </row>
    <row r="1196" spans="2:31" x14ac:dyDescent="0.5">
      <c r="B1196" s="38"/>
      <c r="C1196"/>
      <c r="Z1196"/>
      <c r="AA1196"/>
      <c r="AB1196"/>
      <c r="AC1196"/>
      <c r="AD1196"/>
      <c r="AE1196"/>
    </row>
    <row r="1197" spans="2:31" x14ac:dyDescent="0.5">
      <c r="B1197" s="38"/>
      <c r="C1197"/>
      <c r="Z1197"/>
      <c r="AA1197"/>
      <c r="AB1197"/>
      <c r="AC1197"/>
      <c r="AD1197"/>
      <c r="AE1197"/>
    </row>
    <row r="1198" spans="2:31" x14ac:dyDescent="0.5">
      <c r="B1198" s="38"/>
      <c r="C1198"/>
      <c r="Z1198"/>
      <c r="AA1198"/>
      <c r="AB1198"/>
      <c r="AC1198"/>
      <c r="AD1198"/>
      <c r="AE1198"/>
    </row>
    <row r="1199" spans="2:31" x14ac:dyDescent="0.5">
      <c r="B1199" s="38"/>
      <c r="C1199"/>
      <c r="Z1199"/>
      <c r="AA1199"/>
      <c r="AB1199"/>
      <c r="AC1199"/>
      <c r="AD1199"/>
      <c r="AE1199"/>
    </row>
    <row r="1200" spans="2:31" x14ac:dyDescent="0.5">
      <c r="B1200" s="38"/>
      <c r="C1200"/>
      <c r="Z1200"/>
      <c r="AA1200"/>
      <c r="AB1200"/>
      <c r="AC1200"/>
      <c r="AD1200"/>
      <c r="AE1200"/>
    </row>
    <row r="1201" spans="2:31" x14ac:dyDescent="0.5">
      <c r="B1201" s="38"/>
      <c r="C1201"/>
      <c r="Z1201"/>
      <c r="AA1201"/>
      <c r="AB1201"/>
      <c r="AC1201"/>
      <c r="AD1201"/>
      <c r="AE1201"/>
    </row>
    <row r="1202" spans="2:31" x14ac:dyDescent="0.5">
      <c r="B1202" s="38"/>
      <c r="C1202"/>
      <c r="Z1202"/>
      <c r="AA1202"/>
      <c r="AB1202"/>
      <c r="AC1202"/>
      <c r="AD1202"/>
      <c r="AE1202"/>
    </row>
    <row r="1203" spans="2:31" x14ac:dyDescent="0.5">
      <c r="B1203" s="38"/>
      <c r="C1203"/>
      <c r="Z1203"/>
      <c r="AA1203"/>
      <c r="AB1203"/>
      <c r="AC1203"/>
      <c r="AD1203"/>
      <c r="AE1203"/>
    </row>
    <row r="1204" spans="2:31" x14ac:dyDescent="0.5">
      <c r="B1204" s="38"/>
      <c r="C1204"/>
      <c r="Z1204"/>
      <c r="AA1204"/>
      <c r="AB1204"/>
      <c r="AC1204"/>
      <c r="AD1204"/>
      <c r="AE1204"/>
    </row>
    <row r="1205" spans="2:31" x14ac:dyDescent="0.5">
      <c r="B1205" s="38"/>
      <c r="C1205"/>
      <c r="Z1205"/>
      <c r="AA1205"/>
      <c r="AB1205"/>
      <c r="AC1205"/>
      <c r="AD1205"/>
      <c r="AE1205"/>
    </row>
    <row r="1206" spans="2:31" x14ac:dyDescent="0.5">
      <c r="B1206" s="38"/>
      <c r="C1206"/>
      <c r="Z1206"/>
      <c r="AA1206"/>
      <c r="AB1206"/>
      <c r="AC1206"/>
      <c r="AD1206"/>
      <c r="AE1206"/>
    </row>
    <row r="1207" spans="2:31" x14ac:dyDescent="0.5">
      <c r="B1207" s="38"/>
      <c r="C1207"/>
      <c r="Z1207"/>
      <c r="AA1207"/>
      <c r="AB1207"/>
      <c r="AC1207"/>
      <c r="AD1207"/>
      <c r="AE1207"/>
    </row>
    <row r="1208" spans="2:31" x14ac:dyDescent="0.5">
      <c r="B1208" s="38"/>
      <c r="C1208"/>
      <c r="Z1208"/>
      <c r="AA1208"/>
      <c r="AB1208"/>
      <c r="AC1208"/>
      <c r="AD1208"/>
      <c r="AE1208"/>
    </row>
    <row r="1209" spans="2:31" x14ac:dyDescent="0.5">
      <c r="B1209" s="38"/>
      <c r="C1209"/>
      <c r="Z1209"/>
      <c r="AA1209"/>
      <c r="AB1209"/>
      <c r="AC1209"/>
      <c r="AD1209"/>
      <c r="AE1209"/>
    </row>
    <row r="1210" spans="2:31" x14ac:dyDescent="0.5">
      <c r="B1210" s="38"/>
      <c r="C1210"/>
      <c r="Z1210"/>
      <c r="AA1210"/>
      <c r="AB1210"/>
      <c r="AC1210"/>
      <c r="AD1210"/>
      <c r="AE1210"/>
    </row>
    <row r="1211" spans="2:31" x14ac:dyDescent="0.5">
      <c r="B1211" s="38"/>
      <c r="C1211"/>
      <c r="Z1211"/>
      <c r="AA1211"/>
      <c r="AB1211"/>
      <c r="AC1211"/>
      <c r="AD1211"/>
      <c r="AE1211"/>
    </row>
    <row r="1212" spans="2:31" x14ac:dyDescent="0.5">
      <c r="B1212" s="38"/>
      <c r="C1212"/>
      <c r="Z1212"/>
      <c r="AA1212"/>
      <c r="AB1212"/>
      <c r="AC1212"/>
      <c r="AD1212"/>
      <c r="AE1212"/>
    </row>
    <row r="1213" spans="2:31" x14ac:dyDescent="0.5">
      <c r="B1213" s="38"/>
      <c r="C1213"/>
      <c r="Z1213"/>
      <c r="AA1213"/>
      <c r="AB1213"/>
      <c r="AC1213"/>
      <c r="AD1213"/>
      <c r="AE1213"/>
    </row>
    <row r="1214" spans="2:31" x14ac:dyDescent="0.5">
      <c r="B1214" s="38"/>
      <c r="C1214"/>
      <c r="Z1214"/>
      <c r="AA1214"/>
      <c r="AB1214"/>
      <c r="AC1214"/>
      <c r="AD1214"/>
      <c r="AE1214"/>
    </row>
    <row r="1215" spans="2:31" x14ac:dyDescent="0.5">
      <c r="B1215" s="38"/>
      <c r="C1215"/>
      <c r="Z1215"/>
      <c r="AA1215"/>
      <c r="AB1215"/>
      <c r="AC1215"/>
      <c r="AD1215"/>
      <c r="AE1215"/>
    </row>
    <row r="1216" spans="2:31" x14ac:dyDescent="0.5">
      <c r="B1216" s="38"/>
      <c r="C1216"/>
      <c r="Z1216"/>
      <c r="AA1216"/>
      <c r="AB1216"/>
      <c r="AC1216"/>
      <c r="AD1216"/>
      <c r="AE1216"/>
    </row>
    <row r="1217" spans="2:31" x14ac:dyDescent="0.5">
      <c r="B1217" s="38"/>
      <c r="C1217"/>
      <c r="Z1217"/>
      <c r="AA1217"/>
      <c r="AB1217"/>
      <c r="AC1217"/>
      <c r="AD1217"/>
      <c r="AE1217"/>
    </row>
    <row r="1218" spans="2:31" x14ac:dyDescent="0.5">
      <c r="B1218" s="38"/>
      <c r="C1218"/>
      <c r="Z1218"/>
      <c r="AA1218"/>
      <c r="AB1218"/>
      <c r="AC1218"/>
      <c r="AD1218"/>
      <c r="AE1218"/>
    </row>
    <row r="1219" spans="2:31" x14ac:dyDescent="0.5">
      <c r="B1219" s="38"/>
      <c r="C1219"/>
      <c r="Z1219"/>
      <c r="AA1219"/>
      <c r="AB1219"/>
      <c r="AC1219"/>
      <c r="AD1219"/>
      <c r="AE1219"/>
    </row>
    <row r="1220" spans="2:31" x14ac:dyDescent="0.5">
      <c r="B1220" s="38"/>
      <c r="C1220"/>
      <c r="Z1220"/>
      <c r="AA1220"/>
      <c r="AB1220"/>
      <c r="AC1220"/>
      <c r="AD1220"/>
      <c r="AE1220"/>
    </row>
    <row r="1221" spans="2:31" x14ac:dyDescent="0.5">
      <c r="B1221" s="38"/>
      <c r="C1221"/>
      <c r="Z1221"/>
      <c r="AA1221"/>
      <c r="AB1221"/>
      <c r="AC1221"/>
      <c r="AD1221"/>
      <c r="AE1221"/>
    </row>
    <row r="1222" spans="2:31" x14ac:dyDescent="0.5">
      <c r="B1222" s="38"/>
      <c r="C1222"/>
      <c r="Z1222"/>
      <c r="AA1222"/>
      <c r="AB1222"/>
      <c r="AC1222"/>
      <c r="AD1222"/>
      <c r="AE1222"/>
    </row>
    <row r="1223" spans="2:31" x14ac:dyDescent="0.5">
      <c r="B1223" s="38"/>
      <c r="C1223"/>
      <c r="Z1223"/>
      <c r="AA1223"/>
      <c r="AB1223"/>
      <c r="AC1223"/>
      <c r="AD1223"/>
      <c r="AE1223"/>
    </row>
    <row r="1224" spans="2:31" x14ac:dyDescent="0.5">
      <c r="B1224" s="38"/>
      <c r="C1224"/>
      <c r="Z1224"/>
      <c r="AA1224"/>
      <c r="AB1224"/>
      <c r="AC1224"/>
      <c r="AD1224"/>
      <c r="AE1224"/>
    </row>
    <row r="1225" spans="2:31" x14ac:dyDescent="0.5">
      <c r="B1225" s="38"/>
      <c r="C1225"/>
      <c r="Z1225"/>
      <c r="AA1225"/>
      <c r="AB1225"/>
      <c r="AC1225"/>
      <c r="AD1225"/>
      <c r="AE1225"/>
    </row>
    <row r="1226" spans="2:31" x14ac:dyDescent="0.5">
      <c r="B1226" s="38"/>
      <c r="C1226"/>
      <c r="Z1226"/>
      <c r="AA1226"/>
      <c r="AB1226"/>
      <c r="AC1226"/>
      <c r="AD1226"/>
      <c r="AE1226"/>
    </row>
    <row r="1227" spans="2:31" x14ac:dyDescent="0.5">
      <c r="B1227" s="38"/>
      <c r="C1227"/>
      <c r="Z1227"/>
      <c r="AA1227"/>
      <c r="AB1227"/>
      <c r="AC1227"/>
      <c r="AD1227"/>
      <c r="AE1227"/>
    </row>
    <row r="1228" spans="2:31" x14ac:dyDescent="0.5">
      <c r="B1228" s="38"/>
      <c r="C1228"/>
      <c r="Z1228"/>
      <c r="AA1228"/>
      <c r="AB1228"/>
      <c r="AC1228"/>
      <c r="AD1228"/>
      <c r="AE1228"/>
    </row>
    <row r="1229" spans="2:31" x14ac:dyDescent="0.5">
      <c r="B1229" s="38"/>
      <c r="C1229"/>
      <c r="Z1229"/>
      <c r="AA1229"/>
      <c r="AB1229"/>
      <c r="AC1229"/>
      <c r="AD1229"/>
      <c r="AE1229"/>
    </row>
    <row r="1230" spans="2:31" x14ac:dyDescent="0.5">
      <c r="B1230" s="38"/>
      <c r="C1230"/>
      <c r="Z1230"/>
      <c r="AA1230"/>
      <c r="AB1230"/>
      <c r="AC1230"/>
      <c r="AD1230"/>
      <c r="AE1230"/>
    </row>
    <row r="1231" spans="2:31" x14ac:dyDescent="0.5">
      <c r="B1231" s="38"/>
      <c r="C1231"/>
      <c r="Z1231"/>
      <c r="AA1231"/>
      <c r="AB1231"/>
      <c r="AC1231"/>
      <c r="AD1231"/>
      <c r="AE1231"/>
    </row>
    <row r="1232" spans="2:31" x14ac:dyDescent="0.5">
      <c r="B1232" s="38"/>
      <c r="C1232"/>
      <c r="Z1232"/>
      <c r="AA1232"/>
      <c r="AB1232"/>
      <c r="AC1232"/>
      <c r="AD1232"/>
      <c r="AE1232"/>
    </row>
    <row r="1233" spans="2:31" x14ac:dyDescent="0.5">
      <c r="B1233" s="38"/>
      <c r="C1233"/>
      <c r="Z1233"/>
      <c r="AA1233"/>
      <c r="AB1233"/>
      <c r="AC1233"/>
      <c r="AD1233"/>
      <c r="AE1233"/>
    </row>
    <row r="1234" spans="2:31" x14ac:dyDescent="0.5">
      <c r="B1234" s="38"/>
      <c r="C1234"/>
      <c r="Z1234"/>
      <c r="AA1234"/>
      <c r="AB1234"/>
      <c r="AC1234"/>
      <c r="AD1234"/>
      <c r="AE1234"/>
    </row>
    <row r="1235" spans="2:31" x14ac:dyDescent="0.5">
      <c r="B1235" s="38"/>
      <c r="C1235"/>
      <c r="Z1235"/>
      <c r="AA1235"/>
      <c r="AB1235"/>
      <c r="AC1235"/>
      <c r="AD1235"/>
      <c r="AE1235"/>
    </row>
    <row r="1236" spans="2:31" x14ac:dyDescent="0.5">
      <c r="B1236" s="38"/>
      <c r="C1236"/>
      <c r="Z1236"/>
      <c r="AA1236"/>
      <c r="AB1236"/>
      <c r="AC1236"/>
      <c r="AD1236"/>
      <c r="AE1236"/>
    </row>
    <row r="1237" spans="2:31" x14ac:dyDescent="0.5">
      <c r="B1237" s="38"/>
      <c r="C1237"/>
      <c r="Z1237"/>
      <c r="AA1237"/>
      <c r="AB1237"/>
      <c r="AC1237"/>
      <c r="AD1237"/>
      <c r="AE1237"/>
    </row>
    <row r="1238" spans="2:31" x14ac:dyDescent="0.5">
      <c r="B1238" s="38"/>
      <c r="C1238"/>
      <c r="Z1238"/>
      <c r="AA1238"/>
      <c r="AB1238"/>
      <c r="AC1238"/>
      <c r="AD1238"/>
      <c r="AE1238"/>
    </row>
    <row r="1239" spans="2:31" x14ac:dyDescent="0.5">
      <c r="B1239" s="38"/>
      <c r="C1239"/>
      <c r="Z1239"/>
      <c r="AA1239"/>
      <c r="AB1239"/>
      <c r="AC1239"/>
      <c r="AD1239"/>
      <c r="AE1239"/>
    </row>
    <row r="1240" spans="2:31" x14ac:dyDescent="0.5">
      <c r="B1240" s="38"/>
      <c r="C1240"/>
      <c r="Z1240"/>
      <c r="AA1240"/>
      <c r="AB1240"/>
      <c r="AC1240"/>
      <c r="AD1240"/>
      <c r="AE1240"/>
    </row>
    <row r="1241" spans="2:31" x14ac:dyDescent="0.5">
      <c r="B1241" s="38"/>
      <c r="C1241"/>
      <c r="Z1241"/>
      <c r="AA1241"/>
      <c r="AB1241"/>
      <c r="AC1241"/>
      <c r="AD1241"/>
      <c r="AE1241"/>
    </row>
    <row r="1242" spans="2:31" x14ac:dyDescent="0.5">
      <c r="B1242" s="38"/>
      <c r="C1242"/>
      <c r="Z1242"/>
      <c r="AA1242"/>
      <c r="AB1242"/>
      <c r="AC1242"/>
      <c r="AD1242"/>
      <c r="AE1242"/>
    </row>
    <row r="1243" spans="2:31" x14ac:dyDescent="0.5">
      <c r="B1243" s="38"/>
      <c r="C1243"/>
      <c r="Z1243"/>
      <c r="AA1243"/>
      <c r="AB1243"/>
      <c r="AC1243"/>
      <c r="AD1243"/>
      <c r="AE1243"/>
    </row>
    <row r="1244" spans="2:31" x14ac:dyDescent="0.5">
      <c r="B1244" s="38"/>
      <c r="C1244"/>
      <c r="Z1244"/>
      <c r="AA1244"/>
      <c r="AB1244"/>
      <c r="AC1244"/>
      <c r="AD1244"/>
      <c r="AE1244"/>
    </row>
    <row r="1245" spans="2:31" x14ac:dyDescent="0.5">
      <c r="B1245" s="38"/>
      <c r="C1245"/>
      <c r="Z1245"/>
      <c r="AA1245"/>
      <c r="AB1245"/>
      <c r="AC1245"/>
      <c r="AD1245"/>
      <c r="AE1245"/>
    </row>
    <row r="1246" spans="2:31" x14ac:dyDescent="0.5">
      <c r="B1246" s="38"/>
      <c r="C1246"/>
      <c r="Z1246"/>
      <c r="AA1246"/>
      <c r="AB1246"/>
      <c r="AC1246"/>
      <c r="AD1246"/>
      <c r="AE1246"/>
    </row>
    <row r="1247" spans="2:31" x14ac:dyDescent="0.5">
      <c r="B1247" s="38"/>
      <c r="C1247"/>
      <c r="Z1247"/>
      <c r="AA1247"/>
      <c r="AB1247"/>
      <c r="AC1247"/>
      <c r="AD1247"/>
      <c r="AE1247"/>
    </row>
    <row r="1248" spans="2:31" x14ac:dyDescent="0.5">
      <c r="B1248" s="38"/>
      <c r="C1248"/>
      <c r="Z1248"/>
      <c r="AA1248"/>
      <c r="AB1248"/>
      <c r="AC1248"/>
      <c r="AD1248"/>
      <c r="AE1248"/>
    </row>
    <row r="1249" spans="2:31" x14ac:dyDescent="0.5">
      <c r="B1249" s="38"/>
      <c r="C1249"/>
      <c r="Z1249"/>
      <c r="AA1249"/>
      <c r="AB1249"/>
      <c r="AC1249"/>
      <c r="AD1249"/>
      <c r="AE1249"/>
    </row>
    <row r="1250" spans="2:31" x14ac:dyDescent="0.5">
      <c r="B1250" s="38"/>
      <c r="C1250"/>
      <c r="Z1250"/>
      <c r="AA1250"/>
      <c r="AB1250"/>
      <c r="AC1250"/>
      <c r="AD1250"/>
      <c r="AE1250"/>
    </row>
    <row r="1251" spans="2:31" x14ac:dyDescent="0.5">
      <c r="B1251" s="38"/>
      <c r="C1251"/>
      <c r="Z1251"/>
      <c r="AA1251"/>
      <c r="AB1251"/>
      <c r="AC1251"/>
      <c r="AD1251"/>
      <c r="AE1251"/>
    </row>
    <row r="1252" spans="2:31" x14ac:dyDescent="0.5">
      <c r="B1252" s="38"/>
      <c r="C1252"/>
      <c r="Z1252"/>
      <c r="AA1252"/>
      <c r="AB1252"/>
      <c r="AC1252"/>
      <c r="AD1252"/>
      <c r="AE1252"/>
    </row>
    <row r="1253" spans="2:31" x14ac:dyDescent="0.5">
      <c r="B1253" s="38"/>
      <c r="C1253"/>
      <c r="Z1253"/>
      <c r="AA1253"/>
      <c r="AB1253"/>
      <c r="AC1253"/>
      <c r="AD1253"/>
      <c r="AE1253"/>
    </row>
    <row r="1254" spans="2:31" x14ac:dyDescent="0.5">
      <c r="B1254" s="38"/>
      <c r="C1254"/>
      <c r="Z1254"/>
      <c r="AA1254"/>
      <c r="AB1254"/>
      <c r="AC1254"/>
      <c r="AD1254"/>
      <c r="AE1254"/>
    </row>
    <row r="1255" spans="2:31" x14ac:dyDescent="0.5">
      <c r="B1255" s="38"/>
      <c r="C1255"/>
      <c r="Z1255"/>
      <c r="AA1255"/>
      <c r="AB1255"/>
      <c r="AC1255"/>
      <c r="AD1255"/>
      <c r="AE1255"/>
    </row>
    <row r="1256" spans="2:31" x14ac:dyDescent="0.5">
      <c r="B1256" s="38"/>
      <c r="C1256"/>
      <c r="Z1256"/>
      <c r="AA1256"/>
      <c r="AB1256"/>
      <c r="AC1256"/>
      <c r="AD1256"/>
      <c r="AE1256"/>
    </row>
    <row r="1257" spans="2:31" x14ac:dyDescent="0.5">
      <c r="B1257" s="38"/>
      <c r="C1257"/>
      <c r="Z1257"/>
      <c r="AA1257"/>
      <c r="AB1257"/>
      <c r="AC1257"/>
      <c r="AD1257"/>
      <c r="AE1257"/>
    </row>
    <row r="1258" spans="2:31" x14ac:dyDescent="0.5">
      <c r="B1258" s="38"/>
      <c r="C1258"/>
      <c r="Z1258"/>
      <c r="AA1258"/>
      <c r="AB1258"/>
      <c r="AC1258"/>
      <c r="AD1258"/>
      <c r="AE1258"/>
    </row>
    <row r="1259" spans="2:31" x14ac:dyDescent="0.5">
      <c r="B1259" s="38"/>
      <c r="C1259"/>
      <c r="Z1259"/>
      <c r="AA1259"/>
      <c r="AB1259"/>
      <c r="AC1259"/>
      <c r="AD1259"/>
      <c r="AE1259"/>
    </row>
    <row r="1260" spans="2:31" x14ac:dyDescent="0.5">
      <c r="B1260" s="38"/>
      <c r="C1260"/>
      <c r="Z1260"/>
      <c r="AA1260"/>
      <c r="AB1260"/>
      <c r="AC1260"/>
      <c r="AD1260"/>
      <c r="AE1260"/>
    </row>
    <row r="1261" spans="2:31" x14ac:dyDescent="0.5">
      <c r="B1261" s="38"/>
      <c r="C1261"/>
      <c r="Z1261"/>
      <c r="AA1261"/>
      <c r="AB1261"/>
      <c r="AC1261"/>
      <c r="AD1261"/>
      <c r="AE1261"/>
    </row>
    <row r="1262" spans="2:31" x14ac:dyDescent="0.5">
      <c r="B1262" s="38"/>
      <c r="C1262"/>
      <c r="Z1262"/>
      <c r="AA1262"/>
      <c r="AB1262"/>
      <c r="AC1262"/>
      <c r="AD1262"/>
      <c r="AE1262"/>
    </row>
    <row r="1263" spans="2:31" x14ac:dyDescent="0.5">
      <c r="B1263" s="38"/>
      <c r="C1263"/>
      <c r="Z1263"/>
      <c r="AA1263"/>
      <c r="AB1263"/>
      <c r="AC1263"/>
      <c r="AD1263"/>
      <c r="AE1263"/>
    </row>
    <row r="1264" spans="2:31" x14ac:dyDescent="0.5">
      <c r="B1264" s="38"/>
      <c r="C1264"/>
      <c r="Z1264"/>
      <c r="AA1264"/>
      <c r="AB1264"/>
      <c r="AC1264"/>
      <c r="AD1264"/>
      <c r="AE1264"/>
    </row>
    <row r="1265" spans="2:31" x14ac:dyDescent="0.5">
      <c r="B1265" s="38"/>
      <c r="C1265"/>
      <c r="Z1265"/>
      <c r="AA1265"/>
      <c r="AB1265"/>
      <c r="AC1265"/>
      <c r="AD1265"/>
      <c r="AE1265"/>
    </row>
    <row r="1266" spans="2:31" x14ac:dyDescent="0.5">
      <c r="B1266" s="38"/>
      <c r="C1266"/>
      <c r="Z1266"/>
      <c r="AA1266"/>
      <c r="AB1266"/>
      <c r="AC1266"/>
      <c r="AD1266"/>
      <c r="AE1266"/>
    </row>
    <row r="1267" spans="2:31" x14ac:dyDescent="0.5">
      <c r="B1267" s="38"/>
      <c r="C1267"/>
      <c r="Z1267"/>
      <c r="AA1267"/>
      <c r="AB1267"/>
      <c r="AC1267"/>
      <c r="AD1267"/>
      <c r="AE1267"/>
    </row>
    <row r="1268" spans="2:31" x14ac:dyDescent="0.5">
      <c r="B1268" s="38"/>
      <c r="C1268"/>
      <c r="Z1268"/>
      <c r="AA1268"/>
      <c r="AB1268"/>
      <c r="AC1268"/>
      <c r="AD1268"/>
      <c r="AE1268"/>
    </row>
    <row r="1269" spans="2:31" x14ac:dyDescent="0.5">
      <c r="B1269" s="38"/>
      <c r="C1269"/>
      <c r="Z1269"/>
      <c r="AA1269"/>
      <c r="AB1269"/>
      <c r="AC1269"/>
      <c r="AD1269"/>
      <c r="AE1269"/>
    </row>
    <row r="1270" spans="2:31" x14ac:dyDescent="0.5">
      <c r="B1270" s="38"/>
      <c r="C1270"/>
      <c r="Z1270"/>
      <c r="AA1270"/>
      <c r="AB1270"/>
      <c r="AC1270"/>
      <c r="AD1270"/>
      <c r="AE1270"/>
    </row>
    <row r="1271" spans="2:31" x14ac:dyDescent="0.5">
      <c r="B1271" s="38"/>
      <c r="C1271"/>
      <c r="Z1271"/>
      <c r="AA1271"/>
      <c r="AB1271"/>
      <c r="AC1271"/>
      <c r="AD1271"/>
      <c r="AE1271"/>
    </row>
    <row r="1272" spans="2:31" x14ac:dyDescent="0.5">
      <c r="B1272" s="38"/>
      <c r="C1272"/>
      <c r="Z1272"/>
      <c r="AA1272"/>
      <c r="AB1272"/>
      <c r="AC1272"/>
      <c r="AD1272"/>
      <c r="AE1272"/>
    </row>
    <row r="1273" spans="2:31" x14ac:dyDescent="0.5">
      <c r="B1273" s="38"/>
      <c r="C1273"/>
      <c r="Z1273"/>
      <c r="AA1273"/>
      <c r="AB1273"/>
      <c r="AC1273"/>
      <c r="AD1273"/>
      <c r="AE1273"/>
    </row>
    <row r="1274" spans="2:31" x14ac:dyDescent="0.5">
      <c r="B1274" s="38"/>
      <c r="C1274"/>
      <c r="Z1274"/>
      <c r="AA1274"/>
      <c r="AB1274"/>
      <c r="AC1274"/>
      <c r="AD1274"/>
      <c r="AE1274"/>
    </row>
    <row r="1275" spans="2:31" x14ac:dyDescent="0.5">
      <c r="B1275" s="38"/>
      <c r="C1275"/>
      <c r="Z1275"/>
      <c r="AA1275"/>
      <c r="AB1275"/>
      <c r="AC1275"/>
      <c r="AD1275"/>
      <c r="AE1275"/>
    </row>
    <row r="1276" spans="2:31" x14ac:dyDescent="0.5">
      <c r="B1276" s="38"/>
      <c r="C1276"/>
      <c r="Z1276"/>
      <c r="AA1276"/>
      <c r="AB1276"/>
      <c r="AC1276"/>
      <c r="AD1276"/>
      <c r="AE1276"/>
    </row>
    <row r="1277" spans="2:31" x14ac:dyDescent="0.5">
      <c r="B1277" s="38"/>
      <c r="C1277"/>
      <c r="Z1277"/>
      <c r="AA1277"/>
      <c r="AB1277"/>
      <c r="AC1277"/>
      <c r="AD1277"/>
      <c r="AE1277"/>
    </row>
    <row r="1278" spans="2:31" x14ac:dyDescent="0.5">
      <c r="B1278" s="38"/>
      <c r="C1278"/>
      <c r="Z1278"/>
      <c r="AA1278"/>
      <c r="AB1278"/>
      <c r="AC1278"/>
      <c r="AD1278"/>
      <c r="AE1278"/>
    </row>
    <row r="1279" spans="2:31" x14ac:dyDescent="0.5">
      <c r="B1279" s="38"/>
      <c r="C1279"/>
      <c r="Z1279"/>
      <c r="AA1279"/>
      <c r="AB1279"/>
      <c r="AC1279"/>
      <c r="AD1279"/>
      <c r="AE1279"/>
    </row>
    <row r="1280" spans="2:31" x14ac:dyDescent="0.5">
      <c r="B1280" s="38"/>
      <c r="C1280"/>
      <c r="Z1280"/>
      <c r="AA1280"/>
      <c r="AB1280"/>
      <c r="AC1280"/>
      <c r="AD1280"/>
      <c r="AE1280"/>
    </row>
    <row r="1281" spans="2:31" x14ac:dyDescent="0.5">
      <c r="B1281" s="38"/>
      <c r="C1281"/>
      <c r="Z1281"/>
      <c r="AA1281"/>
      <c r="AB1281"/>
      <c r="AC1281"/>
      <c r="AD1281"/>
      <c r="AE1281"/>
    </row>
    <row r="1282" spans="2:31" x14ac:dyDescent="0.5">
      <c r="B1282" s="38"/>
      <c r="C1282"/>
      <c r="Z1282"/>
      <c r="AA1282"/>
      <c r="AB1282"/>
      <c r="AC1282"/>
      <c r="AD1282"/>
      <c r="AE1282"/>
    </row>
    <row r="1283" spans="2:31" x14ac:dyDescent="0.5">
      <c r="B1283" s="38"/>
      <c r="C1283"/>
      <c r="Z1283"/>
      <c r="AA1283"/>
      <c r="AB1283"/>
      <c r="AC1283"/>
      <c r="AD1283"/>
      <c r="AE1283"/>
    </row>
    <row r="1284" spans="2:31" x14ac:dyDescent="0.5">
      <c r="B1284" s="38"/>
      <c r="C1284"/>
      <c r="Z1284"/>
      <c r="AA1284"/>
      <c r="AB1284"/>
      <c r="AC1284"/>
      <c r="AD1284"/>
      <c r="AE1284"/>
    </row>
    <row r="1285" spans="2:31" x14ac:dyDescent="0.5">
      <c r="B1285" s="38"/>
      <c r="C1285"/>
      <c r="Z1285"/>
      <c r="AA1285"/>
      <c r="AB1285"/>
      <c r="AC1285"/>
      <c r="AD1285"/>
      <c r="AE1285"/>
    </row>
    <row r="1286" spans="2:31" x14ac:dyDescent="0.5">
      <c r="B1286" s="38"/>
      <c r="C1286"/>
      <c r="Z1286"/>
      <c r="AA1286"/>
      <c r="AB1286"/>
      <c r="AC1286"/>
      <c r="AD1286"/>
      <c r="AE1286"/>
    </row>
    <row r="1287" spans="2:31" x14ac:dyDescent="0.5">
      <c r="B1287" s="38"/>
      <c r="C1287"/>
      <c r="Z1287"/>
      <c r="AA1287"/>
      <c r="AB1287"/>
      <c r="AC1287"/>
      <c r="AD1287"/>
      <c r="AE1287"/>
    </row>
    <row r="1288" spans="2:31" x14ac:dyDescent="0.5">
      <c r="B1288" s="38"/>
      <c r="C1288"/>
      <c r="Z1288"/>
      <c r="AA1288"/>
      <c r="AB1288"/>
      <c r="AC1288"/>
      <c r="AD1288"/>
      <c r="AE1288"/>
    </row>
    <row r="1289" spans="2:31" x14ac:dyDescent="0.5">
      <c r="B1289" s="38"/>
      <c r="C1289"/>
      <c r="Z1289"/>
      <c r="AA1289"/>
      <c r="AB1289"/>
      <c r="AC1289"/>
      <c r="AD1289"/>
      <c r="AE1289"/>
    </row>
    <row r="1290" spans="2:31" x14ac:dyDescent="0.5">
      <c r="B1290" s="38"/>
      <c r="C1290"/>
      <c r="Z1290"/>
      <c r="AA1290"/>
      <c r="AB1290"/>
      <c r="AC1290"/>
      <c r="AD1290"/>
      <c r="AE1290"/>
    </row>
    <row r="1291" spans="2:31" x14ac:dyDescent="0.5">
      <c r="B1291" s="38"/>
      <c r="C1291"/>
      <c r="Z1291"/>
      <c r="AA1291"/>
      <c r="AB1291"/>
      <c r="AC1291"/>
      <c r="AD1291"/>
      <c r="AE1291"/>
    </row>
    <row r="1292" spans="2:31" x14ac:dyDescent="0.5">
      <c r="B1292" s="38"/>
      <c r="C1292"/>
      <c r="Z1292"/>
      <c r="AA1292"/>
      <c r="AB1292"/>
      <c r="AC1292"/>
      <c r="AD1292"/>
      <c r="AE1292"/>
    </row>
    <row r="1293" spans="2:31" x14ac:dyDescent="0.5">
      <c r="B1293" s="38"/>
      <c r="C1293"/>
      <c r="Z1293"/>
      <c r="AA1293"/>
      <c r="AB1293"/>
      <c r="AC1293"/>
      <c r="AD1293"/>
      <c r="AE1293"/>
    </row>
    <row r="1294" spans="2:31" x14ac:dyDescent="0.5">
      <c r="B1294" s="38"/>
      <c r="C1294"/>
      <c r="Z1294"/>
      <c r="AA1294"/>
      <c r="AB1294"/>
      <c r="AC1294"/>
      <c r="AD1294"/>
      <c r="AE1294"/>
    </row>
    <row r="1295" spans="2:31" x14ac:dyDescent="0.5">
      <c r="B1295" s="38"/>
      <c r="C1295"/>
      <c r="Z1295"/>
      <c r="AA1295"/>
      <c r="AB1295"/>
      <c r="AC1295"/>
      <c r="AD1295"/>
      <c r="AE1295"/>
    </row>
    <row r="1296" spans="2:31" x14ac:dyDescent="0.5">
      <c r="B1296" s="38"/>
      <c r="C1296"/>
      <c r="Z1296"/>
      <c r="AA1296"/>
      <c r="AB1296"/>
      <c r="AC1296"/>
      <c r="AD1296"/>
      <c r="AE1296"/>
    </row>
    <row r="1297" spans="2:31" x14ac:dyDescent="0.5">
      <c r="B1297" s="38"/>
      <c r="C1297"/>
      <c r="Z1297"/>
      <c r="AA1297"/>
      <c r="AB1297"/>
      <c r="AC1297"/>
      <c r="AD1297"/>
      <c r="AE1297"/>
    </row>
    <row r="1298" spans="2:31" x14ac:dyDescent="0.5">
      <c r="B1298" s="38"/>
      <c r="C1298"/>
      <c r="Z1298"/>
      <c r="AA1298"/>
      <c r="AB1298"/>
      <c r="AC1298"/>
      <c r="AD1298"/>
      <c r="AE1298"/>
    </row>
    <row r="1299" spans="2:31" x14ac:dyDescent="0.5">
      <c r="B1299" s="38"/>
      <c r="C1299"/>
      <c r="Z1299"/>
      <c r="AA1299"/>
      <c r="AB1299"/>
      <c r="AC1299"/>
      <c r="AD1299"/>
      <c r="AE1299"/>
    </row>
    <row r="1300" spans="2:31" x14ac:dyDescent="0.5">
      <c r="B1300" s="38"/>
      <c r="C1300"/>
      <c r="Z1300"/>
      <c r="AA1300"/>
      <c r="AB1300"/>
      <c r="AC1300"/>
      <c r="AD1300"/>
      <c r="AE1300"/>
    </row>
    <row r="1301" spans="2:31" x14ac:dyDescent="0.5">
      <c r="B1301" s="38"/>
      <c r="C1301"/>
      <c r="Z1301"/>
      <c r="AA1301"/>
      <c r="AB1301"/>
      <c r="AC1301"/>
      <c r="AD1301"/>
      <c r="AE1301"/>
    </row>
    <row r="1302" spans="2:31" x14ac:dyDescent="0.5">
      <c r="B1302" s="38"/>
      <c r="C1302"/>
      <c r="Z1302"/>
      <c r="AA1302"/>
      <c r="AB1302"/>
      <c r="AC1302"/>
      <c r="AD1302"/>
      <c r="AE1302"/>
    </row>
    <row r="1303" spans="2:31" x14ac:dyDescent="0.5">
      <c r="B1303" s="38"/>
      <c r="C1303"/>
      <c r="Z1303"/>
      <c r="AA1303"/>
      <c r="AB1303"/>
      <c r="AC1303"/>
      <c r="AD1303"/>
      <c r="AE1303"/>
    </row>
    <row r="1304" spans="2:31" x14ac:dyDescent="0.5">
      <c r="B1304" s="38"/>
      <c r="C1304"/>
      <c r="Z1304"/>
      <c r="AA1304"/>
      <c r="AB1304"/>
      <c r="AC1304"/>
      <c r="AD1304"/>
      <c r="AE1304"/>
    </row>
    <row r="1305" spans="2:31" x14ac:dyDescent="0.5">
      <c r="B1305" s="38"/>
      <c r="C1305"/>
      <c r="Z1305"/>
      <c r="AA1305"/>
      <c r="AB1305"/>
      <c r="AC1305"/>
      <c r="AD1305"/>
      <c r="AE1305"/>
    </row>
    <row r="1306" spans="2:31" x14ac:dyDescent="0.5">
      <c r="B1306" s="38"/>
      <c r="C1306"/>
      <c r="Z1306"/>
      <c r="AA1306"/>
      <c r="AB1306"/>
      <c r="AC1306"/>
      <c r="AD1306"/>
      <c r="AE1306"/>
    </row>
    <row r="1307" spans="2:31" x14ac:dyDescent="0.5">
      <c r="B1307" s="38"/>
      <c r="C1307"/>
      <c r="Z1307"/>
      <c r="AA1307"/>
      <c r="AB1307"/>
      <c r="AC1307"/>
      <c r="AD1307"/>
      <c r="AE1307"/>
    </row>
    <row r="1308" spans="2:31" x14ac:dyDescent="0.5">
      <c r="B1308" s="38"/>
      <c r="C1308"/>
      <c r="Z1308"/>
      <c r="AA1308"/>
      <c r="AB1308"/>
      <c r="AC1308"/>
      <c r="AD1308"/>
      <c r="AE1308"/>
    </row>
    <row r="1309" spans="2:31" x14ac:dyDescent="0.5">
      <c r="B1309" s="38"/>
      <c r="C1309"/>
      <c r="Z1309"/>
      <c r="AA1309"/>
      <c r="AB1309"/>
      <c r="AC1309"/>
      <c r="AD1309"/>
      <c r="AE1309"/>
    </row>
    <row r="1310" spans="2:31" x14ac:dyDescent="0.5">
      <c r="B1310" s="38"/>
      <c r="C1310"/>
      <c r="Z1310"/>
      <c r="AA1310"/>
      <c r="AB1310"/>
      <c r="AC1310"/>
      <c r="AD1310"/>
      <c r="AE1310"/>
    </row>
    <row r="1311" spans="2:31" x14ac:dyDescent="0.5">
      <c r="B1311" s="38"/>
      <c r="C1311"/>
      <c r="Z1311"/>
      <c r="AA1311"/>
      <c r="AB1311"/>
      <c r="AC1311"/>
      <c r="AD1311"/>
      <c r="AE1311"/>
    </row>
    <row r="1312" spans="2:31" x14ac:dyDescent="0.5">
      <c r="B1312" s="38"/>
      <c r="C1312"/>
      <c r="Z1312"/>
      <c r="AA1312"/>
      <c r="AB1312"/>
      <c r="AC1312"/>
      <c r="AD1312"/>
      <c r="AE1312"/>
    </row>
    <row r="1313" spans="2:31" x14ac:dyDescent="0.5">
      <c r="B1313" s="38"/>
      <c r="C1313"/>
      <c r="Z1313"/>
      <c r="AA1313"/>
      <c r="AB1313"/>
      <c r="AC1313"/>
      <c r="AD1313"/>
      <c r="AE1313"/>
    </row>
    <row r="1314" spans="2:31" x14ac:dyDescent="0.5">
      <c r="B1314" s="38"/>
      <c r="C1314"/>
      <c r="Z1314"/>
      <c r="AA1314"/>
      <c r="AB1314"/>
      <c r="AC1314"/>
      <c r="AD1314"/>
      <c r="AE1314"/>
    </row>
    <row r="1315" spans="2:31" x14ac:dyDescent="0.5">
      <c r="B1315" s="38"/>
      <c r="C1315"/>
      <c r="Z1315"/>
      <c r="AA1315"/>
      <c r="AB1315"/>
      <c r="AC1315"/>
      <c r="AD1315"/>
      <c r="AE1315"/>
    </row>
    <row r="1316" spans="2:31" x14ac:dyDescent="0.5">
      <c r="B1316" s="38"/>
      <c r="C1316"/>
      <c r="Z1316"/>
      <c r="AA1316"/>
      <c r="AB1316"/>
      <c r="AC1316"/>
      <c r="AD1316"/>
      <c r="AE1316"/>
    </row>
    <row r="1317" spans="2:31" x14ac:dyDescent="0.5">
      <c r="B1317" s="38"/>
      <c r="C1317"/>
      <c r="Z1317"/>
      <c r="AA1317"/>
      <c r="AB1317"/>
      <c r="AC1317"/>
      <c r="AD1317"/>
      <c r="AE1317"/>
    </row>
    <row r="1318" spans="2:31" x14ac:dyDescent="0.5">
      <c r="B1318" s="38"/>
      <c r="C1318"/>
      <c r="Z1318"/>
      <c r="AA1318"/>
      <c r="AB1318"/>
      <c r="AC1318"/>
      <c r="AD1318"/>
      <c r="AE1318"/>
    </row>
    <row r="1319" spans="2:31" x14ac:dyDescent="0.5">
      <c r="B1319" s="38"/>
      <c r="C1319"/>
      <c r="Z1319"/>
      <c r="AA1319"/>
      <c r="AB1319"/>
      <c r="AC1319"/>
      <c r="AD1319"/>
      <c r="AE1319"/>
    </row>
    <row r="1320" spans="2:31" x14ac:dyDescent="0.5">
      <c r="B1320" s="38"/>
      <c r="C1320"/>
      <c r="Z1320"/>
      <c r="AA1320"/>
      <c r="AB1320"/>
      <c r="AC1320"/>
      <c r="AD1320"/>
      <c r="AE1320"/>
    </row>
    <row r="1321" spans="2:31" x14ac:dyDescent="0.5">
      <c r="B1321" s="38"/>
      <c r="C1321"/>
      <c r="Z1321"/>
      <c r="AA1321"/>
      <c r="AB1321"/>
      <c r="AC1321"/>
      <c r="AD1321"/>
      <c r="AE1321"/>
    </row>
    <row r="1322" spans="2:31" x14ac:dyDescent="0.5">
      <c r="B1322" s="38"/>
      <c r="C1322"/>
      <c r="Z1322"/>
      <c r="AA1322"/>
      <c r="AB1322"/>
      <c r="AC1322"/>
      <c r="AD1322"/>
      <c r="AE1322"/>
    </row>
    <row r="1323" spans="2:31" x14ac:dyDescent="0.5">
      <c r="B1323" s="38"/>
      <c r="C1323"/>
      <c r="Z1323"/>
      <c r="AA1323"/>
      <c r="AB1323"/>
      <c r="AC1323"/>
      <c r="AD1323"/>
      <c r="AE1323"/>
    </row>
    <row r="1324" spans="2:31" x14ac:dyDescent="0.5">
      <c r="B1324" s="38"/>
      <c r="C1324"/>
      <c r="Z1324"/>
      <c r="AA1324"/>
      <c r="AB1324"/>
      <c r="AC1324"/>
      <c r="AD1324"/>
      <c r="AE1324"/>
    </row>
    <row r="1325" spans="2:31" x14ac:dyDescent="0.5">
      <c r="B1325" s="38"/>
      <c r="C1325"/>
      <c r="Z1325"/>
      <c r="AA1325"/>
      <c r="AB1325"/>
      <c r="AC1325"/>
      <c r="AD1325"/>
      <c r="AE1325"/>
    </row>
    <row r="1326" spans="2:31" x14ac:dyDescent="0.5">
      <c r="B1326" s="38"/>
      <c r="C1326"/>
      <c r="Z1326"/>
      <c r="AA1326"/>
      <c r="AB1326"/>
      <c r="AC1326"/>
      <c r="AD1326"/>
      <c r="AE1326"/>
    </row>
    <row r="1327" spans="2:31" x14ac:dyDescent="0.5">
      <c r="B1327" s="38"/>
      <c r="C1327"/>
      <c r="Z1327"/>
      <c r="AA1327"/>
      <c r="AB1327"/>
      <c r="AC1327"/>
      <c r="AD1327"/>
      <c r="AE1327"/>
    </row>
    <row r="1328" spans="2:31" x14ac:dyDescent="0.5">
      <c r="B1328" s="38"/>
      <c r="C1328"/>
      <c r="Z1328"/>
      <c r="AA1328"/>
      <c r="AB1328"/>
      <c r="AC1328"/>
      <c r="AD1328"/>
      <c r="AE1328"/>
    </row>
    <row r="1329" spans="2:31" x14ac:dyDescent="0.5">
      <c r="B1329" s="38"/>
      <c r="C1329"/>
      <c r="Z1329"/>
      <c r="AA1329"/>
      <c r="AB1329"/>
      <c r="AC1329"/>
      <c r="AD1329"/>
      <c r="AE1329"/>
    </row>
    <row r="1330" spans="2:31" x14ac:dyDescent="0.5">
      <c r="B1330" s="38"/>
      <c r="C1330"/>
      <c r="Z1330"/>
      <c r="AA1330"/>
      <c r="AB1330"/>
      <c r="AC1330"/>
      <c r="AD1330"/>
      <c r="AE1330"/>
    </row>
    <row r="1331" spans="2:31" x14ac:dyDescent="0.5">
      <c r="B1331" s="38"/>
      <c r="C1331"/>
      <c r="Z1331"/>
      <c r="AA1331"/>
      <c r="AB1331"/>
      <c r="AC1331"/>
      <c r="AD1331"/>
      <c r="AE1331"/>
    </row>
    <row r="1332" spans="2:31" x14ac:dyDescent="0.5">
      <c r="B1332" s="38"/>
      <c r="C1332"/>
      <c r="Z1332"/>
      <c r="AA1332"/>
      <c r="AB1332"/>
      <c r="AC1332"/>
      <c r="AD1332"/>
      <c r="AE1332"/>
    </row>
    <row r="1333" spans="2:31" x14ac:dyDescent="0.5">
      <c r="B1333" s="38"/>
      <c r="C1333"/>
      <c r="Z1333"/>
      <c r="AA1333"/>
      <c r="AB1333"/>
      <c r="AC1333"/>
      <c r="AD1333"/>
      <c r="AE1333"/>
    </row>
    <row r="1334" spans="2:31" x14ac:dyDescent="0.5">
      <c r="B1334" s="38"/>
      <c r="C1334"/>
      <c r="Z1334"/>
      <c r="AA1334"/>
      <c r="AB1334"/>
      <c r="AC1334"/>
      <c r="AD1334"/>
      <c r="AE1334"/>
    </row>
    <row r="1335" spans="2:31" x14ac:dyDescent="0.5">
      <c r="B1335" s="38"/>
      <c r="C1335"/>
      <c r="Z1335"/>
      <c r="AA1335"/>
      <c r="AB1335"/>
      <c r="AC1335"/>
      <c r="AD1335"/>
      <c r="AE1335"/>
    </row>
    <row r="1336" spans="2:31" x14ac:dyDescent="0.5">
      <c r="B1336" s="38"/>
      <c r="C1336"/>
      <c r="Z1336"/>
      <c r="AA1336"/>
      <c r="AB1336"/>
      <c r="AC1336"/>
      <c r="AD1336"/>
      <c r="AE1336"/>
    </row>
    <row r="1337" spans="2:31" x14ac:dyDescent="0.5">
      <c r="B1337" s="38"/>
      <c r="C1337"/>
      <c r="Z1337"/>
      <c r="AA1337"/>
      <c r="AB1337"/>
      <c r="AC1337"/>
      <c r="AD1337"/>
      <c r="AE1337"/>
    </row>
    <row r="1338" spans="2:31" x14ac:dyDescent="0.5">
      <c r="B1338" s="38"/>
      <c r="C1338"/>
      <c r="Z1338"/>
      <c r="AA1338"/>
      <c r="AB1338"/>
      <c r="AC1338"/>
      <c r="AD1338"/>
      <c r="AE1338"/>
    </row>
    <row r="1339" spans="2:31" x14ac:dyDescent="0.5">
      <c r="B1339" s="38"/>
      <c r="C1339"/>
      <c r="Z1339"/>
      <c r="AA1339"/>
      <c r="AB1339"/>
      <c r="AC1339"/>
      <c r="AD1339"/>
      <c r="AE1339"/>
    </row>
    <row r="1340" spans="2:31" x14ac:dyDescent="0.5">
      <c r="B1340" s="38"/>
      <c r="C1340"/>
      <c r="Z1340"/>
      <c r="AA1340"/>
      <c r="AB1340"/>
      <c r="AC1340"/>
      <c r="AD1340"/>
      <c r="AE1340"/>
    </row>
    <row r="1341" spans="2:31" x14ac:dyDescent="0.5">
      <c r="B1341" s="38"/>
      <c r="C1341"/>
      <c r="Z1341"/>
      <c r="AA1341"/>
      <c r="AB1341"/>
      <c r="AC1341"/>
      <c r="AD1341"/>
      <c r="AE1341"/>
    </row>
    <row r="1342" spans="2:31" x14ac:dyDescent="0.5">
      <c r="B1342" s="38"/>
      <c r="C1342"/>
      <c r="Z1342"/>
      <c r="AA1342"/>
      <c r="AB1342"/>
      <c r="AC1342"/>
      <c r="AD1342"/>
      <c r="AE1342"/>
    </row>
    <row r="1343" spans="2:31" x14ac:dyDescent="0.5">
      <c r="B1343" s="38"/>
      <c r="C1343"/>
      <c r="Z1343"/>
      <c r="AA1343"/>
      <c r="AB1343"/>
      <c r="AC1343"/>
      <c r="AD1343"/>
      <c r="AE1343"/>
    </row>
    <row r="1344" spans="2:31" x14ac:dyDescent="0.5">
      <c r="B1344" s="38"/>
      <c r="C1344"/>
      <c r="Z1344"/>
      <c r="AA1344"/>
      <c r="AB1344"/>
      <c r="AC1344"/>
      <c r="AD1344"/>
      <c r="AE1344"/>
    </row>
    <row r="1345" spans="2:31" x14ac:dyDescent="0.5">
      <c r="B1345" s="38"/>
      <c r="C1345"/>
      <c r="Z1345"/>
      <c r="AA1345"/>
      <c r="AB1345"/>
      <c r="AC1345"/>
      <c r="AD1345"/>
      <c r="AE1345"/>
    </row>
    <row r="1346" spans="2:31" x14ac:dyDescent="0.5">
      <c r="B1346" s="38"/>
      <c r="C1346"/>
      <c r="Z1346"/>
      <c r="AA1346"/>
      <c r="AB1346"/>
      <c r="AC1346"/>
      <c r="AD1346"/>
      <c r="AE1346"/>
    </row>
    <row r="1347" spans="2:31" x14ac:dyDescent="0.5">
      <c r="B1347" s="38"/>
      <c r="C1347"/>
      <c r="Z1347"/>
      <c r="AA1347"/>
      <c r="AB1347"/>
      <c r="AC1347"/>
      <c r="AD1347"/>
      <c r="AE1347"/>
    </row>
    <row r="1348" spans="2:31" x14ac:dyDescent="0.5">
      <c r="B1348" s="38"/>
      <c r="C1348"/>
      <c r="Z1348"/>
      <c r="AA1348"/>
      <c r="AB1348"/>
      <c r="AC1348"/>
      <c r="AD1348"/>
      <c r="AE1348"/>
    </row>
    <row r="1349" spans="2:31" x14ac:dyDescent="0.5">
      <c r="B1349" s="38"/>
      <c r="C1349"/>
      <c r="Z1349"/>
      <c r="AA1349"/>
      <c r="AB1349"/>
      <c r="AC1349"/>
      <c r="AD1349"/>
      <c r="AE1349"/>
    </row>
    <row r="1350" spans="2:31" x14ac:dyDescent="0.5">
      <c r="B1350" s="38"/>
      <c r="C1350"/>
      <c r="Z1350"/>
      <c r="AA1350"/>
      <c r="AB1350"/>
      <c r="AC1350"/>
      <c r="AD1350"/>
      <c r="AE1350"/>
    </row>
    <row r="1351" spans="2:31" x14ac:dyDescent="0.5">
      <c r="B1351" s="38"/>
      <c r="C1351"/>
      <c r="Z1351"/>
      <c r="AA1351"/>
      <c r="AB1351"/>
      <c r="AC1351"/>
      <c r="AD1351"/>
      <c r="AE1351"/>
    </row>
    <row r="1352" spans="2:31" x14ac:dyDescent="0.5">
      <c r="B1352" s="38"/>
      <c r="C1352"/>
      <c r="Z1352"/>
      <c r="AA1352"/>
      <c r="AB1352"/>
      <c r="AC1352"/>
      <c r="AD1352"/>
      <c r="AE1352"/>
    </row>
    <row r="1353" spans="2:31" x14ac:dyDescent="0.5">
      <c r="B1353" s="38"/>
      <c r="C1353"/>
      <c r="Z1353"/>
      <c r="AA1353"/>
      <c r="AB1353"/>
      <c r="AC1353"/>
      <c r="AD1353"/>
      <c r="AE1353"/>
    </row>
    <row r="1354" spans="2:31" x14ac:dyDescent="0.5">
      <c r="B1354" s="38"/>
      <c r="C1354"/>
      <c r="Z1354"/>
      <c r="AA1354"/>
      <c r="AB1354"/>
      <c r="AC1354"/>
      <c r="AD1354"/>
      <c r="AE1354"/>
    </row>
    <row r="1355" spans="2:31" x14ac:dyDescent="0.5">
      <c r="B1355" s="38"/>
      <c r="C1355"/>
      <c r="Z1355"/>
      <c r="AA1355"/>
      <c r="AB1355"/>
      <c r="AC1355"/>
      <c r="AD1355"/>
      <c r="AE1355"/>
    </row>
    <row r="1356" spans="2:31" x14ac:dyDescent="0.5">
      <c r="B1356" s="38"/>
      <c r="C1356"/>
      <c r="Z1356"/>
      <c r="AA1356"/>
      <c r="AB1356"/>
      <c r="AC1356"/>
      <c r="AD1356"/>
      <c r="AE1356"/>
    </row>
    <row r="1357" spans="2:31" x14ac:dyDescent="0.5">
      <c r="B1357" s="38"/>
      <c r="C1357"/>
      <c r="Z1357"/>
      <c r="AA1357"/>
      <c r="AB1357"/>
      <c r="AC1357"/>
      <c r="AD1357"/>
      <c r="AE1357"/>
    </row>
    <row r="1358" spans="2:31" x14ac:dyDescent="0.5">
      <c r="B1358" s="38"/>
      <c r="C1358"/>
      <c r="Z1358"/>
      <c r="AA1358"/>
      <c r="AB1358"/>
      <c r="AC1358"/>
      <c r="AD1358"/>
      <c r="AE1358"/>
    </row>
    <row r="1359" spans="2:31" x14ac:dyDescent="0.5">
      <c r="B1359" s="38"/>
      <c r="C1359"/>
      <c r="Z1359"/>
      <c r="AA1359"/>
      <c r="AB1359"/>
      <c r="AC1359"/>
      <c r="AD1359"/>
      <c r="AE1359"/>
    </row>
    <row r="1360" spans="2:31" x14ac:dyDescent="0.5">
      <c r="B1360" s="38"/>
      <c r="C1360"/>
      <c r="Z1360"/>
      <c r="AA1360"/>
      <c r="AB1360"/>
      <c r="AC1360"/>
      <c r="AD1360"/>
      <c r="AE1360"/>
    </row>
    <row r="1361" spans="2:31" x14ac:dyDescent="0.5">
      <c r="B1361" s="38"/>
      <c r="C1361"/>
      <c r="Z1361"/>
      <c r="AA1361"/>
      <c r="AB1361"/>
      <c r="AC1361"/>
      <c r="AD1361"/>
      <c r="AE1361"/>
    </row>
    <row r="1362" spans="2:31" x14ac:dyDescent="0.5">
      <c r="B1362" s="38"/>
      <c r="C1362"/>
      <c r="Z1362"/>
      <c r="AA1362"/>
      <c r="AB1362"/>
      <c r="AC1362"/>
      <c r="AD1362"/>
      <c r="AE1362"/>
    </row>
    <row r="1363" spans="2:31" x14ac:dyDescent="0.5">
      <c r="B1363" s="38"/>
      <c r="C1363"/>
      <c r="Z1363"/>
      <c r="AA1363"/>
      <c r="AB1363"/>
      <c r="AC1363"/>
      <c r="AD1363"/>
      <c r="AE1363"/>
    </row>
    <row r="1364" spans="2:31" x14ac:dyDescent="0.5">
      <c r="B1364" s="38"/>
      <c r="C1364"/>
      <c r="Z1364"/>
      <c r="AA1364"/>
      <c r="AB1364"/>
      <c r="AC1364"/>
      <c r="AD1364"/>
      <c r="AE1364"/>
    </row>
    <row r="1365" spans="2:31" x14ac:dyDescent="0.5">
      <c r="B1365" s="38"/>
      <c r="C1365"/>
      <c r="Z1365"/>
      <c r="AA1365"/>
      <c r="AB1365"/>
      <c r="AC1365"/>
      <c r="AD1365"/>
      <c r="AE1365"/>
    </row>
    <row r="1366" spans="2:31" x14ac:dyDescent="0.5">
      <c r="B1366" s="38"/>
      <c r="C1366"/>
      <c r="Z1366"/>
      <c r="AA1366"/>
      <c r="AB1366"/>
      <c r="AC1366"/>
      <c r="AD1366"/>
      <c r="AE1366"/>
    </row>
    <row r="1367" spans="2:31" x14ac:dyDescent="0.5">
      <c r="B1367" s="38"/>
      <c r="C1367"/>
      <c r="Z1367"/>
      <c r="AA1367"/>
      <c r="AB1367"/>
      <c r="AC1367"/>
      <c r="AD1367"/>
      <c r="AE1367"/>
    </row>
    <row r="1368" spans="2:31" x14ac:dyDescent="0.5">
      <c r="B1368" s="38"/>
      <c r="C1368"/>
      <c r="Z1368"/>
      <c r="AA1368"/>
      <c r="AB1368"/>
      <c r="AC1368"/>
      <c r="AD1368"/>
      <c r="AE1368"/>
    </row>
    <row r="1369" spans="2:31" x14ac:dyDescent="0.5">
      <c r="B1369" s="38"/>
      <c r="C1369"/>
      <c r="Z1369"/>
      <c r="AA1369"/>
      <c r="AB1369"/>
      <c r="AC1369"/>
      <c r="AD1369"/>
      <c r="AE1369"/>
    </row>
    <row r="1370" spans="2:31" x14ac:dyDescent="0.5">
      <c r="B1370" s="38"/>
      <c r="C1370"/>
      <c r="Z1370"/>
      <c r="AA1370"/>
      <c r="AB1370"/>
      <c r="AC1370"/>
      <c r="AD1370"/>
      <c r="AE1370"/>
    </row>
    <row r="1371" spans="2:31" x14ac:dyDescent="0.5">
      <c r="B1371" s="38"/>
      <c r="C1371"/>
      <c r="Z1371"/>
      <c r="AA1371"/>
      <c r="AB1371"/>
      <c r="AC1371"/>
      <c r="AD1371"/>
      <c r="AE1371"/>
    </row>
    <row r="1372" spans="2:31" x14ac:dyDescent="0.5">
      <c r="B1372" s="38"/>
      <c r="C1372"/>
      <c r="Z1372"/>
      <c r="AA1372"/>
      <c r="AB1372"/>
      <c r="AC1372"/>
      <c r="AD1372"/>
      <c r="AE1372"/>
    </row>
    <row r="1373" spans="2:31" x14ac:dyDescent="0.5">
      <c r="B1373" s="38"/>
      <c r="C1373"/>
      <c r="Z1373"/>
      <c r="AA1373"/>
      <c r="AB1373"/>
      <c r="AC1373"/>
      <c r="AD1373"/>
      <c r="AE1373"/>
    </row>
    <row r="1374" spans="2:31" x14ac:dyDescent="0.5">
      <c r="B1374" s="38"/>
      <c r="C1374"/>
      <c r="Z1374"/>
      <c r="AA1374"/>
      <c r="AB1374"/>
      <c r="AC1374"/>
      <c r="AD1374"/>
      <c r="AE1374"/>
    </row>
    <row r="1375" spans="2:31" x14ac:dyDescent="0.5">
      <c r="B1375" s="38"/>
      <c r="C1375"/>
      <c r="Z1375"/>
      <c r="AA1375"/>
      <c r="AB1375"/>
      <c r="AC1375"/>
      <c r="AD1375"/>
      <c r="AE1375"/>
    </row>
    <row r="1376" spans="2:31" x14ac:dyDescent="0.5">
      <c r="B1376" s="38"/>
      <c r="C1376"/>
      <c r="Z1376"/>
      <c r="AA1376"/>
      <c r="AB1376"/>
      <c r="AC1376"/>
      <c r="AD1376"/>
      <c r="AE1376"/>
    </row>
    <row r="1377" spans="2:31" x14ac:dyDescent="0.5">
      <c r="B1377" s="38"/>
      <c r="C1377"/>
      <c r="Z1377"/>
      <c r="AA1377"/>
      <c r="AB1377"/>
      <c r="AC1377"/>
      <c r="AD1377"/>
      <c r="AE1377"/>
    </row>
    <row r="1378" spans="2:31" x14ac:dyDescent="0.5">
      <c r="B1378" s="38"/>
      <c r="C1378"/>
      <c r="Z1378"/>
      <c r="AA1378"/>
      <c r="AB1378"/>
      <c r="AC1378"/>
      <c r="AD1378"/>
      <c r="AE1378"/>
    </row>
    <row r="1379" spans="2:31" x14ac:dyDescent="0.5">
      <c r="B1379" s="38"/>
      <c r="C1379"/>
      <c r="Z1379"/>
      <c r="AA1379"/>
      <c r="AB1379"/>
      <c r="AC1379"/>
      <c r="AD1379"/>
      <c r="AE1379"/>
    </row>
    <row r="1380" spans="2:31" x14ac:dyDescent="0.5">
      <c r="B1380" s="38"/>
      <c r="C1380"/>
      <c r="Z1380"/>
      <c r="AA1380"/>
      <c r="AB1380"/>
      <c r="AC1380"/>
      <c r="AD1380"/>
      <c r="AE1380"/>
    </row>
    <row r="1381" spans="2:31" x14ac:dyDescent="0.5">
      <c r="B1381" s="38"/>
      <c r="C1381"/>
      <c r="Z1381"/>
      <c r="AA1381"/>
      <c r="AB1381"/>
      <c r="AC1381"/>
      <c r="AD1381"/>
      <c r="AE1381"/>
    </row>
    <row r="1382" spans="2:31" x14ac:dyDescent="0.5">
      <c r="B1382" s="38"/>
      <c r="C1382"/>
      <c r="Z1382"/>
      <c r="AA1382"/>
      <c r="AB1382"/>
      <c r="AC1382"/>
      <c r="AD1382"/>
      <c r="AE1382"/>
    </row>
    <row r="1383" spans="2:31" x14ac:dyDescent="0.5">
      <c r="B1383" s="38"/>
      <c r="C1383"/>
      <c r="Z1383"/>
      <c r="AA1383"/>
      <c r="AB1383"/>
      <c r="AC1383"/>
      <c r="AD1383"/>
      <c r="AE1383"/>
    </row>
    <row r="1384" spans="2:31" x14ac:dyDescent="0.5">
      <c r="B1384" s="38"/>
      <c r="C1384"/>
      <c r="Z1384"/>
      <c r="AA1384"/>
      <c r="AB1384"/>
      <c r="AC1384"/>
      <c r="AD1384"/>
      <c r="AE1384"/>
    </row>
    <row r="1385" spans="2:31" x14ac:dyDescent="0.5">
      <c r="B1385" s="38"/>
      <c r="C1385"/>
      <c r="Z1385"/>
      <c r="AA1385"/>
      <c r="AB1385"/>
      <c r="AC1385"/>
      <c r="AD1385"/>
      <c r="AE1385"/>
    </row>
    <row r="1386" spans="2:31" x14ac:dyDescent="0.5">
      <c r="B1386" s="38"/>
      <c r="C1386"/>
      <c r="Z1386"/>
      <c r="AA1386"/>
      <c r="AB1386"/>
      <c r="AC1386"/>
      <c r="AD1386"/>
      <c r="AE1386"/>
    </row>
    <row r="1387" spans="2:31" x14ac:dyDescent="0.5">
      <c r="B1387" s="38"/>
      <c r="C1387"/>
      <c r="Z1387"/>
      <c r="AA1387"/>
      <c r="AB1387"/>
      <c r="AC1387"/>
      <c r="AD1387"/>
      <c r="AE1387"/>
    </row>
    <row r="1388" spans="2:31" x14ac:dyDescent="0.5">
      <c r="B1388" s="38"/>
      <c r="C1388"/>
      <c r="Z1388"/>
      <c r="AA1388"/>
      <c r="AB1388"/>
      <c r="AC1388"/>
      <c r="AD1388"/>
      <c r="AE1388"/>
    </row>
    <row r="1389" spans="2:31" x14ac:dyDescent="0.5">
      <c r="B1389" s="38"/>
      <c r="C1389"/>
      <c r="Z1389"/>
      <c r="AA1389"/>
      <c r="AB1389"/>
      <c r="AC1389"/>
      <c r="AD1389"/>
      <c r="AE1389"/>
    </row>
    <row r="1390" spans="2:31" x14ac:dyDescent="0.5">
      <c r="B1390" s="38"/>
      <c r="C1390"/>
      <c r="Z1390"/>
      <c r="AA1390"/>
      <c r="AB1390"/>
      <c r="AC1390"/>
      <c r="AD1390"/>
      <c r="AE1390"/>
    </row>
    <row r="1391" spans="2:31" x14ac:dyDescent="0.5">
      <c r="B1391" s="38"/>
      <c r="C1391"/>
      <c r="Z1391"/>
      <c r="AA1391"/>
      <c r="AB1391"/>
      <c r="AC1391"/>
      <c r="AD1391"/>
      <c r="AE1391"/>
    </row>
    <row r="1392" spans="2:31" x14ac:dyDescent="0.5">
      <c r="B1392" s="38"/>
      <c r="C1392"/>
      <c r="Z1392"/>
      <c r="AA1392"/>
      <c r="AB1392"/>
      <c r="AC1392"/>
      <c r="AD1392"/>
      <c r="AE1392"/>
    </row>
    <row r="1393" spans="2:31" x14ac:dyDescent="0.5">
      <c r="B1393" s="38"/>
      <c r="C1393"/>
      <c r="Z1393"/>
      <c r="AA1393"/>
      <c r="AB1393"/>
      <c r="AC1393"/>
      <c r="AD1393"/>
      <c r="AE1393"/>
    </row>
    <row r="1394" spans="2:31" x14ac:dyDescent="0.5">
      <c r="B1394" s="38"/>
      <c r="C1394"/>
      <c r="Z1394"/>
      <c r="AA1394"/>
      <c r="AB1394"/>
      <c r="AC1394"/>
      <c r="AD1394"/>
      <c r="AE1394"/>
    </row>
    <row r="1395" spans="2:31" x14ac:dyDescent="0.5">
      <c r="B1395" s="38"/>
      <c r="C1395"/>
      <c r="Z1395"/>
      <c r="AA1395"/>
      <c r="AB1395"/>
      <c r="AC1395"/>
      <c r="AD1395"/>
      <c r="AE1395"/>
    </row>
    <row r="1396" spans="2:31" x14ac:dyDescent="0.5">
      <c r="B1396" s="38"/>
      <c r="C1396"/>
      <c r="Z1396"/>
      <c r="AA1396"/>
      <c r="AB1396"/>
      <c r="AC1396"/>
      <c r="AD1396"/>
      <c r="AE1396"/>
    </row>
    <row r="1397" spans="2:31" x14ac:dyDescent="0.5">
      <c r="B1397" s="38"/>
      <c r="C1397"/>
      <c r="Z1397"/>
      <c r="AA1397"/>
      <c r="AB1397"/>
      <c r="AC1397"/>
      <c r="AD1397"/>
      <c r="AE1397"/>
    </row>
    <row r="1398" spans="2:31" x14ac:dyDescent="0.5">
      <c r="B1398" s="38"/>
      <c r="C1398"/>
      <c r="Z1398"/>
      <c r="AA1398"/>
      <c r="AB1398"/>
      <c r="AC1398"/>
      <c r="AD1398"/>
      <c r="AE1398"/>
    </row>
    <row r="1399" spans="2:31" x14ac:dyDescent="0.5">
      <c r="B1399" s="38"/>
      <c r="C1399"/>
      <c r="Z1399"/>
      <c r="AA1399"/>
      <c r="AB1399"/>
      <c r="AC1399"/>
      <c r="AD1399"/>
      <c r="AE1399"/>
    </row>
    <row r="1400" spans="2:31" x14ac:dyDescent="0.5">
      <c r="B1400" s="38"/>
      <c r="C1400"/>
      <c r="Z1400"/>
      <c r="AA1400"/>
      <c r="AB1400"/>
      <c r="AC1400"/>
      <c r="AD1400"/>
      <c r="AE1400"/>
    </row>
    <row r="1401" spans="2:31" x14ac:dyDescent="0.5">
      <c r="B1401" s="38"/>
      <c r="C1401"/>
      <c r="Z1401"/>
      <c r="AA1401"/>
      <c r="AB1401"/>
      <c r="AC1401"/>
      <c r="AD1401"/>
      <c r="AE1401"/>
    </row>
    <row r="1402" spans="2:31" x14ac:dyDescent="0.5">
      <c r="B1402" s="38"/>
      <c r="C1402"/>
      <c r="Z1402"/>
      <c r="AA1402"/>
      <c r="AB1402"/>
      <c r="AC1402"/>
      <c r="AD1402"/>
      <c r="AE1402"/>
    </row>
    <row r="1403" spans="2:31" x14ac:dyDescent="0.5">
      <c r="B1403" s="38"/>
      <c r="C1403"/>
      <c r="Z1403"/>
      <c r="AA1403"/>
      <c r="AB1403"/>
      <c r="AC1403"/>
      <c r="AD1403"/>
      <c r="AE1403"/>
    </row>
    <row r="1404" spans="2:31" x14ac:dyDescent="0.5">
      <c r="B1404" s="38"/>
      <c r="C1404"/>
      <c r="Z1404"/>
      <c r="AA1404"/>
      <c r="AB1404"/>
      <c r="AC1404"/>
      <c r="AD1404"/>
      <c r="AE1404"/>
    </row>
    <row r="1405" spans="2:31" x14ac:dyDescent="0.5">
      <c r="B1405" s="38"/>
      <c r="C1405"/>
      <c r="Z1405"/>
      <c r="AA1405"/>
      <c r="AB1405"/>
      <c r="AC1405"/>
      <c r="AD1405"/>
      <c r="AE1405"/>
    </row>
    <row r="1406" spans="2:31" x14ac:dyDescent="0.5">
      <c r="B1406" s="38"/>
      <c r="C1406"/>
      <c r="Z1406"/>
      <c r="AA1406"/>
      <c r="AB1406"/>
      <c r="AC1406"/>
      <c r="AD1406"/>
      <c r="AE1406"/>
    </row>
    <row r="1407" spans="2:31" x14ac:dyDescent="0.5">
      <c r="B1407" s="38"/>
      <c r="C1407"/>
      <c r="Z1407"/>
      <c r="AA1407"/>
      <c r="AB1407"/>
      <c r="AC1407"/>
      <c r="AD1407"/>
      <c r="AE1407"/>
    </row>
    <row r="1408" spans="2:31" x14ac:dyDescent="0.5">
      <c r="B1408" s="38"/>
      <c r="C1408"/>
      <c r="Z1408"/>
      <c r="AA1408"/>
      <c r="AB1408"/>
      <c r="AC1408"/>
      <c r="AD1408"/>
      <c r="AE1408"/>
    </row>
    <row r="1409" spans="2:31" x14ac:dyDescent="0.5">
      <c r="B1409" s="38"/>
      <c r="C1409"/>
      <c r="Z1409"/>
      <c r="AA1409"/>
      <c r="AB1409"/>
      <c r="AC1409"/>
      <c r="AD1409"/>
      <c r="AE1409"/>
    </row>
    <row r="1410" spans="2:31" x14ac:dyDescent="0.5">
      <c r="B1410" s="38"/>
      <c r="C1410"/>
      <c r="Z1410"/>
      <c r="AA1410"/>
      <c r="AB1410"/>
      <c r="AC1410"/>
      <c r="AD1410"/>
      <c r="AE1410"/>
    </row>
    <row r="1411" spans="2:31" x14ac:dyDescent="0.5">
      <c r="B1411" s="38"/>
      <c r="C1411"/>
      <c r="Z1411"/>
      <c r="AA1411"/>
      <c r="AB1411"/>
      <c r="AC1411"/>
      <c r="AD1411"/>
      <c r="AE1411"/>
    </row>
    <row r="1412" spans="2:31" x14ac:dyDescent="0.5">
      <c r="B1412" s="38"/>
      <c r="C1412"/>
      <c r="Z1412"/>
      <c r="AA1412"/>
      <c r="AB1412"/>
      <c r="AC1412"/>
      <c r="AD1412"/>
      <c r="AE1412"/>
    </row>
    <row r="1413" spans="2:31" x14ac:dyDescent="0.5">
      <c r="B1413" s="38"/>
      <c r="C1413"/>
      <c r="Z1413"/>
      <c r="AA1413"/>
      <c r="AB1413"/>
      <c r="AC1413"/>
      <c r="AD1413"/>
      <c r="AE1413"/>
    </row>
    <row r="1414" spans="2:31" x14ac:dyDescent="0.5">
      <c r="B1414" s="38"/>
      <c r="C1414"/>
      <c r="Z1414"/>
      <c r="AA1414"/>
      <c r="AB1414"/>
      <c r="AC1414"/>
      <c r="AD1414"/>
      <c r="AE1414"/>
    </row>
    <row r="1415" spans="2:31" x14ac:dyDescent="0.5">
      <c r="B1415" s="38"/>
      <c r="C1415"/>
      <c r="Z1415"/>
      <c r="AA1415"/>
      <c r="AB1415"/>
      <c r="AC1415"/>
      <c r="AD1415"/>
      <c r="AE1415"/>
    </row>
    <row r="1416" spans="2:31" x14ac:dyDescent="0.5">
      <c r="B1416" s="38"/>
      <c r="C1416"/>
      <c r="Z1416"/>
      <c r="AA1416"/>
      <c r="AB1416"/>
      <c r="AC1416"/>
      <c r="AD1416"/>
      <c r="AE1416"/>
    </row>
    <row r="1417" spans="2:31" x14ac:dyDescent="0.5">
      <c r="B1417" s="38"/>
      <c r="C1417"/>
      <c r="Z1417"/>
      <c r="AA1417"/>
      <c r="AB1417"/>
      <c r="AC1417"/>
      <c r="AD1417"/>
      <c r="AE1417"/>
    </row>
    <row r="1418" spans="2:31" x14ac:dyDescent="0.5">
      <c r="B1418" s="38"/>
      <c r="C1418"/>
      <c r="Z1418"/>
      <c r="AA1418"/>
      <c r="AB1418"/>
      <c r="AC1418"/>
      <c r="AD1418"/>
      <c r="AE1418"/>
    </row>
    <row r="1419" spans="2:31" x14ac:dyDescent="0.5">
      <c r="B1419" s="38"/>
      <c r="C1419"/>
      <c r="Z1419"/>
      <c r="AA1419"/>
      <c r="AB1419"/>
      <c r="AC1419"/>
      <c r="AD1419"/>
      <c r="AE1419"/>
    </row>
    <row r="1420" spans="2:31" x14ac:dyDescent="0.5">
      <c r="B1420" s="38"/>
      <c r="C1420"/>
      <c r="Z1420"/>
      <c r="AA1420"/>
      <c r="AB1420"/>
      <c r="AC1420"/>
      <c r="AD1420"/>
      <c r="AE1420"/>
    </row>
    <row r="1421" spans="2:31" x14ac:dyDescent="0.5">
      <c r="B1421" s="38"/>
      <c r="C1421"/>
      <c r="Z1421"/>
      <c r="AA1421"/>
      <c r="AB1421"/>
      <c r="AC1421"/>
      <c r="AD1421"/>
      <c r="AE1421"/>
    </row>
    <row r="1422" spans="2:31" x14ac:dyDescent="0.5">
      <c r="B1422" s="38"/>
      <c r="C1422"/>
      <c r="Z1422"/>
      <c r="AA1422"/>
      <c r="AB1422"/>
      <c r="AC1422"/>
      <c r="AD1422"/>
      <c r="AE1422"/>
    </row>
    <row r="1423" spans="2:31" x14ac:dyDescent="0.5">
      <c r="B1423" s="38"/>
      <c r="C1423"/>
      <c r="Z1423"/>
      <c r="AA1423"/>
      <c r="AB1423"/>
      <c r="AC1423"/>
      <c r="AD1423"/>
      <c r="AE1423"/>
    </row>
    <row r="1424" spans="2:31" x14ac:dyDescent="0.5">
      <c r="B1424" s="38"/>
      <c r="C1424"/>
      <c r="Z1424"/>
      <c r="AA1424"/>
      <c r="AB1424"/>
      <c r="AC1424"/>
      <c r="AD1424"/>
      <c r="AE1424"/>
    </row>
    <row r="1425" spans="2:31" x14ac:dyDescent="0.5">
      <c r="B1425" s="38"/>
      <c r="C1425"/>
      <c r="Z1425"/>
      <c r="AA1425"/>
      <c r="AB1425"/>
      <c r="AC1425"/>
      <c r="AD1425"/>
      <c r="AE1425"/>
    </row>
    <row r="1426" spans="2:31" x14ac:dyDescent="0.5">
      <c r="B1426" s="38"/>
      <c r="C1426"/>
      <c r="Z1426"/>
      <c r="AA1426"/>
      <c r="AB1426"/>
      <c r="AC1426"/>
      <c r="AD1426"/>
      <c r="AE1426"/>
    </row>
    <row r="1427" spans="2:31" x14ac:dyDescent="0.5">
      <c r="B1427" s="38"/>
      <c r="C1427"/>
      <c r="Z1427"/>
      <c r="AA1427"/>
      <c r="AB1427"/>
      <c r="AC1427"/>
      <c r="AD1427"/>
      <c r="AE1427"/>
    </row>
    <row r="1428" spans="2:31" x14ac:dyDescent="0.5">
      <c r="B1428" s="38"/>
      <c r="C1428"/>
      <c r="Z1428"/>
      <c r="AA1428"/>
      <c r="AB1428"/>
      <c r="AC1428"/>
      <c r="AD1428"/>
      <c r="AE1428"/>
    </row>
    <row r="1429" spans="2:31" x14ac:dyDescent="0.5">
      <c r="B1429" s="38"/>
      <c r="C1429"/>
      <c r="Z1429"/>
      <c r="AA1429"/>
      <c r="AB1429"/>
      <c r="AC1429"/>
      <c r="AD1429"/>
      <c r="AE1429"/>
    </row>
    <row r="1430" spans="2:31" x14ac:dyDescent="0.5">
      <c r="B1430" s="38"/>
      <c r="C1430"/>
      <c r="Z1430"/>
      <c r="AA1430"/>
      <c r="AB1430"/>
      <c r="AC1430"/>
      <c r="AD1430"/>
      <c r="AE1430"/>
    </row>
    <row r="1431" spans="2:31" x14ac:dyDescent="0.5">
      <c r="B1431" s="38"/>
      <c r="C1431"/>
      <c r="Z1431"/>
      <c r="AA1431"/>
      <c r="AB1431"/>
      <c r="AC1431"/>
      <c r="AD1431"/>
      <c r="AE1431"/>
    </row>
    <row r="1432" spans="2:31" x14ac:dyDescent="0.5">
      <c r="B1432" s="38"/>
      <c r="C1432"/>
      <c r="Z1432"/>
      <c r="AA1432"/>
      <c r="AB1432"/>
      <c r="AC1432"/>
      <c r="AD1432"/>
      <c r="AE1432"/>
    </row>
    <row r="1433" spans="2:31" x14ac:dyDescent="0.5">
      <c r="B1433" s="38"/>
      <c r="C1433"/>
      <c r="Z1433"/>
      <c r="AA1433"/>
      <c r="AB1433"/>
      <c r="AC1433"/>
      <c r="AD1433"/>
      <c r="AE1433"/>
    </row>
    <row r="1434" spans="2:31" x14ac:dyDescent="0.5">
      <c r="B1434" s="38"/>
      <c r="C1434"/>
      <c r="Z1434"/>
      <c r="AA1434"/>
      <c r="AB1434"/>
      <c r="AC1434"/>
      <c r="AD1434"/>
      <c r="AE1434"/>
    </row>
    <row r="1435" spans="2:31" x14ac:dyDescent="0.5">
      <c r="B1435" s="38"/>
      <c r="C1435"/>
      <c r="Z1435"/>
      <c r="AA1435"/>
      <c r="AB1435"/>
      <c r="AC1435"/>
      <c r="AD1435"/>
      <c r="AE1435"/>
    </row>
    <row r="1436" spans="2:31" x14ac:dyDescent="0.5">
      <c r="B1436" s="38"/>
      <c r="C1436"/>
      <c r="Z1436"/>
      <c r="AA1436"/>
      <c r="AB1436"/>
      <c r="AC1436"/>
      <c r="AD1436"/>
      <c r="AE1436"/>
    </row>
    <row r="1437" spans="2:31" x14ac:dyDescent="0.5">
      <c r="B1437" s="38"/>
      <c r="C1437"/>
      <c r="Z1437"/>
      <c r="AA1437"/>
      <c r="AB1437"/>
      <c r="AC1437"/>
      <c r="AD1437"/>
      <c r="AE1437"/>
    </row>
    <row r="1438" spans="2:31" x14ac:dyDescent="0.5">
      <c r="B1438" s="38"/>
      <c r="C1438"/>
      <c r="Z1438"/>
      <c r="AA1438"/>
      <c r="AB1438"/>
      <c r="AC1438"/>
      <c r="AD1438"/>
      <c r="AE1438"/>
    </row>
    <row r="1439" spans="2:31" x14ac:dyDescent="0.5">
      <c r="B1439" s="38"/>
      <c r="C1439"/>
      <c r="Z1439"/>
      <c r="AA1439"/>
      <c r="AB1439"/>
      <c r="AC1439"/>
      <c r="AD1439"/>
      <c r="AE1439"/>
    </row>
    <row r="1440" spans="2:31" x14ac:dyDescent="0.5">
      <c r="B1440" s="38"/>
      <c r="C1440"/>
      <c r="Z1440"/>
      <c r="AA1440"/>
      <c r="AB1440"/>
      <c r="AC1440"/>
      <c r="AD1440"/>
      <c r="AE1440"/>
    </row>
    <row r="1441" spans="2:31" x14ac:dyDescent="0.5">
      <c r="B1441" s="38"/>
      <c r="C1441"/>
      <c r="Z1441"/>
      <c r="AA1441"/>
      <c r="AB1441"/>
      <c r="AC1441"/>
      <c r="AD1441"/>
      <c r="AE1441"/>
    </row>
    <row r="1442" spans="2:31" x14ac:dyDescent="0.5">
      <c r="B1442" s="38"/>
      <c r="C1442"/>
      <c r="Z1442"/>
      <c r="AA1442"/>
      <c r="AB1442"/>
      <c r="AC1442"/>
      <c r="AD1442"/>
      <c r="AE1442"/>
    </row>
    <row r="1443" spans="2:31" x14ac:dyDescent="0.5">
      <c r="B1443" s="38"/>
      <c r="C1443"/>
      <c r="Z1443"/>
      <c r="AA1443"/>
      <c r="AB1443"/>
      <c r="AC1443"/>
      <c r="AD1443"/>
      <c r="AE1443"/>
    </row>
    <row r="1444" spans="2:31" x14ac:dyDescent="0.5">
      <c r="B1444" s="38"/>
      <c r="C1444"/>
      <c r="Z1444"/>
      <c r="AA1444"/>
      <c r="AB1444"/>
      <c r="AC1444"/>
      <c r="AD1444"/>
      <c r="AE1444"/>
    </row>
    <row r="1445" spans="2:31" x14ac:dyDescent="0.5">
      <c r="B1445" s="38"/>
      <c r="C1445"/>
      <c r="Z1445"/>
      <c r="AA1445"/>
      <c r="AB1445"/>
      <c r="AC1445"/>
      <c r="AD1445"/>
      <c r="AE1445"/>
    </row>
    <row r="1446" spans="2:31" x14ac:dyDescent="0.5">
      <c r="B1446" s="38"/>
      <c r="C1446"/>
      <c r="Z1446"/>
      <c r="AA1446"/>
      <c r="AB1446"/>
      <c r="AC1446"/>
      <c r="AD1446"/>
      <c r="AE1446"/>
    </row>
    <row r="1447" spans="2:31" x14ac:dyDescent="0.5">
      <c r="B1447" s="38"/>
      <c r="C1447"/>
      <c r="Z1447"/>
      <c r="AA1447"/>
      <c r="AB1447"/>
      <c r="AC1447"/>
      <c r="AD1447"/>
      <c r="AE1447"/>
    </row>
    <row r="1448" spans="2:31" x14ac:dyDescent="0.5">
      <c r="B1448" s="38"/>
      <c r="C1448"/>
      <c r="Z1448"/>
      <c r="AA1448"/>
      <c r="AB1448"/>
      <c r="AC1448"/>
      <c r="AD1448"/>
      <c r="AE1448"/>
    </row>
    <row r="1449" spans="2:31" x14ac:dyDescent="0.5">
      <c r="B1449" s="38"/>
      <c r="C1449"/>
      <c r="Z1449"/>
      <c r="AA1449"/>
      <c r="AB1449"/>
      <c r="AC1449"/>
      <c r="AD1449"/>
      <c r="AE1449"/>
    </row>
    <row r="1450" spans="2:31" x14ac:dyDescent="0.5">
      <c r="B1450" s="38"/>
      <c r="C1450"/>
      <c r="Z1450"/>
      <c r="AA1450"/>
      <c r="AB1450"/>
      <c r="AC1450"/>
      <c r="AD1450"/>
      <c r="AE1450"/>
    </row>
    <row r="1451" spans="2:31" x14ac:dyDescent="0.5">
      <c r="B1451" s="38"/>
      <c r="C1451"/>
      <c r="Z1451"/>
      <c r="AA1451"/>
      <c r="AB1451"/>
      <c r="AC1451"/>
      <c r="AD1451"/>
      <c r="AE1451"/>
    </row>
    <row r="1452" spans="2:31" x14ac:dyDescent="0.5">
      <c r="B1452" s="38"/>
      <c r="C1452"/>
      <c r="Z1452"/>
      <c r="AA1452"/>
      <c r="AB1452"/>
      <c r="AC1452"/>
      <c r="AD1452"/>
      <c r="AE1452"/>
    </row>
    <row r="1453" spans="2:31" x14ac:dyDescent="0.5">
      <c r="B1453" s="38"/>
      <c r="C1453"/>
      <c r="Z1453"/>
      <c r="AA1453"/>
      <c r="AB1453"/>
      <c r="AC1453"/>
      <c r="AD1453"/>
      <c r="AE1453"/>
    </row>
    <row r="1454" spans="2:31" x14ac:dyDescent="0.5">
      <c r="B1454" s="38"/>
      <c r="C1454"/>
      <c r="Z1454"/>
      <c r="AA1454"/>
      <c r="AB1454"/>
      <c r="AC1454"/>
      <c r="AD1454"/>
      <c r="AE1454"/>
    </row>
    <row r="1455" spans="2:31" x14ac:dyDescent="0.5">
      <c r="B1455" s="38"/>
      <c r="C1455"/>
      <c r="Z1455"/>
      <c r="AA1455"/>
      <c r="AB1455"/>
      <c r="AC1455"/>
      <c r="AD1455"/>
      <c r="AE1455"/>
    </row>
    <row r="1456" spans="2:31" x14ac:dyDescent="0.5">
      <c r="B1456" s="38"/>
      <c r="C1456"/>
      <c r="Z1456"/>
      <c r="AA1456"/>
      <c r="AB1456"/>
      <c r="AC1456"/>
      <c r="AD1456"/>
      <c r="AE1456"/>
    </row>
    <row r="1457" spans="2:31" x14ac:dyDescent="0.5">
      <c r="B1457" s="38"/>
      <c r="C1457"/>
      <c r="Z1457"/>
      <c r="AA1457"/>
      <c r="AB1457"/>
      <c r="AC1457"/>
      <c r="AD1457"/>
      <c r="AE1457"/>
    </row>
    <row r="1458" spans="2:31" x14ac:dyDescent="0.5">
      <c r="B1458" s="38"/>
      <c r="C1458"/>
      <c r="Z1458"/>
      <c r="AA1458"/>
      <c r="AB1458"/>
      <c r="AC1458"/>
      <c r="AD1458"/>
      <c r="AE1458"/>
    </row>
    <row r="1459" spans="2:31" x14ac:dyDescent="0.5">
      <c r="B1459" s="38"/>
      <c r="C1459"/>
      <c r="Z1459"/>
      <c r="AA1459"/>
      <c r="AB1459"/>
      <c r="AC1459"/>
      <c r="AD1459"/>
      <c r="AE1459"/>
    </row>
    <row r="1460" spans="2:31" x14ac:dyDescent="0.5">
      <c r="B1460" s="38"/>
      <c r="C1460"/>
      <c r="Z1460"/>
      <c r="AA1460"/>
      <c r="AB1460"/>
      <c r="AC1460"/>
      <c r="AD1460"/>
      <c r="AE1460"/>
    </row>
    <row r="1461" spans="2:31" x14ac:dyDescent="0.5">
      <c r="B1461" s="38"/>
      <c r="C1461"/>
      <c r="Z1461"/>
      <c r="AA1461"/>
      <c r="AB1461"/>
      <c r="AC1461"/>
      <c r="AD1461"/>
      <c r="AE1461"/>
    </row>
    <row r="1462" spans="2:31" x14ac:dyDescent="0.5">
      <c r="B1462" s="38"/>
      <c r="C1462"/>
      <c r="Z1462"/>
      <c r="AA1462"/>
      <c r="AB1462"/>
      <c r="AC1462"/>
      <c r="AD1462"/>
      <c r="AE1462"/>
    </row>
    <row r="1463" spans="2:31" x14ac:dyDescent="0.5">
      <c r="B1463" s="38"/>
      <c r="C1463"/>
      <c r="Z1463"/>
      <c r="AA1463"/>
      <c r="AB1463"/>
      <c r="AC1463"/>
      <c r="AD1463"/>
      <c r="AE1463"/>
    </row>
    <row r="1464" spans="2:31" x14ac:dyDescent="0.5">
      <c r="B1464" s="38"/>
      <c r="C1464"/>
      <c r="Z1464"/>
      <c r="AA1464"/>
      <c r="AB1464"/>
      <c r="AC1464"/>
      <c r="AD1464"/>
      <c r="AE1464"/>
    </row>
    <row r="1465" spans="2:31" x14ac:dyDescent="0.5">
      <c r="B1465" s="38"/>
      <c r="C1465"/>
      <c r="Z1465"/>
      <c r="AA1465"/>
      <c r="AB1465"/>
      <c r="AC1465"/>
      <c r="AD1465"/>
      <c r="AE1465"/>
    </row>
    <row r="1466" spans="2:31" x14ac:dyDescent="0.5">
      <c r="B1466" s="38"/>
      <c r="C1466"/>
      <c r="Z1466"/>
      <c r="AA1466"/>
      <c r="AB1466"/>
      <c r="AC1466"/>
      <c r="AD1466"/>
      <c r="AE1466"/>
    </row>
    <row r="1467" spans="2:31" x14ac:dyDescent="0.5">
      <c r="B1467" s="38"/>
      <c r="C1467"/>
      <c r="Z1467"/>
      <c r="AA1467"/>
      <c r="AB1467"/>
      <c r="AC1467"/>
      <c r="AD1467"/>
      <c r="AE1467"/>
    </row>
    <row r="1468" spans="2:31" x14ac:dyDescent="0.5">
      <c r="B1468" s="38"/>
      <c r="C1468"/>
      <c r="Z1468"/>
      <c r="AA1468"/>
      <c r="AB1468"/>
      <c r="AC1468"/>
      <c r="AD1468"/>
      <c r="AE1468"/>
    </row>
    <row r="1469" spans="2:31" x14ac:dyDescent="0.5">
      <c r="B1469" s="38"/>
      <c r="C1469"/>
      <c r="Z1469"/>
      <c r="AA1469"/>
      <c r="AB1469"/>
      <c r="AC1469"/>
      <c r="AD1469"/>
      <c r="AE1469"/>
    </row>
    <row r="1470" spans="2:31" x14ac:dyDescent="0.5">
      <c r="B1470" s="38"/>
      <c r="C1470"/>
      <c r="Z1470"/>
      <c r="AA1470"/>
      <c r="AB1470"/>
      <c r="AC1470"/>
      <c r="AD1470"/>
      <c r="AE1470"/>
    </row>
    <row r="1471" spans="2:31" x14ac:dyDescent="0.5">
      <c r="B1471" s="38"/>
      <c r="C1471"/>
      <c r="Z1471"/>
      <c r="AA1471"/>
      <c r="AB1471"/>
      <c r="AC1471"/>
      <c r="AD1471"/>
      <c r="AE1471"/>
    </row>
    <row r="1472" spans="2:31" x14ac:dyDescent="0.5">
      <c r="B1472" s="38"/>
      <c r="C1472"/>
      <c r="Z1472"/>
      <c r="AA1472"/>
      <c r="AB1472"/>
      <c r="AC1472"/>
      <c r="AD1472"/>
      <c r="AE1472"/>
    </row>
    <row r="1473" spans="2:31" x14ac:dyDescent="0.5">
      <c r="B1473" s="38"/>
      <c r="C1473"/>
      <c r="Z1473"/>
      <c r="AA1473"/>
      <c r="AB1473"/>
      <c r="AC1473"/>
      <c r="AD1473"/>
      <c r="AE1473"/>
    </row>
    <row r="1474" spans="2:31" x14ac:dyDescent="0.5">
      <c r="B1474" s="38"/>
      <c r="C1474"/>
      <c r="Z1474"/>
      <c r="AA1474"/>
      <c r="AB1474"/>
      <c r="AC1474"/>
      <c r="AD1474"/>
      <c r="AE1474"/>
    </row>
    <row r="1475" spans="2:31" x14ac:dyDescent="0.5">
      <c r="B1475" s="38"/>
      <c r="C1475"/>
      <c r="Z1475"/>
      <c r="AA1475"/>
      <c r="AB1475"/>
      <c r="AC1475"/>
      <c r="AD1475"/>
      <c r="AE1475"/>
    </row>
    <row r="1476" spans="2:31" x14ac:dyDescent="0.5">
      <c r="B1476" s="38"/>
      <c r="C1476"/>
      <c r="Z1476"/>
      <c r="AA1476"/>
      <c r="AB1476"/>
      <c r="AC1476"/>
      <c r="AD1476"/>
      <c r="AE1476"/>
    </row>
    <row r="1477" spans="2:31" x14ac:dyDescent="0.5">
      <c r="B1477" s="38"/>
      <c r="C1477"/>
      <c r="Z1477"/>
      <c r="AA1477"/>
      <c r="AB1477"/>
      <c r="AC1477"/>
      <c r="AD1477"/>
      <c r="AE1477"/>
    </row>
    <row r="1478" spans="2:31" x14ac:dyDescent="0.5">
      <c r="B1478" s="38"/>
      <c r="C1478"/>
      <c r="Z1478"/>
      <c r="AA1478"/>
      <c r="AB1478"/>
      <c r="AC1478"/>
      <c r="AD1478"/>
      <c r="AE1478"/>
    </row>
    <row r="1479" spans="2:31" x14ac:dyDescent="0.5">
      <c r="B1479" s="38"/>
      <c r="C1479"/>
      <c r="Z1479"/>
      <c r="AA1479"/>
      <c r="AB1479"/>
      <c r="AC1479"/>
      <c r="AD1479"/>
      <c r="AE1479"/>
    </row>
    <row r="1480" spans="2:31" x14ac:dyDescent="0.5">
      <c r="B1480" s="38"/>
      <c r="C1480"/>
      <c r="Z1480"/>
      <c r="AA1480"/>
      <c r="AB1480"/>
      <c r="AC1480"/>
      <c r="AD1480"/>
      <c r="AE1480"/>
    </row>
    <row r="1481" spans="2:31" x14ac:dyDescent="0.5">
      <c r="B1481" s="38"/>
      <c r="C1481"/>
      <c r="Z1481"/>
      <c r="AA1481"/>
      <c r="AB1481"/>
      <c r="AC1481"/>
      <c r="AD1481"/>
      <c r="AE1481"/>
    </row>
    <row r="1482" spans="2:31" x14ac:dyDescent="0.5">
      <c r="B1482" s="38"/>
      <c r="C1482"/>
      <c r="Z1482"/>
      <c r="AA1482"/>
      <c r="AB1482"/>
      <c r="AC1482"/>
      <c r="AD1482"/>
      <c r="AE1482"/>
    </row>
    <row r="1483" spans="2:31" x14ac:dyDescent="0.5">
      <c r="B1483" s="38"/>
      <c r="C1483"/>
      <c r="Z1483"/>
      <c r="AA1483"/>
      <c r="AB1483"/>
      <c r="AC1483"/>
      <c r="AD1483"/>
      <c r="AE1483"/>
    </row>
    <row r="1484" spans="2:31" x14ac:dyDescent="0.5">
      <c r="B1484" s="38"/>
      <c r="C1484"/>
      <c r="Z1484"/>
      <c r="AA1484"/>
      <c r="AB1484"/>
      <c r="AC1484"/>
      <c r="AD1484"/>
      <c r="AE1484"/>
    </row>
    <row r="1485" spans="2:31" x14ac:dyDescent="0.5">
      <c r="B1485" s="38"/>
      <c r="C1485"/>
      <c r="Z1485"/>
      <c r="AA1485"/>
      <c r="AB1485"/>
      <c r="AC1485"/>
      <c r="AD1485"/>
      <c r="AE1485"/>
    </row>
    <row r="1486" spans="2:31" x14ac:dyDescent="0.5">
      <c r="B1486" s="38"/>
      <c r="C1486"/>
      <c r="Z1486"/>
      <c r="AA1486"/>
      <c r="AB1486"/>
      <c r="AC1486"/>
      <c r="AD1486"/>
      <c r="AE1486"/>
    </row>
    <row r="1487" spans="2:31" x14ac:dyDescent="0.5">
      <c r="B1487" s="38"/>
      <c r="C1487"/>
      <c r="Z1487"/>
      <c r="AA1487"/>
      <c r="AB1487"/>
      <c r="AC1487"/>
      <c r="AD1487"/>
      <c r="AE1487"/>
    </row>
    <row r="1488" spans="2:31" x14ac:dyDescent="0.5">
      <c r="B1488" s="38"/>
      <c r="C1488"/>
      <c r="Z1488"/>
      <c r="AA1488"/>
      <c r="AB1488"/>
      <c r="AC1488"/>
      <c r="AD1488"/>
      <c r="AE1488"/>
    </row>
    <row r="1489" spans="2:31" x14ac:dyDescent="0.5">
      <c r="B1489" s="38"/>
      <c r="C1489"/>
      <c r="Z1489"/>
      <c r="AA1489"/>
      <c r="AB1489"/>
      <c r="AC1489"/>
      <c r="AD1489"/>
      <c r="AE1489"/>
    </row>
    <row r="1490" spans="2:31" x14ac:dyDescent="0.5">
      <c r="B1490" s="38"/>
      <c r="C1490"/>
      <c r="Z1490"/>
      <c r="AA1490"/>
      <c r="AB1490"/>
      <c r="AC1490"/>
      <c r="AD1490"/>
      <c r="AE1490"/>
    </row>
    <row r="1491" spans="2:31" x14ac:dyDescent="0.5">
      <c r="B1491" s="38"/>
      <c r="C1491"/>
      <c r="Z1491"/>
      <c r="AA1491"/>
      <c r="AB1491"/>
      <c r="AC1491"/>
      <c r="AD1491"/>
      <c r="AE1491"/>
    </row>
    <row r="1492" spans="2:31" x14ac:dyDescent="0.5">
      <c r="B1492" s="38"/>
      <c r="C1492"/>
      <c r="Z1492"/>
      <c r="AA1492"/>
      <c r="AB1492"/>
      <c r="AC1492"/>
      <c r="AD1492"/>
      <c r="AE1492"/>
    </row>
    <row r="1493" spans="2:31" x14ac:dyDescent="0.5">
      <c r="B1493" s="38"/>
      <c r="C1493"/>
      <c r="Z1493"/>
      <c r="AA1493"/>
      <c r="AB1493"/>
      <c r="AC1493"/>
      <c r="AD1493"/>
      <c r="AE1493"/>
    </row>
    <row r="1494" spans="2:31" x14ac:dyDescent="0.5">
      <c r="B1494" s="38"/>
      <c r="C1494"/>
      <c r="Z1494"/>
      <c r="AA1494"/>
      <c r="AB1494"/>
      <c r="AC1494"/>
      <c r="AD1494"/>
      <c r="AE1494"/>
    </row>
    <row r="1495" spans="2:31" x14ac:dyDescent="0.5">
      <c r="B1495" s="38"/>
      <c r="C1495"/>
      <c r="Z1495"/>
      <c r="AA1495"/>
      <c r="AB1495"/>
      <c r="AC1495"/>
      <c r="AD1495"/>
      <c r="AE1495"/>
    </row>
    <row r="1496" spans="2:31" x14ac:dyDescent="0.5">
      <c r="B1496" s="38"/>
      <c r="C1496"/>
      <c r="Z1496"/>
      <c r="AA1496"/>
      <c r="AB1496"/>
      <c r="AC1496"/>
      <c r="AD1496"/>
      <c r="AE1496"/>
    </row>
    <row r="1497" spans="2:31" x14ac:dyDescent="0.5">
      <c r="B1497" s="38"/>
      <c r="C1497"/>
      <c r="Z1497"/>
      <c r="AA1497"/>
      <c r="AB1497"/>
      <c r="AC1497"/>
      <c r="AD1497"/>
      <c r="AE1497"/>
    </row>
    <row r="1498" spans="2:31" x14ac:dyDescent="0.5">
      <c r="B1498" s="38"/>
      <c r="C1498"/>
      <c r="Z1498"/>
      <c r="AA1498"/>
      <c r="AB1498"/>
      <c r="AC1498"/>
      <c r="AD1498"/>
      <c r="AE1498"/>
    </row>
    <row r="1499" spans="2:31" x14ac:dyDescent="0.5">
      <c r="B1499" s="38"/>
      <c r="C1499"/>
      <c r="Z1499"/>
      <c r="AA1499"/>
      <c r="AB1499"/>
      <c r="AC1499"/>
      <c r="AD1499"/>
      <c r="AE1499"/>
    </row>
    <row r="1500" spans="2:31" x14ac:dyDescent="0.5">
      <c r="B1500" s="38"/>
      <c r="C1500"/>
      <c r="Z1500"/>
      <c r="AA1500"/>
      <c r="AB1500"/>
      <c r="AC1500"/>
      <c r="AD1500"/>
      <c r="AE1500"/>
    </row>
    <row r="1501" spans="2:31" x14ac:dyDescent="0.5">
      <c r="B1501" s="38"/>
      <c r="C1501"/>
      <c r="Z1501"/>
      <c r="AA1501"/>
      <c r="AB1501"/>
      <c r="AC1501"/>
      <c r="AD1501"/>
      <c r="AE1501"/>
    </row>
    <row r="1502" spans="2:31" x14ac:dyDescent="0.5">
      <c r="B1502" s="38"/>
      <c r="C1502"/>
      <c r="Z1502"/>
      <c r="AA1502"/>
      <c r="AB1502"/>
      <c r="AC1502"/>
      <c r="AD1502"/>
      <c r="AE1502"/>
    </row>
    <row r="1503" spans="2:31" x14ac:dyDescent="0.5">
      <c r="B1503" s="38"/>
      <c r="C1503"/>
      <c r="Z1503"/>
      <c r="AA1503"/>
      <c r="AB1503"/>
      <c r="AC1503"/>
      <c r="AD1503"/>
      <c r="AE1503"/>
    </row>
    <row r="1504" spans="2:31" x14ac:dyDescent="0.5">
      <c r="B1504" s="38"/>
      <c r="C1504"/>
      <c r="Z1504"/>
      <c r="AA1504"/>
      <c r="AB1504"/>
      <c r="AC1504"/>
      <c r="AD1504"/>
      <c r="AE1504"/>
    </row>
    <row r="1505" spans="2:31" x14ac:dyDescent="0.5">
      <c r="B1505" s="38"/>
      <c r="C1505"/>
      <c r="Z1505"/>
      <c r="AA1505"/>
      <c r="AB1505"/>
      <c r="AC1505"/>
      <c r="AD1505"/>
      <c r="AE1505"/>
    </row>
    <row r="1506" spans="2:31" x14ac:dyDescent="0.5">
      <c r="B1506" s="38"/>
      <c r="C1506"/>
      <c r="Z1506"/>
      <c r="AA1506"/>
      <c r="AB1506"/>
      <c r="AC1506"/>
      <c r="AD1506"/>
      <c r="AE1506"/>
    </row>
    <row r="1507" spans="2:31" x14ac:dyDescent="0.5">
      <c r="B1507" s="38"/>
      <c r="C1507"/>
      <c r="Z1507"/>
      <c r="AA1507"/>
      <c r="AB1507"/>
      <c r="AC1507"/>
      <c r="AD1507"/>
      <c r="AE1507"/>
    </row>
    <row r="1508" spans="2:31" x14ac:dyDescent="0.5">
      <c r="B1508" s="38"/>
      <c r="C1508"/>
      <c r="Z1508"/>
      <c r="AA1508"/>
      <c r="AB1508"/>
      <c r="AC1508"/>
      <c r="AD1508"/>
      <c r="AE1508"/>
    </row>
    <row r="1509" spans="2:31" x14ac:dyDescent="0.5">
      <c r="B1509" s="38"/>
      <c r="C1509"/>
      <c r="Z1509"/>
      <c r="AA1509"/>
      <c r="AB1509"/>
      <c r="AC1509"/>
      <c r="AD1509"/>
      <c r="AE1509"/>
    </row>
    <row r="1510" spans="2:31" x14ac:dyDescent="0.5">
      <c r="B1510" s="38"/>
      <c r="C1510"/>
      <c r="Z1510"/>
      <c r="AA1510"/>
      <c r="AB1510"/>
      <c r="AC1510"/>
      <c r="AD1510"/>
      <c r="AE1510"/>
    </row>
    <row r="1511" spans="2:31" x14ac:dyDescent="0.5">
      <c r="B1511" s="38"/>
      <c r="C1511"/>
      <c r="Z1511"/>
      <c r="AA1511"/>
      <c r="AB1511"/>
      <c r="AC1511"/>
      <c r="AD1511"/>
      <c r="AE1511"/>
    </row>
    <row r="1512" spans="2:31" x14ac:dyDescent="0.5">
      <c r="B1512" s="38"/>
      <c r="C1512"/>
      <c r="Z1512"/>
      <c r="AA1512"/>
      <c r="AB1512"/>
      <c r="AC1512"/>
      <c r="AD1512"/>
      <c r="AE1512"/>
    </row>
    <row r="1513" spans="2:31" x14ac:dyDescent="0.5">
      <c r="B1513" s="38"/>
      <c r="C1513"/>
      <c r="Z1513"/>
      <c r="AA1513"/>
      <c r="AB1513"/>
      <c r="AC1513"/>
      <c r="AD1513"/>
      <c r="AE1513"/>
    </row>
    <row r="1514" spans="2:31" x14ac:dyDescent="0.5">
      <c r="B1514" s="38"/>
      <c r="C1514"/>
      <c r="Z1514"/>
      <c r="AA1514"/>
      <c r="AB1514"/>
      <c r="AC1514"/>
      <c r="AD1514"/>
      <c r="AE1514"/>
    </row>
    <row r="1515" spans="2:31" x14ac:dyDescent="0.5">
      <c r="B1515" s="38"/>
      <c r="C1515"/>
      <c r="Z1515"/>
      <c r="AA1515"/>
      <c r="AB1515"/>
      <c r="AC1515"/>
      <c r="AD1515"/>
      <c r="AE1515"/>
    </row>
    <row r="1516" spans="2:31" x14ac:dyDescent="0.5">
      <c r="B1516" s="38"/>
      <c r="C1516"/>
      <c r="Z1516"/>
      <c r="AA1516"/>
      <c r="AB1516"/>
      <c r="AC1516"/>
      <c r="AD1516"/>
      <c r="AE1516"/>
    </row>
    <row r="1517" spans="2:31" x14ac:dyDescent="0.5">
      <c r="B1517" s="38"/>
      <c r="C1517"/>
      <c r="Z1517"/>
      <c r="AA1517"/>
      <c r="AB1517"/>
      <c r="AC1517"/>
      <c r="AD1517"/>
      <c r="AE1517"/>
    </row>
    <row r="1518" spans="2:31" x14ac:dyDescent="0.5">
      <c r="B1518" s="38"/>
      <c r="C1518"/>
      <c r="Z1518"/>
      <c r="AA1518"/>
      <c r="AB1518"/>
      <c r="AC1518"/>
      <c r="AD1518"/>
      <c r="AE1518"/>
    </row>
    <row r="1519" spans="2:31" x14ac:dyDescent="0.5">
      <c r="B1519" s="38"/>
      <c r="C1519"/>
      <c r="Z1519"/>
      <c r="AA1519"/>
      <c r="AB1519"/>
      <c r="AC1519"/>
      <c r="AD1519"/>
      <c r="AE1519"/>
    </row>
    <row r="1520" spans="2:31" x14ac:dyDescent="0.5">
      <c r="B1520" s="38"/>
      <c r="C1520"/>
      <c r="Z1520"/>
      <c r="AA1520"/>
      <c r="AB1520"/>
      <c r="AC1520"/>
      <c r="AD1520"/>
      <c r="AE1520"/>
    </row>
    <row r="1521" spans="2:31" x14ac:dyDescent="0.5">
      <c r="B1521" s="38"/>
      <c r="C1521"/>
      <c r="Z1521"/>
      <c r="AA1521"/>
      <c r="AB1521"/>
      <c r="AC1521"/>
      <c r="AD1521"/>
      <c r="AE1521"/>
    </row>
    <row r="1522" spans="2:31" x14ac:dyDescent="0.5">
      <c r="B1522" s="38"/>
      <c r="C1522"/>
      <c r="Z1522"/>
      <c r="AA1522"/>
      <c r="AB1522"/>
      <c r="AC1522"/>
      <c r="AD1522"/>
      <c r="AE1522"/>
    </row>
    <row r="1523" spans="2:31" x14ac:dyDescent="0.5">
      <c r="B1523" s="38"/>
      <c r="C1523"/>
      <c r="Z1523"/>
      <c r="AA1523"/>
      <c r="AB1523"/>
      <c r="AC1523"/>
      <c r="AD1523"/>
      <c r="AE1523"/>
    </row>
    <row r="1524" spans="2:31" x14ac:dyDescent="0.5">
      <c r="B1524" s="38"/>
      <c r="C1524"/>
      <c r="Z1524"/>
      <c r="AA1524"/>
      <c r="AB1524"/>
      <c r="AC1524"/>
      <c r="AD1524"/>
      <c r="AE1524"/>
    </row>
    <row r="1525" spans="2:31" x14ac:dyDescent="0.5">
      <c r="B1525" s="38"/>
      <c r="C1525"/>
      <c r="Z1525"/>
      <c r="AA1525"/>
      <c r="AB1525"/>
      <c r="AC1525"/>
      <c r="AD1525"/>
      <c r="AE1525"/>
    </row>
    <row r="1526" spans="2:31" x14ac:dyDescent="0.5">
      <c r="B1526" s="38"/>
      <c r="C1526"/>
      <c r="Z1526"/>
      <c r="AA1526"/>
      <c r="AB1526"/>
      <c r="AC1526"/>
      <c r="AD1526"/>
      <c r="AE1526"/>
    </row>
    <row r="1527" spans="2:31" x14ac:dyDescent="0.5">
      <c r="B1527" s="38"/>
      <c r="C1527"/>
      <c r="Z1527"/>
      <c r="AA1527"/>
      <c r="AB1527"/>
      <c r="AC1527"/>
      <c r="AD1527"/>
      <c r="AE1527"/>
    </row>
    <row r="1528" spans="2:31" x14ac:dyDescent="0.5">
      <c r="B1528" s="38"/>
      <c r="C1528"/>
      <c r="Z1528"/>
      <c r="AA1528"/>
      <c r="AB1528"/>
      <c r="AC1528"/>
      <c r="AD1528"/>
      <c r="AE1528"/>
    </row>
    <row r="1529" spans="2:31" x14ac:dyDescent="0.5">
      <c r="B1529" s="38"/>
      <c r="C1529"/>
      <c r="Z1529"/>
      <c r="AA1529"/>
      <c r="AB1529"/>
      <c r="AC1529"/>
      <c r="AD1529"/>
      <c r="AE1529"/>
    </row>
    <row r="1530" spans="2:31" x14ac:dyDescent="0.5">
      <c r="B1530" s="38"/>
      <c r="C1530"/>
      <c r="Z1530"/>
      <c r="AA1530"/>
      <c r="AB1530"/>
      <c r="AC1530"/>
      <c r="AD1530"/>
      <c r="AE1530"/>
    </row>
    <row r="1531" spans="2:31" x14ac:dyDescent="0.5">
      <c r="B1531" s="38"/>
      <c r="C1531"/>
      <c r="Z1531"/>
      <c r="AA1531"/>
      <c r="AB1531"/>
      <c r="AC1531"/>
      <c r="AD1531"/>
      <c r="AE1531"/>
    </row>
    <row r="1532" spans="2:31" x14ac:dyDescent="0.5">
      <c r="B1532" s="38"/>
      <c r="C1532"/>
      <c r="Z1532"/>
      <c r="AA1532"/>
      <c r="AB1532"/>
      <c r="AC1532"/>
      <c r="AD1532"/>
      <c r="AE1532"/>
    </row>
    <row r="1533" spans="2:31" x14ac:dyDescent="0.5">
      <c r="B1533" s="38"/>
      <c r="C1533"/>
      <c r="Z1533"/>
      <c r="AA1533"/>
      <c r="AB1533"/>
      <c r="AC1533"/>
      <c r="AD1533"/>
      <c r="AE1533"/>
    </row>
    <row r="1534" spans="2:31" x14ac:dyDescent="0.5">
      <c r="B1534" s="38"/>
      <c r="C1534"/>
      <c r="Z1534"/>
      <c r="AA1534"/>
      <c r="AB1534"/>
      <c r="AC1534"/>
      <c r="AD1534"/>
      <c r="AE1534"/>
    </row>
    <row r="1535" spans="2:31" x14ac:dyDescent="0.5">
      <c r="B1535" s="38"/>
      <c r="C1535"/>
      <c r="Z1535"/>
      <c r="AA1535"/>
      <c r="AB1535"/>
      <c r="AC1535"/>
      <c r="AD1535"/>
      <c r="AE1535"/>
    </row>
    <row r="1536" spans="2:31" x14ac:dyDescent="0.5">
      <c r="B1536" s="38"/>
      <c r="C1536"/>
      <c r="Z1536"/>
      <c r="AA1536"/>
      <c r="AB1536"/>
      <c r="AC1536"/>
      <c r="AD1536"/>
      <c r="AE1536"/>
    </row>
    <row r="1537" spans="2:31" x14ac:dyDescent="0.5">
      <c r="B1537" s="38"/>
      <c r="C1537"/>
      <c r="Z1537"/>
      <c r="AA1537"/>
      <c r="AB1537"/>
      <c r="AC1537"/>
      <c r="AD1537"/>
      <c r="AE1537"/>
    </row>
    <row r="1538" spans="2:31" x14ac:dyDescent="0.5">
      <c r="B1538" s="38"/>
      <c r="C1538"/>
      <c r="Z1538"/>
      <c r="AA1538"/>
      <c r="AB1538"/>
      <c r="AC1538"/>
      <c r="AD1538"/>
      <c r="AE1538"/>
    </row>
    <row r="1539" spans="2:31" x14ac:dyDescent="0.5">
      <c r="B1539" s="38"/>
      <c r="C1539"/>
      <c r="Z1539"/>
      <c r="AA1539"/>
      <c r="AB1539"/>
      <c r="AC1539"/>
      <c r="AD1539"/>
      <c r="AE1539"/>
    </row>
    <row r="1540" spans="2:31" x14ac:dyDescent="0.5">
      <c r="B1540" s="38"/>
      <c r="C1540"/>
      <c r="Z1540"/>
      <c r="AA1540"/>
      <c r="AB1540"/>
      <c r="AC1540"/>
      <c r="AD1540"/>
      <c r="AE1540"/>
    </row>
    <row r="1541" spans="2:31" x14ac:dyDescent="0.5">
      <c r="B1541" s="38"/>
      <c r="C1541"/>
      <c r="Z1541"/>
      <c r="AA1541"/>
      <c r="AB1541"/>
      <c r="AC1541"/>
      <c r="AD1541"/>
      <c r="AE1541"/>
    </row>
    <row r="1542" spans="2:31" x14ac:dyDescent="0.5">
      <c r="B1542" s="38"/>
      <c r="C1542"/>
      <c r="Z1542"/>
      <c r="AA1542"/>
      <c r="AB1542"/>
      <c r="AC1542"/>
      <c r="AD1542"/>
      <c r="AE1542"/>
    </row>
    <row r="1543" spans="2:31" x14ac:dyDescent="0.5">
      <c r="B1543" s="38"/>
      <c r="C1543"/>
      <c r="Z1543"/>
      <c r="AA1543"/>
      <c r="AB1543"/>
      <c r="AC1543"/>
      <c r="AD1543"/>
      <c r="AE1543"/>
    </row>
    <row r="1544" spans="2:31" x14ac:dyDescent="0.5">
      <c r="B1544" s="38"/>
      <c r="C1544"/>
      <c r="Z1544"/>
      <c r="AA1544"/>
      <c r="AB1544"/>
      <c r="AC1544"/>
      <c r="AD1544"/>
      <c r="AE1544"/>
    </row>
    <row r="1545" spans="2:31" x14ac:dyDescent="0.5">
      <c r="B1545" s="38"/>
      <c r="C1545"/>
      <c r="Z1545"/>
      <c r="AA1545"/>
      <c r="AB1545"/>
      <c r="AC1545"/>
      <c r="AD1545"/>
      <c r="AE1545"/>
    </row>
    <row r="1546" spans="2:31" x14ac:dyDescent="0.5">
      <c r="B1546" s="38"/>
      <c r="C1546"/>
      <c r="Z1546"/>
      <c r="AA1546"/>
      <c r="AB1546"/>
      <c r="AC1546"/>
      <c r="AD1546"/>
      <c r="AE1546"/>
    </row>
    <row r="1547" spans="2:31" x14ac:dyDescent="0.5">
      <c r="B1547" s="38"/>
      <c r="C1547"/>
      <c r="Z1547"/>
      <c r="AA1547"/>
      <c r="AB1547"/>
      <c r="AC1547"/>
      <c r="AD1547"/>
      <c r="AE1547"/>
    </row>
    <row r="1548" spans="2:31" x14ac:dyDescent="0.5">
      <c r="B1548" s="38"/>
      <c r="C1548"/>
      <c r="Z1548"/>
      <c r="AA1548"/>
      <c r="AB1548"/>
      <c r="AC1548"/>
      <c r="AD1548"/>
      <c r="AE1548"/>
    </row>
    <row r="1549" spans="2:31" x14ac:dyDescent="0.5">
      <c r="B1549" s="38"/>
      <c r="C1549"/>
      <c r="Z1549"/>
      <c r="AA1549"/>
      <c r="AB1549"/>
      <c r="AC1549"/>
      <c r="AD1549"/>
      <c r="AE1549"/>
    </row>
    <row r="1550" spans="2:31" x14ac:dyDescent="0.5">
      <c r="B1550" s="38"/>
      <c r="C1550"/>
      <c r="Z1550"/>
      <c r="AA1550"/>
      <c r="AB1550"/>
      <c r="AC1550"/>
      <c r="AD1550"/>
      <c r="AE1550"/>
    </row>
    <row r="1551" spans="2:31" x14ac:dyDescent="0.5">
      <c r="B1551" s="38"/>
      <c r="C1551"/>
      <c r="Z1551"/>
      <c r="AA1551"/>
      <c r="AB1551"/>
      <c r="AC1551"/>
      <c r="AD1551"/>
      <c r="AE1551"/>
    </row>
    <row r="1552" spans="2:31" x14ac:dyDescent="0.5">
      <c r="B1552" s="38"/>
      <c r="C1552"/>
      <c r="Z1552"/>
      <c r="AA1552"/>
      <c r="AB1552"/>
      <c r="AC1552"/>
      <c r="AD1552"/>
      <c r="AE1552"/>
    </row>
    <row r="1553" spans="2:31" x14ac:dyDescent="0.5">
      <c r="B1553" s="38"/>
      <c r="C1553"/>
      <c r="Z1553"/>
      <c r="AA1553"/>
      <c r="AB1553"/>
      <c r="AC1553"/>
      <c r="AD1553"/>
      <c r="AE1553"/>
    </row>
    <row r="1554" spans="2:31" x14ac:dyDescent="0.5">
      <c r="B1554" s="38"/>
      <c r="C1554"/>
      <c r="Z1554"/>
      <c r="AA1554"/>
      <c r="AB1554"/>
      <c r="AC1554"/>
      <c r="AD1554"/>
      <c r="AE1554"/>
    </row>
    <row r="1555" spans="2:31" x14ac:dyDescent="0.5">
      <c r="B1555" s="38"/>
      <c r="C1555"/>
      <c r="Z1555"/>
      <c r="AA1555"/>
      <c r="AB1555"/>
      <c r="AC1555"/>
      <c r="AD1555"/>
      <c r="AE1555"/>
    </row>
    <row r="1556" spans="2:31" x14ac:dyDescent="0.5">
      <c r="B1556" s="38"/>
      <c r="C1556"/>
      <c r="Z1556"/>
      <c r="AA1556"/>
      <c r="AB1556"/>
      <c r="AC1556"/>
      <c r="AD1556"/>
      <c r="AE1556"/>
    </row>
    <row r="1557" spans="2:31" x14ac:dyDescent="0.5">
      <c r="B1557" s="38"/>
      <c r="C1557"/>
      <c r="Z1557"/>
      <c r="AA1557"/>
      <c r="AB1557"/>
      <c r="AC1557"/>
      <c r="AD1557"/>
      <c r="AE1557"/>
    </row>
    <row r="1558" spans="2:31" x14ac:dyDescent="0.5">
      <c r="B1558" s="38"/>
      <c r="C1558"/>
      <c r="Z1558"/>
      <c r="AA1558"/>
      <c r="AB1558"/>
      <c r="AC1558"/>
      <c r="AD1558"/>
      <c r="AE1558"/>
    </row>
    <row r="1559" spans="2:31" x14ac:dyDescent="0.5">
      <c r="B1559" s="38"/>
      <c r="C1559"/>
      <c r="Z1559"/>
      <c r="AA1559"/>
      <c r="AB1559"/>
      <c r="AC1559"/>
      <c r="AD1559"/>
      <c r="AE1559"/>
    </row>
    <row r="1560" spans="2:31" x14ac:dyDescent="0.5">
      <c r="B1560" s="38"/>
      <c r="C1560"/>
      <c r="Z1560"/>
      <c r="AA1560"/>
      <c r="AB1560"/>
      <c r="AC1560"/>
      <c r="AD1560"/>
      <c r="AE1560"/>
    </row>
    <row r="1561" spans="2:31" x14ac:dyDescent="0.5">
      <c r="B1561" s="38"/>
      <c r="C1561"/>
      <c r="Z1561"/>
      <c r="AA1561"/>
      <c r="AB1561"/>
      <c r="AC1561"/>
      <c r="AD1561"/>
      <c r="AE1561"/>
    </row>
    <row r="1562" spans="2:31" x14ac:dyDescent="0.5">
      <c r="B1562" s="38"/>
      <c r="C1562"/>
      <c r="Z1562"/>
      <c r="AA1562"/>
      <c r="AB1562"/>
      <c r="AC1562"/>
      <c r="AD1562"/>
      <c r="AE1562"/>
    </row>
    <row r="1563" spans="2:31" x14ac:dyDescent="0.5">
      <c r="B1563" s="38"/>
      <c r="C1563"/>
      <c r="Z1563"/>
      <c r="AA1563"/>
      <c r="AB1563"/>
      <c r="AC1563"/>
      <c r="AD1563"/>
      <c r="AE1563"/>
    </row>
    <row r="1564" spans="2:31" x14ac:dyDescent="0.5">
      <c r="B1564" s="38"/>
      <c r="C1564"/>
      <c r="Z1564"/>
      <c r="AA1564"/>
      <c r="AB1564"/>
      <c r="AC1564"/>
      <c r="AD1564"/>
      <c r="AE1564"/>
    </row>
    <row r="1565" spans="2:31" x14ac:dyDescent="0.5">
      <c r="B1565" s="38"/>
      <c r="C1565"/>
      <c r="Z1565"/>
      <c r="AA1565"/>
      <c r="AB1565"/>
      <c r="AC1565"/>
      <c r="AD1565"/>
      <c r="AE1565"/>
    </row>
    <row r="1566" spans="2:31" x14ac:dyDescent="0.5">
      <c r="B1566" s="38"/>
      <c r="C1566"/>
      <c r="Z1566"/>
      <c r="AA1566"/>
      <c r="AB1566"/>
      <c r="AC1566"/>
      <c r="AD1566"/>
      <c r="AE1566"/>
    </row>
    <row r="1567" spans="2:31" x14ac:dyDescent="0.5">
      <c r="B1567" s="38"/>
      <c r="C1567"/>
      <c r="Z1567"/>
      <c r="AA1567"/>
      <c r="AB1567"/>
      <c r="AC1567"/>
      <c r="AD1567"/>
      <c r="AE1567"/>
    </row>
    <row r="1568" spans="2:31" x14ac:dyDescent="0.5">
      <c r="B1568" s="38"/>
      <c r="C1568"/>
      <c r="Z1568"/>
      <c r="AA1568"/>
      <c r="AB1568"/>
      <c r="AC1568"/>
      <c r="AD1568"/>
      <c r="AE1568"/>
    </row>
    <row r="1569" spans="2:31" x14ac:dyDescent="0.5">
      <c r="B1569" s="38"/>
      <c r="C1569"/>
      <c r="Z1569"/>
      <c r="AA1569"/>
      <c r="AB1569"/>
      <c r="AC1569"/>
      <c r="AD1569"/>
      <c r="AE1569"/>
    </row>
    <row r="1570" spans="2:31" x14ac:dyDescent="0.5">
      <c r="B1570" s="38"/>
      <c r="C1570"/>
      <c r="Z1570"/>
      <c r="AA1570"/>
      <c r="AB1570"/>
      <c r="AC1570"/>
      <c r="AD1570"/>
      <c r="AE1570"/>
    </row>
    <row r="1571" spans="2:31" x14ac:dyDescent="0.5">
      <c r="B1571" s="38"/>
      <c r="C1571"/>
      <c r="Z1571"/>
      <c r="AA1571"/>
      <c r="AB1571"/>
      <c r="AC1571"/>
      <c r="AD1571"/>
      <c r="AE1571"/>
    </row>
    <row r="1572" spans="2:31" x14ac:dyDescent="0.5">
      <c r="B1572" s="38"/>
      <c r="C1572"/>
      <c r="Z1572"/>
      <c r="AA1572"/>
      <c r="AB1572"/>
      <c r="AC1572"/>
      <c r="AD1572"/>
      <c r="AE1572"/>
    </row>
    <row r="1573" spans="2:31" x14ac:dyDescent="0.5">
      <c r="B1573" s="38"/>
      <c r="C1573"/>
      <c r="Z1573"/>
      <c r="AA1573"/>
      <c r="AB1573"/>
      <c r="AC1573"/>
      <c r="AD1573"/>
      <c r="AE1573"/>
    </row>
    <row r="1574" spans="2:31" x14ac:dyDescent="0.5">
      <c r="B1574" s="38"/>
      <c r="C1574"/>
      <c r="Z1574"/>
      <c r="AA1574"/>
      <c r="AB1574"/>
      <c r="AC1574"/>
      <c r="AD1574"/>
      <c r="AE1574"/>
    </row>
    <row r="1575" spans="2:31" x14ac:dyDescent="0.5">
      <c r="B1575" s="38"/>
      <c r="C1575"/>
      <c r="Z1575"/>
      <c r="AA1575"/>
      <c r="AB1575"/>
      <c r="AC1575"/>
      <c r="AD1575"/>
      <c r="AE1575"/>
    </row>
    <row r="1576" spans="2:31" x14ac:dyDescent="0.5">
      <c r="B1576" s="38"/>
      <c r="C1576"/>
      <c r="Z1576"/>
      <c r="AA1576"/>
      <c r="AB1576"/>
      <c r="AC1576"/>
      <c r="AD1576"/>
      <c r="AE1576"/>
    </row>
    <row r="1577" spans="2:31" x14ac:dyDescent="0.5">
      <c r="B1577" s="38"/>
      <c r="C1577"/>
      <c r="Z1577"/>
      <c r="AA1577"/>
      <c r="AB1577"/>
      <c r="AC1577"/>
      <c r="AD1577"/>
      <c r="AE1577"/>
    </row>
    <row r="1578" spans="2:31" x14ac:dyDescent="0.5">
      <c r="B1578" s="38"/>
      <c r="C1578"/>
      <c r="Z1578"/>
      <c r="AA1578"/>
      <c r="AB1578"/>
      <c r="AC1578"/>
      <c r="AD1578"/>
      <c r="AE1578"/>
    </row>
    <row r="1579" spans="2:31" x14ac:dyDescent="0.5">
      <c r="B1579" s="38"/>
      <c r="C1579"/>
      <c r="Z1579"/>
      <c r="AA1579"/>
      <c r="AB1579"/>
      <c r="AC1579"/>
      <c r="AD1579"/>
      <c r="AE1579"/>
    </row>
    <row r="1580" spans="2:31" x14ac:dyDescent="0.5">
      <c r="B1580" s="38"/>
      <c r="C1580"/>
      <c r="Z1580"/>
      <c r="AA1580"/>
      <c r="AB1580"/>
      <c r="AC1580"/>
      <c r="AD1580"/>
      <c r="AE1580"/>
    </row>
    <row r="1581" spans="2:31" x14ac:dyDescent="0.5">
      <c r="B1581" s="38"/>
      <c r="C1581"/>
      <c r="Z1581"/>
      <c r="AA1581"/>
      <c r="AB1581"/>
      <c r="AC1581"/>
      <c r="AD1581"/>
      <c r="AE1581"/>
    </row>
    <row r="1582" spans="2:31" x14ac:dyDescent="0.5">
      <c r="B1582" s="38"/>
      <c r="C1582"/>
      <c r="Z1582"/>
      <c r="AA1582"/>
      <c r="AB1582"/>
      <c r="AC1582"/>
      <c r="AD1582"/>
      <c r="AE1582"/>
    </row>
    <row r="1583" spans="2:31" x14ac:dyDescent="0.5">
      <c r="B1583" s="38"/>
      <c r="C1583"/>
      <c r="Z1583"/>
      <c r="AA1583"/>
      <c r="AB1583"/>
      <c r="AC1583"/>
      <c r="AD1583"/>
      <c r="AE1583"/>
    </row>
    <row r="1584" spans="2:31" x14ac:dyDescent="0.5">
      <c r="B1584" s="38"/>
      <c r="C1584"/>
      <c r="Z1584"/>
      <c r="AA1584"/>
      <c r="AB1584"/>
      <c r="AC1584"/>
      <c r="AD1584"/>
      <c r="AE1584"/>
    </row>
    <row r="1585" spans="2:31" x14ac:dyDescent="0.5">
      <c r="B1585" s="38"/>
      <c r="C1585"/>
      <c r="Z1585"/>
      <c r="AA1585"/>
      <c r="AB1585"/>
      <c r="AC1585"/>
      <c r="AD1585"/>
      <c r="AE1585"/>
    </row>
    <row r="1586" spans="2:31" x14ac:dyDescent="0.5">
      <c r="B1586" s="38"/>
      <c r="C1586"/>
      <c r="Z1586"/>
      <c r="AA1586"/>
      <c r="AB1586"/>
      <c r="AC1586"/>
      <c r="AD1586"/>
      <c r="AE1586"/>
    </row>
    <row r="1587" spans="2:31" x14ac:dyDescent="0.5">
      <c r="B1587" s="38"/>
      <c r="C1587"/>
      <c r="Z1587"/>
      <c r="AA1587"/>
      <c r="AB1587"/>
      <c r="AC1587"/>
      <c r="AD1587"/>
      <c r="AE1587"/>
    </row>
    <row r="1588" spans="2:31" x14ac:dyDescent="0.5">
      <c r="B1588" s="38"/>
      <c r="C1588"/>
      <c r="Z1588"/>
      <c r="AA1588"/>
      <c r="AB1588"/>
      <c r="AC1588"/>
      <c r="AD1588"/>
      <c r="AE1588"/>
    </row>
    <row r="1589" spans="2:31" x14ac:dyDescent="0.5">
      <c r="B1589" s="38"/>
      <c r="C1589"/>
      <c r="Z1589"/>
      <c r="AA1589"/>
      <c r="AB1589"/>
      <c r="AC1589"/>
      <c r="AD1589"/>
      <c r="AE1589"/>
    </row>
    <row r="1590" spans="2:31" x14ac:dyDescent="0.5">
      <c r="B1590" s="38"/>
      <c r="C1590"/>
      <c r="Z1590"/>
      <c r="AA1590"/>
      <c r="AB1590"/>
      <c r="AC1590"/>
      <c r="AD1590"/>
      <c r="AE1590"/>
    </row>
    <row r="1591" spans="2:31" x14ac:dyDescent="0.5">
      <c r="B1591" s="38"/>
      <c r="C1591"/>
      <c r="Z1591"/>
      <c r="AA1591"/>
      <c r="AB1591"/>
      <c r="AC1591"/>
      <c r="AD1591"/>
      <c r="AE1591"/>
    </row>
    <row r="1592" spans="2:31" x14ac:dyDescent="0.5">
      <c r="B1592" s="38"/>
      <c r="C1592"/>
      <c r="Z1592"/>
      <c r="AA1592"/>
      <c r="AB1592"/>
      <c r="AC1592"/>
      <c r="AD1592"/>
      <c r="AE1592"/>
    </row>
    <row r="1593" spans="2:31" x14ac:dyDescent="0.5">
      <c r="B1593" s="38"/>
      <c r="C1593"/>
      <c r="Z1593"/>
      <c r="AA1593"/>
      <c r="AB1593"/>
      <c r="AC1593"/>
      <c r="AD1593"/>
      <c r="AE1593"/>
    </row>
    <row r="1594" spans="2:31" x14ac:dyDescent="0.5">
      <c r="B1594" s="38"/>
      <c r="C1594"/>
      <c r="Z1594"/>
      <c r="AA1594"/>
      <c r="AB1594"/>
      <c r="AC1594"/>
      <c r="AD1594"/>
      <c r="AE1594"/>
    </row>
    <row r="1595" spans="2:31" x14ac:dyDescent="0.5">
      <c r="B1595" s="38"/>
      <c r="C1595"/>
      <c r="Z1595"/>
      <c r="AA1595"/>
      <c r="AB1595"/>
      <c r="AC1595"/>
      <c r="AD1595"/>
      <c r="AE1595"/>
    </row>
    <row r="1596" spans="2:31" x14ac:dyDescent="0.5">
      <c r="B1596" s="38"/>
      <c r="C1596"/>
      <c r="Z1596"/>
      <c r="AA1596"/>
      <c r="AB1596"/>
      <c r="AC1596"/>
      <c r="AD1596"/>
      <c r="AE1596"/>
    </row>
    <row r="1597" spans="2:31" x14ac:dyDescent="0.5">
      <c r="B1597" s="38"/>
      <c r="C1597"/>
      <c r="Z1597"/>
      <c r="AA1597"/>
      <c r="AB1597"/>
      <c r="AC1597"/>
      <c r="AD1597"/>
      <c r="AE1597"/>
    </row>
    <row r="1598" spans="2:31" x14ac:dyDescent="0.5">
      <c r="B1598" s="38"/>
      <c r="C1598"/>
      <c r="Z1598"/>
      <c r="AA1598"/>
      <c r="AB1598"/>
      <c r="AC1598"/>
      <c r="AD1598"/>
      <c r="AE1598"/>
    </row>
    <row r="1599" spans="2:31" x14ac:dyDescent="0.5">
      <c r="B1599" s="38"/>
      <c r="C1599"/>
      <c r="Z1599"/>
      <c r="AA1599"/>
      <c r="AB1599"/>
      <c r="AC1599"/>
      <c r="AD1599"/>
      <c r="AE1599"/>
    </row>
    <row r="1600" spans="2:31" x14ac:dyDescent="0.5">
      <c r="B1600" s="38"/>
      <c r="C1600"/>
      <c r="Z1600"/>
      <c r="AA1600"/>
      <c r="AB1600"/>
      <c r="AC1600"/>
      <c r="AD1600"/>
      <c r="AE1600"/>
    </row>
    <row r="1601" spans="2:31" x14ac:dyDescent="0.5">
      <c r="B1601" s="38"/>
      <c r="C1601"/>
      <c r="Z1601"/>
      <c r="AA1601"/>
      <c r="AB1601"/>
      <c r="AC1601"/>
      <c r="AD1601"/>
      <c r="AE1601"/>
    </row>
    <row r="1602" spans="2:31" x14ac:dyDescent="0.5">
      <c r="B1602" s="38"/>
      <c r="C1602"/>
      <c r="Z1602"/>
      <c r="AA1602"/>
      <c r="AB1602"/>
      <c r="AC1602"/>
      <c r="AD1602"/>
      <c r="AE1602"/>
    </row>
    <row r="1603" spans="2:31" x14ac:dyDescent="0.5">
      <c r="B1603" s="38"/>
      <c r="C1603"/>
      <c r="Z1603"/>
      <c r="AA1603"/>
      <c r="AB1603"/>
      <c r="AC1603"/>
      <c r="AD1603"/>
      <c r="AE1603"/>
    </row>
    <row r="1604" spans="2:31" x14ac:dyDescent="0.5">
      <c r="B1604" s="38"/>
      <c r="C1604"/>
      <c r="Z1604"/>
      <c r="AA1604"/>
      <c r="AB1604"/>
      <c r="AC1604"/>
      <c r="AD1604"/>
      <c r="AE1604"/>
    </row>
    <row r="1605" spans="2:31" x14ac:dyDescent="0.5">
      <c r="B1605" s="38"/>
      <c r="C1605"/>
      <c r="Z1605"/>
      <c r="AA1605"/>
      <c r="AB1605"/>
      <c r="AC1605"/>
      <c r="AD1605"/>
      <c r="AE1605"/>
    </row>
    <row r="1606" spans="2:31" x14ac:dyDescent="0.5">
      <c r="B1606" s="38"/>
      <c r="C1606"/>
      <c r="Z1606"/>
      <c r="AA1606"/>
      <c r="AB1606"/>
      <c r="AC1606"/>
      <c r="AD1606"/>
      <c r="AE1606"/>
    </row>
    <row r="1607" spans="2:31" x14ac:dyDescent="0.5">
      <c r="B1607" s="38"/>
      <c r="C1607"/>
      <c r="Z1607"/>
      <c r="AA1607"/>
      <c r="AB1607"/>
      <c r="AC1607"/>
      <c r="AD1607"/>
      <c r="AE1607"/>
    </row>
    <row r="1608" spans="2:31" x14ac:dyDescent="0.5">
      <c r="B1608" s="38"/>
      <c r="C1608"/>
      <c r="Z1608"/>
      <c r="AA1608"/>
      <c r="AB1608"/>
      <c r="AC1608"/>
      <c r="AD1608"/>
      <c r="AE1608"/>
    </row>
    <row r="1609" spans="2:31" x14ac:dyDescent="0.5">
      <c r="B1609" s="38"/>
      <c r="C1609"/>
      <c r="Z1609"/>
      <c r="AA1609"/>
      <c r="AB1609"/>
      <c r="AC1609"/>
      <c r="AD1609"/>
      <c r="AE1609"/>
    </row>
    <row r="1610" spans="2:31" x14ac:dyDescent="0.5">
      <c r="B1610" s="38"/>
      <c r="C1610"/>
      <c r="Z1610"/>
      <c r="AA1610"/>
      <c r="AB1610"/>
      <c r="AC1610"/>
      <c r="AD1610"/>
      <c r="AE1610"/>
    </row>
    <row r="1611" spans="2:31" x14ac:dyDescent="0.5">
      <c r="B1611" s="38"/>
      <c r="C1611"/>
      <c r="Z1611"/>
      <c r="AA1611"/>
      <c r="AB1611"/>
      <c r="AC1611"/>
      <c r="AD1611"/>
      <c r="AE1611"/>
    </row>
    <row r="1612" spans="2:31" x14ac:dyDescent="0.5">
      <c r="B1612" s="38"/>
      <c r="C1612"/>
      <c r="Z1612"/>
      <c r="AA1612"/>
      <c r="AB1612"/>
      <c r="AC1612"/>
      <c r="AD1612"/>
      <c r="AE1612"/>
    </row>
    <row r="1613" spans="2:31" x14ac:dyDescent="0.5">
      <c r="B1613" s="38"/>
      <c r="C1613"/>
      <c r="Z1613"/>
      <c r="AA1613"/>
      <c r="AB1613"/>
      <c r="AC1613"/>
      <c r="AD1613"/>
      <c r="AE1613"/>
    </row>
    <row r="1614" spans="2:31" x14ac:dyDescent="0.5">
      <c r="B1614" s="38"/>
      <c r="C1614"/>
      <c r="Z1614"/>
      <c r="AA1614"/>
      <c r="AB1614"/>
      <c r="AC1614"/>
      <c r="AD1614"/>
      <c r="AE1614"/>
    </row>
    <row r="1615" spans="2:31" x14ac:dyDescent="0.5">
      <c r="B1615" s="38"/>
      <c r="C1615"/>
      <c r="Z1615"/>
      <c r="AA1615"/>
      <c r="AB1615"/>
      <c r="AC1615"/>
      <c r="AD1615"/>
      <c r="AE1615"/>
    </row>
    <row r="1616" spans="2:31" x14ac:dyDescent="0.5">
      <c r="B1616" s="38"/>
      <c r="C1616"/>
      <c r="Z1616"/>
      <c r="AA1616"/>
      <c r="AB1616"/>
      <c r="AC1616"/>
      <c r="AD1616"/>
      <c r="AE1616"/>
    </row>
    <row r="1617" spans="2:31" x14ac:dyDescent="0.5">
      <c r="B1617" s="38"/>
      <c r="C1617"/>
      <c r="Z1617"/>
      <c r="AA1617"/>
      <c r="AB1617"/>
      <c r="AC1617"/>
      <c r="AD1617"/>
      <c r="AE1617"/>
    </row>
    <row r="1618" spans="2:31" x14ac:dyDescent="0.5">
      <c r="B1618" s="38"/>
      <c r="C1618"/>
      <c r="Z1618"/>
      <c r="AA1618"/>
      <c r="AB1618"/>
      <c r="AC1618"/>
      <c r="AD1618"/>
      <c r="AE1618"/>
    </row>
    <row r="1619" spans="2:31" x14ac:dyDescent="0.5">
      <c r="B1619" s="38"/>
      <c r="C1619"/>
      <c r="Z1619"/>
      <c r="AA1619"/>
      <c r="AB1619"/>
      <c r="AC1619"/>
      <c r="AD1619"/>
      <c r="AE1619"/>
    </row>
    <row r="1620" spans="2:31" x14ac:dyDescent="0.5">
      <c r="B1620" s="38"/>
      <c r="C1620"/>
      <c r="Z1620"/>
      <c r="AA1620"/>
      <c r="AB1620"/>
      <c r="AC1620"/>
      <c r="AD1620"/>
      <c r="AE1620"/>
    </row>
    <row r="1621" spans="2:31" x14ac:dyDescent="0.5">
      <c r="B1621" s="38"/>
      <c r="C1621"/>
      <c r="Z1621"/>
      <c r="AA1621"/>
      <c r="AB1621"/>
      <c r="AC1621"/>
      <c r="AD1621"/>
      <c r="AE1621"/>
    </row>
    <row r="1622" spans="2:31" x14ac:dyDescent="0.5">
      <c r="B1622" s="38"/>
      <c r="C1622"/>
      <c r="Z1622"/>
      <c r="AA1622"/>
      <c r="AB1622"/>
      <c r="AC1622"/>
      <c r="AD1622"/>
      <c r="AE1622"/>
    </row>
    <row r="1623" spans="2:31" x14ac:dyDescent="0.5">
      <c r="B1623" s="38"/>
      <c r="C1623"/>
      <c r="Z1623"/>
      <c r="AA1623"/>
      <c r="AB1623"/>
      <c r="AC1623"/>
      <c r="AD1623"/>
      <c r="AE1623"/>
    </row>
    <row r="1624" spans="2:31" x14ac:dyDescent="0.5">
      <c r="B1624" s="38"/>
      <c r="C1624"/>
      <c r="Z1624"/>
      <c r="AA1624"/>
      <c r="AB1624"/>
      <c r="AC1624"/>
      <c r="AD1624"/>
      <c r="AE1624"/>
    </row>
    <row r="1625" spans="2:31" x14ac:dyDescent="0.5">
      <c r="B1625" s="38"/>
      <c r="C1625"/>
      <c r="Z1625"/>
      <c r="AA1625"/>
      <c r="AB1625"/>
      <c r="AC1625"/>
      <c r="AD1625"/>
      <c r="AE1625"/>
    </row>
    <row r="1626" spans="2:31" x14ac:dyDescent="0.5">
      <c r="B1626" s="38"/>
      <c r="C1626"/>
      <c r="Z1626"/>
      <c r="AA1626"/>
      <c r="AB1626"/>
      <c r="AC1626"/>
      <c r="AD1626"/>
      <c r="AE1626"/>
    </row>
    <row r="1627" spans="2:31" x14ac:dyDescent="0.5">
      <c r="B1627" s="38"/>
      <c r="C1627"/>
      <c r="Z1627"/>
      <c r="AA1627"/>
      <c r="AB1627"/>
      <c r="AC1627"/>
      <c r="AD1627"/>
      <c r="AE1627"/>
    </row>
    <row r="1628" spans="2:31" x14ac:dyDescent="0.5">
      <c r="B1628" s="38"/>
      <c r="C1628"/>
      <c r="Z1628"/>
      <c r="AA1628"/>
      <c r="AB1628"/>
      <c r="AC1628"/>
      <c r="AD1628"/>
      <c r="AE1628"/>
    </row>
    <row r="1629" spans="2:31" x14ac:dyDescent="0.5">
      <c r="B1629" s="38"/>
      <c r="C1629"/>
      <c r="Z1629"/>
      <c r="AA1629"/>
      <c r="AB1629"/>
      <c r="AC1629"/>
      <c r="AD1629"/>
      <c r="AE1629"/>
    </row>
    <row r="1630" spans="2:31" x14ac:dyDescent="0.5">
      <c r="B1630" s="38"/>
      <c r="C1630"/>
      <c r="Z1630"/>
      <c r="AA1630"/>
      <c r="AB1630"/>
      <c r="AC1630"/>
      <c r="AD1630"/>
      <c r="AE1630"/>
    </row>
    <row r="1631" spans="2:31" x14ac:dyDescent="0.5">
      <c r="B1631" s="38"/>
      <c r="C1631"/>
      <c r="Z1631"/>
      <c r="AA1631"/>
      <c r="AB1631"/>
      <c r="AC1631"/>
      <c r="AD1631"/>
      <c r="AE1631"/>
    </row>
    <row r="1632" spans="2:31" x14ac:dyDescent="0.5">
      <c r="B1632" s="38"/>
      <c r="C1632"/>
      <c r="Z1632"/>
      <c r="AA1632"/>
      <c r="AB1632"/>
      <c r="AC1632"/>
      <c r="AD1632"/>
      <c r="AE1632"/>
    </row>
    <row r="1633" spans="2:31" x14ac:dyDescent="0.5">
      <c r="B1633" s="38"/>
      <c r="C1633"/>
      <c r="Z1633"/>
      <c r="AA1633"/>
      <c r="AB1633"/>
      <c r="AC1633"/>
      <c r="AD1633"/>
      <c r="AE1633"/>
    </row>
    <row r="1634" spans="2:31" x14ac:dyDescent="0.5">
      <c r="B1634" s="38"/>
      <c r="C1634"/>
      <c r="Z1634"/>
      <c r="AA1634"/>
      <c r="AB1634"/>
      <c r="AC1634"/>
      <c r="AD1634"/>
      <c r="AE1634"/>
    </row>
    <row r="1635" spans="2:31" x14ac:dyDescent="0.5">
      <c r="B1635" s="38"/>
      <c r="C1635"/>
      <c r="Z1635"/>
      <c r="AA1635"/>
      <c r="AB1635"/>
      <c r="AC1635"/>
      <c r="AD1635"/>
      <c r="AE1635"/>
    </row>
    <row r="1636" spans="2:31" x14ac:dyDescent="0.5">
      <c r="B1636" s="38"/>
      <c r="C1636"/>
      <c r="Z1636"/>
      <c r="AA1636"/>
      <c r="AB1636"/>
      <c r="AC1636"/>
      <c r="AD1636"/>
      <c r="AE1636"/>
    </row>
    <row r="1637" spans="2:31" x14ac:dyDescent="0.5">
      <c r="B1637" s="38"/>
      <c r="C1637"/>
      <c r="Z1637"/>
      <c r="AA1637"/>
      <c r="AB1637"/>
      <c r="AC1637"/>
      <c r="AD1637"/>
      <c r="AE1637"/>
    </row>
    <row r="1638" spans="2:31" x14ac:dyDescent="0.5">
      <c r="B1638" s="38"/>
      <c r="C1638"/>
      <c r="Z1638"/>
      <c r="AA1638"/>
      <c r="AB1638"/>
      <c r="AC1638"/>
      <c r="AD1638"/>
      <c r="AE1638"/>
    </row>
    <row r="1639" spans="2:31" x14ac:dyDescent="0.5">
      <c r="B1639" s="38"/>
      <c r="C1639"/>
      <c r="Z1639"/>
      <c r="AA1639"/>
      <c r="AB1639"/>
      <c r="AC1639"/>
      <c r="AD1639"/>
      <c r="AE1639"/>
    </row>
    <row r="1640" spans="2:31" x14ac:dyDescent="0.5">
      <c r="B1640" s="38"/>
      <c r="C1640"/>
      <c r="Z1640"/>
      <c r="AA1640"/>
      <c r="AB1640"/>
      <c r="AC1640"/>
      <c r="AD1640"/>
      <c r="AE1640"/>
    </row>
    <row r="1641" spans="2:31" x14ac:dyDescent="0.5">
      <c r="B1641" s="38"/>
      <c r="C1641"/>
      <c r="Z1641"/>
      <c r="AA1641"/>
      <c r="AB1641"/>
      <c r="AC1641"/>
      <c r="AD1641"/>
      <c r="AE1641"/>
    </row>
    <row r="1642" spans="2:31" x14ac:dyDescent="0.5">
      <c r="B1642" s="38"/>
      <c r="C1642"/>
      <c r="Z1642"/>
      <c r="AA1642"/>
      <c r="AB1642"/>
      <c r="AC1642"/>
      <c r="AD1642"/>
      <c r="AE1642"/>
    </row>
    <row r="1643" spans="2:31" x14ac:dyDescent="0.5">
      <c r="B1643" s="38"/>
      <c r="C1643"/>
      <c r="Z1643"/>
      <c r="AA1643"/>
      <c r="AB1643"/>
      <c r="AC1643"/>
      <c r="AD1643"/>
      <c r="AE1643"/>
    </row>
    <row r="1644" spans="2:31" x14ac:dyDescent="0.5">
      <c r="B1644" s="38"/>
      <c r="C1644"/>
      <c r="Z1644"/>
      <c r="AA1644"/>
      <c r="AB1644"/>
      <c r="AC1644"/>
      <c r="AD1644"/>
      <c r="AE1644"/>
    </row>
    <row r="1645" spans="2:31" x14ac:dyDescent="0.5">
      <c r="B1645" s="38"/>
      <c r="C1645"/>
      <c r="Z1645"/>
      <c r="AA1645"/>
      <c r="AB1645"/>
      <c r="AC1645"/>
      <c r="AD1645"/>
      <c r="AE1645"/>
    </row>
    <row r="1646" spans="2:31" x14ac:dyDescent="0.5">
      <c r="B1646" s="38"/>
      <c r="C1646"/>
      <c r="Z1646"/>
      <c r="AA1646"/>
      <c r="AB1646"/>
      <c r="AC1646"/>
      <c r="AD1646"/>
      <c r="AE1646"/>
    </row>
    <row r="1647" spans="2:31" x14ac:dyDescent="0.5">
      <c r="B1647" s="38"/>
      <c r="C1647"/>
      <c r="Z1647"/>
      <c r="AA1647"/>
      <c r="AB1647"/>
      <c r="AC1647"/>
      <c r="AD1647"/>
      <c r="AE1647"/>
    </row>
    <row r="1648" spans="2:31" x14ac:dyDescent="0.5">
      <c r="B1648" s="38"/>
      <c r="C1648"/>
      <c r="Z1648"/>
      <c r="AA1648"/>
      <c r="AB1648"/>
      <c r="AC1648"/>
      <c r="AD1648"/>
      <c r="AE1648"/>
    </row>
    <row r="1649" spans="2:31" x14ac:dyDescent="0.5">
      <c r="B1649" s="38"/>
      <c r="C1649"/>
      <c r="Z1649"/>
      <c r="AA1649"/>
      <c r="AB1649"/>
      <c r="AC1649"/>
      <c r="AD1649"/>
      <c r="AE1649"/>
    </row>
    <row r="1650" spans="2:31" x14ac:dyDescent="0.5">
      <c r="B1650" s="38"/>
      <c r="C1650"/>
      <c r="Z1650"/>
      <c r="AA1650"/>
      <c r="AB1650"/>
      <c r="AC1650"/>
      <c r="AD1650"/>
      <c r="AE1650"/>
    </row>
    <row r="1651" spans="2:31" x14ac:dyDescent="0.5">
      <c r="B1651" s="38"/>
      <c r="C1651"/>
      <c r="Z1651"/>
      <c r="AA1651"/>
      <c r="AB1651"/>
      <c r="AC1651"/>
      <c r="AD1651"/>
      <c r="AE1651"/>
    </row>
    <row r="1652" spans="2:31" x14ac:dyDescent="0.5">
      <c r="B1652" s="38"/>
      <c r="C1652"/>
      <c r="Z1652"/>
      <c r="AA1652"/>
      <c r="AB1652"/>
      <c r="AC1652"/>
      <c r="AD1652"/>
      <c r="AE1652"/>
    </row>
    <row r="1653" spans="2:31" x14ac:dyDescent="0.5">
      <c r="B1653" s="38"/>
      <c r="C1653"/>
      <c r="Z1653"/>
      <c r="AA1653"/>
      <c r="AB1653"/>
      <c r="AC1653"/>
      <c r="AD1653"/>
      <c r="AE1653"/>
    </row>
    <row r="1654" spans="2:31" x14ac:dyDescent="0.5">
      <c r="B1654" s="38"/>
      <c r="C1654"/>
      <c r="Z1654"/>
      <c r="AA1654"/>
      <c r="AB1654"/>
      <c r="AC1654"/>
      <c r="AD1654"/>
      <c r="AE1654"/>
    </row>
    <row r="1655" spans="2:31" x14ac:dyDescent="0.5">
      <c r="B1655" s="38"/>
      <c r="C1655"/>
      <c r="Z1655"/>
      <c r="AA1655"/>
      <c r="AB1655"/>
      <c r="AC1655"/>
      <c r="AD1655"/>
      <c r="AE1655"/>
    </row>
    <row r="1656" spans="2:31" x14ac:dyDescent="0.5">
      <c r="B1656" s="38"/>
      <c r="C1656"/>
      <c r="Z1656"/>
      <c r="AA1656"/>
      <c r="AB1656"/>
      <c r="AC1656"/>
      <c r="AD1656"/>
      <c r="AE1656"/>
    </row>
    <row r="1657" spans="2:31" x14ac:dyDescent="0.5">
      <c r="B1657" s="38"/>
      <c r="C1657"/>
      <c r="Z1657"/>
      <c r="AA1657"/>
      <c r="AB1657"/>
      <c r="AC1657"/>
      <c r="AD1657"/>
      <c r="AE1657"/>
    </row>
    <row r="1658" spans="2:31" x14ac:dyDescent="0.5">
      <c r="B1658" s="38"/>
      <c r="C1658"/>
      <c r="Z1658"/>
      <c r="AA1658"/>
      <c r="AB1658"/>
      <c r="AC1658"/>
      <c r="AD1658"/>
      <c r="AE1658"/>
    </row>
    <row r="1659" spans="2:31" x14ac:dyDescent="0.5">
      <c r="B1659" s="38"/>
      <c r="C1659"/>
      <c r="Z1659"/>
      <c r="AA1659"/>
      <c r="AB1659"/>
      <c r="AC1659"/>
      <c r="AD1659"/>
      <c r="AE1659"/>
    </row>
    <row r="1660" spans="2:31" x14ac:dyDescent="0.5">
      <c r="B1660" s="38"/>
      <c r="C1660"/>
      <c r="Z1660"/>
      <c r="AA1660"/>
      <c r="AB1660"/>
      <c r="AC1660"/>
      <c r="AD1660"/>
      <c r="AE1660"/>
    </row>
    <row r="1661" spans="2:31" x14ac:dyDescent="0.5">
      <c r="B1661" s="38"/>
      <c r="C1661"/>
      <c r="Z1661"/>
      <c r="AA1661"/>
      <c r="AB1661"/>
      <c r="AC1661"/>
      <c r="AD1661"/>
      <c r="AE1661"/>
    </row>
    <row r="1662" spans="2:31" x14ac:dyDescent="0.5">
      <c r="B1662" s="38"/>
      <c r="C1662"/>
      <c r="Z1662"/>
      <c r="AA1662"/>
      <c r="AB1662"/>
      <c r="AC1662"/>
      <c r="AD1662"/>
      <c r="AE1662"/>
    </row>
    <row r="1663" spans="2:31" x14ac:dyDescent="0.5">
      <c r="B1663" s="38"/>
      <c r="C1663"/>
      <c r="Z1663"/>
      <c r="AA1663"/>
      <c r="AB1663"/>
      <c r="AC1663"/>
      <c r="AD1663"/>
      <c r="AE1663"/>
    </row>
    <row r="1664" spans="2:31" x14ac:dyDescent="0.5">
      <c r="B1664" s="38"/>
      <c r="C1664"/>
      <c r="Z1664"/>
      <c r="AA1664"/>
      <c r="AB1664"/>
      <c r="AC1664"/>
      <c r="AD1664"/>
      <c r="AE1664"/>
    </row>
    <row r="1665" spans="2:31" x14ac:dyDescent="0.5">
      <c r="B1665" s="38"/>
      <c r="C1665"/>
      <c r="Z1665"/>
      <c r="AA1665"/>
      <c r="AB1665"/>
      <c r="AC1665"/>
      <c r="AD1665"/>
      <c r="AE1665"/>
    </row>
    <row r="1666" spans="2:31" x14ac:dyDescent="0.5">
      <c r="B1666" s="38"/>
      <c r="C1666"/>
      <c r="Z1666"/>
      <c r="AA1666"/>
      <c r="AB1666"/>
      <c r="AC1666"/>
      <c r="AD1666"/>
      <c r="AE1666"/>
    </row>
    <row r="1667" spans="2:31" x14ac:dyDescent="0.5">
      <c r="B1667" s="38"/>
      <c r="C1667"/>
      <c r="Z1667"/>
      <c r="AA1667"/>
      <c r="AB1667"/>
      <c r="AC1667"/>
      <c r="AD1667"/>
      <c r="AE1667"/>
    </row>
    <row r="1668" spans="2:31" x14ac:dyDescent="0.5">
      <c r="B1668" s="38"/>
      <c r="C1668"/>
      <c r="Z1668"/>
      <c r="AA1668"/>
      <c r="AB1668"/>
      <c r="AC1668"/>
      <c r="AD1668"/>
      <c r="AE1668"/>
    </row>
    <row r="1669" spans="2:31" x14ac:dyDescent="0.5">
      <c r="B1669" s="38"/>
      <c r="C1669"/>
      <c r="Z1669"/>
      <c r="AA1669"/>
      <c r="AB1669"/>
      <c r="AC1669"/>
      <c r="AD1669"/>
      <c r="AE1669"/>
    </row>
    <row r="1670" spans="2:31" x14ac:dyDescent="0.5">
      <c r="B1670" s="38"/>
      <c r="C1670"/>
      <c r="Z1670"/>
      <c r="AA1670"/>
      <c r="AB1670"/>
      <c r="AC1670"/>
      <c r="AD1670"/>
      <c r="AE1670"/>
    </row>
    <row r="1671" spans="2:31" x14ac:dyDescent="0.5">
      <c r="B1671" s="38"/>
      <c r="C1671"/>
      <c r="Z1671"/>
      <c r="AA1671"/>
      <c r="AB1671"/>
      <c r="AC1671"/>
      <c r="AD1671"/>
      <c r="AE1671"/>
    </row>
    <row r="1672" spans="2:31" x14ac:dyDescent="0.5">
      <c r="B1672" s="38"/>
      <c r="C1672"/>
      <c r="Z1672"/>
      <c r="AA1672"/>
      <c r="AB1672"/>
      <c r="AC1672"/>
      <c r="AD1672"/>
      <c r="AE1672"/>
    </row>
    <row r="1673" spans="2:31" x14ac:dyDescent="0.5">
      <c r="B1673" s="38"/>
      <c r="C1673"/>
      <c r="Z1673"/>
      <c r="AA1673"/>
      <c r="AB1673"/>
      <c r="AC1673"/>
      <c r="AD1673"/>
      <c r="AE1673"/>
    </row>
    <row r="1674" spans="2:31" x14ac:dyDescent="0.5">
      <c r="B1674" s="38"/>
      <c r="C1674"/>
      <c r="Z1674"/>
      <c r="AA1674"/>
      <c r="AB1674"/>
      <c r="AC1674"/>
      <c r="AD1674"/>
      <c r="AE1674"/>
    </row>
    <row r="1675" spans="2:31" x14ac:dyDescent="0.5">
      <c r="B1675" s="38"/>
      <c r="C1675"/>
      <c r="Z1675"/>
      <c r="AA1675"/>
      <c r="AB1675"/>
      <c r="AC1675"/>
      <c r="AD1675"/>
      <c r="AE1675"/>
    </row>
    <row r="1676" spans="2:31" x14ac:dyDescent="0.5">
      <c r="B1676" s="38"/>
      <c r="C1676"/>
      <c r="Z1676"/>
      <c r="AA1676"/>
      <c r="AB1676"/>
      <c r="AC1676"/>
      <c r="AD1676"/>
      <c r="AE1676"/>
    </row>
    <row r="1677" spans="2:31" x14ac:dyDescent="0.5">
      <c r="B1677" s="38"/>
      <c r="C1677"/>
      <c r="Z1677"/>
      <c r="AA1677"/>
      <c r="AB1677"/>
      <c r="AC1677"/>
      <c r="AD1677"/>
      <c r="AE1677"/>
    </row>
    <row r="1678" spans="2:31" x14ac:dyDescent="0.5">
      <c r="B1678" s="38"/>
      <c r="C1678"/>
      <c r="Z1678"/>
      <c r="AA1678"/>
      <c r="AB1678"/>
      <c r="AC1678"/>
      <c r="AD1678"/>
      <c r="AE1678"/>
    </row>
    <row r="1679" spans="2:31" x14ac:dyDescent="0.5">
      <c r="B1679" s="38"/>
      <c r="C1679"/>
      <c r="Z1679"/>
      <c r="AA1679"/>
      <c r="AB1679"/>
      <c r="AC1679"/>
      <c r="AD1679"/>
      <c r="AE1679"/>
    </row>
    <row r="1680" spans="2:31" x14ac:dyDescent="0.5">
      <c r="B1680" s="38"/>
      <c r="C1680"/>
      <c r="Z1680"/>
      <c r="AA1680"/>
      <c r="AB1680"/>
      <c r="AC1680"/>
      <c r="AD1680"/>
      <c r="AE1680"/>
    </row>
    <row r="1681" spans="2:31" x14ac:dyDescent="0.5">
      <c r="B1681" s="38"/>
      <c r="C1681"/>
      <c r="Z1681"/>
      <c r="AA1681"/>
      <c r="AB1681"/>
      <c r="AC1681"/>
      <c r="AD1681"/>
      <c r="AE1681"/>
    </row>
    <row r="1682" spans="2:31" x14ac:dyDescent="0.5">
      <c r="B1682" s="38"/>
      <c r="C1682"/>
      <c r="Z1682"/>
      <c r="AA1682"/>
      <c r="AB1682"/>
      <c r="AC1682"/>
      <c r="AD1682"/>
      <c r="AE1682"/>
    </row>
    <row r="1683" spans="2:31" x14ac:dyDescent="0.5">
      <c r="B1683" s="38"/>
      <c r="C1683"/>
      <c r="Z1683"/>
      <c r="AA1683"/>
      <c r="AB1683"/>
      <c r="AC1683"/>
      <c r="AD1683"/>
      <c r="AE1683"/>
    </row>
    <row r="1684" spans="2:31" x14ac:dyDescent="0.5">
      <c r="B1684" s="38"/>
      <c r="C1684"/>
      <c r="Z1684"/>
      <c r="AA1684"/>
      <c r="AB1684"/>
      <c r="AC1684"/>
      <c r="AD1684"/>
      <c r="AE1684"/>
    </row>
    <row r="1685" spans="2:31" x14ac:dyDescent="0.5">
      <c r="B1685" s="38"/>
      <c r="C1685"/>
      <c r="Z1685"/>
      <c r="AA1685"/>
      <c r="AB1685"/>
      <c r="AC1685"/>
      <c r="AD1685"/>
      <c r="AE1685"/>
    </row>
    <row r="1686" spans="2:31" x14ac:dyDescent="0.5">
      <c r="B1686" s="38"/>
      <c r="C1686"/>
      <c r="Z1686"/>
      <c r="AA1686"/>
      <c r="AB1686"/>
      <c r="AC1686"/>
      <c r="AD1686"/>
      <c r="AE1686"/>
    </row>
    <row r="1687" spans="2:31" x14ac:dyDescent="0.5">
      <c r="B1687" s="38"/>
      <c r="C1687"/>
      <c r="Z1687"/>
      <c r="AA1687"/>
      <c r="AB1687"/>
      <c r="AC1687"/>
      <c r="AD1687"/>
      <c r="AE1687"/>
    </row>
    <row r="1688" spans="2:31" x14ac:dyDescent="0.5">
      <c r="B1688" s="38"/>
      <c r="C1688"/>
      <c r="Z1688"/>
      <c r="AA1688"/>
      <c r="AB1688"/>
      <c r="AC1688"/>
      <c r="AD1688"/>
      <c r="AE1688"/>
    </row>
    <row r="1689" spans="2:31" x14ac:dyDescent="0.5">
      <c r="B1689" s="38"/>
      <c r="C1689"/>
      <c r="Z1689"/>
      <c r="AA1689"/>
      <c r="AB1689"/>
      <c r="AC1689"/>
      <c r="AD1689"/>
      <c r="AE1689"/>
    </row>
    <row r="1690" spans="2:31" x14ac:dyDescent="0.5">
      <c r="B1690" s="38"/>
      <c r="C1690"/>
      <c r="Z1690"/>
      <c r="AA1690"/>
      <c r="AB1690"/>
      <c r="AC1690"/>
      <c r="AD1690"/>
      <c r="AE1690"/>
    </row>
    <row r="1691" spans="2:31" x14ac:dyDescent="0.5">
      <c r="B1691" s="38"/>
      <c r="C1691"/>
      <c r="Z1691"/>
      <c r="AA1691"/>
      <c r="AB1691"/>
      <c r="AC1691"/>
      <c r="AD1691"/>
      <c r="AE1691"/>
    </row>
    <row r="1692" spans="2:31" x14ac:dyDescent="0.5">
      <c r="B1692" s="38"/>
      <c r="C1692"/>
      <c r="Z1692"/>
      <c r="AA1692"/>
      <c r="AB1692"/>
      <c r="AC1692"/>
      <c r="AD1692"/>
      <c r="AE1692"/>
    </row>
    <row r="1693" spans="2:31" x14ac:dyDescent="0.5">
      <c r="B1693" s="38"/>
      <c r="C1693"/>
      <c r="Z1693"/>
      <c r="AA1693"/>
      <c r="AB1693"/>
      <c r="AC1693"/>
      <c r="AD1693"/>
      <c r="AE1693"/>
    </row>
    <row r="1694" spans="2:31" x14ac:dyDescent="0.5">
      <c r="B1694" s="38"/>
      <c r="C1694"/>
      <c r="Z1694"/>
      <c r="AA1694"/>
      <c r="AB1694"/>
      <c r="AC1694"/>
      <c r="AD1694"/>
      <c r="AE1694"/>
    </row>
    <row r="1695" spans="2:31" x14ac:dyDescent="0.5">
      <c r="B1695" s="38"/>
      <c r="C1695"/>
      <c r="Z1695"/>
      <c r="AA1695"/>
      <c r="AB1695"/>
      <c r="AC1695"/>
      <c r="AD1695"/>
      <c r="AE1695"/>
    </row>
    <row r="1696" spans="2:31" x14ac:dyDescent="0.5">
      <c r="B1696" s="38"/>
      <c r="C1696"/>
      <c r="Z1696"/>
      <c r="AA1696"/>
      <c r="AB1696"/>
      <c r="AC1696"/>
      <c r="AD1696"/>
      <c r="AE1696"/>
    </row>
    <row r="1697" spans="2:31" x14ac:dyDescent="0.5">
      <c r="B1697" s="38"/>
      <c r="C1697"/>
      <c r="Z1697"/>
      <c r="AA1697"/>
      <c r="AB1697"/>
      <c r="AC1697"/>
      <c r="AD1697"/>
      <c r="AE1697"/>
    </row>
    <row r="1698" spans="2:31" x14ac:dyDescent="0.5">
      <c r="B1698" s="38"/>
      <c r="C1698"/>
      <c r="Z1698"/>
      <c r="AA1698"/>
      <c r="AB1698"/>
      <c r="AC1698"/>
      <c r="AD1698"/>
      <c r="AE1698"/>
    </row>
    <row r="1699" spans="2:31" x14ac:dyDescent="0.5">
      <c r="B1699" s="38"/>
      <c r="C1699"/>
      <c r="Z1699"/>
      <c r="AA1699"/>
      <c r="AB1699"/>
      <c r="AC1699"/>
      <c r="AD1699"/>
      <c r="AE1699"/>
    </row>
    <row r="1700" spans="2:31" x14ac:dyDescent="0.5">
      <c r="B1700" s="38"/>
      <c r="C1700"/>
      <c r="Z1700"/>
      <c r="AA1700"/>
      <c r="AB1700"/>
      <c r="AC1700"/>
      <c r="AD1700"/>
      <c r="AE1700"/>
    </row>
    <row r="1701" spans="2:31" x14ac:dyDescent="0.5">
      <c r="B1701" s="38"/>
      <c r="C1701"/>
      <c r="Z1701"/>
      <c r="AA1701"/>
      <c r="AB1701"/>
      <c r="AC1701"/>
      <c r="AD1701"/>
      <c r="AE1701"/>
    </row>
    <row r="1702" spans="2:31" x14ac:dyDescent="0.5">
      <c r="B1702" s="38"/>
      <c r="C1702"/>
      <c r="Z1702"/>
      <c r="AA1702"/>
      <c r="AB1702"/>
      <c r="AC1702"/>
      <c r="AD1702"/>
      <c r="AE1702"/>
    </row>
    <row r="1703" spans="2:31" x14ac:dyDescent="0.5">
      <c r="B1703" s="38"/>
      <c r="C1703"/>
      <c r="Z1703"/>
      <c r="AA1703"/>
      <c r="AB1703"/>
      <c r="AC1703"/>
      <c r="AD1703"/>
      <c r="AE1703"/>
    </row>
    <row r="1704" spans="2:31" x14ac:dyDescent="0.5">
      <c r="B1704" s="38"/>
      <c r="C1704"/>
      <c r="Z1704"/>
      <c r="AA1704"/>
      <c r="AB1704"/>
      <c r="AC1704"/>
      <c r="AD1704"/>
      <c r="AE1704"/>
    </row>
    <row r="1705" spans="2:31" x14ac:dyDescent="0.5">
      <c r="B1705" s="38"/>
      <c r="C1705"/>
      <c r="Z1705"/>
      <c r="AA1705"/>
      <c r="AB1705"/>
      <c r="AC1705"/>
      <c r="AD1705"/>
      <c r="AE1705"/>
    </row>
    <row r="1706" spans="2:31" x14ac:dyDescent="0.5">
      <c r="B1706" s="38"/>
      <c r="C1706"/>
      <c r="Z1706"/>
      <c r="AA1706"/>
      <c r="AB1706"/>
      <c r="AC1706"/>
      <c r="AD1706"/>
      <c r="AE1706"/>
    </row>
    <row r="1707" spans="2:31" x14ac:dyDescent="0.5">
      <c r="B1707" s="38"/>
      <c r="C1707"/>
      <c r="Z1707"/>
      <c r="AA1707"/>
      <c r="AB1707"/>
      <c r="AC1707"/>
      <c r="AD1707"/>
      <c r="AE1707"/>
    </row>
    <row r="1708" spans="2:31" x14ac:dyDescent="0.5">
      <c r="B1708" s="38"/>
      <c r="C1708"/>
      <c r="Z1708"/>
      <c r="AA1708"/>
      <c r="AB1708"/>
      <c r="AC1708"/>
      <c r="AD1708"/>
      <c r="AE1708"/>
    </row>
    <row r="1709" spans="2:31" x14ac:dyDescent="0.5">
      <c r="B1709" s="38"/>
      <c r="C1709"/>
      <c r="Z1709"/>
      <c r="AA1709"/>
      <c r="AB1709"/>
      <c r="AC1709"/>
      <c r="AD1709"/>
      <c r="AE1709"/>
    </row>
    <row r="1710" spans="2:31" x14ac:dyDescent="0.5">
      <c r="B1710" s="38"/>
      <c r="C1710"/>
      <c r="Z1710"/>
      <c r="AA1710"/>
      <c r="AB1710"/>
      <c r="AC1710"/>
      <c r="AD1710"/>
      <c r="AE1710"/>
    </row>
    <row r="1711" spans="2:31" x14ac:dyDescent="0.5">
      <c r="B1711" s="38"/>
      <c r="C1711"/>
      <c r="Z1711"/>
      <c r="AA1711"/>
      <c r="AB1711"/>
      <c r="AC1711"/>
      <c r="AD1711"/>
      <c r="AE1711"/>
    </row>
    <row r="1712" spans="2:31" x14ac:dyDescent="0.5">
      <c r="B1712" s="38"/>
      <c r="C1712"/>
      <c r="Z1712"/>
      <c r="AA1712"/>
      <c r="AB1712"/>
      <c r="AC1712"/>
      <c r="AD1712"/>
      <c r="AE1712"/>
    </row>
    <row r="1713" spans="2:31" x14ac:dyDescent="0.5">
      <c r="B1713" s="38"/>
      <c r="C1713"/>
      <c r="Z1713"/>
      <c r="AA1713"/>
      <c r="AB1713"/>
      <c r="AC1713"/>
      <c r="AD1713"/>
      <c r="AE1713"/>
    </row>
    <row r="1714" spans="2:31" x14ac:dyDescent="0.5">
      <c r="B1714" s="38"/>
      <c r="C1714"/>
      <c r="Z1714"/>
      <c r="AA1714"/>
      <c r="AB1714"/>
      <c r="AC1714"/>
      <c r="AD1714"/>
      <c r="AE1714"/>
    </row>
    <row r="1715" spans="2:31" x14ac:dyDescent="0.5">
      <c r="B1715" s="38"/>
      <c r="C1715"/>
      <c r="Z1715"/>
      <c r="AA1715"/>
      <c r="AB1715"/>
      <c r="AC1715"/>
      <c r="AD1715"/>
      <c r="AE1715"/>
    </row>
    <row r="1716" spans="2:31" x14ac:dyDescent="0.5">
      <c r="B1716" s="38"/>
      <c r="C1716"/>
      <c r="Z1716"/>
      <c r="AA1716"/>
      <c r="AB1716"/>
      <c r="AC1716"/>
      <c r="AD1716"/>
      <c r="AE1716"/>
    </row>
    <row r="1717" spans="2:31" x14ac:dyDescent="0.5">
      <c r="B1717" s="38"/>
      <c r="C1717"/>
      <c r="Z1717"/>
      <c r="AA1717"/>
      <c r="AB1717"/>
      <c r="AC1717"/>
      <c r="AD1717"/>
      <c r="AE1717"/>
    </row>
    <row r="1718" spans="2:31" x14ac:dyDescent="0.5">
      <c r="B1718" s="38"/>
      <c r="C1718"/>
      <c r="Z1718"/>
      <c r="AA1718"/>
      <c r="AB1718"/>
      <c r="AC1718"/>
      <c r="AD1718"/>
      <c r="AE1718"/>
    </row>
    <row r="1719" spans="2:31" x14ac:dyDescent="0.5">
      <c r="B1719" s="38"/>
      <c r="C1719"/>
      <c r="Z1719"/>
      <c r="AA1719"/>
      <c r="AB1719"/>
      <c r="AC1719"/>
      <c r="AD1719"/>
      <c r="AE1719"/>
    </row>
    <row r="1720" spans="2:31" x14ac:dyDescent="0.5">
      <c r="B1720" s="38"/>
      <c r="C1720"/>
      <c r="Z1720"/>
      <c r="AA1720"/>
      <c r="AB1720"/>
      <c r="AC1720"/>
      <c r="AD1720"/>
      <c r="AE1720"/>
    </row>
    <row r="1721" spans="2:31" x14ac:dyDescent="0.5">
      <c r="B1721" s="38"/>
      <c r="C1721"/>
      <c r="Z1721"/>
      <c r="AA1721"/>
      <c r="AB1721"/>
      <c r="AC1721"/>
      <c r="AD1721"/>
      <c r="AE1721"/>
    </row>
    <row r="1722" spans="2:31" x14ac:dyDescent="0.5">
      <c r="B1722" s="38"/>
      <c r="C1722"/>
      <c r="Z1722"/>
      <c r="AA1722"/>
      <c r="AB1722"/>
      <c r="AC1722"/>
      <c r="AD1722"/>
      <c r="AE1722"/>
    </row>
    <row r="1723" spans="2:31" x14ac:dyDescent="0.5">
      <c r="B1723" s="38"/>
      <c r="C1723"/>
      <c r="Z1723"/>
      <c r="AA1723"/>
      <c r="AB1723"/>
      <c r="AC1723"/>
      <c r="AD1723"/>
      <c r="AE1723"/>
    </row>
    <row r="1724" spans="2:31" x14ac:dyDescent="0.5">
      <c r="B1724" s="38"/>
      <c r="C1724"/>
      <c r="Z1724"/>
      <c r="AA1724"/>
      <c r="AB1724"/>
      <c r="AC1724"/>
      <c r="AD1724"/>
      <c r="AE1724"/>
    </row>
    <row r="1725" spans="2:31" x14ac:dyDescent="0.5">
      <c r="B1725" s="38"/>
      <c r="C1725"/>
      <c r="Z1725"/>
      <c r="AA1725"/>
      <c r="AB1725"/>
      <c r="AC1725"/>
      <c r="AD1725"/>
      <c r="AE1725"/>
    </row>
    <row r="1726" spans="2:31" x14ac:dyDescent="0.5">
      <c r="B1726" s="38"/>
      <c r="C1726"/>
      <c r="Z1726"/>
      <c r="AA1726"/>
      <c r="AB1726"/>
      <c r="AC1726"/>
      <c r="AD1726"/>
      <c r="AE1726"/>
    </row>
    <row r="1727" spans="2:31" x14ac:dyDescent="0.5">
      <c r="B1727" s="38"/>
      <c r="C1727"/>
      <c r="Z1727"/>
      <c r="AA1727"/>
      <c r="AB1727"/>
      <c r="AC1727"/>
      <c r="AD1727"/>
      <c r="AE1727"/>
    </row>
    <row r="1728" spans="2:31" x14ac:dyDescent="0.5">
      <c r="B1728" s="38"/>
      <c r="C1728"/>
      <c r="Z1728"/>
      <c r="AA1728"/>
      <c r="AB1728"/>
      <c r="AC1728"/>
      <c r="AD1728"/>
      <c r="AE1728"/>
    </row>
    <row r="1729" spans="2:31" x14ac:dyDescent="0.5">
      <c r="B1729" s="38"/>
      <c r="C1729"/>
      <c r="Z1729"/>
      <c r="AA1729"/>
      <c r="AB1729"/>
      <c r="AC1729"/>
      <c r="AD1729"/>
      <c r="AE1729"/>
    </row>
    <row r="1730" spans="2:31" x14ac:dyDescent="0.5">
      <c r="B1730" s="38"/>
      <c r="C1730"/>
      <c r="Z1730"/>
      <c r="AA1730"/>
      <c r="AB1730"/>
      <c r="AC1730"/>
      <c r="AD1730"/>
      <c r="AE1730"/>
    </row>
    <row r="1731" spans="2:31" x14ac:dyDescent="0.5">
      <c r="B1731" s="38"/>
      <c r="C1731"/>
      <c r="Z1731"/>
      <c r="AA1731"/>
      <c r="AB1731"/>
      <c r="AC1731"/>
      <c r="AD1731"/>
      <c r="AE1731"/>
    </row>
    <row r="1732" spans="2:31" x14ac:dyDescent="0.5">
      <c r="B1732" s="38"/>
      <c r="C1732"/>
      <c r="Z1732"/>
      <c r="AA1732"/>
      <c r="AB1732"/>
      <c r="AC1732"/>
      <c r="AD1732"/>
      <c r="AE1732"/>
    </row>
    <row r="1733" spans="2:31" x14ac:dyDescent="0.5">
      <c r="B1733" s="38"/>
      <c r="C1733"/>
      <c r="Z1733"/>
      <c r="AA1733"/>
      <c r="AB1733"/>
      <c r="AC1733"/>
      <c r="AD1733"/>
      <c r="AE1733"/>
    </row>
    <row r="1734" spans="2:31" x14ac:dyDescent="0.5">
      <c r="B1734" s="38"/>
      <c r="C1734"/>
      <c r="Z1734"/>
      <c r="AA1734"/>
      <c r="AB1734"/>
      <c r="AC1734"/>
      <c r="AD1734"/>
      <c r="AE1734"/>
    </row>
    <row r="1735" spans="2:31" x14ac:dyDescent="0.5">
      <c r="B1735" s="38"/>
      <c r="C1735"/>
      <c r="Z1735"/>
      <c r="AA1735"/>
      <c r="AB1735"/>
      <c r="AC1735"/>
      <c r="AD1735"/>
      <c r="AE1735"/>
    </row>
    <row r="1736" spans="2:31" x14ac:dyDescent="0.5">
      <c r="B1736" s="38"/>
      <c r="C1736"/>
      <c r="Z1736"/>
      <c r="AA1736"/>
      <c r="AB1736"/>
      <c r="AC1736"/>
      <c r="AD1736"/>
      <c r="AE1736"/>
    </row>
    <row r="1737" spans="2:31" x14ac:dyDescent="0.5">
      <c r="B1737" s="38"/>
      <c r="C1737"/>
      <c r="Z1737"/>
      <c r="AA1737"/>
      <c r="AB1737"/>
      <c r="AC1737"/>
      <c r="AD1737"/>
      <c r="AE1737"/>
    </row>
    <row r="1738" spans="2:31" x14ac:dyDescent="0.5">
      <c r="B1738" s="38"/>
      <c r="C1738"/>
      <c r="Z1738"/>
      <c r="AA1738"/>
      <c r="AB1738"/>
      <c r="AC1738"/>
      <c r="AD1738"/>
      <c r="AE1738"/>
    </row>
    <row r="1739" spans="2:31" x14ac:dyDescent="0.5">
      <c r="B1739" s="38"/>
      <c r="C1739"/>
      <c r="Z1739"/>
      <c r="AA1739"/>
      <c r="AB1739"/>
      <c r="AC1739"/>
      <c r="AD1739"/>
      <c r="AE1739"/>
    </row>
    <row r="1740" spans="2:31" x14ac:dyDescent="0.5">
      <c r="B1740" s="38"/>
      <c r="C1740"/>
      <c r="Z1740"/>
      <c r="AA1740"/>
      <c r="AB1740"/>
      <c r="AC1740"/>
      <c r="AD1740"/>
      <c r="AE1740"/>
    </row>
    <row r="1741" spans="2:31" x14ac:dyDescent="0.5">
      <c r="B1741" s="38"/>
      <c r="C1741"/>
      <c r="Z1741"/>
      <c r="AA1741"/>
      <c r="AB1741"/>
      <c r="AC1741"/>
      <c r="AD1741"/>
      <c r="AE1741"/>
    </row>
    <row r="1742" spans="2:31" x14ac:dyDescent="0.5">
      <c r="B1742" s="38"/>
      <c r="C1742"/>
      <c r="Z1742"/>
      <c r="AA1742"/>
      <c r="AB1742"/>
      <c r="AC1742"/>
      <c r="AD1742"/>
      <c r="AE1742"/>
    </row>
    <row r="1743" spans="2:31" x14ac:dyDescent="0.5">
      <c r="B1743" s="38"/>
      <c r="C1743"/>
      <c r="Z1743"/>
      <c r="AA1743"/>
      <c r="AB1743"/>
      <c r="AC1743"/>
      <c r="AD1743"/>
      <c r="AE1743"/>
    </row>
    <row r="1744" spans="2:31" x14ac:dyDescent="0.5">
      <c r="B1744" s="38"/>
      <c r="C1744"/>
      <c r="Z1744"/>
      <c r="AA1744"/>
      <c r="AB1744"/>
      <c r="AC1744"/>
      <c r="AD1744"/>
      <c r="AE1744"/>
    </row>
    <row r="1745" spans="2:31" x14ac:dyDescent="0.5">
      <c r="B1745" s="38"/>
      <c r="C1745"/>
      <c r="Z1745"/>
      <c r="AA1745"/>
      <c r="AB1745"/>
      <c r="AC1745"/>
      <c r="AD1745"/>
      <c r="AE1745"/>
    </row>
    <row r="1746" spans="2:31" x14ac:dyDescent="0.5">
      <c r="B1746" s="38"/>
      <c r="C1746"/>
      <c r="Z1746"/>
      <c r="AA1746"/>
      <c r="AB1746"/>
      <c r="AC1746"/>
      <c r="AD1746"/>
      <c r="AE1746"/>
    </row>
    <row r="1747" spans="2:31" x14ac:dyDescent="0.5">
      <c r="B1747" s="38"/>
      <c r="C1747"/>
      <c r="Z1747"/>
      <c r="AA1747"/>
      <c r="AB1747"/>
      <c r="AC1747"/>
      <c r="AD1747"/>
      <c r="AE1747"/>
    </row>
    <row r="1748" spans="2:31" x14ac:dyDescent="0.5">
      <c r="B1748" s="38"/>
      <c r="C1748"/>
      <c r="Z1748"/>
      <c r="AA1748"/>
      <c r="AB1748"/>
      <c r="AC1748"/>
      <c r="AD1748"/>
      <c r="AE1748"/>
    </row>
    <row r="1749" spans="2:31" x14ac:dyDescent="0.5">
      <c r="B1749" s="38"/>
      <c r="C1749"/>
      <c r="Z1749"/>
      <c r="AA1749"/>
      <c r="AB1749"/>
      <c r="AC1749"/>
      <c r="AD1749"/>
      <c r="AE1749"/>
    </row>
    <row r="1750" spans="2:31" x14ac:dyDescent="0.5">
      <c r="B1750" s="38"/>
      <c r="C1750"/>
      <c r="Z1750"/>
      <c r="AA1750"/>
      <c r="AB1750"/>
      <c r="AC1750"/>
      <c r="AD1750"/>
      <c r="AE1750"/>
    </row>
    <row r="1751" spans="2:31" x14ac:dyDescent="0.5">
      <c r="B1751" s="38"/>
      <c r="C1751"/>
      <c r="Z1751"/>
      <c r="AA1751"/>
      <c r="AB1751"/>
      <c r="AC1751"/>
      <c r="AD1751"/>
      <c r="AE1751"/>
    </row>
    <row r="1752" spans="2:31" x14ac:dyDescent="0.5">
      <c r="B1752" s="38"/>
      <c r="C1752"/>
      <c r="Z1752"/>
      <c r="AA1752"/>
      <c r="AB1752"/>
      <c r="AC1752"/>
      <c r="AD1752"/>
      <c r="AE1752"/>
    </row>
    <row r="1753" spans="2:31" x14ac:dyDescent="0.5">
      <c r="B1753" s="38"/>
      <c r="C1753"/>
      <c r="Z1753"/>
      <c r="AA1753"/>
      <c r="AB1753"/>
      <c r="AC1753"/>
      <c r="AD1753"/>
      <c r="AE1753"/>
    </row>
    <row r="1754" spans="2:31" x14ac:dyDescent="0.5">
      <c r="B1754" s="38"/>
      <c r="C1754"/>
      <c r="Z1754"/>
      <c r="AA1754"/>
      <c r="AB1754"/>
      <c r="AC1754"/>
      <c r="AD1754"/>
      <c r="AE1754"/>
    </row>
    <row r="1755" spans="2:31" x14ac:dyDescent="0.5">
      <c r="B1755" s="38"/>
      <c r="C1755"/>
      <c r="Z1755"/>
      <c r="AA1755"/>
      <c r="AB1755"/>
      <c r="AC1755"/>
      <c r="AD1755"/>
      <c r="AE1755"/>
    </row>
    <row r="1756" spans="2:31" x14ac:dyDescent="0.5">
      <c r="B1756" s="38"/>
      <c r="C1756"/>
      <c r="Z1756"/>
      <c r="AA1756"/>
      <c r="AB1756"/>
      <c r="AC1756"/>
      <c r="AD1756"/>
      <c r="AE1756"/>
    </row>
    <row r="1757" spans="2:31" x14ac:dyDescent="0.5">
      <c r="B1757" s="38"/>
      <c r="C1757"/>
      <c r="Z1757"/>
      <c r="AA1757"/>
      <c r="AB1757"/>
      <c r="AC1757"/>
      <c r="AD1757"/>
      <c r="AE1757"/>
    </row>
    <row r="1758" spans="2:31" x14ac:dyDescent="0.5">
      <c r="B1758" s="38"/>
      <c r="C1758"/>
      <c r="Z1758"/>
      <c r="AA1758"/>
      <c r="AB1758"/>
      <c r="AC1758"/>
      <c r="AD1758"/>
      <c r="AE1758"/>
    </row>
    <row r="1759" spans="2:31" x14ac:dyDescent="0.5">
      <c r="B1759" s="38"/>
      <c r="C1759"/>
      <c r="Z1759"/>
      <c r="AA1759"/>
      <c r="AB1759"/>
      <c r="AC1759"/>
      <c r="AD1759"/>
      <c r="AE1759"/>
    </row>
    <row r="1760" spans="2:31" x14ac:dyDescent="0.5">
      <c r="B1760" s="38"/>
      <c r="C1760"/>
      <c r="Z1760"/>
      <c r="AA1760"/>
      <c r="AB1760"/>
      <c r="AC1760"/>
      <c r="AD1760"/>
      <c r="AE1760"/>
    </row>
    <row r="1761" spans="2:31" x14ac:dyDescent="0.5">
      <c r="B1761" s="38"/>
      <c r="C1761"/>
      <c r="Z1761"/>
      <c r="AA1761"/>
      <c r="AB1761"/>
      <c r="AC1761"/>
      <c r="AD1761"/>
      <c r="AE1761"/>
    </row>
    <row r="1762" spans="2:31" x14ac:dyDescent="0.5">
      <c r="B1762" s="38"/>
      <c r="C1762"/>
      <c r="Z1762"/>
      <c r="AA1762"/>
      <c r="AB1762"/>
      <c r="AC1762"/>
      <c r="AD1762"/>
      <c r="AE1762"/>
    </row>
    <row r="1763" spans="2:31" x14ac:dyDescent="0.5">
      <c r="B1763" s="38"/>
      <c r="C1763"/>
      <c r="Z1763"/>
      <c r="AA1763"/>
      <c r="AB1763"/>
      <c r="AC1763"/>
      <c r="AD1763"/>
      <c r="AE1763"/>
    </row>
    <row r="1764" spans="2:31" x14ac:dyDescent="0.5">
      <c r="B1764" s="38"/>
      <c r="C1764"/>
      <c r="Z1764"/>
      <c r="AA1764"/>
      <c r="AB1764"/>
      <c r="AC1764"/>
      <c r="AD1764"/>
      <c r="AE1764"/>
    </row>
    <row r="1765" spans="2:31" x14ac:dyDescent="0.5">
      <c r="B1765" s="38"/>
      <c r="C1765"/>
      <c r="Z1765"/>
      <c r="AA1765"/>
      <c r="AB1765"/>
      <c r="AC1765"/>
      <c r="AD1765"/>
      <c r="AE1765"/>
    </row>
    <row r="1766" spans="2:31" x14ac:dyDescent="0.5">
      <c r="B1766" s="38"/>
      <c r="C1766"/>
      <c r="Z1766"/>
      <c r="AA1766"/>
      <c r="AB1766"/>
      <c r="AC1766"/>
      <c r="AD1766"/>
      <c r="AE1766"/>
    </row>
    <row r="1767" spans="2:31" x14ac:dyDescent="0.5">
      <c r="B1767" s="38"/>
      <c r="C1767"/>
      <c r="Z1767"/>
      <c r="AA1767"/>
      <c r="AB1767"/>
      <c r="AC1767"/>
      <c r="AD1767"/>
      <c r="AE1767"/>
    </row>
    <row r="1768" spans="2:31" x14ac:dyDescent="0.5">
      <c r="B1768" s="38"/>
      <c r="C1768"/>
      <c r="Z1768"/>
      <c r="AA1768"/>
      <c r="AB1768"/>
      <c r="AC1768"/>
      <c r="AD1768"/>
      <c r="AE1768"/>
    </row>
    <row r="1769" spans="2:31" x14ac:dyDescent="0.5">
      <c r="B1769" s="38"/>
      <c r="C1769"/>
      <c r="Z1769"/>
      <c r="AA1769"/>
      <c r="AB1769"/>
      <c r="AC1769"/>
      <c r="AD1769"/>
      <c r="AE1769"/>
    </row>
    <row r="1770" spans="2:31" x14ac:dyDescent="0.5">
      <c r="B1770" s="38"/>
      <c r="C1770"/>
      <c r="Z1770"/>
      <c r="AA1770"/>
      <c r="AB1770"/>
      <c r="AC1770"/>
      <c r="AD1770"/>
      <c r="AE1770"/>
    </row>
    <row r="1771" spans="2:31" x14ac:dyDescent="0.5">
      <c r="B1771" s="38"/>
      <c r="C1771"/>
      <c r="Z1771"/>
      <c r="AA1771"/>
      <c r="AB1771"/>
      <c r="AC1771"/>
      <c r="AD1771"/>
      <c r="AE1771"/>
    </row>
    <row r="1772" spans="2:31" x14ac:dyDescent="0.5">
      <c r="B1772" s="38"/>
      <c r="C1772"/>
      <c r="Z1772"/>
      <c r="AA1772"/>
      <c r="AB1772"/>
      <c r="AC1772"/>
      <c r="AD1772"/>
      <c r="AE1772"/>
    </row>
    <row r="1773" spans="2:31" x14ac:dyDescent="0.5">
      <c r="B1773" s="38"/>
      <c r="C1773"/>
      <c r="Z1773"/>
      <c r="AA1773"/>
      <c r="AB1773"/>
      <c r="AC1773"/>
      <c r="AD1773"/>
      <c r="AE1773"/>
    </row>
    <row r="1774" spans="2:31" x14ac:dyDescent="0.5">
      <c r="B1774" s="38"/>
      <c r="C1774"/>
      <c r="Z1774"/>
      <c r="AA1774"/>
      <c r="AB1774"/>
      <c r="AC1774"/>
      <c r="AD1774"/>
      <c r="AE1774"/>
    </row>
    <row r="1775" spans="2:31" x14ac:dyDescent="0.5">
      <c r="B1775" s="38"/>
      <c r="C1775"/>
      <c r="Z1775"/>
      <c r="AA1775"/>
      <c r="AB1775"/>
      <c r="AC1775"/>
      <c r="AD1775"/>
      <c r="AE1775"/>
    </row>
    <row r="1776" spans="2:31" x14ac:dyDescent="0.5">
      <c r="B1776" s="38"/>
      <c r="C1776"/>
      <c r="Z1776"/>
      <c r="AA1776"/>
      <c r="AB1776"/>
      <c r="AC1776"/>
      <c r="AD1776"/>
      <c r="AE1776"/>
    </row>
    <row r="1777" spans="2:31" x14ac:dyDescent="0.5">
      <c r="B1777" s="38"/>
      <c r="C1777"/>
      <c r="Z1777"/>
      <c r="AA1777"/>
      <c r="AB1777"/>
      <c r="AC1777"/>
      <c r="AD1777"/>
      <c r="AE1777"/>
    </row>
    <row r="1778" spans="2:31" x14ac:dyDescent="0.5">
      <c r="B1778" s="38"/>
      <c r="C1778"/>
      <c r="Z1778"/>
      <c r="AA1778"/>
      <c r="AB1778"/>
      <c r="AC1778"/>
      <c r="AD1778"/>
      <c r="AE1778"/>
    </row>
    <row r="1779" spans="2:31" x14ac:dyDescent="0.5">
      <c r="B1779" s="38"/>
      <c r="C1779"/>
      <c r="Z1779"/>
      <c r="AA1779"/>
      <c r="AB1779"/>
      <c r="AC1779"/>
      <c r="AD1779"/>
      <c r="AE1779"/>
    </row>
    <row r="1780" spans="2:31" x14ac:dyDescent="0.5">
      <c r="B1780" s="38"/>
      <c r="C1780"/>
      <c r="Z1780"/>
      <c r="AA1780"/>
      <c r="AB1780"/>
      <c r="AC1780"/>
      <c r="AD1780"/>
      <c r="AE1780"/>
    </row>
    <row r="1781" spans="2:31" x14ac:dyDescent="0.5">
      <c r="B1781" s="38"/>
      <c r="C1781"/>
      <c r="Z1781"/>
      <c r="AA1781"/>
      <c r="AB1781"/>
      <c r="AC1781"/>
      <c r="AD1781"/>
      <c r="AE1781"/>
    </row>
    <row r="1782" spans="2:31" x14ac:dyDescent="0.5">
      <c r="B1782" s="38"/>
      <c r="C1782"/>
      <c r="Z1782"/>
      <c r="AA1782"/>
      <c r="AB1782"/>
      <c r="AC1782"/>
      <c r="AD1782"/>
      <c r="AE1782"/>
    </row>
    <row r="1783" spans="2:31" x14ac:dyDescent="0.5">
      <c r="B1783" s="38"/>
      <c r="C1783"/>
      <c r="Z1783"/>
      <c r="AA1783"/>
      <c r="AB1783"/>
      <c r="AC1783"/>
      <c r="AD1783"/>
      <c r="AE1783"/>
    </row>
    <row r="1784" spans="2:31" x14ac:dyDescent="0.5">
      <c r="B1784" s="38"/>
      <c r="C1784"/>
      <c r="Z1784"/>
      <c r="AA1784"/>
      <c r="AB1784"/>
      <c r="AC1784"/>
      <c r="AD1784"/>
      <c r="AE1784"/>
    </row>
    <row r="1785" spans="2:31" x14ac:dyDescent="0.5">
      <c r="B1785" s="38"/>
      <c r="C1785"/>
      <c r="Z1785"/>
      <c r="AA1785"/>
      <c r="AB1785"/>
      <c r="AC1785"/>
      <c r="AD1785"/>
      <c r="AE1785"/>
    </row>
    <row r="1786" spans="2:31" x14ac:dyDescent="0.5">
      <c r="B1786" s="38"/>
      <c r="C1786"/>
      <c r="Z1786"/>
      <c r="AA1786"/>
      <c r="AB1786"/>
      <c r="AC1786"/>
      <c r="AD1786"/>
      <c r="AE1786"/>
    </row>
    <row r="1787" spans="2:31" x14ac:dyDescent="0.5">
      <c r="B1787" s="38"/>
      <c r="C1787"/>
      <c r="Z1787"/>
      <c r="AA1787"/>
      <c r="AB1787"/>
      <c r="AC1787"/>
      <c r="AD1787"/>
      <c r="AE1787"/>
    </row>
    <row r="1788" spans="2:31" x14ac:dyDescent="0.5">
      <c r="B1788" s="38"/>
      <c r="C1788"/>
      <c r="Z1788"/>
      <c r="AA1788"/>
      <c r="AB1788"/>
      <c r="AC1788"/>
      <c r="AD1788"/>
      <c r="AE1788"/>
    </row>
    <row r="1789" spans="2:31" x14ac:dyDescent="0.5">
      <c r="B1789" s="38"/>
      <c r="C1789"/>
      <c r="Z1789"/>
      <c r="AA1789"/>
      <c r="AB1789"/>
      <c r="AC1789"/>
      <c r="AD1789"/>
      <c r="AE1789"/>
    </row>
    <row r="1790" spans="2:31" x14ac:dyDescent="0.5">
      <c r="B1790" s="38"/>
      <c r="C1790"/>
      <c r="Z1790"/>
      <c r="AA1790"/>
      <c r="AB1790"/>
      <c r="AC1790"/>
      <c r="AD1790"/>
      <c r="AE1790"/>
    </row>
    <row r="1791" spans="2:31" x14ac:dyDescent="0.5">
      <c r="B1791" s="38"/>
      <c r="C1791"/>
      <c r="Z1791"/>
      <c r="AA1791"/>
      <c r="AB1791"/>
      <c r="AC1791"/>
      <c r="AD1791"/>
      <c r="AE1791"/>
    </row>
    <row r="1792" spans="2:31" x14ac:dyDescent="0.5">
      <c r="B1792" s="38"/>
      <c r="C1792"/>
      <c r="Z1792"/>
      <c r="AA1792"/>
      <c r="AB1792"/>
      <c r="AC1792"/>
      <c r="AD1792"/>
      <c r="AE1792"/>
    </row>
    <row r="1793" spans="2:31" x14ac:dyDescent="0.5">
      <c r="B1793" s="38"/>
      <c r="C1793"/>
      <c r="Z1793"/>
      <c r="AA1793"/>
      <c r="AB1793"/>
      <c r="AC1793"/>
      <c r="AD1793"/>
      <c r="AE1793"/>
    </row>
    <row r="1794" spans="2:31" x14ac:dyDescent="0.5">
      <c r="B1794" s="38"/>
      <c r="C1794"/>
      <c r="Z1794"/>
      <c r="AA1794"/>
      <c r="AB1794"/>
      <c r="AC1794"/>
      <c r="AD1794"/>
      <c r="AE1794"/>
    </row>
    <row r="1795" spans="2:31" x14ac:dyDescent="0.5">
      <c r="B1795" s="38"/>
      <c r="C1795"/>
      <c r="Z1795"/>
      <c r="AA1795"/>
      <c r="AB1795"/>
      <c r="AC1795"/>
      <c r="AD1795"/>
      <c r="AE1795"/>
    </row>
    <row r="1796" spans="2:31" x14ac:dyDescent="0.5">
      <c r="B1796" s="38"/>
      <c r="C1796"/>
      <c r="Z1796"/>
      <c r="AA1796"/>
      <c r="AB1796"/>
      <c r="AC1796"/>
      <c r="AD1796"/>
      <c r="AE1796"/>
    </row>
    <row r="1797" spans="2:31" x14ac:dyDescent="0.5">
      <c r="B1797" s="38"/>
      <c r="C1797"/>
      <c r="Z1797"/>
      <c r="AA1797"/>
      <c r="AB1797"/>
      <c r="AC1797"/>
      <c r="AD1797"/>
      <c r="AE1797"/>
    </row>
    <row r="1798" spans="2:31" x14ac:dyDescent="0.5">
      <c r="B1798" s="38"/>
      <c r="C1798"/>
      <c r="Z1798"/>
      <c r="AA1798"/>
      <c r="AB1798"/>
      <c r="AC1798"/>
      <c r="AD1798"/>
      <c r="AE1798"/>
    </row>
    <row r="1799" spans="2:31" x14ac:dyDescent="0.5">
      <c r="B1799" s="38"/>
      <c r="C1799"/>
      <c r="Z1799"/>
      <c r="AA1799"/>
      <c r="AB1799"/>
      <c r="AC1799"/>
      <c r="AD1799"/>
      <c r="AE1799"/>
    </row>
    <row r="1800" spans="2:31" x14ac:dyDescent="0.5">
      <c r="B1800" s="38"/>
      <c r="C1800"/>
      <c r="Z1800"/>
      <c r="AA1800"/>
      <c r="AB1800"/>
      <c r="AC1800"/>
      <c r="AD1800"/>
      <c r="AE1800"/>
    </row>
    <row r="1801" spans="2:31" x14ac:dyDescent="0.5">
      <c r="B1801" s="38"/>
      <c r="C1801"/>
      <c r="Z1801"/>
      <c r="AA1801"/>
      <c r="AB1801"/>
      <c r="AC1801"/>
      <c r="AD1801"/>
      <c r="AE1801"/>
    </row>
    <row r="1802" spans="2:31" x14ac:dyDescent="0.5">
      <c r="B1802" s="38"/>
      <c r="C1802"/>
      <c r="Z1802"/>
      <c r="AA1802"/>
      <c r="AB1802"/>
      <c r="AC1802"/>
      <c r="AD1802"/>
      <c r="AE1802"/>
    </row>
    <row r="1803" spans="2:31" x14ac:dyDescent="0.5">
      <c r="B1803" s="38"/>
      <c r="C1803"/>
      <c r="Z1803"/>
      <c r="AA1803"/>
      <c r="AB1803"/>
      <c r="AC1803"/>
      <c r="AD1803"/>
      <c r="AE1803"/>
    </row>
    <row r="1804" spans="2:31" x14ac:dyDescent="0.5">
      <c r="B1804" s="38"/>
      <c r="C1804"/>
      <c r="Z1804"/>
      <c r="AA1804"/>
      <c r="AB1804"/>
      <c r="AC1804"/>
      <c r="AD1804"/>
      <c r="AE1804"/>
    </row>
    <row r="1805" spans="2:31" x14ac:dyDescent="0.5">
      <c r="B1805" s="38"/>
      <c r="C1805"/>
      <c r="Z1805"/>
      <c r="AA1805"/>
      <c r="AB1805"/>
      <c r="AC1805"/>
      <c r="AD1805"/>
      <c r="AE1805"/>
    </row>
    <row r="1806" spans="2:31" x14ac:dyDescent="0.5">
      <c r="B1806" s="38"/>
      <c r="C1806"/>
      <c r="Z1806"/>
      <c r="AA1806"/>
      <c r="AB1806"/>
      <c r="AC1806"/>
      <c r="AD1806"/>
      <c r="AE1806"/>
    </row>
    <row r="1807" spans="2:31" x14ac:dyDescent="0.5">
      <c r="B1807" s="38"/>
      <c r="C1807"/>
      <c r="Z1807"/>
      <c r="AA1807"/>
      <c r="AB1807"/>
      <c r="AC1807"/>
      <c r="AD1807"/>
      <c r="AE1807"/>
    </row>
    <row r="1808" spans="2:31" x14ac:dyDescent="0.5">
      <c r="B1808" s="38"/>
      <c r="C1808"/>
      <c r="Z1808"/>
      <c r="AA1808"/>
      <c r="AB1808"/>
      <c r="AC1808"/>
      <c r="AD1808"/>
      <c r="AE1808"/>
    </row>
    <row r="1809" spans="2:31" x14ac:dyDescent="0.5">
      <c r="B1809" s="38"/>
      <c r="C1809"/>
      <c r="Z1809"/>
      <c r="AA1809"/>
      <c r="AB1809"/>
      <c r="AC1809"/>
      <c r="AD1809"/>
      <c r="AE1809"/>
    </row>
    <row r="1810" spans="2:31" x14ac:dyDescent="0.5">
      <c r="B1810" s="38"/>
      <c r="C1810"/>
      <c r="Z1810"/>
      <c r="AA1810"/>
      <c r="AB1810"/>
      <c r="AC1810"/>
      <c r="AD1810"/>
      <c r="AE1810"/>
    </row>
    <row r="1811" spans="2:31" x14ac:dyDescent="0.5">
      <c r="B1811" s="38"/>
      <c r="C1811"/>
      <c r="Z1811"/>
      <c r="AA1811"/>
      <c r="AB1811"/>
      <c r="AC1811"/>
      <c r="AD1811"/>
      <c r="AE1811"/>
    </row>
    <row r="1812" spans="2:31" x14ac:dyDescent="0.5">
      <c r="B1812" s="38"/>
      <c r="C1812"/>
      <c r="Z1812"/>
      <c r="AA1812"/>
      <c r="AB1812"/>
      <c r="AC1812"/>
      <c r="AD1812"/>
      <c r="AE1812"/>
    </row>
    <row r="1813" spans="2:31" x14ac:dyDescent="0.5">
      <c r="B1813" s="38"/>
      <c r="C1813"/>
      <c r="Z1813"/>
      <c r="AA1813"/>
      <c r="AB1813"/>
      <c r="AC1813"/>
      <c r="AD1813"/>
      <c r="AE1813"/>
    </row>
    <row r="1814" spans="2:31" x14ac:dyDescent="0.5">
      <c r="B1814" s="38"/>
      <c r="C1814"/>
      <c r="Z1814"/>
      <c r="AA1814"/>
      <c r="AB1814"/>
      <c r="AC1814"/>
      <c r="AD1814"/>
      <c r="AE1814"/>
    </row>
    <row r="1815" spans="2:31" x14ac:dyDescent="0.5">
      <c r="B1815" s="38"/>
      <c r="C1815"/>
      <c r="Z1815"/>
      <c r="AA1815"/>
      <c r="AB1815"/>
      <c r="AC1815"/>
      <c r="AD1815"/>
      <c r="AE1815"/>
    </row>
    <row r="1816" spans="2:31" x14ac:dyDescent="0.5">
      <c r="B1816" s="38"/>
      <c r="C1816"/>
      <c r="Z1816"/>
      <c r="AA1816"/>
      <c r="AB1816"/>
      <c r="AC1816"/>
      <c r="AD1816"/>
      <c r="AE1816"/>
    </row>
    <row r="1817" spans="2:31" x14ac:dyDescent="0.5">
      <c r="B1817" s="38"/>
      <c r="C1817"/>
      <c r="Z1817"/>
      <c r="AA1817"/>
      <c r="AB1817"/>
      <c r="AC1817"/>
      <c r="AD1817"/>
      <c r="AE1817"/>
    </row>
    <row r="1818" spans="2:31" x14ac:dyDescent="0.5">
      <c r="B1818" s="38"/>
      <c r="C1818"/>
      <c r="Z1818"/>
      <c r="AA1818"/>
      <c r="AB1818"/>
      <c r="AC1818"/>
      <c r="AD1818"/>
      <c r="AE1818"/>
    </row>
    <row r="1819" spans="2:31" x14ac:dyDescent="0.5">
      <c r="B1819" s="38"/>
      <c r="C1819"/>
      <c r="Z1819"/>
      <c r="AA1819"/>
      <c r="AB1819"/>
      <c r="AC1819"/>
      <c r="AD1819"/>
      <c r="AE1819"/>
    </row>
    <row r="1820" spans="2:31" x14ac:dyDescent="0.5">
      <c r="B1820" s="38"/>
      <c r="C1820"/>
      <c r="Z1820"/>
      <c r="AA1820"/>
      <c r="AB1820"/>
      <c r="AC1820"/>
      <c r="AD1820"/>
      <c r="AE1820"/>
    </row>
    <row r="1821" spans="2:31" x14ac:dyDescent="0.5">
      <c r="B1821" s="38"/>
      <c r="C1821"/>
      <c r="Z1821"/>
      <c r="AA1821"/>
      <c r="AB1821"/>
      <c r="AC1821"/>
      <c r="AD1821"/>
      <c r="AE1821"/>
    </row>
    <row r="1822" spans="2:31" x14ac:dyDescent="0.5">
      <c r="B1822" s="38"/>
      <c r="C1822"/>
      <c r="Z1822"/>
      <c r="AA1822"/>
      <c r="AB1822"/>
      <c r="AC1822"/>
      <c r="AD1822"/>
      <c r="AE1822"/>
    </row>
    <row r="1823" spans="2:31" x14ac:dyDescent="0.5">
      <c r="B1823" s="38"/>
      <c r="C1823"/>
      <c r="Z1823"/>
      <c r="AA1823"/>
      <c r="AB1823"/>
      <c r="AC1823"/>
      <c r="AD1823"/>
      <c r="AE1823"/>
    </row>
    <row r="1824" spans="2:31" x14ac:dyDescent="0.5">
      <c r="B1824" s="38"/>
      <c r="C1824"/>
      <c r="Z1824"/>
      <c r="AA1824"/>
      <c r="AB1824"/>
      <c r="AC1824"/>
      <c r="AD1824"/>
      <c r="AE1824"/>
    </row>
    <row r="1825" spans="2:31" x14ac:dyDescent="0.5">
      <c r="B1825" s="38"/>
      <c r="C1825"/>
      <c r="Z1825"/>
      <c r="AA1825"/>
      <c r="AB1825"/>
      <c r="AC1825"/>
      <c r="AD1825"/>
      <c r="AE1825"/>
    </row>
    <row r="1826" spans="2:31" x14ac:dyDescent="0.5">
      <c r="B1826" s="38"/>
      <c r="C1826"/>
      <c r="Z1826"/>
      <c r="AA1826"/>
      <c r="AB1826"/>
      <c r="AC1826"/>
      <c r="AD1826"/>
      <c r="AE1826"/>
    </row>
    <row r="1827" spans="2:31" x14ac:dyDescent="0.5">
      <c r="B1827" s="38"/>
      <c r="C1827"/>
      <c r="Z1827"/>
      <c r="AA1827"/>
      <c r="AB1827"/>
      <c r="AC1827"/>
      <c r="AD1827"/>
      <c r="AE1827"/>
    </row>
    <row r="1828" spans="2:31" x14ac:dyDescent="0.5">
      <c r="B1828" s="38"/>
      <c r="C1828"/>
      <c r="Z1828"/>
      <c r="AA1828"/>
      <c r="AB1828"/>
      <c r="AC1828"/>
      <c r="AD1828"/>
      <c r="AE1828"/>
    </row>
    <row r="1829" spans="2:31" x14ac:dyDescent="0.5">
      <c r="B1829" s="38"/>
      <c r="C1829"/>
      <c r="Z1829"/>
      <c r="AA1829"/>
      <c r="AB1829"/>
      <c r="AC1829"/>
      <c r="AD1829"/>
      <c r="AE1829"/>
    </row>
    <row r="1830" spans="2:31" x14ac:dyDescent="0.5">
      <c r="B1830" s="38"/>
      <c r="C1830"/>
      <c r="Z1830"/>
      <c r="AA1830"/>
      <c r="AB1830"/>
      <c r="AC1830"/>
      <c r="AD1830"/>
      <c r="AE1830"/>
    </row>
    <row r="1831" spans="2:31" x14ac:dyDescent="0.5">
      <c r="B1831" s="38"/>
      <c r="C1831"/>
      <c r="Z1831"/>
      <c r="AA1831"/>
      <c r="AB1831"/>
      <c r="AC1831"/>
      <c r="AD1831"/>
      <c r="AE1831"/>
    </row>
    <row r="1832" spans="2:31" x14ac:dyDescent="0.5">
      <c r="B1832" s="38"/>
      <c r="C1832"/>
      <c r="Z1832"/>
      <c r="AA1832"/>
      <c r="AB1832"/>
      <c r="AC1832"/>
      <c r="AD1832"/>
      <c r="AE1832"/>
    </row>
    <row r="1833" spans="2:31" x14ac:dyDescent="0.5">
      <c r="B1833" s="38"/>
      <c r="C1833"/>
      <c r="Z1833"/>
      <c r="AA1833"/>
      <c r="AB1833"/>
      <c r="AC1833"/>
      <c r="AD1833"/>
      <c r="AE1833"/>
    </row>
    <row r="1834" spans="2:31" x14ac:dyDescent="0.5">
      <c r="B1834" s="38"/>
      <c r="C1834"/>
      <c r="Z1834"/>
      <c r="AA1834"/>
      <c r="AB1834"/>
      <c r="AC1834"/>
      <c r="AD1834"/>
      <c r="AE1834"/>
    </row>
    <row r="1835" spans="2:31" x14ac:dyDescent="0.5">
      <c r="B1835" s="38"/>
      <c r="C1835"/>
      <c r="Z1835"/>
      <c r="AA1835"/>
      <c r="AB1835"/>
      <c r="AC1835"/>
      <c r="AD1835"/>
      <c r="AE1835"/>
    </row>
    <row r="1836" spans="2:31" x14ac:dyDescent="0.5">
      <c r="B1836" s="38"/>
      <c r="C1836"/>
      <c r="Z1836"/>
      <c r="AA1836"/>
      <c r="AB1836"/>
      <c r="AC1836"/>
      <c r="AD1836"/>
      <c r="AE1836"/>
    </row>
    <row r="1837" spans="2:31" x14ac:dyDescent="0.5">
      <c r="B1837" s="38"/>
      <c r="C1837"/>
      <c r="Z1837"/>
      <c r="AA1837"/>
      <c r="AB1837"/>
      <c r="AC1837"/>
      <c r="AD1837"/>
      <c r="AE1837"/>
    </row>
    <row r="1838" spans="2:31" x14ac:dyDescent="0.5">
      <c r="B1838" s="38"/>
      <c r="C1838"/>
      <c r="Z1838"/>
      <c r="AA1838"/>
      <c r="AB1838"/>
      <c r="AC1838"/>
      <c r="AD1838"/>
      <c r="AE1838"/>
    </row>
    <row r="1839" spans="2:31" x14ac:dyDescent="0.5">
      <c r="B1839" s="38"/>
      <c r="C1839"/>
      <c r="Z1839"/>
      <c r="AA1839"/>
      <c r="AB1839"/>
      <c r="AC1839"/>
      <c r="AD1839"/>
      <c r="AE1839"/>
    </row>
    <row r="1840" spans="2:31" x14ac:dyDescent="0.5">
      <c r="B1840" s="38"/>
      <c r="C1840"/>
      <c r="Z1840"/>
      <c r="AA1840"/>
      <c r="AB1840"/>
      <c r="AC1840"/>
      <c r="AD1840"/>
      <c r="AE1840"/>
    </row>
    <row r="1841" spans="2:31" x14ac:dyDescent="0.5">
      <c r="B1841" s="38"/>
      <c r="C1841"/>
      <c r="Z1841"/>
      <c r="AA1841"/>
      <c r="AB1841"/>
      <c r="AC1841"/>
      <c r="AD1841"/>
      <c r="AE1841"/>
    </row>
    <row r="1842" spans="2:31" x14ac:dyDescent="0.5">
      <c r="B1842" s="38"/>
      <c r="C1842"/>
      <c r="Z1842"/>
      <c r="AA1842"/>
      <c r="AB1842"/>
      <c r="AC1842"/>
      <c r="AD1842"/>
      <c r="AE1842"/>
    </row>
    <row r="1843" spans="2:31" x14ac:dyDescent="0.5">
      <c r="B1843" s="38"/>
      <c r="C1843"/>
      <c r="Z1843"/>
      <c r="AA1843"/>
      <c r="AB1843"/>
      <c r="AC1843"/>
      <c r="AD1843"/>
      <c r="AE1843"/>
    </row>
    <row r="1844" spans="2:31" x14ac:dyDescent="0.5">
      <c r="B1844" s="38"/>
      <c r="C1844"/>
      <c r="Z1844"/>
      <c r="AA1844"/>
      <c r="AB1844"/>
      <c r="AC1844"/>
      <c r="AD1844"/>
      <c r="AE1844"/>
    </row>
    <row r="1845" spans="2:31" x14ac:dyDescent="0.5">
      <c r="B1845" s="38"/>
      <c r="C1845"/>
      <c r="Z1845"/>
      <c r="AA1845"/>
      <c r="AB1845"/>
      <c r="AC1845"/>
      <c r="AD1845"/>
      <c r="AE1845"/>
    </row>
    <row r="1846" spans="2:31" x14ac:dyDescent="0.5">
      <c r="B1846" s="38"/>
      <c r="C1846"/>
      <c r="Z1846"/>
      <c r="AA1846"/>
      <c r="AB1846"/>
      <c r="AC1846"/>
      <c r="AD1846"/>
      <c r="AE1846"/>
    </row>
    <row r="1847" spans="2:31" x14ac:dyDescent="0.5">
      <c r="B1847" s="38"/>
      <c r="C1847"/>
      <c r="Z1847"/>
      <c r="AA1847"/>
      <c r="AB1847"/>
      <c r="AC1847"/>
      <c r="AD1847"/>
      <c r="AE1847"/>
    </row>
    <row r="1848" spans="2:31" x14ac:dyDescent="0.5">
      <c r="B1848" s="38"/>
      <c r="C1848"/>
      <c r="Z1848"/>
      <c r="AA1848"/>
      <c r="AB1848"/>
      <c r="AC1848"/>
      <c r="AD1848"/>
      <c r="AE1848"/>
    </row>
    <row r="1849" spans="2:31" x14ac:dyDescent="0.5">
      <c r="B1849" s="38"/>
      <c r="C1849"/>
      <c r="Z1849"/>
      <c r="AA1849"/>
      <c r="AB1849"/>
      <c r="AC1849"/>
      <c r="AD1849"/>
      <c r="AE1849"/>
    </row>
    <row r="1850" spans="2:31" x14ac:dyDescent="0.5">
      <c r="B1850" s="38"/>
      <c r="C1850"/>
      <c r="Z1850"/>
      <c r="AA1850"/>
      <c r="AB1850"/>
      <c r="AC1850"/>
      <c r="AD1850"/>
      <c r="AE1850"/>
    </row>
    <row r="1851" spans="2:31" x14ac:dyDescent="0.5">
      <c r="B1851" s="38"/>
      <c r="C1851"/>
      <c r="Z1851"/>
      <c r="AA1851"/>
      <c r="AB1851"/>
      <c r="AC1851"/>
      <c r="AD1851"/>
      <c r="AE1851"/>
    </row>
    <row r="1852" spans="2:31" x14ac:dyDescent="0.5">
      <c r="B1852" s="38"/>
      <c r="C1852"/>
      <c r="Z1852"/>
      <c r="AA1852"/>
      <c r="AB1852"/>
      <c r="AC1852"/>
      <c r="AD1852"/>
      <c r="AE1852"/>
    </row>
    <row r="1853" spans="2:31" x14ac:dyDescent="0.5">
      <c r="B1853" s="38"/>
      <c r="C1853"/>
      <c r="Z1853"/>
      <c r="AA1853"/>
      <c r="AB1853"/>
      <c r="AC1853"/>
      <c r="AD1853"/>
      <c r="AE1853"/>
    </row>
    <row r="1854" spans="2:31" x14ac:dyDescent="0.5">
      <c r="B1854" s="38"/>
      <c r="C1854"/>
      <c r="Z1854"/>
      <c r="AA1854"/>
      <c r="AB1854"/>
      <c r="AC1854"/>
      <c r="AD1854"/>
      <c r="AE1854"/>
    </row>
    <row r="1855" spans="2:31" x14ac:dyDescent="0.5">
      <c r="B1855" s="38"/>
      <c r="C1855"/>
      <c r="Z1855"/>
      <c r="AA1855"/>
      <c r="AB1855"/>
      <c r="AC1855"/>
      <c r="AD1855"/>
      <c r="AE1855"/>
    </row>
    <row r="1856" spans="2:31" x14ac:dyDescent="0.5">
      <c r="B1856" s="38"/>
      <c r="C1856"/>
      <c r="Z1856"/>
      <c r="AA1856"/>
      <c r="AB1856"/>
      <c r="AC1856"/>
      <c r="AD1856"/>
      <c r="AE1856"/>
    </row>
    <row r="1857" spans="2:31" x14ac:dyDescent="0.5">
      <c r="B1857" s="38"/>
      <c r="C1857"/>
      <c r="Z1857"/>
      <c r="AA1857"/>
      <c r="AB1857"/>
      <c r="AC1857"/>
      <c r="AD1857"/>
      <c r="AE1857"/>
    </row>
    <row r="1858" spans="2:31" x14ac:dyDescent="0.5">
      <c r="B1858" s="38"/>
      <c r="C1858"/>
      <c r="Z1858"/>
      <c r="AA1858"/>
      <c r="AB1858"/>
      <c r="AC1858"/>
      <c r="AD1858"/>
      <c r="AE1858"/>
    </row>
    <row r="1859" spans="2:31" x14ac:dyDescent="0.5">
      <c r="B1859" s="38"/>
      <c r="C1859"/>
      <c r="Z1859"/>
      <c r="AA1859"/>
      <c r="AB1859"/>
      <c r="AC1859"/>
      <c r="AD1859"/>
      <c r="AE1859"/>
    </row>
    <row r="1860" spans="2:31" x14ac:dyDescent="0.5">
      <c r="B1860" s="38"/>
      <c r="C1860"/>
      <c r="Z1860"/>
      <c r="AA1860"/>
      <c r="AB1860"/>
      <c r="AC1860"/>
      <c r="AD1860"/>
      <c r="AE1860"/>
    </row>
    <row r="1861" spans="2:31" x14ac:dyDescent="0.5">
      <c r="B1861" s="38"/>
      <c r="C1861"/>
      <c r="Z1861"/>
      <c r="AA1861"/>
      <c r="AB1861"/>
      <c r="AC1861"/>
      <c r="AD1861"/>
      <c r="AE1861"/>
    </row>
    <row r="1862" spans="2:31" x14ac:dyDescent="0.5">
      <c r="B1862" s="38"/>
      <c r="C1862"/>
      <c r="Z1862"/>
      <c r="AA1862"/>
      <c r="AB1862"/>
      <c r="AC1862"/>
      <c r="AD1862"/>
      <c r="AE1862"/>
    </row>
    <row r="1863" spans="2:31" x14ac:dyDescent="0.5">
      <c r="B1863" s="38"/>
      <c r="C1863"/>
      <c r="Z1863"/>
      <c r="AA1863"/>
      <c r="AB1863"/>
      <c r="AC1863"/>
      <c r="AD1863"/>
      <c r="AE1863"/>
    </row>
    <row r="1864" spans="2:31" x14ac:dyDescent="0.5">
      <c r="B1864" s="38"/>
      <c r="C1864"/>
      <c r="Z1864"/>
      <c r="AA1864"/>
      <c r="AB1864"/>
      <c r="AC1864"/>
      <c r="AD1864"/>
      <c r="AE1864"/>
    </row>
    <row r="1865" spans="2:31" x14ac:dyDescent="0.5">
      <c r="B1865" s="38"/>
      <c r="C1865"/>
      <c r="Z1865"/>
      <c r="AA1865"/>
      <c r="AB1865"/>
      <c r="AC1865"/>
      <c r="AD1865"/>
      <c r="AE1865"/>
    </row>
    <row r="1866" spans="2:31" x14ac:dyDescent="0.5">
      <c r="B1866" s="38"/>
      <c r="C1866"/>
      <c r="Z1866"/>
      <c r="AA1866"/>
      <c r="AB1866"/>
      <c r="AC1866"/>
      <c r="AD1866"/>
      <c r="AE1866"/>
    </row>
    <row r="1867" spans="2:31" x14ac:dyDescent="0.5">
      <c r="B1867" s="38"/>
      <c r="C1867"/>
      <c r="Z1867"/>
      <c r="AA1867"/>
      <c r="AB1867"/>
      <c r="AC1867"/>
      <c r="AD1867"/>
      <c r="AE1867"/>
    </row>
    <row r="1868" spans="2:31" x14ac:dyDescent="0.5">
      <c r="B1868" s="38"/>
      <c r="C1868"/>
      <c r="Z1868"/>
      <c r="AA1868"/>
      <c r="AB1868"/>
      <c r="AC1868"/>
      <c r="AD1868"/>
      <c r="AE1868"/>
    </row>
    <row r="1869" spans="2:31" x14ac:dyDescent="0.5">
      <c r="B1869" s="38"/>
      <c r="C1869"/>
      <c r="Z1869"/>
      <c r="AA1869"/>
      <c r="AB1869"/>
      <c r="AC1869"/>
      <c r="AD1869"/>
      <c r="AE1869"/>
    </row>
    <row r="1870" spans="2:31" x14ac:dyDescent="0.5">
      <c r="B1870" s="38"/>
      <c r="C1870"/>
      <c r="Z1870"/>
      <c r="AA1870"/>
      <c r="AB1870"/>
      <c r="AC1870"/>
      <c r="AD1870"/>
      <c r="AE1870"/>
    </row>
    <row r="1871" spans="2:31" x14ac:dyDescent="0.5">
      <c r="B1871" s="38"/>
      <c r="C1871"/>
      <c r="Z1871"/>
      <c r="AA1871"/>
      <c r="AB1871"/>
      <c r="AC1871"/>
      <c r="AD1871"/>
      <c r="AE1871"/>
    </row>
    <row r="1872" spans="2:31" x14ac:dyDescent="0.5">
      <c r="B1872" s="38"/>
      <c r="C1872"/>
      <c r="Z1872"/>
      <c r="AA1872"/>
      <c r="AB1872"/>
      <c r="AC1872"/>
      <c r="AD1872"/>
      <c r="AE1872"/>
    </row>
    <row r="1873" spans="2:31" x14ac:dyDescent="0.5">
      <c r="B1873" s="38"/>
      <c r="C1873"/>
      <c r="Z1873"/>
      <c r="AA1873"/>
      <c r="AB1873"/>
      <c r="AC1873"/>
      <c r="AD1873"/>
      <c r="AE1873"/>
    </row>
    <row r="1874" spans="2:31" x14ac:dyDescent="0.5">
      <c r="B1874" s="38"/>
      <c r="C1874"/>
      <c r="Z1874"/>
      <c r="AA1874"/>
      <c r="AB1874"/>
      <c r="AC1874"/>
      <c r="AD1874"/>
      <c r="AE1874"/>
    </row>
    <row r="1875" spans="2:31" x14ac:dyDescent="0.5">
      <c r="B1875" s="38"/>
      <c r="C1875"/>
      <c r="Z1875"/>
      <c r="AA1875"/>
      <c r="AB1875"/>
      <c r="AC1875"/>
      <c r="AD1875"/>
      <c r="AE1875"/>
    </row>
    <row r="1876" spans="2:31" x14ac:dyDescent="0.5">
      <c r="B1876" s="38"/>
      <c r="C1876"/>
      <c r="Z1876"/>
      <c r="AA1876"/>
      <c r="AB1876"/>
      <c r="AC1876"/>
      <c r="AD1876"/>
      <c r="AE1876"/>
    </row>
    <row r="1877" spans="2:31" x14ac:dyDescent="0.5">
      <c r="B1877" s="38"/>
      <c r="C1877"/>
      <c r="Z1877"/>
      <c r="AA1877"/>
      <c r="AB1877"/>
      <c r="AC1877"/>
      <c r="AD1877"/>
      <c r="AE1877"/>
    </row>
    <row r="1878" spans="2:31" x14ac:dyDescent="0.5">
      <c r="B1878" s="38"/>
      <c r="C1878"/>
      <c r="Z1878"/>
      <c r="AA1878"/>
      <c r="AB1878"/>
      <c r="AC1878"/>
      <c r="AD1878"/>
      <c r="AE1878"/>
    </row>
    <row r="1879" spans="2:31" x14ac:dyDescent="0.5">
      <c r="B1879" s="38"/>
      <c r="C1879"/>
      <c r="Z1879"/>
      <c r="AA1879"/>
      <c r="AB1879"/>
      <c r="AC1879"/>
      <c r="AD1879"/>
      <c r="AE1879"/>
    </row>
    <row r="1880" spans="2:31" x14ac:dyDescent="0.5">
      <c r="B1880" s="38"/>
      <c r="C1880"/>
      <c r="Z1880"/>
      <c r="AA1880"/>
      <c r="AB1880"/>
      <c r="AC1880"/>
      <c r="AD1880"/>
      <c r="AE1880"/>
    </row>
    <row r="1881" spans="2:31" x14ac:dyDescent="0.5">
      <c r="B1881" s="38"/>
      <c r="C1881"/>
      <c r="Z1881"/>
      <c r="AA1881"/>
      <c r="AB1881"/>
      <c r="AC1881"/>
      <c r="AD1881"/>
      <c r="AE1881"/>
    </row>
    <row r="1882" spans="2:31" x14ac:dyDescent="0.5">
      <c r="B1882" s="38"/>
      <c r="C1882"/>
      <c r="Z1882"/>
      <c r="AA1882"/>
      <c r="AB1882"/>
      <c r="AC1882"/>
      <c r="AD1882"/>
      <c r="AE1882"/>
    </row>
    <row r="1883" spans="2:31" x14ac:dyDescent="0.5">
      <c r="B1883" s="38"/>
      <c r="C1883"/>
      <c r="Z1883"/>
      <c r="AA1883"/>
      <c r="AB1883"/>
      <c r="AC1883"/>
      <c r="AD1883"/>
      <c r="AE1883"/>
    </row>
    <row r="1884" spans="2:31" x14ac:dyDescent="0.5">
      <c r="B1884" s="38"/>
      <c r="C1884"/>
      <c r="Z1884"/>
      <c r="AA1884"/>
      <c r="AB1884"/>
      <c r="AC1884"/>
      <c r="AD1884"/>
      <c r="AE1884"/>
    </row>
    <row r="1885" spans="2:31" x14ac:dyDescent="0.5">
      <c r="B1885" s="38"/>
      <c r="C1885"/>
      <c r="Z1885"/>
      <c r="AA1885"/>
      <c r="AB1885"/>
      <c r="AC1885"/>
      <c r="AD1885"/>
      <c r="AE1885"/>
    </row>
    <row r="1886" spans="2:31" x14ac:dyDescent="0.5">
      <c r="B1886" s="38"/>
      <c r="C1886"/>
      <c r="Z1886"/>
      <c r="AA1886"/>
      <c r="AB1886"/>
      <c r="AC1886"/>
      <c r="AD1886"/>
      <c r="AE1886"/>
    </row>
    <row r="1887" spans="2:31" x14ac:dyDescent="0.5">
      <c r="B1887" s="38"/>
      <c r="C1887"/>
      <c r="Z1887"/>
      <c r="AA1887"/>
      <c r="AB1887"/>
      <c r="AC1887"/>
      <c r="AD1887"/>
      <c r="AE1887"/>
    </row>
    <row r="1888" spans="2:31" x14ac:dyDescent="0.5">
      <c r="B1888" s="38"/>
      <c r="C1888"/>
      <c r="Z1888"/>
      <c r="AA1888"/>
      <c r="AB1888"/>
      <c r="AC1888"/>
      <c r="AD1888"/>
      <c r="AE1888"/>
    </row>
    <row r="1889" spans="2:31" x14ac:dyDescent="0.5">
      <c r="B1889" s="38"/>
      <c r="C1889"/>
      <c r="Z1889"/>
      <c r="AA1889"/>
      <c r="AB1889"/>
      <c r="AC1889"/>
      <c r="AD1889"/>
      <c r="AE1889"/>
    </row>
    <row r="1890" spans="2:31" x14ac:dyDescent="0.5">
      <c r="B1890" s="38"/>
      <c r="C1890"/>
      <c r="Z1890"/>
      <c r="AA1890"/>
      <c r="AB1890"/>
      <c r="AC1890"/>
      <c r="AD1890"/>
      <c r="AE1890"/>
    </row>
    <row r="1891" spans="2:31" x14ac:dyDescent="0.5">
      <c r="B1891" s="38"/>
      <c r="C1891"/>
      <c r="Z1891"/>
      <c r="AA1891"/>
      <c r="AB1891"/>
      <c r="AC1891"/>
      <c r="AD1891"/>
      <c r="AE1891"/>
    </row>
    <row r="1892" spans="2:31" x14ac:dyDescent="0.5">
      <c r="B1892" s="38"/>
      <c r="C1892"/>
      <c r="Z1892"/>
      <c r="AA1892"/>
      <c r="AB1892"/>
      <c r="AC1892"/>
      <c r="AD1892"/>
      <c r="AE1892"/>
    </row>
    <row r="1893" spans="2:31" x14ac:dyDescent="0.5">
      <c r="B1893" s="38"/>
      <c r="C1893"/>
      <c r="Z1893"/>
      <c r="AA1893"/>
      <c r="AB1893"/>
      <c r="AC1893"/>
      <c r="AD1893"/>
      <c r="AE1893"/>
    </row>
    <row r="1894" spans="2:31" x14ac:dyDescent="0.5">
      <c r="B1894" s="38"/>
      <c r="C1894"/>
      <c r="Z1894"/>
      <c r="AA1894"/>
      <c r="AB1894"/>
      <c r="AC1894"/>
      <c r="AD1894"/>
      <c r="AE1894"/>
    </row>
    <row r="1895" spans="2:31" x14ac:dyDescent="0.5">
      <c r="B1895" s="38"/>
      <c r="C1895"/>
      <c r="Z1895"/>
      <c r="AA1895"/>
      <c r="AB1895"/>
      <c r="AC1895"/>
      <c r="AD1895"/>
      <c r="AE1895"/>
    </row>
    <row r="1896" spans="2:31" x14ac:dyDescent="0.5">
      <c r="B1896" s="38"/>
      <c r="C1896"/>
      <c r="Z1896"/>
      <c r="AA1896"/>
      <c r="AB1896"/>
      <c r="AC1896"/>
      <c r="AD1896"/>
      <c r="AE1896"/>
    </row>
    <row r="1897" spans="2:31" x14ac:dyDescent="0.5">
      <c r="B1897" s="38"/>
      <c r="C1897"/>
      <c r="Z1897"/>
      <c r="AA1897"/>
      <c r="AB1897"/>
      <c r="AC1897"/>
      <c r="AD1897"/>
      <c r="AE1897"/>
    </row>
    <row r="1898" spans="2:31" x14ac:dyDescent="0.5">
      <c r="B1898" s="38"/>
      <c r="C1898"/>
      <c r="Z1898"/>
      <c r="AA1898"/>
      <c r="AB1898"/>
      <c r="AC1898"/>
      <c r="AD1898"/>
      <c r="AE1898"/>
    </row>
    <row r="1899" spans="2:31" x14ac:dyDescent="0.5">
      <c r="B1899" s="38"/>
      <c r="C1899"/>
      <c r="Z1899"/>
      <c r="AA1899"/>
      <c r="AB1899"/>
      <c r="AC1899"/>
      <c r="AD1899"/>
      <c r="AE1899"/>
    </row>
    <row r="1900" spans="2:31" x14ac:dyDescent="0.5">
      <c r="B1900" s="38"/>
      <c r="C1900"/>
      <c r="Z1900"/>
      <c r="AA1900"/>
      <c r="AB1900"/>
      <c r="AC1900"/>
      <c r="AD1900"/>
      <c r="AE1900"/>
    </row>
    <row r="1901" spans="2:31" x14ac:dyDescent="0.5">
      <c r="B1901" s="38"/>
      <c r="C1901"/>
      <c r="Z1901"/>
      <c r="AA1901"/>
      <c r="AB1901"/>
      <c r="AC1901"/>
      <c r="AD1901"/>
      <c r="AE1901"/>
    </row>
    <row r="1902" spans="2:31" x14ac:dyDescent="0.5">
      <c r="B1902" s="38"/>
      <c r="C1902"/>
      <c r="Z1902"/>
      <c r="AA1902"/>
      <c r="AB1902"/>
      <c r="AC1902"/>
      <c r="AD1902"/>
      <c r="AE1902"/>
    </row>
    <row r="1903" spans="2:31" x14ac:dyDescent="0.5">
      <c r="B1903" s="38"/>
      <c r="C1903"/>
      <c r="Z1903"/>
      <c r="AA1903"/>
      <c r="AB1903"/>
      <c r="AC1903"/>
      <c r="AD1903"/>
      <c r="AE1903"/>
    </row>
    <row r="1904" spans="2:31" x14ac:dyDescent="0.5">
      <c r="B1904" s="38"/>
      <c r="C1904"/>
      <c r="Z1904"/>
      <c r="AA1904"/>
      <c r="AB1904"/>
      <c r="AC1904"/>
      <c r="AD1904"/>
      <c r="AE1904"/>
    </row>
    <row r="1905" spans="2:31" x14ac:dyDescent="0.5">
      <c r="B1905" s="38"/>
      <c r="C1905"/>
      <c r="Z1905"/>
      <c r="AA1905"/>
      <c r="AB1905"/>
      <c r="AC1905"/>
      <c r="AD1905"/>
      <c r="AE1905"/>
    </row>
    <row r="1906" spans="2:31" x14ac:dyDescent="0.5">
      <c r="B1906" s="38"/>
      <c r="C1906"/>
      <c r="Z1906"/>
      <c r="AA1906"/>
      <c r="AB1906"/>
      <c r="AC1906"/>
      <c r="AD1906"/>
      <c r="AE1906"/>
    </row>
    <row r="1907" spans="2:31" x14ac:dyDescent="0.5">
      <c r="B1907" s="38"/>
      <c r="C1907"/>
      <c r="Z1907"/>
      <c r="AA1907"/>
      <c r="AB1907"/>
      <c r="AC1907"/>
      <c r="AD1907"/>
      <c r="AE1907"/>
    </row>
    <row r="1908" spans="2:31" x14ac:dyDescent="0.5">
      <c r="B1908" s="38"/>
      <c r="C1908"/>
      <c r="Z1908"/>
      <c r="AA1908"/>
      <c r="AB1908"/>
      <c r="AC1908"/>
      <c r="AD1908"/>
      <c r="AE1908"/>
    </row>
    <row r="1909" spans="2:31" x14ac:dyDescent="0.5">
      <c r="B1909" s="38"/>
      <c r="C1909"/>
      <c r="Z1909"/>
      <c r="AA1909"/>
      <c r="AB1909"/>
      <c r="AC1909"/>
      <c r="AD1909"/>
      <c r="AE1909"/>
    </row>
    <row r="1910" spans="2:31" x14ac:dyDescent="0.5">
      <c r="B1910" s="38"/>
      <c r="C1910"/>
      <c r="Z1910"/>
      <c r="AA1910"/>
      <c r="AB1910"/>
      <c r="AC1910"/>
      <c r="AD1910"/>
      <c r="AE1910"/>
    </row>
    <row r="1911" spans="2:31" x14ac:dyDescent="0.5">
      <c r="B1911" s="38"/>
      <c r="C1911"/>
      <c r="Z1911"/>
      <c r="AA1911"/>
      <c r="AB1911"/>
      <c r="AC1911"/>
      <c r="AD1911"/>
      <c r="AE1911"/>
    </row>
    <row r="1912" spans="2:31" x14ac:dyDescent="0.5">
      <c r="B1912" s="38"/>
      <c r="C1912"/>
      <c r="Z1912"/>
      <c r="AA1912"/>
      <c r="AB1912"/>
      <c r="AC1912"/>
      <c r="AD1912"/>
      <c r="AE1912"/>
    </row>
    <row r="1913" spans="2:31" x14ac:dyDescent="0.5">
      <c r="B1913" s="38"/>
      <c r="C1913"/>
      <c r="Z1913"/>
      <c r="AA1913"/>
      <c r="AB1913"/>
      <c r="AC1913"/>
      <c r="AD1913"/>
      <c r="AE1913"/>
    </row>
    <row r="1914" spans="2:31" x14ac:dyDescent="0.5">
      <c r="B1914" s="38"/>
      <c r="C1914"/>
      <c r="Z1914"/>
      <c r="AA1914"/>
      <c r="AB1914"/>
      <c r="AC1914"/>
      <c r="AD1914"/>
      <c r="AE1914"/>
    </row>
    <row r="1915" spans="2:31" x14ac:dyDescent="0.5">
      <c r="B1915" s="38"/>
      <c r="C1915"/>
      <c r="Z1915"/>
      <c r="AA1915"/>
      <c r="AB1915"/>
      <c r="AC1915"/>
      <c r="AD1915"/>
      <c r="AE1915"/>
    </row>
    <row r="1916" spans="2:31" x14ac:dyDescent="0.5">
      <c r="B1916" s="38"/>
      <c r="C1916"/>
      <c r="Z1916"/>
      <c r="AA1916"/>
      <c r="AB1916"/>
      <c r="AC1916"/>
      <c r="AD1916"/>
      <c r="AE1916"/>
    </row>
    <row r="1917" spans="2:31" x14ac:dyDescent="0.5">
      <c r="B1917" s="38"/>
      <c r="C1917"/>
      <c r="Z1917"/>
      <c r="AA1917"/>
      <c r="AB1917"/>
      <c r="AC1917"/>
      <c r="AD1917"/>
      <c r="AE1917"/>
    </row>
    <row r="1918" spans="2:31" x14ac:dyDescent="0.5">
      <c r="B1918" s="38"/>
      <c r="C1918"/>
      <c r="Z1918"/>
      <c r="AA1918"/>
      <c r="AB1918"/>
      <c r="AC1918"/>
      <c r="AD1918"/>
      <c r="AE1918"/>
    </row>
    <row r="1919" spans="2:31" x14ac:dyDescent="0.5">
      <c r="B1919" s="38"/>
      <c r="C1919"/>
      <c r="Z1919"/>
      <c r="AA1919"/>
      <c r="AB1919"/>
      <c r="AC1919"/>
      <c r="AD1919"/>
      <c r="AE1919"/>
    </row>
    <row r="1920" spans="2:31" x14ac:dyDescent="0.5">
      <c r="B1920" s="38"/>
      <c r="C1920"/>
      <c r="Z1920"/>
      <c r="AA1920"/>
      <c r="AB1920"/>
      <c r="AC1920"/>
      <c r="AD1920"/>
      <c r="AE1920"/>
    </row>
    <row r="1921" spans="2:31" x14ac:dyDescent="0.5">
      <c r="B1921" s="38"/>
      <c r="C1921"/>
      <c r="Z1921"/>
      <c r="AA1921"/>
      <c r="AB1921"/>
      <c r="AC1921"/>
      <c r="AD1921"/>
      <c r="AE1921"/>
    </row>
    <row r="1922" spans="2:31" x14ac:dyDescent="0.5">
      <c r="B1922" s="38"/>
      <c r="C1922"/>
      <c r="Z1922"/>
      <c r="AA1922"/>
      <c r="AB1922"/>
      <c r="AC1922"/>
      <c r="AD1922"/>
      <c r="AE1922"/>
    </row>
    <row r="1923" spans="2:31" x14ac:dyDescent="0.5">
      <c r="B1923" s="38"/>
      <c r="C1923"/>
      <c r="Z1923"/>
      <c r="AA1923"/>
      <c r="AB1923"/>
      <c r="AC1923"/>
      <c r="AD1923"/>
      <c r="AE1923"/>
    </row>
    <row r="1924" spans="2:31" x14ac:dyDescent="0.5">
      <c r="B1924" s="38"/>
      <c r="C1924"/>
      <c r="Z1924"/>
      <c r="AA1924"/>
      <c r="AB1924"/>
      <c r="AC1924"/>
      <c r="AD1924"/>
      <c r="AE1924"/>
    </row>
    <row r="1925" spans="2:31" x14ac:dyDescent="0.5">
      <c r="B1925" s="38"/>
      <c r="C1925"/>
      <c r="Z1925"/>
      <c r="AA1925"/>
      <c r="AB1925"/>
      <c r="AC1925"/>
      <c r="AD1925"/>
      <c r="AE1925"/>
    </row>
    <row r="1926" spans="2:31" x14ac:dyDescent="0.5">
      <c r="B1926" s="38"/>
      <c r="C1926"/>
      <c r="Z1926"/>
      <c r="AA1926"/>
      <c r="AB1926"/>
      <c r="AC1926"/>
      <c r="AD1926"/>
      <c r="AE1926"/>
    </row>
    <row r="1927" spans="2:31" x14ac:dyDescent="0.5">
      <c r="B1927" s="38"/>
      <c r="C1927"/>
      <c r="Z1927"/>
      <c r="AA1927"/>
      <c r="AB1927"/>
      <c r="AC1927"/>
      <c r="AD1927"/>
      <c r="AE1927"/>
    </row>
    <row r="1928" spans="2:31" x14ac:dyDescent="0.5">
      <c r="B1928" s="38"/>
      <c r="C1928"/>
      <c r="Z1928"/>
      <c r="AA1928"/>
      <c r="AB1928"/>
      <c r="AC1928"/>
      <c r="AD1928"/>
      <c r="AE1928"/>
    </row>
    <row r="1929" spans="2:31" x14ac:dyDescent="0.5">
      <c r="B1929" s="38"/>
      <c r="C1929"/>
      <c r="Z1929"/>
      <c r="AA1929"/>
      <c r="AB1929"/>
      <c r="AC1929"/>
      <c r="AD1929"/>
      <c r="AE1929"/>
    </row>
    <row r="1930" spans="2:31" x14ac:dyDescent="0.5">
      <c r="B1930" s="38"/>
      <c r="C1930"/>
      <c r="Z1930"/>
      <c r="AA1930"/>
      <c r="AB1930"/>
      <c r="AC1930"/>
      <c r="AD1930"/>
      <c r="AE1930"/>
    </row>
    <row r="1931" spans="2:31" x14ac:dyDescent="0.5">
      <c r="B1931" s="38"/>
      <c r="C1931"/>
      <c r="Z1931"/>
      <c r="AA1931"/>
      <c r="AB1931"/>
      <c r="AC1931"/>
      <c r="AD1931"/>
      <c r="AE1931"/>
    </row>
    <row r="1932" spans="2:31" x14ac:dyDescent="0.5">
      <c r="B1932" s="38"/>
      <c r="C1932"/>
      <c r="Z1932"/>
      <c r="AA1932"/>
      <c r="AB1932"/>
      <c r="AC1932"/>
      <c r="AD1932"/>
      <c r="AE1932"/>
    </row>
    <row r="1933" spans="2:31" x14ac:dyDescent="0.5">
      <c r="B1933" s="38"/>
      <c r="C1933"/>
      <c r="Z1933"/>
      <c r="AA1933"/>
      <c r="AB1933"/>
      <c r="AC1933"/>
      <c r="AD1933"/>
      <c r="AE1933"/>
    </row>
    <row r="1934" spans="2:31" x14ac:dyDescent="0.5">
      <c r="B1934" s="38"/>
      <c r="C1934"/>
      <c r="Z1934"/>
      <c r="AA1934"/>
      <c r="AB1934"/>
      <c r="AC1934"/>
      <c r="AD1934"/>
      <c r="AE1934"/>
    </row>
    <row r="1935" spans="2:31" x14ac:dyDescent="0.5">
      <c r="B1935" s="38"/>
      <c r="C1935"/>
      <c r="Z1935"/>
      <c r="AA1935"/>
      <c r="AB1935"/>
      <c r="AC1935"/>
      <c r="AD1935"/>
      <c r="AE1935"/>
    </row>
    <row r="1936" spans="2:31" x14ac:dyDescent="0.5">
      <c r="B1936" s="38"/>
      <c r="C1936"/>
      <c r="Z1936"/>
      <c r="AA1936"/>
      <c r="AB1936"/>
      <c r="AC1936"/>
      <c r="AD1936"/>
      <c r="AE1936"/>
    </row>
    <row r="1937" spans="2:31" x14ac:dyDescent="0.5">
      <c r="B1937" s="38"/>
      <c r="C1937"/>
      <c r="Z1937"/>
      <c r="AA1937"/>
      <c r="AB1937"/>
      <c r="AC1937"/>
      <c r="AD1937"/>
      <c r="AE1937"/>
    </row>
    <row r="1938" spans="2:31" x14ac:dyDescent="0.5">
      <c r="B1938" s="38"/>
      <c r="C1938"/>
      <c r="Z1938"/>
      <c r="AA1938"/>
      <c r="AB1938"/>
      <c r="AC1938"/>
      <c r="AD1938"/>
      <c r="AE1938"/>
    </row>
    <row r="1939" spans="2:31" x14ac:dyDescent="0.5">
      <c r="B1939" s="38"/>
      <c r="C1939"/>
      <c r="Z1939"/>
      <c r="AA1939"/>
      <c r="AB1939"/>
      <c r="AC1939"/>
      <c r="AD1939"/>
      <c r="AE1939"/>
    </row>
    <row r="1940" spans="2:31" x14ac:dyDescent="0.5">
      <c r="B1940" s="38"/>
      <c r="C1940"/>
      <c r="Z1940"/>
      <c r="AA1940"/>
      <c r="AB1940"/>
      <c r="AC1940"/>
      <c r="AD1940"/>
      <c r="AE1940"/>
    </row>
    <row r="1941" spans="2:31" x14ac:dyDescent="0.5">
      <c r="B1941" s="38"/>
      <c r="C1941"/>
      <c r="Z1941"/>
      <c r="AA1941"/>
      <c r="AB1941"/>
      <c r="AC1941"/>
      <c r="AD1941"/>
      <c r="AE1941"/>
    </row>
    <row r="1942" spans="2:31" x14ac:dyDescent="0.5">
      <c r="B1942" s="38"/>
      <c r="C1942"/>
      <c r="Z1942"/>
      <c r="AA1942"/>
      <c r="AB1942"/>
      <c r="AC1942"/>
      <c r="AD1942"/>
      <c r="AE1942"/>
    </row>
    <row r="1943" spans="2:31" x14ac:dyDescent="0.5">
      <c r="B1943" s="38"/>
      <c r="C1943"/>
      <c r="Z1943"/>
      <c r="AA1943"/>
      <c r="AB1943"/>
      <c r="AC1943"/>
      <c r="AD1943"/>
      <c r="AE1943"/>
    </row>
    <row r="1944" spans="2:31" x14ac:dyDescent="0.5">
      <c r="B1944" s="38"/>
      <c r="C1944"/>
      <c r="Z1944"/>
      <c r="AA1944"/>
      <c r="AB1944"/>
      <c r="AC1944"/>
      <c r="AD1944"/>
      <c r="AE1944"/>
    </row>
    <row r="1945" spans="2:31" x14ac:dyDescent="0.5">
      <c r="B1945" s="38"/>
      <c r="C1945"/>
      <c r="Z1945"/>
      <c r="AA1945"/>
      <c r="AB1945"/>
      <c r="AC1945"/>
      <c r="AD1945"/>
      <c r="AE1945"/>
    </row>
    <row r="1946" spans="2:31" x14ac:dyDescent="0.5">
      <c r="B1946" s="38"/>
      <c r="C1946"/>
      <c r="Z1946"/>
      <c r="AA1946"/>
      <c r="AB1946"/>
      <c r="AC1946"/>
      <c r="AD1946"/>
      <c r="AE1946"/>
    </row>
    <row r="1947" spans="2:31" x14ac:dyDescent="0.5">
      <c r="B1947" s="38"/>
      <c r="C1947"/>
      <c r="Z1947"/>
      <c r="AA1947"/>
      <c r="AB1947"/>
      <c r="AC1947"/>
      <c r="AD1947"/>
      <c r="AE1947"/>
    </row>
    <row r="1948" spans="2:31" x14ac:dyDescent="0.5">
      <c r="B1948" s="38"/>
      <c r="C1948"/>
      <c r="Z1948"/>
      <c r="AA1948"/>
      <c r="AB1948"/>
      <c r="AC1948"/>
      <c r="AD1948"/>
      <c r="AE1948"/>
    </row>
    <row r="1949" spans="2:31" x14ac:dyDescent="0.5">
      <c r="B1949" s="38"/>
      <c r="C1949"/>
      <c r="Z1949"/>
      <c r="AA1949"/>
      <c r="AB1949"/>
      <c r="AC1949"/>
      <c r="AD1949"/>
      <c r="AE1949"/>
    </row>
    <row r="1950" spans="2:31" x14ac:dyDescent="0.5">
      <c r="B1950" s="38"/>
      <c r="C1950"/>
      <c r="Z1950"/>
      <c r="AA1950"/>
      <c r="AB1950"/>
      <c r="AC1950"/>
      <c r="AD1950"/>
      <c r="AE1950"/>
    </row>
    <row r="1951" spans="2:31" x14ac:dyDescent="0.5">
      <c r="B1951" s="38"/>
      <c r="C1951"/>
      <c r="Z1951"/>
      <c r="AA1951"/>
      <c r="AB1951"/>
      <c r="AC1951"/>
      <c r="AD1951"/>
      <c r="AE1951"/>
    </row>
    <row r="1952" spans="2:31" x14ac:dyDescent="0.5">
      <c r="B1952" s="38"/>
      <c r="C1952"/>
      <c r="Z1952"/>
      <c r="AA1952"/>
      <c r="AB1952"/>
      <c r="AC1952"/>
      <c r="AD1952"/>
      <c r="AE1952"/>
    </row>
    <row r="1953" spans="2:31" x14ac:dyDescent="0.5">
      <c r="B1953" s="38"/>
      <c r="C1953"/>
      <c r="Z1953"/>
      <c r="AA1953"/>
      <c r="AB1953"/>
      <c r="AC1953"/>
      <c r="AD1953"/>
      <c r="AE1953"/>
    </row>
    <row r="1954" spans="2:31" x14ac:dyDescent="0.5">
      <c r="B1954" s="38"/>
      <c r="C1954"/>
      <c r="Z1954"/>
      <c r="AA1954"/>
      <c r="AB1954"/>
      <c r="AC1954"/>
      <c r="AD1954"/>
      <c r="AE1954"/>
    </row>
    <row r="1955" spans="2:31" x14ac:dyDescent="0.5">
      <c r="B1955" s="38"/>
      <c r="C1955"/>
      <c r="Z1955"/>
      <c r="AA1955"/>
      <c r="AB1955"/>
      <c r="AC1955"/>
      <c r="AD1955"/>
      <c r="AE1955"/>
    </row>
    <row r="1956" spans="2:31" x14ac:dyDescent="0.5">
      <c r="B1956" s="38"/>
      <c r="C1956"/>
      <c r="Z1956"/>
      <c r="AA1956"/>
      <c r="AB1956"/>
      <c r="AC1956"/>
      <c r="AD1956"/>
      <c r="AE1956"/>
    </row>
    <row r="1957" spans="2:31" x14ac:dyDescent="0.5">
      <c r="B1957" s="38"/>
      <c r="C1957"/>
      <c r="Z1957"/>
      <c r="AA1957"/>
      <c r="AB1957"/>
      <c r="AC1957"/>
      <c r="AD1957"/>
      <c r="AE1957"/>
    </row>
    <row r="1958" spans="2:31" x14ac:dyDescent="0.5">
      <c r="B1958" s="38"/>
      <c r="C1958"/>
      <c r="Z1958"/>
      <c r="AA1958"/>
      <c r="AB1958"/>
      <c r="AC1958"/>
      <c r="AD1958"/>
      <c r="AE1958"/>
    </row>
    <row r="1959" spans="2:31" x14ac:dyDescent="0.5">
      <c r="B1959" s="38"/>
      <c r="C1959"/>
      <c r="Z1959"/>
      <c r="AA1959"/>
      <c r="AB1959"/>
      <c r="AC1959"/>
      <c r="AD1959"/>
      <c r="AE1959"/>
    </row>
    <row r="1960" spans="2:31" x14ac:dyDescent="0.5">
      <c r="B1960" s="38"/>
      <c r="C1960"/>
      <c r="Z1960"/>
      <c r="AA1960"/>
      <c r="AB1960"/>
      <c r="AC1960"/>
      <c r="AD1960"/>
      <c r="AE1960"/>
    </row>
    <row r="1961" spans="2:31" x14ac:dyDescent="0.5">
      <c r="B1961" s="38"/>
      <c r="C1961"/>
      <c r="Z1961"/>
      <c r="AA1961"/>
      <c r="AB1961"/>
      <c r="AC1961"/>
      <c r="AD1961"/>
      <c r="AE1961"/>
    </row>
    <row r="1962" spans="2:31" x14ac:dyDescent="0.5">
      <c r="B1962" s="38"/>
      <c r="C1962"/>
      <c r="Z1962"/>
      <c r="AA1962"/>
      <c r="AB1962"/>
      <c r="AC1962"/>
      <c r="AD1962"/>
      <c r="AE1962"/>
    </row>
    <row r="1963" spans="2:31" x14ac:dyDescent="0.5">
      <c r="B1963" s="38"/>
      <c r="C1963"/>
      <c r="Z1963"/>
      <c r="AA1963"/>
      <c r="AB1963"/>
      <c r="AC1963"/>
      <c r="AD1963"/>
      <c r="AE1963"/>
    </row>
    <row r="1964" spans="2:31" x14ac:dyDescent="0.5">
      <c r="B1964" s="38"/>
      <c r="C1964"/>
      <c r="Z1964"/>
      <c r="AA1964"/>
      <c r="AB1964"/>
      <c r="AC1964"/>
      <c r="AD1964"/>
      <c r="AE1964"/>
    </row>
    <row r="1965" spans="2:31" x14ac:dyDescent="0.5">
      <c r="B1965" s="38"/>
      <c r="C1965"/>
      <c r="Z1965"/>
      <c r="AA1965"/>
      <c r="AB1965"/>
      <c r="AC1965"/>
      <c r="AD1965"/>
      <c r="AE1965"/>
    </row>
    <row r="1966" spans="2:31" x14ac:dyDescent="0.5">
      <c r="B1966" s="38"/>
      <c r="C1966"/>
      <c r="Z1966"/>
      <c r="AA1966"/>
      <c r="AB1966"/>
      <c r="AC1966"/>
      <c r="AD1966"/>
      <c r="AE1966"/>
    </row>
    <row r="1967" spans="2:31" x14ac:dyDescent="0.5">
      <c r="B1967" s="38"/>
      <c r="C1967"/>
      <c r="Z1967"/>
      <c r="AA1967"/>
      <c r="AB1967"/>
      <c r="AC1967"/>
      <c r="AD1967"/>
      <c r="AE1967"/>
    </row>
    <row r="1968" spans="2:31" x14ac:dyDescent="0.5">
      <c r="B1968" s="38"/>
      <c r="C1968"/>
      <c r="Z1968"/>
      <c r="AA1968"/>
      <c r="AB1968"/>
      <c r="AC1968"/>
      <c r="AD1968"/>
      <c r="AE1968"/>
    </row>
    <row r="1969" spans="2:31" x14ac:dyDescent="0.5">
      <c r="B1969" s="38"/>
      <c r="C1969"/>
      <c r="Z1969"/>
      <c r="AA1969"/>
      <c r="AB1969"/>
      <c r="AC1969"/>
      <c r="AD1969"/>
      <c r="AE1969"/>
    </row>
    <row r="1970" spans="2:31" x14ac:dyDescent="0.5">
      <c r="B1970" s="38"/>
      <c r="C1970"/>
      <c r="Z1970"/>
      <c r="AA1970"/>
      <c r="AB1970"/>
      <c r="AC1970"/>
      <c r="AD1970"/>
      <c r="AE1970"/>
    </row>
    <row r="1971" spans="2:31" x14ac:dyDescent="0.5">
      <c r="B1971" s="38"/>
      <c r="C1971"/>
      <c r="Z1971"/>
      <c r="AA1971"/>
      <c r="AB1971"/>
      <c r="AC1971"/>
      <c r="AD1971"/>
      <c r="AE1971"/>
    </row>
    <row r="1972" spans="2:31" x14ac:dyDescent="0.5">
      <c r="B1972" s="38"/>
      <c r="C1972"/>
      <c r="Z1972"/>
      <c r="AA1972"/>
      <c r="AB1972"/>
      <c r="AC1972"/>
      <c r="AD1972"/>
      <c r="AE1972"/>
    </row>
    <row r="1973" spans="2:31" x14ac:dyDescent="0.5">
      <c r="B1973" s="38"/>
      <c r="C1973"/>
      <c r="Z1973"/>
      <c r="AA1973"/>
      <c r="AB1973"/>
      <c r="AC1973"/>
      <c r="AD1973"/>
      <c r="AE1973"/>
    </row>
    <row r="1974" spans="2:31" x14ac:dyDescent="0.5">
      <c r="B1974" s="38"/>
      <c r="C1974"/>
      <c r="Z1974"/>
      <c r="AA1974"/>
      <c r="AB1974"/>
      <c r="AC1974"/>
      <c r="AD1974"/>
      <c r="AE1974"/>
    </row>
    <row r="1975" spans="2:31" x14ac:dyDescent="0.5">
      <c r="B1975" s="38"/>
      <c r="C1975"/>
      <c r="Z1975"/>
      <c r="AA1975"/>
      <c r="AB1975"/>
      <c r="AC1975"/>
      <c r="AD1975"/>
      <c r="AE1975"/>
    </row>
    <row r="1976" spans="2:31" x14ac:dyDescent="0.5">
      <c r="B1976" s="38"/>
      <c r="C1976"/>
      <c r="Z1976"/>
      <c r="AA1976"/>
      <c r="AB1976"/>
      <c r="AC1976"/>
      <c r="AD1976"/>
      <c r="AE1976"/>
    </row>
    <row r="1977" spans="2:31" x14ac:dyDescent="0.5">
      <c r="B1977" s="38"/>
      <c r="C1977"/>
      <c r="Z1977"/>
      <c r="AA1977"/>
      <c r="AB1977"/>
      <c r="AC1977"/>
      <c r="AD1977"/>
      <c r="AE1977"/>
    </row>
    <row r="1978" spans="2:31" x14ac:dyDescent="0.5">
      <c r="B1978" s="38"/>
      <c r="C1978"/>
      <c r="Z1978"/>
      <c r="AA1978"/>
      <c r="AB1978"/>
      <c r="AC1978"/>
      <c r="AD1978"/>
      <c r="AE1978"/>
    </row>
    <row r="1979" spans="2:31" x14ac:dyDescent="0.5">
      <c r="B1979" s="38"/>
      <c r="C1979"/>
      <c r="Z1979"/>
      <c r="AA1979"/>
      <c r="AB1979"/>
      <c r="AC1979"/>
      <c r="AD1979"/>
      <c r="AE1979"/>
    </row>
    <row r="1980" spans="2:31" x14ac:dyDescent="0.5">
      <c r="B1980" s="38"/>
      <c r="C1980"/>
      <c r="Z1980"/>
      <c r="AA1980"/>
      <c r="AB1980"/>
      <c r="AC1980"/>
      <c r="AD1980"/>
      <c r="AE1980"/>
    </row>
    <row r="1981" spans="2:31" x14ac:dyDescent="0.5">
      <c r="B1981" s="38"/>
      <c r="C1981"/>
      <c r="Z1981"/>
      <c r="AA1981"/>
      <c r="AB1981"/>
      <c r="AC1981"/>
      <c r="AD1981"/>
      <c r="AE1981"/>
    </row>
    <row r="1982" spans="2:31" x14ac:dyDescent="0.5">
      <c r="B1982" s="38"/>
      <c r="C1982"/>
      <c r="Z1982"/>
      <c r="AA1982"/>
      <c r="AB1982"/>
      <c r="AC1982"/>
      <c r="AD1982"/>
      <c r="AE1982"/>
    </row>
    <row r="1983" spans="2:31" x14ac:dyDescent="0.5">
      <c r="B1983" s="38"/>
      <c r="C1983"/>
      <c r="Z1983"/>
      <c r="AA1983"/>
      <c r="AB1983"/>
      <c r="AC1983"/>
      <c r="AD1983"/>
      <c r="AE1983"/>
    </row>
    <row r="1984" spans="2:31" x14ac:dyDescent="0.5">
      <c r="B1984" s="38"/>
      <c r="C1984"/>
      <c r="Z1984"/>
      <c r="AA1984"/>
      <c r="AB1984"/>
      <c r="AC1984"/>
      <c r="AD1984"/>
      <c r="AE1984"/>
    </row>
    <row r="1985" spans="2:31" x14ac:dyDescent="0.5">
      <c r="B1985" s="38"/>
      <c r="C1985"/>
      <c r="Z1985"/>
      <c r="AA1985"/>
      <c r="AB1985"/>
      <c r="AC1985"/>
      <c r="AD1985"/>
      <c r="AE1985"/>
    </row>
    <row r="1986" spans="2:31" x14ac:dyDescent="0.5">
      <c r="B1986" s="38"/>
      <c r="C1986"/>
      <c r="Z1986"/>
      <c r="AA1986"/>
      <c r="AB1986"/>
      <c r="AC1986"/>
      <c r="AD1986"/>
      <c r="AE1986"/>
    </row>
    <row r="1987" spans="2:31" x14ac:dyDescent="0.5">
      <c r="B1987" s="38"/>
      <c r="C1987"/>
      <c r="Z1987"/>
      <c r="AA1987"/>
      <c r="AB1987"/>
      <c r="AC1987"/>
      <c r="AD1987"/>
      <c r="AE1987"/>
    </row>
    <row r="1988" spans="2:31" x14ac:dyDescent="0.5">
      <c r="B1988" s="38"/>
      <c r="C1988"/>
      <c r="Z1988"/>
      <c r="AA1988"/>
      <c r="AB1988"/>
      <c r="AC1988"/>
      <c r="AD1988"/>
      <c r="AE1988"/>
    </row>
    <row r="1989" spans="2:31" x14ac:dyDescent="0.5">
      <c r="B1989" s="38"/>
      <c r="C1989"/>
      <c r="Z1989"/>
      <c r="AA1989"/>
      <c r="AB1989"/>
      <c r="AC1989"/>
      <c r="AD1989"/>
      <c r="AE1989"/>
    </row>
    <row r="1990" spans="2:31" x14ac:dyDescent="0.5">
      <c r="B1990" s="38"/>
      <c r="C1990"/>
      <c r="Z1990"/>
      <c r="AA1990"/>
      <c r="AB1990"/>
      <c r="AC1990"/>
      <c r="AD1990"/>
      <c r="AE1990"/>
    </row>
    <row r="1991" spans="2:31" x14ac:dyDescent="0.5">
      <c r="B1991" s="38"/>
      <c r="C1991"/>
      <c r="Z1991"/>
      <c r="AA1991"/>
      <c r="AB1991"/>
      <c r="AC1991"/>
      <c r="AD1991"/>
      <c r="AE1991"/>
    </row>
    <row r="1992" spans="2:31" x14ac:dyDescent="0.5">
      <c r="B1992" s="38"/>
      <c r="C1992"/>
      <c r="Z1992"/>
      <c r="AA1992"/>
      <c r="AB1992"/>
      <c r="AC1992"/>
      <c r="AD1992"/>
      <c r="AE1992"/>
    </row>
    <row r="1993" spans="2:31" x14ac:dyDescent="0.5">
      <c r="B1993" s="38"/>
      <c r="C1993"/>
      <c r="Z1993"/>
      <c r="AA1993"/>
      <c r="AB1993"/>
      <c r="AC1993"/>
      <c r="AD1993"/>
      <c r="AE1993"/>
    </row>
    <row r="1994" spans="2:31" x14ac:dyDescent="0.5">
      <c r="B1994" s="38"/>
      <c r="C1994"/>
      <c r="Z1994"/>
      <c r="AA1994"/>
      <c r="AB1994"/>
      <c r="AC1994"/>
      <c r="AD1994"/>
      <c r="AE1994"/>
    </row>
    <row r="1995" spans="2:31" x14ac:dyDescent="0.5">
      <c r="B1995" s="38"/>
      <c r="C1995"/>
      <c r="Z1995"/>
      <c r="AA1995"/>
      <c r="AB1995"/>
      <c r="AC1995"/>
      <c r="AD1995"/>
      <c r="AE1995"/>
    </row>
    <row r="1996" spans="2:31" x14ac:dyDescent="0.5">
      <c r="B1996" s="38"/>
      <c r="C1996"/>
      <c r="Z1996"/>
      <c r="AA1996"/>
      <c r="AB1996"/>
      <c r="AC1996"/>
      <c r="AD1996"/>
      <c r="AE1996"/>
    </row>
    <row r="1997" spans="2:31" x14ac:dyDescent="0.5">
      <c r="B1997" s="38"/>
      <c r="C1997"/>
      <c r="Z1997"/>
      <c r="AA1997"/>
      <c r="AB1997"/>
      <c r="AC1997"/>
      <c r="AD1997"/>
      <c r="AE1997"/>
    </row>
    <row r="1998" spans="2:31" x14ac:dyDescent="0.5">
      <c r="B1998" s="38"/>
      <c r="C1998"/>
      <c r="Z1998"/>
      <c r="AA1998"/>
      <c r="AB1998"/>
      <c r="AC1998"/>
      <c r="AD1998"/>
      <c r="AE1998"/>
    </row>
    <row r="1999" spans="2:31" x14ac:dyDescent="0.5">
      <c r="B1999" s="38"/>
      <c r="C1999"/>
      <c r="Z1999"/>
      <c r="AA1999"/>
      <c r="AB1999"/>
      <c r="AC1999"/>
      <c r="AD1999"/>
      <c r="AE1999"/>
    </row>
    <row r="2000" spans="2:31" x14ac:dyDescent="0.5">
      <c r="B2000" s="38"/>
      <c r="C2000"/>
      <c r="Z2000"/>
      <c r="AA2000"/>
      <c r="AB2000"/>
      <c r="AC2000"/>
      <c r="AD2000"/>
      <c r="AE2000"/>
    </row>
    <row r="2001" spans="2:31" x14ac:dyDescent="0.5">
      <c r="B2001" s="38"/>
      <c r="C2001"/>
      <c r="Z2001"/>
      <c r="AA2001"/>
      <c r="AB2001"/>
      <c r="AC2001"/>
      <c r="AD2001"/>
      <c r="AE2001"/>
    </row>
    <row r="2002" spans="2:31" x14ac:dyDescent="0.5">
      <c r="B2002" s="38"/>
      <c r="C2002"/>
      <c r="Z2002"/>
      <c r="AA2002"/>
      <c r="AB2002"/>
      <c r="AC2002"/>
      <c r="AD2002"/>
      <c r="AE2002"/>
    </row>
    <row r="2003" spans="2:31" x14ac:dyDescent="0.5">
      <c r="B2003" s="38"/>
      <c r="C2003"/>
      <c r="Z2003"/>
      <c r="AA2003"/>
      <c r="AB2003"/>
      <c r="AC2003"/>
      <c r="AD2003"/>
      <c r="AE2003"/>
    </row>
    <row r="2004" spans="2:31" x14ac:dyDescent="0.5">
      <c r="B2004" s="38"/>
      <c r="C2004"/>
      <c r="Z2004"/>
      <c r="AA2004"/>
      <c r="AB2004"/>
      <c r="AC2004"/>
      <c r="AD2004"/>
      <c r="AE2004"/>
    </row>
    <row r="2005" spans="2:31" x14ac:dyDescent="0.5">
      <c r="B2005" s="38"/>
      <c r="C2005"/>
      <c r="Z2005"/>
      <c r="AA2005"/>
      <c r="AB2005"/>
      <c r="AC2005"/>
      <c r="AD2005"/>
      <c r="AE2005"/>
    </row>
    <row r="2006" spans="2:31" x14ac:dyDescent="0.5">
      <c r="B2006" s="38"/>
      <c r="C2006"/>
      <c r="Z2006"/>
      <c r="AA2006"/>
      <c r="AB2006"/>
      <c r="AC2006"/>
      <c r="AD2006"/>
      <c r="AE2006"/>
    </row>
    <row r="2007" spans="2:31" x14ac:dyDescent="0.5">
      <c r="B2007" s="38"/>
      <c r="C2007"/>
      <c r="Z2007"/>
      <c r="AA2007"/>
      <c r="AB2007"/>
      <c r="AC2007"/>
      <c r="AD2007"/>
      <c r="AE2007"/>
    </row>
    <row r="2008" spans="2:31" x14ac:dyDescent="0.5">
      <c r="B2008" s="38"/>
      <c r="C2008"/>
      <c r="Z2008"/>
      <c r="AA2008"/>
      <c r="AB2008"/>
      <c r="AC2008"/>
      <c r="AD2008"/>
      <c r="AE2008"/>
    </row>
    <row r="2009" spans="2:31" x14ac:dyDescent="0.5">
      <c r="B2009" s="38"/>
      <c r="C2009"/>
      <c r="Z2009"/>
      <c r="AA2009"/>
      <c r="AB2009"/>
      <c r="AC2009"/>
      <c r="AD2009"/>
      <c r="AE2009"/>
    </row>
    <row r="2010" spans="2:31" x14ac:dyDescent="0.5">
      <c r="B2010" s="38"/>
      <c r="C2010"/>
      <c r="Z2010"/>
      <c r="AA2010"/>
      <c r="AB2010"/>
      <c r="AC2010"/>
      <c r="AD2010"/>
      <c r="AE2010"/>
    </row>
    <row r="2011" spans="2:31" x14ac:dyDescent="0.5">
      <c r="B2011" s="38"/>
      <c r="C2011"/>
      <c r="Z2011"/>
      <c r="AA2011"/>
      <c r="AB2011"/>
      <c r="AC2011"/>
      <c r="AD2011"/>
      <c r="AE2011"/>
    </row>
    <row r="2012" spans="2:31" x14ac:dyDescent="0.5">
      <c r="B2012" s="38"/>
      <c r="C2012"/>
      <c r="Z2012"/>
      <c r="AA2012"/>
      <c r="AB2012"/>
      <c r="AC2012"/>
      <c r="AD2012"/>
      <c r="AE2012"/>
    </row>
    <row r="2013" spans="2:31" x14ac:dyDescent="0.5">
      <c r="B2013" s="38"/>
      <c r="C2013"/>
      <c r="Z2013"/>
      <c r="AA2013"/>
      <c r="AB2013"/>
      <c r="AC2013"/>
      <c r="AD2013"/>
      <c r="AE2013"/>
    </row>
    <row r="2014" spans="2:31" x14ac:dyDescent="0.5">
      <c r="B2014" s="38"/>
      <c r="C2014"/>
      <c r="Z2014"/>
      <c r="AA2014"/>
      <c r="AB2014"/>
      <c r="AC2014"/>
      <c r="AD2014"/>
      <c r="AE2014"/>
    </row>
    <row r="2015" spans="2:31" x14ac:dyDescent="0.5">
      <c r="B2015" s="38"/>
      <c r="C2015"/>
      <c r="Z2015"/>
      <c r="AA2015"/>
      <c r="AB2015"/>
      <c r="AC2015"/>
      <c r="AD2015"/>
      <c r="AE2015"/>
    </row>
    <row r="2016" spans="2:31" x14ac:dyDescent="0.5">
      <c r="B2016" s="38"/>
      <c r="C2016"/>
      <c r="Z2016"/>
      <c r="AA2016"/>
      <c r="AB2016"/>
      <c r="AC2016"/>
      <c r="AD2016"/>
      <c r="AE2016"/>
    </row>
    <row r="2017" spans="2:31" x14ac:dyDescent="0.5">
      <c r="B2017" s="38"/>
      <c r="C2017"/>
      <c r="Z2017"/>
      <c r="AA2017"/>
      <c r="AB2017"/>
      <c r="AC2017"/>
      <c r="AD2017"/>
      <c r="AE2017"/>
    </row>
    <row r="2018" spans="2:31" x14ac:dyDescent="0.5">
      <c r="B2018" s="38"/>
      <c r="C2018"/>
      <c r="Z2018"/>
      <c r="AA2018"/>
      <c r="AB2018"/>
      <c r="AC2018"/>
      <c r="AD2018"/>
      <c r="AE2018"/>
    </row>
    <row r="2019" spans="2:31" x14ac:dyDescent="0.5">
      <c r="B2019" s="38"/>
      <c r="C2019"/>
      <c r="Z2019"/>
      <c r="AA2019"/>
      <c r="AB2019"/>
      <c r="AC2019"/>
      <c r="AD2019"/>
      <c r="AE2019"/>
    </row>
    <row r="2020" spans="2:31" x14ac:dyDescent="0.5">
      <c r="B2020" s="38"/>
      <c r="C2020"/>
      <c r="Z2020"/>
      <c r="AA2020"/>
      <c r="AB2020"/>
      <c r="AC2020"/>
      <c r="AD2020"/>
      <c r="AE2020"/>
    </row>
    <row r="2021" spans="2:31" x14ac:dyDescent="0.5">
      <c r="B2021" s="38"/>
      <c r="C2021"/>
      <c r="Z2021"/>
      <c r="AA2021"/>
      <c r="AB2021"/>
      <c r="AC2021"/>
      <c r="AD2021"/>
      <c r="AE2021"/>
    </row>
    <row r="2022" spans="2:31" x14ac:dyDescent="0.5">
      <c r="B2022" s="38"/>
      <c r="C2022"/>
      <c r="Z2022"/>
      <c r="AA2022"/>
      <c r="AB2022"/>
      <c r="AC2022"/>
      <c r="AD2022"/>
      <c r="AE2022"/>
    </row>
    <row r="2023" spans="2:31" x14ac:dyDescent="0.5">
      <c r="B2023" s="38"/>
      <c r="C2023"/>
      <c r="Z2023"/>
      <c r="AA2023"/>
      <c r="AB2023"/>
      <c r="AC2023"/>
      <c r="AD2023"/>
      <c r="AE2023"/>
    </row>
    <row r="2024" spans="2:31" x14ac:dyDescent="0.5">
      <c r="B2024" s="38"/>
      <c r="C2024"/>
      <c r="Z2024"/>
      <c r="AA2024"/>
      <c r="AB2024"/>
      <c r="AC2024"/>
      <c r="AD2024"/>
      <c r="AE2024"/>
    </row>
    <row r="2025" spans="2:31" x14ac:dyDescent="0.5">
      <c r="B2025" s="38"/>
      <c r="C2025"/>
      <c r="Z2025"/>
      <c r="AA2025"/>
      <c r="AB2025"/>
      <c r="AC2025"/>
      <c r="AD2025"/>
      <c r="AE2025"/>
    </row>
    <row r="2026" spans="2:31" x14ac:dyDescent="0.5">
      <c r="B2026" s="38"/>
      <c r="C2026"/>
      <c r="Z2026"/>
      <c r="AA2026"/>
      <c r="AB2026"/>
      <c r="AC2026"/>
      <c r="AD2026"/>
      <c r="AE2026"/>
    </row>
    <row r="2027" spans="2:31" x14ac:dyDescent="0.5">
      <c r="B2027" s="38"/>
      <c r="C2027"/>
      <c r="Z2027"/>
      <c r="AA2027"/>
      <c r="AB2027"/>
      <c r="AC2027"/>
      <c r="AD2027"/>
      <c r="AE2027"/>
    </row>
    <row r="2028" spans="2:31" x14ac:dyDescent="0.5">
      <c r="B2028" s="38"/>
      <c r="C2028"/>
      <c r="Z2028"/>
      <c r="AA2028"/>
      <c r="AB2028"/>
      <c r="AC2028"/>
      <c r="AD2028"/>
      <c r="AE2028"/>
    </row>
    <row r="2029" spans="2:31" x14ac:dyDescent="0.5">
      <c r="B2029" s="38"/>
      <c r="C2029"/>
      <c r="Z2029"/>
      <c r="AA2029"/>
      <c r="AB2029"/>
      <c r="AC2029"/>
      <c r="AD2029"/>
      <c r="AE2029"/>
    </row>
    <row r="2030" spans="2:31" x14ac:dyDescent="0.5">
      <c r="B2030" s="38"/>
      <c r="C2030"/>
      <c r="Z2030"/>
      <c r="AA2030"/>
      <c r="AB2030"/>
      <c r="AC2030"/>
      <c r="AD2030"/>
      <c r="AE2030"/>
    </row>
    <row r="2031" spans="2:31" x14ac:dyDescent="0.5">
      <c r="B2031" s="38"/>
      <c r="C2031"/>
      <c r="Z2031"/>
      <c r="AA2031"/>
      <c r="AB2031"/>
      <c r="AC2031"/>
      <c r="AD2031"/>
      <c r="AE2031"/>
    </row>
    <row r="2032" spans="2:31" x14ac:dyDescent="0.5">
      <c r="B2032" s="38"/>
      <c r="C2032"/>
      <c r="Z2032"/>
      <c r="AA2032"/>
      <c r="AB2032"/>
      <c r="AC2032"/>
      <c r="AD2032"/>
      <c r="AE2032"/>
    </row>
    <row r="2033" spans="2:31" x14ac:dyDescent="0.5">
      <c r="B2033" s="38"/>
      <c r="C2033"/>
      <c r="Z2033"/>
      <c r="AA2033"/>
      <c r="AB2033"/>
      <c r="AC2033"/>
      <c r="AD2033"/>
      <c r="AE2033"/>
    </row>
    <row r="2034" spans="2:31" x14ac:dyDescent="0.5">
      <c r="B2034" s="38"/>
      <c r="C2034"/>
      <c r="Z2034"/>
      <c r="AA2034"/>
      <c r="AB2034"/>
      <c r="AC2034"/>
      <c r="AD2034"/>
      <c r="AE2034"/>
    </row>
    <row r="2035" spans="2:31" x14ac:dyDescent="0.5">
      <c r="B2035" s="38"/>
      <c r="C2035"/>
      <c r="Z2035"/>
      <c r="AA2035"/>
      <c r="AB2035"/>
      <c r="AC2035"/>
      <c r="AD2035"/>
      <c r="AE2035"/>
    </row>
    <row r="2036" spans="2:31" x14ac:dyDescent="0.5">
      <c r="B2036" s="38"/>
      <c r="C2036"/>
      <c r="Z2036"/>
      <c r="AA2036"/>
      <c r="AB2036"/>
      <c r="AC2036"/>
      <c r="AD2036"/>
      <c r="AE2036"/>
    </row>
    <row r="2037" spans="2:31" x14ac:dyDescent="0.5">
      <c r="B2037" s="38"/>
      <c r="C2037"/>
      <c r="Z2037"/>
      <c r="AA2037"/>
      <c r="AB2037"/>
      <c r="AC2037"/>
      <c r="AD2037"/>
      <c r="AE2037"/>
    </row>
    <row r="2038" spans="2:31" x14ac:dyDescent="0.5">
      <c r="B2038" s="38"/>
      <c r="C2038"/>
      <c r="Z2038"/>
      <c r="AA2038"/>
      <c r="AB2038"/>
      <c r="AC2038"/>
      <c r="AD2038"/>
      <c r="AE2038"/>
    </row>
    <row r="2039" spans="2:31" x14ac:dyDescent="0.5">
      <c r="B2039" s="38"/>
      <c r="C2039"/>
      <c r="Z2039"/>
      <c r="AA2039"/>
      <c r="AB2039"/>
      <c r="AC2039"/>
      <c r="AD2039"/>
      <c r="AE2039"/>
    </row>
    <row r="2040" spans="2:31" x14ac:dyDescent="0.5">
      <c r="B2040" s="38"/>
      <c r="C2040"/>
      <c r="Z2040"/>
      <c r="AA2040"/>
      <c r="AB2040"/>
      <c r="AC2040"/>
      <c r="AD2040"/>
      <c r="AE2040"/>
    </row>
    <row r="2041" spans="2:31" x14ac:dyDescent="0.5">
      <c r="B2041" s="38"/>
      <c r="C2041"/>
      <c r="Z2041"/>
      <c r="AA2041"/>
      <c r="AB2041"/>
      <c r="AC2041"/>
      <c r="AD2041"/>
      <c r="AE2041"/>
    </row>
    <row r="2042" spans="2:31" x14ac:dyDescent="0.5">
      <c r="B2042" s="38"/>
      <c r="C2042"/>
      <c r="Z2042"/>
      <c r="AA2042"/>
      <c r="AB2042"/>
      <c r="AC2042"/>
      <c r="AD2042"/>
      <c r="AE2042"/>
    </row>
    <row r="2043" spans="2:31" x14ac:dyDescent="0.5">
      <c r="B2043" s="38"/>
      <c r="C2043"/>
      <c r="Z2043"/>
      <c r="AA2043"/>
      <c r="AB2043"/>
      <c r="AC2043"/>
      <c r="AD2043"/>
      <c r="AE2043"/>
    </row>
    <row r="2044" spans="2:31" x14ac:dyDescent="0.5">
      <c r="B2044" s="38"/>
      <c r="C2044"/>
      <c r="Z2044"/>
      <c r="AA2044"/>
      <c r="AB2044"/>
      <c r="AC2044"/>
      <c r="AD2044"/>
      <c r="AE2044"/>
    </row>
    <row r="2045" spans="2:31" x14ac:dyDescent="0.5">
      <c r="B2045" s="38"/>
      <c r="C2045"/>
      <c r="Z2045"/>
      <c r="AA2045"/>
      <c r="AB2045"/>
      <c r="AC2045"/>
      <c r="AD2045"/>
      <c r="AE2045"/>
    </row>
    <row r="2046" spans="2:31" x14ac:dyDescent="0.5">
      <c r="B2046" s="38"/>
      <c r="C2046"/>
      <c r="Z2046"/>
      <c r="AA2046"/>
      <c r="AB2046"/>
      <c r="AC2046"/>
      <c r="AD2046"/>
      <c r="AE2046"/>
    </row>
    <row r="2047" spans="2:31" x14ac:dyDescent="0.5">
      <c r="B2047" s="38"/>
      <c r="C2047"/>
      <c r="Z2047"/>
      <c r="AA2047"/>
      <c r="AB2047"/>
      <c r="AC2047"/>
      <c r="AD2047"/>
      <c r="AE2047"/>
    </row>
    <row r="2048" spans="2:31" x14ac:dyDescent="0.5">
      <c r="B2048" s="38"/>
      <c r="C2048"/>
      <c r="Z2048"/>
      <c r="AA2048"/>
      <c r="AB2048"/>
      <c r="AC2048"/>
      <c r="AD2048"/>
      <c r="AE2048"/>
    </row>
    <row r="2049" spans="2:31" x14ac:dyDescent="0.5">
      <c r="B2049" s="38"/>
      <c r="C2049"/>
      <c r="Z2049"/>
      <c r="AA2049"/>
      <c r="AB2049"/>
      <c r="AC2049"/>
      <c r="AD2049"/>
      <c r="AE2049"/>
    </row>
    <row r="2050" spans="2:31" x14ac:dyDescent="0.5">
      <c r="B2050" s="38"/>
      <c r="C2050"/>
      <c r="Z2050"/>
      <c r="AA2050"/>
      <c r="AB2050"/>
      <c r="AC2050"/>
      <c r="AD2050"/>
      <c r="AE2050"/>
    </row>
    <row r="2051" spans="2:31" x14ac:dyDescent="0.5">
      <c r="B2051" s="38"/>
      <c r="C2051"/>
      <c r="Z2051"/>
      <c r="AA2051"/>
      <c r="AB2051"/>
      <c r="AC2051"/>
      <c r="AD2051"/>
      <c r="AE2051"/>
    </row>
    <row r="2052" spans="2:31" x14ac:dyDescent="0.5">
      <c r="B2052" s="38"/>
      <c r="C2052"/>
      <c r="Z2052"/>
      <c r="AA2052"/>
      <c r="AB2052"/>
      <c r="AC2052"/>
      <c r="AD2052"/>
      <c r="AE2052"/>
    </row>
    <row r="2053" spans="2:31" x14ac:dyDescent="0.5">
      <c r="B2053" s="38"/>
      <c r="C2053"/>
      <c r="Z2053"/>
      <c r="AA2053"/>
      <c r="AB2053"/>
      <c r="AC2053"/>
      <c r="AD2053"/>
      <c r="AE2053"/>
    </row>
    <row r="2054" spans="2:31" x14ac:dyDescent="0.5">
      <c r="B2054" s="38"/>
      <c r="C2054"/>
      <c r="Z2054"/>
      <c r="AA2054"/>
      <c r="AB2054"/>
      <c r="AC2054"/>
      <c r="AD2054"/>
      <c r="AE2054"/>
    </row>
    <row r="2055" spans="2:31" x14ac:dyDescent="0.5">
      <c r="B2055" s="38"/>
      <c r="C2055"/>
      <c r="Z2055"/>
      <c r="AA2055"/>
      <c r="AB2055"/>
      <c r="AC2055"/>
      <c r="AD2055"/>
      <c r="AE2055"/>
    </row>
    <row r="2056" spans="2:31" x14ac:dyDescent="0.5">
      <c r="B2056" s="38"/>
      <c r="C2056"/>
      <c r="Z2056"/>
      <c r="AA2056"/>
      <c r="AB2056"/>
      <c r="AC2056"/>
      <c r="AD2056"/>
      <c r="AE2056"/>
    </row>
    <row r="2057" spans="2:31" x14ac:dyDescent="0.5">
      <c r="B2057" s="38"/>
      <c r="C2057"/>
      <c r="Z2057"/>
      <c r="AA2057"/>
      <c r="AB2057"/>
      <c r="AC2057"/>
      <c r="AD2057"/>
      <c r="AE2057"/>
    </row>
    <row r="2058" spans="2:31" x14ac:dyDescent="0.5">
      <c r="B2058" s="38"/>
      <c r="C2058"/>
      <c r="Z2058"/>
      <c r="AA2058"/>
      <c r="AB2058"/>
      <c r="AC2058"/>
      <c r="AD2058"/>
      <c r="AE2058"/>
    </row>
    <row r="2059" spans="2:31" x14ac:dyDescent="0.5">
      <c r="B2059" s="38"/>
      <c r="C2059"/>
      <c r="Z2059"/>
      <c r="AA2059"/>
      <c r="AB2059"/>
      <c r="AC2059"/>
      <c r="AD2059"/>
      <c r="AE2059"/>
    </row>
    <row r="2060" spans="2:31" x14ac:dyDescent="0.5">
      <c r="B2060" s="38"/>
      <c r="C2060"/>
      <c r="Z2060"/>
      <c r="AA2060"/>
      <c r="AB2060"/>
      <c r="AC2060"/>
      <c r="AD2060"/>
      <c r="AE2060"/>
    </row>
    <row r="2061" spans="2:31" x14ac:dyDescent="0.5">
      <c r="B2061" s="38"/>
      <c r="C2061"/>
      <c r="Z2061"/>
      <c r="AA2061"/>
      <c r="AB2061"/>
      <c r="AC2061"/>
      <c r="AD2061"/>
      <c r="AE2061"/>
    </row>
    <row r="2062" spans="2:31" x14ac:dyDescent="0.5">
      <c r="B2062" s="38"/>
      <c r="C2062"/>
      <c r="Z2062"/>
      <c r="AA2062"/>
      <c r="AB2062"/>
      <c r="AC2062"/>
      <c r="AD2062"/>
      <c r="AE2062"/>
    </row>
    <row r="2063" spans="2:31" x14ac:dyDescent="0.5">
      <c r="B2063" s="38"/>
      <c r="C2063"/>
      <c r="Z2063"/>
      <c r="AA2063"/>
      <c r="AB2063"/>
      <c r="AC2063"/>
      <c r="AD2063"/>
      <c r="AE2063"/>
    </row>
    <row r="2064" spans="2:31" x14ac:dyDescent="0.5">
      <c r="B2064" s="38"/>
      <c r="C2064"/>
      <c r="Z2064"/>
      <c r="AA2064"/>
      <c r="AB2064"/>
      <c r="AC2064"/>
      <c r="AD2064"/>
      <c r="AE2064"/>
    </row>
    <row r="2065" spans="2:31" x14ac:dyDescent="0.5">
      <c r="B2065" s="38"/>
      <c r="C2065"/>
      <c r="Z2065"/>
      <c r="AA2065"/>
      <c r="AB2065"/>
      <c r="AC2065"/>
      <c r="AD2065"/>
      <c r="AE2065"/>
    </row>
    <row r="2066" spans="2:31" x14ac:dyDescent="0.5">
      <c r="B2066" s="38"/>
      <c r="C2066"/>
      <c r="Z2066"/>
      <c r="AA2066"/>
      <c r="AB2066"/>
      <c r="AC2066"/>
      <c r="AD2066"/>
      <c r="AE2066"/>
    </row>
    <row r="2067" spans="2:31" x14ac:dyDescent="0.5">
      <c r="B2067" s="38"/>
      <c r="C2067"/>
      <c r="Z2067"/>
      <c r="AA2067"/>
      <c r="AB2067"/>
      <c r="AC2067"/>
      <c r="AD2067"/>
      <c r="AE2067"/>
    </row>
    <row r="2068" spans="2:31" x14ac:dyDescent="0.5">
      <c r="B2068" s="38"/>
      <c r="C2068"/>
      <c r="Z2068"/>
      <c r="AA2068"/>
      <c r="AB2068"/>
      <c r="AC2068"/>
      <c r="AD2068"/>
      <c r="AE2068"/>
    </row>
    <row r="2069" spans="2:31" x14ac:dyDescent="0.5">
      <c r="B2069" s="38"/>
      <c r="C2069"/>
      <c r="Z2069"/>
      <c r="AA2069"/>
      <c r="AB2069"/>
      <c r="AC2069"/>
      <c r="AD2069"/>
      <c r="AE2069"/>
    </row>
    <row r="2070" spans="2:31" x14ac:dyDescent="0.5">
      <c r="B2070" s="38"/>
      <c r="C2070"/>
      <c r="Z2070"/>
      <c r="AA2070"/>
      <c r="AB2070"/>
      <c r="AC2070"/>
      <c r="AD2070"/>
      <c r="AE2070"/>
    </row>
    <row r="2071" spans="2:31" x14ac:dyDescent="0.5">
      <c r="B2071" s="38"/>
      <c r="C2071"/>
      <c r="Z2071"/>
      <c r="AA2071"/>
      <c r="AB2071"/>
      <c r="AC2071"/>
      <c r="AD2071"/>
      <c r="AE2071"/>
    </row>
    <row r="2072" spans="2:31" x14ac:dyDescent="0.5">
      <c r="B2072" s="38"/>
      <c r="C2072"/>
      <c r="Z2072"/>
      <c r="AA2072"/>
      <c r="AB2072"/>
      <c r="AC2072"/>
      <c r="AD2072"/>
      <c r="AE2072"/>
    </row>
    <row r="2073" spans="2:31" x14ac:dyDescent="0.5">
      <c r="B2073" s="38"/>
      <c r="C2073"/>
      <c r="Z2073"/>
      <c r="AA2073"/>
      <c r="AB2073"/>
      <c r="AC2073"/>
      <c r="AD2073"/>
      <c r="AE2073"/>
    </row>
    <row r="2074" spans="2:31" x14ac:dyDescent="0.5">
      <c r="B2074" s="38"/>
      <c r="C2074"/>
      <c r="Z2074"/>
      <c r="AA2074"/>
      <c r="AB2074"/>
      <c r="AC2074"/>
      <c r="AD2074"/>
      <c r="AE2074"/>
    </row>
    <row r="2075" spans="2:31" x14ac:dyDescent="0.5">
      <c r="B2075" s="38"/>
      <c r="C2075"/>
      <c r="Z2075"/>
      <c r="AA2075"/>
      <c r="AB2075"/>
      <c r="AC2075"/>
      <c r="AD2075"/>
      <c r="AE2075"/>
    </row>
    <row r="2076" spans="2:31" x14ac:dyDescent="0.5">
      <c r="B2076" s="38"/>
      <c r="C2076"/>
      <c r="Z2076"/>
      <c r="AA2076"/>
      <c r="AB2076"/>
      <c r="AC2076"/>
      <c r="AD2076"/>
      <c r="AE2076"/>
    </row>
    <row r="2077" spans="2:31" x14ac:dyDescent="0.5">
      <c r="B2077" s="38"/>
      <c r="C2077"/>
      <c r="Z2077"/>
      <c r="AA2077"/>
      <c r="AB2077"/>
      <c r="AC2077"/>
      <c r="AD2077"/>
      <c r="AE2077"/>
    </row>
    <row r="2078" spans="2:31" x14ac:dyDescent="0.5">
      <c r="B2078" s="38"/>
      <c r="C2078"/>
      <c r="Z2078"/>
      <c r="AA2078"/>
      <c r="AB2078"/>
      <c r="AC2078"/>
      <c r="AD2078"/>
      <c r="AE2078"/>
    </row>
    <row r="2079" spans="2:31" x14ac:dyDescent="0.5">
      <c r="B2079" s="38"/>
      <c r="C2079"/>
      <c r="Z2079"/>
      <c r="AA2079"/>
      <c r="AB2079"/>
      <c r="AC2079"/>
      <c r="AD2079"/>
      <c r="AE2079"/>
    </row>
    <row r="2080" spans="2:31" x14ac:dyDescent="0.5">
      <c r="B2080" s="38"/>
      <c r="C2080"/>
      <c r="Z2080"/>
      <c r="AA2080"/>
      <c r="AB2080"/>
      <c r="AC2080"/>
      <c r="AD2080"/>
      <c r="AE2080"/>
    </row>
    <row r="2081" spans="2:31" x14ac:dyDescent="0.5">
      <c r="B2081" s="38"/>
      <c r="C2081"/>
      <c r="Z2081"/>
      <c r="AA2081"/>
      <c r="AB2081"/>
      <c r="AC2081"/>
      <c r="AD2081"/>
      <c r="AE2081"/>
    </row>
    <row r="2082" spans="2:31" x14ac:dyDescent="0.5">
      <c r="B2082" s="38"/>
      <c r="C2082"/>
      <c r="Z2082"/>
      <c r="AA2082"/>
      <c r="AB2082"/>
      <c r="AC2082"/>
      <c r="AD2082"/>
      <c r="AE2082"/>
    </row>
    <row r="2083" spans="2:31" x14ac:dyDescent="0.5">
      <c r="B2083" s="38"/>
      <c r="C2083"/>
      <c r="Z2083"/>
      <c r="AA2083"/>
      <c r="AB2083"/>
      <c r="AC2083"/>
      <c r="AD2083"/>
      <c r="AE2083"/>
    </row>
    <row r="2084" spans="2:31" x14ac:dyDescent="0.5">
      <c r="B2084" s="38"/>
      <c r="C2084"/>
      <c r="Z2084"/>
      <c r="AA2084"/>
      <c r="AB2084"/>
      <c r="AC2084"/>
      <c r="AD2084"/>
      <c r="AE2084"/>
    </row>
    <row r="2085" spans="2:31" x14ac:dyDescent="0.5">
      <c r="B2085" s="38"/>
      <c r="C2085"/>
      <c r="Z2085"/>
      <c r="AA2085"/>
      <c r="AB2085"/>
      <c r="AC2085"/>
      <c r="AD2085"/>
      <c r="AE2085"/>
    </row>
    <row r="2086" spans="2:31" x14ac:dyDescent="0.5">
      <c r="B2086" s="38"/>
      <c r="C2086"/>
      <c r="Z2086"/>
      <c r="AA2086"/>
      <c r="AB2086"/>
      <c r="AC2086"/>
      <c r="AD2086"/>
      <c r="AE2086"/>
    </row>
    <row r="2087" spans="2:31" x14ac:dyDescent="0.5">
      <c r="B2087" s="38"/>
      <c r="C2087"/>
      <c r="Z2087"/>
      <c r="AA2087"/>
      <c r="AB2087"/>
      <c r="AC2087"/>
      <c r="AD2087"/>
      <c r="AE2087"/>
    </row>
    <row r="2088" spans="2:31" x14ac:dyDescent="0.5">
      <c r="B2088" s="38"/>
      <c r="C2088"/>
      <c r="Z2088"/>
      <c r="AA2088"/>
      <c r="AB2088"/>
      <c r="AC2088"/>
      <c r="AD2088"/>
      <c r="AE2088"/>
    </row>
    <row r="2089" spans="2:31" x14ac:dyDescent="0.5">
      <c r="B2089" s="38"/>
      <c r="C2089"/>
      <c r="Z2089"/>
      <c r="AA2089"/>
      <c r="AB2089"/>
      <c r="AC2089"/>
      <c r="AD2089"/>
      <c r="AE2089"/>
    </row>
    <row r="2090" spans="2:31" x14ac:dyDescent="0.5">
      <c r="B2090" s="38"/>
      <c r="C2090"/>
      <c r="Z2090"/>
      <c r="AA2090"/>
      <c r="AB2090"/>
      <c r="AC2090"/>
      <c r="AD2090"/>
      <c r="AE2090"/>
    </row>
    <row r="2091" spans="2:31" x14ac:dyDescent="0.5">
      <c r="B2091" s="38"/>
      <c r="C2091"/>
      <c r="Z2091"/>
      <c r="AA2091"/>
      <c r="AB2091"/>
      <c r="AC2091"/>
      <c r="AD2091"/>
      <c r="AE2091"/>
    </row>
    <row r="2092" spans="2:31" x14ac:dyDescent="0.5">
      <c r="B2092" s="38"/>
      <c r="C2092"/>
      <c r="Z2092"/>
      <c r="AA2092"/>
      <c r="AB2092"/>
      <c r="AC2092"/>
      <c r="AD2092"/>
      <c r="AE2092"/>
    </row>
    <row r="2093" spans="2:31" x14ac:dyDescent="0.5">
      <c r="B2093" s="38"/>
      <c r="C2093"/>
      <c r="Z2093"/>
      <c r="AA2093"/>
      <c r="AB2093"/>
      <c r="AC2093"/>
      <c r="AD2093"/>
      <c r="AE2093"/>
    </row>
    <row r="2094" spans="2:31" x14ac:dyDescent="0.5">
      <c r="B2094" s="38"/>
      <c r="C2094"/>
      <c r="Z2094"/>
      <c r="AA2094"/>
      <c r="AB2094"/>
      <c r="AC2094"/>
      <c r="AD2094"/>
      <c r="AE2094"/>
    </row>
    <row r="2095" spans="2:31" x14ac:dyDescent="0.5">
      <c r="B2095" s="38"/>
      <c r="C2095"/>
      <c r="Z2095"/>
      <c r="AA2095"/>
      <c r="AB2095"/>
      <c r="AC2095"/>
      <c r="AD2095"/>
      <c r="AE2095"/>
    </row>
    <row r="2096" spans="2:31" x14ac:dyDescent="0.5">
      <c r="B2096" s="38"/>
      <c r="C2096"/>
      <c r="Z2096"/>
      <c r="AA2096"/>
      <c r="AB2096"/>
      <c r="AC2096"/>
      <c r="AD2096"/>
      <c r="AE2096"/>
    </row>
    <row r="2097" spans="2:31" x14ac:dyDescent="0.5">
      <c r="B2097" s="38"/>
      <c r="C2097"/>
      <c r="Z2097"/>
      <c r="AA2097"/>
      <c r="AB2097"/>
      <c r="AC2097"/>
      <c r="AD2097"/>
      <c r="AE2097"/>
    </row>
    <row r="2098" spans="2:31" x14ac:dyDescent="0.5">
      <c r="B2098" s="38"/>
      <c r="C2098"/>
      <c r="Z2098"/>
      <c r="AA2098"/>
      <c r="AB2098"/>
      <c r="AC2098"/>
      <c r="AD2098"/>
      <c r="AE2098"/>
    </row>
    <row r="2099" spans="2:31" x14ac:dyDescent="0.5">
      <c r="B2099" s="38"/>
      <c r="C2099"/>
      <c r="Z2099"/>
      <c r="AA2099"/>
      <c r="AB2099"/>
      <c r="AC2099"/>
      <c r="AD2099"/>
      <c r="AE2099"/>
    </row>
    <row r="2100" spans="2:31" x14ac:dyDescent="0.5">
      <c r="B2100" s="38"/>
      <c r="C2100"/>
      <c r="Z2100"/>
      <c r="AA2100"/>
      <c r="AB2100"/>
      <c r="AC2100"/>
      <c r="AD2100"/>
      <c r="AE2100"/>
    </row>
    <row r="2101" spans="2:31" x14ac:dyDescent="0.5">
      <c r="B2101" s="38"/>
      <c r="C2101"/>
      <c r="Z2101"/>
      <c r="AA2101"/>
      <c r="AB2101"/>
      <c r="AC2101"/>
      <c r="AD2101"/>
      <c r="AE2101"/>
    </row>
    <row r="2102" spans="2:31" x14ac:dyDescent="0.5">
      <c r="B2102" s="38"/>
      <c r="C2102"/>
      <c r="Z2102"/>
      <c r="AA2102"/>
      <c r="AB2102"/>
      <c r="AC2102"/>
      <c r="AD2102"/>
      <c r="AE2102"/>
    </row>
    <row r="2103" spans="2:31" x14ac:dyDescent="0.5">
      <c r="B2103" s="38"/>
      <c r="C2103"/>
      <c r="Z2103"/>
      <c r="AA2103"/>
      <c r="AB2103"/>
      <c r="AC2103"/>
      <c r="AD2103"/>
      <c r="AE2103"/>
    </row>
    <row r="2104" spans="2:31" x14ac:dyDescent="0.5">
      <c r="B2104" s="38"/>
      <c r="C2104"/>
      <c r="Z2104"/>
      <c r="AA2104"/>
      <c r="AB2104"/>
      <c r="AC2104"/>
      <c r="AD2104"/>
      <c r="AE2104"/>
    </row>
    <row r="2105" spans="2:31" x14ac:dyDescent="0.5">
      <c r="B2105" s="38"/>
      <c r="C2105"/>
      <c r="Z2105"/>
      <c r="AA2105"/>
      <c r="AB2105"/>
      <c r="AC2105"/>
      <c r="AD2105"/>
      <c r="AE2105"/>
    </row>
    <row r="2106" spans="2:31" x14ac:dyDescent="0.5">
      <c r="B2106" s="38"/>
      <c r="C2106"/>
      <c r="Z2106"/>
      <c r="AA2106"/>
      <c r="AB2106"/>
      <c r="AC2106"/>
      <c r="AD2106"/>
      <c r="AE2106"/>
    </row>
    <row r="2107" spans="2:31" x14ac:dyDescent="0.5">
      <c r="B2107" s="38"/>
      <c r="C2107"/>
      <c r="Z2107"/>
      <c r="AA2107"/>
      <c r="AB2107"/>
      <c r="AC2107"/>
      <c r="AD2107"/>
      <c r="AE2107"/>
    </row>
    <row r="2108" spans="2:31" x14ac:dyDescent="0.5">
      <c r="B2108" s="38"/>
      <c r="C2108"/>
      <c r="Z2108"/>
      <c r="AA2108"/>
      <c r="AB2108"/>
      <c r="AC2108"/>
      <c r="AD2108"/>
      <c r="AE2108"/>
    </row>
    <row r="2109" spans="2:31" x14ac:dyDescent="0.5">
      <c r="B2109" s="38"/>
      <c r="C2109"/>
      <c r="Z2109"/>
      <c r="AA2109"/>
      <c r="AB2109"/>
      <c r="AC2109"/>
      <c r="AD2109"/>
      <c r="AE2109"/>
    </row>
    <row r="2110" spans="2:31" x14ac:dyDescent="0.5">
      <c r="B2110" s="38"/>
      <c r="C2110"/>
      <c r="Z2110"/>
      <c r="AA2110"/>
      <c r="AB2110"/>
      <c r="AC2110"/>
      <c r="AD2110"/>
      <c r="AE2110"/>
    </row>
    <row r="2111" spans="2:31" x14ac:dyDescent="0.5">
      <c r="B2111" s="38"/>
      <c r="C2111"/>
      <c r="Z2111"/>
      <c r="AA2111"/>
      <c r="AB2111"/>
      <c r="AC2111"/>
      <c r="AD2111"/>
      <c r="AE2111"/>
    </row>
    <row r="2112" spans="2:31" x14ac:dyDescent="0.5">
      <c r="B2112" s="38"/>
      <c r="C2112"/>
      <c r="Z2112"/>
      <c r="AA2112"/>
      <c r="AB2112"/>
      <c r="AC2112"/>
      <c r="AD2112"/>
      <c r="AE2112"/>
    </row>
    <row r="2113" spans="2:31" x14ac:dyDescent="0.5">
      <c r="B2113" s="38"/>
      <c r="C2113"/>
      <c r="Z2113"/>
      <c r="AA2113"/>
      <c r="AB2113"/>
      <c r="AC2113"/>
      <c r="AD2113"/>
      <c r="AE2113"/>
    </row>
    <row r="2114" spans="2:31" x14ac:dyDescent="0.5">
      <c r="B2114" s="38"/>
      <c r="C2114"/>
      <c r="Z2114"/>
      <c r="AA2114"/>
      <c r="AB2114"/>
      <c r="AC2114"/>
      <c r="AD2114"/>
      <c r="AE2114"/>
    </row>
    <row r="2115" spans="2:31" x14ac:dyDescent="0.5">
      <c r="B2115" s="38"/>
      <c r="C2115"/>
      <c r="Z2115"/>
      <c r="AA2115"/>
      <c r="AB2115"/>
      <c r="AC2115"/>
      <c r="AD2115"/>
      <c r="AE2115"/>
    </row>
    <row r="2116" spans="2:31" x14ac:dyDescent="0.5">
      <c r="B2116" s="38"/>
      <c r="C2116"/>
      <c r="Z2116"/>
      <c r="AA2116"/>
      <c r="AB2116"/>
      <c r="AC2116"/>
      <c r="AD2116"/>
      <c r="AE2116"/>
    </row>
    <row r="2117" spans="2:31" x14ac:dyDescent="0.5">
      <c r="B2117" s="38"/>
      <c r="C2117"/>
      <c r="Z2117"/>
      <c r="AA2117"/>
      <c r="AB2117"/>
      <c r="AC2117"/>
      <c r="AD2117"/>
      <c r="AE2117"/>
    </row>
    <row r="2118" spans="2:31" x14ac:dyDescent="0.5">
      <c r="B2118" s="38"/>
      <c r="C2118"/>
      <c r="Z2118"/>
      <c r="AA2118"/>
      <c r="AB2118"/>
      <c r="AC2118"/>
      <c r="AD2118"/>
      <c r="AE2118"/>
    </row>
    <row r="2119" spans="2:31" x14ac:dyDescent="0.5">
      <c r="B2119" s="38"/>
      <c r="C2119"/>
      <c r="Z2119"/>
      <c r="AA2119"/>
      <c r="AB2119"/>
      <c r="AC2119"/>
      <c r="AD2119"/>
      <c r="AE2119"/>
    </row>
    <row r="2120" spans="2:31" x14ac:dyDescent="0.5">
      <c r="B2120" s="38"/>
      <c r="C2120"/>
      <c r="Z2120"/>
      <c r="AA2120"/>
      <c r="AB2120"/>
      <c r="AC2120"/>
      <c r="AD2120"/>
      <c r="AE2120"/>
    </row>
    <row r="2121" spans="2:31" x14ac:dyDescent="0.5">
      <c r="B2121" s="38"/>
      <c r="C2121"/>
      <c r="Z2121"/>
      <c r="AA2121"/>
      <c r="AB2121"/>
      <c r="AC2121"/>
      <c r="AD2121"/>
      <c r="AE2121"/>
    </row>
    <row r="2122" spans="2:31" x14ac:dyDescent="0.5">
      <c r="B2122" s="38"/>
      <c r="C2122"/>
      <c r="Z2122"/>
      <c r="AA2122"/>
      <c r="AB2122"/>
      <c r="AC2122"/>
      <c r="AD2122"/>
      <c r="AE2122"/>
    </row>
    <row r="2123" spans="2:31" x14ac:dyDescent="0.5">
      <c r="B2123" s="38"/>
      <c r="C2123"/>
      <c r="Z2123"/>
      <c r="AA2123"/>
      <c r="AB2123"/>
      <c r="AC2123"/>
      <c r="AD2123"/>
      <c r="AE2123"/>
    </row>
    <row r="2124" spans="2:31" x14ac:dyDescent="0.5">
      <c r="B2124" s="38"/>
      <c r="C2124"/>
      <c r="Z2124"/>
      <c r="AA2124"/>
      <c r="AB2124"/>
      <c r="AC2124"/>
      <c r="AD2124"/>
      <c r="AE2124"/>
    </row>
    <row r="2125" spans="2:31" x14ac:dyDescent="0.5">
      <c r="B2125" s="38"/>
      <c r="C2125"/>
      <c r="Z2125"/>
      <c r="AA2125"/>
      <c r="AB2125"/>
      <c r="AC2125"/>
      <c r="AD2125"/>
      <c r="AE2125"/>
    </row>
    <row r="2126" spans="2:31" x14ac:dyDescent="0.5">
      <c r="B2126" s="38"/>
      <c r="C2126"/>
      <c r="Z2126"/>
      <c r="AA2126"/>
      <c r="AB2126"/>
      <c r="AC2126"/>
      <c r="AD2126"/>
      <c r="AE2126"/>
    </row>
    <row r="2127" spans="2:31" x14ac:dyDescent="0.5">
      <c r="B2127" s="38"/>
      <c r="C2127"/>
      <c r="Z2127"/>
      <c r="AA2127"/>
      <c r="AB2127"/>
      <c r="AC2127"/>
      <c r="AD2127"/>
      <c r="AE2127"/>
    </row>
    <row r="2128" spans="2:31" x14ac:dyDescent="0.5">
      <c r="B2128" s="38"/>
      <c r="C2128"/>
      <c r="Z2128"/>
      <c r="AA2128"/>
      <c r="AB2128"/>
      <c r="AC2128"/>
      <c r="AD2128"/>
      <c r="AE2128"/>
    </row>
    <row r="2129" spans="2:31" x14ac:dyDescent="0.5">
      <c r="B2129" s="38"/>
      <c r="C2129"/>
      <c r="Z2129"/>
      <c r="AA2129"/>
      <c r="AB2129"/>
      <c r="AC2129"/>
      <c r="AD2129"/>
      <c r="AE2129"/>
    </row>
    <row r="2130" spans="2:31" x14ac:dyDescent="0.5">
      <c r="B2130" s="38"/>
      <c r="C2130"/>
      <c r="Z2130"/>
      <c r="AA2130"/>
      <c r="AB2130"/>
      <c r="AC2130"/>
      <c r="AD2130"/>
      <c r="AE2130"/>
    </row>
    <row r="2131" spans="2:31" x14ac:dyDescent="0.5">
      <c r="B2131" s="38"/>
      <c r="C2131"/>
      <c r="Z2131"/>
      <c r="AA2131"/>
      <c r="AB2131"/>
      <c r="AC2131"/>
      <c r="AD2131"/>
      <c r="AE2131"/>
    </row>
    <row r="2132" spans="2:31" x14ac:dyDescent="0.5">
      <c r="B2132" s="38"/>
      <c r="C2132"/>
      <c r="Z2132"/>
      <c r="AA2132"/>
      <c r="AB2132"/>
      <c r="AC2132"/>
      <c r="AD2132"/>
      <c r="AE2132"/>
    </row>
    <row r="2133" spans="2:31" x14ac:dyDescent="0.5">
      <c r="B2133" s="38"/>
      <c r="C2133"/>
      <c r="Z2133"/>
      <c r="AA2133"/>
      <c r="AB2133"/>
      <c r="AC2133"/>
      <c r="AD2133"/>
      <c r="AE2133"/>
    </row>
    <row r="2134" spans="2:31" x14ac:dyDescent="0.5">
      <c r="B2134" s="38"/>
      <c r="C2134"/>
      <c r="Z2134"/>
      <c r="AA2134"/>
      <c r="AB2134"/>
      <c r="AC2134"/>
      <c r="AD2134"/>
      <c r="AE2134"/>
    </row>
    <row r="2135" spans="2:31" x14ac:dyDescent="0.5">
      <c r="B2135" s="38"/>
      <c r="C2135"/>
      <c r="Z2135"/>
      <c r="AA2135"/>
      <c r="AB2135"/>
      <c r="AC2135"/>
      <c r="AD2135"/>
      <c r="AE2135"/>
    </row>
    <row r="2136" spans="2:31" x14ac:dyDescent="0.5">
      <c r="B2136" s="38"/>
      <c r="C2136"/>
      <c r="Z2136"/>
      <c r="AA2136"/>
      <c r="AB2136"/>
      <c r="AC2136"/>
      <c r="AD2136"/>
      <c r="AE2136"/>
    </row>
    <row r="2137" spans="2:31" x14ac:dyDescent="0.5">
      <c r="B2137" s="38"/>
      <c r="C2137"/>
      <c r="Z2137"/>
      <c r="AA2137"/>
      <c r="AB2137"/>
      <c r="AC2137"/>
      <c r="AD2137"/>
      <c r="AE2137"/>
    </row>
    <row r="2138" spans="2:31" x14ac:dyDescent="0.5">
      <c r="B2138" s="38"/>
      <c r="C2138"/>
      <c r="Z2138"/>
      <c r="AA2138"/>
      <c r="AB2138"/>
      <c r="AC2138"/>
      <c r="AD2138"/>
      <c r="AE2138"/>
    </row>
    <row r="2139" spans="2:31" x14ac:dyDescent="0.5">
      <c r="B2139" s="38"/>
      <c r="C2139"/>
      <c r="Z2139"/>
      <c r="AA2139"/>
      <c r="AB2139"/>
      <c r="AC2139"/>
      <c r="AD2139"/>
      <c r="AE2139"/>
    </row>
    <row r="2140" spans="2:31" x14ac:dyDescent="0.5">
      <c r="B2140" s="38"/>
      <c r="C2140"/>
      <c r="Z2140"/>
      <c r="AA2140"/>
      <c r="AB2140"/>
      <c r="AC2140"/>
      <c r="AD2140"/>
      <c r="AE2140"/>
    </row>
    <row r="2141" spans="2:31" x14ac:dyDescent="0.5">
      <c r="B2141" s="38"/>
      <c r="C2141"/>
      <c r="Z2141"/>
      <c r="AA2141"/>
      <c r="AB2141"/>
      <c r="AC2141"/>
      <c r="AD2141"/>
      <c r="AE2141"/>
    </row>
    <row r="2142" spans="2:31" x14ac:dyDescent="0.5">
      <c r="B2142" s="38"/>
      <c r="C2142"/>
      <c r="Z2142"/>
      <c r="AA2142"/>
      <c r="AB2142"/>
      <c r="AC2142"/>
      <c r="AD2142"/>
      <c r="AE2142"/>
    </row>
    <row r="2143" spans="2:31" x14ac:dyDescent="0.5">
      <c r="B2143" s="38"/>
      <c r="C2143"/>
      <c r="Z2143"/>
      <c r="AA2143"/>
      <c r="AB2143"/>
      <c r="AC2143"/>
      <c r="AD2143"/>
      <c r="AE2143"/>
    </row>
    <row r="2144" spans="2:31" x14ac:dyDescent="0.5">
      <c r="B2144" s="38"/>
      <c r="C2144"/>
      <c r="Z2144"/>
      <c r="AA2144"/>
      <c r="AB2144"/>
      <c r="AC2144"/>
      <c r="AD2144"/>
      <c r="AE2144"/>
    </row>
    <row r="2145" spans="2:31" x14ac:dyDescent="0.5">
      <c r="B2145" s="38"/>
      <c r="C2145"/>
      <c r="Z2145"/>
      <c r="AA2145"/>
      <c r="AB2145"/>
      <c r="AC2145"/>
      <c r="AD2145"/>
      <c r="AE2145"/>
    </row>
    <row r="2146" spans="2:31" x14ac:dyDescent="0.5">
      <c r="B2146" s="38"/>
      <c r="C2146"/>
      <c r="Z2146"/>
      <c r="AA2146"/>
      <c r="AB2146"/>
      <c r="AC2146"/>
      <c r="AD2146"/>
      <c r="AE2146"/>
    </row>
    <row r="2147" spans="2:31" x14ac:dyDescent="0.5">
      <c r="B2147" s="38"/>
      <c r="C2147"/>
      <c r="Z2147"/>
      <c r="AA2147"/>
      <c r="AB2147"/>
      <c r="AC2147"/>
      <c r="AD2147"/>
      <c r="AE2147"/>
    </row>
    <row r="2148" spans="2:31" x14ac:dyDescent="0.5">
      <c r="B2148" s="38"/>
      <c r="C2148"/>
      <c r="Z2148"/>
      <c r="AA2148"/>
      <c r="AB2148"/>
      <c r="AC2148"/>
      <c r="AD2148"/>
      <c r="AE2148"/>
    </row>
    <row r="2149" spans="2:31" x14ac:dyDescent="0.5">
      <c r="B2149" s="38"/>
      <c r="C2149"/>
      <c r="Z2149"/>
      <c r="AA2149"/>
      <c r="AB2149"/>
      <c r="AC2149"/>
      <c r="AD2149"/>
      <c r="AE2149"/>
    </row>
    <row r="2150" spans="2:31" x14ac:dyDescent="0.5">
      <c r="B2150" s="38"/>
      <c r="C2150"/>
      <c r="Z2150"/>
      <c r="AA2150"/>
      <c r="AB2150"/>
      <c r="AC2150"/>
      <c r="AD2150"/>
      <c r="AE2150"/>
    </row>
    <row r="2151" spans="2:31" x14ac:dyDescent="0.5">
      <c r="B2151" s="38"/>
      <c r="C2151"/>
      <c r="Z2151"/>
      <c r="AA2151"/>
      <c r="AB2151"/>
      <c r="AC2151"/>
      <c r="AD2151"/>
      <c r="AE2151"/>
    </row>
    <row r="2152" spans="2:31" x14ac:dyDescent="0.5">
      <c r="B2152" s="38"/>
      <c r="C2152"/>
      <c r="Z2152"/>
      <c r="AA2152"/>
      <c r="AB2152"/>
      <c r="AC2152"/>
      <c r="AD2152"/>
      <c r="AE2152"/>
    </row>
    <row r="2153" spans="2:31" x14ac:dyDescent="0.5">
      <c r="B2153" s="38"/>
      <c r="C2153"/>
      <c r="Z2153"/>
      <c r="AA2153"/>
      <c r="AB2153"/>
      <c r="AC2153"/>
      <c r="AD2153"/>
      <c r="AE2153"/>
    </row>
    <row r="2154" spans="2:31" x14ac:dyDescent="0.5">
      <c r="B2154" s="38"/>
      <c r="C2154"/>
      <c r="Z2154"/>
      <c r="AA2154"/>
      <c r="AB2154"/>
      <c r="AC2154"/>
      <c r="AD2154"/>
      <c r="AE2154"/>
    </row>
    <row r="2155" spans="2:31" x14ac:dyDescent="0.5">
      <c r="B2155" s="38"/>
      <c r="C2155"/>
      <c r="Z2155"/>
      <c r="AA2155"/>
      <c r="AB2155"/>
      <c r="AC2155"/>
      <c r="AD2155"/>
      <c r="AE2155"/>
    </row>
    <row r="2156" spans="2:31" x14ac:dyDescent="0.5">
      <c r="B2156" s="38"/>
      <c r="C2156"/>
      <c r="Z2156"/>
      <c r="AA2156"/>
      <c r="AB2156"/>
      <c r="AC2156"/>
      <c r="AD2156"/>
      <c r="AE2156"/>
    </row>
    <row r="2157" spans="2:31" x14ac:dyDescent="0.5">
      <c r="B2157" s="38"/>
      <c r="C2157"/>
      <c r="Z2157"/>
      <c r="AA2157"/>
      <c r="AB2157"/>
      <c r="AC2157"/>
      <c r="AD2157"/>
      <c r="AE2157"/>
    </row>
    <row r="2158" spans="2:31" x14ac:dyDescent="0.5">
      <c r="B2158" s="38"/>
      <c r="C2158"/>
      <c r="Z2158"/>
      <c r="AA2158"/>
      <c r="AB2158"/>
      <c r="AC2158"/>
      <c r="AD2158"/>
      <c r="AE2158"/>
    </row>
    <row r="2159" spans="2:31" x14ac:dyDescent="0.5">
      <c r="B2159" s="38"/>
      <c r="C2159"/>
      <c r="Z2159"/>
      <c r="AA2159"/>
      <c r="AB2159"/>
      <c r="AC2159"/>
      <c r="AD2159"/>
      <c r="AE2159"/>
    </row>
    <row r="2160" spans="2:31" x14ac:dyDescent="0.5">
      <c r="B2160" s="38"/>
      <c r="C2160"/>
      <c r="Z2160"/>
      <c r="AA2160"/>
      <c r="AB2160"/>
      <c r="AC2160"/>
      <c r="AD2160"/>
      <c r="AE2160"/>
    </row>
    <row r="2161" spans="2:31" x14ac:dyDescent="0.5">
      <c r="B2161" s="38"/>
      <c r="C2161"/>
      <c r="Z2161"/>
      <c r="AA2161"/>
      <c r="AB2161"/>
      <c r="AC2161"/>
      <c r="AD2161"/>
      <c r="AE2161"/>
    </row>
    <row r="2162" spans="2:31" x14ac:dyDescent="0.5">
      <c r="B2162" s="38"/>
      <c r="C2162"/>
      <c r="Z2162"/>
      <c r="AA2162"/>
      <c r="AB2162"/>
      <c r="AC2162"/>
      <c r="AD2162"/>
      <c r="AE2162"/>
    </row>
    <row r="2163" spans="2:31" x14ac:dyDescent="0.5">
      <c r="B2163" s="38"/>
      <c r="C2163"/>
      <c r="Z2163"/>
      <c r="AA2163"/>
      <c r="AB2163"/>
      <c r="AC2163"/>
      <c r="AD2163"/>
      <c r="AE2163"/>
    </row>
    <row r="2164" spans="2:31" x14ac:dyDescent="0.5">
      <c r="B2164" s="38"/>
      <c r="C2164"/>
      <c r="Z2164"/>
      <c r="AA2164"/>
      <c r="AB2164"/>
      <c r="AC2164"/>
      <c r="AD2164"/>
      <c r="AE2164"/>
    </row>
    <row r="2165" spans="2:31" x14ac:dyDescent="0.5">
      <c r="B2165" s="38"/>
      <c r="C2165"/>
      <c r="Z2165"/>
      <c r="AA2165"/>
      <c r="AB2165"/>
      <c r="AC2165"/>
      <c r="AD2165"/>
      <c r="AE2165"/>
    </row>
    <row r="2166" spans="2:31" x14ac:dyDescent="0.5">
      <c r="B2166" s="38"/>
      <c r="C2166"/>
      <c r="Z2166"/>
      <c r="AA2166"/>
      <c r="AB2166"/>
      <c r="AC2166"/>
      <c r="AD2166"/>
      <c r="AE2166"/>
    </row>
    <row r="2167" spans="2:31" x14ac:dyDescent="0.5">
      <c r="B2167" s="38"/>
      <c r="C2167"/>
      <c r="Z2167"/>
      <c r="AA2167"/>
      <c r="AB2167"/>
      <c r="AC2167"/>
      <c r="AD2167"/>
      <c r="AE2167"/>
    </row>
    <row r="2168" spans="2:31" x14ac:dyDescent="0.5">
      <c r="B2168" s="38"/>
      <c r="C2168"/>
      <c r="Z2168"/>
      <c r="AA2168"/>
      <c r="AB2168"/>
      <c r="AC2168"/>
      <c r="AD2168"/>
      <c r="AE2168"/>
    </row>
    <row r="2169" spans="2:31" x14ac:dyDescent="0.5">
      <c r="B2169" s="38"/>
      <c r="C2169"/>
      <c r="Z2169"/>
      <c r="AA2169"/>
      <c r="AB2169"/>
      <c r="AC2169"/>
      <c r="AD2169"/>
      <c r="AE2169"/>
    </row>
    <row r="2170" spans="2:31" x14ac:dyDescent="0.5">
      <c r="B2170" s="38"/>
      <c r="C2170"/>
      <c r="Z2170"/>
      <c r="AA2170"/>
      <c r="AB2170"/>
      <c r="AC2170"/>
      <c r="AD2170"/>
      <c r="AE2170"/>
    </row>
    <row r="2171" spans="2:31" x14ac:dyDescent="0.5">
      <c r="B2171" s="38"/>
      <c r="C2171"/>
      <c r="Z2171"/>
      <c r="AA2171"/>
      <c r="AB2171"/>
      <c r="AC2171"/>
      <c r="AD2171"/>
      <c r="AE2171"/>
    </row>
    <row r="2172" spans="2:31" x14ac:dyDescent="0.5">
      <c r="B2172" s="38"/>
      <c r="C2172"/>
      <c r="Z2172"/>
      <c r="AA2172"/>
      <c r="AB2172"/>
      <c r="AC2172"/>
      <c r="AD2172"/>
      <c r="AE2172"/>
    </row>
    <row r="2173" spans="2:31" x14ac:dyDescent="0.5">
      <c r="B2173" s="38"/>
      <c r="C2173"/>
      <c r="Z2173"/>
      <c r="AA2173"/>
      <c r="AB2173"/>
      <c r="AC2173"/>
      <c r="AD2173"/>
      <c r="AE2173"/>
    </row>
    <row r="2174" spans="2:31" x14ac:dyDescent="0.5">
      <c r="B2174" s="38"/>
      <c r="C2174"/>
      <c r="Z2174"/>
      <c r="AA2174"/>
      <c r="AB2174"/>
      <c r="AC2174"/>
      <c r="AD2174"/>
      <c r="AE2174"/>
    </row>
    <row r="2175" spans="2:31" x14ac:dyDescent="0.5">
      <c r="B2175" s="38"/>
      <c r="C2175"/>
      <c r="Z2175"/>
      <c r="AA2175"/>
      <c r="AB2175"/>
      <c r="AC2175"/>
      <c r="AD2175"/>
      <c r="AE2175"/>
    </row>
    <row r="2176" spans="2:31" x14ac:dyDescent="0.5">
      <c r="B2176" s="38"/>
      <c r="C2176"/>
      <c r="Z2176"/>
      <c r="AA2176"/>
      <c r="AB2176"/>
      <c r="AC2176"/>
      <c r="AD2176"/>
      <c r="AE2176"/>
    </row>
    <row r="2177" spans="2:31" x14ac:dyDescent="0.5">
      <c r="B2177" s="38"/>
      <c r="C2177"/>
      <c r="Z2177"/>
      <c r="AA2177"/>
      <c r="AB2177"/>
      <c r="AC2177"/>
      <c r="AD2177"/>
      <c r="AE2177"/>
    </row>
    <row r="2178" spans="2:31" x14ac:dyDescent="0.5">
      <c r="B2178" s="38"/>
      <c r="C2178"/>
      <c r="Z2178"/>
      <c r="AA2178"/>
      <c r="AB2178"/>
      <c r="AC2178"/>
      <c r="AD2178"/>
      <c r="AE2178"/>
    </row>
    <row r="2179" spans="2:31" x14ac:dyDescent="0.5">
      <c r="B2179" s="38"/>
      <c r="C2179"/>
      <c r="Z2179"/>
      <c r="AA2179"/>
      <c r="AB2179"/>
      <c r="AC2179"/>
      <c r="AD2179"/>
      <c r="AE2179"/>
    </row>
    <row r="2180" spans="2:31" x14ac:dyDescent="0.5">
      <c r="B2180" s="38"/>
      <c r="C2180"/>
      <c r="Z2180"/>
      <c r="AA2180"/>
      <c r="AB2180"/>
      <c r="AC2180"/>
      <c r="AD2180"/>
      <c r="AE2180"/>
    </row>
    <row r="2181" spans="2:31" x14ac:dyDescent="0.5">
      <c r="B2181" s="38"/>
      <c r="C2181"/>
      <c r="Z2181"/>
      <c r="AA2181"/>
      <c r="AB2181"/>
      <c r="AC2181"/>
      <c r="AD2181"/>
      <c r="AE2181"/>
    </row>
    <row r="2182" spans="2:31" x14ac:dyDescent="0.5">
      <c r="B2182" s="38"/>
      <c r="C2182"/>
      <c r="Z2182"/>
      <c r="AA2182"/>
      <c r="AB2182"/>
      <c r="AC2182"/>
      <c r="AD2182"/>
      <c r="AE2182"/>
    </row>
    <row r="2183" spans="2:31" x14ac:dyDescent="0.5">
      <c r="B2183" s="38"/>
      <c r="C2183"/>
      <c r="Z2183"/>
      <c r="AA2183"/>
      <c r="AB2183"/>
      <c r="AC2183"/>
      <c r="AD2183"/>
      <c r="AE2183"/>
    </row>
    <row r="2184" spans="2:31" x14ac:dyDescent="0.5">
      <c r="B2184" s="38"/>
      <c r="C2184"/>
      <c r="Z2184"/>
      <c r="AA2184"/>
      <c r="AB2184"/>
      <c r="AC2184"/>
      <c r="AD2184"/>
      <c r="AE2184"/>
    </row>
    <row r="2185" spans="2:31" x14ac:dyDescent="0.5">
      <c r="B2185" s="38"/>
      <c r="C2185"/>
      <c r="Z2185"/>
      <c r="AA2185"/>
      <c r="AB2185"/>
      <c r="AC2185"/>
      <c r="AD2185"/>
      <c r="AE2185"/>
    </row>
    <row r="2186" spans="2:31" x14ac:dyDescent="0.5">
      <c r="B2186" s="38"/>
      <c r="C2186"/>
      <c r="Z2186"/>
      <c r="AA2186"/>
      <c r="AB2186"/>
      <c r="AC2186"/>
      <c r="AD2186"/>
      <c r="AE2186"/>
    </row>
    <row r="2187" spans="2:31" x14ac:dyDescent="0.5">
      <c r="B2187" s="38"/>
      <c r="C2187"/>
      <c r="Z2187"/>
      <c r="AA2187"/>
      <c r="AB2187"/>
      <c r="AC2187"/>
      <c r="AD2187"/>
      <c r="AE2187"/>
    </row>
    <row r="2188" spans="2:31" x14ac:dyDescent="0.5">
      <c r="B2188" s="38"/>
      <c r="C2188"/>
      <c r="Z2188"/>
      <c r="AA2188"/>
      <c r="AB2188"/>
      <c r="AC2188"/>
      <c r="AD2188"/>
      <c r="AE2188"/>
    </row>
    <row r="2189" spans="2:31" x14ac:dyDescent="0.5">
      <c r="B2189" s="38"/>
      <c r="C2189"/>
      <c r="Z2189"/>
      <c r="AA2189"/>
      <c r="AB2189"/>
      <c r="AC2189"/>
      <c r="AD2189"/>
      <c r="AE2189"/>
    </row>
    <row r="2190" spans="2:31" x14ac:dyDescent="0.5">
      <c r="B2190" s="38"/>
      <c r="C2190"/>
      <c r="Z2190"/>
      <c r="AA2190"/>
      <c r="AB2190"/>
      <c r="AC2190"/>
      <c r="AD2190"/>
      <c r="AE2190"/>
    </row>
    <row r="2191" spans="2:31" x14ac:dyDescent="0.5">
      <c r="B2191" s="38"/>
      <c r="C2191"/>
      <c r="Z2191"/>
      <c r="AA2191"/>
      <c r="AB2191"/>
      <c r="AC2191"/>
      <c r="AD2191"/>
      <c r="AE2191"/>
    </row>
    <row r="2192" spans="2:31" x14ac:dyDescent="0.5">
      <c r="B2192" s="38"/>
      <c r="C2192"/>
      <c r="Z2192"/>
      <c r="AA2192"/>
      <c r="AB2192"/>
      <c r="AC2192"/>
      <c r="AD2192"/>
      <c r="AE2192"/>
    </row>
    <row r="2193" spans="2:31" x14ac:dyDescent="0.5">
      <c r="B2193" s="38"/>
      <c r="C2193"/>
      <c r="Z2193"/>
      <c r="AA2193"/>
      <c r="AB2193"/>
      <c r="AC2193"/>
      <c r="AD2193"/>
      <c r="AE2193"/>
    </row>
    <row r="2194" spans="2:31" x14ac:dyDescent="0.5">
      <c r="B2194" s="38"/>
      <c r="C2194"/>
      <c r="Z2194"/>
      <c r="AA2194"/>
      <c r="AB2194"/>
      <c r="AC2194"/>
      <c r="AD2194"/>
      <c r="AE2194"/>
    </row>
    <row r="2195" spans="2:31" x14ac:dyDescent="0.5">
      <c r="B2195" s="38"/>
      <c r="C2195"/>
      <c r="Z2195"/>
      <c r="AA2195"/>
      <c r="AB2195"/>
      <c r="AC2195"/>
      <c r="AD2195"/>
      <c r="AE2195"/>
    </row>
    <row r="2196" spans="2:31" x14ac:dyDescent="0.5">
      <c r="B2196" s="38"/>
      <c r="C2196"/>
      <c r="Z2196"/>
      <c r="AA2196"/>
      <c r="AB2196"/>
      <c r="AC2196"/>
      <c r="AD2196"/>
      <c r="AE2196"/>
    </row>
    <row r="2197" spans="2:31" x14ac:dyDescent="0.5">
      <c r="B2197" s="38"/>
      <c r="C2197"/>
      <c r="Z2197"/>
      <c r="AA2197"/>
      <c r="AB2197"/>
      <c r="AC2197"/>
      <c r="AD2197"/>
      <c r="AE2197"/>
    </row>
    <row r="2198" spans="2:31" x14ac:dyDescent="0.5">
      <c r="B2198" s="38"/>
      <c r="C2198"/>
      <c r="Z2198"/>
      <c r="AA2198"/>
      <c r="AB2198"/>
      <c r="AC2198"/>
      <c r="AD2198"/>
      <c r="AE2198"/>
    </row>
    <row r="2199" spans="2:31" x14ac:dyDescent="0.5">
      <c r="B2199" s="38"/>
      <c r="C2199"/>
      <c r="Z2199"/>
      <c r="AA2199"/>
      <c r="AB2199"/>
      <c r="AC2199"/>
      <c r="AD2199"/>
      <c r="AE2199"/>
    </row>
    <row r="2200" spans="2:31" x14ac:dyDescent="0.5">
      <c r="B2200" s="38"/>
      <c r="C2200"/>
      <c r="Z2200"/>
      <c r="AA2200"/>
      <c r="AB2200"/>
      <c r="AC2200"/>
      <c r="AD2200"/>
      <c r="AE2200"/>
    </row>
    <row r="2201" spans="2:31" x14ac:dyDescent="0.5">
      <c r="B2201" s="38"/>
      <c r="C2201"/>
      <c r="Z2201"/>
      <c r="AA2201"/>
      <c r="AB2201"/>
      <c r="AC2201"/>
      <c r="AD2201"/>
      <c r="AE2201"/>
    </row>
    <row r="2202" spans="2:31" x14ac:dyDescent="0.5">
      <c r="B2202" s="38"/>
      <c r="C2202"/>
      <c r="Z2202"/>
      <c r="AA2202"/>
      <c r="AB2202"/>
      <c r="AC2202"/>
      <c r="AD2202"/>
      <c r="AE2202"/>
    </row>
    <row r="2203" spans="2:31" x14ac:dyDescent="0.5">
      <c r="B2203" s="38"/>
      <c r="C2203"/>
      <c r="Z2203"/>
      <c r="AA2203"/>
      <c r="AB2203"/>
      <c r="AC2203"/>
      <c r="AD2203"/>
      <c r="AE2203"/>
    </row>
    <row r="2204" spans="2:31" x14ac:dyDescent="0.5">
      <c r="B2204" s="38"/>
      <c r="C2204"/>
      <c r="Z2204"/>
      <c r="AA2204"/>
      <c r="AB2204"/>
      <c r="AC2204"/>
      <c r="AD2204"/>
      <c r="AE2204"/>
    </row>
    <row r="2205" spans="2:31" x14ac:dyDescent="0.5">
      <c r="B2205" s="38"/>
      <c r="C2205"/>
      <c r="Z2205"/>
      <c r="AA2205"/>
      <c r="AB2205"/>
      <c r="AC2205"/>
      <c r="AD2205"/>
      <c r="AE2205"/>
    </row>
    <row r="2206" spans="2:31" x14ac:dyDescent="0.5">
      <c r="B2206" s="38"/>
      <c r="C2206"/>
      <c r="Z2206"/>
      <c r="AA2206"/>
      <c r="AB2206"/>
      <c r="AC2206"/>
      <c r="AD2206"/>
      <c r="AE2206"/>
    </row>
    <row r="2207" spans="2:31" x14ac:dyDescent="0.5">
      <c r="B2207" s="38"/>
      <c r="C2207"/>
      <c r="Z2207"/>
      <c r="AA2207"/>
      <c r="AB2207"/>
      <c r="AC2207"/>
      <c r="AD2207"/>
      <c r="AE2207"/>
    </row>
    <row r="2208" spans="2:31" x14ac:dyDescent="0.5">
      <c r="B2208" s="38"/>
      <c r="C2208"/>
      <c r="Z2208"/>
      <c r="AA2208"/>
      <c r="AB2208"/>
      <c r="AC2208"/>
      <c r="AD2208"/>
      <c r="AE2208"/>
    </row>
    <row r="2209" spans="2:31" x14ac:dyDescent="0.5">
      <c r="B2209" s="38"/>
      <c r="C2209"/>
      <c r="Z2209"/>
      <c r="AA2209"/>
      <c r="AB2209"/>
      <c r="AC2209"/>
      <c r="AD2209"/>
      <c r="AE2209"/>
    </row>
    <row r="2210" spans="2:31" x14ac:dyDescent="0.5">
      <c r="B2210" s="38"/>
      <c r="C2210"/>
      <c r="Z2210"/>
      <c r="AA2210"/>
      <c r="AB2210"/>
      <c r="AC2210"/>
      <c r="AD2210"/>
      <c r="AE2210"/>
    </row>
    <row r="2211" spans="2:31" x14ac:dyDescent="0.5">
      <c r="B2211" s="38"/>
      <c r="C2211"/>
      <c r="Z2211"/>
      <c r="AA2211"/>
      <c r="AB2211"/>
      <c r="AC2211"/>
      <c r="AD2211"/>
      <c r="AE2211"/>
    </row>
    <row r="2212" spans="2:31" x14ac:dyDescent="0.5">
      <c r="B2212" s="38"/>
      <c r="C2212"/>
      <c r="Z2212"/>
      <c r="AA2212"/>
      <c r="AB2212"/>
      <c r="AC2212"/>
      <c r="AD2212"/>
      <c r="AE2212"/>
    </row>
    <row r="2213" spans="2:31" x14ac:dyDescent="0.5">
      <c r="B2213" s="38"/>
      <c r="C2213"/>
      <c r="Z2213"/>
      <c r="AA2213"/>
      <c r="AB2213"/>
      <c r="AC2213"/>
      <c r="AD2213"/>
      <c r="AE2213"/>
    </row>
    <row r="2214" spans="2:31" x14ac:dyDescent="0.5">
      <c r="B2214" s="38"/>
      <c r="C2214"/>
      <c r="Z2214"/>
      <c r="AA2214"/>
      <c r="AB2214"/>
      <c r="AC2214"/>
      <c r="AD2214"/>
      <c r="AE2214"/>
    </row>
    <row r="2215" spans="2:31" x14ac:dyDescent="0.5">
      <c r="B2215" s="38"/>
      <c r="C2215"/>
      <c r="Z2215"/>
      <c r="AA2215"/>
      <c r="AB2215"/>
      <c r="AC2215"/>
      <c r="AD2215"/>
      <c r="AE2215"/>
    </row>
    <row r="2216" spans="2:31" x14ac:dyDescent="0.5">
      <c r="B2216" s="38"/>
      <c r="C2216"/>
      <c r="Z2216"/>
      <c r="AA2216"/>
      <c r="AB2216"/>
      <c r="AC2216"/>
      <c r="AD2216"/>
      <c r="AE2216"/>
    </row>
    <row r="2217" spans="2:31" x14ac:dyDescent="0.5">
      <c r="B2217" s="38"/>
      <c r="C2217"/>
      <c r="Z2217"/>
      <c r="AA2217"/>
      <c r="AB2217"/>
      <c r="AC2217"/>
      <c r="AD2217"/>
      <c r="AE2217"/>
    </row>
    <row r="2218" spans="2:31" x14ac:dyDescent="0.5">
      <c r="B2218" s="38"/>
      <c r="C2218"/>
      <c r="Z2218"/>
      <c r="AA2218"/>
      <c r="AB2218"/>
      <c r="AC2218"/>
      <c r="AD2218"/>
      <c r="AE2218"/>
    </row>
    <row r="2219" spans="2:31" x14ac:dyDescent="0.5">
      <c r="B2219" s="38"/>
      <c r="C2219"/>
      <c r="Z2219"/>
      <c r="AA2219"/>
      <c r="AB2219"/>
      <c r="AC2219"/>
      <c r="AD2219"/>
      <c r="AE2219"/>
    </row>
    <row r="2220" spans="2:31" x14ac:dyDescent="0.5">
      <c r="B2220" s="38"/>
      <c r="C2220"/>
      <c r="Z2220"/>
      <c r="AA2220"/>
      <c r="AB2220"/>
      <c r="AC2220"/>
      <c r="AD2220"/>
      <c r="AE2220"/>
    </row>
    <row r="2221" spans="2:31" x14ac:dyDescent="0.5">
      <c r="B2221" s="38"/>
      <c r="C2221"/>
      <c r="Z2221"/>
      <c r="AA2221"/>
      <c r="AB2221"/>
      <c r="AC2221"/>
      <c r="AD2221"/>
      <c r="AE2221"/>
    </row>
    <row r="2222" spans="2:31" x14ac:dyDescent="0.5">
      <c r="B2222" s="38"/>
      <c r="C2222"/>
      <c r="Z2222"/>
      <c r="AA2222"/>
      <c r="AB2222"/>
      <c r="AC2222"/>
      <c r="AD2222"/>
      <c r="AE2222"/>
    </row>
    <row r="2223" spans="2:31" x14ac:dyDescent="0.5">
      <c r="B2223" s="38"/>
      <c r="C2223"/>
      <c r="Z2223"/>
      <c r="AA2223"/>
      <c r="AB2223"/>
      <c r="AC2223"/>
      <c r="AD2223"/>
      <c r="AE2223"/>
    </row>
    <row r="2224" spans="2:31" x14ac:dyDescent="0.5">
      <c r="B2224" s="38"/>
      <c r="C2224"/>
      <c r="Z2224"/>
      <c r="AA2224"/>
      <c r="AB2224"/>
      <c r="AC2224"/>
      <c r="AD2224"/>
      <c r="AE2224"/>
    </row>
    <row r="2225" spans="2:31" x14ac:dyDescent="0.5">
      <c r="B2225" s="38"/>
      <c r="C2225"/>
      <c r="Z2225"/>
      <c r="AA2225"/>
      <c r="AB2225"/>
      <c r="AC2225"/>
      <c r="AD2225"/>
      <c r="AE2225"/>
    </row>
    <row r="2226" spans="2:31" x14ac:dyDescent="0.5">
      <c r="B2226" s="38"/>
      <c r="C2226"/>
      <c r="Z2226"/>
      <c r="AA2226"/>
      <c r="AB2226"/>
      <c r="AC2226"/>
      <c r="AD2226"/>
      <c r="AE2226"/>
    </row>
    <row r="2227" spans="2:31" x14ac:dyDescent="0.5">
      <c r="B2227" s="38"/>
      <c r="C2227"/>
      <c r="Z2227"/>
      <c r="AA2227"/>
      <c r="AB2227"/>
      <c r="AC2227"/>
      <c r="AD2227"/>
      <c r="AE2227"/>
    </row>
    <row r="2228" spans="2:31" x14ac:dyDescent="0.5">
      <c r="B2228" s="38"/>
      <c r="C2228"/>
      <c r="Z2228"/>
      <c r="AA2228"/>
      <c r="AB2228"/>
      <c r="AC2228"/>
      <c r="AD2228"/>
      <c r="AE2228"/>
    </row>
    <row r="2229" spans="2:31" x14ac:dyDescent="0.5">
      <c r="B2229" s="38"/>
      <c r="C2229"/>
      <c r="Z2229"/>
      <c r="AA2229"/>
      <c r="AB2229"/>
      <c r="AC2229"/>
      <c r="AD2229"/>
      <c r="AE2229"/>
    </row>
    <row r="2230" spans="2:31" x14ac:dyDescent="0.5">
      <c r="B2230" s="38"/>
      <c r="C2230"/>
      <c r="Z2230"/>
      <c r="AA2230"/>
      <c r="AB2230"/>
      <c r="AC2230"/>
      <c r="AD2230"/>
      <c r="AE2230"/>
    </row>
    <row r="2231" spans="2:31" x14ac:dyDescent="0.5">
      <c r="B2231" s="38"/>
      <c r="C2231"/>
      <c r="Z2231"/>
      <c r="AA2231"/>
      <c r="AB2231"/>
      <c r="AC2231"/>
      <c r="AD2231"/>
      <c r="AE2231"/>
    </row>
    <row r="2232" spans="2:31" x14ac:dyDescent="0.5">
      <c r="B2232" s="38"/>
      <c r="C2232"/>
      <c r="Z2232"/>
      <c r="AA2232"/>
      <c r="AB2232"/>
      <c r="AC2232"/>
      <c r="AD2232"/>
      <c r="AE2232"/>
    </row>
    <row r="2233" spans="2:31" x14ac:dyDescent="0.5">
      <c r="B2233" s="38"/>
      <c r="C2233"/>
      <c r="Z2233"/>
      <c r="AA2233"/>
      <c r="AB2233"/>
      <c r="AC2233"/>
      <c r="AD2233"/>
      <c r="AE2233"/>
    </row>
    <row r="2234" spans="2:31" x14ac:dyDescent="0.5">
      <c r="B2234" s="38"/>
      <c r="C2234"/>
      <c r="Z2234"/>
      <c r="AA2234"/>
      <c r="AB2234"/>
      <c r="AC2234"/>
      <c r="AD2234"/>
      <c r="AE2234"/>
    </row>
    <row r="2235" spans="2:31" x14ac:dyDescent="0.5">
      <c r="B2235" s="38"/>
      <c r="C2235"/>
      <c r="Z2235"/>
      <c r="AA2235"/>
      <c r="AB2235"/>
      <c r="AC2235"/>
      <c r="AD2235"/>
      <c r="AE2235"/>
    </row>
    <row r="2236" spans="2:31" x14ac:dyDescent="0.5">
      <c r="B2236" s="38"/>
      <c r="C2236"/>
      <c r="Z2236"/>
      <c r="AA2236"/>
      <c r="AB2236"/>
      <c r="AC2236"/>
      <c r="AD2236"/>
      <c r="AE2236"/>
    </row>
    <row r="2237" spans="2:31" x14ac:dyDescent="0.5">
      <c r="B2237" s="38"/>
      <c r="C2237"/>
      <c r="Z2237"/>
      <c r="AA2237"/>
      <c r="AB2237"/>
      <c r="AC2237"/>
      <c r="AD2237"/>
      <c r="AE2237"/>
    </row>
    <row r="2238" spans="2:31" x14ac:dyDescent="0.5">
      <c r="B2238" s="38"/>
      <c r="C2238"/>
      <c r="Z2238"/>
      <c r="AA2238"/>
      <c r="AB2238"/>
      <c r="AC2238"/>
      <c r="AD2238"/>
      <c r="AE2238"/>
    </row>
    <row r="2239" spans="2:31" x14ac:dyDescent="0.5">
      <c r="B2239" s="38"/>
      <c r="C2239"/>
      <c r="Z2239"/>
      <c r="AA2239"/>
      <c r="AB2239"/>
      <c r="AC2239"/>
      <c r="AD2239"/>
      <c r="AE2239"/>
    </row>
    <row r="2240" spans="2:31" x14ac:dyDescent="0.5">
      <c r="B2240" s="38"/>
      <c r="C2240"/>
      <c r="Z2240"/>
      <c r="AA2240"/>
      <c r="AB2240"/>
      <c r="AC2240"/>
      <c r="AD2240"/>
      <c r="AE2240"/>
    </row>
    <row r="2241" spans="2:31" x14ac:dyDescent="0.5">
      <c r="B2241" s="38"/>
      <c r="C2241"/>
      <c r="Z2241"/>
      <c r="AA2241"/>
      <c r="AB2241"/>
      <c r="AC2241"/>
      <c r="AD2241"/>
      <c r="AE2241"/>
    </row>
    <row r="2242" spans="2:31" x14ac:dyDescent="0.5">
      <c r="B2242" s="38"/>
      <c r="C2242"/>
      <c r="Z2242"/>
      <c r="AA2242"/>
      <c r="AB2242"/>
      <c r="AC2242"/>
      <c r="AD2242"/>
      <c r="AE2242"/>
    </row>
    <row r="2243" spans="2:31" x14ac:dyDescent="0.5">
      <c r="B2243" s="38"/>
      <c r="C2243"/>
      <c r="Z2243"/>
      <c r="AA2243"/>
      <c r="AB2243"/>
      <c r="AC2243"/>
      <c r="AD2243"/>
      <c r="AE2243"/>
    </row>
    <row r="2244" spans="2:31" x14ac:dyDescent="0.5">
      <c r="B2244" s="38"/>
      <c r="C2244"/>
      <c r="Z2244"/>
      <c r="AA2244"/>
      <c r="AB2244"/>
      <c r="AC2244"/>
      <c r="AD2244"/>
      <c r="AE2244"/>
    </row>
    <row r="2245" spans="2:31" x14ac:dyDescent="0.5">
      <c r="B2245" s="38"/>
      <c r="C2245"/>
      <c r="Z2245"/>
      <c r="AA2245"/>
      <c r="AB2245"/>
      <c r="AC2245"/>
      <c r="AD2245"/>
      <c r="AE2245"/>
    </row>
    <row r="2246" spans="2:31" x14ac:dyDescent="0.5">
      <c r="B2246" s="38"/>
      <c r="C2246"/>
      <c r="Z2246"/>
      <c r="AA2246"/>
      <c r="AB2246"/>
      <c r="AC2246"/>
      <c r="AD2246"/>
      <c r="AE2246"/>
    </row>
    <row r="2247" spans="2:31" x14ac:dyDescent="0.5">
      <c r="B2247" s="38"/>
      <c r="C2247"/>
      <c r="Z2247"/>
      <c r="AA2247"/>
      <c r="AB2247"/>
      <c r="AC2247"/>
      <c r="AD2247"/>
      <c r="AE2247"/>
    </row>
    <row r="2248" spans="2:31" x14ac:dyDescent="0.5">
      <c r="B2248" s="38"/>
      <c r="C2248"/>
      <c r="Z2248"/>
      <c r="AA2248"/>
      <c r="AB2248"/>
      <c r="AC2248"/>
      <c r="AD2248"/>
      <c r="AE2248"/>
    </row>
    <row r="2249" spans="2:31" x14ac:dyDescent="0.5">
      <c r="B2249" s="38"/>
      <c r="C2249"/>
      <c r="Z2249"/>
      <c r="AA2249"/>
      <c r="AB2249"/>
      <c r="AC2249"/>
      <c r="AD2249"/>
      <c r="AE2249"/>
    </row>
    <row r="2250" spans="2:31" x14ac:dyDescent="0.5">
      <c r="B2250" s="38"/>
      <c r="C2250"/>
      <c r="Z2250"/>
      <c r="AA2250"/>
      <c r="AB2250"/>
      <c r="AC2250"/>
      <c r="AD2250"/>
      <c r="AE2250"/>
    </row>
    <row r="2251" spans="2:31" x14ac:dyDescent="0.5">
      <c r="B2251" s="38"/>
      <c r="C2251"/>
      <c r="Z2251"/>
      <c r="AA2251"/>
      <c r="AB2251"/>
      <c r="AC2251"/>
      <c r="AD2251"/>
      <c r="AE2251"/>
    </row>
    <row r="2252" spans="2:31" x14ac:dyDescent="0.5">
      <c r="B2252" s="38"/>
      <c r="C2252"/>
      <c r="Z2252"/>
      <c r="AA2252"/>
      <c r="AB2252"/>
      <c r="AC2252"/>
      <c r="AD2252"/>
      <c r="AE2252"/>
    </row>
    <row r="2253" spans="2:31" x14ac:dyDescent="0.5">
      <c r="B2253" s="38"/>
      <c r="C2253"/>
      <c r="Z2253"/>
      <c r="AA2253"/>
      <c r="AB2253"/>
      <c r="AC2253"/>
      <c r="AD2253"/>
      <c r="AE2253"/>
    </row>
    <row r="2254" spans="2:31" x14ac:dyDescent="0.5">
      <c r="B2254" s="38"/>
      <c r="C2254"/>
      <c r="Z2254"/>
      <c r="AA2254"/>
      <c r="AB2254"/>
      <c r="AC2254"/>
      <c r="AD2254"/>
      <c r="AE2254"/>
    </row>
    <row r="2255" spans="2:31" x14ac:dyDescent="0.5">
      <c r="B2255" s="38"/>
      <c r="C2255"/>
      <c r="Z2255"/>
      <c r="AA2255"/>
      <c r="AB2255"/>
      <c r="AC2255"/>
      <c r="AD2255"/>
      <c r="AE2255"/>
    </row>
    <row r="2256" spans="2:31" x14ac:dyDescent="0.5">
      <c r="B2256" s="38"/>
      <c r="C2256"/>
      <c r="Z2256"/>
      <c r="AA2256"/>
      <c r="AB2256"/>
      <c r="AC2256"/>
      <c r="AD2256"/>
      <c r="AE2256"/>
    </row>
    <row r="2257" spans="2:31" x14ac:dyDescent="0.5">
      <c r="B2257" s="38"/>
      <c r="C2257"/>
      <c r="Z2257"/>
      <c r="AA2257"/>
      <c r="AB2257"/>
      <c r="AC2257"/>
      <c r="AD2257"/>
      <c r="AE2257"/>
    </row>
    <row r="2258" spans="2:31" x14ac:dyDescent="0.5">
      <c r="B2258" s="38"/>
      <c r="C2258"/>
      <c r="Z2258"/>
      <c r="AA2258"/>
      <c r="AB2258"/>
      <c r="AC2258"/>
      <c r="AD2258"/>
      <c r="AE2258"/>
    </row>
    <row r="2259" spans="2:31" x14ac:dyDescent="0.5">
      <c r="B2259" s="38"/>
      <c r="C2259"/>
      <c r="Z2259"/>
      <c r="AA2259"/>
      <c r="AB2259"/>
      <c r="AC2259"/>
      <c r="AD2259"/>
      <c r="AE2259"/>
    </row>
    <row r="2260" spans="2:31" x14ac:dyDescent="0.5">
      <c r="B2260" s="38"/>
      <c r="C2260"/>
      <c r="Z2260"/>
      <c r="AA2260"/>
      <c r="AB2260"/>
      <c r="AC2260"/>
      <c r="AD2260"/>
      <c r="AE2260"/>
    </row>
    <row r="2261" spans="2:31" x14ac:dyDescent="0.5">
      <c r="B2261" s="38"/>
      <c r="C2261"/>
      <c r="Z2261"/>
      <c r="AA2261"/>
      <c r="AB2261"/>
      <c r="AC2261"/>
      <c r="AD2261"/>
      <c r="AE2261"/>
    </row>
    <row r="2262" spans="2:31" x14ac:dyDescent="0.5">
      <c r="B2262" s="38"/>
      <c r="C2262"/>
      <c r="Z2262"/>
      <c r="AA2262"/>
      <c r="AB2262"/>
      <c r="AC2262"/>
      <c r="AD2262"/>
      <c r="AE2262"/>
    </row>
    <row r="2263" spans="2:31" x14ac:dyDescent="0.5">
      <c r="B2263" s="38"/>
      <c r="C2263"/>
      <c r="Z2263"/>
      <c r="AA2263"/>
      <c r="AB2263"/>
      <c r="AC2263"/>
      <c r="AD2263"/>
      <c r="AE2263"/>
    </row>
    <row r="2264" spans="2:31" x14ac:dyDescent="0.5">
      <c r="B2264" s="38"/>
      <c r="C2264"/>
      <c r="Z2264"/>
      <c r="AA2264"/>
      <c r="AB2264"/>
      <c r="AC2264"/>
      <c r="AD2264"/>
      <c r="AE2264"/>
    </row>
    <row r="2265" spans="2:31" x14ac:dyDescent="0.5">
      <c r="B2265" s="38"/>
      <c r="C2265"/>
      <c r="Z2265"/>
      <c r="AA2265"/>
      <c r="AB2265"/>
      <c r="AC2265"/>
      <c r="AD2265"/>
      <c r="AE2265"/>
    </row>
    <row r="2266" spans="2:31" x14ac:dyDescent="0.5">
      <c r="B2266" s="38"/>
      <c r="C2266"/>
      <c r="Z2266"/>
      <c r="AA2266"/>
      <c r="AB2266"/>
      <c r="AC2266"/>
      <c r="AD2266"/>
      <c r="AE2266"/>
    </row>
    <row r="2267" spans="2:31" x14ac:dyDescent="0.5">
      <c r="B2267" s="38"/>
      <c r="C2267"/>
      <c r="Z2267"/>
      <c r="AA2267"/>
      <c r="AB2267"/>
      <c r="AC2267"/>
      <c r="AD2267"/>
      <c r="AE2267"/>
    </row>
    <row r="2268" spans="2:31" x14ac:dyDescent="0.5">
      <c r="B2268" s="38"/>
      <c r="C2268"/>
      <c r="Z2268"/>
      <c r="AA2268"/>
      <c r="AB2268"/>
      <c r="AC2268"/>
      <c r="AD2268"/>
      <c r="AE2268"/>
    </row>
    <row r="2269" spans="2:31" x14ac:dyDescent="0.5">
      <c r="B2269" s="38"/>
      <c r="C2269"/>
      <c r="Z2269"/>
      <c r="AA2269"/>
      <c r="AB2269"/>
      <c r="AC2269"/>
      <c r="AD2269"/>
      <c r="AE2269"/>
    </row>
    <row r="2270" spans="2:31" x14ac:dyDescent="0.5">
      <c r="B2270" s="38"/>
      <c r="C2270"/>
      <c r="Z2270"/>
      <c r="AA2270"/>
      <c r="AB2270"/>
      <c r="AC2270"/>
      <c r="AD2270"/>
      <c r="AE2270"/>
    </row>
    <row r="2271" spans="2:31" x14ac:dyDescent="0.5">
      <c r="B2271" s="38"/>
      <c r="C2271"/>
      <c r="Z2271"/>
      <c r="AA2271"/>
      <c r="AB2271"/>
      <c r="AC2271"/>
      <c r="AD2271"/>
      <c r="AE2271"/>
    </row>
    <row r="2272" spans="2:31" x14ac:dyDescent="0.5">
      <c r="B2272" s="38"/>
      <c r="C2272"/>
      <c r="Z2272"/>
      <c r="AA2272"/>
      <c r="AB2272"/>
      <c r="AC2272"/>
      <c r="AD2272"/>
      <c r="AE2272"/>
    </row>
    <row r="2273" spans="2:31" x14ac:dyDescent="0.5">
      <c r="B2273" s="38"/>
      <c r="C2273"/>
      <c r="Z2273"/>
      <c r="AA2273"/>
      <c r="AB2273"/>
      <c r="AC2273"/>
      <c r="AD2273"/>
      <c r="AE2273"/>
    </row>
    <row r="2274" spans="2:31" x14ac:dyDescent="0.5">
      <c r="B2274" s="38"/>
      <c r="C2274"/>
      <c r="Z2274"/>
      <c r="AA2274"/>
      <c r="AB2274"/>
      <c r="AC2274"/>
      <c r="AD2274"/>
      <c r="AE2274"/>
    </row>
    <row r="2275" spans="2:31" x14ac:dyDescent="0.5">
      <c r="B2275" s="38"/>
      <c r="C2275"/>
      <c r="Z2275"/>
      <c r="AA2275"/>
      <c r="AB2275"/>
      <c r="AC2275"/>
      <c r="AD2275"/>
      <c r="AE2275"/>
    </row>
    <row r="2276" spans="2:31" x14ac:dyDescent="0.5">
      <c r="B2276" s="38"/>
      <c r="C2276"/>
      <c r="Z2276"/>
      <c r="AA2276"/>
      <c r="AB2276"/>
      <c r="AC2276"/>
      <c r="AD2276"/>
      <c r="AE2276"/>
    </row>
    <row r="2277" spans="2:31" x14ac:dyDescent="0.5">
      <c r="B2277" s="38"/>
      <c r="C2277"/>
      <c r="Z2277"/>
      <c r="AA2277"/>
      <c r="AB2277"/>
      <c r="AC2277"/>
      <c r="AD2277"/>
      <c r="AE2277"/>
    </row>
    <row r="2278" spans="2:31" x14ac:dyDescent="0.5">
      <c r="B2278" s="38"/>
      <c r="C2278"/>
      <c r="Z2278"/>
      <c r="AA2278"/>
      <c r="AB2278"/>
      <c r="AC2278"/>
      <c r="AD2278"/>
      <c r="AE2278"/>
    </row>
    <row r="2279" spans="2:31" x14ac:dyDescent="0.5">
      <c r="B2279" s="38"/>
      <c r="C2279"/>
      <c r="Z2279"/>
      <c r="AA2279"/>
      <c r="AB2279"/>
      <c r="AC2279"/>
      <c r="AD2279"/>
      <c r="AE2279"/>
    </row>
    <row r="2280" spans="2:31" x14ac:dyDescent="0.5">
      <c r="B2280" s="38"/>
      <c r="C2280"/>
      <c r="Z2280"/>
      <c r="AA2280"/>
      <c r="AB2280"/>
      <c r="AC2280"/>
      <c r="AD2280"/>
      <c r="AE2280"/>
    </row>
    <row r="2281" spans="2:31" x14ac:dyDescent="0.5">
      <c r="B2281" s="38"/>
      <c r="C2281"/>
      <c r="Z2281"/>
      <c r="AA2281"/>
      <c r="AB2281"/>
      <c r="AC2281"/>
      <c r="AD2281"/>
      <c r="AE2281"/>
    </row>
    <row r="2282" spans="2:31" x14ac:dyDescent="0.5">
      <c r="B2282" s="38"/>
      <c r="C2282"/>
      <c r="Z2282"/>
      <c r="AA2282"/>
      <c r="AB2282"/>
      <c r="AC2282"/>
      <c r="AD2282"/>
      <c r="AE2282"/>
    </row>
    <row r="2283" spans="2:31" x14ac:dyDescent="0.5">
      <c r="B2283" s="38"/>
      <c r="C2283"/>
      <c r="Z2283"/>
      <c r="AA2283"/>
      <c r="AB2283"/>
      <c r="AC2283"/>
      <c r="AD2283"/>
      <c r="AE2283"/>
    </row>
    <row r="2284" spans="2:31" x14ac:dyDescent="0.5">
      <c r="B2284" s="38"/>
      <c r="C2284"/>
      <c r="Z2284"/>
      <c r="AA2284"/>
      <c r="AB2284"/>
      <c r="AC2284"/>
      <c r="AD2284"/>
      <c r="AE2284"/>
    </row>
    <row r="2285" spans="2:31" x14ac:dyDescent="0.5">
      <c r="B2285" s="38"/>
      <c r="C2285"/>
      <c r="Z2285"/>
      <c r="AA2285"/>
      <c r="AB2285"/>
      <c r="AC2285"/>
      <c r="AD2285"/>
      <c r="AE2285"/>
    </row>
    <row r="2286" spans="2:31" x14ac:dyDescent="0.5">
      <c r="B2286" s="38"/>
      <c r="C2286"/>
      <c r="Z2286"/>
      <c r="AA2286"/>
      <c r="AB2286"/>
      <c r="AC2286"/>
      <c r="AD2286"/>
      <c r="AE2286"/>
    </row>
    <row r="2287" spans="2:31" x14ac:dyDescent="0.5">
      <c r="B2287" s="38"/>
      <c r="C2287"/>
      <c r="Z2287"/>
      <c r="AA2287"/>
      <c r="AB2287"/>
      <c r="AC2287"/>
      <c r="AD2287"/>
      <c r="AE2287"/>
    </row>
    <row r="2288" spans="2:31" x14ac:dyDescent="0.5">
      <c r="B2288" s="38"/>
      <c r="C2288"/>
      <c r="Z2288"/>
      <c r="AA2288"/>
      <c r="AB2288"/>
      <c r="AC2288"/>
      <c r="AD2288"/>
      <c r="AE2288"/>
    </row>
    <row r="2289" spans="2:31" x14ac:dyDescent="0.5">
      <c r="B2289" s="38"/>
      <c r="C2289"/>
      <c r="Z2289"/>
      <c r="AA2289"/>
      <c r="AB2289"/>
      <c r="AC2289"/>
      <c r="AD2289"/>
      <c r="AE2289"/>
    </row>
    <row r="2290" spans="2:31" x14ac:dyDescent="0.5">
      <c r="B2290" s="38"/>
      <c r="C2290"/>
      <c r="Z2290"/>
      <c r="AA2290"/>
      <c r="AB2290"/>
      <c r="AC2290"/>
      <c r="AD2290"/>
      <c r="AE2290"/>
    </row>
    <row r="2291" spans="2:31" x14ac:dyDescent="0.5">
      <c r="B2291" s="38"/>
      <c r="C2291"/>
      <c r="Z2291"/>
      <c r="AA2291"/>
      <c r="AB2291"/>
      <c r="AC2291"/>
      <c r="AD2291"/>
      <c r="AE2291"/>
    </row>
    <row r="2292" spans="2:31" x14ac:dyDescent="0.5">
      <c r="B2292" s="38"/>
      <c r="C2292"/>
      <c r="Z2292"/>
      <c r="AA2292"/>
      <c r="AB2292"/>
      <c r="AC2292"/>
      <c r="AD2292"/>
      <c r="AE2292"/>
    </row>
    <row r="2293" spans="2:31" x14ac:dyDescent="0.5">
      <c r="B2293" s="38"/>
      <c r="C2293"/>
      <c r="Z2293"/>
      <c r="AA2293"/>
      <c r="AB2293"/>
      <c r="AC2293"/>
      <c r="AD2293"/>
      <c r="AE2293"/>
    </row>
    <row r="2294" spans="2:31" x14ac:dyDescent="0.5">
      <c r="B2294" s="38"/>
      <c r="C2294"/>
      <c r="Z2294"/>
      <c r="AA2294"/>
      <c r="AB2294"/>
      <c r="AC2294"/>
      <c r="AD2294"/>
      <c r="AE2294"/>
    </row>
    <row r="2295" spans="2:31" x14ac:dyDescent="0.5">
      <c r="B2295" s="38"/>
      <c r="C2295"/>
      <c r="Z2295"/>
      <c r="AA2295"/>
      <c r="AB2295"/>
      <c r="AC2295"/>
      <c r="AD2295"/>
      <c r="AE2295"/>
    </row>
    <row r="2296" spans="2:31" x14ac:dyDescent="0.5">
      <c r="B2296" s="38"/>
      <c r="C2296"/>
      <c r="Z2296"/>
      <c r="AA2296"/>
      <c r="AB2296"/>
      <c r="AC2296"/>
      <c r="AD2296"/>
      <c r="AE2296"/>
    </row>
    <row r="2297" spans="2:31" x14ac:dyDescent="0.5">
      <c r="B2297" s="38"/>
      <c r="C2297"/>
      <c r="Z2297"/>
      <c r="AA2297"/>
      <c r="AB2297"/>
      <c r="AC2297"/>
      <c r="AD2297"/>
      <c r="AE2297"/>
    </row>
    <row r="2298" spans="2:31" x14ac:dyDescent="0.5">
      <c r="B2298" s="38"/>
      <c r="C2298"/>
      <c r="Z2298"/>
      <c r="AA2298"/>
      <c r="AB2298"/>
      <c r="AC2298"/>
      <c r="AD2298"/>
      <c r="AE2298"/>
    </row>
    <row r="2299" spans="2:31" x14ac:dyDescent="0.5">
      <c r="B2299" s="38"/>
      <c r="C2299"/>
      <c r="Z2299"/>
      <c r="AA2299"/>
      <c r="AB2299"/>
      <c r="AC2299"/>
      <c r="AD2299"/>
      <c r="AE2299"/>
    </row>
    <row r="2300" spans="2:31" x14ac:dyDescent="0.5">
      <c r="B2300" s="38"/>
      <c r="C2300"/>
      <c r="Z2300"/>
      <c r="AA2300"/>
      <c r="AB2300"/>
      <c r="AC2300"/>
      <c r="AD2300"/>
      <c r="AE2300"/>
    </row>
    <row r="2301" spans="2:31" x14ac:dyDescent="0.5">
      <c r="B2301" s="38"/>
      <c r="C2301"/>
      <c r="Z2301"/>
      <c r="AA2301"/>
      <c r="AB2301"/>
      <c r="AC2301"/>
      <c r="AD2301"/>
      <c r="AE2301"/>
    </row>
    <row r="2302" spans="2:31" x14ac:dyDescent="0.5">
      <c r="B2302" s="38"/>
      <c r="C2302"/>
      <c r="Z2302"/>
      <c r="AA2302"/>
      <c r="AB2302"/>
      <c r="AC2302"/>
      <c r="AD2302"/>
      <c r="AE2302"/>
    </row>
    <row r="2303" spans="2:31" x14ac:dyDescent="0.5">
      <c r="B2303" s="38"/>
      <c r="C2303"/>
      <c r="Z2303"/>
      <c r="AA2303"/>
      <c r="AB2303"/>
      <c r="AC2303"/>
      <c r="AD2303"/>
      <c r="AE2303"/>
    </row>
    <row r="2304" spans="2:31" x14ac:dyDescent="0.5">
      <c r="B2304" s="38"/>
      <c r="C2304"/>
      <c r="Z2304"/>
      <c r="AA2304"/>
      <c r="AB2304"/>
      <c r="AC2304"/>
      <c r="AD2304"/>
      <c r="AE2304"/>
    </row>
    <row r="2305" spans="2:31" x14ac:dyDescent="0.5">
      <c r="B2305" s="38"/>
      <c r="C2305"/>
      <c r="Z2305"/>
      <c r="AA2305"/>
      <c r="AB2305"/>
      <c r="AC2305"/>
      <c r="AD2305"/>
      <c r="AE2305"/>
    </row>
    <row r="2306" spans="2:31" x14ac:dyDescent="0.5">
      <c r="B2306" s="38"/>
      <c r="C2306"/>
      <c r="Z2306"/>
      <c r="AA2306"/>
      <c r="AB2306"/>
      <c r="AC2306"/>
      <c r="AD2306"/>
      <c r="AE2306"/>
    </row>
    <row r="2307" spans="2:31" x14ac:dyDescent="0.5">
      <c r="B2307" s="38"/>
      <c r="C2307"/>
      <c r="Z2307"/>
      <c r="AA2307"/>
      <c r="AB2307"/>
      <c r="AC2307"/>
      <c r="AD2307"/>
      <c r="AE2307"/>
    </row>
    <row r="2308" spans="2:31" x14ac:dyDescent="0.5">
      <c r="B2308" s="38"/>
      <c r="C2308"/>
      <c r="Z2308"/>
      <c r="AA2308"/>
      <c r="AB2308"/>
      <c r="AC2308"/>
      <c r="AD2308"/>
      <c r="AE2308"/>
    </row>
    <row r="2309" spans="2:31" x14ac:dyDescent="0.5">
      <c r="B2309" s="38"/>
      <c r="C2309"/>
      <c r="Z2309"/>
      <c r="AA2309"/>
      <c r="AB2309"/>
      <c r="AC2309"/>
      <c r="AD2309"/>
      <c r="AE2309"/>
    </row>
    <row r="2310" spans="2:31" x14ac:dyDescent="0.5">
      <c r="B2310" s="38"/>
      <c r="C2310"/>
      <c r="Z2310"/>
      <c r="AA2310"/>
      <c r="AB2310"/>
      <c r="AC2310"/>
      <c r="AD2310"/>
      <c r="AE2310"/>
    </row>
    <row r="2311" spans="2:31" x14ac:dyDescent="0.5">
      <c r="B2311" s="38"/>
      <c r="C2311"/>
      <c r="Z2311"/>
      <c r="AA2311"/>
      <c r="AB2311"/>
      <c r="AC2311"/>
      <c r="AD2311"/>
      <c r="AE2311"/>
    </row>
    <row r="2312" spans="2:31" x14ac:dyDescent="0.5">
      <c r="B2312" s="38"/>
      <c r="C2312"/>
      <c r="Z2312"/>
      <c r="AA2312"/>
      <c r="AB2312"/>
      <c r="AC2312"/>
      <c r="AD2312"/>
      <c r="AE2312"/>
    </row>
    <row r="2313" spans="2:31" x14ac:dyDescent="0.5">
      <c r="B2313" s="38"/>
      <c r="C2313"/>
      <c r="Z2313"/>
      <c r="AA2313"/>
      <c r="AB2313"/>
      <c r="AC2313"/>
      <c r="AD2313"/>
      <c r="AE2313"/>
    </row>
    <row r="2314" spans="2:31" x14ac:dyDescent="0.5">
      <c r="B2314" s="38"/>
      <c r="C2314"/>
      <c r="Z2314"/>
      <c r="AA2314"/>
      <c r="AB2314"/>
      <c r="AC2314"/>
      <c r="AD2314"/>
      <c r="AE2314"/>
    </row>
    <row r="2315" spans="2:31" x14ac:dyDescent="0.5">
      <c r="B2315" s="38"/>
      <c r="C2315"/>
      <c r="Z2315"/>
      <c r="AA2315"/>
      <c r="AB2315"/>
      <c r="AC2315"/>
      <c r="AD2315"/>
      <c r="AE2315"/>
    </row>
    <row r="2316" spans="2:31" x14ac:dyDescent="0.5">
      <c r="B2316" s="38"/>
      <c r="C2316"/>
      <c r="Z2316"/>
      <c r="AA2316"/>
      <c r="AB2316"/>
      <c r="AC2316"/>
      <c r="AD2316"/>
      <c r="AE2316"/>
    </row>
    <row r="2317" spans="2:31" x14ac:dyDescent="0.5">
      <c r="B2317" s="38"/>
      <c r="C2317"/>
      <c r="Z2317"/>
      <c r="AA2317"/>
      <c r="AB2317"/>
      <c r="AC2317"/>
      <c r="AD2317"/>
      <c r="AE2317"/>
    </row>
    <row r="2318" spans="2:31" x14ac:dyDescent="0.5">
      <c r="B2318" s="38"/>
      <c r="C2318"/>
      <c r="Z2318"/>
      <c r="AA2318"/>
      <c r="AB2318"/>
      <c r="AC2318"/>
      <c r="AD2318"/>
      <c r="AE2318"/>
    </row>
    <row r="2319" spans="2:31" x14ac:dyDescent="0.5">
      <c r="B2319" s="38"/>
      <c r="C2319"/>
      <c r="Z2319"/>
      <c r="AA2319"/>
      <c r="AB2319"/>
      <c r="AC2319"/>
      <c r="AD2319"/>
      <c r="AE2319"/>
    </row>
    <row r="2320" spans="2:31" x14ac:dyDescent="0.5">
      <c r="B2320" s="38"/>
      <c r="C2320"/>
      <c r="Z2320"/>
      <c r="AA2320"/>
      <c r="AB2320"/>
      <c r="AC2320"/>
      <c r="AD2320"/>
      <c r="AE2320"/>
    </row>
    <row r="2321" spans="2:31" x14ac:dyDescent="0.5">
      <c r="B2321" s="38"/>
      <c r="C2321"/>
      <c r="Z2321"/>
      <c r="AA2321"/>
      <c r="AB2321"/>
      <c r="AC2321"/>
      <c r="AD2321"/>
      <c r="AE2321"/>
    </row>
    <row r="2322" spans="2:31" x14ac:dyDescent="0.5">
      <c r="B2322" s="38"/>
      <c r="C2322"/>
      <c r="Z2322"/>
      <c r="AA2322"/>
      <c r="AB2322"/>
      <c r="AC2322"/>
      <c r="AD2322"/>
      <c r="AE2322"/>
    </row>
    <row r="2323" spans="2:31" x14ac:dyDescent="0.5">
      <c r="B2323" s="38"/>
      <c r="C2323"/>
      <c r="Z2323"/>
      <c r="AA2323"/>
      <c r="AB2323"/>
      <c r="AC2323"/>
      <c r="AD2323"/>
      <c r="AE2323"/>
    </row>
    <row r="2324" spans="2:31" x14ac:dyDescent="0.5">
      <c r="B2324" s="38"/>
      <c r="C2324"/>
      <c r="Z2324"/>
      <c r="AA2324"/>
      <c r="AB2324"/>
      <c r="AC2324"/>
      <c r="AD2324"/>
      <c r="AE2324"/>
    </row>
    <row r="2325" spans="2:31" x14ac:dyDescent="0.5">
      <c r="B2325" s="38"/>
      <c r="C2325"/>
      <c r="Z2325"/>
      <c r="AA2325"/>
      <c r="AB2325"/>
      <c r="AC2325"/>
      <c r="AD2325"/>
      <c r="AE2325"/>
    </row>
    <row r="2326" spans="2:31" x14ac:dyDescent="0.5">
      <c r="B2326" s="38"/>
      <c r="C2326"/>
      <c r="Z2326"/>
      <c r="AA2326"/>
      <c r="AB2326"/>
      <c r="AC2326"/>
      <c r="AD2326"/>
      <c r="AE2326"/>
    </row>
    <row r="2327" spans="2:31" x14ac:dyDescent="0.5">
      <c r="B2327" s="38"/>
      <c r="C2327"/>
      <c r="Z2327"/>
      <c r="AA2327"/>
      <c r="AB2327"/>
      <c r="AC2327"/>
      <c r="AD2327"/>
      <c r="AE2327"/>
    </row>
    <row r="2328" spans="2:31" x14ac:dyDescent="0.5">
      <c r="B2328" s="38"/>
      <c r="C2328"/>
      <c r="Z2328"/>
      <c r="AA2328"/>
      <c r="AB2328"/>
      <c r="AC2328"/>
      <c r="AD2328"/>
      <c r="AE2328"/>
    </row>
    <row r="2329" spans="2:31" x14ac:dyDescent="0.5">
      <c r="B2329" s="38"/>
      <c r="C2329"/>
      <c r="Z2329"/>
      <c r="AA2329"/>
      <c r="AB2329"/>
      <c r="AC2329"/>
      <c r="AD2329"/>
      <c r="AE2329"/>
    </row>
    <row r="2330" spans="2:31" x14ac:dyDescent="0.5">
      <c r="B2330" s="38"/>
      <c r="C2330"/>
      <c r="Z2330"/>
      <c r="AA2330"/>
      <c r="AB2330"/>
      <c r="AC2330"/>
      <c r="AD2330"/>
      <c r="AE2330"/>
    </row>
    <row r="2331" spans="2:31" x14ac:dyDescent="0.5">
      <c r="B2331" s="38"/>
      <c r="C2331"/>
      <c r="Z2331"/>
      <c r="AA2331"/>
      <c r="AB2331"/>
      <c r="AC2331"/>
      <c r="AD2331"/>
      <c r="AE2331"/>
    </row>
    <row r="2332" spans="2:31" x14ac:dyDescent="0.5">
      <c r="B2332" s="38"/>
      <c r="C2332"/>
      <c r="Z2332"/>
      <c r="AA2332"/>
      <c r="AB2332"/>
      <c r="AC2332"/>
      <c r="AD2332"/>
      <c r="AE2332"/>
    </row>
    <row r="2333" spans="2:31" x14ac:dyDescent="0.5">
      <c r="B2333" s="38"/>
      <c r="C2333"/>
      <c r="Z2333"/>
      <c r="AA2333"/>
      <c r="AB2333"/>
      <c r="AC2333"/>
      <c r="AD2333"/>
      <c r="AE2333"/>
    </row>
    <row r="2334" spans="2:31" x14ac:dyDescent="0.5">
      <c r="B2334" s="38"/>
      <c r="C2334"/>
      <c r="Z2334"/>
      <c r="AA2334"/>
      <c r="AB2334"/>
      <c r="AC2334"/>
      <c r="AD2334"/>
      <c r="AE2334"/>
    </row>
    <row r="2335" spans="2:31" x14ac:dyDescent="0.5">
      <c r="B2335" s="38"/>
      <c r="C2335"/>
      <c r="Z2335"/>
      <c r="AA2335"/>
      <c r="AB2335"/>
      <c r="AC2335"/>
      <c r="AD2335"/>
      <c r="AE2335"/>
    </row>
    <row r="2336" spans="2:31" x14ac:dyDescent="0.5">
      <c r="B2336" s="38"/>
      <c r="C2336"/>
      <c r="Z2336"/>
      <c r="AA2336"/>
      <c r="AB2336"/>
      <c r="AC2336"/>
      <c r="AD2336"/>
      <c r="AE2336"/>
    </row>
    <row r="2337" spans="2:31" x14ac:dyDescent="0.5">
      <c r="B2337" s="38"/>
      <c r="C2337"/>
      <c r="Z2337"/>
      <c r="AA2337"/>
      <c r="AB2337"/>
      <c r="AC2337"/>
      <c r="AD2337"/>
      <c r="AE2337"/>
    </row>
    <row r="2338" spans="2:31" x14ac:dyDescent="0.5">
      <c r="B2338" s="38"/>
      <c r="C2338"/>
      <c r="Z2338"/>
      <c r="AA2338"/>
      <c r="AB2338"/>
      <c r="AC2338"/>
      <c r="AD2338"/>
      <c r="AE2338"/>
    </row>
    <row r="2339" spans="2:31" x14ac:dyDescent="0.5">
      <c r="B2339" s="38"/>
      <c r="C2339"/>
      <c r="Z2339"/>
      <c r="AA2339"/>
      <c r="AB2339"/>
      <c r="AC2339"/>
      <c r="AD2339"/>
      <c r="AE2339"/>
    </row>
    <row r="2340" spans="2:31" x14ac:dyDescent="0.5">
      <c r="B2340" s="38"/>
      <c r="C2340"/>
      <c r="Z2340"/>
      <c r="AA2340"/>
      <c r="AB2340"/>
      <c r="AC2340"/>
      <c r="AD2340"/>
      <c r="AE2340"/>
    </row>
    <row r="2341" spans="2:31" x14ac:dyDescent="0.5">
      <c r="B2341" s="38"/>
      <c r="C2341"/>
      <c r="Z2341"/>
      <c r="AA2341"/>
      <c r="AB2341"/>
      <c r="AC2341"/>
      <c r="AD2341"/>
      <c r="AE2341"/>
    </row>
    <row r="2342" spans="2:31" x14ac:dyDescent="0.5">
      <c r="B2342" s="38"/>
      <c r="C2342"/>
      <c r="Z2342"/>
      <c r="AA2342"/>
      <c r="AB2342"/>
      <c r="AC2342"/>
      <c r="AD2342"/>
      <c r="AE2342"/>
    </row>
    <row r="2343" spans="2:31" x14ac:dyDescent="0.5">
      <c r="B2343" s="38"/>
      <c r="C2343"/>
      <c r="Z2343"/>
      <c r="AA2343"/>
      <c r="AB2343"/>
      <c r="AC2343"/>
      <c r="AD2343"/>
      <c r="AE2343"/>
    </row>
    <row r="2344" spans="2:31" x14ac:dyDescent="0.5">
      <c r="B2344" s="38"/>
      <c r="C2344"/>
      <c r="Z2344"/>
      <c r="AA2344"/>
      <c r="AB2344"/>
      <c r="AC2344"/>
      <c r="AD2344"/>
      <c r="AE2344"/>
    </row>
    <row r="2345" spans="2:31" x14ac:dyDescent="0.5">
      <c r="B2345" s="38"/>
      <c r="C2345"/>
      <c r="Z2345"/>
      <c r="AA2345"/>
      <c r="AB2345"/>
      <c r="AC2345"/>
      <c r="AD2345"/>
      <c r="AE2345"/>
    </row>
    <row r="2346" spans="2:31" x14ac:dyDescent="0.5">
      <c r="B2346" s="38"/>
      <c r="C2346"/>
      <c r="Z2346"/>
      <c r="AA2346"/>
      <c r="AB2346"/>
      <c r="AC2346"/>
      <c r="AD2346"/>
      <c r="AE2346"/>
    </row>
    <row r="2347" spans="2:31" x14ac:dyDescent="0.5">
      <c r="B2347" s="38"/>
      <c r="C2347"/>
      <c r="Z2347"/>
      <c r="AA2347"/>
      <c r="AB2347"/>
      <c r="AC2347"/>
      <c r="AD2347"/>
      <c r="AE2347"/>
    </row>
    <row r="2348" spans="2:31" x14ac:dyDescent="0.5">
      <c r="B2348" s="38"/>
      <c r="C2348"/>
      <c r="Z2348"/>
      <c r="AA2348"/>
      <c r="AB2348"/>
      <c r="AC2348"/>
      <c r="AD2348"/>
      <c r="AE2348"/>
    </row>
    <row r="2349" spans="2:31" x14ac:dyDescent="0.5">
      <c r="B2349" s="38"/>
      <c r="C2349"/>
      <c r="Z2349"/>
      <c r="AA2349"/>
      <c r="AB2349"/>
      <c r="AC2349"/>
      <c r="AD2349"/>
      <c r="AE2349"/>
    </row>
    <row r="2350" spans="2:31" x14ac:dyDescent="0.5">
      <c r="B2350" s="38"/>
      <c r="C2350"/>
      <c r="Z2350"/>
      <c r="AA2350"/>
      <c r="AB2350"/>
      <c r="AC2350"/>
      <c r="AD2350"/>
      <c r="AE2350"/>
    </row>
    <row r="2351" spans="2:31" x14ac:dyDescent="0.5">
      <c r="B2351" s="38"/>
      <c r="C2351"/>
      <c r="Z2351"/>
      <c r="AA2351"/>
      <c r="AB2351"/>
      <c r="AC2351"/>
      <c r="AD2351"/>
      <c r="AE2351"/>
    </row>
    <row r="2352" spans="2:31" x14ac:dyDescent="0.5">
      <c r="B2352" s="38"/>
      <c r="C2352"/>
      <c r="Z2352"/>
      <c r="AA2352"/>
      <c r="AB2352"/>
      <c r="AC2352"/>
      <c r="AD2352"/>
      <c r="AE2352"/>
    </row>
    <row r="2353" spans="2:31" x14ac:dyDescent="0.5">
      <c r="B2353" s="38"/>
      <c r="C2353"/>
      <c r="Z2353"/>
      <c r="AA2353"/>
      <c r="AB2353"/>
      <c r="AC2353"/>
      <c r="AD2353"/>
      <c r="AE2353"/>
    </row>
    <row r="2354" spans="2:31" x14ac:dyDescent="0.5">
      <c r="B2354" s="38"/>
      <c r="C2354"/>
      <c r="Z2354"/>
      <c r="AA2354"/>
      <c r="AB2354"/>
      <c r="AC2354"/>
      <c r="AD2354"/>
      <c r="AE2354"/>
    </row>
    <row r="2355" spans="2:31" x14ac:dyDescent="0.5">
      <c r="B2355" s="38"/>
      <c r="C2355"/>
      <c r="Z2355"/>
      <c r="AA2355"/>
      <c r="AB2355"/>
      <c r="AC2355"/>
      <c r="AD2355"/>
      <c r="AE2355"/>
    </row>
    <row r="2356" spans="2:31" x14ac:dyDescent="0.5">
      <c r="B2356" s="38"/>
      <c r="C2356"/>
      <c r="Z2356"/>
      <c r="AA2356"/>
      <c r="AB2356"/>
      <c r="AC2356"/>
      <c r="AD2356"/>
      <c r="AE2356"/>
    </row>
    <row r="2357" spans="2:31" x14ac:dyDescent="0.5">
      <c r="B2357" s="38"/>
      <c r="C2357"/>
      <c r="Z2357"/>
      <c r="AA2357"/>
      <c r="AB2357"/>
      <c r="AC2357"/>
      <c r="AD2357"/>
      <c r="AE2357"/>
    </row>
    <row r="2358" spans="2:31" x14ac:dyDescent="0.5">
      <c r="B2358" s="38"/>
      <c r="C2358"/>
      <c r="Z2358"/>
      <c r="AA2358"/>
      <c r="AB2358"/>
      <c r="AC2358"/>
      <c r="AD2358"/>
      <c r="AE2358"/>
    </row>
    <row r="2359" spans="2:31" x14ac:dyDescent="0.5">
      <c r="B2359" s="38"/>
      <c r="C2359"/>
      <c r="Z2359"/>
      <c r="AA2359"/>
      <c r="AB2359"/>
      <c r="AC2359"/>
      <c r="AD2359"/>
      <c r="AE2359"/>
    </row>
    <row r="2360" spans="2:31" x14ac:dyDescent="0.5">
      <c r="B2360" s="38"/>
      <c r="C2360"/>
      <c r="Z2360"/>
      <c r="AA2360"/>
      <c r="AB2360"/>
      <c r="AC2360"/>
      <c r="AD2360"/>
      <c r="AE2360"/>
    </row>
    <row r="2361" spans="2:31" x14ac:dyDescent="0.5">
      <c r="B2361" s="38"/>
      <c r="C2361"/>
      <c r="Z2361"/>
      <c r="AA2361"/>
      <c r="AB2361"/>
      <c r="AC2361"/>
      <c r="AD2361"/>
      <c r="AE2361"/>
    </row>
    <row r="2362" spans="2:31" x14ac:dyDescent="0.5">
      <c r="B2362" s="38"/>
      <c r="C2362"/>
      <c r="Z2362"/>
      <c r="AA2362"/>
      <c r="AB2362"/>
      <c r="AC2362"/>
      <c r="AD2362"/>
      <c r="AE2362"/>
    </row>
    <row r="2363" spans="2:31" x14ac:dyDescent="0.5">
      <c r="B2363" s="38"/>
      <c r="C2363"/>
      <c r="Z2363"/>
      <c r="AA2363"/>
      <c r="AB2363"/>
      <c r="AC2363"/>
      <c r="AD2363"/>
      <c r="AE2363"/>
    </row>
    <row r="2364" spans="2:31" x14ac:dyDescent="0.5">
      <c r="B2364" s="38"/>
      <c r="C2364"/>
      <c r="Z2364"/>
      <c r="AA2364"/>
      <c r="AB2364"/>
      <c r="AC2364"/>
      <c r="AD2364"/>
      <c r="AE2364"/>
    </row>
    <row r="2365" spans="2:31" x14ac:dyDescent="0.5">
      <c r="B2365" s="38"/>
      <c r="C2365"/>
      <c r="Z2365"/>
      <c r="AA2365"/>
      <c r="AB2365"/>
      <c r="AC2365"/>
      <c r="AD2365"/>
      <c r="AE2365"/>
    </row>
    <row r="2366" spans="2:31" x14ac:dyDescent="0.5">
      <c r="B2366" s="38"/>
      <c r="C2366"/>
      <c r="Z2366"/>
      <c r="AA2366"/>
      <c r="AB2366"/>
      <c r="AC2366"/>
      <c r="AD2366"/>
      <c r="AE2366"/>
    </row>
    <row r="2367" spans="2:31" x14ac:dyDescent="0.5">
      <c r="B2367" s="38"/>
      <c r="C2367"/>
      <c r="Z2367"/>
      <c r="AA2367"/>
      <c r="AB2367"/>
      <c r="AC2367"/>
      <c r="AD2367"/>
      <c r="AE2367"/>
    </row>
    <row r="2368" spans="2:31" x14ac:dyDescent="0.5">
      <c r="B2368" s="38"/>
      <c r="C2368"/>
      <c r="Z2368"/>
      <c r="AA2368"/>
      <c r="AB2368"/>
      <c r="AC2368"/>
      <c r="AD2368"/>
      <c r="AE2368"/>
    </row>
    <row r="2369" spans="2:31" x14ac:dyDescent="0.5">
      <c r="B2369" s="38"/>
      <c r="C2369"/>
      <c r="Z2369"/>
      <c r="AA2369"/>
      <c r="AB2369"/>
      <c r="AC2369"/>
      <c r="AD2369"/>
      <c r="AE2369"/>
    </row>
    <row r="2370" spans="2:31" x14ac:dyDescent="0.5">
      <c r="B2370" s="38"/>
      <c r="C2370"/>
      <c r="Z2370"/>
      <c r="AA2370"/>
      <c r="AB2370"/>
      <c r="AC2370"/>
      <c r="AD2370"/>
      <c r="AE2370"/>
    </row>
    <row r="2371" spans="2:31" x14ac:dyDescent="0.5">
      <c r="B2371" s="38"/>
      <c r="C2371"/>
      <c r="Z2371"/>
      <c r="AA2371"/>
      <c r="AB2371"/>
      <c r="AC2371"/>
      <c r="AD2371"/>
      <c r="AE2371"/>
    </row>
    <row r="2372" spans="2:31" x14ac:dyDescent="0.5">
      <c r="B2372" s="38"/>
      <c r="C2372"/>
      <c r="Z2372"/>
      <c r="AA2372"/>
      <c r="AB2372"/>
      <c r="AC2372"/>
      <c r="AD2372"/>
      <c r="AE2372"/>
    </row>
    <row r="2373" spans="2:31" x14ac:dyDescent="0.5">
      <c r="B2373" s="38"/>
      <c r="C2373"/>
      <c r="Z2373"/>
      <c r="AA2373"/>
      <c r="AB2373"/>
      <c r="AC2373"/>
      <c r="AD2373"/>
      <c r="AE2373"/>
    </row>
    <row r="2374" spans="2:31" x14ac:dyDescent="0.5">
      <c r="B2374" s="38"/>
      <c r="C2374"/>
      <c r="Z2374"/>
      <c r="AA2374"/>
      <c r="AB2374"/>
      <c r="AC2374"/>
      <c r="AD2374"/>
      <c r="AE2374"/>
    </row>
    <row r="2375" spans="2:31" x14ac:dyDescent="0.5">
      <c r="B2375" s="38"/>
      <c r="C2375"/>
      <c r="Z2375"/>
      <c r="AA2375"/>
      <c r="AB2375"/>
      <c r="AC2375"/>
      <c r="AD2375"/>
      <c r="AE2375"/>
    </row>
    <row r="2376" spans="2:31" x14ac:dyDescent="0.5">
      <c r="B2376" s="38"/>
      <c r="C2376"/>
      <c r="Z2376"/>
      <c r="AA2376"/>
      <c r="AB2376"/>
      <c r="AC2376"/>
      <c r="AD2376"/>
      <c r="AE2376"/>
    </row>
    <row r="2377" spans="2:31" x14ac:dyDescent="0.5">
      <c r="B2377" s="38"/>
      <c r="C2377"/>
      <c r="Z2377"/>
      <c r="AA2377"/>
      <c r="AB2377"/>
      <c r="AC2377"/>
      <c r="AD2377"/>
      <c r="AE2377"/>
    </row>
    <row r="2378" spans="2:31" x14ac:dyDescent="0.5">
      <c r="B2378" s="38"/>
      <c r="C2378"/>
      <c r="Z2378"/>
      <c r="AA2378"/>
      <c r="AB2378"/>
      <c r="AC2378"/>
      <c r="AD2378"/>
      <c r="AE2378"/>
    </row>
    <row r="2379" spans="2:31" x14ac:dyDescent="0.5">
      <c r="B2379" s="38"/>
      <c r="C2379"/>
      <c r="Z2379"/>
      <c r="AA2379"/>
      <c r="AB2379"/>
      <c r="AC2379"/>
      <c r="AD2379"/>
      <c r="AE2379"/>
    </row>
    <row r="2380" spans="2:31" x14ac:dyDescent="0.5">
      <c r="B2380" s="38"/>
      <c r="C2380"/>
      <c r="Z2380"/>
      <c r="AA2380"/>
      <c r="AB2380"/>
      <c r="AC2380"/>
      <c r="AD2380"/>
      <c r="AE2380"/>
    </row>
    <row r="2381" spans="2:31" x14ac:dyDescent="0.5">
      <c r="B2381" s="38"/>
      <c r="C2381"/>
      <c r="Z2381"/>
      <c r="AA2381"/>
      <c r="AB2381"/>
      <c r="AC2381"/>
      <c r="AD2381"/>
      <c r="AE2381"/>
    </row>
    <row r="2382" spans="2:31" x14ac:dyDescent="0.5">
      <c r="B2382" s="38"/>
      <c r="C2382"/>
      <c r="Z2382"/>
      <c r="AA2382"/>
      <c r="AB2382"/>
      <c r="AC2382"/>
      <c r="AD2382"/>
      <c r="AE2382"/>
    </row>
    <row r="2383" spans="2:31" x14ac:dyDescent="0.5">
      <c r="B2383" s="38"/>
      <c r="C2383"/>
      <c r="Z2383"/>
      <c r="AA2383"/>
      <c r="AB2383"/>
      <c r="AC2383"/>
      <c r="AD2383"/>
      <c r="AE2383"/>
    </row>
    <row r="2384" spans="2:31" x14ac:dyDescent="0.5">
      <c r="B2384" s="38"/>
      <c r="C2384"/>
      <c r="Z2384"/>
      <c r="AA2384"/>
      <c r="AB2384"/>
      <c r="AC2384"/>
      <c r="AD2384"/>
      <c r="AE2384"/>
    </row>
    <row r="2385" spans="2:31" x14ac:dyDescent="0.5">
      <c r="B2385" s="38"/>
      <c r="C2385"/>
      <c r="Z2385"/>
      <c r="AA2385"/>
      <c r="AB2385"/>
      <c r="AC2385"/>
      <c r="AD2385"/>
      <c r="AE2385"/>
    </row>
    <row r="2386" spans="2:31" x14ac:dyDescent="0.5">
      <c r="B2386" s="38"/>
      <c r="C2386"/>
      <c r="Z2386"/>
      <c r="AA2386"/>
      <c r="AB2386"/>
      <c r="AC2386"/>
      <c r="AD2386"/>
      <c r="AE2386"/>
    </row>
    <row r="2387" spans="2:31" x14ac:dyDescent="0.5">
      <c r="B2387" s="38"/>
      <c r="C2387"/>
      <c r="Z2387"/>
      <c r="AA2387"/>
      <c r="AB2387"/>
      <c r="AC2387"/>
      <c r="AD2387"/>
      <c r="AE2387"/>
    </row>
    <row r="2388" spans="2:31" x14ac:dyDescent="0.5">
      <c r="B2388" s="38"/>
      <c r="C2388"/>
      <c r="Z2388"/>
      <c r="AA2388"/>
      <c r="AB2388"/>
      <c r="AC2388"/>
      <c r="AD2388"/>
      <c r="AE2388"/>
    </row>
    <row r="2389" spans="2:31" x14ac:dyDescent="0.5">
      <c r="B2389" s="38"/>
      <c r="C2389"/>
      <c r="Z2389"/>
      <c r="AA2389"/>
      <c r="AB2389"/>
      <c r="AC2389"/>
      <c r="AD2389"/>
      <c r="AE2389"/>
    </row>
    <row r="2390" spans="2:31" x14ac:dyDescent="0.5">
      <c r="B2390" s="38"/>
      <c r="C2390"/>
      <c r="Z2390"/>
      <c r="AA2390"/>
      <c r="AB2390"/>
      <c r="AC2390"/>
      <c r="AD2390"/>
      <c r="AE2390"/>
    </row>
    <row r="2391" spans="2:31" x14ac:dyDescent="0.5">
      <c r="B2391" s="38"/>
      <c r="C2391"/>
      <c r="Z2391"/>
      <c r="AA2391"/>
      <c r="AB2391"/>
      <c r="AC2391"/>
      <c r="AD2391"/>
      <c r="AE2391"/>
    </row>
    <row r="2392" spans="2:31" x14ac:dyDescent="0.5">
      <c r="B2392" s="38"/>
      <c r="C2392"/>
      <c r="Z2392"/>
      <c r="AA2392"/>
      <c r="AB2392"/>
      <c r="AC2392"/>
      <c r="AD2392"/>
      <c r="AE2392"/>
    </row>
    <row r="2393" spans="2:31" x14ac:dyDescent="0.5">
      <c r="B2393" s="38"/>
      <c r="C2393"/>
      <c r="Z2393"/>
      <c r="AA2393"/>
      <c r="AB2393"/>
      <c r="AC2393"/>
      <c r="AD2393"/>
      <c r="AE2393"/>
    </row>
    <row r="2394" spans="2:31" x14ac:dyDescent="0.5">
      <c r="B2394" s="38"/>
      <c r="C2394"/>
      <c r="Z2394"/>
      <c r="AA2394"/>
      <c r="AB2394"/>
      <c r="AC2394"/>
      <c r="AD2394"/>
      <c r="AE2394"/>
    </row>
    <row r="2395" spans="2:31" x14ac:dyDescent="0.5">
      <c r="B2395" s="38"/>
      <c r="C2395"/>
      <c r="Z2395"/>
      <c r="AA2395"/>
      <c r="AB2395"/>
      <c r="AC2395"/>
      <c r="AD2395"/>
      <c r="AE2395"/>
    </row>
    <row r="2396" spans="2:31" x14ac:dyDescent="0.5">
      <c r="B2396" s="38"/>
      <c r="C2396"/>
      <c r="Z2396"/>
      <c r="AA2396"/>
      <c r="AB2396"/>
      <c r="AC2396"/>
      <c r="AD2396"/>
      <c r="AE2396"/>
    </row>
    <row r="2397" spans="2:31" x14ac:dyDescent="0.5">
      <c r="B2397" s="38"/>
      <c r="C2397"/>
      <c r="Z2397"/>
      <c r="AA2397"/>
      <c r="AB2397"/>
      <c r="AC2397"/>
      <c r="AD2397"/>
      <c r="AE2397"/>
    </row>
    <row r="2398" spans="2:31" x14ac:dyDescent="0.5">
      <c r="B2398" s="38"/>
      <c r="C2398"/>
      <c r="Z2398"/>
      <c r="AA2398"/>
      <c r="AB2398"/>
      <c r="AC2398"/>
      <c r="AD2398"/>
      <c r="AE2398"/>
    </row>
    <row r="2399" spans="2:31" x14ac:dyDescent="0.5">
      <c r="B2399" s="38"/>
      <c r="C2399"/>
      <c r="Z2399"/>
      <c r="AA2399"/>
      <c r="AB2399"/>
      <c r="AC2399"/>
      <c r="AD2399"/>
      <c r="AE2399"/>
    </row>
    <row r="2400" spans="2:31" x14ac:dyDescent="0.5">
      <c r="B2400" s="38"/>
      <c r="C2400"/>
      <c r="Z2400"/>
      <c r="AA2400"/>
      <c r="AB2400"/>
      <c r="AC2400"/>
      <c r="AD2400"/>
      <c r="AE2400"/>
    </row>
    <row r="2401" spans="2:31" x14ac:dyDescent="0.5">
      <c r="B2401" s="38"/>
      <c r="C2401"/>
      <c r="Z2401"/>
      <c r="AA2401"/>
      <c r="AB2401"/>
      <c r="AC2401"/>
      <c r="AD2401"/>
      <c r="AE2401"/>
    </row>
    <row r="2402" spans="2:31" x14ac:dyDescent="0.5">
      <c r="B2402" s="38"/>
      <c r="C2402"/>
      <c r="Z2402"/>
      <c r="AA2402"/>
      <c r="AB2402"/>
      <c r="AC2402"/>
      <c r="AD2402"/>
      <c r="AE2402"/>
    </row>
    <row r="2403" spans="2:31" x14ac:dyDescent="0.5">
      <c r="B2403" s="38"/>
      <c r="C2403"/>
      <c r="Z2403"/>
      <c r="AA2403"/>
      <c r="AB2403"/>
      <c r="AC2403"/>
      <c r="AD2403"/>
      <c r="AE2403"/>
    </row>
    <row r="2404" spans="2:31" x14ac:dyDescent="0.5">
      <c r="B2404" s="38"/>
      <c r="C2404"/>
      <c r="Z2404"/>
      <c r="AA2404"/>
      <c r="AB2404"/>
      <c r="AC2404"/>
      <c r="AD2404"/>
      <c r="AE2404"/>
    </row>
    <row r="2405" spans="2:31" x14ac:dyDescent="0.5">
      <c r="B2405" s="38"/>
      <c r="C2405"/>
      <c r="Z2405"/>
      <c r="AA2405"/>
      <c r="AB2405"/>
      <c r="AC2405"/>
      <c r="AD2405"/>
      <c r="AE2405"/>
    </row>
    <row r="2406" spans="2:31" x14ac:dyDescent="0.5">
      <c r="B2406" s="38"/>
      <c r="C2406"/>
      <c r="Z2406"/>
      <c r="AA2406"/>
      <c r="AB2406"/>
      <c r="AC2406"/>
      <c r="AD2406"/>
      <c r="AE2406"/>
    </row>
    <row r="2407" spans="2:31" x14ac:dyDescent="0.5">
      <c r="B2407" s="38"/>
      <c r="C2407"/>
      <c r="Z2407"/>
      <c r="AA2407"/>
      <c r="AB2407"/>
      <c r="AC2407"/>
      <c r="AD2407"/>
      <c r="AE2407"/>
    </row>
    <row r="2408" spans="2:31" x14ac:dyDescent="0.5">
      <c r="B2408" s="38"/>
      <c r="C2408"/>
      <c r="Z2408"/>
      <c r="AA2408"/>
      <c r="AB2408"/>
      <c r="AC2408"/>
      <c r="AD2408"/>
      <c r="AE2408"/>
    </row>
    <row r="2409" spans="2:31" x14ac:dyDescent="0.5">
      <c r="B2409" s="38"/>
      <c r="C2409"/>
      <c r="Z2409"/>
      <c r="AA2409"/>
      <c r="AB2409"/>
      <c r="AC2409"/>
      <c r="AD2409"/>
      <c r="AE2409"/>
    </row>
    <row r="2410" spans="2:31" x14ac:dyDescent="0.5">
      <c r="B2410" s="38"/>
      <c r="C2410"/>
      <c r="Z2410"/>
      <c r="AA2410"/>
      <c r="AB2410"/>
      <c r="AC2410"/>
      <c r="AD2410"/>
      <c r="AE2410"/>
    </row>
    <row r="2411" spans="2:31" x14ac:dyDescent="0.5">
      <c r="B2411" s="38"/>
      <c r="C2411"/>
      <c r="Z2411"/>
      <c r="AA2411"/>
      <c r="AB2411"/>
      <c r="AC2411"/>
      <c r="AD2411"/>
      <c r="AE2411"/>
    </row>
    <row r="2412" spans="2:31" x14ac:dyDescent="0.5">
      <c r="B2412" s="38"/>
      <c r="C2412"/>
      <c r="Z2412"/>
      <c r="AA2412"/>
      <c r="AB2412"/>
      <c r="AC2412"/>
      <c r="AD2412"/>
      <c r="AE2412"/>
    </row>
    <row r="2413" spans="2:31" x14ac:dyDescent="0.5">
      <c r="B2413" s="38"/>
      <c r="C2413"/>
      <c r="Z2413"/>
      <c r="AA2413"/>
      <c r="AB2413"/>
      <c r="AC2413"/>
      <c r="AD2413"/>
      <c r="AE2413"/>
    </row>
    <row r="2414" spans="2:31" x14ac:dyDescent="0.5">
      <c r="B2414" s="38"/>
      <c r="C2414"/>
      <c r="Z2414"/>
      <c r="AA2414"/>
      <c r="AB2414"/>
      <c r="AC2414"/>
      <c r="AD2414"/>
      <c r="AE2414"/>
    </row>
    <row r="2415" spans="2:31" x14ac:dyDescent="0.5">
      <c r="B2415" s="38"/>
      <c r="C2415"/>
      <c r="Z2415"/>
      <c r="AA2415"/>
      <c r="AB2415"/>
      <c r="AC2415"/>
      <c r="AD2415"/>
      <c r="AE2415"/>
    </row>
    <row r="2416" spans="2:31" x14ac:dyDescent="0.5">
      <c r="B2416" s="38"/>
      <c r="C2416"/>
      <c r="Z2416"/>
      <c r="AA2416"/>
      <c r="AB2416"/>
      <c r="AC2416"/>
      <c r="AD2416"/>
      <c r="AE2416"/>
    </row>
    <row r="2417" spans="2:31" x14ac:dyDescent="0.5">
      <c r="B2417" s="38"/>
      <c r="C2417"/>
      <c r="Z2417"/>
      <c r="AA2417"/>
      <c r="AB2417"/>
      <c r="AC2417"/>
      <c r="AD2417"/>
      <c r="AE2417"/>
    </row>
    <row r="2418" spans="2:31" x14ac:dyDescent="0.5">
      <c r="B2418" s="38"/>
      <c r="C2418"/>
      <c r="Z2418"/>
      <c r="AA2418"/>
      <c r="AB2418"/>
      <c r="AC2418"/>
      <c r="AD2418"/>
      <c r="AE2418"/>
    </row>
    <row r="2419" spans="2:31" x14ac:dyDescent="0.5">
      <c r="B2419" s="38"/>
      <c r="C2419"/>
      <c r="Z2419"/>
      <c r="AA2419"/>
      <c r="AB2419"/>
      <c r="AC2419"/>
      <c r="AD2419"/>
      <c r="AE2419"/>
    </row>
    <row r="2420" spans="2:31" x14ac:dyDescent="0.5">
      <c r="B2420" s="38"/>
      <c r="C2420"/>
      <c r="Z2420"/>
      <c r="AA2420"/>
      <c r="AB2420"/>
      <c r="AC2420"/>
      <c r="AD2420"/>
      <c r="AE2420"/>
    </row>
    <row r="2421" spans="2:31" x14ac:dyDescent="0.5">
      <c r="B2421" s="38"/>
      <c r="C2421"/>
      <c r="Z2421"/>
      <c r="AA2421"/>
      <c r="AB2421"/>
      <c r="AC2421"/>
      <c r="AD2421"/>
      <c r="AE2421"/>
    </row>
    <row r="2422" spans="2:31" x14ac:dyDescent="0.5">
      <c r="B2422" s="38"/>
      <c r="C2422"/>
      <c r="Z2422"/>
      <c r="AA2422"/>
      <c r="AB2422"/>
      <c r="AC2422"/>
      <c r="AD2422"/>
      <c r="AE2422"/>
    </row>
    <row r="2423" spans="2:31" x14ac:dyDescent="0.5">
      <c r="B2423" s="38"/>
      <c r="C2423"/>
      <c r="Z2423"/>
      <c r="AA2423"/>
      <c r="AB2423"/>
      <c r="AC2423"/>
      <c r="AD2423"/>
      <c r="AE2423"/>
    </row>
    <row r="2424" spans="2:31" x14ac:dyDescent="0.5">
      <c r="B2424" s="38"/>
      <c r="C2424"/>
      <c r="Z2424"/>
      <c r="AA2424"/>
      <c r="AB2424"/>
      <c r="AC2424"/>
      <c r="AD2424"/>
      <c r="AE2424"/>
    </row>
    <row r="2425" spans="2:31" x14ac:dyDescent="0.5">
      <c r="B2425" s="38"/>
      <c r="C2425"/>
      <c r="Z2425"/>
      <c r="AA2425"/>
      <c r="AB2425"/>
      <c r="AC2425"/>
      <c r="AD2425"/>
      <c r="AE2425"/>
    </row>
    <row r="2426" spans="2:31" x14ac:dyDescent="0.5">
      <c r="B2426" s="38"/>
      <c r="C2426"/>
      <c r="Z2426"/>
      <c r="AA2426"/>
      <c r="AB2426"/>
      <c r="AC2426"/>
      <c r="AD2426"/>
      <c r="AE2426"/>
    </row>
    <row r="2427" spans="2:31" x14ac:dyDescent="0.5">
      <c r="B2427" s="38"/>
      <c r="C2427"/>
      <c r="Z2427"/>
      <c r="AA2427"/>
      <c r="AB2427"/>
      <c r="AC2427"/>
      <c r="AD2427"/>
      <c r="AE2427"/>
    </row>
    <row r="2428" spans="2:31" x14ac:dyDescent="0.5">
      <c r="B2428" s="38"/>
      <c r="C2428"/>
      <c r="Z2428"/>
      <c r="AA2428"/>
      <c r="AB2428"/>
      <c r="AC2428"/>
      <c r="AD2428"/>
      <c r="AE2428"/>
    </row>
    <row r="2429" spans="2:31" x14ac:dyDescent="0.5">
      <c r="B2429" s="38"/>
      <c r="C2429"/>
      <c r="Z2429"/>
      <c r="AA2429"/>
      <c r="AB2429"/>
      <c r="AC2429"/>
      <c r="AD2429"/>
      <c r="AE2429"/>
    </row>
    <row r="2430" spans="2:31" x14ac:dyDescent="0.5">
      <c r="B2430" s="38"/>
      <c r="C2430"/>
      <c r="Z2430"/>
      <c r="AA2430"/>
      <c r="AB2430"/>
      <c r="AC2430"/>
      <c r="AD2430"/>
      <c r="AE2430"/>
    </row>
    <row r="2431" spans="2:31" x14ac:dyDescent="0.5">
      <c r="B2431" s="38"/>
      <c r="C2431"/>
      <c r="Z2431"/>
      <c r="AA2431"/>
      <c r="AB2431"/>
      <c r="AC2431"/>
      <c r="AD2431"/>
      <c r="AE2431"/>
    </row>
    <row r="2432" spans="2:31" x14ac:dyDescent="0.5">
      <c r="B2432" s="38"/>
      <c r="C2432"/>
      <c r="Z2432"/>
      <c r="AA2432"/>
      <c r="AB2432"/>
      <c r="AC2432"/>
      <c r="AD2432"/>
      <c r="AE2432"/>
    </row>
    <row r="2433" spans="2:31" x14ac:dyDescent="0.5">
      <c r="B2433" s="38"/>
      <c r="C2433"/>
      <c r="Z2433"/>
      <c r="AA2433"/>
      <c r="AB2433"/>
      <c r="AC2433"/>
      <c r="AD2433"/>
      <c r="AE2433"/>
    </row>
    <row r="2434" spans="2:31" x14ac:dyDescent="0.5">
      <c r="B2434" s="38"/>
      <c r="C2434"/>
      <c r="Z2434"/>
      <c r="AA2434"/>
      <c r="AB2434"/>
      <c r="AC2434"/>
      <c r="AD2434"/>
      <c r="AE2434"/>
    </row>
    <row r="2435" spans="2:31" x14ac:dyDescent="0.5">
      <c r="B2435" s="38"/>
      <c r="C2435"/>
      <c r="Z2435"/>
      <c r="AA2435"/>
      <c r="AB2435"/>
      <c r="AC2435"/>
      <c r="AD2435"/>
      <c r="AE2435"/>
    </row>
    <row r="2436" spans="2:31" x14ac:dyDescent="0.5">
      <c r="B2436" s="38"/>
      <c r="C2436"/>
      <c r="Z2436"/>
      <c r="AA2436"/>
      <c r="AB2436"/>
      <c r="AC2436"/>
      <c r="AD2436"/>
      <c r="AE2436"/>
    </row>
    <row r="2437" spans="2:31" x14ac:dyDescent="0.5">
      <c r="B2437" s="38"/>
      <c r="C2437"/>
      <c r="Z2437"/>
      <c r="AA2437"/>
      <c r="AB2437"/>
      <c r="AC2437"/>
      <c r="AD2437"/>
      <c r="AE2437"/>
    </row>
    <row r="2438" spans="2:31" x14ac:dyDescent="0.5">
      <c r="B2438" s="38"/>
      <c r="C2438"/>
      <c r="Z2438"/>
      <c r="AA2438"/>
      <c r="AB2438"/>
      <c r="AC2438"/>
      <c r="AD2438"/>
      <c r="AE2438"/>
    </row>
    <row r="2439" spans="2:31" x14ac:dyDescent="0.5">
      <c r="B2439" s="38"/>
      <c r="C2439"/>
      <c r="Z2439"/>
      <c r="AA2439"/>
      <c r="AB2439"/>
      <c r="AC2439"/>
      <c r="AD2439"/>
      <c r="AE2439"/>
    </row>
    <row r="2440" spans="2:31" x14ac:dyDescent="0.5">
      <c r="B2440" s="38"/>
      <c r="C2440"/>
      <c r="Z2440"/>
      <c r="AA2440"/>
      <c r="AB2440"/>
      <c r="AC2440"/>
      <c r="AD2440"/>
      <c r="AE2440"/>
    </row>
    <row r="2441" spans="2:31" x14ac:dyDescent="0.5">
      <c r="B2441" s="38"/>
      <c r="C2441"/>
      <c r="Z2441"/>
      <c r="AA2441"/>
      <c r="AB2441"/>
      <c r="AC2441"/>
      <c r="AD2441"/>
      <c r="AE2441"/>
    </row>
    <row r="2442" spans="2:31" x14ac:dyDescent="0.5">
      <c r="B2442" s="38"/>
      <c r="C2442"/>
      <c r="Z2442"/>
      <c r="AA2442"/>
      <c r="AB2442"/>
      <c r="AC2442"/>
      <c r="AD2442"/>
      <c r="AE2442"/>
    </row>
    <row r="2443" spans="2:31" x14ac:dyDescent="0.5">
      <c r="B2443" s="38"/>
      <c r="C2443"/>
      <c r="Z2443"/>
      <c r="AA2443"/>
      <c r="AB2443"/>
      <c r="AC2443"/>
      <c r="AD2443"/>
      <c r="AE2443"/>
    </row>
    <row r="2444" spans="2:31" x14ac:dyDescent="0.5">
      <c r="B2444" s="38"/>
      <c r="C2444"/>
      <c r="Z2444"/>
      <c r="AA2444"/>
      <c r="AB2444"/>
      <c r="AC2444"/>
      <c r="AD2444"/>
      <c r="AE2444"/>
    </row>
    <row r="2445" spans="2:31" x14ac:dyDescent="0.5">
      <c r="B2445" s="38"/>
      <c r="C2445"/>
      <c r="Z2445"/>
      <c r="AA2445"/>
      <c r="AB2445"/>
      <c r="AC2445"/>
      <c r="AD2445"/>
      <c r="AE2445"/>
    </row>
    <row r="2446" spans="2:31" x14ac:dyDescent="0.5">
      <c r="B2446" s="38"/>
      <c r="C2446"/>
      <c r="Z2446"/>
      <c r="AA2446"/>
      <c r="AB2446"/>
      <c r="AC2446"/>
      <c r="AD2446"/>
      <c r="AE2446"/>
    </row>
    <row r="2447" spans="2:31" x14ac:dyDescent="0.5">
      <c r="B2447" s="38"/>
      <c r="C2447"/>
      <c r="Z2447"/>
      <c r="AA2447"/>
      <c r="AB2447"/>
      <c r="AC2447"/>
      <c r="AD2447"/>
      <c r="AE2447"/>
    </row>
    <row r="2448" spans="2:31" x14ac:dyDescent="0.5">
      <c r="B2448" s="38"/>
      <c r="C2448"/>
      <c r="Z2448"/>
      <c r="AA2448"/>
      <c r="AB2448"/>
      <c r="AC2448"/>
      <c r="AD2448"/>
      <c r="AE2448"/>
    </row>
    <row r="2449" spans="2:31" x14ac:dyDescent="0.5">
      <c r="B2449" s="38"/>
      <c r="C2449"/>
      <c r="Z2449"/>
      <c r="AA2449"/>
      <c r="AB2449"/>
      <c r="AC2449"/>
      <c r="AD2449"/>
      <c r="AE2449"/>
    </row>
    <row r="2450" spans="2:31" x14ac:dyDescent="0.5">
      <c r="B2450" s="38"/>
      <c r="C2450"/>
      <c r="Z2450"/>
      <c r="AA2450"/>
      <c r="AB2450"/>
      <c r="AC2450"/>
      <c r="AD2450"/>
      <c r="AE2450"/>
    </row>
    <row r="2451" spans="2:31" x14ac:dyDescent="0.5">
      <c r="B2451" s="38"/>
      <c r="C2451"/>
      <c r="Z2451"/>
      <c r="AA2451"/>
      <c r="AB2451"/>
      <c r="AC2451"/>
      <c r="AD2451"/>
      <c r="AE2451"/>
    </row>
    <row r="2452" spans="2:31" x14ac:dyDescent="0.5">
      <c r="B2452" s="38"/>
      <c r="C2452"/>
      <c r="Z2452"/>
      <c r="AA2452"/>
      <c r="AB2452"/>
      <c r="AC2452"/>
      <c r="AD2452"/>
      <c r="AE2452"/>
    </row>
    <row r="2453" spans="2:31" x14ac:dyDescent="0.5">
      <c r="B2453" s="38"/>
      <c r="C2453"/>
      <c r="Z2453"/>
      <c r="AA2453"/>
      <c r="AB2453"/>
      <c r="AC2453"/>
      <c r="AD2453"/>
      <c r="AE2453"/>
    </row>
    <row r="2454" spans="2:31" x14ac:dyDescent="0.5">
      <c r="B2454" s="38"/>
      <c r="C2454"/>
      <c r="Z2454"/>
      <c r="AA2454"/>
      <c r="AB2454"/>
      <c r="AC2454"/>
      <c r="AD2454"/>
      <c r="AE2454"/>
    </row>
    <row r="2455" spans="2:31" x14ac:dyDescent="0.5">
      <c r="B2455" s="38"/>
      <c r="C2455"/>
      <c r="Z2455"/>
      <c r="AA2455"/>
      <c r="AB2455"/>
      <c r="AC2455"/>
      <c r="AD2455"/>
      <c r="AE2455"/>
    </row>
    <row r="2456" spans="2:31" x14ac:dyDescent="0.5">
      <c r="B2456" s="38"/>
      <c r="C2456"/>
      <c r="Z2456"/>
      <c r="AA2456"/>
      <c r="AB2456"/>
      <c r="AC2456"/>
      <c r="AD2456"/>
      <c r="AE2456"/>
    </row>
    <row r="2457" spans="2:31" x14ac:dyDescent="0.5">
      <c r="B2457" s="38"/>
      <c r="C2457"/>
      <c r="Z2457"/>
      <c r="AA2457"/>
      <c r="AB2457"/>
      <c r="AC2457"/>
      <c r="AD2457"/>
      <c r="AE2457"/>
    </row>
    <row r="2458" spans="2:31" x14ac:dyDescent="0.5">
      <c r="B2458" s="38"/>
      <c r="C2458"/>
      <c r="Z2458"/>
      <c r="AA2458"/>
      <c r="AB2458"/>
      <c r="AC2458"/>
      <c r="AD2458"/>
      <c r="AE2458"/>
    </row>
    <row r="2459" spans="2:31" x14ac:dyDescent="0.5">
      <c r="B2459" s="38"/>
      <c r="C2459"/>
      <c r="Z2459"/>
      <c r="AA2459"/>
      <c r="AB2459"/>
      <c r="AC2459"/>
      <c r="AD2459"/>
      <c r="AE2459"/>
    </row>
    <row r="2460" spans="2:31" x14ac:dyDescent="0.5">
      <c r="B2460" s="38"/>
      <c r="C2460"/>
      <c r="Z2460"/>
      <c r="AA2460"/>
      <c r="AB2460"/>
      <c r="AC2460"/>
      <c r="AD2460"/>
      <c r="AE2460"/>
    </row>
    <row r="2461" spans="2:31" x14ac:dyDescent="0.5">
      <c r="B2461" s="38"/>
      <c r="C2461"/>
      <c r="Z2461"/>
      <c r="AA2461"/>
      <c r="AB2461"/>
      <c r="AC2461"/>
      <c r="AD2461"/>
      <c r="AE2461"/>
    </row>
    <row r="2462" spans="2:31" x14ac:dyDescent="0.5">
      <c r="B2462" s="38"/>
      <c r="C2462"/>
      <c r="Z2462"/>
      <c r="AA2462"/>
      <c r="AB2462"/>
      <c r="AC2462"/>
      <c r="AD2462"/>
      <c r="AE2462"/>
    </row>
    <row r="2463" spans="2:31" x14ac:dyDescent="0.5">
      <c r="B2463" s="38"/>
      <c r="C2463"/>
      <c r="Z2463"/>
      <c r="AA2463"/>
      <c r="AB2463"/>
      <c r="AC2463"/>
      <c r="AD2463"/>
      <c r="AE2463"/>
    </row>
    <row r="2464" spans="2:31" x14ac:dyDescent="0.5">
      <c r="B2464" s="38"/>
      <c r="C2464"/>
      <c r="Z2464"/>
      <c r="AA2464"/>
      <c r="AB2464"/>
      <c r="AC2464"/>
      <c r="AD2464"/>
      <c r="AE2464"/>
    </row>
    <row r="2465" spans="2:31" x14ac:dyDescent="0.5">
      <c r="B2465" s="38"/>
      <c r="C2465"/>
      <c r="Z2465"/>
      <c r="AA2465"/>
      <c r="AB2465"/>
      <c r="AC2465"/>
      <c r="AD2465"/>
      <c r="AE2465"/>
    </row>
    <row r="2466" spans="2:31" x14ac:dyDescent="0.5">
      <c r="B2466" s="38"/>
      <c r="C2466"/>
      <c r="Z2466"/>
      <c r="AA2466"/>
      <c r="AB2466"/>
      <c r="AC2466"/>
      <c r="AD2466"/>
      <c r="AE2466"/>
    </row>
    <row r="2467" spans="2:31" x14ac:dyDescent="0.5">
      <c r="B2467" s="38"/>
      <c r="C2467"/>
      <c r="Z2467"/>
      <c r="AA2467"/>
      <c r="AB2467"/>
      <c r="AC2467"/>
      <c r="AD2467"/>
      <c r="AE2467"/>
    </row>
    <row r="2468" spans="2:31" x14ac:dyDescent="0.5">
      <c r="B2468" s="38"/>
      <c r="C2468"/>
      <c r="Z2468"/>
      <c r="AA2468"/>
      <c r="AB2468"/>
      <c r="AC2468"/>
      <c r="AD2468"/>
      <c r="AE2468"/>
    </row>
    <row r="2469" spans="2:31" x14ac:dyDescent="0.5">
      <c r="B2469" s="38"/>
      <c r="C2469"/>
      <c r="Z2469"/>
      <c r="AA2469"/>
      <c r="AB2469"/>
      <c r="AC2469"/>
      <c r="AD2469"/>
      <c r="AE2469"/>
    </row>
    <row r="2470" spans="2:31" x14ac:dyDescent="0.5">
      <c r="B2470" s="38"/>
      <c r="C2470"/>
      <c r="Z2470"/>
      <c r="AA2470"/>
      <c r="AB2470"/>
      <c r="AC2470"/>
      <c r="AD2470"/>
      <c r="AE2470"/>
    </row>
    <row r="2471" spans="2:31" x14ac:dyDescent="0.5">
      <c r="B2471" s="38"/>
      <c r="C2471"/>
      <c r="Z2471"/>
      <c r="AA2471"/>
      <c r="AB2471"/>
      <c r="AC2471"/>
      <c r="AD2471"/>
      <c r="AE2471"/>
    </row>
    <row r="2472" spans="2:31" x14ac:dyDescent="0.5">
      <c r="B2472" s="38"/>
      <c r="C2472"/>
      <c r="Z2472"/>
      <c r="AA2472"/>
      <c r="AB2472"/>
      <c r="AC2472"/>
      <c r="AD2472"/>
      <c r="AE2472"/>
    </row>
    <row r="2473" spans="2:31" x14ac:dyDescent="0.5">
      <c r="B2473" s="38"/>
      <c r="C2473"/>
      <c r="Z2473"/>
      <c r="AA2473"/>
      <c r="AB2473"/>
      <c r="AC2473"/>
      <c r="AD2473"/>
      <c r="AE2473"/>
    </row>
    <row r="2474" spans="2:31" x14ac:dyDescent="0.5">
      <c r="B2474" s="38"/>
      <c r="C2474"/>
      <c r="Z2474"/>
      <c r="AA2474"/>
      <c r="AB2474"/>
      <c r="AC2474"/>
      <c r="AD2474"/>
      <c r="AE2474"/>
    </row>
    <row r="2475" spans="2:31" x14ac:dyDescent="0.5">
      <c r="B2475" s="38"/>
      <c r="C2475"/>
      <c r="Z2475"/>
      <c r="AA2475"/>
      <c r="AB2475"/>
      <c r="AC2475"/>
      <c r="AD2475"/>
      <c r="AE2475"/>
    </row>
    <row r="2476" spans="2:31" x14ac:dyDescent="0.5">
      <c r="B2476" s="38"/>
      <c r="C2476"/>
      <c r="Z2476"/>
      <c r="AA2476"/>
      <c r="AB2476"/>
      <c r="AC2476"/>
      <c r="AD2476"/>
      <c r="AE2476"/>
    </row>
    <row r="2477" spans="2:31" x14ac:dyDescent="0.5">
      <c r="B2477" s="38"/>
      <c r="C2477"/>
      <c r="Z2477"/>
      <c r="AA2477"/>
      <c r="AB2477"/>
      <c r="AC2477"/>
      <c r="AD2477"/>
      <c r="AE2477"/>
    </row>
    <row r="2478" spans="2:31" x14ac:dyDescent="0.5">
      <c r="B2478" s="38"/>
      <c r="C2478"/>
      <c r="Z2478"/>
      <c r="AA2478"/>
      <c r="AB2478"/>
      <c r="AC2478"/>
      <c r="AD2478"/>
      <c r="AE2478"/>
    </row>
    <row r="2479" spans="2:31" x14ac:dyDescent="0.5">
      <c r="B2479" s="38"/>
      <c r="C2479"/>
      <c r="Z2479"/>
      <c r="AA2479"/>
      <c r="AB2479"/>
      <c r="AC2479"/>
      <c r="AD2479"/>
      <c r="AE2479"/>
    </row>
    <row r="2480" spans="2:31" x14ac:dyDescent="0.5">
      <c r="B2480" s="38"/>
      <c r="C2480"/>
      <c r="Z2480"/>
      <c r="AA2480"/>
      <c r="AB2480"/>
      <c r="AC2480"/>
      <c r="AD2480"/>
      <c r="AE2480"/>
    </row>
    <row r="2481" spans="2:31" x14ac:dyDescent="0.5">
      <c r="B2481" s="38"/>
      <c r="C2481"/>
      <c r="Z2481"/>
      <c r="AA2481"/>
      <c r="AB2481"/>
      <c r="AC2481"/>
      <c r="AD2481"/>
      <c r="AE2481"/>
    </row>
    <row r="2482" spans="2:31" x14ac:dyDescent="0.5">
      <c r="B2482" s="38"/>
      <c r="C2482"/>
      <c r="Z2482"/>
      <c r="AA2482"/>
      <c r="AB2482"/>
      <c r="AC2482"/>
      <c r="AD2482"/>
      <c r="AE2482"/>
    </row>
    <row r="2483" spans="2:31" x14ac:dyDescent="0.5">
      <c r="B2483" s="38"/>
      <c r="C2483"/>
      <c r="Z2483"/>
      <c r="AA2483"/>
      <c r="AB2483"/>
      <c r="AC2483"/>
      <c r="AD2483"/>
      <c r="AE2483"/>
    </row>
    <row r="2484" spans="2:31" x14ac:dyDescent="0.5">
      <c r="B2484" s="38"/>
      <c r="C2484"/>
      <c r="Z2484"/>
      <c r="AA2484"/>
      <c r="AB2484"/>
      <c r="AC2484"/>
      <c r="AD2484"/>
      <c r="AE2484"/>
    </row>
    <row r="2485" spans="2:31" x14ac:dyDescent="0.5">
      <c r="B2485" s="38"/>
      <c r="C2485"/>
      <c r="Z2485"/>
      <c r="AA2485"/>
      <c r="AB2485"/>
      <c r="AC2485"/>
      <c r="AD2485"/>
      <c r="AE2485"/>
    </row>
    <row r="2486" spans="2:31" x14ac:dyDescent="0.5">
      <c r="B2486" s="38"/>
      <c r="C2486"/>
      <c r="Z2486"/>
      <c r="AA2486"/>
      <c r="AB2486"/>
      <c r="AC2486"/>
      <c r="AD2486"/>
      <c r="AE2486"/>
    </row>
    <row r="2487" spans="2:31" x14ac:dyDescent="0.5">
      <c r="B2487" s="38"/>
      <c r="C2487"/>
      <c r="Z2487"/>
      <c r="AA2487"/>
      <c r="AB2487"/>
      <c r="AC2487"/>
      <c r="AD2487"/>
      <c r="AE2487"/>
    </row>
    <row r="2488" spans="2:31" x14ac:dyDescent="0.5">
      <c r="B2488" s="38"/>
      <c r="C2488"/>
      <c r="Z2488"/>
      <c r="AA2488"/>
      <c r="AB2488"/>
      <c r="AC2488"/>
      <c r="AD2488"/>
      <c r="AE2488"/>
    </row>
    <row r="2489" spans="2:31" x14ac:dyDescent="0.5">
      <c r="B2489" s="38"/>
      <c r="C2489"/>
      <c r="Z2489"/>
      <c r="AA2489"/>
      <c r="AB2489"/>
      <c r="AC2489"/>
      <c r="AD2489"/>
      <c r="AE2489"/>
    </row>
    <row r="2490" spans="2:31" x14ac:dyDescent="0.5">
      <c r="B2490" s="38"/>
      <c r="C2490"/>
      <c r="Z2490"/>
      <c r="AA2490"/>
      <c r="AB2490"/>
      <c r="AC2490"/>
      <c r="AD2490"/>
      <c r="AE2490"/>
    </row>
    <row r="2491" spans="2:31" x14ac:dyDescent="0.5">
      <c r="B2491" s="38"/>
      <c r="C2491"/>
      <c r="Z2491"/>
      <c r="AA2491"/>
      <c r="AB2491"/>
      <c r="AC2491"/>
      <c r="AD2491"/>
      <c r="AE2491"/>
    </row>
    <row r="2492" spans="2:31" x14ac:dyDescent="0.5">
      <c r="B2492" s="38"/>
      <c r="C2492"/>
      <c r="Z2492"/>
      <c r="AA2492"/>
      <c r="AB2492"/>
      <c r="AC2492"/>
      <c r="AD2492"/>
      <c r="AE2492"/>
    </row>
    <row r="2493" spans="2:31" x14ac:dyDescent="0.5">
      <c r="B2493" s="38"/>
      <c r="C2493"/>
      <c r="Z2493"/>
      <c r="AA2493"/>
      <c r="AB2493"/>
      <c r="AC2493"/>
      <c r="AD2493"/>
      <c r="AE2493"/>
    </row>
    <row r="2494" spans="2:31" x14ac:dyDescent="0.5">
      <c r="B2494" s="38"/>
      <c r="C2494"/>
      <c r="Z2494"/>
      <c r="AA2494"/>
      <c r="AB2494"/>
      <c r="AC2494"/>
      <c r="AD2494"/>
      <c r="AE2494"/>
    </row>
    <row r="2495" spans="2:31" x14ac:dyDescent="0.5">
      <c r="B2495" s="38"/>
      <c r="C2495"/>
      <c r="Z2495"/>
      <c r="AA2495"/>
      <c r="AB2495"/>
      <c r="AC2495"/>
      <c r="AD2495"/>
      <c r="AE2495"/>
    </row>
    <row r="2496" spans="2:31" x14ac:dyDescent="0.5">
      <c r="B2496" s="38"/>
      <c r="C2496"/>
      <c r="Z2496"/>
      <c r="AA2496"/>
      <c r="AB2496"/>
      <c r="AC2496"/>
      <c r="AD2496"/>
      <c r="AE2496"/>
    </row>
    <row r="2497" spans="2:31" x14ac:dyDescent="0.5">
      <c r="B2497" s="38"/>
      <c r="C2497"/>
      <c r="Z2497"/>
      <c r="AA2497"/>
      <c r="AB2497"/>
      <c r="AC2497"/>
      <c r="AD2497"/>
      <c r="AE2497"/>
    </row>
    <row r="2498" spans="2:31" x14ac:dyDescent="0.5">
      <c r="B2498" s="38"/>
      <c r="C2498"/>
      <c r="Z2498"/>
      <c r="AA2498"/>
      <c r="AB2498"/>
      <c r="AC2498"/>
      <c r="AD2498"/>
      <c r="AE2498"/>
    </row>
    <row r="2499" spans="2:31" x14ac:dyDescent="0.5">
      <c r="B2499" s="38"/>
      <c r="C2499"/>
      <c r="Z2499"/>
      <c r="AA2499"/>
      <c r="AB2499"/>
      <c r="AC2499"/>
      <c r="AD2499"/>
      <c r="AE2499"/>
    </row>
    <row r="2500" spans="2:31" x14ac:dyDescent="0.5">
      <c r="B2500" s="38"/>
      <c r="C2500"/>
      <c r="Z2500"/>
      <c r="AA2500"/>
      <c r="AB2500"/>
      <c r="AC2500"/>
      <c r="AD2500"/>
      <c r="AE2500"/>
    </row>
    <row r="2501" spans="2:31" x14ac:dyDescent="0.5">
      <c r="B2501" s="38"/>
      <c r="C2501"/>
      <c r="Z2501"/>
      <c r="AA2501"/>
      <c r="AB2501"/>
      <c r="AC2501"/>
      <c r="AD2501"/>
      <c r="AE2501"/>
    </row>
    <row r="2502" spans="2:31" x14ac:dyDescent="0.5">
      <c r="B2502" s="38"/>
      <c r="C2502"/>
      <c r="Z2502"/>
      <c r="AA2502"/>
      <c r="AB2502"/>
      <c r="AC2502"/>
      <c r="AD2502"/>
      <c r="AE2502"/>
    </row>
    <row r="2503" spans="2:31" x14ac:dyDescent="0.5">
      <c r="B2503" s="38"/>
      <c r="C2503"/>
      <c r="Z2503"/>
      <c r="AA2503"/>
      <c r="AB2503"/>
      <c r="AC2503"/>
      <c r="AD2503"/>
      <c r="AE2503"/>
    </row>
    <row r="2504" spans="2:31" x14ac:dyDescent="0.5">
      <c r="B2504" s="38"/>
      <c r="C2504"/>
      <c r="Z2504"/>
      <c r="AA2504"/>
      <c r="AB2504"/>
      <c r="AC2504"/>
      <c r="AD2504"/>
      <c r="AE2504"/>
    </row>
    <row r="2505" spans="2:31" x14ac:dyDescent="0.5">
      <c r="B2505" s="38"/>
      <c r="C2505"/>
      <c r="Z2505"/>
      <c r="AA2505"/>
      <c r="AB2505"/>
      <c r="AC2505"/>
      <c r="AD2505"/>
      <c r="AE2505"/>
    </row>
    <row r="2506" spans="2:31" x14ac:dyDescent="0.5">
      <c r="B2506" s="38"/>
      <c r="C2506"/>
      <c r="Z2506"/>
      <c r="AA2506"/>
      <c r="AB2506"/>
      <c r="AC2506"/>
      <c r="AD2506"/>
      <c r="AE2506"/>
    </row>
    <row r="2507" spans="2:31" x14ac:dyDescent="0.5">
      <c r="B2507" s="38"/>
      <c r="C2507"/>
      <c r="Z2507"/>
      <c r="AA2507"/>
      <c r="AB2507"/>
      <c r="AC2507"/>
      <c r="AD2507"/>
      <c r="AE2507"/>
    </row>
    <row r="2508" spans="2:31" x14ac:dyDescent="0.5">
      <c r="B2508" s="38"/>
      <c r="C2508"/>
      <c r="Z2508"/>
      <c r="AA2508"/>
      <c r="AB2508"/>
      <c r="AC2508"/>
      <c r="AD2508"/>
      <c r="AE2508"/>
    </row>
    <row r="2509" spans="2:31" x14ac:dyDescent="0.5">
      <c r="B2509" s="38"/>
      <c r="C2509"/>
      <c r="Z2509"/>
      <c r="AA2509"/>
      <c r="AB2509"/>
      <c r="AC2509"/>
      <c r="AD2509"/>
      <c r="AE2509"/>
    </row>
    <row r="2510" spans="2:31" x14ac:dyDescent="0.5">
      <c r="B2510" s="38"/>
      <c r="C2510"/>
      <c r="Z2510"/>
      <c r="AA2510"/>
      <c r="AB2510"/>
      <c r="AC2510"/>
      <c r="AD2510"/>
      <c r="AE2510"/>
    </row>
    <row r="2511" spans="2:31" x14ac:dyDescent="0.5">
      <c r="B2511" s="38"/>
      <c r="C2511"/>
      <c r="Z2511"/>
      <c r="AA2511"/>
      <c r="AB2511"/>
      <c r="AC2511"/>
      <c r="AD2511"/>
      <c r="AE2511"/>
    </row>
    <row r="2512" spans="2:31" x14ac:dyDescent="0.5">
      <c r="B2512" s="38"/>
      <c r="C2512"/>
      <c r="Z2512"/>
      <c r="AA2512"/>
      <c r="AB2512"/>
      <c r="AC2512"/>
      <c r="AD2512"/>
      <c r="AE2512"/>
    </row>
    <row r="2513" spans="2:31" x14ac:dyDescent="0.5">
      <c r="B2513" s="38"/>
      <c r="C2513"/>
      <c r="Z2513"/>
      <c r="AA2513"/>
      <c r="AB2513"/>
      <c r="AC2513"/>
      <c r="AD2513"/>
      <c r="AE2513"/>
    </row>
    <row r="2514" spans="2:31" x14ac:dyDescent="0.5">
      <c r="B2514" s="38"/>
      <c r="C2514"/>
      <c r="Z2514"/>
      <c r="AA2514"/>
      <c r="AB2514"/>
      <c r="AC2514"/>
      <c r="AD2514"/>
      <c r="AE2514"/>
    </row>
    <row r="2515" spans="2:31" x14ac:dyDescent="0.5">
      <c r="B2515" s="38"/>
      <c r="C2515"/>
      <c r="Z2515"/>
      <c r="AA2515"/>
      <c r="AB2515"/>
      <c r="AC2515"/>
      <c r="AD2515"/>
      <c r="AE2515"/>
    </row>
    <row r="2516" spans="2:31" x14ac:dyDescent="0.5">
      <c r="B2516" s="38"/>
      <c r="C2516"/>
      <c r="Z2516"/>
      <c r="AA2516"/>
      <c r="AB2516"/>
      <c r="AC2516"/>
      <c r="AD2516"/>
      <c r="AE2516"/>
    </row>
    <row r="2517" spans="2:31" x14ac:dyDescent="0.5">
      <c r="B2517" s="38"/>
      <c r="C2517"/>
      <c r="Z2517"/>
      <c r="AA2517"/>
      <c r="AB2517"/>
      <c r="AC2517"/>
      <c r="AD2517"/>
      <c r="AE2517"/>
    </row>
    <row r="2518" spans="2:31" x14ac:dyDescent="0.5">
      <c r="B2518" s="38"/>
      <c r="C2518"/>
      <c r="Z2518"/>
      <c r="AA2518"/>
      <c r="AB2518"/>
      <c r="AC2518"/>
      <c r="AD2518"/>
      <c r="AE2518"/>
    </row>
  </sheetData>
  <conditionalFormatting sqref="Z3:AE504">
    <cfRule type="cellIs" dxfId="28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BJ114"/>
  <sheetViews>
    <sheetView zoomScale="70" zoomScaleNormal="70" workbookViewId="0"/>
  </sheetViews>
  <sheetFormatPr defaultRowHeight="17.399999999999999" x14ac:dyDescent="0.5"/>
  <cols>
    <col min="1" max="1" width="8.88671875" style="1"/>
    <col min="2" max="2" width="10.77734375" style="1" customWidth="1"/>
    <col min="3" max="4" width="12.77734375" style="1" customWidth="1"/>
    <col min="5" max="6" width="20.77734375" style="1" customWidth="1"/>
    <col min="7" max="8" width="14.77734375" style="1" customWidth="1"/>
    <col min="9" max="9" width="12.77734375" style="1" customWidth="1"/>
    <col min="10" max="11" width="8.88671875" style="1"/>
    <col min="12" max="12" width="8.77734375" style="77" customWidth="1"/>
    <col min="13" max="23" width="8.88671875" style="1"/>
    <col min="24" max="24" width="17.109375" style="1" customWidth="1"/>
    <col min="25" max="39" width="8.88671875" style="1"/>
    <col min="40" max="40" width="21.5546875" style="1" customWidth="1"/>
    <col min="41" max="41" width="21.109375" style="1" customWidth="1"/>
    <col min="42" max="42" width="12.33203125" style="1" customWidth="1"/>
    <col min="43" max="43" width="14.109375" style="1" customWidth="1"/>
    <col min="44" max="44" width="12.77734375" style="1" customWidth="1"/>
    <col min="45" max="61" width="8.88671875" style="1"/>
    <col min="62" max="62" width="36.77734375" style="1" customWidth="1"/>
    <col min="63" max="74" width="8.88671875" style="1"/>
    <col min="75" max="75" width="36.77734375" style="1" customWidth="1"/>
    <col min="76" max="16384" width="8.88671875" style="1"/>
  </cols>
  <sheetData>
    <row r="2" spans="2:62" x14ac:dyDescent="0.5">
      <c r="B2" s="273" t="s">
        <v>1667</v>
      </c>
      <c r="C2" s="275" t="s">
        <v>108</v>
      </c>
      <c r="D2" s="273" t="s">
        <v>108</v>
      </c>
      <c r="E2" s="273" t="s">
        <v>1771</v>
      </c>
      <c r="F2" s="273" t="s">
        <v>1756</v>
      </c>
      <c r="G2" s="273" t="s">
        <v>105</v>
      </c>
      <c r="H2" s="273" t="s">
        <v>106</v>
      </c>
      <c r="I2" s="273" t="s">
        <v>107</v>
      </c>
      <c r="X2" s="273" t="s">
        <v>1772</v>
      </c>
      <c r="AM2" s="26" t="s">
        <v>108</v>
      </c>
      <c r="AN2" s="26" t="s">
        <v>1774</v>
      </c>
      <c r="AO2" s="26" t="s">
        <v>1773</v>
      </c>
      <c r="AP2" s="26" t="s">
        <v>1775</v>
      </c>
      <c r="AQ2" s="26" t="s">
        <v>1776</v>
      </c>
      <c r="AR2" s="26" t="s">
        <v>1777</v>
      </c>
      <c r="BJ2" s="83" t="s">
        <v>1769</v>
      </c>
    </row>
    <row r="3" spans="2:62" x14ac:dyDescent="0.5">
      <c r="B3" s="19">
        <v>1</v>
      </c>
      <c r="C3" s="258" t="s">
        <v>1668</v>
      </c>
      <c r="D3" s="51">
        <v>40633</v>
      </c>
      <c r="E3" s="52">
        <v>0.33</v>
      </c>
      <c r="F3" s="52">
        <v>0.33</v>
      </c>
      <c r="G3" s="4"/>
      <c r="H3" s="4"/>
      <c r="I3" s="60">
        <f>ABS(LN(ABS(E3)))</f>
        <v>1.1086626245216111</v>
      </c>
      <c r="J3" s="64">
        <f>EXP(I3)</f>
        <v>3.0303030303030303</v>
      </c>
      <c r="X3" s="5"/>
      <c r="AL3" s="80">
        <v>1</v>
      </c>
      <c r="AM3" s="51" t="s">
        <v>1668</v>
      </c>
      <c r="AN3" s="84"/>
      <c r="AO3" s="8"/>
      <c r="AP3" s="8"/>
      <c r="AQ3" s="8"/>
      <c r="AR3" s="8"/>
      <c r="BJ3" s="4" t="s">
        <v>1770</v>
      </c>
    </row>
    <row r="4" spans="2:62" x14ac:dyDescent="0.5">
      <c r="B4" s="19">
        <v>2</v>
      </c>
      <c r="C4" s="258" t="s">
        <v>1687</v>
      </c>
      <c r="D4" s="51">
        <v>40724</v>
      </c>
      <c r="E4" s="76">
        <f>AVERAGE($F$3,$F$6)</f>
        <v>0.19</v>
      </c>
      <c r="F4" s="52">
        <v>-0.46</v>
      </c>
      <c r="G4" s="62">
        <f>E4/E3-1</f>
        <v>-0.42424242424242431</v>
      </c>
      <c r="H4" s="4"/>
      <c r="I4" s="60">
        <f>ABS(LN(ABS(E4)))</f>
        <v>1.6607312068216509</v>
      </c>
      <c r="J4" s="64">
        <f t="shared" ref="J4:J67" si="0">EXP(I4)</f>
        <v>5.2631578947368416</v>
      </c>
      <c r="X4" s="5"/>
      <c r="AL4" s="80">
        <v>2</v>
      </c>
      <c r="AM4" s="51" t="s">
        <v>1687</v>
      </c>
      <c r="AN4" s="84"/>
      <c r="AO4" s="8"/>
      <c r="AP4" s="8"/>
      <c r="AQ4" s="8"/>
      <c r="AR4" s="8"/>
      <c r="BI4" s="51" t="s">
        <v>1668</v>
      </c>
      <c r="BJ4" s="81"/>
    </row>
    <row r="5" spans="2:62" x14ac:dyDescent="0.5">
      <c r="B5" s="19">
        <v>3</v>
      </c>
      <c r="C5" s="258" t="s">
        <v>1702</v>
      </c>
      <c r="D5" s="51">
        <v>40816</v>
      </c>
      <c r="E5" s="76">
        <f>AVERAGE($F$3,$F$6)</f>
        <v>0.19</v>
      </c>
      <c r="F5" s="52">
        <v>-3.86</v>
      </c>
      <c r="G5" s="62">
        <f>-(E5/E4-1)</f>
        <v>0</v>
      </c>
      <c r="H5" s="4"/>
      <c r="I5" s="60">
        <f>ABS(LN(ABS(E5)))</f>
        <v>1.6607312068216509</v>
      </c>
      <c r="J5" s="64">
        <f t="shared" si="0"/>
        <v>5.2631578947368416</v>
      </c>
      <c r="X5" s="5"/>
      <c r="AL5" s="80">
        <v>3</v>
      </c>
      <c r="AM5" s="51" t="s">
        <v>1702</v>
      </c>
      <c r="AN5" s="84"/>
      <c r="AO5" s="8"/>
      <c r="AP5" s="8"/>
      <c r="AQ5" s="8"/>
      <c r="AR5" s="8"/>
      <c r="BI5" s="51" t="s">
        <v>1687</v>
      </c>
      <c r="BJ5" s="81">
        <f>E3</f>
        <v>0.33</v>
      </c>
    </row>
    <row r="6" spans="2:62" x14ac:dyDescent="0.5">
      <c r="B6" s="19">
        <v>4</v>
      </c>
      <c r="C6" s="258" t="s">
        <v>1729</v>
      </c>
      <c r="D6" s="51">
        <v>40908</v>
      </c>
      <c r="E6" s="52">
        <v>0.05</v>
      </c>
      <c r="F6" s="52">
        <v>0.05</v>
      </c>
      <c r="G6" s="62">
        <f t="shared" ref="G6:G68" si="1">E6/E5-1</f>
        <v>-0.73684210526315796</v>
      </c>
      <c r="H6" s="4"/>
      <c r="I6" s="60">
        <f t="shared" ref="I6:I42" si="2">ABS(LN(ABS(E6)))</f>
        <v>2.9957322735539909</v>
      </c>
      <c r="J6" s="64">
        <f t="shared" si="0"/>
        <v>19.999999999999996</v>
      </c>
      <c r="X6" s="5">
        <f>SLOPE(I3:I6,B3:B6)</f>
        <v>0.56612089470971383</v>
      </c>
      <c r="AL6" s="80">
        <v>4</v>
      </c>
      <c r="AM6" s="51" t="s">
        <v>1729</v>
      </c>
      <c r="AN6" s="52">
        <f>SUM(E3:E6)</f>
        <v>0.76</v>
      </c>
      <c r="AO6" s="8"/>
      <c r="AP6" s="8">
        <f>LN(AN6)</f>
        <v>-0.2744368457017603</v>
      </c>
      <c r="AQ6" s="8">
        <f>FORECAST(B6,$AP$6:$AP$70,$AL$6:$AL$70)</f>
        <v>0.18613383617501461</v>
      </c>
      <c r="AR6" s="8">
        <f>EXP(AQ6)</f>
        <v>1.2045834664334214</v>
      </c>
      <c r="BI6" s="51" t="s">
        <v>1702</v>
      </c>
      <c r="BJ6" s="81">
        <f t="shared" ref="BJ6:BJ37" si="3">0.7*E4+0.3*BJ5</f>
        <v>0.23199999999999998</v>
      </c>
    </row>
    <row r="7" spans="2:62" x14ac:dyDescent="0.5">
      <c r="B7" s="19">
        <v>5</v>
      </c>
      <c r="C7" s="258" t="s">
        <v>1680</v>
      </c>
      <c r="D7" s="51">
        <v>40999</v>
      </c>
      <c r="E7" s="52">
        <v>0.66</v>
      </c>
      <c r="F7" s="52">
        <v>0.66</v>
      </c>
      <c r="G7" s="62">
        <f t="shared" si="1"/>
        <v>12.2</v>
      </c>
      <c r="H7" s="62">
        <f>E7/E3-1</f>
        <v>1</v>
      </c>
      <c r="I7" s="60">
        <f t="shared" si="2"/>
        <v>0.41551544396166579</v>
      </c>
      <c r="J7" s="64">
        <f t="shared" si="0"/>
        <v>1.5151515151515151</v>
      </c>
      <c r="X7" s="5">
        <f t="shared" ref="X7:X70" si="4">SLOPE(I4:I7,B4:B7)</f>
        <v>-0.24006462218476154</v>
      </c>
      <c r="AL7" s="80">
        <v>5</v>
      </c>
      <c r="AM7" s="51" t="s">
        <v>1680</v>
      </c>
      <c r="AN7" s="52">
        <f t="shared" ref="AN7:AN70" si="5">SUM(E4:E7)</f>
        <v>1.0900000000000001</v>
      </c>
      <c r="AO7" s="85">
        <f>(AN7/AN6)-1</f>
        <v>0.4342105263157896</v>
      </c>
      <c r="AP7" s="8">
        <f>LN(AN7)</f>
        <v>8.6177696241052412E-2</v>
      </c>
      <c r="AQ7" s="8">
        <f t="shared" ref="AQ7:AQ70" si="6">FORECAST(B7,$AP$6:$AP$70,$AL$6:$AL$70)</f>
        <v>0.22125887917127213</v>
      </c>
      <c r="AR7" s="8">
        <f t="shared" ref="AR7:AR70" si="7">EXP(AQ7)</f>
        <v>1.2476463784205107</v>
      </c>
      <c r="BI7" s="51" t="s">
        <v>1729</v>
      </c>
      <c r="BJ7" s="81">
        <f t="shared" si="3"/>
        <v>0.20259999999999997</v>
      </c>
    </row>
    <row r="8" spans="2:62" x14ac:dyDescent="0.5">
      <c r="B8" s="19">
        <v>6</v>
      </c>
      <c r="C8" s="258" t="s">
        <v>1685</v>
      </c>
      <c r="D8" s="51">
        <v>41090</v>
      </c>
      <c r="E8" s="76">
        <f>AVERAGE($F$7,$F$9)</f>
        <v>0.60499999999999998</v>
      </c>
      <c r="F8" s="52">
        <v>-0.38</v>
      </c>
      <c r="G8" s="62">
        <f t="shared" si="1"/>
        <v>-8.333333333333337E-2</v>
      </c>
      <c r="H8" s="62">
        <f t="shared" ref="H8:H42" si="8">E8/E4-1</f>
        <v>2.1842105263157894</v>
      </c>
      <c r="I8" s="60">
        <f t="shared" si="2"/>
        <v>0.50252682095129564</v>
      </c>
      <c r="J8" s="64">
        <f t="shared" si="0"/>
        <v>1.6528925619834711</v>
      </c>
      <c r="X8" s="5">
        <f t="shared" si="4"/>
        <v>-0.60548299872033906</v>
      </c>
      <c r="AL8" s="80">
        <v>6</v>
      </c>
      <c r="AM8" s="51" t="s">
        <v>1685</v>
      </c>
      <c r="AN8" s="52">
        <f t="shared" si="5"/>
        <v>1.5049999999999999</v>
      </c>
      <c r="AO8" s="85">
        <f t="shared" ref="AO8:AO70" si="9">(AN8/AN7)-1</f>
        <v>0.38073394495412827</v>
      </c>
      <c r="AP8" s="8">
        <f t="shared" ref="AP8:AP70" si="10">LN(AN8)</f>
        <v>0.40879289820083897</v>
      </c>
      <c r="AQ8" s="8">
        <f t="shared" si="6"/>
        <v>0.25638392216752959</v>
      </c>
      <c r="AR8" s="8">
        <f t="shared" si="7"/>
        <v>1.2922487556588527</v>
      </c>
      <c r="BI8" s="51" t="s">
        <v>1680</v>
      </c>
      <c r="BJ8" s="81">
        <f t="shared" si="3"/>
        <v>9.5779999999999976E-2</v>
      </c>
    </row>
    <row r="9" spans="2:62" x14ac:dyDescent="0.5">
      <c r="B9" s="19">
        <v>7</v>
      </c>
      <c r="C9" s="258" t="s">
        <v>1717</v>
      </c>
      <c r="D9" s="51">
        <v>41182</v>
      </c>
      <c r="E9" s="52">
        <v>0.55000000000000004</v>
      </c>
      <c r="F9" s="52">
        <v>0.55000000000000004</v>
      </c>
      <c r="G9" s="62">
        <f t="shared" si="1"/>
        <v>-9.0909090909090828E-2</v>
      </c>
      <c r="H9" s="62">
        <f t="shared" si="8"/>
        <v>1.8947368421052633</v>
      </c>
      <c r="I9" s="60">
        <f t="shared" si="2"/>
        <v>0.59783700075562041</v>
      </c>
      <c r="J9" s="64">
        <f t="shared" si="0"/>
        <v>1.8181818181818181</v>
      </c>
      <c r="X9" s="5">
        <f t="shared" si="4"/>
        <v>-0.71066744414054805</v>
      </c>
      <c r="AL9" s="80">
        <v>7</v>
      </c>
      <c r="AM9" s="51" t="s">
        <v>1717</v>
      </c>
      <c r="AN9" s="52">
        <f t="shared" si="5"/>
        <v>1.865</v>
      </c>
      <c r="AO9" s="85">
        <f t="shared" si="9"/>
        <v>0.23920265780730898</v>
      </c>
      <c r="AP9" s="8">
        <f t="shared" si="10"/>
        <v>0.62326105309577884</v>
      </c>
      <c r="AQ9" s="8">
        <f t="shared" si="6"/>
        <v>0.2915089651637871</v>
      </c>
      <c r="AR9" s="8">
        <f t="shared" si="7"/>
        <v>1.3384456328209871</v>
      </c>
      <c r="BI9" s="51" t="s">
        <v>1685</v>
      </c>
      <c r="BJ9" s="81">
        <f t="shared" si="3"/>
        <v>0.49073399999999995</v>
      </c>
    </row>
    <row r="10" spans="2:62" x14ac:dyDescent="0.5">
      <c r="B10" s="19">
        <v>8</v>
      </c>
      <c r="C10" s="258" t="s">
        <v>1719</v>
      </c>
      <c r="D10" s="51">
        <v>41274</v>
      </c>
      <c r="E10" s="52">
        <v>1.1200000000000001</v>
      </c>
      <c r="F10" s="52">
        <v>1.1200000000000001</v>
      </c>
      <c r="G10" s="62">
        <f t="shared" si="1"/>
        <v>1.0363636363636366</v>
      </c>
      <c r="H10" s="62">
        <f t="shared" si="8"/>
        <v>21.400000000000002</v>
      </c>
      <c r="I10" s="60">
        <f t="shared" si="2"/>
        <v>0.11332868530700327</v>
      </c>
      <c r="J10" s="64">
        <f t="shared" si="0"/>
        <v>1.1200000000000001</v>
      </c>
      <c r="X10" s="5">
        <f t="shared" si="4"/>
        <v>-8.112500961596629E-2</v>
      </c>
      <c r="AL10" s="80">
        <v>8</v>
      </c>
      <c r="AM10" s="51" t="s">
        <v>1719</v>
      </c>
      <c r="AN10" s="52">
        <f t="shared" si="5"/>
        <v>2.9350000000000005</v>
      </c>
      <c r="AO10" s="85">
        <f t="shared" si="9"/>
        <v>0.57372654155496017</v>
      </c>
      <c r="AP10" s="8">
        <f t="shared" si="10"/>
        <v>1.07670745328006</v>
      </c>
      <c r="AQ10" s="8">
        <f t="shared" si="6"/>
        <v>0.32663400816004462</v>
      </c>
      <c r="AR10" s="8">
        <f t="shared" si="7"/>
        <v>1.3862940120257334</v>
      </c>
      <c r="BI10" s="51" t="s">
        <v>1717</v>
      </c>
      <c r="BJ10" s="81">
        <f t="shared" si="3"/>
        <v>0.57072020000000001</v>
      </c>
    </row>
    <row r="11" spans="2:62" x14ac:dyDescent="0.5">
      <c r="B11" s="19">
        <v>9</v>
      </c>
      <c r="C11" s="258" t="s">
        <v>1682</v>
      </c>
      <c r="D11" s="51">
        <v>41364</v>
      </c>
      <c r="E11" s="52">
        <v>1.6</v>
      </c>
      <c r="F11" s="52">
        <v>1.6</v>
      </c>
      <c r="G11" s="62">
        <f t="shared" si="1"/>
        <v>0.4285714285714286</v>
      </c>
      <c r="H11" s="62">
        <f t="shared" si="8"/>
        <v>1.4242424242424243</v>
      </c>
      <c r="I11" s="60">
        <f t="shared" si="2"/>
        <v>0.47000362924573563</v>
      </c>
      <c r="J11" s="64">
        <f t="shared" si="0"/>
        <v>1.6</v>
      </c>
      <c r="X11" s="5">
        <f t="shared" si="4"/>
        <v>-5.8207789056529721E-2</v>
      </c>
      <c r="AL11" s="80">
        <v>9</v>
      </c>
      <c r="AM11" s="51" t="s">
        <v>1682</v>
      </c>
      <c r="AN11" s="52">
        <f t="shared" si="5"/>
        <v>3.8750000000000004</v>
      </c>
      <c r="AO11" s="85">
        <f t="shared" si="9"/>
        <v>0.32027257240204432</v>
      </c>
      <c r="AP11" s="8">
        <f t="shared" si="10"/>
        <v>1.3545456628053105</v>
      </c>
      <c r="AQ11" s="8">
        <f t="shared" si="6"/>
        <v>0.36175905115630214</v>
      </c>
      <c r="AR11" s="8">
        <f t="shared" si="7"/>
        <v>1.4358529331728491</v>
      </c>
      <c r="BI11" s="51" t="s">
        <v>1719</v>
      </c>
      <c r="BJ11" s="81">
        <f t="shared" si="3"/>
        <v>0.55621606000000001</v>
      </c>
    </row>
    <row r="12" spans="2:62" x14ac:dyDescent="0.5">
      <c r="B12" s="19">
        <v>10</v>
      </c>
      <c r="C12" s="258" t="s">
        <v>1699</v>
      </c>
      <c r="D12" s="51">
        <v>41455</v>
      </c>
      <c r="E12" s="52">
        <v>0.32</v>
      </c>
      <c r="F12" s="52">
        <v>0.32</v>
      </c>
      <c r="G12" s="62">
        <f t="shared" si="1"/>
        <v>-0.8</v>
      </c>
      <c r="H12" s="62">
        <f t="shared" si="8"/>
        <v>-0.47107438016528924</v>
      </c>
      <c r="I12" s="60">
        <f t="shared" si="2"/>
        <v>1.1394342831883648</v>
      </c>
      <c r="J12" s="64">
        <f t="shared" si="0"/>
        <v>3.125</v>
      </c>
      <c r="X12" s="5">
        <f t="shared" si="4"/>
        <v>0.19814667912369657</v>
      </c>
      <c r="AL12" s="80">
        <v>10</v>
      </c>
      <c r="AM12" s="51" t="s">
        <v>1699</v>
      </c>
      <c r="AN12" s="52">
        <f t="shared" si="5"/>
        <v>3.5900000000000003</v>
      </c>
      <c r="AO12" s="85">
        <f t="shared" si="9"/>
        <v>-7.3548387096774248E-2</v>
      </c>
      <c r="AP12" s="8">
        <f t="shared" si="10"/>
        <v>1.2781522025001877</v>
      </c>
      <c r="AQ12" s="8">
        <f t="shared" si="6"/>
        <v>0.39688409415255965</v>
      </c>
      <c r="AR12" s="8">
        <f t="shared" si="7"/>
        <v>1.4871835467920955</v>
      </c>
      <c r="BI12" s="51" t="s">
        <v>1682</v>
      </c>
      <c r="BJ12" s="81">
        <f t="shared" si="3"/>
        <v>0.950864818</v>
      </c>
    </row>
    <row r="13" spans="2:62" x14ac:dyDescent="0.5">
      <c r="B13" s="19">
        <v>11</v>
      </c>
      <c r="C13" s="258" t="s">
        <v>1703</v>
      </c>
      <c r="D13" s="51">
        <v>41547</v>
      </c>
      <c r="E13" s="52">
        <v>1.1299999999999999</v>
      </c>
      <c r="F13" s="52">
        <v>1.1299999999999999</v>
      </c>
      <c r="G13" s="62">
        <f t="shared" si="1"/>
        <v>2.5312499999999996</v>
      </c>
      <c r="H13" s="62">
        <f t="shared" si="8"/>
        <v>1.0545454545454542</v>
      </c>
      <c r="I13" s="60">
        <f t="shared" si="2"/>
        <v>0.12221763272424911</v>
      </c>
      <c r="J13" s="64">
        <f t="shared" si="0"/>
        <v>1.1299999999999999</v>
      </c>
      <c r="X13" s="5">
        <f t="shared" si="4"/>
        <v>6.9609749619436667E-2</v>
      </c>
      <c r="AL13" s="80">
        <v>11</v>
      </c>
      <c r="AM13" s="51" t="s">
        <v>1703</v>
      </c>
      <c r="AN13" s="52">
        <f t="shared" si="5"/>
        <v>4.17</v>
      </c>
      <c r="AO13" s="85">
        <f t="shared" si="9"/>
        <v>0.16155988857938697</v>
      </c>
      <c r="AP13" s="8">
        <f t="shared" si="10"/>
        <v>1.4279160358107101</v>
      </c>
      <c r="AQ13" s="8">
        <f t="shared" si="6"/>
        <v>0.43200913714881711</v>
      </c>
      <c r="AR13" s="8">
        <f t="shared" si="7"/>
        <v>1.5403491894966019</v>
      </c>
      <c r="BI13" s="51" t="s">
        <v>1699</v>
      </c>
      <c r="BJ13" s="81">
        <f t="shared" si="3"/>
        <v>1.4052594453999998</v>
      </c>
    </row>
    <row r="14" spans="2:62" x14ac:dyDescent="0.5">
      <c r="B14" s="19">
        <v>12</v>
      </c>
      <c r="C14" s="258" t="s">
        <v>1720</v>
      </c>
      <c r="D14" s="51">
        <v>41639</v>
      </c>
      <c r="E14" s="52">
        <v>0.94</v>
      </c>
      <c r="F14" s="52">
        <v>0.94</v>
      </c>
      <c r="G14" s="62">
        <f t="shared" si="1"/>
        <v>-0.16814159292035391</v>
      </c>
      <c r="H14" s="62">
        <f t="shared" si="8"/>
        <v>-0.16071428571428581</v>
      </c>
      <c r="I14" s="60">
        <f t="shared" si="2"/>
        <v>6.1875403718087529E-2</v>
      </c>
      <c r="J14" s="64">
        <f t="shared" si="0"/>
        <v>1.0638297872340425</v>
      </c>
      <c r="X14" s="5">
        <f t="shared" si="4"/>
        <v>-0.22416013270470597</v>
      </c>
      <c r="AL14" s="80">
        <v>12</v>
      </c>
      <c r="AM14" s="51" t="s">
        <v>1720</v>
      </c>
      <c r="AN14" s="52">
        <f t="shared" si="5"/>
        <v>3.9899999999999998</v>
      </c>
      <c r="AO14" s="85">
        <f t="shared" si="9"/>
        <v>-4.3165467625899345E-2</v>
      </c>
      <c r="AP14" s="8">
        <f t="shared" si="10"/>
        <v>1.3837912309017721</v>
      </c>
      <c r="AQ14" s="8">
        <f t="shared" si="6"/>
        <v>0.46713418014507463</v>
      </c>
      <c r="AR14" s="8">
        <f t="shared" si="7"/>
        <v>1.5954154621336278</v>
      </c>
      <c r="BI14" s="51" t="s">
        <v>1703</v>
      </c>
      <c r="BJ14" s="81">
        <f t="shared" si="3"/>
        <v>0.64557783361999999</v>
      </c>
    </row>
    <row r="15" spans="2:62" x14ac:dyDescent="0.5">
      <c r="B15" s="19">
        <v>13</v>
      </c>
      <c r="C15" s="258" t="s">
        <v>1669</v>
      </c>
      <c r="D15" s="51">
        <v>41729</v>
      </c>
      <c r="E15" s="52">
        <v>0.32</v>
      </c>
      <c r="F15" s="52">
        <v>0.32</v>
      </c>
      <c r="G15" s="62">
        <f t="shared" si="1"/>
        <v>-0.65957446808510634</v>
      </c>
      <c r="H15" s="62">
        <f t="shared" si="8"/>
        <v>-0.8</v>
      </c>
      <c r="I15" s="60">
        <f t="shared" si="2"/>
        <v>1.1394342831883648</v>
      </c>
      <c r="J15" s="64">
        <f t="shared" si="0"/>
        <v>3.125</v>
      </c>
      <c r="X15" s="5">
        <f t="shared" si="4"/>
        <v>-6.0342229006161482E-3</v>
      </c>
      <c r="AL15" s="80">
        <v>13</v>
      </c>
      <c r="AM15" s="51" t="s">
        <v>1669</v>
      </c>
      <c r="AN15" s="52">
        <f t="shared" si="5"/>
        <v>2.7099999999999995</v>
      </c>
      <c r="AO15" s="85">
        <f t="shared" si="9"/>
        <v>-0.32080200501253142</v>
      </c>
      <c r="AP15" s="8">
        <f t="shared" si="10"/>
        <v>0.99694863489160934</v>
      </c>
      <c r="AQ15" s="8">
        <f t="shared" si="6"/>
        <v>0.50225922314133209</v>
      </c>
      <c r="AR15" s="8">
        <f t="shared" si="7"/>
        <v>1.6524503107291519</v>
      </c>
      <c r="BI15" s="51" t="s">
        <v>1720</v>
      </c>
      <c r="BJ15" s="81">
        <f t="shared" si="3"/>
        <v>0.98467335008599988</v>
      </c>
    </row>
    <row r="16" spans="2:62" x14ac:dyDescent="0.5">
      <c r="B16" s="19">
        <v>14</v>
      </c>
      <c r="C16" s="258" t="s">
        <v>1688</v>
      </c>
      <c r="D16" s="51">
        <v>41820</v>
      </c>
      <c r="E16" s="52">
        <v>0.33</v>
      </c>
      <c r="F16" s="52">
        <v>0.33</v>
      </c>
      <c r="G16" s="62">
        <f t="shared" si="1"/>
        <v>3.125E-2</v>
      </c>
      <c r="H16" s="62">
        <f t="shared" si="8"/>
        <v>3.125E-2</v>
      </c>
      <c r="I16" s="60">
        <f t="shared" si="2"/>
        <v>1.1086626245216111</v>
      </c>
      <c r="J16" s="64">
        <f t="shared" si="0"/>
        <v>3.0303030303030303</v>
      </c>
      <c r="X16" s="5">
        <f t="shared" si="4"/>
        <v>0.40368938548623634</v>
      </c>
      <c r="AL16" s="80">
        <v>14</v>
      </c>
      <c r="AM16" s="51" t="s">
        <v>1688</v>
      </c>
      <c r="AN16" s="52">
        <f t="shared" si="5"/>
        <v>2.7199999999999998</v>
      </c>
      <c r="AO16" s="85">
        <f t="shared" si="9"/>
        <v>3.6900369003691758E-3</v>
      </c>
      <c r="AP16" s="8">
        <f t="shared" si="10"/>
        <v>1.000631880307906</v>
      </c>
      <c r="AQ16" s="8">
        <f t="shared" si="6"/>
        <v>0.53738426613758961</v>
      </c>
      <c r="AR16" s="8">
        <f t="shared" si="7"/>
        <v>1.7115241103261689</v>
      </c>
      <c r="BI16" s="51" t="s">
        <v>1669</v>
      </c>
      <c r="BJ16" s="81">
        <f t="shared" si="3"/>
        <v>0.95340200502579986</v>
      </c>
    </row>
    <row r="17" spans="2:62" x14ac:dyDescent="0.5">
      <c r="B17" s="19">
        <v>15</v>
      </c>
      <c r="C17" s="258" t="s">
        <v>1704</v>
      </c>
      <c r="D17" s="51">
        <v>41912</v>
      </c>
      <c r="E17" s="76">
        <f>AVERAGE($F$16,$F$18)</f>
        <v>0.185</v>
      </c>
      <c r="F17" s="52">
        <v>-0.05</v>
      </c>
      <c r="G17" s="62">
        <f t="shared" si="1"/>
        <v>-0.43939393939393945</v>
      </c>
      <c r="H17" s="62">
        <f t="shared" si="8"/>
        <v>-0.83628318584070793</v>
      </c>
      <c r="I17" s="60">
        <f t="shared" si="2"/>
        <v>1.6873994539038122</v>
      </c>
      <c r="J17" s="64">
        <f t="shared" si="0"/>
        <v>5.4054054054054053</v>
      </c>
      <c r="X17" s="5">
        <f t="shared" si="4"/>
        <v>0.48458004918904207</v>
      </c>
      <c r="AL17" s="80">
        <v>15</v>
      </c>
      <c r="AM17" s="51" t="s">
        <v>1704</v>
      </c>
      <c r="AN17" s="52">
        <f t="shared" si="5"/>
        <v>1.7750000000000001</v>
      </c>
      <c r="AO17" s="85">
        <f t="shared" si="9"/>
        <v>-0.34742647058823517</v>
      </c>
      <c r="AP17" s="8">
        <f t="shared" si="10"/>
        <v>0.57380042292737921</v>
      </c>
      <c r="AQ17" s="8">
        <f t="shared" si="6"/>
        <v>0.57250930913384712</v>
      </c>
      <c r="AR17" s="8">
        <f t="shared" si="7"/>
        <v>1.7727097518201373</v>
      </c>
      <c r="BI17" s="51" t="s">
        <v>1688</v>
      </c>
      <c r="BJ17" s="81">
        <f t="shared" si="3"/>
        <v>0.51002060150773998</v>
      </c>
    </row>
    <row r="18" spans="2:62" x14ac:dyDescent="0.5">
      <c r="B18" s="19">
        <v>16</v>
      </c>
      <c r="C18" s="258" t="s">
        <v>1721</v>
      </c>
      <c r="D18" s="51">
        <v>42004</v>
      </c>
      <c r="E18" s="52">
        <v>0.04</v>
      </c>
      <c r="F18" s="52">
        <v>0.04</v>
      </c>
      <c r="G18" s="62">
        <f t="shared" si="1"/>
        <v>-0.78378378378378377</v>
      </c>
      <c r="H18" s="62">
        <f t="shared" si="8"/>
        <v>-0.95744680851063824</v>
      </c>
      <c r="I18" s="60">
        <f t="shared" si="2"/>
        <v>3.2188758248682006</v>
      </c>
      <c r="J18" s="64">
        <f t="shared" si="0"/>
        <v>24.999999999999996</v>
      </c>
      <c r="X18" s="5">
        <f t="shared" si="4"/>
        <v>0.6817061454421709</v>
      </c>
      <c r="AL18" s="80">
        <v>16</v>
      </c>
      <c r="AM18" s="51" t="s">
        <v>1721</v>
      </c>
      <c r="AN18" s="52">
        <f t="shared" si="5"/>
        <v>0.875</v>
      </c>
      <c r="AO18" s="85">
        <f t="shared" si="9"/>
        <v>-0.50704225352112675</v>
      </c>
      <c r="AP18" s="8">
        <f t="shared" si="10"/>
        <v>-0.13353139262452263</v>
      </c>
      <c r="AQ18" s="8">
        <f t="shared" si="6"/>
        <v>0.60763435213010464</v>
      </c>
      <c r="AR18" s="8">
        <f t="shared" si="7"/>
        <v>1.8360827318987285</v>
      </c>
      <c r="BI18" s="51" t="s">
        <v>1704</v>
      </c>
      <c r="BJ18" s="81">
        <f t="shared" si="3"/>
        <v>0.38400618045232193</v>
      </c>
    </row>
    <row r="19" spans="2:62" x14ac:dyDescent="0.5">
      <c r="B19" s="19">
        <v>17</v>
      </c>
      <c r="C19" s="258" t="s">
        <v>1670</v>
      </c>
      <c r="D19" s="51">
        <v>42094</v>
      </c>
      <c r="E19" s="52">
        <v>0.09</v>
      </c>
      <c r="F19" s="52">
        <v>0.09</v>
      </c>
      <c r="G19" s="62">
        <f t="shared" si="1"/>
        <v>1.25</v>
      </c>
      <c r="H19" s="62">
        <f t="shared" si="8"/>
        <v>-0.71875</v>
      </c>
      <c r="I19" s="60">
        <f t="shared" si="2"/>
        <v>2.4079456086518722</v>
      </c>
      <c r="J19" s="64">
        <f t="shared" si="0"/>
        <v>11.111111111111114</v>
      </c>
      <c r="X19" s="5">
        <f t="shared" si="4"/>
        <v>0.54293253233551708</v>
      </c>
      <c r="AL19" s="80">
        <v>17</v>
      </c>
      <c r="AM19" s="51" t="s">
        <v>1670</v>
      </c>
      <c r="AN19" s="52">
        <f t="shared" si="5"/>
        <v>0.64500000000000002</v>
      </c>
      <c r="AO19" s="85">
        <f t="shared" si="9"/>
        <v>-0.26285714285714279</v>
      </c>
      <c r="AP19" s="8">
        <f t="shared" si="10"/>
        <v>-0.43850496218636453</v>
      </c>
      <c r="AQ19" s="8">
        <f t="shared" si="6"/>
        <v>0.64275939512636215</v>
      </c>
      <c r="AR19" s="8">
        <f t="shared" si="7"/>
        <v>1.9017212461968489</v>
      </c>
      <c r="BI19" s="51" t="s">
        <v>1721</v>
      </c>
      <c r="BJ19" s="81">
        <f t="shared" si="3"/>
        <v>0.24470185413569656</v>
      </c>
    </row>
    <row r="20" spans="2:62" x14ac:dyDescent="0.5">
      <c r="B20" s="19">
        <v>18</v>
      </c>
      <c r="C20" s="258" t="s">
        <v>1689</v>
      </c>
      <c r="D20" s="51">
        <v>42185</v>
      </c>
      <c r="E20" s="52">
        <v>0.3</v>
      </c>
      <c r="F20" s="52">
        <v>0.3</v>
      </c>
      <c r="G20" s="62">
        <f t="shared" si="1"/>
        <v>2.3333333333333335</v>
      </c>
      <c r="H20" s="62">
        <f t="shared" si="8"/>
        <v>-9.0909090909090939E-2</v>
      </c>
      <c r="I20" s="60">
        <f t="shared" si="2"/>
        <v>1.2039728043259361</v>
      </c>
      <c r="J20" s="64">
        <f t="shared" si="0"/>
        <v>3.3333333333333339</v>
      </c>
      <c r="X20" s="5">
        <f t="shared" si="4"/>
        <v>-0.22612101649499569</v>
      </c>
      <c r="AL20" s="80">
        <v>18</v>
      </c>
      <c r="AM20" s="51" t="s">
        <v>1689</v>
      </c>
      <c r="AN20" s="52">
        <f t="shared" si="5"/>
        <v>0.61499999999999999</v>
      </c>
      <c r="AO20" s="85">
        <f t="shared" si="9"/>
        <v>-4.6511627906976827E-2</v>
      </c>
      <c r="AP20" s="8">
        <f t="shared" si="10"/>
        <v>-0.48613301117561919</v>
      </c>
      <c r="AQ20" s="8">
        <f t="shared" si="6"/>
        <v>0.67788443812261967</v>
      </c>
      <c r="AR20" s="8">
        <f t="shared" si="7"/>
        <v>1.9697062857818821</v>
      </c>
      <c r="BI20" s="51" t="s">
        <v>1670</v>
      </c>
      <c r="BJ20" s="81">
        <f t="shared" si="3"/>
        <v>0.10141055624070897</v>
      </c>
    </row>
    <row r="21" spans="2:62" x14ac:dyDescent="0.5">
      <c r="B21" s="19">
        <v>19</v>
      </c>
      <c r="C21" s="258" t="s">
        <v>1705</v>
      </c>
      <c r="D21" s="51">
        <v>42277</v>
      </c>
      <c r="E21" s="52">
        <v>0.2</v>
      </c>
      <c r="F21" s="52">
        <v>0.2</v>
      </c>
      <c r="G21" s="62">
        <f t="shared" si="1"/>
        <v>-0.33333333333333326</v>
      </c>
      <c r="H21" s="62">
        <f t="shared" si="8"/>
        <v>8.1081081081081141E-2</v>
      </c>
      <c r="I21" s="60">
        <f t="shared" si="2"/>
        <v>1.6094379124341003</v>
      </c>
      <c r="J21" s="64">
        <f t="shared" si="0"/>
        <v>4.9999999999999991</v>
      </c>
      <c r="X21" s="5">
        <f t="shared" si="4"/>
        <v>-0.60322865416282367</v>
      </c>
      <c r="AL21" s="80">
        <v>19</v>
      </c>
      <c r="AM21" s="51" t="s">
        <v>1705</v>
      </c>
      <c r="AN21" s="52">
        <f t="shared" si="5"/>
        <v>0.63</v>
      </c>
      <c r="AO21" s="85">
        <f t="shared" si="9"/>
        <v>2.4390243902439046E-2</v>
      </c>
      <c r="AP21" s="8">
        <f t="shared" si="10"/>
        <v>-0.46203545959655867</v>
      </c>
      <c r="AQ21" s="8">
        <f t="shared" si="6"/>
        <v>0.71300948111887719</v>
      </c>
      <c r="AR21" s="8">
        <f t="shared" si="7"/>
        <v>2.040121737088203</v>
      </c>
      <c r="BI21" s="51" t="s">
        <v>1689</v>
      </c>
      <c r="BJ21" s="81">
        <f t="shared" si="3"/>
        <v>9.3423166872212693E-2</v>
      </c>
    </row>
    <row r="22" spans="2:62" x14ac:dyDescent="0.5">
      <c r="B22" s="19">
        <v>20</v>
      </c>
      <c r="C22" s="258" t="s">
        <v>1722</v>
      </c>
      <c r="D22" s="51">
        <v>42369</v>
      </c>
      <c r="E22" s="52">
        <v>0.02</v>
      </c>
      <c r="F22" s="52">
        <v>0.02</v>
      </c>
      <c r="G22" s="62">
        <f t="shared" si="1"/>
        <v>-0.9</v>
      </c>
      <c r="H22" s="62">
        <f t="shared" si="8"/>
        <v>-0.5</v>
      </c>
      <c r="I22" s="60">
        <f t="shared" si="2"/>
        <v>3.912023005428146</v>
      </c>
      <c r="J22" s="64">
        <f t="shared" si="0"/>
        <v>49.999999999999993</v>
      </c>
      <c r="X22" s="5">
        <f t="shared" si="4"/>
        <v>0.4917697298436986</v>
      </c>
      <c r="AL22" s="80">
        <v>20</v>
      </c>
      <c r="AM22" s="51" t="s">
        <v>1722</v>
      </c>
      <c r="AN22" s="52">
        <f t="shared" si="5"/>
        <v>0.6100000000000001</v>
      </c>
      <c r="AO22" s="85">
        <f t="shared" si="9"/>
        <v>-3.1746031746031633E-2</v>
      </c>
      <c r="AP22" s="8">
        <f t="shared" si="10"/>
        <v>-0.49429632181477995</v>
      </c>
      <c r="AQ22" s="8">
        <f t="shared" si="6"/>
        <v>0.7481345241151347</v>
      </c>
      <c r="AR22" s="8">
        <f t="shared" si="7"/>
        <v>2.113054485424271</v>
      </c>
      <c r="BI22" s="51" t="s">
        <v>1705</v>
      </c>
      <c r="BJ22" s="81">
        <f t="shared" si="3"/>
        <v>0.2380269500616638</v>
      </c>
    </row>
    <row r="23" spans="2:62" x14ac:dyDescent="0.5">
      <c r="B23" s="19">
        <v>21</v>
      </c>
      <c r="C23" s="258" t="s">
        <v>1671</v>
      </c>
      <c r="D23" s="51">
        <v>42460</v>
      </c>
      <c r="E23" s="76">
        <f>AVERAGE($F$22,$F$24)</f>
        <v>0.46500000000000002</v>
      </c>
      <c r="F23" s="52">
        <v>-0.19</v>
      </c>
      <c r="G23" s="62">
        <f t="shared" si="1"/>
        <v>22.25</v>
      </c>
      <c r="H23" s="62">
        <f t="shared" si="8"/>
        <v>4.166666666666667</v>
      </c>
      <c r="I23" s="60">
        <f t="shared" si="2"/>
        <v>0.7657178733947807</v>
      </c>
      <c r="J23" s="64">
        <f t="shared" si="0"/>
        <v>2.150537634408602</v>
      </c>
      <c r="X23" s="5">
        <f t="shared" si="4"/>
        <v>9.878203002005792E-2</v>
      </c>
      <c r="AL23" s="80">
        <v>21</v>
      </c>
      <c r="AM23" s="51" t="s">
        <v>1671</v>
      </c>
      <c r="AN23" s="52">
        <f t="shared" si="5"/>
        <v>0.9850000000000001</v>
      </c>
      <c r="AO23" s="85">
        <f t="shared" si="9"/>
        <v>0.61475409836065564</v>
      </c>
      <c r="AP23" s="8">
        <f t="shared" si="10"/>
        <v>-1.5113637810048071E-2</v>
      </c>
      <c r="AQ23" s="8">
        <f t="shared" si="6"/>
        <v>0.78325956711139211</v>
      </c>
      <c r="AR23" s="8">
        <f t="shared" si="7"/>
        <v>2.1885945221800207</v>
      </c>
      <c r="BI23" s="51" t="s">
        <v>1722</v>
      </c>
      <c r="BJ23" s="81">
        <f>0.7*E21+0.3*BJ22</f>
        <v>0.21140808501849911</v>
      </c>
    </row>
    <row r="24" spans="2:62" x14ac:dyDescent="0.5">
      <c r="B24" s="19">
        <v>22</v>
      </c>
      <c r="C24" s="258" t="s">
        <v>1690</v>
      </c>
      <c r="D24" s="51">
        <v>42551</v>
      </c>
      <c r="E24" s="52">
        <v>0.91</v>
      </c>
      <c r="F24" s="52">
        <v>0.91</v>
      </c>
      <c r="G24" s="62">
        <f t="shared" si="1"/>
        <v>0.956989247311828</v>
      </c>
      <c r="H24" s="62">
        <f t="shared" si="8"/>
        <v>2.0333333333333337</v>
      </c>
      <c r="I24" s="60">
        <f t="shared" si="2"/>
        <v>9.431067947124129E-2</v>
      </c>
      <c r="J24" s="64">
        <f t="shared" si="0"/>
        <v>1.0989010989010988</v>
      </c>
      <c r="X24" s="5">
        <f t="shared" si="4"/>
        <v>-0.76916868309219422</v>
      </c>
      <c r="AL24" s="80">
        <v>22</v>
      </c>
      <c r="AM24" s="51" t="s">
        <v>1690</v>
      </c>
      <c r="AN24" s="52">
        <f t="shared" si="5"/>
        <v>1.5950000000000002</v>
      </c>
      <c r="AO24" s="85">
        <f t="shared" si="9"/>
        <v>0.61928934010152292</v>
      </c>
      <c r="AP24" s="8">
        <f t="shared" si="10"/>
        <v>0.466873736236808</v>
      </c>
      <c r="AQ24" s="8">
        <f t="shared" si="6"/>
        <v>0.81838461010764962</v>
      </c>
      <c r="AR24" s="8">
        <f t="shared" si="7"/>
        <v>2.2668350558668355</v>
      </c>
      <c r="BI24" s="51" t="s">
        <v>1671</v>
      </c>
      <c r="BJ24" s="81">
        <f t="shared" si="3"/>
        <v>7.742242550554973E-2</v>
      </c>
    </row>
    <row r="25" spans="2:62" x14ac:dyDescent="0.5">
      <c r="B25" s="19">
        <v>23</v>
      </c>
      <c r="C25" s="258" t="s">
        <v>1706</v>
      </c>
      <c r="D25" s="51">
        <v>42643</v>
      </c>
      <c r="E25" s="52">
        <v>0.5</v>
      </c>
      <c r="F25" s="52">
        <v>0.5</v>
      </c>
      <c r="G25" s="62">
        <f t="shared" si="1"/>
        <v>-0.45054945054945061</v>
      </c>
      <c r="H25" s="62">
        <f t="shared" si="8"/>
        <v>1.5</v>
      </c>
      <c r="I25" s="60">
        <f t="shared" si="2"/>
        <v>0.69314718055994529</v>
      </c>
      <c r="J25" s="64">
        <f t="shared" si="0"/>
        <v>2</v>
      </c>
      <c r="X25" s="5">
        <f t="shared" si="4"/>
        <v>-1.0328034668528141</v>
      </c>
      <c r="AL25" s="80">
        <v>23</v>
      </c>
      <c r="AM25" s="51" t="s">
        <v>1706</v>
      </c>
      <c r="AN25" s="52">
        <f t="shared" si="5"/>
        <v>1.895</v>
      </c>
      <c r="AO25" s="85">
        <f t="shared" si="9"/>
        <v>0.18808777429467072</v>
      </c>
      <c r="AP25" s="8">
        <f t="shared" si="10"/>
        <v>0.63921883853438966</v>
      </c>
      <c r="AQ25" s="8">
        <f t="shared" si="6"/>
        <v>0.85350965310390714</v>
      </c>
      <c r="AR25" s="8">
        <f t="shared" si="7"/>
        <v>2.347872627127106</v>
      </c>
      <c r="BI25" s="51" t="s">
        <v>1690</v>
      </c>
      <c r="BJ25" s="81">
        <f t="shared" si="3"/>
        <v>0.3487267276516649</v>
      </c>
    </row>
    <row r="26" spans="2:62" x14ac:dyDescent="0.5">
      <c r="B26" s="19">
        <v>24</v>
      </c>
      <c r="C26" s="258" t="s">
        <v>1730</v>
      </c>
      <c r="D26" s="51">
        <v>42735</v>
      </c>
      <c r="E26" s="52">
        <v>0.87</v>
      </c>
      <c r="F26" s="52">
        <v>0.87</v>
      </c>
      <c r="G26" s="62">
        <f t="shared" si="1"/>
        <v>0.74</v>
      </c>
      <c r="H26" s="62">
        <f t="shared" si="8"/>
        <v>42.5</v>
      </c>
      <c r="I26" s="60">
        <f t="shared" si="2"/>
        <v>0.13926206733350766</v>
      </c>
      <c r="J26" s="64">
        <f t="shared" si="0"/>
        <v>1.1494252873563218</v>
      </c>
      <c r="X26" s="5">
        <f t="shared" si="4"/>
        <v>-0.12805309170951151</v>
      </c>
      <c r="AL26" s="80">
        <v>24</v>
      </c>
      <c r="AM26" s="51" t="s">
        <v>1730</v>
      </c>
      <c r="AN26" s="52">
        <f t="shared" si="5"/>
        <v>2.7450000000000001</v>
      </c>
      <c r="AO26" s="85">
        <f t="shared" si="9"/>
        <v>0.44854881266490776</v>
      </c>
      <c r="AP26" s="8">
        <f t="shared" si="10"/>
        <v>1.0097810749614939</v>
      </c>
      <c r="AQ26" s="8">
        <f t="shared" si="6"/>
        <v>0.88863469610016466</v>
      </c>
      <c r="AR26" s="8">
        <f t="shared" si="7"/>
        <v>2.4318072278552982</v>
      </c>
      <c r="BI26" s="51" t="s">
        <v>1706</v>
      </c>
      <c r="BJ26" s="81">
        <f t="shared" si="3"/>
        <v>0.74161801829549945</v>
      </c>
    </row>
    <row r="27" spans="2:62" x14ac:dyDescent="0.5">
      <c r="B27" s="19">
        <v>25</v>
      </c>
      <c r="C27" s="258" t="s">
        <v>1672</v>
      </c>
      <c r="D27" s="51">
        <v>42825</v>
      </c>
      <c r="E27" s="52">
        <v>0.3</v>
      </c>
      <c r="F27" s="52">
        <v>0.3</v>
      </c>
      <c r="G27" s="62">
        <f t="shared" si="1"/>
        <v>-0.65517241379310343</v>
      </c>
      <c r="H27" s="62">
        <f t="shared" si="8"/>
        <v>-0.35483870967741937</v>
      </c>
      <c r="I27" s="60">
        <f t="shared" si="2"/>
        <v>1.2039728043259361</v>
      </c>
      <c r="J27" s="64">
        <f t="shared" si="0"/>
        <v>3.3333333333333339</v>
      </c>
      <c r="X27" s="5">
        <f t="shared" si="4"/>
        <v>0.27751012613376469</v>
      </c>
      <c r="AL27" s="80">
        <v>25</v>
      </c>
      <c r="AM27" s="51" t="s">
        <v>1672</v>
      </c>
      <c r="AN27" s="52">
        <f t="shared" si="5"/>
        <v>2.58</v>
      </c>
      <c r="AO27" s="85">
        <f t="shared" si="9"/>
        <v>-6.0109289617486295E-2</v>
      </c>
      <c r="AP27" s="8">
        <f t="shared" si="10"/>
        <v>0.94778939893352609</v>
      </c>
      <c r="AQ27" s="8">
        <f t="shared" si="6"/>
        <v>0.92375973909642217</v>
      </c>
      <c r="AR27" s="8">
        <f t="shared" si="7"/>
        <v>2.518742424577499</v>
      </c>
      <c r="BI27" s="51" t="s">
        <v>1730</v>
      </c>
      <c r="BJ27" s="81">
        <f t="shared" si="3"/>
        <v>0.57248540548864979</v>
      </c>
    </row>
    <row r="28" spans="2:62" x14ac:dyDescent="0.5">
      <c r="B28" s="19">
        <v>26</v>
      </c>
      <c r="C28" s="258" t="s">
        <v>1691</v>
      </c>
      <c r="D28" s="51">
        <v>42916</v>
      </c>
      <c r="E28" s="52">
        <v>0.44</v>
      </c>
      <c r="F28" s="52">
        <v>0.44</v>
      </c>
      <c r="G28" s="62">
        <f t="shared" si="1"/>
        <v>0.46666666666666679</v>
      </c>
      <c r="H28" s="62">
        <f t="shared" si="8"/>
        <v>-0.51648351648351642</v>
      </c>
      <c r="I28" s="60">
        <f t="shared" si="2"/>
        <v>0.82098055206983023</v>
      </c>
      <c r="J28" s="64">
        <f t="shared" si="0"/>
        <v>2.2727272727272729</v>
      </c>
      <c r="X28" s="5">
        <f t="shared" si="4"/>
        <v>0.14482108515220832</v>
      </c>
      <c r="AL28" s="80">
        <v>26</v>
      </c>
      <c r="AM28" s="51" t="s">
        <v>1691</v>
      </c>
      <c r="AN28" s="52">
        <f t="shared" si="5"/>
        <v>2.1100000000000003</v>
      </c>
      <c r="AO28" s="85">
        <f t="shared" si="9"/>
        <v>-0.18217054263565879</v>
      </c>
      <c r="AP28" s="8">
        <f t="shared" si="10"/>
        <v>0.74668794748797529</v>
      </c>
      <c r="AQ28" s="8">
        <f t="shared" si="6"/>
        <v>0.95888478209267969</v>
      </c>
      <c r="AR28" s="8">
        <f t="shared" si="7"/>
        <v>2.6087854862416897</v>
      </c>
      <c r="BI28" s="51" t="s">
        <v>1672</v>
      </c>
      <c r="BJ28" s="81">
        <f t="shared" si="3"/>
        <v>0.78074562164659489</v>
      </c>
    </row>
    <row r="29" spans="2:62" x14ac:dyDescent="0.5">
      <c r="B29" s="19">
        <v>27</v>
      </c>
      <c r="C29" s="258" t="s">
        <v>1714</v>
      </c>
      <c r="D29" s="51">
        <v>43008</v>
      </c>
      <c r="E29" s="52">
        <v>1</v>
      </c>
      <c r="F29" s="52">
        <v>1</v>
      </c>
      <c r="G29" s="62">
        <f t="shared" si="1"/>
        <v>1.2727272727272729</v>
      </c>
      <c r="H29" s="62">
        <f t="shared" si="8"/>
        <v>1</v>
      </c>
      <c r="I29" s="60">
        <f t="shared" si="2"/>
        <v>0</v>
      </c>
      <c r="J29" s="64">
        <f t="shared" si="0"/>
        <v>1</v>
      </c>
      <c r="X29" s="5">
        <f t="shared" si="4"/>
        <v>-8.0077845425662889E-2</v>
      </c>
      <c r="AL29" s="80">
        <v>27</v>
      </c>
      <c r="AM29" s="51" t="s">
        <v>1714</v>
      </c>
      <c r="AN29" s="52">
        <f t="shared" si="5"/>
        <v>2.61</v>
      </c>
      <c r="AO29" s="85">
        <f t="shared" si="9"/>
        <v>0.23696682464454955</v>
      </c>
      <c r="AP29" s="8">
        <f t="shared" si="10"/>
        <v>0.95935022133460202</v>
      </c>
      <c r="AQ29" s="8">
        <f t="shared" si="6"/>
        <v>0.9940098250889372</v>
      </c>
      <c r="AR29" s="8">
        <f t="shared" si="7"/>
        <v>2.7020475165764144</v>
      </c>
      <c r="BI29" s="51" t="s">
        <v>1691</v>
      </c>
      <c r="BJ29" s="81">
        <f t="shared" si="3"/>
        <v>0.44422368649397848</v>
      </c>
    </row>
    <row r="30" spans="2:62" x14ac:dyDescent="0.5">
      <c r="B30" s="19">
        <v>28</v>
      </c>
      <c r="C30" s="258" t="s">
        <v>1733</v>
      </c>
      <c r="D30" s="51">
        <v>43100</v>
      </c>
      <c r="E30" s="52">
        <v>0.92</v>
      </c>
      <c r="F30" s="52">
        <v>0.92</v>
      </c>
      <c r="G30" s="62">
        <f t="shared" si="1"/>
        <v>-7.999999999999996E-2</v>
      </c>
      <c r="H30" s="62">
        <f t="shared" si="8"/>
        <v>5.7471264367816133E-2</v>
      </c>
      <c r="I30" s="60">
        <f t="shared" si="2"/>
        <v>8.3381608939051013E-2</v>
      </c>
      <c r="J30" s="64">
        <f t="shared" si="0"/>
        <v>1.0869565217391304</v>
      </c>
      <c r="X30" s="5">
        <f t="shared" si="4"/>
        <v>-0.41827541382304856</v>
      </c>
      <c r="AL30" s="80">
        <v>28</v>
      </c>
      <c r="AM30" s="51" t="s">
        <v>1733</v>
      </c>
      <c r="AN30" s="52">
        <f t="shared" si="5"/>
        <v>2.66</v>
      </c>
      <c r="AO30" s="85">
        <f t="shared" si="9"/>
        <v>1.9157088122605526E-2</v>
      </c>
      <c r="AP30" s="8">
        <f t="shared" si="10"/>
        <v>0.97832612279360776</v>
      </c>
      <c r="AQ30" s="8">
        <f t="shared" si="6"/>
        <v>1.0291348680851946</v>
      </c>
      <c r="AR30" s="8">
        <f t="shared" si="7"/>
        <v>2.7986435911811745</v>
      </c>
      <c r="BI30" s="51" t="s">
        <v>1714</v>
      </c>
      <c r="BJ30" s="81">
        <f t="shared" si="3"/>
        <v>0.44126710594819352</v>
      </c>
    </row>
    <row r="31" spans="2:62" x14ac:dyDescent="0.5">
      <c r="B31" s="19">
        <v>29</v>
      </c>
      <c r="C31" s="258" t="s">
        <v>1681</v>
      </c>
      <c r="D31" s="51">
        <v>43190</v>
      </c>
      <c r="E31" s="76">
        <f>AVERAGE($F$30,$F$32)</f>
        <v>0.58499999999999996</v>
      </c>
      <c r="F31" s="52">
        <v>-0.34</v>
      </c>
      <c r="G31" s="62">
        <f t="shared" si="1"/>
        <v>-0.36413043478260876</v>
      </c>
      <c r="H31" s="62">
        <f t="shared" si="8"/>
        <v>0.95</v>
      </c>
      <c r="I31" s="60">
        <f t="shared" si="2"/>
        <v>0.53614343175028067</v>
      </c>
      <c r="J31" s="64">
        <f t="shared" si="0"/>
        <v>1.7094017094017095</v>
      </c>
      <c r="X31" s="5">
        <f t="shared" si="4"/>
        <v>-7.7112975201959783E-2</v>
      </c>
      <c r="AL31" s="80">
        <v>29</v>
      </c>
      <c r="AM31" s="51" t="s">
        <v>1681</v>
      </c>
      <c r="AN31" s="52">
        <f t="shared" si="5"/>
        <v>2.9449999999999998</v>
      </c>
      <c r="AO31" s="85">
        <f t="shared" si="9"/>
        <v>0.10714285714285698</v>
      </c>
      <c r="AP31" s="8">
        <f t="shared" si="10"/>
        <v>1.08010881710355</v>
      </c>
      <c r="AQ31" s="8">
        <f t="shared" si="6"/>
        <v>1.0642599110814521</v>
      </c>
      <c r="AR31" s="8">
        <f t="shared" si="7"/>
        <v>2.8986928995176902</v>
      </c>
      <c r="BI31" s="51" t="s">
        <v>1733</v>
      </c>
      <c r="BJ31" s="81">
        <f t="shared" si="3"/>
        <v>0.83238013178445802</v>
      </c>
    </row>
    <row r="32" spans="2:62" x14ac:dyDescent="0.5">
      <c r="B32" s="19">
        <v>30</v>
      </c>
      <c r="C32" s="258" t="s">
        <v>1686</v>
      </c>
      <c r="D32" s="51">
        <v>43281</v>
      </c>
      <c r="E32" s="52">
        <v>0.25</v>
      </c>
      <c r="F32" s="52">
        <v>0.25</v>
      </c>
      <c r="G32" s="62">
        <f t="shared" si="1"/>
        <v>-0.57264957264957261</v>
      </c>
      <c r="H32" s="62">
        <f t="shared" si="8"/>
        <v>-0.43181818181818177</v>
      </c>
      <c r="I32" s="60">
        <f t="shared" si="2"/>
        <v>1.3862943611198906</v>
      </c>
      <c r="J32" s="64">
        <f t="shared" si="0"/>
        <v>4</v>
      </c>
      <c r="X32" s="5">
        <f t="shared" si="4"/>
        <v>0.46116449061709019</v>
      </c>
      <c r="AL32" s="80">
        <v>30</v>
      </c>
      <c r="AM32" s="51" t="s">
        <v>1686</v>
      </c>
      <c r="AN32" s="52">
        <f t="shared" si="5"/>
        <v>2.7549999999999999</v>
      </c>
      <c r="AO32" s="85">
        <f t="shared" si="9"/>
        <v>-6.4516129032258007E-2</v>
      </c>
      <c r="AP32" s="8">
        <f t="shared" si="10"/>
        <v>1.0134174426048779</v>
      </c>
      <c r="AQ32" s="8">
        <f t="shared" si="6"/>
        <v>1.0993849540777096</v>
      </c>
      <c r="AR32" s="8">
        <f t="shared" si="7"/>
        <v>3.0023188919772426</v>
      </c>
      <c r="BI32" s="51" t="s">
        <v>1681</v>
      </c>
      <c r="BJ32" s="81">
        <f t="shared" si="3"/>
        <v>0.89371403953533735</v>
      </c>
    </row>
    <row r="33" spans="2:62" x14ac:dyDescent="0.5">
      <c r="B33" s="19">
        <v>31</v>
      </c>
      <c r="C33" s="258" t="s">
        <v>1718</v>
      </c>
      <c r="D33" s="51">
        <v>43373</v>
      </c>
      <c r="E33" s="52">
        <v>0.77</v>
      </c>
      <c r="F33" s="52">
        <v>0.77</v>
      </c>
      <c r="G33" s="62">
        <f t="shared" si="1"/>
        <v>2.08</v>
      </c>
      <c r="H33" s="62">
        <f t="shared" si="8"/>
        <v>-0.22999999999999998</v>
      </c>
      <c r="I33" s="60">
        <f t="shared" si="2"/>
        <v>0.26136476413440751</v>
      </c>
      <c r="J33" s="64">
        <f t="shared" si="0"/>
        <v>1.2987012987012987</v>
      </c>
      <c r="X33" s="5">
        <f t="shared" si="4"/>
        <v>0.13841003949556796</v>
      </c>
      <c r="AL33" s="80">
        <v>31</v>
      </c>
      <c r="AM33" s="51" t="s">
        <v>1718</v>
      </c>
      <c r="AN33" s="52">
        <f t="shared" si="5"/>
        <v>2.5249999999999999</v>
      </c>
      <c r="AO33" s="85">
        <f t="shared" si="9"/>
        <v>-8.3484573502722315E-2</v>
      </c>
      <c r="AP33" s="8">
        <f t="shared" si="10"/>
        <v>0.92624106272732309</v>
      </c>
      <c r="AQ33" s="8">
        <f t="shared" si="6"/>
        <v>1.1345099970739672</v>
      </c>
      <c r="AR33" s="8">
        <f t="shared" si="7"/>
        <v>3.1096494322055541</v>
      </c>
      <c r="BI33" s="51" t="s">
        <v>1686</v>
      </c>
      <c r="BJ33" s="81">
        <f t="shared" si="3"/>
        <v>0.67761421186060122</v>
      </c>
    </row>
    <row r="34" spans="2:62" x14ac:dyDescent="0.5">
      <c r="B34" s="19">
        <v>32</v>
      </c>
      <c r="C34" s="258" t="s">
        <v>1723</v>
      </c>
      <c r="D34" s="51">
        <v>43465</v>
      </c>
      <c r="E34" s="76">
        <f>AVERAGE($F$33,$F$35)</f>
        <v>0.72</v>
      </c>
      <c r="F34" s="52">
        <v>-1</v>
      </c>
      <c r="G34" s="62">
        <f t="shared" si="1"/>
        <v>-6.4935064935064957E-2</v>
      </c>
      <c r="H34" s="62">
        <f t="shared" si="8"/>
        <v>-0.21739130434782616</v>
      </c>
      <c r="I34" s="60">
        <f t="shared" si="2"/>
        <v>0.3285040669720361</v>
      </c>
      <c r="J34" s="64">
        <f t="shared" si="0"/>
        <v>1.3888888888888891</v>
      </c>
      <c r="X34" s="5">
        <f t="shared" si="4"/>
        <v>-0.17478476913202168</v>
      </c>
      <c r="AL34" s="80">
        <v>32</v>
      </c>
      <c r="AM34" s="51" t="s">
        <v>1723</v>
      </c>
      <c r="AN34" s="52">
        <f t="shared" si="5"/>
        <v>2.3250000000000002</v>
      </c>
      <c r="AO34" s="85">
        <f t="shared" si="9"/>
        <v>-7.9207920792079056E-2</v>
      </c>
      <c r="AP34" s="8">
        <f t="shared" si="10"/>
        <v>0.84372003903931969</v>
      </c>
      <c r="AQ34" s="8">
        <f t="shared" si="6"/>
        <v>1.1696350400702247</v>
      </c>
      <c r="AR34" s="8">
        <f t="shared" si="7"/>
        <v>3.2208169548731678</v>
      </c>
      <c r="BI34" s="51" t="s">
        <v>1718</v>
      </c>
      <c r="BJ34" s="81">
        <f t="shared" si="3"/>
        <v>0.37828426355818034</v>
      </c>
    </row>
    <row r="35" spans="2:62" x14ac:dyDescent="0.5">
      <c r="B35" s="19">
        <v>33</v>
      </c>
      <c r="C35" s="258" t="s">
        <v>1683</v>
      </c>
      <c r="D35" s="51">
        <v>43555</v>
      </c>
      <c r="E35" s="52">
        <v>0.67</v>
      </c>
      <c r="F35" s="52">
        <v>0.67</v>
      </c>
      <c r="G35" s="62">
        <f t="shared" si="1"/>
        <v>-6.9444444444444309E-2</v>
      </c>
      <c r="H35" s="62">
        <f t="shared" si="8"/>
        <v>0.14529914529914545</v>
      </c>
      <c r="I35" s="60">
        <f t="shared" si="2"/>
        <v>0.40047756659712525</v>
      </c>
      <c r="J35" s="64">
        <f t="shared" si="0"/>
        <v>1.4925373134328357</v>
      </c>
      <c r="X35" s="5">
        <f t="shared" si="4"/>
        <v>-0.2890311080730667</v>
      </c>
      <c r="AL35" s="80">
        <v>33</v>
      </c>
      <c r="AM35" s="51" t="s">
        <v>1683</v>
      </c>
      <c r="AN35" s="52">
        <f t="shared" si="5"/>
        <v>2.41</v>
      </c>
      <c r="AO35" s="85">
        <f t="shared" si="9"/>
        <v>3.6559139784946293E-2</v>
      </c>
      <c r="AP35" s="8">
        <f t="shared" si="10"/>
        <v>0.87962674750256364</v>
      </c>
      <c r="AQ35" s="8">
        <f t="shared" si="6"/>
        <v>1.2047600830664822</v>
      </c>
      <c r="AR35" s="8">
        <f t="shared" si="7"/>
        <v>3.3359586290859893</v>
      </c>
      <c r="BI35" s="51" t="s">
        <v>1723</v>
      </c>
      <c r="BJ35" s="81">
        <f t="shared" si="3"/>
        <v>0.65248527906745402</v>
      </c>
    </row>
    <row r="36" spans="2:62" x14ac:dyDescent="0.5">
      <c r="B36" s="19">
        <v>34</v>
      </c>
      <c r="C36" s="258" t="s">
        <v>1700</v>
      </c>
      <c r="D36" s="51">
        <v>43646</v>
      </c>
      <c r="E36" s="52">
        <v>0.75</v>
      </c>
      <c r="F36" s="52">
        <v>0.75</v>
      </c>
      <c r="G36" s="62">
        <f t="shared" si="1"/>
        <v>0.11940298507462677</v>
      </c>
      <c r="H36" s="62">
        <f t="shared" si="8"/>
        <v>2</v>
      </c>
      <c r="I36" s="60">
        <f t="shared" si="2"/>
        <v>0.2876820724517809</v>
      </c>
      <c r="J36" s="64">
        <f t="shared" si="0"/>
        <v>1.3333333333333333</v>
      </c>
      <c r="X36" s="5">
        <f t="shared" si="4"/>
        <v>1.5092542457720931E-2</v>
      </c>
      <c r="AL36" s="80">
        <v>34</v>
      </c>
      <c r="AM36" s="51" t="s">
        <v>1700</v>
      </c>
      <c r="AN36" s="52">
        <f t="shared" si="5"/>
        <v>2.91</v>
      </c>
      <c r="AO36" s="85">
        <f t="shared" si="9"/>
        <v>0.20746887966804972</v>
      </c>
      <c r="AP36" s="8">
        <f t="shared" si="10"/>
        <v>1.0681530811834012</v>
      </c>
      <c r="AQ36" s="8">
        <f t="shared" si="6"/>
        <v>1.2398851260627397</v>
      </c>
      <c r="AR36" s="8">
        <f t="shared" si="7"/>
        <v>3.4552165276376305</v>
      </c>
      <c r="BI36" s="51" t="s">
        <v>1683</v>
      </c>
      <c r="BJ36" s="81">
        <f t="shared" si="3"/>
        <v>0.69974558372023621</v>
      </c>
    </row>
    <row r="37" spans="2:62" x14ac:dyDescent="0.5">
      <c r="B37" s="19">
        <v>35</v>
      </c>
      <c r="C37" s="258" t="s">
        <v>1707</v>
      </c>
      <c r="D37" s="51">
        <v>43738</v>
      </c>
      <c r="E37" s="52">
        <v>1.64</v>
      </c>
      <c r="F37" s="52">
        <v>1.64</v>
      </c>
      <c r="G37" s="62">
        <f t="shared" si="1"/>
        <v>1.1866666666666665</v>
      </c>
      <c r="H37" s="62">
        <f t="shared" si="8"/>
        <v>1.1298701298701297</v>
      </c>
      <c r="I37" s="60">
        <f t="shared" si="2"/>
        <v>0.494696241836107</v>
      </c>
      <c r="J37" s="64">
        <f t="shared" si="0"/>
        <v>1.64</v>
      </c>
      <c r="X37" s="5">
        <f t="shared" si="4"/>
        <v>3.8578103044686833E-2</v>
      </c>
      <c r="AL37" s="80">
        <v>35</v>
      </c>
      <c r="AM37" s="51" t="s">
        <v>1707</v>
      </c>
      <c r="AN37" s="52">
        <f t="shared" si="5"/>
        <v>3.7800000000000002</v>
      </c>
      <c r="AO37" s="85">
        <f t="shared" si="9"/>
        <v>0.2989690721649485</v>
      </c>
      <c r="AP37" s="8">
        <f t="shared" si="10"/>
        <v>1.3297240096314964</v>
      </c>
      <c r="AQ37" s="8">
        <f t="shared" si="6"/>
        <v>1.2750101690589972</v>
      </c>
      <c r="AR37" s="8">
        <f t="shared" si="7"/>
        <v>3.5787378023123888</v>
      </c>
      <c r="BI37" s="51" t="s">
        <v>1700</v>
      </c>
      <c r="BJ37" s="81">
        <f t="shared" si="3"/>
        <v>0.67892367511607077</v>
      </c>
    </row>
    <row r="38" spans="2:62" x14ac:dyDescent="0.5">
      <c r="B38" s="19">
        <v>36</v>
      </c>
      <c r="C38" s="258" t="s">
        <v>1724</v>
      </c>
      <c r="D38" s="51">
        <v>43830</v>
      </c>
      <c r="E38" s="52">
        <v>0.68</v>
      </c>
      <c r="F38" s="52">
        <v>0.68</v>
      </c>
      <c r="G38" s="62">
        <f t="shared" si="1"/>
        <v>-0.58536585365853655</v>
      </c>
      <c r="H38" s="62">
        <f t="shared" si="8"/>
        <v>-5.5555555555555469E-2</v>
      </c>
      <c r="I38" s="60">
        <f t="shared" si="2"/>
        <v>0.38566248081198462</v>
      </c>
      <c r="J38" s="64">
        <f t="shared" si="0"/>
        <v>1.4705882352941175</v>
      </c>
      <c r="X38" s="5">
        <f t="shared" si="4"/>
        <v>1.6256891202890422E-2</v>
      </c>
      <c r="AL38" s="80">
        <v>36</v>
      </c>
      <c r="AM38" s="51" t="s">
        <v>1724</v>
      </c>
      <c r="AN38" s="52">
        <f t="shared" si="5"/>
        <v>3.7399999999999998</v>
      </c>
      <c r="AO38" s="85">
        <f t="shared" si="9"/>
        <v>-1.0582010582010692E-2</v>
      </c>
      <c r="AP38" s="8">
        <f t="shared" si="10"/>
        <v>1.3190856114264404</v>
      </c>
      <c r="AQ38" s="8">
        <f t="shared" si="6"/>
        <v>1.3101352120552547</v>
      </c>
      <c r="AR38" s="8">
        <f t="shared" si="7"/>
        <v>3.7066748654551742</v>
      </c>
      <c r="BI38" s="51" t="s">
        <v>1707</v>
      </c>
      <c r="BJ38" s="81">
        <f t="shared" ref="BJ38:BJ69" si="11">0.7*E36+0.3*BJ37</f>
        <v>0.7286771025348211</v>
      </c>
    </row>
    <row r="39" spans="2:62" x14ac:dyDescent="0.5">
      <c r="B39" s="19">
        <v>37</v>
      </c>
      <c r="C39" s="258" t="s">
        <v>1673</v>
      </c>
      <c r="D39" s="51">
        <v>43921</v>
      </c>
      <c r="E39" s="76">
        <f>AVERAGE(F38,F40)</f>
        <v>1.26</v>
      </c>
      <c r="F39" s="52">
        <v>-4.47</v>
      </c>
      <c r="G39" s="62">
        <f t="shared" si="1"/>
        <v>0.85294117647058809</v>
      </c>
      <c r="H39" s="62">
        <f t="shared" si="8"/>
        <v>0.88059701492537301</v>
      </c>
      <c r="I39" s="60">
        <f t="shared" si="2"/>
        <v>0.23111172096338664</v>
      </c>
      <c r="J39" s="64">
        <f t="shared" si="0"/>
        <v>1.26</v>
      </c>
      <c r="X39" s="5">
        <f t="shared" si="4"/>
        <v>-2.7874481548930512E-2</v>
      </c>
      <c r="AL39" s="80">
        <v>37</v>
      </c>
      <c r="AM39" s="51" t="s">
        <v>1673</v>
      </c>
      <c r="AN39" s="52">
        <f t="shared" si="5"/>
        <v>4.33</v>
      </c>
      <c r="AO39" s="85">
        <f t="shared" si="9"/>
        <v>0.15775401069518735</v>
      </c>
      <c r="AP39" s="8">
        <f t="shared" si="10"/>
        <v>1.4655675420143985</v>
      </c>
      <c r="AQ39" s="8">
        <f t="shared" si="6"/>
        <v>1.3452602550515123</v>
      </c>
      <c r="AR39" s="8">
        <f t="shared" si="7"/>
        <v>3.8391855780324127</v>
      </c>
      <c r="BI39" s="51" t="s">
        <v>1724</v>
      </c>
      <c r="BJ39" s="81">
        <f t="shared" si="11"/>
        <v>1.3666031307604463</v>
      </c>
    </row>
    <row r="40" spans="2:62" x14ac:dyDescent="0.5">
      <c r="B40" s="19">
        <v>38</v>
      </c>
      <c r="C40" s="258" t="s">
        <v>1692</v>
      </c>
      <c r="D40" s="51">
        <v>44012</v>
      </c>
      <c r="E40" s="52">
        <v>1.84</v>
      </c>
      <c r="F40" s="52">
        <v>1.84</v>
      </c>
      <c r="G40" s="62">
        <f t="shared" si="1"/>
        <v>0.46031746031746046</v>
      </c>
      <c r="H40" s="62">
        <f t="shared" si="8"/>
        <v>1.4533333333333336</v>
      </c>
      <c r="I40" s="60">
        <f t="shared" si="2"/>
        <v>0.60976557162089429</v>
      </c>
      <c r="J40" s="64">
        <f t="shared" si="0"/>
        <v>1.84</v>
      </c>
      <c r="X40" s="5">
        <f t="shared" si="4"/>
        <v>1.9065722950576392E-2</v>
      </c>
      <c r="AL40" s="80">
        <v>38</v>
      </c>
      <c r="AM40" s="51" t="s">
        <v>1692</v>
      </c>
      <c r="AN40" s="52">
        <f t="shared" si="5"/>
        <v>5.42</v>
      </c>
      <c r="AO40" s="85">
        <f t="shared" si="9"/>
        <v>0.25173210161662807</v>
      </c>
      <c r="AP40" s="8">
        <f t="shared" si="10"/>
        <v>1.6900958154515549</v>
      </c>
      <c r="AQ40" s="8">
        <f t="shared" si="6"/>
        <v>1.3803852980477698</v>
      </c>
      <c r="AR40" s="8">
        <f t="shared" si="7"/>
        <v>3.9764334444159828</v>
      </c>
      <c r="BI40" s="51" t="s">
        <v>1673</v>
      </c>
      <c r="BJ40" s="81">
        <f t="shared" si="11"/>
        <v>0.88598093922813392</v>
      </c>
    </row>
    <row r="41" spans="2:62" x14ac:dyDescent="0.5">
      <c r="B41" s="19">
        <v>39</v>
      </c>
      <c r="C41" s="258" t="s">
        <v>1708</v>
      </c>
      <c r="D41" s="51">
        <v>44104</v>
      </c>
      <c r="E41" s="52">
        <v>1.1100000000000001</v>
      </c>
      <c r="F41" s="52">
        <v>1.1100000000000001</v>
      </c>
      <c r="G41" s="62">
        <f t="shared" si="1"/>
        <v>-0.39673913043478259</v>
      </c>
      <c r="H41" s="62">
        <f t="shared" si="8"/>
        <v>-0.32317073170731703</v>
      </c>
      <c r="I41" s="60">
        <f t="shared" si="2"/>
        <v>0.10436001532424286</v>
      </c>
      <c r="J41" s="64">
        <f t="shared" si="0"/>
        <v>1.1100000000000001</v>
      </c>
      <c r="X41" s="5">
        <f t="shared" si="4"/>
        <v>-4.6525354580571762E-2</v>
      </c>
      <c r="AL41" s="80">
        <v>39</v>
      </c>
      <c r="AM41" s="51" t="s">
        <v>1708</v>
      </c>
      <c r="AN41" s="52">
        <f t="shared" si="5"/>
        <v>4.8900000000000006</v>
      </c>
      <c r="AO41" s="85">
        <f t="shared" si="9"/>
        <v>-9.7785977859778495E-2</v>
      </c>
      <c r="AP41" s="8">
        <f t="shared" si="10"/>
        <v>1.5871923034867808</v>
      </c>
      <c r="AQ41" s="8">
        <f t="shared" si="6"/>
        <v>1.4155103410440273</v>
      </c>
      <c r="AR41" s="8">
        <f t="shared" si="7"/>
        <v>4.1185878141305272</v>
      </c>
      <c r="BI41" s="51" t="s">
        <v>1692</v>
      </c>
      <c r="BJ41" s="81">
        <f t="shared" si="11"/>
        <v>1.1477942817684401</v>
      </c>
    </row>
    <row r="42" spans="2:62" x14ac:dyDescent="0.5">
      <c r="B42" s="19">
        <v>40</v>
      </c>
      <c r="C42" s="258" t="s">
        <v>1725</v>
      </c>
      <c r="D42" s="51">
        <v>44196</v>
      </c>
      <c r="E42" s="52">
        <v>1.8</v>
      </c>
      <c r="F42" s="52">
        <v>1.8</v>
      </c>
      <c r="G42" s="62">
        <f t="shared" si="1"/>
        <v>0.62162162162162149</v>
      </c>
      <c r="H42" s="62">
        <f t="shared" si="8"/>
        <v>1.6470588235294117</v>
      </c>
      <c r="I42" s="60">
        <f t="shared" si="2"/>
        <v>0.58778666490211906</v>
      </c>
      <c r="J42" s="64">
        <f t="shared" si="0"/>
        <v>1.8</v>
      </c>
      <c r="X42" s="5">
        <f t="shared" si="4"/>
        <v>5.6461927551954581E-2</v>
      </c>
      <c r="AL42" s="80">
        <v>40</v>
      </c>
      <c r="AM42" s="51" t="s">
        <v>1725</v>
      </c>
      <c r="AN42" s="52">
        <f t="shared" si="5"/>
        <v>6.01</v>
      </c>
      <c r="AO42" s="85">
        <f t="shared" si="9"/>
        <v>0.22903885480572583</v>
      </c>
      <c r="AP42" s="8">
        <f t="shared" si="10"/>
        <v>1.7934247485471162</v>
      </c>
      <c r="AQ42" s="8">
        <f t="shared" si="6"/>
        <v>1.4506353840402848</v>
      </c>
      <c r="AR42" s="8">
        <f t="shared" si="7"/>
        <v>4.2658240908130649</v>
      </c>
      <c r="BI42" s="51" t="s">
        <v>1708</v>
      </c>
      <c r="BJ42" s="81">
        <f t="shared" si="11"/>
        <v>1.6323382845305321</v>
      </c>
    </row>
    <row r="43" spans="2:62" x14ac:dyDescent="0.5">
      <c r="B43" s="19">
        <v>41</v>
      </c>
      <c r="C43" s="258" t="s">
        <v>1674</v>
      </c>
      <c r="D43" s="51">
        <v>44286</v>
      </c>
      <c r="E43" s="52">
        <v>2.8908999999999998</v>
      </c>
      <c r="F43" s="52">
        <v>2.8908999999999998</v>
      </c>
      <c r="G43" s="62">
        <f t="shared" si="1"/>
        <v>0.60605555555555535</v>
      </c>
      <c r="H43" s="62">
        <f t="shared" ref="H43:H58" si="12">E43/E39-1</f>
        <v>1.2943650793650794</v>
      </c>
      <c r="I43" s="60">
        <f t="shared" ref="I43:I58" si="13">ABS(LN(ABS(E43)))</f>
        <v>1.0615678723287281</v>
      </c>
      <c r="J43" s="64">
        <f t="shared" si="0"/>
        <v>2.8908999999999998</v>
      </c>
      <c r="X43" s="5">
        <f t="shared" si="4"/>
        <v>0.18388335517013776</v>
      </c>
      <c r="AL43" s="80">
        <v>41</v>
      </c>
      <c r="AM43" s="51" t="s">
        <v>1674</v>
      </c>
      <c r="AN43" s="52">
        <f t="shared" si="5"/>
        <v>7.6409000000000002</v>
      </c>
      <c r="AO43" s="85">
        <f t="shared" si="9"/>
        <v>0.27136439267886869</v>
      </c>
      <c r="AP43" s="8">
        <f t="shared" si="10"/>
        <v>2.0335153972875513</v>
      </c>
      <c r="AQ43" s="8">
        <f t="shared" si="6"/>
        <v>1.4857604270365421</v>
      </c>
      <c r="AR43" s="8">
        <f t="shared" si="7"/>
        <v>4.418323948642751</v>
      </c>
      <c r="BI43" s="51" t="s">
        <v>1725</v>
      </c>
      <c r="BJ43" s="81">
        <f t="shared" si="11"/>
        <v>1.2667014853591596</v>
      </c>
    </row>
    <row r="44" spans="2:62" x14ac:dyDescent="0.5">
      <c r="B44" s="19">
        <v>42</v>
      </c>
      <c r="C44" s="258" t="s">
        <v>1693</v>
      </c>
      <c r="D44" s="51">
        <v>44377</v>
      </c>
      <c r="E44" s="52">
        <v>2.7</v>
      </c>
      <c r="F44" s="52">
        <v>2.7</v>
      </c>
      <c r="G44" s="62">
        <f t="shared" si="1"/>
        <v>-6.6034798851568599E-2</v>
      </c>
      <c r="H44" s="62">
        <f t="shared" si="12"/>
        <v>0.46739130434782616</v>
      </c>
      <c r="I44" s="60">
        <f t="shared" si="13"/>
        <v>0.99325177301028345</v>
      </c>
      <c r="J44" s="64">
        <f t="shared" si="0"/>
        <v>2.7</v>
      </c>
      <c r="X44" s="5">
        <f t="shared" si="4"/>
        <v>0.31404564804847307</v>
      </c>
      <c r="AL44" s="80">
        <v>42</v>
      </c>
      <c r="AM44" s="51" t="s">
        <v>1693</v>
      </c>
      <c r="AN44" s="52">
        <f t="shared" si="5"/>
        <v>8.5009000000000015</v>
      </c>
      <c r="AO44" s="85">
        <f t="shared" si="9"/>
        <v>0.11255218626078101</v>
      </c>
      <c r="AP44" s="8">
        <f t="shared" si="10"/>
        <v>2.1401720402440714</v>
      </c>
      <c r="AQ44" s="8">
        <f t="shared" si="6"/>
        <v>1.5208854700327996</v>
      </c>
      <c r="AR44" s="8">
        <f t="shared" si="7"/>
        <v>4.5762755565078317</v>
      </c>
      <c r="BI44" s="51" t="s">
        <v>1674</v>
      </c>
      <c r="BJ44" s="81">
        <f t="shared" si="11"/>
        <v>1.6400104456077478</v>
      </c>
    </row>
    <row r="45" spans="2:62" x14ac:dyDescent="0.5">
      <c r="B45" s="19">
        <v>43</v>
      </c>
      <c r="C45" s="258" t="s">
        <v>1709</v>
      </c>
      <c r="D45" s="51">
        <v>44469</v>
      </c>
      <c r="E45" s="52">
        <v>1.0073000000000001</v>
      </c>
      <c r="F45" s="52">
        <v>1.0073000000000001</v>
      </c>
      <c r="G45" s="62">
        <f t="shared" si="1"/>
        <v>-0.62692592592592589</v>
      </c>
      <c r="H45" s="62">
        <f t="shared" si="12"/>
        <v>-9.2522522522522577E-2</v>
      </c>
      <c r="I45" s="60">
        <f t="shared" si="13"/>
        <v>7.2734839664984697E-3</v>
      </c>
      <c r="J45" s="64">
        <f t="shared" si="0"/>
        <v>1.0073000000000001</v>
      </c>
      <c r="X45" s="5">
        <f t="shared" si="4"/>
        <v>-0.18098556421253062</v>
      </c>
      <c r="AL45" s="80">
        <v>43</v>
      </c>
      <c r="AM45" s="51" t="s">
        <v>1709</v>
      </c>
      <c r="AN45" s="52">
        <f t="shared" si="5"/>
        <v>8.398200000000001</v>
      </c>
      <c r="AO45" s="85">
        <f t="shared" si="9"/>
        <v>-1.2081073768659856E-2</v>
      </c>
      <c r="AP45" s="8">
        <f t="shared" si="10"/>
        <v>2.1280173971725183</v>
      </c>
      <c r="AQ45" s="8">
        <f t="shared" si="6"/>
        <v>1.5560105130290571</v>
      </c>
      <c r="AR45" s="8">
        <f t="shared" si="7"/>
        <v>4.739873810186384</v>
      </c>
      <c r="BI45" s="51" t="s">
        <v>1693</v>
      </c>
      <c r="BJ45" s="81">
        <f t="shared" si="11"/>
        <v>2.5156331336823241</v>
      </c>
    </row>
    <row r="46" spans="2:62" x14ac:dyDescent="0.5">
      <c r="B46" s="19">
        <v>44</v>
      </c>
      <c r="C46" s="258" t="s">
        <v>1726</v>
      </c>
      <c r="D46" s="51">
        <v>44561</v>
      </c>
      <c r="E46" s="52">
        <v>0.9103</v>
      </c>
      <c r="F46" s="52">
        <v>0.9103</v>
      </c>
      <c r="G46" s="62">
        <f t="shared" si="1"/>
        <v>-9.6297031668817756E-2</v>
      </c>
      <c r="H46" s="62">
        <f t="shared" si="12"/>
        <v>-0.49427777777777782</v>
      </c>
      <c r="I46" s="60">
        <f t="shared" si="13"/>
        <v>9.3981063470893952E-2</v>
      </c>
      <c r="J46" s="64">
        <f t="shared" si="0"/>
        <v>1.0985389432055366</v>
      </c>
      <c r="X46" s="5">
        <f t="shared" si="4"/>
        <v>-0.38887387156172876</v>
      </c>
      <c r="AL46" s="80">
        <v>44</v>
      </c>
      <c r="AM46" s="51" t="s">
        <v>1726</v>
      </c>
      <c r="AN46" s="52">
        <f t="shared" si="5"/>
        <v>7.5084999999999997</v>
      </c>
      <c r="AO46" s="85">
        <f t="shared" si="9"/>
        <v>-0.10593936795980108</v>
      </c>
      <c r="AP46" s="8">
        <f t="shared" si="10"/>
        <v>2.0160357121381982</v>
      </c>
      <c r="AQ46" s="8">
        <f t="shared" si="6"/>
        <v>1.5911355560253146</v>
      </c>
      <c r="AR46" s="8">
        <f t="shared" si="7"/>
        <v>4.9093205728273421</v>
      </c>
      <c r="BI46" s="51" t="s">
        <v>1709</v>
      </c>
      <c r="BJ46" s="81">
        <f t="shared" si="11"/>
        <v>2.6446899401046973</v>
      </c>
    </row>
    <row r="47" spans="2:62" x14ac:dyDescent="0.5">
      <c r="B47" s="19">
        <v>45</v>
      </c>
      <c r="C47" s="258" t="s">
        <v>1675</v>
      </c>
      <c r="D47" s="51">
        <v>44651</v>
      </c>
      <c r="E47" s="76">
        <f>AVERAGE($F$46,$F$50)</f>
        <v>0.99459999999999993</v>
      </c>
      <c r="F47" s="52">
        <v>-0.70479999999999998</v>
      </c>
      <c r="G47" s="62">
        <f t="shared" si="1"/>
        <v>9.2606832912226711E-2</v>
      </c>
      <c r="H47" s="62">
        <f t="shared" si="12"/>
        <v>-0.65595489293991482</v>
      </c>
      <c r="I47" s="60">
        <f t="shared" si="13"/>
        <v>5.4146327014989535E-3</v>
      </c>
      <c r="J47" s="64">
        <f t="shared" si="0"/>
        <v>1.0054293183189222</v>
      </c>
      <c r="X47" s="5">
        <f t="shared" si="4"/>
        <v>-0.28768038414219582</v>
      </c>
      <c r="AL47" s="80">
        <v>45</v>
      </c>
      <c r="AM47" s="51" t="s">
        <v>1675</v>
      </c>
      <c r="AN47" s="52">
        <f t="shared" si="5"/>
        <v>5.6122000000000005</v>
      </c>
      <c r="AO47" s="85">
        <f t="shared" si="9"/>
        <v>-0.25255377239128973</v>
      </c>
      <c r="AP47" s="8">
        <f t="shared" si="10"/>
        <v>1.7249427995239446</v>
      </c>
      <c r="AQ47" s="8">
        <f t="shared" si="6"/>
        <v>1.6262605990215722</v>
      </c>
      <c r="AR47" s="8">
        <f t="shared" si="7"/>
        <v>5.0848249240285259</v>
      </c>
      <c r="BI47" s="51" t="s">
        <v>1726</v>
      </c>
      <c r="BJ47" s="81">
        <f t="shared" si="11"/>
        <v>1.498516982031409</v>
      </c>
    </row>
    <row r="48" spans="2:62" x14ac:dyDescent="0.5">
      <c r="B48" s="19">
        <v>46</v>
      </c>
      <c r="C48" s="258" t="s">
        <v>1694</v>
      </c>
      <c r="D48" s="51">
        <v>44742</v>
      </c>
      <c r="E48" s="76">
        <f>AVERAGE($F$46,$F$50)</f>
        <v>0.99459999999999993</v>
      </c>
      <c r="F48" s="52">
        <v>-2.8188</v>
      </c>
      <c r="G48" s="62">
        <f>-(E48/E47-1)</f>
        <v>0</v>
      </c>
      <c r="H48" s="62">
        <f t="shared" si="12"/>
        <v>-0.63162962962962976</v>
      </c>
      <c r="I48" s="60">
        <f t="shared" si="13"/>
        <v>5.4146327014989535E-3</v>
      </c>
      <c r="J48" s="64">
        <f t="shared" si="0"/>
        <v>1.0054293183189222</v>
      </c>
      <c r="X48" s="5">
        <f t="shared" si="4"/>
        <v>-9.4142984564393566E-3</v>
      </c>
      <c r="AL48" s="80">
        <v>46</v>
      </c>
      <c r="AM48" s="51" t="s">
        <v>1694</v>
      </c>
      <c r="AN48" s="52">
        <f t="shared" si="5"/>
        <v>3.9068000000000005</v>
      </c>
      <c r="AO48" s="85">
        <f t="shared" si="9"/>
        <v>-0.30387370371690248</v>
      </c>
      <c r="AP48" s="8">
        <f t="shared" si="10"/>
        <v>1.3627186245911851</v>
      </c>
      <c r="AQ48" s="8">
        <f t="shared" si="6"/>
        <v>1.6613856420178297</v>
      </c>
      <c r="AR48" s="8">
        <f t="shared" si="7"/>
        <v>5.2666034178190193</v>
      </c>
      <c r="BI48" s="51" t="s">
        <v>1675</v>
      </c>
      <c r="BJ48" s="81">
        <f t="shared" si="11"/>
        <v>1.0867650946094227</v>
      </c>
    </row>
    <row r="49" spans="2:62" x14ac:dyDescent="0.5">
      <c r="B49" s="19">
        <v>47</v>
      </c>
      <c r="C49" s="258" t="s">
        <v>1710</v>
      </c>
      <c r="D49" s="51">
        <v>44834</v>
      </c>
      <c r="E49" s="76">
        <f>AVERAGE($F$46,$F$50)</f>
        <v>0.99459999999999993</v>
      </c>
      <c r="F49" s="52">
        <v>-0.9829</v>
      </c>
      <c r="G49" s="62">
        <f>-(E49/E48-1)</f>
        <v>0</v>
      </c>
      <c r="H49" s="62">
        <f t="shared" si="12"/>
        <v>-1.2607961878288609E-2</v>
      </c>
      <c r="I49" s="60">
        <f t="shared" si="13"/>
        <v>5.4146327014989535E-3</v>
      </c>
      <c r="J49" s="64">
        <f t="shared" si="0"/>
        <v>1.0054293183189222</v>
      </c>
      <c r="X49" s="5">
        <f t="shared" si="4"/>
        <v>-2.6569929230818502E-2</v>
      </c>
      <c r="AL49" s="80">
        <v>47</v>
      </c>
      <c r="AM49" s="51" t="s">
        <v>1710</v>
      </c>
      <c r="AN49" s="52">
        <f t="shared" si="5"/>
        <v>3.8940999999999999</v>
      </c>
      <c r="AO49" s="85">
        <f t="shared" si="9"/>
        <v>-3.250742295484943E-3</v>
      </c>
      <c r="AP49" s="8">
        <f t="shared" si="10"/>
        <v>1.3594625871544237</v>
      </c>
      <c r="AQ49" s="8">
        <f t="shared" si="6"/>
        <v>1.6965106850140872</v>
      </c>
      <c r="AR49" s="8">
        <f t="shared" si="7"/>
        <v>5.4548803498642089</v>
      </c>
      <c r="BI49" s="51" t="s">
        <v>1694</v>
      </c>
      <c r="BJ49" s="81">
        <f t="shared" si="11"/>
        <v>1.0222495283828268</v>
      </c>
    </row>
    <row r="50" spans="2:62" x14ac:dyDescent="0.5">
      <c r="B50" s="19">
        <v>48</v>
      </c>
      <c r="C50" s="258" t="s">
        <v>1731</v>
      </c>
      <c r="D50" s="51">
        <v>44926</v>
      </c>
      <c r="E50" s="52">
        <v>1.0789</v>
      </c>
      <c r="F50" s="52">
        <v>1.0789</v>
      </c>
      <c r="G50" s="62">
        <f t="shared" si="1"/>
        <v>8.475769153428514E-2</v>
      </c>
      <c r="H50" s="62">
        <f t="shared" si="12"/>
        <v>0.18521366582445342</v>
      </c>
      <c r="I50" s="60">
        <f t="shared" si="13"/>
        <v>7.5942003575157332E-2</v>
      </c>
      <c r="J50" s="64">
        <f t="shared" si="0"/>
        <v>1.0789</v>
      </c>
      <c r="X50" s="5">
        <f t="shared" si="4"/>
        <v>2.1158211262097514E-2</v>
      </c>
      <c r="AL50" s="80">
        <v>48</v>
      </c>
      <c r="AM50" s="51" t="s">
        <v>1731</v>
      </c>
      <c r="AN50" s="52">
        <f t="shared" si="5"/>
        <v>4.0626999999999995</v>
      </c>
      <c r="AO50" s="85">
        <f t="shared" si="9"/>
        <v>4.3296268714208663E-2</v>
      </c>
      <c r="AP50" s="8">
        <f t="shared" si="10"/>
        <v>1.401847777213292</v>
      </c>
      <c r="AQ50" s="8">
        <f t="shared" si="6"/>
        <v>1.7316357280103447</v>
      </c>
      <c r="AR50" s="8">
        <f t="shared" si="7"/>
        <v>5.6498880342231974</v>
      </c>
      <c r="BI50" s="51" t="s">
        <v>1710</v>
      </c>
      <c r="BJ50" s="81">
        <f t="shared" si="11"/>
        <v>1.0028948585148481</v>
      </c>
    </row>
    <row r="51" spans="2:62" x14ac:dyDescent="0.5">
      <c r="B51" s="19">
        <v>49</v>
      </c>
      <c r="C51" s="258" t="s">
        <v>1676</v>
      </c>
      <c r="D51" s="51">
        <v>45016</v>
      </c>
      <c r="E51" s="52">
        <v>1.67</v>
      </c>
      <c r="F51" s="52">
        <v>1.67</v>
      </c>
      <c r="G51" s="62">
        <f t="shared" si="1"/>
        <v>0.5478728334414682</v>
      </c>
      <c r="H51" s="62">
        <f t="shared" si="12"/>
        <v>0.67906696159260016</v>
      </c>
      <c r="I51" s="60">
        <f t="shared" si="13"/>
        <v>0.51282362642866375</v>
      </c>
      <c r="J51" s="64">
        <f t="shared" si="0"/>
        <v>1.67</v>
      </c>
      <c r="X51" s="5">
        <f t="shared" si="4"/>
        <v>0.15927543520551529</v>
      </c>
      <c r="AL51" s="80">
        <v>49</v>
      </c>
      <c r="AM51" s="51" t="s">
        <v>1676</v>
      </c>
      <c r="AN51" s="52">
        <f t="shared" si="5"/>
        <v>4.7380999999999993</v>
      </c>
      <c r="AO51" s="85">
        <f t="shared" si="9"/>
        <v>0.16624412336623418</v>
      </c>
      <c r="AP51" s="8">
        <f t="shared" si="10"/>
        <v>1.5556362114657445</v>
      </c>
      <c r="AQ51" s="8">
        <f t="shared" si="6"/>
        <v>1.7667607710066022</v>
      </c>
      <c r="AR51" s="8">
        <f t="shared" si="7"/>
        <v>5.8518670900000762</v>
      </c>
      <c r="BI51" s="51" t="s">
        <v>1731</v>
      </c>
      <c r="BJ51" s="81">
        <f t="shared" si="11"/>
        <v>0.9970884575544543</v>
      </c>
    </row>
    <row r="52" spans="2:62" x14ac:dyDescent="0.5">
      <c r="B52" s="19">
        <v>50</v>
      </c>
      <c r="C52" s="258" t="s">
        <v>1695</v>
      </c>
      <c r="D52" s="51">
        <v>45107</v>
      </c>
      <c r="E52" s="52">
        <v>1</v>
      </c>
      <c r="F52" s="52">
        <v>1</v>
      </c>
      <c r="G52" s="62">
        <f t="shared" si="1"/>
        <v>-0.4011976047904191</v>
      </c>
      <c r="H52" s="62">
        <f t="shared" si="12"/>
        <v>5.4293183189222383E-3</v>
      </c>
      <c r="I52" s="60">
        <f t="shared" si="13"/>
        <v>0</v>
      </c>
      <c r="J52" s="64">
        <f t="shared" si="0"/>
        <v>1</v>
      </c>
      <c r="X52" s="5">
        <f t="shared" si="4"/>
        <v>4.2063772474900958E-2</v>
      </c>
      <c r="AL52" s="80">
        <v>50</v>
      </c>
      <c r="AM52" s="51" t="s">
        <v>1695</v>
      </c>
      <c r="AN52" s="52">
        <f t="shared" si="5"/>
        <v>4.7435</v>
      </c>
      <c r="AO52" s="85">
        <f t="shared" si="9"/>
        <v>1.1396973470378935E-3</v>
      </c>
      <c r="AP52" s="8">
        <f t="shared" si="10"/>
        <v>1.5567752598507945</v>
      </c>
      <c r="AQ52" s="8">
        <f t="shared" si="6"/>
        <v>1.8018858140028597</v>
      </c>
      <c r="AR52" s="8">
        <f t="shared" si="7"/>
        <v>6.0610667382427552</v>
      </c>
      <c r="BI52" s="51" t="s">
        <v>1676</v>
      </c>
      <c r="BJ52" s="81">
        <f t="shared" si="11"/>
        <v>1.0543565372663362</v>
      </c>
    </row>
    <row r="53" spans="2:62" x14ac:dyDescent="0.5">
      <c r="B53" s="19">
        <v>51</v>
      </c>
      <c r="C53" s="258" t="s">
        <v>1715</v>
      </c>
      <c r="D53" s="51">
        <v>45199</v>
      </c>
      <c r="E53" s="52">
        <v>1.1000000000000001</v>
      </c>
      <c r="F53" s="52">
        <v>1.1000000000000001</v>
      </c>
      <c r="G53" s="62">
        <f t="shared" si="1"/>
        <v>0.10000000000000009</v>
      </c>
      <c r="H53" s="62">
        <f t="shared" si="12"/>
        <v>0.10597225015081446</v>
      </c>
      <c r="I53" s="60">
        <f t="shared" si="13"/>
        <v>9.5310179804324935E-2</v>
      </c>
      <c r="J53" s="64">
        <f t="shared" si="0"/>
        <v>1.1000000000000001</v>
      </c>
      <c r="X53" s="5">
        <f t="shared" si="4"/>
        <v>-4.5471909774116095E-2</v>
      </c>
      <c r="AL53" s="80">
        <v>51</v>
      </c>
      <c r="AM53" s="51" t="s">
        <v>1715</v>
      </c>
      <c r="AN53" s="52">
        <f t="shared" si="5"/>
        <v>4.8489000000000004</v>
      </c>
      <c r="AO53" s="85">
        <f t="shared" si="9"/>
        <v>2.2219879835564615E-2</v>
      </c>
      <c r="AP53" s="8">
        <f t="shared" si="10"/>
        <v>1.5787518751017358</v>
      </c>
      <c r="AQ53" s="8">
        <f t="shared" si="6"/>
        <v>1.8370108569991173</v>
      </c>
      <c r="AR53" s="8">
        <f t="shared" si="7"/>
        <v>6.2777451094556875</v>
      </c>
      <c r="BI53" s="51" t="s">
        <v>1695</v>
      </c>
      <c r="BJ53" s="81">
        <f t="shared" si="11"/>
        <v>1.4853069611799006</v>
      </c>
    </row>
    <row r="54" spans="2:62" x14ac:dyDescent="0.5">
      <c r="B54" s="19">
        <v>52</v>
      </c>
      <c r="C54" s="258" t="s">
        <v>1734</v>
      </c>
      <c r="D54" s="51">
        <v>45291</v>
      </c>
      <c r="E54" s="52">
        <v>4.8140999999999998</v>
      </c>
      <c r="F54" s="52">
        <v>4.8140999999999998</v>
      </c>
      <c r="G54" s="62">
        <f t="shared" si="1"/>
        <v>3.3764545454545454</v>
      </c>
      <c r="H54" s="62">
        <f t="shared" si="12"/>
        <v>3.4620446751320788</v>
      </c>
      <c r="I54" s="60">
        <f t="shared" si="13"/>
        <v>1.5715491118912868</v>
      </c>
      <c r="J54" s="64">
        <f t="shared" si="0"/>
        <v>4.8140999999999998</v>
      </c>
      <c r="X54" s="5">
        <f t="shared" si="4"/>
        <v>0.32714866361921935</v>
      </c>
      <c r="AL54" s="80">
        <v>52</v>
      </c>
      <c r="AM54" s="51" t="s">
        <v>1734</v>
      </c>
      <c r="AN54" s="52">
        <f t="shared" si="5"/>
        <v>8.5840999999999994</v>
      </c>
      <c r="AO54" s="85">
        <f t="shared" si="9"/>
        <v>0.77031904143207708</v>
      </c>
      <c r="AP54" s="8">
        <f t="shared" si="10"/>
        <v>2.1499116548411563</v>
      </c>
      <c r="AQ54" s="8">
        <f t="shared" si="6"/>
        <v>1.8721358999953748</v>
      </c>
      <c r="AR54" s="8">
        <f t="shared" si="7"/>
        <v>6.5021695621059452</v>
      </c>
      <c r="BI54" s="51" t="s">
        <v>1715</v>
      </c>
      <c r="BJ54" s="81">
        <f t="shared" si="11"/>
        <v>1.1455920883539701</v>
      </c>
    </row>
    <row r="55" spans="2:62" x14ac:dyDescent="0.5">
      <c r="B55" s="19">
        <v>53</v>
      </c>
      <c r="C55" s="258" t="s">
        <v>1684</v>
      </c>
      <c r="D55" s="51">
        <v>45382</v>
      </c>
      <c r="E55" s="52">
        <v>2.38</v>
      </c>
      <c r="F55" s="52">
        <v>2.38</v>
      </c>
      <c r="G55" s="62">
        <f t="shared" si="1"/>
        <v>-0.50561891111526558</v>
      </c>
      <c r="H55" s="62">
        <f t="shared" si="12"/>
        <v>0.4251497005988023</v>
      </c>
      <c r="I55" s="60">
        <f t="shared" si="13"/>
        <v>0.86710048768338333</v>
      </c>
      <c r="J55" s="64">
        <f t="shared" si="0"/>
        <v>2.38</v>
      </c>
      <c r="X55" s="5">
        <f t="shared" si="4"/>
        <v>0.40775403951371114</v>
      </c>
      <c r="AL55" s="80">
        <v>53</v>
      </c>
      <c r="AM55" s="51" t="s">
        <v>1684</v>
      </c>
      <c r="AN55" s="52">
        <f t="shared" si="5"/>
        <v>9.2941000000000003</v>
      </c>
      <c r="AO55" s="85">
        <f t="shared" si="9"/>
        <v>8.2711058818047523E-2</v>
      </c>
      <c r="AP55" s="8">
        <f t="shared" si="10"/>
        <v>2.2293797902347707</v>
      </c>
      <c r="AQ55" s="8">
        <f t="shared" si="6"/>
        <v>1.9072609429916323</v>
      </c>
      <c r="AR55" s="8">
        <f t="shared" si="7"/>
        <v>6.7346170125156224</v>
      </c>
      <c r="BI55" s="51" t="s">
        <v>1734</v>
      </c>
      <c r="BJ55" s="81">
        <f t="shared" si="11"/>
        <v>1.113677626506191</v>
      </c>
    </row>
    <row r="56" spans="2:62" x14ac:dyDescent="0.5">
      <c r="B56" s="19">
        <v>54</v>
      </c>
      <c r="C56" s="258" t="s">
        <v>1701</v>
      </c>
      <c r="D56" s="51">
        <v>45473</v>
      </c>
      <c r="E56" s="52">
        <v>1.41</v>
      </c>
      <c r="F56" s="52">
        <v>1.41</v>
      </c>
      <c r="G56" s="62">
        <f t="shared" si="1"/>
        <v>-0.40756302521008403</v>
      </c>
      <c r="H56" s="62">
        <f t="shared" si="12"/>
        <v>0.40999999999999992</v>
      </c>
      <c r="I56" s="60">
        <f t="shared" si="13"/>
        <v>0.34358970439007686</v>
      </c>
      <c r="J56" s="64">
        <f t="shared" si="0"/>
        <v>1.41</v>
      </c>
      <c r="X56" s="5">
        <f t="shared" si="4"/>
        <v>4.038994954935227E-3</v>
      </c>
      <c r="AL56" s="80">
        <v>54</v>
      </c>
      <c r="AM56" s="51" t="s">
        <v>1701</v>
      </c>
      <c r="AN56" s="52">
        <f t="shared" si="5"/>
        <v>9.7041000000000004</v>
      </c>
      <c r="AO56" s="85">
        <f t="shared" si="9"/>
        <v>4.4114007811407285E-2</v>
      </c>
      <c r="AP56" s="8">
        <f t="shared" si="10"/>
        <v>2.2725484766175068</v>
      </c>
      <c r="AQ56" s="8">
        <f t="shared" si="6"/>
        <v>1.9423859859878898</v>
      </c>
      <c r="AR56" s="8">
        <f t="shared" si="7"/>
        <v>6.9753742765476403</v>
      </c>
      <c r="BI56" s="51" t="s">
        <v>1684</v>
      </c>
      <c r="BJ56" s="81">
        <f t="shared" si="11"/>
        <v>3.703973287951857</v>
      </c>
    </row>
    <row r="57" spans="2:62" x14ac:dyDescent="0.5">
      <c r="B57" s="19">
        <v>55</v>
      </c>
      <c r="C57" s="258" t="s">
        <v>1711</v>
      </c>
      <c r="D57" s="51">
        <v>45565</v>
      </c>
      <c r="E57" s="52">
        <v>1.3444</v>
      </c>
      <c r="F57" s="52">
        <v>1.3444</v>
      </c>
      <c r="G57" s="62">
        <f t="shared" si="1"/>
        <v>-4.6524822695035328E-2</v>
      </c>
      <c r="H57" s="62">
        <f t="shared" si="12"/>
        <v>0.22218181818181804</v>
      </c>
      <c r="I57" s="60">
        <f t="shared" si="13"/>
        <v>0.29594781686881355</v>
      </c>
      <c r="J57" s="64">
        <f t="shared" si="0"/>
        <v>1.3444</v>
      </c>
      <c r="X57" s="5">
        <f t="shared" si="4"/>
        <v>-0.43503146683607258</v>
      </c>
      <c r="AL57" s="80">
        <v>55</v>
      </c>
      <c r="AM57" s="51" t="s">
        <v>1711</v>
      </c>
      <c r="AN57" s="52">
        <f t="shared" si="5"/>
        <v>9.9484999999999992</v>
      </c>
      <c r="AO57" s="85">
        <f t="shared" si="9"/>
        <v>2.5185230984841267E-2</v>
      </c>
      <c r="AP57" s="8">
        <f t="shared" si="10"/>
        <v>2.2974217860371655</v>
      </c>
      <c r="AQ57" s="8">
        <f t="shared" si="6"/>
        <v>1.9775110289841473</v>
      </c>
      <c r="AR57" s="8">
        <f t="shared" si="7"/>
        <v>7.224738423506551</v>
      </c>
      <c r="BI57" s="51" t="s">
        <v>1701</v>
      </c>
      <c r="BJ57" s="81">
        <f t="shared" si="11"/>
        <v>2.777191986385557</v>
      </c>
    </row>
    <row r="58" spans="2:62" x14ac:dyDescent="0.5">
      <c r="B58" s="19">
        <v>56</v>
      </c>
      <c r="C58" s="258" t="s">
        <v>1727</v>
      </c>
      <c r="D58" s="51">
        <v>45657</v>
      </c>
      <c r="E58" s="52">
        <v>2.5034000000000001</v>
      </c>
      <c r="F58" s="52">
        <v>2.5034000000000001</v>
      </c>
      <c r="G58" s="62">
        <f t="shared" si="1"/>
        <v>0.86209461469800663</v>
      </c>
      <c r="H58" s="62">
        <f t="shared" si="12"/>
        <v>-0.47998587482603183</v>
      </c>
      <c r="I58" s="60">
        <f t="shared" si="13"/>
        <v>0.91764980791178608</v>
      </c>
      <c r="J58" s="64">
        <f t="shared" si="0"/>
        <v>2.5034000000000001</v>
      </c>
      <c r="X58" s="5">
        <f t="shared" si="4"/>
        <v>1.0400607316394495E-2</v>
      </c>
      <c r="AL58" s="80">
        <v>56</v>
      </c>
      <c r="AM58" s="51" t="s">
        <v>1727</v>
      </c>
      <c r="AN58" s="52">
        <f t="shared" si="5"/>
        <v>7.6378000000000004</v>
      </c>
      <c r="AO58" s="85">
        <f t="shared" si="9"/>
        <v>-0.23226617077951439</v>
      </c>
      <c r="AP58" s="8">
        <f t="shared" si="10"/>
        <v>2.0331096035953471</v>
      </c>
      <c r="AQ58" s="8">
        <f t="shared" si="6"/>
        <v>2.0126360719804044</v>
      </c>
      <c r="AR58" s="8">
        <f t="shared" si="7"/>
        <v>7.4830171426910104</v>
      </c>
      <c r="BI58" s="51" t="s">
        <v>1711</v>
      </c>
      <c r="BJ58" s="81">
        <f t="shared" si="11"/>
        <v>1.8201575959156671</v>
      </c>
    </row>
    <row r="59" spans="2:62" x14ac:dyDescent="0.5">
      <c r="B59" s="19">
        <v>57</v>
      </c>
      <c r="C59" s="259" t="s">
        <v>1677</v>
      </c>
      <c r="D59" s="51">
        <v>45747</v>
      </c>
      <c r="E59" s="54">
        <v>1.9390000000000001</v>
      </c>
      <c r="F59" s="54">
        <v>1.9390000000000001</v>
      </c>
      <c r="G59" s="62">
        <f t="shared" si="1"/>
        <v>-0.2254533833985779</v>
      </c>
      <c r="H59" s="63">
        <f t="shared" ref="H59:H70" si="14">E59/E55-1</f>
        <v>-0.18529411764705872</v>
      </c>
      <c r="I59" s="61">
        <f t="shared" ref="I59:I70" si="15">ABS(LN(ABS(E59)))</f>
        <v>0.66217237626051473</v>
      </c>
      <c r="J59" s="64">
        <f t="shared" si="0"/>
        <v>1.9390000000000001</v>
      </c>
      <c r="X59" s="5">
        <f t="shared" si="4"/>
        <v>0.15774500066542863</v>
      </c>
      <c r="AL59" s="80">
        <v>57</v>
      </c>
      <c r="AM59" s="53" t="s">
        <v>1677</v>
      </c>
      <c r="AN59" s="52">
        <f t="shared" si="5"/>
        <v>7.1967999999999996</v>
      </c>
      <c r="AO59" s="85">
        <f t="shared" si="9"/>
        <v>-5.7739139542800411E-2</v>
      </c>
      <c r="AP59" s="8">
        <f t="shared" si="10"/>
        <v>1.9736364827828594</v>
      </c>
      <c r="AQ59" s="8">
        <f t="shared" si="6"/>
        <v>2.0477611149766624</v>
      </c>
      <c r="AR59" s="8">
        <f t="shared" si="7"/>
        <v>7.7505291230502387</v>
      </c>
      <c r="BI59" s="51" t="s">
        <v>1727</v>
      </c>
      <c r="BJ59" s="81">
        <f t="shared" si="11"/>
        <v>1.4871272787746999</v>
      </c>
    </row>
    <row r="60" spans="2:62" x14ac:dyDescent="0.5">
      <c r="B60" s="19">
        <v>58</v>
      </c>
      <c r="C60" s="259" t="s">
        <v>1696</v>
      </c>
      <c r="D60" s="51">
        <v>45838</v>
      </c>
      <c r="E60" s="54">
        <v>2.0310000000000001</v>
      </c>
      <c r="F60" s="54">
        <v>2.0310000000000001</v>
      </c>
      <c r="G60" s="62">
        <f t="shared" si="1"/>
        <v>4.7447137699845321E-2</v>
      </c>
      <c r="H60" s="63">
        <f t="shared" si="14"/>
        <v>0.44042553191489375</v>
      </c>
      <c r="I60" s="61">
        <f t="shared" si="15"/>
        <v>0.70852828259824774</v>
      </c>
      <c r="J60" s="64">
        <f t="shared" si="0"/>
        <v>2.0310000000000001</v>
      </c>
      <c r="X60" s="5">
        <f t="shared" si="4"/>
        <v>9.8226396553703132E-2</v>
      </c>
      <c r="AL60" s="80">
        <v>58</v>
      </c>
      <c r="AM60" s="53" t="s">
        <v>1696</v>
      </c>
      <c r="AN60" s="52">
        <f t="shared" si="5"/>
        <v>7.8178000000000001</v>
      </c>
      <c r="AO60" s="85">
        <f t="shared" si="9"/>
        <v>8.628835037794591E-2</v>
      </c>
      <c r="AP60" s="8">
        <f t="shared" si="10"/>
        <v>2.0564031850532594</v>
      </c>
      <c r="AQ60" s="8">
        <f t="shared" si="6"/>
        <v>2.0828861579729194</v>
      </c>
      <c r="AR60" s="8">
        <f t="shared" si="7"/>
        <v>8.0276044464128375</v>
      </c>
      <c r="BI60" s="53" t="s">
        <v>1677</v>
      </c>
      <c r="BJ60" s="81">
        <f t="shared" si="11"/>
        <v>2.1985181836324097</v>
      </c>
    </row>
    <row r="61" spans="2:62" x14ac:dyDescent="0.5">
      <c r="B61" s="19">
        <v>59</v>
      </c>
      <c r="C61" s="259" t="s">
        <v>1712</v>
      </c>
      <c r="D61" s="51">
        <v>45930</v>
      </c>
      <c r="E61" s="54">
        <v>2.1430000000000002</v>
      </c>
      <c r="F61" s="54">
        <v>2.1430000000000002</v>
      </c>
      <c r="G61" s="62">
        <f t="shared" si="1"/>
        <v>5.5145248645987133E-2</v>
      </c>
      <c r="H61" s="63">
        <f t="shared" si="14"/>
        <v>0.59401963701279392</v>
      </c>
      <c r="I61" s="61">
        <f t="shared" si="15"/>
        <v>0.76220671649144012</v>
      </c>
      <c r="J61" s="64">
        <f t="shared" si="0"/>
        <v>2.1430000000000002</v>
      </c>
      <c r="X61" s="5">
        <f t="shared" si="4"/>
        <v>-4.1997336792330489E-2</v>
      </c>
      <c r="AL61" s="80">
        <v>59</v>
      </c>
      <c r="AM61" s="53" t="s">
        <v>1712</v>
      </c>
      <c r="AN61" s="52">
        <f t="shared" si="5"/>
        <v>8.6164000000000005</v>
      </c>
      <c r="AO61" s="85">
        <f t="shared" si="9"/>
        <v>0.10215150042211363</v>
      </c>
      <c r="AP61" s="8">
        <f t="shared" si="10"/>
        <v>2.1536673640318078</v>
      </c>
      <c r="AQ61" s="8">
        <f t="shared" si="6"/>
        <v>2.1180112009691774</v>
      </c>
      <c r="AR61" s="8">
        <f t="shared" si="7"/>
        <v>8.3145849947733304</v>
      </c>
      <c r="BI61" s="53" t="s">
        <v>1696</v>
      </c>
      <c r="BJ61" s="81">
        <f t="shared" si="11"/>
        <v>2.0168554550897229</v>
      </c>
    </row>
    <row r="62" spans="2:62" x14ac:dyDescent="0.5">
      <c r="B62" s="19">
        <v>60</v>
      </c>
      <c r="C62" s="259" t="s">
        <v>1728</v>
      </c>
      <c r="D62" s="51">
        <v>46022</v>
      </c>
      <c r="E62" s="54">
        <v>2.234</v>
      </c>
      <c r="F62" s="54">
        <v>2.234</v>
      </c>
      <c r="G62" s="62">
        <f t="shared" si="1"/>
        <v>4.2463835744283696E-2</v>
      </c>
      <c r="H62" s="63">
        <f t="shared" si="14"/>
        <v>-0.10761364544219865</v>
      </c>
      <c r="I62" s="61">
        <f t="shared" si="15"/>
        <v>0.80379370064700895</v>
      </c>
      <c r="J62" s="64">
        <f t="shared" si="0"/>
        <v>2.234</v>
      </c>
      <c r="X62" s="5">
        <f t="shared" si="4"/>
        <v>4.7854240705267503E-2</v>
      </c>
      <c r="AL62" s="80">
        <v>60</v>
      </c>
      <c r="AM62" s="53" t="s">
        <v>1728</v>
      </c>
      <c r="AN62" s="52">
        <f t="shared" si="5"/>
        <v>8.3470000000000013</v>
      </c>
      <c r="AO62" s="85">
        <f t="shared" si="9"/>
        <v>-3.1265957940671218E-2</v>
      </c>
      <c r="AP62" s="8">
        <f t="shared" si="10"/>
        <v>2.1219021928685997</v>
      </c>
      <c r="AQ62" s="8">
        <f t="shared" si="6"/>
        <v>2.1531362439654345</v>
      </c>
      <c r="AR62" s="8">
        <f t="shared" si="7"/>
        <v>8.6118248721387598</v>
      </c>
      <c r="BI62" s="53" t="s">
        <v>1712</v>
      </c>
      <c r="BJ62" s="81">
        <f t="shared" si="11"/>
        <v>2.0267566365269167</v>
      </c>
    </row>
    <row r="63" spans="2:62" x14ac:dyDescent="0.5">
      <c r="B63" s="19">
        <v>61</v>
      </c>
      <c r="C63" s="259" t="s">
        <v>1678</v>
      </c>
      <c r="D63" s="51">
        <v>46112</v>
      </c>
      <c r="E63" s="54">
        <v>2.2650000000000001</v>
      </c>
      <c r="F63" s="54">
        <v>2.2650000000000001</v>
      </c>
      <c r="G63" s="62">
        <f t="shared" si="1"/>
        <v>1.3876454789615078E-2</v>
      </c>
      <c r="H63" s="63">
        <f t="shared" si="14"/>
        <v>0.16812790097988661</v>
      </c>
      <c r="I63" s="61">
        <f t="shared" si="15"/>
        <v>0.81757475893499743</v>
      </c>
      <c r="J63" s="64">
        <f t="shared" si="0"/>
        <v>2.2650000000000001</v>
      </c>
      <c r="X63" s="5">
        <f t="shared" si="4"/>
        <v>3.6872641316581786E-2</v>
      </c>
      <c r="AL63" s="80">
        <v>61</v>
      </c>
      <c r="AM63" s="53" t="s">
        <v>1678</v>
      </c>
      <c r="AN63" s="52">
        <f t="shared" si="5"/>
        <v>8.673</v>
      </c>
      <c r="AO63" s="85">
        <f t="shared" si="9"/>
        <v>3.9055948244878236E-2</v>
      </c>
      <c r="AP63" s="8">
        <f t="shared" si="10"/>
        <v>2.1602147517023189</v>
      </c>
      <c r="AQ63" s="8">
        <f t="shared" si="6"/>
        <v>2.1882612869616924</v>
      </c>
      <c r="AR63" s="8">
        <f t="shared" si="7"/>
        <v>8.9196908414560792</v>
      </c>
      <c r="BI63" s="53" t="s">
        <v>1728</v>
      </c>
      <c r="BJ63" s="81">
        <f t="shared" si="11"/>
        <v>2.1081269909580751</v>
      </c>
    </row>
    <row r="64" spans="2:62" x14ac:dyDescent="0.5">
      <c r="B64" s="19">
        <v>62</v>
      </c>
      <c r="C64" s="259" t="s">
        <v>1697</v>
      </c>
      <c r="D64" s="51">
        <v>46203</v>
      </c>
      <c r="E64" s="54">
        <v>2.351</v>
      </c>
      <c r="F64" s="54">
        <v>2.351</v>
      </c>
      <c r="G64" s="62">
        <f t="shared" si="1"/>
        <v>3.7969094922737145E-2</v>
      </c>
      <c r="H64" s="63">
        <f t="shared" si="14"/>
        <v>0.15755785327424898</v>
      </c>
      <c r="I64" s="61">
        <f t="shared" si="15"/>
        <v>0.85484076955793242</v>
      </c>
      <c r="J64" s="64">
        <f t="shared" si="0"/>
        <v>2.351</v>
      </c>
      <c r="X64" s="5">
        <f t="shared" si="4"/>
        <v>2.9168321748746541E-2</v>
      </c>
      <c r="AL64" s="80">
        <v>62</v>
      </c>
      <c r="AM64" s="53" t="s">
        <v>1697</v>
      </c>
      <c r="AN64" s="52">
        <f t="shared" si="5"/>
        <v>8.9930000000000021</v>
      </c>
      <c r="AO64" s="85">
        <f t="shared" si="9"/>
        <v>3.6896114377954703E-2</v>
      </c>
      <c r="AP64" s="8">
        <f t="shared" si="10"/>
        <v>2.1964464969323787</v>
      </c>
      <c r="AQ64" s="8">
        <f t="shared" si="6"/>
        <v>2.2233863299579495</v>
      </c>
      <c r="AR64" s="8">
        <f t="shared" si="7"/>
        <v>9.2385627771592542</v>
      </c>
      <c r="BI64" s="53" t="s">
        <v>1678</v>
      </c>
      <c r="BJ64" s="81">
        <f t="shared" si="11"/>
        <v>2.1962380972874223</v>
      </c>
    </row>
    <row r="65" spans="2:62" x14ac:dyDescent="0.5">
      <c r="B65" s="19">
        <v>63</v>
      </c>
      <c r="C65" s="259" t="s">
        <v>1713</v>
      </c>
      <c r="D65" s="51">
        <v>46295</v>
      </c>
      <c r="E65" s="54">
        <v>2.492</v>
      </c>
      <c r="F65" s="54">
        <v>2.492</v>
      </c>
      <c r="G65" s="62">
        <f t="shared" si="1"/>
        <v>5.997447894512975E-2</v>
      </c>
      <c r="H65" s="63">
        <f t="shared" si="14"/>
        <v>0.16285580961269241</v>
      </c>
      <c r="I65" s="61">
        <f t="shared" si="15"/>
        <v>0.91308560092520674</v>
      </c>
      <c r="J65" s="64">
        <f t="shared" si="0"/>
        <v>2.492</v>
      </c>
      <c r="X65" s="5">
        <f t="shared" si="4"/>
        <v>3.6514171145752838E-2</v>
      </c>
      <c r="AL65" s="80">
        <v>63</v>
      </c>
      <c r="AM65" s="53" t="s">
        <v>1713</v>
      </c>
      <c r="AN65" s="52">
        <f t="shared" si="5"/>
        <v>9.3420000000000005</v>
      </c>
      <c r="AO65" s="85">
        <f t="shared" si="9"/>
        <v>3.8807961748026143E-2</v>
      </c>
      <c r="AP65" s="8">
        <f t="shared" si="10"/>
        <v>2.2345203620799166</v>
      </c>
      <c r="AQ65" s="8">
        <f t="shared" si="6"/>
        <v>2.2585113729542075</v>
      </c>
      <c r="AR65" s="8">
        <f t="shared" si="7"/>
        <v>9.5688341338946667</v>
      </c>
      <c r="BI65" s="53" t="s">
        <v>1697</v>
      </c>
      <c r="BJ65" s="81">
        <f t="shared" si="11"/>
        <v>2.2443714291862267</v>
      </c>
    </row>
    <row r="66" spans="2:62" x14ac:dyDescent="0.5">
      <c r="B66" s="19">
        <v>64</v>
      </c>
      <c r="C66" s="259" t="s">
        <v>1732</v>
      </c>
      <c r="D66" s="51">
        <v>46387</v>
      </c>
      <c r="E66" s="54">
        <v>2.6240000000000001</v>
      </c>
      <c r="F66" s="54">
        <v>2.6240000000000001</v>
      </c>
      <c r="G66" s="62">
        <f t="shared" si="1"/>
        <v>5.2969502407704594E-2</v>
      </c>
      <c r="H66" s="63">
        <f t="shared" si="14"/>
        <v>0.17457475380483434</v>
      </c>
      <c r="I66" s="61">
        <f t="shared" si="15"/>
        <v>0.96469987108184263</v>
      </c>
      <c r="J66" s="64">
        <f t="shared" si="0"/>
        <v>2.6240000000000001</v>
      </c>
      <c r="X66" s="5">
        <f t="shared" si="4"/>
        <v>4.9962016780780993E-2</v>
      </c>
      <c r="AL66" s="80">
        <v>64</v>
      </c>
      <c r="AM66" s="53" t="s">
        <v>1732</v>
      </c>
      <c r="AN66" s="52">
        <f t="shared" si="5"/>
        <v>9.7319999999999993</v>
      </c>
      <c r="AO66" s="85">
        <f t="shared" si="9"/>
        <v>4.174694926139999E-2</v>
      </c>
      <c r="AP66" s="8">
        <f t="shared" si="10"/>
        <v>2.2754194249212762</v>
      </c>
      <c r="AQ66" s="8">
        <f t="shared" si="6"/>
        <v>2.2936364159504645</v>
      </c>
      <c r="AR66" s="8">
        <f t="shared" si="7"/>
        <v>9.9109124320029789</v>
      </c>
      <c r="BI66" s="53" t="s">
        <v>1713</v>
      </c>
      <c r="BJ66" s="81">
        <f t="shared" si="11"/>
        <v>2.3190114287558679</v>
      </c>
    </row>
    <row r="67" spans="2:62" x14ac:dyDescent="0.5">
      <c r="B67" s="260">
        <v>65</v>
      </c>
      <c r="C67" s="259" t="s">
        <v>1679</v>
      </c>
      <c r="D67" s="51">
        <v>46477</v>
      </c>
      <c r="E67" s="54">
        <v>2.637</v>
      </c>
      <c r="F67" s="54">
        <v>2.637</v>
      </c>
      <c r="G67" s="62">
        <f t="shared" si="1"/>
        <v>4.9542682926828618E-3</v>
      </c>
      <c r="H67" s="63">
        <f t="shared" si="14"/>
        <v>0.1642384105960264</v>
      </c>
      <c r="I67" s="61">
        <f t="shared" si="15"/>
        <v>0.96964190737114964</v>
      </c>
      <c r="J67" s="64">
        <f t="shared" si="0"/>
        <v>2.637</v>
      </c>
      <c r="X67" s="5">
        <f t="shared" si="4"/>
        <v>3.9601768359628753E-2</v>
      </c>
      <c r="AL67" s="80">
        <v>65</v>
      </c>
      <c r="AM67" s="53" t="s">
        <v>1679</v>
      </c>
      <c r="AN67" s="52">
        <f t="shared" si="5"/>
        <v>10.104000000000001</v>
      </c>
      <c r="AO67" s="85">
        <f t="shared" si="9"/>
        <v>3.8224414303329457E-2</v>
      </c>
      <c r="AP67" s="8">
        <f t="shared" si="10"/>
        <v>2.3129313850481901</v>
      </c>
      <c r="AQ67" s="8">
        <f t="shared" si="6"/>
        <v>2.3287614589467225</v>
      </c>
      <c r="AR67" s="8">
        <f t="shared" si="7"/>
        <v>10.265219760356709</v>
      </c>
      <c r="BI67" s="53" t="s">
        <v>1732</v>
      </c>
      <c r="BJ67" s="81">
        <f t="shared" si="11"/>
        <v>2.4401034286267604</v>
      </c>
    </row>
    <row r="68" spans="2:62" x14ac:dyDescent="0.5">
      <c r="B68" s="260">
        <v>66</v>
      </c>
      <c r="C68" s="259" t="s">
        <v>1698</v>
      </c>
      <c r="D68" s="51">
        <v>46568</v>
      </c>
      <c r="E68" s="54">
        <v>2.7730000000000001</v>
      </c>
      <c r="F68" s="54">
        <v>2.7730000000000001</v>
      </c>
      <c r="G68" s="62">
        <f t="shared" si="1"/>
        <v>5.1573758058399699E-2</v>
      </c>
      <c r="H68" s="63">
        <f t="shared" si="14"/>
        <v>0.17949808592088479</v>
      </c>
      <c r="I68" s="61">
        <f t="shared" si="15"/>
        <v>1.0199297666336411</v>
      </c>
      <c r="J68" s="64">
        <f>EXP(I68)</f>
        <v>2.7730000000000001</v>
      </c>
      <c r="X68" s="5">
        <f t="shared" si="4"/>
        <v>3.2547453341461009E-2</v>
      </c>
      <c r="AL68" s="80">
        <v>66</v>
      </c>
      <c r="AM68" s="53" t="s">
        <v>1698</v>
      </c>
      <c r="AN68" s="52">
        <f t="shared" si="5"/>
        <v>10.526</v>
      </c>
      <c r="AO68" s="85">
        <f t="shared" si="9"/>
        <v>4.1765637371337982E-2</v>
      </c>
      <c r="AP68" s="8">
        <f t="shared" si="10"/>
        <v>2.3538483869315874</v>
      </c>
      <c r="AQ68" s="8">
        <f t="shared" si="6"/>
        <v>2.3638865019429796</v>
      </c>
      <c r="AR68" s="8">
        <f t="shared" si="7"/>
        <v>10.632193297173718</v>
      </c>
      <c r="BI68" s="53" t="s">
        <v>1679</v>
      </c>
      <c r="BJ68" s="81">
        <f t="shared" si="11"/>
        <v>2.5688310285880283</v>
      </c>
    </row>
    <row r="69" spans="2:62" x14ac:dyDescent="0.5">
      <c r="B69" s="260">
        <v>67</v>
      </c>
      <c r="C69" s="259" t="s">
        <v>1716</v>
      </c>
      <c r="D69" s="51">
        <v>46660</v>
      </c>
      <c r="E69" s="54">
        <v>2.93</v>
      </c>
      <c r="F69" s="54">
        <v>2.93</v>
      </c>
      <c r="G69" s="62">
        <f>E69/E68-1</f>
        <v>5.6617381896862717E-2</v>
      </c>
      <c r="H69" s="63">
        <f t="shared" si="14"/>
        <v>0.1757624398073836</v>
      </c>
      <c r="I69" s="61">
        <f t="shared" si="15"/>
        <v>1.0750024230289761</v>
      </c>
      <c r="J69" s="64">
        <f>EXP(I69)</f>
        <v>2.9300000000000006</v>
      </c>
      <c r="X69" s="5">
        <f t="shared" si="4"/>
        <v>3.8119551510389184E-2</v>
      </c>
      <c r="AL69" s="80">
        <v>67</v>
      </c>
      <c r="AM69" s="53" t="s">
        <v>1716</v>
      </c>
      <c r="AN69" s="52">
        <f t="shared" si="5"/>
        <v>10.964</v>
      </c>
      <c r="AO69" s="85">
        <f t="shared" si="9"/>
        <v>4.1611248337450224E-2</v>
      </c>
      <c r="AP69" s="8">
        <f t="shared" si="10"/>
        <v>2.3946171784405395</v>
      </c>
      <c r="AQ69" s="8">
        <f t="shared" si="6"/>
        <v>2.3990115449392375</v>
      </c>
      <c r="AR69" s="8">
        <f t="shared" si="7"/>
        <v>11.012285849449524</v>
      </c>
      <c r="BI69" s="53" t="s">
        <v>1698</v>
      </c>
      <c r="BJ69" s="81">
        <f t="shared" si="11"/>
        <v>2.6165493085764084</v>
      </c>
    </row>
    <row r="70" spans="2:62" x14ac:dyDescent="0.5">
      <c r="B70" s="260">
        <v>68</v>
      </c>
      <c r="C70" s="259" t="s">
        <v>1735</v>
      </c>
      <c r="D70" s="51">
        <v>46752</v>
      </c>
      <c r="E70" s="54">
        <v>3.0630000000000002</v>
      </c>
      <c r="F70" s="54">
        <v>3.0630000000000002</v>
      </c>
      <c r="G70" s="62">
        <f>E70/E69-1</f>
        <v>4.5392491467576734E-2</v>
      </c>
      <c r="H70" s="63">
        <f t="shared" si="14"/>
        <v>0.16730182926829262</v>
      </c>
      <c r="I70" s="61">
        <f t="shared" si="15"/>
        <v>1.1193948278506383</v>
      </c>
      <c r="J70" s="64">
        <f>EXP(I70)</f>
        <v>3.0630000000000002</v>
      </c>
      <c r="X70" s="5">
        <f t="shared" si="4"/>
        <v>5.0433141783380084E-2</v>
      </c>
      <c r="AL70" s="80">
        <v>68</v>
      </c>
      <c r="AM70" s="53" t="s">
        <v>1735</v>
      </c>
      <c r="AN70" s="52">
        <f t="shared" si="5"/>
        <v>11.403</v>
      </c>
      <c r="AO70" s="85">
        <f t="shared" si="9"/>
        <v>4.0040131338927365E-2</v>
      </c>
      <c r="AP70" s="8">
        <f t="shared" si="10"/>
        <v>2.4338764786752214</v>
      </c>
      <c r="AQ70" s="8">
        <f t="shared" si="6"/>
        <v>2.4341365879354946</v>
      </c>
      <c r="AR70" s="8">
        <f t="shared" si="7"/>
        <v>11.405966411673743</v>
      </c>
      <c r="BI70" s="53" t="s">
        <v>1716</v>
      </c>
      <c r="BJ70" s="81">
        <f>0.7*E68+0.3*BJ69</f>
        <v>2.7260647925729224</v>
      </c>
    </row>
    <row r="71" spans="2:62" x14ac:dyDescent="0.5">
      <c r="B71" s="260">
        <v>69</v>
      </c>
      <c r="C71" s="259" t="s">
        <v>1757</v>
      </c>
      <c r="D71" s="51">
        <v>46843</v>
      </c>
      <c r="BI71" s="53" t="s">
        <v>1735</v>
      </c>
      <c r="BJ71" s="81">
        <f>0.7*E69+0.3*BJ70</f>
        <v>2.8688194377718768</v>
      </c>
    </row>
    <row r="72" spans="2:62" x14ac:dyDescent="0.5">
      <c r="B72" s="260">
        <v>70</v>
      </c>
      <c r="C72" s="259" t="s">
        <v>1758</v>
      </c>
      <c r="D72" s="51">
        <v>46934</v>
      </c>
      <c r="AL72" s="86"/>
      <c r="AM72" s="90" t="s">
        <v>1660</v>
      </c>
      <c r="AN72" s="90" t="s">
        <v>1779</v>
      </c>
      <c r="AO72" s="90" t="s">
        <v>1781</v>
      </c>
      <c r="AP72" s="90" t="s">
        <v>1780</v>
      </c>
      <c r="AQ72" s="90" t="s">
        <v>1782</v>
      </c>
      <c r="AR72" s="90" t="s">
        <v>1783</v>
      </c>
      <c r="BI72" s="79" t="s">
        <v>1757</v>
      </c>
      <c r="BJ72" s="82">
        <f t="shared" ref="BJ72:BJ83" si="16">_xlfn.FORECAST.ETS(D71,E3:E70,D3:D70, 1, 1)</f>
        <v>3.2825796602981732</v>
      </c>
    </row>
    <row r="73" spans="2:62" x14ac:dyDescent="0.5">
      <c r="B73" s="260">
        <v>71</v>
      </c>
      <c r="C73" s="259" t="s">
        <v>1759</v>
      </c>
      <c r="D73" s="51">
        <v>47026</v>
      </c>
      <c r="AL73" s="41">
        <v>1</v>
      </c>
      <c r="AM73" s="36">
        <v>2022</v>
      </c>
      <c r="AN73" s="71">
        <f>SUM(AN47:AN50)</f>
        <v>17.4758</v>
      </c>
      <c r="AO73" s="36"/>
      <c r="AP73" s="71">
        <f t="shared" ref="AP73:AP78" si="17">LN(AN73)</f>
        <v>2.860817066757281</v>
      </c>
      <c r="AQ73" s="71">
        <f t="shared" ref="AQ73:AQ78" si="18">FORECAST(AL73,$AP$73:$AP$78,$AL$73:$AL$78)</f>
        <v>2.9906197127211742</v>
      </c>
      <c r="AR73" s="87">
        <f t="shared" ref="AR73:AR78" si="19">EXP(AQ73)</f>
        <v>19.898009721249991</v>
      </c>
      <c r="BI73" s="79" t="s">
        <v>1758</v>
      </c>
      <c r="BJ73" s="82">
        <f t="shared" si="16"/>
        <v>2.9165517125026779</v>
      </c>
    </row>
    <row r="74" spans="2:62" x14ac:dyDescent="0.5">
      <c r="B74" s="260">
        <v>72</v>
      </c>
      <c r="C74" s="259" t="s">
        <v>1760</v>
      </c>
      <c r="D74" s="51">
        <v>47118</v>
      </c>
      <c r="AL74" s="41">
        <v>2</v>
      </c>
      <c r="AM74" s="36">
        <v>2023</v>
      </c>
      <c r="AN74" s="71">
        <f>SUM(AN51:AN54)</f>
        <v>22.9146</v>
      </c>
      <c r="AO74" s="88">
        <f>AN74/AN73-1</f>
        <v>0.31121894276656858</v>
      </c>
      <c r="AP74" s="71">
        <f t="shared" si="17"/>
        <v>3.1317742619937645</v>
      </c>
      <c r="AQ74" s="71">
        <f t="shared" si="18"/>
        <v>3.1558558659099289</v>
      </c>
      <c r="AR74" s="87">
        <f t="shared" si="19"/>
        <v>23.473118338563495</v>
      </c>
      <c r="BI74" s="79" t="s">
        <v>1759</v>
      </c>
      <c r="BJ74" s="82">
        <f t="shared" si="16"/>
        <v>2.9569217836589154</v>
      </c>
    </row>
    <row r="75" spans="2:62" x14ac:dyDescent="0.5">
      <c r="B75" s="260">
        <v>73</v>
      </c>
      <c r="C75" s="259" t="s">
        <v>1761</v>
      </c>
      <c r="D75" s="51">
        <v>47208</v>
      </c>
      <c r="AL75" s="41">
        <v>3</v>
      </c>
      <c r="AM75" s="36">
        <v>2024</v>
      </c>
      <c r="AN75" s="71">
        <f>SUM(AN55:AN58)</f>
        <v>36.584499999999998</v>
      </c>
      <c r="AO75" s="88">
        <f>AN75/AN74-1</f>
        <v>0.59655852600525416</v>
      </c>
      <c r="AP75" s="71">
        <f t="shared" si="17"/>
        <v>3.5996246534392671</v>
      </c>
      <c r="AQ75" s="71">
        <f t="shared" si="18"/>
        <v>3.3210920190986832</v>
      </c>
      <c r="AR75" s="87">
        <f t="shared" si="19"/>
        <v>27.690572688170978</v>
      </c>
      <c r="BI75" s="79" t="s">
        <v>1760</v>
      </c>
      <c r="BJ75" s="82">
        <f t="shared" si="16"/>
        <v>2.5953694696412399</v>
      </c>
    </row>
    <row r="76" spans="2:62" x14ac:dyDescent="0.5">
      <c r="B76" s="260">
        <v>74</v>
      </c>
      <c r="C76" s="259" t="s">
        <v>1762</v>
      </c>
      <c r="D76" s="51">
        <v>47299</v>
      </c>
      <c r="AL76" s="41">
        <v>4</v>
      </c>
      <c r="AM76" s="36">
        <v>2025</v>
      </c>
      <c r="AN76" s="71">
        <f>SUM(AN59:AN62)</f>
        <v>31.978000000000002</v>
      </c>
      <c r="AO76" s="88">
        <f>AN76/AN75-1</f>
        <v>-0.1259139799641924</v>
      </c>
      <c r="AP76" s="71">
        <f t="shared" si="17"/>
        <v>3.4650481663632289</v>
      </c>
      <c r="AQ76" s="71">
        <f t="shared" si="18"/>
        <v>3.4863281722874375</v>
      </c>
      <c r="AR76" s="87">
        <f t="shared" si="19"/>
        <v>32.665784099898381</v>
      </c>
      <c r="BI76" s="79" t="s">
        <v>1761</v>
      </c>
      <c r="BJ76" s="82">
        <f t="shared" si="16"/>
        <v>3.026100267355663</v>
      </c>
    </row>
    <row r="77" spans="2:62" x14ac:dyDescent="0.5">
      <c r="B77" s="260">
        <v>75</v>
      </c>
      <c r="C77" s="259" t="s">
        <v>1763</v>
      </c>
      <c r="D77" s="51">
        <v>47391</v>
      </c>
      <c r="AL77" s="80">
        <v>5</v>
      </c>
      <c r="AM77" s="4">
        <v>2026</v>
      </c>
      <c r="AN77" s="8">
        <f>SUM(AN63:AN66)</f>
        <v>36.74</v>
      </c>
      <c r="AO77" s="88">
        <f>AN77/AN76-1</f>
        <v>0.14891487897929823</v>
      </c>
      <c r="AP77" s="71">
        <f t="shared" si="17"/>
        <v>3.6038660797869797</v>
      </c>
      <c r="AQ77" s="71">
        <f t="shared" si="18"/>
        <v>3.6515643254761923</v>
      </c>
      <c r="AR77" s="89">
        <f t="shared" si="19"/>
        <v>38.534900049828316</v>
      </c>
      <c r="BI77" s="79" t="s">
        <v>1762</v>
      </c>
      <c r="BJ77" s="82">
        <f t="shared" si="16"/>
        <v>3.8031772239888766</v>
      </c>
    </row>
    <row r="78" spans="2:62" x14ac:dyDescent="0.5">
      <c r="B78" s="260">
        <v>76</v>
      </c>
      <c r="C78" s="259" t="s">
        <v>1764</v>
      </c>
      <c r="D78" s="51">
        <v>47483</v>
      </c>
      <c r="AL78" s="80">
        <v>6</v>
      </c>
      <c r="AM78" s="4">
        <v>2027</v>
      </c>
      <c r="AN78" s="8">
        <f>SUM(AN67:AN70)</f>
        <v>42.997</v>
      </c>
      <c r="AO78" s="88">
        <f>AN78/AN77-1</f>
        <v>0.17030484485574293</v>
      </c>
      <c r="AP78" s="71">
        <f t="shared" si="17"/>
        <v>3.7611303458178407</v>
      </c>
      <c r="AQ78" s="71">
        <f t="shared" si="18"/>
        <v>3.8168004786649465</v>
      </c>
      <c r="AR78" s="89">
        <f t="shared" si="19"/>
        <v>45.458529858307514</v>
      </c>
      <c r="BI78" s="79" t="s">
        <v>1763</v>
      </c>
      <c r="BJ78" s="82">
        <f t="shared" si="16"/>
        <v>2.7358018797764219</v>
      </c>
    </row>
    <row r="79" spans="2:62" x14ac:dyDescent="0.5">
      <c r="B79" s="260">
        <v>77</v>
      </c>
      <c r="C79" s="259" t="s">
        <v>1765</v>
      </c>
      <c r="D79" s="51">
        <v>47573</v>
      </c>
      <c r="BI79" s="79" t="s">
        <v>1764</v>
      </c>
      <c r="BJ79" s="82">
        <f t="shared" si="16"/>
        <v>2.9507961678993264</v>
      </c>
    </row>
    <row r="80" spans="2:62" x14ac:dyDescent="0.5">
      <c r="B80" s="260">
        <v>78</v>
      </c>
      <c r="C80" s="259" t="s">
        <v>1766</v>
      </c>
      <c r="D80" s="51">
        <v>47664</v>
      </c>
      <c r="BI80" s="79" t="s">
        <v>1765</v>
      </c>
      <c r="BJ80" s="82">
        <f t="shared" si="16"/>
        <v>2.9577901007930136</v>
      </c>
    </row>
    <row r="81" spans="2:62" x14ac:dyDescent="0.5">
      <c r="B81" s="260">
        <v>79</v>
      </c>
      <c r="C81" s="259" t="s">
        <v>1767</v>
      </c>
      <c r="D81" s="51">
        <v>47756</v>
      </c>
      <c r="BI81" s="79" t="s">
        <v>1766</v>
      </c>
      <c r="BJ81" s="82">
        <f t="shared" si="16"/>
        <v>3.0835900843751083</v>
      </c>
    </row>
    <row r="82" spans="2:62" x14ac:dyDescent="0.5">
      <c r="B82" s="260">
        <v>80</v>
      </c>
      <c r="C82" s="259" t="s">
        <v>1768</v>
      </c>
      <c r="D82" s="51">
        <v>47848</v>
      </c>
      <c r="BI82" s="79" t="s">
        <v>1767</v>
      </c>
      <c r="BJ82" s="82">
        <f t="shared" si="16"/>
        <v>3.412807031787382</v>
      </c>
    </row>
    <row r="83" spans="2:62" x14ac:dyDescent="0.5">
      <c r="L83" s="78"/>
      <c r="BI83" s="79" t="s">
        <v>1768</v>
      </c>
      <c r="BJ83" s="82">
        <f t="shared" si="16"/>
        <v>3.8402687612460005</v>
      </c>
    </row>
    <row r="84" spans="2:62" x14ac:dyDescent="0.5">
      <c r="L84" s="78"/>
    </row>
    <row r="85" spans="2:62" x14ac:dyDescent="0.5">
      <c r="L85" s="78"/>
    </row>
    <row r="86" spans="2:62" x14ac:dyDescent="0.5">
      <c r="C86" s="331"/>
      <c r="D86" s="331"/>
      <c r="E86" s="331"/>
      <c r="F86" s="66"/>
      <c r="G86" s="36" t="s">
        <v>108</v>
      </c>
      <c r="H86" s="36" t="s">
        <v>1660</v>
      </c>
      <c r="L86" s="78"/>
    </row>
    <row r="87" spans="2:62" x14ac:dyDescent="0.5">
      <c r="C87" s="332" t="s">
        <v>1663</v>
      </c>
      <c r="D87" s="333"/>
      <c r="E87" s="334"/>
      <c r="F87" s="67"/>
      <c r="G87" s="55"/>
      <c r="H87" s="55"/>
      <c r="L87" s="78"/>
    </row>
    <row r="88" spans="2:62" x14ac:dyDescent="0.5">
      <c r="C88" s="332" t="s">
        <v>1664</v>
      </c>
      <c r="D88" s="333"/>
      <c r="E88" s="334"/>
      <c r="F88" s="67"/>
      <c r="G88" s="56">
        <f>SLOPE(I3:I58,B3:B58)</f>
        <v>-1.9869522442653078E-2</v>
      </c>
      <c r="H88" s="56">
        <f>(1+G88)^4-1</f>
        <v>-7.7140524157312207E-2</v>
      </c>
      <c r="L88" s="78"/>
    </row>
    <row r="89" spans="2:62" x14ac:dyDescent="0.5">
      <c r="C89" s="332" t="s">
        <v>1661</v>
      </c>
      <c r="D89" s="333"/>
      <c r="E89" s="334"/>
      <c r="F89" s="67"/>
      <c r="G89" s="56">
        <f>SLOPE(I3:I70,B3:B70)</f>
        <v>-9.4131239685028619E-3</v>
      </c>
      <c r="H89" s="56">
        <f>(1+G89)^4-1</f>
        <v>-3.7124182876793865E-2</v>
      </c>
      <c r="L89" s="78"/>
    </row>
    <row r="90" spans="2:62" x14ac:dyDescent="0.5">
      <c r="C90" s="335" t="s">
        <v>1665</v>
      </c>
      <c r="D90" s="336"/>
      <c r="E90" s="337"/>
      <c r="F90" s="68"/>
      <c r="G90" s="57">
        <f>SLOPE(I55:I70,B55:B70)</f>
        <v>3.6995107441519764E-2</v>
      </c>
      <c r="H90" s="57">
        <f>(1+G90)^4-1</f>
        <v>0.15639666241931915</v>
      </c>
      <c r="L90" s="78"/>
    </row>
    <row r="91" spans="2:62" x14ac:dyDescent="0.5">
      <c r="C91" s="328" t="s">
        <v>1662</v>
      </c>
      <c r="D91" s="329"/>
      <c r="E91" s="330"/>
      <c r="F91" s="65"/>
      <c r="G91" s="58"/>
      <c r="H91" s="58"/>
      <c r="L91" s="78"/>
    </row>
    <row r="92" spans="2:62" x14ac:dyDescent="0.5">
      <c r="C92" s="332" t="s">
        <v>1664</v>
      </c>
      <c r="D92" s="333"/>
      <c r="E92" s="334"/>
      <c r="F92" s="67"/>
      <c r="G92" s="56">
        <f>(E58/E3)^(1/B58)-1</f>
        <v>3.6846764843775803E-2</v>
      </c>
      <c r="H92" s="56">
        <f>(1+G92)^4-1</f>
        <v>0.15573511222190861</v>
      </c>
      <c r="L92" s="78"/>
    </row>
    <row r="93" spans="2:62" x14ac:dyDescent="0.5">
      <c r="C93" s="332" t="s">
        <v>1661</v>
      </c>
      <c r="D93" s="333"/>
      <c r="E93" s="334"/>
      <c r="F93" s="67"/>
      <c r="G93" s="56">
        <f>(E70/E3)^(1/B70)-1</f>
        <v>3.3308252516478287E-2</v>
      </c>
      <c r="H93" s="56">
        <f>(1+G93)^4-1</f>
        <v>0.14003869302535077</v>
      </c>
      <c r="L93" s="78"/>
    </row>
    <row r="94" spans="2:62" x14ac:dyDescent="0.5">
      <c r="C94" s="335" t="s">
        <v>1665</v>
      </c>
      <c r="D94" s="336"/>
      <c r="E94" s="337"/>
      <c r="F94" s="68"/>
      <c r="G94" s="57">
        <f>(E70/E59)^(1/(B70-B59))-1</f>
        <v>4.2441624476789563E-2</v>
      </c>
      <c r="H94" s="57">
        <f>(1+G94)^4-1</f>
        <v>0.18088329043522333</v>
      </c>
      <c r="L94" s="78"/>
    </row>
    <row r="95" spans="2:62" x14ac:dyDescent="0.5">
      <c r="C95" s="328" t="s">
        <v>1666</v>
      </c>
      <c r="D95" s="329"/>
      <c r="E95" s="330"/>
      <c r="F95" s="67"/>
      <c r="G95" s="55"/>
      <c r="H95" s="55"/>
      <c r="L95" s="78"/>
    </row>
    <row r="96" spans="2:62" x14ac:dyDescent="0.5">
      <c r="C96" s="332" t="s">
        <v>1664</v>
      </c>
      <c r="D96" s="333"/>
      <c r="E96" s="334"/>
      <c r="F96" s="67"/>
      <c r="G96" s="56">
        <f>AVERAGE(G4:G58)</f>
        <v>0.83053165476276414</v>
      </c>
      <c r="H96" s="56">
        <f>(1+G96)^4-1</f>
        <v>10.228169847844331</v>
      </c>
      <c r="L96" s="78"/>
    </row>
    <row r="97" spans="3:12" x14ac:dyDescent="0.5">
      <c r="C97" s="332" t="s">
        <v>1661</v>
      </c>
      <c r="D97" s="333"/>
      <c r="E97" s="334"/>
      <c r="F97" s="67"/>
      <c r="G97" s="56">
        <f>AVERAGE(G4:G70)</f>
        <v>0.68540554151379529</v>
      </c>
      <c r="H97" s="56">
        <f>(1+G97)^4-1</f>
        <v>7.0689619978693621</v>
      </c>
      <c r="L97" s="78"/>
    </row>
    <row r="98" spans="3:12" x14ac:dyDescent="0.5">
      <c r="C98" s="335" t="s">
        <v>1665</v>
      </c>
      <c r="D98" s="336"/>
      <c r="E98" s="337"/>
      <c r="F98" s="68"/>
      <c r="G98" s="57">
        <f>AVERAGE(G59:G70)</f>
        <v>2.0244189122687235E-2</v>
      </c>
      <c r="H98" s="57">
        <f>(1+G98)^4-1</f>
        <v>8.3469074085317896E-2</v>
      </c>
      <c r="L98" s="78"/>
    </row>
    <row r="99" spans="3:12" x14ac:dyDescent="0.5">
      <c r="L99" s="78"/>
    </row>
    <row r="100" spans="3:12" x14ac:dyDescent="0.5">
      <c r="L100" s="78"/>
    </row>
    <row r="101" spans="3:12" x14ac:dyDescent="0.5">
      <c r="L101" s="78"/>
    </row>
    <row r="102" spans="3:12" x14ac:dyDescent="0.5">
      <c r="L102" s="78"/>
    </row>
    <row r="103" spans="3:12" x14ac:dyDescent="0.5">
      <c r="L103" s="78"/>
    </row>
    <row r="104" spans="3:12" x14ac:dyDescent="0.5">
      <c r="L104" s="78"/>
    </row>
    <row r="105" spans="3:12" x14ac:dyDescent="0.5">
      <c r="L105" s="78"/>
    </row>
    <row r="106" spans="3:12" x14ac:dyDescent="0.5">
      <c r="L106" s="78"/>
    </row>
    <row r="107" spans="3:12" x14ac:dyDescent="0.5">
      <c r="L107" s="78"/>
    </row>
    <row r="108" spans="3:12" x14ac:dyDescent="0.5">
      <c r="L108" s="78"/>
    </row>
    <row r="109" spans="3:12" x14ac:dyDescent="0.5">
      <c r="L109" s="78"/>
    </row>
    <row r="110" spans="3:12" x14ac:dyDescent="0.5">
      <c r="L110" s="78"/>
    </row>
    <row r="111" spans="3:12" x14ac:dyDescent="0.5">
      <c r="L111" s="78"/>
    </row>
    <row r="112" spans="3:12" x14ac:dyDescent="0.5">
      <c r="L112" s="78"/>
    </row>
    <row r="113" spans="12:12" x14ac:dyDescent="0.5">
      <c r="L113" s="78"/>
    </row>
    <row r="114" spans="12:12" x14ac:dyDescent="0.5">
      <c r="L114" s="78"/>
    </row>
  </sheetData>
  <mergeCells count="13">
    <mergeCell ref="C98:E98"/>
    <mergeCell ref="C92:E92"/>
    <mergeCell ref="C93:E93"/>
    <mergeCell ref="C94:E94"/>
    <mergeCell ref="C95:E95"/>
    <mergeCell ref="C96:E96"/>
    <mergeCell ref="C97:E97"/>
    <mergeCell ref="C91:E91"/>
    <mergeCell ref="C86:E86"/>
    <mergeCell ref="C87:E87"/>
    <mergeCell ref="C88:E88"/>
    <mergeCell ref="C89:E89"/>
    <mergeCell ref="C90:E90"/>
  </mergeCells>
  <conditionalFormatting sqref="G85:I85 I72:I84 G1:I71 G99:I1048576 I86:I98">
    <cfRule type="cellIs" dxfId="27" priority="8" operator="lessThan">
      <formula>0</formula>
    </cfRule>
  </conditionalFormatting>
  <conditionalFormatting sqref="G87:H98">
    <cfRule type="cellIs" dxfId="26" priority="7" operator="lessThan">
      <formula>0</formula>
    </cfRule>
  </conditionalFormatting>
  <conditionalFormatting sqref="E3:E70">
    <cfRule type="cellIs" dxfId="25" priority="6" operator="lessThan">
      <formula>0</formula>
    </cfRule>
  </conditionalFormatting>
  <conditionalFormatting sqref="F3:F70">
    <cfRule type="cellIs" dxfId="24" priority="5" operator="lessThan">
      <formula>0</formula>
    </cfRule>
  </conditionalFormatting>
  <conditionalFormatting sqref="X3:X70">
    <cfRule type="cellIs" dxfId="23" priority="4" operator="lessThan">
      <formula>0</formula>
    </cfRule>
  </conditionalFormatting>
  <conditionalFormatting sqref="AN3:AN70">
    <cfRule type="cellIs" dxfId="22" priority="2" operator="lessThan">
      <formula>0</formula>
    </cfRule>
  </conditionalFormatting>
  <conditionalFormatting sqref="AN3:AR70">
    <cfRule type="cellIs" dxfId="21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N82"/>
  <sheetViews>
    <sheetView zoomScale="70" zoomScaleNormal="70" workbookViewId="0"/>
  </sheetViews>
  <sheetFormatPr defaultRowHeight="17.399999999999999" x14ac:dyDescent="0.5"/>
  <cols>
    <col min="1" max="1" width="8.88671875" style="1"/>
    <col min="2" max="2" width="9.6640625" style="1" bestFit="1" customWidth="1"/>
    <col min="3" max="3" width="10.88671875" style="1" customWidth="1"/>
    <col min="4" max="4" width="10.88671875" style="1" bestFit="1" customWidth="1"/>
    <col min="5" max="5" width="20" style="1" bestFit="1" customWidth="1"/>
    <col min="6" max="6" width="22.109375" style="1" bestFit="1" customWidth="1"/>
    <col min="7" max="7" width="8.77734375" style="1" customWidth="1"/>
    <col min="8" max="8" width="8.6640625" style="1" bestFit="1" customWidth="1"/>
    <col min="9" max="9" width="40.21875" style="1" bestFit="1" customWidth="1"/>
    <col min="10" max="11" width="8.88671875" style="1"/>
    <col min="12" max="12" width="15.33203125" style="1" bestFit="1" customWidth="1"/>
    <col min="13" max="14" width="17.109375" style="1" bestFit="1" customWidth="1"/>
    <col min="15" max="15" width="11.44140625" style="1" customWidth="1"/>
    <col min="16" max="16" width="8.88671875" style="1"/>
    <col min="17" max="17" width="8.88671875" style="1" customWidth="1"/>
    <col min="18" max="16384" width="8.88671875" style="1"/>
  </cols>
  <sheetData>
    <row r="2" spans="2:14" x14ac:dyDescent="0.5">
      <c r="B2" s="273" t="s">
        <v>1667</v>
      </c>
      <c r="C2" s="273" t="s">
        <v>108</v>
      </c>
      <c r="D2" s="273" t="s">
        <v>108</v>
      </c>
      <c r="E2" s="273" t="s">
        <v>1771</v>
      </c>
      <c r="F2" s="273" t="s">
        <v>1756</v>
      </c>
      <c r="I2" s="276" t="s">
        <v>1864</v>
      </c>
      <c r="K2" s="273" t="s">
        <v>1862</v>
      </c>
      <c r="L2" s="273" t="s">
        <v>1863</v>
      </c>
      <c r="M2" s="273" t="s">
        <v>1865</v>
      </c>
      <c r="N2" s="273" t="s">
        <v>1866</v>
      </c>
    </row>
    <row r="3" spans="2:14" x14ac:dyDescent="0.5">
      <c r="B3" s="19">
        <v>1</v>
      </c>
      <c r="C3" s="51" t="s">
        <v>1668</v>
      </c>
      <c r="D3" s="51">
        <v>40633</v>
      </c>
      <c r="E3" s="52">
        <v>0.33</v>
      </c>
      <c r="F3" s="52">
        <v>0.33</v>
      </c>
      <c r="G3" s="25"/>
      <c r="H3" s="51" t="s">
        <v>1668</v>
      </c>
      <c r="I3" s="8">
        <f>E3</f>
        <v>0.33</v>
      </c>
      <c r="K3" s="18" t="s">
        <v>79</v>
      </c>
      <c r="L3" s="18" t="s">
        <v>79</v>
      </c>
      <c r="M3" s="18" t="s">
        <v>79</v>
      </c>
      <c r="N3" s="18" t="s">
        <v>79</v>
      </c>
    </row>
    <row r="4" spans="2:14" x14ac:dyDescent="0.5">
      <c r="B4" s="19">
        <v>2</v>
      </c>
      <c r="C4" s="51" t="s">
        <v>1687</v>
      </c>
      <c r="D4" s="51">
        <v>40724</v>
      </c>
      <c r="E4" s="76">
        <f>AVERAGE($F$3,$F$6)</f>
        <v>0.19</v>
      </c>
      <c r="F4" s="52">
        <v>-0.46</v>
      </c>
      <c r="G4" s="25"/>
      <c r="H4" s="51" t="s">
        <v>1687</v>
      </c>
      <c r="I4" s="8">
        <f t="shared" ref="I4:I67" si="0">0.7*E4+0.3*I3</f>
        <v>0.23199999999999998</v>
      </c>
      <c r="K4" s="8">
        <f t="shared" ref="K4:K67" si="1">E4-I4</f>
        <v>-4.1999999999999982E-2</v>
      </c>
      <c r="L4" s="8">
        <f>K4^2</f>
        <v>1.7639999999999984E-3</v>
      </c>
      <c r="M4" s="8">
        <f>AVERAGE(L4:L70)</f>
        <v>4.2081807890045349E-2</v>
      </c>
      <c r="N4" s="8">
        <f>(SUMXMY2(E4:E70,I4:I70))/COUNT(I4:I70)</f>
        <v>4.2081807890045349E-2</v>
      </c>
    </row>
    <row r="5" spans="2:14" x14ac:dyDescent="0.5">
      <c r="B5" s="19">
        <v>3</v>
      </c>
      <c r="C5" s="51" t="s">
        <v>1702</v>
      </c>
      <c r="D5" s="51">
        <v>40816</v>
      </c>
      <c r="E5" s="76">
        <f>AVERAGE($F$3,$F$6)</f>
        <v>0.19</v>
      </c>
      <c r="F5" s="52">
        <v>-3.86</v>
      </c>
      <c r="G5" s="25"/>
      <c r="H5" s="51" t="s">
        <v>1702</v>
      </c>
      <c r="I5" s="8">
        <f>0.7*E5+0.3*I4</f>
        <v>0.20259999999999997</v>
      </c>
      <c r="K5" s="8">
        <f t="shared" si="1"/>
        <v>-1.2599999999999972E-2</v>
      </c>
      <c r="L5" s="8">
        <f t="shared" ref="L5:L68" si="2">K5^2</f>
        <v>1.587599999999993E-4</v>
      </c>
    </row>
    <row r="6" spans="2:14" x14ac:dyDescent="0.5">
      <c r="B6" s="19">
        <v>4</v>
      </c>
      <c r="C6" s="51" t="s">
        <v>1729</v>
      </c>
      <c r="D6" s="51">
        <v>40908</v>
      </c>
      <c r="E6" s="52">
        <v>0.05</v>
      </c>
      <c r="F6" s="52">
        <v>0.05</v>
      </c>
      <c r="G6" s="25"/>
      <c r="H6" s="51" t="s">
        <v>1729</v>
      </c>
      <c r="I6" s="8">
        <f t="shared" si="0"/>
        <v>9.5779999999999976E-2</v>
      </c>
      <c r="K6" s="8">
        <f t="shared" si="1"/>
        <v>-4.5779999999999973E-2</v>
      </c>
      <c r="L6" s="8">
        <f t="shared" si="2"/>
        <v>2.0958083999999978E-3</v>
      </c>
    </row>
    <row r="7" spans="2:14" x14ac:dyDescent="0.5">
      <c r="B7" s="19">
        <v>5</v>
      </c>
      <c r="C7" s="51" t="s">
        <v>1680</v>
      </c>
      <c r="D7" s="51">
        <v>40999</v>
      </c>
      <c r="E7" s="52">
        <v>0.66</v>
      </c>
      <c r="F7" s="52">
        <v>0.66</v>
      </c>
      <c r="G7" s="25"/>
      <c r="H7" s="51" t="s">
        <v>1680</v>
      </c>
      <c r="I7" s="8">
        <f t="shared" si="0"/>
        <v>0.49073399999999995</v>
      </c>
      <c r="K7" s="8">
        <f t="shared" si="1"/>
        <v>0.16926600000000008</v>
      </c>
      <c r="L7" s="8">
        <f t="shared" si="2"/>
        <v>2.8650978756000027E-2</v>
      </c>
    </row>
    <row r="8" spans="2:14" x14ac:dyDescent="0.5">
      <c r="B8" s="19">
        <v>6</v>
      </c>
      <c r="C8" s="51" t="s">
        <v>1685</v>
      </c>
      <c r="D8" s="51">
        <v>41090</v>
      </c>
      <c r="E8" s="76">
        <f>AVERAGE($F$7,$F$9)</f>
        <v>0.60499999999999998</v>
      </c>
      <c r="F8" s="52">
        <v>-0.38</v>
      </c>
      <c r="G8" s="25"/>
      <c r="H8" s="51" t="s">
        <v>1685</v>
      </c>
      <c r="I8" s="8">
        <f t="shared" si="0"/>
        <v>0.57072020000000001</v>
      </c>
      <c r="K8" s="8">
        <f t="shared" si="1"/>
        <v>3.4279799999999971E-2</v>
      </c>
      <c r="L8" s="8">
        <f t="shared" si="2"/>
        <v>1.175104688039998E-3</v>
      </c>
    </row>
    <row r="9" spans="2:14" x14ac:dyDescent="0.5">
      <c r="B9" s="19">
        <v>7</v>
      </c>
      <c r="C9" s="51" t="s">
        <v>1717</v>
      </c>
      <c r="D9" s="51">
        <v>41182</v>
      </c>
      <c r="E9" s="52">
        <v>0.55000000000000004</v>
      </c>
      <c r="F9" s="52">
        <v>0.55000000000000004</v>
      </c>
      <c r="G9" s="25"/>
      <c r="H9" s="51" t="s">
        <v>1717</v>
      </c>
      <c r="I9" s="8">
        <f t="shared" si="0"/>
        <v>0.55621606000000001</v>
      </c>
      <c r="K9" s="8">
        <f t="shared" si="1"/>
        <v>-6.2160599999999677E-3</v>
      </c>
      <c r="L9" s="8">
        <f t="shared" si="2"/>
        <v>3.86394019235996E-5</v>
      </c>
    </row>
    <row r="10" spans="2:14" x14ac:dyDescent="0.5">
      <c r="B10" s="19">
        <v>8</v>
      </c>
      <c r="C10" s="51" t="s">
        <v>1719</v>
      </c>
      <c r="D10" s="51">
        <v>41274</v>
      </c>
      <c r="E10" s="52">
        <v>1.1200000000000001</v>
      </c>
      <c r="F10" s="52">
        <v>1.1200000000000001</v>
      </c>
      <c r="G10" s="25"/>
      <c r="H10" s="51" t="s">
        <v>1719</v>
      </c>
      <c r="I10" s="8">
        <f t="shared" si="0"/>
        <v>0.950864818</v>
      </c>
      <c r="K10" s="8">
        <f t="shared" si="1"/>
        <v>0.16913518200000011</v>
      </c>
      <c r="L10" s="8">
        <f t="shared" si="2"/>
        <v>2.8606709790173161E-2</v>
      </c>
    </row>
    <row r="11" spans="2:14" x14ac:dyDescent="0.5">
      <c r="B11" s="19">
        <v>9</v>
      </c>
      <c r="C11" s="51" t="s">
        <v>1682</v>
      </c>
      <c r="D11" s="51">
        <v>41364</v>
      </c>
      <c r="E11" s="52">
        <v>1.6</v>
      </c>
      <c r="F11" s="52">
        <v>1.6</v>
      </c>
      <c r="G11" s="25"/>
      <c r="H11" s="51" t="s">
        <v>1682</v>
      </c>
      <c r="I11" s="8">
        <f t="shared" si="0"/>
        <v>1.4052594453999998</v>
      </c>
      <c r="K11" s="8">
        <f t="shared" si="1"/>
        <v>0.19474055460000028</v>
      </c>
      <c r="L11" s="8">
        <f t="shared" si="2"/>
        <v>3.7923883605915691E-2</v>
      </c>
    </row>
    <row r="12" spans="2:14" x14ac:dyDescent="0.5">
      <c r="B12" s="19">
        <v>10</v>
      </c>
      <c r="C12" s="51" t="s">
        <v>1699</v>
      </c>
      <c r="D12" s="51">
        <v>41455</v>
      </c>
      <c r="E12" s="52">
        <v>0.32</v>
      </c>
      <c r="F12" s="52">
        <v>0.32</v>
      </c>
      <c r="G12" s="25"/>
      <c r="H12" s="51" t="s">
        <v>1699</v>
      </c>
      <c r="I12" s="8">
        <f t="shared" si="0"/>
        <v>0.64557783361999999</v>
      </c>
      <c r="K12" s="8">
        <f t="shared" si="1"/>
        <v>-0.32557783361999998</v>
      </c>
      <c r="L12" s="8">
        <f t="shared" si="2"/>
        <v>0.10600092574469239</v>
      </c>
    </row>
    <row r="13" spans="2:14" x14ac:dyDescent="0.5">
      <c r="B13" s="19">
        <v>11</v>
      </c>
      <c r="C13" s="51" t="s">
        <v>1703</v>
      </c>
      <c r="D13" s="51">
        <v>41547</v>
      </c>
      <c r="E13" s="52">
        <v>1.1299999999999999</v>
      </c>
      <c r="F13" s="52">
        <v>1.1299999999999999</v>
      </c>
      <c r="G13" s="25"/>
      <c r="H13" s="51" t="s">
        <v>1703</v>
      </c>
      <c r="I13" s="8">
        <f t="shared" si="0"/>
        <v>0.98467335008599988</v>
      </c>
      <c r="K13" s="8">
        <f t="shared" si="1"/>
        <v>0.14532664991400002</v>
      </c>
      <c r="L13" s="8">
        <f t="shared" si="2"/>
        <v>2.111983517522632E-2</v>
      </c>
    </row>
    <row r="14" spans="2:14" x14ac:dyDescent="0.5">
      <c r="B14" s="19">
        <v>12</v>
      </c>
      <c r="C14" s="51" t="s">
        <v>1720</v>
      </c>
      <c r="D14" s="51">
        <v>41639</v>
      </c>
      <c r="E14" s="52">
        <v>0.94</v>
      </c>
      <c r="F14" s="52">
        <v>0.94</v>
      </c>
      <c r="G14" s="25"/>
      <c r="H14" s="51" t="s">
        <v>1720</v>
      </c>
      <c r="I14" s="8">
        <f t="shared" si="0"/>
        <v>0.95340200502579986</v>
      </c>
      <c r="K14" s="8">
        <f t="shared" si="1"/>
        <v>-1.3402005025799912E-2</v>
      </c>
      <c r="L14" s="8">
        <f t="shared" si="2"/>
        <v>1.7961373871156611E-4</v>
      </c>
    </row>
    <row r="15" spans="2:14" x14ac:dyDescent="0.5">
      <c r="B15" s="19">
        <v>13</v>
      </c>
      <c r="C15" s="51" t="s">
        <v>1669</v>
      </c>
      <c r="D15" s="51">
        <v>41729</v>
      </c>
      <c r="E15" s="52">
        <v>0.32</v>
      </c>
      <c r="F15" s="52">
        <v>0.32</v>
      </c>
      <c r="G15" s="25"/>
      <c r="H15" s="51" t="s">
        <v>1669</v>
      </c>
      <c r="I15" s="8">
        <f t="shared" si="0"/>
        <v>0.51002060150773998</v>
      </c>
      <c r="K15" s="8">
        <f t="shared" si="1"/>
        <v>-0.19002060150773997</v>
      </c>
      <c r="L15" s="8">
        <f t="shared" si="2"/>
        <v>3.6107828997363312E-2</v>
      </c>
    </row>
    <row r="16" spans="2:14" x14ac:dyDescent="0.5">
      <c r="B16" s="19">
        <v>14</v>
      </c>
      <c r="C16" s="51" t="s">
        <v>1688</v>
      </c>
      <c r="D16" s="51">
        <v>41820</v>
      </c>
      <c r="E16" s="52">
        <v>0.33</v>
      </c>
      <c r="F16" s="52">
        <v>0.33</v>
      </c>
      <c r="G16" s="25"/>
      <c r="H16" s="51" t="s">
        <v>1688</v>
      </c>
      <c r="I16" s="8">
        <f t="shared" si="0"/>
        <v>0.38400618045232193</v>
      </c>
      <c r="K16" s="8">
        <f t="shared" si="1"/>
        <v>-5.4006180452321917E-2</v>
      </c>
      <c r="L16" s="8">
        <f t="shared" si="2"/>
        <v>2.9166675270487579E-3</v>
      </c>
    </row>
    <row r="17" spans="2:12" x14ac:dyDescent="0.5">
      <c r="B17" s="19">
        <v>15</v>
      </c>
      <c r="C17" s="51" t="s">
        <v>1704</v>
      </c>
      <c r="D17" s="51">
        <v>41912</v>
      </c>
      <c r="E17" s="76">
        <f>AVERAGE($F$16,$F$18)</f>
        <v>0.185</v>
      </c>
      <c r="F17" s="52">
        <v>-0.05</v>
      </c>
      <c r="G17" s="25"/>
      <c r="H17" s="51" t="s">
        <v>1704</v>
      </c>
      <c r="I17" s="8">
        <f t="shared" si="0"/>
        <v>0.24470185413569656</v>
      </c>
      <c r="K17" s="8">
        <f t="shared" si="1"/>
        <v>-5.9701854135696564E-2</v>
      </c>
      <c r="L17" s="8">
        <f t="shared" si="2"/>
        <v>3.5643113872399889E-3</v>
      </c>
    </row>
    <row r="18" spans="2:12" x14ac:dyDescent="0.5">
      <c r="B18" s="19">
        <v>16</v>
      </c>
      <c r="C18" s="51" t="s">
        <v>1721</v>
      </c>
      <c r="D18" s="51">
        <v>42004</v>
      </c>
      <c r="E18" s="52">
        <v>0.04</v>
      </c>
      <c r="F18" s="52">
        <v>0.04</v>
      </c>
      <c r="G18" s="25"/>
      <c r="H18" s="51" t="s">
        <v>1721</v>
      </c>
      <c r="I18" s="8">
        <f t="shared" si="0"/>
        <v>0.10141055624070897</v>
      </c>
      <c r="K18" s="8">
        <f t="shared" si="1"/>
        <v>-6.1410556240708965E-2</v>
      </c>
      <c r="L18" s="8">
        <f t="shared" si="2"/>
        <v>3.7712564177932789E-3</v>
      </c>
    </row>
    <row r="19" spans="2:12" x14ac:dyDescent="0.5">
      <c r="B19" s="19">
        <v>17</v>
      </c>
      <c r="C19" s="51" t="s">
        <v>1670</v>
      </c>
      <c r="D19" s="51">
        <v>42094</v>
      </c>
      <c r="E19" s="52">
        <v>0.09</v>
      </c>
      <c r="F19" s="52">
        <v>0.09</v>
      </c>
      <c r="G19" s="25"/>
      <c r="H19" s="51" t="s">
        <v>1670</v>
      </c>
      <c r="I19" s="8">
        <f t="shared" si="0"/>
        <v>9.3423166872212693E-2</v>
      </c>
      <c r="K19" s="8">
        <f t="shared" si="1"/>
        <v>-3.4231668722126962E-3</v>
      </c>
      <c r="L19" s="8">
        <f t="shared" si="2"/>
        <v>1.1718071435014454E-5</v>
      </c>
    </row>
    <row r="20" spans="2:12" x14ac:dyDescent="0.5">
      <c r="B20" s="19">
        <v>18</v>
      </c>
      <c r="C20" s="51" t="s">
        <v>1689</v>
      </c>
      <c r="D20" s="51">
        <v>42185</v>
      </c>
      <c r="E20" s="52">
        <v>0.3</v>
      </c>
      <c r="F20" s="52">
        <v>0.3</v>
      </c>
      <c r="G20" s="25"/>
      <c r="H20" s="51" t="s">
        <v>1689</v>
      </c>
      <c r="I20" s="8">
        <f t="shared" si="0"/>
        <v>0.2380269500616638</v>
      </c>
      <c r="K20" s="8">
        <f t="shared" si="1"/>
        <v>6.1973049938336189E-2</v>
      </c>
      <c r="L20" s="8">
        <f t="shared" si="2"/>
        <v>3.8406589186595111E-3</v>
      </c>
    </row>
    <row r="21" spans="2:12" x14ac:dyDescent="0.5">
      <c r="B21" s="19">
        <v>19</v>
      </c>
      <c r="C21" s="51" t="s">
        <v>1705</v>
      </c>
      <c r="D21" s="51">
        <v>42277</v>
      </c>
      <c r="E21" s="52">
        <v>0.2</v>
      </c>
      <c r="F21" s="52">
        <v>0.2</v>
      </c>
      <c r="G21" s="25"/>
      <c r="H21" s="51" t="s">
        <v>1705</v>
      </c>
      <c r="I21" s="8">
        <f t="shared" si="0"/>
        <v>0.21140808501849911</v>
      </c>
      <c r="K21" s="8">
        <f t="shared" si="1"/>
        <v>-1.1408085018499103E-2</v>
      </c>
      <c r="L21" s="8">
        <f t="shared" si="2"/>
        <v>1.3014440378930368E-4</v>
      </c>
    </row>
    <row r="22" spans="2:12" x14ac:dyDescent="0.5">
      <c r="B22" s="19">
        <v>20</v>
      </c>
      <c r="C22" s="51" t="s">
        <v>1722</v>
      </c>
      <c r="D22" s="51">
        <v>42369</v>
      </c>
      <c r="E22" s="52">
        <v>0.02</v>
      </c>
      <c r="F22" s="52">
        <v>0.02</v>
      </c>
      <c r="G22" s="25"/>
      <c r="H22" s="51" t="s">
        <v>1722</v>
      </c>
      <c r="I22" s="8">
        <f t="shared" si="0"/>
        <v>7.742242550554973E-2</v>
      </c>
      <c r="K22" s="8">
        <f t="shared" si="1"/>
        <v>-5.7422425505549726E-2</v>
      </c>
      <c r="L22" s="8">
        <f t="shared" si="2"/>
        <v>3.2973349509404079E-3</v>
      </c>
    </row>
    <row r="23" spans="2:12" x14ac:dyDescent="0.5">
      <c r="B23" s="19">
        <v>21</v>
      </c>
      <c r="C23" s="51" t="s">
        <v>1671</v>
      </c>
      <c r="D23" s="51">
        <v>42460</v>
      </c>
      <c r="E23" s="76">
        <f>AVERAGE($F$22,$F$24)</f>
        <v>0.46500000000000002</v>
      </c>
      <c r="F23" s="52">
        <v>-0.19</v>
      </c>
      <c r="G23" s="25"/>
      <c r="H23" s="51" t="s">
        <v>1671</v>
      </c>
      <c r="I23" s="8">
        <f t="shared" si="0"/>
        <v>0.3487267276516649</v>
      </c>
      <c r="K23" s="8">
        <f t="shared" si="1"/>
        <v>0.11627327234833512</v>
      </c>
      <c r="L23" s="8">
        <f t="shared" si="2"/>
        <v>1.3519473862590113E-2</v>
      </c>
    </row>
    <row r="24" spans="2:12" x14ac:dyDescent="0.5">
      <c r="B24" s="19">
        <v>22</v>
      </c>
      <c r="C24" s="51" t="s">
        <v>1690</v>
      </c>
      <c r="D24" s="51">
        <v>42551</v>
      </c>
      <c r="E24" s="52">
        <v>0.91</v>
      </c>
      <c r="F24" s="52">
        <v>0.91</v>
      </c>
      <c r="G24" s="25"/>
      <c r="H24" s="51" t="s">
        <v>1690</v>
      </c>
      <c r="I24" s="8">
        <f t="shared" si="0"/>
        <v>0.74161801829549945</v>
      </c>
      <c r="K24" s="8">
        <f t="shared" si="1"/>
        <v>0.16838198170450058</v>
      </c>
      <c r="L24" s="8">
        <f t="shared" si="2"/>
        <v>2.8352491762734768E-2</v>
      </c>
    </row>
    <row r="25" spans="2:12" x14ac:dyDescent="0.5">
      <c r="B25" s="19">
        <v>23</v>
      </c>
      <c r="C25" s="51" t="s">
        <v>1706</v>
      </c>
      <c r="D25" s="51">
        <v>42643</v>
      </c>
      <c r="E25" s="52">
        <v>0.5</v>
      </c>
      <c r="F25" s="52">
        <v>0.5</v>
      </c>
      <c r="G25" s="25"/>
      <c r="H25" s="51" t="s">
        <v>1706</v>
      </c>
      <c r="I25" s="8">
        <f t="shared" si="0"/>
        <v>0.57248540548864979</v>
      </c>
      <c r="K25" s="8">
        <f t="shared" si="1"/>
        <v>-7.248540548864979E-2</v>
      </c>
      <c r="L25" s="8">
        <f t="shared" si="2"/>
        <v>5.2541340088539815E-3</v>
      </c>
    </row>
    <row r="26" spans="2:12" x14ac:dyDescent="0.5">
      <c r="B26" s="19">
        <v>24</v>
      </c>
      <c r="C26" s="51" t="s">
        <v>1730</v>
      </c>
      <c r="D26" s="51">
        <v>42735</v>
      </c>
      <c r="E26" s="52">
        <v>0.87</v>
      </c>
      <c r="F26" s="52">
        <v>0.87</v>
      </c>
      <c r="G26" s="25"/>
      <c r="H26" s="51" t="s">
        <v>1730</v>
      </c>
      <c r="I26" s="8">
        <f t="shared" si="0"/>
        <v>0.78074562164659489</v>
      </c>
      <c r="K26" s="8">
        <f t="shared" si="1"/>
        <v>8.9254378353405106E-2</v>
      </c>
      <c r="L26" s="8">
        <f t="shared" si="2"/>
        <v>7.9663440552527904E-3</v>
      </c>
    </row>
    <row r="27" spans="2:12" x14ac:dyDescent="0.5">
      <c r="B27" s="19">
        <v>25</v>
      </c>
      <c r="C27" s="51" t="s">
        <v>1672</v>
      </c>
      <c r="D27" s="51">
        <v>42825</v>
      </c>
      <c r="E27" s="52">
        <v>0.3</v>
      </c>
      <c r="F27" s="52">
        <v>0.3</v>
      </c>
      <c r="G27" s="25"/>
      <c r="H27" s="51" t="s">
        <v>1672</v>
      </c>
      <c r="I27" s="8">
        <f t="shared" si="0"/>
        <v>0.44422368649397848</v>
      </c>
      <c r="K27" s="8">
        <f t="shared" si="1"/>
        <v>-0.14422368649397849</v>
      </c>
      <c r="L27" s="8">
        <f t="shared" si="2"/>
        <v>2.0800471745913391E-2</v>
      </c>
    </row>
    <row r="28" spans="2:12" x14ac:dyDescent="0.5">
      <c r="B28" s="19">
        <v>26</v>
      </c>
      <c r="C28" s="51" t="s">
        <v>1691</v>
      </c>
      <c r="D28" s="51">
        <v>42916</v>
      </c>
      <c r="E28" s="52">
        <v>0.44</v>
      </c>
      <c r="F28" s="52">
        <v>0.44</v>
      </c>
      <c r="G28" s="25"/>
      <c r="H28" s="51" t="s">
        <v>1691</v>
      </c>
      <c r="I28" s="8">
        <f t="shared" si="0"/>
        <v>0.44126710594819352</v>
      </c>
      <c r="K28" s="8">
        <f t="shared" si="1"/>
        <v>-1.2671059481935143E-3</v>
      </c>
      <c r="L28" s="8">
        <f t="shared" si="2"/>
        <v>1.6055574839473849E-6</v>
      </c>
    </row>
    <row r="29" spans="2:12" x14ac:dyDescent="0.5">
      <c r="B29" s="19">
        <v>27</v>
      </c>
      <c r="C29" s="51" t="s">
        <v>1714</v>
      </c>
      <c r="D29" s="51">
        <v>43008</v>
      </c>
      <c r="E29" s="52">
        <v>1</v>
      </c>
      <c r="F29" s="52">
        <v>1</v>
      </c>
      <c r="G29" s="25"/>
      <c r="H29" s="51" t="s">
        <v>1714</v>
      </c>
      <c r="I29" s="8">
        <f t="shared" si="0"/>
        <v>0.83238013178445802</v>
      </c>
      <c r="K29" s="8">
        <f t="shared" si="1"/>
        <v>0.16761986821554198</v>
      </c>
      <c r="L29" s="8">
        <f t="shared" si="2"/>
        <v>2.809642022059566E-2</v>
      </c>
    </row>
    <row r="30" spans="2:12" x14ac:dyDescent="0.5">
      <c r="B30" s="19">
        <v>28</v>
      </c>
      <c r="C30" s="51" t="s">
        <v>1733</v>
      </c>
      <c r="D30" s="51">
        <v>43100</v>
      </c>
      <c r="E30" s="52">
        <v>0.92</v>
      </c>
      <c r="F30" s="52">
        <v>0.92</v>
      </c>
      <c r="G30" s="25"/>
      <c r="H30" s="51" t="s">
        <v>1733</v>
      </c>
      <c r="I30" s="8">
        <f t="shared" si="0"/>
        <v>0.89371403953533735</v>
      </c>
      <c r="K30" s="8">
        <f t="shared" si="1"/>
        <v>2.6285960464662694E-2</v>
      </c>
      <c r="L30" s="8">
        <f t="shared" si="2"/>
        <v>6.9095171754981024E-4</v>
      </c>
    </row>
    <row r="31" spans="2:12" x14ac:dyDescent="0.5">
      <c r="B31" s="19">
        <v>29</v>
      </c>
      <c r="C31" s="51" t="s">
        <v>1681</v>
      </c>
      <c r="D31" s="51">
        <v>43190</v>
      </c>
      <c r="E31" s="76">
        <f>AVERAGE($F$30,$F$32)</f>
        <v>0.58499999999999996</v>
      </c>
      <c r="F31" s="52">
        <v>-0.34</v>
      </c>
      <c r="G31" s="25"/>
      <c r="H31" s="51" t="s">
        <v>1681</v>
      </c>
      <c r="I31" s="8">
        <f t="shared" si="0"/>
        <v>0.67761421186060122</v>
      </c>
      <c r="K31" s="8">
        <f t="shared" si="1"/>
        <v>-9.2614211860601259E-2</v>
      </c>
      <c r="L31" s="8">
        <f t="shared" si="2"/>
        <v>8.5773922385603343E-3</v>
      </c>
    </row>
    <row r="32" spans="2:12" x14ac:dyDescent="0.5">
      <c r="B32" s="19">
        <v>30</v>
      </c>
      <c r="C32" s="51" t="s">
        <v>1686</v>
      </c>
      <c r="D32" s="51">
        <v>43281</v>
      </c>
      <c r="E32" s="52">
        <v>0.25</v>
      </c>
      <c r="F32" s="52">
        <v>0.25</v>
      </c>
      <c r="G32" s="25"/>
      <c r="H32" s="51" t="s">
        <v>1686</v>
      </c>
      <c r="I32" s="8">
        <f t="shared" si="0"/>
        <v>0.37828426355818034</v>
      </c>
      <c r="K32" s="8">
        <f t="shared" si="1"/>
        <v>-0.12828426355818034</v>
      </c>
      <c r="L32" s="8">
        <f t="shared" si="2"/>
        <v>1.6456852276664678E-2</v>
      </c>
    </row>
    <row r="33" spans="2:12" x14ac:dyDescent="0.5">
      <c r="B33" s="19">
        <v>31</v>
      </c>
      <c r="C33" s="51" t="s">
        <v>1718</v>
      </c>
      <c r="D33" s="51">
        <v>43373</v>
      </c>
      <c r="E33" s="52">
        <v>0.77</v>
      </c>
      <c r="F33" s="52">
        <v>0.77</v>
      </c>
      <c r="G33" s="25"/>
      <c r="H33" s="51" t="s">
        <v>1718</v>
      </c>
      <c r="I33" s="8">
        <f t="shared" si="0"/>
        <v>0.65248527906745402</v>
      </c>
      <c r="K33" s="8">
        <f t="shared" si="1"/>
        <v>0.117514720932546</v>
      </c>
      <c r="L33" s="8">
        <f t="shared" si="2"/>
        <v>1.3809709635854166E-2</v>
      </c>
    </row>
    <row r="34" spans="2:12" x14ac:dyDescent="0.5">
      <c r="B34" s="19">
        <v>32</v>
      </c>
      <c r="C34" s="51" t="s">
        <v>1723</v>
      </c>
      <c r="D34" s="51">
        <v>43465</v>
      </c>
      <c r="E34" s="76">
        <f>AVERAGE($F$33,$F$35)</f>
        <v>0.72</v>
      </c>
      <c r="F34" s="52">
        <v>-1</v>
      </c>
      <c r="G34" s="25"/>
      <c r="H34" s="51" t="s">
        <v>1723</v>
      </c>
      <c r="I34" s="8">
        <f t="shared" si="0"/>
        <v>0.69974558372023621</v>
      </c>
      <c r="K34" s="8">
        <f t="shared" si="1"/>
        <v>2.0254416279763765E-2</v>
      </c>
      <c r="L34" s="8">
        <f t="shared" si="2"/>
        <v>4.1024137883395942E-4</v>
      </c>
    </row>
    <row r="35" spans="2:12" x14ac:dyDescent="0.5">
      <c r="B35" s="19">
        <v>33</v>
      </c>
      <c r="C35" s="51" t="s">
        <v>1683</v>
      </c>
      <c r="D35" s="51">
        <v>43555</v>
      </c>
      <c r="E35" s="52">
        <v>0.67</v>
      </c>
      <c r="F35" s="52">
        <v>0.67</v>
      </c>
      <c r="G35" s="25"/>
      <c r="H35" s="51" t="s">
        <v>1683</v>
      </c>
      <c r="I35" s="8">
        <f t="shared" si="0"/>
        <v>0.67892367511607077</v>
      </c>
      <c r="K35" s="8">
        <f t="shared" si="1"/>
        <v>-8.9236751160707284E-3</v>
      </c>
      <c r="L35" s="8">
        <f t="shared" si="2"/>
        <v>7.9631977577179929E-5</v>
      </c>
    </row>
    <row r="36" spans="2:12" x14ac:dyDescent="0.5">
      <c r="B36" s="19">
        <v>34</v>
      </c>
      <c r="C36" s="51" t="s">
        <v>1700</v>
      </c>
      <c r="D36" s="51">
        <v>43646</v>
      </c>
      <c r="E36" s="52">
        <v>0.75</v>
      </c>
      <c r="F36" s="52">
        <v>0.75</v>
      </c>
      <c r="G36" s="25"/>
      <c r="H36" s="51" t="s">
        <v>1700</v>
      </c>
      <c r="I36" s="8">
        <f t="shared" si="0"/>
        <v>0.7286771025348211</v>
      </c>
      <c r="K36" s="8">
        <f t="shared" si="1"/>
        <v>2.1322897465178903E-2</v>
      </c>
      <c r="L36" s="8">
        <f t="shared" si="2"/>
        <v>4.5466595631053286E-4</v>
      </c>
    </row>
    <row r="37" spans="2:12" x14ac:dyDescent="0.5">
      <c r="B37" s="19">
        <v>35</v>
      </c>
      <c r="C37" s="51" t="s">
        <v>1707</v>
      </c>
      <c r="D37" s="51">
        <v>43738</v>
      </c>
      <c r="E37" s="52">
        <v>1.64</v>
      </c>
      <c r="F37" s="52">
        <v>1.64</v>
      </c>
      <c r="G37" s="25"/>
      <c r="H37" s="51" t="s">
        <v>1707</v>
      </c>
      <c r="I37" s="8">
        <f t="shared" si="0"/>
        <v>1.3666031307604463</v>
      </c>
      <c r="K37" s="8">
        <f t="shared" si="1"/>
        <v>0.27339686923955364</v>
      </c>
      <c r="L37" s="8">
        <f t="shared" si="2"/>
        <v>7.4745848109989591E-2</v>
      </c>
    </row>
    <row r="38" spans="2:12" x14ac:dyDescent="0.5">
      <c r="B38" s="19">
        <v>36</v>
      </c>
      <c r="C38" s="51" t="s">
        <v>1724</v>
      </c>
      <c r="D38" s="51">
        <v>43830</v>
      </c>
      <c r="E38" s="52">
        <v>0.68</v>
      </c>
      <c r="F38" s="52">
        <v>0.68</v>
      </c>
      <c r="G38" s="25"/>
      <c r="H38" s="51" t="s">
        <v>1724</v>
      </c>
      <c r="I38" s="8">
        <f t="shared" si="0"/>
        <v>0.88598093922813392</v>
      </c>
      <c r="K38" s="8">
        <f t="shared" si="1"/>
        <v>-0.20598093922813387</v>
      </c>
      <c r="L38" s="8">
        <f t="shared" si="2"/>
        <v>4.2428147325304179E-2</v>
      </c>
    </row>
    <row r="39" spans="2:12" x14ac:dyDescent="0.5">
      <c r="B39" s="19">
        <v>37</v>
      </c>
      <c r="C39" s="51" t="s">
        <v>1673</v>
      </c>
      <c r="D39" s="51">
        <v>43921</v>
      </c>
      <c r="E39" s="76">
        <f>AVERAGE(F38,F40)</f>
        <v>1.26</v>
      </c>
      <c r="F39" s="52">
        <v>-4.47</v>
      </c>
      <c r="G39" s="25"/>
      <c r="H39" s="51" t="s">
        <v>1673</v>
      </c>
      <c r="I39" s="8">
        <f t="shared" si="0"/>
        <v>1.1477942817684401</v>
      </c>
      <c r="K39" s="8">
        <f t="shared" si="1"/>
        <v>0.11220571823155989</v>
      </c>
      <c r="L39" s="8">
        <f t="shared" si="2"/>
        <v>1.2590123203860212E-2</v>
      </c>
    </row>
    <row r="40" spans="2:12" x14ac:dyDescent="0.5">
      <c r="B40" s="19">
        <v>38</v>
      </c>
      <c r="C40" s="51" t="s">
        <v>1692</v>
      </c>
      <c r="D40" s="51">
        <v>44012</v>
      </c>
      <c r="E40" s="52">
        <v>1.84</v>
      </c>
      <c r="F40" s="52">
        <v>1.84</v>
      </c>
      <c r="G40" s="25"/>
      <c r="H40" s="51" t="s">
        <v>1692</v>
      </c>
      <c r="I40" s="8">
        <f t="shared" si="0"/>
        <v>1.6323382845305321</v>
      </c>
      <c r="K40" s="8">
        <f t="shared" si="1"/>
        <v>0.20766171546946799</v>
      </c>
      <c r="L40" s="8">
        <f t="shared" si="2"/>
        <v>4.312338807172228E-2</v>
      </c>
    </row>
    <row r="41" spans="2:12" x14ac:dyDescent="0.5">
      <c r="B41" s="19">
        <v>39</v>
      </c>
      <c r="C41" s="51" t="s">
        <v>1708</v>
      </c>
      <c r="D41" s="51">
        <v>44104</v>
      </c>
      <c r="E41" s="52">
        <v>1.1100000000000001</v>
      </c>
      <c r="F41" s="52">
        <v>1.1100000000000001</v>
      </c>
      <c r="G41" s="25"/>
      <c r="H41" s="51" t="s">
        <v>1708</v>
      </c>
      <c r="I41" s="8">
        <f t="shared" si="0"/>
        <v>1.2667014853591596</v>
      </c>
      <c r="K41" s="8">
        <f t="shared" si="1"/>
        <v>-0.15670148535915951</v>
      </c>
      <c r="L41" s="8">
        <f t="shared" si="2"/>
        <v>2.4555355513766881E-2</v>
      </c>
    </row>
    <row r="42" spans="2:12" x14ac:dyDescent="0.5">
      <c r="B42" s="19">
        <v>40</v>
      </c>
      <c r="C42" s="51" t="s">
        <v>1725</v>
      </c>
      <c r="D42" s="51">
        <v>44196</v>
      </c>
      <c r="E42" s="52">
        <v>1.8</v>
      </c>
      <c r="F42" s="52">
        <v>1.8</v>
      </c>
      <c r="G42" s="25"/>
      <c r="H42" s="51" t="s">
        <v>1725</v>
      </c>
      <c r="I42" s="8">
        <f t="shared" si="0"/>
        <v>1.6400104456077478</v>
      </c>
      <c r="K42" s="8">
        <f t="shared" si="1"/>
        <v>0.15998955439225226</v>
      </c>
      <c r="L42" s="8">
        <f t="shared" si="2"/>
        <v>2.5596657514631447E-2</v>
      </c>
    </row>
    <row r="43" spans="2:12" x14ac:dyDescent="0.5">
      <c r="B43" s="19">
        <v>41</v>
      </c>
      <c r="C43" s="51" t="s">
        <v>1674</v>
      </c>
      <c r="D43" s="51">
        <v>44286</v>
      </c>
      <c r="E43" s="52">
        <v>2.8908999999999998</v>
      </c>
      <c r="F43" s="52">
        <v>2.8908999999999998</v>
      </c>
      <c r="G43" s="25"/>
      <c r="H43" s="51" t="s">
        <v>1674</v>
      </c>
      <c r="I43" s="8">
        <f t="shared" si="0"/>
        <v>2.5156331336823241</v>
      </c>
      <c r="K43" s="8">
        <f t="shared" si="1"/>
        <v>0.3752668663176757</v>
      </c>
      <c r="L43" s="8">
        <f t="shared" si="2"/>
        <v>0.14082522095588829</v>
      </c>
    </row>
    <row r="44" spans="2:12" x14ac:dyDescent="0.5">
      <c r="B44" s="19">
        <v>42</v>
      </c>
      <c r="C44" s="51" t="s">
        <v>1693</v>
      </c>
      <c r="D44" s="51">
        <v>44377</v>
      </c>
      <c r="E44" s="52">
        <v>2.7</v>
      </c>
      <c r="F44" s="52">
        <v>2.7</v>
      </c>
      <c r="G44" s="25"/>
      <c r="H44" s="51" t="s">
        <v>1693</v>
      </c>
      <c r="I44" s="8">
        <f t="shared" si="0"/>
        <v>2.6446899401046973</v>
      </c>
      <c r="K44" s="8">
        <f t="shared" si="1"/>
        <v>5.531005989530291E-2</v>
      </c>
      <c r="L44" s="8">
        <f t="shared" si="2"/>
        <v>3.0592027256219952E-3</v>
      </c>
    </row>
    <row r="45" spans="2:12" x14ac:dyDescent="0.5">
      <c r="B45" s="19">
        <v>43</v>
      </c>
      <c r="C45" s="51" t="s">
        <v>1709</v>
      </c>
      <c r="D45" s="51">
        <v>44469</v>
      </c>
      <c r="E45" s="52">
        <v>1.0073000000000001</v>
      </c>
      <c r="F45" s="52">
        <v>1.0073000000000001</v>
      </c>
      <c r="G45" s="25"/>
      <c r="H45" s="51" t="s">
        <v>1709</v>
      </c>
      <c r="I45" s="8">
        <f t="shared" si="0"/>
        <v>1.498516982031409</v>
      </c>
      <c r="K45" s="8">
        <f t="shared" si="1"/>
        <v>-0.49121698203140896</v>
      </c>
      <c r="L45" s="8">
        <f t="shared" si="2"/>
        <v>0.24129412343604556</v>
      </c>
    </row>
    <row r="46" spans="2:12" x14ac:dyDescent="0.5">
      <c r="B46" s="19">
        <v>44</v>
      </c>
      <c r="C46" s="51" t="s">
        <v>1726</v>
      </c>
      <c r="D46" s="51">
        <v>44561</v>
      </c>
      <c r="E46" s="52">
        <v>0.9103</v>
      </c>
      <c r="F46" s="52">
        <v>0.9103</v>
      </c>
      <c r="G46" s="25"/>
      <c r="H46" s="51" t="s">
        <v>1726</v>
      </c>
      <c r="I46" s="8">
        <f t="shared" si="0"/>
        <v>1.0867650946094227</v>
      </c>
      <c r="K46" s="8">
        <f t="shared" si="1"/>
        <v>-0.17646509460942272</v>
      </c>
      <c r="L46" s="8">
        <f t="shared" si="2"/>
        <v>3.1139929615512513E-2</v>
      </c>
    </row>
    <row r="47" spans="2:12" x14ac:dyDescent="0.5">
      <c r="B47" s="19">
        <v>45</v>
      </c>
      <c r="C47" s="51" t="s">
        <v>1675</v>
      </c>
      <c r="D47" s="51">
        <v>44651</v>
      </c>
      <c r="E47" s="76">
        <f>AVERAGE($F$46,$F$50)</f>
        <v>0.99459999999999993</v>
      </c>
      <c r="F47" s="52">
        <v>-0.70479999999999998</v>
      </c>
      <c r="G47" s="25"/>
      <c r="H47" s="51" t="s">
        <v>1675</v>
      </c>
      <c r="I47" s="8">
        <f t="shared" si="0"/>
        <v>1.0222495283828268</v>
      </c>
      <c r="K47" s="8">
        <f t="shared" si="1"/>
        <v>-2.764952838282686E-2</v>
      </c>
      <c r="L47" s="8">
        <f t="shared" si="2"/>
        <v>7.6449641979274812E-4</v>
      </c>
    </row>
    <row r="48" spans="2:12" x14ac:dyDescent="0.5">
      <c r="B48" s="19">
        <v>46</v>
      </c>
      <c r="C48" s="51" t="s">
        <v>1694</v>
      </c>
      <c r="D48" s="51">
        <v>44742</v>
      </c>
      <c r="E48" s="76">
        <f>AVERAGE($F$46,$F$50)</f>
        <v>0.99459999999999993</v>
      </c>
      <c r="F48" s="52">
        <v>-2.8188</v>
      </c>
      <c r="G48" s="25"/>
      <c r="H48" s="51" t="s">
        <v>1694</v>
      </c>
      <c r="I48" s="8">
        <f t="shared" si="0"/>
        <v>1.0028948585148481</v>
      </c>
      <c r="K48" s="8">
        <f t="shared" si="1"/>
        <v>-8.2948585148481246E-3</v>
      </c>
      <c r="L48" s="8">
        <f t="shared" si="2"/>
        <v>6.8804677781348435E-5</v>
      </c>
    </row>
    <row r="49" spans="2:12" x14ac:dyDescent="0.5">
      <c r="B49" s="19">
        <v>47</v>
      </c>
      <c r="C49" s="51" t="s">
        <v>1710</v>
      </c>
      <c r="D49" s="51">
        <v>44834</v>
      </c>
      <c r="E49" s="76">
        <f>AVERAGE($F$46,$F$50)</f>
        <v>0.99459999999999993</v>
      </c>
      <c r="F49" s="52">
        <v>-0.9829</v>
      </c>
      <c r="G49" s="25"/>
      <c r="H49" s="51" t="s">
        <v>1710</v>
      </c>
      <c r="I49" s="8">
        <f t="shared" si="0"/>
        <v>0.9970884575544543</v>
      </c>
      <c r="K49" s="8">
        <f t="shared" si="1"/>
        <v>-2.4884575544543708E-3</v>
      </c>
      <c r="L49" s="8">
        <f t="shared" si="2"/>
        <v>6.1924210003210273E-6</v>
      </c>
    </row>
    <row r="50" spans="2:12" x14ac:dyDescent="0.5">
      <c r="B50" s="19">
        <v>48</v>
      </c>
      <c r="C50" s="51" t="s">
        <v>1731</v>
      </c>
      <c r="D50" s="51">
        <v>44926</v>
      </c>
      <c r="E50" s="52">
        <v>1.0789</v>
      </c>
      <c r="F50" s="52">
        <v>1.0789</v>
      </c>
      <c r="G50" s="25"/>
      <c r="H50" s="51" t="s">
        <v>1731</v>
      </c>
      <c r="I50" s="8">
        <f t="shared" si="0"/>
        <v>1.0543565372663362</v>
      </c>
      <c r="K50" s="8">
        <f t="shared" si="1"/>
        <v>2.4543462733663812E-2</v>
      </c>
      <c r="L50" s="8">
        <f t="shared" si="2"/>
        <v>6.0238156295874432E-4</v>
      </c>
    </row>
    <row r="51" spans="2:12" x14ac:dyDescent="0.5">
      <c r="B51" s="19">
        <v>49</v>
      </c>
      <c r="C51" s="51" t="s">
        <v>1676</v>
      </c>
      <c r="D51" s="51">
        <v>45016</v>
      </c>
      <c r="E51" s="52">
        <v>1.67</v>
      </c>
      <c r="F51" s="52">
        <v>1.67</v>
      </c>
      <c r="G51" s="25"/>
      <c r="H51" s="51" t="s">
        <v>1676</v>
      </c>
      <c r="I51" s="8">
        <f t="shared" si="0"/>
        <v>1.4853069611799006</v>
      </c>
      <c r="K51" s="8">
        <f t="shared" si="1"/>
        <v>0.18469303882009935</v>
      </c>
      <c r="L51" s="8">
        <f t="shared" si="2"/>
        <v>3.4111518588602729E-2</v>
      </c>
    </row>
    <row r="52" spans="2:12" x14ac:dyDescent="0.5">
      <c r="B52" s="19">
        <v>50</v>
      </c>
      <c r="C52" s="51" t="s">
        <v>1695</v>
      </c>
      <c r="D52" s="51">
        <v>45107</v>
      </c>
      <c r="E52" s="52">
        <v>1</v>
      </c>
      <c r="F52" s="52">
        <v>1</v>
      </c>
      <c r="G52" s="25"/>
      <c r="H52" s="51" t="s">
        <v>1695</v>
      </c>
      <c r="I52" s="8">
        <f t="shared" si="0"/>
        <v>1.1455920883539701</v>
      </c>
      <c r="K52" s="8">
        <f t="shared" si="1"/>
        <v>-0.14559208835397008</v>
      </c>
      <c r="L52" s="8">
        <f t="shared" si="2"/>
        <v>2.1197056191270231E-2</v>
      </c>
    </row>
    <row r="53" spans="2:12" x14ac:dyDescent="0.5">
      <c r="B53" s="19">
        <v>51</v>
      </c>
      <c r="C53" s="51" t="s">
        <v>1715</v>
      </c>
      <c r="D53" s="51">
        <v>45199</v>
      </c>
      <c r="E53" s="52">
        <v>1.1000000000000001</v>
      </c>
      <c r="F53" s="52">
        <v>1.1000000000000001</v>
      </c>
      <c r="G53" s="25"/>
      <c r="H53" s="51" t="s">
        <v>1715</v>
      </c>
      <c r="I53" s="8">
        <f t="shared" si="0"/>
        <v>1.113677626506191</v>
      </c>
      <c r="K53" s="8">
        <f t="shared" si="1"/>
        <v>-1.3677626506190865E-2</v>
      </c>
      <c r="L53" s="8">
        <f t="shared" si="2"/>
        <v>1.8707746684285494E-4</v>
      </c>
    </row>
    <row r="54" spans="2:12" x14ac:dyDescent="0.5">
      <c r="B54" s="19">
        <v>52</v>
      </c>
      <c r="C54" s="51" t="s">
        <v>1734</v>
      </c>
      <c r="D54" s="51">
        <v>45291</v>
      </c>
      <c r="E54" s="52">
        <v>4.8140999999999998</v>
      </c>
      <c r="F54" s="52">
        <v>4.8140999999999998</v>
      </c>
      <c r="G54" s="25"/>
      <c r="H54" s="51" t="s">
        <v>1734</v>
      </c>
      <c r="I54" s="8">
        <f t="shared" si="0"/>
        <v>3.703973287951857</v>
      </c>
      <c r="K54" s="8">
        <f t="shared" si="1"/>
        <v>1.1101267120481428</v>
      </c>
      <c r="L54" s="8">
        <f t="shared" si="2"/>
        <v>1.2323813168028201</v>
      </c>
    </row>
    <row r="55" spans="2:12" x14ac:dyDescent="0.5">
      <c r="B55" s="19">
        <v>53</v>
      </c>
      <c r="C55" s="51" t="s">
        <v>1684</v>
      </c>
      <c r="D55" s="51">
        <v>45382</v>
      </c>
      <c r="E55" s="52">
        <v>2.38</v>
      </c>
      <c r="F55" s="52">
        <v>2.38</v>
      </c>
      <c r="G55" s="25"/>
      <c r="H55" s="51" t="s">
        <v>1684</v>
      </c>
      <c r="I55" s="8">
        <f t="shared" si="0"/>
        <v>2.777191986385557</v>
      </c>
      <c r="K55" s="8">
        <f t="shared" si="1"/>
        <v>-0.39719198638555708</v>
      </c>
      <c r="L55" s="8">
        <f t="shared" si="2"/>
        <v>0.15776147404890456</v>
      </c>
    </row>
    <row r="56" spans="2:12" x14ac:dyDescent="0.5">
      <c r="B56" s="19">
        <v>54</v>
      </c>
      <c r="C56" s="51" t="s">
        <v>1701</v>
      </c>
      <c r="D56" s="51">
        <v>45473</v>
      </c>
      <c r="E56" s="52">
        <v>1.41</v>
      </c>
      <c r="F56" s="52">
        <v>1.41</v>
      </c>
      <c r="G56" s="25"/>
      <c r="H56" s="51" t="s">
        <v>1701</v>
      </c>
      <c r="I56" s="8">
        <f t="shared" si="0"/>
        <v>1.8201575959156671</v>
      </c>
      <c r="K56" s="8">
        <f t="shared" si="1"/>
        <v>-0.41015759591566714</v>
      </c>
      <c r="L56" s="8">
        <f t="shared" si="2"/>
        <v>0.16822925348731968</v>
      </c>
    </row>
    <row r="57" spans="2:12" x14ac:dyDescent="0.5">
      <c r="B57" s="19">
        <v>55</v>
      </c>
      <c r="C57" s="51" t="s">
        <v>1711</v>
      </c>
      <c r="D57" s="51">
        <v>45565</v>
      </c>
      <c r="E57" s="52">
        <v>1.3444</v>
      </c>
      <c r="F57" s="52">
        <v>1.3444</v>
      </c>
      <c r="G57" s="25"/>
      <c r="H57" s="51" t="s">
        <v>1711</v>
      </c>
      <c r="I57" s="8">
        <f t="shared" si="0"/>
        <v>1.4871272787746999</v>
      </c>
      <c r="K57" s="8">
        <f t="shared" si="1"/>
        <v>-0.14272727877469982</v>
      </c>
      <c r="L57" s="8">
        <f t="shared" si="2"/>
        <v>2.0371076106430876E-2</v>
      </c>
    </row>
    <row r="58" spans="2:12" x14ac:dyDescent="0.5">
      <c r="B58" s="19">
        <v>56</v>
      </c>
      <c r="C58" s="51" t="s">
        <v>1727</v>
      </c>
      <c r="D58" s="51">
        <v>45657</v>
      </c>
      <c r="E58" s="52">
        <v>2.5034000000000001</v>
      </c>
      <c r="F58" s="52">
        <v>2.5034000000000001</v>
      </c>
      <c r="G58" s="25"/>
      <c r="H58" s="51" t="s">
        <v>1727</v>
      </c>
      <c r="I58" s="8">
        <f t="shared" si="0"/>
        <v>2.1985181836324097</v>
      </c>
      <c r="K58" s="8">
        <f t="shared" si="1"/>
        <v>0.30488181636759037</v>
      </c>
      <c r="L58" s="8">
        <f t="shared" si="2"/>
        <v>9.2952921951601097E-2</v>
      </c>
    </row>
    <row r="59" spans="2:12" x14ac:dyDescent="0.5">
      <c r="B59" s="19">
        <v>57</v>
      </c>
      <c r="C59" s="53" t="s">
        <v>1677</v>
      </c>
      <c r="D59" s="53">
        <v>45747</v>
      </c>
      <c r="E59" s="54">
        <v>1.9390000000000001</v>
      </c>
      <c r="F59" s="54">
        <v>1.9390000000000001</v>
      </c>
      <c r="G59" s="25"/>
      <c r="H59" s="53" t="s">
        <v>1677</v>
      </c>
      <c r="I59" s="94">
        <f t="shared" si="0"/>
        <v>2.0168554550897229</v>
      </c>
      <c r="K59" s="8">
        <f t="shared" si="1"/>
        <v>-7.7855455089722803E-2</v>
      </c>
      <c r="L59" s="8">
        <f t="shared" si="2"/>
        <v>6.0614718872278438E-3</v>
      </c>
    </row>
    <row r="60" spans="2:12" x14ac:dyDescent="0.5">
      <c r="B60" s="19">
        <v>58</v>
      </c>
      <c r="C60" s="53" t="s">
        <v>1696</v>
      </c>
      <c r="D60" s="53">
        <v>45838</v>
      </c>
      <c r="E60" s="54">
        <v>2.0310000000000001</v>
      </c>
      <c r="F60" s="54">
        <v>2.0310000000000001</v>
      </c>
      <c r="G60" s="25"/>
      <c r="H60" s="53" t="s">
        <v>1696</v>
      </c>
      <c r="I60" s="94">
        <f t="shared" si="0"/>
        <v>2.0267566365269167</v>
      </c>
      <c r="K60" s="8">
        <f t="shared" si="1"/>
        <v>4.2433634730834058E-3</v>
      </c>
      <c r="L60" s="8">
        <f t="shared" si="2"/>
        <v>1.8006133564698462E-5</v>
      </c>
    </row>
    <row r="61" spans="2:12" x14ac:dyDescent="0.5">
      <c r="B61" s="19">
        <v>59</v>
      </c>
      <c r="C61" s="53" t="s">
        <v>1712</v>
      </c>
      <c r="D61" s="53">
        <v>45930</v>
      </c>
      <c r="E61" s="54">
        <v>2.1430000000000002</v>
      </c>
      <c r="F61" s="54">
        <v>2.1430000000000002</v>
      </c>
      <c r="G61" s="25"/>
      <c r="H61" s="53" t="s">
        <v>1712</v>
      </c>
      <c r="I61" s="94">
        <f t="shared" si="0"/>
        <v>2.1081269909580751</v>
      </c>
      <c r="K61" s="8">
        <f t="shared" si="1"/>
        <v>3.487300904192514E-2</v>
      </c>
      <c r="L61" s="8">
        <f t="shared" si="2"/>
        <v>1.2161267596381925E-3</v>
      </c>
    </row>
    <row r="62" spans="2:12" x14ac:dyDescent="0.5">
      <c r="B62" s="19">
        <v>60</v>
      </c>
      <c r="C62" s="53" t="s">
        <v>1728</v>
      </c>
      <c r="D62" s="53">
        <v>46022</v>
      </c>
      <c r="E62" s="54">
        <v>2.234</v>
      </c>
      <c r="F62" s="54">
        <v>2.234</v>
      </c>
      <c r="G62" s="25"/>
      <c r="H62" s="53" t="s">
        <v>1728</v>
      </c>
      <c r="I62" s="94">
        <f t="shared" si="0"/>
        <v>2.1962380972874223</v>
      </c>
      <c r="K62" s="8">
        <f t="shared" si="1"/>
        <v>3.7761902712577733E-2</v>
      </c>
      <c r="L62" s="8">
        <f t="shared" si="2"/>
        <v>1.4259612964741856E-3</v>
      </c>
    </row>
    <row r="63" spans="2:12" x14ac:dyDescent="0.5">
      <c r="B63" s="19">
        <v>61</v>
      </c>
      <c r="C63" s="53" t="s">
        <v>1678</v>
      </c>
      <c r="D63" s="53">
        <v>46112</v>
      </c>
      <c r="E63" s="54">
        <v>2.2650000000000001</v>
      </c>
      <c r="F63" s="54">
        <v>2.2650000000000001</v>
      </c>
      <c r="G63" s="25"/>
      <c r="H63" s="53" t="s">
        <v>1678</v>
      </c>
      <c r="I63" s="94">
        <f>0.7*E63+0.3*I62</f>
        <v>2.2443714291862267</v>
      </c>
      <c r="K63" s="8">
        <f t="shared" si="1"/>
        <v>2.062857081377345E-2</v>
      </c>
      <c r="L63" s="8">
        <f t="shared" si="2"/>
        <v>4.2553793381886585E-4</v>
      </c>
    </row>
    <row r="64" spans="2:12" x14ac:dyDescent="0.5">
      <c r="B64" s="19">
        <v>62</v>
      </c>
      <c r="C64" s="53" t="s">
        <v>1697</v>
      </c>
      <c r="D64" s="53">
        <v>46203</v>
      </c>
      <c r="E64" s="54">
        <v>2.351</v>
      </c>
      <c r="F64" s="54">
        <v>2.351</v>
      </c>
      <c r="G64" s="25"/>
      <c r="H64" s="53" t="s">
        <v>1697</v>
      </c>
      <c r="I64" s="94">
        <f t="shared" si="0"/>
        <v>2.3190114287558679</v>
      </c>
      <c r="K64" s="8">
        <f t="shared" si="1"/>
        <v>3.1988571244132125E-2</v>
      </c>
      <c r="L64" s="8">
        <f t="shared" si="2"/>
        <v>1.0232686902409166E-3</v>
      </c>
    </row>
    <row r="65" spans="2:12" x14ac:dyDescent="0.5">
      <c r="B65" s="19">
        <v>63</v>
      </c>
      <c r="C65" s="53" t="s">
        <v>1713</v>
      </c>
      <c r="D65" s="53">
        <v>46295</v>
      </c>
      <c r="E65" s="54">
        <v>2.492</v>
      </c>
      <c r="F65" s="54">
        <v>2.492</v>
      </c>
      <c r="G65" s="25"/>
      <c r="H65" s="53" t="s">
        <v>1713</v>
      </c>
      <c r="I65" s="94">
        <f t="shared" si="0"/>
        <v>2.4401034286267604</v>
      </c>
      <c r="K65" s="8">
        <f t="shared" si="1"/>
        <v>5.1896571373239553E-2</v>
      </c>
      <c r="L65" s="8">
        <f t="shared" si="2"/>
        <v>2.693254120297747E-3</v>
      </c>
    </row>
    <row r="66" spans="2:12" x14ac:dyDescent="0.5">
      <c r="B66" s="19">
        <v>64</v>
      </c>
      <c r="C66" s="53" t="s">
        <v>1732</v>
      </c>
      <c r="D66" s="53">
        <v>46387</v>
      </c>
      <c r="E66" s="54">
        <v>2.6240000000000001</v>
      </c>
      <c r="F66" s="54">
        <v>2.6240000000000001</v>
      </c>
      <c r="G66" s="25"/>
      <c r="H66" s="53" t="s">
        <v>1732</v>
      </c>
      <c r="I66" s="94">
        <f t="shared" si="0"/>
        <v>2.5688310285880283</v>
      </c>
      <c r="K66" s="8">
        <f t="shared" si="1"/>
        <v>5.5168971411971857E-2</v>
      </c>
      <c r="L66" s="8">
        <f t="shared" si="2"/>
        <v>3.0436154066549679E-3</v>
      </c>
    </row>
    <row r="67" spans="2:12" x14ac:dyDescent="0.5">
      <c r="B67" s="260">
        <v>65</v>
      </c>
      <c r="C67" s="53" t="s">
        <v>1679</v>
      </c>
      <c r="D67" s="53">
        <v>46477</v>
      </c>
      <c r="E67" s="54">
        <v>2.637</v>
      </c>
      <c r="F67" s="54">
        <v>2.637</v>
      </c>
      <c r="G67" s="25"/>
      <c r="H67" s="53" t="s">
        <v>1679</v>
      </c>
      <c r="I67" s="94">
        <f t="shared" si="0"/>
        <v>2.6165493085764084</v>
      </c>
      <c r="K67" s="8">
        <f t="shared" si="1"/>
        <v>2.0450691423591572E-2</v>
      </c>
      <c r="L67" s="8">
        <f t="shared" si="2"/>
        <v>4.1823077970296188E-4</v>
      </c>
    </row>
    <row r="68" spans="2:12" x14ac:dyDescent="0.5">
      <c r="B68" s="260">
        <v>66</v>
      </c>
      <c r="C68" s="53" t="s">
        <v>1698</v>
      </c>
      <c r="D68" s="53">
        <v>46568</v>
      </c>
      <c r="E68" s="54">
        <v>2.7730000000000001</v>
      </c>
      <c r="F68" s="54">
        <v>2.7730000000000001</v>
      </c>
      <c r="G68" s="25"/>
      <c r="H68" s="53" t="s">
        <v>1698</v>
      </c>
      <c r="I68" s="94">
        <f>0.7*E68+0.3*I67</f>
        <v>2.7260647925729224</v>
      </c>
      <c r="K68" s="8">
        <f>E68-I68</f>
        <v>4.6935207427077685E-2</v>
      </c>
      <c r="L68" s="8">
        <f t="shared" si="2"/>
        <v>2.2029136962228085E-3</v>
      </c>
    </row>
    <row r="69" spans="2:12" x14ac:dyDescent="0.5">
      <c r="B69" s="260">
        <v>67</v>
      </c>
      <c r="C69" s="53" t="s">
        <v>1716</v>
      </c>
      <c r="D69" s="53">
        <v>46660</v>
      </c>
      <c r="E69" s="54">
        <v>2.93</v>
      </c>
      <c r="F69" s="54">
        <v>2.93</v>
      </c>
      <c r="G69" s="25"/>
      <c r="H69" s="53" t="s">
        <v>1716</v>
      </c>
      <c r="I69" s="94">
        <f>0.7*E69+0.3*I68</f>
        <v>2.8688194377718768</v>
      </c>
      <c r="K69" s="8">
        <f>E69-I69</f>
        <v>6.1180562228123403E-2</v>
      </c>
      <c r="L69" s="8">
        <f>K69^2</f>
        <v>3.7430611945492801E-3</v>
      </c>
    </row>
    <row r="70" spans="2:12" x14ac:dyDescent="0.5">
      <c r="B70" s="260">
        <v>68</v>
      </c>
      <c r="C70" s="53" t="s">
        <v>1735</v>
      </c>
      <c r="D70" s="53">
        <v>46752</v>
      </c>
      <c r="E70" s="54">
        <v>3.0630000000000002</v>
      </c>
      <c r="F70" s="54">
        <v>3.0630000000000002</v>
      </c>
      <c r="G70" s="25"/>
      <c r="H70" s="53" t="s">
        <v>1735</v>
      </c>
      <c r="I70" s="94">
        <f>0.7*E70+0.3*I69</f>
        <v>3.0047458313315629</v>
      </c>
      <c r="K70" s="8">
        <f>E70-I70</f>
        <v>5.8254168668437245E-2</v>
      </c>
      <c r="L70" s="8">
        <f>K70^2</f>
        <v>3.3935481672507355E-3</v>
      </c>
    </row>
    <row r="71" spans="2:12" x14ac:dyDescent="0.5">
      <c r="B71" s="260">
        <v>69</v>
      </c>
      <c r="C71" s="79" t="s">
        <v>1757</v>
      </c>
      <c r="D71" s="79">
        <v>46843</v>
      </c>
      <c r="G71" s="25"/>
      <c r="H71" s="79" t="s">
        <v>1757</v>
      </c>
      <c r="I71" s="95">
        <f>_xlfn.FORECAST.ETS(D71,$E$3:$E$70,$D$3:$D$70,1,1)</f>
        <v>3.2825796602981732</v>
      </c>
    </row>
    <row r="72" spans="2:12" x14ac:dyDescent="0.5">
      <c r="B72" s="260">
        <v>70</v>
      </c>
      <c r="C72" s="79" t="s">
        <v>1758</v>
      </c>
      <c r="D72" s="79">
        <v>46934</v>
      </c>
      <c r="G72" s="25"/>
      <c r="H72" s="79" t="s">
        <v>1758</v>
      </c>
      <c r="I72" s="95">
        <f t="shared" ref="I72:I82" si="3">_xlfn.FORECAST.ETS(D72,$E$3:$E$70,$D$3:$D$70,1,1)</f>
        <v>3.1951026600229344</v>
      </c>
    </row>
    <row r="73" spans="2:12" x14ac:dyDescent="0.5">
      <c r="B73" s="260">
        <v>71</v>
      </c>
      <c r="C73" s="79" t="s">
        <v>1759</v>
      </c>
      <c r="D73" s="79">
        <v>47026</v>
      </c>
      <c r="G73" s="25"/>
      <c r="H73" s="79" t="s">
        <v>1759</v>
      </c>
      <c r="I73" s="95">
        <f t="shared" si="3"/>
        <v>2.4930680479856528</v>
      </c>
    </row>
    <row r="74" spans="2:12" x14ac:dyDescent="0.5">
      <c r="B74" s="260">
        <v>72</v>
      </c>
      <c r="C74" s="79" t="s">
        <v>1760</v>
      </c>
      <c r="D74" s="79">
        <v>47118</v>
      </c>
      <c r="G74" s="25"/>
      <c r="H74" s="79" t="s">
        <v>1760</v>
      </c>
      <c r="I74" s="95">
        <f t="shared" si="3"/>
        <v>2.308132063627605</v>
      </c>
    </row>
    <row r="75" spans="2:12" x14ac:dyDescent="0.5">
      <c r="B75" s="260">
        <v>73</v>
      </c>
      <c r="C75" s="79" t="s">
        <v>1761</v>
      </c>
      <c r="D75" s="79">
        <v>47208</v>
      </c>
      <c r="G75" s="25"/>
      <c r="H75" s="79" t="s">
        <v>1761</v>
      </c>
      <c r="I75" s="95">
        <f t="shared" si="3"/>
        <v>2.4842411274245793</v>
      </c>
    </row>
    <row r="76" spans="2:12" x14ac:dyDescent="0.5">
      <c r="B76" s="260">
        <v>74</v>
      </c>
      <c r="C76" s="79" t="s">
        <v>1762</v>
      </c>
      <c r="D76" s="79">
        <v>47299</v>
      </c>
      <c r="G76" s="25"/>
      <c r="H76" s="79" t="s">
        <v>1762</v>
      </c>
      <c r="I76" s="95">
        <f t="shared" si="3"/>
        <v>2.5251769879997652</v>
      </c>
    </row>
    <row r="77" spans="2:12" x14ac:dyDescent="0.5">
      <c r="B77" s="260">
        <v>75</v>
      </c>
      <c r="C77" s="79" t="s">
        <v>1763</v>
      </c>
      <c r="D77" s="79">
        <v>47391</v>
      </c>
      <c r="G77" s="25"/>
      <c r="H77" s="79" t="s">
        <v>1763</v>
      </c>
      <c r="I77" s="95">
        <f t="shared" si="3"/>
        <v>2.6286128716918951</v>
      </c>
    </row>
    <row r="78" spans="2:12" x14ac:dyDescent="0.5">
      <c r="B78" s="260">
        <v>76</v>
      </c>
      <c r="C78" s="79" t="s">
        <v>1764</v>
      </c>
      <c r="D78" s="79">
        <v>47483</v>
      </c>
      <c r="G78" s="25"/>
      <c r="H78" s="79" t="s">
        <v>1764</v>
      </c>
      <c r="I78" s="95">
        <f t="shared" si="3"/>
        <v>2.5624319026922766</v>
      </c>
    </row>
    <row r="79" spans="2:12" x14ac:dyDescent="0.5">
      <c r="B79" s="260">
        <v>77</v>
      </c>
      <c r="C79" s="79" t="s">
        <v>1765</v>
      </c>
      <c r="D79" s="79">
        <v>47573</v>
      </c>
      <c r="G79" s="25"/>
      <c r="H79" s="79" t="s">
        <v>1765</v>
      </c>
      <c r="I79" s="95">
        <f t="shared" si="3"/>
        <v>3.2309026356831723</v>
      </c>
    </row>
    <row r="80" spans="2:12" x14ac:dyDescent="0.5">
      <c r="B80" s="260">
        <v>78</v>
      </c>
      <c r="C80" s="79" t="s">
        <v>1766</v>
      </c>
      <c r="D80" s="79">
        <v>47664</v>
      </c>
      <c r="G80" s="25"/>
      <c r="H80" s="79" t="s">
        <v>1766</v>
      </c>
      <c r="I80" s="95">
        <f t="shared" si="3"/>
        <v>3.254099621736958</v>
      </c>
    </row>
    <row r="81" spans="2:9" x14ac:dyDescent="0.5">
      <c r="B81" s="260">
        <v>79</v>
      </c>
      <c r="C81" s="79" t="s">
        <v>1767</v>
      </c>
      <c r="D81" s="79">
        <v>47756</v>
      </c>
      <c r="G81" s="25"/>
      <c r="H81" s="79" t="s">
        <v>1767</v>
      </c>
      <c r="I81" s="95">
        <f t="shared" si="3"/>
        <v>3.4707870948355461</v>
      </c>
    </row>
    <row r="82" spans="2:9" x14ac:dyDescent="0.5">
      <c r="B82" s="260">
        <v>80</v>
      </c>
      <c r="C82" s="79" t="s">
        <v>1768</v>
      </c>
      <c r="D82" s="79">
        <v>47848</v>
      </c>
      <c r="G82" s="25"/>
      <c r="H82" s="79" t="s">
        <v>1768</v>
      </c>
      <c r="I82" s="95">
        <f t="shared" si="3"/>
        <v>3.3679615547479869</v>
      </c>
    </row>
  </sheetData>
  <conditionalFormatting sqref="E3:E70">
    <cfRule type="cellIs" dxfId="20" priority="2" operator="lessThan">
      <formula>0</formula>
    </cfRule>
  </conditionalFormatting>
  <conditionalFormatting sqref="F3:F70">
    <cfRule type="cellIs" dxfId="19" priority="1" operator="less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O82"/>
  <sheetViews>
    <sheetView zoomScale="70" zoomScaleNormal="70" workbookViewId="0"/>
  </sheetViews>
  <sheetFormatPr defaultRowHeight="17.399999999999999" x14ac:dyDescent="0.5"/>
  <cols>
    <col min="1" max="1" width="8.88671875" style="1"/>
    <col min="2" max="2" width="9.6640625" style="1" bestFit="1" customWidth="1"/>
    <col min="3" max="3" width="10.88671875" style="1" customWidth="1"/>
    <col min="4" max="4" width="10.88671875" style="1" bestFit="1" customWidth="1"/>
    <col min="5" max="5" width="20" style="1" bestFit="1" customWidth="1"/>
    <col min="6" max="6" width="19.44140625" style="1" bestFit="1" customWidth="1"/>
    <col min="7" max="7" width="19.44140625" style="1" customWidth="1"/>
    <col min="8" max="8" width="8.77734375" style="1" customWidth="1"/>
    <col min="9" max="9" width="8.6640625" style="1" bestFit="1" customWidth="1"/>
    <col min="10" max="10" width="40.21875" style="1" bestFit="1" customWidth="1"/>
    <col min="11" max="12" width="8.88671875" style="1"/>
    <col min="13" max="13" width="15.33203125" style="1" bestFit="1" customWidth="1"/>
    <col min="14" max="15" width="17.109375" style="1" bestFit="1" customWidth="1"/>
    <col min="16" max="16" width="11.44140625" style="1" customWidth="1"/>
    <col min="17" max="17" width="8.88671875" style="1"/>
    <col min="18" max="18" width="8.88671875" style="1" customWidth="1"/>
    <col min="19" max="16384" width="8.88671875" style="1"/>
  </cols>
  <sheetData>
    <row r="2" spans="2:15" x14ac:dyDescent="0.5">
      <c r="B2" s="273" t="s">
        <v>1667</v>
      </c>
      <c r="C2" s="273" t="s">
        <v>108</v>
      </c>
      <c r="D2" s="273" t="s">
        <v>108</v>
      </c>
      <c r="E2" s="273" t="s">
        <v>1771</v>
      </c>
      <c r="F2" s="273" t="s">
        <v>1756</v>
      </c>
      <c r="G2" s="134"/>
      <c r="J2" s="276" t="s">
        <v>1864</v>
      </c>
      <c r="L2" s="273" t="s">
        <v>1862</v>
      </c>
      <c r="M2" s="273" t="s">
        <v>1863</v>
      </c>
      <c r="N2" s="273" t="s">
        <v>1865</v>
      </c>
      <c r="O2" s="273" t="s">
        <v>1866</v>
      </c>
    </row>
    <row r="3" spans="2:15" x14ac:dyDescent="0.5">
      <c r="B3" s="19">
        <v>1</v>
      </c>
      <c r="C3" s="51" t="s">
        <v>1668</v>
      </c>
      <c r="D3" s="51">
        <v>40633</v>
      </c>
      <c r="E3" s="52">
        <v>0.33</v>
      </c>
      <c r="F3" s="52">
        <v>0.33</v>
      </c>
      <c r="G3" s="177"/>
      <c r="H3" s="25"/>
      <c r="I3" s="51" t="s">
        <v>1668</v>
      </c>
      <c r="J3" s="8">
        <f>E3</f>
        <v>0.33</v>
      </c>
      <c r="L3" s="18" t="s">
        <v>79</v>
      </c>
      <c r="M3" s="18" t="s">
        <v>79</v>
      </c>
      <c r="N3" s="18" t="s">
        <v>79</v>
      </c>
      <c r="O3" s="18" t="s">
        <v>79</v>
      </c>
    </row>
    <row r="4" spans="2:15" x14ac:dyDescent="0.5">
      <c r="B4" s="19">
        <v>2</v>
      </c>
      <c r="C4" s="51" t="s">
        <v>1687</v>
      </c>
      <c r="D4" s="51">
        <v>40724</v>
      </c>
      <c r="E4" s="76">
        <f>AVERAGE($F$3,$F$6)</f>
        <v>0.19</v>
      </c>
      <c r="F4" s="52">
        <v>-0.46</v>
      </c>
      <c r="G4" s="177"/>
      <c r="H4" s="25"/>
      <c r="I4" s="51" t="s">
        <v>1687</v>
      </c>
      <c r="J4" s="8">
        <f>0.7*E4+0.3*J3</f>
        <v>0.23199999999999998</v>
      </c>
      <c r="L4" s="8">
        <f t="shared" ref="L4:L35" si="0">E4-J4</f>
        <v>-4.1999999999999982E-2</v>
      </c>
      <c r="M4" s="8">
        <f>L4^2</f>
        <v>1.7639999999999984E-3</v>
      </c>
      <c r="N4" s="8">
        <f>AVERAGE(M4:M70)</f>
        <v>4.7299302366305349E-2</v>
      </c>
      <c r="O4" s="8">
        <f>(SUMXMY2(E4:E70,J4:J70))/COUNT(J4:J70)</f>
        <v>4.7299302366305349E-2</v>
      </c>
    </row>
    <row r="5" spans="2:15" x14ac:dyDescent="0.5">
      <c r="B5" s="19">
        <v>3</v>
      </c>
      <c r="C5" s="51" t="s">
        <v>1702</v>
      </c>
      <c r="D5" s="51">
        <v>40816</v>
      </c>
      <c r="E5" s="76">
        <f>AVERAGE($F$3,$F$6)</f>
        <v>0.19</v>
      </c>
      <c r="F5" s="52">
        <v>-3.86</v>
      </c>
      <c r="G5" s="177"/>
      <c r="H5" s="25"/>
      <c r="I5" s="51" t="s">
        <v>1702</v>
      </c>
      <c r="J5" s="8">
        <f t="shared" ref="J5:J35" si="1">0.7*E5+0.3*J4</f>
        <v>0.20259999999999997</v>
      </c>
      <c r="L5" s="8">
        <f t="shared" si="0"/>
        <v>-1.2599999999999972E-2</v>
      </c>
      <c r="M5" s="8">
        <f t="shared" ref="M5:M68" si="2">L5^2</f>
        <v>1.587599999999993E-4</v>
      </c>
    </row>
    <row r="6" spans="2:15" x14ac:dyDescent="0.5">
      <c r="B6" s="19">
        <v>4</v>
      </c>
      <c r="C6" s="51" t="s">
        <v>1729</v>
      </c>
      <c r="D6" s="51">
        <v>40908</v>
      </c>
      <c r="E6" s="52">
        <v>0.05</v>
      </c>
      <c r="F6" s="52">
        <v>0.05</v>
      </c>
      <c r="G6" s="177"/>
      <c r="H6" s="25"/>
      <c r="I6" s="51" t="s">
        <v>1729</v>
      </c>
      <c r="J6" s="8">
        <f t="shared" si="1"/>
        <v>9.5779999999999976E-2</v>
      </c>
      <c r="L6" s="8">
        <f t="shared" si="0"/>
        <v>-4.5779999999999973E-2</v>
      </c>
      <c r="M6" s="8">
        <f t="shared" si="2"/>
        <v>2.0958083999999978E-3</v>
      </c>
    </row>
    <row r="7" spans="2:15" x14ac:dyDescent="0.5">
      <c r="B7" s="19">
        <v>5</v>
      </c>
      <c r="C7" s="51" t="s">
        <v>1680</v>
      </c>
      <c r="D7" s="51">
        <v>40999</v>
      </c>
      <c r="E7" s="52">
        <v>0.66</v>
      </c>
      <c r="F7" s="52">
        <v>0.66</v>
      </c>
      <c r="G7" s="177"/>
      <c r="H7" s="25"/>
      <c r="I7" s="51" t="s">
        <v>1680</v>
      </c>
      <c r="J7" s="8">
        <f t="shared" si="1"/>
        <v>0.49073399999999995</v>
      </c>
      <c r="L7" s="8">
        <f t="shared" si="0"/>
        <v>0.16926600000000008</v>
      </c>
      <c r="M7" s="8">
        <f t="shared" si="2"/>
        <v>2.8650978756000027E-2</v>
      </c>
    </row>
    <row r="8" spans="2:15" x14ac:dyDescent="0.5">
      <c r="B8" s="19">
        <v>6</v>
      </c>
      <c r="C8" s="51" t="s">
        <v>1685</v>
      </c>
      <c r="D8" s="51">
        <v>41090</v>
      </c>
      <c r="E8" s="76">
        <f>AVERAGE($F$7,$F$9)</f>
        <v>0.60499999999999998</v>
      </c>
      <c r="F8" s="52">
        <v>-0.38</v>
      </c>
      <c r="G8" s="177"/>
      <c r="H8" s="25"/>
      <c r="I8" s="51" t="s">
        <v>1685</v>
      </c>
      <c r="J8" s="8">
        <f t="shared" si="1"/>
        <v>0.57072020000000001</v>
      </c>
      <c r="L8" s="8">
        <f t="shared" si="0"/>
        <v>3.4279799999999971E-2</v>
      </c>
      <c r="M8" s="8">
        <f t="shared" si="2"/>
        <v>1.175104688039998E-3</v>
      </c>
    </row>
    <row r="9" spans="2:15" x14ac:dyDescent="0.5">
      <c r="B9" s="19">
        <v>7</v>
      </c>
      <c r="C9" s="51" t="s">
        <v>1717</v>
      </c>
      <c r="D9" s="51">
        <v>41182</v>
      </c>
      <c r="E9" s="52">
        <v>0.55000000000000004</v>
      </c>
      <c r="F9" s="52">
        <v>0.55000000000000004</v>
      </c>
      <c r="G9" s="177"/>
      <c r="H9" s="25"/>
      <c r="I9" s="51" t="s">
        <v>1717</v>
      </c>
      <c r="J9" s="8">
        <f t="shared" si="1"/>
        <v>0.55621606000000001</v>
      </c>
      <c r="L9" s="8">
        <f t="shared" si="0"/>
        <v>-6.2160599999999677E-3</v>
      </c>
      <c r="M9" s="8">
        <f t="shared" si="2"/>
        <v>3.86394019235996E-5</v>
      </c>
    </row>
    <row r="10" spans="2:15" x14ac:dyDescent="0.5">
      <c r="B10" s="19">
        <v>8</v>
      </c>
      <c r="C10" s="51" t="s">
        <v>1719</v>
      </c>
      <c r="D10" s="51">
        <v>41274</v>
      </c>
      <c r="E10" s="52">
        <v>1.1200000000000001</v>
      </c>
      <c r="F10" s="52">
        <v>1.1200000000000001</v>
      </c>
      <c r="G10" s="177"/>
      <c r="H10" s="25"/>
      <c r="I10" s="51" t="s">
        <v>1719</v>
      </c>
      <c r="J10" s="8">
        <f t="shared" si="1"/>
        <v>0.950864818</v>
      </c>
      <c r="L10" s="8">
        <f t="shared" si="0"/>
        <v>0.16913518200000011</v>
      </c>
      <c r="M10" s="8">
        <f t="shared" si="2"/>
        <v>2.8606709790173161E-2</v>
      </c>
    </row>
    <row r="11" spans="2:15" x14ac:dyDescent="0.5">
      <c r="B11" s="19">
        <v>9</v>
      </c>
      <c r="C11" s="51" t="s">
        <v>1682</v>
      </c>
      <c r="D11" s="51">
        <v>41364</v>
      </c>
      <c r="E11" s="52">
        <v>1.6</v>
      </c>
      <c r="F11" s="52">
        <v>1.6</v>
      </c>
      <c r="G11" s="177"/>
      <c r="H11" s="25"/>
      <c r="I11" s="51" t="s">
        <v>1682</v>
      </c>
      <c r="J11" s="8">
        <f t="shared" si="1"/>
        <v>1.4052594453999998</v>
      </c>
      <c r="L11" s="8">
        <f t="shared" si="0"/>
        <v>0.19474055460000028</v>
      </c>
      <c r="M11" s="8">
        <f t="shared" si="2"/>
        <v>3.7923883605915691E-2</v>
      </c>
    </row>
    <row r="12" spans="2:15" x14ac:dyDescent="0.5">
      <c r="B12" s="19">
        <v>10</v>
      </c>
      <c r="C12" s="51" t="s">
        <v>1699</v>
      </c>
      <c r="D12" s="51">
        <v>41455</v>
      </c>
      <c r="E12" s="52">
        <v>0.32</v>
      </c>
      <c r="F12" s="52">
        <v>0.32</v>
      </c>
      <c r="G12" s="177"/>
      <c r="H12" s="25"/>
      <c r="I12" s="51" t="s">
        <v>1699</v>
      </c>
      <c r="J12" s="8">
        <f t="shared" si="1"/>
        <v>0.64557783361999999</v>
      </c>
      <c r="L12" s="8">
        <f t="shared" si="0"/>
        <v>-0.32557783361999998</v>
      </c>
      <c r="M12" s="8">
        <f t="shared" si="2"/>
        <v>0.10600092574469239</v>
      </c>
    </row>
    <row r="13" spans="2:15" x14ac:dyDescent="0.5">
      <c r="B13" s="19">
        <v>11</v>
      </c>
      <c r="C13" s="51" t="s">
        <v>1703</v>
      </c>
      <c r="D13" s="51">
        <v>41547</v>
      </c>
      <c r="E13" s="52">
        <v>1.1299999999999999</v>
      </c>
      <c r="F13" s="52">
        <v>1.1299999999999999</v>
      </c>
      <c r="G13" s="177"/>
      <c r="H13" s="25"/>
      <c r="I13" s="51" t="s">
        <v>1703</v>
      </c>
      <c r="J13" s="8">
        <f t="shared" si="1"/>
        <v>0.98467335008599988</v>
      </c>
      <c r="L13" s="8">
        <f t="shared" si="0"/>
        <v>0.14532664991400002</v>
      </c>
      <c r="M13" s="8">
        <f t="shared" si="2"/>
        <v>2.111983517522632E-2</v>
      </c>
    </row>
    <row r="14" spans="2:15" x14ac:dyDescent="0.5">
      <c r="B14" s="19">
        <v>12</v>
      </c>
      <c r="C14" s="51" t="s">
        <v>1720</v>
      </c>
      <c r="D14" s="51">
        <v>41639</v>
      </c>
      <c r="E14" s="52">
        <v>0.94</v>
      </c>
      <c r="F14" s="52">
        <v>0.94</v>
      </c>
      <c r="G14" s="177"/>
      <c r="H14" s="25"/>
      <c r="I14" s="51" t="s">
        <v>1720</v>
      </c>
      <c r="J14" s="8">
        <f t="shared" si="1"/>
        <v>0.95340200502579986</v>
      </c>
      <c r="L14" s="8">
        <f t="shared" si="0"/>
        <v>-1.3402005025799912E-2</v>
      </c>
      <c r="M14" s="8">
        <f t="shared" si="2"/>
        <v>1.7961373871156611E-4</v>
      </c>
    </row>
    <row r="15" spans="2:15" x14ac:dyDescent="0.5">
      <c r="B15" s="19">
        <v>13</v>
      </c>
      <c r="C15" s="51" t="s">
        <v>1669</v>
      </c>
      <c r="D15" s="51">
        <v>41729</v>
      </c>
      <c r="E15" s="52">
        <v>0.32</v>
      </c>
      <c r="F15" s="52">
        <v>0.32</v>
      </c>
      <c r="G15" s="177"/>
      <c r="H15" s="25"/>
      <c r="I15" s="51" t="s">
        <v>1669</v>
      </c>
      <c r="J15" s="8">
        <f t="shared" si="1"/>
        <v>0.51002060150773998</v>
      </c>
      <c r="L15" s="8">
        <f t="shared" si="0"/>
        <v>-0.19002060150773997</v>
      </c>
      <c r="M15" s="8">
        <f t="shared" si="2"/>
        <v>3.6107828997363312E-2</v>
      </c>
    </row>
    <row r="16" spans="2:15" x14ac:dyDescent="0.5">
      <c r="B16" s="19">
        <v>14</v>
      </c>
      <c r="C16" s="51" t="s">
        <v>1688</v>
      </c>
      <c r="D16" s="51">
        <v>41820</v>
      </c>
      <c r="E16" s="52">
        <v>0.33</v>
      </c>
      <c r="F16" s="52">
        <v>0.33</v>
      </c>
      <c r="G16" s="177"/>
      <c r="H16" s="25"/>
      <c r="I16" s="51" t="s">
        <v>1688</v>
      </c>
      <c r="J16" s="8">
        <f t="shared" si="1"/>
        <v>0.38400618045232193</v>
      </c>
      <c r="L16" s="8">
        <f t="shared" si="0"/>
        <v>-5.4006180452321917E-2</v>
      </c>
      <c r="M16" s="8">
        <f t="shared" si="2"/>
        <v>2.9166675270487579E-3</v>
      </c>
    </row>
    <row r="17" spans="2:13" x14ac:dyDescent="0.5">
      <c r="B17" s="19">
        <v>15</v>
      </c>
      <c r="C17" s="51" t="s">
        <v>1704</v>
      </c>
      <c r="D17" s="51">
        <v>41912</v>
      </c>
      <c r="E17" s="76">
        <f>AVERAGE($F$16,$F$18)</f>
        <v>0.185</v>
      </c>
      <c r="F17" s="52">
        <v>-0.05</v>
      </c>
      <c r="G17" s="177"/>
      <c r="H17" s="25"/>
      <c r="I17" s="51" t="s">
        <v>1704</v>
      </c>
      <c r="J17" s="8">
        <f t="shared" si="1"/>
        <v>0.24470185413569656</v>
      </c>
      <c r="L17" s="8">
        <f t="shared" si="0"/>
        <v>-5.9701854135696564E-2</v>
      </c>
      <c r="M17" s="8">
        <f t="shared" si="2"/>
        <v>3.5643113872399889E-3</v>
      </c>
    </row>
    <row r="18" spans="2:13" x14ac:dyDescent="0.5">
      <c r="B18" s="19">
        <v>16</v>
      </c>
      <c r="C18" s="51" t="s">
        <v>1721</v>
      </c>
      <c r="D18" s="51">
        <v>42004</v>
      </c>
      <c r="E18" s="52">
        <v>0.04</v>
      </c>
      <c r="F18" s="52">
        <v>0.04</v>
      </c>
      <c r="G18" s="177"/>
      <c r="H18" s="25"/>
      <c r="I18" s="51" t="s">
        <v>1721</v>
      </c>
      <c r="J18" s="8">
        <f t="shared" si="1"/>
        <v>0.10141055624070897</v>
      </c>
      <c r="L18" s="8">
        <f t="shared" si="0"/>
        <v>-6.1410556240708965E-2</v>
      </c>
      <c r="M18" s="8">
        <f t="shared" si="2"/>
        <v>3.7712564177932789E-3</v>
      </c>
    </row>
    <row r="19" spans="2:13" x14ac:dyDescent="0.5">
      <c r="B19" s="19">
        <v>17</v>
      </c>
      <c r="C19" s="51" t="s">
        <v>1670</v>
      </c>
      <c r="D19" s="51">
        <v>42094</v>
      </c>
      <c r="E19" s="52">
        <v>0.09</v>
      </c>
      <c r="F19" s="52">
        <v>0.09</v>
      </c>
      <c r="G19" s="177"/>
      <c r="H19" s="25"/>
      <c r="I19" s="51" t="s">
        <v>1670</v>
      </c>
      <c r="J19" s="8">
        <f t="shared" si="1"/>
        <v>9.3423166872212693E-2</v>
      </c>
      <c r="L19" s="8">
        <f t="shared" si="0"/>
        <v>-3.4231668722126962E-3</v>
      </c>
      <c r="M19" s="8">
        <f t="shared" si="2"/>
        <v>1.1718071435014454E-5</v>
      </c>
    </row>
    <row r="20" spans="2:13" x14ac:dyDescent="0.5">
      <c r="B20" s="19">
        <v>18</v>
      </c>
      <c r="C20" s="51" t="s">
        <v>1689</v>
      </c>
      <c r="D20" s="51">
        <v>42185</v>
      </c>
      <c r="E20" s="52">
        <v>0.3</v>
      </c>
      <c r="F20" s="52">
        <v>0.3</v>
      </c>
      <c r="G20" s="177"/>
      <c r="H20" s="25"/>
      <c r="I20" s="51" t="s">
        <v>1689</v>
      </c>
      <c r="J20" s="8">
        <f t="shared" si="1"/>
        <v>0.2380269500616638</v>
      </c>
      <c r="L20" s="8">
        <f t="shared" si="0"/>
        <v>6.1973049938336189E-2</v>
      </c>
      <c r="M20" s="8">
        <f t="shared" si="2"/>
        <v>3.8406589186595111E-3</v>
      </c>
    </row>
    <row r="21" spans="2:13" x14ac:dyDescent="0.5">
      <c r="B21" s="19">
        <v>19</v>
      </c>
      <c r="C21" s="51" t="s">
        <v>1705</v>
      </c>
      <c r="D21" s="51">
        <v>42277</v>
      </c>
      <c r="E21" s="52">
        <v>0.2</v>
      </c>
      <c r="F21" s="52">
        <v>0.2</v>
      </c>
      <c r="G21" s="177"/>
      <c r="H21" s="25"/>
      <c r="I21" s="51" t="s">
        <v>1705</v>
      </c>
      <c r="J21" s="8">
        <f t="shared" si="1"/>
        <v>0.21140808501849911</v>
      </c>
      <c r="L21" s="8">
        <f t="shared" si="0"/>
        <v>-1.1408085018499103E-2</v>
      </c>
      <c r="M21" s="8">
        <f t="shared" si="2"/>
        <v>1.3014440378930368E-4</v>
      </c>
    </row>
    <row r="22" spans="2:13" x14ac:dyDescent="0.5">
      <c r="B22" s="19">
        <v>20</v>
      </c>
      <c r="C22" s="51" t="s">
        <v>1722</v>
      </c>
      <c r="D22" s="51">
        <v>42369</v>
      </c>
      <c r="E22" s="52">
        <v>0.02</v>
      </c>
      <c r="F22" s="52">
        <v>0.02</v>
      </c>
      <c r="G22" s="177"/>
      <c r="H22" s="25"/>
      <c r="I22" s="51" t="s">
        <v>1722</v>
      </c>
      <c r="J22" s="8">
        <f t="shared" si="1"/>
        <v>7.742242550554973E-2</v>
      </c>
      <c r="L22" s="8">
        <f t="shared" si="0"/>
        <v>-5.7422425505549726E-2</v>
      </c>
      <c r="M22" s="8">
        <f t="shared" si="2"/>
        <v>3.2973349509404079E-3</v>
      </c>
    </row>
    <row r="23" spans="2:13" x14ac:dyDescent="0.5">
      <c r="B23" s="19">
        <v>21</v>
      </c>
      <c r="C23" s="51" t="s">
        <v>1671</v>
      </c>
      <c r="D23" s="51">
        <v>42460</v>
      </c>
      <c r="E23" s="76">
        <f>AVERAGE($F$22,$F$24)</f>
        <v>0.46500000000000002</v>
      </c>
      <c r="F23" s="52">
        <v>-0.19</v>
      </c>
      <c r="G23" s="177"/>
      <c r="H23" s="25"/>
      <c r="I23" s="51" t="s">
        <v>1671</v>
      </c>
      <c r="J23" s="8">
        <f t="shared" si="1"/>
        <v>0.3487267276516649</v>
      </c>
      <c r="L23" s="8">
        <f t="shared" si="0"/>
        <v>0.11627327234833512</v>
      </c>
      <c r="M23" s="8">
        <f t="shared" si="2"/>
        <v>1.3519473862590113E-2</v>
      </c>
    </row>
    <row r="24" spans="2:13" x14ac:dyDescent="0.5">
      <c r="B24" s="19">
        <v>22</v>
      </c>
      <c r="C24" s="51" t="s">
        <v>1690</v>
      </c>
      <c r="D24" s="51">
        <v>42551</v>
      </c>
      <c r="E24" s="52">
        <v>0.91</v>
      </c>
      <c r="F24" s="52">
        <v>0.91</v>
      </c>
      <c r="G24" s="177"/>
      <c r="H24" s="25"/>
      <c r="I24" s="51" t="s">
        <v>1690</v>
      </c>
      <c r="J24" s="8">
        <f t="shared" si="1"/>
        <v>0.74161801829549945</v>
      </c>
      <c r="L24" s="8">
        <f t="shared" si="0"/>
        <v>0.16838198170450058</v>
      </c>
      <c r="M24" s="8">
        <f t="shared" si="2"/>
        <v>2.8352491762734768E-2</v>
      </c>
    </row>
    <row r="25" spans="2:13" x14ac:dyDescent="0.5">
      <c r="B25" s="19">
        <v>23</v>
      </c>
      <c r="C25" s="51" t="s">
        <v>1706</v>
      </c>
      <c r="D25" s="51">
        <v>42643</v>
      </c>
      <c r="E25" s="52">
        <v>0.5</v>
      </c>
      <c r="F25" s="52">
        <v>0.5</v>
      </c>
      <c r="G25" s="177"/>
      <c r="H25" s="25"/>
      <c r="I25" s="51" t="s">
        <v>1706</v>
      </c>
      <c r="J25" s="8">
        <f t="shared" si="1"/>
        <v>0.57248540548864979</v>
      </c>
      <c r="L25" s="8">
        <f t="shared" si="0"/>
        <v>-7.248540548864979E-2</v>
      </c>
      <c r="M25" s="8">
        <f t="shared" si="2"/>
        <v>5.2541340088539815E-3</v>
      </c>
    </row>
    <row r="26" spans="2:13" x14ac:dyDescent="0.5">
      <c r="B26" s="19">
        <v>24</v>
      </c>
      <c r="C26" s="51" t="s">
        <v>1730</v>
      </c>
      <c r="D26" s="51">
        <v>42735</v>
      </c>
      <c r="E26" s="52">
        <v>0.87</v>
      </c>
      <c r="F26" s="52">
        <v>0.87</v>
      </c>
      <c r="G26" s="177"/>
      <c r="H26" s="25"/>
      <c r="I26" s="51" t="s">
        <v>1730</v>
      </c>
      <c r="J26" s="8">
        <f t="shared" si="1"/>
        <v>0.78074562164659489</v>
      </c>
      <c r="L26" s="8">
        <f t="shared" si="0"/>
        <v>8.9254378353405106E-2</v>
      </c>
      <c r="M26" s="8">
        <f t="shared" si="2"/>
        <v>7.9663440552527904E-3</v>
      </c>
    </row>
    <row r="27" spans="2:13" x14ac:dyDescent="0.5">
      <c r="B27" s="19">
        <v>25</v>
      </c>
      <c r="C27" s="51" t="s">
        <v>1672</v>
      </c>
      <c r="D27" s="51">
        <v>42825</v>
      </c>
      <c r="E27" s="52">
        <v>0.3</v>
      </c>
      <c r="F27" s="52">
        <v>0.3</v>
      </c>
      <c r="G27" s="177"/>
      <c r="H27" s="25"/>
      <c r="I27" s="51" t="s">
        <v>1672</v>
      </c>
      <c r="J27" s="8">
        <f t="shared" si="1"/>
        <v>0.44422368649397848</v>
      </c>
      <c r="L27" s="8">
        <f t="shared" si="0"/>
        <v>-0.14422368649397849</v>
      </c>
      <c r="M27" s="8">
        <f t="shared" si="2"/>
        <v>2.0800471745913391E-2</v>
      </c>
    </row>
    <row r="28" spans="2:13" x14ac:dyDescent="0.5">
      <c r="B28" s="19">
        <v>26</v>
      </c>
      <c r="C28" s="51" t="s">
        <v>1691</v>
      </c>
      <c r="D28" s="51">
        <v>42916</v>
      </c>
      <c r="E28" s="52">
        <v>0.44</v>
      </c>
      <c r="F28" s="52">
        <v>0.44</v>
      </c>
      <c r="G28" s="177"/>
      <c r="H28" s="25"/>
      <c r="I28" s="51" t="s">
        <v>1691</v>
      </c>
      <c r="J28" s="8">
        <f t="shared" si="1"/>
        <v>0.44126710594819352</v>
      </c>
      <c r="L28" s="8">
        <f t="shared" si="0"/>
        <v>-1.2671059481935143E-3</v>
      </c>
      <c r="M28" s="8">
        <f t="shared" si="2"/>
        <v>1.6055574839473849E-6</v>
      </c>
    </row>
    <row r="29" spans="2:13" x14ac:dyDescent="0.5">
      <c r="B29" s="19">
        <v>27</v>
      </c>
      <c r="C29" s="51" t="s">
        <v>1714</v>
      </c>
      <c r="D29" s="51">
        <v>43008</v>
      </c>
      <c r="E29" s="52">
        <v>1</v>
      </c>
      <c r="F29" s="52">
        <v>1</v>
      </c>
      <c r="G29" s="177"/>
      <c r="H29" s="25"/>
      <c r="I29" s="51" t="s">
        <v>1714</v>
      </c>
      <c r="J29" s="8">
        <f t="shared" si="1"/>
        <v>0.83238013178445802</v>
      </c>
      <c r="L29" s="8">
        <f t="shared" si="0"/>
        <v>0.16761986821554198</v>
      </c>
      <c r="M29" s="8">
        <f t="shared" si="2"/>
        <v>2.809642022059566E-2</v>
      </c>
    </row>
    <row r="30" spans="2:13" x14ac:dyDescent="0.5">
      <c r="B30" s="19">
        <v>28</v>
      </c>
      <c r="C30" s="51" t="s">
        <v>1733</v>
      </c>
      <c r="D30" s="51">
        <v>43100</v>
      </c>
      <c r="E30" s="52">
        <v>0.92</v>
      </c>
      <c r="F30" s="52">
        <v>0.92</v>
      </c>
      <c r="G30" s="177"/>
      <c r="H30" s="25"/>
      <c r="I30" s="51" t="s">
        <v>1733</v>
      </c>
      <c r="J30" s="8">
        <f t="shared" si="1"/>
        <v>0.89371403953533735</v>
      </c>
      <c r="L30" s="8">
        <f t="shared" si="0"/>
        <v>2.6285960464662694E-2</v>
      </c>
      <c r="M30" s="8">
        <f t="shared" si="2"/>
        <v>6.9095171754981024E-4</v>
      </c>
    </row>
    <row r="31" spans="2:13" x14ac:dyDescent="0.5">
      <c r="B31" s="19">
        <v>29</v>
      </c>
      <c r="C31" s="51" t="s">
        <v>1681</v>
      </c>
      <c r="D31" s="51">
        <v>43190</v>
      </c>
      <c r="E31" s="76">
        <f>AVERAGE($F$30,$F$32)</f>
        <v>0.58499999999999996</v>
      </c>
      <c r="F31" s="52">
        <v>-0.34</v>
      </c>
      <c r="G31" s="177"/>
      <c r="H31" s="25"/>
      <c r="I31" s="51" t="s">
        <v>1681</v>
      </c>
      <c r="J31" s="8">
        <f t="shared" si="1"/>
        <v>0.67761421186060122</v>
      </c>
      <c r="L31" s="8">
        <f t="shared" si="0"/>
        <v>-9.2614211860601259E-2</v>
      </c>
      <c r="M31" s="8">
        <f t="shared" si="2"/>
        <v>8.5773922385603343E-3</v>
      </c>
    </row>
    <row r="32" spans="2:13" x14ac:dyDescent="0.5">
      <c r="B32" s="19">
        <v>30</v>
      </c>
      <c r="C32" s="51" t="s">
        <v>1686</v>
      </c>
      <c r="D32" s="51">
        <v>43281</v>
      </c>
      <c r="E32" s="52">
        <v>0.25</v>
      </c>
      <c r="F32" s="52">
        <v>0.25</v>
      </c>
      <c r="G32" s="177"/>
      <c r="H32" s="25"/>
      <c r="I32" s="51" t="s">
        <v>1686</v>
      </c>
      <c r="J32" s="8">
        <f t="shared" si="1"/>
        <v>0.37828426355818034</v>
      </c>
      <c r="L32" s="8">
        <f t="shared" si="0"/>
        <v>-0.12828426355818034</v>
      </c>
      <c r="M32" s="8">
        <f t="shared" si="2"/>
        <v>1.6456852276664678E-2</v>
      </c>
    </row>
    <row r="33" spans="2:13" x14ac:dyDescent="0.5">
      <c r="B33" s="19">
        <v>31</v>
      </c>
      <c r="C33" s="51" t="s">
        <v>1718</v>
      </c>
      <c r="D33" s="51">
        <v>43373</v>
      </c>
      <c r="E33" s="52">
        <v>0.77</v>
      </c>
      <c r="F33" s="52">
        <v>0.77</v>
      </c>
      <c r="G33" s="177"/>
      <c r="H33" s="25"/>
      <c r="I33" s="51" t="s">
        <v>1718</v>
      </c>
      <c r="J33" s="8">
        <f t="shared" si="1"/>
        <v>0.65248527906745402</v>
      </c>
      <c r="L33" s="8">
        <f t="shared" si="0"/>
        <v>0.117514720932546</v>
      </c>
      <c r="M33" s="8">
        <f t="shared" si="2"/>
        <v>1.3809709635854166E-2</v>
      </c>
    </row>
    <row r="34" spans="2:13" x14ac:dyDescent="0.5">
      <c r="B34" s="19">
        <v>32</v>
      </c>
      <c r="C34" s="51" t="s">
        <v>1723</v>
      </c>
      <c r="D34" s="51">
        <v>43465</v>
      </c>
      <c r="E34" s="76">
        <f>AVERAGE($F$33,$F$35)</f>
        <v>0.72</v>
      </c>
      <c r="F34" s="52">
        <v>-1</v>
      </c>
      <c r="G34" s="177"/>
      <c r="H34" s="25"/>
      <c r="I34" s="51" t="s">
        <v>1723</v>
      </c>
      <c r="J34" s="8">
        <f t="shared" si="1"/>
        <v>0.69974558372023621</v>
      </c>
      <c r="L34" s="8">
        <f t="shared" si="0"/>
        <v>2.0254416279763765E-2</v>
      </c>
      <c r="M34" s="8">
        <f t="shared" si="2"/>
        <v>4.1024137883395942E-4</v>
      </c>
    </row>
    <row r="35" spans="2:13" x14ac:dyDescent="0.5">
      <c r="B35" s="19">
        <v>33</v>
      </c>
      <c r="C35" s="51" t="s">
        <v>1683</v>
      </c>
      <c r="D35" s="51">
        <v>43555</v>
      </c>
      <c r="E35" s="52">
        <v>0.67</v>
      </c>
      <c r="F35" s="52">
        <v>0.67</v>
      </c>
      <c r="G35" s="177"/>
      <c r="H35" s="25"/>
      <c r="I35" s="51" t="s">
        <v>1683</v>
      </c>
      <c r="J35" s="8">
        <f t="shared" si="1"/>
        <v>0.67892367511607077</v>
      </c>
      <c r="L35" s="8">
        <f t="shared" si="0"/>
        <v>-8.9236751160707284E-3</v>
      </c>
      <c r="M35" s="8">
        <f t="shared" si="2"/>
        <v>7.9631977577179929E-5</v>
      </c>
    </row>
    <row r="36" spans="2:13" x14ac:dyDescent="0.5">
      <c r="B36" s="19">
        <v>34</v>
      </c>
      <c r="C36" s="51" t="s">
        <v>1700</v>
      </c>
      <c r="D36" s="51">
        <v>43646</v>
      </c>
      <c r="E36" s="52">
        <v>0.75</v>
      </c>
      <c r="F36" s="52">
        <v>0.75</v>
      </c>
      <c r="G36" s="177"/>
      <c r="H36" s="25"/>
      <c r="I36" s="51" t="s">
        <v>1700</v>
      </c>
      <c r="J36" s="8">
        <f t="shared" ref="J36:J70" si="3">0.7*E36+0.3*J35</f>
        <v>0.7286771025348211</v>
      </c>
      <c r="L36" s="8">
        <f t="shared" ref="L36:L70" si="4">E36-J36</f>
        <v>2.1322897465178903E-2</v>
      </c>
      <c r="M36" s="8">
        <f t="shared" si="2"/>
        <v>4.5466595631053286E-4</v>
      </c>
    </row>
    <row r="37" spans="2:13" x14ac:dyDescent="0.5">
      <c r="B37" s="19">
        <v>35</v>
      </c>
      <c r="C37" s="51" t="s">
        <v>1707</v>
      </c>
      <c r="D37" s="51">
        <v>43738</v>
      </c>
      <c r="E37" s="52">
        <v>1.64</v>
      </c>
      <c r="F37" s="52">
        <v>1.64</v>
      </c>
      <c r="G37" s="177"/>
      <c r="H37" s="25"/>
      <c r="I37" s="51" t="s">
        <v>1707</v>
      </c>
      <c r="J37" s="8">
        <f t="shared" si="3"/>
        <v>1.3666031307604463</v>
      </c>
      <c r="L37" s="8">
        <f t="shared" si="4"/>
        <v>0.27339686923955364</v>
      </c>
      <c r="M37" s="8">
        <f t="shared" si="2"/>
        <v>7.4745848109989591E-2</v>
      </c>
    </row>
    <row r="38" spans="2:13" x14ac:dyDescent="0.5">
      <c r="B38" s="19">
        <v>36</v>
      </c>
      <c r="C38" s="51" t="s">
        <v>1724</v>
      </c>
      <c r="D38" s="51">
        <v>43830</v>
      </c>
      <c r="E38" s="52">
        <v>0.68</v>
      </c>
      <c r="F38" s="52">
        <v>0.68</v>
      </c>
      <c r="G38" s="177"/>
      <c r="H38" s="25"/>
      <c r="I38" s="51" t="s">
        <v>1724</v>
      </c>
      <c r="J38" s="8">
        <f t="shared" si="3"/>
        <v>0.88598093922813392</v>
      </c>
      <c r="L38" s="8">
        <f t="shared" si="4"/>
        <v>-0.20598093922813387</v>
      </c>
      <c r="M38" s="8">
        <f t="shared" si="2"/>
        <v>4.2428147325304179E-2</v>
      </c>
    </row>
    <row r="39" spans="2:13" x14ac:dyDescent="0.5">
      <c r="B39" s="19">
        <v>37</v>
      </c>
      <c r="C39" s="51" t="s">
        <v>1673</v>
      </c>
      <c r="D39" s="51">
        <v>43921</v>
      </c>
      <c r="E39" s="76">
        <f>AVERAGE(F38,F40)</f>
        <v>1.26</v>
      </c>
      <c r="F39" s="52">
        <v>-4.47</v>
      </c>
      <c r="G39" s="177"/>
      <c r="H39" s="25"/>
      <c r="I39" s="51" t="s">
        <v>1673</v>
      </c>
      <c r="J39" s="8">
        <f t="shared" si="3"/>
        <v>1.1477942817684401</v>
      </c>
      <c r="L39" s="8">
        <f t="shared" si="4"/>
        <v>0.11220571823155989</v>
      </c>
      <c r="M39" s="8">
        <f t="shared" si="2"/>
        <v>1.2590123203860212E-2</v>
      </c>
    </row>
    <row r="40" spans="2:13" x14ac:dyDescent="0.5">
      <c r="B40" s="19">
        <v>38</v>
      </c>
      <c r="C40" s="51" t="s">
        <v>1692</v>
      </c>
      <c r="D40" s="51">
        <v>44012</v>
      </c>
      <c r="E40" s="52">
        <v>1.84</v>
      </c>
      <c r="F40" s="52">
        <v>1.84</v>
      </c>
      <c r="G40" s="177"/>
      <c r="H40" s="25"/>
      <c r="I40" s="51" t="s">
        <v>1692</v>
      </c>
      <c r="J40" s="8">
        <f t="shared" si="3"/>
        <v>1.6323382845305321</v>
      </c>
      <c r="L40" s="8">
        <f t="shared" si="4"/>
        <v>0.20766171546946799</v>
      </c>
      <c r="M40" s="8">
        <f t="shared" si="2"/>
        <v>4.312338807172228E-2</v>
      </c>
    </row>
    <row r="41" spans="2:13" x14ac:dyDescent="0.5">
      <c r="B41" s="19">
        <v>39</v>
      </c>
      <c r="C41" s="51" t="s">
        <v>1708</v>
      </c>
      <c r="D41" s="51">
        <v>44104</v>
      </c>
      <c r="E41" s="52">
        <v>1.1100000000000001</v>
      </c>
      <c r="F41" s="52">
        <v>1.1100000000000001</v>
      </c>
      <c r="G41" s="177"/>
      <c r="H41" s="25"/>
      <c r="I41" s="51" t="s">
        <v>1708</v>
      </c>
      <c r="J41" s="8">
        <f t="shared" si="3"/>
        <v>1.2667014853591596</v>
      </c>
      <c r="L41" s="8">
        <f t="shared" si="4"/>
        <v>-0.15670148535915951</v>
      </c>
      <c r="M41" s="8">
        <f t="shared" si="2"/>
        <v>2.4555355513766881E-2</v>
      </c>
    </row>
    <row r="42" spans="2:13" x14ac:dyDescent="0.5">
      <c r="B42" s="19">
        <v>40</v>
      </c>
      <c r="C42" s="51" t="s">
        <v>1725</v>
      </c>
      <c r="D42" s="51">
        <v>44196</v>
      </c>
      <c r="E42" s="52">
        <v>1.8</v>
      </c>
      <c r="F42" s="52">
        <v>1.8</v>
      </c>
      <c r="G42" s="177"/>
      <c r="H42" s="25"/>
      <c r="I42" s="51" t="s">
        <v>1725</v>
      </c>
      <c r="J42" s="8">
        <f t="shared" si="3"/>
        <v>1.6400104456077478</v>
      </c>
      <c r="L42" s="8">
        <f t="shared" si="4"/>
        <v>0.15998955439225226</v>
      </c>
      <c r="M42" s="8">
        <f t="shared" si="2"/>
        <v>2.5596657514631447E-2</v>
      </c>
    </row>
    <row r="43" spans="2:13" x14ac:dyDescent="0.5">
      <c r="B43" s="19">
        <v>41</v>
      </c>
      <c r="C43" s="51" t="s">
        <v>1674</v>
      </c>
      <c r="D43" s="51">
        <v>44286</v>
      </c>
      <c r="E43" s="52">
        <v>2.8908999999999998</v>
      </c>
      <c r="F43" s="52">
        <v>2.8908999999999998</v>
      </c>
      <c r="G43" s="177"/>
      <c r="H43" s="25"/>
      <c r="I43" s="51" t="s">
        <v>1674</v>
      </c>
      <c r="J43" s="8">
        <f t="shared" si="3"/>
        <v>2.5156331336823241</v>
      </c>
      <c r="L43" s="8">
        <f t="shared" si="4"/>
        <v>0.3752668663176757</v>
      </c>
      <c r="M43" s="8">
        <f t="shared" si="2"/>
        <v>0.14082522095588829</v>
      </c>
    </row>
    <row r="44" spans="2:13" x14ac:dyDescent="0.5">
      <c r="B44" s="19">
        <v>42</v>
      </c>
      <c r="C44" s="51" t="s">
        <v>1693</v>
      </c>
      <c r="D44" s="51">
        <v>44377</v>
      </c>
      <c r="E44" s="52">
        <v>2.7</v>
      </c>
      <c r="F44" s="52">
        <v>2.7</v>
      </c>
      <c r="G44" s="177"/>
      <c r="H44" s="25"/>
      <c r="I44" s="51" t="s">
        <v>1693</v>
      </c>
      <c r="J44" s="8">
        <f t="shared" si="3"/>
        <v>2.6446899401046973</v>
      </c>
      <c r="L44" s="8">
        <f t="shared" si="4"/>
        <v>5.531005989530291E-2</v>
      </c>
      <c r="M44" s="8">
        <f t="shared" si="2"/>
        <v>3.0592027256219952E-3</v>
      </c>
    </row>
    <row r="45" spans="2:13" x14ac:dyDescent="0.5">
      <c r="B45" s="19">
        <v>43</v>
      </c>
      <c r="C45" s="51" t="s">
        <v>1709</v>
      </c>
      <c r="D45" s="51">
        <v>44469</v>
      </c>
      <c r="E45" s="52">
        <v>1.0073000000000001</v>
      </c>
      <c r="F45" s="52">
        <v>1.0073000000000001</v>
      </c>
      <c r="G45" s="177"/>
      <c r="H45" s="25"/>
      <c r="I45" s="51" t="s">
        <v>1709</v>
      </c>
      <c r="J45" s="8">
        <f t="shared" si="3"/>
        <v>1.498516982031409</v>
      </c>
      <c r="L45" s="8">
        <f t="shared" si="4"/>
        <v>-0.49121698203140896</v>
      </c>
      <c r="M45" s="8">
        <f t="shared" si="2"/>
        <v>0.24129412343604556</v>
      </c>
    </row>
    <row r="46" spans="2:13" x14ac:dyDescent="0.5">
      <c r="B46" s="19">
        <v>44</v>
      </c>
      <c r="C46" s="51" t="s">
        <v>1726</v>
      </c>
      <c r="D46" s="51">
        <v>44561</v>
      </c>
      <c r="E46" s="52">
        <v>0.9103</v>
      </c>
      <c r="F46" s="52">
        <v>0.9103</v>
      </c>
      <c r="G46" s="177"/>
      <c r="H46" s="25"/>
      <c r="I46" s="51" t="s">
        <v>1726</v>
      </c>
      <c r="J46" s="8">
        <f t="shared" si="3"/>
        <v>1.0867650946094227</v>
      </c>
      <c r="L46" s="8">
        <f t="shared" si="4"/>
        <v>-0.17646509460942272</v>
      </c>
      <c r="M46" s="8">
        <f t="shared" si="2"/>
        <v>3.1139929615512513E-2</v>
      </c>
    </row>
    <row r="47" spans="2:13" x14ac:dyDescent="0.5">
      <c r="B47" s="19">
        <v>45</v>
      </c>
      <c r="C47" s="51" t="s">
        <v>1675</v>
      </c>
      <c r="D47" s="51">
        <v>44651</v>
      </c>
      <c r="E47" s="76">
        <f>AVERAGE($F$46,$F$50)</f>
        <v>0.99459999999999993</v>
      </c>
      <c r="F47" s="52">
        <v>-0.70479999999999998</v>
      </c>
      <c r="G47" s="177"/>
      <c r="H47" s="25"/>
      <c r="I47" s="51" t="s">
        <v>1675</v>
      </c>
      <c r="J47" s="8">
        <f t="shared" si="3"/>
        <v>1.0222495283828268</v>
      </c>
      <c r="L47" s="8">
        <f t="shared" si="4"/>
        <v>-2.764952838282686E-2</v>
      </c>
      <c r="M47" s="8">
        <f t="shared" si="2"/>
        <v>7.6449641979274812E-4</v>
      </c>
    </row>
    <row r="48" spans="2:13" x14ac:dyDescent="0.5">
      <c r="B48" s="19">
        <v>46</v>
      </c>
      <c r="C48" s="51" t="s">
        <v>1694</v>
      </c>
      <c r="D48" s="51">
        <v>44742</v>
      </c>
      <c r="E48" s="76">
        <f>AVERAGE($F$46,$F$50)</f>
        <v>0.99459999999999993</v>
      </c>
      <c r="F48" s="52">
        <v>-2.8188</v>
      </c>
      <c r="G48" s="177"/>
      <c r="H48" s="25"/>
      <c r="I48" s="51" t="s">
        <v>1694</v>
      </c>
      <c r="J48" s="8">
        <f t="shared" si="3"/>
        <v>1.0028948585148481</v>
      </c>
      <c r="L48" s="8">
        <f t="shared" si="4"/>
        <v>-8.2948585148481246E-3</v>
      </c>
      <c r="M48" s="8">
        <f t="shared" si="2"/>
        <v>6.8804677781348435E-5</v>
      </c>
    </row>
    <row r="49" spans="2:13" x14ac:dyDescent="0.5">
      <c r="B49" s="19">
        <v>47</v>
      </c>
      <c r="C49" s="51" t="s">
        <v>1710</v>
      </c>
      <c r="D49" s="51">
        <v>44834</v>
      </c>
      <c r="E49" s="76">
        <f>AVERAGE($F$46,$F$50)</f>
        <v>0.99459999999999993</v>
      </c>
      <c r="F49" s="52">
        <v>-0.9829</v>
      </c>
      <c r="G49" s="177"/>
      <c r="H49" s="25"/>
      <c r="I49" s="51" t="s">
        <v>1710</v>
      </c>
      <c r="J49" s="8">
        <f t="shared" si="3"/>
        <v>0.9970884575544543</v>
      </c>
      <c r="L49" s="8">
        <f t="shared" si="4"/>
        <v>-2.4884575544543708E-3</v>
      </c>
      <c r="M49" s="8">
        <f t="shared" si="2"/>
        <v>6.1924210003210273E-6</v>
      </c>
    </row>
    <row r="50" spans="2:13" x14ac:dyDescent="0.5">
      <c r="B50" s="19">
        <v>48</v>
      </c>
      <c r="C50" s="51" t="s">
        <v>1731</v>
      </c>
      <c r="D50" s="51">
        <v>44926</v>
      </c>
      <c r="E50" s="52">
        <v>1.0789</v>
      </c>
      <c r="F50" s="52">
        <v>1.0789</v>
      </c>
      <c r="G50" s="177"/>
      <c r="H50" s="25"/>
      <c r="I50" s="51" t="s">
        <v>1731</v>
      </c>
      <c r="J50" s="8">
        <f t="shared" si="3"/>
        <v>1.0543565372663362</v>
      </c>
      <c r="L50" s="8">
        <f t="shared" si="4"/>
        <v>2.4543462733663812E-2</v>
      </c>
      <c r="M50" s="8">
        <f t="shared" si="2"/>
        <v>6.0238156295874432E-4</v>
      </c>
    </row>
    <row r="51" spans="2:13" x14ac:dyDescent="0.5">
      <c r="B51" s="19">
        <v>49</v>
      </c>
      <c r="C51" s="51" t="s">
        <v>1676</v>
      </c>
      <c r="D51" s="51">
        <v>45016</v>
      </c>
      <c r="E51" s="52">
        <v>1.67</v>
      </c>
      <c r="F51" s="52">
        <v>1.67</v>
      </c>
      <c r="G51" s="177"/>
      <c r="H51" s="25"/>
      <c r="I51" s="51" t="s">
        <v>1676</v>
      </c>
      <c r="J51" s="8">
        <f t="shared" si="3"/>
        <v>1.4853069611799006</v>
      </c>
      <c r="L51" s="8">
        <f t="shared" si="4"/>
        <v>0.18469303882009935</v>
      </c>
      <c r="M51" s="8">
        <f t="shared" si="2"/>
        <v>3.4111518588602729E-2</v>
      </c>
    </row>
    <row r="52" spans="2:13" x14ac:dyDescent="0.5">
      <c r="B52" s="19">
        <v>50</v>
      </c>
      <c r="C52" s="51" t="s">
        <v>1695</v>
      </c>
      <c r="D52" s="51">
        <v>45107</v>
      </c>
      <c r="E52" s="52">
        <v>1</v>
      </c>
      <c r="F52" s="52">
        <v>1</v>
      </c>
      <c r="G52" s="177"/>
      <c r="H52" s="25"/>
      <c r="I52" s="51" t="s">
        <v>1695</v>
      </c>
      <c r="J52" s="8">
        <f t="shared" si="3"/>
        <v>1.1455920883539701</v>
      </c>
      <c r="L52" s="8">
        <f t="shared" si="4"/>
        <v>-0.14559208835397008</v>
      </c>
      <c r="M52" s="8">
        <f t="shared" si="2"/>
        <v>2.1197056191270231E-2</v>
      </c>
    </row>
    <row r="53" spans="2:13" x14ac:dyDescent="0.5">
      <c r="B53" s="19">
        <v>51</v>
      </c>
      <c r="C53" s="51" t="s">
        <v>1715</v>
      </c>
      <c r="D53" s="51">
        <v>45199</v>
      </c>
      <c r="E53" s="52">
        <v>1.1000000000000001</v>
      </c>
      <c r="F53" s="52">
        <v>1.1000000000000001</v>
      </c>
      <c r="G53" s="177"/>
      <c r="H53" s="25"/>
      <c r="I53" s="51" t="s">
        <v>1715</v>
      </c>
      <c r="J53" s="8">
        <f t="shared" si="3"/>
        <v>1.113677626506191</v>
      </c>
      <c r="L53" s="8">
        <f t="shared" si="4"/>
        <v>-1.3677626506190865E-2</v>
      </c>
      <c r="M53" s="8">
        <f t="shared" si="2"/>
        <v>1.8707746684285494E-4</v>
      </c>
    </row>
    <row r="54" spans="2:13" x14ac:dyDescent="0.5">
      <c r="B54" s="19">
        <v>52</v>
      </c>
      <c r="C54" s="51" t="s">
        <v>1734</v>
      </c>
      <c r="D54" s="51">
        <v>45291</v>
      </c>
      <c r="E54" s="52">
        <v>4.8140999999999998</v>
      </c>
      <c r="F54" s="52">
        <v>4.8140999999999998</v>
      </c>
      <c r="G54" s="177"/>
      <c r="H54" s="25"/>
      <c r="I54" s="51" t="s">
        <v>1734</v>
      </c>
      <c r="J54" s="8">
        <f t="shared" si="3"/>
        <v>3.703973287951857</v>
      </c>
      <c r="L54" s="8">
        <f t="shared" si="4"/>
        <v>1.1101267120481428</v>
      </c>
      <c r="M54" s="8">
        <f t="shared" si="2"/>
        <v>1.2323813168028201</v>
      </c>
    </row>
    <row r="55" spans="2:13" x14ac:dyDescent="0.5">
      <c r="B55" s="19">
        <v>53</v>
      </c>
      <c r="C55" s="51" t="s">
        <v>1684</v>
      </c>
      <c r="D55" s="51">
        <v>45382</v>
      </c>
      <c r="E55" s="52">
        <v>2.38</v>
      </c>
      <c r="F55" s="52">
        <v>2.38</v>
      </c>
      <c r="G55" s="177"/>
      <c r="H55" s="25"/>
      <c r="I55" s="51" t="s">
        <v>1684</v>
      </c>
      <c r="J55" s="8">
        <f t="shared" si="3"/>
        <v>2.777191986385557</v>
      </c>
      <c r="L55" s="8">
        <f t="shared" si="4"/>
        <v>-0.39719198638555708</v>
      </c>
      <c r="M55" s="8">
        <f t="shared" si="2"/>
        <v>0.15776147404890456</v>
      </c>
    </row>
    <row r="56" spans="2:13" x14ac:dyDescent="0.5">
      <c r="B56" s="19">
        <v>54</v>
      </c>
      <c r="C56" s="51" t="s">
        <v>1701</v>
      </c>
      <c r="D56" s="51">
        <v>45473</v>
      </c>
      <c r="E56" s="52">
        <v>1.41</v>
      </c>
      <c r="F56" s="52">
        <v>1.41</v>
      </c>
      <c r="G56" s="177"/>
      <c r="H56" s="25"/>
      <c r="I56" s="51" t="s">
        <v>1701</v>
      </c>
      <c r="J56" s="8">
        <f t="shared" si="3"/>
        <v>1.8201575959156671</v>
      </c>
      <c r="L56" s="8">
        <f t="shared" si="4"/>
        <v>-0.41015759591566714</v>
      </c>
      <c r="M56" s="8">
        <f t="shared" si="2"/>
        <v>0.16822925348731968</v>
      </c>
    </row>
    <row r="57" spans="2:13" x14ac:dyDescent="0.5">
      <c r="B57" s="19">
        <v>55</v>
      </c>
      <c r="C57" s="51" t="s">
        <v>1711</v>
      </c>
      <c r="D57" s="51">
        <v>45565</v>
      </c>
      <c r="E57" s="52">
        <v>1.3444</v>
      </c>
      <c r="F57" s="52">
        <v>1.3444</v>
      </c>
      <c r="G57" s="177"/>
      <c r="H57" s="25"/>
      <c r="I57" s="51" t="s">
        <v>1711</v>
      </c>
      <c r="J57" s="8">
        <f t="shared" si="3"/>
        <v>1.4871272787746999</v>
      </c>
      <c r="L57" s="8">
        <f t="shared" si="4"/>
        <v>-0.14272727877469982</v>
      </c>
      <c r="M57" s="8">
        <f t="shared" si="2"/>
        <v>2.0371076106430876E-2</v>
      </c>
    </row>
    <row r="58" spans="2:13" x14ac:dyDescent="0.5">
      <c r="B58" s="19">
        <v>56</v>
      </c>
      <c r="C58" s="51" t="s">
        <v>1727</v>
      </c>
      <c r="D58" s="51">
        <v>45657</v>
      </c>
      <c r="E58" s="52">
        <v>2.5034000000000001</v>
      </c>
      <c r="F58" s="52">
        <v>2.5034000000000001</v>
      </c>
      <c r="G58" s="177"/>
      <c r="H58" s="25"/>
      <c r="I58" s="51" t="s">
        <v>1727</v>
      </c>
      <c r="J58" s="8">
        <f t="shared" si="3"/>
        <v>2.1985181836324097</v>
      </c>
      <c r="L58" s="8">
        <f t="shared" si="4"/>
        <v>0.30488181636759037</v>
      </c>
      <c r="M58" s="8">
        <f t="shared" si="2"/>
        <v>9.2952921951601097E-2</v>
      </c>
    </row>
    <row r="59" spans="2:13" x14ac:dyDescent="0.5">
      <c r="B59" s="19">
        <v>57</v>
      </c>
      <c r="C59" s="53" t="s">
        <v>1677</v>
      </c>
      <c r="D59" s="53">
        <v>45747</v>
      </c>
      <c r="E59" s="54">
        <f>_xlfn.FORECAST.ETS(D59,$E$3:$E$58,$D$3:$D$58)</f>
        <v>0.74327038885062635</v>
      </c>
      <c r="F59" s="54">
        <v>1.9390000000000001</v>
      </c>
      <c r="G59"/>
      <c r="H59" s="25"/>
      <c r="I59" s="53" t="s">
        <v>1677</v>
      </c>
      <c r="J59" s="94">
        <f>0.7*E59+0.3*J58</f>
        <v>1.1798447272851613</v>
      </c>
      <c r="L59" s="8">
        <f t="shared" si="4"/>
        <v>-0.43657433843453497</v>
      </c>
      <c r="M59" s="8">
        <f t="shared" si="2"/>
        <v>0.19059715297955188</v>
      </c>
    </row>
    <row r="60" spans="2:13" x14ac:dyDescent="0.5">
      <c r="B60" s="19">
        <v>58</v>
      </c>
      <c r="C60" s="53" t="s">
        <v>1696</v>
      </c>
      <c r="D60" s="53">
        <v>45838</v>
      </c>
      <c r="E60" s="54">
        <f t="shared" ref="E60:E70" si="5">_xlfn.FORECAST.ETS(D60,$F$3:$F$58,$D$3:$D$58)</f>
        <v>1.5500964071565302</v>
      </c>
      <c r="F60" s="54">
        <v>2.0310000000000001</v>
      </c>
      <c r="G60"/>
      <c r="H60" s="25"/>
      <c r="I60" s="53" t="s">
        <v>1696</v>
      </c>
      <c r="J60" s="94">
        <f t="shared" si="3"/>
        <v>1.4390209031951193</v>
      </c>
      <c r="L60" s="8">
        <f t="shared" si="4"/>
        <v>0.11107550396141086</v>
      </c>
      <c r="M60" s="8">
        <f t="shared" si="2"/>
        <v>1.2337767580281399E-2</v>
      </c>
    </row>
    <row r="61" spans="2:13" x14ac:dyDescent="0.5">
      <c r="B61" s="19">
        <v>59</v>
      </c>
      <c r="C61" s="53" t="s">
        <v>1712</v>
      </c>
      <c r="D61" s="53">
        <v>45930</v>
      </c>
      <c r="E61" s="54">
        <f t="shared" si="5"/>
        <v>1.7585907176568711</v>
      </c>
      <c r="F61" s="54">
        <v>2.1430000000000002</v>
      </c>
      <c r="G61"/>
      <c r="H61" s="25"/>
      <c r="I61" s="53" t="s">
        <v>1712</v>
      </c>
      <c r="J61" s="94">
        <f t="shared" si="3"/>
        <v>1.6627197733183454</v>
      </c>
      <c r="L61" s="8">
        <f t="shared" si="4"/>
        <v>9.5870944338525721E-2</v>
      </c>
      <c r="M61" s="8">
        <f t="shared" si="2"/>
        <v>9.1912379683606969E-3</v>
      </c>
    </row>
    <row r="62" spans="2:13" x14ac:dyDescent="0.5">
      <c r="B62" s="19">
        <v>60</v>
      </c>
      <c r="C62" s="53" t="s">
        <v>1728</v>
      </c>
      <c r="D62" s="53">
        <v>46022</v>
      </c>
      <c r="E62" s="54">
        <f t="shared" si="5"/>
        <v>0.97223766760649233</v>
      </c>
      <c r="F62" s="54">
        <v>2.234</v>
      </c>
      <c r="G62"/>
      <c r="H62" s="25"/>
      <c r="I62" s="53" t="s">
        <v>1728</v>
      </c>
      <c r="J62" s="94">
        <f t="shared" si="3"/>
        <v>1.1793822993200482</v>
      </c>
      <c r="L62" s="8">
        <f t="shared" si="4"/>
        <v>-0.2071446317135559</v>
      </c>
      <c r="M62" s="8">
        <f t="shared" si="2"/>
        <v>4.290889844774471E-2</v>
      </c>
    </row>
    <row r="63" spans="2:13" x14ac:dyDescent="0.5">
      <c r="B63" s="19">
        <v>61</v>
      </c>
      <c r="C63" s="53" t="s">
        <v>1678</v>
      </c>
      <c r="D63" s="53">
        <v>46112</v>
      </c>
      <c r="E63" s="54">
        <f t="shared" si="5"/>
        <v>1.7490042938162336</v>
      </c>
      <c r="F63" s="54">
        <v>2.2650000000000001</v>
      </c>
      <c r="G63"/>
      <c r="H63" s="25"/>
      <c r="I63" s="53" t="s">
        <v>1678</v>
      </c>
      <c r="J63" s="94">
        <f t="shared" si="3"/>
        <v>1.5781176954673779</v>
      </c>
      <c r="L63" s="8">
        <f t="shared" si="4"/>
        <v>0.17088659834885567</v>
      </c>
      <c r="M63" s="8">
        <f t="shared" si="2"/>
        <v>2.9202229495243121E-2</v>
      </c>
    </row>
    <row r="64" spans="2:13" x14ac:dyDescent="0.5">
      <c r="B64" s="19">
        <v>62</v>
      </c>
      <c r="C64" s="53" t="s">
        <v>1697</v>
      </c>
      <c r="D64" s="53">
        <v>46203</v>
      </c>
      <c r="E64" s="54">
        <f t="shared" si="5"/>
        <v>1.6722231271097603</v>
      </c>
      <c r="F64" s="54">
        <v>2.351</v>
      </c>
      <c r="G64"/>
      <c r="H64" s="25"/>
      <c r="I64" s="53" t="s">
        <v>1697</v>
      </c>
      <c r="J64" s="94">
        <f t="shared" si="3"/>
        <v>1.6439914976170455</v>
      </c>
      <c r="L64" s="8">
        <f t="shared" si="4"/>
        <v>2.8231629492714738E-2</v>
      </c>
      <c r="M64" s="8">
        <f t="shared" si="2"/>
        <v>7.9702490381392064E-4</v>
      </c>
    </row>
    <row r="65" spans="2:13" x14ac:dyDescent="0.5">
      <c r="B65" s="19">
        <v>63</v>
      </c>
      <c r="C65" s="53" t="s">
        <v>1713</v>
      </c>
      <c r="D65" s="53">
        <v>46295</v>
      </c>
      <c r="E65" s="54">
        <f t="shared" si="5"/>
        <v>1.7060892931122518</v>
      </c>
      <c r="F65" s="54">
        <v>2.492</v>
      </c>
      <c r="G65"/>
      <c r="H65" s="25"/>
      <c r="I65" s="53" t="s">
        <v>1713</v>
      </c>
      <c r="J65" s="94">
        <f t="shared" si="3"/>
        <v>1.6874599544636899</v>
      </c>
      <c r="L65" s="8">
        <f t="shared" si="4"/>
        <v>1.8629338648561866E-2</v>
      </c>
      <c r="M65" s="8">
        <f t="shared" si="2"/>
        <v>3.4705225848280085E-4</v>
      </c>
    </row>
    <row r="66" spans="2:13" x14ac:dyDescent="0.5">
      <c r="B66" s="19">
        <v>64</v>
      </c>
      <c r="C66" s="53" t="s">
        <v>1732</v>
      </c>
      <c r="D66" s="53">
        <v>46387</v>
      </c>
      <c r="E66" s="54">
        <f t="shared" si="5"/>
        <v>2.5535926926216748</v>
      </c>
      <c r="F66" s="54">
        <v>2.6240000000000001</v>
      </c>
      <c r="G66"/>
      <c r="H66" s="25"/>
      <c r="I66" s="53" t="s">
        <v>1732</v>
      </c>
      <c r="J66" s="94">
        <f t="shared" si="3"/>
        <v>2.2937528711742794</v>
      </c>
      <c r="L66" s="8">
        <f t="shared" si="4"/>
        <v>0.25983982144739537</v>
      </c>
      <c r="M66" s="8">
        <f t="shared" si="2"/>
        <v>6.7516732809814309E-2</v>
      </c>
    </row>
    <row r="67" spans="2:13" x14ac:dyDescent="0.5">
      <c r="B67" s="260">
        <v>65</v>
      </c>
      <c r="C67" s="53" t="s">
        <v>1679</v>
      </c>
      <c r="D67" s="53">
        <v>46477</v>
      </c>
      <c r="E67" s="54">
        <f t="shared" si="5"/>
        <v>2.5787007586321091</v>
      </c>
      <c r="F67" s="54">
        <v>2.637</v>
      </c>
      <c r="G67"/>
      <c r="H67" s="25"/>
      <c r="I67" s="53" t="s">
        <v>1679</v>
      </c>
      <c r="J67" s="94">
        <f t="shared" si="3"/>
        <v>2.4932163923947601</v>
      </c>
      <c r="L67" s="8">
        <f t="shared" si="4"/>
        <v>8.5484366237349008E-2</v>
      </c>
      <c r="M67" s="8">
        <f t="shared" si="2"/>
        <v>7.3075768710012153E-3</v>
      </c>
    </row>
    <row r="68" spans="2:13" x14ac:dyDescent="0.5">
      <c r="B68" s="260">
        <v>66</v>
      </c>
      <c r="C68" s="53" t="s">
        <v>1698</v>
      </c>
      <c r="D68" s="53">
        <v>46568</v>
      </c>
      <c r="E68" s="54">
        <f t="shared" si="5"/>
        <v>2.0962531093520615</v>
      </c>
      <c r="F68" s="54">
        <v>2.7730000000000001</v>
      </c>
      <c r="G68"/>
      <c r="H68" s="25"/>
      <c r="I68" s="53" t="s">
        <v>1698</v>
      </c>
      <c r="J68" s="94">
        <f t="shared" si="3"/>
        <v>2.2153420942648712</v>
      </c>
      <c r="L68" s="8">
        <f t="shared" si="4"/>
        <v>-0.11908898491280961</v>
      </c>
      <c r="M68" s="8">
        <f t="shared" si="2"/>
        <v>1.4182186327563396E-2</v>
      </c>
    </row>
    <row r="69" spans="2:13" x14ac:dyDescent="0.5">
      <c r="B69" s="260">
        <v>67</v>
      </c>
      <c r="C69" s="53" t="s">
        <v>1716</v>
      </c>
      <c r="D69" s="53">
        <v>46660</v>
      </c>
      <c r="E69" s="54">
        <f t="shared" si="5"/>
        <v>2.3007476895810277</v>
      </c>
      <c r="F69" s="54">
        <v>2.93</v>
      </c>
      <c r="G69"/>
      <c r="H69" s="25"/>
      <c r="I69" s="53" t="s">
        <v>1716</v>
      </c>
      <c r="J69" s="94">
        <f t="shared" si="3"/>
        <v>2.2751260109861806</v>
      </c>
      <c r="L69" s="8">
        <f t="shared" si="4"/>
        <v>2.5621678594847097E-2</v>
      </c>
      <c r="M69" s="8">
        <f>L69^2</f>
        <v>6.5647041401764594E-4</v>
      </c>
    </row>
    <row r="70" spans="2:13" x14ac:dyDescent="0.5">
      <c r="B70" s="260">
        <v>68</v>
      </c>
      <c r="C70" s="53" t="s">
        <v>1735</v>
      </c>
      <c r="D70" s="53">
        <v>46752</v>
      </c>
      <c r="E70" s="54">
        <f t="shared" si="5"/>
        <v>2.3214096677113569</v>
      </c>
      <c r="F70" s="54">
        <v>3.0630000000000002</v>
      </c>
      <c r="G70"/>
      <c r="H70" s="25"/>
      <c r="I70" s="53" t="s">
        <v>1735</v>
      </c>
      <c r="J70" s="94">
        <f t="shared" si="3"/>
        <v>2.3075245706938037</v>
      </c>
      <c r="L70" s="8">
        <f t="shared" si="4"/>
        <v>1.388509701755325E-2</v>
      </c>
      <c r="M70" s="8">
        <f>L70^2</f>
        <v>1.9279591918686613E-4</v>
      </c>
    </row>
    <row r="71" spans="2:13" x14ac:dyDescent="0.5">
      <c r="B71" s="260">
        <v>69</v>
      </c>
      <c r="C71" s="79" t="s">
        <v>1757</v>
      </c>
      <c r="D71" s="79">
        <v>46843</v>
      </c>
      <c r="H71" s="25"/>
      <c r="I71" s="79" t="s">
        <v>1757</v>
      </c>
      <c r="J71" s="95">
        <f>_xlfn.FORECAST.ETS(D71,$E$3:$E$70,$D$3:$D$70,1,1)</f>
        <v>2.7102382761063586</v>
      </c>
    </row>
    <row r="72" spans="2:13" x14ac:dyDescent="0.5">
      <c r="B72" s="260">
        <v>70</v>
      </c>
      <c r="C72" s="79" t="s">
        <v>1758</v>
      </c>
      <c r="D72" s="79">
        <v>46934</v>
      </c>
      <c r="H72" s="25"/>
      <c r="I72" s="79" t="s">
        <v>1758</v>
      </c>
      <c r="J72" s="95">
        <f t="shared" ref="J72:J82" si="6">_xlfn.FORECAST.ETS(D72,$E$3:$E$70,$D$3:$D$70,1,1)</f>
        <v>2.6240424411015244</v>
      </c>
    </row>
    <row r="73" spans="2:13" x14ac:dyDescent="0.5">
      <c r="B73" s="260">
        <v>71</v>
      </c>
      <c r="C73" s="79" t="s">
        <v>1759</v>
      </c>
      <c r="D73" s="79">
        <v>47026</v>
      </c>
      <c r="H73" s="25"/>
      <c r="I73" s="79" t="s">
        <v>1759</v>
      </c>
      <c r="J73" s="95">
        <f t="shared" si="6"/>
        <v>1.9137325604580175</v>
      </c>
    </row>
    <row r="74" spans="2:13" x14ac:dyDescent="0.5">
      <c r="B74" s="260">
        <v>72</v>
      </c>
      <c r="C74" s="79" t="s">
        <v>1760</v>
      </c>
      <c r="D74" s="79">
        <v>47118</v>
      </c>
      <c r="H74" s="25"/>
      <c r="I74" s="79" t="s">
        <v>1760</v>
      </c>
      <c r="J74" s="95">
        <f t="shared" si="6"/>
        <v>1.7223947549619125</v>
      </c>
    </row>
    <row r="75" spans="2:13" x14ac:dyDescent="0.5">
      <c r="B75" s="260">
        <v>73</v>
      </c>
      <c r="C75" s="79" t="s">
        <v>1761</v>
      </c>
      <c r="D75" s="79">
        <v>47208</v>
      </c>
      <c r="H75" s="25"/>
      <c r="I75" s="79" t="s">
        <v>1761</v>
      </c>
      <c r="J75" s="95">
        <f t="shared" si="6"/>
        <v>1.898639494020919</v>
      </c>
    </row>
    <row r="76" spans="2:13" x14ac:dyDescent="0.5">
      <c r="B76" s="260">
        <v>74</v>
      </c>
      <c r="C76" s="79" t="s">
        <v>1762</v>
      </c>
      <c r="D76" s="79">
        <v>47299</v>
      </c>
      <c r="H76" s="25"/>
      <c r="I76" s="79" t="s">
        <v>1762</v>
      </c>
      <c r="J76" s="95">
        <f t="shared" si="6"/>
        <v>1.9381589470115941</v>
      </c>
    </row>
    <row r="77" spans="2:13" x14ac:dyDescent="0.5">
      <c r="B77" s="260">
        <v>75</v>
      </c>
      <c r="C77" s="79" t="s">
        <v>1763</v>
      </c>
      <c r="D77" s="79">
        <v>47391</v>
      </c>
      <c r="H77" s="25"/>
      <c r="I77" s="79" t="s">
        <v>1763</v>
      </c>
      <c r="J77" s="95">
        <f>_xlfn.FORECAST.ETS(D77,$E$3:$E$70,$D$3:$D$70,1,1)</f>
        <v>1.9556657201717653</v>
      </c>
    </row>
    <row r="78" spans="2:13" x14ac:dyDescent="0.5">
      <c r="B78" s="260">
        <v>76</v>
      </c>
      <c r="C78" s="79" t="s">
        <v>1764</v>
      </c>
      <c r="D78" s="79">
        <v>47483</v>
      </c>
      <c r="H78" s="25"/>
      <c r="I78" s="79" t="s">
        <v>1764</v>
      </c>
      <c r="J78" s="95">
        <f t="shared" si="6"/>
        <v>1.8802380244119605</v>
      </c>
    </row>
    <row r="79" spans="2:13" x14ac:dyDescent="0.5">
      <c r="B79" s="260">
        <v>77</v>
      </c>
      <c r="C79" s="79" t="s">
        <v>1765</v>
      </c>
      <c r="D79" s="79">
        <v>47573</v>
      </c>
      <c r="H79" s="25"/>
      <c r="I79" s="79" t="s">
        <v>1765</v>
      </c>
      <c r="J79" s="95">
        <f t="shared" si="6"/>
        <v>2.540526102146786</v>
      </c>
    </row>
    <row r="80" spans="2:13" x14ac:dyDescent="0.5">
      <c r="B80" s="260">
        <v>78</v>
      </c>
      <c r="C80" s="79" t="s">
        <v>1766</v>
      </c>
      <c r="D80" s="79">
        <v>47664</v>
      </c>
      <c r="H80" s="25"/>
      <c r="I80" s="79" t="s">
        <v>1766</v>
      </c>
      <c r="J80" s="95">
        <f t="shared" si="6"/>
        <v>2.5704869409684412</v>
      </c>
    </row>
    <row r="81" spans="2:10" x14ac:dyDescent="0.5">
      <c r="B81" s="260">
        <v>79</v>
      </c>
      <c r="C81" s="79" t="s">
        <v>1767</v>
      </c>
      <c r="D81" s="79">
        <v>47756</v>
      </c>
      <c r="H81" s="25"/>
      <c r="I81" s="79" t="s">
        <v>1767</v>
      </c>
      <c r="J81" s="95">
        <f t="shared" si="6"/>
        <v>2.7847796923363579</v>
      </c>
    </row>
    <row r="82" spans="2:10" x14ac:dyDescent="0.5">
      <c r="B82" s="260">
        <v>80</v>
      </c>
      <c r="C82" s="79" t="s">
        <v>1768</v>
      </c>
      <c r="D82" s="79">
        <v>47848</v>
      </c>
      <c r="H82" s="25"/>
      <c r="I82" s="79" t="s">
        <v>1768</v>
      </c>
      <c r="J82" s="95">
        <f t="shared" si="6"/>
        <v>2.6777008427085147</v>
      </c>
    </row>
  </sheetData>
  <conditionalFormatting sqref="E3:E70">
    <cfRule type="cellIs" dxfId="18" priority="2" operator="lessThan">
      <formula>0</formula>
    </cfRule>
  </conditionalFormatting>
  <conditionalFormatting sqref="F3:G58 F59:F70">
    <cfRule type="cellIs" dxfId="17" priority="1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L70"/>
  <sheetViews>
    <sheetView zoomScale="85" zoomScaleNormal="85" workbookViewId="0"/>
  </sheetViews>
  <sheetFormatPr defaultRowHeight="17.399999999999999" x14ac:dyDescent="0.5"/>
  <cols>
    <col min="1" max="1" width="8.88671875" style="1"/>
    <col min="2" max="2" width="9.21875" style="1" bestFit="1" customWidth="1"/>
    <col min="3" max="3" width="10.109375" style="1" bestFit="1" customWidth="1"/>
    <col min="4" max="4" width="11.44140625" style="1" bestFit="1" customWidth="1"/>
    <col min="5" max="5" width="8.88671875" style="1"/>
    <col min="6" max="6" width="11.5546875" style="1" bestFit="1" customWidth="1"/>
    <col min="7" max="7" width="8.88671875" style="1"/>
    <col min="8" max="8" width="10.5546875" style="1" bestFit="1" customWidth="1"/>
    <col min="9" max="10" width="8.88671875" style="1"/>
    <col min="11" max="12" width="12" style="1" bestFit="1" customWidth="1"/>
    <col min="13" max="16384" width="8.88671875" style="1"/>
  </cols>
  <sheetData>
    <row r="2" spans="2:12" x14ac:dyDescent="0.5">
      <c r="B2" s="273" t="s">
        <v>1667</v>
      </c>
      <c r="C2" s="273" t="s">
        <v>7</v>
      </c>
      <c r="D2" s="273" t="s">
        <v>2044</v>
      </c>
      <c r="E2" s="273" t="s">
        <v>2038</v>
      </c>
      <c r="F2" s="273" t="s">
        <v>2039</v>
      </c>
      <c r="G2" s="273" t="s">
        <v>2038</v>
      </c>
      <c r="H2" s="273" t="s">
        <v>2040</v>
      </c>
      <c r="J2" s="338" t="s">
        <v>2043</v>
      </c>
      <c r="K2" s="339"/>
      <c r="L2" s="340"/>
    </row>
    <row r="3" spans="2:12" x14ac:dyDescent="0.5">
      <c r="B3" s="19">
        <v>1</v>
      </c>
      <c r="C3" s="51">
        <v>40633</v>
      </c>
      <c r="D3" s="51" t="s">
        <v>1668</v>
      </c>
      <c r="E3" s="137">
        <v>713.68799999999999</v>
      </c>
      <c r="F3" s="137">
        <v>246.964</v>
      </c>
      <c r="G3" s="4"/>
      <c r="H3" s="5">
        <f>F3/E3</f>
        <v>0.34603916557375214</v>
      </c>
      <c r="J3" s="19">
        <v>2011</v>
      </c>
      <c r="K3" s="4">
        <f>LN(E3)</f>
        <v>6.5704458920483626</v>
      </c>
      <c r="L3" s="6">
        <f>H3</f>
        <v>0.34603916557375214</v>
      </c>
    </row>
    <row r="4" spans="2:12" x14ac:dyDescent="0.5">
      <c r="B4" s="19">
        <v>2</v>
      </c>
      <c r="C4" s="51">
        <v>40724</v>
      </c>
      <c r="D4" s="51" t="s">
        <v>1687</v>
      </c>
      <c r="E4" s="137">
        <v>297.11900000000003</v>
      </c>
      <c r="F4" s="137">
        <v>-102.34699999999999</v>
      </c>
      <c r="G4" s="4"/>
      <c r="H4" s="5">
        <f t="shared" ref="H4:H61" si="0">F4/E4</f>
        <v>-0.34446467576964107</v>
      </c>
      <c r="J4" s="19">
        <v>2012</v>
      </c>
      <c r="K4" s="4">
        <f>LN(E7)</f>
        <v>6.6361512591429133</v>
      </c>
      <c r="L4" s="6">
        <f>H7</f>
        <v>0.5464576805798288</v>
      </c>
    </row>
    <row r="5" spans="2:12" x14ac:dyDescent="0.5">
      <c r="B5" s="19">
        <v>3</v>
      </c>
      <c r="C5" s="51">
        <v>40816</v>
      </c>
      <c r="D5" s="51" t="s">
        <v>1702</v>
      </c>
      <c r="E5" s="137">
        <v>702.54399999999998</v>
      </c>
      <c r="F5" s="137">
        <v>-61.656999999999996</v>
      </c>
      <c r="G5" s="4"/>
      <c r="H5" s="5">
        <f t="shared" si="0"/>
        <v>-8.7762474663508616E-2</v>
      </c>
      <c r="J5" s="19">
        <v>2013</v>
      </c>
      <c r="K5" s="4">
        <f>LN(E11)</f>
        <v>7.2528743098100685</v>
      </c>
      <c r="L5" s="6">
        <f>H11</f>
        <v>0.5747883735389383</v>
      </c>
    </row>
    <row r="6" spans="2:12" x14ac:dyDescent="0.5">
      <c r="B6" s="19">
        <v>4</v>
      </c>
      <c r="C6" s="51">
        <v>40908</v>
      </c>
      <c r="D6" s="51" t="s">
        <v>1729</v>
      </c>
      <c r="E6" s="137">
        <v>673.42700000000002</v>
      </c>
      <c r="F6" s="137">
        <v>91.52</v>
      </c>
      <c r="G6" s="4"/>
      <c r="H6" s="5">
        <f t="shared" si="0"/>
        <v>0.13590188691573102</v>
      </c>
      <c r="J6" s="19">
        <v>2014</v>
      </c>
      <c r="K6" s="4">
        <f>LN(E15)</f>
        <v>6.6410137482477829</v>
      </c>
      <c r="L6" s="6">
        <f>H15</f>
        <v>0.60922139629258709</v>
      </c>
    </row>
    <row r="7" spans="2:12" x14ac:dyDescent="0.5">
      <c r="B7" s="19">
        <v>5</v>
      </c>
      <c r="C7" s="51">
        <v>40999</v>
      </c>
      <c r="D7" s="51" t="s">
        <v>1680</v>
      </c>
      <c r="E7" s="137">
        <v>762.15599999999995</v>
      </c>
      <c r="F7" s="137">
        <v>416.48599999999999</v>
      </c>
      <c r="G7" s="4"/>
      <c r="H7" s="5">
        <f t="shared" si="0"/>
        <v>0.5464576805798288</v>
      </c>
      <c r="J7" s="19">
        <v>2015</v>
      </c>
      <c r="K7" s="4">
        <f>LN(E19)</f>
        <v>5.727482725099394</v>
      </c>
      <c r="L7" s="6">
        <f>H19</f>
        <v>0.33078988915835222</v>
      </c>
    </row>
    <row r="8" spans="2:12" x14ac:dyDescent="0.5">
      <c r="B8" s="19">
        <v>6</v>
      </c>
      <c r="C8" s="51">
        <v>41090</v>
      </c>
      <c r="D8" s="51" t="s">
        <v>1685</v>
      </c>
      <c r="E8" s="137">
        <v>217.37899999999999</v>
      </c>
      <c r="F8" s="137">
        <v>-77.034000000000006</v>
      </c>
      <c r="G8" s="4"/>
      <c r="H8" s="5">
        <f t="shared" si="0"/>
        <v>-0.35437645770750631</v>
      </c>
      <c r="J8" s="19">
        <v>2016</v>
      </c>
      <c r="K8" s="4">
        <f>LN(E23)</f>
        <v>4.1936014888194411</v>
      </c>
      <c r="L8" s="6">
        <f>H23</f>
        <v>-1.5203362460572585</v>
      </c>
    </row>
    <row r="9" spans="2:12" x14ac:dyDescent="0.5">
      <c r="B9" s="19">
        <v>7</v>
      </c>
      <c r="C9" s="51">
        <v>41182</v>
      </c>
      <c r="D9" s="51" t="s">
        <v>1717</v>
      </c>
      <c r="E9" s="137">
        <v>690.63800000000003</v>
      </c>
      <c r="F9" s="137">
        <v>194.333</v>
      </c>
      <c r="G9" s="4"/>
      <c r="H9" s="5">
        <f t="shared" si="0"/>
        <v>0.28138185272168631</v>
      </c>
      <c r="J9" s="19">
        <v>2017</v>
      </c>
      <c r="K9" s="4">
        <f>LN(E27)</f>
        <v>6.5264641123923903</v>
      </c>
      <c r="L9" s="6">
        <f>H27</f>
        <v>0.51886661229701059</v>
      </c>
    </row>
    <row r="10" spans="2:12" x14ac:dyDescent="0.5">
      <c r="B10" s="19">
        <v>8</v>
      </c>
      <c r="C10" s="51">
        <v>41274</v>
      </c>
      <c r="D10" s="51" t="s">
        <v>1719</v>
      </c>
      <c r="E10" s="137">
        <v>1258.317</v>
      </c>
      <c r="F10" s="137">
        <v>594.91999999999996</v>
      </c>
      <c r="G10" s="4"/>
      <c r="H10" s="5">
        <f t="shared" si="0"/>
        <v>0.47279024284023813</v>
      </c>
      <c r="J10" s="19">
        <v>2018</v>
      </c>
      <c r="K10" s="4">
        <f>LN(E31)</f>
        <v>5.5094693050098682</v>
      </c>
      <c r="L10" s="6">
        <f>H31</f>
        <v>-0.35357460934337298</v>
      </c>
    </row>
    <row r="11" spans="2:12" x14ac:dyDescent="0.5">
      <c r="B11" s="19">
        <v>9</v>
      </c>
      <c r="C11" s="51">
        <v>41364</v>
      </c>
      <c r="D11" s="51" t="s">
        <v>1682</v>
      </c>
      <c r="E11" s="137">
        <v>1412.1579999999999</v>
      </c>
      <c r="F11" s="137">
        <v>811.69200000000001</v>
      </c>
      <c r="G11" s="4"/>
      <c r="H11" s="5">
        <f t="shared" si="0"/>
        <v>0.5747883735389383</v>
      </c>
      <c r="J11" s="19">
        <v>2019</v>
      </c>
      <c r="K11" s="4">
        <f>LN(E35)</f>
        <v>6.5696889725064089</v>
      </c>
      <c r="L11" s="6">
        <f>H35</f>
        <v>0.51444580928502914</v>
      </c>
    </row>
    <row r="12" spans="2:12" x14ac:dyDescent="0.5">
      <c r="B12" s="19">
        <v>10</v>
      </c>
      <c r="C12" s="51">
        <v>41455</v>
      </c>
      <c r="D12" s="51" t="s">
        <v>1699</v>
      </c>
      <c r="E12" s="137">
        <v>466.22800000000001</v>
      </c>
      <c r="F12" s="137">
        <v>165.23</v>
      </c>
      <c r="G12" s="4"/>
      <c r="H12" s="5">
        <f t="shared" si="0"/>
        <v>0.35439741928841678</v>
      </c>
      <c r="J12" s="19">
        <v>2020</v>
      </c>
      <c r="K12" s="4">
        <f>LN(E40)</f>
        <v>7.5169000057448274</v>
      </c>
      <c r="L12" s="6">
        <f>H40</f>
        <v>0.64499814558818569</v>
      </c>
    </row>
    <row r="13" spans="2:12" x14ac:dyDescent="0.5">
      <c r="B13" s="19">
        <v>11</v>
      </c>
      <c r="C13" s="51">
        <v>41547</v>
      </c>
      <c r="D13" s="51" t="s">
        <v>1703</v>
      </c>
      <c r="E13" s="137">
        <v>1288.039</v>
      </c>
      <c r="F13" s="137">
        <v>707.89300000000003</v>
      </c>
      <c r="G13" s="4"/>
      <c r="H13" s="5">
        <f t="shared" si="0"/>
        <v>0.54958972515583771</v>
      </c>
      <c r="J13" s="19">
        <v>2021</v>
      </c>
      <c r="K13" s="4">
        <f>LN(E43)</f>
        <v>7.9233482119301542</v>
      </c>
      <c r="L13" s="6">
        <f>H43</f>
        <v>0.64850996015936258</v>
      </c>
    </row>
    <row r="14" spans="2:12" x14ac:dyDescent="0.5">
      <c r="B14" s="19">
        <v>12</v>
      </c>
      <c r="C14" s="51">
        <v>41639</v>
      </c>
      <c r="D14" s="51" t="s">
        <v>1720</v>
      </c>
      <c r="E14" s="137">
        <v>1109.3889999999999</v>
      </c>
      <c r="F14" s="137">
        <v>732.78499999999997</v>
      </c>
      <c r="G14" s="4"/>
      <c r="H14" s="5">
        <f t="shared" si="0"/>
        <v>0.66053025584353198</v>
      </c>
      <c r="J14" s="19">
        <v>2022</v>
      </c>
      <c r="K14" s="4">
        <f>LN(E47)</f>
        <v>7.1412451223504911</v>
      </c>
      <c r="L14" s="6">
        <f>H47</f>
        <v>-1.0372129849564529</v>
      </c>
    </row>
    <row r="15" spans="2:12" x14ac:dyDescent="0.5">
      <c r="B15" s="19">
        <v>13</v>
      </c>
      <c r="C15" s="51">
        <v>41729</v>
      </c>
      <c r="D15" s="51" t="s">
        <v>1669</v>
      </c>
      <c r="E15" s="137">
        <v>765.87099999999998</v>
      </c>
      <c r="F15" s="137">
        <v>466.58499999999998</v>
      </c>
      <c r="G15" s="4"/>
      <c r="H15" s="5">
        <f t="shared" si="0"/>
        <v>0.60922139629258709</v>
      </c>
      <c r="J15" s="19">
        <v>2023</v>
      </c>
      <c r="K15" s="4">
        <f>LN(E51)</f>
        <v>8.5816692106006016</v>
      </c>
      <c r="L15" s="6">
        <f>H51</f>
        <v>0.3722107631726983</v>
      </c>
    </row>
    <row r="16" spans="2:12" x14ac:dyDescent="0.5">
      <c r="B16" s="19">
        <v>14</v>
      </c>
      <c r="C16" s="51">
        <v>41820</v>
      </c>
      <c r="D16" s="51" t="s">
        <v>1688</v>
      </c>
      <c r="E16" s="137">
        <v>608.76900000000001</v>
      </c>
      <c r="F16" s="137">
        <v>270.03899999999999</v>
      </c>
      <c r="G16" s="4"/>
      <c r="H16" s="5">
        <f t="shared" si="0"/>
        <v>0.44358204836317222</v>
      </c>
      <c r="J16" s="19">
        <v>2024</v>
      </c>
      <c r="K16" s="4">
        <f>LN(E55)</f>
        <v>8.8684132846720054</v>
      </c>
      <c r="L16" s="6">
        <f>H55</f>
        <v>0.35149211711711714</v>
      </c>
    </row>
    <row r="17" spans="2:12" x14ac:dyDescent="0.5">
      <c r="B17" s="19">
        <v>15</v>
      </c>
      <c r="C17" s="51">
        <v>41912</v>
      </c>
      <c r="D17" s="51" t="s">
        <v>1704</v>
      </c>
      <c r="E17" s="137">
        <v>124.542</v>
      </c>
      <c r="F17" s="137">
        <v>-34.307000000000002</v>
      </c>
      <c r="G17" s="4"/>
      <c r="H17" s="5">
        <f t="shared" si="0"/>
        <v>-0.27546530487706961</v>
      </c>
      <c r="J17" s="299">
        <v>2025</v>
      </c>
      <c r="K17" s="170">
        <f>LN(E59)</f>
        <v>8.3150770072941036</v>
      </c>
      <c r="L17" s="300">
        <f>H59</f>
        <v>0.4025703794369645</v>
      </c>
    </row>
    <row r="18" spans="2:12" x14ac:dyDescent="0.5">
      <c r="B18" s="19">
        <v>16</v>
      </c>
      <c r="C18" s="51">
        <v>42004</v>
      </c>
      <c r="D18" s="51" t="s">
        <v>1721</v>
      </c>
      <c r="E18" s="137">
        <v>307.10000000000002</v>
      </c>
      <c r="F18" s="137">
        <v>127.864</v>
      </c>
      <c r="G18" s="4"/>
      <c r="H18" s="5">
        <f t="shared" si="0"/>
        <v>0.41635949202214262</v>
      </c>
      <c r="J18" s="299">
        <v>2026</v>
      </c>
      <c r="K18" s="170">
        <f>LN(E63)</f>
        <v>8.3697754278860312</v>
      </c>
      <c r="L18" s="300">
        <f>H63</f>
        <v>0.45261642843138017</v>
      </c>
    </row>
    <row r="19" spans="2:12" x14ac:dyDescent="0.5">
      <c r="B19" s="19">
        <v>17</v>
      </c>
      <c r="C19" s="51">
        <v>42094</v>
      </c>
      <c r="D19" s="51" t="s">
        <v>1670</v>
      </c>
      <c r="E19" s="137">
        <v>307.19499999999999</v>
      </c>
      <c r="F19" s="137">
        <v>101.617</v>
      </c>
      <c r="G19" s="4"/>
      <c r="H19" s="5">
        <f t="shared" si="0"/>
        <v>0.33078988915835222</v>
      </c>
      <c r="J19" s="299">
        <v>2027</v>
      </c>
      <c r="K19" s="170">
        <f>LN(E67)</f>
        <v>8.7454436800985924</v>
      </c>
      <c r="L19" s="300">
        <f>H67</f>
        <v>0.29232663620642052</v>
      </c>
    </row>
    <row r="20" spans="2:12" x14ac:dyDescent="0.5">
      <c r="B20" s="19">
        <v>18</v>
      </c>
      <c r="C20" s="51">
        <v>42185</v>
      </c>
      <c r="D20" s="51" t="s">
        <v>1689</v>
      </c>
      <c r="E20" s="137">
        <v>382.81099999999998</v>
      </c>
      <c r="F20" s="137">
        <v>156.94999999999999</v>
      </c>
      <c r="G20" s="4"/>
      <c r="H20" s="5">
        <f t="shared" si="0"/>
        <v>0.40999344323961434</v>
      </c>
    </row>
    <row r="21" spans="2:12" x14ac:dyDescent="0.5">
      <c r="B21" s="19">
        <v>19</v>
      </c>
      <c r="C21" s="51">
        <v>42277</v>
      </c>
      <c r="D21" s="51" t="s">
        <v>1705</v>
      </c>
      <c r="E21" s="137">
        <v>275.947</v>
      </c>
      <c r="F21" s="137">
        <v>119.741</v>
      </c>
      <c r="G21" s="4"/>
      <c r="H21" s="5">
        <f t="shared" si="0"/>
        <v>0.43392752956183617</v>
      </c>
      <c r="J21" s="4" t="s">
        <v>2041</v>
      </c>
      <c r="K21" s="4" t="s">
        <v>1664</v>
      </c>
      <c r="L21" s="4" t="s">
        <v>2042</v>
      </c>
    </row>
    <row r="22" spans="2:12" x14ac:dyDescent="0.5">
      <c r="B22" s="19">
        <v>20</v>
      </c>
      <c r="C22" s="51">
        <v>42369</v>
      </c>
      <c r="D22" s="51" t="s">
        <v>1722</v>
      </c>
      <c r="E22" s="137">
        <v>219.72200000000001</v>
      </c>
      <c r="F22" s="137">
        <v>50.936999999999998</v>
      </c>
      <c r="G22" s="4"/>
      <c r="H22" s="5">
        <f t="shared" si="0"/>
        <v>0.23182476037902439</v>
      </c>
      <c r="J22" s="4" t="s">
        <v>50</v>
      </c>
      <c r="K22" s="4">
        <f>SLOPE(H43:H58,G43:G58)</f>
        <v>5.8435572691957862E-4</v>
      </c>
      <c r="L22" s="4">
        <f>SLOPE(H43:H70,G43:G70)</f>
        <v>4.2201643811680867E-4</v>
      </c>
    </row>
    <row r="23" spans="2:12" x14ac:dyDescent="0.5">
      <c r="B23" s="19">
        <v>21</v>
      </c>
      <c r="C23" s="51">
        <v>42460</v>
      </c>
      <c r="D23" s="51" t="s">
        <v>1671</v>
      </c>
      <c r="E23" s="137">
        <v>66.260999999999996</v>
      </c>
      <c r="F23" s="137">
        <v>-100.739</v>
      </c>
      <c r="G23" s="4"/>
      <c r="H23" s="5">
        <f t="shared" si="0"/>
        <v>-1.5203362460572585</v>
      </c>
    </row>
    <row r="24" spans="2:12" x14ac:dyDescent="0.5">
      <c r="B24" s="19">
        <v>22</v>
      </c>
      <c r="C24" s="51">
        <v>42551</v>
      </c>
      <c r="D24" s="51" t="s">
        <v>1690</v>
      </c>
      <c r="E24" s="137">
        <v>751.45100000000002</v>
      </c>
      <c r="F24" s="137">
        <v>422.71499999999997</v>
      </c>
      <c r="G24" s="4"/>
      <c r="H24" s="5">
        <f t="shared" si="0"/>
        <v>0.56253168869294201</v>
      </c>
    </row>
    <row r="25" spans="2:12" x14ac:dyDescent="0.5">
      <c r="B25" s="19">
        <v>23</v>
      </c>
      <c r="C25" s="51">
        <v>42643</v>
      </c>
      <c r="D25" s="51" t="s">
        <v>1706</v>
      </c>
      <c r="E25" s="137">
        <v>523.46900000000005</v>
      </c>
      <c r="F25" s="137">
        <v>258.69</v>
      </c>
      <c r="G25" s="4"/>
      <c r="H25" s="5">
        <f t="shared" si="0"/>
        <v>0.49418399179321026</v>
      </c>
    </row>
    <row r="26" spans="2:12" x14ac:dyDescent="0.5">
      <c r="B26" s="19">
        <v>24</v>
      </c>
      <c r="C26" s="51">
        <v>42735</v>
      </c>
      <c r="D26" s="51" t="s">
        <v>1730</v>
      </c>
      <c r="E26" s="137">
        <v>778.01099999999997</v>
      </c>
      <c r="F26" s="137">
        <v>397.22</v>
      </c>
      <c r="G26" s="4"/>
      <c r="H26" s="5">
        <f t="shared" si="0"/>
        <v>0.510558334008131</v>
      </c>
    </row>
    <row r="27" spans="2:12" x14ac:dyDescent="0.5">
      <c r="B27" s="19">
        <v>25</v>
      </c>
      <c r="C27" s="51">
        <v>42825</v>
      </c>
      <c r="D27" s="51" t="s">
        <v>1672</v>
      </c>
      <c r="E27" s="137">
        <v>682.97900000000004</v>
      </c>
      <c r="F27" s="137">
        <v>354.375</v>
      </c>
      <c r="G27" s="4"/>
      <c r="H27" s="5">
        <f t="shared" si="0"/>
        <v>0.51886661229701059</v>
      </c>
    </row>
    <row r="28" spans="2:12" x14ac:dyDescent="0.5">
      <c r="B28" s="19">
        <v>26</v>
      </c>
      <c r="C28" s="51">
        <v>42916</v>
      </c>
      <c r="D28" s="51" t="s">
        <v>1691</v>
      </c>
      <c r="E28" s="137">
        <v>455.94900000000001</v>
      </c>
      <c r="F28" s="137">
        <v>213.06299999999999</v>
      </c>
      <c r="G28" s="4"/>
      <c r="H28" s="5">
        <f t="shared" si="0"/>
        <v>0.46729568438575364</v>
      </c>
    </row>
    <row r="29" spans="2:12" x14ac:dyDescent="0.5">
      <c r="B29" s="19">
        <v>27</v>
      </c>
      <c r="C29" s="51">
        <v>43008</v>
      </c>
      <c r="D29" s="51" t="s">
        <v>1714</v>
      </c>
      <c r="E29" s="137">
        <v>735.51300000000003</v>
      </c>
      <c r="F29" s="137">
        <v>406.57400000000001</v>
      </c>
      <c r="G29" s="4"/>
      <c r="H29" s="5">
        <f t="shared" si="0"/>
        <v>0.55277608961364377</v>
      </c>
    </row>
    <row r="30" spans="2:12" x14ac:dyDescent="0.5">
      <c r="B30" s="19">
        <v>28</v>
      </c>
      <c r="C30" s="51">
        <v>43100</v>
      </c>
      <c r="D30" s="51" t="s">
        <v>1733</v>
      </c>
      <c r="E30" s="137">
        <v>864.75800000000004</v>
      </c>
      <c r="F30" s="137">
        <v>489.22</v>
      </c>
      <c r="G30" s="4"/>
      <c r="H30" s="5">
        <f t="shared" si="0"/>
        <v>0.56573052807837565</v>
      </c>
    </row>
    <row r="31" spans="2:12" x14ac:dyDescent="0.5">
      <c r="B31" s="19">
        <v>29</v>
      </c>
      <c r="C31" s="51">
        <v>43190</v>
      </c>
      <c r="D31" s="51" t="s">
        <v>1681</v>
      </c>
      <c r="E31" s="137">
        <v>247.02</v>
      </c>
      <c r="F31" s="137">
        <v>-87.34</v>
      </c>
      <c r="G31" s="4"/>
      <c r="H31" s="5">
        <f t="shared" si="0"/>
        <v>-0.35357460934337298</v>
      </c>
    </row>
    <row r="32" spans="2:12" x14ac:dyDescent="0.5">
      <c r="B32" s="19">
        <v>30</v>
      </c>
      <c r="C32" s="51">
        <v>43281</v>
      </c>
      <c r="D32" s="51" t="s">
        <v>1686</v>
      </c>
      <c r="E32" s="137">
        <v>469.57100000000003</v>
      </c>
      <c r="F32" s="137">
        <v>187.036</v>
      </c>
      <c r="G32" s="4"/>
      <c r="H32" s="5">
        <f t="shared" si="0"/>
        <v>0.39831250226270359</v>
      </c>
    </row>
    <row r="33" spans="2:8" x14ac:dyDescent="0.5">
      <c r="B33" s="19">
        <v>31</v>
      </c>
      <c r="C33" s="51">
        <v>43373</v>
      </c>
      <c r="D33" s="51" t="s">
        <v>1718</v>
      </c>
      <c r="E33" s="137">
        <v>691.42600000000004</v>
      </c>
      <c r="F33" s="137">
        <v>397.54899999999998</v>
      </c>
      <c r="G33" s="4"/>
      <c r="H33" s="5">
        <f t="shared" si="0"/>
        <v>0.57496970030053829</v>
      </c>
    </row>
    <row r="34" spans="2:8" x14ac:dyDescent="0.5">
      <c r="B34" s="19">
        <v>32</v>
      </c>
      <c r="C34" s="51">
        <v>43465</v>
      </c>
      <c r="D34" s="51" t="s">
        <v>1723</v>
      </c>
      <c r="E34" s="137">
        <v>430.97699999999998</v>
      </c>
      <c r="F34" s="137">
        <v>-332.983</v>
      </c>
      <c r="G34" s="4"/>
      <c r="H34" s="5">
        <f t="shared" si="0"/>
        <v>-0.77262359708290707</v>
      </c>
    </row>
    <row r="35" spans="2:8" x14ac:dyDescent="0.5">
      <c r="B35" s="19">
        <v>33</v>
      </c>
      <c r="C35" s="51">
        <v>43555</v>
      </c>
      <c r="D35" s="51" t="s">
        <v>1683</v>
      </c>
      <c r="E35" s="137">
        <v>713.14800000000002</v>
      </c>
      <c r="F35" s="137">
        <v>366.87599999999998</v>
      </c>
      <c r="G35" s="4"/>
      <c r="H35" s="5">
        <f t="shared" si="0"/>
        <v>0.51444580928502914</v>
      </c>
    </row>
    <row r="36" spans="2:8" x14ac:dyDescent="0.5">
      <c r="B36" s="19">
        <v>34</v>
      </c>
      <c r="C36" s="51">
        <v>43646</v>
      </c>
      <c r="D36" s="51" t="s">
        <v>1700</v>
      </c>
      <c r="E36" s="137">
        <v>694.98</v>
      </c>
      <c r="F36" s="137">
        <v>389.8</v>
      </c>
      <c r="G36" s="4"/>
      <c r="H36" s="5">
        <f t="shared" si="0"/>
        <v>0.5608794497683387</v>
      </c>
    </row>
    <row r="37" spans="2:8" x14ac:dyDescent="0.5">
      <c r="B37" s="19">
        <v>35</v>
      </c>
      <c r="C37" s="51">
        <v>43738</v>
      </c>
      <c r="D37" s="51" t="s">
        <v>1707</v>
      </c>
      <c r="E37" s="137">
        <v>703.71400000000006</v>
      </c>
      <c r="F37" s="137">
        <v>375.47399999999999</v>
      </c>
      <c r="G37" s="4"/>
      <c r="H37" s="5">
        <f t="shared" si="0"/>
        <v>0.53356050895676366</v>
      </c>
    </row>
    <row r="38" spans="2:8" x14ac:dyDescent="0.5">
      <c r="B38" s="19">
        <v>36</v>
      </c>
      <c r="C38" s="51">
        <v>43830</v>
      </c>
      <c r="D38" s="51" t="s">
        <v>1724</v>
      </c>
      <c r="E38" s="137">
        <v>1033.5940000000001</v>
      </c>
      <c r="F38" s="137">
        <v>478.81299999999999</v>
      </c>
      <c r="G38" s="4"/>
      <c r="H38" s="5">
        <f t="shared" si="0"/>
        <v>0.4632505606650193</v>
      </c>
    </row>
    <row r="39" spans="2:8" x14ac:dyDescent="0.5">
      <c r="B39" s="19">
        <v>37</v>
      </c>
      <c r="C39" s="51">
        <v>43921</v>
      </c>
      <c r="D39" s="51" t="s">
        <v>1673</v>
      </c>
      <c r="E39" s="137">
        <v>-2891.623</v>
      </c>
      <c r="F39" s="137">
        <v>-2515.107</v>
      </c>
      <c r="G39" s="4"/>
      <c r="H39" s="5">
        <f t="shared" si="0"/>
        <v>0.86979077148023787</v>
      </c>
    </row>
    <row r="40" spans="2:8" x14ac:dyDescent="0.5">
      <c r="B40" s="19">
        <v>38</v>
      </c>
      <c r="C40" s="51">
        <v>44012</v>
      </c>
      <c r="D40" s="51" t="s">
        <v>1692</v>
      </c>
      <c r="E40" s="137">
        <v>1838.8579999999999</v>
      </c>
      <c r="F40" s="137">
        <v>1186.06</v>
      </c>
      <c r="G40" s="4"/>
      <c r="H40" s="5">
        <f t="shared" si="0"/>
        <v>0.64499814558818569</v>
      </c>
    </row>
    <row r="41" spans="2:8" x14ac:dyDescent="0.5">
      <c r="B41" s="19">
        <v>39</v>
      </c>
      <c r="C41" s="51">
        <v>44104</v>
      </c>
      <c r="D41" s="51" t="s">
        <v>1708</v>
      </c>
      <c r="E41" s="137">
        <v>1286.3499999999999</v>
      </c>
      <c r="F41" s="137">
        <v>804.28</v>
      </c>
      <c r="G41" s="4"/>
      <c r="H41" s="5">
        <f t="shared" si="0"/>
        <v>0.62524196369572826</v>
      </c>
    </row>
    <row r="42" spans="2:8" x14ac:dyDescent="0.5">
      <c r="B42" s="19">
        <v>40</v>
      </c>
      <c r="C42" s="51">
        <v>44196</v>
      </c>
      <c r="D42" s="51" t="s">
        <v>1725</v>
      </c>
      <c r="E42" s="137">
        <v>1877.3150000000001</v>
      </c>
      <c r="F42" s="137">
        <v>1256.2529999999999</v>
      </c>
      <c r="G42" s="4"/>
      <c r="H42" s="5">
        <f t="shared" si="0"/>
        <v>0.66917539145002303</v>
      </c>
    </row>
    <row r="43" spans="2:8" x14ac:dyDescent="0.5">
      <c r="B43" s="19">
        <v>41</v>
      </c>
      <c r="C43" s="51">
        <v>44286</v>
      </c>
      <c r="D43" s="51" t="s">
        <v>1674</v>
      </c>
      <c r="E43" s="137">
        <v>2761</v>
      </c>
      <c r="F43" s="137">
        <v>1790.5360000000001</v>
      </c>
      <c r="G43" s="4">
        <f>E43/$E$43*100</f>
        <v>100</v>
      </c>
      <c r="H43" s="5">
        <f t="shared" si="0"/>
        <v>0.64850996015936258</v>
      </c>
    </row>
    <row r="44" spans="2:8" x14ac:dyDescent="0.5">
      <c r="B44" s="19">
        <v>42</v>
      </c>
      <c r="C44" s="51">
        <v>44377</v>
      </c>
      <c r="D44" s="51" t="s">
        <v>1693</v>
      </c>
      <c r="E44" s="137">
        <v>2441.7669999999998</v>
      </c>
      <c r="F44" s="137">
        <v>1749.3009999999999</v>
      </c>
      <c r="G44" s="4">
        <f t="shared" ref="G44:G70" si="1">E44/$E$43*100</f>
        <v>88.437776168055052</v>
      </c>
      <c r="H44" s="5">
        <f t="shared" si="0"/>
        <v>0.71640783088640314</v>
      </c>
    </row>
    <row r="45" spans="2:8" x14ac:dyDescent="0.5">
      <c r="B45" s="19">
        <v>43</v>
      </c>
      <c r="C45" s="51">
        <v>44469</v>
      </c>
      <c r="D45" s="51" t="s">
        <v>1709</v>
      </c>
      <c r="E45" s="137">
        <v>1393</v>
      </c>
      <c r="F45" s="137">
        <v>797.78099999999995</v>
      </c>
      <c r="G45" s="4">
        <f t="shared" si="1"/>
        <v>50.452734516479538</v>
      </c>
      <c r="H45" s="5">
        <f t="shared" si="0"/>
        <v>0.57270710696338833</v>
      </c>
    </row>
    <row r="46" spans="2:8" x14ac:dyDescent="0.5">
      <c r="B46" s="19">
        <v>44</v>
      </c>
      <c r="C46" s="51">
        <v>44561</v>
      </c>
      <c r="D46" s="51" t="s">
        <v>1726</v>
      </c>
      <c r="E46" s="137">
        <v>2524</v>
      </c>
      <c r="F46" s="137">
        <v>883.16600000000005</v>
      </c>
      <c r="G46" s="4">
        <f t="shared" si="1"/>
        <v>91.41615356754798</v>
      </c>
      <c r="H46" s="5">
        <f t="shared" si="0"/>
        <v>0.34990729001584786</v>
      </c>
    </row>
    <row r="47" spans="2:8" x14ac:dyDescent="0.5">
      <c r="B47" s="19">
        <v>45</v>
      </c>
      <c r="C47" s="51">
        <v>44651</v>
      </c>
      <c r="D47" s="51" t="s">
        <v>1675</v>
      </c>
      <c r="E47" s="137">
        <v>1263</v>
      </c>
      <c r="F47" s="137">
        <v>-1310</v>
      </c>
      <c r="G47" s="4">
        <f t="shared" si="1"/>
        <v>45.744295545092356</v>
      </c>
      <c r="H47" s="5">
        <f t="shared" si="0"/>
        <v>-1.0372129849564529</v>
      </c>
    </row>
    <row r="48" spans="2:8" x14ac:dyDescent="0.5">
      <c r="B48" s="19">
        <v>46</v>
      </c>
      <c r="C48" s="51">
        <v>44742</v>
      </c>
      <c r="D48" s="51" t="s">
        <v>1694</v>
      </c>
      <c r="E48" s="137">
        <v>2445</v>
      </c>
      <c r="F48" s="137">
        <v>-2730</v>
      </c>
      <c r="G48" s="4">
        <f t="shared" si="1"/>
        <v>88.554871423397316</v>
      </c>
      <c r="H48" s="5">
        <f t="shared" si="0"/>
        <v>-1.1165644171779141</v>
      </c>
    </row>
    <row r="49" spans="2:8" x14ac:dyDescent="0.5">
      <c r="B49" s="19">
        <v>47</v>
      </c>
      <c r="C49" s="51">
        <v>44834</v>
      </c>
      <c r="D49" s="51" t="s">
        <v>1710</v>
      </c>
      <c r="E49" s="137">
        <v>3048</v>
      </c>
      <c r="F49" s="137">
        <v>-701</v>
      </c>
      <c r="G49" s="4">
        <f t="shared" si="1"/>
        <v>110.39478449837014</v>
      </c>
      <c r="H49" s="5">
        <f t="shared" si="0"/>
        <v>-0.22998687664041995</v>
      </c>
    </row>
    <row r="50" spans="2:8" x14ac:dyDescent="0.5">
      <c r="B50" s="19">
        <v>48</v>
      </c>
      <c r="C50" s="51">
        <v>44926</v>
      </c>
      <c r="D50" s="51" t="s">
        <v>1731</v>
      </c>
      <c r="E50" s="137">
        <v>4871</v>
      </c>
      <c r="F50" s="137">
        <v>1460</v>
      </c>
      <c r="G50" s="4">
        <f t="shared" si="1"/>
        <v>176.42158638174575</v>
      </c>
      <c r="H50" s="5">
        <f t="shared" si="0"/>
        <v>0.29973311435023609</v>
      </c>
    </row>
    <row r="51" spans="2:8" x14ac:dyDescent="0.5">
      <c r="B51" s="19">
        <v>49</v>
      </c>
      <c r="C51" s="51">
        <v>45016</v>
      </c>
      <c r="D51" s="51" t="s">
        <v>1676</v>
      </c>
      <c r="E51" s="137">
        <v>5333</v>
      </c>
      <c r="F51" s="137">
        <v>1985</v>
      </c>
      <c r="G51" s="4">
        <f t="shared" si="1"/>
        <v>193.15465411082943</v>
      </c>
      <c r="H51" s="5">
        <f t="shared" si="0"/>
        <v>0.3722107631726983</v>
      </c>
    </row>
    <row r="52" spans="2:8" x14ac:dyDescent="0.5">
      <c r="B52" s="19">
        <v>50</v>
      </c>
      <c r="C52" s="51">
        <v>45107</v>
      </c>
      <c r="D52" s="51" t="s">
        <v>1695</v>
      </c>
      <c r="E52" s="137">
        <v>13734</v>
      </c>
      <c r="F52" s="137">
        <v>1132</v>
      </c>
      <c r="G52" s="4">
        <f t="shared" si="1"/>
        <v>497.42846794639621</v>
      </c>
      <c r="H52" s="5">
        <f t="shared" si="0"/>
        <v>8.2423183340614534E-2</v>
      </c>
    </row>
    <row r="53" spans="2:8" x14ac:dyDescent="0.5">
      <c r="B53" s="19">
        <v>51</v>
      </c>
      <c r="C53" s="51">
        <v>45199</v>
      </c>
      <c r="D53" s="51" t="s">
        <v>1715</v>
      </c>
      <c r="E53" s="137">
        <v>2612</v>
      </c>
      <c r="F53" s="137">
        <v>1160</v>
      </c>
      <c r="G53" s="4">
        <f t="shared" si="1"/>
        <v>94.603404563563927</v>
      </c>
      <c r="H53" s="5">
        <f t="shared" si="0"/>
        <v>0.444104134762634</v>
      </c>
    </row>
    <row r="54" spans="2:8" x14ac:dyDescent="0.5">
      <c r="B54" s="19">
        <v>52</v>
      </c>
      <c r="C54" s="51">
        <v>45291</v>
      </c>
      <c r="D54" s="51" t="s">
        <v>1734</v>
      </c>
      <c r="E54" s="137">
        <v>11055</v>
      </c>
      <c r="F54" s="137">
        <v>2202</v>
      </c>
      <c r="G54" s="4">
        <f t="shared" si="1"/>
        <v>400.39840637450197</v>
      </c>
      <c r="H54" s="5">
        <f t="shared" si="0"/>
        <v>0.19918588873812754</v>
      </c>
    </row>
    <row r="55" spans="2:8" x14ac:dyDescent="0.5">
      <c r="B55" s="19">
        <v>53</v>
      </c>
      <c r="C55" s="51">
        <v>45382</v>
      </c>
      <c r="D55" s="51" t="s">
        <v>1684</v>
      </c>
      <c r="E55" s="137">
        <v>7104</v>
      </c>
      <c r="F55" s="137">
        <v>2497</v>
      </c>
      <c r="G55" s="4">
        <f t="shared" si="1"/>
        <v>257.29808040565013</v>
      </c>
      <c r="H55" s="5">
        <f t="shared" si="0"/>
        <v>0.35149211711711714</v>
      </c>
    </row>
    <row r="56" spans="2:8" x14ac:dyDescent="0.5">
      <c r="B56" s="19">
        <v>54</v>
      </c>
      <c r="C56" s="51">
        <v>45473</v>
      </c>
      <c r="D56" s="51" t="s">
        <v>1701</v>
      </c>
      <c r="E56" s="137">
        <v>5998</v>
      </c>
      <c r="F56" s="137">
        <v>1705</v>
      </c>
      <c r="G56" s="4">
        <f t="shared" si="1"/>
        <v>217.24013038754072</v>
      </c>
      <c r="H56" s="5">
        <f t="shared" si="0"/>
        <v>0.28426142047349118</v>
      </c>
    </row>
    <row r="57" spans="2:8" x14ac:dyDescent="0.5">
      <c r="B57" s="19">
        <v>55</v>
      </c>
      <c r="C57" s="51">
        <v>45565</v>
      </c>
      <c r="D57" s="51" t="s">
        <v>1711</v>
      </c>
      <c r="E57" s="137">
        <v>7832</v>
      </c>
      <c r="F57" s="137">
        <v>2332</v>
      </c>
      <c r="G57" s="4">
        <f t="shared" si="1"/>
        <v>283.66533864541833</v>
      </c>
      <c r="H57" s="5">
        <f t="shared" si="0"/>
        <v>0.29775280898876405</v>
      </c>
    </row>
    <row r="58" spans="2:8" x14ac:dyDescent="0.5">
      <c r="B58" s="19">
        <v>56</v>
      </c>
      <c r="C58" s="51">
        <v>45657</v>
      </c>
      <c r="D58" s="51" t="s">
        <v>1727</v>
      </c>
      <c r="E58" s="137">
        <v>5328</v>
      </c>
      <c r="F58" s="137">
        <v>2332</v>
      </c>
      <c r="G58" s="4">
        <f t="shared" si="1"/>
        <v>192.97356030423759</v>
      </c>
      <c r="H58" s="5">
        <f t="shared" si="0"/>
        <v>0.43768768768768768</v>
      </c>
    </row>
    <row r="59" spans="2:8" x14ac:dyDescent="0.5">
      <c r="B59" s="19">
        <v>57</v>
      </c>
      <c r="C59" s="53">
        <v>45747</v>
      </c>
      <c r="D59" s="53" t="s">
        <v>1677</v>
      </c>
      <c r="E59" s="54">
        <v>4085</v>
      </c>
      <c r="F59" s="298">
        <v>1644.5</v>
      </c>
      <c r="G59" s="4">
        <f t="shared" si="1"/>
        <v>147.9536399855125</v>
      </c>
      <c r="H59" s="5">
        <f t="shared" si="0"/>
        <v>0.4025703794369645</v>
      </c>
    </row>
    <row r="60" spans="2:8" x14ac:dyDescent="0.5">
      <c r="B60" s="19">
        <v>58</v>
      </c>
      <c r="C60" s="53">
        <v>45838</v>
      </c>
      <c r="D60" s="53" t="s">
        <v>1696</v>
      </c>
      <c r="E60" s="54">
        <v>3636.6</v>
      </c>
      <c r="F60" s="298">
        <v>1749</v>
      </c>
      <c r="G60" s="4">
        <f t="shared" si="1"/>
        <v>131.71314741035854</v>
      </c>
      <c r="H60" s="5">
        <f t="shared" si="0"/>
        <v>0.48094373865698731</v>
      </c>
    </row>
    <row r="61" spans="2:8" x14ac:dyDescent="0.5">
      <c r="B61" s="19">
        <v>59</v>
      </c>
      <c r="C61" s="53">
        <v>45930</v>
      </c>
      <c r="D61" s="53" t="s">
        <v>1712</v>
      </c>
      <c r="E61" s="54">
        <v>3803.4</v>
      </c>
      <c r="F61" s="298">
        <v>1808.5</v>
      </c>
      <c r="G61" s="4">
        <f t="shared" si="1"/>
        <v>137.75443679826148</v>
      </c>
      <c r="H61" s="5">
        <f t="shared" si="0"/>
        <v>0.47549560919177575</v>
      </c>
    </row>
    <row r="62" spans="2:8" x14ac:dyDescent="0.5">
      <c r="B62" s="19">
        <v>60</v>
      </c>
      <c r="C62" s="53">
        <v>46022</v>
      </c>
      <c r="D62" s="53" t="s">
        <v>1728</v>
      </c>
      <c r="E62" s="54">
        <v>3929.4</v>
      </c>
      <c r="F62" s="298">
        <v>1918.5</v>
      </c>
      <c r="G62" s="4">
        <f t="shared" si="1"/>
        <v>142.31800072437522</v>
      </c>
      <c r="H62" s="5">
        <f>F62/E62</f>
        <v>0.48824247976790347</v>
      </c>
    </row>
    <row r="63" spans="2:8" x14ac:dyDescent="0.5">
      <c r="B63" s="19">
        <v>61</v>
      </c>
      <c r="C63" s="53">
        <v>46112</v>
      </c>
      <c r="D63" s="53" t="s">
        <v>1678</v>
      </c>
      <c r="E63" s="54">
        <v>4314.6670000000004</v>
      </c>
      <c r="F63" s="298">
        <f>_xlfn.FORECAST.ETS(C63,$F$3:$F$62,$C$3:$C$62)</f>
        <v>1952.8891674107379</v>
      </c>
      <c r="G63" s="4">
        <f t="shared" si="1"/>
        <v>156.27189424121696</v>
      </c>
      <c r="H63" s="5">
        <f t="shared" ref="H63:H70" si="2">F63/E63</f>
        <v>0.45261642843138017</v>
      </c>
    </row>
    <row r="64" spans="2:8" x14ac:dyDescent="0.5">
      <c r="B64" s="19">
        <v>62</v>
      </c>
      <c r="C64" s="53">
        <v>46203</v>
      </c>
      <c r="D64" s="53" t="s">
        <v>1697</v>
      </c>
      <c r="E64" s="54">
        <v>4462</v>
      </c>
      <c r="F64" s="298">
        <f t="shared" ref="F64:F70" si="3">_xlfn.FORECAST.ETS(C64,$F$3:$F$62,$C$3:$C$62)</f>
        <v>1556.2137332358097</v>
      </c>
      <c r="G64" s="4">
        <f t="shared" si="1"/>
        <v>161.6081130025353</v>
      </c>
      <c r="H64" s="5">
        <f t="shared" si="2"/>
        <v>0.34877044671353874</v>
      </c>
    </row>
    <row r="65" spans="2:8" x14ac:dyDescent="0.5">
      <c r="B65" s="19">
        <v>63</v>
      </c>
      <c r="C65" s="53">
        <v>46295</v>
      </c>
      <c r="D65" s="53" t="s">
        <v>1713</v>
      </c>
      <c r="E65" s="54">
        <v>4583</v>
      </c>
      <c r="F65" s="298">
        <f t="shared" si="3"/>
        <v>1897.8613305408983</v>
      </c>
      <c r="G65" s="4">
        <f t="shared" si="1"/>
        <v>165.99058312205725</v>
      </c>
      <c r="H65" s="5">
        <f t="shared" si="2"/>
        <v>0.41410895276912463</v>
      </c>
    </row>
    <row r="66" spans="2:8" x14ac:dyDescent="0.5">
      <c r="B66" s="19">
        <v>64</v>
      </c>
      <c r="C66" s="53">
        <v>46387</v>
      </c>
      <c r="D66" s="53" t="s">
        <v>1732</v>
      </c>
      <c r="E66" s="54">
        <v>4728.6670000000004</v>
      </c>
      <c r="F66" s="298">
        <f t="shared" si="3"/>
        <v>1881.217815526421</v>
      </c>
      <c r="G66" s="4">
        <f t="shared" si="1"/>
        <v>171.26646142701921</v>
      </c>
      <c r="H66" s="5">
        <f t="shared" si="2"/>
        <v>0.3978325848545522</v>
      </c>
    </row>
    <row r="67" spans="2:8" x14ac:dyDescent="0.5">
      <c r="B67" s="19">
        <v>65</v>
      </c>
      <c r="C67" s="53">
        <v>46477</v>
      </c>
      <c r="D67" s="53" t="s">
        <v>1679</v>
      </c>
      <c r="E67" s="54">
        <v>6282</v>
      </c>
      <c r="F67" s="298">
        <f t="shared" si="3"/>
        <v>1836.3959286487338</v>
      </c>
      <c r="G67" s="4">
        <f t="shared" si="1"/>
        <v>227.52625860195585</v>
      </c>
      <c r="H67" s="5">
        <f t="shared" si="2"/>
        <v>0.29232663620642052</v>
      </c>
    </row>
    <row r="68" spans="2:8" x14ac:dyDescent="0.5">
      <c r="B68" s="19">
        <v>66</v>
      </c>
      <c r="C68" s="53">
        <v>46568</v>
      </c>
      <c r="D68" s="53" t="s">
        <v>1698</v>
      </c>
      <c r="E68" s="54">
        <v>6556</v>
      </c>
      <c r="F68" s="298">
        <f t="shared" si="3"/>
        <v>1794.8970253061477</v>
      </c>
      <c r="G68" s="4">
        <f t="shared" si="1"/>
        <v>237.45019920318725</v>
      </c>
      <c r="H68" s="5">
        <f t="shared" si="2"/>
        <v>0.27377929001008966</v>
      </c>
    </row>
    <row r="69" spans="2:8" x14ac:dyDescent="0.5">
      <c r="B69" s="19">
        <v>67</v>
      </c>
      <c r="C69" s="53">
        <v>46660</v>
      </c>
      <c r="D69" s="53" t="s">
        <v>1716</v>
      </c>
      <c r="E69" s="54">
        <v>6833.5</v>
      </c>
      <c r="F69" s="298">
        <f t="shared" si="3"/>
        <v>2244.5896664443108</v>
      </c>
      <c r="G69" s="4">
        <f t="shared" si="1"/>
        <v>247.50090546903297</v>
      </c>
      <c r="H69" s="5">
        <f t="shared" si="2"/>
        <v>0.32846852512538388</v>
      </c>
    </row>
    <row r="70" spans="2:8" x14ac:dyDescent="0.5">
      <c r="B70" s="19">
        <v>68</v>
      </c>
      <c r="C70" s="53">
        <v>46752</v>
      </c>
      <c r="D70" s="53" t="s">
        <v>1735</v>
      </c>
      <c r="E70" s="54">
        <v>7072.5</v>
      </c>
      <c r="F70" s="298">
        <f t="shared" si="3"/>
        <v>2442.554263580294</v>
      </c>
      <c r="G70" s="4">
        <f t="shared" si="1"/>
        <v>256.15718942412167</v>
      </c>
      <c r="H70" s="5">
        <f t="shared" si="2"/>
        <v>0.34535938686183021</v>
      </c>
    </row>
  </sheetData>
  <mergeCells count="1">
    <mergeCell ref="J2:L2"/>
  </mergeCells>
  <conditionalFormatting sqref="H3:H70">
    <cfRule type="cellIs" dxfId="16" priority="1" operator="lessThan">
      <formula>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AF44"/>
  <sheetViews>
    <sheetView zoomScale="70" zoomScaleNormal="70" workbookViewId="0"/>
  </sheetViews>
  <sheetFormatPr defaultRowHeight="17.399999999999999" x14ac:dyDescent="0.5"/>
  <cols>
    <col min="1" max="1" width="8.88671875" style="69"/>
    <col min="2" max="2" width="32.33203125" style="69" bestFit="1" customWidth="1"/>
    <col min="3" max="3" width="15.77734375" style="69" bestFit="1" customWidth="1"/>
    <col min="4" max="4" width="15.109375" style="69" bestFit="1" customWidth="1"/>
    <col min="5" max="14" width="12.21875" style="69" bestFit="1" customWidth="1"/>
    <col min="15" max="15" width="15.21875" style="69" bestFit="1" customWidth="1"/>
    <col min="16" max="16" width="12.21875" style="69" bestFit="1" customWidth="1"/>
    <col min="17" max="17" width="11.5546875" style="69" bestFit="1" customWidth="1"/>
    <col min="18" max="30" width="8.88671875" style="69"/>
    <col min="31" max="31" width="22" style="69" customWidth="1"/>
    <col min="32" max="32" width="15" style="69" bestFit="1" customWidth="1"/>
    <col min="33" max="16384" width="8.88671875" style="69"/>
  </cols>
  <sheetData>
    <row r="2" spans="2:32" x14ac:dyDescent="0.5">
      <c r="B2" s="341" t="s">
        <v>1818</v>
      </c>
      <c r="C2" s="341"/>
      <c r="E2"/>
      <c r="F2"/>
      <c r="G2"/>
      <c r="H2"/>
      <c r="I2"/>
      <c r="J2"/>
      <c r="K2"/>
      <c r="L2"/>
      <c r="M2"/>
      <c r="N2"/>
    </row>
    <row r="3" spans="2:32" x14ac:dyDescent="0.5">
      <c r="B3" s="102" t="s">
        <v>1807</v>
      </c>
      <c r="C3" s="100">
        <v>0.55000000000000004</v>
      </c>
      <c r="E3"/>
      <c r="F3"/>
      <c r="G3"/>
      <c r="H3"/>
      <c r="I3"/>
      <c r="J3"/>
      <c r="K3"/>
      <c r="L3"/>
      <c r="M3"/>
      <c r="N3"/>
      <c r="AE3" s="304" t="s">
        <v>2046</v>
      </c>
      <c r="AF3" s="305">
        <f>C40</f>
        <v>121.10699955399696</v>
      </c>
    </row>
    <row r="4" spans="2:32" x14ac:dyDescent="0.5">
      <c r="B4" s="102" t="s">
        <v>1821</v>
      </c>
      <c r="C4" s="101">
        <v>0.09</v>
      </c>
      <c r="E4"/>
      <c r="F4"/>
      <c r="G4"/>
      <c r="H4"/>
      <c r="I4"/>
      <c r="J4"/>
      <c r="K4"/>
      <c r="L4"/>
      <c r="M4"/>
      <c r="N4"/>
      <c r="AE4" s="304" t="s">
        <v>1943</v>
      </c>
      <c r="AF4" s="148">
        <f>O36</f>
        <v>0.17885970533202628</v>
      </c>
    </row>
    <row r="5" spans="2:32" x14ac:dyDescent="0.5">
      <c r="B5" s="102" t="s">
        <v>1820</v>
      </c>
      <c r="C5" s="101">
        <v>0.04</v>
      </c>
      <c r="E5"/>
      <c r="F5"/>
      <c r="G5"/>
      <c r="H5"/>
      <c r="I5"/>
      <c r="J5"/>
      <c r="K5"/>
      <c r="L5"/>
      <c r="M5"/>
      <c r="N5"/>
      <c r="AE5" s="304" t="s">
        <v>1945</v>
      </c>
      <c r="AF5" s="148">
        <f t="shared" ref="AF5:AF6" si="0">O37</f>
        <v>0.53195717454298885</v>
      </c>
    </row>
    <row r="6" spans="2:32" x14ac:dyDescent="0.5">
      <c r="B6" s="102" t="s">
        <v>1808</v>
      </c>
      <c r="C6" s="101">
        <v>0.55000000000000004</v>
      </c>
      <c r="E6"/>
      <c r="F6"/>
      <c r="G6"/>
      <c r="H6"/>
      <c r="I6"/>
      <c r="J6"/>
      <c r="K6"/>
      <c r="L6"/>
      <c r="M6"/>
      <c r="N6"/>
      <c r="AE6" s="304" t="s">
        <v>1946</v>
      </c>
      <c r="AF6" s="148">
        <f t="shared" si="0"/>
        <v>0.28918312012498493</v>
      </c>
    </row>
    <row r="7" spans="2:32" x14ac:dyDescent="0.5">
      <c r="B7" s="102" t="s">
        <v>1940</v>
      </c>
      <c r="C7" s="101">
        <v>0.15</v>
      </c>
    </row>
    <row r="8" spans="2:32" x14ac:dyDescent="0.5">
      <c r="C8" s="184"/>
    </row>
    <row r="9" spans="2:32" x14ac:dyDescent="0.5">
      <c r="B9" s="69" t="s">
        <v>1819</v>
      </c>
    </row>
    <row r="10" spans="2:32" x14ac:dyDescent="0.5">
      <c r="B10" s="117" t="s">
        <v>1951</v>
      </c>
      <c r="C10" s="120">
        <v>2022</v>
      </c>
      <c r="D10" s="120">
        <v>2023</v>
      </c>
      <c r="E10" s="120">
        <v>2024</v>
      </c>
      <c r="F10" s="121">
        <v>2025</v>
      </c>
      <c r="G10" s="121">
        <v>2026</v>
      </c>
      <c r="H10" s="121">
        <v>2027</v>
      </c>
      <c r="I10" s="103">
        <v>2028</v>
      </c>
      <c r="J10" s="103">
        <v>2029</v>
      </c>
      <c r="K10" s="103">
        <v>2030</v>
      </c>
      <c r="L10" s="103">
        <v>2031</v>
      </c>
      <c r="M10" s="103">
        <v>2032</v>
      </c>
      <c r="N10" s="103">
        <v>2033</v>
      </c>
      <c r="O10" s="190">
        <v>2034</v>
      </c>
    </row>
    <row r="11" spans="2:32" x14ac:dyDescent="0.5">
      <c r="B11" s="104" t="s">
        <v>1949</v>
      </c>
      <c r="C11" s="199">
        <f>SUM(Data2!C53:C56)</f>
        <v>-3.4276</v>
      </c>
      <c r="D11" s="123">
        <f>SUM(Data2!C57:C60)</f>
        <v>8.5840999999999994</v>
      </c>
      <c r="E11" s="124">
        <f>SUM(Data2!C61:C64)</f>
        <v>7.6378000000000004</v>
      </c>
      <c r="F11" s="114">
        <f>SUM(Data2!C65:C68)</f>
        <v>8.3470000000000013</v>
      </c>
      <c r="G11" s="114">
        <f>SUM(Data2!C69:C72)</f>
        <v>9.7319999999999993</v>
      </c>
      <c r="H11" s="114">
        <f>SUM(Data2!C73:C76)</f>
        <v>11.403</v>
      </c>
      <c r="I11" s="114">
        <f t="shared" ref="I11:N11" si="1">I17/100*H15</f>
        <v>20.635688285000001</v>
      </c>
      <c r="J11" s="114">
        <f>J17/100*I15</f>
        <v>21.9387360423</v>
      </c>
      <c r="K11" s="114">
        <f>K17/100*J15</f>
        <v>23.830486500525733</v>
      </c>
      <c r="L11" s="114">
        <f>L17/100*K15</f>
        <v>26.233497032375009</v>
      </c>
      <c r="M11" s="114">
        <f t="shared" si="1"/>
        <v>29.107046286035853</v>
      </c>
      <c r="N11" s="114">
        <f t="shared" si="1"/>
        <v>32.44096985130949</v>
      </c>
      <c r="O11"/>
      <c r="P11"/>
    </row>
    <row r="12" spans="2:32" x14ac:dyDescent="0.5">
      <c r="B12" s="105" t="s">
        <v>1781</v>
      </c>
      <c r="C12" s="200"/>
      <c r="D12" s="106">
        <f>ABS(D11/C11-1)</f>
        <v>3.5044054148675459</v>
      </c>
      <c r="E12" s="106">
        <f>E11/D11-1</f>
        <v>-0.11023869712608181</v>
      </c>
      <c r="F12" s="106">
        <f t="shared" ref="F12:N12" si="2">F11/E11-1</f>
        <v>9.2853963183115784E-2</v>
      </c>
      <c r="G12" s="106">
        <f t="shared" si="2"/>
        <v>0.16592787827962119</v>
      </c>
      <c r="H12" s="106">
        <f t="shared" si="2"/>
        <v>0.1717016029593097</v>
      </c>
      <c r="I12" s="106">
        <f t="shared" si="2"/>
        <v>0.80967186573708672</v>
      </c>
      <c r="J12" s="106">
        <f>J11/I11-1</f>
        <v>6.3145349905638026E-2</v>
      </c>
      <c r="K12" s="106">
        <f t="shared" si="2"/>
        <v>8.6228780663492044E-2</v>
      </c>
      <c r="L12" s="106">
        <f t="shared" si="2"/>
        <v>0.1008376615305886</v>
      </c>
      <c r="M12" s="106">
        <f t="shared" si="2"/>
        <v>0.10953740746476037</v>
      </c>
      <c r="N12" s="106">
        <f t="shared" si="2"/>
        <v>0.11454008532886051</v>
      </c>
      <c r="O12"/>
      <c r="P12"/>
    </row>
    <row r="13" spans="2:32" x14ac:dyDescent="0.5">
      <c r="B13" s="104" t="s">
        <v>1950</v>
      </c>
      <c r="C13" s="199">
        <f>SUM(Data2!D53:D56)</f>
        <v>1.6</v>
      </c>
      <c r="D13" s="114">
        <f>SUM(Data2!D57:D60)</f>
        <v>1.72</v>
      </c>
      <c r="E13" s="114">
        <f>SUM(Data2!D61:D64)</f>
        <v>1.8125</v>
      </c>
      <c r="F13" s="114">
        <f>SUM(Data2!D65:D68)</f>
        <v>1.996</v>
      </c>
      <c r="G13" s="114">
        <f>SUM(Data2!D69:D72)</f>
        <v>2.1480000000000001</v>
      </c>
      <c r="H13" s="114">
        <f>SUM(Data2!D73:D76)</f>
        <v>2.2140000000000004</v>
      </c>
      <c r="I13" s="114">
        <f t="shared" ref="I13:N13" si="3">I14*I11</f>
        <v>4.0066135107419107</v>
      </c>
      <c r="J13" s="114">
        <f>J14*J11</f>
        <v>4.2596125228143658</v>
      </c>
      <c r="K13" s="114">
        <f t="shared" si="3"/>
        <v>4.6269137167555892</v>
      </c>
      <c r="L13" s="114">
        <f t="shared" si="3"/>
        <v>5.0934808760570274</v>
      </c>
      <c r="M13" s="114">
        <f t="shared" si="3"/>
        <v>5.6514075661916507</v>
      </c>
      <c r="N13" s="114">
        <f t="shared" si="3"/>
        <v>6.2987202710514092</v>
      </c>
      <c r="O13"/>
      <c r="P13"/>
    </row>
    <row r="14" spans="2:32" x14ac:dyDescent="0.5">
      <c r="B14" s="105" t="s">
        <v>1810</v>
      </c>
      <c r="C14" s="200"/>
      <c r="D14" s="106">
        <f>D13/D11</f>
        <v>0.20037045234794562</v>
      </c>
      <c r="E14" s="106">
        <f>E13/E11</f>
        <v>0.23730655424336849</v>
      </c>
      <c r="F14" s="106">
        <f>F13/F11</f>
        <v>0.2391278303582125</v>
      </c>
      <c r="G14" s="106">
        <f>G13/G11</f>
        <v>0.2207151664611591</v>
      </c>
      <c r="H14" s="106">
        <f>H13/H11</f>
        <v>0.19415943172849254</v>
      </c>
      <c r="I14" s="106">
        <f t="shared" ref="I14:N14" si="4">H14</f>
        <v>0.19415943172849254</v>
      </c>
      <c r="J14" s="106">
        <f>I14</f>
        <v>0.19415943172849254</v>
      </c>
      <c r="K14" s="106">
        <f t="shared" si="4"/>
        <v>0.19415943172849254</v>
      </c>
      <c r="L14" s="106">
        <f t="shared" si="4"/>
        <v>0.19415943172849254</v>
      </c>
      <c r="M14" s="106">
        <f t="shared" si="4"/>
        <v>0.19415943172849254</v>
      </c>
      <c r="N14" s="106">
        <f t="shared" si="4"/>
        <v>0.19415943172849254</v>
      </c>
      <c r="O14"/>
      <c r="P14"/>
    </row>
    <row r="15" spans="2:32" x14ac:dyDescent="0.5">
      <c r="B15" s="104" t="s">
        <v>1941</v>
      </c>
      <c r="C15" s="201">
        <f>SUM(Data2!E53:E56)</f>
        <v>35.022099999999995</v>
      </c>
      <c r="D15" s="114">
        <f>SUM(Data2!E57:E60)</f>
        <v>64.625699999999995</v>
      </c>
      <c r="E15" s="114">
        <f>SUM(Data2!E61:E64)</f>
        <v>105.01739999999999</v>
      </c>
      <c r="F15" s="114">
        <f>SUM(Data2!E65:E68)</f>
        <v>144.15</v>
      </c>
      <c r="G15" s="114">
        <f>SUM(Data2!E69:E72)</f>
        <v>78.38000000000001</v>
      </c>
      <c r="H15" s="114">
        <f>SUM(Data2!E73:E76)</f>
        <v>116.18</v>
      </c>
      <c r="I15" s="118">
        <f>H15+I11-I13</f>
        <v>132.80907477425811</v>
      </c>
      <c r="J15" s="118">
        <f t="shared" ref="I15:N15" si="5">I15+J11-J13</f>
        <v>150.48819829374375</v>
      </c>
      <c r="K15" s="118">
        <f t="shared" si="5"/>
        <v>169.69177107751389</v>
      </c>
      <c r="L15" s="118">
        <f t="shared" si="5"/>
        <v>190.83178723383188</v>
      </c>
      <c r="M15" s="118">
        <f>L15+M11-M13</f>
        <v>214.28742595367606</v>
      </c>
      <c r="N15" s="118">
        <f t="shared" si="5"/>
        <v>240.42967553393413</v>
      </c>
      <c r="O15"/>
      <c r="P15"/>
    </row>
    <row r="16" spans="2:32" x14ac:dyDescent="0.5">
      <c r="B16" s="105" t="s">
        <v>1781</v>
      </c>
      <c r="C16" s="200"/>
      <c r="D16" s="106">
        <f t="shared" ref="D16:N16" si="6">D15/C15-1</f>
        <v>0.84528340676315827</v>
      </c>
      <c r="E16" s="106">
        <f t="shared" si="6"/>
        <v>0.62500986449663221</v>
      </c>
      <c r="F16" s="106">
        <f t="shared" si="6"/>
        <v>0.37262967851041839</v>
      </c>
      <c r="G16" s="106">
        <f t="shared" si="6"/>
        <v>-0.45626083940339923</v>
      </c>
      <c r="H16" s="106">
        <f t="shared" si="6"/>
        <v>0.48226588415412075</v>
      </c>
      <c r="I16" s="106">
        <f t="shared" si="6"/>
        <v>0.1431319915153908</v>
      </c>
      <c r="J16" s="106">
        <f>J15/I15-1</f>
        <v>0.13311683369179161</v>
      </c>
      <c r="K16" s="106">
        <f t="shared" si="6"/>
        <v>0.12760849688881204</v>
      </c>
      <c r="L16" s="106">
        <f t="shared" si="6"/>
        <v>0.12457891164717338</v>
      </c>
      <c r="M16" s="106">
        <f t="shared" si="6"/>
        <v>0.12291263976427214</v>
      </c>
      <c r="N16" s="106">
        <f t="shared" si="6"/>
        <v>0.12199619022867636</v>
      </c>
      <c r="O16"/>
      <c r="P16"/>
    </row>
    <row r="17" spans="2:17" x14ac:dyDescent="0.5">
      <c r="B17" s="99" t="s">
        <v>1811</v>
      </c>
      <c r="C17" s="199">
        <f>AVERAGE(Data2!F53:F56)</f>
        <v>-36.546424999999999</v>
      </c>
      <c r="D17" s="114">
        <f>AVERAGE(Data2!F57:F60)</f>
        <v>24.871649999999999</v>
      </c>
      <c r="E17" s="114">
        <f>AVERAGE(Data2!F61:F64)</f>
        <v>45.389024999999997</v>
      </c>
      <c r="F17" s="114">
        <f>AVERAGE(Data2!F65:F68)</f>
        <v>20.619</v>
      </c>
      <c r="G17" s="122">
        <f>AVERAGE(Data2!F69:F72)</f>
        <v>24.130000000000003</v>
      </c>
      <c r="H17" s="108">
        <f t="shared" ref="H17:N17" si="7">((G17/100-$C$7)*$C$6+$C$7)*100</f>
        <v>20.0215</v>
      </c>
      <c r="I17" s="108">
        <f>((H17/100-$C$7)*$C$6+$C$7)*100</f>
        <v>17.761825000000002</v>
      </c>
      <c r="J17" s="108">
        <f t="shared" si="7"/>
        <v>16.51900375</v>
      </c>
      <c r="K17" s="108">
        <f t="shared" si="7"/>
        <v>15.8354520625</v>
      </c>
      <c r="L17" s="108">
        <f>((K17/100-$C$7)*$C$6+$C$7)*100</f>
        <v>15.459498634374999</v>
      </c>
      <c r="M17" s="108">
        <f t="shared" si="7"/>
        <v>15.252724248906249</v>
      </c>
      <c r="N17" s="108">
        <f t="shared" si="7"/>
        <v>15.138998336898437</v>
      </c>
      <c r="O17"/>
      <c r="P17"/>
    </row>
    <row r="18" spans="2:17" x14ac:dyDescent="0.5">
      <c r="B18" s="105" t="s">
        <v>1781</v>
      </c>
      <c r="C18" s="200"/>
      <c r="D18" s="106">
        <f>-(D17/C17-1)</f>
        <v>1.6805494655085962</v>
      </c>
      <c r="E18" s="106">
        <f t="shared" ref="E18:N18" si="8">E17/D17-1</f>
        <v>0.8249301916036933</v>
      </c>
      <c r="F18" s="106">
        <f t="shared" si="8"/>
        <v>-0.54572718845579959</v>
      </c>
      <c r="G18" s="106">
        <f t="shared" si="8"/>
        <v>0.17027983898346188</v>
      </c>
      <c r="H18" s="106">
        <f>H17/G17-1</f>
        <v>-0.17026523000414429</v>
      </c>
      <c r="I18" s="106">
        <f t="shared" si="8"/>
        <v>-0.11286242289538739</v>
      </c>
      <c r="J18" s="106">
        <f>J17/I17-1</f>
        <v>-6.997148378615381E-2</v>
      </c>
      <c r="K18" s="106">
        <f>K17/J17-1</f>
        <v>-4.1379716225320218E-2</v>
      </c>
      <c r="L18" s="106">
        <f t="shared" si="8"/>
        <v>-2.3741250116584789E-2</v>
      </c>
      <c r="M18" s="106">
        <f t="shared" si="8"/>
        <v>-1.3375232299511652E-2</v>
      </c>
      <c r="N18" s="106">
        <f t="shared" si="8"/>
        <v>-7.4561048998159629E-3</v>
      </c>
      <c r="O18"/>
      <c r="P18"/>
    </row>
    <row r="19" spans="2:17" x14ac:dyDescent="0.5">
      <c r="B19" s="109"/>
      <c r="C19" s="110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/>
      <c r="P19"/>
    </row>
    <row r="20" spans="2:17" x14ac:dyDescent="0.5">
      <c r="B20" s="117" t="s">
        <v>1812</v>
      </c>
      <c r="C20" s="112"/>
      <c r="D20" s="112"/>
      <c r="E20" s="112"/>
      <c r="F20" s="112"/>
      <c r="G20" s="112"/>
      <c r="H20" s="112"/>
      <c r="I20" s="112"/>
      <c r="J20" s="112"/>
      <c r="K20" s="112"/>
      <c r="L20" s="36"/>
      <c r="M20" s="36"/>
      <c r="N20" s="36"/>
      <c r="O20"/>
      <c r="P20"/>
    </row>
    <row r="21" spans="2:17" x14ac:dyDescent="0.5">
      <c r="B21" s="104" t="s">
        <v>1822</v>
      </c>
      <c r="C21" s="113">
        <v>0.03</v>
      </c>
      <c r="D21" s="113">
        <v>0.04</v>
      </c>
      <c r="E21" s="113">
        <v>0.04</v>
      </c>
      <c r="F21" s="113">
        <f>E21+0.4%</f>
        <v>4.3999999999999997E-2</v>
      </c>
      <c r="G21" s="113">
        <f>F21</f>
        <v>4.3999999999999997E-2</v>
      </c>
      <c r="H21" s="113">
        <f t="shared" ref="H21:N22" si="9">G21</f>
        <v>4.3999999999999997E-2</v>
      </c>
      <c r="I21" s="113">
        <f t="shared" si="9"/>
        <v>4.3999999999999997E-2</v>
      </c>
      <c r="J21" s="113">
        <f t="shared" si="9"/>
        <v>4.3999999999999997E-2</v>
      </c>
      <c r="K21" s="113">
        <f t="shared" si="9"/>
        <v>4.3999999999999997E-2</v>
      </c>
      <c r="L21" s="113">
        <f t="shared" si="9"/>
        <v>4.3999999999999997E-2</v>
      </c>
      <c r="M21" s="113">
        <f t="shared" si="9"/>
        <v>4.3999999999999997E-2</v>
      </c>
      <c r="N21" s="113">
        <f t="shared" si="9"/>
        <v>4.3999999999999997E-2</v>
      </c>
      <c r="O21"/>
      <c r="P21"/>
    </row>
    <row r="22" spans="2:17" x14ac:dyDescent="0.5">
      <c r="B22" s="104" t="s">
        <v>1813</v>
      </c>
      <c r="C22" s="113">
        <v>0.05</v>
      </c>
      <c r="D22" s="113">
        <f>C22-0.0015</f>
        <v>4.8500000000000001E-2</v>
      </c>
      <c r="E22" s="113">
        <f>D22-0.0015</f>
        <v>4.7E-2</v>
      </c>
      <c r="F22" s="113">
        <f>E22-0.0015</f>
        <v>4.5499999999999999E-2</v>
      </c>
      <c r="G22" s="113">
        <f>F22-0.0015</f>
        <v>4.3999999999999997E-2</v>
      </c>
      <c r="H22" s="113">
        <f t="shared" si="9"/>
        <v>4.3999999999999997E-2</v>
      </c>
      <c r="I22" s="113">
        <f t="shared" si="9"/>
        <v>4.3999999999999997E-2</v>
      </c>
      <c r="J22" s="113">
        <f t="shared" si="9"/>
        <v>4.3999999999999997E-2</v>
      </c>
      <c r="K22" s="113">
        <f t="shared" si="9"/>
        <v>4.3999999999999997E-2</v>
      </c>
      <c r="L22" s="113">
        <f t="shared" si="9"/>
        <v>4.3999999999999997E-2</v>
      </c>
      <c r="M22" s="113">
        <f t="shared" si="9"/>
        <v>4.3999999999999997E-2</v>
      </c>
      <c r="N22" s="113">
        <f t="shared" si="9"/>
        <v>4.3999999999999997E-2</v>
      </c>
      <c r="O22"/>
      <c r="P22"/>
    </row>
    <row r="23" spans="2:17" x14ac:dyDescent="0.5">
      <c r="B23" s="104" t="s">
        <v>1814</v>
      </c>
      <c r="C23" s="100">
        <f>Beta!$M$18</f>
        <v>1.434516182122924</v>
      </c>
      <c r="D23" s="100">
        <f>Beta!$M$18</f>
        <v>1.434516182122924</v>
      </c>
      <c r="E23" s="100">
        <f>Beta!$M$18</f>
        <v>1.434516182122924</v>
      </c>
      <c r="F23" s="100">
        <f>Beta!$M$18</f>
        <v>1.434516182122924</v>
      </c>
      <c r="G23" s="100">
        <f>Beta!$M$18</f>
        <v>1.434516182122924</v>
      </c>
      <c r="H23" s="100">
        <f>Beta!$M$18</f>
        <v>1.434516182122924</v>
      </c>
      <c r="I23" s="100">
        <f>Beta!$M$18</f>
        <v>1.434516182122924</v>
      </c>
      <c r="J23" s="100">
        <f>Beta!$M$18</f>
        <v>1.434516182122924</v>
      </c>
      <c r="K23" s="100">
        <f>Beta!$M$18</f>
        <v>1.434516182122924</v>
      </c>
      <c r="L23" s="100">
        <f>Beta!$M$18</f>
        <v>1.434516182122924</v>
      </c>
      <c r="M23" s="100">
        <f>Beta!$M$18</f>
        <v>1.434516182122924</v>
      </c>
      <c r="N23" s="100">
        <f>Beta!$M$18</f>
        <v>1.434516182122924</v>
      </c>
      <c r="O23"/>
      <c r="P23"/>
    </row>
    <row r="24" spans="2:17" x14ac:dyDescent="0.5">
      <c r="B24" s="99" t="s">
        <v>1938</v>
      </c>
      <c r="C24" s="101">
        <f t="shared" ref="C24:N24" si="10">C21+C22*C23</f>
        <v>0.1017258091061462</v>
      </c>
      <c r="D24" s="101">
        <f t="shared" si="10"/>
        <v>0.10957403483296183</v>
      </c>
      <c r="E24" s="101">
        <f>E21+E22*E23</f>
        <v>0.10742226055977744</v>
      </c>
      <c r="F24" s="101">
        <f t="shared" si="10"/>
        <v>0.10927048628659304</v>
      </c>
      <c r="G24" s="101">
        <f t="shared" si="10"/>
        <v>0.10711871201340865</v>
      </c>
      <c r="H24" s="101">
        <f>H21+H22*H23</f>
        <v>0.10711871201340865</v>
      </c>
      <c r="I24" s="101">
        <f t="shared" si="10"/>
        <v>0.10711871201340865</v>
      </c>
      <c r="J24" s="101">
        <f>J21+J22*J23</f>
        <v>0.10711871201340865</v>
      </c>
      <c r="K24" s="101">
        <f t="shared" si="10"/>
        <v>0.10711871201340865</v>
      </c>
      <c r="L24" s="101">
        <f t="shared" si="10"/>
        <v>0.10711871201340865</v>
      </c>
      <c r="M24" s="101">
        <f t="shared" si="10"/>
        <v>0.10711871201340865</v>
      </c>
      <c r="N24" s="101">
        <f t="shared" si="10"/>
        <v>0.10711871201340865</v>
      </c>
      <c r="O24"/>
      <c r="P24"/>
    </row>
    <row r="25" spans="2:17" x14ac:dyDescent="0.5">
      <c r="B25" s="183" t="s">
        <v>1939</v>
      </c>
      <c r="C25" s="36"/>
      <c r="D25" s="182">
        <f>C15*D24</f>
        <v>3.8375128053234717</v>
      </c>
      <c r="E25" s="182">
        <f>D15*E24</f>
        <v>6.9422387842580084</v>
      </c>
      <c r="F25" s="182">
        <f t="shared" ref="F25:N25" si="11">E15*F24</f>
        <v>11.475302366553656</v>
      </c>
      <c r="G25" s="182">
        <f>F15*G24</f>
        <v>15.441162336732859</v>
      </c>
      <c r="H25" s="182">
        <f t="shared" si="11"/>
        <v>8.3959646476109722</v>
      </c>
      <c r="I25" s="182">
        <f t="shared" si="11"/>
        <v>12.445051961717818</v>
      </c>
      <c r="J25" s="182">
        <f>I15*J24</f>
        <v>14.22633703351101</v>
      </c>
      <c r="K25" s="182">
        <f t="shared" si="11"/>
        <v>16.120101974444271</v>
      </c>
      <c r="L25" s="182">
        <f t="shared" si="11"/>
        <v>18.177163957097477</v>
      </c>
      <c r="M25" s="182">
        <f t="shared" si="11"/>
        <v>20.441655259704909</v>
      </c>
      <c r="N25" s="182">
        <f t="shared" si="11"/>
        <v>22.954193068826459</v>
      </c>
      <c r="P25"/>
    </row>
    <row r="26" spans="2:17" x14ac:dyDescent="0.5">
      <c r="B26" s="99" t="s">
        <v>1815</v>
      </c>
      <c r="C26" s="36"/>
      <c r="D26" s="101">
        <f>1/(1+D24)</f>
        <v>0.90124675650917019</v>
      </c>
      <c r="E26" s="101">
        <f t="shared" ref="E26:N26" si="12">1/((1+E24)^(E10-$C$10))</f>
        <v>0.81540524703517259</v>
      </c>
      <c r="F26" s="101">
        <f t="shared" si="12"/>
        <v>0.73263493819003533</v>
      </c>
      <c r="G26" s="101">
        <f t="shared" si="12"/>
        <v>0.66561520727182233</v>
      </c>
      <c r="H26" s="101">
        <f t="shared" si="12"/>
        <v>0.60121394395126149</v>
      </c>
      <c r="I26" s="101">
        <f>1/((1+I24)^(I10-$C$10))</f>
        <v>0.54304379234806022</v>
      </c>
      <c r="J26" s="101">
        <f t="shared" si="12"/>
        <v>0.49050186439399934</v>
      </c>
      <c r="K26" s="101">
        <f t="shared" si="12"/>
        <v>0.44304360415151089</v>
      </c>
      <c r="L26" s="101">
        <f t="shared" si="12"/>
        <v>0.4001771439178286</v>
      </c>
      <c r="M26" s="101">
        <f t="shared" si="12"/>
        <v>0.3614582064014305</v>
      </c>
      <c r="N26" s="101">
        <f t="shared" si="12"/>
        <v>0.32648550013582711</v>
      </c>
      <c r="O26"/>
      <c r="P26"/>
      <c r="Q26"/>
    </row>
    <row r="27" spans="2:17" x14ac:dyDescent="0.5">
      <c r="O27"/>
      <c r="P27"/>
    </row>
    <row r="28" spans="2:17" x14ac:dyDescent="0.5">
      <c r="B28" s="117" t="s">
        <v>1936</v>
      </c>
      <c r="C28" s="36"/>
      <c r="D28" s="71">
        <f>D11-D25</f>
        <v>4.7465871946765272</v>
      </c>
      <c r="E28" s="71">
        <f>E11-E25</f>
        <v>0.69556121574199192</v>
      </c>
      <c r="F28" s="71">
        <f>F11-F25</f>
        <v>-3.1283023665536547</v>
      </c>
      <c r="G28" s="71">
        <f>G11-G25</f>
        <v>-5.7091623367328594</v>
      </c>
      <c r="H28" s="71">
        <f t="shared" ref="F28:N28" si="13">H11-H25</f>
        <v>3.0070353523890283</v>
      </c>
      <c r="I28" s="71">
        <f>I11-I25</f>
        <v>8.1906363232821828</v>
      </c>
      <c r="J28" s="71">
        <f t="shared" si="13"/>
        <v>7.7123990087889904</v>
      </c>
      <c r="K28" s="71">
        <f t="shared" si="13"/>
        <v>7.7103845260814623</v>
      </c>
      <c r="L28" s="71">
        <f t="shared" si="13"/>
        <v>8.0563330752775322</v>
      </c>
      <c r="M28" s="71">
        <f t="shared" si="13"/>
        <v>8.6653910263309442</v>
      </c>
      <c r="N28" s="71">
        <f t="shared" si="13"/>
        <v>9.4867767824830302</v>
      </c>
      <c r="O28" s="137">
        <f>N28*(1+C5)</f>
        <v>9.866247853782351</v>
      </c>
      <c r="P28"/>
    </row>
    <row r="29" spans="2:17" x14ac:dyDescent="0.5">
      <c r="B29" s="99" t="s">
        <v>1937</v>
      </c>
      <c r="C29" s="107"/>
      <c r="D29" s="100">
        <f>D28*D26</f>
        <v>4.2778463136901816</v>
      </c>
      <c r="E29" s="100">
        <f t="shared" ref="E29:N29" si="14">E28*E26</f>
        <v>0.56716426495018391</v>
      </c>
      <c r="F29" s="100">
        <f t="shared" si="14"/>
        <v>-2.2919036109597779</v>
      </c>
      <c r="G29" s="100">
        <f t="shared" si="14"/>
        <v>-3.8001052721129236</v>
      </c>
      <c r="H29" s="100">
        <f t="shared" si="14"/>
        <v>1.8078715838106791</v>
      </c>
      <c r="I29" s="100">
        <f t="shared" si="14"/>
        <v>4.4478742107389291</v>
      </c>
      <c r="J29" s="100">
        <f t="shared" si="14"/>
        <v>3.7829460927614322</v>
      </c>
      <c r="K29" s="100">
        <f>K28*K26</f>
        <v>3.4160365498291703</v>
      </c>
      <c r="L29" s="100">
        <f t="shared" si="14"/>
        <v>3.2239603605152998</v>
      </c>
      <c r="M29" s="100">
        <f t="shared" si="14"/>
        <v>3.132176698144634</v>
      </c>
      <c r="N29" s="100">
        <f t="shared" si="14"/>
        <v>3.0972950625059248</v>
      </c>
      <c r="O29"/>
      <c r="P29"/>
    </row>
    <row r="30" spans="2:17" x14ac:dyDescent="0.5">
      <c r="B30" s="115"/>
      <c r="C30" s="188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</row>
    <row r="31" spans="2:17" x14ac:dyDescent="0.5">
      <c r="B31" s="11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91" t="s">
        <v>1948</v>
      </c>
      <c r="P31" s="192" t="s">
        <v>1944</v>
      </c>
    </row>
    <row r="32" spans="2:17" x14ac:dyDescent="0.5">
      <c r="B32" s="96"/>
      <c r="C32" s="115"/>
      <c r="D32" s="116"/>
      <c r="E32" s="185"/>
      <c r="F32" s="187"/>
      <c r="G32" s="86"/>
      <c r="H32" s="86"/>
      <c r="I32" s="86"/>
      <c r="J32" s="86"/>
      <c r="K32" s="86"/>
      <c r="L32" s="86"/>
      <c r="M32" s="86"/>
      <c r="N32" s="86"/>
      <c r="O32" s="189">
        <f>O28/(C4-C5)</f>
        <v>197.32495707564703</v>
      </c>
      <c r="P32" s="189">
        <f>O32*N26</f>
        <v>64.423737300123236</v>
      </c>
    </row>
    <row r="33" spans="2:16" ht="22.2" x14ac:dyDescent="0.65">
      <c r="B33" s="96"/>
      <c r="C33" s="97"/>
      <c r="D33" s="98"/>
      <c r="E33" s="96"/>
      <c r="F33" s="96"/>
      <c r="G33" s="86"/>
      <c r="H33" s="86"/>
      <c r="I33" s="86"/>
      <c r="J33" s="86"/>
      <c r="K33" s="86"/>
      <c r="L33" s="86"/>
      <c r="M33" s="86"/>
      <c r="N33" s="86"/>
      <c r="O33"/>
      <c r="P33"/>
    </row>
    <row r="34" spans="2:16" ht="22.2" x14ac:dyDescent="0.65">
      <c r="B34" s="96"/>
      <c r="C34" s="97"/>
      <c r="D34" s="98"/>
      <c r="E34" s="96"/>
      <c r="F34" s="96"/>
      <c r="G34" s="86"/>
      <c r="H34" s="86"/>
      <c r="I34" s="86"/>
      <c r="J34" s="86"/>
      <c r="K34" s="86"/>
      <c r="L34" s="86"/>
      <c r="M34" s="86"/>
      <c r="N34" s="86"/>
      <c r="O34"/>
      <c r="P34"/>
    </row>
    <row r="35" spans="2:16" x14ac:dyDescent="0.5">
      <c r="B35" s="119" t="s">
        <v>1942</v>
      </c>
      <c r="C35"/>
      <c r="D35"/>
      <c r="E35"/>
      <c r="F35"/>
      <c r="G35"/>
      <c r="H35"/>
      <c r="I35"/>
      <c r="J35"/>
      <c r="K35"/>
      <c r="L35"/>
      <c r="M35"/>
      <c r="N35"/>
      <c r="O35" s="242" t="s">
        <v>2045</v>
      </c>
      <c r="P35"/>
    </row>
    <row r="36" spans="2:16" x14ac:dyDescent="0.5">
      <c r="B36" s="119" t="s">
        <v>1943</v>
      </c>
      <c r="C36" s="202"/>
      <c r="D36" s="195">
        <f>C36+D29</f>
        <v>4.2778463136901816</v>
      </c>
      <c r="E36" s="114">
        <f>E29+D36</f>
        <v>4.8450105786403652</v>
      </c>
      <c r="F36" s="114">
        <f t="shared" ref="F36:N36" si="15">F29+E36</f>
        <v>2.5531069676805873</v>
      </c>
      <c r="G36" s="114">
        <f t="shared" si="15"/>
        <v>-1.2469983044323363</v>
      </c>
      <c r="H36" s="114">
        <f t="shared" si="15"/>
        <v>0.56087327937834286</v>
      </c>
      <c r="I36" s="114">
        <f t="shared" si="15"/>
        <v>5.0087474901172717</v>
      </c>
      <c r="J36" s="114">
        <f t="shared" si="15"/>
        <v>8.7916935828787039</v>
      </c>
      <c r="K36" s="114">
        <f t="shared" si="15"/>
        <v>12.207730132707875</v>
      </c>
      <c r="L36" s="114">
        <f t="shared" si="15"/>
        <v>15.431690493223174</v>
      </c>
      <c r="M36" s="114">
        <f>M29+L36</f>
        <v>18.563867191367809</v>
      </c>
      <c r="N36" s="301">
        <f t="shared" si="15"/>
        <v>21.661162253873734</v>
      </c>
      <c r="O36" s="303">
        <f>N36/$C$40</f>
        <v>0.17885970533202628</v>
      </c>
      <c r="P36"/>
    </row>
    <row r="37" spans="2:16" x14ac:dyDescent="0.5">
      <c r="B37" s="119" t="s">
        <v>1945</v>
      </c>
      <c r="C37" s="202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>
        <f>P32</f>
        <v>64.423737300123236</v>
      </c>
      <c r="O37" s="303">
        <f t="shared" ref="O37:O38" si="16">N37/$C$40</f>
        <v>0.53195717454298885</v>
      </c>
      <c r="P37"/>
    </row>
    <row r="38" spans="2:16" x14ac:dyDescent="0.5">
      <c r="B38" s="119" t="s">
        <v>1946</v>
      </c>
      <c r="C38" s="196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302">
        <f>C15</f>
        <v>35.022099999999995</v>
      </c>
      <c r="O38" s="303">
        <f t="shared" si="16"/>
        <v>0.28918312012498493</v>
      </c>
      <c r="P38"/>
    </row>
    <row r="39" spans="2:16" x14ac:dyDescent="0.5">
      <c r="B39" s="96"/>
      <c r="C39" s="115"/>
      <c r="D39" s="186"/>
      <c r="E39" s="185"/>
      <c r="F39" s="187"/>
      <c r="G39" s="86"/>
      <c r="H39" s="86"/>
      <c r="I39" s="86"/>
      <c r="J39" s="86"/>
      <c r="K39" s="86"/>
      <c r="L39" s="86"/>
      <c r="M39" s="86"/>
      <c r="N39" s="86"/>
      <c r="O39"/>
      <c r="P39"/>
    </row>
    <row r="40" spans="2:16" ht="22.2" x14ac:dyDescent="0.65">
      <c r="B40" s="171" t="s">
        <v>1817</v>
      </c>
      <c r="C40" s="198">
        <f>SUM(N36:N38)</f>
        <v>121.10699955399696</v>
      </c>
      <c r="D40" s="98"/>
      <c r="E40" s="96"/>
      <c r="F40" s="96"/>
      <c r="G40" s="86"/>
      <c r="H40" s="86"/>
      <c r="I40" s="86"/>
      <c r="J40" s="86"/>
      <c r="K40" s="86"/>
      <c r="L40" s="86"/>
      <c r="M40" s="86"/>
      <c r="N40" s="86"/>
      <c r="O40"/>
      <c r="P40"/>
    </row>
    <row r="41" spans="2:16" ht="22.2" x14ac:dyDescent="0.65">
      <c r="B41" s="171" t="s">
        <v>1947</v>
      </c>
      <c r="C41" s="198">
        <v>165.16</v>
      </c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</row>
    <row r="42" spans="2:16" ht="22.2" x14ac:dyDescent="0.65">
      <c r="B42" s="171" t="s">
        <v>1952</v>
      </c>
      <c r="C42" s="193">
        <f>(C40-C41)/C41</f>
        <v>-0.26672923496005718</v>
      </c>
      <c r="D42" s="186"/>
      <c r="E42" s="86"/>
      <c r="F42" s="186"/>
      <c r="G42" s="86"/>
      <c r="H42" s="186"/>
      <c r="I42" s="86"/>
      <c r="J42" s="86"/>
      <c r="K42" s="86"/>
      <c r="L42" s="86"/>
      <c r="M42" s="86"/>
      <c r="N42" s="86"/>
    </row>
    <row r="43" spans="2:16" x14ac:dyDescent="0.5">
      <c r="B43" s="86"/>
      <c r="C43" s="86"/>
      <c r="D43" s="186"/>
      <c r="E43" s="86"/>
      <c r="F43" s="86"/>
      <c r="G43" s="86"/>
      <c r="H43" s="86"/>
      <c r="I43" s="86"/>
      <c r="J43" s="86"/>
      <c r="K43" s="86"/>
      <c r="L43" s="86"/>
      <c r="M43" s="86"/>
      <c r="N43" s="86"/>
    </row>
    <row r="44" spans="2:16" x14ac:dyDescent="0.5">
      <c r="D44" s="15"/>
    </row>
  </sheetData>
  <mergeCells count="1">
    <mergeCell ref="B2:C2"/>
  </mergeCells>
  <conditionalFormatting sqref="D28:O28">
    <cfRule type="cellIs" dxfId="15" priority="2" operator="lessThan">
      <formula>0</formula>
    </cfRule>
  </conditionalFormatting>
  <conditionalFormatting sqref="C42">
    <cfRule type="cellIs" dxfId="14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U38"/>
  <sheetViews>
    <sheetView zoomScale="70" zoomScaleNormal="70" workbookViewId="0">
      <selection activeCell="C24" sqref="C24"/>
    </sheetView>
  </sheetViews>
  <sheetFormatPr defaultRowHeight="17.399999999999999" x14ac:dyDescent="0.5"/>
  <cols>
    <col min="1" max="1" width="8.88671875" style="1"/>
    <col min="2" max="2" width="26.77734375" style="1" customWidth="1"/>
    <col min="3" max="3" width="18.77734375" style="1" customWidth="1"/>
    <col min="4" max="4" width="18.44140625" style="1" customWidth="1"/>
    <col min="5" max="5" width="18.77734375" style="1" customWidth="1"/>
    <col min="6" max="6" width="8.88671875" style="1"/>
    <col min="7" max="8" width="18.77734375" style="1" customWidth="1"/>
    <col min="9" max="9" width="8.88671875" style="1"/>
    <col min="10" max="10" width="10.88671875" style="1" customWidth="1"/>
    <col min="11" max="11" width="8.88671875" style="1"/>
    <col min="12" max="12" width="18.77734375" style="1" customWidth="1"/>
    <col min="13" max="14" width="8.88671875" style="1"/>
    <col min="15" max="18" width="12.77734375" style="1" customWidth="1"/>
    <col min="19" max="19" width="8.88671875" style="1"/>
    <col min="20" max="20" width="29.109375" style="1" bestFit="1" customWidth="1"/>
    <col min="21" max="21" width="12.77734375" style="1" customWidth="1"/>
    <col min="22" max="16384" width="8.88671875" style="1"/>
  </cols>
  <sheetData>
    <row r="2" spans="2:21" x14ac:dyDescent="0.5">
      <c r="B2" s="273" t="s">
        <v>1736</v>
      </c>
      <c r="C2" s="273">
        <v>2024</v>
      </c>
      <c r="D2" s="69"/>
      <c r="E2" s="273" t="s">
        <v>1737</v>
      </c>
      <c r="F2" s="273" t="s">
        <v>1738</v>
      </c>
      <c r="G2" s="273" t="s">
        <v>1739</v>
      </c>
      <c r="H2" s="273" t="s">
        <v>1740</v>
      </c>
      <c r="I2" s="69"/>
      <c r="J2" s="273" t="s">
        <v>2057</v>
      </c>
      <c r="K2" s="273" t="s">
        <v>2056</v>
      </c>
      <c r="L2" s="273" t="s">
        <v>1741</v>
      </c>
      <c r="O2" s="327" t="s">
        <v>1785</v>
      </c>
      <c r="P2" s="327"/>
      <c r="Q2" s="327"/>
      <c r="R2" s="327"/>
      <c r="T2" s="92" t="s">
        <v>1804</v>
      </c>
      <c r="U2" s="7">
        <f ca="1">C17/C18</f>
        <v>2.378281667985902</v>
      </c>
    </row>
    <row r="3" spans="2:21" x14ac:dyDescent="0.5">
      <c r="B3" s="36" t="s">
        <v>1755</v>
      </c>
      <c r="C3" s="70">
        <v>4.4999999999999998E-2</v>
      </c>
      <c r="D3" s="69"/>
      <c r="E3" s="72">
        <f>H3-G3</f>
        <v>107608.24589999999</v>
      </c>
      <c r="F3" s="36">
        <v>0</v>
      </c>
      <c r="G3" s="72">
        <f>F3/(1+F3)*H3</f>
        <v>0</v>
      </c>
      <c r="H3" s="72">
        <v>107608.24589999999</v>
      </c>
      <c r="I3" s="69"/>
      <c r="J3" s="37">
        <f>$C$3+($C$4*(1+(1-$C$8)*F3))*$C$5</f>
        <v>0.11672580910614617</v>
      </c>
      <c r="K3" s="70">
        <f ca="1">$C$11</f>
        <v>4.9800000000000004E-2</v>
      </c>
      <c r="L3" s="37">
        <f>1/(1+F3)*J3+(1-$C$7)*(F3/(1+F3))*$C$10</f>
        <v>0.11672580910614617</v>
      </c>
      <c r="O3" s="6" t="s">
        <v>1786</v>
      </c>
      <c r="P3" s="6" t="s">
        <v>1787</v>
      </c>
      <c r="Q3" s="6" t="s">
        <v>1788</v>
      </c>
      <c r="R3" s="6" t="s">
        <v>1789</v>
      </c>
      <c r="T3" s="92" t="s">
        <v>1805</v>
      </c>
      <c r="U3" s="135" t="str">
        <f ca="1">VLOOKUP(U2,$O$4:$R$18,3)</f>
        <v>BB+</v>
      </c>
    </row>
    <row r="4" spans="2:21" x14ac:dyDescent="0.5">
      <c r="B4" s="36" t="s">
        <v>1754</v>
      </c>
      <c r="C4" s="71">
        <f>Beta!P5</f>
        <v>1.4345161821229235</v>
      </c>
      <c r="D4" s="69"/>
      <c r="E4" s="72">
        <f>H4-G4</f>
        <v>86086.596720000001</v>
      </c>
      <c r="F4" s="70">
        <f>F3+25%</f>
        <v>0.25</v>
      </c>
      <c r="G4" s="72">
        <f>F4/(1+F4)*H4</f>
        <v>21521.64918</v>
      </c>
      <c r="H4" s="72">
        <v>107608.24589999999</v>
      </c>
      <c r="I4" s="69"/>
      <c r="J4" s="37">
        <f>$C$3+($C$4*(1+(1-$C$8)*F4))*$C$5</f>
        <v>0.12927782569972177</v>
      </c>
      <c r="K4" s="70">
        <f t="shared" ref="K4:K11" ca="1" si="0">$C$11</f>
        <v>4.9800000000000004E-2</v>
      </c>
      <c r="L4" s="37">
        <f>1/(1+F4)*J4+(1-$C$7)*(F4/(1+F4))*$C$10</f>
        <v>0.12704101242427907</v>
      </c>
      <c r="O4" s="60">
        <v>-100000</v>
      </c>
      <c r="P4" s="60">
        <v>0.249999</v>
      </c>
      <c r="Q4" s="93" t="s">
        <v>1790</v>
      </c>
      <c r="R4" s="6">
        <v>0.15</v>
      </c>
      <c r="T4" s="92" t="s">
        <v>1806</v>
      </c>
      <c r="U4" s="5">
        <f ca="1">VLOOKUP(U3,$Q$4:$R$18,2,FALSE)</f>
        <v>4.4999999999999998E-2</v>
      </c>
    </row>
    <row r="5" spans="2:21" x14ac:dyDescent="0.5">
      <c r="B5" s="36" t="s">
        <v>1784</v>
      </c>
      <c r="C5" s="70">
        <v>0.05</v>
      </c>
      <c r="D5" s="69"/>
      <c r="E5" s="72">
        <f>H5-G5</f>
        <v>71738.830600000001</v>
      </c>
      <c r="F5" s="70">
        <f>F4+25%</f>
        <v>0.5</v>
      </c>
      <c r="G5" s="72">
        <f>F5/(1+F5)*H5</f>
        <v>35869.415299999993</v>
      </c>
      <c r="H5" s="72">
        <v>107608.24589999999</v>
      </c>
      <c r="I5" s="69"/>
      <c r="J5" s="37">
        <f t="shared" ref="J5:J11" si="1">$C$3+($C$4*(1+(1-$C$8)*F5))*$C$5</f>
        <v>0.14182984229329734</v>
      </c>
      <c r="K5" s="70">
        <f t="shared" ca="1" si="0"/>
        <v>4.9800000000000004E-2</v>
      </c>
      <c r="L5" s="37">
        <f t="shared" ref="L5:L10" si="2">1/(1+F5)*J5+(1-$C$7)*(F5/(1+F5))*$C$10</f>
        <v>0.13391781463636765</v>
      </c>
      <c r="O5" s="60">
        <v>0.25</v>
      </c>
      <c r="P5" s="60">
        <v>0.64999899999999999</v>
      </c>
      <c r="Q5" s="93" t="s">
        <v>1791</v>
      </c>
      <c r="R5" s="6">
        <v>0.12</v>
      </c>
      <c r="T5" s="92" t="s">
        <v>1867</v>
      </c>
      <c r="U5" s="6">
        <f ca="1">U4+C3</f>
        <v>0.09</v>
      </c>
    </row>
    <row r="6" spans="2:21" x14ac:dyDescent="0.5">
      <c r="B6" s="36" t="s">
        <v>1778</v>
      </c>
      <c r="C6" s="70">
        <f>C5+C3</f>
        <v>9.5000000000000001E-2</v>
      </c>
      <c r="D6" s="69"/>
      <c r="E6" s="72">
        <f t="shared" ref="E6:E11" si="3">H6-G6</f>
        <v>61490.426228571429</v>
      </c>
      <c r="F6" s="70">
        <f t="shared" ref="F6:F11" si="4">F5+25%</f>
        <v>0.75</v>
      </c>
      <c r="G6" s="72">
        <f t="shared" ref="G6:G11" si="5">F6/(1+F6)*H6</f>
        <v>46117.819671428566</v>
      </c>
      <c r="H6" s="72">
        <v>107608.24589999999</v>
      </c>
      <c r="I6" s="69"/>
      <c r="J6" s="37">
        <f t="shared" si="1"/>
        <v>0.15438185888687289</v>
      </c>
      <c r="K6" s="70">
        <f t="shared" ca="1" si="0"/>
        <v>4.9800000000000004E-2</v>
      </c>
      <c r="L6" s="37">
        <f t="shared" si="2"/>
        <v>0.13882981621643092</v>
      </c>
      <c r="O6" s="60">
        <v>0.65</v>
      </c>
      <c r="P6" s="60">
        <v>0.74999899999999997</v>
      </c>
      <c r="Q6" s="93" t="s">
        <v>1792</v>
      </c>
      <c r="R6" s="6">
        <v>0.1</v>
      </c>
    </row>
    <row r="7" spans="2:21" x14ac:dyDescent="0.5">
      <c r="B7" s="35" t="s">
        <v>2055</v>
      </c>
      <c r="C7" s="70">
        <f>C3+C4*C5</f>
        <v>0.11672580910614617</v>
      </c>
      <c r="D7" s="69"/>
      <c r="E7" s="72">
        <f t="shared" si="3"/>
        <v>53804.122949999997</v>
      </c>
      <c r="F7" s="70">
        <f t="shared" si="4"/>
        <v>1</v>
      </c>
      <c r="G7" s="72">
        <f t="shared" si="5"/>
        <v>53804.122949999997</v>
      </c>
      <c r="H7" s="72">
        <v>107608.24589999999</v>
      </c>
      <c r="I7" s="69"/>
      <c r="J7" s="37">
        <f t="shared" si="1"/>
        <v>0.1669338754804485</v>
      </c>
      <c r="K7" s="70">
        <f t="shared" ca="1" si="0"/>
        <v>4.9800000000000004E-2</v>
      </c>
      <c r="L7" s="37">
        <f t="shared" si="2"/>
        <v>0.14251381740147839</v>
      </c>
      <c r="O7" s="60">
        <v>0.75</v>
      </c>
      <c r="P7" s="60">
        <v>1.2499990000000001</v>
      </c>
      <c r="Q7" s="93" t="s">
        <v>1793</v>
      </c>
      <c r="R7" s="6">
        <v>0.09</v>
      </c>
    </row>
    <row r="8" spans="2:21" x14ac:dyDescent="0.5">
      <c r="B8" s="36" t="s">
        <v>1742</v>
      </c>
      <c r="C8" s="73">
        <v>0.3</v>
      </c>
      <c r="D8" s="69"/>
      <c r="E8" s="72">
        <f t="shared" si="3"/>
        <v>47825.887066666663</v>
      </c>
      <c r="F8" s="70">
        <f t="shared" si="4"/>
        <v>1.25</v>
      </c>
      <c r="G8" s="72">
        <f t="shared" si="5"/>
        <v>59782.358833333332</v>
      </c>
      <c r="H8" s="72">
        <v>107608.24589999999</v>
      </c>
      <c r="I8" s="69"/>
      <c r="J8" s="37">
        <f t="shared" si="1"/>
        <v>0.1794858920740241</v>
      </c>
      <c r="K8" s="70">
        <f t="shared" ca="1" si="0"/>
        <v>4.9800000000000004E-2</v>
      </c>
      <c r="L8" s="37">
        <f t="shared" si="2"/>
        <v>0.1453791516565153</v>
      </c>
      <c r="O8" s="60">
        <v>1.25</v>
      </c>
      <c r="P8" s="60">
        <v>1.4999990000000001</v>
      </c>
      <c r="Q8" s="93" t="s">
        <v>1794</v>
      </c>
      <c r="R8" s="6">
        <v>7.4999999999999997E-2</v>
      </c>
    </row>
    <row r="9" spans="2:21" x14ac:dyDescent="0.5">
      <c r="B9" s="36" t="s">
        <v>1743</v>
      </c>
      <c r="C9" s="37">
        <f>C10/(1-C10)</f>
        <v>0.15433452614567705</v>
      </c>
      <c r="D9" s="69"/>
      <c r="E9" s="72">
        <f t="shared" si="3"/>
        <v>43043.298360000001</v>
      </c>
      <c r="F9" s="70">
        <f t="shared" si="4"/>
        <v>1.5</v>
      </c>
      <c r="G9" s="72">
        <f t="shared" si="5"/>
        <v>64564.947539999994</v>
      </c>
      <c r="H9" s="72">
        <v>107608.24589999999</v>
      </c>
      <c r="I9" s="69"/>
      <c r="J9" s="37">
        <f t="shared" si="1"/>
        <v>0.19203790866759968</v>
      </c>
      <c r="K9" s="70">
        <f t="shared" ca="1" si="0"/>
        <v>4.9800000000000004E-2</v>
      </c>
      <c r="L9" s="37">
        <f t="shared" si="2"/>
        <v>0.14767141906054482</v>
      </c>
      <c r="O9" s="60">
        <v>1.5</v>
      </c>
      <c r="P9" s="60">
        <v>1.7499990000000001</v>
      </c>
      <c r="Q9" s="93" t="s">
        <v>88</v>
      </c>
      <c r="R9" s="6">
        <v>6.5000000000000002E-2</v>
      </c>
    </row>
    <row r="10" spans="2:21" x14ac:dyDescent="0.5">
      <c r="B10" s="36" t="s">
        <v>1744</v>
      </c>
      <c r="C10" s="70">
        <v>0.13370000000000001</v>
      </c>
      <c r="D10" s="69"/>
      <c r="E10" s="72">
        <f t="shared" si="3"/>
        <v>39130.271236363638</v>
      </c>
      <c r="F10" s="70">
        <f t="shared" si="4"/>
        <v>1.75</v>
      </c>
      <c r="G10" s="72">
        <f t="shared" si="5"/>
        <v>68477.974663636356</v>
      </c>
      <c r="H10" s="72">
        <v>107608.24589999999</v>
      </c>
      <c r="I10" s="69"/>
      <c r="J10" s="37">
        <f t="shared" si="1"/>
        <v>0.2045899252611752</v>
      </c>
      <c r="K10" s="70">
        <f t="shared" ca="1" si="0"/>
        <v>4.9800000000000004E-2</v>
      </c>
      <c r="L10" s="37">
        <f t="shared" si="2"/>
        <v>0.14954691057293262</v>
      </c>
      <c r="O10" s="60">
        <v>1.75</v>
      </c>
      <c r="P10" s="60">
        <v>1.9999990000000001</v>
      </c>
      <c r="Q10" s="93" t="s">
        <v>1795</v>
      </c>
      <c r="R10" s="6">
        <v>0.06</v>
      </c>
    </row>
    <row r="11" spans="2:21" x14ac:dyDescent="0.5">
      <c r="B11" s="35" t="s">
        <v>2056</v>
      </c>
      <c r="C11" s="37">
        <f ca="1">C18/C24</f>
        <v>4.9800000000000004E-2</v>
      </c>
      <c r="D11" s="69"/>
      <c r="E11" s="72">
        <f t="shared" si="3"/>
        <v>35869.415300000008</v>
      </c>
      <c r="F11" s="70">
        <f t="shared" si="4"/>
        <v>2</v>
      </c>
      <c r="G11" s="72">
        <f t="shared" si="5"/>
        <v>71738.830599999987</v>
      </c>
      <c r="H11" s="72">
        <v>107608.24589999999</v>
      </c>
      <c r="I11" s="69"/>
      <c r="J11" s="37">
        <f t="shared" si="1"/>
        <v>0.21714194185475083</v>
      </c>
      <c r="K11" s="70">
        <f t="shared" ca="1" si="0"/>
        <v>4.9800000000000004E-2</v>
      </c>
      <c r="L11" s="37">
        <f>1/(1+F11)*J11+(1-$C$7)*(F11/(1+F11))*$C$10</f>
        <v>0.15110982016658911</v>
      </c>
      <c r="O11" s="60">
        <v>2</v>
      </c>
      <c r="P11" s="60">
        <v>2.2499999000000002</v>
      </c>
      <c r="Q11" s="93" t="s">
        <v>1796</v>
      </c>
      <c r="R11" s="6">
        <v>5.5E-2</v>
      </c>
    </row>
    <row r="12" spans="2:21" x14ac:dyDescent="0.5">
      <c r="B12" s="69"/>
      <c r="C12" s="69"/>
      <c r="D12" s="69"/>
      <c r="O12" s="60">
        <v>2.25</v>
      </c>
      <c r="P12" s="60">
        <v>2.4999989999999999</v>
      </c>
      <c r="Q12" s="93" t="s">
        <v>1797</v>
      </c>
      <c r="R12" s="6">
        <v>4.4999999999999998E-2</v>
      </c>
    </row>
    <row r="13" spans="2:21" x14ac:dyDescent="0.5">
      <c r="B13" s="35" t="s">
        <v>1741</v>
      </c>
      <c r="C13" s="70">
        <f ca="1">((1-C10)*C7)+((1-C8)*C10*C11)</f>
        <v>0.10578035042865443</v>
      </c>
      <c r="D13" s="69"/>
      <c r="O13" s="60">
        <v>3</v>
      </c>
      <c r="P13" s="60">
        <v>4</v>
      </c>
      <c r="Q13" s="93" t="s">
        <v>1798</v>
      </c>
      <c r="R13" s="6">
        <v>0.03</v>
      </c>
    </row>
    <row r="14" spans="2:21" x14ac:dyDescent="0.5">
      <c r="B14" s="35" t="s">
        <v>1745</v>
      </c>
      <c r="C14" s="52">
        <f ca="1">1/(1+C13)</f>
        <v>0.90433873202065052</v>
      </c>
      <c r="D14" s="69"/>
      <c r="O14" s="60">
        <v>4</v>
      </c>
      <c r="P14" s="60">
        <v>5</v>
      </c>
      <c r="Q14" s="93" t="s">
        <v>1799</v>
      </c>
      <c r="R14" s="6">
        <v>0.02</v>
      </c>
    </row>
    <row r="15" spans="2:21" x14ac:dyDescent="0.5"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O15" s="60">
        <v>5</v>
      </c>
      <c r="P15" s="60">
        <v>6</v>
      </c>
      <c r="Q15" s="93" t="s">
        <v>1800</v>
      </c>
      <c r="R15" s="6">
        <v>1.7500000000000002E-2</v>
      </c>
    </row>
    <row r="16" spans="2:21" x14ac:dyDescent="0.5">
      <c r="B16" s="273" t="s">
        <v>1746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O16" s="60">
        <v>6</v>
      </c>
      <c r="P16" s="60">
        <v>8</v>
      </c>
      <c r="Q16" s="93" t="s">
        <v>1801</v>
      </c>
      <c r="R16" s="6">
        <v>1.4999999999999999E-2</v>
      </c>
    </row>
    <row r="17" spans="2:18" x14ac:dyDescent="0.5">
      <c r="B17" s="36" t="s">
        <v>1747</v>
      </c>
      <c r="C17" s="91">
        <v>1704</v>
      </c>
      <c r="D17" s="15"/>
      <c r="E17" s="69"/>
      <c r="F17" s="69"/>
      <c r="G17" s="69"/>
      <c r="H17" s="69"/>
      <c r="I17" s="69"/>
      <c r="J17" s="69"/>
      <c r="K17" s="69"/>
      <c r="L17" s="69"/>
      <c r="O17" s="60">
        <v>8</v>
      </c>
      <c r="P17" s="60">
        <v>10</v>
      </c>
      <c r="Q17" s="93" t="s">
        <v>1802</v>
      </c>
      <c r="R17" s="6">
        <v>1.2500000000000001E-2</v>
      </c>
    </row>
    <row r="18" spans="2:18" x14ac:dyDescent="0.5">
      <c r="B18" s="36" t="s">
        <v>1748</v>
      </c>
      <c r="C18" s="91">
        <f ca="1">C24*C11</f>
        <v>716.48367934613407</v>
      </c>
      <c r="D18" s="69"/>
      <c r="E18" s="69"/>
      <c r="F18" s="69"/>
      <c r="H18" s="69"/>
      <c r="I18" s="69"/>
      <c r="J18" s="69"/>
      <c r="K18" s="69"/>
      <c r="L18" s="69"/>
      <c r="O18" s="60">
        <v>10</v>
      </c>
      <c r="P18" s="60">
        <v>100000</v>
      </c>
      <c r="Q18" s="93" t="s">
        <v>1803</v>
      </c>
      <c r="R18" s="6">
        <v>0.01</v>
      </c>
    </row>
    <row r="19" spans="2:18" x14ac:dyDescent="0.5">
      <c r="B19" s="36" t="s">
        <v>1749</v>
      </c>
      <c r="C19" s="91">
        <f ca="1">C17-C18</f>
        <v>987.51632065386593</v>
      </c>
      <c r="D19" s="69"/>
      <c r="E19" s="69"/>
      <c r="F19" s="69"/>
      <c r="H19" s="69"/>
      <c r="I19" s="69"/>
      <c r="J19" s="69"/>
      <c r="K19" s="69"/>
      <c r="L19" s="69"/>
    </row>
    <row r="20" spans="2:18" x14ac:dyDescent="0.5">
      <c r="B20" s="36" t="s">
        <v>1750</v>
      </c>
      <c r="C20" s="91">
        <f ca="1">C19*C8</f>
        <v>296.25489619615979</v>
      </c>
      <c r="D20" s="69"/>
      <c r="E20" s="69"/>
      <c r="F20" s="69"/>
      <c r="H20" s="69"/>
      <c r="I20" s="69"/>
      <c r="J20" s="69"/>
      <c r="K20" s="69"/>
      <c r="L20" s="69"/>
    </row>
    <row r="21" spans="2:18" x14ac:dyDescent="0.5">
      <c r="B21" s="36" t="s">
        <v>1751</v>
      </c>
      <c r="C21" s="91">
        <v>1486</v>
      </c>
      <c r="D21" s="15"/>
      <c r="E21" s="69"/>
      <c r="F21" s="69"/>
      <c r="H21" s="69"/>
      <c r="I21" s="69"/>
      <c r="J21" s="69"/>
      <c r="K21" s="69"/>
      <c r="L21" s="69"/>
    </row>
    <row r="22" spans="2:18" x14ac:dyDescent="0.5">
      <c r="B22" s="69"/>
      <c r="C22" s="75"/>
      <c r="D22" s="69"/>
      <c r="E22" s="69"/>
      <c r="F22" s="69"/>
      <c r="H22" s="69"/>
      <c r="I22" s="69"/>
      <c r="J22" s="69"/>
      <c r="K22" s="69"/>
      <c r="L22" s="69"/>
    </row>
    <row r="23" spans="2:18" x14ac:dyDescent="0.5">
      <c r="B23" s="36" t="s">
        <v>1737</v>
      </c>
      <c r="C23" s="91">
        <f>C25*(1-C10)</f>
        <v>93221.023423169987</v>
      </c>
      <c r="D23" s="69"/>
      <c r="E23" s="69"/>
      <c r="F23" s="69"/>
      <c r="H23" s="69"/>
      <c r="I23" s="69"/>
      <c r="J23" s="69"/>
      <c r="K23" s="69"/>
      <c r="L23" s="69"/>
    </row>
    <row r="24" spans="2:18" x14ac:dyDescent="0.5">
      <c r="B24" s="36" t="s">
        <v>1739</v>
      </c>
      <c r="C24" s="91">
        <f>C25*C10</f>
        <v>14387.22247683</v>
      </c>
      <c r="D24" s="69"/>
      <c r="E24" s="69"/>
      <c r="F24" s="69"/>
      <c r="H24" s="69"/>
      <c r="I24" s="69"/>
      <c r="J24" s="69"/>
      <c r="K24" s="69"/>
      <c r="L24" s="69"/>
    </row>
    <row r="25" spans="2:18" x14ac:dyDescent="0.5">
      <c r="B25" s="36" t="s">
        <v>1740</v>
      </c>
      <c r="C25" s="91">
        <v>107608.24589999999</v>
      </c>
      <c r="D25" s="15"/>
      <c r="E25" s="69"/>
      <c r="F25" s="69"/>
      <c r="H25" s="69"/>
      <c r="I25" s="69"/>
      <c r="J25" s="69"/>
      <c r="K25" s="69"/>
      <c r="L25" s="69"/>
    </row>
    <row r="26" spans="2:18" x14ac:dyDescent="0.5">
      <c r="B26" s="36" t="s">
        <v>86</v>
      </c>
      <c r="C26" s="73">
        <f>C21/C25</f>
        <v>1.3809350645683185E-2</v>
      </c>
      <c r="D26" s="69"/>
      <c r="E26" s="69"/>
      <c r="F26" s="69"/>
      <c r="G26" s="69"/>
      <c r="H26" s="69"/>
      <c r="I26" s="69"/>
      <c r="J26" s="69"/>
      <c r="K26" s="69"/>
      <c r="L26" s="69"/>
    </row>
    <row r="27" spans="2:18" x14ac:dyDescent="0.5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</row>
    <row r="28" spans="2:18" x14ac:dyDescent="0.5">
      <c r="B28" s="36" t="s">
        <v>1752</v>
      </c>
      <c r="C28" s="74">
        <f>C17*(1-C8)</f>
        <v>1192.8</v>
      </c>
      <c r="D28" s="69"/>
      <c r="E28" s="69"/>
      <c r="F28" s="69"/>
      <c r="G28" s="69"/>
      <c r="H28" s="69"/>
      <c r="I28" s="69"/>
      <c r="J28" s="69"/>
      <c r="K28" s="69"/>
      <c r="L28" s="69"/>
    </row>
    <row r="29" spans="2:18" x14ac:dyDescent="0.5">
      <c r="B29" s="36" t="s">
        <v>1753</v>
      </c>
      <c r="C29" s="74">
        <f ca="1">C28*C14</f>
        <v>1078.6952395542319</v>
      </c>
      <c r="D29" s="69"/>
      <c r="E29" s="69"/>
      <c r="F29" s="69"/>
      <c r="G29" s="69"/>
      <c r="H29" s="69"/>
      <c r="I29" s="69"/>
      <c r="J29" s="69"/>
      <c r="K29" s="69"/>
      <c r="L29" s="69"/>
    </row>
    <row r="30" spans="2:18" x14ac:dyDescent="0.5">
      <c r="D30" s="69"/>
      <c r="E30" s="69"/>
      <c r="F30" s="69"/>
      <c r="G30" s="69"/>
      <c r="H30" s="69"/>
      <c r="I30" s="69"/>
      <c r="J30" s="69"/>
      <c r="K30" s="69"/>
      <c r="L30" s="69"/>
    </row>
    <row r="31" spans="2:18" x14ac:dyDescent="0.5">
      <c r="B31" s="69"/>
      <c r="D31" s="69"/>
      <c r="E31" s="69"/>
      <c r="F31" s="69"/>
      <c r="G31" s="69"/>
      <c r="H31" s="69"/>
      <c r="I31" s="69"/>
      <c r="J31" s="69"/>
      <c r="K31" s="69"/>
      <c r="L31" s="69"/>
    </row>
    <row r="32" spans="2:18" x14ac:dyDescent="0.5">
      <c r="B32" s="69"/>
    </row>
    <row r="33" spans="2:2" x14ac:dyDescent="0.5">
      <c r="B33" s="69"/>
    </row>
    <row r="34" spans="2:2" x14ac:dyDescent="0.5">
      <c r="B34" s="69"/>
    </row>
    <row r="35" spans="2:2" x14ac:dyDescent="0.5">
      <c r="B35" s="69"/>
    </row>
    <row r="36" spans="2:2" x14ac:dyDescent="0.5">
      <c r="B36" s="69"/>
    </row>
    <row r="37" spans="2:2" x14ac:dyDescent="0.5">
      <c r="B37" s="69"/>
    </row>
    <row r="38" spans="2:2" x14ac:dyDescent="0.5">
      <c r="B38" s="69"/>
    </row>
  </sheetData>
  <mergeCells count="1">
    <mergeCell ref="O2:R2"/>
  </mergeCells>
  <conditionalFormatting sqref="D7:D14 B7:C29 B2:D6 E2:L11 D15:L17 D26:L31 D18:F25 H18:L25 B31:B38">
    <cfRule type="cellIs" dxfId="13" priority="1" operator="lessThan">
      <formula>0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3:T36"/>
  <sheetViews>
    <sheetView zoomScale="70" zoomScaleNormal="70" workbookViewId="0"/>
  </sheetViews>
  <sheetFormatPr defaultRowHeight="17.399999999999999" x14ac:dyDescent="0.5"/>
  <cols>
    <col min="1" max="1" width="8.88671875" style="1"/>
    <col min="2" max="2" width="9.88671875" style="1" bestFit="1" customWidth="1"/>
    <col min="3" max="3" width="11.5546875" style="1" bestFit="1" customWidth="1"/>
    <col min="4" max="5" width="11" style="1" customWidth="1"/>
    <col min="6" max="8" width="8.88671875" style="1"/>
    <col min="9" max="9" width="32.21875" style="1" bestFit="1" customWidth="1"/>
    <col min="10" max="10" width="9.88671875" style="1" bestFit="1" customWidth="1"/>
    <col min="11" max="11" width="10.21875" style="1" bestFit="1" customWidth="1"/>
    <col min="12" max="16" width="9" style="1" bestFit="1" customWidth="1"/>
    <col min="17" max="17" width="8.88671875" style="1"/>
    <col min="18" max="18" width="9" style="1" bestFit="1" customWidth="1"/>
    <col min="19" max="16384" width="8.88671875" style="1"/>
  </cols>
  <sheetData>
    <row r="3" spans="2:20" ht="19.2" x14ac:dyDescent="0.55000000000000004">
      <c r="B3" s="273" t="s">
        <v>1667</v>
      </c>
      <c r="C3" s="273" t="s">
        <v>1868</v>
      </c>
      <c r="D3" s="273" t="s">
        <v>1869</v>
      </c>
      <c r="E3" s="273" t="s">
        <v>1870</v>
      </c>
      <c r="I3" s="149"/>
      <c r="J3" s="150">
        <v>2021</v>
      </c>
      <c r="K3" s="150">
        <f>L3-1</f>
        <v>2022</v>
      </c>
      <c r="L3" s="150">
        <f>M3-1</f>
        <v>2023</v>
      </c>
      <c r="M3" s="150">
        <f>N3-1</f>
        <v>2024</v>
      </c>
      <c r="N3" s="150">
        <f>O3-1</f>
        <v>2025</v>
      </c>
      <c r="O3" s="150">
        <f>P3-1</f>
        <v>2026</v>
      </c>
      <c r="P3" s="150">
        <v>2027</v>
      </c>
      <c r="Q3" s="149"/>
      <c r="R3" s="206" t="s">
        <v>1955</v>
      </c>
    </row>
    <row r="4" spans="2:20" ht="19.2" x14ac:dyDescent="0.55000000000000004">
      <c r="B4" s="295">
        <v>37</v>
      </c>
      <c r="C4" s="296">
        <v>44286</v>
      </c>
      <c r="D4" s="136">
        <v>0.6</v>
      </c>
      <c r="E4" s="137">
        <v>-207.91200000000001</v>
      </c>
      <c r="I4" s="151" t="s">
        <v>1882</v>
      </c>
      <c r="J4" s="152">
        <f>SUM(D4:D7)</f>
        <v>2</v>
      </c>
      <c r="K4" s="153">
        <f>SUM(D8:D11)</f>
        <v>1.6</v>
      </c>
      <c r="L4" s="153">
        <f>SUM(D12:D15)</f>
        <v>1.72</v>
      </c>
      <c r="M4" s="153">
        <f>SUM(D16:D19)</f>
        <v>1.8125</v>
      </c>
      <c r="N4" s="153">
        <f>SUM(D20:D23)</f>
        <v>2.1480000000000001</v>
      </c>
      <c r="O4" s="153">
        <f>SUM(D24:D27)</f>
        <v>2.2140000000000004</v>
      </c>
      <c r="P4" s="153">
        <f>SUM(D28:D31)</f>
        <v>2.2893999999999997</v>
      </c>
      <c r="Q4" s="149"/>
      <c r="R4" s="154"/>
    </row>
    <row r="5" spans="2:20" ht="19.2" x14ac:dyDescent="0.55000000000000004">
      <c r="B5" s="295">
        <v>38</v>
      </c>
      <c r="C5" s="296">
        <v>44377</v>
      </c>
      <c r="D5" s="136">
        <v>0.5</v>
      </c>
      <c r="E5" s="137">
        <v>692.05</v>
      </c>
      <c r="I5" s="151" t="s">
        <v>1781</v>
      </c>
      <c r="J5" s="152"/>
      <c r="K5" s="155">
        <f t="shared" ref="K5:P5" si="0">K4/J4-1</f>
        <v>-0.19999999999999996</v>
      </c>
      <c r="L5" s="155">
        <f t="shared" si="0"/>
        <v>7.4999999999999956E-2</v>
      </c>
      <c r="M5" s="155">
        <f t="shared" si="0"/>
        <v>5.3779069767441845E-2</v>
      </c>
      <c r="N5" s="155">
        <f t="shared" si="0"/>
        <v>0.18510344827586223</v>
      </c>
      <c r="O5" s="155">
        <f t="shared" si="0"/>
        <v>3.0726256983240274E-2</v>
      </c>
      <c r="P5" s="155">
        <f t="shared" si="0"/>
        <v>3.4056007226738627E-2</v>
      </c>
      <c r="Q5" s="149"/>
      <c r="R5" s="156">
        <v>0.03</v>
      </c>
    </row>
    <row r="6" spans="2:20" ht="19.2" x14ac:dyDescent="0.55000000000000004">
      <c r="B6" s="295">
        <v>39</v>
      </c>
      <c r="C6" s="296">
        <v>44469</v>
      </c>
      <c r="D6" s="136">
        <v>0.5</v>
      </c>
      <c r="E6" s="137">
        <v>-553.33199999999999</v>
      </c>
      <c r="I6" s="342" t="s">
        <v>1812</v>
      </c>
      <c r="J6" s="342"/>
      <c r="K6" s="342"/>
      <c r="L6" s="342"/>
      <c r="M6" s="342"/>
      <c r="N6" s="342"/>
      <c r="O6" s="342"/>
      <c r="P6" s="342"/>
      <c r="Q6" s="149"/>
      <c r="R6" s="149"/>
    </row>
    <row r="7" spans="2:20" ht="19.2" x14ac:dyDescent="0.55000000000000004">
      <c r="B7" s="295">
        <v>40</v>
      </c>
      <c r="C7" s="296">
        <v>44561</v>
      </c>
      <c r="D7" s="136">
        <v>0.4</v>
      </c>
      <c r="E7" s="137">
        <v>-1766.7560000000001</v>
      </c>
      <c r="I7" s="157" t="s">
        <v>1875</v>
      </c>
      <c r="J7" s="158">
        <v>0.03</v>
      </c>
      <c r="K7" s="156">
        <v>0.03</v>
      </c>
      <c r="L7" s="156">
        <v>0.04</v>
      </c>
      <c r="M7" s="156">
        <f t="shared" ref="L7:P9" si="1">L7</f>
        <v>0.04</v>
      </c>
      <c r="N7" s="156">
        <v>4.3999999999999997E-2</v>
      </c>
      <c r="O7" s="156">
        <f t="shared" si="1"/>
        <v>4.3999999999999997E-2</v>
      </c>
      <c r="P7" s="156">
        <f t="shared" si="1"/>
        <v>4.3999999999999997E-2</v>
      </c>
      <c r="Q7" s="149"/>
      <c r="R7" s="156">
        <v>0.04</v>
      </c>
    </row>
    <row r="8" spans="2:20" ht="19.2" x14ac:dyDescent="0.55000000000000004">
      <c r="B8" s="140">
        <v>41</v>
      </c>
      <c r="C8" s="51">
        <v>44651</v>
      </c>
      <c r="D8" s="136">
        <v>0.4</v>
      </c>
      <c r="E8" s="137">
        <v>-1607</v>
      </c>
      <c r="I8" s="159" t="s">
        <v>1814</v>
      </c>
      <c r="J8" s="153">
        <f>Beta!M18</f>
        <v>1.434516182122924</v>
      </c>
      <c r="K8" s="153">
        <f>J8</f>
        <v>1.434516182122924</v>
      </c>
      <c r="L8" s="153">
        <f t="shared" si="1"/>
        <v>1.434516182122924</v>
      </c>
      <c r="M8" s="153">
        <f t="shared" si="1"/>
        <v>1.434516182122924</v>
      </c>
      <c r="N8" s="153">
        <f t="shared" si="1"/>
        <v>1.434516182122924</v>
      </c>
      <c r="O8" s="153">
        <f t="shared" si="1"/>
        <v>1.434516182122924</v>
      </c>
      <c r="P8" s="153">
        <f t="shared" si="1"/>
        <v>1.434516182122924</v>
      </c>
      <c r="Q8" s="149"/>
      <c r="R8" s="153">
        <f>P8</f>
        <v>1.434516182122924</v>
      </c>
    </row>
    <row r="9" spans="2:20" ht="19.2" x14ac:dyDescent="0.55000000000000004">
      <c r="B9" s="140">
        <v>42</v>
      </c>
      <c r="C9" s="51">
        <v>44742</v>
      </c>
      <c r="D9" s="136">
        <v>0.4</v>
      </c>
      <c r="E9" s="137">
        <v>4028</v>
      </c>
      <c r="I9" s="157" t="s">
        <v>1813</v>
      </c>
      <c r="J9" s="155">
        <v>0.05</v>
      </c>
      <c r="K9" s="155">
        <f>J9</f>
        <v>0.05</v>
      </c>
      <c r="L9" s="155">
        <f t="shared" si="1"/>
        <v>0.05</v>
      </c>
      <c r="M9" s="155">
        <f t="shared" si="1"/>
        <v>0.05</v>
      </c>
      <c r="N9" s="155">
        <f t="shared" si="1"/>
        <v>0.05</v>
      </c>
      <c r="O9" s="155">
        <f t="shared" si="1"/>
        <v>0.05</v>
      </c>
      <c r="P9" s="155">
        <f t="shared" si="1"/>
        <v>0.05</v>
      </c>
      <c r="Q9" s="149"/>
      <c r="R9" s="155">
        <v>0.05</v>
      </c>
    </row>
    <row r="10" spans="2:20" ht="19.2" x14ac:dyDescent="0.55000000000000004">
      <c r="B10" s="140">
        <v>43</v>
      </c>
      <c r="C10" s="51">
        <v>44834</v>
      </c>
      <c r="D10" s="136">
        <v>0.4</v>
      </c>
      <c r="E10" s="137">
        <v>25617</v>
      </c>
      <c r="I10" s="160" t="s">
        <v>1953</v>
      </c>
      <c r="J10" s="203">
        <f>J7+J8*J9</f>
        <v>0.1017258091061462</v>
      </c>
      <c r="K10" s="203">
        <f t="shared" ref="K10:P10" si="2">K7+K8*K9</f>
        <v>0.1017258091061462</v>
      </c>
      <c r="L10" s="203">
        <f>L7+L8*L9</f>
        <v>0.11172580910614621</v>
      </c>
      <c r="M10" s="203">
        <f t="shared" si="2"/>
        <v>0.11172580910614621</v>
      </c>
      <c r="N10" s="203">
        <f t="shared" si="2"/>
        <v>0.1157258091061462</v>
      </c>
      <c r="O10" s="203">
        <f t="shared" si="2"/>
        <v>0.1157258091061462</v>
      </c>
      <c r="P10" s="203">
        <f t="shared" si="2"/>
        <v>0.1157258091061462</v>
      </c>
      <c r="Q10" s="149"/>
      <c r="R10" s="155">
        <f>R7+R8*R9</f>
        <v>0.11172580910614621</v>
      </c>
    </row>
    <row r="11" spans="2:20" ht="19.2" x14ac:dyDescent="0.55000000000000004">
      <c r="B11" s="140">
        <v>44</v>
      </c>
      <c r="C11" s="51">
        <v>44925</v>
      </c>
      <c r="D11" s="136">
        <v>0.4</v>
      </c>
      <c r="E11" s="137">
        <v>10808</v>
      </c>
      <c r="I11" s="160" t="s">
        <v>1741</v>
      </c>
      <c r="J11" s="204">
        <v>0.10580000000000001</v>
      </c>
      <c r="K11" s="204">
        <f t="shared" ref="K11:P11" si="3">$J$11</f>
        <v>0.10580000000000001</v>
      </c>
      <c r="L11" s="204">
        <f t="shared" si="3"/>
        <v>0.10580000000000001</v>
      </c>
      <c r="M11" s="204">
        <f t="shared" si="3"/>
        <v>0.10580000000000001</v>
      </c>
      <c r="N11" s="204">
        <f t="shared" si="3"/>
        <v>0.10580000000000001</v>
      </c>
      <c r="O11" s="204">
        <f t="shared" si="3"/>
        <v>0.10580000000000001</v>
      </c>
      <c r="P11" s="204">
        <f t="shared" si="3"/>
        <v>0.10580000000000001</v>
      </c>
      <c r="Q11" s="149"/>
      <c r="R11" s="165"/>
    </row>
    <row r="12" spans="2:20" ht="19.2" x14ac:dyDescent="0.55000000000000004">
      <c r="B12" s="140">
        <v>45</v>
      </c>
      <c r="C12" s="51">
        <v>45016</v>
      </c>
      <c r="D12" s="136">
        <v>0.43</v>
      </c>
      <c r="E12" s="137">
        <v>416</v>
      </c>
      <c r="I12" s="160" t="s">
        <v>1815</v>
      </c>
      <c r="J12" s="161"/>
      <c r="K12" s="155">
        <f>(1/(1+K10))^(K3-$J$3)</f>
        <v>0.90766685479694942</v>
      </c>
      <c r="L12" s="155">
        <f t="shared" ref="L12:P12" si="4">(1/(1+L10))^(L3-$J$3)</f>
        <v>0.80910451350430568</v>
      </c>
      <c r="M12" s="155">
        <f t="shared" si="4"/>
        <v>0.72779142741576253</v>
      </c>
      <c r="N12" s="155">
        <f t="shared" si="4"/>
        <v>0.64531250733352385</v>
      </c>
      <c r="O12" s="155">
        <f t="shared" si="4"/>
        <v>0.57837911614728199</v>
      </c>
      <c r="P12" s="155">
        <f t="shared" si="4"/>
        <v>0.51838821996117956</v>
      </c>
      <c r="Q12" s="149"/>
      <c r="R12"/>
    </row>
    <row r="13" spans="2:20" ht="19.2" x14ac:dyDescent="0.55000000000000004">
      <c r="B13" s="140">
        <v>46</v>
      </c>
      <c r="C13" s="51">
        <v>45107</v>
      </c>
      <c r="D13" s="136">
        <v>0.43</v>
      </c>
      <c r="E13" s="137">
        <v>4361</v>
      </c>
      <c r="I13" s="342" t="s">
        <v>1872</v>
      </c>
      <c r="J13" s="342"/>
      <c r="K13" s="342"/>
      <c r="L13" s="342"/>
      <c r="M13" s="342"/>
      <c r="N13" s="342"/>
      <c r="O13" s="342"/>
      <c r="P13" s="342"/>
      <c r="Q13" s="149"/>
      <c r="R13" s="149"/>
    </row>
    <row r="14" spans="2:20" ht="19.2" x14ac:dyDescent="0.55000000000000004">
      <c r="B14" s="140">
        <v>47</v>
      </c>
      <c r="C14" s="51">
        <v>45198</v>
      </c>
      <c r="D14" s="136">
        <v>0.43</v>
      </c>
      <c r="E14" s="137">
        <v>36397.75</v>
      </c>
      <c r="I14" s="159" t="s">
        <v>1873</v>
      </c>
      <c r="J14" s="153"/>
      <c r="K14" s="153">
        <f>K4/(1+K12)</f>
        <v>0.83872086783743105</v>
      </c>
      <c r="L14" s="153">
        <f t="shared" ref="L14:O14" si="5">L4/(1+L12)</f>
        <v>0.95074661920349368</v>
      </c>
      <c r="M14" s="153">
        <f t="shared" si="5"/>
        <v>1.0490270823434602</v>
      </c>
      <c r="N14" s="153">
        <f t="shared" si="5"/>
        <v>1.3055270597080411</v>
      </c>
      <c r="O14" s="153">
        <f t="shared" si="5"/>
        <v>1.4027048237968496</v>
      </c>
      <c r="P14" s="153">
        <f>P4/(1+P12)</f>
        <v>1.5077830359211641</v>
      </c>
      <c r="Q14" s="149"/>
      <c r="R14" s="207">
        <v>2028</v>
      </c>
      <c r="S14" s="208" t="s">
        <v>1809</v>
      </c>
      <c r="T14" s="208" t="s">
        <v>1944</v>
      </c>
    </row>
    <row r="15" spans="2:20" ht="19.2" x14ac:dyDescent="0.55000000000000004">
      <c r="B15" s="140">
        <v>48</v>
      </c>
      <c r="C15" s="51">
        <v>45289</v>
      </c>
      <c r="D15" s="136">
        <v>0.43</v>
      </c>
      <c r="E15" s="137">
        <v>21293.25</v>
      </c>
      <c r="I15" s="160" t="s">
        <v>1874</v>
      </c>
      <c r="J15" s="153"/>
      <c r="K15" s="153">
        <f t="shared" ref="K15:P15" si="6">J15+K14</f>
        <v>0.83872086783743105</v>
      </c>
      <c r="L15" s="153">
        <f t="shared" si="6"/>
        <v>1.7894674870409246</v>
      </c>
      <c r="M15" s="153">
        <f t="shared" si="6"/>
        <v>2.8384945693843848</v>
      </c>
      <c r="N15" s="153">
        <f t="shared" si="6"/>
        <v>4.1440216290924257</v>
      </c>
      <c r="O15" s="153">
        <f t="shared" si="6"/>
        <v>5.546726452889275</v>
      </c>
      <c r="P15" s="153">
        <f t="shared" si="6"/>
        <v>7.0545094888104387</v>
      </c>
      <c r="Q15" s="149"/>
      <c r="R15" s="209">
        <f>P15*(1+R5)</f>
        <v>7.2661447734747524</v>
      </c>
      <c r="S15" s="210">
        <f>R15/(J19-J18)</f>
        <v>117.71647676549034</v>
      </c>
      <c r="T15" s="210">
        <f>S15*P12</f>
        <v>61.022834850564088</v>
      </c>
    </row>
    <row r="16" spans="2:20" x14ac:dyDescent="0.5">
      <c r="B16" s="140">
        <v>49</v>
      </c>
      <c r="C16" s="51">
        <v>45380</v>
      </c>
      <c r="D16" s="136">
        <v>0.43</v>
      </c>
      <c r="E16" s="137">
        <v>2347</v>
      </c>
      <c r="I16" s="69"/>
      <c r="J16" s="69"/>
      <c r="K16" s="69"/>
      <c r="L16" s="69"/>
      <c r="M16" s="69"/>
      <c r="N16" s="69"/>
      <c r="O16" s="69"/>
      <c r="P16" s="69"/>
      <c r="Q16" s="69"/>
      <c r="R16" s="69"/>
    </row>
    <row r="17" spans="2:19" x14ac:dyDescent="0.5">
      <c r="B17" s="140">
        <v>50</v>
      </c>
      <c r="C17" s="51">
        <v>45471</v>
      </c>
      <c r="D17" s="136">
        <v>0.46</v>
      </c>
      <c r="E17" s="137">
        <v>1435</v>
      </c>
      <c r="I17" s="69"/>
      <c r="J17" s="69"/>
      <c r="K17" s="69"/>
      <c r="L17" s="69"/>
      <c r="M17" s="69"/>
      <c r="N17" s="69"/>
      <c r="O17" s="69"/>
      <c r="P17" s="69"/>
      <c r="Q17" s="69"/>
      <c r="R17" s="69"/>
    </row>
    <row r="18" spans="2:19" ht="19.2" x14ac:dyDescent="0.55000000000000004">
      <c r="B18" s="140">
        <v>51</v>
      </c>
      <c r="C18" s="51">
        <v>45565</v>
      </c>
      <c r="D18" s="136">
        <v>0.46</v>
      </c>
      <c r="E18" s="137">
        <v>58043</v>
      </c>
      <c r="I18" s="159" t="s">
        <v>1876</v>
      </c>
      <c r="J18" s="155">
        <v>0.05</v>
      </c>
      <c r="K18" s="69"/>
      <c r="L18" s="69"/>
      <c r="M18" s="69"/>
      <c r="N18" s="69"/>
      <c r="O18" s="69"/>
      <c r="P18" s="69"/>
      <c r="Q18" s="69"/>
      <c r="R18" s="69"/>
    </row>
    <row r="19" spans="2:19" ht="19.2" x14ac:dyDescent="0.55000000000000004">
      <c r="B19" s="140">
        <v>52</v>
      </c>
      <c r="C19" s="51">
        <v>45657</v>
      </c>
      <c r="D19" s="136">
        <v>0.46250000000000002</v>
      </c>
      <c r="E19" s="137">
        <v>58043</v>
      </c>
      <c r="I19" s="159" t="s">
        <v>1877</v>
      </c>
      <c r="J19" s="155">
        <f>R7+R8*R9</f>
        <v>0.11172580910614621</v>
      </c>
      <c r="K19" s="69"/>
      <c r="L19" s="69"/>
      <c r="M19" s="69"/>
      <c r="N19" s="1" t="s">
        <v>1893</v>
      </c>
    </row>
    <row r="20" spans="2:19" x14ac:dyDescent="0.5">
      <c r="B20" s="138">
        <v>53</v>
      </c>
      <c r="C20" s="53">
        <v>45746</v>
      </c>
      <c r="D20" s="54">
        <v>0.53700000000000003</v>
      </c>
      <c r="E20" s="139">
        <f>_xlfn.FORECAST.ETS(B20,$E$4:$E$19,$B$4:$B$19)</f>
        <v>15333.444671095545</v>
      </c>
      <c r="I20" s="69"/>
      <c r="J20" s="69"/>
      <c r="K20" s="69"/>
      <c r="L20" s="69"/>
      <c r="M20" s="69"/>
      <c r="N20" s="1" t="s">
        <v>1887</v>
      </c>
    </row>
    <row r="21" spans="2:19" ht="19.2" x14ac:dyDescent="0.55000000000000004">
      <c r="B21" s="138">
        <v>54</v>
      </c>
      <c r="C21" s="53">
        <v>45837</v>
      </c>
      <c r="D21" s="54">
        <v>0.53700000000000003</v>
      </c>
      <c r="E21" s="139">
        <f t="shared" ref="E21:E31" si="7">_xlfn.FORECAST.ETS(B21,$E$4:$E$19,$B$4:$B$19)</f>
        <v>15737.66064561611</v>
      </c>
      <c r="I21" s="159" t="s">
        <v>1878</v>
      </c>
      <c r="J21" s="163"/>
      <c r="K21" s="69"/>
      <c r="L21" s="69"/>
      <c r="M21" s="69"/>
    </row>
    <row r="22" spans="2:19" ht="19.2" x14ac:dyDescent="0.55000000000000004">
      <c r="B22" s="138">
        <v>55</v>
      </c>
      <c r="C22" s="53">
        <v>45928</v>
      </c>
      <c r="D22" s="54">
        <v>0.53700000000000003</v>
      </c>
      <c r="E22" s="139">
        <f t="shared" si="7"/>
        <v>71030.099896300089</v>
      </c>
      <c r="I22" s="160" t="str">
        <f>CONCATENATE("Cumulated FCF ps ",P3)</f>
        <v>Cumulated FCF ps 2027</v>
      </c>
      <c r="J22" s="164">
        <f>P15</f>
        <v>7.0545094888104387</v>
      </c>
      <c r="K22" s="69"/>
      <c r="L22" s="69"/>
      <c r="M22" s="69"/>
      <c r="N22" s="277">
        <f>J26</f>
        <v>68.07734433937452</v>
      </c>
      <c r="O22" s="92">
        <f>P22-0.5%</f>
        <v>4.0000000000000008E-2</v>
      </c>
      <c r="P22" s="92">
        <f>Q22-0.5%</f>
        <v>4.5000000000000005E-2</v>
      </c>
      <c r="Q22" s="162">
        <v>0.05</v>
      </c>
      <c r="R22" s="92">
        <f>Q22+0.5%</f>
        <v>5.5E-2</v>
      </c>
      <c r="S22" s="92">
        <f>R22+0.5%</f>
        <v>0.06</v>
      </c>
    </row>
    <row r="23" spans="2:19" ht="19.2" x14ac:dyDescent="0.55000000000000004">
      <c r="B23" s="138">
        <v>56</v>
      </c>
      <c r="C23" s="53">
        <v>46022</v>
      </c>
      <c r="D23" s="54">
        <v>0.53700000000000003</v>
      </c>
      <c r="E23" s="139">
        <f t="shared" si="7"/>
        <v>68314.55737543061</v>
      </c>
      <c r="I23" s="160" t="s">
        <v>1816</v>
      </c>
      <c r="J23" s="164">
        <f>S15</f>
        <v>117.71647676549034</v>
      </c>
      <c r="K23" s="69"/>
      <c r="L23" s="69"/>
      <c r="M23" s="69"/>
      <c r="N23" s="92">
        <f>N24-0.25%</f>
        <v>0.107</v>
      </c>
      <c r="O23" s="7">
        <f t="dataTable" ref="O23:S27" dt2D="1" dtr="1" r1="J18" r2="J19"/>
        <v>63.273671505255301</v>
      </c>
      <c r="P23" s="7">
        <v>67.807474893678275</v>
      </c>
      <c r="Q23" s="7">
        <v>73.136682385333344</v>
      </c>
      <c r="R23" s="7">
        <v>79.490737471537471</v>
      </c>
      <c r="S23" s="7">
        <v>87.196719171827567</v>
      </c>
    </row>
    <row r="24" spans="2:19" ht="19.2" x14ac:dyDescent="0.55000000000000004">
      <c r="B24" s="138">
        <v>57</v>
      </c>
      <c r="C24" s="53">
        <v>46110</v>
      </c>
      <c r="D24" s="54">
        <v>0.54700000000000004</v>
      </c>
      <c r="E24" s="139">
        <f t="shared" si="7"/>
        <v>25632.29047336075</v>
      </c>
      <c r="I24" s="160" t="s">
        <v>1954</v>
      </c>
      <c r="J24" s="164">
        <f>T15</f>
        <v>61.022834850564088</v>
      </c>
      <c r="K24" s="69"/>
      <c r="L24"/>
      <c r="M24"/>
      <c r="N24" s="92">
        <f>N25-0.25%</f>
        <v>0.1095</v>
      </c>
      <c r="O24" s="7">
        <v>61.251399490275269</v>
      </c>
      <c r="P24" s="7">
        <v>65.45270879271439</v>
      </c>
      <c r="Q24" s="7">
        <v>70.360120498924815</v>
      </c>
      <c r="R24" s="7">
        <v>76.167974720036213</v>
      </c>
      <c r="S24" s="7">
        <v>83.149132824200436</v>
      </c>
    </row>
    <row r="25" spans="2:19" ht="19.2" x14ac:dyDescent="0.55000000000000004">
      <c r="B25" s="138">
        <v>58</v>
      </c>
      <c r="C25" s="53">
        <v>46201</v>
      </c>
      <c r="D25" s="54">
        <v>0.54700000000000004</v>
      </c>
      <c r="E25" s="139">
        <f t="shared" si="7"/>
        <v>26036.506447881322</v>
      </c>
      <c r="I25" s="69"/>
      <c r="J25" s="69"/>
      <c r="K25" s="69"/>
      <c r="L25"/>
      <c r="M25"/>
      <c r="N25" s="162">
        <v>0.112</v>
      </c>
      <c r="O25" s="7">
        <v>59.369563031891069</v>
      </c>
      <c r="P25" s="7">
        <v>63.273671505255294</v>
      </c>
      <c r="Q25" s="175">
        <v>67.807474893678261</v>
      </c>
      <c r="R25" s="7">
        <v>73.13668238533333</v>
      </c>
      <c r="S25" s="7">
        <v>79.490737471537457</v>
      </c>
    </row>
    <row r="26" spans="2:19" ht="19.2" x14ac:dyDescent="0.55000000000000004">
      <c r="B26" s="138">
        <v>59</v>
      </c>
      <c r="C26" s="53">
        <v>46295</v>
      </c>
      <c r="D26" s="54">
        <v>0.56000000000000005</v>
      </c>
      <c r="E26" s="139">
        <f t="shared" si="7"/>
        <v>81328.945698565309</v>
      </c>
      <c r="I26" s="171" t="s">
        <v>1879</v>
      </c>
      <c r="J26" s="172">
        <f>J24+J22</f>
        <v>68.07734433937452</v>
      </c>
      <c r="K26" s="69"/>
      <c r="L26"/>
      <c r="M26"/>
      <c r="N26" s="92">
        <f>N25+0.25%</f>
        <v>0.1145</v>
      </c>
      <c r="O26" s="7">
        <v>57.614024322391721</v>
      </c>
      <c r="P26" s="7">
        <v>61.251399490275254</v>
      </c>
      <c r="Q26" s="7">
        <v>65.45270879271439</v>
      </c>
      <c r="R26" s="7">
        <v>70.3601204989248</v>
      </c>
      <c r="S26" s="7">
        <v>76.167974720036213</v>
      </c>
    </row>
    <row r="27" spans="2:19" ht="19.2" x14ac:dyDescent="0.55000000000000004">
      <c r="B27" s="138">
        <v>60</v>
      </c>
      <c r="C27" s="53">
        <v>46387</v>
      </c>
      <c r="D27" s="54">
        <v>0.56000000000000005</v>
      </c>
      <c r="E27" s="139">
        <f t="shared" si="7"/>
        <v>78613.403177695815</v>
      </c>
      <c r="I27" s="171" t="s">
        <v>1880</v>
      </c>
      <c r="J27" s="172">
        <v>165.16</v>
      </c>
      <c r="K27" s="69"/>
      <c r="L27"/>
      <c r="M27"/>
      <c r="N27" s="92">
        <f>N26+0.25%</f>
        <v>0.11700000000000001</v>
      </c>
      <c r="O27" s="7">
        <v>55.972481632989727</v>
      </c>
      <c r="P27" s="7">
        <v>59.369563031891062</v>
      </c>
      <c r="Q27" s="7">
        <v>63.273671505255294</v>
      </c>
      <c r="R27" s="7">
        <v>67.807474893678261</v>
      </c>
      <c r="S27" s="7">
        <v>73.13668238533333</v>
      </c>
    </row>
    <row r="28" spans="2:19" ht="19.2" x14ac:dyDescent="0.55000000000000004">
      <c r="B28" s="138">
        <v>61</v>
      </c>
      <c r="C28" s="53">
        <v>46477</v>
      </c>
      <c r="D28" s="54">
        <v>0.57399999999999995</v>
      </c>
      <c r="E28" s="139">
        <f t="shared" si="7"/>
        <v>35931.136275625962</v>
      </c>
      <c r="I28" s="173" t="s">
        <v>1881</v>
      </c>
      <c r="J28" s="174">
        <f>J26/J27-1</f>
        <v>-0.58780973395873981</v>
      </c>
      <c r="K28" s="69"/>
      <c r="L28" s="69"/>
      <c r="M28" s="69"/>
    </row>
    <row r="29" spans="2:19" x14ac:dyDescent="0.5">
      <c r="B29" s="138">
        <v>62</v>
      </c>
      <c r="C29" s="53">
        <v>46568</v>
      </c>
      <c r="D29" s="54">
        <v>0.57399999999999995</v>
      </c>
      <c r="E29" s="139">
        <f t="shared" si="7"/>
        <v>36335.352250146527</v>
      </c>
      <c r="N29" s="1" t="s">
        <v>1881</v>
      </c>
    </row>
    <row r="30" spans="2:19" x14ac:dyDescent="0.5">
      <c r="B30" s="138">
        <v>63</v>
      </c>
      <c r="C30" s="53">
        <v>46660</v>
      </c>
      <c r="D30" s="54">
        <v>0.56740000000000002</v>
      </c>
      <c r="E30" s="139">
        <f t="shared" si="7"/>
        <v>91627.791500830514</v>
      </c>
    </row>
    <row r="31" spans="2:19" ht="19.2" x14ac:dyDescent="0.55000000000000004">
      <c r="B31" s="138">
        <v>64</v>
      </c>
      <c r="C31" s="53">
        <v>46752</v>
      </c>
      <c r="D31" s="54">
        <v>0.57399999999999995</v>
      </c>
      <c r="E31" s="139">
        <f t="shared" si="7"/>
        <v>88912.248979961019</v>
      </c>
      <c r="N31" s="278">
        <f>J28</f>
        <v>-0.58780973395873981</v>
      </c>
      <c r="O31" s="92">
        <f>P31-0.5%</f>
        <v>4.0000000000000008E-2</v>
      </c>
      <c r="P31" s="92">
        <f>Q31-0.5%</f>
        <v>4.5000000000000005E-2</v>
      </c>
      <c r="Q31" s="162">
        <v>0.05</v>
      </c>
      <c r="R31" s="92">
        <f>Q31+0.5%</f>
        <v>5.5E-2</v>
      </c>
      <c r="S31" s="92">
        <f>R31+0.5%</f>
        <v>0.06</v>
      </c>
    </row>
    <row r="32" spans="2:19" x14ac:dyDescent="0.5">
      <c r="N32" s="92">
        <f>N33-0.25%</f>
        <v>0.10672580910614621</v>
      </c>
      <c r="O32" s="5">
        <f>O23/$J$27-1</f>
        <v>-0.61689469904786087</v>
      </c>
      <c r="P32" s="5">
        <f t="shared" ref="P32:S32" si="8">P23/$J$27-1</f>
        <v>-0.5894437218837596</v>
      </c>
      <c r="Q32" s="5">
        <f t="shared" si="8"/>
        <v>-0.55717678381367552</v>
      </c>
      <c r="R32" s="5">
        <f t="shared" si="8"/>
        <v>-0.51870466534549853</v>
      </c>
      <c r="S32" s="5">
        <f t="shared" si="8"/>
        <v>-0.47204698975643278</v>
      </c>
    </row>
    <row r="33" spans="14:19" x14ac:dyDescent="0.5">
      <c r="N33" s="92">
        <f>N34-0.25%</f>
        <v>0.10922580910614621</v>
      </c>
      <c r="O33" s="5">
        <f t="shared" ref="O33:S33" si="9">O24/$J$27-1</f>
        <v>-0.62913901979731612</v>
      </c>
      <c r="P33" s="5">
        <f t="shared" si="9"/>
        <v>-0.60370120614728506</v>
      </c>
      <c r="Q33" s="5">
        <f t="shared" si="9"/>
        <v>-0.57398812969892943</v>
      </c>
      <c r="R33" s="5">
        <f t="shared" si="9"/>
        <v>-0.53882311261784799</v>
      </c>
      <c r="S33" s="5">
        <f t="shared" si="9"/>
        <v>-0.49655405168200273</v>
      </c>
    </row>
    <row r="34" spans="14:19" ht="19.2" x14ac:dyDescent="0.55000000000000004">
      <c r="N34" s="162">
        <f>R7+R8*R9</f>
        <v>0.11172580910614621</v>
      </c>
      <c r="O34" s="5">
        <f t="shared" ref="O34:S34" si="10">O25/$J$27-1</f>
        <v>-0.64053304049472592</v>
      </c>
      <c r="P34" s="5">
        <f t="shared" si="10"/>
        <v>-0.61689469904786087</v>
      </c>
      <c r="Q34" s="169">
        <f t="shared" si="10"/>
        <v>-0.5894437218837596</v>
      </c>
      <c r="R34" s="5">
        <f t="shared" si="10"/>
        <v>-0.55717678381367564</v>
      </c>
      <c r="S34" s="5">
        <f t="shared" si="10"/>
        <v>-0.51870466534549853</v>
      </c>
    </row>
    <row r="35" spans="14:19" x14ac:dyDescent="0.5">
      <c r="N35" s="92">
        <f>N34+0.25%</f>
        <v>0.11422580910614621</v>
      </c>
      <c r="O35" s="5">
        <f t="shared" ref="O35:S35" si="11">O26/$J$27-1</f>
        <v>-0.65116236181647058</v>
      </c>
      <c r="P35" s="5">
        <f t="shared" si="11"/>
        <v>-0.62913901979731612</v>
      </c>
      <c r="Q35" s="5">
        <f t="shared" si="11"/>
        <v>-0.60370120614728506</v>
      </c>
      <c r="R35" s="5">
        <f t="shared" si="11"/>
        <v>-0.57398812969892954</v>
      </c>
      <c r="S35" s="5">
        <f t="shared" si="11"/>
        <v>-0.53882311261784799</v>
      </c>
    </row>
    <row r="36" spans="14:19" x14ac:dyDescent="0.5">
      <c r="N36" s="92">
        <f>N35+0.25%</f>
        <v>0.11672580910614622</v>
      </c>
      <c r="O36" s="5">
        <f t="shared" ref="O36:S36" si="12">O27/$J$27-1</f>
        <v>-0.66110146746797205</v>
      </c>
      <c r="P36" s="5">
        <f t="shared" si="12"/>
        <v>-0.64053304049472592</v>
      </c>
      <c r="Q36" s="5">
        <f t="shared" si="12"/>
        <v>-0.61689469904786087</v>
      </c>
      <c r="R36" s="5">
        <f t="shared" si="12"/>
        <v>-0.5894437218837596</v>
      </c>
      <c r="S36" s="5">
        <f t="shared" si="12"/>
        <v>-0.55717678381367564</v>
      </c>
    </row>
  </sheetData>
  <mergeCells count="2">
    <mergeCell ref="I13:P13"/>
    <mergeCell ref="I6:P6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3:V22"/>
  <sheetViews>
    <sheetView zoomScale="70" zoomScaleNormal="70" workbookViewId="0"/>
  </sheetViews>
  <sheetFormatPr defaultRowHeight="14.4" x14ac:dyDescent="0.3"/>
  <cols>
    <col min="2" max="2" width="8.88671875" customWidth="1"/>
    <col min="12" max="12" width="9.44140625" bestFit="1" customWidth="1"/>
    <col min="16" max="16" width="18.6640625" bestFit="1" customWidth="1"/>
  </cols>
  <sheetData>
    <row r="3" spans="2:22" x14ac:dyDescent="0.3">
      <c r="B3" s="297" t="s">
        <v>1995</v>
      </c>
      <c r="C3" s="297" t="s">
        <v>1994</v>
      </c>
      <c r="D3" s="297" t="s">
        <v>2007</v>
      </c>
      <c r="P3" s="297" t="s">
        <v>1995</v>
      </c>
      <c r="Q3" s="297">
        <v>2019</v>
      </c>
      <c r="R3" s="297">
        <v>2020</v>
      </c>
      <c r="S3" s="297">
        <v>2021</v>
      </c>
      <c r="T3" s="297">
        <v>2022</v>
      </c>
      <c r="U3" s="297">
        <v>2023</v>
      </c>
      <c r="V3" s="297">
        <v>2024</v>
      </c>
    </row>
    <row r="4" spans="2:22" x14ac:dyDescent="0.3">
      <c r="B4" s="247">
        <v>2008</v>
      </c>
      <c r="C4" s="250">
        <v>40</v>
      </c>
      <c r="D4" s="248" t="s">
        <v>79</v>
      </c>
      <c r="P4" s="242" t="s">
        <v>1999</v>
      </c>
      <c r="Q4" s="253">
        <v>3145.4</v>
      </c>
      <c r="R4" s="253">
        <v>2110.9</v>
      </c>
      <c r="S4" s="253">
        <v>9124</v>
      </c>
      <c r="T4" s="253">
        <v>11627</v>
      </c>
      <c r="U4" s="253">
        <v>32781</v>
      </c>
      <c r="V4" s="253">
        <v>26262</v>
      </c>
    </row>
    <row r="5" spans="2:22" x14ac:dyDescent="0.3">
      <c r="B5" s="247">
        <v>2009</v>
      </c>
      <c r="C5" s="250">
        <v>50</v>
      </c>
      <c r="D5" s="249">
        <f>(C5-C4)/C5</f>
        <v>0.2</v>
      </c>
    </row>
    <row r="6" spans="2:22" x14ac:dyDescent="0.3">
      <c r="B6" s="243">
        <v>2010</v>
      </c>
      <c r="C6" s="251">
        <v>67.551000000000002</v>
      </c>
      <c r="D6" s="244">
        <f t="shared" ref="D6:D22" si="0">(C6-C5)/C6</f>
        <v>0.25981850749803853</v>
      </c>
      <c r="P6" s="242" t="s">
        <v>1992</v>
      </c>
      <c r="Q6" s="253">
        <v>1635.1</v>
      </c>
      <c r="R6" s="253">
        <v>1648</v>
      </c>
      <c r="S6" s="253">
        <v>1878.2</v>
      </c>
      <c r="T6" s="253">
        <v>2796</v>
      </c>
      <c r="U6" s="253">
        <v>3507</v>
      </c>
      <c r="V6" s="253">
        <v>4176</v>
      </c>
    </row>
    <row r="7" spans="2:22" x14ac:dyDescent="0.3">
      <c r="B7" s="243">
        <v>2011</v>
      </c>
      <c r="C7" s="251">
        <v>75.221999999999994</v>
      </c>
      <c r="D7" s="244">
        <f t="shared" si="0"/>
        <v>0.10197814469171243</v>
      </c>
      <c r="P7" s="254" t="s">
        <v>1993</v>
      </c>
      <c r="Q7" s="255">
        <f t="shared" ref="Q7:V7" si="1">Q6/Q4</f>
        <v>0.51983849430914986</v>
      </c>
      <c r="R7" s="255">
        <f t="shared" si="1"/>
        <v>0.78070964991235958</v>
      </c>
      <c r="S7" s="255">
        <f t="shared" si="1"/>
        <v>0.20585269618588339</v>
      </c>
      <c r="T7" s="255">
        <f t="shared" si="1"/>
        <v>0.24047475703104843</v>
      </c>
      <c r="U7" s="255">
        <f t="shared" si="1"/>
        <v>0.10698270339525945</v>
      </c>
      <c r="V7" s="255">
        <f t="shared" si="1"/>
        <v>0.15901302261823166</v>
      </c>
    </row>
    <row r="8" spans="2:22" x14ac:dyDescent="0.3">
      <c r="B8" s="243">
        <v>2012</v>
      </c>
      <c r="C8" s="251">
        <v>113.379</v>
      </c>
      <c r="D8" s="244">
        <f t="shared" si="0"/>
        <v>0.33654380440822385</v>
      </c>
      <c r="P8" s="242" t="s">
        <v>1996</v>
      </c>
      <c r="Q8" s="253">
        <v>1421.4</v>
      </c>
      <c r="R8" s="253">
        <v>251.5</v>
      </c>
      <c r="S8" s="253">
        <v>298.10000000000002</v>
      </c>
      <c r="T8" s="253">
        <v>8199</v>
      </c>
      <c r="U8" s="253">
        <v>29137</v>
      </c>
      <c r="V8" s="253">
        <v>21938</v>
      </c>
    </row>
    <row r="9" spans="2:22" x14ac:dyDescent="0.3">
      <c r="B9" s="243">
        <v>2013</v>
      </c>
      <c r="C9" s="251">
        <v>161.17699999999999</v>
      </c>
      <c r="D9" s="244">
        <f t="shared" si="0"/>
        <v>0.29655596021764885</v>
      </c>
      <c r="P9" s="254" t="s">
        <v>1993</v>
      </c>
      <c r="Q9" s="255">
        <f t="shared" ref="Q9:V9" si="2">Q8/Q4</f>
        <v>0.45189800979207734</v>
      </c>
      <c r="R9" s="255">
        <f t="shared" si="2"/>
        <v>0.11914349329669809</v>
      </c>
      <c r="S9" s="255">
        <f t="shared" si="2"/>
        <v>3.2672073651907059E-2</v>
      </c>
      <c r="T9" s="255">
        <f t="shared" si="2"/>
        <v>0.70516900318224818</v>
      </c>
      <c r="U9" s="255">
        <f t="shared" si="2"/>
        <v>0.88883804642933406</v>
      </c>
      <c r="V9" s="255">
        <f t="shared" si="2"/>
        <v>0.83535145838093061</v>
      </c>
    </row>
    <row r="10" spans="2:22" x14ac:dyDescent="0.3">
      <c r="B10" s="243">
        <v>2014</v>
      </c>
      <c r="C10" s="251">
        <v>159.797</v>
      </c>
      <c r="D10" s="244">
        <f t="shared" si="0"/>
        <v>-8.6359568702791389E-3</v>
      </c>
      <c r="P10" s="242" t="s">
        <v>1997</v>
      </c>
      <c r="Q10" s="253">
        <v>225.9</v>
      </c>
      <c r="R10" s="253">
        <v>9.8000000000000007</v>
      </c>
      <c r="S10" s="253">
        <v>56.9</v>
      </c>
      <c r="T10" s="253">
        <v>284</v>
      </c>
      <c r="U10" s="253">
        <v>83</v>
      </c>
      <c r="V10" s="253">
        <v>271</v>
      </c>
    </row>
    <row r="11" spans="2:22" x14ac:dyDescent="0.3">
      <c r="B11" s="243">
        <v>2015</v>
      </c>
      <c r="C11" s="251">
        <v>170.12299999999999</v>
      </c>
      <c r="D11" s="244">
        <f t="shared" si="0"/>
        <v>6.0697260217607227E-2</v>
      </c>
      <c r="P11" s="254" t="s">
        <v>1993</v>
      </c>
      <c r="Q11" s="255">
        <f t="shared" ref="Q11:V11" si="3">Q10/Q4</f>
        <v>7.1819164494181978E-2</v>
      </c>
      <c r="R11" s="255">
        <f t="shared" si="3"/>
        <v>4.6425695201099057E-3</v>
      </c>
      <c r="S11" s="255">
        <f t="shared" si="3"/>
        <v>6.2362998684787375E-3</v>
      </c>
      <c r="T11" s="255">
        <f t="shared" si="3"/>
        <v>2.4425905220607207E-2</v>
      </c>
      <c r="U11" s="255">
        <f t="shared" si="3"/>
        <v>2.5319544858302067E-3</v>
      </c>
      <c r="V11" s="255">
        <f t="shared" si="3"/>
        <v>1.0319092224506892E-2</v>
      </c>
    </row>
    <row r="12" spans="2:22" x14ac:dyDescent="0.3">
      <c r="B12" s="243">
        <v>2016</v>
      </c>
      <c r="C12" s="251">
        <v>191.68799999999999</v>
      </c>
      <c r="D12" s="244">
        <f t="shared" si="0"/>
        <v>0.11250052168106506</v>
      </c>
      <c r="P12" s="242" t="s">
        <v>1998</v>
      </c>
      <c r="Q12" s="253">
        <v>-137</v>
      </c>
      <c r="R12" s="253">
        <v>201.6</v>
      </c>
      <c r="S12" s="253">
        <v>6890.9</v>
      </c>
      <c r="T12" s="253">
        <v>375</v>
      </c>
      <c r="U12" s="253">
        <v>54</v>
      </c>
      <c r="V12" s="253">
        <v>-123</v>
      </c>
    </row>
    <row r="13" spans="2:22" x14ac:dyDescent="0.3">
      <c r="B13" s="243">
        <v>2017</v>
      </c>
      <c r="C13" s="251">
        <v>248.9</v>
      </c>
      <c r="D13" s="244">
        <f t="shared" si="0"/>
        <v>0.22985938127762159</v>
      </c>
      <c r="P13" s="254" t="s">
        <v>1993</v>
      </c>
      <c r="Q13" s="255">
        <f t="shared" ref="Q13:V13" si="4">Q12/Q4</f>
        <v>-4.3555668595409165E-2</v>
      </c>
      <c r="R13" s="255">
        <f t="shared" si="4"/>
        <v>9.5504287270832336E-2</v>
      </c>
      <c r="S13" s="255">
        <f t="shared" si="4"/>
        <v>0.75524989039894774</v>
      </c>
      <c r="T13" s="255">
        <f t="shared" si="4"/>
        <v>3.2252515696224303E-2</v>
      </c>
      <c r="U13" s="255">
        <f t="shared" si="4"/>
        <v>1.6472956895762789E-3</v>
      </c>
      <c r="V13" s="255">
        <f t="shared" si="4"/>
        <v>-4.6835732236691794E-3</v>
      </c>
    </row>
    <row r="14" spans="2:22" x14ac:dyDescent="0.3">
      <c r="B14" s="243">
        <v>2018</v>
      </c>
      <c r="C14" s="251">
        <v>280.25900000000001</v>
      </c>
      <c r="D14" s="244">
        <f t="shared" si="0"/>
        <v>0.11189292761338622</v>
      </c>
    </row>
    <row r="15" spans="2:22" x14ac:dyDescent="0.3">
      <c r="B15" s="243">
        <v>2019</v>
      </c>
      <c r="C15" s="251">
        <v>331</v>
      </c>
      <c r="D15" s="244">
        <f t="shared" si="0"/>
        <v>0.15329607250755284</v>
      </c>
    </row>
    <row r="16" spans="2:22" x14ac:dyDescent="0.3">
      <c r="B16" s="243">
        <v>2020</v>
      </c>
      <c r="C16" s="251">
        <v>455.48599999999999</v>
      </c>
      <c r="D16" s="244">
        <f t="shared" si="0"/>
        <v>0.27330368002529165</v>
      </c>
    </row>
    <row r="17" spans="2:4" x14ac:dyDescent="0.3">
      <c r="B17" s="243">
        <v>2021</v>
      </c>
      <c r="C17" s="251">
        <v>497.55200000000002</v>
      </c>
      <c r="D17" s="244">
        <f t="shared" si="0"/>
        <v>8.4545936907097205E-2</v>
      </c>
    </row>
    <row r="18" spans="2:4" x14ac:dyDescent="0.3">
      <c r="B18" s="243">
        <v>2022</v>
      </c>
      <c r="C18" s="251">
        <v>547.64700000000005</v>
      </c>
      <c r="D18" s="244">
        <f t="shared" si="0"/>
        <v>9.1473156978856857E-2</v>
      </c>
    </row>
    <row r="19" spans="2:4" x14ac:dyDescent="0.3">
      <c r="B19" s="243">
        <v>2023</v>
      </c>
      <c r="C19" s="251">
        <v>650.77599999999995</v>
      </c>
      <c r="D19" s="244">
        <f t="shared" si="0"/>
        <v>0.15847081023270668</v>
      </c>
    </row>
    <row r="20" spans="2:4" x14ac:dyDescent="0.3">
      <c r="B20" s="243">
        <v>2024</v>
      </c>
      <c r="C20" s="251">
        <v>751.03700000000003</v>
      </c>
      <c r="D20" s="244">
        <f t="shared" si="0"/>
        <v>0.13349675182447746</v>
      </c>
    </row>
    <row r="21" spans="2:4" x14ac:dyDescent="0.3">
      <c r="B21" s="245">
        <v>2025</v>
      </c>
      <c r="C21" s="252">
        <v>881.92499999999995</v>
      </c>
      <c r="D21" s="246">
        <f t="shared" si="0"/>
        <v>0.1484117130141451</v>
      </c>
    </row>
    <row r="22" spans="2:4" x14ac:dyDescent="0.3">
      <c r="B22" s="245">
        <v>2026</v>
      </c>
      <c r="C22" s="252">
        <v>1014.9589999999999</v>
      </c>
      <c r="D22" s="246">
        <f t="shared" si="0"/>
        <v>0.1310732748810543</v>
      </c>
    </row>
  </sheetData>
  <conditionalFormatting sqref="D4:D22">
    <cfRule type="cellIs" dxfId="12" priority="1" operator="lessThan">
      <formula>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3:AC71"/>
  <sheetViews>
    <sheetView zoomScale="70" zoomScaleNormal="70" workbookViewId="0"/>
  </sheetViews>
  <sheetFormatPr defaultRowHeight="17.399999999999999" x14ac:dyDescent="0.5"/>
  <cols>
    <col min="1" max="1" width="8.88671875" style="1"/>
    <col min="2" max="2" width="9.77734375" style="1" bestFit="1" customWidth="1"/>
    <col min="3" max="3" width="11" style="1" bestFit="1" customWidth="1"/>
    <col min="4" max="4" width="10.21875" style="1" bestFit="1" customWidth="1"/>
    <col min="5" max="5" width="11.44140625" style="1" bestFit="1" customWidth="1"/>
    <col min="6" max="7" width="11" style="1" customWidth="1"/>
    <col min="8" max="8" width="18.109375" style="1" bestFit="1" customWidth="1"/>
    <col min="9" max="9" width="8.77734375" style="1" bestFit="1" customWidth="1"/>
    <col min="10" max="10" width="22.44140625" style="1" bestFit="1" customWidth="1"/>
    <col min="11" max="11" width="23.6640625" style="1" bestFit="1" customWidth="1"/>
    <col min="12" max="12" width="11" style="1" bestFit="1" customWidth="1"/>
    <col min="13" max="13" width="25.21875" style="1" customWidth="1"/>
    <col min="14" max="14" width="8.88671875" style="1"/>
    <col min="15" max="15" width="30" style="1" bestFit="1" customWidth="1"/>
    <col min="16" max="16" width="10.44140625" style="1" bestFit="1" customWidth="1"/>
    <col min="17" max="17" width="12.109375" style="1" bestFit="1" customWidth="1"/>
    <col min="18" max="28" width="8.88671875" style="1"/>
    <col min="29" max="29" width="11" style="1" bestFit="1" customWidth="1"/>
    <col min="30" max="16384" width="8.88671875" style="1"/>
  </cols>
  <sheetData>
    <row r="3" spans="2:22" x14ac:dyDescent="0.5">
      <c r="B3" s="273" t="s">
        <v>1667</v>
      </c>
      <c r="C3" s="273" t="s">
        <v>1868</v>
      </c>
      <c r="D3" s="273" t="s">
        <v>1890</v>
      </c>
      <c r="E3" s="273" t="s">
        <v>1896</v>
      </c>
      <c r="F3" s="273" t="s">
        <v>1928</v>
      </c>
      <c r="G3" s="273" t="s">
        <v>1929</v>
      </c>
      <c r="H3" s="273" t="s">
        <v>1930</v>
      </c>
      <c r="I3" s="273" t="s">
        <v>1894</v>
      </c>
      <c r="J3" s="273" t="s">
        <v>1895</v>
      </c>
      <c r="K3" s="273" t="s">
        <v>1927</v>
      </c>
      <c r="L3" s="59"/>
      <c r="M3" s="26" t="s">
        <v>1898</v>
      </c>
      <c r="O3" s="4" t="s">
        <v>1995</v>
      </c>
      <c r="P3" s="26">
        <v>2024</v>
      </c>
      <c r="Q3" s="26">
        <v>2025</v>
      </c>
      <c r="R3" s="26">
        <v>2026</v>
      </c>
      <c r="S3" s="26">
        <v>2027</v>
      </c>
      <c r="T3" s="142">
        <v>2028</v>
      </c>
      <c r="V3" s="59"/>
    </row>
    <row r="4" spans="2:22" x14ac:dyDescent="0.5">
      <c r="B4" s="205">
        <v>1</v>
      </c>
      <c r="C4" s="51">
        <v>40999</v>
      </c>
      <c r="D4" s="136">
        <v>-2.2822</v>
      </c>
      <c r="E4" s="216">
        <v>110</v>
      </c>
      <c r="F4" s="137">
        <v>1803.7039</v>
      </c>
      <c r="G4" s="137">
        <v>14.28</v>
      </c>
      <c r="H4" s="8">
        <f>F4/G4</f>
        <v>126.30979691876752</v>
      </c>
      <c r="I4" s="7">
        <f>E4*0.002</f>
        <v>0.22</v>
      </c>
      <c r="J4" s="8">
        <f>D4-I4</f>
        <v>-2.5022000000000002</v>
      </c>
      <c r="K4" s="8">
        <f>I4+J4</f>
        <v>-2.2822</v>
      </c>
      <c r="L4" s="25"/>
      <c r="M4" s="8">
        <f>AVERAGE(J4:J55)</f>
        <v>0.44823192307692289</v>
      </c>
      <c r="O4" s="4" t="s">
        <v>1890</v>
      </c>
      <c r="P4" s="7">
        <f>SUM(K52:K55)</f>
        <v>8.7236999999999991</v>
      </c>
      <c r="Q4" s="8">
        <f>SUM(K56:K59)</f>
        <v>10.353098715633937</v>
      </c>
      <c r="R4" s="8">
        <f>SUM(K60:K63)</f>
        <v>13.839691091051158</v>
      </c>
      <c r="S4" s="8">
        <f>SUM(K64:K67)</f>
        <v>13.879518949021694</v>
      </c>
      <c r="T4" s="8">
        <f>SUM(K68:K71)</f>
        <v>13.292218644178041</v>
      </c>
      <c r="V4" s="2"/>
    </row>
    <row r="5" spans="2:22" x14ac:dyDescent="0.5">
      <c r="B5" s="205">
        <v>2</v>
      </c>
      <c r="C5" s="51">
        <v>41089</v>
      </c>
      <c r="D5" s="136">
        <v>1.7821</v>
      </c>
      <c r="E5" s="216">
        <v>110</v>
      </c>
      <c r="F5" s="137">
        <v>1568.1126999999999</v>
      </c>
      <c r="G5" s="137">
        <v>12.4</v>
      </c>
      <c r="H5" s="8">
        <f t="shared" ref="H5:H54" si="0">F5/G5</f>
        <v>126.46070161290321</v>
      </c>
      <c r="I5" s="7">
        <f t="shared" ref="I5:I39" si="1">E5*0.002</f>
        <v>0.22</v>
      </c>
      <c r="J5" s="8">
        <f t="shared" ref="J5:J55" si="2">D5-I5</f>
        <v>1.5621</v>
      </c>
      <c r="K5" s="8">
        <f t="shared" ref="K5:K68" si="3">I5+J5</f>
        <v>1.7821</v>
      </c>
      <c r="L5" s="25"/>
      <c r="M5" s="27" t="s">
        <v>1897</v>
      </c>
      <c r="O5" s="4" t="s">
        <v>1781</v>
      </c>
      <c r="P5" s="8"/>
      <c r="Q5" s="5">
        <f>Q4/P4-1</f>
        <v>0.18677839857330469</v>
      </c>
      <c r="R5" s="5">
        <f>R4/Q4-1</f>
        <v>0.3367680026224622</v>
      </c>
      <c r="S5" s="5">
        <f>S4/R4-1</f>
        <v>2.8777996350142221E-3</v>
      </c>
      <c r="T5" s="5">
        <f>T4/S4-1</f>
        <v>-4.231416859624304E-2</v>
      </c>
      <c r="V5" s="2"/>
    </row>
    <row r="6" spans="2:22" x14ac:dyDescent="0.5">
      <c r="B6" s="205">
        <v>3</v>
      </c>
      <c r="C6" s="51">
        <v>41180</v>
      </c>
      <c r="D6" s="136">
        <v>3.9350000000000001</v>
      </c>
      <c r="E6" s="216">
        <v>110</v>
      </c>
      <c r="F6" s="137">
        <v>1903.9572000000001</v>
      </c>
      <c r="G6" s="137">
        <v>14.66</v>
      </c>
      <c r="H6" s="8">
        <f t="shared" si="0"/>
        <v>129.87429740791268</v>
      </c>
      <c r="I6" s="7">
        <f t="shared" si="1"/>
        <v>0.22</v>
      </c>
      <c r="J6" s="8">
        <f t="shared" si="2"/>
        <v>3.7149999999999999</v>
      </c>
      <c r="K6" s="8">
        <f t="shared" si="3"/>
        <v>3.9350000000000001</v>
      </c>
      <c r="L6" s="25"/>
      <c r="M6" s="8">
        <f>STDEV(J4:J55)</f>
        <v>3.6822535538077177</v>
      </c>
      <c r="O6" s="26" t="s">
        <v>1812</v>
      </c>
      <c r="P6" s="314"/>
      <c r="Q6" s="315"/>
      <c r="R6" s="315"/>
      <c r="S6" s="315"/>
      <c r="T6" s="316"/>
    </row>
    <row r="7" spans="2:22" x14ac:dyDescent="0.5">
      <c r="B7" s="205">
        <v>4</v>
      </c>
      <c r="C7" s="51">
        <v>41274</v>
      </c>
      <c r="D7" s="136">
        <v>-1.5230999999999999</v>
      </c>
      <c r="E7" s="216">
        <v>110</v>
      </c>
      <c r="F7" s="137">
        <v>2257.2220000000002</v>
      </c>
      <c r="G7" s="137">
        <v>17.36</v>
      </c>
      <c r="H7" s="8">
        <f t="shared" si="0"/>
        <v>130.02430875576039</v>
      </c>
      <c r="I7" s="7">
        <f t="shared" si="1"/>
        <v>0.22</v>
      </c>
      <c r="J7" s="8">
        <f t="shared" si="2"/>
        <v>-1.7430999999999999</v>
      </c>
      <c r="K7" s="8">
        <f t="shared" si="3"/>
        <v>-1.5230999999999999</v>
      </c>
      <c r="L7" s="25"/>
      <c r="M7" s="26" t="s">
        <v>1956</v>
      </c>
      <c r="O7" s="4" t="s">
        <v>1875</v>
      </c>
      <c r="P7" s="6">
        <v>4.4999999999999998E-2</v>
      </c>
      <c r="Q7" s="6">
        <v>4.4999999999999998E-2</v>
      </c>
      <c r="R7" s="6">
        <v>4.4999999999999998E-2</v>
      </c>
      <c r="S7" s="6">
        <v>4.4999999999999998E-2</v>
      </c>
      <c r="T7" s="6">
        <v>4.4999999999999998E-2</v>
      </c>
      <c r="V7" s="143"/>
    </row>
    <row r="8" spans="2:22" x14ac:dyDescent="0.5">
      <c r="B8" s="205">
        <v>5</v>
      </c>
      <c r="C8" s="51">
        <v>41362</v>
      </c>
      <c r="D8" s="136">
        <v>6.7336</v>
      </c>
      <c r="E8" s="216">
        <v>115</v>
      </c>
      <c r="F8" s="137">
        <v>2859.5073000000002</v>
      </c>
      <c r="G8" s="137">
        <v>21.64</v>
      </c>
      <c r="H8" s="8">
        <f t="shared" si="0"/>
        <v>132.13989371534197</v>
      </c>
      <c r="I8" s="7">
        <f t="shared" si="1"/>
        <v>0.23</v>
      </c>
      <c r="J8" s="8">
        <f t="shared" si="2"/>
        <v>6.5035999999999996</v>
      </c>
      <c r="K8" s="8">
        <f t="shared" si="3"/>
        <v>6.7336</v>
      </c>
      <c r="L8" s="25"/>
      <c r="M8" s="8">
        <f>AVERAGE(J48:J55)</f>
        <v>1.1126175000000003</v>
      </c>
      <c r="O8" s="4" t="s">
        <v>1888</v>
      </c>
      <c r="P8" s="7">
        <f>Beta!M18</f>
        <v>1.434516182122924</v>
      </c>
      <c r="Q8" s="7">
        <f>P8</f>
        <v>1.434516182122924</v>
      </c>
      <c r="R8" s="7">
        <f>P8</f>
        <v>1.434516182122924</v>
      </c>
      <c r="S8" s="7">
        <f>P8</f>
        <v>1.434516182122924</v>
      </c>
      <c r="T8" s="7">
        <f>P8</f>
        <v>1.434516182122924</v>
      </c>
      <c r="V8" s="64"/>
    </row>
    <row r="9" spans="2:22" x14ac:dyDescent="0.5">
      <c r="B9" s="205">
        <v>6</v>
      </c>
      <c r="C9" s="51">
        <v>41453</v>
      </c>
      <c r="D9" s="136">
        <v>7.1196000000000002</v>
      </c>
      <c r="E9" s="216">
        <v>115</v>
      </c>
      <c r="F9" s="137">
        <v>3372.0929000000001</v>
      </c>
      <c r="G9" s="137">
        <v>24.1</v>
      </c>
      <c r="H9" s="8">
        <f t="shared" si="0"/>
        <v>139.920867219917</v>
      </c>
      <c r="I9" s="7">
        <f t="shared" si="1"/>
        <v>0.23</v>
      </c>
      <c r="J9" s="8">
        <f t="shared" si="2"/>
        <v>6.8895999999999997</v>
      </c>
      <c r="K9" s="8">
        <f t="shared" si="3"/>
        <v>7.1196000000000002</v>
      </c>
      <c r="L9" s="25"/>
      <c r="M9" s="25"/>
      <c r="O9" s="4" t="s">
        <v>1813</v>
      </c>
      <c r="P9" s="6">
        <v>0.05</v>
      </c>
      <c r="Q9" s="6">
        <f>$P$9</f>
        <v>0.05</v>
      </c>
      <c r="R9" s="6">
        <f>$P$9</f>
        <v>0.05</v>
      </c>
      <c r="S9" s="6">
        <f>$P$9</f>
        <v>0.05</v>
      </c>
      <c r="T9" s="6">
        <f>$P$9</f>
        <v>0.05</v>
      </c>
      <c r="V9" s="143"/>
    </row>
    <row r="10" spans="2:22" x14ac:dyDescent="0.5">
      <c r="B10" s="205">
        <v>7</v>
      </c>
      <c r="C10" s="51">
        <v>41547</v>
      </c>
      <c r="D10" s="136">
        <v>-6.0449999999999999</v>
      </c>
      <c r="E10" s="216">
        <v>115</v>
      </c>
      <c r="F10" s="137">
        <v>4007.6014</v>
      </c>
      <c r="G10" s="137">
        <v>28.26</v>
      </c>
      <c r="H10" s="8">
        <f t="shared" si="0"/>
        <v>141.8117975937721</v>
      </c>
      <c r="I10" s="7">
        <f t="shared" si="1"/>
        <v>0.23</v>
      </c>
      <c r="J10" s="8">
        <f t="shared" si="2"/>
        <v>-6.2750000000000004</v>
      </c>
      <c r="K10" s="8">
        <f t="shared" si="3"/>
        <v>-6.0449999999999999</v>
      </c>
      <c r="L10" s="25"/>
      <c r="M10" s="25"/>
      <c r="O10" s="4" t="s">
        <v>1871</v>
      </c>
      <c r="P10" s="6">
        <f>P7+P8*P9</f>
        <v>0.1167258091061462</v>
      </c>
      <c r="Q10" s="6">
        <f>Q7+Q8*Q9</f>
        <v>0.1167258091061462</v>
      </c>
      <c r="R10" s="6">
        <f>R7+R8*R9</f>
        <v>0.1167258091061462</v>
      </c>
      <c r="S10" s="6">
        <f>S7+S8*S9</f>
        <v>0.1167258091061462</v>
      </c>
      <c r="T10" s="6">
        <f>T7+T8*T9</f>
        <v>0.1167258091061462</v>
      </c>
      <c r="V10" s="2"/>
    </row>
    <row r="11" spans="2:22" x14ac:dyDescent="0.5">
      <c r="B11" s="205">
        <v>8</v>
      </c>
      <c r="C11" s="51">
        <v>41639</v>
      </c>
      <c r="D11" s="136">
        <v>0.67220000000000002</v>
      </c>
      <c r="E11" s="216">
        <v>115</v>
      </c>
      <c r="F11" s="137">
        <v>4542.5816999999997</v>
      </c>
      <c r="G11" s="137">
        <v>31.61</v>
      </c>
      <c r="H11" s="8">
        <f t="shared" si="0"/>
        <v>143.7071085099652</v>
      </c>
      <c r="I11" s="7">
        <f t="shared" si="1"/>
        <v>0.23</v>
      </c>
      <c r="J11" s="8">
        <f t="shared" si="2"/>
        <v>0.44220000000000004</v>
      </c>
      <c r="K11" s="8">
        <f t="shared" si="3"/>
        <v>0.67220000000000002</v>
      </c>
      <c r="L11" s="25"/>
      <c r="M11" s="25"/>
      <c r="O11" s="4" t="s">
        <v>1883</v>
      </c>
      <c r="P11" s="6">
        <v>4.9799999999999997E-2</v>
      </c>
      <c r="Q11" s="6">
        <f>$P$11</f>
        <v>4.9799999999999997E-2</v>
      </c>
      <c r="R11" s="6">
        <f>$P$11</f>
        <v>4.9799999999999997E-2</v>
      </c>
      <c r="S11" s="6">
        <f>$P$11</f>
        <v>4.9799999999999997E-2</v>
      </c>
      <c r="T11" s="6">
        <f>$P$11</f>
        <v>4.9799999999999997E-2</v>
      </c>
      <c r="V11" s="2"/>
    </row>
    <row r="12" spans="2:22" x14ac:dyDescent="0.5">
      <c r="B12" s="205">
        <v>9</v>
      </c>
      <c r="C12" s="51">
        <v>41729</v>
      </c>
      <c r="D12" s="136">
        <v>2.7806999999999999</v>
      </c>
      <c r="E12" s="216">
        <v>160</v>
      </c>
      <c r="F12" s="137">
        <v>4736.6943000000001</v>
      </c>
      <c r="G12" s="137">
        <v>31.8</v>
      </c>
      <c r="H12" s="8">
        <f t="shared" si="0"/>
        <v>148.95265094339624</v>
      </c>
      <c r="I12" s="7">
        <f t="shared" si="1"/>
        <v>0.32</v>
      </c>
      <c r="J12" s="8">
        <f t="shared" si="2"/>
        <v>2.4607000000000001</v>
      </c>
      <c r="K12" s="8">
        <f t="shared" si="3"/>
        <v>2.7806999999999999</v>
      </c>
      <c r="L12" s="25"/>
      <c r="M12" s="25"/>
      <c r="O12" s="4" t="s">
        <v>1738</v>
      </c>
      <c r="P12" s="62">
        <f>'WACC + rating'!C9</f>
        <v>0.15433452614567705</v>
      </c>
      <c r="Q12" s="62">
        <f>$P$12</f>
        <v>0.15433452614567705</v>
      </c>
      <c r="R12" s="62">
        <f>$P$12</f>
        <v>0.15433452614567705</v>
      </c>
      <c r="S12" s="62">
        <f>$P$12</f>
        <v>0.15433452614567705</v>
      </c>
      <c r="T12" s="62">
        <f>$P$12</f>
        <v>0.15433452614567705</v>
      </c>
      <c r="V12" s="144"/>
    </row>
    <row r="13" spans="2:22" x14ac:dyDescent="0.5">
      <c r="B13" s="205">
        <v>10</v>
      </c>
      <c r="C13" s="51">
        <v>41820</v>
      </c>
      <c r="D13" s="136">
        <v>3.5781999999999998</v>
      </c>
      <c r="E13" s="216">
        <v>160</v>
      </c>
      <c r="F13" s="137">
        <v>4133.1252999999997</v>
      </c>
      <c r="G13" s="137">
        <v>27.72</v>
      </c>
      <c r="H13" s="8">
        <f t="shared" si="0"/>
        <v>149.10264430014431</v>
      </c>
      <c r="I13" s="7">
        <f t="shared" si="1"/>
        <v>0.32</v>
      </c>
      <c r="J13" s="8">
        <f t="shared" si="2"/>
        <v>3.2582</v>
      </c>
      <c r="K13" s="8">
        <f t="shared" si="3"/>
        <v>3.5781999999999998</v>
      </c>
      <c r="L13" s="25"/>
      <c r="M13" s="25"/>
      <c r="O13" s="4" t="s">
        <v>1741</v>
      </c>
      <c r="P13" s="168">
        <f ca="1">'WACC + rating'!C13</f>
        <v>0.10578035042865443</v>
      </c>
      <c r="Q13" s="168">
        <f ca="1">$P$13</f>
        <v>0.10578035042865443</v>
      </c>
      <c r="R13" s="168">
        <f ca="1">$P$13</f>
        <v>0.10578035042865443</v>
      </c>
      <c r="S13" s="168">
        <f ca="1">$P$13</f>
        <v>0.10578035042865443</v>
      </c>
      <c r="T13" s="168">
        <f ca="1">$P$13</f>
        <v>0.10578035042865443</v>
      </c>
      <c r="U13" s="2"/>
      <c r="V13" s="2"/>
    </row>
    <row r="14" spans="2:22" x14ac:dyDescent="0.5">
      <c r="B14" s="205">
        <v>11</v>
      </c>
      <c r="C14" s="51">
        <v>41912</v>
      </c>
      <c r="D14" s="136">
        <v>-7.7432999999999996</v>
      </c>
      <c r="E14" s="216">
        <v>160</v>
      </c>
      <c r="F14" s="137">
        <v>3737.4423999999999</v>
      </c>
      <c r="G14" s="137">
        <v>23.84</v>
      </c>
      <c r="H14" s="8">
        <f t="shared" si="0"/>
        <v>156.77191275167786</v>
      </c>
      <c r="I14" s="7">
        <f t="shared" si="1"/>
        <v>0.32</v>
      </c>
      <c r="J14" s="8">
        <f t="shared" si="2"/>
        <v>-8.0632999999999999</v>
      </c>
      <c r="K14" s="8">
        <f t="shared" si="3"/>
        <v>-7.7432999999999996</v>
      </c>
      <c r="L14" s="25"/>
      <c r="M14" s="25"/>
      <c r="O14" s="4" t="s">
        <v>1815</v>
      </c>
      <c r="P14" s="4"/>
      <c r="Q14" s="6">
        <f ca="1">(1/(1+Q13))^(Q3-$P$3)</f>
        <v>0.90433873202065052</v>
      </c>
      <c r="R14" s="6">
        <f t="shared" ref="R14:T14" ca="1" si="4">(1/(1+R13))^(R3-$P$3)</f>
        <v>0.81782854223271795</v>
      </c>
      <c r="S14" s="6">
        <f t="shared" ca="1" si="4"/>
        <v>0.73959402689303322</v>
      </c>
      <c r="T14" s="6">
        <f t="shared" ca="1" si="4"/>
        <v>0.66884352449049256</v>
      </c>
    </row>
    <row r="15" spans="2:22" x14ac:dyDescent="0.5">
      <c r="B15" s="205">
        <v>12</v>
      </c>
      <c r="C15" s="51">
        <v>42004</v>
      </c>
      <c r="D15" s="136">
        <v>-0.22470000000000001</v>
      </c>
      <c r="E15" s="216">
        <v>160</v>
      </c>
      <c r="F15" s="137">
        <v>3844.5682999999999</v>
      </c>
      <c r="G15" s="137">
        <v>23.58</v>
      </c>
      <c r="H15" s="8">
        <f t="shared" si="0"/>
        <v>163.04360899067007</v>
      </c>
      <c r="I15" s="7">
        <f t="shared" si="1"/>
        <v>0.32</v>
      </c>
      <c r="J15" s="8">
        <f t="shared" si="2"/>
        <v>-0.54469999999999996</v>
      </c>
      <c r="K15" s="8">
        <f t="shared" si="3"/>
        <v>-0.22469999999999996</v>
      </c>
      <c r="L15" s="25"/>
      <c r="M15" s="25"/>
      <c r="O15" s="26" t="s">
        <v>1872</v>
      </c>
      <c r="P15" s="314"/>
      <c r="Q15" s="315"/>
      <c r="R15" s="315"/>
      <c r="S15" s="315"/>
      <c r="T15" s="316"/>
    </row>
    <row r="16" spans="2:22" x14ac:dyDescent="0.5">
      <c r="B16" s="205">
        <v>13</v>
      </c>
      <c r="C16" s="51">
        <v>42094</v>
      </c>
      <c r="D16" s="136">
        <v>0.59770000000000001</v>
      </c>
      <c r="E16" s="216">
        <v>170</v>
      </c>
      <c r="F16" s="137">
        <v>3626.6273000000001</v>
      </c>
      <c r="G16" s="137">
        <v>21.6</v>
      </c>
      <c r="H16" s="8">
        <f t="shared" si="0"/>
        <v>167.89941203703702</v>
      </c>
      <c r="I16" s="7">
        <f t="shared" si="1"/>
        <v>0.34</v>
      </c>
      <c r="J16" s="8">
        <f t="shared" si="2"/>
        <v>0.25769999999999998</v>
      </c>
      <c r="K16" s="8">
        <f t="shared" si="3"/>
        <v>0.59770000000000001</v>
      </c>
      <c r="L16" s="25"/>
      <c r="M16" s="25"/>
      <c r="O16" s="4" t="s">
        <v>1891</v>
      </c>
      <c r="P16" s="7">
        <f>P4</f>
        <v>8.7236999999999991</v>
      </c>
      <c r="Q16" s="60">
        <f ca="1">Q4*Q14</f>
        <v>9.3627081649810204</v>
      </c>
      <c r="R16" s="60">
        <f t="shared" ref="R16:T16" ca="1" si="5">R4*R14</f>
        <v>11.318494389945503</v>
      </c>
      <c r="S16" s="60">
        <f t="shared" ca="1" si="5"/>
        <v>10.265209310845115</v>
      </c>
      <c r="T16" s="60">
        <f t="shared" ca="1" si="5"/>
        <v>8.8904143662702779</v>
      </c>
    </row>
    <row r="17" spans="2:29" x14ac:dyDescent="0.5">
      <c r="B17" s="205">
        <v>14</v>
      </c>
      <c r="C17" s="51">
        <v>42185</v>
      </c>
      <c r="D17" s="136">
        <v>0.19919999999999999</v>
      </c>
      <c r="E17" s="216">
        <v>170</v>
      </c>
      <c r="F17" s="137">
        <v>3775.4663999999998</v>
      </c>
      <c r="G17" s="137">
        <v>22.15</v>
      </c>
      <c r="H17" s="8">
        <f t="shared" si="0"/>
        <v>170.44995033860044</v>
      </c>
      <c r="I17" s="7">
        <f t="shared" si="1"/>
        <v>0.34</v>
      </c>
      <c r="J17" s="8">
        <f t="shared" si="2"/>
        <v>-0.14080000000000004</v>
      </c>
      <c r="K17" s="8">
        <f t="shared" si="3"/>
        <v>0.19919999999999999</v>
      </c>
      <c r="L17" s="25"/>
      <c r="M17" s="25"/>
      <c r="O17" s="4" t="s">
        <v>1892</v>
      </c>
      <c r="P17" s="7">
        <f>P4</f>
        <v>8.7236999999999991</v>
      </c>
      <c r="Q17" s="7">
        <f ca="1">P17+Q16</f>
        <v>18.08640816498102</v>
      </c>
      <c r="R17" s="7">
        <f ca="1">Q17+R16</f>
        <v>29.404902554926522</v>
      </c>
      <c r="S17" s="7">
        <f ca="1">R17+S16</f>
        <v>39.670111865771638</v>
      </c>
      <c r="T17" s="7">
        <f ca="1">S17+T16</f>
        <v>48.560526232041916</v>
      </c>
    </row>
    <row r="18" spans="2:29" x14ac:dyDescent="0.5">
      <c r="B18" s="205">
        <v>15</v>
      </c>
      <c r="C18" s="51">
        <v>42277</v>
      </c>
      <c r="D18" s="136">
        <v>1.4442999999999999</v>
      </c>
      <c r="E18" s="216">
        <v>170</v>
      </c>
      <c r="F18" s="137">
        <v>2999.0299</v>
      </c>
      <c r="G18" s="137">
        <v>17.18</v>
      </c>
      <c r="H18" s="8">
        <f t="shared" si="0"/>
        <v>174.56518626309662</v>
      </c>
      <c r="I18" s="7">
        <f t="shared" si="1"/>
        <v>0.34</v>
      </c>
      <c r="J18" s="8">
        <f t="shared" si="2"/>
        <v>1.1042999999999998</v>
      </c>
      <c r="K18" s="8">
        <f t="shared" si="3"/>
        <v>1.4442999999999999</v>
      </c>
      <c r="L18" s="25"/>
      <c r="M18" s="27" t="s">
        <v>1957</v>
      </c>
    </row>
    <row r="19" spans="2:29" x14ac:dyDescent="0.5">
      <c r="B19" s="205">
        <v>16</v>
      </c>
      <c r="C19" s="51">
        <v>42369</v>
      </c>
      <c r="D19" s="136">
        <v>3.0110999999999999</v>
      </c>
      <c r="E19" s="216">
        <v>170</v>
      </c>
      <c r="F19" s="137">
        <v>2748.3407000000002</v>
      </c>
      <c r="G19" s="137">
        <v>15.18</v>
      </c>
      <c r="H19" s="8">
        <f t="shared" si="0"/>
        <v>181.05011198945982</v>
      </c>
      <c r="I19" s="7">
        <f t="shared" si="1"/>
        <v>0.34</v>
      </c>
      <c r="J19" s="8">
        <f t="shared" si="2"/>
        <v>2.6711</v>
      </c>
      <c r="K19" s="8">
        <f t="shared" si="3"/>
        <v>3.0110999999999999</v>
      </c>
      <c r="L19" s="25"/>
      <c r="M19" s="217" t="s">
        <v>1958</v>
      </c>
      <c r="O19" s="4" t="s">
        <v>1876</v>
      </c>
      <c r="P19" s="6">
        <v>0.04</v>
      </c>
    </row>
    <row r="20" spans="2:29" x14ac:dyDescent="0.5">
      <c r="B20" s="205">
        <v>17</v>
      </c>
      <c r="C20" s="51">
        <v>42460</v>
      </c>
      <c r="D20" s="136">
        <v>0.6673</v>
      </c>
      <c r="E20" s="216">
        <v>210</v>
      </c>
      <c r="F20" s="137">
        <v>3141.8186000000001</v>
      </c>
      <c r="G20" s="137">
        <v>17.12</v>
      </c>
      <c r="H20" s="8">
        <f t="shared" si="0"/>
        <v>183.51744158878503</v>
      </c>
      <c r="I20" s="7">
        <f t="shared" si="1"/>
        <v>0.42</v>
      </c>
      <c r="J20" s="8">
        <f t="shared" si="2"/>
        <v>0.24730000000000002</v>
      </c>
      <c r="K20" s="8">
        <f t="shared" si="3"/>
        <v>0.6673</v>
      </c>
      <c r="L20" s="25"/>
      <c r="M20" s="218" t="s">
        <v>1959</v>
      </c>
      <c r="O20" s="4" t="s">
        <v>1884</v>
      </c>
      <c r="P20" s="6">
        <f ca="1">$P$13</f>
        <v>0.10578035042865443</v>
      </c>
    </row>
    <row r="21" spans="2:29" x14ac:dyDescent="0.5">
      <c r="B21" s="205">
        <v>18</v>
      </c>
      <c r="C21" s="51">
        <v>42551</v>
      </c>
      <c r="D21" s="136">
        <v>0.96130000000000004</v>
      </c>
      <c r="E21" s="216">
        <v>210</v>
      </c>
      <c r="F21" s="137">
        <v>2778.5279</v>
      </c>
      <c r="G21" s="137">
        <v>15.15</v>
      </c>
      <c r="H21" s="8">
        <f t="shared" si="0"/>
        <v>183.40118151815182</v>
      </c>
      <c r="I21" s="7">
        <f t="shared" si="1"/>
        <v>0.42</v>
      </c>
      <c r="J21" s="8">
        <f t="shared" si="2"/>
        <v>0.54130000000000011</v>
      </c>
      <c r="K21" s="8">
        <f t="shared" si="3"/>
        <v>0.96130000000000004</v>
      </c>
      <c r="L21" s="25"/>
      <c r="M21" s="25"/>
    </row>
    <row r="22" spans="2:29" x14ac:dyDescent="0.5">
      <c r="B22" s="205">
        <v>19</v>
      </c>
      <c r="C22" s="51">
        <v>42643</v>
      </c>
      <c r="D22" s="136">
        <v>1.4626999999999999</v>
      </c>
      <c r="E22" s="216">
        <v>210</v>
      </c>
      <c r="F22" s="137">
        <v>3317.6772999999998</v>
      </c>
      <c r="G22" s="137">
        <v>17.96</v>
      </c>
      <c r="H22" s="8">
        <f t="shared" si="0"/>
        <v>184.72590757238305</v>
      </c>
      <c r="I22" s="7">
        <f t="shared" si="1"/>
        <v>0.42</v>
      </c>
      <c r="J22" s="8">
        <f t="shared" si="2"/>
        <v>1.0427</v>
      </c>
      <c r="K22" s="8">
        <f t="shared" si="3"/>
        <v>1.4626999999999999</v>
      </c>
      <c r="L22" s="25"/>
      <c r="M22" s="25"/>
      <c r="O22" s="273" t="s">
        <v>1878</v>
      </c>
      <c r="S22" s="167">
        <f ca="1">P28</f>
        <v>142.57261163102672</v>
      </c>
      <c r="T22" s="6">
        <f>U22-0.5%</f>
        <v>1.9999999999999997E-2</v>
      </c>
      <c r="U22" s="6">
        <f>V22-0.5%</f>
        <v>2.4999999999999998E-2</v>
      </c>
      <c r="V22" s="145">
        <v>0.03</v>
      </c>
      <c r="W22" s="6">
        <f>V22+0.5%</f>
        <v>3.4999999999999996E-2</v>
      </c>
      <c r="X22" s="6">
        <f>W22+0.5%</f>
        <v>3.9999999999999994E-2</v>
      </c>
    </row>
    <row r="23" spans="2:29" x14ac:dyDescent="0.5">
      <c r="B23" s="205">
        <v>20</v>
      </c>
      <c r="C23" s="51">
        <v>42734</v>
      </c>
      <c r="D23" s="136">
        <v>0.21959999999999999</v>
      </c>
      <c r="E23" s="216">
        <v>210</v>
      </c>
      <c r="F23" s="137">
        <v>3590.8861999999999</v>
      </c>
      <c r="G23" s="137">
        <v>19.36</v>
      </c>
      <c r="H23" s="8">
        <f t="shared" si="0"/>
        <v>185.47965909090908</v>
      </c>
      <c r="I23" s="7">
        <f t="shared" si="1"/>
        <v>0.42</v>
      </c>
      <c r="J23" s="8">
        <f t="shared" si="2"/>
        <v>-0.20039999999999999</v>
      </c>
      <c r="K23" s="8">
        <f t="shared" si="3"/>
        <v>0.21959999999999999</v>
      </c>
      <c r="L23" s="25"/>
      <c r="M23" s="25"/>
      <c r="O23" s="4" t="str">
        <f>CONCATENATE("Cumulated FCFF ps ",V3)</f>
        <v xml:space="preserve">Cumulated FCFF ps </v>
      </c>
      <c r="P23" s="178">
        <f ca="1">T17</f>
        <v>48.560526232041916</v>
      </c>
      <c r="Q23"/>
      <c r="S23" s="6">
        <f>S24-0.25%</f>
        <v>0.1008</v>
      </c>
      <c r="T23" s="7">
        <f t="dataTable" ref="T23:X27" dt2D="1" dtr="1" r1="P19" r2="P20" ca="1"/>
        <v>123.62515495104518</v>
      </c>
      <c r="U23" s="7">
        <v>128.96888349972065</v>
      </c>
      <c r="V23" s="7">
        <v>135.06737596770063</v>
      </c>
      <c r="W23" s="7">
        <v>142.09269099920331</v>
      </c>
      <c r="X23" s="7">
        <v>150.27348547667688</v>
      </c>
    </row>
    <row r="24" spans="2:29" x14ac:dyDescent="0.5">
      <c r="B24" s="205">
        <v>21</v>
      </c>
      <c r="C24" s="51">
        <v>42825</v>
      </c>
      <c r="D24" s="136">
        <v>1.1933</v>
      </c>
      <c r="E24" s="216">
        <v>250</v>
      </c>
      <c r="F24" s="137">
        <v>4510.3944000000001</v>
      </c>
      <c r="G24" s="137">
        <v>24.32</v>
      </c>
      <c r="H24" s="8">
        <f t="shared" si="0"/>
        <v>185.46029605263158</v>
      </c>
      <c r="I24" s="7">
        <f t="shared" si="1"/>
        <v>0.5</v>
      </c>
      <c r="J24" s="8">
        <f t="shared" si="2"/>
        <v>0.69330000000000003</v>
      </c>
      <c r="K24" s="8">
        <f t="shared" si="3"/>
        <v>1.1933</v>
      </c>
      <c r="L24" s="25"/>
      <c r="M24" s="25"/>
      <c r="O24" s="4" t="s">
        <v>1931</v>
      </c>
      <c r="P24" s="180">
        <f ca="1">P25*T14</f>
        <v>94.012085398984794</v>
      </c>
      <c r="Q24"/>
      <c r="S24" s="6">
        <f>S25-0.25%</f>
        <v>0.1033</v>
      </c>
      <c r="T24" s="7">
        <v>121.37231495347604</v>
      </c>
      <c r="U24" s="7">
        <v>126.40156685643589</v>
      </c>
      <c r="V24" s="7">
        <v>132.11693770932206</v>
      </c>
      <c r="W24" s="7">
        <v>138.66911249381673</v>
      </c>
      <c r="X24" s="7">
        <v>146.25638598044327</v>
      </c>
    </row>
    <row r="25" spans="2:29" x14ac:dyDescent="0.5">
      <c r="B25" s="205">
        <v>22</v>
      </c>
      <c r="C25" s="51">
        <v>42916</v>
      </c>
      <c r="D25" s="136">
        <v>2.1844999999999999</v>
      </c>
      <c r="E25" s="216">
        <v>250</v>
      </c>
      <c r="F25" s="137">
        <v>5051.9790000000003</v>
      </c>
      <c r="G25" s="137">
        <v>26.45</v>
      </c>
      <c r="H25" s="8">
        <f t="shared" si="0"/>
        <v>191.00109640831761</v>
      </c>
      <c r="I25" s="7">
        <f t="shared" si="1"/>
        <v>0.5</v>
      </c>
      <c r="J25" s="8">
        <f t="shared" si="2"/>
        <v>1.6844999999999999</v>
      </c>
      <c r="K25" s="8">
        <f t="shared" si="3"/>
        <v>2.1844999999999999</v>
      </c>
      <c r="L25" s="25"/>
      <c r="M25" s="13"/>
      <c r="O25" s="4" t="s">
        <v>1932</v>
      </c>
      <c r="P25" s="179">
        <f ca="1">T16*(1+P19)/(P20-P19)</f>
        <v>140.55916213078498</v>
      </c>
      <c r="Q25"/>
      <c r="S25" s="145">
        <v>0.10580000000000001</v>
      </c>
      <c r="T25" s="7">
        <v>119.25075933804965</v>
      </c>
      <c r="U25" s="7">
        <v>123.99311881731478</v>
      </c>
      <c r="V25" s="175">
        <v>129.3611193888313</v>
      </c>
      <c r="W25" s="7">
        <v>135.48731213146593</v>
      </c>
      <c r="X25" s="7">
        <v>142.54453720580796</v>
      </c>
    </row>
    <row r="26" spans="2:29" x14ac:dyDescent="0.5">
      <c r="B26" s="205">
        <v>23</v>
      </c>
      <c r="C26" s="51">
        <v>43007</v>
      </c>
      <c r="D26" s="136">
        <v>3.4449000000000001</v>
      </c>
      <c r="E26" s="216">
        <v>250</v>
      </c>
      <c r="F26" s="137">
        <v>5836.7740000000003</v>
      </c>
      <c r="G26" s="137">
        <v>30.1</v>
      </c>
      <c r="H26" s="8">
        <f t="shared" si="0"/>
        <v>193.91275747508305</v>
      </c>
      <c r="I26" s="7">
        <f t="shared" si="1"/>
        <v>0.5</v>
      </c>
      <c r="J26" s="8">
        <f t="shared" si="2"/>
        <v>2.9449000000000001</v>
      </c>
      <c r="K26" s="8">
        <f t="shared" si="3"/>
        <v>3.4449000000000001</v>
      </c>
      <c r="L26" s="25"/>
      <c r="M26" s="25"/>
      <c r="O26" s="4" t="s">
        <v>1885</v>
      </c>
      <c r="P26" s="181">
        <v>-0.42</v>
      </c>
      <c r="Q26"/>
      <c r="S26" s="6">
        <f>S25+0.25%</f>
        <v>0.10830000000000001</v>
      </c>
      <c r="T26" s="7">
        <v>117.24933710968023</v>
      </c>
      <c r="U26" s="7">
        <v>121.72923548642424</v>
      </c>
      <c r="V26" s="7">
        <v>126.78127924972563</v>
      </c>
      <c r="W26" s="7">
        <v>132.52255135727003</v>
      </c>
      <c r="X26" s="7">
        <v>139.1044196738253</v>
      </c>
    </row>
    <row r="27" spans="2:29" x14ac:dyDescent="0.5">
      <c r="B27" s="205">
        <v>24</v>
      </c>
      <c r="C27" s="51">
        <v>43098</v>
      </c>
      <c r="D27" s="136">
        <v>0.7137</v>
      </c>
      <c r="E27" s="216">
        <v>250</v>
      </c>
      <c r="F27" s="137">
        <v>6477.8122999999996</v>
      </c>
      <c r="G27" s="137">
        <v>33.47</v>
      </c>
      <c r="H27" s="8">
        <f t="shared" si="0"/>
        <v>193.54085150881386</v>
      </c>
      <c r="I27" s="7">
        <f t="shared" si="1"/>
        <v>0.5</v>
      </c>
      <c r="J27" s="8">
        <f t="shared" si="2"/>
        <v>0.2137</v>
      </c>
      <c r="K27" s="8">
        <f t="shared" si="3"/>
        <v>0.7137</v>
      </c>
      <c r="L27" s="25"/>
      <c r="M27" s="25"/>
      <c r="O27" s="4" t="s">
        <v>2080</v>
      </c>
      <c r="P27" s="179">
        <f ca="1">P28-P26</f>
        <v>142.9926116310267</v>
      </c>
      <c r="Q27"/>
      <c r="S27" s="6">
        <f>S26+0.25%</f>
        <v>0.11080000000000001</v>
      </c>
      <c r="T27" s="7">
        <v>115.35812535644129</v>
      </c>
      <c r="U27" s="7">
        <v>119.59728008856928</v>
      </c>
      <c r="V27" s="7">
        <v>124.36108268358441</v>
      </c>
      <c r="W27" s="7">
        <v>129.75335527794192</v>
      </c>
      <c r="X27" s="7">
        <v>135.90724829523126</v>
      </c>
    </row>
    <row r="28" spans="2:29" x14ac:dyDescent="0.5">
      <c r="B28" s="205">
        <v>25</v>
      </c>
      <c r="C28" s="51">
        <v>43189</v>
      </c>
      <c r="D28" s="136">
        <v>0.1983</v>
      </c>
      <c r="E28" s="216">
        <v>280</v>
      </c>
      <c r="F28" s="137">
        <v>5969.5258000000003</v>
      </c>
      <c r="G28" s="137">
        <v>29.62</v>
      </c>
      <c r="H28" s="8">
        <f t="shared" si="0"/>
        <v>201.53699527346387</v>
      </c>
      <c r="I28" s="7">
        <f t="shared" si="1"/>
        <v>0.56000000000000005</v>
      </c>
      <c r="J28" s="8">
        <f t="shared" si="2"/>
        <v>-0.36170000000000002</v>
      </c>
      <c r="K28" s="8">
        <f t="shared" si="3"/>
        <v>0.19830000000000003</v>
      </c>
      <c r="L28" s="25"/>
      <c r="M28" s="25"/>
      <c r="O28" s="4" t="s">
        <v>1961</v>
      </c>
      <c r="P28" s="179">
        <f ca="1">P24+P23</f>
        <v>142.57261163102672</v>
      </c>
      <c r="Q28"/>
      <c r="AC28" s="166"/>
    </row>
    <row r="29" spans="2:29" x14ac:dyDescent="0.5">
      <c r="B29" s="205">
        <v>26</v>
      </c>
      <c r="C29" s="51">
        <v>43280</v>
      </c>
      <c r="D29" s="136">
        <v>1.7468999999999999</v>
      </c>
      <c r="E29" s="216">
        <v>280</v>
      </c>
      <c r="F29" s="137">
        <v>6423.4192999999996</v>
      </c>
      <c r="G29" s="137">
        <v>31.87</v>
      </c>
      <c r="H29" s="8">
        <f t="shared" si="0"/>
        <v>201.55065265139629</v>
      </c>
      <c r="I29" s="7">
        <f t="shared" si="1"/>
        <v>0.56000000000000005</v>
      </c>
      <c r="J29" s="8">
        <f t="shared" si="2"/>
        <v>1.1868999999999998</v>
      </c>
      <c r="K29" s="8">
        <f t="shared" si="3"/>
        <v>1.7468999999999999</v>
      </c>
      <c r="L29" s="25"/>
      <c r="M29" s="25"/>
      <c r="O29" s="4" t="s">
        <v>1889</v>
      </c>
      <c r="P29" s="179">
        <v>165.16</v>
      </c>
      <c r="S29" s="1" t="s">
        <v>1881</v>
      </c>
    </row>
    <row r="30" spans="2:29" x14ac:dyDescent="0.5">
      <c r="B30" s="205">
        <v>27</v>
      </c>
      <c r="C30" s="51">
        <v>43371</v>
      </c>
      <c r="D30" s="136">
        <v>1.8512999999999999</v>
      </c>
      <c r="E30" s="216">
        <v>280</v>
      </c>
      <c r="F30" s="137">
        <v>6964.2655999999997</v>
      </c>
      <c r="G30" s="137">
        <v>34.549999999999997</v>
      </c>
      <c r="H30" s="8">
        <f t="shared" si="0"/>
        <v>201.5706396526773</v>
      </c>
      <c r="I30" s="7">
        <f t="shared" si="1"/>
        <v>0.56000000000000005</v>
      </c>
      <c r="J30" s="8">
        <f t="shared" si="2"/>
        <v>1.2912999999999999</v>
      </c>
      <c r="K30" s="8">
        <f t="shared" si="3"/>
        <v>1.8512999999999999</v>
      </c>
      <c r="L30" s="25"/>
      <c r="M30" s="25"/>
      <c r="O30" s="26" t="s">
        <v>1881</v>
      </c>
      <c r="P30" s="148">
        <f ca="1">P28/P29-1</f>
        <v>-0.13676064645781838</v>
      </c>
    </row>
    <row r="31" spans="2:29" x14ac:dyDescent="0.5">
      <c r="B31" s="205">
        <v>28</v>
      </c>
      <c r="C31" s="51">
        <v>43465</v>
      </c>
      <c r="D31" s="136">
        <v>0.19289999999999999</v>
      </c>
      <c r="E31" s="216">
        <v>280</v>
      </c>
      <c r="F31" s="137">
        <v>4943.0401000000002</v>
      </c>
      <c r="G31" s="137">
        <v>24.54</v>
      </c>
      <c r="H31" s="8">
        <f t="shared" si="0"/>
        <v>201.42787693561533</v>
      </c>
      <c r="I31" s="7">
        <f t="shared" si="1"/>
        <v>0.56000000000000005</v>
      </c>
      <c r="J31" s="8">
        <f t="shared" si="2"/>
        <v>-0.36710000000000009</v>
      </c>
      <c r="K31" s="8">
        <f t="shared" si="3"/>
        <v>0.19289999999999996</v>
      </c>
      <c r="L31" s="25"/>
      <c r="M31" s="25"/>
      <c r="S31" s="168">
        <f ca="1">P30</f>
        <v>-0.13676064645781838</v>
      </c>
      <c r="T31" s="6">
        <f>U31-0.5%</f>
        <v>1.9999999999999997E-2</v>
      </c>
      <c r="U31" s="6">
        <f>V31-0.5%</f>
        <v>2.4999999999999998E-2</v>
      </c>
      <c r="V31" s="145">
        <v>0.03</v>
      </c>
      <c r="W31" s="6">
        <f>V31+0.5%</f>
        <v>3.4999999999999996E-2</v>
      </c>
      <c r="X31" s="6">
        <f>W31+0.5%</f>
        <v>3.9999999999999994E-2</v>
      </c>
    </row>
    <row r="32" spans="2:29" x14ac:dyDescent="0.5">
      <c r="B32" s="205">
        <v>29</v>
      </c>
      <c r="C32" s="51">
        <v>43553</v>
      </c>
      <c r="D32" s="136">
        <v>1.4300999999999999</v>
      </c>
      <c r="E32" s="216">
        <v>330</v>
      </c>
      <c r="F32" s="137">
        <v>5717.7455</v>
      </c>
      <c r="G32" s="137">
        <v>28.25</v>
      </c>
      <c r="H32" s="8">
        <f t="shared" si="0"/>
        <v>202.39807079646019</v>
      </c>
      <c r="I32" s="7">
        <f t="shared" si="1"/>
        <v>0.66</v>
      </c>
      <c r="J32" s="8">
        <f t="shared" si="2"/>
        <v>0.7700999999999999</v>
      </c>
      <c r="K32" s="8">
        <f t="shared" si="3"/>
        <v>1.4300999999999999</v>
      </c>
      <c r="L32" s="25"/>
      <c r="M32" s="25"/>
      <c r="S32" s="6">
        <f>S33-0.25%</f>
        <v>0.1008</v>
      </c>
      <c r="T32" s="5">
        <f>T23/$P$29-1</f>
        <v>-0.25148247183915484</v>
      </c>
      <c r="U32" s="5">
        <f>U23/$P$29-1</f>
        <v>-0.21912761261975877</v>
      </c>
      <c r="V32" s="5">
        <f>V23/$P$29-1</f>
        <v>-0.18220285803039094</v>
      </c>
      <c r="W32" s="5">
        <f>W23/$P$29-1</f>
        <v>-0.13966643860981276</v>
      </c>
      <c r="X32" s="5">
        <f>X23/$P$29-1</f>
        <v>-9.0133897574007693E-2</v>
      </c>
    </row>
    <row r="33" spans="1:24" x14ac:dyDescent="0.5">
      <c r="B33" s="205">
        <v>30</v>
      </c>
      <c r="C33" s="51">
        <v>43644</v>
      </c>
      <c r="D33" s="136">
        <v>0.77049999999999996</v>
      </c>
      <c r="E33" s="216">
        <v>330</v>
      </c>
      <c r="F33" s="137">
        <v>6874.9584000000004</v>
      </c>
      <c r="G33" s="137">
        <v>34.299999999999997</v>
      </c>
      <c r="H33" s="8">
        <f t="shared" si="0"/>
        <v>200.43610495626825</v>
      </c>
      <c r="I33" s="7">
        <f t="shared" si="1"/>
        <v>0.66</v>
      </c>
      <c r="J33" s="8">
        <f t="shared" si="2"/>
        <v>0.11049999999999993</v>
      </c>
      <c r="K33" s="8">
        <f t="shared" si="3"/>
        <v>0.77049999999999996</v>
      </c>
      <c r="L33" s="25"/>
      <c r="M33" s="25"/>
      <c r="S33" s="6">
        <f>S34-0.25%</f>
        <v>0.1033</v>
      </c>
      <c r="T33" s="5">
        <f>T24/$P$29-1</f>
        <v>-0.2651228205771613</v>
      </c>
      <c r="U33" s="5">
        <f>U24/$P$29-1</f>
        <v>-0.23467203404918935</v>
      </c>
      <c r="V33" s="5">
        <f>V24/$P$29-1</f>
        <v>-0.20006697923636441</v>
      </c>
      <c r="W33" s="5">
        <f>W24/$P$29-1</f>
        <v>-0.16039529853586387</v>
      </c>
      <c r="X33" s="5">
        <f>X24/$P$29-1</f>
        <v>-0.11445636969942319</v>
      </c>
    </row>
    <row r="34" spans="1:24" x14ac:dyDescent="0.5">
      <c r="B34" s="205">
        <v>31</v>
      </c>
      <c r="C34" s="51">
        <v>43738</v>
      </c>
      <c r="D34" s="136">
        <v>1.8242</v>
      </c>
      <c r="E34" s="216">
        <v>330</v>
      </c>
      <c r="F34" s="137">
        <v>8411.2927</v>
      </c>
      <c r="G34" s="137">
        <v>37.82</v>
      </c>
      <c r="H34" s="8">
        <f t="shared" si="0"/>
        <v>222.40329719725014</v>
      </c>
      <c r="I34" s="7">
        <f t="shared" si="1"/>
        <v>0.66</v>
      </c>
      <c r="J34" s="8">
        <f t="shared" si="2"/>
        <v>1.1642000000000001</v>
      </c>
      <c r="K34" s="8">
        <f>I34+J34</f>
        <v>1.8242000000000003</v>
      </c>
      <c r="L34" s="25"/>
      <c r="M34" s="25"/>
      <c r="S34" s="145">
        <v>0.10580000000000001</v>
      </c>
      <c r="T34" s="5">
        <f>T25/$P$29-1</f>
        <v>-0.27796827719756811</v>
      </c>
      <c r="U34" s="5">
        <f>U25/$P$29-1</f>
        <v>-0.24925454821194726</v>
      </c>
      <c r="V34" s="169">
        <f>V25/$P$29-1</f>
        <v>-0.21675272833112558</v>
      </c>
      <c r="W34" s="5">
        <f>W25/$P$29-1</f>
        <v>-0.17966025592476431</v>
      </c>
      <c r="X34" s="5">
        <f>X25/$P$29-1</f>
        <v>-0.13693062965725378</v>
      </c>
    </row>
    <row r="35" spans="1:24" x14ac:dyDescent="0.5">
      <c r="B35" s="205">
        <v>32</v>
      </c>
      <c r="C35" s="51">
        <v>43830</v>
      </c>
      <c r="D35" s="136">
        <v>1.694</v>
      </c>
      <c r="E35" s="216">
        <v>330</v>
      </c>
      <c r="F35" s="137">
        <v>10613.665000000001</v>
      </c>
      <c r="G35" s="137">
        <v>47.71</v>
      </c>
      <c r="H35" s="8">
        <f t="shared" si="0"/>
        <v>222.46206246070008</v>
      </c>
      <c r="I35" s="7">
        <f t="shared" si="1"/>
        <v>0.66</v>
      </c>
      <c r="J35" s="8">
        <f t="shared" si="2"/>
        <v>1.0339999999999998</v>
      </c>
      <c r="K35" s="8">
        <f t="shared" si="3"/>
        <v>1.694</v>
      </c>
      <c r="L35" s="25"/>
      <c r="M35" s="25"/>
      <c r="S35" s="6">
        <f>S34+0.25%</f>
        <v>0.10830000000000001</v>
      </c>
      <c r="T35" s="5">
        <f>T26/$P$29-1</f>
        <v>-0.29008635801840499</v>
      </c>
      <c r="U35" s="5">
        <f>U26/$P$29-1</f>
        <v>-0.26296176140455163</v>
      </c>
      <c r="V35" s="5">
        <f>V26/$P$29-1</f>
        <v>-0.23237297620655351</v>
      </c>
      <c r="W35" s="5">
        <f>W26/$P$29-1</f>
        <v>-0.19761109616571793</v>
      </c>
      <c r="X35" s="5">
        <f>X26/$P$29-1</f>
        <v>-0.15775962900323737</v>
      </c>
    </row>
    <row r="36" spans="1:24" x14ac:dyDescent="0.5">
      <c r="B36" s="205">
        <v>33</v>
      </c>
      <c r="C36" s="51">
        <v>43921</v>
      </c>
      <c r="D36" s="136">
        <v>3.7461000000000002</v>
      </c>
      <c r="E36" s="216">
        <v>350</v>
      </c>
      <c r="F36" s="137">
        <v>7738.9337999999998</v>
      </c>
      <c r="G36" s="137">
        <v>33.5</v>
      </c>
      <c r="H36" s="8">
        <f t="shared" si="0"/>
        <v>231.01294925373134</v>
      </c>
      <c r="I36" s="7">
        <f t="shared" si="1"/>
        <v>0.70000000000000007</v>
      </c>
      <c r="J36" s="8">
        <f t="shared" si="2"/>
        <v>3.0461</v>
      </c>
      <c r="K36" s="8">
        <f t="shared" si="3"/>
        <v>3.7461000000000002</v>
      </c>
      <c r="L36" s="25"/>
      <c r="M36" s="25"/>
      <c r="S36" s="6">
        <f>S35+0.25%</f>
        <v>0.11080000000000001</v>
      </c>
      <c r="T36" s="5">
        <f>T27/$P$29-1</f>
        <v>-0.30153714363985651</v>
      </c>
      <c r="U36" s="5">
        <f>U27/$P$29-1</f>
        <v>-0.27587018594956847</v>
      </c>
      <c r="V36" s="5">
        <f>V27/$P$29-1</f>
        <v>-0.24702662458473956</v>
      </c>
      <c r="W36" s="5">
        <f>W27/$P$29-1</f>
        <v>-0.2143778440424926</v>
      </c>
      <c r="X36" s="5">
        <f>X27/$P$29-1</f>
        <v>-0.17711765381913747</v>
      </c>
    </row>
    <row r="37" spans="1:24" x14ac:dyDescent="0.5">
      <c r="B37" s="205">
        <v>34</v>
      </c>
      <c r="C37" s="51">
        <v>44012</v>
      </c>
      <c r="D37" s="136">
        <v>0.221</v>
      </c>
      <c r="E37" s="216">
        <v>350</v>
      </c>
      <c r="F37" s="137">
        <v>11423.3982</v>
      </c>
      <c r="G37" s="137">
        <v>49.92</v>
      </c>
      <c r="H37" s="8">
        <f t="shared" si="0"/>
        <v>228.8340985576923</v>
      </c>
      <c r="I37" s="7">
        <f t="shared" si="1"/>
        <v>0.70000000000000007</v>
      </c>
      <c r="J37" s="8">
        <f t="shared" si="2"/>
        <v>-0.47900000000000009</v>
      </c>
      <c r="K37" s="8">
        <f t="shared" si="3"/>
        <v>0.22099999999999997</v>
      </c>
      <c r="L37" s="25"/>
      <c r="M37" s="25"/>
    </row>
    <row r="38" spans="1:24" x14ac:dyDescent="0.5">
      <c r="B38" s="205">
        <v>35</v>
      </c>
      <c r="C38" s="51">
        <v>44104</v>
      </c>
      <c r="D38" s="136">
        <v>2.4887999999999999</v>
      </c>
      <c r="E38" s="216">
        <v>350</v>
      </c>
      <c r="F38" s="137">
        <v>10252.9804</v>
      </c>
      <c r="G38" s="137">
        <v>44.75</v>
      </c>
      <c r="H38" s="8">
        <f t="shared" si="0"/>
        <v>229.11688044692738</v>
      </c>
      <c r="I38" s="7">
        <f t="shared" si="1"/>
        <v>0.70000000000000007</v>
      </c>
      <c r="J38" s="8">
        <f t="shared" si="2"/>
        <v>1.7887999999999997</v>
      </c>
      <c r="K38" s="8">
        <f t="shared" si="3"/>
        <v>2.4887999999999999</v>
      </c>
      <c r="L38" s="25"/>
      <c r="M38" s="25"/>
    </row>
    <row r="39" spans="1:24" x14ac:dyDescent="0.5">
      <c r="B39" s="205">
        <v>36</v>
      </c>
      <c r="C39" s="51">
        <v>44196</v>
      </c>
      <c r="D39" s="136">
        <v>-13.787599999999999</v>
      </c>
      <c r="E39" s="216">
        <v>350</v>
      </c>
      <c r="F39" s="137">
        <v>11207.3989</v>
      </c>
      <c r="G39" s="137">
        <v>48.98</v>
      </c>
      <c r="H39" s="8">
        <f t="shared" si="0"/>
        <v>228.81582074316049</v>
      </c>
      <c r="I39" s="7">
        <f t="shared" si="1"/>
        <v>0.70000000000000007</v>
      </c>
      <c r="J39" s="8">
        <f>D39-I39</f>
        <v>-14.487599999999999</v>
      </c>
      <c r="K39" s="8">
        <f t="shared" si="3"/>
        <v>-13.787599999999999</v>
      </c>
      <c r="L39" s="25"/>
      <c r="M39" s="25"/>
    </row>
    <row r="40" spans="1:24" x14ac:dyDescent="0.5">
      <c r="B40" s="205">
        <v>37</v>
      </c>
      <c r="C40" s="51">
        <v>44286</v>
      </c>
      <c r="D40" s="136">
        <v>-1.0185</v>
      </c>
      <c r="E40" s="176">
        <v>461.1</v>
      </c>
      <c r="F40" s="137">
        <v>10904.722299999999</v>
      </c>
      <c r="G40" s="137">
        <v>47.01</v>
      </c>
      <c r="H40" s="8">
        <f t="shared" si="0"/>
        <v>231.96601361412465</v>
      </c>
      <c r="I40" s="7">
        <f>E40*0.002</f>
        <v>0.92220000000000002</v>
      </c>
      <c r="J40" s="8">
        <f>D40-I40</f>
        <v>-1.9407000000000001</v>
      </c>
      <c r="K40" s="8">
        <f>I40+J40</f>
        <v>-1.0185</v>
      </c>
      <c r="L40" s="25"/>
      <c r="M40" s="25"/>
    </row>
    <row r="41" spans="1:24" x14ac:dyDescent="0.5">
      <c r="B41" s="205">
        <v>38</v>
      </c>
      <c r="C41" s="51">
        <v>44377</v>
      </c>
      <c r="D41" s="136">
        <v>5.6875999999999998</v>
      </c>
      <c r="E41" s="176">
        <v>471.8</v>
      </c>
      <c r="F41" s="137">
        <v>14450.2649</v>
      </c>
      <c r="G41" s="137">
        <v>62.2</v>
      </c>
      <c r="H41" s="8">
        <f t="shared" si="0"/>
        <v>232.31937138263666</v>
      </c>
      <c r="I41" s="7">
        <f t="shared" ref="I41:I55" si="6">E41*0.002</f>
        <v>0.94359999999999999</v>
      </c>
      <c r="J41" s="8">
        <f t="shared" si="2"/>
        <v>4.7439999999999998</v>
      </c>
      <c r="K41" s="8">
        <f t="shared" si="3"/>
        <v>5.6875999999999998</v>
      </c>
      <c r="L41" s="25"/>
      <c r="M41" s="25"/>
    </row>
    <row r="42" spans="1:24" x14ac:dyDescent="0.5">
      <c r="B42" s="205">
        <v>39</v>
      </c>
      <c r="C42" s="51">
        <v>44469</v>
      </c>
      <c r="D42" s="136">
        <v>4.3068999999999997</v>
      </c>
      <c r="E42" s="176">
        <v>481.1</v>
      </c>
      <c r="F42" s="137">
        <v>14506.13</v>
      </c>
      <c r="G42" s="137">
        <v>61.59</v>
      </c>
      <c r="H42" s="8">
        <f t="shared" si="0"/>
        <v>235.5273583373924</v>
      </c>
      <c r="I42" s="7">
        <f t="shared" si="6"/>
        <v>0.96220000000000006</v>
      </c>
      <c r="J42" s="8">
        <f t="shared" si="2"/>
        <v>3.3446999999999996</v>
      </c>
      <c r="K42" s="8">
        <f t="shared" si="3"/>
        <v>4.3068999999999997</v>
      </c>
      <c r="L42" s="25"/>
      <c r="M42" s="25"/>
    </row>
    <row r="43" spans="1:24" x14ac:dyDescent="0.5">
      <c r="B43" s="205">
        <v>40</v>
      </c>
      <c r="C43" s="51">
        <v>44561</v>
      </c>
      <c r="D43" s="136">
        <v>-4.5119999999999996</v>
      </c>
      <c r="E43" s="176">
        <v>497.55</v>
      </c>
      <c r="F43" s="137">
        <v>18010.165400000002</v>
      </c>
      <c r="G43" s="137">
        <v>72.430000000000007</v>
      </c>
      <c r="H43" s="8">
        <f t="shared" si="0"/>
        <v>248.6561562888306</v>
      </c>
      <c r="I43" s="7">
        <f t="shared" si="6"/>
        <v>0.9951000000000001</v>
      </c>
      <c r="J43" s="8">
        <f t="shared" si="2"/>
        <v>-5.5070999999999994</v>
      </c>
      <c r="K43" s="8">
        <f t="shared" si="3"/>
        <v>-4.5119999999999996</v>
      </c>
      <c r="L43" s="25"/>
      <c r="M43" s="25"/>
    </row>
    <row r="44" spans="1:24" x14ac:dyDescent="0.5">
      <c r="B44" s="205">
        <v>41</v>
      </c>
      <c r="C44" s="51">
        <v>44651</v>
      </c>
      <c r="D44" s="136">
        <v>-6.8140000000000001</v>
      </c>
      <c r="E44" s="176">
        <v>512.84</v>
      </c>
      <c r="F44" s="137">
        <v>37194</v>
      </c>
      <c r="G44" s="137">
        <v>61.99</v>
      </c>
      <c r="H44" s="8">
        <f t="shared" si="0"/>
        <v>600</v>
      </c>
      <c r="I44" s="7">
        <f t="shared" si="6"/>
        <v>1.0256800000000001</v>
      </c>
      <c r="J44" s="8">
        <f t="shared" si="2"/>
        <v>-7.8396800000000004</v>
      </c>
      <c r="K44" s="8">
        <f t="shared" si="3"/>
        <v>-6.8140000000000001</v>
      </c>
      <c r="L44" s="25"/>
      <c r="M44" s="25"/>
    </row>
    <row r="45" spans="1:24" x14ac:dyDescent="0.5">
      <c r="B45" s="205">
        <v>42</v>
      </c>
      <c r="C45" s="51">
        <v>44742</v>
      </c>
      <c r="D45" s="136">
        <v>6.7915000000000001</v>
      </c>
      <c r="E45" s="176">
        <v>514.76</v>
      </c>
      <c r="F45" s="137">
        <v>27849.7484</v>
      </c>
      <c r="G45" s="137">
        <v>48.48</v>
      </c>
      <c r="H45" s="8">
        <f t="shared" si="0"/>
        <v>574.45850660066014</v>
      </c>
      <c r="I45" s="7">
        <f t="shared" si="6"/>
        <v>1.02952</v>
      </c>
      <c r="J45" s="8">
        <f t="shared" si="2"/>
        <v>5.7619800000000003</v>
      </c>
      <c r="K45" s="8">
        <f t="shared" si="3"/>
        <v>6.7915000000000001</v>
      </c>
      <c r="L45" s="25"/>
      <c r="M45" s="25"/>
    </row>
    <row r="46" spans="1:24" x14ac:dyDescent="0.5">
      <c r="B46" s="205">
        <v>43</v>
      </c>
      <c r="C46" s="51">
        <v>44834</v>
      </c>
      <c r="D46" s="136">
        <v>4.0137</v>
      </c>
      <c r="E46" s="176">
        <v>523.29</v>
      </c>
      <c r="F46" s="137">
        <v>26620.1823</v>
      </c>
      <c r="G46" s="137">
        <v>46.5</v>
      </c>
      <c r="H46" s="8">
        <f t="shared" si="0"/>
        <v>572.47703870967746</v>
      </c>
      <c r="I46" s="7">
        <f t="shared" si="6"/>
        <v>1.0465799999999998</v>
      </c>
      <c r="J46" s="8">
        <f t="shared" si="2"/>
        <v>2.9671200000000004</v>
      </c>
      <c r="K46" s="8">
        <f t="shared" si="3"/>
        <v>4.0137</v>
      </c>
      <c r="L46" s="25"/>
      <c r="M46" s="25"/>
    </row>
    <row r="47" spans="1:24" x14ac:dyDescent="0.5">
      <c r="A47" s="25"/>
      <c r="B47" s="205">
        <v>44</v>
      </c>
      <c r="C47" s="51">
        <v>44925</v>
      </c>
      <c r="D47" s="136">
        <v>2.5129000000000001</v>
      </c>
      <c r="E47" s="176">
        <v>547.65</v>
      </c>
      <c r="F47" s="137">
        <v>36505.972399999999</v>
      </c>
      <c r="G47" s="137">
        <v>63.79</v>
      </c>
      <c r="H47" s="8">
        <f t="shared" si="0"/>
        <v>572.28362439253806</v>
      </c>
      <c r="I47" s="7">
        <f t="shared" si="6"/>
        <v>1.0952999999999999</v>
      </c>
      <c r="J47" s="8">
        <f t="shared" si="2"/>
        <v>1.4176000000000002</v>
      </c>
      <c r="K47" s="8">
        <f t="shared" si="3"/>
        <v>2.5129000000000001</v>
      </c>
      <c r="L47" s="25"/>
      <c r="M47" s="25"/>
    </row>
    <row r="48" spans="1:24" x14ac:dyDescent="0.5">
      <c r="B48" s="205">
        <v>45</v>
      </c>
      <c r="C48" s="51">
        <v>45016</v>
      </c>
      <c r="D48" s="136">
        <v>1.8335999999999999</v>
      </c>
      <c r="E48" s="176">
        <v>597.73</v>
      </c>
      <c r="F48" s="137">
        <v>36042.404900000001</v>
      </c>
      <c r="G48" s="137">
        <v>63.16</v>
      </c>
      <c r="H48" s="8">
        <f t="shared" si="0"/>
        <v>570.65238917036106</v>
      </c>
      <c r="I48" s="7">
        <f t="shared" si="6"/>
        <v>1.19546</v>
      </c>
      <c r="J48" s="8">
        <f t="shared" si="2"/>
        <v>0.63813999999999993</v>
      </c>
      <c r="K48" s="8">
        <f t="shared" si="3"/>
        <v>1.8335999999999999</v>
      </c>
      <c r="L48" s="25"/>
      <c r="M48" s="25"/>
    </row>
    <row r="49" spans="2:13" x14ac:dyDescent="0.5">
      <c r="B49" s="205">
        <v>46</v>
      </c>
      <c r="C49" s="51">
        <v>45107</v>
      </c>
      <c r="D49" s="136">
        <v>6.133</v>
      </c>
      <c r="E49" s="176">
        <v>617.11</v>
      </c>
      <c r="F49" s="137">
        <v>43582.282800000001</v>
      </c>
      <c r="G49" s="137">
        <v>76.81</v>
      </c>
      <c r="H49" s="8">
        <f t="shared" si="0"/>
        <v>567.40375992709278</v>
      </c>
      <c r="I49" s="7">
        <f t="shared" si="6"/>
        <v>1.2342200000000001</v>
      </c>
      <c r="J49" s="8">
        <f t="shared" si="2"/>
        <v>4.8987800000000004</v>
      </c>
      <c r="K49" s="8">
        <f t="shared" si="3"/>
        <v>6.1330000000000009</v>
      </c>
      <c r="L49" s="25"/>
      <c r="M49" s="25"/>
    </row>
    <row r="50" spans="2:13" x14ac:dyDescent="0.5">
      <c r="B50" s="205">
        <v>47</v>
      </c>
      <c r="C50" s="51">
        <v>45198</v>
      </c>
      <c r="D50" s="136">
        <v>-0.62890000000000001</v>
      </c>
      <c r="E50" s="176">
        <v>631.16</v>
      </c>
      <c r="F50" s="137">
        <v>50884.1564</v>
      </c>
      <c r="G50" s="137">
        <v>89.76</v>
      </c>
      <c r="H50" s="8">
        <f t="shared" si="0"/>
        <v>566.89122549019601</v>
      </c>
      <c r="I50" s="7">
        <f t="shared" si="6"/>
        <v>1.2623199999999999</v>
      </c>
      <c r="J50" s="8">
        <f>D50-I50</f>
        <v>-1.8912199999999999</v>
      </c>
      <c r="K50" s="8">
        <f t="shared" si="3"/>
        <v>-0.62890000000000001</v>
      </c>
      <c r="L50" s="25"/>
      <c r="M50" s="25"/>
    </row>
    <row r="51" spans="2:13" x14ac:dyDescent="0.5">
      <c r="B51" s="205">
        <v>48</v>
      </c>
      <c r="C51" s="51">
        <v>45289</v>
      </c>
      <c r="D51" s="136">
        <v>3.5360999999999998</v>
      </c>
      <c r="E51" s="176">
        <v>650.78</v>
      </c>
      <c r="F51" s="137">
        <v>52890.476900000001</v>
      </c>
      <c r="G51" s="137">
        <v>93.19</v>
      </c>
      <c r="H51" s="8">
        <f t="shared" si="0"/>
        <v>567.55528382873706</v>
      </c>
      <c r="I51" s="7">
        <f t="shared" si="6"/>
        <v>1.3015600000000001</v>
      </c>
      <c r="J51" s="8">
        <f t="shared" si="2"/>
        <v>2.23454</v>
      </c>
      <c r="K51" s="8">
        <f t="shared" si="3"/>
        <v>3.5361000000000002</v>
      </c>
      <c r="L51" s="25"/>
      <c r="M51" s="25"/>
    </row>
    <row r="52" spans="2:13" x14ac:dyDescent="0.5">
      <c r="B52" s="205">
        <v>49</v>
      </c>
      <c r="C52" s="51">
        <v>45380</v>
      </c>
      <c r="D52" s="136">
        <v>0.11899999999999999</v>
      </c>
      <c r="E52" s="176">
        <v>671</v>
      </c>
      <c r="F52" s="137">
        <v>63889.7356</v>
      </c>
      <c r="G52" s="137">
        <v>112.45</v>
      </c>
      <c r="H52" s="8">
        <f t="shared" si="0"/>
        <v>568.16127701200537</v>
      </c>
      <c r="I52" s="7">
        <f t="shared" si="6"/>
        <v>1.3420000000000001</v>
      </c>
      <c r="J52" s="8">
        <f t="shared" si="2"/>
        <v>-1.2230000000000001</v>
      </c>
      <c r="K52" s="8">
        <f t="shared" si="3"/>
        <v>0.11899999999999999</v>
      </c>
      <c r="L52" s="25"/>
      <c r="M52" s="25"/>
    </row>
    <row r="53" spans="2:13" x14ac:dyDescent="0.5">
      <c r="B53" s="205">
        <v>50</v>
      </c>
      <c r="C53" s="51">
        <v>45471</v>
      </c>
      <c r="D53" s="136">
        <v>2.2705000000000002</v>
      </c>
      <c r="E53" s="170">
        <v>696.25</v>
      </c>
      <c r="F53" s="219">
        <v>67182.293099999995</v>
      </c>
      <c r="G53" s="137">
        <v>118.07</v>
      </c>
      <c r="H53" s="8">
        <f t="shared" si="0"/>
        <v>569.00392224951304</v>
      </c>
      <c r="I53" s="7">
        <f t="shared" si="6"/>
        <v>1.3925000000000001</v>
      </c>
      <c r="J53" s="8">
        <f t="shared" si="2"/>
        <v>0.87800000000000011</v>
      </c>
      <c r="K53" s="8">
        <f t="shared" si="3"/>
        <v>2.2705000000000002</v>
      </c>
      <c r="L53" s="25"/>
      <c r="M53" s="25"/>
    </row>
    <row r="54" spans="2:13" x14ac:dyDescent="0.5">
      <c r="B54" s="205">
        <v>51</v>
      </c>
      <c r="C54" s="51">
        <v>45565</v>
      </c>
      <c r="D54" s="136">
        <v>3.1671</v>
      </c>
      <c r="E54" s="170">
        <v>733.21</v>
      </c>
      <c r="F54" s="219">
        <v>71140.525800000003</v>
      </c>
      <c r="G54" s="137">
        <v>124.91</v>
      </c>
      <c r="H54" s="8">
        <f t="shared" si="0"/>
        <v>569.53427107517416</v>
      </c>
      <c r="I54" s="7">
        <f t="shared" si="6"/>
        <v>1.4664200000000001</v>
      </c>
      <c r="J54" s="8">
        <f t="shared" si="2"/>
        <v>1.70068</v>
      </c>
      <c r="K54" s="8">
        <f t="shared" si="3"/>
        <v>3.1671</v>
      </c>
      <c r="L54" s="25"/>
      <c r="M54" s="25"/>
    </row>
    <row r="55" spans="2:13" x14ac:dyDescent="0.5">
      <c r="B55" s="205">
        <v>52</v>
      </c>
      <c r="C55" s="51">
        <v>45657</v>
      </c>
      <c r="D55" s="136">
        <v>3.1671</v>
      </c>
      <c r="E55" s="170">
        <v>751.04</v>
      </c>
      <c r="F55" s="219">
        <v>93450.245899999994</v>
      </c>
      <c r="G55" s="137">
        <v>165.16</v>
      </c>
      <c r="H55" s="8">
        <f>F55/G55</f>
        <v>565.81645616371998</v>
      </c>
      <c r="I55" s="7">
        <f t="shared" si="6"/>
        <v>1.5020799999999999</v>
      </c>
      <c r="J55" s="212">
        <f t="shared" si="2"/>
        <v>1.6650200000000002</v>
      </c>
      <c r="K55" s="8">
        <f t="shared" si="3"/>
        <v>3.1671</v>
      </c>
      <c r="L55" s="25"/>
      <c r="M55" s="25"/>
    </row>
    <row r="56" spans="2:13" x14ac:dyDescent="0.5">
      <c r="B56" s="138">
        <v>53</v>
      </c>
      <c r="C56" s="53">
        <v>45746</v>
      </c>
      <c r="D56" s="141">
        <f>_xlfn.FORECAST.ETS(B56,$D$4:$D$55,$B$4:$B$55)</f>
        <v>2.1390286247969228</v>
      </c>
      <c r="E56" s="220">
        <f>E55*1.025</f>
        <v>769.81599999999992</v>
      </c>
      <c r="F56" s="64"/>
      <c r="G56" s="64"/>
      <c r="H56" s="64"/>
      <c r="I56" s="215">
        <f>E56*0.0025</f>
        <v>1.9245399999999999</v>
      </c>
      <c r="J56" s="214">
        <f xml:space="preserve"> $M$4 + $M$6 * SQRT(2 * LN($M$8)) * COS(2 * PI() * J55)</f>
        <v>-0.41753891375976676</v>
      </c>
      <c r="K56" s="213">
        <f>I56+J56</f>
        <v>1.5070010862402332</v>
      </c>
      <c r="L56" s="25"/>
      <c r="M56" s="25"/>
    </row>
    <row r="57" spans="2:13" x14ac:dyDescent="0.5">
      <c r="B57" s="138">
        <v>54</v>
      </c>
      <c r="C57" s="53">
        <v>45837</v>
      </c>
      <c r="D57" s="141">
        <f t="shared" ref="D57:D71" si="7">_xlfn.FORECAST.ETS(B57,$D$4:$D$55,$B$4:$B$55)</f>
        <v>2.1811521437253867</v>
      </c>
      <c r="E57" s="220">
        <f t="shared" ref="E57:E71" si="8">E56*1.025</f>
        <v>789.06139999999982</v>
      </c>
      <c r="F57" s="64"/>
      <c r="G57" s="64"/>
      <c r="H57" s="64"/>
      <c r="I57" s="215">
        <f t="shared" ref="I57:I71" si="9">E57*0.0025</f>
        <v>1.9726534999999996</v>
      </c>
      <c r="J57" s="214">
        <f t="shared" ref="J57:J71" si="10" xml:space="preserve"> $M$4 + $M$6 * SQRT(2 * LN($M$8)) * COS(2 * PI() * J56)</f>
        <v>-1.0296449778031513</v>
      </c>
      <c r="K57" s="213">
        <f t="shared" si="3"/>
        <v>0.94300852219684828</v>
      </c>
      <c r="L57" s="25"/>
      <c r="M57" s="25"/>
    </row>
    <row r="58" spans="2:13" x14ac:dyDescent="0.5">
      <c r="B58" s="138">
        <v>55</v>
      </c>
      <c r="C58" s="53">
        <v>45928</v>
      </c>
      <c r="D58" s="141">
        <f t="shared" si="7"/>
        <v>2.2232756626538457</v>
      </c>
      <c r="E58" s="220">
        <f t="shared" si="8"/>
        <v>808.78793499999972</v>
      </c>
      <c r="F58" s="64"/>
      <c r="G58" s="64"/>
      <c r="H58" s="64"/>
      <c r="I58" s="215">
        <f t="shared" si="9"/>
        <v>2.0219698374999995</v>
      </c>
      <c r="J58" s="214">
        <f t="shared" si="10"/>
        <v>2.1199549296051683</v>
      </c>
      <c r="K58" s="213">
        <f t="shared" si="3"/>
        <v>4.1419247671051682</v>
      </c>
      <c r="L58" s="25"/>
      <c r="M58" s="25"/>
    </row>
    <row r="59" spans="2:13" x14ac:dyDescent="0.5">
      <c r="B59" s="138">
        <v>56</v>
      </c>
      <c r="C59" s="53">
        <v>46022</v>
      </c>
      <c r="D59" s="141">
        <f t="shared" si="7"/>
        <v>2.2653991815823096</v>
      </c>
      <c r="E59" s="220">
        <f t="shared" si="8"/>
        <v>829.00763337499961</v>
      </c>
      <c r="F59" s="64"/>
      <c r="G59" s="64"/>
      <c r="H59" s="64"/>
      <c r="I59" s="215">
        <f t="shared" si="9"/>
        <v>2.0725190834374989</v>
      </c>
      <c r="J59" s="214">
        <f t="shared" si="10"/>
        <v>1.6886452566541885</v>
      </c>
      <c r="K59" s="213">
        <f t="shared" si="3"/>
        <v>3.7611643400916872</v>
      </c>
      <c r="L59" s="25"/>
      <c r="M59" s="25"/>
    </row>
    <row r="60" spans="2:13" x14ac:dyDescent="0.5">
      <c r="B60" s="138">
        <v>57</v>
      </c>
      <c r="C60" s="53">
        <v>46110</v>
      </c>
      <c r="D60" s="141">
        <f t="shared" si="7"/>
        <v>2.3075227005107686</v>
      </c>
      <c r="E60" s="220">
        <f t="shared" si="8"/>
        <v>849.73282420937448</v>
      </c>
      <c r="F60" s="64"/>
      <c r="G60" s="64"/>
      <c r="H60" s="64"/>
      <c r="I60" s="215">
        <f t="shared" si="9"/>
        <v>2.1243320605234364</v>
      </c>
      <c r="J60" s="214">
        <f t="shared" si="10"/>
        <v>-0.19144310536105064</v>
      </c>
      <c r="K60" s="213">
        <f t="shared" si="3"/>
        <v>1.9328889551623858</v>
      </c>
      <c r="L60" s="25"/>
      <c r="M60" s="25"/>
    </row>
    <row r="61" spans="2:13" x14ac:dyDescent="0.5">
      <c r="B61" s="138">
        <v>58</v>
      </c>
      <c r="C61" s="53">
        <v>46201</v>
      </c>
      <c r="D61" s="141">
        <f t="shared" si="7"/>
        <v>2.3496462194392325</v>
      </c>
      <c r="E61" s="220">
        <f t="shared" si="8"/>
        <v>870.9761448146088</v>
      </c>
      <c r="F61" s="64"/>
      <c r="G61" s="64"/>
      <c r="H61" s="64"/>
      <c r="I61" s="215">
        <f t="shared" si="9"/>
        <v>2.1774403620365219</v>
      </c>
      <c r="J61" s="214">
        <f t="shared" si="10"/>
        <v>1.0600991340656025</v>
      </c>
      <c r="K61" s="213">
        <f t="shared" si="3"/>
        <v>3.2375394961021247</v>
      </c>
      <c r="L61" s="25"/>
      <c r="M61" s="25"/>
    </row>
    <row r="62" spans="2:13" x14ac:dyDescent="0.5">
      <c r="B62" s="138">
        <v>59</v>
      </c>
      <c r="C62" s="53">
        <v>46295</v>
      </c>
      <c r="D62" s="141">
        <f t="shared" si="7"/>
        <v>2.3917697383676915</v>
      </c>
      <c r="E62" s="220">
        <f t="shared" si="8"/>
        <v>892.75054843497389</v>
      </c>
      <c r="F62" s="64"/>
      <c r="G62" s="64"/>
      <c r="H62" s="64"/>
      <c r="I62" s="215">
        <f t="shared" si="9"/>
        <v>2.2318763710874348</v>
      </c>
      <c r="J62" s="214">
        <f t="shared" si="10"/>
        <v>2.0295290685609317</v>
      </c>
      <c r="K62" s="213">
        <f t="shared" si="3"/>
        <v>4.2614054396483665</v>
      </c>
      <c r="L62" s="25"/>
      <c r="M62" s="25"/>
    </row>
    <row r="63" spans="2:13" x14ac:dyDescent="0.5">
      <c r="B63" s="138">
        <v>60</v>
      </c>
      <c r="C63" s="53">
        <v>46387</v>
      </c>
      <c r="D63" s="141">
        <f t="shared" si="7"/>
        <v>2.4338932572961558</v>
      </c>
      <c r="E63" s="220">
        <f t="shared" si="8"/>
        <v>915.06931214584813</v>
      </c>
      <c r="F63" s="64"/>
      <c r="G63" s="64"/>
      <c r="H63" s="64"/>
      <c r="I63" s="215">
        <f t="shared" si="9"/>
        <v>2.2876732803646203</v>
      </c>
      <c r="J63" s="214">
        <f t="shared" si="10"/>
        <v>2.1201839197736616</v>
      </c>
      <c r="K63" s="213">
        <f t="shared" si="3"/>
        <v>4.4078572001382819</v>
      </c>
      <c r="L63" s="25"/>
      <c r="M63" s="25"/>
    </row>
    <row r="64" spans="2:13" x14ac:dyDescent="0.5">
      <c r="B64" s="138">
        <v>61</v>
      </c>
      <c r="C64" s="53">
        <v>46477</v>
      </c>
      <c r="D64" s="141">
        <f t="shared" si="7"/>
        <v>2.4760167762246144</v>
      </c>
      <c r="E64" s="220">
        <f t="shared" si="8"/>
        <v>937.94604494949431</v>
      </c>
      <c r="F64" s="64"/>
      <c r="G64" s="64"/>
      <c r="H64" s="64"/>
      <c r="I64" s="215">
        <f t="shared" si="9"/>
        <v>2.3448651123737356</v>
      </c>
      <c r="J64" s="214">
        <f t="shared" si="10"/>
        <v>1.6869689873841944</v>
      </c>
      <c r="K64" s="213">
        <f t="shared" si="3"/>
        <v>4.0318340997579298</v>
      </c>
      <c r="L64" s="25"/>
      <c r="M64" s="25"/>
    </row>
    <row r="65" spans="2:13" x14ac:dyDescent="0.5">
      <c r="B65" s="138">
        <v>62</v>
      </c>
      <c r="C65" s="53">
        <v>46568</v>
      </c>
      <c r="D65" s="141">
        <f t="shared" si="7"/>
        <v>2.5181402951530787</v>
      </c>
      <c r="E65" s="220">
        <f t="shared" si="8"/>
        <v>961.39469607323156</v>
      </c>
      <c r="F65" s="64"/>
      <c r="G65" s="64"/>
      <c r="H65" s="64"/>
      <c r="I65" s="215">
        <f t="shared" si="9"/>
        <v>2.4034867401830788</v>
      </c>
      <c r="J65" s="214">
        <f t="shared" si="10"/>
        <v>-0.20800939722908046</v>
      </c>
      <c r="K65" s="213">
        <f t="shared" si="3"/>
        <v>2.1954773429539984</v>
      </c>
      <c r="L65" s="25"/>
      <c r="M65" s="25"/>
    </row>
    <row r="66" spans="2:13" x14ac:dyDescent="0.5">
      <c r="B66" s="138">
        <v>63</v>
      </c>
      <c r="C66" s="53">
        <v>46660</v>
      </c>
      <c r="D66" s="141">
        <f t="shared" si="7"/>
        <v>2.5602638140815377</v>
      </c>
      <c r="E66" s="220">
        <f t="shared" si="8"/>
        <v>985.42956347506231</v>
      </c>
      <c r="F66" s="64"/>
      <c r="G66" s="64"/>
      <c r="H66" s="64"/>
      <c r="I66" s="215">
        <f t="shared" si="9"/>
        <v>2.463573908687656</v>
      </c>
      <c r="J66" s="214">
        <f t="shared" si="10"/>
        <v>0.89186499368766636</v>
      </c>
      <c r="K66" s="213">
        <f t="shared" si="3"/>
        <v>3.3554389023753224</v>
      </c>
      <c r="L66" s="25"/>
      <c r="M66" s="25"/>
    </row>
    <row r="67" spans="2:13" x14ac:dyDescent="0.5">
      <c r="B67" s="138">
        <v>64</v>
      </c>
      <c r="C67" s="53">
        <v>46752</v>
      </c>
      <c r="D67" s="141">
        <f t="shared" si="7"/>
        <v>2.6023873330100016</v>
      </c>
      <c r="E67" s="220">
        <f t="shared" si="8"/>
        <v>1010.0653025619388</v>
      </c>
      <c r="F67" s="64"/>
      <c r="G67" s="64"/>
      <c r="H67" s="64"/>
      <c r="I67" s="215">
        <f t="shared" si="9"/>
        <v>2.5251632564048472</v>
      </c>
      <c r="J67" s="214">
        <f t="shared" si="10"/>
        <v>1.7716053475295956</v>
      </c>
      <c r="K67" s="213">
        <f t="shared" si="3"/>
        <v>4.296768603934443</v>
      </c>
      <c r="L67" s="25"/>
      <c r="M67" s="25"/>
    </row>
    <row r="68" spans="2:13" x14ac:dyDescent="0.5">
      <c r="B68" s="138">
        <v>65</v>
      </c>
      <c r="C68" s="53">
        <v>46841</v>
      </c>
      <c r="D68" s="141">
        <f t="shared" si="7"/>
        <v>2.6445108519384606</v>
      </c>
      <c r="E68" s="220">
        <f t="shared" si="8"/>
        <v>1035.3169351259871</v>
      </c>
      <c r="F68" s="64"/>
      <c r="G68" s="64"/>
      <c r="H68" s="64"/>
      <c r="I68" s="215">
        <f t="shared" si="9"/>
        <v>2.588292337814968</v>
      </c>
      <c r="J68" s="214">
        <f t="shared" si="10"/>
        <v>0.67845484320357408</v>
      </c>
      <c r="K68" s="213">
        <f t="shared" si="3"/>
        <v>3.266747181018542</v>
      </c>
      <c r="L68" s="25"/>
      <c r="M68" s="25"/>
    </row>
    <row r="69" spans="2:13" x14ac:dyDescent="0.5">
      <c r="B69" s="138">
        <v>66</v>
      </c>
      <c r="C69" s="53">
        <v>46932</v>
      </c>
      <c r="D69" s="141">
        <f t="shared" si="7"/>
        <v>2.6866343708669245</v>
      </c>
      <c r="E69" s="220">
        <f t="shared" si="8"/>
        <v>1061.1998585041367</v>
      </c>
      <c r="F69" s="64"/>
      <c r="G69" s="64"/>
      <c r="H69" s="64"/>
      <c r="I69" s="215">
        <f t="shared" si="9"/>
        <v>2.652999646260342</v>
      </c>
      <c r="J69" s="214">
        <f t="shared" si="10"/>
        <v>-0.2909911165991958</v>
      </c>
      <c r="K69" s="213">
        <f>I69+J69</f>
        <v>2.3620085296611464</v>
      </c>
      <c r="L69" s="25"/>
      <c r="M69" s="25"/>
    </row>
    <row r="70" spans="2:13" x14ac:dyDescent="0.5">
      <c r="B70" s="138">
        <v>67</v>
      </c>
      <c r="C70" s="53">
        <v>47026</v>
      </c>
      <c r="D70" s="141">
        <f t="shared" si="7"/>
        <v>2.7287578897953835</v>
      </c>
      <c r="E70" s="220">
        <f t="shared" si="8"/>
        <v>1087.72985496674</v>
      </c>
      <c r="F70" s="64"/>
      <c r="G70" s="64"/>
      <c r="H70" s="64"/>
      <c r="I70" s="215">
        <f t="shared" si="9"/>
        <v>2.7193246374168503</v>
      </c>
      <c r="J70" s="214">
        <f t="shared" si="10"/>
        <v>1.4921001190615735E-2</v>
      </c>
      <c r="K70" s="213">
        <f>I70+J70</f>
        <v>2.7342456386074661</v>
      </c>
      <c r="L70" s="25"/>
      <c r="M70" s="25"/>
    </row>
    <row r="71" spans="2:13" x14ac:dyDescent="0.5">
      <c r="B71" s="138">
        <v>68</v>
      </c>
      <c r="C71" s="53">
        <v>47118</v>
      </c>
      <c r="D71" s="141">
        <f t="shared" si="7"/>
        <v>2.7708814087238474</v>
      </c>
      <c r="E71" s="220">
        <f t="shared" si="8"/>
        <v>1114.9231013409085</v>
      </c>
      <c r="F71" s="64"/>
      <c r="G71" s="64"/>
      <c r="H71" s="64"/>
      <c r="I71" s="215">
        <f t="shared" si="9"/>
        <v>2.7873077533522714</v>
      </c>
      <c r="J71" s="214">
        <f t="shared" si="10"/>
        <v>2.1419095415386145</v>
      </c>
      <c r="K71" s="213">
        <f>I71+J71</f>
        <v>4.9292172948908863</v>
      </c>
      <c r="L71" s="25"/>
      <c r="M71" s="25"/>
    </row>
  </sheetData>
  <mergeCells count="2">
    <mergeCell ref="P6:T6"/>
    <mergeCell ref="P15:T15"/>
  </mergeCells>
  <conditionalFormatting sqref="P30">
    <cfRule type="cellIs" dxfId="11" priority="1" operator="greaterThan">
      <formula>0</formula>
    </cfRule>
    <cfRule type="cellIs" dxfId="10" priority="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3:V1021"/>
  <sheetViews>
    <sheetView zoomScale="70" zoomScaleNormal="70" workbookViewId="0">
      <selection activeCell="G4" sqref="G4"/>
    </sheetView>
  </sheetViews>
  <sheetFormatPr defaultRowHeight="17.399999999999999" x14ac:dyDescent="0.5"/>
  <cols>
    <col min="1" max="1" width="8.88671875" style="1"/>
    <col min="2" max="2" width="30" style="1" bestFit="1" customWidth="1"/>
    <col min="3" max="3" width="10.44140625" style="1" bestFit="1" customWidth="1"/>
    <col min="4" max="8" width="8.88671875" style="1"/>
    <col min="9" max="9" width="11.6640625" style="1" bestFit="1" customWidth="1"/>
    <col min="10" max="11" width="8.88671875" style="1"/>
    <col min="12" max="12" width="11.109375" style="1" bestFit="1" customWidth="1"/>
    <col min="13" max="13" width="15.109375" style="1" bestFit="1" customWidth="1"/>
    <col min="14" max="14" width="9.33203125" style="1" bestFit="1" customWidth="1"/>
    <col min="15" max="15" width="10.44140625" style="1" bestFit="1" customWidth="1"/>
    <col min="16" max="16" width="11.109375" style="1" bestFit="1" customWidth="1"/>
    <col min="17" max="17" width="9.33203125" style="1" bestFit="1" customWidth="1"/>
    <col min="18" max="18" width="12.109375" style="1" bestFit="1" customWidth="1"/>
    <col min="19" max="19" width="13" style="1" bestFit="1" customWidth="1"/>
    <col min="20" max="20" width="8.88671875" style="1"/>
    <col min="21" max="21" width="15.44140625" style="1" bestFit="1" customWidth="1"/>
    <col min="22" max="22" width="12.109375" style="1" bestFit="1" customWidth="1"/>
    <col min="23" max="16384" width="8.88671875" style="1"/>
  </cols>
  <sheetData>
    <row r="3" spans="2:18" x14ac:dyDescent="0.5">
      <c r="C3" s="26">
        <v>2024</v>
      </c>
      <c r="D3" s="26">
        <v>2025</v>
      </c>
      <c r="E3" s="26">
        <v>2026</v>
      </c>
      <c r="F3" s="26">
        <v>2027</v>
      </c>
      <c r="G3" s="142">
        <v>2028</v>
      </c>
      <c r="I3" s="59"/>
      <c r="N3" s="273">
        <v>2024</v>
      </c>
      <c r="O3" s="273">
        <v>2025</v>
      </c>
      <c r="P3" s="273">
        <v>2026</v>
      </c>
      <c r="Q3" s="273">
        <v>2027</v>
      </c>
      <c r="R3" s="273">
        <v>2028</v>
      </c>
    </row>
    <row r="4" spans="2:18" x14ac:dyDescent="0.5">
      <c r="B4" s="4" t="s">
        <v>1890</v>
      </c>
      <c r="C4" s="7">
        <f ca="1">N6</f>
        <v>7.9053660870218065</v>
      </c>
      <c r="D4" s="8">
        <f ca="1">O6</f>
        <v>7.5972513587912083</v>
      </c>
      <c r="E4" s="8">
        <f ca="1">P6</f>
        <v>11.165715422081844</v>
      </c>
      <c r="F4" s="8">
        <f ca="1">Q6</f>
        <v>13.583555639987996</v>
      </c>
      <c r="G4" s="8">
        <f ca="1">R6</f>
        <v>12.080976450279758</v>
      </c>
      <c r="I4" s="2"/>
      <c r="M4" s="273" t="s">
        <v>1890</v>
      </c>
      <c r="N4" s="7">
        <v>8.7200000000000006</v>
      </c>
      <c r="O4" s="7">
        <v>8.68</v>
      </c>
      <c r="P4" s="7">
        <v>11.85</v>
      </c>
      <c r="Q4" s="7">
        <v>11.54</v>
      </c>
      <c r="R4" s="7">
        <v>10.55</v>
      </c>
    </row>
    <row r="5" spans="2:18" x14ac:dyDescent="0.5">
      <c r="B5" s="4" t="s">
        <v>1781</v>
      </c>
      <c r="C5" s="8"/>
      <c r="D5" s="5">
        <f ca="1">D4/C4-1</f>
        <v>-3.8975390239855967E-2</v>
      </c>
      <c r="E5" s="5">
        <f ca="1">E4/D4-1</f>
        <v>0.46970462010071112</v>
      </c>
      <c r="F5" s="5">
        <f ca="1">F4/E4-1</f>
        <v>0.21654145090645227</v>
      </c>
      <c r="G5" s="5">
        <f ca="1">G4/F4-1</f>
        <v>-0.11061751646857942</v>
      </c>
      <c r="I5" s="2"/>
      <c r="L5" s="222">
        <f>STDEVA('Aggr DCFF FCFF (AUM)'!Q5:T5)</f>
        <v>0.17464916979584164</v>
      </c>
      <c r="M5" s="273" t="s">
        <v>1960</v>
      </c>
      <c r="N5" s="8">
        <f>N4*$L$5</f>
        <v>1.5229407606197392</v>
      </c>
      <c r="O5" s="8">
        <f>O4*$L$5</f>
        <v>1.5159547938279054</v>
      </c>
      <c r="P5" s="8">
        <f>P4*$L$5</f>
        <v>2.0695926620807232</v>
      </c>
      <c r="Q5" s="8">
        <f>Q4*$L$5</f>
        <v>2.0154514194440125</v>
      </c>
      <c r="R5" s="8">
        <f>R4*$L$5</f>
        <v>1.8425487413461294</v>
      </c>
    </row>
    <row r="6" spans="2:18" x14ac:dyDescent="0.5">
      <c r="B6" s="26" t="s">
        <v>1812</v>
      </c>
      <c r="C6" s="314"/>
      <c r="D6" s="315"/>
      <c r="E6" s="315"/>
      <c r="F6" s="315"/>
      <c r="G6" s="316"/>
      <c r="M6" s="273" t="s">
        <v>1962</v>
      </c>
      <c r="N6" s="8">
        <f ca="1">_xlfn.NORM.INV(RAND(),N4,N5)</f>
        <v>7.9053660870218065</v>
      </c>
      <c r="O6" s="8">
        <f ca="1">_xlfn.NORM.INV(RAND(),O4,O5)</f>
        <v>7.5972513587912083</v>
      </c>
      <c r="P6" s="8">
        <f ca="1">_xlfn.NORM.INV(RAND(),P4,P5)</f>
        <v>11.165715422081844</v>
      </c>
      <c r="Q6" s="8">
        <f ca="1">_xlfn.NORM.INV(RAND(),Q4,Q5)</f>
        <v>13.583555639987996</v>
      </c>
      <c r="R6" s="8">
        <f ca="1">_xlfn.NORM.INV(RAND(),R4,R5)</f>
        <v>12.080976450279758</v>
      </c>
    </row>
    <row r="7" spans="2:18" x14ac:dyDescent="0.5">
      <c r="B7" s="4" t="s">
        <v>1875</v>
      </c>
      <c r="C7" s="6">
        <v>4.4999999999999998E-2</v>
      </c>
      <c r="D7" s="6">
        <v>4.4999999999999998E-2</v>
      </c>
      <c r="E7" s="6">
        <v>4.4999999999999998E-2</v>
      </c>
      <c r="F7" s="6">
        <v>4.4999999999999998E-2</v>
      </c>
      <c r="G7" s="6">
        <v>4.4999999999999998E-2</v>
      </c>
      <c r="I7" s="143"/>
    </row>
    <row r="8" spans="2:18" x14ac:dyDescent="0.5">
      <c r="B8" s="4" t="s">
        <v>1888</v>
      </c>
      <c r="C8" s="7">
        <f>Beta!M18</f>
        <v>1.434516182122924</v>
      </c>
      <c r="D8" s="7">
        <f>C8</f>
        <v>1.434516182122924</v>
      </c>
      <c r="E8" s="7">
        <f>C8</f>
        <v>1.434516182122924</v>
      </c>
      <c r="F8" s="7">
        <f>C8</f>
        <v>1.434516182122924</v>
      </c>
      <c r="G8" s="7">
        <f>C8</f>
        <v>1.434516182122924</v>
      </c>
      <c r="I8" s="64"/>
    </row>
    <row r="9" spans="2:18" x14ac:dyDescent="0.5">
      <c r="B9" s="4" t="s">
        <v>1813</v>
      </c>
      <c r="C9" s="6">
        <v>0.05</v>
      </c>
      <c r="D9" s="6">
        <f>$C$9</f>
        <v>0.05</v>
      </c>
      <c r="E9" s="6">
        <f>$C$9</f>
        <v>0.05</v>
      </c>
      <c r="F9" s="6">
        <f>$C$9</f>
        <v>0.05</v>
      </c>
      <c r="G9" s="6">
        <f>$C$9</f>
        <v>0.05</v>
      </c>
      <c r="I9" s="143"/>
    </row>
    <row r="10" spans="2:18" x14ac:dyDescent="0.5">
      <c r="B10" s="4" t="s">
        <v>1871</v>
      </c>
      <c r="C10" s="6">
        <f>C7+C8*C9</f>
        <v>0.1167258091061462</v>
      </c>
      <c r="D10" s="6">
        <f>D7+D8*D9</f>
        <v>0.1167258091061462</v>
      </c>
      <c r="E10" s="6">
        <f>E7+E8*E9</f>
        <v>0.1167258091061462</v>
      </c>
      <c r="F10" s="6">
        <f>F7+F8*F9</f>
        <v>0.1167258091061462</v>
      </c>
      <c r="G10" s="6">
        <f>G7+G8*G9</f>
        <v>0.1167258091061462</v>
      </c>
      <c r="I10" s="2"/>
    </row>
    <row r="11" spans="2:18" x14ac:dyDescent="0.5">
      <c r="B11" s="4" t="s">
        <v>1883</v>
      </c>
      <c r="C11" s="6">
        <v>4.9799999999999997E-2</v>
      </c>
      <c r="D11" s="6">
        <f>$C$11</f>
        <v>4.9799999999999997E-2</v>
      </c>
      <c r="E11" s="6">
        <f>$C$11</f>
        <v>4.9799999999999997E-2</v>
      </c>
      <c r="F11" s="6">
        <f>$C$11</f>
        <v>4.9799999999999997E-2</v>
      </c>
      <c r="G11" s="6">
        <f>$C$11</f>
        <v>4.9799999999999997E-2</v>
      </c>
      <c r="I11" s="2"/>
    </row>
    <row r="12" spans="2:18" x14ac:dyDescent="0.5">
      <c r="B12" s="4" t="s">
        <v>1738</v>
      </c>
      <c r="C12" s="62">
        <f>'WACC + rating'!C9</f>
        <v>0.15433452614567705</v>
      </c>
      <c r="D12" s="62">
        <f>$C$12</f>
        <v>0.15433452614567705</v>
      </c>
      <c r="E12" s="62">
        <f>$C$12</f>
        <v>0.15433452614567705</v>
      </c>
      <c r="F12" s="62">
        <f>$C$12</f>
        <v>0.15433452614567705</v>
      </c>
      <c r="G12" s="62">
        <f>$C$12</f>
        <v>0.15433452614567705</v>
      </c>
      <c r="I12" s="144"/>
    </row>
    <row r="13" spans="2:18" x14ac:dyDescent="0.5">
      <c r="B13" s="4" t="s">
        <v>1741</v>
      </c>
      <c r="C13" s="168">
        <f ca="1">'WACC + rating'!C13</f>
        <v>0.10578035042865443</v>
      </c>
      <c r="D13" s="168">
        <f ca="1">$C$13</f>
        <v>0.10578035042865443</v>
      </c>
      <c r="E13" s="168">
        <f ca="1">$C$13</f>
        <v>0.10578035042865443</v>
      </c>
      <c r="F13" s="168">
        <f ca="1">$C$13</f>
        <v>0.10578035042865443</v>
      </c>
      <c r="G13" s="168">
        <f ca="1">$C$13</f>
        <v>0.10578035042865443</v>
      </c>
      <c r="H13" s="2"/>
      <c r="I13" s="2"/>
    </row>
    <row r="14" spans="2:18" x14ac:dyDescent="0.5">
      <c r="B14" s="4" t="s">
        <v>1815</v>
      </c>
      <c r="C14" s="4"/>
      <c r="D14" s="6">
        <f ca="1">(1+D13)^1-1</f>
        <v>0.10578035042865452</v>
      </c>
      <c r="E14" s="6">
        <f ca="1">(1+E13)^2-1</f>
        <v>0.2227501833941179</v>
      </c>
      <c r="F14" s="6">
        <f ca="1">(1+F13)^3-1</f>
        <v>0.35209312628024936</v>
      </c>
      <c r="G14" s="6">
        <f ca="1">(1+G13)^4-1</f>
        <v>0.49511801099034902</v>
      </c>
    </row>
    <row r="15" spans="2:18" x14ac:dyDescent="0.5">
      <c r="B15" s="26" t="s">
        <v>1872</v>
      </c>
      <c r="C15" s="314"/>
      <c r="D15" s="315"/>
      <c r="E15" s="315"/>
      <c r="F15" s="315"/>
      <c r="G15" s="316"/>
    </row>
    <row r="16" spans="2:18" x14ac:dyDescent="0.5">
      <c r="B16" s="4" t="s">
        <v>1891</v>
      </c>
      <c r="C16" s="7">
        <f ca="1">C4</f>
        <v>7.9053660870218065</v>
      </c>
      <c r="D16" s="60">
        <f ca="1">D4/(1+D14)</f>
        <v>6.8704886606514055</v>
      </c>
      <c r="E16" s="60">
        <f ca="1">E4/(1+E14)</f>
        <v>9.1316407666265711</v>
      </c>
      <c r="F16" s="60">
        <f ca="1">F4/(1+F14)</f>
        <v>10.046316615304294</v>
      </c>
      <c r="G16" s="60">
        <f ca="1">G4/(1+G14)</f>
        <v>8.0802828682917536</v>
      </c>
    </row>
    <row r="17" spans="2:22" x14ac:dyDescent="0.5">
      <c r="B17" s="4" t="s">
        <v>1892</v>
      </c>
      <c r="C17" s="7">
        <f ca="1">C4</f>
        <v>7.9053660870218065</v>
      </c>
      <c r="D17" s="7">
        <f ca="1">C17+D16</f>
        <v>14.775854747673211</v>
      </c>
      <c r="E17" s="7">
        <f ca="1">D17+E16</f>
        <v>23.907495514299782</v>
      </c>
      <c r="F17" s="7">
        <f ca="1">E17+F16</f>
        <v>33.953812129604074</v>
      </c>
      <c r="G17" s="7">
        <f ca="1">F17+G16</f>
        <v>42.034094997895828</v>
      </c>
    </row>
    <row r="19" spans="2:22" x14ac:dyDescent="0.5">
      <c r="B19" s="4" t="s">
        <v>1876</v>
      </c>
      <c r="C19" s="6">
        <v>0.03</v>
      </c>
    </row>
    <row r="20" spans="2:22" x14ac:dyDescent="0.5">
      <c r="B20" s="4" t="s">
        <v>1884</v>
      </c>
      <c r="C20" s="6">
        <f ca="1">$C$13</f>
        <v>0.10578035042865443</v>
      </c>
    </row>
    <row r="21" spans="2:22" x14ac:dyDescent="0.5">
      <c r="I21" s="211" t="s">
        <v>1964</v>
      </c>
      <c r="J21" s="211" t="s">
        <v>1961</v>
      </c>
      <c r="L21" s="26" t="s">
        <v>96</v>
      </c>
      <c r="M21" s="179">
        <f ca="1">MAX(J22:J1021)</f>
        <v>205.87095374786617</v>
      </c>
      <c r="O21" s="26" t="s">
        <v>1966</v>
      </c>
      <c r="P21" s="26" t="s">
        <v>0</v>
      </c>
      <c r="Q21" s="26" t="s">
        <v>1968</v>
      </c>
      <c r="R21" s="26" t="s">
        <v>1967</v>
      </c>
      <c r="S21" s="26" t="s">
        <v>1969</v>
      </c>
      <c r="U21" s="26" t="s">
        <v>1971</v>
      </c>
      <c r="V21" s="26" t="s">
        <v>1972</v>
      </c>
    </row>
    <row r="22" spans="2:22" x14ac:dyDescent="0.5">
      <c r="B22" s="273" t="s">
        <v>1878</v>
      </c>
      <c r="I22" s="19">
        <v>1</v>
      </c>
      <c r="J22" s="179">
        <f ca="1">C28</f>
        <v>151.86060420856703</v>
      </c>
      <c r="L22" s="26" t="s">
        <v>38</v>
      </c>
      <c r="M22" s="179">
        <f ca="1">MIN(J22:J1021)</f>
        <v>85.66405292304259</v>
      </c>
      <c r="O22" s="223" t="s">
        <v>101</v>
      </c>
      <c r="P22" s="224">
        <f>$C$30*(1+R22)</f>
        <v>189.93399999999997</v>
      </c>
      <c r="Q22" s="225">
        <f ca="1">COUNTIF(J22:J1021,"&gt;="&amp;P22)</f>
        <v>2</v>
      </c>
      <c r="R22" s="226">
        <v>0.15</v>
      </c>
      <c r="S22" s="227">
        <f ca="1">Q22/1000</f>
        <v>2E-3</v>
      </c>
      <c r="U22" s="179">
        <f ca="1">M22</f>
        <v>85.66405292304259</v>
      </c>
      <c r="V22" s="19">
        <f t="array" aca="1" ref="V22:V162" ca="1">FREQUENCY(J22:J1021,U22:U165)</f>
        <v>1</v>
      </c>
    </row>
    <row r="23" spans="2:22" x14ac:dyDescent="0.5">
      <c r="B23" s="4" t="str">
        <f>CONCATENATE("Cumulated FCFF ps ",I3)</f>
        <v xml:space="preserve">Cumulated FCFF ps </v>
      </c>
      <c r="C23" s="178">
        <f ca="1">G17</f>
        <v>42.034094997895828</v>
      </c>
      <c r="D23" s="7"/>
      <c r="I23" s="19">
        <f>IF(I22&lt;=1000,I22+1,"")</f>
        <v>2</v>
      </c>
      <c r="J23" s="179">
        <f t="dataTable" ref="J23:J1021" dt2D="0" dtr="0" r1="L26" ca="1"/>
        <v>141.63252818994897</v>
      </c>
      <c r="L23" s="26" t="s">
        <v>1963</v>
      </c>
      <c r="M23" s="179">
        <f ca="1">AVERAGE(J22:J1021)</f>
        <v>137.8193132898659</v>
      </c>
      <c r="O23" s="228" t="s">
        <v>1970</v>
      </c>
      <c r="P23" s="229">
        <f>$C$30*(1+R23)</f>
        <v>176.72120000000001</v>
      </c>
      <c r="Q23" s="230">
        <f ca="1">1000-Q22-Q24</f>
        <v>440</v>
      </c>
      <c r="R23" s="231">
        <v>7.0000000000000007E-2</v>
      </c>
      <c r="S23" s="232">
        <f ca="1">Q23/1000</f>
        <v>0.44</v>
      </c>
      <c r="U23" s="179">
        <f ca="1">IF(U22&lt;=$M$21,U22+1,"")</f>
        <v>86.66405292304259</v>
      </c>
      <c r="V23" s="19">
        <f ca="1"/>
        <v>1</v>
      </c>
    </row>
    <row r="24" spans="2:22" x14ac:dyDescent="0.5">
      <c r="B24" s="4" t="s">
        <v>1931</v>
      </c>
      <c r="C24" s="180">
        <f ca="1">C25*G14</f>
        <v>54.377082794400764</v>
      </c>
      <c r="D24" s="60"/>
      <c r="I24" s="19">
        <f t="shared" ref="I24:I87" si="0">IF(I23&lt;=1000,I23+1,"")</f>
        <v>3</v>
      </c>
      <c r="J24" s="179">
        <v>122.36841503728786</v>
      </c>
      <c r="L24" s="26" t="s">
        <v>36</v>
      </c>
      <c r="M24" s="7">
        <f ca="1">STDEVA(J22:J1021)</f>
        <v>18.422754303242687</v>
      </c>
      <c r="O24" s="233" t="s">
        <v>102</v>
      </c>
      <c r="P24" s="234">
        <f>$C$30*(1+R24)</f>
        <v>140.386</v>
      </c>
      <c r="Q24" s="170">
        <f ca="1">COUNTIF(J22:J1021,"&lt;="&amp;P24)</f>
        <v>558</v>
      </c>
      <c r="R24" s="235">
        <v>-0.15</v>
      </c>
      <c r="S24" s="236">
        <f ca="1">Q24/1000</f>
        <v>0.55800000000000005</v>
      </c>
      <c r="U24" s="179">
        <f t="shared" ref="U24:U87" ca="1" si="1">IF(U23&lt;=$M$21,U23+1,"")</f>
        <v>87.66405292304259</v>
      </c>
      <c r="V24" s="19">
        <f ca="1"/>
        <v>0</v>
      </c>
    </row>
    <row r="25" spans="2:22" x14ac:dyDescent="0.5">
      <c r="B25" s="4" t="s">
        <v>1932</v>
      </c>
      <c r="C25" s="179">
        <f ca="1">G16*(1+C19)/(C20-C19)</f>
        <v>109.82650921067119</v>
      </c>
      <c r="D25" s="7"/>
      <c r="I25" s="19">
        <f t="shared" si="0"/>
        <v>4</v>
      </c>
      <c r="J25" s="179">
        <v>134.73858641568165</v>
      </c>
      <c r="U25" s="179">
        <f t="shared" ca="1" si="1"/>
        <v>88.66405292304259</v>
      </c>
      <c r="V25" s="19">
        <f ca="1"/>
        <v>1</v>
      </c>
    </row>
    <row r="26" spans="2:22" x14ac:dyDescent="0.5">
      <c r="B26" s="4" t="s">
        <v>1885</v>
      </c>
      <c r="C26" s="181">
        <v>-0.42</v>
      </c>
      <c r="D26" s="146"/>
      <c r="I26" s="19">
        <f t="shared" si="0"/>
        <v>5</v>
      </c>
      <c r="J26" s="179">
        <v>132.67374806441001</v>
      </c>
      <c r="U26" s="179">
        <f t="shared" ca="1" si="1"/>
        <v>89.66405292304259</v>
      </c>
      <c r="V26" s="19">
        <f ca="1"/>
        <v>1</v>
      </c>
    </row>
    <row r="27" spans="2:22" x14ac:dyDescent="0.5">
      <c r="B27" s="4" t="s">
        <v>1886</v>
      </c>
      <c r="C27" s="179">
        <f ca="1">C28-C26</f>
        <v>152.28060420856701</v>
      </c>
      <c r="D27" s="147"/>
      <c r="I27" s="19">
        <f t="shared" si="0"/>
        <v>6</v>
      </c>
      <c r="J27" s="179">
        <v>133.76431355490686</v>
      </c>
      <c r="U27" s="179">
        <f t="shared" ca="1" si="1"/>
        <v>90.66405292304259</v>
      </c>
      <c r="V27" s="19">
        <f ca="1"/>
        <v>2</v>
      </c>
    </row>
    <row r="28" spans="2:22" x14ac:dyDescent="0.5">
      <c r="B28" s="4" t="s">
        <v>1961</v>
      </c>
      <c r="C28" s="179">
        <f ca="1">C25+C23</f>
        <v>151.86060420856703</v>
      </c>
      <c r="D28" s="147"/>
      <c r="I28" s="19">
        <f t="shared" si="0"/>
        <v>7</v>
      </c>
      <c r="J28" s="179">
        <v>126.18792491282839</v>
      </c>
      <c r="P28" s="166"/>
      <c r="U28" s="179">
        <f t="shared" ca="1" si="1"/>
        <v>91.66405292304259</v>
      </c>
      <c r="V28" s="19">
        <f ca="1"/>
        <v>0</v>
      </c>
    </row>
    <row r="29" spans="2:22" x14ac:dyDescent="0.5">
      <c r="B29" s="4" t="s">
        <v>1965</v>
      </c>
      <c r="C29" s="179">
        <f ca="1">C28*0.35</f>
        <v>53.151211472998455</v>
      </c>
      <c r="I29" s="19">
        <f t="shared" si="0"/>
        <v>8</v>
      </c>
      <c r="J29" s="179">
        <v>129.96227530180238</v>
      </c>
      <c r="U29" s="179">
        <f t="shared" ca="1" si="1"/>
        <v>92.66405292304259</v>
      </c>
      <c r="V29" s="19">
        <f ca="1"/>
        <v>0</v>
      </c>
    </row>
    <row r="30" spans="2:22" x14ac:dyDescent="0.5">
      <c r="B30" s="4" t="s">
        <v>1889</v>
      </c>
      <c r="C30" s="179">
        <v>165.16</v>
      </c>
      <c r="I30" s="19">
        <f t="shared" si="0"/>
        <v>9</v>
      </c>
      <c r="J30" s="179">
        <v>143.60059481984376</v>
      </c>
      <c r="U30" s="179">
        <f t="shared" ca="1" si="1"/>
        <v>93.66405292304259</v>
      </c>
      <c r="V30" s="19">
        <f ca="1"/>
        <v>2</v>
      </c>
    </row>
    <row r="31" spans="2:22" x14ac:dyDescent="0.5">
      <c r="B31" s="26" t="s">
        <v>1881</v>
      </c>
      <c r="C31" s="148">
        <f ca="1">C28/C30-1</f>
        <v>-8.0524314552149256E-2</v>
      </c>
      <c r="I31" s="19">
        <f t="shared" si="0"/>
        <v>10</v>
      </c>
      <c r="J31" s="179">
        <v>151.46663617728854</v>
      </c>
      <c r="U31" s="179">
        <f t="shared" ca="1" si="1"/>
        <v>94.66405292304259</v>
      </c>
      <c r="V31" s="19">
        <f ca="1"/>
        <v>2</v>
      </c>
    </row>
    <row r="32" spans="2:22" x14ac:dyDescent="0.5">
      <c r="I32" s="19">
        <f t="shared" si="0"/>
        <v>11</v>
      </c>
      <c r="J32" s="179">
        <v>126.80036506517303</v>
      </c>
      <c r="U32" s="179">
        <f t="shared" ca="1" si="1"/>
        <v>95.66405292304259</v>
      </c>
      <c r="V32" s="19">
        <f ca="1"/>
        <v>0</v>
      </c>
    </row>
    <row r="33" spans="9:22" x14ac:dyDescent="0.5">
      <c r="I33" s="19">
        <f t="shared" si="0"/>
        <v>12</v>
      </c>
      <c r="J33" s="179">
        <v>141.78886493062822</v>
      </c>
      <c r="U33" s="179">
        <f t="shared" ca="1" si="1"/>
        <v>96.66405292304259</v>
      </c>
      <c r="V33" s="19">
        <f ca="1"/>
        <v>2</v>
      </c>
    </row>
    <row r="34" spans="9:22" x14ac:dyDescent="0.5">
      <c r="I34" s="19">
        <f t="shared" si="0"/>
        <v>13</v>
      </c>
      <c r="J34" s="179">
        <v>127.06857384826409</v>
      </c>
      <c r="U34" s="179">
        <f t="shared" ca="1" si="1"/>
        <v>97.66405292304259</v>
      </c>
      <c r="V34" s="19">
        <f ca="1"/>
        <v>2</v>
      </c>
    </row>
    <row r="35" spans="9:22" x14ac:dyDescent="0.5">
      <c r="I35" s="19">
        <f t="shared" si="0"/>
        <v>14</v>
      </c>
      <c r="J35" s="179">
        <v>125.37811988299106</v>
      </c>
      <c r="U35" s="179">
        <f t="shared" ca="1" si="1"/>
        <v>98.66405292304259</v>
      </c>
      <c r="V35" s="19">
        <f ca="1"/>
        <v>6</v>
      </c>
    </row>
    <row r="36" spans="9:22" x14ac:dyDescent="0.5">
      <c r="I36" s="19">
        <f t="shared" si="0"/>
        <v>15</v>
      </c>
      <c r="J36" s="179">
        <v>161.83410145769795</v>
      </c>
      <c r="U36" s="179">
        <f t="shared" ca="1" si="1"/>
        <v>99.66405292304259</v>
      </c>
      <c r="V36" s="19">
        <f ca="1"/>
        <v>6</v>
      </c>
    </row>
    <row r="37" spans="9:22" x14ac:dyDescent="0.5">
      <c r="I37" s="19">
        <f t="shared" si="0"/>
        <v>16</v>
      </c>
      <c r="J37" s="179">
        <v>149.39174032889235</v>
      </c>
      <c r="U37" s="179">
        <f t="shared" ca="1" si="1"/>
        <v>100.66405292304259</v>
      </c>
      <c r="V37" s="19">
        <f ca="1"/>
        <v>5</v>
      </c>
    </row>
    <row r="38" spans="9:22" x14ac:dyDescent="0.5">
      <c r="I38" s="19">
        <f t="shared" si="0"/>
        <v>17</v>
      </c>
      <c r="J38" s="179">
        <v>123.14830384857676</v>
      </c>
      <c r="U38" s="179">
        <f t="shared" ca="1" si="1"/>
        <v>101.66405292304259</v>
      </c>
      <c r="V38" s="19">
        <f ca="1"/>
        <v>3</v>
      </c>
    </row>
    <row r="39" spans="9:22" x14ac:dyDescent="0.5">
      <c r="I39" s="19">
        <f t="shared" si="0"/>
        <v>18</v>
      </c>
      <c r="J39" s="179">
        <v>122.83685059888737</v>
      </c>
      <c r="U39" s="179">
        <f t="shared" ca="1" si="1"/>
        <v>102.66405292304259</v>
      </c>
      <c r="V39" s="19">
        <f ca="1"/>
        <v>4</v>
      </c>
    </row>
    <row r="40" spans="9:22" x14ac:dyDescent="0.5">
      <c r="I40" s="19">
        <f t="shared" si="0"/>
        <v>19</v>
      </c>
      <c r="J40" s="179">
        <v>141.55546713612546</v>
      </c>
      <c r="U40" s="179">
        <f t="shared" ca="1" si="1"/>
        <v>103.66405292304259</v>
      </c>
      <c r="V40" s="19">
        <f ca="1"/>
        <v>3</v>
      </c>
    </row>
    <row r="41" spans="9:22" x14ac:dyDescent="0.5">
      <c r="I41" s="19">
        <f t="shared" si="0"/>
        <v>20</v>
      </c>
      <c r="J41" s="179">
        <v>114.26172473959289</v>
      </c>
      <c r="U41" s="179">
        <f t="shared" ca="1" si="1"/>
        <v>104.66405292304259</v>
      </c>
      <c r="V41" s="19">
        <f ca="1"/>
        <v>4</v>
      </c>
    </row>
    <row r="42" spans="9:22" x14ac:dyDescent="0.5">
      <c r="I42" s="19">
        <f t="shared" si="0"/>
        <v>21</v>
      </c>
      <c r="J42" s="179">
        <v>135.32351576678744</v>
      </c>
      <c r="U42" s="179">
        <f t="shared" ca="1" si="1"/>
        <v>105.66405292304259</v>
      </c>
      <c r="V42" s="19">
        <f ca="1"/>
        <v>2</v>
      </c>
    </row>
    <row r="43" spans="9:22" x14ac:dyDescent="0.5">
      <c r="I43" s="19">
        <f t="shared" si="0"/>
        <v>22</v>
      </c>
      <c r="J43" s="179">
        <v>158.34592210329299</v>
      </c>
      <c r="U43" s="179">
        <f t="shared" ca="1" si="1"/>
        <v>106.66405292304259</v>
      </c>
      <c r="V43" s="19">
        <f ca="1"/>
        <v>0</v>
      </c>
    </row>
    <row r="44" spans="9:22" x14ac:dyDescent="0.5">
      <c r="I44" s="19">
        <f t="shared" si="0"/>
        <v>23</v>
      </c>
      <c r="J44" s="179">
        <v>126.89525322303651</v>
      </c>
      <c r="U44" s="179">
        <f t="shared" ca="1" si="1"/>
        <v>107.66405292304259</v>
      </c>
      <c r="V44" s="19">
        <f ca="1"/>
        <v>5</v>
      </c>
    </row>
    <row r="45" spans="9:22" x14ac:dyDescent="0.5">
      <c r="I45" s="19">
        <f t="shared" si="0"/>
        <v>24</v>
      </c>
      <c r="J45" s="179">
        <v>137.19517388348692</v>
      </c>
      <c r="U45" s="179">
        <f t="shared" ca="1" si="1"/>
        <v>108.66405292304259</v>
      </c>
      <c r="V45" s="19">
        <f ca="1"/>
        <v>4</v>
      </c>
    </row>
    <row r="46" spans="9:22" x14ac:dyDescent="0.5">
      <c r="I46" s="19">
        <f t="shared" si="0"/>
        <v>25</v>
      </c>
      <c r="J46" s="179">
        <v>149.70902908744287</v>
      </c>
      <c r="U46" s="179">
        <f t="shared" ca="1" si="1"/>
        <v>109.66405292304259</v>
      </c>
      <c r="V46" s="19">
        <f ca="1"/>
        <v>5</v>
      </c>
    </row>
    <row r="47" spans="9:22" x14ac:dyDescent="0.5">
      <c r="I47" s="19">
        <f t="shared" si="0"/>
        <v>26</v>
      </c>
      <c r="J47" s="179">
        <v>88.163630250066376</v>
      </c>
      <c r="U47" s="179">
        <f t="shared" ca="1" si="1"/>
        <v>110.66405292304259</v>
      </c>
      <c r="V47" s="19">
        <f ca="1"/>
        <v>8</v>
      </c>
    </row>
    <row r="48" spans="9:22" x14ac:dyDescent="0.5">
      <c r="I48" s="19">
        <f t="shared" si="0"/>
        <v>27</v>
      </c>
      <c r="J48" s="179">
        <v>124.10698591966607</v>
      </c>
      <c r="U48" s="179">
        <f t="shared" ca="1" si="1"/>
        <v>111.66405292304259</v>
      </c>
      <c r="V48" s="19">
        <f ca="1"/>
        <v>7</v>
      </c>
    </row>
    <row r="49" spans="9:22" x14ac:dyDescent="0.5">
      <c r="I49" s="19">
        <f t="shared" si="0"/>
        <v>28</v>
      </c>
      <c r="J49" s="179">
        <v>149.25753888212816</v>
      </c>
      <c r="U49" s="179">
        <f t="shared" ca="1" si="1"/>
        <v>112.66405292304259</v>
      </c>
      <c r="V49" s="19">
        <f ca="1"/>
        <v>6</v>
      </c>
    </row>
    <row r="50" spans="9:22" x14ac:dyDescent="0.5">
      <c r="I50" s="19">
        <f t="shared" si="0"/>
        <v>29</v>
      </c>
      <c r="J50" s="179">
        <v>131.93676757742085</v>
      </c>
      <c r="U50" s="179">
        <f t="shared" ca="1" si="1"/>
        <v>113.66405292304259</v>
      </c>
      <c r="V50" s="19">
        <f ca="1"/>
        <v>13</v>
      </c>
    </row>
    <row r="51" spans="9:22" x14ac:dyDescent="0.5">
      <c r="I51" s="19">
        <f t="shared" si="0"/>
        <v>30</v>
      </c>
      <c r="J51" s="179">
        <v>131.50114084414122</v>
      </c>
      <c r="U51" s="179">
        <f t="shared" ca="1" si="1"/>
        <v>114.66405292304259</v>
      </c>
      <c r="V51" s="19">
        <f ca="1"/>
        <v>11</v>
      </c>
    </row>
    <row r="52" spans="9:22" x14ac:dyDescent="0.5">
      <c r="I52" s="19">
        <f t="shared" si="0"/>
        <v>31</v>
      </c>
      <c r="J52" s="179">
        <v>156.04795000986218</v>
      </c>
      <c r="U52" s="179">
        <f t="shared" ca="1" si="1"/>
        <v>115.66405292304259</v>
      </c>
      <c r="V52" s="19">
        <f ca="1"/>
        <v>6</v>
      </c>
    </row>
    <row r="53" spans="9:22" x14ac:dyDescent="0.5">
      <c r="I53" s="19">
        <f t="shared" si="0"/>
        <v>32</v>
      </c>
      <c r="J53" s="179">
        <v>135.93121412563369</v>
      </c>
      <c r="U53" s="179">
        <f t="shared" ca="1" si="1"/>
        <v>116.66405292304259</v>
      </c>
      <c r="V53" s="19">
        <f ca="1"/>
        <v>9</v>
      </c>
    </row>
    <row r="54" spans="9:22" x14ac:dyDescent="0.5">
      <c r="I54" s="19">
        <f t="shared" si="0"/>
        <v>33</v>
      </c>
      <c r="J54" s="179">
        <v>158.20644353992117</v>
      </c>
      <c r="U54" s="179">
        <f t="shared" ca="1" si="1"/>
        <v>117.66405292304259</v>
      </c>
      <c r="V54" s="19">
        <f ca="1"/>
        <v>15</v>
      </c>
    </row>
    <row r="55" spans="9:22" x14ac:dyDescent="0.5">
      <c r="I55" s="19">
        <f t="shared" si="0"/>
        <v>34</v>
      </c>
      <c r="J55" s="179">
        <v>140.41738320770071</v>
      </c>
      <c r="U55" s="179">
        <f t="shared" ca="1" si="1"/>
        <v>118.66405292304259</v>
      </c>
      <c r="V55" s="19">
        <f ca="1"/>
        <v>14</v>
      </c>
    </row>
    <row r="56" spans="9:22" x14ac:dyDescent="0.5">
      <c r="I56" s="19">
        <f t="shared" si="0"/>
        <v>35</v>
      </c>
      <c r="J56" s="179">
        <v>148.71972822140421</v>
      </c>
      <c r="U56" s="179">
        <f t="shared" ca="1" si="1"/>
        <v>119.66405292304259</v>
      </c>
      <c r="V56" s="19">
        <f ca="1"/>
        <v>10</v>
      </c>
    </row>
    <row r="57" spans="9:22" x14ac:dyDescent="0.5">
      <c r="I57" s="19">
        <f t="shared" si="0"/>
        <v>36</v>
      </c>
      <c r="J57" s="179">
        <v>149.81177952336708</v>
      </c>
      <c r="U57" s="179">
        <f t="shared" ca="1" si="1"/>
        <v>120.66405292304259</v>
      </c>
      <c r="V57" s="19">
        <f ca="1"/>
        <v>9</v>
      </c>
    </row>
    <row r="58" spans="9:22" x14ac:dyDescent="0.5">
      <c r="I58" s="19">
        <f t="shared" si="0"/>
        <v>37</v>
      </c>
      <c r="J58" s="179">
        <v>156.33431940670226</v>
      </c>
      <c r="U58" s="179">
        <f t="shared" ca="1" si="1"/>
        <v>121.66405292304259</v>
      </c>
      <c r="V58" s="19">
        <f ca="1"/>
        <v>8</v>
      </c>
    </row>
    <row r="59" spans="9:22" x14ac:dyDescent="0.5">
      <c r="I59" s="19">
        <f t="shared" si="0"/>
        <v>38</v>
      </c>
      <c r="J59" s="179">
        <v>147.61797231519066</v>
      </c>
      <c r="U59" s="179">
        <f t="shared" ca="1" si="1"/>
        <v>122.66405292304259</v>
      </c>
      <c r="V59" s="19">
        <f ca="1"/>
        <v>15</v>
      </c>
    </row>
    <row r="60" spans="9:22" x14ac:dyDescent="0.5">
      <c r="I60" s="19">
        <f t="shared" si="0"/>
        <v>39</v>
      </c>
      <c r="J60" s="179">
        <v>137.1459089490013</v>
      </c>
      <c r="U60" s="179">
        <f t="shared" ca="1" si="1"/>
        <v>123.66405292304259</v>
      </c>
      <c r="V60" s="19">
        <f ca="1"/>
        <v>19</v>
      </c>
    </row>
    <row r="61" spans="9:22" x14ac:dyDescent="0.5">
      <c r="I61" s="19">
        <f t="shared" si="0"/>
        <v>40</v>
      </c>
      <c r="J61" s="179">
        <v>118.51602055001862</v>
      </c>
      <c r="U61" s="179">
        <f t="shared" ca="1" si="1"/>
        <v>124.66405292304259</v>
      </c>
      <c r="V61" s="19">
        <f ca="1"/>
        <v>19</v>
      </c>
    </row>
    <row r="62" spans="9:22" x14ac:dyDescent="0.5">
      <c r="I62" s="19">
        <f t="shared" si="0"/>
        <v>41</v>
      </c>
      <c r="J62" s="179">
        <v>134.70858482491474</v>
      </c>
      <c r="U62" s="179">
        <f t="shared" ca="1" si="1"/>
        <v>125.66405292304259</v>
      </c>
      <c r="V62" s="19">
        <f ca="1"/>
        <v>19</v>
      </c>
    </row>
    <row r="63" spans="9:22" x14ac:dyDescent="0.5">
      <c r="I63" s="19">
        <f t="shared" si="0"/>
        <v>42</v>
      </c>
      <c r="J63" s="179">
        <v>123.36360748758986</v>
      </c>
      <c r="U63" s="179">
        <f t="shared" ca="1" si="1"/>
        <v>126.66405292304259</v>
      </c>
      <c r="V63" s="19">
        <f ca="1"/>
        <v>17</v>
      </c>
    </row>
    <row r="64" spans="9:22" x14ac:dyDescent="0.5">
      <c r="I64" s="19">
        <f t="shared" si="0"/>
        <v>43</v>
      </c>
      <c r="J64" s="179">
        <v>125.47969426725246</v>
      </c>
      <c r="U64" s="179">
        <f t="shared" ca="1" si="1"/>
        <v>127.66405292304259</v>
      </c>
      <c r="V64" s="19">
        <f ca="1"/>
        <v>21</v>
      </c>
    </row>
    <row r="65" spans="9:22" x14ac:dyDescent="0.5">
      <c r="I65" s="19">
        <f t="shared" si="0"/>
        <v>44</v>
      </c>
      <c r="J65" s="179">
        <v>138.38486599656565</v>
      </c>
      <c r="U65" s="179">
        <f t="shared" ca="1" si="1"/>
        <v>128.66405292304259</v>
      </c>
      <c r="V65" s="19">
        <f ca="1"/>
        <v>20</v>
      </c>
    </row>
    <row r="66" spans="9:22" x14ac:dyDescent="0.5">
      <c r="I66" s="19">
        <f t="shared" si="0"/>
        <v>45</v>
      </c>
      <c r="J66" s="179">
        <v>97.906918293108674</v>
      </c>
      <c r="U66" s="179">
        <f t="shared" ca="1" si="1"/>
        <v>129.66405292304259</v>
      </c>
      <c r="V66" s="19">
        <f ca="1"/>
        <v>16</v>
      </c>
    </row>
    <row r="67" spans="9:22" x14ac:dyDescent="0.5">
      <c r="I67" s="19">
        <f t="shared" si="0"/>
        <v>46</v>
      </c>
      <c r="J67" s="179">
        <v>142.04232341315</v>
      </c>
      <c r="U67" s="179">
        <f t="shared" ca="1" si="1"/>
        <v>130.66405292304259</v>
      </c>
      <c r="V67" s="19">
        <f ca="1"/>
        <v>18</v>
      </c>
    </row>
    <row r="68" spans="9:22" x14ac:dyDescent="0.5">
      <c r="I68" s="19">
        <f t="shared" si="0"/>
        <v>47</v>
      </c>
      <c r="J68" s="179">
        <v>158.19167413330103</v>
      </c>
      <c r="U68" s="179">
        <f t="shared" ca="1" si="1"/>
        <v>131.66405292304259</v>
      </c>
      <c r="V68" s="19">
        <f ca="1"/>
        <v>28</v>
      </c>
    </row>
    <row r="69" spans="9:22" x14ac:dyDescent="0.5">
      <c r="I69" s="19">
        <f t="shared" si="0"/>
        <v>48</v>
      </c>
      <c r="J69" s="179">
        <v>129.59686851556057</v>
      </c>
      <c r="U69" s="179">
        <f t="shared" ca="1" si="1"/>
        <v>132.66405292304259</v>
      </c>
      <c r="V69" s="19">
        <f ca="1"/>
        <v>17</v>
      </c>
    </row>
    <row r="70" spans="9:22" x14ac:dyDescent="0.5">
      <c r="I70" s="19">
        <f t="shared" si="0"/>
        <v>49</v>
      </c>
      <c r="J70" s="179">
        <v>114.26958526767348</v>
      </c>
      <c r="U70" s="179">
        <f t="shared" ca="1" si="1"/>
        <v>133.66405292304259</v>
      </c>
      <c r="V70" s="19">
        <f ca="1"/>
        <v>17</v>
      </c>
    </row>
    <row r="71" spans="9:22" x14ac:dyDescent="0.5">
      <c r="I71" s="19">
        <f t="shared" si="0"/>
        <v>50</v>
      </c>
      <c r="J71" s="179">
        <v>126.63651492878536</v>
      </c>
      <c r="U71" s="179">
        <f t="shared" ca="1" si="1"/>
        <v>134.66405292304259</v>
      </c>
      <c r="V71" s="19">
        <f ca="1"/>
        <v>21</v>
      </c>
    </row>
    <row r="72" spans="9:22" x14ac:dyDescent="0.5">
      <c r="I72" s="19">
        <f t="shared" si="0"/>
        <v>51</v>
      </c>
      <c r="J72" s="179">
        <v>123.94073203609446</v>
      </c>
      <c r="U72" s="179">
        <f t="shared" ca="1" si="1"/>
        <v>135.66405292304259</v>
      </c>
      <c r="V72" s="19">
        <f ca="1"/>
        <v>24</v>
      </c>
    </row>
    <row r="73" spans="9:22" x14ac:dyDescent="0.5">
      <c r="I73" s="19">
        <f t="shared" si="0"/>
        <v>52</v>
      </c>
      <c r="J73" s="179">
        <v>121.62928414121222</v>
      </c>
      <c r="U73" s="179">
        <f t="shared" ca="1" si="1"/>
        <v>136.66405292304259</v>
      </c>
      <c r="V73" s="19">
        <f ca="1"/>
        <v>25</v>
      </c>
    </row>
    <row r="74" spans="9:22" x14ac:dyDescent="0.5">
      <c r="I74" s="19">
        <f t="shared" si="0"/>
        <v>53</v>
      </c>
      <c r="J74" s="179">
        <v>166.21877257406135</v>
      </c>
      <c r="U74" s="179">
        <f t="shared" ca="1" si="1"/>
        <v>137.66405292304259</v>
      </c>
      <c r="V74" s="19">
        <f ca="1"/>
        <v>32</v>
      </c>
    </row>
    <row r="75" spans="9:22" x14ac:dyDescent="0.5">
      <c r="I75" s="19">
        <f t="shared" si="0"/>
        <v>54</v>
      </c>
      <c r="J75" s="179">
        <v>138.51927401056659</v>
      </c>
      <c r="U75" s="179">
        <f t="shared" ca="1" si="1"/>
        <v>138.66405292304259</v>
      </c>
      <c r="V75" s="19">
        <f ca="1"/>
        <v>23</v>
      </c>
    </row>
    <row r="76" spans="9:22" x14ac:dyDescent="0.5">
      <c r="I76" s="19">
        <f t="shared" si="0"/>
        <v>55</v>
      </c>
      <c r="J76" s="179">
        <v>135.60760438242903</v>
      </c>
      <c r="U76" s="179">
        <f t="shared" ca="1" si="1"/>
        <v>139.66405292304259</v>
      </c>
      <c r="V76" s="19">
        <f ca="1"/>
        <v>22</v>
      </c>
    </row>
    <row r="77" spans="9:22" x14ac:dyDescent="0.5">
      <c r="I77" s="19">
        <f t="shared" si="0"/>
        <v>56</v>
      </c>
      <c r="J77" s="179">
        <v>153.46891872846106</v>
      </c>
      <c r="U77" s="179">
        <f t="shared" ca="1" si="1"/>
        <v>140.66405292304259</v>
      </c>
      <c r="V77" s="19">
        <f ca="1"/>
        <v>14</v>
      </c>
    </row>
    <row r="78" spans="9:22" x14ac:dyDescent="0.5">
      <c r="I78" s="19">
        <f t="shared" si="0"/>
        <v>57</v>
      </c>
      <c r="J78" s="179">
        <v>109.62644300049425</v>
      </c>
      <c r="U78" s="179">
        <f t="shared" ca="1" si="1"/>
        <v>141.66405292304259</v>
      </c>
      <c r="V78" s="19">
        <f ca="1"/>
        <v>19</v>
      </c>
    </row>
    <row r="79" spans="9:22" x14ac:dyDescent="0.5">
      <c r="I79" s="19">
        <f t="shared" si="0"/>
        <v>58</v>
      </c>
      <c r="J79" s="179">
        <v>124.26394635596446</v>
      </c>
      <c r="U79" s="179">
        <f t="shared" ca="1" si="1"/>
        <v>142.66405292304259</v>
      </c>
      <c r="V79" s="19">
        <f ca="1"/>
        <v>17</v>
      </c>
    </row>
    <row r="80" spans="9:22" x14ac:dyDescent="0.5">
      <c r="I80" s="19">
        <f t="shared" si="0"/>
        <v>59</v>
      </c>
      <c r="J80" s="179">
        <v>122.32686040478993</v>
      </c>
      <c r="U80" s="179">
        <f t="shared" ca="1" si="1"/>
        <v>143.66405292304259</v>
      </c>
      <c r="V80" s="19">
        <f ca="1"/>
        <v>22</v>
      </c>
    </row>
    <row r="81" spans="9:22" x14ac:dyDescent="0.5">
      <c r="I81" s="19">
        <f t="shared" si="0"/>
        <v>60</v>
      </c>
      <c r="J81" s="179">
        <v>110.30477829212091</v>
      </c>
      <c r="U81" s="179">
        <f t="shared" ca="1" si="1"/>
        <v>144.66405292304259</v>
      </c>
      <c r="V81" s="19">
        <f ca="1"/>
        <v>21</v>
      </c>
    </row>
    <row r="82" spans="9:22" x14ac:dyDescent="0.5">
      <c r="I82" s="19">
        <f t="shared" si="0"/>
        <v>61</v>
      </c>
      <c r="J82" s="179">
        <v>161.69676659043961</v>
      </c>
      <c r="U82" s="179">
        <f t="shared" ca="1" si="1"/>
        <v>145.66405292304259</v>
      </c>
      <c r="V82" s="19">
        <f ca="1"/>
        <v>20</v>
      </c>
    </row>
    <row r="83" spans="9:22" x14ac:dyDescent="0.5">
      <c r="I83" s="19">
        <f t="shared" si="0"/>
        <v>62</v>
      </c>
      <c r="J83" s="179">
        <v>153.90683120967248</v>
      </c>
      <c r="U83" s="179">
        <f t="shared" ca="1" si="1"/>
        <v>146.66405292304259</v>
      </c>
      <c r="V83" s="19">
        <f ca="1"/>
        <v>25</v>
      </c>
    </row>
    <row r="84" spans="9:22" x14ac:dyDescent="0.5">
      <c r="I84" s="19">
        <f t="shared" si="0"/>
        <v>63</v>
      </c>
      <c r="J84" s="179">
        <v>155.30976771363552</v>
      </c>
      <c r="U84" s="179">
        <f t="shared" ca="1" si="1"/>
        <v>147.66405292304259</v>
      </c>
      <c r="V84" s="19">
        <f ca="1"/>
        <v>18</v>
      </c>
    </row>
    <row r="85" spans="9:22" x14ac:dyDescent="0.5">
      <c r="I85" s="19">
        <f t="shared" si="0"/>
        <v>64</v>
      </c>
      <c r="J85" s="179">
        <v>136.93703042718468</v>
      </c>
      <c r="U85" s="179">
        <f t="shared" ca="1" si="1"/>
        <v>148.66405292304259</v>
      </c>
      <c r="V85" s="19">
        <f ca="1"/>
        <v>23</v>
      </c>
    </row>
    <row r="86" spans="9:22" x14ac:dyDescent="0.5">
      <c r="I86" s="19">
        <f t="shared" si="0"/>
        <v>65</v>
      </c>
      <c r="J86" s="179">
        <v>148.56709506585224</v>
      </c>
      <c r="U86" s="179">
        <f t="shared" ca="1" si="1"/>
        <v>149.66405292304259</v>
      </c>
      <c r="V86" s="19">
        <f ca="1"/>
        <v>23</v>
      </c>
    </row>
    <row r="87" spans="9:22" x14ac:dyDescent="0.5">
      <c r="I87" s="19">
        <f t="shared" si="0"/>
        <v>66</v>
      </c>
      <c r="J87" s="179">
        <v>118.01127160092321</v>
      </c>
      <c r="U87" s="179">
        <f t="shared" ca="1" si="1"/>
        <v>150.66405292304259</v>
      </c>
      <c r="V87" s="19">
        <f ca="1"/>
        <v>19</v>
      </c>
    </row>
    <row r="88" spans="9:22" x14ac:dyDescent="0.5">
      <c r="I88" s="19">
        <f t="shared" ref="I88:I151" si="2">IF(I87&lt;=1000,I87+1,"")</f>
        <v>67</v>
      </c>
      <c r="J88" s="179">
        <v>127.68170746645274</v>
      </c>
      <c r="U88" s="179">
        <f t="shared" ref="U88:U151" ca="1" si="3">IF(U87&lt;=$M$21,U87+1,"")</f>
        <v>151.66405292304259</v>
      </c>
      <c r="V88" s="19">
        <f ca="1"/>
        <v>19</v>
      </c>
    </row>
    <row r="89" spans="9:22" x14ac:dyDescent="0.5">
      <c r="I89" s="19">
        <f t="shared" si="2"/>
        <v>68</v>
      </c>
      <c r="J89" s="179">
        <v>127.95589432309445</v>
      </c>
      <c r="U89" s="179">
        <f t="shared" ca="1" si="3"/>
        <v>152.66405292304259</v>
      </c>
      <c r="V89" s="19">
        <f ca="1"/>
        <v>11</v>
      </c>
    </row>
    <row r="90" spans="9:22" x14ac:dyDescent="0.5">
      <c r="I90" s="19">
        <f t="shared" si="2"/>
        <v>69</v>
      </c>
      <c r="J90" s="179">
        <v>163.85565156018561</v>
      </c>
      <c r="U90" s="179">
        <f t="shared" ca="1" si="3"/>
        <v>153.66405292304259</v>
      </c>
      <c r="V90" s="19">
        <f ca="1"/>
        <v>14</v>
      </c>
    </row>
    <row r="91" spans="9:22" x14ac:dyDescent="0.5">
      <c r="I91" s="19">
        <f t="shared" si="2"/>
        <v>70</v>
      </c>
      <c r="J91" s="179">
        <v>154.48479966900302</v>
      </c>
      <c r="U91" s="179">
        <f t="shared" ca="1" si="3"/>
        <v>154.66405292304259</v>
      </c>
      <c r="V91" s="19">
        <f ca="1"/>
        <v>18</v>
      </c>
    </row>
    <row r="92" spans="9:22" x14ac:dyDescent="0.5">
      <c r="I92" s="19">
        <f t="shared" si="2"/>
        <v>71</v>
      </c>
      <c r="J92" s="179">
        <v>125.97129436471405</v>
      </c>
      <c r="U92" s="179">
        <f t="shared" ca="1" si="3"/>
        <v>155.66405292304259</v>
      </c>
      <c r="V92" s="19">
        <f ca="1"/>
        <v>10</v>
      </c>
    </row>
    <row r="93" spans="9:22" x14ac:dyDescent="0.5">
      <c r="I93" s="19">
        <f t="shared" si="2"/>
        <v>72</v>
      </c>
      <c r="J93" s="179">
        <v>147.35084828577709</v>
      </c>
      <c r="U93" s="179">
        <f t="shared" ca="1" si="3"/>
        <v>156.66405292304259</v>
      </c>
      <c r="V93" s="19">
        <f ca="1"/>
        <v>9</v>
      </c>
    </row>
    <row r="94" spans="9:22" x14ac:dyDescent="0.5">
      <c r="I94" s="19">
        <f t="shared" si="2"/>
        <v>73</v>
      </c>
      <c r="J94" s="179">
        <v>139.98615376212035</v>
      </c>
      <c r="U94" s="179">
        <f t="shared" ca="1" si="3"/>
        <v>157.66405292304259</v>
      </c>
      <c r="V94" s="19">
        <f ca="1"/>
        <v>13</v>
      </c>
    </row>
    <row r="95" spans="9:22" x14ac:dyDescent="0.5">
      <c r="I95" s="19">
        <f t="shared" si="2"/>
        <v>74</v>
      </c>
      <c r="J95" s="179">
        <v>174.17553657179639</v>
      </c>
      <c r="U95" s="179">
        <f t="shared" ca="1" si="3"/>
        <v>158.66405292304259</v>
      </c>
      <c r="V95" s="19">
        <f ca="1"/>
        <v>10</v>
      </c>
    </row>
    <row r="96" spans="9:22" x14ac:dyDescent="0.5">
      <c r="I96" s="19">
        <f t="shared" si="2"/>
        <v>75</v>
      </c>
      <c r="J96" s="179">
        <v>164.97436301241126</v>
      </c>
      <c r="U96" s="179">
        <f t="shared" ca="1" si="3"/>
        <v>159.66405292304259</v>
      </c>
      <c r="V96" s="19">
        <f ca="1"/>
        <v>9</v>
      </c>
    </row>
    <row r="97" spans="9:22" x14ac:dyDescent="0.5">
      <c r="I97" s="19">
        <f t="shared" si="2"/>
        <v>76</v>
      </c>
      <c r="J97" s="179">
        <v>142.32683066408526</v>
      </c>
      <c r="U97" s="179">
        <f t="shared" ca="1" si="3"/>
        <v>160.66405292304259</v>
      </c>
      <c r="V97" s="19">
        <f ca="1"/>
        <v>8</v>
      </c>
    </row>
    <row r="98" spans="9:22" x14ac:dyDescent="0.5">
      <c r="I98" s="19">
        <f t="shared" si="2"/>
        <v>77</v>
      </c>
      <c r="J98" s="179">
        <v>126.80944758534122</v>
      </c>
      <c r="U98" s="179">
        <f t="shared" ca="1" si="3"/>
        <v>161.66405292304259</v>
      </c>
      <c r="V98" s="19">
        <f ca="1"/>
        <v>10</v>
      </c>
    </row>
    <row r="99" spans="9:22" x14ac:dyDescent="0.5">
      <c r="I99" s="19">
        <f t="shared" si="2"/>
        <v>78</v>
      </c>
      <c r="J99" s="179">
        <v>149.25850893349488</v>
      </c>
      <c r="U99" s="179">
        <f t="shared" ca="1" si="3"/>
        <v>162.66405292304259</v>
      </c>
      <c r="V99" s="19">
        <f ca="1"/>
        <v>10</v>
      </c>
    </row>
    <row r="100" spans="9:22" x14ac:dyDescent="0.5">
      <c r="I100" s="19">
        <f t="shared" si="2"/>
        <v>79</v>
      </c>
      <c r="J100" s="179">
        <v>135.35493427313705</v>
      </c>
      <c r="U100" s="179">
        <f t="shared" ca="1" si="3"/>
        <v>163.66405292304259</v>
      </c>
      <c r="V100" s="19">
        <f ca="1"/>
        <v>5</v>
      </c>
    </row>
    <row r="101" spans="9:22" x14ac:dyDescent="0.5">
      <c r="I101" s="19">
        <f t="shared" si="2"/>
        <v>80</v>
      </c>
      <c r="J101" s="179">
        <v>149.41039141309324</v>
      </c>
      <c r="U101" s="179">
        <f t="shared" ca="1" si="3"/>
        <v>164.66405292304259</v>
      </c>
      <c r="V101" s="19">
        <f ca="1"/>
        <v>7</v>
      </c>
    </row>
    <row r="102" spans="9:22" x14ac:dyDescent="0.5">
      <c r="I102" s="19">
        <f t="shared" si="2"/>
        <v>81</v>
      </c>
      <c r="J102" s="179">
        <v>103.87820414346238</v>
      </c>
      <c r="U102" s="179">
        <f t="shared" ca="1" si="3"/>
        <v>165.66405292304259</v>
      </c>
      <c r="V102" s="19">
        <f ca="1"/>
        <v>11</v>
      </c>
    </row>
    <row r="103" spans="9:22" x14ac:dyDescent="0.5">
      <c r="I103" s="19">
        <f t="shared" si="2"/>
        <v>82</v>
      </c>
      <c r="J103" s="179">
        <v>122.73341897351591</v>
      </c>
      <c r="U103" s="179">
        <f t="shared" ca="1" si="3"/>
        <v>166.66405292304259</v>
      </c>
      <c r="V103" s="19">
        <f ca="1"/>
        <v>8</v>
      </c>
    </row>
    <row r="104" spans="9:22" x14ac:dyDescent="0.5">
      <c r="I104" s="19">
        <f t="shared" si="2"/>
        <v>83</v>
      </c>
      <c r="J104" s="179">
        <v>147.79353105277411</v>
      </c>
      <c r="U104" s="179">
        <f t="shared" ca="1" si="3"/>
        <v>167.66405292304259</v>
      </c>
      <c r="V104" s="19">
        <f ca="1"/>
        <v>6</v>
      </c>
    </row>
    <row r="105" spans="9:22" x14ac:dyDescent="0.5">
      <c r="I105" s="19">
        <f t="shared" si="2"/>
        <v>84</v>
      </c>
      <c r="J105" s="179">
        <v>128.39429284891946</v>
      </c>
      <c r="U105" s="179">
        <f t="shared" ca="1" si="3"/>
        <v>168.66405292304259</v>
      </c>
      <c r="V105" s="19">
        <f ca="1"/>
        <v>4</v>
      </c>
    </row>
    <row r="106" spans="9:22" x14ac:dyDescent="0.5">
      <c r="I106" s="19">
        <f t="shared" si="2"/>
        <v>85</v>
      </c>
      <c r="J106" s="179">
        <v>155.7285963893051</v>
      </c>
      <c r="U106" s="179">
        <f t="shared" ca="1" si="3"/>
        <v>169.66405292304259</v>
      </c>
      <c r="V106" s="19">
        <f ca="1"/>
        <v>5</v>
      </c>
    </row>
    <row r="107" spans="9:22" x14ac:dyDescent="0.5">
      <c r="I107" s="19">
        <f t="shared" si="2"/>
        <v>86</v>
      </c>
      <c r="J107" s="179">
        <v>144.90725322792582</v>
      </c>
      <c r="U107" s="179">
        <f t="shared" ca="1" si="3"/>
        <v>170.66405292304259</v>
      </c>
      <c r="V107" s="19">
        <f ca="1"/>
        <v>6</v>
      </c>
    </row>
    <row r="108" spans="9:22" x14ac:dyDescent="0.5">
      <c r="I108" s="19">
        <f t="shared" si="2"/>
        <v>87</v>
      </c>
      <c r="J108" s="179">
        <v>126.98344293203391</v>
      </c>
      <c r="U108" s="179">
        <f t="shared" ca="1" si="3"/>
        <v>171.66405292304259</v>
      </c>
      <c r="V108" s="19">
        <f ca="1"/>
        <v>0</v>
      </c>
    </row>
    <row r="109" spans="9:22" x14ac:dyDescent="0.5">
      <c r="I109" s="19">
        <f t="shared" si="2"/>
        <v>88</v>
      </c>
      <c r="J109" s="179">
        <v>136.24554579437762</v>
      </c>
      <c r="U109" s="179">
        <f t="shared" ca="1" si="3"/>
        <v>172.66405292304259</v>
      </c>
      <c r="V109" s="19">
        <f ca="1"/>
        <v>2</v>
      </c>
    </row>
    <row r="110" spans="9:22" x14ac:dyDescent="0.5">
      <c r="I110" s="19">
        <f t="shared" si="2"/>
        <v>89</v>
      </c>
      <c r="J110" s="179">
        <v>145.70183001624491</v>
      </c>
      <c r="U110" s="179">
        <f t="shared" ca="1" si="3"/>
        <v>173.66405292304259</v>
      </c>
      <c r="V110" s="19">
        <f ca="1"/>
        <v>3</v>
      </c>
    </row>
    <row r="111" spans="9:22" x14ac:dyDescent="0.5">
      <c r="I111" s="19">
        <f t="shared" si="2"/>
        <v>90</v>
      </c>
      <c r="J111" s="179">
        <v>161.5525547788948</v>
      </c>
      <c r="U111" s="179">
        <f t="shared" ca="1" si="3"/>
        <v>174.66405292304259</v>
      </c>
      <c r="V111" s="19">
        <f ca="1"/>
        <v>4</v>
      </c>
    </row>
    <row r="112" spans="9:22" x14ac:dyDescent="0.5">
      <c r="I112" s="19">
        <f t="shared" si="2"/>
        <v>91</v>
      </c>
      <c r="J112" s="179">
        <v>176.57531701064153</v>
      </c>
      <c r="U112" s="179">
        <f t="shared" ca="1" si="3"/>
        <v>175.66405292304259</v>
      </c>
      <c r="V112" s="19">
        <f ca="1"/>
        <v>1</v>
      </c>
    </row>
    <row r="113" spans="9:22" x14ac:dyDescent="0.5">
      <c r="I113" s="19">
        <f t="shared" si="2"/>
        <v>92</v>
      </c>
      <c r="J113" s="179">
        <v>146.61883186011784</v>
      </c>
      <c r="U113" s="179">
        <f t="shared" ca="1" si="3"/>
        <v>176.66405292304259</v>
      </c>
      <c r="V113" s="19">
        <f ca="1"/>
        <v>4</v>
      </c>
    </row>
    <row r="114" spans="9:22" x14ac:dyDescent="0.5">
      <c r="I114" s="19">
        <f t="shared" si="2"/>
        <v>93</v>
      </c>
      <c r="J114" s="179">
        <v>136.0009172697751</v>
      </c>
      <c r="U114" s="179">
        <f t="shared" ca="1" si="3"/>
        <v>177.66405292304259</v>
      </c>
      <c r="V114" s="19">
        <f ca="1"/>
        <v>1</v>
      </c>
    </row>
    <row r="115" spans="9:22" x14ac:dyDescent="0.5">
      <c r="I115" s="19">
        <f t="shared" si="2"/>
        <v>94</v>
      </c>
      <c r="J115" s="179">
        <v>146.35017954496823</v>
      </c>
      <c r="U115" s="179">
        <f t="shared" ca="1" si="3"/>
        <v>178.66405292304259</v>
      </c>
      <c r="V115" s="19">
        <f ca="1"/>
        <v>3</v>
      </c>
    </row>
    <row r="116" spans="9:22" x14ac:dyDescent="0.5">
      <c r="I116" s="19">
        <f t="shared" si="2"/>
        <v>95</v>
      </c>
      <c r="J116" s="179">
        <v>97.037089825046223</v>
      </c>
      <c r="U116" s="179">
        <f t="shared" ca="1" si="3"/>
        <v>179.66405292304259</v>
      </c>
      <c r="V116" s="19">
        <f ca="1"/>
        <v>3</v>
      </c>
    </row>
    <row r="117" spans="9:22" x14ac:dyDescent="0.5">
      <c r="I117" s="19">
        <f t="shared" si="2"/>
        <v>96</v>
      </c>
      <c r="J117" s="179">
        <v>135.65887547777803</v>
      </c>
      <c r="U117" s="179">
        <f t="shared" ca="1" si="3"/>
        <v>180.66405292304259</v>
      </c>
      <c r="V117" s="19">
        <f ca="1"/>
        <v>3</v>
      </c>
    </row>
    <row r="118" spans="9:22" x14ac:dyDescent="0.5">
      <c r="I118" s="19">
        <f t="shared" si="2"/>
        <v>97</v>
      </c>
      <c r="J118" s="179">
        <v>147.20392244375319</v>
      </c>
      <c r="U118" s="179">
        <f t="shared" ca="1" si="3"/>
        <v>181.66405292304259</v>
      </c>
      <c r="V118" s="19">
        <f ca="1"/>
        <v>1</v>
      </c>
    </row>
    <row r="119" spans="9:22" x14ac:dyDescent="0.5">
      <c r="I119" s="19">
        <f t="shared" si="2"/>
        <v>98</v>
      </c>
      <c r="J119" s="179">
        <v>139.17104112679573</v>
      </c>
      <c r="U119" s="179">
        <f t="shared" ca="1" si="3"/>
        <v>182.66405292304259</v>
      </c>
      <c r="V119" s="19">
        <f ca="1"/>
        <v>4</v>
      </c>
    </row>
    <row r="120" spans="9:22" x14ac:dyDescent="0.5">
      <c r="I120" s="19">
        <f t="shared" si="2"/>
        <v>99</v>
      </c>
      <c r="J120" s="179">
        <v>122.44203739880766</v>
      </c>
      <c r="U120" s="179">
        <f t="shared" ca="1" si="3"/>
        <v>183.66405292304259</v>
      </c>
      <c r="V120" s="19">
        <f ca="1"/>
        <v>2</v>
      </c>
    </row>
    <row r="121" spans="9:22" x14ac:dyDescent="0.5">
      <c r="I121" s="19">
        <f t="shared" si="2"/>
        <v>100</v>
      </c>
      <c r="J121" s="179">
        <v>122.71637774096087</v>
      </c>
      <c r="U121" s="179">
        <f t="shared" ca="1" si="3"/>
        <v>184.66405292304259</v>
      </c>
      <c r="V121" s="19">
        <f ca="1"/>
        <v>1</v>
      </c>
    </row>
    <row r="122" spans="9:22" x14ac:dyDescent="0.5">
      <c r="I122" s="19">
        <f t="shared" si="2"/>
        <v>101</v>
      </c>
      <c r="J122" s="179">
        <v>181.25766891954908</v>
      </c>
      <c r="U122" s="179">
        <f t="shared" ca="1" si="3"/>
        <v>185.66405292304259</v>
      </c>
      <c r="V122" s="19">
        <f ca="1"/>
        <v>0</v>
      </c>
    </row>
    <row r="123" spans="9:22" x14ac:dyDescent="0.5">
      <c r="I123" s="19">
        <f t="shared" si="2"/>
        <v>102</v>
      </c>
      <c r="J123" s="179">
        <v>133.19083964228406</v>
      </c>
      <c r="U123" s="179">
        <f t="shared" ca="1" si="3"/>
        <v>186.66405292304259</v>
      </c>
      <c r="V123" s="19">
        <f ca="1"/>
        <v>1</v>
      </c>
    </row>
    <row r="124" spans="9:22" x14ac:dyDescent="0.5">
      <c r="I124" s="19">
        <f t="shared" si="2"/>
        <v>103</v>
      </c>
      <c r="J124" s="179">
        <v>130.46760715303171</v>
      </c>
      <c r="U124" s="179">
        <f t="shared" ca="1" si="3"/>
        <v>187.66405292304259</v>
      </c>
      <c r="V124" s="19">
        <f ca="1"/>
        <v>0</v>
      </c>
    </row>
    <row r="125" spans="9:22" x14ac:dyDescent="0.5">
      <c r="I125" s="19">
        <f t="shared" si="2"/>
        <v>104</v>
      </c>
      <c r="J125" s="179">
        <v>124.58862771451024</v>
      </c>
      <c r="U125" s="179">
        <f t="shared" ca="1" si="3"/>
        <v>188.66405292304259</v>
      </c>
      <c r="V125" s="19">
        <f ca="1"/>
        <v>0</v>
      </c>
    </row>
    <row r="126" spans="9:22" x14ac:dyDescent="0.5">
      <c r="I126" s="19">
        <f t="shared" si="2"/>
        <v>105</v>
      </c>
      <c r="J126" s="179">
        <v>160.23377032418597</v>
      </c>
      <c r="U126" s="179">
        <f t="shared" ca="1" si="3"/>
        <v>189.66405292304259</v>
      </c>
      <c r="V126" s="19">
        <f ca="1"/>
        <v>1</v>
      </c>
    </row>
    <row r="127" spans="9:22" x14ac:dyDescent="0.5">
      <c r="I127" s="19">
        <f t="shared" si="2"/>
        <v>106</v>
      </c>
      <c r="J127" s="179">
        <v>140.79961580608403</v>
      </c>
      <c r="U127" s="179">
        <f t="shared" ca="1" si="3"/>
        <v>190.66405292304259</v>
      </c>
      <c r="V127" s="19">
        <f ca="1"/>
        <v>0</v>
      </c>
    </row>
    <row r="128" spans="9:22" x14ac:dyDescent="0.5">
      <c r="I128" s="19">
        <f t="shared" si="2"/>
        <v>107</v>
      </c>
      <c r="J128" s="179">
        <v>155.81566500224338</v>
      </c>
      <c r="U128" s="179">
        <f t="shared" ca="1" si="3"/>
        <v>191.66405292304259</v>
      </c>
      <c r="V128" s="19">
        <f ca="1"/>
        <v>0</v>
      </c>
    </row>
    <row r="129" spans="9:22" x14ac:dyDescent="0.5">
      <c r="I129" s="19">
        <f t="shared" si="2"/>
        <v>108</v>
      </c>
      <c r="J129" s="179">
        <v>147.40344990577188</v>
      </c>
      <c r="U129" s="179">
        <f t="shared" ca="1" si="3"/>
        <v>192.66405292304259</v>
      </c>
      <c r="V129" s="19">
        <f ca="1"/>
        <v>0</v>
      </c>
    </row>
    <row r="130" spans="9:22" x14ac:dyDescent="0.5">
      <c r="I130" s="19">
        <f t="shared" si="2"/>
        <v>109</v>
      </c>
      <c r="J130" s="179">
        <v>129.38436575787767</v>
      </c>
      <c r="U130" s="179">
        <f t="shared" ca="1" si="3"/>
        <v>193.66405292304259</v>
      </c>
      <c r="V130" s="19">
        <f ca="1"/>
        <v>0</v>
      </c>
    </row>
    <row r="131" spans="9:22" x14ac:dyDescent="0.5">
      <c r="I131" s="19">
        <f t="shared" si="2"/>
        <v>110</v>
      </c>
      <c r="J131" s="179">
        <v>125.56529692603867</v>
      </c>
      <c r="U131" s="179">
        <f t="shared" ca="1" si="3"/>
        <v>194.66405292304259</v>
      </c>
      <c r="V131" s="19">
        <f ca="1"/>
        <v>1</v>
      </c>
    </row>
    <row r="132" spans="9:22" x14ac:dyDescent="0.5">
      <c r="I132" s="19">
        <f t="shared" si="2"/>
        <v>111</v>
      </c>
      <c r="J132" s="179">
        <v>153.81681011502434</v>
      </c>
      <c r="U132" s="179">
        <f t="shared" ca="1" si="3"/>
        <v>195.66405292304259</v>
      </c>
      <c r="V132" s="19">
        <f ca="1"/>
        <v>0</v>
      </c>
    </row>
    <row r="133" spans="9:22" x14ac:dyDescent="0.5">
      <c r="I133" s="19">
        <f t="shared" si="2"/>
        <v>112</v>
      </c>
      <c r="J133" s="179">
        <v>137.71485769377861</v>
      </c>
      <c r="U133" s="179">
        <f t="shared" ca="1" si="3"/>
        <v>196.66405292304259</v>
      </c>
      <c r="V133" s="19">
        <f ca="1"/>
        <v>0</v>
      </c>
    </row>
    <row r="134" spans="9:22" x14ac:dyDescent="0.5">
      <c r="I134" s="19">
        <f t="shared" si="2"/>
        <v>113</v>
      </c>
      <c r="J134" s="179">
        <v>122.50653910029283</v>
      </c>
      <c r="U134" s="179">
        <f t="shared" ca="1" si="3"/>
        <v>197.66405292304259</v>
      </c>
      <c r="V134" s="19">
        <f ca="1"/>
        <v>0</v>
      </c>
    </row>
    <row r="135" spans="9:22" x14ac:dyDescent="0.5">
      <c r="I135" s="19">
        <f t="shared" si="2"/>
        <v>114</v>
      </c>
      <c r="J135" s="179">
        <v>139.02389584876573</v>
      </c>
      <c r="U135" s="179">
        <f t="shared" ca="1" si="3"/>
        <v>198.66405292304259</v>
      </c>
      <c r="V135" s="19">
        <f ca="1"/>
        <v>0</v>
      </c>
    </row>
    <row r="136" spans="9:22" x14ac:dyDescent="0.5">
      <c r="I136" s="19">
        <f t="shared" si="2"/>
        <v>115</v>
      </c>
      <c r="J136" s="179">
        <v>164.92058018538401</v>
      </c>
      <c r="U136" s="179">
        <f t="shared" ca="1" si="3"/>
        <v>199.66405292304259</v>
      </c>
      <c r="V136" s="19">
        <f ca="1"/>
        <v>0</v>
      </c>
    </row>
    <row r="137" spans="9:22" x14ac:dyDescent="0.5">
      <c r="I137" s="19">
        <f t="shared" si="2"/>
        <v>116</v>
      </c>
      <c r="J137" s="179">
        <v>141.74660360708566</v>
      </c>
      <c r="U137" s="179">
        <f t="shared" ca="1" si="3"/>
        <v>200.66405292304259</v>
      </c>
      <c r="V137" s="19">
        <f ca="1"/>
        <v>0</v>
      </c>
    </row>
    <row r="138" spans="9:22" x14ac:dyDescent="0.5">
      <c r="I138" s="19">
        <f t="shared" si="2"/>
        <v>117</v>
      </c>
      <c r="J138" s="179">
        <v>139.16968215645119</v>
      </c>
      <c r="U138" s="179">
        <f t="shared" ca="1" si="3"/>
        <v>201.66405292304259</v>
      </c>
      <c r="V138" s="19">
        <f ca="1"/>
        <v>0</v>
      </c>
    </row>
    <row r="139" spans="9:22" x14ac:dyDescent="0.5">
      <c r="I139" s="19">
        <f t="shared" si="2"/>
        <v>118</v>
      </c>
      <c r="J139" s="179">
        <v>109.48060129617869</v>
      </c>
      <c r="U139" s="179">
        <f t="shared" ca="1" si="3"/>
        <v>202.66405292304259</v>
      </c>
      <c r="V139" s="19">
        <f ca="1"/>
        <v>0</v>
      </c>
    </row>
    <row r="140" spans="9:22" x14ac:dyDescent="0.5">
      <c r="I140" s="19">
        <f t="shared" si="2"/>
        <v>119</v>
      </c>
      <c r="J140" s="179">
        <v>137.67196873641583</v>
      </c>
      <c r="U140" s="179">
        <f t="shared" ca="1" si="3"/>
        <v>203.66405292304259</v>
      </c>
      <c r="V140" s="19">
        <f ca="1"/>
        <v>0</v>
      </c>
    </row>
    <row r="141" spans="9:22" x14ac:dyDescent="0.5">
      <c r="I141" s="19">
        <f t="shared" si="2"/>
        <v>120</v>
      </c>
      <c r="J141" s="179">
        <v>141.1044675952092</v>
      </c>
      <c r="U141" s="179">
        <f t="shared" ca="1" si="3"/>
        <v>204.66405292304259</v>
      </c>
      <c r="V141" s="19">
        <f ca="1"/>
        <v>0</v>
      </c>
    </row>
    <row r="142" spans="9:22" x14ac:dyDescent="0.5">
      <c r="I142" s="19">
        <f t="shared" si="2"/>
        <v>121</v>
      </c>
      <c r="J142" s="179">
        <v>147.71662342536257</v>
      </c>
      <c r="U142" s="179">
        <f t="shared" ca="1" si="3"/>
        <v>205.66405292304259</v>
      </c>
      <c r="V142" s="19">
        <f ca="1"/>
        <v>0</v>
      </c>
    </row>
    <row r="143" spans="9:22" x14ac:dyDescent="0.5">
      <c r="I143" s="19">
        <f t="shared" si="2"/>
        <v>122</v>
      </c>
      <c r="J143" s="179">
        <v>104.07920489681509</v>
      </c>
      <c r="U143" s="179">
        <f t="shared" ca="1" si="3"/>
        <v>206.66405292304259</v>
      </c>
      <c r="V143" s="19">
        <f ca="1"/>
        <v>1</v>
      </c>
    </row>
    <row r="144" spans="9:22" x14ac:dyDescent="0.5">
      <c r="I144" s="19">
        <f t="shared" si="2"/>
        <v>123</v>
      </c>
      <c r="J144" s="179">
        <v>117.33928892432132</v>
      </c>
      <c r="U144" s="179" t="str">
        <f t="shared" ca="1" si="3"/>
        <v/>
      </c>
      <c r="V144" s="19">
        <f ca="1"/>
        <v>0</v>
      </c>
    </row>
    <row r="145" spans="9:22" x14ac:dyDescent="0.5">
      <c r="I145" s="19">
        <f t="shared" si="2"/>
        <v>124</v>
      </c>
      <c r="J145" s="179">
        <v>153.70350147520912</v>
      </c>
      <c r="U145" s="179" t="str">
        <f t="shared" ca="1" si="3"/>
        <v/>
      </c>
      <c r="V145" s="19" t="e">
        <f ca="1"/>
        <v>#N/A</v>
      </c>
    </row>
    <row r="146" spans="9:22" x14ac:dyDescent="0.5">
      <c r="I146" s="19">
        <f t="shared" si="2"/>
        <v>125</v>
      </c>
      <c r="J146" s="179">
        <v>161.07035278825867</v>
      </c>
      <c r="U146" s="179" t="str">
        <f t="shared" ca="1" si="3"/>
        <v/>
      </c>
      <c r="V146" s="19" t="e">
        <f ca="1"/>
        <v>#N/A</v>
      </c>
    </row>
    <row r="147" spans="9:22" x14ac:dyDescent="0.5">
      <c r="I147" s="19">
        <f t="shared" si="2"/>
        <v>126</v>
      </c>
      <c r="J147" s="179">
        <v>134.21463337536869</v>
      </c>
      <c r="U147" s="179" t="str">
        <f t="shared" ca="1" si="3"/>
        <v/>
      </c>
      <c r="V147" s="19" t="e">
        <f ca="1"/>
        <v>#N/A</v>
      </c>
    </row>
    <row r="148" spans="9:22" x14ac:dyDescent="0.5">
      <c r="I148" s="19">
        <f t="shared" si="2"/>
        <v>127</v>
      </c>
      <c r="J148" s="179">
        <v>143.71027705091529</v>
      </c>
      <c r="U148" s="179" t="str">
        <f t="shared" ca="1" si="3"/>
        <v/>
      </c>
      <c r="V148" s="19" t="e">
        <f ca="1"/>
        <v>#N/A</v>
      </c>
    </row>
    <row r="149" spans="9:22" x14ac:dyDescent="0.5">
      <c r="I149" s="19">
        <f t="shared" si="2"/>
        <v>128</v>
      </c>
      <c r="J149" s="179">
        <v>132.62611960092704</v>
      </c>
      <c r="U149" s="179" t="str">
        <f t="shared" ca="1" si="3"/>
        <v/>
      </c>
      <c r="V149" s="19" t="e">
        <f ca="1"/>
        <v>#N/A</v>
      </c>
    </row>
    <row r="150" spans="9:22" x14ac:dyDescent="0.5">
      <c r="I150" s="19">
        <f t="shared" si="2"/>
        <v>129</v>
      </c>
      <c r="J150" s="179">
        <v>115.95081532880911</v>
      </c>
      <c r="U150" s="179" t="str">
        <f t="shared" ca="1" si="3"/>
        <v/>
      </c>
      <c r="V150" s="19" t="e">
        <f ca="1"/>
        <v>#N/A</v>
      </c>
    </row>
    <row r="151" spans="9:22" x14ac:dyDescent="0.5">
      <c r="I151" s="19">
        <f t="shared" si="2"/>
        <v>130</v>
      </c>
      <c r="J151" s="179">
        <v>137.64427017330905</v>
      </c>
      <c r="U151" s="179" t="str">
        <f t="shared" ca="1" si="3"/>
        <v/>
      </c>
      <c r="V151" s="19" t="e">
        <f ca="1"/>
        <v>#N/A</v>
      </c>
    </row>
    <row r="152" spans="9:22" x14ac:dyDescent="0.5">
      <c r="I152" s="19">
        <f t="shared" ref="I152:I215" si="4">IF(I151&lt;=1000,I151+1,"")</f>
        <v>131</v>
      </c>
      <c r="J152" s="179">
        <v>121.61129724912689</v>
      </c>
      <c r="U152" s="179" t="str">
        <f t="shared" ref="U152:U215" ca="1" si="5">IF(U151&lt;=$M$21,U151+1,"")</f>
        <v/>
      </c>
      <c r="V152" s="19" t="e">
        <f ca="1"/>
        <v>#N/A</v>
      </c>
    </row>
    <row r="153" spans="9:22" x14ac:dyDescent="0.5">
      <c r="I153" s="19">
        <f t="shared" si="4"/>
        <v>132</v>
      </c>
      <c r="J153" s="179">
        <v>157.0222414551321</v>
      </c>
      <c r="U153" s="179" t="str">
        <f t="shared" ca="1" si="5"/>
        <v/>
      </c>
      <c r="V153" s="19" t="e">
        <f ca="1"/>
        <v>#N/A</v>
      </c>
    </row>
    <row r="154" spans="9:22" x14ac:dyDescent="0.5">
      <c r="I154" s="19">
        <f t="shared" si="4"/>
        <v>133</v>
      </c>
      <c r="J154" s="179">
        <v>159.04267237251756</v>
      </c>
      <c r="U154" s="221" t="str">
        <f t="shared" ca="1" si="5"/>
        <v/>
      </c>
      <c r="V154" s="237" t="e">
        <f ca="1"/>
        <v>#N/A</v>
      </c>
    </row>
    <row r="155" spans="9:22" x14ac:dyDescent="0.5">
      <c r="I155" s="19">
        <f t="shared" si="4"/>
        <v>134</v>
      </c>
      <c r="J155" s="179">
        <v>144.56641228474686</v>
      </c>
      <c r="U155" s="221" t="str">
        <f t="shared" ca="1" si="5"/>
        <v/>
      </c>
      <c r="V155" s="237" t="e">
        <f ca="1"/>
        <v>#N/A</v>
      </c>
    </row>
    <row r="156" spans="9:22" x14ac:dyDescent="0.5">
      <c r="I156" s="19">
        <f t="shared" si="4"/>
        <v>135</v>
      </c>
      <c r="J156" s="179">
        <v>155.44971695684507</v>
      </c>
      <c r="U156" s="221" t="str">
        <f t="shared" ca="1" si="5"/>
        <v/>
      </c>
      <c r="V156" s="237" t="e">
        <f ca="1"/>
        <v>#N/A</v>
      </c>
    </row>
    <row r="157" spans="9:22" x14ac:dyDescent="0.5">
      <c r="I157" s="19">
        <f t="shared" si="4"/>
        <v>136</v>
      </c>
      <c r="J157" s="179">
        <v>151.96880358351268</v>
      </c>
      <c r="U157" s="221" t="str">
        <f t="shared" ca="1" si="5"/>
        <v/>
      </c>
      <c r="V157" s="237" t="e">
        <f ca="1"/>
        <v>#N/A</v>
      </c>
    </row>
    <row r="158" spans="9:22" x14ac:dyDescent="0.5">
      <c r="I158" s="19">
        <f t="shared" si="4"/>
        <v>137</v>
      </c>
      <c r="J158" s="179">
        <v>133.75106080672933</v>
      </c>
      <c r="U158" s="221" t="str">
        <f t="shared" ca="1" si="5"/>
        <v/>
      </c>
      <c r="V158" s="237" t="e">
        <f ca="1"/>
        <v>#N/A</v>
      </c>
    </row>
    <row r="159" spans="9:22" x14ac:dyDescent="0.5">
      <c r="I159" s="19">
        <f t="shared" si="4"/>
        <v>138</v>
      </c>
      <c r="J159" s="179">
        <v>149.29412492693197</v>
      </c>
      <c r="U159" s="221" t="str">
        <f t="shared" ca="1" si="5"/>
        <v/>
      </c>
      <c r="V159" s="237" t="e">
        <f ca="1"/>
        <v>#N/A</v>
      </c>
    </row>
    <row r="160" spans="9:22" x14ac:dyDescent="0.5">
      <c r="I160" s="19">
        <f t="shared" si="4"/>
        <v>139</v>
      </c>
      <c r="J160" s="179">
        <v>151.0688241992334</v>
      </c>
      <c r="U160" s="221" t="str">
        <f t="shared" ca="1" si="5"/>
        <v/>
      </c>
      <c r="V160" s="237" t="e">
        <f ca="1"/>
        <v>#N/A</v>
      </c>
    </row>
    <row r="161" spans="9:22" x14ac:dyDescent="0.5">
      <c r="I161" s="19">
        <f t="shared" si="4"/>
        <v>140</v>
      </c>
      <c r="J161" s="179">
        <v>153.52616898358903</v>
      </c>
      <c r="U161" s="221" t="str">
        <f t="shared" ca="1" si="5"/>
        <v/>
      </c>
      <c r="V161" s="237" t="e">
        <f ca="1"/>
        <v>#N/A</v>
      </c>
    </row>
    <row r="162" spans="9:22" x14ac:dyDescent="0.5">
      <c r="I162" s="19">
        <f t="shared" si="4"/>
        <v>141</v>
      </c>
      <c r="J162" s="179">
        <v>133.04875564816101</v>
      </c>
      <c r="U162" s="221" t="str">
        <f t="shared" ca="1" si="5"/>
        <v/>
      </c>
      <c r="V162" s="237" t="e">
        <f ca="1"/>
        <v>#N/A</v>
      </c>
    </row>
    <row r="163" spans="9:22" x14ac:dyDescent="0.5">
      <c r="I163" s="19">
        <f t="shared" si="4"/>
        <v>142</v>
      </c>
      <c r="J163" s="179">
        <v>146.08535480018094</v>
      </c>
      <c r="U163" s="221" t="str">
        <f t="shared" ca="1" si="5"/>
        <v/>
      </c>
    </row>
    <row r="164" spans="9:22" x14ac:dyDescent="0.5">
      <c r="I164" s="19">
        <f t="shared" si="4"/>
        <v>143</v>
      </c>
      <c r="J164" s="179">
        <v>140.15284888566967</v>
      </c>
      <c r="U164" s="221" t="str">
        <f t="shared" ca="1" si="5"/>
        <v/>
      </c>
    </row>
    <row r="165" spans="9:22" x14ac:dyDescent="0.5">
      <c r="I165" s="19">
        <f t="shared" si="4"/>
        <v>144</v>
      </c>
      <c r="J165" s="179">
        <v>140.27886529222974</v>
      </c>
      <c r="U165" s="221" t="str">
        <f t="shared" ca="1" si="5"/>
        <v/>
      </c>
    </row>
    <row r="166" spans="9:22" x14ac:dyDescent="0.5">
      <c r="I166" s="19">
        <f t="shared" si="4"/>
        <v>145</v>
      </c>
      <c r="J166" s="179">
        <v>134.74812837866523</v>
      </c>
      <c r="U166" s="221" t="str">
        <f t="shared" ca="1" si="5"/>
        <v/>
      </c>
    </row>
    <row r="167" spans="9:22" x14ac:dyDescent="0.5">
      <c r="I167" s="19">
        <f t="shared" si="4"/>
        <v>146</v>
      </c>
      <c r="J167" s="179">
        <v>137.39747824564182</v>
      </c>
      <c r="U167" s="221" t="str">
        <f t="shared" ca="1" si="5"/>
        <v/>
      </c>
    </row>
    <row r="168" spans="9:22" x14ac:dyDescent="0.5">
      <c r="I168" s="19">
        <f t="shared" si="4"/>
        <v>147</v>
      </c>
      <c r="J168" s="179">
        <v>134.79981204387278</v>
      </c>
      <c r="U168" s="221" t="str">
        <f t="shared" ca="1" si="5"/>
        <v/>
      </c>
    </row>
    <row r="169" spans="9:22" x14ac:dyDescent="0.5">
      <c r="I169" s="19">
        <f t="shared" si="4"/>
        <v>148</v>
      </c>
      <c r="J169" s="179">
        <v>131.58353747376049</v>
      </c>
      <c r="U169" s="221" t="str">
        <f t="shared" ca="1" si="5"/>
        <v/>
      </c>
    </row>
    <row r="170" spans="9:22" x14ac:dyDescent="0.5">
      <c r="I170" s="19">
        <f t="shared" si="4"/>
        <v>149</v>
      </c>
      <c r="J170" s="179">
        <v>124.9317983348204</v>
      </c>
      <c r="U170" s="221" t="str">
        <f t="shared" ca="1" si="5"/>
        <v/>
      </c>
    </row>
    <row r="171" spans="9:22" x14ac:dyDescent="0.5">
      <c r="I171" s="19">
        <f t="shared" si="4"/>
        <v>150</v>
      </c>
      <c r="J171" s="179">
        <v>161.70724317943694</v>
      </c>
      <c r="U171" s="221" t="str">
        <f t="shared" ca="1" si="5"/>
        <v/>
      </c>
    </row>
    <row r="172" spans="9:22" x14ac:dyDescent="0.5">
      <c r="I172" s="19">
        <f t="shared" si="4"/>
        <v>151</v>
      </c>
      <c r="J172" s="179">
        <v>163.0052518830706</v>
      </c>
      <c r="U172" s="221" t="str">
        <f t="shared" ca="1" si="5"/>
        <v/>
      </c>
    </row>
    <row r="173" spans="9:22" x14ac:dyDescent="0.5">
      <c r="I173" s="19">
        <f t="shared" si="4"/>
        <v>152</v>
      </c>
      <c r="J173" s="179">
        <v>168.59254596239842</v>
      </c>
      <c r="U173" s="221" t="str">
        <f t="shared" ca="1" si="5"/>
        <v/>
      </c>
    </row>
    <row r="174" spans="9:22" x14ac:dyDescent="0.5">
      <c r="I174" s="19">
        <f t="shared" si="4"/>
        <v>153</v>
      </c>
      <c r="J174" s="179">
        <v>116.90037820252829</v>
      </c>
      <c r="U174" s="221" t="str">
        <f t="shared" ca="1" si="5"/>
        <v/>
      </c>
    </row>
    <row r="175" spans="9:22" x14ac:dyDescent="0.5">
      <c r="I175" s="19">
        <f t="shared" si="4"/>
        <v>154</v>
      </c>
      <c r="J175" s="179">
        <v>146.70602368549788</v>
      </c>
      <c r="U175" s="221" t="str">
        <f t="shared" ca="1" si="5"/>
        <v/>
      </c>
    </row>
    <row r="176" spans="9:22" x14ac:dyDescent="0.5">
      <c r="I176" s="19">
        <f t="shared" si="4"/>
        <v>155</v>
      </c>
      <c r="J176" s="179">
        <v>130.07932466022049</v>
      </c>
      <c r="U176" s="221" t="str">
        <f t="shared" ca="1" si="5"/>
        <v/>
      </c>
    </row>
    <row r="177" spans="9:21" x14ac:dyDescent="0.5">
      <c r="I177" s="19">
        <f t="shared" si="4"/>
        <v>156</v>
      </c>
      <c r="J177" s="179">
        <v>141.85025929893362</v>
      </c>
      <c r="U177" s="221" t="str">
        <f t="shared" ca="1" si="5"/>
        <v/>
      </c>
    </row>
    <row r="178" spans="9:21" x14ac:dyDescent="0.5">
      <c r="I178" s="19">
        <f t="shared" si="4"/>
        <v>157</v>
      </c>
      <c r="J178" s="179">
        <v>108.88677834751135</v>
      </c>
      <c r="U178" s="221" t="str">
        <f t="shared" ca="1" si="5"/>
        <v/>
      </c>
    </row>
    <row r="179" spans="9:21" x14ac:dyDescent="0.5">
      <c r="I179" s="19">
        <f t="shared" si="4"/>
        <v>158</v>
      </c>
      <c r="J179" s="179">
        <v>137.09781574723246</v>
      </c>
      <c r="U179" s="221" t="str">
        <f t="shared" ca="1" si="5"/>
        <v/>
      </c>
    </row>
    <row r="180" spans="9:21" x14ac:dyDescent="0.5">
      <c r="I180" s="19">
        <f t="shared" si="4"/>
        <v>159</v>
      </c>
      <c r="J180" s="179">
        <v>150.31880167548107</v>
      </c>
      <c r="U180" s="221" t="str">
        <f t="shared" ca="1" si="5"/>
        <v/>
      </c>
    </row>
    <row r="181" spans="9:21" x14ac:dyDescent="0.5">
      <c r="I181" s="19">
        <f t="shared" si="4"/>
        <v>160</v>
      </c>
      <c r="J181" s="179">
        <v>165.92995617041629</v>
      </c>
      <c r="U181" s="221" t="str">
        <f t="shared" ca="1" si="5"/>
        <v/>
      </c>
    </row>
    <row r="182" spans="9:21" x14ac:dyDescent="0.5">
      <c r="I182" s="19">
        <f t="shared" si="4"/>
        <v>161</v>
      </c>
      <c r="J182" s="179">
        <v>143.44901112682794</v>
      </c>
      <c r="U182" s="221" t="str">
        <f t="shared" ca="1" si="5"/>
        <v/>
      </c>
    </row>
    <row r="183" spans="9:21" x14ac:dyDescent="0.5">
      <c r="I183" s="19">
        <f t="shared" si="4"/>
        <v>162</v>
      </c>
      <c r="J183" s="179">
        <v>137.25511860729225</v>
      </c>
      <c r="U183" s="221" t="str">
        <f t="shared" ca="1" si="5"/>
        <v/>
      </c>
    </row>
    <row r="184" spans="9:21" x14ac:dyDescent="0.5">
      <c r="I184" s="19">
        <f t="shared" si="4"/>
        <v>163</v>
      </c>
      <c r="J184" s="179">
        <v>154.89573039296744</v>
      </c>
      <c r="U184" s="221" t="str">
        <f t="shared" ca="1" si="5"/>
        <v/>
      </c>
    </row>
    <row r="185" spans="9:21" x14ac:dyDescent="0.5">
      <c r="I185" s="19">
        <f t="shared" si="4"/>
        <v>164</v>
      </c>
      <c r="J185" s="179">
        <v>142.68469951059001</v>
      </c>
      <c r="U185" s="221" t="str">
        <f t="shared" ca="1" si="5"/>
        <v/>
      </c>
    </row>
    <row r="186" spans="9:21" x14ac:dyDescent="0.5">
      <c r="I186" s="19">
        <f t="shared" si="4"/>
        <v>165</v>
      </c>
      <c r="J186" s="179">
        <v>146.83459059290021</v>
      </c>
      <c r="U186" s="221" t="str">
        <f t="shared" ca="1" si="5"/>
        <v/>
      </c>
    </row>
    <row r="187" spans="9:21" x14ac:dyDescent="0.5">
      <c r="I187" s="19">
        <f t="shared" si="4"/>
        <v>166</v>
      </c>
      <c r="J187" s="179">
        <v>105.28980001015887</v>
      </c>
      <c r="U187" s="221" t="str">
        <f t="shared" ca="1" si="5"/>
        <v/>
      </c>
    </row>
    <row r="188" spans="9:21" x14ac:dyDescent="0.5">
      <c r="I188" s="19">
        <f t="shared" si="4"/>
        <v>167</v>
      </c>
      <c r="J188" s="179">
        <v>99.817506396527875</v>
      </c>
      <c r="U188" s="221" t="str">
        <f t="shared" ca="1" si="5"/>
        <v/>
      </c>
    </row>
    <row r="189" spans="9:21" x14ac:dyDescent="0.5">
      <c r="I189" s="19">
        <f t="shared" si="4"/>
        <v>168</v>
      </c>
      <c r="J189" s="179">
        <v>163.12330507368392</v>
      </c>
      <c r="U189" s="221" t="str">
        <f t="shared" ca="1" si="5"/>
        <v/>
      </c>
    </row>
    <row r="190" spans="9:21" x14ac:dyDescent="0.5">
      <c r="I190" s="19">
        <f t="shared" si="4"/>
        <v>169</v>
      </c>
      <c r="J190" s="179">
        <v>156.52071326135675</v>
      </c>
      <c r="U190" s="221" t="str">
        <f t="shared" ca="1" si="5"/>
        <v/>
      </c>
    </row>
    <row r="191" spans="9:21" x14ac:dyDescent="0.5">
      <c r="I191" s="19">
        <f t="shared" si="4"/>
        <v>170</v>
      </c>
      <c r="J191" s="179">
        <v>113.92502121025748</v>
      </c>
      <c r="U191" s="221" t="str">
        <f t="shared" ca="1" si="5"/>
        <v/>
      </c>
    </row>
    <row r="192" spans="9:21" x14ac:dyDescent="0.5">
      <c r="I192" s="19">
        <f t="shared" si="4"/>
        <v>171</v>
      </c>
      <c r="J192" s="179">
        <v>149.46714849968987</v>
      </c>
      <c r="U192" s="221" t="str">
        <f t="shared" ca="1" si="5"/>
        <v/>
      </c>
    </row>
    <row r="193" spans="9:21" x14ac:dyDescent="0.5">
      <c r="I193" s="19">
        <f t="shared" si="4"/>
        <v>172</v>
      </c>
      <c r="J193" s="179">
        <v>181.71119861513571</v>
      </c>
      <c r="U193" s="221" t="str">
        <f t="shared" ca="1" si="5"/>
        <v/>
      </c>
    </row>
    <row r="194" spans="9:21" x14ac:dyDescent="0.5">
      <c r="I194" s="19">
        <f t="shared" si="4"/>
        <v>173</v>
      </c>
      <c r="J194" s="179">
        <v>127.1003872144953</v>
      </c>
      <c r="U194" s="221" t="str">
        <f t="shared" ca="1" si="5"/>
        <v/>
      </c>
    </row>
    <row r="195" spans="9:21" x14ac:dyDescent="0.5">
      <c r="I195" s="19">
        <f t="shared" si="4"/>
        <v>174</v>
      </c>
      <c r="J195" s="179">
        <v>168.0249390715652</v>
      </c>
      <c r="U195" s="221" t="str">
        <f t="shared" ca="1" si="5"/>
        <v/>
      </c>
    </row>
    <row r="196" spans="9:21" x14ac:dyDescent="0.5">
      <c r="I196" s="19">
        <f t="shared" si="4"/>
        <v>175</v>
      </c>
      <c r="J196" s="179">
        <v>94.213216764830392</v>
      </c>
      <c r="U196" s="221" t="str">
        <f t="shared" ca="1" si="5"/>
        <v/>
      </c>
    </row>
    <row r="197" spans="9:21" x14ac:dyDescent="0.5">
      <c r="I197" s="19">
        <f t="shared" si="4"/>
        <v>176</v>
      </c>
      <c r="J197" s="179">
        <v>116.48325882740178</v>
      </c>
      <c r="U197" s="221" t="str">
        <f t="shared" ca="1" si="5"/>
        <v/>
      </c>
    </row>
    <row r="198" spans="9:21" x14ac:dyDescent="0.5">
      <c r="I198" s="19">
        <f t="shared" si="4"/>
        <v>177</v>
      </c>
      <c r="J198" s="179">
        <v>138.0849772619645</v>
      </c>
      <c r="U198" s="221" t="str">
        <f t="shared" ca="1" si="5"/>
        <v/>
      </c>
    </row>
    <row r="199" spans="9:21" x14ac:dyDescent="0.5">
      <c r="I199" s="19">
        <f t="shared" si="4"/>
        <v>178</v>
      </c>
      <c r="J199" s="179">
        <v>119.46157217710032</v>
      </c>
      <c r="U199" s="221" t="str">
        <f t="shared" ca="1" si="5"/>
        <v/>
      </c>
    </row>
    <row r="200" spans="9:21" x14ac:dyDescent="0.5">
      <c r="I200" s="19">
        <f t="shared" si="4"/>
        <v>179</v>
      </c>
      <c r="J200" s="179">
        <v>107.46357647243386</v>
      </c>
      <c r="U200" s="221" t="str">
        <f t="shared" ca="1" si="5"/>
        <v/>
      </c>
    </row>
    <row r="201" spans="9:21" x14ac:dyDescent="0.5">
      <c r="I201" s="19">
        <f t="shared" si="4"/>
        <v>180</v>
      </c>
      <c r="J201" s="179">
        <v>153.25660032391943</v>
      </c>
      <c r="U201" s="221" t="str">
        <f t="shared" ca="1" si="5"/>
        <v/>
      </c>
    </row>
    <row r="202" spans="9:21" x14ac:dyDescent="0.5">
      <c r="I202" s="19">
        <f t="shared" si="4"/>
        <v>181</v>
      </c>
      <c r="J202" s="179">
        <v>144.70863488528369</v>
      </c>
      <c r="U202" s="221" t="str">
        <f t="shared" ca="1" si="5"/>
        <v/>
      </c>
    </row>
    <row r="203" spans="9:21" x14ac:dyDescent="0.5">
      <c r="I203" s="19">
        <f t="shared" si="4"/>
        <v>182</v>
      </c>
      <c r="J203" s="179">
        <v>165.30446152266433</v>
      </c>
      <c r="U203" s="221" t="str">
        <f t="shared" ca="1" si="5"/>
        <v/>
      </c>
    </row>
    <row r="204" spans="9:21" x14ac:dyDescent="0.5">
      <c r="I204" s="19">
        <f t="shared" si="4"/>
        <v>183</v>
      </c>
      <c r="J204" s="179">
        <v>130.89600562339297</v>
      </c>
      <c r="U204" s="221" t="str">
        <f t="shared" ca="1" si="5"/>
        <v/>
      </c>
    </row>
    <row r="205" spans="9:21" x14ac:dyDescent="0.5">
      <c r="I205" s="19">
        <f t="shared" si="4"/>
        <v>184</v>
      </c>
      <c r="J205" s="179">
        <v>134.65141151151687</v>
      </c>
      <c r="U205" s="221" t="str">
        <f t="shared" ca="1" si="5"/>
        <v/>
      </c>
    </row>
    <row r="206" spans="9:21" x14ac:dyDescent="0.5">
      <c r="I206" s="19">
        <f t="shared" si="4"/>
        <v>185</v>
      </c>
      <c r="J206" s="179">
        <v>130.24701042521585</v>
      </c>
      <c r="U206" s="221" t="str">
        <f t="shared" ca="1" si="5"/>
        <v/>
      </c>
    </row>
    <row r="207" spans="9:21" x14ac:dyDescent="0.5">
      <c r="I207" s="19">
        <f t="shared" si="4"/>
        <v>186</v>
      </c>
      <c r="J207" s="179">
        <v>119.71901087643147</v>
      </c>
      <c r="U207" s="221" t="str">
        <f t="shared" ca="1" si="5"/>
        <v/>
      </c>
    </row>
    <row r="208" spans="9:21" x14ac:dyDescent="0.5">
      <c r="I208" s="19">
        <f t="shared" si="4"/>
        <v>187</v>
      </c>
      <c r="J208" s="179">
        <v>154.55279061769801</v>
      </c>
      <c r="U208" s="221" t="str">
        <f t="shared" ca="1" si="5"/>
        <v/>
      </c>
    </row>
    <row r="209" spans="9:21" x14ac:dyDescent="0.5">
      <c r="I209" s="19">
        <f t="shared" si="4"/>
        <v>188</v>
      </c>
      <c r="J209" s="179">
        <v>116.00190052159708</v>
      </c>
      <c r="U209" s="221" t="str">
        <f t="shared" ca="1" si="5"/>
        <v/>
      </c>
    </row>
    <row r="210" spans="9:21" x14ac:dyDescent="0.5">
      <c r="I210" s="19">
        <f t="shared" si="4"/>
        <v>189</v>
      </c>
      <c r="J210" s="179">
        <v>128.82093292292075</v>
      </c>
      <c r="U210" s="221" t="str">
        <f t="shared" ca="1" si="5"/>
        <v/>
      </c>
    </row>
    <row r="211" spans="9:21" x14ac:dyDescent="0.5">
      <c r="I211" s="19">
        <f t="shared" si="4"/>
        <v>190</v>
      </c>
      <c r="J211" s="179">
        <v>98.522320814420169</v>
      </c>
      <c r="U211" s="221" t="str">
        <f t="shared" ca="1" si="5"/>
        <v/>
      </c>
    </row>
    <row r="212" spans="9:21" x14ac:dyDescent="0.5">
      <c r="I212" s="19">
        <f t="shared" si="4"/>
        <v>191</v>
      </c>
      <c r="J212" s="179">
        <v>150.57499773029286</v>
      </c>
      <c r="U212" s="221" t="str">
        <f t="shared" ca="1" si="5"/>
        <v/>
      </c>
    </row>
    <row r="213" spans="9:21" x14ac:dyDescent="0.5">
      <c r="I213" s="19">
        <f t="shared" si="4"/>
        <v>192</v>
      </c>
      <c r="J213" s="179">
        <v>144.18481963422101</v>
      </c>
      <c r="U213" s="221" t="str">
        <f t="shared" ca="1" si="5"/>
        <v/>
      </c>
    </row>
    <row r="214" spans="9:21" x14ac:dyDescent="0.5">
      <c r="I214" s="19">
        <f t="shared" si="4"/>
        <v>193</v>
      </c>
      <c r="J214" s="179">
        <v>142.91292420495586</v>
      </c>
      <c r="U214" s="221" t="str">
        <f t="shared" ca="1" si="5"/>
        <v/>
      </c>
    </row>
    <row r="215" spans="9:21" x14ac:dyDescent="0.5">
      <c r="I215" s="19">
        <f t="shared" si="4"/>
        <v>194</v>
      </c>
      <c r="J215" s="179">
        <v>154.30351116260249</v>
      </c>
      <c r="U215" s="221" t="str">
        <f t="shared" ca="1" si="5"/>
        <v/>
      </c>
    </row>
    <row r="216" spans="9:21" x14ac:dyDescent="0.5">
      <c r="I216" s="19">
        <f t="shared" ref="I216:I279" si="6">IF(I215&lt;=1000,I215+1,"")</f>
        <v>195</v>
      </c>
      <c r="J216" s="179">
        <v>146.68497685469728</v>
      </c>
      <c r="U216" s="221" t="str">
        <f t="shared" ref="U216:U279" ca="1" si="7">IF(U215&lt;=$M$21,U215+1,"")</f>
        <v/>
      </c>
    </row>
    <row r="217" spans="9:21" x14ac:dyDescent="0.5">
      <c r="I217" s="19">
        <f t="shared" si="6"/>
        <v>196</v>
      </c>
      <c r="J217" s="179">
        <v>149.31517844571729</v>
      </c>
      <c r="U217" s="221" t="str">
        <f t="shared" ca="1" si="7"/>
        <v/>
      </c>
    </row>
    <row r="218" spans="9:21" x14ac:dyDescent="0.5">
      <c r="I218" s="19">
        <f t="shared" si="6"/>
        <v>197</v>
      </c>
      <c r="J218" s="179">
        <v>90.289645511570455</v>
      </c>
      <c r="U218" s="221" t="str">
        <f t="shared" ca="1" si="7"/>
        <v/>
      </c>
    </row>
    <row r="219" spans="9:21" x14ac:dyDescent="0.5">
      <c r="I219" s="19">
        <f t="shared" si="6"/>
        <v>198</v>
      </c>
      <c r="J219" s="179">
        <v>147.9407210707825</v>
      </c>
      <c r="U219" s="221" t="str">
        <f t="shared" ca="1" si="7"/>
        <v/>
      </c>
    </row>
    <row r="220" spans="9:21" x14ac:dyDescent="0.5">
      <c r="I220" s="19">
        <f t="shared" si="6"/>
        <v>199</v>
      </c>
      <c r="J220" s="179">
        <v>136.14785565692623</v>
      </c>
      <c r="U220" s="221" t="str">
        <f t="shared" ca="1" si="7"/>
        <v/>
      </c>
    </row>
    <row r="221" spans="9:21" x14ac:dyDescent="0.5">
      <c r="I221" s="19">
        <f t="shared" si="6"/>
        <v>200</v>
      </c>
      <c r="J221" s="179">
        <v>129.15999212316612</v>
      </c>
      <c r="U221" s="221" t="str">
        <f t="shared" ca="1" si="7"/>
        <v/>
      </c>
    </row>
    <row r="222" spans="9:21" x14ac:dyDescent="0.5">
      <c r="I222" s="19">
        <f t="shared" si="6"/>
        <v>201</v>
      </c>
      <c r="J222" s="179">
        <v>121.32255632510963</v>
      </c>
      <c r="U222" s="221" t="str">
        <f t="shared" ca="1" si="7"/>
        <v/>
      </c>
    </row>
    <row r="223" spans="9:21" x14ac:dyDescent="0.5">
      <c r="I223" s="19">
        <f t="shared" si="6"/>
        <v>202</v>
      </c>
      <c r="J223" s="179">
        <v>167.15129317276984</v>
      </c>
      <c r="U223" s="221" t="str">
        <f t="shared" ca="1" si="7"/>
        <v/>
      </c>
    </row>
    <row r="224" spans="9:21" x14ac:dyDescent="0.5">
      <c r="I224" s="19">
        <f t="shared" si="6"/>
        <v>203</v>
      </c>
      <c r="J224" s="179">
        <v>132.76758777970133</v>
      </c>
      <c r="U224" s="221" t="str">
        <f t="shared" ca="1" si="7"/>
        <v/>
      </c>
    </row>
    <row r="225" spans="9:21" x14ac:dyDescent="0.5">
      <c r="I225" s="19">
        <f t="shared" si="6"/>
        <v>204</v>
      </c>
      <c r="J225" s="179">
        <v>143.64570492828062</v>
      </c>
      <c r="U225" s="221" t="str">
        <f t="shared" ca="1" si="7"/>
        <v/>
      </c>
    </row>
    <row r="226" spans="9:21" x14ac:dyDescent="0.5">
      <c r="I226" s="19">
        <f t="shared" si="6"/>
        <v>205</v>
      </c>
      <c r="J226" s="179">
        <v>143.86435809061877</v>
      </c>
      <c r="U226" s="221" t="str">
        <f t="shared" ca="1" si="7"/>
        <v/>
      </c>
    </row>
    <row r="227" spans="9:21" x14ac:dyDescent="0.5">
      <c r="I227" s="19">
        <f t="shared" si="6"/>
        <v>206</v>
      </c>
      <c r="J227" s="179">
        <v>154.68550925745026</v>
      </c>
      <c r="U227" s="221" t="str">
        <f t="shared" ca="1" si="7"/>
        <v/>
      </c>
    </row>
    <row r="228" spans="9:21" x14ac:dyDescent="0.5">
      <c r="I228" s="19">
        <f t="shared" si="6"/>
        <v>207</v>
      </c>
      <c r="J228" s="179">
        <v>123.86236158624243</v>
      </c>
      <c r="U228" s="221" t="str">
        <f t="shared" ca="1" si="7"/>
        <v/>
      </c>
    </row>
    <row r="229" spans="9:21" x14ac:dyDescent="0.5">
      <c r="I229" s="19">
        <f t="shared" si="6"/>
        <v>208</v>
      </c>
      <c r="J229" s="179">
        <v>144.00326691948197</v>
      </c>
      <c r="U229" s="221" t="str">
        <f t="shared" ca="1" si="7"/>
        <v/>
      </c>
    </row>
    <row r="230" spans="9:21" x14ac:dyDescent="0.5">
      <c r="I230" s="19">
        <f t="shared" si="6"/>
        <v>209</v>
      </c>
      <c r="J230" s="179">
        <v>136.0483348319944</v>
      </c>
      <c r="U230" s="221" t="str">
        <f t="shared" ca="1" si="7"/>
        <v/>
      </c>
    </row>
    <row r="231" spans="9:21" x14ac:dyDescent="0.5">
      <c r="I231" s="19">
        <f t="shared" si="6"/>
        <v>210</v>
      </c>
      <c r="J231" s="179">
        <v>164.29546406825062</v>
      </c>
      <c r="U231" s="221" t="str">
        <f t="shared" ca="1" si="7"/>
        <v/>
      </c>
    </row>
    <row r="232" spans="9:21" x14ac:dyDescent="0.5">
      <c r="I232" s="19">
        <f t="shared" si="6"/>
        <v>211</v>
      </c>
      <c r="J232" s="179">
        <v>146.18003309841569</v>
      </c>
      <c r="U232" s="221" t="str">
        <f t="shared" ca="1" si="7"/>
        <v/>
      </c>
    </row>
    <row r="233" spans="9:21" x14ac:dyDescent="0.5">
      <c r="I233" s="19">
        <f t="shared" si="6"/>
        <v>212</v>
      </c>
      <c r="J233" s="179">
        <v>164.24422907875464</v>
      </c>
      <c r="U233" s="221" t="str">
        <f t="shared" ca="1" si="7"/>
        <v/>
      </c>
    </row>
    <row r="234" spans="9:21" x14ac:dyDescent="0.5">
      <c r="I234" s="19">
        <f t="shared" si="6"/>
        <v>213</v>
      </c>
      <c r="J234" s="179">
        <v>137.66900883963569</v>
      </c>
      <c r="U234" s="221" t="str">
        <f t="shared" ca="1" si="7"/>
        <v/>
      </c>
    </row>
    <row r="235" spans="9:21" x14ac:dyDescent="0.5">
      <c r="I235" s="19">
        <f t="shared" si="6"/>
        <v>214</v>
      </c>
      <c r="J235" s="179">
        <v>143.12563380060698</v>
      </c>
      <c r="U235" s="221" t="str">
        <f t="shared" ca="1" si="7"/>
        <v/>
      </c>
    </row>
    <row r="236" spans="9:21" x14ac:dyDescent="0.5">
      <c r="I236" s="19">
        <f t="shared" si="6"/>
        <v>215</v>
      </c>
      <c r="J236" s="179">
        <v>148.52787720342698</v>
      </c>
      <c r="U236" s="221" t="str">
        <f t="shared" ca="1" si="7"/>
        <v/>
      </c>
    </row>
    <row r="237" spans="9:21" x14ac:dyDescent="0.5">
      <c r="I237" s="19">
        <f t="shared" si="6"/>
        <v>216</v>
      </c>
      <c r="J237" s="179">
        <v>123.05504320802646</v>
      </c>
      <c r="U237" s="221" t="str">
        <f t="shared" ca="1" si="7"/>
        <v/>
      </c>
    </row>
    <row r="238" spans="9:21" x14ac:dyDescent="0.5">
      <c r="I238" s="19">
        <f t="shared" si="6"/>
        <v>217</v>
      </c>
      <c r="J238" s="179">
        <v>142.24295432756679</v>
      </c>
      <c r="U238" s="221" t="str">
        <f t="shared" ca="1" si="7"/>
        <v/>
      </c>
    </row>
    <row r="239" spans="9:21" x14ac:dyDescent="0.5">
      <c r="I239" s="19">
        <f t="shared" si="6"/>
        <v>218</v>
      </c>
      <c r="J239" s="179">
        <v>149.50151510163397</v>
      </c>
      <c r="U239" s="221" t="str">
        <f t="shared" ca="1" si="7"/>
        <v/>
      </c>
    </row>
    <row r="240" spans="9:21" x14ac:dyDescent="0.5">
      <c r="I240" s="19">
        <f t="shared" si="6"/>
        <v>219</v>
      </c>
      <c r="J240" s="179">
        <v>121.19566358338425</v>
      </c>
      <c r="U240" s="221" t="str">
        <f t="shared" ca="1" si="7"/>
        <v/>
      </c>
    </row>
    <row r="241" spans="9:21" x14ac:dyDescent="0.5">
      <c r="I241" s="19">
        <f t="shared" si="6"/>
        <v>220</v>
      </c>
      <c r="J241" s="179">
        <v>129.61043441586526</v>
      </c>
      <c r="U241" s="221" t="str">
        <f t="shared" ca="1" si="7"/>
        <v/>
      </c>
    </row>
    <row r="242" spans="9:21" x14ac:dyDescent="0.5">
      <c r="I242" s="19">
        <f t="shared" si="6"/>
        <v>221</v>
      </c>
      <c r="J242" s="179">
        <v>140.61032199056598</v>
      </c>
      <c r="U242" s="221" t="str">
        <f t="shared" ca="1" si="7"/>
        <v/>
      </c>
    </row>
    <row r="243" spans="9:21" x14ac:dyDescent="0.5">
      <c r="I243" s="19">
        <f t="shared" si="6"/>
        <v>222</v>
      </c>
      <c r="J243" s="179">
        <v>113.50535399295006</v>
      </c>
      <c r="U243" s="221" t="str">
        <f t="shared" ca="1" si="7"/>
        <v/>
      </c>
    </row>
    <row r="244" spans="9:21" x14ac:dyDescent="0.5">
      <c r="I244" s="19">
        <f t="shared" si="6"/>
        <v>223</v>
      </c>
      <c r="J244" s="179">
        <v>116.41338577896943</v>
      </c>
      <c r="U244" s="221" t="str">
        <f t="shared" ca="1" si="7"/>
        <v/>
      </c>
    </row>
    <row r="245" spans="9:21" x14ac:dyDescent="0.5">
      <c r="I245" s="19">
        <f t="shared" si="6"/>
        <v>224</v>
      </c>
      <c r="J245" s="179">
        <v>112.84914237002025</v>
      </c>
      <c r="U245" s="221" t="str">
        <f t="shared" ca="1" si="7"/>
        <v/>
      </c>
    </row>
    <row r="246" spans="9:21" x14ac:dyDescent="0.5">
      <c r="I246" s="19">
        <f t="shared" si="6"/>
        <v>225</v>
      </c>
      <c r="J246" s="179">
        <v>134.91804609379494</v>
      </c>
      <c r="U246" s="221" t="str">
        <f t="shared" ca="1" si="7"/>
        <v/>
      </c>
    </row>
    <row r="247" spans="9:21" x14ac:dyDescent="0.5">
      <c r="I247" s="19">
        <f t="shared" si="6"/>
        <v>226</v>
      </c>
      <c r="J247" s="179">
        <v>122.60789550111485</v>
      </c>
      <c r="U247" s="221" t="str">
        <f t="shared" ca="1" si="7"/>
        <v/>
      </c>
    </row>
    <row r="248" spans="9:21" x14ac:dyDescent="0.5">
      <c r="I248" s="19">
        <f t="shared" si="6"/>
        <v>227</v>
      </c>
      <c r="J248" s="179">
        <v>132.80117088927824</v>
      </c>
      <c r="U248" s="221" t="str">
        <f t="shared" ca="1" si="7"/>
        <v/>
      </c>
    </row>
    <row r="249" spans="9:21" x14ac:dyDescent="0.5">
      <c r="I249" s="19">
        <f t="shared" si="6"/>
        <v>228</v>
      </c>
      <c r="J249" s="179">
        <v>147.7355164671697</v>
      </c>
      <c r="U249" s="221" t="str">
        <f t="shared" ca="1" si="7"/>
        <v/>
      </c>
    </row>
    <row r="250" spans="9:21" x14ac:dyDescent="0.5">
      <c r="I250" s="19">
        <f t="shared" si="6"/>
        <v>229</v>
      </c>
      <c r="J250" s="179">
        <v>153.02309923551428</v>
      </c>
      <c r="U250" s="221" t="str">
        <f t="shared" ca="1" si="7"/>
        <v/>
      </c>
    </row>
    <row r="251" spans="9:21" x14ac:dyDescent="0.5">
      <c r="I251" s="19">
        <f t="shared" si="6"/>
        <v>230</v>
      </c>
      <c r="J251" s="179">
        <v>117.30576209805547</v>
      </c>
      <c r="U251" s="221" t="str">
        <f t="shared" ca="1" si="7"/>
        <v/>
      </c>
    </row>
    <row r="252" spans="9:21" x14ac:dyDescent="0.5">
      <c r="I252" s="19">
        <f t="shared" si="6"/>
        <v>231</v>
      </c>
      <c r="J252" s="179">
        <v>153.36791880157827</v>
      </c>
      <c r="U252" s="221" t="str">
        <f t="shared" ca="1" si="7"/>
        <v/>
      </c>
    </row>
    <row r="253" spans="9:21" x14ac:dyDescent="0.5">
      <c r="I253" s="19">
        <f t="shared" si="6"/>
        <v>232</v>
      </c>
      <c r="J253" s="179">
        <v>130.75444385609478</v>
      </c>
      <c r="U253" s="221" t="str">
        <f t="shared" ca="1" si="7"/>
        <v/>
      </c>
    </row>
    <row r="254" spans="9:21" x14ac:dyDescent="0.5">
      <c r="I254" s="19">
        <f t="shared" si="6"/>
        <v>233</v>
      </c>
      <c r="J254" s="179">
        <v>120.17676938101565</v>
      </c>
      <c r="U254" s="221" t="str">
        <f t="shared" ca="1" si="7"/>
        <v/>
      </c>
    </row>
    <row r="255" spans="9:21" x14ac:dyDescent="0.5">
      <c r="I255" s="19">
        <f t="shared" si="6"/>
        <v>234</v>
      </c>
      <c r="J255" s="179">
        <v>161.18227019100186</v>
      </c>
      <c r="U255" s="221" t="str">
        <f t="shared" ca="1" si="7"/>
        <v/>
      </c>
    </row>
    <row r="256" spans="9:21" x14ac:dyDescent="0.5">
      <c r="I256" s="19">
        <f t="shared" si="6"/>
        <v>235</v>
      </c>
      <c r="J256" s="179">
        <v>125.8906174529356</v>
      </c>
      <c r="U256" s="221" t="str">
        <f t="shared" ca="1" si="7"/>
        <v/>
      </c>
    </row>
    <row r="257" spans="9:21" x14ac:dyDescent="0.5">
      <c r="I257" s="19">
        <f t="shared" si="6"/>
        <v>236</v>
      </c>
      <c r="J257" s="179">
        <v>133.82519554066209</v>
      </c>
      <c r="U257" s="221" t="str">
        <f t="shared" ca="1" si="7"/>
        <v/>
      </c>
    </row>
    <row r="258" spans="9:21" x14ac:dyDescent="0.5">
      <c r="I258" s="19">
        <f t="shared" si="6"/>
        <v>237</v>
      </c>
      <c r="J258" s="179">
        <v>166.75850751639072</v>
      </c>
      <c r="U258" s="221" t="str">
        <f t="shared" ca="1" si="7"/>
        <v/>
      </c>
    </row>
    <row r="259" spans="9:21" x14ac:dyDescent="0.5">
      <c r="I259" s="19">
        <f t="shared" si="6"/>
        <v>238</v>
      </c>
      <c r="J259" s="179">
        <v>169.65369389524068</v>
      </c>
      <c r="U259" s="221" t="str">
        <f t="shared" ca="1" si="7"/>
        <v/>
      </c>
    </row>
    <row r="260" spans="9:21" x14ac:dyDescent="0.5">
      <c r="I260" s="19">
        <f t="shared" si="6"/>
        <v>239</v>
      </c>
      <c r="J260" s="179">
        <v>110.51472359550877</v>
      </c>
      <c r="U260" s="221" t="str">
        <f t="shared" ca="1" si="7"/>
        <v/>
      </c>
    </row>
    <row r="261" spans="9:21" x14ac:dyDescent="0.5">
      <c r="I261" s="19">
        <f t="shared" si="6"/>
        <v>240</v>
      </c>
      <c r="J261" s="179">
        <v>128.5204234423494</v>
      </c>
      <c r="U261" s="221" t="str">
        <f t="shared" ca="1" si="7"/>
        <v/>
      </c>
    </row>
    <row r="262" spans="9:21" x14ac:dyDescent="0.5">
      <c r="I262" s="19">
        <f t="shared" si="6"/>
        <v>241</v>
      </c>
      <c r="J262" s="179">
        <v>131.28637362685794</v>
      </c>
      <c r="U262" s="221" t="str">
        <f t="shared" ca="1" si="7"/>
        <v/>
      </c>
    </row>
    <row r="263" spans="9:21" x14ac:dyDescent="0.5">
      <c r="I263" s="19">
        <f t="shared" si="6"/>
        <v>242</v>
      </c>
      <c r="J263" s="179">
        <v>148.60407138118703</v>
      </c>
      <c r="U263" s="221" t="str">
        <f t="shared" ca="1" si="7"/>
        <v/>
      </c>
    </row>
    <row r="264" spans="9:21" x14ac:dyDescent="0.5">
      <c r="I264" s="19">
        <f t="shared" si="6"/>
        <v>243</v>
      </c>
      <c r="J264" s="179">
        <v>144.34029873248343</v>
      </c>
      <c r="U264" s="221" t="str">
        <f t="shared" ca="1" si="7"/>
        <v/>
      </c>
    </row>
    <row r="265" spans="9:21" x14ac:dyDescent="0.5">
      <c r="I265" s="19">
        <f t="shared" si="6"/>
        <v>244</v>
      </c>
      <c r="J265" s="179">
        <v>132.62189288265665</v>
      </c>
      <c r="U265" s="221" t="str">
        <f t="shared" ca="1" si="7"/>
        <v/>
      </c>
    </row>
    <row r="266" spans="9:21" x14ac:dyDescent="0.5">
      <c r="I266" s="19">
        <f t="shared" si="6"/>
        <v>245</v>
      </c>
      <c r="J266" s="179">
        <v>132.50766749492001</v>
      </c>
      <c r="U266" s="221" t="str">
        <f t="shared" ca="1" si="7"/>
        <v/>
      </c>
    </row>
    <row r="267" spans="9:21" x14ac:dyDescent="0.5">
      <c r="I267" s="19">
        <f t="shared" si="6"/>
        <v>246</v>
      </c>
      <c r="J267" s="179">
        <v>175.71254844427557</v>
      </c>
      <c r="U267" s="221" t="str">
        <f t="shared" ca="1" si="7"/>
        <v/>
      </c>
    </row>
    <row r="268" spans="9:21" x14ac:dyDescent="0.5">
      <c r="I268" s="19">
        <f t="shared" si="6"/>
        <v>247</v>
      </c>
      <c r="J268" s="179">
        <v>168.70161992257164</v>
      </c>
      <c r="U268" s="221" t="str">
        <f t="shared" ca="1" si="7"/>
        <v/>
      </c>
    </row>
    <row r="269" spans="9:21" x14ac:dyDescent="0.5">
      <c r="I269" s="19">
        <f t="shared" si="6"/>
        <v>248</v>
      </c>
      <c r="J269" s="179">
        <v>172.48015563913799</v>
      </c>
      <c r="U269" s="221" t="str">
        <f t="shared" ca="1" si="7"/>
        <v/>
      </c>
    </row>
    <row r="270" spans="9:21" x14ac:dyDescent="0.5">
      <c r="I270" s="19">
        <f t="shared" si="6"/>
        <v>249</v>
      </c>
      <c r="J270" s="179">
        <v>133.71017673013529</v>
      </c>
      <c r="U270" s="221" t="str">
        <f t="shared" ca="1" si="7"/>
        <v/>
      </c>
    </row>
    <row r="271" spans="9:21" x14ac:dyDescent="0.5">
      <c r="I271" s="19">
        <f t="shared" si="6"/>
        <v>250</v>
      </c>
      <c r="J271" s="179">
        <v>126.46589310664636</v>
      </c>
      <c r="U271" s="221" t="str">
        <f t="shared" ca="1" si="7"/>
        <v/>
      </c>
    </row>
    <row r="272" spans="9:21" x14ac:dyDescent="0.5">
      <c r="I272" s="19">
        <f t="shared" si="6"/>
        <v>251</v>
      </c>
      <c r="J272" s="179">
        <v>149.78502338282539</v>
      </c>
      <c r="U272" s="221" t="str">
        <f t="shared" ca="1" si="7"/>
        <v/>
      </c>
    </row>
    <row r="273" spans="9:21" x14ac:dyDescent="0.5">
      <c r="I273" s="19">
        <f t="shared" si="6"/>
        <v>252</v>
      </c>
      <c r="J273" s="179">
        <v>119.42009056993867</v>
      </c>
      <c r="U273" s="221" t="str">
        <f t="shared" ca="1" si="7"/>
        <v/>
      </c>
    </row>
    <row r="274" spans="9:21" x14ac:dyDescent="0.5">
      <c r="I274" s="19">
        <f t="shared" si="6"/>
        <v>253</v>
      </c>
      <c r="J274" s="179">
        <v>137.23221589361023</v>
      </c>
      <c r="U274" s="221" t="str">
        <f t="shared" ca="1" si="7"/>
        <v/>
      </c>
    </row>
    <row r="275" spans="9:21" x14ac:dyDescent="0.5">
      <c r="I275" s="19">
        <f t="shared" si="6"/>
        <v>254</v>
      </c>
      <c r="J275" s="179">
        <v>144.26117831331243</v>
      </c>
      <c r="U275" s="221" t="str">
        <f t="shared" ca="1" si="7"/>
        <v/>
      </c>
    </row>
    <row r="276" spans="9:21" x14ac:dyDescent="0.5">
      <c r="I276" s="19">
        <f t="shared" si="6"/>
        <v>255</v>
      </c>
      <c r="J276" s="179">
        <v>133.17314158851411</v>
      </c>
      <c r="U276" s="221" t="str">
        <f t="shared" ca="1" si="7"/>
        <v/>
      </c>
    </row>
    <row r="277" spans="9:21" x14ac:dyDescent="0.5">
      <c r="I277" s="19">
        <f t="shared" si="6"/>
        <v>256</v>
      </c>
      <c r="J277" s="179">
        <v>154.520300848386</v>
      </c>
      <c r="U277" s="221" t="str">
        <f t="shared" ca="1" si="7"/>
        <v/>
      </c>
    </row>
    <row r="278" spans="9:21" x14ac:dyDescent="0.5">
      <c r="I278" s="19">
        <f t="shared" si="6"/>
        <v>257</v>
      </c>
      <c r="J278" s="179">
        <v>118.40132949755147</v>
      </c>
      <c r="U278" s="221" t="str">
        <f t="shared" ca="1" si="7"/>
        <v/>
      </c>
    </row>
    <row r="279" spans="9:21" x14ac:dyDescent="0.5">
      <c r="I279" s="19">
        <f t="shared" si="6"/>
        <v>258</v>
      </c>
      <c r="J279" s="179">
        <v>148.68983384563953</v>
      </c>
      <c r="U279" s="221" t="str">
        <f t="shared" ca="1" si="7"/>
        <v/>
      </c>
    </row>
    <row r="280" spans="9:21" x14ac:dyDescent="0.5">
      <c r="I280" s="19">
        <f t="shared" ref="I280:I343" si="8">IF(I279&lt;=1000,I279+1,"")</f>
        <v>259</v>
      </c>
      <c r="J280" s="179">
        <v>139.61257356525317</v>
      </c>
      <c r="U280" s="221" t="str">
        <f t="shared" ref="U280:U343" ca="1" si="9">IF(U279&lt;=$M$21,U279+1,"")</f>
        <v/>
      </c>
    </row>
    <row r="281" spans="9:21" x14ac:dyDescent="0.5">
      <c r="I281" s="19">
        <f t="shared" si="8"/>
        <v>260</v>
      </c>
      <c r="J281" s="179">
        <v>135.65491719530067</v>
      </c>
      <c r="U281" s="221" t="str">
        <f t="shared" ca="1" si="9"/>
        <v/>
      </c>
    </row>
    <row r="282" spans="9:21" x14ac:dyDescent="0.5">
      <c r="I282" s="19">
        <f t="shared" si="8"/>
        <v>261</v>
      </c>
      <c r="J282" s="179">
        <v>149.23621671691268</v>
      </c>
      <c r="U282" s="221" t="str">
        <f t="shared" ca="1" si="9"/>
        <v/>
      </c>
    </row>
    <row r="283" spans="9:21" x14ac:dyDescent="0.5">
      <c r="I283" s="19">
        <f t="shared" si="8"/>
        <v>262</v>
      </c>
      <c r="J283" s="179">
        <v>100.5073033231572</v>
      </c>
      <c r="U283" s="221" t="str">
        <f t="shared" ca="1" si="9"/>
        <v/>
      </c>
    </row>
    <row r="284" spans="9:21" x14ac:dyDescent="0.5">
      <c r="I284" s="19">
        <f t="shared" si="8"/>
        <v>263</v>
      </c>
      <c r="J284" s="179">
        <v>148.94176305137003</v>
      </c>
      <c r="U284" s="221" t="str">
        <f t="shared" ca="1" si="9"/>
        <v/>
      </c>
    </row>
    <row r="285" spans="9:21" x14ac:dyDescent="0.5">
      <c r="I285" s="19">
        <f t="shared" si="8"/>
        <v>264</v>
      </c>
      <c r="J285" s="179">
        <v>130.26346629843908</v>
      </c>
      <c r="U285" s="221" t="str">
        <f t="shared" ca="1" si="9"/>
        <v/>
      </c>
    </row>
    <row r="286" spans="9:21" x14ac:dyDescent="0.5">
      <c r="I286" s="19">
        <f t="shared" si="8"/>
        <v>265</v>
      </c>
      <c r="J286" s="179">
        <v>163.89484501628166</v>
      </c>
      <c r="U286" s="221" t="str">
        <f t="shared" ca="1" si="9"/>
        <v/>
      </c>
    </row>
    <row r="287" spans="9:21" x14ac:dyDescent="0.5">
      <c r="I287" s="19">
        <f t="shared" si="8"/>
        <v>266</v>
      </c>
      <c r="J287" s="179">
        <v>126.72469647917893</v>
      </c>
      <c r="U287" s="221" t="str">
        <f t="shared" ca="1" si="9"/>
        <v/>
      </c>
    </row>
    <row r="288" spans="9:21" x14ac:dyDescent="0.5">
      <c r="I288" s="19">
        <f t="shared" si="8"/>
        <v>267</v>
      </c>
      <c r="J288" s="179">
        <v>147.23011388187444</v>
      </c>
      <c r="U288" s="221" t="str">
        <f t="shared" ca="1" si="9"/>
        <v/>
      </c>
    </row>
    <row r="289" spans="9:21" x14ac:dyDescent="0.5">
      <c r="I289" s="19">
        <f t="shared" si="8"/>
        <v>268</v>
      </c>
      <c r="J289" s="179">
        <v>157.33886473074909</v>
      </c>
      <c r="U289" s="221" t="str">
        <f t="shared" ca="1" si="9"/>
        <v/>
      </c>
    </row>
    <row r="290" spans="9:21" x14ac:dyDescent="0.5">
      <c r="I290" s="19">
        <f t="shared" si="8"/>
        <v>269</v>
      </c>
      <c r="J290" s="179">
        <v>124.99335801871061</v>
      </c>
      <c r="U290" s="221" t="str">
        <f t="shared" ca="1" si="9"/>
        <v/>
      </c>
    </row>
    <row r="291" spans="9:21" x14ac:dyDescent="0.5">
      <c r="I291" s="19">
        <f t="shared" si="8"/>
        <v>270</v>
      </c>
      <c r="J291" s="179">
        <v>124.91458902486298</v>
      </c>
      <c r="U291" s="221" t="str">
        <f t="shared" ca="1" si="9"/>
        <v/>
      </c>
    </row>
    <row r="292" spans="9:21" x14ac:dyDescent="0.5">
      <c r="I292" s="19">
        <f t="shared" si="8"/>
        <v>271</v>
      </c>
      <c r="J292" s="179">
        <v>132.99535838805673</v>
      </c>
      <c r="U292" s="221" t="str">
        <f t="shared" ca="1" si="9"/>
        <v/>
      </c>
    </row>
    <row r="293" spans="9:21" x14ac:dyDescent="0.5">
      <c r="I293" s="19">
        <f t="shared" si="8"/>
        <v>272</v>
      </c>
      <c r="J293" s="179">
        <v>156.76236412535224</v>
      </c>
      <c r="U293" s="221" t="str">
        <f t="shared" ca="1" si="9"/>
        <v/>
      </c>
    </row>
    <row r="294" spans="9:21" x14ac:dyDescent="0.5">
      <c r="I294" s="19">
        <f t="shared" si="8"/>
        <v>273</v>
      </c>
      <c r="J294" s="179">
        <v>107.52910795165025</v>
      </c>
      <c r="U294" s="221" t="str">
        <f t="shared" ca="1" si="9"/>
        <v/>
      </c>
    </row>
    <row r="295" spans="9:21" x14ac:dyDescent="0.5">
      <c r="I295" s="19">
        <f t="shared" si="8"/>
        <v>274</v>
      </c>
      <c r="J295" s="179">
        <v>138.51964016565205</v>
      </c>
      <c r="U295" s="221" t="str">
        <f t="shared" ca="1" si="9"/>
        <v/>
      </c>
    </row>
    <row r="296" spans="9:21" x14ac:dyDescent="0.5">
      <c r="I296" s="19">
        <f t="shared" si="8"/>
        <v>275</v>
      </c>
      <c r="J296" s="179">
        <v>144.79298209175249</v>
      </c>
      <c r="U296" s="221" t="str">
        <f t="shared" ca="1" si="9"/>
        <v/>
      </c>
    </row>
    <row r="297" spans="9:21" x14ac:dyDescent="0.5">
      <c r="I297" s="19">
        <f t="shared" si="8"/>
        <v>276</v>
      </c>
      <c r="J297" s="179">
        <v>151.38039170595326</v>
      </c>
      <c r="U297" s="221" t="str">
        <f t="shared" ca="1" si="9"/>
        <v/>
      </c>
    </row>
    <row r="298" spans="9:21" x14ac:dyDescent="0.5">
      <c r="I298" s="19">
        <f t="shared" si="8"/>
        <v>277</v>
      </c>
      <c r="J298" s="179">
        <v>137.77345595172471</v>
      </c>
      <c r="U298" s="221" t="str">
        <f t="shared" ca="1" si="9"/>
        <v/>
      </c>
    </row>
    <row r="299" spans="9:21" x14ac:dyDescent="0.5">
      <c r="I299" s="19">
        <f t="shared" si="8"/>
        <v>278</v>
      </c>
      <c r="J299" s="179">
        <v>158.58677947337813</v>
      </c>
      <c r="U299" s="221" t="str">
        <f t="shared" ca="1" si="9"/>
        <v/>
      </c>
    </row>
    <row r="300" spans="9:21" x14ac:dyDescent="0.5">
      <c r="I300" s="19">
        <f t="shared" si="8"/>
        <v>279</v>
      </c>
      <c r="J300" s="179">
        <v>151.68900293728743</v>
      </c>
      <c r="U300" s="221" t="str">
        <f t="shared" ca="1" si="9"/>
        <v/>
      </c>
    </row>
    <row r="301" spans="9:21" x14ac:dyDescent="0.5">
      <c r="I301" s="19">
        <f t="shared" si="8"/>
        <v>280</v>
      </c>
      <c r="J301" s="179">
        <v>137.62094043223925</v>
      </c>
      <c r="U301" s="221" t="str">
        <f t="shared" ca="1" si="9"/>
        <v/>
      </c>
    </row>
    <row r="302" spans="9:21" x14ac:dyDescent="0.5">
      <c r="I302" s="19">
        <f t="shared" si="8"/>
        <v>281</v>
      </c>
      <c r="J302" s="179">
        <v>135.20106112786294</v>
      </c>
      <c r="U302" s="221" t="str">
        <f t="shared" ca="1" si="9"/>
        <v/>
      </c>
    </row>
    <row r="303" spans="9:21" x14ac:dyDescent="0.5">
      <c r="I303" s="19">
        <f t="shared" si="8"/>
        <v>282</v>
      </c>
      <c r="J303" s="179">
        <v>154.43598847332984</v>
      </c>
      <c r="U303" s="221" t="str">
        <f t="shared" ca="1" si="9"/>
        <v/>
      </c>
    </row>
    <row r="304" spans="9:21" x14ac:dyDescent="0.5">
      <c r="I304" s="19">
        <f t="shared" si="8"/>
        <v>283</v>
      </c>
      <c r="J304" s="179">
        <v>145.32489191123238</v>
      </c>
      <c r="U304" s="221" t="str">
        <f t="shared" ca="1" si="9"/>
        <v/>
      </c>
    </row>
    <row r="305" spans="9:21" x14ac:dyDescent="0.5">
      <c r="I305" s="19">
        <f t="shared" si="8"/>
        <v>284</v>
      </c>
      <c r="J305" s="179">
        <v>136.72676992554705</v>
      </c>
      <c r="U305" s="221" t="str">
        <f t="shared" ca="1" si="9"/>
        <v/>
      </c>
    </row>
    <row r="306" spans="9:21" x14ac:dyDescent="0.5">
      <c r="I306" s="19">
        <f t="shared" si="8"/>
        <v>285</v>
      </c>
      <c r="J306" s="179">
        <v>127.41957926427288</v>
      </c>
      <c r="U306" s="221" t="str">
        <f t="shared" ca="1" si="9"/>
        <v/>
      </c>
    </row>
    <row r="307" spans="9:21" x14ac:dyDescent="0.5">
      <c r="I307" s="19">
        <f t="shared" si="8"/>
        <v>286</v>
      </c>
      <c r="J307" s="179">
        <v>115.83367538084269</v>
      </c>
      <c r="U307" s="221" t="str">
        <f t="shared" ca="1" si="9"/>
        <v/>
      </c>
    </row>
    <row r="308" spans="9:21" x14ac:dyDescent="0.5">
      <c r="I308" s="19">
        <f t="shared" si="8"/>
        <v>287</v>
      </c>
      <c r="J308" s="179">
        <v>127.02771201469739</v>
      </c>
      <c r="U308" s="221" t="str">
        <f t="shared" ca="1" si="9"/>
        <v/>
      </c>
    </row>
    <row r="309" spans="9:21" x14ac:dyDescent="0.5">
      <c r="I309" s="19">
        <f t="shared" si="8"/>
        <v>288</v>
      </c>
      <c r="J309" s="179">
        <v>108.25603396452905</v>
      </c>
      <c r="U309" s="221" t="str">
        <f t="shared" ca="1" si="9"/>
        <v/>
      </c>
    </row>
    <row r="310" spans="9:21" x14ac:dyDescent="0.5">
      <c r="I310" s="19">
        <f t="shared" si="8"/>
        <v>289</v>
      </c>
      <c r="J310" s="179">
        <v>123.89657380025545</v>
      </c>
      <c r="U310" s="221" t="str">
        <f t="shared" ca="1" si="9"/>
        <v/>
      </c>
    </row>
    <row r="311" spans="9:21" x14ac:dyDescent="0.5">
      <c r="I311" s="19">
        <f t="shared" si="8"/>
        <v>290</v>
      </c>
      <c r="J311" s="179">
        <v>127.34529302780734</v>
      </c>
      <c r="U311" s="221" t="str">
        <f t="shared" ca="1" si="9"/>
        <v/>
      </c>
    </row>
    <row r="312" spans="9:21" x14ac:dyDescent="0.5">
      <c r="I312" s="19">
        <f t="shared" si="8"/>
        <v>291</v>
      </c>
      <c r="J312" s="179">
        <v>148.12708919868101</v>
      </c>
      <c r="U312" s="221" t="str">
        <f t="shared" ca="1" si="9"/>
        <v/>
      </c>
    </row>
    <row r="313" spans="9:21" x14ac:dyDescent="0.5">
      <c r="I313" s="19">
        <f t="shared" si="8"/>
        <v>292</v>
      </c>
      <c r="J313" s="179">
        <v>124.07178864039453</v>
      </c>
      <c r="U313" s="221" t="str">
        <f t="shared" ca="1" si="9"/>
        <v/>
      </c>
    </row>
    <row r="314" spans="9:21" x14ac:dyDescent="0.5">
      <c r="I314" s="19">
        <f t="shared" si="8"/>
        <v>293</v>
      </c>
      <c r="J314" s="179">
        <v>117.57008832037884</v>
      </c>
      <c r="U314" s="221" t="str">
        <f t="shared" ca="1" si="9"/>
        <v/>
      </c>
    </row>
    <row r="315" spans="9:21" x14ac:dyDescent="0.5">
      <c r="I315" s="19">
        <f t="shared" si="8"/>
        <v>294</v>
      </c>
      <c r="J315" s="179">
        <v>111.63335230698972</v>
      </c>
      <c r="U315" s="221" t="str">
        <f t="shared" ca="1" si="9"/>
        <v/>
      </c>
    </row>
    <row r="316" spans="9:21" x14ac:dyDescent="0.5">
      <c r="I316" s="19">
        <f t="shared" si="8"/>
        <v>295</v>
      </c>
      <c r="J316" s="179">
        <v>129.34563207189103</v>
      </c>
      <c r="U316" s="221" t="str">
        <f t="shared" ca="1" si="9"/>
        <v/>
      </c>
    </row>
    <row r="317" spans="9:21" x14ac:dyDescent="0.5">
      <c r="I317" s="19">
        <f t="shared" si="8"/>
        <v>296</v>
      </c>
      <c r="J317" s="179">
        <v>146.45179270530588</v>
      </c>
      <c r="U317" s="221" t="str">
        <f t="shared" ca="1" si="9"/>
        <v/>
      </c>
    </row>
    <row r="318" spans="9:21" x14ac:dyDescent="0.5">
      <c r="I318" s="19">
        <f t="shared" si="8"/>
        <v>297</v>
      </c>
      <c r="J318" s="179">
        <v>146.36821174419737</v>
      </c>
      <c r="U318" s="221" t="str">
        <f t="shared" ca="1" si="9"/>
        <v/>
      </c>
    </row>
    <row r="319" spans="9:21" x14ac:dyDescent="0.5">
      <c r="I319" s="19">
        <f t="shared" si="8"/>
        <v>298</v>
      </c>
      <c r="J319" s="179">
        <v>153.22050593935415</v>
      </c>
      <c r="U319" s="221" t="str">
        <f t="shared" ca="1" si="9"/>
        <v/>
      </c>
    </row>
    <row r="320" spans="9:21" x14ac:dyDescent="0.5">
      <c r="I320" s="19">
        <f t="shared" si="8"/>
        <v>299</v>
      </c>
      <c r="J320" s="179">
        <v>134.40006361096334</v>
      </c>
      <c r="U320" s="221" t="str">
        <f t="shared" ca="1" si="9"/>
        <v/>
      </c>
    </row>
    <row r="321" spans="9:21" x14ac:dyDescent="0.5">
      <c r="I321" s="19">
        <f t="shared" si="8"/>
        <v>300</v>
      </c>
      <c r="J321" s="179">
        <v>140.12327264931068</v>
      </c>
      <c r="U321" s="221" t="str">
        <f t="shared" ca="1" si="9"/>
        <v/>
      </c>
    </row>
    <row r="322" spans="9:21" x14ac:dyDescent="0.5">
      <c r="I322" s="19">
        <f t="shared" si="8"/>
        <v>301</v>
      </c>
      <c r="J322" s="179">
        <v>169.77298450750834</v>
      </c>
      <c r="U322" s="221" t="str">
        <f t="shared" ca="1" si="9"/>
        <v/>
      </c>
    </row>
    <row r="323" spans="9:21" x14ac:dyDescent="0.5">
      <c r="I323" s="19">
        <f t="shared" si="8"/>
        <v>302</v>
      </c>
      <c r="J323" s="179">
        <v>162.31712416058812</v>
      </c>
      <c r="U323" s="221" t="str">
        <f t="shared" ca="1" si="9"/>
        <v/>
      </c>
    </row>
    <row r="324" spans="9:21" x14ac:dyDescent="0.5">
      <c r="I324" s="19">
        <f t="shared" si="8"/>
        <v>303</v>
      </c>
      <c r="J324" s="179">
        <v>113.35816773655378</v>
      </c>
      <c r="U324" s="221" t="str">
        <f t="shared" ca="1" si="9"/>
        <v/>
      </c>
    </row>
    <row r="325" spans="9:21" x14ac:dyDescent="0.5">
      <c r="I325" s="19">
        <f t="shared" si="8"/>
        <v>304</v>
      </c>
      <c r="J325" s="179">
        <v>148.72914479485996</v>
      </c>
      <c r="U325" s="221" t="str">
        <f t="shared" ca="1" si="9"/>
        <v/>
      </c>
    </row>
    <row r="326" spans="9:21" x14ac:dyDescent="0.5">
      <c r="I326" s="19">
        <f t="shared" si="8"/>
        <v>305</v>
      </c>
      <c r="J326" s="179">
        <v>144.05723229554752</v>
      </c>
      <c r="U326" s="221" t="str">
        <f t="shared" ca="1" si="9"/>
        <v/>
      </c>
    </row>
    <row r="327" spans="9:21" x14ac:dyDescent="0.5">
      <c r="I327" s="19">
        <f t="shared" si="8"/>
        <v>306</v>
      </c>
      <c r="J327" s="179">
        <v>152.50744099941898</v>
      </c>
      <c r="U327" s="221" t="str">
        <f t="shared" ca="1" si="9"/>
        <v/>
      </c>
    </row>
    <row r="328" spans="9:21" x14ac:dyDescent="0.5">
      <c r="I328" s="19">
        <f t="shared" si="8"/>
        <v>307</v>
      </c>
      <c r="J328" s="179">
        <v>139.30529183691522</v>
      </c>
      <c r="U328" s="221" t="str">
        <f t="shared" ca="1" si="9"/>
        <v/>
      </c>
    </row>
    <row r="329" spans="9:21" x14ac:dyDescent="0.5">
      <c r="I329" s="19">
        <f t="shared" si="8"/>
        <v>308</v>
      </c>
      <c r="J329" s="179">
        <v>144.05561917861607</v>
      </c>
      <c r="U329" s="221" t="str">
        <f t="shared" ca="1" si="9"/>
        <v/>
      </c>
    </row>
    <row r="330" spans="9:21" x14ac:dyDescent="0.5">
      <c r="I330" s="19">
        <f t="shared" si="8"/>
        <v>309</v>
      </c>
      <c r="J330" s="179">
        <v>131.50440660583899</v>
      </c>
      <c r="U330" s="221" t="str">
        <f t="shared" ca="1" si="9"/>
        <v/>
      </c>
    </row>
    <row r="331" spans="9:21" x14ac:dyDescent="0.5">
      <c r="I331" s="19">
        <f t="shared" si="8"/>
        <v>310</v>
      </c>
      <c r="J331" s="179">
        <v>149.95850662360539</v>
      </c>
      <c r="U331" s="221" t="str">
        <f t="shared" ca="1" si="9"/>
        <v/>
      </c>
    </row>
    <row r="332" spans="9:21" x14ac:dyDescent="0.5">
      <c r="I332" s="19">
        <f t="shared" si="8"/>
        <v>311</v>
      </c>
      <c r="J332" s="179">
        <v>136.51199413949149</v>
      </c>
      <c r="U332" s="221" t="str">
        <f t="shared" ca="1" si="9"/>
        <v/>
      </c>
    </row>
    <row r="333" spans="9:21" x14ac:dyDescent="0.5">
      <c r="I333" s="19">
        <f t="shared" si="8"/>
        <v>312</v>
      </c>
      <c r="J333" s="179">
        <v>102.38233319439715</v>
      </c>
      <c r="U333" s="221" t="str">
        <f t="shared" ca="1" si="9"/>
        <v/>
      </c>
    </row>
    <row r="334" spans="9:21" x14ac:dyDescent="0.5">
      <c r="I334" s="19">
        <f t="shared" si="8"/>
        <v>313</v>
      </c>
      <c r="J334" s="179">
        <v>129.488881232925</v>
      </c>
      <c r="U334" s="221" t="str">
        <f t="shared" ca="1" si="9"/>
        <v/>
      </c>
    </row>
    <row r="335" spans="9:21" x14ac:dyDescent="0.5">
      <c r="I335" s="19">
        <f t="shared" si="8"/>
        <v>314</v>
      </c>
      <c r="J335" s="179">
        <v>125.47610085705652</v>
      </c>
      <c r="U335" s="221" t="str">
        <f t="shared" ca="1" si="9"/>
        <v/>
      </c>
    </row>
    <row r="336" spans="9:21" x14ac:dyDescent="0.5">
      <c r="I336" s="19">
        <f t="shared" si="8"/>
        <v>315</v>
      </c>
      <c r="J336" s="179">
        <v>142.92431450945753</v>
      </c>
      <c r="U336" s="221" t="str">
        <f t="shared" ca="1" si="9"/>
        <v/>
      </c>
    </row>
    <row r="337" spans="9:21" x14ac:dyDescent="0.5">
      <c r="I337" s="19">
        <f t="shared" si="8"/>
        <v>316</v>
      </c>
      <c r="J337" s="179">
        <v>123.11398467461687</v>
      </c>
      <c r="U337" s="221" t="str">
        <f t="shared" ca="1" si="9"/>
        <v/>
      </c>
    </row>
    <row r="338" spans="9:21" x14ac:dyDescent="0.5">
      <c r="I338" s="19">
        <f t="shared" si="8"/>
        <v>317</v>
      </c>
      <c r="J338" s="179">
        <v>179.82540583481881</v>
      </c>
      <c r="U338" s="221" t="str">
        <f t="shared" ca="1" si="9"/>
        <v/>
      </c>
    </row>
    <row r="339" spans="9:21" x14ac:dyDescent="0.5">
      <c r="I339" s="19">
        <f t="shared" si="8"/>
        <v>318</v>
      </c>
      <c r="J339" s="179">
        <v>131.15951815552194</v>
      </c>
      <c r="U339" s="221" t="str">
        <f t="shared" ca="1" si="9"/>
        <v/>
      </c>
    </row>
    <row r="340" spans="9:21" x14ac:dyDescent="0.5">
      <c r="I340" s="19">
        <f t="shared" si="8"/>
        <v>319</v>
      </c>
      <c r="J340" s="179">
        <v>136.41383655119091</v>
      </c>
      <c r="U340" s="221" t="str">
        <f t="shared" ca="1" si="9"/>
        <v/>
      </c>
    </row>
    <row r="341" spans="9:21" x14ac:dyDescent="0.5">
      <c r="I341" s="19">
        <f t="shared" si="8"/>
        <v>320</v>
      </c>
      <c r="J341" s="179">
        <v>117.98959347853184</v>
      </c>
      <c r="U341" s="221" t="str">
        <f t="shared" ca="1" si="9"/>
        <v/>
      </c>
    </row>
    <row r="342" spans="9:21" x14ac:dyDescent="0.5">
      <c r="I342" s="19">
        <f t="shared" si="8"/>
        <v>321</v>
      </c>
      <c r="J342" s="179">
        <v>153.28872347585252</v>
      </c>
      <c r="U342" s="221" t="str">
        <f t="shared" ca="1" si="9"/>
        <v/>
      </c>
    </row>
    <row r="343" spans="9:21" x14ac:dyDescent="0.5">
      <c r="I343" s="19">
        <f t="shared" si="8"/>
        <v>322</v>
      </c>
      <c r="J343" s="179">
        <v>117.43679485868955</v>
      </c>
      <c r="U343" s="221" t="str">
        <f t="shared" ca="1" si="9"/>
        <v/>
      </c>
    </row>
    <row r="344" spans="9:21" x14ac:dyDescent="0.5">
      <c r="I344" s="19">
        <f t="shared" ref="I344:I407" si="10">IF(I343&lt;=1000,I343+1,"")</f>
        <v>323</v>
      </c>
      <c r="J344" s="179">
        <v>145.96202593124559</v>
      </c>
      <c r="U344" s="221" t="str">
        <f t="shared" ref="U344:U407" ca="1" si="11">IF(U343&lt;=$M$21,U343+1,"")</f>
        <v/>
      </c>
    </row>
    <row r="345" spans="9:21" x14ac:dyDescent="0.5">
      <c r="I345" s="19">
        <f t="shared" si="10"/>
        <v>324</v>
      </c>
      <c r="J345" s="179">
        <v>160.71952686332136</v>
      </c>
      <c r="U345" s="221" t="str">
        <f t="shared" ca="1" si="11"/>
        <v/>
      </c>
    </row>
    <row r="346" spans="9:21" x14ac:dyDescent="0.5">
      <c r="I346" s="19">
        <f t="shared" si="10"/>
        <v>325</v>
      </c>
      <c r="J346" s="179">
        <v>116.77112115939269</v>
      </c>
      <c r="U346" s="221" t="str">
        <f t="shared" ca="1" si="11"/>
        <v/>
      </c>
    </row>
    <row r="347" spans="9:21" x14ac:dyDescent="0.5">
      <c r="I347" s="19">
        <f t="shared" si="10"/>
        <v>326</v>
      </c>
      <c r="J347" s="179">
        <v>144.2831930981443</v>
      </c>
      <c r="U347" s="221" t="str">
        <f t="shared" ca="1" si="11"/>
        <v/>
      </c>
    </row>
    <row r="348" spans="9:21" x14ac:dyDescent="0.5">
      <c r="I348" s="19">
        <f t="shared" si="10"/>
        <v>327</v>
      </c>
      <c r="J348" s="179">
        <v>141.30676436363501</v>
      </c>
      <c r="U348" s="221" t="str">
        <f t="shared" ca="1" si="11"/>
        <v/>
      </c>
    </row>
    <row r="349" spans="9:21" x14ac:dyDescent="0.5">
      <c r="I349" s="19">
        <f t="shared" si="10"/>
        <v>328</v>
      </c>
      <c r="J349" s="179">
        <v>125.70300249621017</v>
      </c>
      <c r="U349" s="221" t="str">
        <f t="shared" ca="1" si="11"/>
        <v/>
      </c>
    </row>
    <row r="350" spans="9:21" x14ac:dyDescent="0.5">
      <c r="I350" s="19">
        <f t="shared" si="10"/>
        <v>329</v>
      </c>
      <c r="J350" s="179">
        <v>168.46480541807375</v>
      </c>
      <c r="U350" s="221" t="str">
        <f t="shared" ca="1" si="11"/>
        <v/>
      </c>
    </row>
    <row r="351" spans="9:21" x14ac:dyDescent="0.5">
      <c r="I351" s="19">
        <f t="shared" si="10"/>
        <v>330</v>
      </c>
      <c r="J351" s="179">
        <v>160.57510816450653</v>
      </c>
      <c r="U351" s="221" t="str">
        <f t="shared" ca="1" si="11"/>
        <v/>
      </c>
    </row>
    <row r="352" spans="9:21" x14ac:dyDescent="0.5">
      <c r="I352" s="19">
        <f t="shared" si="10"/>
        <v>331</v>
      </c>
      <c r="J352" s="179">
        <v>149.8218880278003</v>
      </c>
      <c r="U352" s="221" t="str">
        <f t="shared" ca="1" si="11"/>
        <v/>
      </c>
    </row>
    <row r="353" spans="9:21" x14ac:dyDescent="0.5">
      <c r="I353" s="19">
        <f t="shared" si="10"/>
        <v>332</v>
      </c>
      <c r="J353" s="179">
        <v>173.51501124428822</v>
      </c>
      <c r="U353" s="221" t="str">
        <f t="shared" ca="1" si="11"/>
        <v/>
      </c>
    </row>
    <row r="354" spans="9:21" x14ac:dyDescent="0.5">
      <c r="I354" s="19">
        <f t="shared" si="10"/>
        <v>333</v>
      </c>
      <c r="J354" s="179">
        <v>127.08425502325177</v>
      </c>
      <c r="U354" s="221" t="str">
        <f t="shared" ca="1" si="11"/>
        <v/>
      </c>
    </row>
    <row r="355" spans="9:21" x14ac:dyDescent="0.5">
      <c r="I355" s="19">
        <f t="shared" si="10"/>
        <v>334</v>
      </c>
      <c r="J355" s="179">
        <v>151.01132477570368</v>
      </c>
      <c r="U355" s="221" t="str">
        <f t="shared" ca="1" si="11"/>
        <v/>
      </c>
    </row>
    <row r="356" spans="9:21" x14ac:dyDescent="0.5">
      <c r="I356" s="19">
        <f t="shared" si="10"/>
        <v>335</v>
      </c>
      <c r="J356" s="179">
        <v>153.18588205918724</v>
      </c>
      <c r="U356" s="221" t="str">
        <f t="shared" ca="1" si="11"/>
        <v/>
      </c>
    </row>
    <row r="357" spans="9:21" x14ac:dyDescent="0.5">
      <c r="I357" s="19">
        <f t="shared" si="10"/>
        <v>336</v>
      </c>
      <c r="J357" s="179">
        <v>105.1903640192304</v>
      </c>
      <c r="U357" s="221" t="str">
        <f t="shared" ca="1" si="11"/>
        <v/>
      </c>
    </row>
    <row r="358" spans="9:21" x14ac:dyDescent="0.5">
      <c r="I358" s="19">
        <f t="shared" si="10"/>
        <v>337</v>
      </c>
      <c r="J358" s="179">
        <v>159.11374684985401</v>
      </c>
      <c r="U358" s="221" t="str">
        <f t="shared" ca="1" si="11"/>
        <v/>
      </c>
    </row>
    <row r="359" spans="9:21" x14ac:dyDescent="0.5">
      <c r="I359" s="19">
        <f t="shared" si="10"/>
        <v>338</v>
      </c>
      <c r="J359" s="179">
        <v>156.61616911745074</v>
      </c>
      <c r="U359" s="221" t="str">
        <f t="shared" ca="1" si="11"/>
        <v/>
      </c>
    </row>
    <row r="360" spans="9:21" x14ac:dyDescent="0.5">
      <c r="I360" s="19">
        <f t="shared" si="10"/>
        <v>339</v>
      </c>
      <c r="J360" s="179">
        <v>115.14576779190915</v>
      </c>
      <c r="U360" s="221" t="str">
        <f t="shared" ca="1" si="11"/>
        <v/>
      </c>
    </row>
    <row r="361" spans="9:21" x14ac:dyDescent="0.5">
      <c r="I361" s="19">
        <f t="shared" si="10"/>
        <v>340</v>
      </c>
      <c r="J361" s="179">
        <v>137.35780902495461</v>
      </c>
      <c r="U361" s="221" t="str">
        <f t="shared" ca="1" si="11"/>
        <v/>
      </c>
    </row>
    <row r="362" spans="9:21" x14ac:dyDescent="0.5">
      <c r="I362" s="19">
        <f t="shared" si="10"/>
        <v>341</v>
      </c>
      <c r="J362" s="179">
        <v>118.06563617002401</v>
      </c>
      <c r="U362" s="221" t="str">
        <f t="shared" ca="1" si="11"/>
        <v/>
      </c>
    </row>
    <row r="363" spans="9:21" x14ac:dyDescent="0.5">
      <c r="I363" s="19">
        <f t="shared" si="10"/>
        <v>342</v>
      </c>
      <c r="J363" s="179">
        <v>165.28134028556917</v>
      </c>
      <c r="U363" s="221" t="str">
        <f t="shared" ca="1" si="11"/>
        <v/>
      </c>
    </row>
    <row r="364" spans="9:21" x14ac:dyDescent="0.5">
      <c r="I364" s="19">
        <f t="shared" si="10"/>
        <v>343</v>
      </c>
      <c r="J364" s="179">
        <v>174.64416248247494</v>
      </c>
      <c r="U364" s="221" t="str">
        <f t="shared" ca="1" si="11"/>
        <v/>
      </c>
    </row>
    <row r="365" spans="9:21" x14ac:dyDescent="0.5">
      <c r="I365" s="19">
        <f t="shared" si="10"/>
        <v>344</v>
      </c>
      <c r="J365" s="179">
        <v>114.70341893719075</v>
      </c>
      <c r="U365" s="221" t="str">
        <f t="shared" ca="1" si="11"/>
        <v/>
      </c>
    </row>
    <row r="366" spans="9:21" x14ac:dyDescent="0.5">
      <c r="I366" s="19">
        <f t="shared" si="10"/>
        <v>345</v>
      </c>
      <c r="J366" s="179">
        <v>93.543315556915502</v>
      </c>
      <c r="U366" s="221" t="str">
        <f t="shared" ca="1" si="11"/>
        <v/>
      </c>
    </row>
    <row r="367" spans="9:21" x14ac:dyDescent="0.5">
      <c r="I367" s="19">
        <f t="shared" si="10"/>
        <v>346</v>
      </c>
      <c r="J367" s="179">
        <v>180.1832668172764</v>
      </c>
      <c r="U367" s="221" t="str">
        <f t="shared" ca="1" si="11"/>
        <v/>
      </c>
    </row>
    <row r="368" spans="9:21" x14ac:dyDescent="0.5">
      <c r="I368" s="19">
        <f t="shared" si="10"/>
        <v>347</v>
      </c>
      <c r="J368" s="179">
        <v>132.79542217275352</v>
      </c>
      <c r="U368" s="221" t="str">
        <f t="shared" ca="1" si="11"/>
        <v/>
      </c>
    </row>
    <row r="369" spans="9:21" x14ac:dyDescent="0.5">
      <c r="I369" s="19">
        <f t="shared" si="10"/>
        <v>348</v>
      </c>
      <c r="J369" s="179">
        <v>133.68297012002347</v>
      </c>
      <c r="U369" s="221" t="str">
        <f t="shared" ca="1" si="11"/>
        <v/>
      </c>
    </row>
    <row r="370" spans="9:21" x14ac:dyDescent="0.5">
      <c r="I370" s="19">
        <f t="shared" si="10"/>
        <v>349</v>
      </c>
      <c r="J370" s="179">
        <v>154.34312071089079</v>
      </c>
      <c r="U370" s="221" t="str">
        <f t="shared" ca="1" si="11"/>
        <v/>
      </c>
    </row>
    <row r="371" spans="9:21" x14ac:dyDescent="0.5">
      <c r="I371" s="19">
        <f t="shared" si="10"/>
        <v>350</v>
      </c>
      <c r="J371" s="179">
        <v>132.29010168433547</v>
      </c>
      <c r="U371" s="221" t="str">
        <f t="shared" ca="1" si="11"/>
        <v/>
      </c>
    </row>
    <row r="372" spans="9:21" x14ac:dyDescent="0.5">
      <c r="I372" s="19">
        <f t="shared" si="10"/>
        <v>351</v>
      </c>
      <c r="J372" s="179">
        <v>148.47243258777218</v>
      </c>
      <c r="U372" s="221" t="str">
        <f t="shared" ca="1" si="11"/>
        <v/>
      </c>
    </row>
    <row r="373" spans="9:21" x14ac:dyDescent="0.5">
      <c r="I373" s="19">
        <f t="shared" si="10"/>
        <v>352</v>
      </c>
      <c r="J373" s="179">
        <v>146.36528362882848</v>
      </c>
      <c r="U373" s="221" t="str">
        <f t="shared" ca="1" si="11"/>
        <v/>
      </c>
    </row>
    <row r="374" spans="9:21" x14ac:dyDescent="0.5">
      <c r="I374" s="19">
        <f t="shared" si="10"/>
        <v>353</v>
      </c>
      <c r="J374" s="179">
        <v>156.89195564701308</v>
      </c>
      <c r="U374" s="221" t="str">
        <f t="shared" ca="1" si="11"/>
        <v/>
      </c>
    </row>
    <row r="375" spans="9:21" x14ac:dyDescent="0.5">
      <c r="I375" s="19">
        <f t="shared" si="10"/>
        <v>354</v>
      </c>
      <c r="J375" s="179">
        <v>127.21427043341492</v>
      </c>
      <c r="U375" s="221" t="str">
        <f t="shared" ca="1" si="11"/>
        <v/>
      </c>
    </row>
    <row r="376" spans="9:21" x14ac:dyDescent="0.5">
      <c r="I376" s="19">
        <f t="shared" si="10"/>
        <v>355</v>
      </c>
      <c r="J376" s="179">
        <v>145.01532293867857</v>
      </c>
      <c r="U376" s="221" t="str">
        <f t="shared" ca="1" si="11"/>
        <v/>
      </c>
    </row>
    <row r="377" spans="9:21" x14ac:dyDescent="0.5">
      <c r="I377" s="19">
        <f t="shared" si="10"/>
        <v>356</v>
      </c>
      <c r="J377" s="179">
        <v>150.32605754392478</v>
      </c>
      <c r="U377" s="221" t="str">
        <f t="shared" ca="1" si="11"/>
        <v/>
      </c>
    </row>
    <row r="378" spans="9:21" x14ac:dyDescent="0.5">
      <c r="I378" s="19">
        <f t="shared" si="10"/>
        <v>357</v>
      </c>
      <c r="J378" s="179">
        <v>122.16878609065498</v>
      </c>
      <c r="U378" s="221" t="str">
        <f t="shared" ca="1" si="11"/>
        <v/>
      </c>
    </row>
    <row r="379" spans="9:21" x14ac:dyDescent="0.5">
      <c r="I379" s="19">
        <f t="shared" si="10"/>
        <v>358</v>
      </c>
      <c r="J379" s="179">
        <v>114.13377627779425</v>
      </c>
      <c r="U379" s="221" t="str">
        <f t="shared" ca="1" si="11"/>
        <v/>
      </c>
    </row>
    <row r="380" spans="9:21" x14ac:dyDescent="0.5">
      <c r="I380" s="19">
        <f t="shared" si="10"/>
        <v>359</v>
      </c>
      <c r="J380" s="179">
        <v>130.48152306649712</v>
      </c>
      <c r="U380" s="221" t="str">
        <f t="shared" ca="1" si="11"/>
        <v/>
      </c>
    </row>
    <row r="381" spans="9:21" x14ac:dyDescent="0.5">
      <c r="I381" s="19">
        <f t="shared" si="10"/>
        <v>360</v>
      </c>
      <c r="J381" s="179">
        <v>138.76392707720538</v>
      </c>
      <c r="U381" s="221" t="str">
        <f t="shared" ca="1" si="11"/>
        <v/>
      </c>
    </row>
    <row r="382" spans="9:21" x14ac:dyDescent="0.5">
      <c r="I382" s="19">
        <f t="shared" si="10"/>
        <v>361</v>
      </c>
      <c r="J382" s="179">
        <v>140.09532945140165</v>
      </c>
      <c r="U382" s="221" t="str">
        <f t="shared" ca="1" si="11"/>
        <v/>
      </c>
    </row>
    <row r="383" spans="9:21" x14ac:dyDescent="0.5">
      <c r="I383" s="19">
        <f t="shared" si="10"/>
        <v>362</v>
      </c>
      <c r="J383" s="179">
        <v>135.39615755523238</v>
      </c>
      <c r="U383" s="221" t="str">
        <f t="shared" ca="1" si="11"/>
        <v/>
      </c>
    </row>
    <row r="384" spans="9:21" x14ac:dyDescent="0.5">
      <c r="I384" s="19">
        <f t="shared" si="10"/>
        <v>363</v>
      </c>
      <c r="J384" s="179">
        <v>137.38332945779487</v>
      </c>
      <c r="U384" s="221" t="str">
        <f t="shared" ca="1" si="11"/>
        <v/>
      </c>
    </row>
    <row r="385" spans="9:21" x14ac:dyDescent="0.5">
      <c r="I385" s="19">
        <f t="shared" si="10"/>
        <v>364</v>
      </c>
      <c r="J385" s="179">
        <v>113.98314265267699</v>
      </c>
      <c r="U385" s="221" t="str">
        <f t="shared" ca="1" si="11"/>
        <v/>
      </c>
    </row>
    <row r="386" spans="9:21" x14ac:dyDescent="0.5">
      <c r="I386" s="19">
        <f t="shared" si="10"/>
        <v>365</v>
      </c>
      <c r="J386" s="179">
        <v>125.53120846961127</v>
      </c>
      <c r="U386" s="221" t="str">
        <f t="shared" ca="1" si="11"/>
        <v/>
      </c>
    </row>
    <row r="387" spans="9:21" x14ac:dyDescent="0.5">
      <c r="I387" s="19">
        <f t="shared" si="10"/>
        <v>366</v>
      </c>
      <c r="J387" s="179">
        <v>98.296577145692837</v>
      </c>
      <c r="U387" s="221" t="str">
        <f t="shared" ca="1" si="11"/>
        <v/>
      </c>
    </row>
    <row r="388" spans="9:21" x14ac:dyDescent="0.5">
      <c r="I388" s="19">
        <f t="shared" si="10"/>
        <v>367</v>
      </c>
      <c r="J388" s="179">
        <v>108.67181656543028</v>
      </c>
      <c r="U388" s="221" t="str">
        <f t="shared" ca="1" si="11"/>
        <v/>
      </c>
    </row>
    <row r="389" spans="9:21" x14ac:dyDescent="0.5">
      <c r="I389" s="19">
        <f t="shared" si="10"/>
        <v>368</v>
      </c>
      <c r="J389" s="179">
        <v>133.13931752834472</v>
      </c>
      <c r="U389" s="221" t="str">
        <f t="shared" ca="1" si="11"/>
        <v/>
      </c>
    </row>
    <row r="390" spans="9:21" x14ac:dyDescent="0.5">
      <c r="I390" s="19">
        <f t="shared" si="10"/>
        <v>369</v>
      </c>
      <c r="J390" s="179">
        <v>159.59228623690174</v>
      </c>
      <c r="U390" s="221" t="str">
        <f t="shared" ca="1" si="11"/>
        <v/>
      </c>
    </row>
    <row r="391" spans="9:21" x14ac:dyDescent="0.5">
      <c r="I391" s="19">
        <f t="shared" si="10"/>
        <v>370</v>
      </c>
      <c r="J391" s="179">
        <v>115.77339745489638</v>
      </c>
      <c r="U391" s="221" t="str">
        <f t="shared" ca="1" si="11"/>
        <v/>
      </c>
    </row>
    <row r="392" spans="9:21" x14ac:dyDescent="0.5">
      <c r="I392" s="19">
        <f t="shared" si="10"/>
        <v>371</v>
      </c>
      <c r="J392" s="179">
        <v>136.16618301535334</v>
      </c>
      <c r="U392" s="221" t="str">
        <f t="shared" ca="1" si="11"/>
        <v/>
      </c>
    </row>
    <row r="393" spans="9:21" x14ac:dyDescent="0.5">
      <c r="I393" s="19">
        <f t="shared" si="10"/>
        <v>372</v>
      </c>
      <c r="J393" s="179">
        <v>121.1592828643997</v>
      </c>
      <c r="U393" s="221" t="str">
        <f t="shared" ca="1" si="11"/>
        <v/>
      </c>
    </row>
    <row r="394" spans="9:21" x14ac:dyDescent="0.5">
      <c r="I394" s="19">
        <f t="shared" si="10"/>
        <v>373</v>
      </c>
      <c r="J394" s="179">
        <v>140.57694090535725</v>
      </c>
      <c r="U394" s="221" t="str">
        <f t="shared" ca="1" si="11"/>
        <v/>
      </c>
    </row>
    <row r="395" spans="9:21" x14ac:dyDescent="0.5">
      <c r="I395" s="19">
        <f t="shared" si="10"/>
        <v>374</v>
      </c>
      <c r="J395" s="179">
        <v>108.43860705968504</v>
      </c>
      <c r="U395" s="221" t="str">
        <f t="shared" ca="1" si="11"/>
        <v/>
      </c>
    </row>
    <row r="396" spans="9:21" x14ac:dyDescent="0.5">
      <c r="I396" s="19">
        <f t="shared" si="10"/>
        <v>375</v>
      </c>
      <c r="J396" s="179">
        <v>128.5171732934644</v>
      </c>
      <c r="U396" s="221" t="str">
        <f t="shared" ca="1" si="11"/>
        <v/>
      </c>
    </row>
    <row r="397" spans="9:21" x14ac:dyDescent="0.5">
      <c r="I397" s="19">
        <f t="shared" si="10"/>
        <v>376</v>
      </c>
      <c r="J397" s="179">
        <v>170.15736799604673</v>
      </c>
      <c r="U397" s="221" t="str">
        <f t="shared" ca="1" si="11"/>
        <v/>
      </c>
    </row>
    <row r="398" spans="9:21" x14ac:dyDescent="0.5">
      <c r="I398" s="19">
        <f t="shared" si="10"/>
        <v>377</v>
      </c>
      <c r="J398" s="179">
        <v>137.62738793273894</v>
      </c>
      <c r="U398" s="221" t="str">
        <f t="shared" ca="1" si="11"/>
        <v/>
      </c>
    </row>
    <row r="399" spans="9:21" x14ac:dyDescent="0.5">
      <c r="I399" s="19">
        <f t="shared" si="10"/>
        <v>378</v>
      </c>
      <c r="J399" s="179">
        <v>119.55308256231831</v>
      </c>
      <c r="U399" s="221" t="str">
        <f t="shared" ca="1" si="11"/>
        <v/>
      </c>
    </row>
    <row r="400" spans="9:21" x14ac:dyDescent="0.5">
      <c r="I400" s="19">
        <f t="shared" si="10"/>
        <v>379</v>
      </c>
      <c r="J400" s="179">
        <v>118.78940093402494</v>
      </c>
      <c r="U400" s="221" t="str">
        <f t="shared" ca="1" si="11"/>
        <v/>
      </c>
    </row>
    <row r="401" spans="9:21" x14ac:dyDescent="0.5">
      <c r="I401" s="19">
        <f t="shared" si="10"/>
        <v>380</v>
      </c>
      <c r="J401" s="179">
        <v>134.89969438749017</v>
      </c>
      <c r="U401" s="221" t="str">
        <f t="shared" ca="1" si="11"/>
        <v/>
      </c>
    </row>
    <row r="402" spans="9:21" x14ac:dyDescent="0.5">
      <c r="I402" s="19">
        <f t="shared" si="10"/>
        <v>381</v>
      </c>
      <c r="J402" s="179">
        <v>115.03325023863806</v>
      </c>
      <c r="U402" s="221" t="str">
        <f t="shared" ca="1" si="11"/>
        <v/>
      </c>
    </row>
    <row r="403" spans="9:21" x14ac:dyDescent="0.5">
      <c r="I403" s="19">
        <f t="shared" si="10"/>
        <v>382</v>
      </c>
      <c r="J403" s="179">
        <v>136.89839127488199</v>
      </c>
      <c r="U403" s="221" t="str">
        <f t="shared" ca="1" si="11"/>
        <v/>
      </c>
    </row>
    <row r="404" spans="9:21" x14ac:dyDescent="0.5">
      <c r="I404" s="19">
        <f t="shared" si="10"/>
        <v>383</v>
      </c>
      <c r="J404" s="179">
        <v>122.07989948236789</v>
      </c>
      <c r="U404" s="221" t="str">
        <f t="shared" ca="1" si="11"/>
        <v/>
      </c>
    </row>
    <row r="405" spans="9:21" x14ac:dyDescent="0.5">
      <c r="I405" s="19">
        <f t="shared" si="10"/>
        <v>384</v>
      </c>
      <c r="J405" s="179">
        <v>131.8195440424376</v>
      </c>
      <c r="U405" s="221" t="str">
        <f t="shared" ca="1" si="11"/>
        <v/>
      </c>
    </row>
    <row r="406" spans="9:21" x14ac:dyDescent="0.5">
      <c r="I406" s="19">
        <f t="shared" si="10"/>
        <v>385</v>
      </c>
      <c r="J406" s="179">
        <v>131.61349675573183</v>
      </c>
      <c r="U406" s="221" t="str">
        <f t="shared" ca="1" si="11"/>
        <v/>
      </c>
    </row>
    <row r="407" spans="9:21" x14ac:dyDescent="0.5">
      <c r="I407" s="19">
        <f t="shared" si="10"/>
        <v>386</v>
      </c>
      <c r="J407" s="179">
        <v>194.42880000891074</v>
      </c>
      <c r="U407" s="221" t="str">
        <f t="shared" ca="1" si="11"/>
        <v/>
      </c>
    </row>
    <row r="408" spans="9:21" x14ac:dyDescent="0.5">
      <c r="I408" s="19">
        <f t="shared" ref="I408:I471" si="12">IF(I407&lt;=1000,I407+1,"")</f>
        <v>387</v>
      </c>
      <c r="J408" s="179">
        <v>137.34674206059663</v>
      </c>
      <c r="U408" s="221" t="str">
        <f t="shared" ref="U408:U471" ca="1" si="13">IF(U407&lt;=$M$21,U407+1,"")</f>
        <v/>
      </c>
    </row>
    <row r="409" spans="9:21" x14ac:dyDescent="0.5">
      <c r="I409" s="19">
        <f t="shared" si="12"/>
        <v>388</v>
      </c>
      <c r="J409" s="179">
        <v>135.62792300611841</v>
      </c>
      <c r="U409" s="221" t="str">
        <f t="shared" ca="1" si="13"/>
        <v/>
      </c>
    </row>
    <row r="410" spans="9:21" x14ac:dyDescent="0.5">
      <c r="I410" s="19">
        <f t="shared" si="12"/>
        <v>389</v>
      </c>
      <c r="J410" s="179">
        <v>144.53365825021274</v>
      </c>
      <c r="U410" s="221" t="str">
        <f t="shared" ca="1" si="13"/>
        <v/>
      </c>
    </row>
    <row r="411" spans="9:21" x14ac:dyDescent="0.5">
      <c r="I411" s="19">
        <f t="shared" si="12"/>
        <v>390</v>
      </c>
      <c r="J411" s="179">
        <v>158.42813991828893</v>
      </c>
      <c r="U411" s="221" t="str">
        <f t="shared" ca="1" si="13"/>
        <v/>
      </c>
    </row>
    <row r="412" spans="9:21" x14ac:dyDescent="0.5">
      <c r="I412" s="19">
        <f t="shared" si="12"/>
        <v>391</v>
      </c>
      <c r="J412" s="179">
        <v>126.18342838163878</v>
      </c>
      <c r="U412" s="221" t="str">
        <f t="shared" ca="1" si="13"/>
        <v/>
      </c>
    </row>
    <row r="413" spans="9:21" x14ac:dyDescent="0.5">
      <c r="I413" s="19">
        <f t="shared" si="12"/>
        <v>392</v>
      </c>
      <c r="J413" s="179">
        <v>149.36083126988575</v>
      </c>
      <c r="U413" s="221" t="str">
        <f t="shared" ca="1" si="13"/>
        <v/>
      </c>
    </row>
    <row r="414" spans="9:21" x14ac:dyDescent="0.5">
      <c r="I414" s="19">
        <f t="shared" si="12"/>
        <v>393</v>
      </c>
      <c r="J414" s="179">
        <v>146.37643229280479</v>
      </c>
      <c r="U414" s="221" t="str">
        <f t="shared" ca="1" si="13"/>
        <v/>
      </c>
    </row>
    <row r="415" spans="9:21" x14ac:dyDescent="0.5">
      <c r="I415" s="19">
        <f t="shared" si="12"/>
        <v>394</v>
      </c>
      <c r="J415" s="179">
        <v>142.13088600352859</v>
      </c>
      <c r="U415" s="221" t="str">
        <f t="shared" ca="1" si="13"/>
        <v/>
      </c>
    </row>
    <row r="416" spans="9:21" x14ac:dyDescent="0.5">
      <c r="I416" s="19">
        <f t="shared" si="12"/>
        <v>395</v>
      </c>
      <c r="J416" s="179">
        <v>119.00550189739246</v>
      </c>
      <c r="U416" s="221" t="str">
        <f t="shared" ca="1" si="13"/>
        <v/>
      </c>
    </row>
    <row r="417" spans="9:21" x14ac:dyDescent="0.5">
      <c r="I417" s="19">
        <f t="shared" si="12"/>
        <v>396</v>
      </c>
      <c r="J417" s="179">
        <v>133.71396851677656</v>
      </c>
      <c r="U417" s="221" t="str">
        <f t="shared" ca="1" si="13"/>
        <v/>
      </c>
    </row>
    <row r="418" spans="9:21" x14ac:dyDescent="0.5">
      <c r="I418" s="19">
        <f t="shared" si="12"/>
        <v>397</v>
      </c>
      <c r="J418" s="179">
        <v>146.81854184470109</v>
      </c>
      <c r="U418" s="221" t="str">
        <f t="shared" ca="1" si="13"/>
        <v/>
      </c>
    </row>
    <row r="419" spans="9:21" x14ac:dyDescent="0.5">
      <c r="I419" s="19">
        <f t="shared" si="12"/>
        <v>398</v>
      </c>
      <c r="J419" s="179">
        <v>155.73938575534009</v>
      </c>
      <c r="U419" s="221" t="str">
        <f t="shared" ca="1" si="13"/>
        <v/>
      </c>
    </row>
    <row r="420" spans="9:21" x14ac:dyDescent="0.5">
      <c r="I420" s="19">
        <f t="shared" si="12"/>
        <v>399</v>
      </c>
      <c r="J420" s="179">
        <v>131.25563193528882</v>
      </c>
      <c r="U420" s="221" t="str">
        <f t="shared" ca="1" si="13"/>
        <v/>
      </c>
    </row>
    <row r="421" spans="9:21" x14ac:dyDescent="0.5">
      <c r="I421" s="19">
        <f t="shared" si="12"/>
        <v>400</v>
      </c>
      <c r="J421" s="179">
        <v>179.3874862298465</v>
      </c>
      <c r="U421" s="221" t="str">
        <f t="shared" ca="1" si="13"/>
        <v/>
      </c>
    </row>
    <row r="422" spans="9:21" x14ac:dyDescent="0.5">
      <c r="I422" s="19">
        <f t="shared" si="12"/>
        <v>401</v>
      </c>
      <c r="J422" s="179">
        <v>117.80299011389124</v>
      </c>
      <c r="U422" s="221" t="str">
        <f t="shared" ca="1" si="13"/>
        <v/>
      </c>
    </row>
    <row r="423" spans="9:21" x14ac:dyDescent="0.5">
      <c r="I423" s="19">
        <f t="shared" si="12"/>
        <v>402</v>
      </c>
      <c r="J423" s="179">
        <v>137.79111746599673</v>
      </c>
      <c r="U423" s="221" t="str">
        <f t="shared" ca="1" si="13"/>
        <v/>
      </c>
    </row>
    <row r="424" spans="9:21" x14ac:dyDescent="0.5">
      <c r="I424" s="19">
        <f t="shared" si="12"/>
        <v>403</v>
      </c>
      <c r="J424" s="179">
        <v>132.26418474046218</v>
      </c>
      <c r="U424" s="221" t="str">
        <f t="shared" ca="1" si="13"/>
        <v/>
      </c>
    </row>
    <row r="425" spans="9:21" x14ac:dyDescent="0.5">
      <c r="I425" s="19">
        <f t="shared" si="12"/>
        <v>404</v>
      </c>
      <c r="J425" s="179">
        <v>166.64617524992624</v>
      </c>
      <c r="U425" s="221" t="str">
        <f t="shared" ca="1" si="13"/>
        <v/>
      </c>
    </row>
    <row r="426" spans="9:21" x14ac:dyDescent="0.5">
      <c r="I426" s="19">
        <f t="shared" si="12"/>
        <v>405</v>
      </c>
      <c r="J426" s="179">
        <v>110.0953119848669</v>
      </c>
      <c r="U426" s="221" t="str">
        <f t="shared" ca="1" si="13"/>
        <v/>
      </c>
    </row>
    <row r="427" spans="9:21" x14ac:dyDescent="0.5">
      <c r="I427" s="19">
        <f t="shared" si="12"/>
        <v>406</v>
      </c>
      <c r="J427" s="179">
        <v>156.94212539779409</v>
      </c>
      <c r="U427" s="221" t="str">
        <f t="shared" ca="1" si="13"/>
        <v/>
      </c>
    </row>
    <row r="428" spans="9:21" x14ac:dyDescent="0.5">
      <c r="I428" s="19">
        <f t="shared" si="12"/>
        <v>407</v>
      </c>
      <c r="J428" s="179">
        <v>146.31721000261746</v>
      </c>
      <c r="U428" s="221" t="str">
        <f t="shared" ca="1" si="13"/>
        <v/>
      </c>
    </row>
    <row r="429" spans="9:21" x14ac:dyDescent="0.5">
      <c r="I429" s="19">
        <f t="shared" si="12"/>
        <v>408</v>
      </c>
      <c r="J429" s="179">
        <v>145.62123228862876</v>
      </c>
      <c r="U429" s="221" t="str">
        <f t="shared" ca="1" si="13"/>
        <v/>
      </c>
    </row>
    <row r="430" spans="9:21" x14ac:dyDescent="0.5">
      <c r="I430" s="19">
        <f t="shared" si="12"/>
        <v>409</v>
      </c>
      <c r="J430" s="179">
        <v>167.47616515865053</v>
      </c>
      <c r="U430" s="221" t="str">
        <f t="shared" ca="1" si="13"/>
        <v/>
      </c>
    </row>
    <row r="431" spans="9:21" x14ac:dyDescent="0.5">
      <c r="I431" s="19">
        <f t="shared" si="12"/>
        <v>410</v>
      </c>
      <c r="J431" s="179">
        <v>129.35224032974378</v>
      </c>
      <c r="U431" s="221" t="str">
        <f t="shared" ca="1" si="13"/>
        <v/>
      </c>
    </row>
    <row r="432" spans="9:21" x14ac:dyDescent="0.5">
      <c r="I432" s="19">
        <f t="shared" si="12"/>
        <v>411</v>
      </c>
      <c r="J432" s="179">
        <v>140.5328867521556</v>
      </c>
      <c r="U432" s="221" t="str">
        <f t="shared" ca="1" si="13"/>
        <v/>
      </c>
    </row>
    <row r="433" spans="9:21" x14ac:dyDescent="0.5">
      <c r="I433" s="19">
        <f t="shared" si="12"/>
        <v>412</v>
      </c>
      <c r="J433" s="179">
        <v>110.12173277911762</v>
      </c>
      <c r="U433" s="221" t="str">
        <f t="shared" ca="1" si="13"/>
        <v/>
      </c>
    </row>
    <row r="434" spans="9:21" x14ac:dyDescent="0.5">
      <c r="I434" s="19">
        <f t="shared" si="12"/>
        <v>413</v>
      </c>
      <c r="J434" s="179">
        <v>172.7061449677841</v>
      </c>
      <c r="U434" s="221" t="str">
        <f t="shared" ca="1" si="13"/>
        <v/>
      </c>
    </row>
    <row r="435" spans="9:21" x14ac:dyDescent="0.5">
      <c r="I435" s="19">
        <f t="shared" si="12"/>
        <v>414</v>
      </c>
      <c r="J435" s="179">
        <v>117.04303666781473</v>
      </c>
      <c r="U435" s="221" t="str">
        <f t="shared" ca="1" si="13"/>
        <v/>
      </c>
    </row>
    <row r="436" spans="9:21" x14ac:dyDescent="0.5">
      <c r="I436" s="19">
        <f t="shared" si="12"/>
        <v>415</v>
      </c>
      <c r="J436" s="179">
        <v>135.33055747301822</v>
      </c>
      <c r="U436" s="221" t="str">
        <f t="shared" ca="1" si="13"/>
        <v/>
      </c>
    </row>
    <row r="437" spans="9:21" x14ac:dyDescent="0.5">
      <c r="I437" s="19">
        <f t="shared" si="12"/>
        <v>416</v>
      </c>
      <c r="J437" s="179">
        <v>114.48770236031024</v>
      </c>
      <c r="U437" s="221" t="str">
        <f t="shared" ca="1" si="13"/>
        <v/>
      </c>
    </row>
    <row r="438" spans="9:21" x14ac:dyDescent="0.5">
      <c r="I438" s="19">
        <f t="shared" si="12"/>
        <v>417</v>
      </c>
      <c r="J438" s="179">
        <v>172.09108119224533</v>
      </c>
      <c r="U438" s="221" t="str">
        <f t="shared" ca="1" si="13"/>
        <v/>
      </c>
    </row>
    <row r="439" spans="9:21" x14ac:dyDescent="0.5">
      <c r="I439" s="19">
        <f t="shared" si="12"/>
        <v>418</v>
      </c>
      <c r="J439" s="179">
        <v>117.02230082731657</v>
      </c>
      <c r="U439" s="221" t="str">
        <f t="shared" ca="1" si="13"/>
        <v/>
      </c>
    </row>
    <row r="440" spans="9:21" x14ac:dyDescent="0.5">
      <c r="I440" s="19">
        <f t="shared" si="12"/>
        <v>419</v>
      </c>
      <c r="J440" s="179">
        <v>85.66405292304259</v>
      </c>
      <c r="U440" s="221" t="str">
        <f t="shared" ca="1" si="13"/>
        <v/>
      </c>
    </row>
    <row r="441" spans="9:21" x14ac:dyDescent="0.5">
      <c r="I441" s="19">
        <f t="shared" si="12"/>
        <v>420</v>
      </c>
      <c r="J441" s="179">
        <v>121.80353118747266</v>
      </c>
      <c r="U441" s="221" t="str">
        <f t="shared" ca="1" si="13"/>
        <v/>
      </c>
    </row>
    <row r="442" spans="9:21" x14ac:dyDescent="0.5">
      <c r="I442" s="19">
        <f t="shared" si="12"/>
        <v>421</v>
      </c>
      <c r="J442" s="179">
        <v>145.4925356588306</v>
      </c>
      <c r="U442" s="221" t="str">
        <f t="shared" ca="1" si="13"/>
        <v/>
      </c>
    </row>
    <row r="443" spans="9:21" x14ac:dyDescent="0.5">
      <c r="I443" s="19">
        <f t="shared" si="12"/>
        <v>422</v>
      </c>
      <c r="J443" s="179">
        <v>137.40506546076787</v>
      </c>
      <c r="U443" s="221" t="str">
        <f t="shared" ca="1" si="13"/>
        <v/>
      </c>
    </row>
    <row r="444" spans="9:21" x14ac:dyDescent="0.5">
      <c r="I444" s="19">
        <f t="shared" si="12"/>
        <v>423</v>
      </c>
      <c r="J444" s="179">
        <v>152.42404428093124</v>
      </c>
      <c r="U444" s="221" t="str">
        <f t="shared" ca="1" si="13"/>
        <v/>
      </c>
    </row>
    <row r="445" spans="9:21" x14ac:dyDescent="0.5">
      <c r="I445" s="19">
        <f t="shared" si="12"/>
        <v>424</v>
      </c>
      <c r="J445" s="179">
        <v>136.25272743953934</v>
      </c>
      <c r="U445" s="221" t="str">
        <f t="shared" ca="1" si="13"/>
        <v/>
      </c>
    </row>
    <row r="446" spans="9:21" x14ac:dyDescent="0.5">
      <c r="I446" s="19">
        <f t="shared" si="12"/>
        <v>425</v>
      </c>
      <c r="J446" s="179">
        <v>148.24578350061768</v>
      </c>
      <c r="U446" s="221" t="str">
        <f t="shared" ca="1" si="13"/>
        <v/>
      </c>
    </row>
    <row r="447" spans="9:21" x14ac:dyDescent="0.5">
      <c r="I447" s="19">
        <f t="shared" si="12"/>
        <v>426</v>
      </c>
      <c r="J447" s="179">
        <v>150.78023411646242</v>
      </c>
      <c r="U447" s="221" t="str">
        <f t="shared" ca="1" si="13"/>
        <v/>
      </c>
    </row>
    <row r="448" spans="9:21" x14ac:dyDescent="0.5">
      <c r="I448" s="19">
        <f t="shared" si="12"/>
        <v>427</v>
      </c>
      <c r="J448" s="179">
        <v>139.14874038710639</v>
      </c>
      <c r="U448" s="221" t="str">
        <f t="shared" ca="1" si="13"/>
        <v/>
      </c>
    </row>
    <row r="449" spans="9:21" x14ac:dyDescent="0.5">
      <c r="I449" s="19">
        <f t="shared" si="12"/>
        <v>428</v>
      </c>
      <c r="J449" s="179">
        <v>152.3069475907846</v>
      </c>
      <c r="U449" s="221" t="str">
        <f t="shared" ca="1" si="13"/>
        <v/>
      </c>
    </row>
    <row r="450" spans="9:21" x14ac:dyDescent="0.5">
      <c r="I450" s="19">
        <f t="shared" si="12"/>
        <v>429</v>
      </c>
      <c r="J450" s="179">
        <v>146.39680368184742</v>
      </c>
      <c r="U450" s="221" t="str">
        <f t="shared" ca="1" si="13"/>
        <v/>
      </c>
    </row>
    <row r="451" spans="9:21" x14ac:dyDescent="0.5">
      <c r="I451" s="19">
        <f t="shared" si="12"/>
        <v>430</v>
      </c>
      <c r="J451" s="179">
        <v>102.64509002113442</v>
      </c>
      <c r="U451" s="221" t="str">
        <f t="shared" ca="1" si="13"/>
        <v/>
      </c>
    </row>
    <row r="452" spans="9:21" x14ac:dyDescent="0.5">
      <c r="I452" s="19">
        <f t="shared" si="12"/>
        <v>431</v>
      </c>
      <c r="J452" s="179">
        <v>135.7568399445222</v>
      </c>
      <c r="U452" s="221" t="str">
        <f t="shared" ca="1" si="13"/>
        <v/>
      </c>
    </row>
    <row r="453" spans="9:21" x14ac:dyDescent="0.5">
      <c r="I453" s="19">
        <f t="shared" si="12"/>
        <v>432</v>
      </c>
      <c r="J453" s="179">
        <v>149.28497048213734</v>
      </c>
      <c r="U453" s="221" t="str">
        <f t="shared" ca="1" si="13"/>
        <v/>
      </c>
    </row>
    <row r="454" spans="9:21" x14ac:dyDescent="0.5">
      <c r="I454" s="19">
        <f t="shared" si="12"/>
        <v>433</v>
      </c>
      <c r="J454" s="179">
        <v>170.60372887758791</v>
      </c>
      <c r="U454" s="221" t="str">
        <f t="shared" ca="1" si="13"/>
        <v/>
      </c>
    </row>
    <row r="455" spans="9:21" x14ac:dyDescent="0.5">
      <c r="I455" s="19">
        <f t="shared" si="12"/>
        <v>434</v>
      </c>
      <c r="J455" s="179">
        <v>118.47647479404959</v>
      </c>
      <c r="U455" s="221" t="str">
        <f t="shared" ca="1" si="13"/>
        <v/>
      </c>
    </row>
    <row r="456" spans="9:21" x14ac:dyDescent="0.5">
      <c r="I456" s="19">
        <f t="shared" si="12"/>
        <v>435</v>
      </c>
      <c r="J456" s="179">
        <v>107.33150571125549</v>
      </c>
      <c r="U456" s="221" t="str">
        <f t="shared" ca="1" si="13"/>
        <v/>
      </c>
    </row>
    <row r="457" spans="9:21" x14ac:dyDescent="0.5">
      <c r="I457" s="19">
        <f t="shared" si="12"/>
        <v>436</v>
      </c>
      <c r="J457" s="179">
        <v>122.48575796935106</v>
      </c>
      <c r="U457" s="221" t="str">
        <f t="shared" ca="1" si="13"/>
        <v/>
      </c>
    </row>
    <row r="458" spans="9:21" x14ac:dyDescent="0.5">
      <c r="I458" s="19">
        <f t="shared" si="12"/>
        <v>437</v>
      </c>
      <c r="J458" s="179">
        <v>138.79096064649653</v>
      </c>
      <c r="U458" s="221" t="str">
        <f t="shared" ca="1" si="13"/>
        <v/>
      </c>
    </row>
    <row r="459" spans="9:21" x14ac:dyDescent="0.5">
      <c r="I459" s="19">
        <f t="shared" si="12"/>
        <v>438</v>
      </c>
      <c r="J459" s="179">
        <v>131.21633631086704</v>
      </c>
      <c r="U459" s="221" t="str">
        <f t="shared" ca="1" si="13"/>
        <v/>
      </c>
    </row>
    <row r="460" spans="9:21" x14ac:dyDescent="0.5">
      <c r="I460" s="19">
        <f t="shared" si="12"/>
        <v>439</v>
      </c>
      <c r="J460" s="179">
        <v>139.06330168837241</v>
      </c>
      <c r="U460" s="221" t="str">
        <f t="shared" ca="1" si="13"/>
        <v/>
      </c>
    </row>
    <row r="461" spans="9:21" x14ac:dyDescent="0.5">
      <c r="I461" s="19">
        <f t="shared" si="12"/>
        <v>440</v>
      </c>
      <c r="J461" s="179">
        <v>143.81736209233495</v>
      </c>
      <c r="U461" s="221" t="str">
        <f t="shared" ca="1" si="13"/>
        <v/>
      </c>
    </row>
    <row r="462" spans="9:21" x14ac:dyDescent="0.5">
      <c r="I462" s="19">
        <f t="shared" si="12"/>
        <v>441</v>
      </c>
      <c r="J462" s="179">
        <v>144.70496355649618</v>
      </c>
      <c r="U462" s="221" t="str">
        <f t="shared" ca="1" si="13"/>
        <v/>
      </c>
    </row>
    <row r="463" spans="9:21" x14ac:dyDescent="0.5">
      <c r="I463" s="19">
        <f t="shared" si="12"/>
        <v>442</v>
      </c>
      <c r="J463" s="179">
        <v>99.544779519002404</v>
      </c>
      <c r="U463" s="221" t="str">
        <f t="shared" ca="1" si="13"/>
        <v/>
      </c>
    </row>
    <row r="464" spans="9:21" x14ac:dyDescent="0.5">
      <c r="I464" s="19">
        <f t="shared" si="12"/>
        <v>443</v>
      </c>
      <c r="J464" s="179">
        <v>143.19658811677169</v>
      </c>
      <c r="U464" s="221" t="str">
        <f t="shared" ca="1" si="13"/>
        <v/>
      </c>
    </row>
    <row r="465" spans="9:21" x14ac:dyDescent="0.5">
      <c r="I465" s="19">
        <f t="shared" si="12"/>
        <v>444</v>
      </c>
      <c r="J465" s="179">
        <v>169.06317470915582</v>
      </c>
      <c r="U465" s="221" t="str">
        <f t="shared" ca="1" si="13"/>
        <v/>
      </c>
    </row>
    <row r="466" spans="9:21" x14ac:dyDescent="0.5">
      <c r="I466" s="19">
        <f t="shared" si="12"/>
        <v>445</v>
      </c>
      <c r="J466" s="179">
        <v>128.69498219143105</v>
      </c>
      <c r="U466" s="221" t="str">
        <f t="shared" ca="1" si="13"/>
        <v/>
      </c>
    </row>
    <row r="467" spans="9:21" x14ac:dyDescent="0.5">
      <c r="I467" s="19">
        <f t="shared" si="12"/>
        <v>446</v>
      </c>
      <c r="J467" s="179">
        <v>127.84222107409457</v>
      </c>
      <c r="U467" s="221" t="str">
        <f t="shared" ca="1" si="13"/>
        <v/>
      </c>
    </row>
    <row r="468" spans="9:21" x14ac:dyDescent="0.5">
      <c r="I468" s="19">
        <f t="shared" si="12"/>
        <v>447</v>
      </c>
      <c r="J468" s="179">
        <v>89.951925762374799</v>
      </c>
      <c r="U468" s="221" t="str">
        <f t="shared" ca="1" si="13"/>
        <v/>
      </c>
    </row>
    <row r="469" spans="9:21" x14ac:dyDescent="0.5">
      <c r="I469" s="19">
        <f t="shared" si="12"/>
        <v>448</v>
      </c>
      <c r="J469" s="179">
        <v>132.45282841468025</v>
      </c>
      <c r="U469" s="221" t="str">
        <f t="shared" ca="1" si="13"/>
        <v/>
      </c>
    </row>
    <row r="470" spans="9:21" x14ac:dyDescent="0.5">
      <c r="I470" s="19">
        <f t="shared" si="12"/>
        <v>449</v>
      </c>
      <c r="J470" s="179">
        <v>129.41589998982582</v>
      </c>
      <c r="U470" s="221" t="str">
        <f t="shared" ca="1" si="13"/>
        <v/>
      </c>
    </row>
    <row r="471" spans="9:21" x14ac:dyDescent="0.5">
      <c r="I471" s="19">
        <f t="shared" si="12"/>
        <v>450</v>
      </c>
      <c r="J471" s="179">
        <v>151.6563453116147</v>
      </c>
      <c r="U471" s="221" t="str">
        <f t="shared" ca="1" si="13"/>
        <v/>
      </c>
    </row>
    <row r="472" spans="9:21" x14ac:dyDescent="0.5">
      <c r="I472" s="19">
        <f t="shared" ref="I472:I535" si="14">IF(I471&lt;=1000,I471+1,"")</f>
        <v>451</v>
      </c>
      <c r="J472" s="179">
        <v>121.6664530273971</v>
      </c>
      <c r="U472" s="221" t="str">
        <f t="shared" ref="U472:U535" ca="1" si="15">IF(U471&lt;=$M$21,U471+1,"")</f>
        <v/>
      </c>
    </row>
    <row r="473" spans="9:21" x14ac:dyDescent="0.5">
      <c r="I473" s="19">
        <f t="shared" si="14"/>
        <v>452</v>
      </c>
      <c r="J473" s="179">
        <v>157.03012053414739</v>
      </c>
      <c r="U473" s="221" t="str">
        <f t="shared" ca="1" si="15"/>
        <v/>
      </c>
    </row>
    <row r="474" spans="9:21" x14ac:dyDescent="0.5">
      <c r="I474" s="19">
        <f t="shared" si="14"/>
        <v>453</v>
      </c>
      <c r="J474" s="179">
        <v>116.29201387952479</v>
      </c>
      <c r="U474" s="221" t="str">
        <f t="shared" ca="1" si="15"/>
        <v/>
      </c>
    </row>
    <row r="475" spans="9:21" x14ac:dyDescent="0.5">
      <c r="I475" s="19">
        <f t="shared" si="14"/>
        <v>454</v>
      </c>
      <c r="J475" s="179">
        <v>143.4032114957069</v>
      </c>
      <c r="U475" s="221" t="str">
        <f t="shared" ca="1" si="15"/>
        <v/>
      </c>
    </row>
    <row r="476" spans="9:21" x14ac:dyDescent="0.5">
      <c r="I476" s="19">
        <f t="shared" si="14"/>
        <v>455</v>
      </c>
      <c r="J476" s="179">
        <v>132.80024364710911</v>
      </c>
      <c r="U476" s="221" t="str">
        <f t="shared" ca="1" si="15"/>
        <v/>
      </c>
    </row>
    <row r="477" spans="9:21" x14ac:dyDescent="0.5">
      <c r="I477" s="19">
        <f t="shared" si="14"/>
        <v>456</v>
      </c>
      <c r="J477" s="179">
        <v>129.846916338933</v>
      </c>
      <c r="U477" s="221" t="str">
        <f t="shared" ca="1" si="15"/>
        <v/>
      </c>
    </row>
    <row r="478" spans="9:21" x14ac:dyDescent="0.5">
      <c r="I478" s="19">
        <f t="shared" si="14"/>
        <v>457</v>
      </c>
      <c r="J478" s="179">
        <v>158.30615349023327</v>
      </c>
      <c r="U478" s="221" t="str">
        <f t="shared" ca="1" si="15"/>
        <v/>
      </c>
    </row>
    <row r="479" spans="9:21" x14ac:dyDescent="0.5">
      <c r="I479" s="19">
        <f t="shared" si="14"/>
        <v>458</v>
      </c>
      <c r="J479" s="179">
        <v>135.27422599394131</v>
      </c>
      <c r="U479" s="221" t="str">
        <f t="shared" ca="1" si="15"/>
        <v/>
      </c>
    </row>
    <row r="480" spans="9:21" x14ac:dyDescent="0.5">
      <c r="I480" s="19">
        <f t="shared" si="14"/>
        <v>459</v>
      </c>
      <c r="J480" s="179">
        <v>151.90786033113227</v>
      </c>
      <c r="U480" s="221" t="str">
        <f t="shared" ca="1" si="15"/>
        <v/>
      </c>
    </row>
    <row r="481" spans="9:21" x14ac:dyDescent="0.5">
      <c r="I481" s="19">
        <f t="shared" si="14"/>
        <v>460</v>
      </c>
      <c r="J481" s="179">
        <v>102.10704276062796</v>
      </c>
      <c r="U481" s="221" t="str">
        <f t="shared" ca="1" si="15"/>
        <v/>
      </c>
    </row>
    <row r="482" spans="9:21" x14ac:dyDescent="0.5">
      <c r="I482" s="19">
        <f t="shared" si="14"/>
        <v>461</v>
      </c>
      <c r="J482" s="179">
        <v>135.81731949368015</v>
      </c>
      <c r="U482" s="221" t="str">
        <f t="shared" ca="1" si="15"/>
        <v/>
      </c>
    </row>
    <row r="483" spans="9:21" x14ac:dyDescent="0.5">
      <c r="I483" s="19">
        <f t="shared" si="14"/>
        <v>462</v>
      </c>
      <c r="J483" s="179">
        <v>121.05887394693472</v>
      </c>
      <c r="U483" s="221" t="str">
        <f t="shared" ca="1" si="15"/>
        <v/>
      </c>
    </row>
    <row r="484" spans="9:21" x14ac:dyDescent="0.5">
      <c r="I484" s="19">
        <f t="shared" si="14"/>
        <v>463</v>
      </c>
      <c r="J484" s="179">
        <v>146.0847812612721</v>
      </c>
      <c r="U484" s="221" t="str">
        <f t="shared" ca="1" si="15"/>
        <v/>
      </c>
    </row>
    <row r="485" spans="9:21" x14ac:dyDescent="0.5">
      <c r="I485" s="19">
        <f t="shared" si="14"/>
        <v>464</v>
      </c>
      <c r="J485" s="179">
        <v>159.86124593492161</v>
      </c>
      <c r="U485" s="221" t="str">
        <f t="shared" ca="1" si="15"/>
        <v/>
      </c>
    </row>
    <row r="486" spans="9:21" x14ac:dyDescent="0.5">
      <c r="I486" s="19">
        <f t="shared" si="14"/>
        <v>465</v>
      </c>
      <c r="J486" s="179">
        <v>162.24123733888544</v>
      </c>
      <c r="U486" s="221" t="str">
        <f t="shared" ca="1" si="15"/>
        <v/>
      </c>
    </row>
    <row r="487" spans="9:21" x14ac:dyDescent="0.5">
      <c r="I487" s="19">
        <f t="shared" si="14"/>
        <v>466</v>
      </c>
      <c r="J487" s="179">
        <v>152.64669010481302</v>
      </c>
      <c r="U487" s="221" t="str">
        <f t="shared" ca="1" si="15"/>
        <v/>
      </c>
    </row>
    <row r="488" spans="9:21" x14ac:dyDescent="0.5">
      <c r="I488" s="19">
        <f t="shared" si="14"/>
        <v>467</v>
      </c>
      <c r="J488" s="179">
        <v>103.4043185926881</v>
      </c>
      <c r="U488" s="221" t="str">
        <f t="shared" ca="1" si="15"/>
        <v/>
      </c>
    </row>
    <row r="489" spans="9:21" x14ac:dyDescent="0.5">
      <c r="I489" s="19">
        <f t="shared" si="14"/>
        <v>468</v>
      </c>
      <c r="J489" s="179">
        <v>135.47180052002946</v>
      </c>
      <c r="U489" s="221" t="str">
        <f t="shared" ca="1" si="15"/>
        <v/>
      </c>
    </row>
    <row r="490" spans="9:21" x14ac:dyDescent="0.5">
      <c r="I490" s="19">
        <f t="shared" si="14"/>
        <v>469</v>
      </c>
      <c r="J490" s="179">
        <v>150.01774261164559</v>
      </c>
      <c r="U490" s="221" t="str">
        <f t="shared" ca="1" si="15"/>
        <v/>
      </c>
    </row>
    <row r="491" spans="9:21" x14ac:dyDescent="0.5">
      <c r="I491" s="19">
        <f t="shared" si="14"/>
        <v>470</v>
      </c>
      <c r="J491" s="179">
        <v>138.7532854347001</v>
      </c>
      <c r="U491" s="221" t="str">
        <f t="shared" ca="1" si="15"/>
        <v/>
      </c>
    </row>
    <row r="492" spans="9:21" x14ac:dyDescent="0.5">
      <c r="I492" s="19">
        <f t="shared" si="14"/>
        <v>471</v>
      </c>
      <c r="J492" s="179">
        <v>110.95900740646739</v>
      </c>
      <c r="U492" s="221" t="str">
        <f t="shared" ca="1" si="15"/>
        <v/>
      </c>
    </row>
    <row r="493" spans="9:21" x14ac:dyDescent="0.5">
      <c r="I493" s="19">
        <f t="shared" si="14"/>
        <v>472</v>
      </c>
      <c r="J493" s="179">
        <v>131.16023342059214</v>
      </c>
      <c r="U493" s="221" t="str">
        <f t="shared" ca="1" si="15"/>
        <v/>
      </c>
    </row>
    <row r="494" spans="9:21" x14ac:dyDescent="0.5">
      <c r="I494" s="19">
        <f t="shared" si="14"/>
        <v>473</v>
      </c>
      <c r="J494" s="179">
        <v>143.07398914637082</v>
      </c>
      <c r="U494" s="221" t="str">
        <f t="shared" ca="1" si="15"/>
        <v/>
      </c>
    </row>
    <row r="495" spans="9:21" x14ac:dyDescent="0.5">
      <c r="I495" s="19">
        <f t="shared" si="14"/>
        <v>474</v>
      </c>
      <c r="J495" s="179">
        <v>138.78083357199327</v>
      </c>
      <c r="U495" s="221" t="str">
        <f t="shared" ca="1" si="15"/>
        <v/>
      </c>
    </row>
    <row r="496" spans="9:21" x14ac:dyDescent="0.5">
      <c r="I496" s="19">
        <f t="shared" si="14"/>
        <v>475</v>
      </c>
      <c r="J496" s="179">
        <v>145.23842473280388</v>
      </c>
      <c r="U496" s="221" t="str">
        <f t="shared" ca="1" si="15"/>
        <v/>
      </c>
    </row>
    <row r="497" spans="9:21" x14ac:dyDescent="0.5">
      <c r="I497" s="19">
        <f t="shared" si="14"/>
        <v>476</v>
      </c>
      <c r="J497" s="179">
        <v>96.479513898940013</v>
      </c>
      <c r="U497" s="221" t="str">
        <f t="shared" ca="1" si="15"/>
        <v/>
      </c>
    </row>
    <row r="498" spans="9:21" x14ac:dyDescent="0.5">
      <c r="I498" s="19">
        <f t="shared" si="14"/>
        <v>477</v>
      </c>
      <c r="J498" s="179">
        <v>149.42159326952009</v>
      </c>
      <c r="U498" s="221" t="str">
        <f t="shared" ca="1" si="15"/>
        <v/>
      </c>
    </row>
    <row r="499" spans="9:21" x14ac:dyDescent="0.5">
      <c r="I499" s="19">
        <f t="shared" si="14"/>
        <v>478</v>
      </c>
      <c r="J499" s="179">
        <v>104.58080268039711</v>
      </c>
      <c r="U499" s="221" t="str">
        <f t="shared" ca="1" si="15"/>
        <v/>
      </c>
    </row>
    <row r="500" spans="9:21" x14ac:dyDescent="0.5">
      <c r="I500" s="19">
        <f t="shared" si="14"/>
        <v>479</v>
      </c>
      <c r="J500" s="179">
        <v>147.53826688088972</v>
      </c>
      <c r="U500" s="221" t="str">
        <f t="shared" ca="1" si="15"/>
        <v/>
      </c>
    </row>
    <row r="501" spans="9:21" x14ac:dyDescent="0.5">
      <c r="I501" s="19">
        <f t="shared" si="14"/>
        <v>480</v>
      </c>
      <c r="J501" s="179">
        <v>111.83747142556466</v>
      </c>
      <c r="U501" s="221" t="str">
        <f t="shared" ca="1" si="15"/>
        <v/>
      </c>
    </row>
    <row r="502" spans="9:21" x14ac:dyDescent="0.5">
      <c r="I502" s="19">
        <f t="shared" si="14"/>
        <v>481</v>
      </c>
      <c r="J502" s="179">
        <v>150.16423105742277</v>
      </c>
      <c r="U502" s="221" t="str">
        <f t="shared" ca="1" si="15"/>
        <v/>
      </c>
    </row>
    <row r="503" spans="9:21" x14ac:dyDescent="0.5">
      <c r="I503" s="19">
        <f t="shared" si="14"/>
        <v>482</v>
      </c>
      <c r="J503" s="179">
        <v>139.15564248215492</v>
      </c>
      <c r="U503" s="221" t="str">
        <f t="shared" ca="1" si="15"/>
        <v/>
      </c>
    </row>
    <row r="504" spans="9:21" x14ac:dyDescent="0.5">
      <c r="I504" s="19">
        <f t="shared" si="14"/>
        <v>483</v>
      </c>
      <c r="J504" s="179">
        <v>160.76757814131741</v>
      </c>
      <c r="U504" s="221" t="str">
        <f t="shared" ca="1" si="15"/>
        <v/>
      </c>
    </row>
    <row r="505" spans="9:21" x14ac:dyDescent="0.5">
      <c r="I505" s="19">
        <f t="shared" si="14"/>
        <v>484</v>
      </c>
      <c r="J505" s="179">
        <v>151.40261666048013</v>
      </c>
      <c r="U505" s="221" t="str">
        <f t="shared" ca="1" si="15"/>
        <v/>
      </c>
    </row>
    <row r="506" spans="9:21" x14ac:dyDescent="0.5">
      <c r="I506" s="19">
        <f t="shared" si="14"/>
        <v>485</v>
      </c>
      <c r="J506" s="179">
        <v>130.71035521999818</v>
      </c>
      <c r="U506" s="221" t="str">
        <f t="shared" ca="1" si="15"/>
        <v/>
      </c>
    </row>
    <row r="507" spans="9:21" x14ac:dyDescent="0.5">
      <c r="I507" s="19">
        <f t="shared" si="14"/>
        <v>486</v>
      </c>
      <c r="J507" s="179">
        <v>167.0040086367691</v>
      </c>
      <c r="U507" s="221" t="str">
        <f t="shared" ca="1" si="15"/>
        <v/>
      </c>
    </row>
    <row r="508" spans="9:21" x14ac:dyDescent="0.5">
      <c r="I508" s="19">
        <f t="shared" si="14"/>
        <v>487</v>
      </c>
      <c r="J508" s="179">
        <v>115.25448304161694</v>
      </c>
      <c r="U508" s="221" t="str">
        <f t="shared" ca="1" si="15"/>
        <v/>
      </c>
    </row>
    <row r="509" spans="9:21" x14ac:dyDescent="0.5">
      <c r="I509" s="19">
        <f t="shared" si="14"/>
        <v>488</v>
      </c>
      <c r="J509" s="179">
        <v>131.66178028807269</v>
      </c>
      <c r="U509" s="221" t="str">
        <f t="shared" ca="1" si="15"/>
        <v/>
      </c>
    </row>
    <row r="510" spans="9:21" x14ac:dyDescent="0.5">
      <c r="I510" s="19">
        <f t="shared" si="14"/>
        <v>489</v>
      </c>
      <c r="J510" s="179">
        <v>134.3322011759123</v>
      </c>
      <c r="U510" s="221" t="str">
        <f t="shared" ca="1" si="15"/>
        <v/>
      </c>
    </row>
    <row r="511" spans="9:21" x14ac:dyDescent="0.5">
      <c r="I511" s="19">
        <f t="shared" si="14"/>
        <v>490</v>
      </c>
      <c r="J511" s="179">
        <v>169.03526313920025</v>
      </c>
      <c r="U511" s="221" t="str">
        <f t="shared" ca="1" si="15"/>
        <v/>
      </c>
    </row>
    <row r="512" spans="9:21" x14ac:dyDescent="0.5">
      <c r="I512" s="19">
        <f t="shared" si="14"/>
        <v>491</v>
      </c>
      <c r="J512" s="179">
        <v>159.53473963102229</v>
      </c>
      <c r="U512" s="221" t="str">
        <f t="shared" ca="1" si="15"/>
        <v/>
      </c>
    </row>
    <row r="513" spans="9:21" x14ac:dyDescent="0.5">
      <c r="I513" s="19">
        <f t="shared" si="14"/>
        <v>492</v>
      </c>
      <c r="J513" s="179">
        <v>151.10618901077618</v>
      </c>
      <c r="U513" s="221" t="str">
        <f t="shared" ca="1" si="15"/>
        <v/>
      </c>
    </row>
    <row r="514" spans="9:21" x14ac:dyDescent="0.5">
      <c r="I514" s="19">
        <f t="shared" si="14"/>
        <v>493</v>
      </c>
      <c r="J514" s="179">
        <v>111.33825768522078</v>
      </c>
      <c r="U514" s="221" t="str">
        <f t="shared" ca="1" si="15"/>
        <v/>
      </c>
    </row>
    <row r="515" spans="9:21" x14ac:dyDescent="0.5">
      <c r="I515" s="19">
        <f t="shared" si="14"/>
        <v>494</v>
      </c>
      <c r="J515" s="179">
        <v>110.6571020708121</v>
      </c>
      <c r="U515" s="221" t="str">
        <f t="shared" ca="1" si="15"/>
        <v/>
      </c>
    </row>
    <row r="516" spans="9:21" x14ac:dyDescent="0.5">
      <c r="I516" s="19">
        <f t="shared" si="14"/>
        <v>495</v>
      </c>
      <c r="J516" s="179">
        <v>122.20591374959142</v>
      </c>
      <c r="U516" s="221" t="str">
        <f t="shared" ca="1" si="15"/>
        <v/>
      </c>
    </row>
    <row r="517" spans="9:21" x14ac:dyDescent="0.5">
      <c r="I517" s="19">
        <f t="shared" si="14"/>
        <v>496</v>
      </c>
      <c r="J517" s="179">
        <v>165.56233849687112</v>
      </c>
      <c r="U517" s="221" t="str">
        <f t="shared" ca="1" si="15"/>
        <v/>
      </c>
    </row>
    <row r="518" spans="9:21" x14ac:dyDescent="0.5">
      <c r="I518" s="19">
        <f t="shared" si="14"/>
        <v>497</v>
      </c>
      <c r="J518" s="179">
        <v>136.21612060216481</v>
      </c>
      <c r="U518" s="221" t="str">
        <f t="shared" ca="1" si="15"/>
        <v/>
      </c>
    </row>
    <row r="519" spans="9:21" x14ac:dyDescent="0.5">
      <c r="I519" s="19">
        <f t="shared" si="14"/>
        <v>498</v>
      </c>
      <c r="J519" s="179">
        <v>119.22939288660143</v>
      </c>
      <c r="U519" s="221" t="str">
        <f t="shared" ca="1" si="15"/>
        <v/>
      </c>
    </row>
    <row r="520" spans="9:21" x14ac:dyDescent="0.5">
      <c r="I520" s="19">
        <f t="shared" si="14"/>
        <v>499</v>
      </c>
      <c r="J520" s="179">
        <v>157.08425983747034</v>
      </c>
      <c r="U520" s="221" t="str">
        <f t="shared" ca="1" si="15"/>
        <v/>
      </c>
    </row>
    <row r="521" spans="9:21" x14ac:dyDescent="0.5">
      <c r="I521" s="19">
        <f t="shared" si="14"/>
        <v>500</v>
      </c>
      <c r="J521" s="179">
        <v>160.85814004779104</v>
      </c>
      <c r="U521" s="221" t="str">
        <f t="shared" ca="1" si="15"/>
        <v/>
      </c>
    </row>
    <row r="522" spans="9:21" x14ac:dyDescent="0.5">
      <c r="I522" s="19">
        <f t="shared" si="14"/>
        <v>501</v>
      </c>
      <c r="J522" s="179">
        <v>139.22439233034373</v>
      </c>
      <c r="U522" s="221" t="str">
        <f t="shared" ca="1" si="15"/>
        <v/>
      </c>
    </row>
    <row r="523" spans="9:21" x14ac:dyDescent="0.5">
      <c r="I523" s="19">
        <f t="shared" si="14"/>
        <v>502</v>
      </c>
      <c r="J523" s="179">
        <v>145.36113284766628</v>
      </c>
      <c r="U523" s="221" t="str">
        <f t="shared" ca="1" si="15"/>
        <v/>
      </c>
    </row>
    <row r="524" spans="9:21" x14ac:dyDescent="0.5">
      <c r="I524" s="19">
        <f t="shared" si="14"/>
        <v>503</v>
      </c>
      <c r="J524" s="179">
        <v>130.38392768294869</v>
      </c>
      <c r="U524" s="221" t="str">
        <f t="shared" ca="1" si="15"/>
        <v/>
      </c>
    </row>
    <row r="525" spans="9:21" x14ac:dyDescent="0.5">
      <c r="I525" s="19">
        <f t="shared" si="14"/>
        <v>504</v>
      </c>
      <c r="J525" s="179">
        <v>143.6585818014812</v>
      </c>
      <c r="U525" s="221" t="str">
        <f t="shared" ca="1" si="15"/>
        <v/>
      </c>
    </row>
    <row r="526" spans="9:21" x14ac:dyDescent="0.5">
      <c r="I526" s="19">
        <f t="shared" si="14"/>
        <v>505</v>
      </c>
      <c r="J526" s="179">
        <v>152.92103544682391</v>
      </c>
      <c r="U526" s="221" t="str">
        <f t="shared" ca="1" si="15"/>
        <v/>
      </c>
    </row>
    <row r="527" spans="9:21" x14ac:dyDescent="0.5">
      <c r="I527" s="19">
        <f t="shared" si="14"/>
        <v>506</v>
      </c>
      <c r="J527" s="179">
        <v>173.35167293556231</v>
      </c>
      <c r="U527" s="221" t="str">
        <f t="shared" ca="1" si="15"/>
        <v/>
      </c>
    </row>
    <row r="528" spans="9:21" x14ac:dyDescent="0.5">
      <c r="I528" s="19">
        <f t="shared" si="14"/>
        <v>507</v>
      </c>
      <c r="J528" s="179">
        <v>127.81612339154219</v>
      </c>
      <c r="U528" s="221" t="str">
        <f t="shared" ca="1" si="15"/>
        <v/>
      </c>
    </row>
    <row r="529" spans="9:21" x14ac:dyDescent="0.5">
      <c r="I529" s="19">
        <f t="shared" si="14"/>
        <v>508</v>
      </c>
      <c r="J529" s="179">
        <v>151.10392408908257</v>
      </c>
      <c r="U529" s="221" t="str">
        <f t="shared" ca="1" si="15"/>
        <v/>
      </c>
    </row>
    <row r="530" spans="9:21" x14ac:dyDescent="0.5">
      <c r="I530" s="19">
        <f t="shared" si="14"/>
        <v>509</v>
      </c>
      <c r="J530" s="179">
        <v>125.65811543451775</v>
      </c>
      <c r="U530" s="221" t="str">
        <f t="shared" ca="1" si="15"/>
        <v/>
      </c>
    </row>
    <row r="531" spans="9:21" x14ac:dyDescent="0.5">
      <c r="I531" s="19">
        <f t="shared" si="14"/>
        <v>510</v>
      </c>
      <c r="J531" s="179">
        <v>137.79011593199226</v>
      </c>
      <c r="U531" s="221" t="str">
        <f t="shared" ca="1" si="15"/>
        <v/>
      </c>
    </row>
    <row r="532" spans="9:21" x14ac:dyDescent="0.5">
      <c r="I532" s="19">
        <f t="shared" si="14"/>
        <v>511</v>
      </c>
      <c r="J532" s="179">
        <v>132.60505620549233</v>
      </c>
      <c r="U532" s="221" t="str">
        <f t="shared" ca="1" si="15"/>
        <v/>
      </c>
    </row>
    <row r="533" spans="9:21" x14ac:dyDescent="0.5">
      <c r="I533" s="19">
        <f t="shared" si="14"/>
        <v>512</v>
      </c>
      <c r="J533" s="179">
        <v>124.22161456066365</v>
      </c>
      <c r="U533" s="221" t="str">
        <f t="shared" ca="1" si="15"/>
        <v/>
      </c>
    </row>
    <row r="534" spans="9:21" x14ac:dyDescent="0.5">
      <c r="I534" s="19">
        <f t="shared" si="14"/>
        <v>513</v>
      </c>
      <c r="J534" s="179">
        <v>145.83258802481839</v>
      </c>
      <c r="U534" s="221" t="str">
        <f t="shared" ca="1" si="15"/>
        <v/>
      </c>
    </row>
    <row r="535" spans="9:21" x14ac:dyDescent="0.5">
      <c r="I535" s="19">
        <f t="shared" si="14"/>
        <v>514</v>
      </c>
      <c r="J535" s="179">
        <v>123.15530876924697</v>
      </c>
      <c r="U535" s="221" t="str">
        <f t="shared" ca="1" si="15"/>
        <v/>
      </c>
    </row>
    <row r="536" spans="9:21" x14ac:dyDescent="0.5">
      <c r="I536" s="19">
        <f t="shared" ref="I536:I599" si="16">IF(I535&lt;=1000,I535+1,"")</f>
        <v>515</v>
      </c>
      <c r="J536" s="179">
        <v>141.43918282180493</v>
      </c>
      <c r="U536" s="221" t="str">
        <f t="shared" ref="U536:U599" ca="1" si="17">IF(U535&lt;=$M$21,U535+1,"")</f>
        <v/>
      </c>
    </row>
    <row r="537" spans="9:21" x14ac:dyDescent="0.5">
      <c r="I537" s="19">
        <f t="shared" si="16"/>
        <v>516</v>
      </c>
      <c r="J537" s="179">
        <v>136.69292127722932</v>
      </c>
      <c r="U537" s="221" t="str">
        <f t="shared" ca="1" si="17"/>
        <v/>
      </c>
    </row>
    <row r="538" spans="9:21" x14ac:dyDescent="0.5">
      <c r="I538" s="19">
        <f t="shared" si="16"/>
        <v>517</v>
      </c>
      <c r="J538" s="179">
        <v>117.04601059873391</v>
      </c>
      <c r="U538" s="221" t="str">
        <f t="shared" ca="1" si="17"/>
        <v/>
      </c>
    </row>
    <row r="539" spans="9:21" x14ac:dyDescent="0.5">
      <c r="I539" s="19">
        <f t="shared" si="16"/>
        <v>518</v>
      </c>
      <c r="J539" s="179">
        <v>165.45861325627652</v>
      </c>
      <c r="U539" s="221" t="str">
        <f t="shared" ca="1" si="17"/>
        <v/>
      </c>
    </row>
    <row r="540" spans="9:21" x14ac:dyDescent="0.5">
      <c r="I540" s="19">
        <f t="shared" si="16"/>
        <v>519</v>
      </c>
      <c r="J540" s="179">
        <v>138.50502770907971</v>
      </c>
      <c r="U540" s="221" t="str">
        <f t="shared" ca="1" si="17"/>
        <v/>
      </c>
    </row>
    <row r="541" spans="9:21" x14ac:dyDescent="0.5">
      <c r="I541" s="19">
        <f t="shared" si="16"/>
        <v>520</v>
      </c>
      <c r="J541" s="179">
        <v>131.62809567071434</v>
      </c>
      <c r="U541" s="221" t="str">
        <f t="shared" ca="1" si="17"/>
        <v/>
      </c>
    </row>
    <row r="542" spans="9:21" x14ac:dyDescent="0.5">
      <c r="I542" s="19">
        <f t="shared" si="16"/>
        <v>521</v>
      </c>
      <c r="J542" s="179">
        <v>128.25148460776009</v>
      </c>
      <c r="U542" s="221" t="str">
        <f t="shared" ca="1" si="17"/>
        <v/>
      </c>
    </row>
    <row r="543" spans="9:21" x14ac:dyDescent="0.5">
      <c r="I543" s="19">
        <f t="shared" si="16"/>
        <v>522</v>
      </c>
      <c r="J543" s="179">
        <v>134.25842298507416</v>
      </c>
      <c r="U543" s="221" t="str">
        <f t="shared" ca="1" si="17"/>
        <v/>
      </c>
    </row>
    <row r="544" spans="9:21" x14ac:dyDescent="0.5">
      <c r="I544" s="19">
        <f t="shared" si="16"/>
        <v>523</v>
      </c>
      <c r="J544" s="179">
        <v>114.50397071289972</v>
      </c>
      <c r="U544" s="221" t="str">
        <f t="shared" ca="1" si="17"/>
        <v/>
      </c>
    </row>
    <row r="545" spans="9:21" x14ac:dyDescent="0.5">
      <c r="I545" s="19">
        <f t="shared" si="16"/>
        <v>524</v>
      </c>
      <c r="J545" s="179">
        <v>126.09186344997752</v>
      </c>
      <c r="U545" s="221" t="str">
        <f t="shared" ca="1" si="17"/>
        <v/>
      </c>
    </row>
    <row r="546" spans="9:21" x14ac:dyDescent="0.5">
      <c r="I546" s="19">
        <f t="shared" si="16"/>
        <v>525</v>
      </c>
      <c r="J546" s="179">
        <v>182.02085202208039</v>
      </c>
      <c r="U546" s="221" t="str">
        <f t="shared" ca="1" si="17"/>
        <v/>
      </c>
    </row>
    <row r="547" spans="9:21" x14ac:dyDescent="0.5">
      <c r="I547" s="19">
        <f t="shared" si="16"/>
        <v>526</v>
      </c>
      <c r="J547" s="179">
        <v>179.66400568281875</v>
      </c>
      <c r="U547" s="221" t="str">
        <f t="shared" ca="1" si="17"/>
        <v/>
      </c>
    </row>
    <row r="548" spans="9:21" x14ac:dyDescent="0.5">
      <c r="I548" s="19">
        <f t="shared" si="16"/>
        <v>527</v>
      </c>
      <c r="J548" s="179">
        <v>118.90681264985277</v>
      </c>
      <c r="U548" s="221" t="str">
        <f t="shared" ca="1" si="17"/>
        <v/>
      </c>
    </row>
    <row r="549" spans="9:21" x14ac:dyDescent="0.5">
      <c r="I549" s="19">
        <f t="shared" si="16"/>
        <v>528</v>
      </c>
      <c r="J549" s="179">
        <v>127.0287015090563</v>
      </c>
      <c r="U549" s="221" t="str">
        <f t="shared" ca="1" si="17"/>
        <v/>
      </c>
    </row>
    <row r="550" spans="9:21" x14ac:dyDescent="0.5">
      <c r="I550" s="19">
        <f t="shared" si="16"/>
        <v>529</v>
      </c>
      <c r="J550" s="179">
        <v>122.80353893295138</v>
      </c>
      <c r="U550" s="221" t="str">
        <f t="shared" ca="1" si="17"/>
        <v/>
      </c>
    </row>
    <row r="551" spans="9:21" x14ac:dyDescent="0.5">
      <c r="I551" s="19">
        <f t="shared" si="16"/>
        <v>530</v>
      </c>
      <c r="J551" s="179">
        <v>137.56002266349518</v>
      </c>
      <c r="U551" s="221" t="str">
        <f t="shared" ca="1" si="17"/>
        <v/>
      </c>
    </row>
    <row r="552" spans="9:21" x14ac:dyDescent="0.5">
      <c r="I552" s="19">
        <f t="shared" si="16"/>
        <v>531</v>
      </c>
      <c r="J552" s="179">
        <v>129.86904258560821</v>
      </c>
      <c r="U552" s="221" t="str">
        <f t="shared" ca="1" si="17"/>
        <v/>
      </c>
    </row>
    <row r="553" spans="9:21" x14ac:dyDescent="0.5">
      <c r="I553" s="19">
        <f t="shared" si="16"/>
        <v>532</v>
      </c>
      <c r="J553" s="179">
        <v>147.48962318193776</v>
      </c>
      <c r="U553" s="221" t="str">
        <f t="shared" ca="1" si="17"/>
        <v/>
      </c>
    </row>
    <row r="554" spans="9:21" x14ac:dyDescent="0.5">
      <c r="I554" s="19">
        <f t="shared" si="16"/>
        <v>533</v>
      </c>
      <c r="J554" s="179">
        <v>163.21016759602762</v>
      </c>
      <c r="U554" s="221" t="str">
        <f t="shared" ca="1" si="17"/>
        <v/>
      </c>
    </row>
    <row r="555" spans="9:21" x14ac:dyDescent="0.5">
      <c r="I555" s="19">
        <f t="shared" si="16"/>
        <v>534</v>
      </c>
      <c r="J555" s="179">
        <v>128.34575822136247</v>
      </c>
      <c r="U555" s="221" t="str">
        <f t="shared" ca="1" si="17"/>
        <v/>
      </c>
    </row>
    <row r="556" spans="9:21" x14ac:dyDescent="0.5">
      <c r="I556" s="19">
        <f t="shared" si="16"/>
        <v>535</v>
      </c>
      <c r="J556" s="179">
        <v>156.96781170399211</v>
      </c>
      <c r="U556" s="221" t="str">
        <f t="shared" ca="1" si="17"/>
        <v/>
      </c>
    </row>
    <row r="557" spans="9:21" x14ac:dyDescent="0.5">
      <c r="I557" s="19">
        <f t="shared" si="16"/>
        <v>536</v>
      </c>
      <c r="J557" s="179">
        <v>132.13617375093432</v>
      </c>
      <c r="U557" s="221" t="str">
        <f t="shared" ca="1" si="17"/>
        <v/>
      </c>
    </row>
    <row r="558" spans="9:21" x14ac:dyDescent="0.5">
      <c r="I558" s="19">
        <f t="shared" si="16"/>
        <v>537</v>
      </c>
      <c r="J558" s="179">
        <v>154.10172255725502</v>
      </c>
      <c r="U558" s="221" t="str">
        <f t="shared" ca="1" si="17"/>
        <v/>
      </c>
    </row>
    <row r="559" spans="9:21" x14ac:dyDescent="0.5">
      <c r="I559" s="19">
        <f t="shared" si="16"/>
        <v>538</v>
      </c>
      <c r="J559" s="179">
        <v>127.77594099229768</v>
      </c>
      <c r="U559" s="221" t="str">
        <f t="shared" ca="1" si="17"/>
        <v/>
      </c>
    </row>
    <row r="560" spans="9:21" x14ac:dyDescent="0.5">
      <c r="I560" s="19">
        <f t="shared" si="16"/>
        <v>539</v>
      </c>
      <c r="J560" s="179">
        <v>142.01311191859605</v>
      </c>
      <c r="U560" s="221" t="str">
        <f t="shared" ca="1" si="17"/>
        <v/>
      </c>
    </row>
    <row r="561" spans="9:21" x14ac:dyDescent="0.5">
      <c r="I561" s="19">
        <f t="shared" si="16"/>
        <v>540</v>
      </c>
      <c r="J561" s="179">
        <v>159.96174108891776</v>
      </c>
      <c r="U561" s="221" t="str">
        <f t="shared" ca="1" si="17"/>
        <v/>
      </c>
    </row>
    <row r="562" spans="9:21" x14ac:dyDescent="0.5">
      <c r="I562" s="19">
        <f t="shared" si="16"/>
        <v>541</v>
      </c>
      <c r="J562" s="179">
        <v>159.84618502050881</v>
      </c>
      <c r="U562" s="221" t="str">
        <f t="shared" ca="1" si="17"/>
        <v/>
      </c>
    </row>
    <row r="563" spans="9:21" x14ac:dyDescent="0.5">
      <c r="I563" s="19">
        <f t="shared" si="16"/>
        <v>542</v>
      </c>
      <c r="J563" s="179">
        <v>128.75533834919065</v>
      </c>
      <c r="U563" s="221" t="str">
        <f t="shared" ca="1" si="17"/>
        <v/>
      </c>
    </row>
    <row r="564" spans="9:21" x14ac:dyDescent="0.5">
      <c r="I564" s="19">
        <f t="shared" si="16"/>
        <v>543</v>
      </c>
      <c r="J564" s="179">
        <v>154.19442625332135</v>
      </c>
      <c r="U564" s="221" t="str">
        <f t="shared" ca="1" si="17"/>
        <v/>
      </c>
    </row>
    <row r="565" spans="9:21" x14ac:dyDescent="0.5">
      <c r="I565" s="19">
        <f t="shared" si="16"/>
        <v>544</v>
      </c>
      <c r="J565" s="179">
        <v>179.14021499052777</v>
      </c>
      <c r="U565" s="221" t="str">
        <f t="shared" ca="1" si="17"/>
        <v/>
      </c>
    </row>
    <row r="566" spans="9:21" x14ac:dyDescent="0.5">
      <c r="I566" s="19">
        <f t="shared" si="16"/>
        <v>545</v>
      </c>
      <c r="J566" s="179">
        <v>143.64852645320656</v>
      </c>
      <c r="U566" s="221" t="str">
        <f t="shared" ca="1" si="17"/>
        <v/>
      </c>
    </row>
    <row r="567" spans="9:21" x14ac:dyDescent="0.5">
      <c r="I567" s="19">
        <f t="shared" si="16"/>
        <v>546</v>
      </c>
      <c r="J567" s="179">
        <v>126.23243562754631</v>
      </c>
      <c r="U567" s="221" t="str">
        <f t="shared" ca="1" si="17"/>
        <v/>
      </c>
    </row>
    <row r="568" spans="9:21" x14ac:dyDescent="0.5">
      <c r="I568" s="19">
        <f t="shared" si="16"/>
        <v>547</v>
      </c>
      <c r="J568" s="179">
        <v>150.81401891147283</v>
      </c>
      <c r="U568" s="221" t="str">
        <f t="shared" ca="1" si="17"/>
        <v/>
      </c>
    </row>
    <row r="569" spans="9:21" x14ac:dyDescent="0.5">
      <c r="I569" s="19">
        <f t="shared" si="16"/>
        <v>548</v>
      </c>
      <c r="J569" s="179">
        <v>162.34985480011841</v>
      </c>
      <c r="U569" s="221" t="str">
        <f t="shared" ca="1" si="17"/>
        <v/>
      </c>
    </row>
    <row r="570" spans="9:21" x14ac:dyDescent="0.5">
      <c r="I570" s="19">
        <f t="shared" si="16"/>
        <v>549</v>
      </c>
      <c r="J570" s="179">
        <v>114.52814686014429</v>
      </c>
      <c r="U570" s="221" t="str">
        <f t="shared" ca="1" si="17"/>
        <v/>
      </c>
    </row>
    <row r="571" spans="9:21" x14ac:dyDescent="0.5">
      <c r="I571" s="19">
        <f t="shared" si="16"/>
        <v>550</v>
      </c>
      <c r="J571" s="179">
        <v>147.03801945671589</v>
      </c>
      <c r="U571" s="221" t="str">
        <f t="shared" ca="1" si="17"/>
        <v/>
      </c>
    </row>
    <row r="572" spans="9:21" x14ac:dyDescent="0.5">
      <c r="I572" s="19">
        <f t="shared" si="16"/>
        <v>551</v>
      </c>
      <c r="J572" s="179">
        <v>121.17179160154009</v>
      </c>
      <c r="U572" s="221" t="str">
        <f t="shared" ca="1" si="17"/>
        <v/>
      </c>
    </row>
    <row r="573" spans="9:21" x14ac:dyDescent="0.5">
      <c r="I573" s="19">
        <f t="shared" si="16"/>
        <v>552</v>
      </c>
      <c r="J573" s="179">
        <v>99.607329883364216</v>
      </c>
      <c r="U573" s="221" t="str">
        <f t="shared" ca="1" si="17"/>
        <v/>
      </c>
    </row>
    <row r="574" spans="9:21" x14ac:dyDescent="0.5">
      <c r="I574" s="19">
        <f t="shared" si="16"/>
        <v>553</v>
      </c>
      <c r="J574" s="179">
        <v>154.54795071024535</v>
      </c>
      <c r="U574" s="221" t="str">
        <f t="shared" ca="1" si="17"/>
        <v/>
      </c>
    </row>
    <row r="575" spans="9:21" x14ac:dyDescent="0.5">
      <c r="I575" s="19">
        <f t="shared" si="16"/>
        <v>554</v>
      </c>
      <c r="J575" s="179">
        <v>136.69359916303011</v>
      </c>
      <c r="U575" s="221" t="str">
        <f t="shared" ca="1" si="17"/>
        <v/>
      </c>
    </row>
    <row r="576" spans="9:21" x14ac:dyDescent="0.5">
      <c r="I576" s="19">
        <f t="shared" si="16"/>
        <v>555</v>
      </c>
      <c r="J576" s="179">
        <v>147.66990820417223</v>
      </c>
      <c r="U576" s="221" t="str">
        <f t="shared" ca="1" si="17"/>
        <v/>
      </c>
    </row>
    <row r="577" spans="9:21" x14ac:dyDescent="0.5">
      <c r="I577" s="19">
        <f t="shared" si="16"/>
        <v>556</v>
      </c>
      <c r="J577" s="179">
        <v>129.83877752709532</v>
      </c>
      <c r="U577" s="221" t="str">
        <f t="shared" ca="1" si="17"/>
        <v/>
      </c>
    </row>
    <row r="578" spans="9:21" x14ac:dyDescent="0.5">
      <c r="I578" s="19">
        <f t="shared" si="16"/>
        <v>557</v>
      </c>
      <c r="J578" s="179">
        <v>112.97811496942886</v>
      </c>
      <c r="U578" s="221" t="str">
        <f t="shared" ca="1" si="17"/>
        <v/>
      </c>
    </row>
    <row r="579" spans="9:21" x14ac:dyDescent="0.5">
      <c r="I579" s="19">
        <f t="shared" si="16"/>
        <v>558</v>
      </c>
      <c r="J579" s="179">
        <v>149.20035535417048</v>
      </c>
      <c r="U579" s="221" t="str">
        <f t="shared" ca="1" si="17"/>
        <v/>
      </c>
    </row>
    <row r="580" spans="9:21" x14ac:dyDescent="0.5">
      <c r="I580" s="19">
        <f t="shared" si="16"/>
        <v>559</v>
      </c>
      <c r="J580" s="179">
        <v>147.37386725508966</v>
      </c>
      <c r="U580" s="221" t="str">
        <f t="shared" ca="1" si="17"/>
        <v/>
      </c>
    </row>
    <row r="581" spans="9:21" x14ac:dyDescent="0.5">
      <c r="I581" s="19">
        <f t="shared" si="16"/>
        <v>560</v>
      </c>
      <c r="J581" s="179">
        <v>126.91334150379595</v>
      </c>
      <c r="U581" s="221" t="str">
        <f t="shared" ca="1" si="17"/>
        <v/>
      </c>
    </row>
    <row r="582" spans="9:21" x14ac:dyDescent="0.5">
      <c r="I582" s="19">
        <f t="shared" si="16"/>
        <v>561</v>
      </c>
      <c r="J582" s="179">
        <v>122.16177102179211</v>
      </c>
      <c r="U582" s="221" t="str">
        <f t="shared" ca="1" si="17"/>
        <v/>
      </c>
    </row>
    <row r="583" spans="9:21" x14ac:dyDescent="0.5">
      <c r="I583" s="19">
        <f t="shared" si="16"/>
        <v>562</v>
      </c>
      <c r="J583" s="179">
        <v>128.58850239499424</v>
      </c>
      <c r="U583" s="221" t="str">
        <f t="shared" ca="1" si="17"/>
        <v/>
      </c>
    </row>
    <row r="584" spans="9:21" x14ac:dyDescent="0.5">
      <c r="I584" s="19">
        <f t="shared" si="16"/>
        <v>563</v>
      </c>
      <c r="J584" s="179">
        <v>127.70167555706671</v>
      </c>
      <c r="U584" s="221" t="str">
        <f t="shared" ca="1" si="17"/>
        <v/>
      </c>
    </row>
    <row r="585" spans="9:21" x14ac:dyDescent="0.5">
      <c r="I585" s="19">
        <f t="shared" si="16"/>
        <v>564</v>
      </c>
      <c r="J585" s="179">
        <v>125.71473525489479</v>
      </c>
      <c r="U585" s="221" t="str">
        <f t="shared" ca="1" si="17"/>
        <v/>
      </c>
    </row>
    <row r="586" spans="9:21" x14ac:dyDescent="0.5">
      <c r="I586" s="19">
        <f t="shared" si="16"/>
        <v>565</v>
      </c>
      <c r="J586" s="179">
        <v>140.01132241712048</v>
      </c>
      <c r="U586" s="221" t="str">
        <f t="shared" ca="1" si="17"/>
        <v/>
      </c>
    </row>
    <row r="587" spans="9:21" x14ac:dyDescent="0.5">
      <c r="I587" s="19">
        <f t="shared" si="16"/>
        <v>566</v>
      </c>
      <c r="J587" s="179">
        <v>159.75607681776069</v>
      </c>
      <c r="U587" s="221" t="str">
        <f t="shared" ca="1" si="17"/>
        <v/>
      </c>
    </row>
    <row r="588" spans="9:21" x14ac:dyDescent="0.5">
      <c r="I588" s="19">
        <f t="shared" si="16"/>
        <v>567</v>
      </c>
      <c r="J588" s="179">
        <v>138.07965534742669</v>
      </c>
      <c r="U588" s="221" t="str">
        <f t="shared" ca="1" si="17"/>
        <v/>
      </c>
    </row>
    <row r="589" spans="9:21" x14ac:dyDescent="0.5">
      <c r="I589" s="19">
        <f t="shared" si="16"/>
        <v>568</v>
      </c>
      <c r="J589" s="179">
        <v>147.34371935023566</v>
      </c>
      <c r="U589" s="221" t="str">
        <f t="shared" ca="1" si="17"/>
        <v/>
      </c>
    </row>
    <row r="590" spans="9:21" x14ac:dyDescent="0.5">
      <c r="I590" s="19">
        <f t="shared" si="16"/>
        <v>569</v>
      </c>
      <c r="J590" s="179">
        <v>132.60236635533053</v>
      </c>
      <c r="U590" s="221" t="str">
        <f t="shared" ca="1" si="17"/>
        <v/>
      </c>
    </row>
    <row r="591" spans="9:21" x14ac:dyDescent="0.5">
      <c r="I591" s="19">
        <f t="shared" si="16"/>
        <v>570</v>
      </c>
      <c r="J591" s="179">
        <v>157.22622251178362</v>
      </c>
      <c r="U591" s="221" t="str">
        <f t="shared" ca="1" si="17"/>
        <v/>
      </c>
    </row>
    <row r="592" spans="9:21" x14ac:dyDescent="0.5">
      <c r="I592" s="19">
        <f t="shared" si="16"/>
        <v>571</v>
      </c>
      <c r="J592" s="179">
        <v>133.28028142218281</v>
      </c>
      <c r="U592" s="221" t="str">
        <f t="shared" ca="1" si="17"/>
        <v/>
      </c>
    </row>
    <row r="593" spans="9:21" x14ac:dyDescent="0.5">
      <c r="I593" s="19">
        <f t="shared" si="16"/>
        <v>572</v>
      </c>
      <c r="J593" s="179">
        <v>98.205581579825434</v>
      </c>
      <c r="U593" s="221" t="str">
        <f t="shared" ca="1" si="17"/>
        <v/>
      </c>
    </row>
    <row r="594" spans="9:21" x14ac:dyDescent="0.5">
      <c r="I594" s="19">
        <f t="shared" si="16"/>
        <v>573</v>
      </c>
      <c r="J594" s="179">
        <v>142.64421706665084</v>
      </c>
      <c r="U594" s="221" t="str">
        <f t="shared" ca="1" si="17"/>
        <v/>
      </c>
    </row>
    <row r="595" spans="9:21" x14ac:dyDescent="0.5">
      <c r="I595" s="19">
        <f t="shared" si="16"/>
        <v>574</v>
      </c>
      <c r="J595" s="179">
        <v>100.63252256071921</v>
      </c>
      <c r="U595" s="221" t="str">
        <f t="shared" ca="1" si="17"/>
        <v/>
      </c>
    </row>
    <row r="596" spans="9:21" x14ac:dyDescent="0.5">
      <c r="I596" s="19">
        <f t="shared" si="16"/>
        <v>575</v>
      </c>
      <c r="J596" s="179">
        <v>116.12281788364795</v>
      </c>
      <c r="U596" s="221" t="str">
        <f t="shared" ca="1" si="17"/>
        <v/>
      </c>
    </row>
    <row r="597" spans="9:21" x14ac:dyDescent="0.5">
      <c r="I597" s="19">
        <f t="shared" si="16"/>
        <v>576</v>
      </c>
      <c r="J597" s="179">
        <v>98.677308321004332</v>
      </c>
      <c r="U597" s="221" t="str">
        <f t="shared" ca="1" si="17"/>
        <v/>
      </c>
    </row>
    <row r="598" spans="9:21" x14ac:dyDescent="0.5">
      <c r="I598" s="19">
        <f t="shared" si="16"/>
        <v>577</v>
      </c>
      <c r="J598" s="179">
        <v>136.43480808244982</v>
      </c>
      <c r="U598" s="221" t="str">
        <f t="shared" ca="1" si="17"/>
        <v/>
      </c>
    </row>
    <row r="599" spans="9:21" x14ac:dyDescent="0.5">
      <c r="I599" s="19">
        <f t="shared" si="16"/>
        <v>578</v>
      </c>
      <c r="J599" s="179">
        <v>138.66459472491727</v>
      </c>
      <c r="U599" s="221" t="str">
        <f t="shared" ca="1" si="17"/>
        <v/>
      </c>
    </row>
    <row r="600" spans="9:21" x14ac:dyDescent="0.5">
      <c r="I600" s="19">
        <f t="shared" ref="I600:I663" si="18">IF(I599&lt;=1000,I599+1,"")</f>
        <v>579</v>
      </c>
      <c r="J600" s="179">
        <v>160.49850040427771</v>
      </c>
      <c r="U600" s="221" t="str">
        <f t="shared" ref="U600:U663" ca="1" si="19">IF(U599&lt;=$M$21,U599+1,"")</f>
        <v/>
      </c>
    </row>
    <row r="601" spans="9:21" x14ac:dyDescent="0.5">
      <c r="I601" s="19">
        <f t="shared" si="18"/>
        <v>580</v>
      </c>
      <c r="J601" s="179">
        <v>101.28710666762971</v>
      </c>
      <c r="U601" s="221" t="str">
        <f t="shared" ca="1" si="19"/>
        <v/>
      </c>
    </row>
    <row r="602" spans="9:21" x14ac:dyDescent="0.5">
      <c r="I602" s="19">
        <f t="shared" si="18"/>
        <v>581</v>
      </c>
      <c r="J602" s="179">
        <v>133.85620575601615</v>
      </c>
      <c r="U602" s="221" t="str">
        <f t="shared" ca="1" si="19"/>
        <v/>
      </c>
    </row>
    <row r="603" spans="9:21" x14ac:dyDescent="0.5">
      <c r="I603" s="19">
        <f t="shared" si="18"/>
        <v>582</v>
      </c>
      <c r="J603" s="179">
        <v>126.82454205571329</v>
      </c>
      <c r="U603" s="221" t="str">
        <f t="shared" ca="1" si="19"/>
        <v/>
      </c>
    </row>
    <row r="604" spans="9:21" x14ac:dyDescent="0.5">
      <c r="I604" s="19">
        <f t="shared" si="18"/>
        <v>583</v>
      </c>
      <c r="J604" s="179">
        <v>154.09941095805357</v>
      </c>
      <c r="U604" s="221" t="str">
        <f t="shared" ca="1" si="19"/>
        <v/>
      </c>
    </row>
    <row r="605" spans="9:21" x14ac:dyDescent="0.5">
      <c r="I605" s="19">
        <f t="shared" si="18"/>
        <v>584</v>
      </c>
      <c r="J605" s="179">
        <v>145.84957521116152</v>
      </c>
      <c r="U605" s="221" t="str">
        <f t="shared" ca="1" si="19"/>
        <v/>
      </c>
    </row>
    <row r="606" spans="9:21" x14ac:dyDescent="0.5">
      <c r="I606" s="19">
        <f t="shared" si="18"/>
        <v>585</v>
      </c>
      <c r="J606" s="179">
        <v>205.87095374786617</v>
      </c>
      <c r="U606" s="221" t="str">
        <f t="shared" ca="1" si="19"/>
        <v/>
      </c>
    </row>
    <row r="607" spans="9:21" x14ac:dyDescent="0.5">
      <c r="I607" s="19">
        <f t="shared" si="18"/>
        <v>586</v>
      </c>
      <c r="J607" s="179">
        <v>157.43360704127463</v>
      </c>
      <c r="U607" s="221" t="str">
        <f t="shared" ca="1" si="19"/>
        <v/>
      </c>
    </row>
    <row r="608" spans="9:21" x14ac:dyDescent="0.5">
      <c r="I608" s="19">
        <f t="shared" si="18"/>
        <v>587</v>
      </c>
      <c r="J608" s="179">
        <v>170.10948286014434</v>
      </c>
      <c r="U608" s="221" t="str">
        <f t="shared" ca="1" si="19"/>
        <v/>
      </c>
    </row>
    <row r="609" spans="9:21" x14ac:dyDescent="0.5">
      <c r="I609" s="19">
        <f t="shared" si="18"/>
        <v>588</v>
      </c>
      <c r="J609" s="179">
        <v>183.47066445076337</v>
      </c>
      <c r="U609" s="221" t="str">
        <f t="shared" ca="1" si="19"/>
        <v/>
      </c>
    </row>
    <row r="610" spans="9:21" x14ac:dyDescent="0.5">
      <c r="I610" s="19">
        <f t="shared" si="18"/>
        <v>589</v>
      </c>
      <c r="J610" s="179">
        <v>148.20752488302918</v>
      </c>
      <c r="U610" s="221" t="str">
        <f t="shared" ca="1" si="19"/>
        <v/>
      </c>
    </row>
    <row r="611" spans="9:21" x14ac:dyDescent="0.5">
      <c r="I611" s="19">
        <f t="shared" si="18"/>
        <v>590</v>
      </c>
      <c r="J611" s="179">
        <v>121.21992483406504</v>
      </c>
      <c r="U611" s="221" t="str">
        <f t="shared" ca="1" si="19"/>
        <v/>
      </c>
    </row>
    <row r="612" spans="9:21" x14ac:dyDescent="0.5">
      <c r="I612" s="19">
        <f t="shared" si="18"/>
        <v>591</v>
      </c>
      <c r="J612" s="179">
        <v>138.36795132928302</v>
      </c>
      <c r="U612" s="221" t="str">
        <f t="shared" ca="1" si="19"/>
        <v/>
      </c>
    </row>
    <row r="613" spans="9:21" x14ac:dyDescent="0.5">
      <c r="I613" s="19">
        <f t="shared" si="18"/>
        <v>592</v>
      </c>
      <c r="J613" s="179">
        <v>138.45390228468096</v>
      </c>
      <c r="U613" s="221" t="str">
        <f t="shared" ca="1" si="19"/>
        <v/>
      </c>
    </row>
    <row r="614" spans="9:21" x14ac:dyDescent="0.5">
      <c r="I614" s="19">
        <f t="shared" si="18"/>
        <v>593</v>
      </c>
      <c r="J614" s="179">
        <v>113.76145225076479</v>
      </c>
      <c r="U614" s="221" t="str">
        <f t="shared" ca="1" si="19"/>
        <v/>
      </c>
    </row>
    <row r="615" spans="9:21" x14ac:dyDescent="0.5">
      <c r="I615" s="19">
        <f t="shared" si="18"/>
        <v>594</v>
      </c>
      <c r="J615" s="179">
        <v>163.10786396160211</v>
      </c>
      <c r="U615" s="221" t="str">
        <f t="shared" ca="1" si="19"/>
        <v/>
      </c>
    </row>
    <row r="616" spans="9:21" x14ac:dyDescent="0.5">
      <c r="I616" s="19">
        <f t="shared" si="18"/>
        <v>595</v>
      </c>
      <c r="J616" s="179">
        <v>116.87545171399978</v>
      </c>
      <c r="U616" s="221" t="str">
        <f t="shared" ca="1" si="19"/>
        <v/>
      </c>
    </row>
    <row r="617" spans="9:21" x14ac:dyDescent="0.5">
      <c r="I617" s="19">
        <f t="shared" si="18"/>
        <v>596</v>
      </c>
      <c r="J617" s="179">
        <v>136.16444047124111</v>
      </c>
      <c r="U617" s="221" t="str">
        <f t="shared" ca="1" si="19"/>
        <v/>
      </c>
    </row>
    <row r="618" spans="9:21" x14ac:dyDescent="0.5">
      <c r="I618" s="19">
        <f t="shared" si="18"/>
        <v>597</v>
      </c>
      <c r="J618" s="179">
        <v>148.39308041833789</v>
      </c>
      <c r="U618" s="221" t="str">
        <f t="shared" ca="1" si="19"/>
        <v/>
      </c>
    </row>
    <row r="619" spans="9:21" x14ac:dyDescent="0.5">
      <c r="I619" s="19">
        <f t="shared" si="18"/>
        <v>598</v>
      </c>
      <c r="J619" s="179">
        <v>102.19893079040702</v>
      </c>
      <c r="U619" s="221" t="str">
        <f t="shared" ca="1" si="19"/>
        <v/>
      </c>
    </row>
    <row r="620" spans="9:21" x14ac:dyDescent="0.5">
      <c r="I620" s="19">
        <f t="shared" si="18"/>
        <v>599</v>
      </c>
      <c r="J620" s="179">
        <v>123.66722818544883</v>
      </c>
      <c r="U620" s="221" t="str">
        <f t="shared" ca="1" si="19"/>
        <v/>
      </c>
    </row>
    <row r="621" spans="9:21" x14ac:dyDescent="0.5">
      <c r="I621" s="19">
        <f t="shared" si="18"/>
        <v>600</v>
      </c>
      <c r="J621" s="179">
        <v>149.55646227702402</v>
      </c>
      <c r="U621" s="221" t="str">
        <f t="shared" ca="1" si="19"/>
        <v/>
      </c>
    </row>
    <row r="622" spans="9:21" x14ac:dyDescent="0.5">
      <c r="I622" s="19">
        <f t="shared" si="18"/>
        <v>601</v>
      </c>
      <c r="J622" s="179">
        <v>144.99120223109989</v>
      </c>
      <c r="U622" s="221" t="str">
        <f t="shared" ca="1" si="19"/>
        <v/>
      </c>
    </row>
    <row r="623" spans="9:21" x14ac:dyDescent="0.5">
      <c r="I623" s="19">
        <f t="shared" si="18"/>
        <v>602</v>
      </c>
      <c r="J623" s="179">
        <v>178.63344936359528</v>
      </c>
      <c r="U623" s="221" t="str">
        <f t="shared" ca="1" si="19"/>
        <v/>
      </c>
    </row>
    <row r="624" spans="9:21" x14ac:dyDescent="0.5">
      <c r="I624" s="19">
        <f t="shared" si="18"/>
        <v>603</v>
      </c>
      <c r="J624" s="179">
        <v>146.40329809980452</v>
      </c>
      <c r="U624" s="221" t="str">
        <f t="shared" ca="1" si="19"/>
        <v/>
      </c>
    </row>
    <row r="625" spans="9:21" x14ac:dyDescent="0.5">
      <c r="I625" s="19">
        <f t="shared" si="18"/>
        <v>604</v>
      </c>
      <c r="J625" s="179">
        <v>157.17271633676742</v>
      </c>
      <c r="U625" s="221" t="str">
        <f t="shared" ca="1" si="19"/>
        <v/>
      </c>
    </row>
    <row r="626" spans="9:21" x14ac:dyDescent="0.5">
      <c r="I626" s="19">
        <f t="shared" si="18"/>
        <v>605</v>
      </c>
      <c r="J626" s="179">
        <v>147.28417451439645</v>
      </c>
      <c r="U626" s="221" t="str">
        <f t="shared" ca="1" si="19"/>
        <v/>
      </c>
    </row>
    <row r="627" spans="9:21" x14ac:dyDescent="0.5">
      <c r="I627" s="19">
        <f t="shared" si="18"/>
        <v>606</v>
      </c>
      <c r="J627" s="179">
        <v>136.90232713713743</v>
      </c>
      <c r="U627" s="221" t="str">
        <f t="shared" ca="1" si="19"/>
        <v/>
      </c>
    </row>
    <row r="628" spans="9:21" x14ac:dyDescent="0.5">
      <c r="I628" s="19">
        <f t="shared" si="18"/>
        <v>607</v>
      </c>
      <c r="J628" s="179">
        <v>138.92611832545771</v>
      </c>
      <c r="U628" s="221" t="str">
        <f t="shared" ca="1" si="19"/>
        <v/>
      </c>
    </row>
    <row r="629" spans="9:21" x14ac:dyDescent="0.5">
      <c r="I629" s="19">
        <f t="shared" si="18"/>
        <v>608</v>
      </c>
      <c r="J629" s="179">
        <v>141.5039172386949</v>
      </c>
      <c r="U629" s="221" t="str">
        <f t="shared" ca="1" si="19"/>
        <v/>
      </c>
    </row>
    <row r="630" spans="9:21" x14ac:dyDescent="0.5">
      <c r="I630" s="19">
        <f t="shared" si="18"/>
        <v>609</v>
      </c>
      <c r="J630" s="179">
        <v>136.86452051888716</v>
      </c>
      <c r="U630" s="221" t="str">
        <f t="shared" ca="1" si="19"/>
        <v/>
      </c>
    </row>
    <row r="631" spans="9:21" x14ac:dyDescent="0.5">
      <c r="I631" s="19">
        <f t="shared" si="18"/>
        <v>610</v>
      </c>
      <c r="J631" s="179">
        <v>124.02457368426275</v>
      </c>
      <c r="U631" s="221" t="str">
        <f t="shared" ca="1" si="19"/>
        <v/>
      </c>
    </row>
    <row r="632" spans="9:21" x14ac:dyDescent="0.5">
      <c r="I632" s="19">
        <f t="shared" si="18"/>
        <v>611</v>
      </c>
      <c r="J632" s="179">
        <v>160.67828150420547</v>
      </c>
      <c r="U632" s="221" t="str">
        <f t="shared" ca="1" si="19"/>
        <v/>
      </c>
    </row>
    <row r="633" spans="9:21" x14ac:dyDescent="0.5">
      <c r="I633" s="19">
        <f t="shared" si="18"/>
        <v>612</v>
      </c>
      <c r="J633" s="179">
        <v>124.00377840940439</v>
      </c>
      <c r="U633" s="221" t="str">
        <f t="shared" ca="1" si="19"/>
        <v/>
      </c>
    </row>
    <row r="634" spans="9:21" x14ac:dyDescent="0.5">
      <c r="I634" s="19">
        <f t="shared" si="18"/>
        <v>613</v>
      </c>
      <c r="J634" s="179">
        <v>117.62000328401746</v>
      </c>
      <c r="U634" s="221" t="str">
        <f t="shared" ca="1" si="19"/>
        <v/>
      </c>
    </row>
    <row r="635" spans="9:21" x14ac:dyDescent="0.5">
      <c r="I635" s="19">
        <f t="shared" si="18"/>
        <v>614</v>
      </c>
      <c r="J635" s="179">
        <v>103.43058022198373</v>
      </c>
      <c r="U635" s="221" t="str">
        <f t="shared" ca="1" si="19"/>
        <v/>
      </c>
    </row>
    <row r="636" spans="9:21" x14ac:dyDescent="0.5">
      <c r="I636" s="19">
        <f t="shared" si="18"/>
        <v>615</v>
      </c>
      <c r="J636" s="179">
        <v>143.79955664168864</v>
      </c>
      <c r="U636" s="221" t="str">
        <f t="shared" ca="1" si="19"/>
        <v/>
      </c>
    </row>
    <row r="637" spans="9:21" x14ac:dyDescent="0.5">
      <c r="I637" s="19">
        <f t="shared" si="18"/>
        <v>616</v>
      </c>
      <c r="J637" s="179">
        <v>133.57201551976868</v>
      </c>
      <c r="U637" s="221" t="str">
        <f t="shared" ca="1" si="19"/>
        <v/>
      </c>
    </row>
    <row r="638" spans="9:21" x14ac:dyDescent="0.5">
      <c r="I638" s="19">
        <f t="shared" si="18"/>
        <v>617</v>
      </c>
      <c r="J638" s="179">
        <v>139.51573433982458</v>
      </c>
      <c r="U638" s="221" t="str">
        <f t="shared" ca="1" si="19"/>
        <v/>
      </c>
    </row>
    <row r="639" spans="9:21" x14ac:dyDescent="0.5">
      <c r="I639" s="19">
        <f t="shared" si="18"/>
        <v>618</v>
      </c>
      <c r="J639" s="179">
        <v>146.62620582517303</v>
      </c>
      <c r="U639" s="221" t="str">
        <f t="shared" ca="1" si="19"/>
        <v/>
      </c>
    </row>
    <row r="640" spans="9:21" x14ac:dyDescent="0.5">
      <c r="I640" s="19">
        <f t="shared" si="18"/>
        <v>619</v>
      </c>
      <c r="J640" s="179">
        <v>132.73151722535886</v>
      </c>
      <c r="U640" s="221" t="str">
        <f t="shared" ca="1" si="19"/>
        <v/>
      </c>
    </row>
    <row r="641" spans="9:21" x14ac:dyDescent="0.5">
      <c r="I641" s="19">
        <f t="shared" si="18"/>
        <v>620</v>
      </c>
      <c r="J641" s="179">
        <v>135.54660329725328</v>
      </c>
      <c r="U641" s="221" t="str">
        <f t="shared" ca="1" si="19"/>
        <v/>
      </c>
    </row>
    <row r="642" spans="9:21" x14ac:dyDescent="0.5">
      <c r="I642" s="19">
        <f t="shared" si="18"/>
        <v>621</v>
      </c>
      <c r="J642" s="179">
        <v>154.48551672535501</v>
      </c>
      <c r="U642" s="221" t="str">
        <f t="shared" ca="1" si="19"/>
        <v/>
      </c>
    </row>
    <row r="643" spans="9:21" x14ac:dyDescent="0.5">
      <c r="I643" s="19">
        <f t="shared" si="18"/>
        <v>622</v>
      </c>
      <c r="J643" s="179">
        <v>124.63747556714549</v>
      </c>
      <c r="U643" s="221" t="str">
        <f t="shared" ca="1" si="19"/>
        <v/>
      </c>
    </row>
    <row r="644" spans="9:21" x14ac:dyDescent="0.5">
      <c r="I644" s="19">
        <f t="shared" si="18"/>
        <v>623</v>
      </c>
      <c r="J644" s="179">
        <v>119.50331096207347</v>
      </c>
      <c r="U644" s="221" t="str">
        <f t="shared" ca="1" si="19"/>
        <v/>
      </c>
    </row>
    <row r="645" spans="9:21" x14ac:dyDescent="0.5">
      <c r="I645" s="19">
        <f t="shared" si="18"/>
        <v>624</v>
      </c>
      <c r="J645" s="179">
        <v>120.29507023889296</v>
      </c>
      <c r="U645" s="221" t="str">
        <f t="shared" ca="1" si="19"/>
        <v/>
      </c>
    </row>
    <row r="646" spans="9:21" x14ac:dyDescent="0.5">
      <c r="I646" s="19">
        <f t="shared" si="18"/>
        <v>625</v>
      </c>
      <c r="J646" s="179">
        <v>144.09177652410699</v>
      </c>
      <c r="U646" s="221" t="str">
        <f t="shared" ca="1" si="19"/>
        <v/>
      </c>
    </row>
    <row r="647" spans="9:21" x14ac:dyDescent="0.5">
      <c r="I647" s="19">
        <f t="shared" si="18"/>
        <v>626</v>
      </c>
      <c r="J647" s="179">
        <v>141.23690079497999</v>
      </c>
      <c r="U647" s="221" t="str">
        <f t="shared" ca="1" si="19"/>
        <v/>
      </c>
    </row>
    <row r="648" spans="9:21" x14ac:dyDescent="0.5">
      <c r="I648" s="19">
        <f t="shared" si="18"/>
        <v>627</v>
      </c>
      <c r="J648" s="179">
        <v>153.17582533875273</v>
      </c>
      <c r="U648" s="221" t="str">
        <f t="shared" ca="1" si="19"/>
        <v/>
      </c>
    </row>
    <row r="649" spans="9:21" x14ac:dyDescent="0.5">
      <c r="I649" s="19">
        <f t="shared" si="18"/>
        <v>628</v>
      </c>
      <c r="J649" s="179">
        <v>99.438033166033961</v>
      </c>
      <c r="U649" s="221" t="str">
        <f t="shared" ca="1" si="19"/>
        <v/>
      </c>
    </row>
    <row r="650" spans="9:21" x14ac:dyDescent="0.5">
      <c r="I650" s="19">
        <f t="shared" si="18"/>
        <v>629</v>
      </c>
      <c r="J650" s="179">
        <v>147.80252647050216</v>
      </c>
      <c r="U650" s="221" t="str">
        <f t="shared" ca="1" si="19"/>
        <v/>
      </c>
    </row>
    <row r="651" spans="9:21" x14ac:dyDescent="0.5">
      <c r="I651" s="19">
        <f t="shared" si="18"/>
        <v>630</v>
      </c>
      <c r="J651" s="179">
        <v>131.16997930424895</v>
      </c>
      <c r="U651" s="221" t="str">
        <f t="shared" ca="1" si="19"/>
        <v/>
      </c>
    </row>
    <row r="652" spans="9:21" x14ac:dyDescent="0.5">
      <c r="I652" s="19">
        <f t="shared" si="18"/>
        <v>631</v>
      </c>
      <c r="J652" s="179">
        <v>168.20516975063384</v>
      </c>
      <c r="U652" s="221" t="str">
        <f t="shared" ca="1" si="19"/>
        <v/>
      </c>
    </row>
    <row r="653" spans="9:21" x14ac:dyDescent="0.5">
      <c r="I653" s="19">
        <f t="shared" si="18"/>
        <v>632</v>
      </c>
      <c r="J653" s="179">
        <v>137.266319301419</v>
      </c>
      <c r="U653" s="221" t="str">
        <f t="shared" ca="1" si="19"/>
        <v/>
      </c>
    </row>
    <row r="654" spans="9:21" x14ac:dyDescent="0.5">
      <c r="I654" s="19">
        <f t="shared" si="18"/>
        <v>633</v>
      </c>
      <c r="J654" s="179">
        <v>163.17483300486236</v>
      </c>
      <c r="U654" s="221" t="str">
        <f t="shared" ca="1" si="19"/>
        <v/>
      </c>
    </row>
    <row r="655" spans="9:21" x14ac:dyDescent="0.5">
      <c r="I655" s="19">
        <f t="shared" si="18"/>
        <v>634</v>
      </c>
      <c r="J655" s="179">
        <v>166.48010058943152</v>
      </c>
      <c r="U655" s="221" t="str">
        <f t="shared" ca="1" si="19"/>
        <v/>
      </c>
    </row>
    <row r="656" spans="9:21" x14ac:dyDescent="0.5">
      <c r="I656" s="19">
        <f t="shared" si="18"/>
        <v>635</v>
      </c>
      <c r="J656" s="179">
        <v>110.12408819260696</v>
      </c>
      <c r="U656" s="221" t="str">
        <f t="shared" ca="1" si="19"/>
        <v/>
      </c>
    </row>
    <row r="657" spans="9:21" x14ac:dyDescent="0.5">
      <c r="I657" s="19">
        <f t="shared" si="18"/>
        <v>636</v>
      </c>
      <c r="J657" s="179">
        <v>126.66556239396894</v>
      </c>
      <c r="U657" s="221" t="str">
        <f t="shared" ca="1" si="19"/>
        <v/>
      </c>
    </row>
    <row r="658" spans="9:21" x14ac:dyDescent="0.5">
      <c r="I658" s="19">
        <f t="shared" si="18"/>
        <v>637</v>
      </c>
      <c r="J658" s="179">
        <v>140.48272678710669</v>
      </c>
      <c r="U658" s="221" t="str">
        <f t="shared" ca="1" si="19"/>
        <v/>
      </c>
    </row>
    <row r="659" spans="9:21" x14ac:dyDescent="0.5">
      <c r="I659" s="19">
        <f t="shared" si="18"/>
        <v>638</v>
      </c>
      <c r="J659" s="179">
        <v>161.45199853855476</v>
      </c>
      <c r="U659" s="221" t="str">
        <f t="shared" ca="1" si="19"/>
        <v/>
      </c>
    </row>
    <row r="660" spans="9:21" x14ac:dyDescent="0.5">
      <c r="I660" s="19">
        <f t="shared" si="18"/>
        <v>639</v>
      </c>
      <c r="J660" s="179">
        <v>180.55170331855425</v>
      </c>
      <c r="U660" s="221" t="str">
        <f t="shared" ca="1" si="19"/>
        <v/>
      </c>
    </row>
    <row r="661" spans="9:21" x14ac:dyDescent="0.5">
      <c r="I661" s="19">
        <f t="shared" si="18"/>
        <v>640</v>
      </c>
      <c r="J661" s="179">
        <v>175.01955339770382</v>
      </c>
      <c r="U661" s="221" t="str">
        <f t="shared" ca="1" si="19"/>
        <v/>
      </c>
    </row>
    <row r="662" spans="9:21" x14ac:dyDescent="0.5">
      <c r="I662" s="19">
        <f t="shared" si="18"/>
        <v>641</v>
      </c>
      <c r="J662" s="179">
        <v>112.04067886238587</v>
      </c>
      <c r="U662" s="221" t="str">
        <f t="shared" ca="1" si="19"/>
        <v/>
      </c>
    </row>
    <row r="663" spans="9:21" x14ac:dyDescent="0.5">
      <c r="I663" s="19">
        <f t="shared" si="18"/>
        <v>642</v>
      </c>
      <c r="J663" s="179">
        <v>122.11045312676129</v>
      </c>
      <c r="U663" s="221" t="str">
        <f t="shared" ca="1" si="19"/>
        <v/>
      </c>
    </row>
    <row r="664" spans="9:21" x14ac:dyDescent="0.5">
      <c r="I664" s="19">
        <f t="shared" ref="I664:I727" si="20">IF(I663&lt;=1000,I663+1,"")</f>
        <v>643</v>
      </c>
      <c r="J664" s="179">
        <v>141.2137479010326</v>
      </c>
      <c r="U664" s="221" t="str">
        <f t="shared" ref="U664:U727" ca="1" si="21">IF(U663&lt;=$M$21,U663+1,"")</f>
        <v/>
      </c>
    </row>
    <row r="665" spans="9:21" x14ac:dyDescent="0.5">
      <c r="I665" s="19">
        <f t="shared" si="20"/>
        <v>644</v>
      </c>
      <c r="J665" s="179">
        <v>123.65812361364348</v>
      </c>
      <c r="U665" s="221" t="str">
        <f t="shared" ca="1" si="21"/>
        <v/>
      </c>
    </row>
    <row r="666" spans="9:21" x14ac:dyDescent="0.5">
      <c r="I666" s="19">
        <f t="shared" si="20"/>
        <v>645</v>
      </c>
      <c r="J666" s="179">
        <v>101.43880905921601</v>
      </c>
      <c r="U666" s="221" t="str">
        <f t="shared" ca="1" si="21"/>
        <v/>
      </c>
    </row>
    <row r="667" spans="9:21" x14ac:dyDescent="0.5">
      <c r="I667" s="19">
        <f t="shared" si="20"/>
        <v>646</v>
      </c>
      <c r="J667" s="179">
        <v>109.8064401055839</v>
      </c>
      <c r="U667" s="221" t="str">
        <f t="shared" ca="1" si="21"/>
        <v/>
      </c>
    </row>
    <row r="668" spans="9:21" x14ac:dyDescent="0.5">
      <c r="I668" s="19">
        <f t="shared" si="20"/>
        <v>647</v>
      </c>
      <c r="J668" s="179">
        <v>112.80483185022769</v>
      </c>
      <c r="U668" s="221" t="str">
        <f t="shared" ca="1" si="21"/>
        <v/>
      </c>
    </row>
    <row r="669" spans="9:21" x14ac:dyDescent="0.5">
      <c r="I669" s="19">
        <f t="shared" si="20"/>
        <v>648</v>
      </c>
      <c r="J669" s="179">
        <v>141.12464824643706</v>
      </c>
      <c r="U669" s="221" t="str">
        <f t="shared" ca="1" si="21"/>
        <v/>
      </c>
    </row>
    <row r="670" spans="9:21" x14ac:dyDescent="0.5">
      <c r="I670" s="19">
        <f t="shared" si="20"/>
        <v>649</v>
      </c>
      <c r="J670" s="179">
        <v>143.81669848993198</v>
      </c>
      <c r="U670" s="221" t="str">
        <f t="shared" ca="1" si="21"/>
        <v/>
      </c>
    </row>
    <row r="671" spans="9:21" x14ac:dyDescent="0.5">
      <c r="I671" s="19">
        <f t="shared" si="20"/>
        <v>650</v>
      </c>
      <c r="J671" s="179">
        <v>142.53322829929067</v>
      </c>
      <c r="U671" s="221" t="str">
        <f t="shared" ca="1" si="21"/>
        <v/>
      </c>
    </row>
    <row r="672" spans="9:21" x14ac:dyDescent="0.5">
      <c r="I672" s="19">
        <f t="shared" si="20"/>
        <v>651</v>
      </c>
      <c r="J672" s="179">
        <v>111.95399081216496</v>
      </c>
      <c r="U672" s="221" t="str">
        <f t="shared" ca="1" si="21"/>
        <v/>
      </c>
    </row>
    <row r="673" spans="9:21" x14ac:dyDescent="0.5">
      <c r="I673" s="19">
        <f t="shared" si="20"/>
        <v>652</v>
      </c>
      <c r="J673" s="179">
        <v>144.26051717627334</v>
      </c>
      <c r="U673" s="221" t="str">
        <f t="shared" ca="1" si="21"/>
        <v/>
      </c>
    </row>
    <row r="674" spans="9:21" x14ac:dyDescent="0.5">
      <c r="I674" s="19">
        <f t="shared" si="20"/>
        <v>653</v>
      </c>
      <c r="J674" s="179">
        <v>123.26683639425956</v>
      </c>
      <c r="U674" s="221" t="str">
        <f t="shared" ca="1" si="21"/>
        <v/>
      </c>
    </row>
    <row r="675" spans="9:21" x14ac:dyDescent="0.5">
      <c r="I675" s="19">
        <f t="shared" si="20"/>
        <v>654</v>
      </c>
      <c r="J675" s="179">
        <v>132.23829103811204</v>
      </c>
      <c r="U675" s="221" t="str">
        <f t="shared" ca="1" si="21"/>
        <v/>
      </c>
    </row>
    <row r="676" spans="9:21" x14ac:dyDescent="0.5">
      <c r="I676" s="19">
        <f t="shared" si="20"/>
        <v>655</v>
      </c>
      <c r="J676" s="179">
        <v>124.97203223515703</v>
      </c>
      <c r="U676" s="221" t="str">
        <f t="shared" ca="1" si="21"/>
        <v/>
      </c>
    </row>
    <row r="677" spans="9:21" x14ac:dyDescent="0.5">
      <c r="I677" s="19">
        <f t="shared" si="20"/>
        <v>656</v>
      </c>
      <c r="J677" s="179">
        <v>124.61675362680745</v>
      </c>
      <c r="U677" s="221" t="str">
        <f t="shared" ca="1" si="21"/>
        <v/>
      </c>
    </row>
    <row r="678" spans="9:21" x14ac:dyDescent="0.5">
      <c r="I678" s="19">
        <f t="shared" si="20"/>
        <v>657</v>
      </c>
      <c r="J678" s="179">
        <v>142.01593727751123</v>
      </c>
      <c r="U678" s="221" t="str">
        <f t="shared" ca="1" si="21"/>
        <v/>
      </c>
    </row>
    <row r="679" spans="9:21" x14ac:dyDescent="0.5">
      <c r="I679" s="19">
        <f t="shared" si="20"/>
        <v>658</v>
      </c>
      <c r="J679" s="179">
        <v>136.28436917403664</v>
      </c>
      <c r="U679" s="221" t="str">
        <f t="shared" ca="1" si="21"/>
        <v/>
      </c>
    </row>
    <row r="680" spans="9:21" x14ac:dyDescent="0.5">
      <c r="I680" s="19">
        <f t="shared" si="20"/>
        <v>659</v>
      </c>
      <c r="J680" s="179">
        <v>147.98941446924599</v>
      </c>
      <c r="U680" s="221" t="str">
        <f t="shared" ca="1" si="21"/>
        <v/>
      </c>
    </row>
    <row r="681" spans="9:21" x14ac:dyDescent="0.5">
      <c r="I681" s="19">
        <f t="shared" si="20"/>
        <v>660</v>
      </c>
      <c r="J681" s="179">
        <v>182.06435141863</v>
      </c>
      <c r="U681" s="221" t="str">
        <f t="shared" ca="1" si="21"/>
        <v/>
      </c>
    </row>
    <row r="682" spans="9:21" x14ac:dyDescent="0.5">
      <c r="I682" s="19">
        <f t="shared" si="20"/>
        <v>661</v>
      </c>
      <c r="J682" s="179">
        <v>139.36101984473831</v>
      </c>
      <c r="U682" s="221" t="str">
        <f t="shared" ca="1" si="21"/>
        <v/>
      </c>
    </row>
    <row r="683" spans="9:21" x14ac:dyDescent="0.5">
      <c r="I683" s="19">
        <f t="shared" si="20"/>
        <v>662</v>
      </c>
      <c r="J683" s="179">
        <v>129.41720265557555</v>
      </c>
      <c r="U683" s="221" t="str">
        <f t="shared" ca="1" si="21"/>
        <v/>
      </c>
    </row>
    <row r="684" spans="9:21" x14ac:dyDescent="0.5">
      <c r="I684" s="19">
        <f t="shared" si="20"/>
        <v>663</v>
      </c>
      <c r="J684" s="179">
        <v>141.89261581972357</v>
      </c>
      <c r="U684" s="221" t="str">
        <f t="shared" ca="1" si="21"/>
        <v/>
      </c>
    </row>
    <row r="685" spans="9:21" x14ac:dyDescent="0.5">
      <c r="I685" s="19">
        <f t="shared" si="20"/>
        <v>664</v>
      </c>
      <c r="J685" s="179">
        <v>138.087668032115</v>
      </c>
      <c r="U685" s="221" t="str">
        <f t="shared" ca="1" si="21"/>
        <v/>
      </c>
    </row>
    <row r="686" spans="9:21" x14ac:dyDescent="0.5">
      <c r="I686" s="19">
        <f t="shared" si="20"/>
        <v>665</v>
      </c>
      <c r="J686" s="179">
        <v>135.15788142658798</v>
      </c>
      <c r="U686" s="221" t="str">
        <f t="shared" ca="1" si="21"/>
        <v/>
      </c>
    </row>
    <row r="687" spans="9:21" x14ac:dyDescent="0.5">
      <c r="I687" s="19">
        <f t="shared" si="20"/>
        <v>666</v>
      </c>
      <c r="J687" s="179">
        <v>173.98740299746538</v>
      </c>
      <c r="U687" s="221" t="str">
        <f t="shared" ca="1" si="21"/>
        <v/>
      </c>
    </row>
    <row r="688" spans="9:21" x14ac:dyDescent="0.5">
      <c r="I688" s="19">
        <f t="shared" si="20"/>
        <v>667</v>
      </c>
      <c r="J688" s="179">
        <v>120.09155129568992</v>
      </c>
      <c r="U688" s="221" t="str">
        <f t="shared" ca="1" si="21"/>
        <v/>
      </c>
    </row>
    <row r="689" spans="9:21" x14ac:dyDescent="0.5">
      <c r="I689" s="19">
        <f t="shared" si="20"/>
        <v>668</v>
      </c>
      <c r="J689" s="179">
        <v>138.42708645110116</v>
      </c>
      <c r="U689" s="221" t="str">
        <f t="shared" ca="1" si="21"/>
        <v/>
      </c>
    </row>
    <row r="690" spans="9:21" x14ac:dyDescent="0.5">
      <c r="I690" s="19">
        <f t="shared" si="20"/>
        <v>669</v>
      </c>
      <c r="J690" s="179">
        <v>123.33061626091032</v>
      </c>
      <c r="U690" s="221" t="str">
        <f t="shared" ca="1" si="21"/>
        <v/>
      </c>
    </row>
    <row r="691" spans="9:21" x14ac:dyDescent="0.5">
      <c r="I691" s="19">
        <f t="shared" si="20"/>
        <v>670</v>
      </c>
      <c r="J691" s="179">
        <v>104.28269876338325</v>
      </c>
      <c r="U691" s="221" t="str">
        <f t="shared" ca="1" si="21"/>
        <v/>
      </c>
    </row>
    <row r="692" spans="9:21" x14ac:dyDescent="0.5">
      <c r="I692" s="19">
        <f t="shared" si="20"/>
        <v>671</v>
      </c>
      <c r="J692" s="179">
        <v>142.84405914889123</v>
      </c>
      <c r="U692" s="221" t="str">
        <f t="shared" ca="1" si="21"/>
        <v/>
      </c>
    </row>
    <row r="693" spans="9:21" x14ac:dyDescent="0.5">
      <c r="I693" s="19">
        <f t="shared" si="20"/>
        <v>672</v>
      </c>
      <c r="J693" s="179">
        <v>175.70413049642619</v>
      </c>
      <c r="U693" s="221" t="str">
        <f t="shared" ca="1" si="21"/>
        <v/>
      </c>
    </row>
    <row r="694" spans="9:21" x14ac:dyDescent="0.5">
      <c r="I694" s="19">
        <f t="shared" si="20"/>
        <v>673</v>
      </c>
      <c r="J694" s="179">
        <v>137.20891634561593</v>
      </c>
      <c r="U694" s="221" t="str">
        <f t="shared" ca="1" si="21"/>
        <v/>
      </c>
    </row>
    <row r="695" spans="9:21" x14ac:dyDescent="0.5">
      <c r="I695" s="19">
        <f t="shared" si="20"/>
        <v>674</v>
      </c>
      <c r="J695" s="179">
        <v>169.88346071130132</v>
      </c>
      <c r="U695" s="221" t="str">
        <f t="shared" ca="1" si="21"/>
        <v/>
      </c>
    </row>
    <row r="696" spans="9:21" x14ac:dyDescent="0.5">
      <c r="I696" s="19">
        <f t="shared" si="20"/>
        <v>675</v>
      </c>
      <c r="J696" s="179">
        <v>125.36515220784968</v>
      </c>
      <c r="U696" s="221" t="str">
        <f t="shared" ca="1" si="21"/>
        <v/>
      </c>
    </row>
    <row r="697" spans="9:21" x14ac:dyDescent="0.5">
      <c r="I697" s="19">
        <f t="shared" si="20"/>
        <v>676</v>
      </c>
      <c r="J697" s="179">
        <v>143.11210884959721</v>
      </c>
      <c r="U697" s="221" t="str">
        <f t="shared" ca="1" si="21"/>
        <v/>
      </c>
    </row>
    <row r="698" spans="9:21" x14ac:dyDescent="0.5">
      <c r="I698" s="19">
        <f t="shared" si="20"/>
        <v>677</v>
      </c>
      <c r="J698" s="179">
        <v>134.01380902609509</v>
      </c>
      <c r="U698" s="221" t="str">
        <f t="shared" ca="1" si="21"/>
        <v/>
      </c>
    </row>
    <row r="699" spans="9:21" x14ac:dyDescent="0.5">
      <c r="I699" s="19">
        <f t="shared" si="20"/>
        <v>678</v>
      </c>
      <c r="J699" s="179">
        <v>138.56231319027137</v>
      </c>
      <c r="U699" s="221" t="str">
        <f t="shared" ca="1" si="21"/>
        <v/>
      </c>
    </row>
    <row r="700" spans="9:21" x14ac:dyDescent="0.5">
      <c r="I700" s="19">
        <f t="shared" si="20"/>
        <v>679</v>
      </c>
      <c r="J700" s="179">
        <v>166.40164016401076</v>
      </c>
      <c r="U700" s="221" t="str">
        <f t="shared" ca="1" si="21"/>
        <v/>
      </c>
    </row>
    <row r="701" spans="9:21" x14ac:dyDescent="0.5">
      <c r="I701" s="19">
        <f t="shared" si="20"/>
        <v>680</v>
      </c>
      <c r="J701" s="179">
        <v>107.63003915502168</v>
      </c>
      <c r="U701" s="221" t="str">
        <f t="shared" ca="1" si="21"/>
        <v/>
      </c>
    </row>
    <row r="702" spans="9:21" x14ac:dyDescent="0.5">
      <c r="I702" s="19">
        <f t="shared" si="20"/>
        <v>681</v>
      </c>
      <c r="J702" s="179">
        <v>99.085602828130177</v>
      </c>
      <c r="U702" s="221" t="str">
        <f t="shared" ca="1" si="21"/>
        <v/>
      </c>
    </row>
    <row r="703" spans="9:21" x14ac:dyDescent="0.5">
      <c r="I703" s="19">
        <f t="shared" si="20"/>
        <v>682</v>
      </c>
      <c r="J703" s="179">
        <v>142.02178489314758</v>
      </c>
      <c r="U703" s="221" t="str">
        <f t="shared" ca="1" si="21"/>
        <v/>
      </c>
    </row>
    <row r="704" spans="9:21" x14ac:dyDescent="0.5">
      <c r="I704" s="19">
        <f t="shared" si="20"/>
        <v>683</v>
      </c>
      <c r="J704" s="179">
        <v>164.65991705184169</v>
      </c>
      <c r="U704" s="221" t="str">
        <f t="shared" ca="1" si="21"/>
        <v/>
      </c>
    </row>
    <row r="705" spans="9:21" x14ac:dyDescent="0.5">
      <c r="I705" s="19">
        <f t="shared" si="20"/>
        <v>684</v>
      </c>
      <c r="J705" s="179">
        <v>146.11038239299882</v>
      </c>
      <c r="U705" s="221" t="str">
        <f t="shared" ca="1" si="21"/>
        <v/>
      </c>
    </row>
    <row r="706" spans="9:21" x14ac:dyDescent="0.5">
      <c r="I706" s="19">
        <f t="shared" si="20"/>
        <v>685</v>
      </c>
      <c r="J706" s="179">
        <v>166.91329935759728</v>
      </c>
      <c r="U706" s="221" t="str">
        <f t="shared" ca="1" si="21"/>
        <v/>
      </c>
    </row>
    <row r="707" spans="9:21" x14ac:dyDescent="0.5">
      <c r="I707" s="19">
        <f t="shared" si="20"/>
        <v>686</v>
      </c>
      <c r="J707" s="179">
        <v>157.66913721274193</v>
      </c>
      <c r="U707" s="221" t="str">
        <f t="shared" ca="1" si="21"/>
        <v/>
      </c>
    </row>
    <row r="708" spans="9:21" x14ac:dyDescent="0.5">
      <c r="I708" s="19">
        <f t="shared" si="20"/>
        <v>687</v>
      </c>
      <c r="J708" s="179">
        <v>152.91800172926509</v>
      </c>
      <c r="U708" s="221" t="str">
        <f t="shared" ca="1" si="21"/>
        <v/>
      </c>
    </row>
    <row r="709" spans="9:21" x14ac:dyDescent="0.5">
      <c r="I709" s="19">
        <f t="shared" si="20"/>
        <v>688</v>
      </c>
      <c r="J709" s="179">
        <v>100.23694054899786</v>
      </c>
      <c r="U709" s="221" t="str">
        <f t="shared" ca="1" si="21"/>
        <v/>
      </c>
    </row>
    <row r="710" spans="9:21" x14ac:dyDescent="0.5">
      <c r="I710" s="19">
        <f t="shared" si="20"/>
        <v>689</v>
      </c>
      <c r="J710" s="179">
        <v>132.03332902125987</v>
      </c>
      <c r="U710" s="221" t="str">
        <f t="shared" ca="1" si="21"/>
        <v/>
      </c>
    </row>
    <row r="711" spans="9:21" x14ac:dyDescent="0.5">
      <c r="I711" s="19">
        <f t="shared" si="20"/>
        <v>690</v>
      </c>
      <c r="J711" s="179">
        <v>169.95847731868625</v>
      </c>
      <c r="U711" s="221" t="str">
        <f t="shared" ca="1" si="21"/>
        <v/>
      </c>
    </row>
    <row r="712" spans="9:21" x14ac:dyDescent="0.5">
      <c r="I712" s="19">
        <f t="shared" si="20"/>
        <v>691</v>
      </c>
      <c r="J712" s="179">
        <v>153.38181009976313</v>
      </c>
      <c r="U712" s="221" t="str">
        <f t="shared" ca="1" si="21"/>
        <v/>
      </c>
    </row>
    <row r="713" spans="9:21" x14ac:dyDescent="0.5">
      <c r="I713" s="19">
        <f t="shared" si="20"/>
        <v>692</v>
      </c>
      <c r="J713" s="179">
        <v>154.34627003170982</v>
      </c>
      <c r="U713" s="221" t="str">
        <f t="shared" ca="1" si="21"/>
        <v/>
      </c>
    </row>
    <row r="714" spans="9:21" x14ac:dyDescent="0.5">
      <c r="I714" s="19">
        <f t="shared" si="20"/>
        <v>693</v>
      </c>
      <c r="J714" s="179">
        <v>131.13353523147933</v>
      </c>
      <c r="U714" s="221" t="str">
        <f t="shared" ca="1" si="21"/>
        <v/>
      </c>
    </row>
    <row r="715" spans="9:21" x14ac:dyDescent="0.5">
      <c r="I715" s="19">
        <f t="shared" si="20"/>
        <v>694</v>
      </c>
      <c r="J715" s="179">
        <v>147.12359981446716</v>
      </c>
      <c r="U715" s="221" t="str">
        <f t="shared" ca="1" si="21"/>
        <v/>
      </c>
    </row>
    <row r="716" spans="9:21" x14ac:dyDescent="0.5">
      <c r="I716" s="19">
        <f t="shared" si="20"/>
        <v>695</v>
      </c>
      <c r="J716" s="179">
        <v>154.1933104507691</v>
      </c>
      <c r="U716" s="221" t="str">
        <f t="shared" ca="1" si="21"/>
        <v/>
      </c>
    </row>
    <row r="717" spans="9:21" x14ac:dyDescent="0.5">
      <c r="I717" s="19">
        <f t="shared" si="20"/>
        <v>696</v>
      </c>
      <c r="J717" s="179">
        <v>136.93166503779258</v>
      </c>
      <c r="U717" s="221" t="str">
        <f t="shared" ca="1" si="21"/>
        <v/>
      </c>
    </row>
    <row r="718" spans="9:21" x14ac:dyDescent="0.5">
      <c r="I718" s="19">
        <f t="shared" si="20"/>
        <v>697</v>
      </c>
      <c r="J718" s="179">
        <v>128.11482361510502</v>
      </c>
      <c r="U718" s="221" t="str">
        <f t="shared" ca="1" si="21"/>
        <v/>
      </c>
    </row>
    <row r="719" spans="9:21" x14ac:dyDescent="0.5">
      <c r="I719" s="19">
        <f t="shared" si="20"/>
        <v>698</v>
      </c>
      <c r="J719" s="179">
        <v>138.97233866118171</v>
      </c>
      <c r="U719" s="221" t="str">
        <f t="shared" ca="1" si="21"/>
        <v/>
      </c>
    </row>
    <row r="720" spans="9:21" x14ac:dyDescent="0.5">
      <c r="I720" s="19">
        <f t="shared" si="20"/>
        <v>699</v>
      </c>
      <c r="J720" s="179">
        <v>151.01739841487023</v>
      </c>
      <c r="U720" s="221" t="str">
        <f t="shared" ca="1" si="21"/>
        <v/>
      </c>
    </row>
    <row r="721" spans="9:21" x14ac:dyDescent="0.5">
      <c r="I721" s="19">
        <f t="shared" si="20"/>
        <v>700</v>
      </c>
      <c r="J721" s="179">
        <v>113.58614008622217</v>
      </c>
      <c r="U721" s="221" t="str">
        <f t="shared" ca="1" si="21"/>
        <v/>
      </c>
    </row>
    <row r="722" spans="9:21" x14ac:dyDescent="0.5">
      <c r="I722" s="19">
        <f t="shared" si="20"/>
        <v>701</v>
      </c>
      <c r="J722" s="179">
        <v>107.74097575129552</v>
      </c>
      <c r="U722" s="221" t="str">
        <f t="shared" ca="1" si="21"/>
        <v/>
      </c>
    </row>
    <row r="723" spans="9:21" x14ac:dyDescent="0.5">
      <c r="I723" s="19">
        <f t="shared" si="20"/>
        <v>702</v>
      </c>
      <c r="J723" s="179">
        <v>131.01323886357255</v>
      </c>
      <c r="U723" s="221" t="str">
        <f t="shared" ca="1" si="21"/>
        <v/>
      </c>
    </row>
    <row r="724" spans="9:21" x14ac:dyDescent="0.5">
      <c r="I724" s="19">
        <f t="shared" si="20"/>
        <v>703</v>
      </c>
      <c r="J724" s="179">
        <v>143.59137296584331</v>
      </c>
      <c r="U724" s="221" t="str">
        <f t="shared" ca="1" si="21"/>
        <v/>
      </c>
    </row>
    <row r="725" spans="9:21" x14ac:dyDescent="0.5">
      <c r="I725" s="19">
        <f t="shared" si="20"/>
        <v>704</v>
      </c>
      <c r="J725" s="179">
        <v>125.27945555733666</v>
      </c>
      <c r="U725" s="221" t="str">
        <f t="shared" ca="1" si="21"/>
        <v/>
      </c>
    </row>
    <row r="726" spans="9:21" x14ac:dyDescent="0.5">
      <c r="I726" s="19">
        <f t="shared" si="20"/>
        <v>705</v>
      </c>
      <c r="J726" s="179">
        <v>130.29183974844162</v>
      </c>
      <c r="U726" s="221" t="str">
        <f t="shared" ca="1" si="21"/>
        <v/>
      </c>
    </row>
    <row r="727" spans="9:21" x14ac:dyDescent="0.5">
      <c r="I727" s="19">
        <f t="shared" si="20"/>
        <v>706</v>
      </c>
      <c r="J727" s="179">
        <v>115.19732477374234</v>
      </c>
      <c r="U727" s="221" t="str">
        <f t="shared" ca="1" si="21"/>
        <v/>
      </c>
    </row>
    <row r="728" spans="9:21" x14ac:dyDescent="0.5">
      <c r="I728" s="19">
        <f t="shared" ref="I728:I791" si="22">IF(I727&lt;=1000,I727+1,"")</f>
        <v>707</v>
      </c>
      <c r="J728" s="179">
        <v>143.84923795339247</v>
      </c>
      <c r="U728" s="221" t="str">
        <f t="shared" ref="U728:U791" ca="1" si="23">IF(U727&lt;=$M$21,U727+1,"")</f>
        <v/>
      </c>
    </row>
    <row r="729" spans="9:21" x14ac:dyDescent="0.5">
      <c r="I729" s="19">
        <f t="shared" si="22"/>
        <v>708</v>
      </c>
      <c r="J729" s="179">
        <v>110.97620774744264</v>
      </c>
      <c r="U729" s="221" t="str">
        <f t="shared" ca="1" si="23"/>
        <v/>
      </c>
    </row>
    <row r="730" spans="9:21" x14ac:dyDescent="0.5">
      <c r="I730" s="19">
        <f t="shared" si="22"/>
        <v>709</v>
      </c>
      <c r="J730" s="179">
        <v>185.68403580479668</v>
      </c>
      <c r="U730" s="221" t="str">
        <f t="shared" ca="1" si="23"/>
        <v/>
      </c>
    </row>
    <row r="731" spans="9:21" x14ac:dyDescent="0.5">
      <c r="I731" s="19">
        <f t="shared" si="22"/>
        <v>710</v>
      </c>
      <c r="J731" s="179">
        <v>158.55596346826832</v>
      </c>
      <c r="U731" s="221" t="str">
        <f t="shared" ca="1" si="23"/>
        <v/>
      </c>
    </row>
    <row r="732" spans="9:21" x14ac:dyDescent="0.5">
      <c r="I732" s="19">
        <f t="shared" si="22"/>
        <v>711</v>
      </c>
      <c r="J732" s="179">
        <v>137.6571832361403</v>
      </c>
      <c r="U732" s="221" t="str">
        <f t="shared" ca="1" si="23"/>
        <v/>
      </c>
    </row>
    <row r="733" spans="9:21" x14ac:dyDescent="0.5">
      <c r="I733" s="19">
        <f t="shared" si="22"/>
        <v>712</v>
      </c>
      <c r="J733" s="179">
        <v>164.84792546311223</v>
      </c>
      <c r="U733" s="221" t="str">
        <f t="shared" ca="1" si="23"/>
        <v/>
      </c>
    </row>
    <row r="734" spans="9:21" x14ac:dyDescent="0.5">
      <c r="I734" s="19">
        <f t="shared" si="22"/>
        <v>713</v>
      </c>
      <c r="J734" s="179">
        <v>140.77113703730845</v>
      </c>
      <c r="U734" s="221" t="str">
        <f t="shared" ca="1" si="23"/>
        <v/>
      </c>
    </row>
    <row r="735" spans="9:21" x14ac:dyDescent="0.5">
      <c r="I735" s="19">
        <f t="shared" si="22"/>
        <v>714</v>
      </c>
      <c r="J735" s="179">
        <v>118.19563439855582</v>
      </c>
      <c r="U735" s="221" t="str">
        <f t="shared" ca="1" si="23"/>
        <v/>
      </c>
    </row>
    <row r="736" spans="9:21" x14ac:dyDescent="0.5">
      <c r="I736" s="19">
        <f t="shared" si="22"/>
        <v>715</v>
      </c>
      <c r="J736" s="179">
        <v>125.45289783364134</v>
      </c>
      <c r="U736" s="221" t="str">
        <f t="shared" ca="1" si="23"/>
        <v/>
      </c>
    </row>
    <row r="737" spans="9:21" x14ac:dyDescent="0.5">
      <c r="I737" s="19">
        <f t="shared" si="22"/>
        <v>716</v>
      </c>
      <c r="J737" s="179">
        <v>146.11442003512295</v>
      </c>
      <c r="U737" s="221" t="str">
        <f t="shared" ca="1" si="23"/>
        <v/>
      </c>
    </row>
    <row r="738" spans="9:21" x14ac:dyDescent="0.5">
      <c r="I738" s="19">
        <f t="shared" si="22"/>
        <v>717</v>
      </c>
      <c r="J738" s="179">
        <v>164.2028845123977</v>
      </c>
      <c r="U738" s="221" t="str">
        <f t="shared" ca="1" si="23"/>
        <v/>
      </c>
    </row>
    <row r="739" spans="9:21" x14ac:dyDescent="0.5">
      <c r="I739" s="19">
        <f t="shared" si="22"/>
        <v>718</v>
      </c>
      <c r="J739" s="179">
        <v>141.36062375608387</v>
      </c>
      <c r="U739" s="221" t="str">
        <f t="shared" ca="1" si="23"/>
        <v/>
      </c>
    </row>
    <row r="740" spans="9:21" x14ac:dyDescent="0.5">
      <c r="I740" s="19">
        <f t="shared" si="22"/>
        <v>719</v>
      </c>
      <c r="J740" s="179">
        <v>131.83453659114909</v>
      </c>
      <c r="U740" s="221" t="str">
        <f t="shared" ca="1" si="23"/>
        <v/>
      </c>
    </row>
    <row r="741" spans="9:21" x14ac:dyDescent="0.5">
      <c r="I741" s="19">
        <f t="shared" si="22"/>
        <v>720</v>
      </c>
      <c r="J741" s="179">
        <v>160.6714044657086</v>
      </c>
      <c r="U741" s="221" t="str">
        <f t="shared" ca="1" si="23"/>
        <v/>
      </c>
    </row>
    <row r="742" spans="9:21" x14ac:dyDescent="0.5">
      <c r="I742" s="19">
        <f t="shared" si="22"/>
        <v>721</v>
      </c>
      <c r="J742" s="179">
        <v>117.52326235205825</v>
      </c>
      <c r="U742" s="221" t="str">
        <f t="shared" ca="1" si="23"/>
        <v/>
      </c>
    </row>
    <row r="743" spans="9:21" x14ac:dyDescent="0.5">
      <c r="I743" s="19">
        <f t="shared" si="22"/>
        <v>722</v>
      </c>
      <c r="J743" s="179">
        <v>130.94181487488339</v>
      </c>
      <c r="U743" s="221" t="str">
        <f t="shared" ca="1" si="23"/>
        <v/>
      </c>
    </row>
    <row r="744" spans="9:21" x14ac:dyDescent="0.5">
      <c r="I744" s="19">
        <f t="shared" si="22"/>
        <v>723</v>
      </c>
      <c r="J744" s="179">
        <v>156.97031156493162</v>
      </c>
      <c r="U744" s="221" t="str">
        <f t="shared" ca="1" si="23"/>
        <v/>
      </c>
    </row>
    <row r="745" spans="9:21" x14ac:dyDescent="0.5">
      <c r="I745" s="19">
        <f t="shared" si="22"/>
        <v>724</v>
      </c>
      <c r="J745" s="179">
        <v>124.30839696472577</v>
      </c>
      <c r="U745" s="221" t="str">
        <f t="shared" ca="1" si="23"/>
        <v/>
      </c>
    </row>
    <row r="746" spans="9:21" x14ac:dyDescent="0.5">
      <c r="I746" s="19">
        <f t="shared" si="22"/>
        <v>725</v>
      </c>
      <c r="J746" s="179">
        <v>125.68635047784507</v>
      </c>
      <c r="U746" s="221" t="str">
        <f t="shared" ca="1" si="23"/>
        <v/>
      </c>
    </row>
    <row r="747" spans="9:21" x14ac:dyDescent="0.5">
      <c r="I747" s="19">
        <f t="shared" si="22"/>
        <v>726</v>
      </c>
      <c r="J747" s="179">
        <v>109.86190901313597</v>
      </c>
      <c r="U747" s="221" t="str">
        <f t="shared" ca="1" si="23"/>
        <v/>
      </c>
    </row>
    <row r="748" spans="9:21" x14ac:dyDescent="0.5">
      <c r="I748" s="19">
        <f t="shared" si="22"/>
        <v>727</v>
      </c>
      <c r="J748" s="179">
        <v>151.35946144421879</v>
      </c>
      <c r="U748" s="221" t="str">
        <f t="shared" ca="1" si="23"/>
        <v/>
      </c>
    </row>
    <row r="749" spans="9:21" x14ac:dyDescent="0.5">
      <c r="I749" s="19">
        <f t="shared" si="22"/>
        <v>728</v>
      </c>
      <c r="J749" s="179">
        <v>147.63272155241327</v>
      </c>
      <c r="U749" s="221" t="str">
        <f t="shared" ca="1" si="23"/>
        <v/>
      </c>
    </row>
    <row r="750" spans="9:21" x14ac:dyDescent="0.5">
      <c r="I750" s="19">
        <f t="shared" si="22"/>
        <v>729</v>
      </c>
      <c r="J750" s="179">
        <v>151.00864820854358</v>
      </c>
      <c r="U750" s="221" t="str">
        <f t="shared" ca="1" si="23"/>
        <v/>
      </c>
    </row>
    <row r="751" spans="9:21" x14ac:dyDescent="0.5">
      <c r="I751" s="19">
        <f t="shared" si="22"/>
        <v>730</v>
      </c>
      <c r="J751" s="179">
        <v>153.38067026034312</v>
      </c>
      <c r="U751" s="221" t="str">
        <f t="shared" ca="1" si="23"/>
        <v/>
      </c>
    </row>
    <row r="752" spans="9:21" x14ac:dyDescent="0.5">
      <c r="I752" s="19">
        <f t="shared" si="22"/>
        <v>731</v>
      </c>
      <c r="J752" s="179">
        <v>134.80407765969278</v>
      </c>
      <c r="U752" s="221" t="str">
        <f t="shared" ca="1" si="23"/>
        <v/>
      </c>
    </row>
    <row r="753" spans="9:21" x14ac:dyDescent="0.5">
      <c r="I753" s="19">
        <f t="shared" si="22"/>
        <v>732</v>
      </c>
      <c r="J753" s="179">
        <v>152.35405458337476</v>
      </c>
      <c r="U753" s="221" t="str">
        <f t="shared" ca="1" si="23"/>
        <v/>
      </c>
    </row>
    <row r="754" spans="9:21" x14ac:dyDescent="0.5">
      <c r="I754" s="19">
        <f t="shared" si="22"/>
        <v>733</v>
      </c>
      <c r="J754" s="179">
        <v>134.37448638693115</v>
      </c>
      <c r="U754" s="221" t="str">
        <f t="shared" ca="1" si="23"/>
        <v/>
      </c>
    </row>
    <row r="755" spans="9:21" x14ac:dyDescent="0.5">
      <c r="I755" s="19">
        <f t="shared" si="22"/>
        <v>734</v>
      </c>
      <c r="J755" s="179">
        <v>145.67796515341206</v>
      </c>
      <c r="U755" s="221" t="str">
        <f t="shared" ca="1" si="23"/>
        <v/>
      </c>
    </row>
    <row r="756" spans="9:21" x14ac:dyDescent="0.5">
      <c r="I756" s="19">
        <f t="shared" si="22"/>
        <v>735</v>
      </c>
      <c r="J756" s="179">
        <v>124.93761979139016</v>
      </c>
      <c r="U756" s="221" t="str">
        <f t="shared" ca="1" si="23"/>
        <v/>
      </c>
    </row>
    <row r="757" spans="9:21" x14ac:dyDescent="0.5">
      <c r="I757" s="19">
        <f t="shared" si="22"/>
        <v>736</v>
      </c>
      <c r="J757" s="179">
        <v>183.7294579999957</v>
      </c>
      <c r="U757" s="221" t="str">
        <f t="shared" ca="1" si="23"/>
        <v/>
      </c>
    </row>
    <row r="758" spans="9:21" x14ac:dyDescent="0.5">
      <c r="I758" s="19">
        <f t="shared" si="22"/>
        <v>737</v>
      </c>
      <c r="J758" s="179">
        <v>136.21397716326055</v>
      </c>
      <c r="U758" s="221" t="str">
        <f t="shared" ca="1" si="23"/>
        <v/>
      </c>
    </row>
    <row r="759" spans="9:21" x14ac:dyDescent="0.5">
      <c r="I759" s="19">
        <f t="shared" si="22"/>
        <v>738</v>
      </c>
      <c r="J759" s="179">
        <v>137.96575013286287</v>
      </c>
      <c r="U759" s="221" t="str">
        <f t="shared" ca="1" si="23"/>
        <v/>
      </c>
    </row>
    <row r="760" spans="9:21" x14ac:dyDescent="0.5">
      <c r="I760" s="19">
        <f t="shared" si="22"/>
        <v>739</v>
      </c>
      <c r="J760" s="179">
        <v>136.12886039573937</v>
      </c>
      <c r="U760" s="221" t="str">
        <f t="shared" ca="1" si="23"/>
        <v/>
      </c>
    </row>
    <row r="761" spans="9:21" x14ac:dyDescent="0.5">
      <c r="I761" s="19">
        <f t="shared" si="22"/>
        <v>740</v>
      </c>
      <c r="J761" s="179">
        <v>149.71173133314721</v>
      </c>
      <c r="U761" s="221" t="str">
        <f t="shared" ca="1" si="23"/>
        <v/>
      </c>
    </row>
    <row r="762" spans="9:21" x14ac:dyDescent="0.5">
      <c r="I762" s="19">
        <f t="shared" si="22"/>
        <v>741</v>
      </c>
      <c r="J762" s="179">
        <v>145.10328340640555</v>
      </c>
      <c r="U762" s="221" t="str">
        <f t="shared" ca="1" si="23"/>
        <v/>
      </c>
    </row>
    <row r="763" spans="9:21" x14ac:dyDescent="0.5">
      <c r="I763" s="19">
        <f t="shared" si="22"/>
        <v>742</v>
      </c>
      <c r="J763" s="179">
        <v>154.42632357298339</v>
      </c>
      <c r="U763" s="221" t="str">
        <f t="shared" ca="1" si="23"/>
        <v/>
      </c>
    </row>
    <row r="764" spans="9:21" x14ac:dyDescent="0.5">
      <c r="I764" s="19">
        <f t="shared" si="22"/>
        <v>743</v>
      </c>
      <c r="J764" s="179">
        <v>148.49328297258052</v>
      </c>
      <c r="U764" s="221" t="str">
        <f t="shared" ca="1" si="23"/>
        <v/>
      </c>
    </row>
    <row r="765" spans="9:21" x14ac:dyDescent="0.5">
      <c r="I765" s="19">
        <f t="shared" si="22"/>
        <v>744</v>
      </c>
      <c r="J765" s="179">
        <v>124.09767631832926</v>
      </c>
      <c r="U765" s="221" t="str">
        <f t="shared" ca="1" si="23"/>
        <v/>
      </c>
    </row>
    <row r="766" spans="9:21" x14ac:dyDescent="0.5">
      <c r="I766" s="19">
        <f t="shared" si="22"/>
        <v>745</v>
      </c>
      <c r="J766" s="179">
        <v>117.68784832066072</v>
      </c>
      <c r="U766" s="221" t="str">
        <f t="shared" ca="1" si="23"/>
        <v/>
      </c>
    </row>
    <row r="767" spans="9:21" x14ac:dyDescent="0.5">
      <c r="I767" s="19">
        <f t="shared" si="22"/>
        <v>746</v>
      </c>
      <c r="J767" s="179">
        <v>127.81536788285368</v>
      </c>
      <c r="U767" s="221" t="str">
        <f t="shared" ca="1" si="23"/>
        <v/>
      </c>
    </row>
    <row r="768" spans="9:21" x14ac:dyDescent="0.5">
      <c r="I768" s="19">
        <f t="shared" si="22"/>
        <v>747</v>
      </c>
      <c r="J768" s="179">
        <v>150.14644987597936</v>
      </c>
      <c r="U768" s="221" t="str">
        <f t="shared" ca="1" si="23"/>
        <v/>
      </c>
    </row>
    <row r="769" spans="9:21" x14ac:dyDescent="0.5">
      <c r="I769" s="19">
        <f t="shared" si="22"/>
        <v>748</v>
      </c>
      <c r="J769" s="179">
        <v>149.06060708123934</v>
      </c>
      <c r="U769" s="221" t="str">
        <f t="shared" ca="1" si="23"/>
        <v/>
      </c>
    </row>
    <row r="770" spans="9:21" x14ac:dyDescent="0.5">
      <c r="I770" s="19">
        <f t="shared" si="22"/>
        <v>749</v>
      </c>
      <c r="J770" s="179">
        <v>152.57739983867461</v>
      </c>
      <c r="U770" s="221" t="str">
        <f t="shared" ca="1" si="23"/>
        <v/>
      </c>
    </row>
    <row r="771" spans="9:21" x14ac:dyDescent="0.5">
      <c r="I771" s="19">
        <f t="shared" si="22"/>
        <v>750</v>
      </c>
      <c r="J771" s="179">
        <v>166.30940471036826</v>
      </c>
      <c r="U771" s="221" t="str">
        <f t="shared" ca="1" si="23"/>
        <v/>
      </c>
    </row>
    <row r="772" spans="9:21" x14ac:dyDescent="0.5">
      <c r="I772" s="19">
        <f t="shared" si="22"/>
        <v>751</v>
      </c>
      <c r="J772" s="179">
        <v>162.63913210035159</v>
      </c>
      <c r="U772" s="221" t="str">
        <f t="shared" ca="1" si="23"/>
        <v/>
      </c>
    </row>
    <row r="773" spans="9:21" x14ac:dyDescent="0.5">
      <c r="I773" s="19">
        <f t="shared" si="22"/>
        <v>752</v>
      </c>
      <c r="J773" s="179">
        <v>142.370708408616</v>
      </c>
      <c r="U773" s="221" t="str">
        <f t="shared" ca="1" si="23"/>
        <v/>
      </c>
    </row>
    <row r="774" spans="9:21" x14ac:dyDescent="0.5">
      <c r="I774" s="19">
        <f t="shared" si="22"/>
        <v>753</v>
      </c>
      <c r="J774" s="179">
        <v>138.21440326479723</v>
      </c>
      <c r="U774" s="221" t="str">
        <f t="shared" ca="1" si="23"/>
        <v/>
      </c>
    </row>
    <row r="775" spans="9:21" x14ac:dyDescent="0.5">
      <c r="I775" s="19">
        <f t="shared" si="22"/>
        <v>754</v>
      </c>
      <c r="J775" s="179">
        <v>112.81836375958629</v>
      </c>
      <c r="U775" s="221" t="str">
        <f t="shared" ca="1" si="23"/>
        <v/>
      </c>
    </row>
    <row r="776" spans="9:21" x14ac:dyDescent="0.5">
      <c r="I776" s="19">
        <f t="shared" si="22"/>
        <v>755</v>
      </c>
      <c r="J776" s="179">
        <v>132.78872089155624</v>
      </c>
      <c r="U776" s="221" t="str">
        <f t="shared" ca="1" si="23"/>
        <v/>
      </c>
    </row>
    <row r="777" spans="9:21" x14ac:dyDescent="0.5">
      <c r="I777" s="19">
        <f t="shared" si="22"/>
        <v>756</v>
      </c>
      <c r="J777" s="179">
        <v>144.3133682040737</v>
      </c>
      <c r="U777" s="221" t="str">
        <f t="shared" ca="1" si="23"/>
        <v/>
      </c>
    </row>
    <row r="778" spans="9:21" x14ac:dyDescent="0.5">
      <c r="I778" s="19">
        <f t="shared" si="22"/>
        <v>757</v>
      </c>
      <c r="J778" s="179">
        <v>138.87004117826143</v>
      </c>
      <c r="U778" s="221" t="str">
        <f t="shared" ca="1" si="23"/>
        <v/>
      </c>
    </row>
    <row r="779" spans="9:21" x14ac:dyDescent="0.5">
      <c r="I779" s="19">
        <f t="shared" si="22"/>
        <v>758</v>
      </c>
      <c r="J779" s="179">
        <v>135.83348407326613</v>
      </c>
      <c r="U779" s="221" t="str">
        <f t="shared" ca="1" si="23"/>
        <v/>
      </c>
    </row>
    <row r="780" spans="9:21" x14ac:dyDescent="0.5">
      <c r="I780" s="19">
        <f t="shared" si="22"/>
        <v>759</v>
      </c>
      <c r="J780" s="179">
        <v>155.63521529503913</v>
      </c>
      <c r="U780" s="221" t="str">
        <f t="shared" ca="1" si="23"/>
        <v/>
      </c>
    </row>
    <row r="781" spans="9:21" x14ac:dyDescent="0.5">
      <c r="I781" s="19">
        <f t="shared" si="22"/>
        <v>760</v>
      </c>
      <c r="J781" s="179">
        <v>136.1858840259236</v>
      </c>
      <c r="U781" s="221" t="str">
        <f t="shared" ca="1" si="23"/>
        <v/>
      </c>
    </row>
    <row r="782" spans="9:21" x14ac:dyDescent="0.5">
      <c r="I782" s="19">
        <f t="shared" si="22"/>
        <v>761</v>
      </c>
      <c r="J782" s="179">
        <v>166.68858715531104</v>
      </c>
      <c r="U782" s="221" t="str">
        <f t="shared" ca="1" si="23"/>
        <v/>
      </c>
    </row>
    <row r="783" spans="9:21" x14ac:dyDescent="0.5">
      <c r="I783" s="19">
        <f t="shared" si="22"/>
        <v>762</v>
      </c>
      <c r="J783" s="179">
        <v>144.61038634288849</v>
      </c>
      <c r="U783" s="221" t="str">
        <f t="shared" ca="1" si="23"/>
        <v/>
      </c>
    </row>
    <row r="784" spans="9:21" x14ac:dyDescent="0.5">
      <c r="I784" s="19">
        <f t="shared" si="22"/>
        <v>763</v>
      </c>
      <c r="J784" s="179">
        <v>147.79845262641791</v>
      </c>
      <c r="U784" s="221" t="str">
        <f t="shared" ca="1" si="23"/>
        <v/>
      </c>
    </row>
    <row r="785" spans="9:21" x14ac:dyDescent="0.5">
      <c r="I785" s="19">
        <f t="shared" si="22"/>
        <v>764</v>
      </c>
      <c r="J785" s="179">
        <v>148.73934862087401</v>
      </c>
      <c r="U785" s="221" t="str">
        <f t="shared" ca="1" si="23"/>
        <v/>
      </c>
    </row>
    <row r="786" spans="9:21" x14ac:dyDescent="0.5">
      <c r="I786" s="19">
        <f t="shared" si="22"/>
        <v>765</v>
      </c>
      <c r="J786" s="179">
        <v>151.45415830872736</v>
      </c>
      <c r="U786" s="221" t="str">
        <f t="shared" ca="1" si="23"/>
        <v/>
      </c>
    </row>
    <row r="787" spans="9:21" x14ac:dyDescent="0.5">
      <c r="I787" s="19">
        <f t="shared" si="22"/>
        <v>766</v>
      </c>
      <c r="J787" s="179">
        <v>147.84298895531856</v>
      </c>
      <c r="U787" s="221" t="str">
        <f t="shared" ca="1" si="23"/>
        <v/>
      </c>
    </row>
    <row r="788" spans="9:21" x14ac:dyDescent="0.5">
      <c r="I788" s="19">
        <f t="shared" si="22"/>
        <v>767</v>
      </c>
      <c r="J788" s="179">
        <v>136.97210756924645</v>
      </c>
      <c r="U788" s="221" t="str">
        <f t="shared" ca="1" si="23"/>
        <v/>
      </c>
    </row>
    <row r="789" spans="9:21" x14ac:dyDescent="0.5">
      <c r="I789" s="19">
        <f t="shared" si="22"/>
        <v>768</v>
      </c>
      <c r="J789" s="179">
        <v>159.57917961821715</v>
      </c>
      <c r="U789" s="221" t="str">
        <f t="shared" ca="1" si="23"/>
        <v/>
      </c>
    </row>
    <row r="790" spans="9:21" x14ac:dyDescent="0.5">
      <c r="I790" s="19">
        <f t="shared" si="22"/>
        <v>769</v>
      </c>
      <c r="J790" s="179">
        <v>133.93792381951349</v>
      </c>
      <c r="U790" s="221" t="str">
        <f t="shared" ca="1" si="23"/>
        <v/>
      </c>
    </row>
    <row r="791" spans="9:21" x14ac:dyDescent="0.5">
      <c r="I791" s="19">
        <f t="shared" si="22"/>
        <v>770</v>
      </c>
      <c r="J791" s="179">
        <v>144.47154124840245</v>
      </c>
      <c r="U791" s="221" t="str">
        <f t="shared" ca="1" si="23"/>
        <v/>
      </c>
    </row>
    <row r="792" spans="9:21" x14ac:dyDescent="0.5">
      <c r="I792" s="19">
        <f t="shared" ref="I792:I855" si="24">IF(I791&lt;=1000,I791+1,"")</f>
        <v>771</v>
      </c>
      <c r="J792" s="179">
        <v>127.11864314919089</v>
      </c>
      <c r="U792" s="221" t="str">
        <f t="shared" ref="U792:U855" ca="1" si="25">IF(U791&lt;=$M$21,U791+1,"")</f>
        <v/>
      </c>
    </row>
    <row r="793" spans="9:21" x14ac:dyDescent="0.5">
      <c r="I793" s="19">
        <f t="shared" si="24"/>
        <v>772</v>
      </c>
      <c r="J793" s="179">
        <v>138.24095662323742</v>
      </c>
      <c r="U793" s="221" t="str">
        <f t="shared" ca="1" si="25"/>
        <v/>
      </c>
    </row>
    <row r="794" spans="9:21" x14ac:dyDescent="0.5">
      <c r="I794" s="19">
        <f t="shared" si="24"/>
        <v>773</v>
      </c>
      <c r="J794" s="179">
        <v>158.7045070792546</v>
      </c>
      <c r="U794" s="221" t="str">
        <f t="shared" ca="1" si="25"/>
        <v/>
      </c>
    </row>
    <row r="795" spans="9:21" x14ac:dyDescent="0.5">
      <c r="I795" s="19">
        <f t="shared" si="24"/>
        <v>774</v>
      </c>
      <c r="J795" s="179">
        <v>165.12450381932101</v>
      </c>
      <c r="U795" s="221" t="str">
        <f t="shared" ca="1" si="25"/>
        <v/>
      </c>
    </row>
    <row r="796" spans="9:21" x14ac:dyDescent="0.5">
      <c r="I796" s="19">
        <f t="shared" si="24"/>
        <v>775</v>
      </c>
      <c r="J796" s="179">
        <v>155.20809890115083</v>
      </c>
      <c r="U796" s="221" t="str">
        <f t="shared" ca="1" si="25"/>
        <v/>
      </c>
    </row>
    <row r="797" spans="9:21" x14ac:dyDescent="0.5">
      <c r="I797" s="19">
        <f t="shared" si="24"/>
        <v>776</v>
      </c>
      <c r="J797" s="179">
        <v>124.1770513107532</v>
      </c>
      <c r="U797" s="221" t="str">
        <f t="shared" ca="1" si="25"/>
        <v/>
      </c>
    </row>
    <row r="798" spans="9:21" x14ac:dyDescent="0.5">
      <c r="I798" s="19">
        <f t="shared" si="24"/>
        <v>777</v>
      </c>
      <c r="J798" s="179">
        <v>133.66357325161619</v>
      </c>
      <c r="U798" s="221" t="str">
        <f t="shared" ca="1" si="25"/>
        <v/>
      </c>
    </row>
    <row r="799" spans="9:21" x14ac:dyDescent="0.5">
      <c r="I799" s="19">
        <f t="shared" si="24"/>
        <v>778</v>
      </c>
      <c r="J799" s="179">
        <v>106.82562736152872</v>
      </c>
      <c r="U799" s="221" t="str">
        <f t="shared" ca="1" si="25"/>
        <v/>
      </c>
    </row>
    <row r="800" spans="9:21" x14ac:dyDescent="0.5">
      <c r="I800" s="19">
        <f t="shared" si="24"/>
        <v>779</v>
      </c>
      <c r="J800" s="179">
        <v>133.47576835321362</v>
      </c>
      <c r="U800" s="221" t="str">
        <f t="shared" ca="1" si="25"/>
        <v/>
      </c>
    </row>
    <row r="801" spans="9:21" x14ac:dyDescent="0.5">
      <c r="I801" s="19">
        <f t="shared" si="24"/>
        <v>780</v>
      </c>
      <c r="J801" s="179">
        <v>151.00452947245526</v>
      </c>
      <c r="U801" s="221" t="str">
        <f t="shared" ca="1" si="25"/>
        <v/>
      </c>
    </row>
    <row r="802" spans="9:21" x14ac:dyDescent="0.5">
      <c r="I802" s="19">
        <f t="shared" si="24"/>
        <v>781</v>
      </c>
      <c r="J802" s="179">
        <v>135.47289468582113</v>
      </c>
      <c r="U802" s="221" t="str">
        <f t="shared" ca="1" si="25"/>
        <v/>
      </c>
    </row>
    <row r="803" spans="9:21" x14ac:dyDescent="0.5">
      <c r="I803" s="19">
        <f t="shared" si="24"/>
        <v>782</v>
      </c>
      <c r="J803" s="179">
        <v>139.43493097432309</v>
      </c>
      <c r="U803" s="221" t="str">
        <f t="shared" ca="1" si="25"/>
        <v/>
      </c>
    </row>
    <row r="804" spans="9:21" x14ac:dyDescent="0.5">
      <c r="I804" s="19">
        <f t="shared" si="24"/>
        <v>783</v>
      </c>
      <c r="J804" s="179">
        <v>156.54218104989292</v>
      </c>
      <c r="U804" s="221" t="str">
        <f t="shared" ca="1" si="25"/>
        <v/>
      </c>
    </row>
    <row r="805" spans="9:21" x14ac:dyDescent="0.5">
      <c r="I805" s="19">
        <f t="shared" si="24"/>
        <v>784</v>
      </c>
      <c r="J805" s="179">
        <v>177.72589685179418</v>
      </c>
      <c r="U805" s="221" t="str">
        <f t="shared" ca="1" si="25"/>
        <v/>
      </c>
    </row>
    <row r="806" spans="9:21" x14ac:dyDescent="0.5">
      <c r="I806" s="19">
        <f t="shared" si="24"/>
        <v>785</v>
      </c>
      <c r="J806" s="179">
        <v>142.53265908714582</v>
      </c>
      <c r="U806" s="221" t="str">
        <f t="shared" ca="1" si="25"/>
        <v/>
      </c>
    </row>
    <row r="807" spans="9:21" x14ac:dyDescent="0.5">
      <c r="I807" s="19">
        <f t="shared" si="24"/>
        <v>786</v>
      </c>
      <c r="J807" s="179">
        <v>89.068363402610402</v>
      </c>
      <c r="U807" s="221" t="str">
        <f t="shared" ca="1" si="25"/>
        <v/>
      </c>
    </row>
    <row r="808" spans="9:21" x14ac:dyDescent="0.5">
      <c r="I808" s="19">
        <f t="shared" si="24"/>
        <v>787</v>
      </c>
      <c r="J808" s="179">
        <v>123.18508478453342</v>
      </c>
      <c r="U808" s="221" t="str">
        <f t="shared" ca="1" si="25"/>
        <v/>
      </c>
    </row>
    <row r="809" spans="9:21" x14ac:dyDescent="0.5">
      <c r="I809" s="19">
        <f t="shared" si="24"/>
        <v>788</v>
      </c>
      <c r="J809" s="179">
        <v>125.09755845052548</v>
      </c>
      <c r="U809" s="221" t="str">
        <f t="shared" ca="1" si="25"/>
        <v/>
      </c>
    </row>
    <row r="810" spans="9:21" x14ac:dyDescent="0.5">
      <c r="I810" s="19">
        <f t="shared" si="24"/>
        <v>789</v>
      </c>
      <c r="J810" s="179">
        <v>158.05894916298979</v>
      </c>
      <c r="U810" s="221" t="str">
        <f t="shared" ca="1" si="25"/>
        <v/>
      </c>
    </row>
    <row r="811" spans="9:21" x14ac:dyDescent="0.5">
      <c r="I811" s="19">
        <f t="shared" si="24"/>
        <v>790</v>
      </c>
      <c r="J811" s="179">
        <v>103.46160814319673</v>
      </c>
      <c r="U811" s="221" t="str">
        <f t="shared" ca="1" si="25"/>
        <v/>
      </c>
    </row>
    <row r="812" spans="9:21" x14ac:dyDescent="0.5">
      <c r="I812" s="19">
        <f t="shared" si="24"/>
        <v>791</v>
      </c>
      <c r="J812" s="179">
        <v>135.96150675825305</v>
      </c>
      <c r="U812" s="221" t="str">
        <f t="shared" ca="1" si="25"/>
        <v/>
      </c>
    </row>
    <row r="813" spans="9:21" x14ac:dyDescent="0.5">
      <c r="I813" s="19">
        <f t="shared" si="24"/>
        <v>792</v>
      </c>
      <c r="J813" s="179">
        <v>117.34577926758818</v>
      </c>
      <c r="U813" s="221" t="str">
        <f t="shared" ca="1" si="25"/>
        <v/>
      </c>
    </row>
    <row r="814" spans="9:21" x14ac:dyDescent="0.5">
      <c r="I814" s="19">
        <f t="shared" si="24"/>
        <v>793</v>
      </c>
      <c r="J814" s="179">
        <v>110.93185434716875</v>
      </c>
      <c r="U814" s="221" t="str">
        <f t="shared" ca="1" si="25"/>
        <v/>
      </c>
    </row>
    <row r="815" spans="9:21" x14ac:dyDescent="0.5">
      <c r="I815" s="19">
        <f t="shared" si="24"/>
        <v>794</v>
      </c>
      <c r="J815" s="179">
        <v>122.35578262673275</v>
      </c>
      <c r="U815" s="221" t="str">
        <f t="shared" ca="1" si="25"/>
        <v/>
      </c>
    </row>
    <row r="816" spans="9:21" x14ac:dyDescent="0.5">
      <c r="I816" s="19">
        <f t="shared" si="24"/>
        <v>795</v>
      </c>
      <c r="J816" s="179">
        <v>130.95019455302452</v>
      </c>
      <c r="U816" s="221" t="str">
        <f t="shared" ca="1" si="25"/>
        <v/>
      </c>
    </row>
    <row r="817" spans="9:21" x14ac:dyDescent="0.5">
      <c r="I817" s="19">
        <f t="shared" si="24"/>
        <v>796</v>
      </c>
      <c r="J817" s="179">
        <v>129.92275873516397</v>
      </c>
      <c r="U817" s="221" t="str">
        <f t="shared" ca="1" si="25"/>
        <v/>
      </c>
    </row>
    <row r="818" spans="9:21" x14ac:dyDescent="0.5">
      <c r="I818" s="19">
        <f t="shared" si="24"/>
        <v>797</v>
      </c>
      <c r="J818" s="179">
        <v>183.59887814168894</v>
      </c>
      <c r="U818" s="221" t="str">
        <f t="shared" ca="1" si="25"/>
        <v/>
      </c>
    </row>
    <row r="819" spans="9:21" x14ac:dyDescent="0.5">
      <c r="I819" s="19">
        <f t="shared" si="24"/>
        <v>798</v>
      </c>
      <c r="J819" s="179">
        <v>159.34122026812699</v>
      </c>
      <c r="U819" s="221" t="str">
        <f t="shared" ca="1" si="25"/>
        <v/>
      </c>
    </row>
    <row r="820" spans="9:21" x14ac:dyDescent="0.5">
      <c r="I820" s="19">
        <f t="shared" si="24"/>
        <v>799</v>
      </c>
      <c r="J820" s="179">
        <v>112.41696451214949</v>
      </c>
      <c r="U820" s="221" t="str">
        <f t="shared" ca="1" si="25"/>
        <v/>
      </c>
    </row>
    <row r="821" spans="9:21" x14ac:dyDescent="0.5">
      <c r="I821" s="19">
        <f t="shared" si="24"/>
        <v>800</v>
      </c>
      <c r="J821" s="179">
        <v>120.55467165134739</v>
      </c>
      <c r="U821" s="221" t="str">
        <f t="shared" ca="1" si="25"/>
        <v/>
      </c>
    </row>
    <row r="822" spans="9:21" x14ac:dyDescent="0.5">
      <c r="I822" s="19">
        <f t="shared" si="24"/>
        <v>801</v>
      </c>
      <c r="J822" s="179">
        <v>100.84400457349417</v>
      </c>
      <c r="U822" s="221" t="str">
        <f t="shared" ca="1" si="25"/>
        <v/>
      </c>
    </row>
    <row r="823" spans="9:21" x14ac:dyDescent="0.5">
      <c r="I823" s="19">
        <f t="shared" si="24"/>
        <v>802</v>
      </c>
      <c r="J823" s="179">
        <v>147.85531088305521</v>
      </c>
      <c r="U823" s="221" t="str">
        <f t="shared" ca="1" si="25"/>
        <v/>
      </c>
    </row>
    <row r="824" spans="9:21" x14ac:dyDescent="0.5">
      <c r="I824" s="19">
        <f t="shared" si="24"/>
        <v>803</v>
      </c>
      <c r="J824" s="179">
        <v>97.23650641142882</v>
      </c>
      <c r="U824" s="221" t="str">
        <f t="shared" ca="1" si="25"/>
        <v/>
      </c>
    </row>
    <row r="825" spans="9:21" x14ac:dyDescent="0.5">
      <c r="I825" s="19">
        <f t="shared" si="24"/>
        <v>804</v>
      </c>
      <c r="J825" s="179">
        <v>143.1778621364175</v>
      </c>
      <c r="U825" s="221" t="str">
        <f t="shared" ca="1" si="25"/>
        <v/>
      </c>
    </row>
    <row r="826" spans="9:21" x14ac:dyDescent="0.5">
      <c r="I826" s="19">
        <f t="shared" si="24"/>
        <v>805</v>
      </c>
      <c r="J826" s="179">
        <v>127.31603894268436</v>
      </c>
      <c r="U826" s="221" t="str">
        <f t="shared" ca="1" si="25"/>
        <v/>
      </c>
    </row>
    <row r="827" spans="9:21" x14ac:dyDescent="0.5">
      <c r="I827" s="19">
        <f t="shared" si="24"/>
        <v>806</v>
      </c>
      <c r="J827" s="179">
        <v>119.38691471274149</v>
      </c>
      <c r="U827" s="221" t="str">
        <f t="shared" ca="1" si="25"/>
        <v/>
      </c>
    </row>
    <row r="828" spans="9:21" x14ac:dyDescent="0.5">
      <c r="I828" s="19">
        <f t="shared" si="24"/>
        <v>807</v>
      </c>
      <c r="J828" s="179">
        <v>126.39689891115091</v>
      </c>
      <c r="U828" s="221" t="str">
        <f t="shared" ca="1" si="25"/>
        <v/>
      </c>
    </row>
    <row r="829" spans="9:21" x14ac:dyDescent="0.5">
      <c r="I829" s="19">
        <f t="shared" si="24"/>
        <v>808</v>
      </c>
      <c r="J829" s="179">
        <v>149.8069831014142</v>
      </c>
      <c r="U829" s="221" t="str">
        <f t="shared" ca="1" si="25"/>
        <v/>
      </c>
    </row>
    <row r="830" spans="9:21" x14ac:dyDescent="0.5">
      <c r="I830" s="19">
        <f t="shared" si="24"/>
        <v>809</v>
      </c>
      <c r="J830" s="179">
        <v>145.35677617539125</v>
      </c>
      <c r="U830" s="221" t="str">
        <f t="shared" ca="1" si="25"/>
        <v/>
      </c>
    </row>
    <row r="831" spans="9:21" x14ac:dyDescent="0.5">
      <c r="I831" s="19">
        <f t="shared" si="24"/>
        <v>810</v>
      </c>
      <c r="J831" s="179">
        <v>143.5591779657114</v>
      </c>
      <c r="U831" s="221" t="str">
        <f t="shared" ca="1" si="25"/>
        <v/>
      </c>
    </row>
    <row r="832" spans="9:21" x14ac:dyDescent="0.5">
      <c r="I832" s="19">
        <f t="shared" si="24"/>
        <v>811</v>
      </c>
      <c r="J832" s="179">
        <v>148.25414292253805</v>
      </c>
      <c r="U832" s="221" t="str">
        <f t="shared" ca="1" si="25"/>
        <v/>
      </c>
    </row>
    <row r="833" spans="9:21" x14ac:dyDescent="0.5">
      <c r="I833" s="19">
        <f t="shared" si="24"/>
        <v>812</v>
      </c>
      <c r="J833" s="179">
        <v>127.44049547178641</v>
      </c>
      <c r="U833" s="221" t="str">
        <f t="shared" ca="1" si="25"/>
        <v/>
      </c>
    </row>
    <row r="834" spans="9:21" x14ac:dyDescent="0.5">
      <c r="I834" s="19">
        <f t="shared" si="24"/>
        <v>813</v>
      </c>
      <c r="J834" s="179">
        <v>125.64179669131683</v>
      </c>
      <c r="U834" s="221" t="str">
        <f t="shared" ca="1" si="25"/>
        <v/>
      </c>
    </row>
    <row r="835" spans="9:21" x14ac:dyDescent="0.5">
      <c r="I835" s="19">
        <f t="shared" si="24"/>
        <v>814</v>
      </c>
      <c r="J835" s="179">
        <v>138.52483448565727</v>
      </c>
      <c r="U835" s="221" t="str">
        <f t="shared" ca="1" si="25"/>
        <v/>
      </c>
    </row>
    <row r="836" spans="9:21" x14ac:dyDescent="0.5">
      <c r="I836" s="19">
        <f t="shared" si="24"/>
        <v>815</v>
      </c>
      <c r="J836" s="179">
        <v>140.76361715042111</v>
      </c>
      <c r="U836" s="221" t="str">
        <f t="shared" ca="1" si="25"/>
        <v/>
      </c>
    </row>
    <row r="837" spans="9:21" x14ac:dyDescent="0.5">
      <c r="I837" s="19">
        <f t="shared" si="24"/>
        <v>816</v>
      </c>
      <c r="J837" s="179">
        <v>112.83823482051105</v>
      </c>
      <c r="U837" s="221" t="str">
        <f t="shared" ca="1" si="25"/>
        <v/>
      </c>
    </row>
    <row r="838" spans="9:21" x14ac:dyDescent="0.5">
      <c r="I838" s="19">
        <f t="shared" si="24"/>
        <v>817</v>
      </c>
      <c r="J838" s="179">
        <v>129.56156192459216</v>
      </c>
      <c r="U838" s="221" t="str">
        <f t="shared" ca="1" si="25"/>
        <v/>
      </c>
    </row>
    <row r="839" spans="9:21" x14ac:dyDescent="0.5">
      <c r="I839" s="19">
        <f t="shared" si="24"/>
        <v>818</v>
      </c>
      <c r="J839" s="179">
        <v>135.61535147643676</v>
      </c>
      <c r="U839" s="221" t="str">
        <f t="shared" ca="1" si="25"/>
        <v/>
      </c>
    </row>
    <row r="840" spans="9:21" x14ac:dyDescent="0.5">
      <c r="I840" s="19">
        <f t="shared" si="24"/>
        <v>819</v>
      </c>
      <c r="J840" s="179">
        <v>158.67553944044113</v>
      </c>
      <c r="U840" s="221" t="str">
        <f t="shared" ca="1" si="25"/>
        <v/>
      </c>
    </row>
    <row r="841" spans="9:21" x14ac:dyDescent="0.5">
      <c r="I841" s="19">
        <f t="shared" si="24"/>
        <v>820</v>
      </c>
      <c r="J841" s="179">
        <v>156.58364263270028</v>
      </c>
      <c r="U841" s="221" t="str">
        <f t="shared" ca="1" si="25"/>
        <v/>
      </c>
    </row>
    <row r="842" spans="9:21" x14ac:dyDescent="0.5">
      <c r="I842" s="19">
        <f t="shared" si="24"/>
        <v>821</v>
      </c>
      <c r="J842" s="179">
        <v>159.30568611325992</v>
      </c>
      <c r="U842" s="221" t="str">
        <f t="shared" ca="1" si="25"/>
        <v/>
      </c>
    </row>
    <row r="843" spans="9:21" x14ac:dyDescent="0.5">
      <c r="I843" s="19">
        <f t="shared" si="24"/>
        <v>822</v>
      </c>
      <c r="J843" s="179">
        <v>130.29876661765996</v>
      </c>
      <c r="U843" s="221" t="str">
        <f t="shared" ca="1" si="25"/>
        <v/>
      </c>
    </row>
    <row r="844" spans="9:21" x14ac:dyDescent="0.5">
      <c r="I844" s="19">
        <f t="shared" si="24"/>
        <v>823</v>
      </c>
      <c r="J844" s="179">
        <v>112.74441036319433</v>
      </c>
      <c r="U844" s="221" t="str">
        <f t="shared" ca="1" si="25"/>
        <v/>
      </c>
    </row>
    <row r="845" spans="9:21" x14ac:dyDescent="0.5">
      <c r="I845" s="19">
        <f t="shared" si="24"/>
        <v>824</v>
      </c>
      <c r="J845" s="179">
        <v>126.50246518429815</v>
      </c>
      <c r="U845" s="221" t="str">
        <f t="shared" ca="1" si="25"/>
        <v/>
      </c>
    </row>
    <row r="846" spans="9:21" x14ac:dyDescent="0.5">
      <c r="I846" s="19">
        <f t="shared" si="24"/>
        <v>825</v>
      </c>
      <c r="J846" s="179">
        <v>145.52712773713512</v>
      </c>
      <c r="U846" s="221" t="str">
        <f t="shared" ca="1" si="25"/>
        <v/>
      </c>
    </row>
    <row r="847" spans="9:21" x14ac:dyDescent="0.5">
      <c r="I847" s="19">
        <f t="shared" si="24"/>
        <v>826</v>
      </c>
      <c r="J847" s="179">
        <v>124.72393993134941</v>
      </c>
      <c r="U847" s="221" t="str">
        <f t="shared" ca="1" si="25"/>
        <v/>
      </c>
    </row>
    <row r="848" spans="9:21" x14ac:dyDescent="0.5">
      <c r="I848" s="19">
        <f t="shared" si="24"/>
        <v>827</v>
      </c>
      <c r="J848" s="179">
        <v>166.54529880757468</v>
      </c>
      <c r="U848" s="221" t="str">
        <f t="shared" ca="1" si="25"/>
        <v/>
      </c>
    </row>
    <row r="849" spans="9:21" x14ac:dyDescent="0.5">
      <c r="I849" s="19">
        <f t="shared" si="24"/>
        <v>828</v>
      </c>
      <c r="J849" s="179">
        <v>137.36176568145345</v>
      </c>
      <c r="U849" s="221" t="str">
        <f t="shared" ca="1" si="25"/>
        <v/>
      </c>
    </row>
    <row r="850" spans="9:21" x14ac:dyDescent="0.5">
      <c r="I850" s="19">
        <f t="shared" si="24"/>
        <v>829</v>
      </c>
      <c r="J850" s="179">
        <v>137.45868362992053</v>
      </c>
      <c r="U850" s="221" t="str">
        <f t="shared" ca="1" si="25"/>
        <v/>
      </c>
    </row>
    <row r="851" spans="9:21" x14ac:dyDescent="0.5">
      <c r="I851" s="19">
        <f t="shared" si="24"/>
        <v>830</v>
      </c>
      <c r="J851" s="179">
        <v>150.57633655018202</v>
      </c>
      <c r="U851" s="221" t="str">
        <f t="shared" ca="1" si="25"/>
        <v/>
      </c>
    </row>
    <row r="852" spans="9:21" x14ac:dyDescent="0.5">
      <c r="I852" s="19">
        <f t="shared" si="24"/>
        <v>831</v>
      </c>
      <c r="J852" s="179">
        <v>178.36981800549944</v>
      </c>
      <c r="U852" s="221" t="str">
        <f t="shared" ca="1" si="25"/>
        <v/>
      </c>
    </row>
    <row r="853" spans="9:21" x14ac:dyDescent="0.5">
      <c r="I853" s="19">
        <f t="shared" si="24"/>
        <v>832</v>
      </c>
      <c r="J853" s="179">
        <v>135.61939231716534</v>
      </c>
      <c r="U853" s="221" t="str">
        <f t="shared" ca="1" si="25"/>
        <v/>
      </c>
    </row>
    <row r="854" spans="9:21" x14ac:dyDescent="0.5">
      <c r="I854" s="19">
        <f t="shared" si="24"/>
        <v>833</v>
      </c>
      <c r="J854" s="179">
        <v>137.6860095451911</v>
      </c>
      <c r="U854" s="221" t="str">
        <f t="shared" ca="1" si="25"/>
        <v/>
      </c>
    </row>
    <row r="855" spans="9:21" x14ac:dyDescent="0.5">
      <c r="I855" s="19">
        <f t="shared" si="24"/>
        <v>834</v>
      </c>
      <c r="J855" s="179">
        <v>146.71738977426037</v>
      </c>
      <c r="U855" s="221" t="str">
        <f t="shared" ca="1" si="25"/>
        <v/>
      </c>
    </row>
    <row r="856" spans="9:21" x14ac:dyDescent="0.5">
      <c r="I856" s="19">
        <f t="shared" ref="I856:I919" si="26">IF(I855&lt;=1000,I855+1,"")</f>
        <v>835</v>
      </c>
      <c r="J856" s="179">
        <v>141.63291951996069</v>
      </c>
      <c r="U856" s="221" t="str">
        <f t="shared" ref="U856:U919" ca="1" si="27">IF(U855&lt;=$M$21,U855+1,"")</f>
        <v/>
      </c>
    </row>
    <row r="857" spans="9:21" x14ac:dyDescent="0.5">
      <c r="I857" s="19">
        <f t="shared" si="26"/>
        <v>836</v>
      </c>
      <c r="J857" s="179">
        <v>125.68245941871396</v>
      </c>
      <c r="U857" s="221" t="str">
        <f t="shared" ca="1" si="27"/>
        <v/>
      </c>
    </row>
    <row r="858" spans="9:21" x14ac:dyDescent="0.5">
      <c r="I858" s="19">
        <f t="shared" si="26"/>
        <v>837</v>
      </c>
      <c r="J858" s="179">
        <v>131.27515447507528</v>
      </c>
      <c r="U858" s="221" t="str">
        <f t="shared" ca="1" si="27"/>
        <v/>
      </c>
    </row>
    <row r="859" spans="9:21" x14ac:dyDescent="0.5">
      <c r="I859" s="19">
        <f t="shared" si="26"/>
        <v>838</v>
      </c>
      <c r="J859" s="179">
        <v>141.295854120206</v>
      </c>
      <c r="U859" s="221" t="str">
        <f t="shared" ca="1" si="27"/>
        <v/>
      </c>
    </row>
    <row r="860" spans="9:21" x14ac:dyDescent="0.5">
      <c r="I860" s="19">
        <f t="shared" si="26"/>
        <v>839</v>
      </c>
      <c r="J860" s="179">
        <v>122.17341634232879</v>
      </c>
      <c r="U860" s="221" t="str">
        <f t="shared" ca="1" si="27"/>
        <v/>
      </c>
    </row>
    <row r="861" spans="9:21" x14ac:dyDescent="0.5">
      <c r="I861" s="19">
        <f t="shared" si="26"/>
        <v>840</v>
      </c>
      <c r="J861" s="179">
        <v>154.28115617023099</v>
      </c>
      <c r="U861" s="221" t="str">
        <f t="shared" ca="1" si="27"/>
        <v/>
      </c>
    </row>
    <row r="862" spans="9:21" x14ac:dyDescent="0.5">
      <c r="I862" s="19">
        <f t="shared" si="26"/>
        <v>841</v>
      </c>
      <c r="J862" s="179">
        <v>118.2853853392248</v>
      </c>
      <c r="U862" s="221" t="str">
        <f t="shared" ca="1" si="27"/>
        <v/>
      </c>
    </row>
    <row r="863" spans="9:21" x14ac:dyDescent="0.5">
      <c r="I863" s="19">
        <f t="shared" si="26"/>
        <v>842</v>
      </c>
      <c r="J863" s="179">
        <v>141.07746052678903</v>
      </c>
      <c r="U863" s="221" t="str">
        <f t="shared" ca="1" si="27"/>
        <v/>
      </c>
    </row>
    <row r="864" spans="9:21" x14ac:dyDescent="0.5">
      <c r="I864" s="19">
        <f t="shared" si="26"/>
        <v>843</v>
      </c>
      <c r="J864" s="179">
        <v>132.28614416242391</v>
      </c>
      <c r="U864" s="221" t="str">
        <f t="shared" ca="1" si="27"/>
        <v/>
      </c>
    </row>
    <row r="865" spans="9:21" x14ac:dyDescent="0.5">
      <c r="I865" s="19">
        <f t="shared" si="26"/>
        <v>844</v>
      </c>
      <c r="J865" s="179">
        <v>148.86897430489097</v>
      </c>
      <c r="U865" s="221" t="str">
        <f t="shared" ca="1" si="27"/>
        <v/>
      </c>
    </row>
    <row r="866" spans="9:21" x14ac:dyDescent="0.5">
      <c r="I866" s="19">
        <f t="shared" si="26"/>
        <v>845</v>
      </c>
      <c r="J866" s="179">
        <v>165.12452345057565</v>
      </c>
      <c r="U866" s="221" t="str">
        <f t="shared" ca="1" si="27"/>
        <v/>
      </c>
    </row>
    <row r="867" spans="9:21" x14ac:dyDescent="0.5">
      <c r="I867" s="19">
        <f t="shared" si="26"/>
        <v>846</v>
      </c>
      <c r="J867" s="179">
        <v>98.045825931394219</v>
      </c>
      <c r="U867" s="221" t="str">
        <f t="shared" ca="1" si="27"/>
        <v/>
      </c>
    </row>
    <row r="868" spans="9:21" x14ac:dyDescent="0.5">
      <c r="I868" s="19">
        <f t="shared" si="26"/>
        <v>847</v>
      </c>
      <c r="J868" s="179">
        <v>149.03308219825473</v>
      </c>
      <c r="U868" s="221" t="str">
        <f t="shared" ca="1" si="27"/>
        <v/>
      </c>
    </row>
    <row r="869" spans="9:21" x14ac:dyDescent="0.5">
      <c r="I869" s="19">
        <f t="shared" si="26"/>
        <v>848</v>
      </c>
      <c r="J869" s="179">
        <v>114.95186921264602</v>
      </c>
      <c r="U869" s="221" t="str">
        <f t="shared" ca="1" si="27"/>
        <v/>
      </c>
    </row>
    <row r="870" spans="9:21" x14ac:dyDescent="0.5">
      <c r="I870" s="19">
        <f t="shared" si="26"/>
        <v>849</v>
      </c>
      <c r="J870" s="179">
        <v>123.21583048917171</v>
      </c>
      <c r="U870" s="221" t="str">
        <f t="shared" ca="1" si="27"/>
        <v/>
      </c>
    </row>
    <row r="871" spans="9:21" x14ac:dyDescent="0.5">
      <c r="I871" s="19">
        <f t="shared" si="26"/>
        <v>850</v>
      </c>
      <c r="J871" s="179">
        <v>144.89722171610612</v>
      </c>
      <c r="U871" s="221" t="str">
        <f t="shared" ca="1" si="27"/>
        <v/>
      </c>
    </row>
    <row r="872" spans="9:21" x14ac:dyDescent="0.5">
      <c r="I872" s="19">
        <f t="shared" si="26"/>
        <v>851</v>
      </c>
      <c r="J872" s="179">
        <v>139.8515951998591</v>
      </c>
      <c r="U872" s="221" t="str">
        <f t="shared" ca="1" si="27"/>
        <v/>
      </c>
    </row>
    <row r="873" spans="9:21" x14ac:dyDescent="0.5">
      <c r="I873" s="19">
        <f t="shared" si="26"/>
        <v>852</v>
      </c>
      <c r="J873" s="179">
        <v>131.57865786618376</v>
      </c>
      <c r="U873" s="221" t="str">
        <f t="shared" ca="1" si="27"/>
        <v/>
      </c>
    </row>
    <row r="874" spans="9:21" x14ac:dyDescent="0.5">
      <c r="I874" s="19">
        <f t="shared" si="26"/>
        <v>853</v>
      </c>
      <c r="J874" s="179">
        <v>129.86105501594156</v>
      </c>
      <c r="U874" s="221" t="str">
        <f t="shared" ca="1" si="27"/>
        <v/>
      </c>
    </row>
    <row r="875" spans="9:21" x14ac:dyDescent="0.5">
      <c r="I875" s="19">
        <f t="shared" si="26"/>
        <v>854</v>
      </c>
      <c r="J875" s="179">
        <v>150.71581187824791</v>
      </c>
      <c r="U875" s="221" t="str">
        <f t="shared" ca="1" si="27"/>
        <v/>
      </c>
    </row>
    <row r="876" spans="9:21" x14ac:dyDescent="0.5">
      <c r="I876" s="19">
        <f t="shared" si="26"/>
        <v>855</v>
      </c>
      <c r="J876" s="179">
        <v>127.15294028404037</v>
      </c>
      <c r="U876" s="221" t="str">
        <f t="shared" ca="1" si="27"/>
        <v/>
      </c>
    </row>
    <row r="877" spans="9:21" x14ac:dyDescent="0.5">
      <c r="I877" s="19">
        <f t="shared" si="26"/>
        <v>856</v>
      </c>
      <c r="J877" s="179">
        <v>157.28469999089765</v>
      </c>
      <c r="U877" s="221" t="str">
        <f t="shared" ca="1" si="27"/>
        <v/>
      </c>
    </row>
    <row r="878" spans="9:21" x14ac:dyDescent="0.5">
      <c r="I878" s="19">
        <f t="shared" si="26"/>
        <v>857</v>
      </c>
      <c r="J878" s="179">
        <v>139.24232281603824</v>
      </c>
      <c r="U878" s="221" t="str">
        <f t="shared" ca="1" si="27"/>
        <v/>
      </c>
    </row>
    <row r="879" spans="9:21" x14ac:dyDescent="0.5">
      <c r="I879" s="19">
        <f t="shared" si="26"/>
        <v>858</v>
      </c>
      <c r="J879" s="179">
        <v>125.33874608852091</v>
      </c>
      <c r="U879" s="221" t="str">
        <f t="shared" ca="1" si="27"/>
        <v/>
      </c>
    </row>
    <row r="880" spans="9:21" x14ac:dyDescent="0.5">
      <c r="I880" s="19">
        <f t="shared" si="26"/>
        <v>859</v>
      </c>
      <c r="J880" s="179">
        <v>146.23020048315607</v>
      </c>
      <c r="U880" s="221" t="str">
        <f t="shared" ca="1" si="27"/>
        <v/>
      </c>
    </row>
    <row r="881" spans="9:21" x14ac:dyDescent="0.5">
      <c r="I881" s="19">
        <f t="shared" si="26"/>
        <v>860</v>
      </c>
      <c r="J881" s="179">
        <v>142.01683437134372</v>
      </c>
      <c r="U881" s="221" t="str">
        <f t="shared" ca="1" si="27"/>
        <v/>
      </c>
    </row>
    <row r="882" spans="9:21" x14ac:dyDescent="0.5">
      <c r="I882" s="19">
        <f t="shared" si="26"/>
        <v>861</v>
      </c>
      <c r="J882" s="179">
        <v>113.2379333588145</v>
      </c>
      <c r="U882" s="221" t="str">
        <f t="shared" ca="1" si="27"/>
        <v/>
      </c>
    </row>
    <row r="883" spans="9:21" x14ac:dyDescent="0.5">
      <c r="I883" s="19">
        <f t="shared" si="26"/>
        <v>862</v>
      </c>
      <c r="J883" s="179">
        <v>150.19721362799064</v>
      </c>
      <c r="U883" s="221" t="str">
        <f t="shared" ca="1" si="27"/>
        <v/>
      </c>
    </row>
    <row r="884" spans="9:21" x14ac:dyDescent="0.5">
      <c r="I884" s="19">
        <f t="shared" si="26"/>
        <v>863</v>
      </c>
      <c r="J884" s="179">
        <v>141.35052683883407</v>
      </c>
      <c r="U884" s="221" t="str">
        <f t="shared" ca="1" si="27"/>
        <v/>
      </c>
    </row>
    <row r="885" spans="9:21" x14ac:dyDescent="0.5">
      <c r="I885" s="19">
        <f t="shared" si="26"/>
        <v>864</v>
      </c>
      <c r="J885" s="179">
        <v>128.47778387300451</v>
      </c>
      <c r="U885" s="221" t="str">
        <f t="shared" ca="1" si="27"/>
        <v/>
      </c>
    </row>
    <row r="886" spans="9:21" x14ac:dyDescent="0.5">
      <c r="I886" s="19">
        <f t="shared" si="26"/>
        <v>865</v>
      </c>
      <c r="J886" s="179">
        <v>143.4163304152558</v>
      </c>
      <c r="U886" s="221" t="str">
        <f t="shared" ca="1" si="27"/>
        <v/>
      </c>
    </row>
    <row r="887" spans="9:21" x14ac:dyDescent="0.5">
      <c r="I887" s="19">
        <f t="shared" si="26"/>
        <v>866</v>
      </c>
      <c r="J887" s="179">
        <v>110.76264336677826</v>
      </c>
      <c r="U887" s="221" t="str">
        <f t="shared" ca="1" si="27"/>
        <v/>
      </c>
    </row>
    <row r="888" spans="9:21" x14ac:dyDescent="0.5">
      <c r="I888" s="19">
        <f t="shared" si="26"/>
        <v>867</v>
      </c>
      <c r="J888" s="179">
        <v>133.98343521005094</v>
      </c>
      <c r="U888" s="221" t="str">
        <f t="shared" ca="1" si="27"/>
        <v/>
      </c>
    </row>
    <row r="889" spans="9:21" x14ac:dyDescent="0.5">
      <c r="I889" s="19">
        <f t="shared" si="26"/>
        <v>868</v>
      </c>
      <c r="J889" s="179">
        <v>173.80149833624523</v>
      </c>
      <c r="U889" s="221" t="str">
        <f t="shared" ca="1" si="27"/>
        <v/>
      </c>
    </row>
    <row r="890" spans="9:21" x14ac:dyDescent="0.5">
      <c r="I890" s="19">
        <f t="shared" si="26"/>
        <v>869</v>
      </c>
      <c r="J890" s="179">
        <v>109.64356213199514</v>
      </c>
      <c r="U890" s="221" t="str">
        <f t="shared" ca="1" si="27"/>
        <v/>
      </c>
    </row>
    <row r="891" spans="9:21" x14ac:dyDescent="0.5">
      <c r="I891" s="19">
        <f t="shared" si="26"/>
        <v>870</v>
      </c>
      <c r="J891" s="179">
        <v>139.06417572650929</v>
      </c>
      <c r="U891" s="221" t="str">
        <f t="shared" ca="1" si="27"/>
        <v/>
      </c>
    </row>
    <row r="892" spans="9:21" x14ac:dyDescent="0.5">
      <c r="I892" s="19">
        <f t="shared" si="26"/>
        <v>871</v>
      </c>
      <c r="J892" s="179">
        <v>152.73229069608379</v>
      </c>
      <c r="U892" s="221" t="str">
        <f t="shared" ca="1" si="27"/>
        <v/>
      </c>
    </row>
    <row r="893" spans="9:21" x14ac:dyDescent="0.5">
      <c r="I893" s="19">
        <f t="shared" si="26"/>
        <v>872</v>
      </c>
      <c r="J893" s="179">
        <v>143.08412061723538</v>
      </c>
      <c r="U893" s="221" t="str">
        <f t="shared" ca="1" si="27"/>
        <v/>
      </c>
    </row>
    <row r="894" spans="9:21" x14ac:dyDescent="0.5">
      <c r="I894" s="19">
        <f t="shared" si="26"/>
        <v>873</v>
      </c>
      <c r="J894" s="179">
        <v>162.55515024993704</v>
      </c>
      <c r="U894" s="221" t="str">
        <f t="shared" ca="1" si="27"/>
        <v/>
      </c>
    </row>
    <row r="895" spans="9:21" x14ac:dyDescent="0.5">
      <c r="I895" s="19">
        <f t="shared" si="26"/>
        <v>874</v>
      </c>
      <c r="J895" s="179">
        <v>175.75561629513638</v>
      </c>
      <c r="U895" s="221" t="str">
        <f t="shared" ca="1" si="27"/>
        <v/>
      </c>
    </row>
    <row r="896" spans="9:21" x14ac:dyDescent="0.5">
      <c r="I896" s="19">
        <f t="shared" si="26"/>
        <v>875</v>
      </c>
      <c r="J896" s="179">
        <v>133.23616987928474</v>
      </c>
      <c r="U896" s="221" t="str">
        <f t="shared" ca="1" si="27"/>
        <v/>
      </c>
    </row>
    <row r="897" spans="9:21" x14ac:dyDescent="0.5">
      <c r="I897" s="19">
        <f t="shared" si="26"/>
        <v>876</v>
      </c>
      <c r="J897" s="179">
        <v>189.61342482777235</v>
      </c>
      <c r="U897" s="221" t="str">
        <f t="shared" ca="1" si="27"/>
        <v/>
      </c>
    </row>
    <row r="898" spans="9:21" x14ac:dyDescent="0.5">
      <c r="I898" s="19">
        <f t="shared" si="26"/>
        <v>877</v>
      </c>
      <c r="J898" s="179">
        <v>123.49320601307797</v>
      </c>
      <c r="U898" s="221" t="str">
        <f t="shared" ca="1" si="27"/>
        <v/>
      </c>
    </row>
    <row r="899" spans="9:21" x14ac:dyDescent="0.5">
      <c r="I899" s="19">
        <f t="shared" si="26"/>
        <v>878</v>
      </c>
      <c r="J899" s="179">
        <v>134.38990778882606</v>
      </c>
      <c r="U899" s="221" t="str">
        <f t="shared" ca="1" si="27"/>
        <v/>
      </c>
    </row>
    <row r="900" spans="9:21" x14ac:dyDescent="0.5">
      <c r="I900" s="19">
        <f t="shared" si="26"/>
        <v>879</v>
      </c>
      <c r="J900" s="179">
        <v>132.00774546820639</v>
      </c>
      <c r="U900" s="221" t="str">
        <f t="shared" ca="1" si="27"/>
        <v/>
      </c>
    </row>
    <row r="901" spans="9:21" x14ac:dyDescent="0.5">
      <c r="I901" s="19">
        <f t="shared" si="26"/>
        <v>880</v>
      </c>
      <c r="J901" s="179">
        <v>129.98837431833513</v>
      </c>
      <c r="U901" s="221" t="str">
        <f t="shared" ca="1" si="27"/>
        <v/>
      </c>
    </row>
    <row r="902" spans="9:21" x14ac:dyDescent="0.5">
      <c r="I902" s="19">
        <f t="shared" si="26"/>
        <v>881</v>
      </c>
      <c r="J902" s="179">
        <v>131.04666034915456</v>
      </c>
      <c r="U902" s="221" t="str">
        <f t="shared" ca="1" si="27"/>
        <v/>
      </c>
    </row>
    <row r="903" spans="9:21" x14ac:dyDescent="0.5">
      <c r="I903" s="19">
        <f t="shared" si="26"/>
        <v>882</v>
      </c>
      <c r="J903" s="179">
        <v>85.947427702557746</v>
      </c>
      <c r="U903" s="221" t="str">
        <f t="shared" ca="1" si="27"/>
        <v/>
      </c>
    </row>
    <row r="904" spans="9:21" x14ac:dyDescent="0.5">
      <c r="I904" s="19">
        <f t="shared" si="26"/>
        <v>883</v>
      </c>
      <c r="J904" s="179">
        <v>112.90146912113715</v>
      </c>
      <c r="U904" s="221" t="str">
        <f t="shared" ca="1" si="27"/>
        <v/>
      </c>
    </row>
    <row r="905" spans="9:21" x14ac:dyDescent="0.5">
      <c r="I905" s="19">
        <f t="shared" si="26"/>
        <v>884</v>
      </c>
      <c r="J905" s="179">
        <v>145.98687489823521</v>
      </c>
      <c r="U905" s="221" t="str">
        <f t="shared" ca="1" si="27"/>
        <v/>
      </c>
    </row>
    <row r="906" spans="9:21" x14ac:dyDescent="0.5">
      <c r="I906" s="19">
        <f t="shared" si="26"/>
        <v>885</v>
      </c>
      <c r="J906" s="179">
        <v>126.51715050532023</v>
      </c>
      <c r="U906" s="221" t="str">
        <f t="shared" ca="1" si="27"/>
        <v/>
      </c>
    </row>
    <row r="907" spans="9:21" x14ac:dyDescent="0.5">
      <c r="I907" s="19">
        <f t="shared" si="26"/>
        <v>886</v>
      </c>
      <c r="J907" s="179">
        <v>113.83429895099994</v>
      </c>
      <c r="U907" s="221" t="str">
        <f t="shared" ca="1" si="27"/>
        <v/>
      </c>
    </row>
    <row r="908" spans="9:21" x14ac:dyDescent="0.5">
      <c r="I908" s="19">
        <f t="shared" si="26"/>
        <v>887</v>
      </c>
      <c r="J908" s="179">
        <v>133.76585639299952</v>
      </c>
      <c r="U908" s="221" t="str">
        <f t="shared" ca="1" si="27"/>
        <v/>
      </c>
    </row>
    <row r="909" spans="9:21" x14ac:dyDescent="0.5">
      <c r="I909" s="19">
        <f t="shared" si="26"/>
        <v>888</v>
      </c>
      <c r="J909" s="179">
        <v>107.69374825194501</v>
      </c>
      <c r="U909" s="221" t="str">
        <f t="shared" ca="1" si="27"/>
        <v/>
      </c>
    </row>
    <row r="910" spans="9:21" x14ac:dyDescent="0.5">
      <c r="I910" s="19">
        <f t="shared" si="26"/>
        <v>889</v>
      </c>
      <c r="J910" s="179">
        <v>136.8767289438664</v>
      </c>
      <c r="U910" s="221" t="str">
        <f t="shared" ca="1" si="27"/>
        <v/>
      </c>
    </row>
    <row r="911" spans="9:21" x14ac:dyDescent="0.5">
      <c r="I911" s="19">
        <f t="shared" si="26"/>
        <v>890</v>
      </c>
      <c r="J911" s="179">
        <v>136.66587623640956</v>
      </c>
      <c r="U911" s="221" t="str">
        <f t="shared" ca="1" si="27"/>
        <v/>
      </c>
    </row>
    <row r="912" spans="9:21" x14ac:dyDescent="0.5">
      <c r="I912" s="19">
        <f t="shared" si="26"/>
        <v>891</v>
      </c>
      <c r="J912" s="179">
        <v>137.59046536495111</v>
      </c>
      <c r="U912" s="221" t="str">
        <f t="shared" ca="1" si="27"/>
        <v/>
      </c>
    </row>
    <row r="913" spans="9:21" x14ac:dyDescent="0.5">
      <c r="I913" s="19">
        <f t="shared" si="26"/>
        <v>892</v>
      </c>
      <c r="J913" s="179">
        <v>118.65320866055637</v>
      </c>
      <c r="U913" s="221" t="str">
        <f t="shared" ca="1" si="27"/>
        <v/>
      </c>
    </row>
    <row r="914" spans="9:21" x14ac:dyDescent="0.5">
      <c r="I914" s="19">
        <f t="shared" si="26"/>
        <v>893</v>
      </c>
      <c r="J914" s="179">
        <v>111.94505098428205</v>
      </c>
      <c r="U914" s="221" t="str">
        <f t="shared" ca="1" si="27"/>
        <v/>
      </c>
    </row>
    <row r="915" spans="9:21" x14ac:dyDescent="0.5">
      <c r="I915" s="19">
        <f t="shared" si="26"/>
        <v>894</v>
      </c>
      <c r="J915" s="179">
        <v>126.96597173410788</v>
      </c>
      <c r="U915" s="221" t="str">
        <f t="shared" ca="1" si="27"/>
        <v/>
      </c>
    </row>
    <row r="916" spans="9:21" x14ac:dyDescent="0.5">
      <c r="I916" s="19">
        <f t="shared" si="26"/>
        <v>895</v>
      </c>
      <c r="J916" s="179">
        <v>118.19948158904657</v>
      </c>
      <c r="U916" s="221" t="str">
        <f t="shared" ca="1" si="27"/>
        <v/>
      </c>
    </row>
    <row r="917" spans="9:21" x14ac:dyDescent="0.5">
      <c r="I917" s="19">
        <f t="shared" si="26"/>
        <v>896</v>
      </c>
      <c r="J917" s="179">
        <v>129.05535733913172</v>
      </c>
      <c r="U917" s="221" t="str">
        <f t="shared" ca="1" si="27"/>
        <v/>
      </c>
    </row>
    <row r="918" spans="9:21" x14ac:dyDescent="0.5">
      <c r="I918" s="19">
        <f t="shared" si="26"/>
        <v>897</v>
      </c>
      <c r="J918" s="179">
        <v>130.5177863077796</v>
      </c>
      <c r="U918" s="221" t="str">
        <f t="shared" ca="1" si="27"/>
        <v/>
      </c>
    </row>
    <row r="919" spans="9:21" x14ac:dyDescent="0.5">
      <c r="I919" s="19">
        <f t="shared" si="26"/>
        <v>898</v>
      </c>
      <c r="J919" s="179">
        <v>160.31126426011923</v>
      </c>
      <c r="U919" s="221" t="str">
        <f t="shared" ca="1" si="27"/>
        <v/>
      </c>
    </row>
    <row r="920" spans="9:21" x14ac:dyDescent="0.5">
      <c r="I920" s="19">
        <f t="shared" ref="I920:I983" si="28">IF(I919&lt;=1000,I919+1,"")</f>
        <v>899</v>
      </c>
      <c r="J920" s="179">
        <v>162.25232928657533</v>
      </c>
      <c r="U920" s="221" t="str">
        <f t="shared" ref="U920:U983" ca="1" si="29">IF(U919&lt;=$M$21,U919+1,"")</f>
        <v/>
      </c>
    </row>
    <row r="921" spans="9:21" x14ac:dyDescent="0.5">
      <c r="I921" s="19">
        <f t="shared" si="28"/>
        <v>900</v>
      </c>
      <c r="J921" s="179">
        <v>151.28967981512847</v>
      </c>
      <c r="U921" s="221" t="str">
        <f t="shared" ca="1" si="29"/>
        <v/>
      </c>
    </row>
    <row r="922" spans="9:21" x14ac:dyDescent="0.5">
      <c r="I922" s="19">
        <f t="shared" si="28"/>
        <v>901</v>
      </c>
      <c r="J922" s="179">
        <v>118.41867513794936</v>
      </c>
      <c r="U922" s="221" t="str">
        <f t="shared" ca="1" si="29"/>
        <v/>
      </c>
    </row>
    <row r="923" spans="9:21" x14ac:dyDescent="0.5">
      <c r="I923" s="19">
        <f t="shared" si="28"/>
        <v>902</v>
      </c>
      <c r="J923" s="179">
        <v>100.5194955900225</v>
      </c>
      <c r="U923" s="221" t="str">
        <f t="shared" ca="1" si="29"/>
        <v/>
      </c>
    </row>
    <row r="924" spans="9:21" x14ac:dyDescent="0.5">
      <c r="I924" s="19">
        <f t="shared" si="28"/>
        <v>903</v>
      </c>
      <c r="J924" s="179">
        <v>93.67966154668639</v>
      </c>
      <c r="U924" s="221" t="str">
        <f t="shared" ca="1" si="29"/>
        <v/>
      </c>
    </row>
    <row r="925" spans="9:21" x14ac:dyDescent="0.5">
      <c r="I925" s="19">
        <f t="shared" si="28"/>
        <v>904</v>
      </c>
      <c r="J925" s="179">
        <v>130.67429851711088</v>
      </c>
      <c r="U925" s="221" t="str">
        <f t="shared" ca="1" si="29"/>
        <v/>
      </c>
    </row>
    <row r="926" spans="9:21" x14ac:dyDescent="0.5">
      <c r="I926" s="19">
        <f t="shared" si="28"/>
        <v>905</v>
      </c>
      <c r="J926" s="179">
        <v>123.55179644749929</v>
      </c>
      <c r="U926" s="221" t="str">
        <f t="shared" ca="1" si="29"/>
        <v/>
      </c>
    </row>
    <row r="927" spans="9:21" x14ac:dyDescent="0.5">
      <c r="I927" s="19">
        <f t="shared" si="28"/>
        <v>906</v>
      </c>
      <c r="J927" s="179">
        <v>135.98738664044572</v>
      </c>
      <c r="U927" s="221" t="str">
        <f t="shared" ca="1" si="29"/>
        <v/>
      </c>
    </row>
    <row r="928" spans="9:21" x14ac:dyDescent="0.5">
      <c r="I928" s="19">
        <f t="shared" si="28"/>
        <v>907</v>
      </c>
      <c r="J928" s="179">
        <v>120.56863952316323</v>
      </c>
      <c r="U928" s="221" t="str">
        <f t="shared" ca="1" si="29"/>
        <v/>
      </c>
    </row>
    <row r="929" spans="9:21" x14ac:dyDescent="0.5">
      <c r="I929" s="19">
        <f t="shared" si="28"/>
        <v>908</v>
      </c>
      <c r="J929" s="179">
        <v>126.37846962581831</v>
      </c>
      <c r="U929" s="221" t="str">
        <f t="shared" ca="1" si="29"/>
        <v/>
      </c>
    </row>
    <row r="930" spans="9:21" x14ac:dyDescent="0.5">
      <c r="I930" s="19">
        <f t="shared" si="28"/>
        <v>909</v>
      </c>
      <c r="J930" s="179">
        <v>130.80435333677133</v>
      </c>
      <c r="U930" s="221" t="str">
        <f t="shared" ca="1" si="29"/>
        <v/>
      </c>
    </row>
    <row r="931" spans="9:21" x14ac:dyDescent="0.5">
      <c r="I931" s="19">
        <f t="shared" si="28"/>
        <v>910</v>
      </c>
      <c r="J931" s="179">
        <v>135.80109513770384</v>
      </c>
      <c r="U931" s="221" t="str">
        <f t="shared" ca="1" si="29"/>
        <v/>
      </c>
    </row>
    <row r="932" spans="9:21" x14ac:dyDescent="0.5">
      <c r="I932" s="19">
        <f t="shared" si="28"/>
        <v>911</v>
      </c>
      <c r="J932" s="179">
        <v>136.38481237200133</v>
      </c>
      <c r="U932" s="221" t="str">
        <f t="shared" ca="1" si="29"/>
        <v/>
      </c>
    </row>
    <row r="933" spans="9:21" x14ac:dyDescent="0.5">
      <c r="I933" s="19">
        <f t="shared" si="28"/>
        <v>912</v>
      </c>
      <c r="J933" s="179">
        <v>144.67957004286387</v>
      </c>
      <c r="U933" s="221" t="str">
        <f t="shared" ca="1" si="29"/>
        <v/>
      </c>
    </row>
    <row r="934" spans="9:21" x14ac:dyDescent="0.5">
      <c r="I934" s="19">
        <f t="shared" si="28"/>
        <v>913</v>
      </c>
      <c r="J934" s="179">
        <v>164.12053547437708</v>
      </c>
      <c r="U934" s="221" t="str">
        <f t="shared" ca="1" si="29"/>
        <v/>
      </c>
    </row>
    <row r="935" spans="9:21" x14ac:dyDescent="0.5">
      <c r="I935" s="19">
        <f t="shared" si="28"/>
        <v>914</v>
      </c>
      <c r="J935" s="179">
        <v>128.21957815148329</v>
      </c>
      <c r="U935" s="221" t="str">
        <f t="shared" ca="1" si="29"/>
        <v/>
      </c>
    </row>
    <row r="936" spans="9:21" x14ac:dyDescent="0.5">
      <c r="I936" s="19">
        <f t="shared" si="28"/>
        <v>915</v>
      </c>
      <c r="J936" s="179">
        <v>165.78346456559942</v>
      </c>
      <c r="U936" s="221" t="str">
        <f t="shared" ca="1" si="29"/>
        <v/>
      </c>
    </row>
    <row r="937" spans="9:21" x14ac:dyDescent="0.5">
      <c r="I937" s="19">
        <f t="shared" si="28"/>
        <v>916</v>
      </c>
      <c r="J937" s="179">
        <v>133.69737131183939</v>
      </c>
      <c r="U937" s="221" t="str">
        <f t="shared" ca="1" si="29"/>
        <v/>
      </c>
    </row>
    <row r="938" spans="9:21" x14ac:dyDescent="0.5">
      <c r="I938" s="19">
        <f t="shared" si="28"/>
        <v>917</v>
      </c>
      <c r="J938" s="179">
        <v>123.10544470066728</v>
      </c>
      <c r="U938" s="221" t="str">
        <f t="shared" ca="1" si="29"/>
        <v/>
      </c>
    </row>
    <row r="939" spans="9:21" x14ac:dyDescent="0.5">
      <c r="I939" s="19">
        <f t="shared" si="28"/>
        <v>918</v>
      </c>
      <c r="J939" s="179">
        <v>155.22599925578106</v>
      </c>
      <c r="U939" s="221" t="str">
        <f t="shared" ca="1" si="29"/>
        <v/>
      </c>
    </row>
    <row r="940" spans="9:21" x14ac:dyDescent="0.5">
      <c r="I940" s="19">
        <f t="shared" si="28"/>
        <v>919</v>
      </c>
      <c r="J940" s="179">
        <v>119.44520178439592</v>
      </c>
      <c r="U940" s="221" t="str">
        <f t="shared" ca="1" si="29"/>
        <v/>
      </c>
    </row>
    <row r="941" spans="9:21" x14ac:dyDescent="0.5">
      <c r="I941" s="19">
        <f t="shared" si="28"/>
        <v>920</v>
      </c>
      <c r="J941" s="179">
        <v>150.70226991834426</v>
      </c>
      <c r="U941" s="221" t="str">
        <f t="shared" ca="1" si="29"/>
        <v/>
      </c>
    </row>
    <row r="942" spans="9:21" x14ac:dyDescent="0.5">
      <c r="I942" s="19">
        <f t="shared" si="28"/>
        <v>921</v>
      </c>
      <c r="J942" s="179">
        <v>165.40263610181927</v>
      </c>
      <c r="U942" s="221" t="str">
        <f t="shared" ca="1" si="29"/>
        <v/>
      </c>
    </row>
    <row r="943" spans="9:21" x14ac:dyDescent="0.5">
      <c r="I943" s="19">
        <f t="shared" si="28"/>
        <v>922</v>
      </c>
      <c r="J943" s="179">
        <v>148.19093916340441</v>
      </c>
      <c r="U943" s="221" t="str">
        <f t="shared" ca="1" si="29"/>
        <v/>
      </c>
    </row>
    <row r="944" spans="9:21" x14ac:dyDescent="0.5">
      <c r="I944" s="19">
        <f t="shared" si="28"/>
        <v>923</v>
      </c>
      <c r="J944" s="179">
        <v>144.85786600185807</v>
      </c>
      <c r="U944" s="221" t="str">
        <f t="shared" ca="1" si="29"/>
        <v/>
      </c>
    </row>
    <row r="945" spans="9:21" x14ac:dyDescent="0.5">
      <c r="I945" s="19">
        <f t="shared" si="28"/>
        <v>924</v>
      </c>
      <c r="J945" s="179">
        <v>136.06033513084401</v>
      </c>
      <c r="U945" s="221" t="str">
        <f t="shared" ca="1" si="29"/>
        <v/>
      </c>
    </row>
    <row r="946" spans="9:21" x14ac:dyDescent="0.5">
      <c r="I946" s="19">
        <f t="shared" si="28"/>
        <v>925</v>
      </c>
      <c r="J946" s="179">
        <v>169.55329657815653</v>
      </c>
      <c r="U946" s="221" t="str">
        <f t="shared" ca="1" si="29"/>
        <v/>
      </c>
    </row>
    <row r="947" spans="9:21" x14ac:dyDescent="0.5">
      <c r="I947" s="19">
        <f t="shared" si="28"/>
        <v>926</v>
      </c>
      <c r="J947" s="179">
        <v>128.92932067805111</v>
      </c>
      <c r="U947" s="221" t="str">
        <f t="shared" ca="1" si="29"/>
        <v/>
      </c>
    </row>
    <row r="948" spans="9:21" x14ac:dyDescent="0.5">
      <c r="I948" s="19">
        <f t="shared" si="28"/>
        <v>927</v>
      </c>
      <c r="J948" s="179">
        <v>129.2387418427781</v>
      </c>
      <c r="U948" s="221" t="str">
        <f t="shared" ca="1" si="29"/>
        <v/>
      </c>
    </row>
    <row r="949" spans="9:21" x14ac:dyDescent="0.5">
      <c r="I949" s="19">
        <f t="shared" si="28"/>
        <v>928</v>
      </c>
      <c r="J949" s="179">
        <v>134.06421445002718</v>
      </c>
      <c r="U949" s="221" t="str">
        <f t="shared" ca="1" si="29"/>
        <v/>
      </c>
    </row>
    <row r="950" spans="9:21" x14ac:dyDescent="0.5">
      <c r="I950" s="19">
        <f t="shared" si="28"/>
        <v>929</v>
      </c>
      <c r="J950" s="179">
        <v>123.75059434904922</v>
      </c>
      <c r="U950" s="221" t="str">
        <f t="shared" ca="1" si="29"/>
        <v/>
      </c>
    </row>
    <row r="951" spans="9:21" x14ac:dyDescent="0.5">
      <c r="I951" s="19">
        <f t="shared" si="28"/>
        <v>930</v>
      </c>
      <c r="J951" s="179">
        <v>140.57639678666396</v>
      </c>
      <c r="U951" s="221" t="str">
        <f t="shared" ca="1" si="29"/>
        <v/>
      </c>
    </row>
    <row r="952" spans="9:21" x14ac:dyDescent="0.5">
      <c r="I952" s="19">
        <f t="shared" si="28"/>
        <v>931</v>
      </c>
      <c r="J952" s="179">
        <v>130.68592352728189</v>
      </c>
      <c r="U952" s="221" t="str">
        <f t="shared" ca="1" si="29"/>
        <v/>
      </c>
    </row>
    <row r="953" spans="9:21" x14ac:dyDescent="0.5">
      <c r="I953" s="19">
        <f t="shared" si="28"/>
        <v>932</v>
      </c>
      <c r="J953" s="179">
        <v>148.33821735323733</v>
      </c>
      <c r="U953" s="221" t="str">
        <f t="shared" ca="1" si="29"/>
        <v/>
      </c>
    </row>
    <row r="954" spans="9:21" x14ac:dyDescent="0.5">
      <c r="I954" s="19">
        <f t="shared" si="28"/>
        <v>933</v>
      </c>
      <c r="J954" s="179">
        <v>181.95509608347021</v>
      </c>
      <c r="U954" s="221" t="str">
        <f t="shared" ca="1" si="29"/>
        <v/>
      </c>
    </row>
    <row r="955" spans="9:21" x14ac:dyDescent="0.5">
      <c r="I955" s="19">
        <f t="shared" si="28"/>
        <v>934</v>
      </c>
      <c r="J955" s="179">
        <v>124.08059579379224</v>
      </c>
      <c r="U955" s="221" t="str">
        <f t="shared" ca="1" si="29"/>
        <v/>
      </c>
    </row>
    <row r="956" spans="9:21" x14ac:dyDescent="0.5">
      <c r="I956" s="19">
        <f t="shared" si="28"/>
        <v>935</v>
      </c>
      <c r="J956" s="179">
        <v>145.90300302298891</v>
      </c>
      <c r="U956" s="221" t="str">
        <f t="shared" ca="1" si="29"/>
        <v/>
      </c>
    </row>
    <row r="957" spans="9:21" x14ac:dyDescent="0.5">
      <c r="I957" s="19">
        <f t="shared" si="28"/>
        <v>936</v>
      </c>
      <c r="J957" s="179">
        <v>150.64935718978822</v>
      </c>
      <c r="U957" s="221" t="str">
        <f t="shared" ca="1" si="29"/>
        <v/>
      </c>
    </row>
    <row r="958" spans="9:21" x14ac:dyDescent="0.5">
      <c r="I958" s="19">
        <f t="shared" si="28"/>
        <v>937</v>
      </c>
      <c r="J958" s="179">
        <v>131.34111917131003</v>
      </c>
      <c r="U958" s="221" t="str">
        <f t="shared" ca="1" si="29"/>
        <v/>
      </c>
    </row>
    <row r="959" spans="9:21" x14ac:dyDescent="0.5">
      <c r="I959" s="19">
        <f t="shared" si="28"/>
        <v>938</v>
      </c>
      <c r="J959" s="179">
        <v>154.81892415116144</v>
      </c>
      <c r="U959" s="221" t="str">
        <f t="shared" ca="1" si="29"/>
        <v/>
      </c>
    </row>
    <row r="960" spans="9:21" x14ac:dyDescent="0.5">
      <c r="I960" s="19">
        <f t="shared" si="28"/>
        <v>939</v>
      </c>
      <c r="J960" s="179">
        <v>155.1474302344453</v>
      </c>
      <c r="U960" s="221" t="str">
        <f t="shared" ca="1" si="29"/>
        <v/>
      </c>
    </row>
    <row r="961" spans="9:21" x14ac:dyDescent="0.5">
      <c r="I961" s="19">
        <f t="shared" si="28"/>
        <v>940</v>
      </c>
      <c r="J961" s="179">
        <v>111.39388501351694</v>
      </c>
      <c r="U961" s="221" t="str">
        <f t="shared" ca="1" si="29"/>
        <v/>
      </c>
    </row>
    <row r="962" spans="9:21" x14ac:dyDescent="0.5">
      <c r="I962" s="19">
        <f t="shared" si="28"/>
        <v>941</v>
      </c>
      <c r="J962" s="179">
        <v>126.50788667841127</v>
      </c>
      <c r="U962" s="221" t="str">
        <f t="shared" ca="1" si="29"/>
        <v/>
      </c>
    </row>
    <row r="963" spans="9:21" x14ac:dyDescent="0.5">
      <c r="I963" s="19">
        <f t="shared" si="28"/>
        <v>942</v>
      </c>
      <c r="J963" s="179">
        <v>143.21942583328078</v>
      </c>
      <c r="U963" s="221" t="str">
        <f t="shared" ca="1" si="29"/>
        <v/>
      </c>
    </row>
    <row r="964" spans="9:21" x14ac:dyDescent="0.5">
      <c r="I964" s="19">
        <f t="shared" si="28"/>
        <v>943</v>
      </c>
      <c r="J964" s="179">
        <v>114.43016649241888</v>
      </c>
      <c r="U964" s="221" t="str">
        <f t="shared" ca="1" si="29"/>
        <v/>
      </c>
    </row>
    <row r="965" spans="9:21" x14ac:dyDescent="0.5">
      <c r="I965" s="19">
        <f t="shared" si="28"/>
        <v>944</v>
      </c>
      <c r="J965" s="179">
        <v>150.10553424772795</v>
      </c>
      <c r="U965" s="221" t="str">
        <f t="shared" ca="1" si="29"/>
        <v/>
      </c>
    </row>
    <row r="966" spans="9:21" x14ac:dyDescent="0.5">
      <c r="I966" s="19">
        <f t="shared" si="28"/>
        <v>945</v>
      </c>
      <c r="J966" s="179">
        <v>116.61093955861065</v>
      </c>
      <c r="U966" s="221" t="str">
        <f t="shared" ca="1" si="29"/>
        <v/>
      </c>
    </row>
    <row r="967" spans="9:21" x14ac:dyDescent="0.5">
      <c r="I967" s="19">
        <f t="shared" si="28"/>
        <v>946</v>
      </c>
      <c r="J967" s="179">
        <v>120.30740062631818</v>
      </c>
      <c r="U967" s="221" t="str">
        <f t="shared" ca="1" si="29"/>
        <v/>
      </c>
    </row>
    <row r="968" spans="9:21" x14ac:dyDescent="0.5">
      <c r="I968" s="19">
        <f t="shared" si="28"/>
        <v>947</v>
      </c>
      <c r="J968" s="179">
        <v>130.2834015907236</v>
      </c>
      <c r="U968" s="221" t="str">
        <f t="shared" ca="1" si="29"/>
        <v/>
      </c>
    </row>
    <row r="969" spans="9:21" x14ac:dyDescent="0.5">
      <c r="I969" s="19">
        <f t="shared" si="28"/>
        <v>948</v>
      </c>
      <c r="J969" s="179">
        <v>150.51118211096315</v>
      </c>
      <c r="U969" s="221" t="str">
        <f t="shared" ca="1" si="29"/>
        <v/>
      </c>
    </row>
    <row r="970" spans="9:21" x14ac:dyDescent="0.5">
      <c r="I970" s="19">
        <f t="shared" si="28"/>
        <v>949</v>
      </c>
      <c r="J970" s="179">
        <v>157.87084339620446</v>
      </c>
      <c r="U970" s="221" t="str">
        <f t="shared" ca="1" si="29"/>
        <v/>
      </c>
    </row>
    <row r="971" spans="9:21" x14ac:dyDescent="0.5">
      <c r="I971" s="19">
        <f t="shared" si="28"/>
        <v>950</v>
      </c>
      <c r="J971" s="179">
        <v>131.61865639446478</v>
      </c>
      <c r="U971" s="221" t="str">
        <f t="shared" ca="1" si="29"/>
        <v/>
      </c>
    </row>
    <row r="972" spans="9:21" x14ac:dyDescent="0.5">
      <c r="I972" s="19">
        <f t="shared" si="28"/>
        <v>951</v>
      </c>
      <c r="J972" s="179">
        <v>119.66917029549444</v>
      </c>
      <c r="U972" s="221" t="str">
        <f t="shared" ca="1" si="29"/>
        <v/>
      </c>
    </row>
    <row r="973" spans="9:21" x14ac:dyDescent="0.5">
      <c r="I973" s="19">
        <f t="shared" si="28"/>
        <v>952</v>
      </c>
      <c r="J973" s="179">
        <v>161.70039558206525</v>
      </c>
      <c r="U973" s="221" t="str">
        <f t="shared" ca="1" si="29"/>
        <v/>
      </c>
    </row>
    <row r="974" spans="9:21" x14ac:dyDescent="0.5">
      <c r="I974" s="19">
        <f t="shared" si="28"/>
        <v>953</v>
      </c>
      <c r="J974" s="179">
        <v>152.0525024852499</v>
      </c>
      <c r="U974" s="221" t="str">
        <f t="shared" ca="1" si="29"/>
        <v/>
      </c>
    </row>
    <row r="975" spans="9:21" x14ac:dyDescent="0.5">
      <c r="I975" s="19">
        <f t="shared" si="28"/>
        <v>954</v>
      </c>
      <c r="J975" s="179">
        <v>141.40690995834615</v>
      </c>
      <c r="U975" s="221" t="str">
        <f t="shared" ca="1" si="29"/>
        <v/>
      </c>
    </row>
    <row r="976" spans="9:21" x14ac:dyDescent="0.5">
      <c r="I976" s="19">
        <f t="shared" si="28"/>
        <v>955</v>
      </c>
      <c r="J976" s="179">
        <v>117.62754504182703</v>
      </c>
      <c r="U976" s="221" t="str">
        <f t="shared" ca="1" si="29"/>
        <v/>
      </c>
    </row>
    <row r="977" spans="9:21" x14ac:dyDescent="0.5">
      <c r="I977" s="19">
        <f t="shared" si="28"/>
        <v>956</v>
      </c>
      <c r="J977" s="179">
        <v>136.03461875931896</v>
      </c>
      <c r="U977" s="221" t="str">
        <f t="shared" ca="1" si="29"/>
        <v/>
      </c>
    </row>
    <row r="978" spans="9:21" x14ac:dyDescent="0.5">
      <c r="I978" s="19">
        <f t="shared" si="28"/>
        <v>957</v>
      </c>
      <c r="J978" s="179">
        <v>142.26423578105738</v>
      </c>
      <c r="U978" s="221" t="str">
        <f t="shared" ca="1" si="29"/>
        <v/>
      </c>
    </row>
    <row r="979" spans="9:21" x14ac:dyDescent="0.5">
      <c r="I979" s="19">
        <f t="shared" si="28"/>
        <v>958</v>
      </c>
      <c r="J979" s="179">
        <v>118.51812840023081</v>
      </c>
      <c r="U979" s="221" t="str">
        <f t="shared" ca="1" si="29"/>
        <v/>
      </c>
    </row>
    <row r="980" spans="9:21" x14ac:dyDescent="0.5">
      <c r="I980" s="19">
        <f t="shared" si="28"/>
        <v>959</v>
      </c>
      <c r="J980" s="179">
        <v>127.66978253575267</v>
      </c>
      <c r="U980" s="221" t="str">
        <f t="shared" ca="1" si="29"/>
        <v/>
      </c>
    </row>
    <row r="981" spans="9:21" x14ac:dyDescent="0.5">
      <c r="I981" s="19">
        <f t="shared" si="28"/>
        <v>960</v>
      </c>
      <c r="J981" s="179">
        <v>92.877994235691403</v>
      </c>
      <c r="U981" s="221" t="str">
        <f t="shared" ca="1" si="29"/>
        <v/>
      </c>
    </row>
    <row r="982" spans="9:21" x14ac:dyDescent="0.5">
      <c r="I982" s="19">
        <f t="shared" si="28"/>
        <v>961</v>
      </c>
      <c r="J982" s="179">
        <v>143.83285358004429</v>
      </c>
      <c r="U982" s="221" t="str">
        <f t="shared" ca="1" si="29"/>
        <v/>
      </c>
    </row>
    <row r="983" spans="9:21" x14ac:dyDescent="0.5">
      <c r="I983" s="19">
        <f t="shared" si="28"/>
        <v>962</v>
      </c>
      <c r="J983" s="179">
        <v>116.8476165667397</v>
      </c>
      <c r="U983" s="221" t="str">
        <f t="shared" ca="1" si="29"/>
        <v/>
      </c>
    </row>
    <row r="984" spans="9:21" x14ac:dyDescent="0.5">
      <c r="I984" s="19">
        <f t="shared" ref="I984:I1020" si="30">IF(I983&lt;=1000,I983+1,"")</f>
        <v>963</v>
      </c>
      <c r="J984" s="179">
        <v>132.06482838128682</v>
      </c>
      <c r="U984" s="221" t="str">
        <f t="shared" ref="U984:U1021" ca="1" si="31">IF(U983&lt;=$M$21,U983+1,"")</f>
        <v/>
      </c>
    </row>
    <row r="985" spans="9:21" x14ac:dyDescent="0.5">
      <c r="I985" s="19">
        <f t="shared" si="30"/>
        <v>964</v>
      </c>
      <c r="J985" s="179">
        <v>144.82091749799463</v>
      </c>
      <c r="U985" s="221" t="str">
        <f t="shared" ca="1" si="31"/>
        <v/>
      </c>
    </row>
    <row r="986" spans="9:21" x14ac:dyDescent="0.5">
      <c r="I986" s="19">
        <f t="shared" si="30"/>
        <v>965</v>
      </c>
      <c r="J986" s="179">
        <v>128.16446504397658</v>
      </c>
      <c r="U986" s="221" t="str">
        <f t="shared" ca="1" si="31"/>
        <v/>
      </c>
    </row>
    <row r="987" spans="9:21" x14ac:dyDescent="0.5">
      <c r="I987" s="19">
        <f t="shared" si="30"/>
        <v>966</v>
      </c>
      <c r="J987" s="179">
        <v>124.86847848252796</v>
      </c>
      <c r="U987" s="221" t="str">
        <f t="shared" ca="1" si="31"/>
        <v/>
      </c>
    </row>
    <row r="988" spans="9:21" x14ac:dyDescent="0.5">
      <c r="I988" s="19">
        <f t="shared" si="30"/>
        <v>967</v>
      </c>
      <c r="J988" s="179">
        <v>146.07393349485366</v>
      </c>
      <c r="U988" s="221" t="str">
        <f t="shared" ca="1" si="31"/>
        <v/>
      </c>
    </row>
    <row r="989" spans="9:21" x14ac:dyDescent="0.5">
      <c r="I989" s="19">
        <f t="shared" si="30"/>
        <v>968</v>
      </c>
      <c r="J989" s="179">
        <v>130.00114924025314</v>
      </c>
      <c r="U989" s="221" t="str">
        <f t="shared" ca="1" si="31"/>
        <v/>
      </c>
    </row>
    <row r="990" spans="9:21" x14ac:dyDescent="0.5">
      <c r="I990" s="19">
        <f t="shared" si="30"/>
        <v>969</v>
      </c>
      <c r="J990" s="179">
        <v>134.58922255711812</v>
      </c>
      <c r="U990" s="221" t="str">
        <f t="shared" ca="1" si="31"/>
        <v/>
      </c>
    </row>
    <row r="991" spans="9:21" x14ac:dyDescent="0.5">
      <c r="I991" s="19">
        <f t="shared" si="30"/>
        <v>970</v>
      </c>
      <c r="J991" s="179">
        <v>113.56903527062062</v>
      </c>
      <c r="U991" s="221" t="str">
        <f t="shared" ca="1" si="31"/>
        <v/>
      </c>
    </row>
    <row r="992" spans="9:21" x14ac:dyDescent="0.5">
      <c r="I992" s="19">
        <f t="shared" si="30"/>
        <v>971</v>
      </c>
      <c r="J992" s="179">
        <v>124.30710680237124</v>
      </c>
      <c r="U992" s="221" t="str">
        <f t="shared" ca="1" si="31"/>
        <v/>
      </c>
    </row>
    <row r="993" spans="9:21" x14ac:dyDescent="0.5">
      <c r="I993" s="19">
        <f t="shared" si="30"/>
        <v>972</v>
      </c>
      <c r="J993" s="179">
        <v>137.92695412750896</v>
      </c>
      <c r="U993" s="221" t="str">
        <f t="shared" ca="1" si="31"/>
        <v/>
      </c>
    </row>
    <row r="994" spans="9:21" x14ac:dyDescent="0.5">
      <c r="I994" s="19">
        <f t="shared" si="30"/>
        <v>973</v>
      </c>
      <c r="J994" s="179">
        <v>150.66670667236934</v>
      </c>
      <c r="U994" s="221" t="str">
        <f t="shared" ca="1" si="31"/>
        <v/>
      </c>
    </row>
    <row r="995" spans="9:21" x14ac:dyDescent="0.5">
      <c r="I995" s="19">
        <f t="shared" si="30"/>
        <v>974</v>
      </c>
      <c r="J995" s="179">
        <v>148.20209790036185</v>
      </c>
      <c r="U995" s="221" t="str">
        <f t="shared" ca="1" si="31"/>
        <v/>
      </c>
    </row>
    <row r="996" spans="9:21" x14ac:dyDescent="0.5">
      <c r="I996" s="19">
        <f t="shared" si="30"/>
        <v>975</v>
      </c>
      <c r="J996" s="179">
        <v>145.68692607161708</v>
      </c>
      <c r="U996" s="221" t="str">
        <f t="shared" ca="1" si="31"/>
        <v/>
      </c>
    </row>
    <row r="997" spans="9:21" x14ac:dyDescent="0.5">
      <c r="I997" s="19">
        <f t="shared" si="30"/>
        <v>976</v>
      </c>
      <c r="J997" s="179">
        <v>113.53954958290413</v>
      </c>
      <c r="U997" s="221" t="str">
        <f t="shared" ca="1" si="31"/>
        <v/>
      </c>
    </row>
    <row r="998" spans="9:21" x14ac:dyDescent="0.5">
      <c r="I998" s="19">
        <f t="shared" si="30"/>
        <v>977</v>
      </c>
      <c r="J998" s="179">
        <v>144.77609747956967</v>
      </c>
      <c r="U998" s="221" t="str">
        <f t="shared" ca="1" si="31"/>
        <v/>
      </c>
    </row>
    <row r="999" spans="9:21" x14ac:dyDescent="0.5">
      <c r="I999" s="19">
        <f t="shared" si="30"/>
        <v>978</v>
      </c>
      <c r="J999" s="179">
        <v>120.28522257348709</v>
      </c>
      <c r="U999" s="221" t="str">
        <f t="shared" ca="1" si="31"/>
        <v/>
      </c>
    </row>
    <row r="1000" spans="9:21" x14ac:dyDescent="0.5">
      <c r="I1000" s="19">
        <f t="shared" si="30"/>
        <v>979</v>
      </c>
      <c r="J1000" s="179">
        <v>137.50765553735422</v>
      </c>
      <c r="U1000" s="221" t="str">
        <f t="shared" ca="1" si="31"/>
        <v/>
      </c>
    </row>
    <row r="1001" spans="9:21" x14ac:dyDescent="0.5">
      <c r="I1001" s="19">
        <f t="shared" si="30"/>
        <v>980</v>
      </c>
      <c r="J1001" s="179">
        <v>155.21505574436722</v>
      </c>
      <c r="U1001" s="221" t="str">
        <f t="shared" ca="1" si="31"/>
        <v/>
      </c>
    </row>
    <row r="1002" spans="9:21" x14ac:dyDescent="0.5">
      <c r="I1002" s="19">
        <f t="shared" si="30"/>
        <v>981</v>
      </c>
      <c r="J1002" s="179">
        <v>150.56497011053116</v>
      </c>
      <c r="U1002" s="221" t="str">
        <f t="shared" ca="1" si="31"/>
        <v/>
      </c>
    </row>
    <row r="1003" spans="9:21" x14ac:dyDescent="0.5">
      <c r="I1003" s="19">
        <f t="shared" si="30"/>
        <v>982</v>
      </c>
      <c r="J1003" s="179">
        <v>160.79447358701086</v>
      </c>
      <c r="U1003" s="221" t="str">
        <f t="shared" ca="1" si="31"/>
        <v/>
      </c>
    </row>
    <row r="1004" spans="9:21" x14ac:dyDescent="0.5">
      <c r="I1004" s="19">
        <f t="shared" si="30"/>
        <v>983</v>
      </c>
      <c r="J1004" s="179">
        <v>145.52400851463918</v>
      </c>
      <c r="U1004" s="221" t="str">
        <f t="shared" ca="1" si="31"/>
        <v/>
      </c>
    </row>
    <row r="1005" spans="9:21" x14ac:dyDescent="0.5">
      <c r="I1005" s="19">
        <f t="shared" si="30"/>
        <v>984</v>
      </c>
      <c r="J1005" s="179">
        <v>140.1060521239952</v>
      </c>
      <c r="U1005" s="221" t="str">
        <f t="shared" ca="1" si="31"/>
        <v/>
      </c>
    </row>
    <row r="1006" spans="9:21" x14ac:dyDescent="0.5">
      <c r="I1006" s="19">
        <f t="shared" si="30"/>
        <v>985</v>
      </c>
      <c r="J1006" s="179">
        <v>99.149353589707218</v>
      </c>
      <c r="U1006" s="221" t="str">
        <f t="shared" ca="1" si="31"/>
        <v/>
      </c>
    </row>
    <row r="1007" spans="9:21" x14ac:dyDescent="0.5">
      <c r="I1007" s="19">
        <f t="shared" si="30"/>
        <v>986</v>
      </c>
      <c r="J1007" s="179">
        <v>135.06341997686661</v>
      </c>
      <c r="U1007" s="221" t="str">
        <f t="shared" ca="1" si="31"/>
        <v/>
      </c>
    </row>
    <row r="1008" spans="9:21" x14ac:dyDescent="0.5">
      <c r="I1008" s="19">
        <f t="shared" si="30"/>
        <v>987</v>
      </c>
      <c r="J1008" s="179">
        <v>112.14866125490283</v>
      </c>
      <c r="U1008" s="221" t="str">
        <f t="shared" ca="1" si="31"/>
        <v/>
      </c>
    </row>
    <row r="1009" spans="9:21" x14ac:dyDescent="0.5">
      <c r="I1009" s="19">
        <f t="shared" si="30"/>
        <v>988</v>
      </c>
      <c r="J1009" s="179">
        <v>128.62756849912557</v>
      </c>
      <c r="U1009" s="221" t="str">
        <f t="shared" ca="1" si="31"/>
        <v/>
      </c>
    </row>
    <row r="1010" spans="9:21" x14ac:dyDescent="0.5">
      <c r="I1010" s="19">
        <f t="shared" si="30"/>
        <v>989</v>
      </c>
      <c r="J1010" s="179">
        <v>130.77501032155942</v>
      </c>
      <c r="U1010" s="221" t="str">
        <f t="shared" ca="1" si="31"/>
        <v/>
      </c>
    </row>
    <row r="1011" spans="9:21" x14ac:dyDescent="0.5">
      <c r="I1011" s="19">
        <f t="shared" si="30"/>
        <v>990</v>
      </c>
      <c r="J1011" s="179">
        <v>177.59416310574613</v>
      </c>
      <c r="U1011" s="221" t="str">
        <f t="shared" ca="1" si="31"/>
        <v/>
      </c>
    </row>
    <row r="1012" spans="9:21" x14ac:dyDescent="0.5">
      <c r="I1012" s="19">
        <f t="shared" si="30"/>
        <v>991</v>
      </c>
      <c r="J1012" s="179">
        <v>143.15893135147422</v>
      </c>
      <c r="U1012" s="221" t="str">
        <f t="shared" ca="1" si="31"/>
        <v/>
      </c>
    </row>
    <row r="1013" spans="9:21" x14ac:dyDescent="0.5">
      <c r="I1013" s="19">
        <f t="shared" si="30"/>
        <v>992</v>
      </c>
      <c r="J1013" s="179">
        <v>96.251576766633804</v>
      </c>
      <c r="U1013" s="221" t="str">
        <f t="shared" ca="1" si="31"/>
        <v/>
      </c>
    </row>
    <row r="1014" spans="9:21" x14ac:dyDescent="0.5">
      <c r="I1014" s="19">
        <f t="shared" si="30"/>
        <v>993</v>
      </c>
      <c r="J1014" s="179">
        <v>149.6159499069916</v>
      </c>
      <c r="U1014" s="221" t="str">
        <f t="shared" ca="1" si="31"/>
        <v/>
      </c>
    </row>
    <row r="1015" spans="9:21" x14ac:dyDescent="0.5">
      <c r="I1015" s="19">
        <f t="shared" si="30"/>
        <v>994</v>
      </c>
      <c r="J1015" s="179">
        <v>143.19593312789183</v>
      </c>
      <c r="U1015" s="221" t="str">
        <f t="shared" ca="1" si="31"/>
        <v/>
      </c>
    </row>
    <row r="1016" spans="9:21" x14ac:dyDescent="0.5">
      <c r="I1016" s="19">
        <f t="shared" si="30"/>
        <v>995</v>
      </c>
      <c r="J1016" s="179">
        <v>164.77859713832385</v>
      </c>
      <c r="U1016" s="221" t="str">
        <f t="shared" ca="1" si="31"/>
        <v/>
      </c>
    </row>
    <row r="1017" spans="9:21" x14ac:dyDescent="0.5">
      <c r="I1017" s="19">
        <f t="shared" si="30"/>
        <v>996</v>
      </c>
      <c r="J1017" s="179">
        <v>123.20663838735433</v>
      </c>
      <c r="U1017" s="221" t="str">
        <f t="shared" ca="1" si="31"/>
        <v/>
      </c>
    </row>
    <row r="1018" spans="9:21" x14ac:dyDescent="0.5">
      <c r="I1018" s="19">
        <f t="shared" si="30"/>
        <v>997</v>
      </c>
      <c r="J1018" s="179">
        <v>141.38300643798689</v>
      </c>
      <c r="U1018" s="221" t="str">
        <f t="shared" ca="1" si="31"/>
        <v/>
      </c>
    </row>
    <row r="1019" spans="9:21" x14ac:dyDescent="0.5">
      <c r="I1019" s="19">
        <f t="shared" si="30"/>
        <v>998</v>
      </c>
      <c r="J1019" s="179">
        <v>98.38029922493979</v>
      </c>
      <c r="U1019" s="221" t="str">
        <f t="shared" ca="1" si="31"/>
        <v/>
      </c>
    </row>
    <row r="1020" spans="9:21" x14ac:dyDescent="0.5">
      <c r="I1020" s="19">
        <f t="shared" si="30"/>
        <v>999</v>
      </c>
      <c r="J1020" s="179">
        <v>128.19633725951198</v>
      </c>
      <c r="U1020" s="221" t="str">
        <f t="shared" ca="1" si="31"/>
        <v/>
      </c>
    </row>
    <row r="1021" spans="9:21" x14ac:dyDescent="0.5">
      <c r="I1021" s="19">
        <f>IF(I1020&lt;=999,I1020+1,"")</f>
        <v>1000</v>
      </c>
      <c r="J1021" s="179">
        <v>122.9036890574011</v>
      </c>
      <c r="U1021" s="221" t="str">
        <f t="shared" ca="1" si="31"/>
        <v/>
      </c>
    </row>
  </sheetData>
  <mergeCells count="2">
    <mergeCell ref="C6:G6"/>
    <mergeCell ref="C15:G15"/>
  </mergeCells>
  <conditionalFormatting sqref="C31">
    <cfRule type="cellIs" dxfId="9" priority="1" operator="greaterThan">
      <formula>0</formula>
    </cfRule>
    <cfRule type="cellIs" dxfId="8" priority="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W78"/>
  <sheetViews>
    <sheetView zoomScale="70" zoomScaleNormal="70" workbookViewId="0"/>
  </sheetViews>
  <sheetFormatPr defaultRowHeight="17.399999999999999" x14ac:dyDescent="0.5"/>
  <cols>
    <col min="1" max="1" width="8.88671875" style="1"/>
    <col min="2" max="2" width="10.109375" style="1" bestFit="1" customWidth="1"/>
    <col min="3" max="3" width="10.6640625" style="1" customWidth="1"/>
    <col min="4" max="4" width="16.44140625" style="1" bestFit="1" customWidth="1"/>
    <col min="5" max="5" width="10.109375" style="1" bestFit="1" customWidth="1"/>
    <col min="6" max="6" width="9.77734375" style="1" customWidth="1"/>
    <col min="7" max="7" width="10.21875" style="1" bestFit="1" customWidth="1"/>
    <col min="8" max="8" width="12.6640625" style="1" bestFit="1" customWidth="1"/>
    <col min="9" max="9" width="15" style="1" bestFit="1" customWidth="1"/>
    <col min="10" max="10" width="8.88671875" style="1"/>
    <col min="11" max="11" width="12.6640625" style="1" bestFit="1" customWidth="1"/>
    <col min="12" max="12" width="11.21875" style="1" customWidth="1"/>
    <col min="13" max="18" width="8.88671875" style="1"/>
    <col min="19" max="19" width="10.109375" style="1" bestFit="1" customWidth="1"/>
    <col min="20" max="20" width="10.109375" style="1" customWidth="1"/>
    <col min="21" max="21" width="11" style="1" bestFit="1" customWidth="1"/>
    <col min="22" max="22" width="12.21875" style="1" customWidth="1"/>
    <col min="23" max="16384" width="8.88671875" style="1"/>
  </cols>
  <sheetData>
    <row r="2" spans="1:23" x14ac:dyDescent="0.5">
      <c r="B2" s="273" t="s">
        <v>1899</v>
      </c>
      <c r="C2" s="273" t="s">
        <v>0</v>
      </c>
      <c r="D2" s="308" t="s">
        <v>1973</v>
      </c>
      <c r="E2" s="308" t="s">
        <v>1903</v>
      </c>
      <c r="F2" s="308" t="s">
        <v>1779</v>
      </c>
      <c r="G2" s="308" t="s">
        <v>1869</v>
      </c>
      <c r="H2" s="308" t="s">
        <v>1900</v>
      </c>
      <c r="I2" s="308" t="s">
        <v>1901</v>
      </c>
      <c r="K2" s="343" t="s">
        <v>1904</v>
      </c>
      <c r="L2" s="343"/>
      <c r="S2" s="344" t="s">
        <v>1664</v>
      </c>
      <c r="T2" s="344"/>
      <c r="U2" s="344"/>
      <c r="V2" s="344"/>
      <c r="W2" s="344"/>
    </row>
    <row r="3" spans="1:23" x14ac:dyDescent="0.5">
      <c r="B3" s="51">
        <v>40998</v>
      </c>
      <c r="C3" s="137">
        <v>14.28</v>
      </c>
      <c r="D3" s="137">
        <v>1803.7039</v>
      </c>
      <c r="E3" s="137">
        <v>7532.3499000000002</v>
      </c>
      <c r="F3" s="136">
        <v>1.1000000000000001</v>
      </c>
      <c r="G3" s="136">
        <v>0.46</v>
      </c>
      <c r="H3" s="137">
        <v>762.15599999999995</v>
      </c>
      <c r="I3" s="137">
        <v>416.48599999999999</v>
      </c>
      <c r="K3" s="35" t="s">
        <v>1649</v>
      </c>
      <c r="L3" s="71">
        <f>C54</f>
        <v>165.16</v>
      </c>
      <c r="S3" s="35" t="s">
        <v>7</v>
      </c>
      <c r="T3" s="35"/>
      <c r="U3" s="35" t="s">
        <v>1907</v>
      </c>
      <c r="V3" s="35" t="s">
        <v>0</v>
      </c>
      <c r="W3" s="35" t="s">
        <v>1905</v>
      </c>
    </row>
    <row r="4" spans="1:23" x14ac:dyDescent="0.5">
      <c r="A4"/>
      <c r="B4" s="51">
        <v>41089</v>
      </c>
      <c r="C4" s="137">
        <v>12.4</v>
      </c>
      <c r="D4" s="137">
        <v>1568.1126999999999</v>
      </c>
      <c r="E4" s="137">
        <v>13776.125700000001</v>
      </c>
      <c r="F4" s="136">
        <v>0.05</v>
      </c>
      <c r="G4" s="136">
        <v>0.25</v>
      </c>
      <c r="H4" s="137">
        <v>217.37899999999999</v>
      </c>
      <c r="I4" s="137">
        <v>-77.034000000000006</v>
      </c>
      <c r="K4" s="35" t="s">
        <v>1902</v>
      </c>
      <c r="L4" s="71">
        <f>D54</f>
        <v>93450.245899999994</v>
      </c>
      <c r="S4" s="51">
        <v>41274</v>
      </c>
      <c r="T4" s="51" t="s">
        <v>1719</v>
      </c>
      <c r="U4" s="71">
        <f>SUM(F3:F6)</f>
        <v>3.82</v>
      </c>
      <c r="V4" s="71">
        <f t="shared" ref="V4:V16" si="0">VLOOKUP(S4,$B$3:$C$58,2,FALSE)</f>
        <v>17.36</v>
      </c>
      <c r="W4" s="71">
        <f>V4/U4</f>
        <v>4.5445026178010473</v>
      </c>
    </row>
    <row r="5" spans="1:23" x14ac:dyDescent="0.5">
      <c r="A5"/>
      <c r="B5" s="51">
        <v>41180</v>
      </c>
      <c r="C5" s="137">
        <v>14.66</v>
      </c>
      <c r="D5" s="137">
        <v>1903.9572000000001</v>
      </c>
      <c r="E5" s="137">
        <v>13992.3662</v>
      </c>
      <c r="F5" s="136">
        <v>0.98</v>
      </c>
      <c r="G5" s="136">
        <v>0.24</v>
      </c>
      <c r="H5" s="137">
        <v>690.63800000000003</v>
      </c>
      <c r="I5" s="137">
        <v>194.333</v>
      </c>
      <c r="K5" s="35" t="s">
        <v>1740</v>
      </c>
      <c r="L5" s="71">
        <f>E54</f>
        <v>107608.24589999999</v>
      </c>
      <c r="S5" s="51">
        <v>41639</v>
      </c>
      <c r="T5" s="51" t="s">
        <v>1720</v>
      </c>
      <c r="U5" s="71">
        <f>SUM(F7:F10)</f>
        <v>4.7899999999999991</v>
      </c>
      <c r="V5" s="71">
        <f t="shared" si="0"/>
        <v>31.61</v>
      </c>
      <c r="W5" s="71">
        <f t="shared" ref="W5:W16" si="1">IF(U5&gt;0,V5/U5,0)</f>
        <v>6.5991649269311079</v>
      </c>
    </row>
    <row r="6" spans="1:23" x14ac:dyDescent="0.5">
      <c r="A6"/>
      <c r="B6" s="51">
        <v>41274</v>
      </c>
      <c r="C6" s="137">
        <v>17.36</v>
      </c>
      <c r="D6" s="137">
        <v>2257.2220000000002</v>
      </c>
      <c r="E6" s="137">
        <v>15236.413</v>
      </c>
      <c r="F6" s="136">
        <v>1.69</v>
      </c>
      <c r="G6" s="136">
        <v>0.4</v>
      </c>
      <c r="H6" s="137">
        <v>1258.317</v>
      </c>
      <c r="I6" s="137">
        <v>594.91999999999996</v>
      </c>
      <c r="S6" s="51">
        <v>42004</v>
      </c>
      <c r="T6" s="51" t="s">
        <v>1721</v>
      </c>
      <c r="U6" s="71">
        <f>SUM(F11:F14)</f>
        <v>1.42</v>
      </c>
      <c r="V6" s="71">
        <f t="shared" si="0"/>
        <v>23.58</v>
      </c>
      <c r="W6" s="71">
        <f t="shared" si="1"/>
        <v>16.6056338028169</v>
      </c>
    </row>
    <row r="7" spans="1:23" x14ac:dyDescent="0.5">
      <c r="A7"/>
      <c r="B7" s="51">
        <v>41362</v>
      </c>
      <c r="C7" s="137">
        <v>21.64</v>
      </c>
      <c r="D7" s="137">
        <v>2859.5073000000002</v>
      </c>
      <c r="E7" s="137">
        <v>15742.281300000001</v>
      </c>
      <c r="F7" s="136">
        <v>1.89</v>
      </c>
      <c r="G7" s="136">
        <v>1.05</v>
      </c>
      <c r="H7" s="137">
        <v>1412.1579999999999</v>
      </c>
      <c r="I7" s="137">
        <v>811.69200000000001</v>
      </c>
      <c r="K7" s="69"/>
      <c r="L7" s="273">
        <v>2021</v>
      </c>
      <c r="M7" s="273">
        <v>2022</v>
      </c>
      <c r="N7" s="273">
        <v>2023</v>
      </c>
      <c r="O7" s="273">
        <v>2024</v>
      </c>
      <c r="P7" s="273" t="s">
        <v>1918</v>
      </c>
      <c r="Q7" s="273" t="s">
        <v>1917</v>
      </c>
      <c r="S7" s="51">
        <v>42369</v>
      </c>
      <c r="T7" s="51" t="s">
        <v>1722</v>
      </c>
      <c r="U7" s="71">
        <f>SUM(F15:F18)</f>
        <v>1.06</v>
      </c>
      <c r="V7" s="71">
        <f t="shared" si="0"/>
        <v>15.18</v>
      </c>
      <c r="W7" s="71">
        <f t="shared" si="1"/>
        <v>14.320754716981131</v>
      </c>
    </row>
    <row r="8" spans="1:23" x14ac:dyDescent="0.5">
      <c r="A8"/>
      <c r="B8" s="51">
        <v>41453</v>
      </c>
      <c r="C8" s="137">
        <v>24.1</v>
      </c>
      <c r="D8" s="137">
        <v>3372.0929000000001</v>
      </c>
      <c r="E8" s="137">
        <v>15728.4079</v>
      </c>
      <c r="F8" s="136">
        <v>0.5</v>
      </c>
      <c r="G8" s="136">
        <v>0.56999999999999995</v>
      </c>
      <c r="H8" s="137">
        <v>466.22800000000001</v>
      </c>
      <c r="I8" s="137">
        <v>165.23</v>
      </c>
      <c r="K8" s="273" t="s">
        <v>1907</v>
      </c>
      <c r="L8" s="71">
        <f>SUM(F39:F42)</f>
        <v>4.5599999999999996</v>
      </c>
      <c r="M8" s="71">
        <f>SUM(F43:F46)</f>
        <v>5.21</v>
      </c>
      <c r="N8" s="71">
        <f>SUM(F47:F50)</f>
        <v>6.74</v>
      </c>
      <c r="O8" s="71">
        <f>SUM(F51:F54)</f>
        <v>7.3900000000000006</v>
      </c>
      <c r="P8" s="71">
        <f>SUM(F55:F58)</f>
        <v>8.3470000000000013</v>
      </c>
      <c r="Q8" s="71">
        <f>SUM(F47:F50)</f>
        <v>6.74</v>
      </c>
      <c r="S8" s="51">
        <v>42734</v>
      </c>
      <c r="T8" s="51" t="s">
        <v>1730</v>
      </c>
      <c r="U8" s="71">
        <f>SUM(F19:F22)</f>
        <v>2.36</v>
      </c>
      <c r="V8" s="71">
        <f t="shared" si="0"/>
        <v>19.36</v>
      </c>
      <c r="W8" s="71">
        <f t="shared" si="1"/>
        <v>8.203389830508474</v>
      </c>
    </row>
    <row r="9" spans="1:23" x14ac:dyDescent="0.5">
      <c r="A9"/>
      <c r="B9" s="51">
        <v>41547</v>
      </c>
      <c r="C9" s="137">
        <v>28.26</v>
      </c>
      <c r="D9" s="137">
        <v>4007.6014</v>
      </c>
      <c r="E9" s="137">
        <v>18361.2474</v>
      </c>
      <c r="F9" s="136">
        <v>1.34</v>
      </c>
      <c r="G9" s="136">
        <v>1.32</v>
      </c>
      <c r="H9" s="137">
        <v>1288.039</v>
      </c>
      <c r="I9" s="137">
        <v>707.89300000000003</v>
      </c>
      <c r="K9" s="273" t="s">
        <v>1908</v>
      </c>
      <c r="L9" s="71">
        <f>C42</f>
        <v>72.430000000000007</v>
      </c>
      <c r="M9" s="71">
        <f>C46</f>
        <v>63.79</v>
      </c>
      <c r="N9" s="71">
        <f>C50</f>
        <v>93.19</v>
      </c>
      <c r="O9" s="71">
        <f>C54</f>
        <v>165.16</v>
      </c>
      <c r="P9" s="71">
        <f>O9</f>
        <v>165.16</v>
      </c>
      <c r="Q9" s="71">
        <f>P9</f>
        <v>165.16</v>
      </c>
      <c r="S9" s="51">
        <v>43098</v>
      </c>
      <c r="T9" s="51" t="s">
        <v>1733</v>
      </c>
      <c r="U9" s="71">
        <f>SUM(F23:F26)</f>
        <v>3.5700000000000003</v>
      </c>
      <c r="V9" s="71">
        <f t="shared" si="0"/>
        <v>33.47</v>
      </c>
      <c r="W9" s="71">
        <f t="shared" si="1"/>
        <v>9.3753501400560211</v>
      </c>
    </row>
    <row r="10" spans="1:23" x14ac:dyDescent="0.5">
      <c r="A10"/>
      <c r="B10" s="51">
        <v>41639</v>
      </c>
      <c r="C10" s="137">
        <v>31.61</v>
      </c>
      <c r="D10" s="137">
        <v>4542.5816999999997</v>
      </c>
      <c r="E10" s="137">
        <v>19593.289700000001</v>
      </c>
      <c r="F10" s="136">
        <v>1.06</v>
      </c>
      <c r="G10" s="136">
        <v>1.01</v>
      </c>
      <c r="H10" s="137">
        <v>1109.3889999999999</v>
      </c>
      <c r="I10" s="137">
        <v>732.78499999999997</v>
      </c>
      <c r="K10" s="69"/>
      <c r="L10" s="69"/>
      <c r="M10" s="69"/>
      <c r="N10" s="69"/>
      <c r="O10" s="69"/>
      <c r="P10" s="69"/>
      <c r="Q10" s="69"/>
      <c r="S10" s="51">
        <v>43465</v>
      </c>
      <c r="T10" s="51" t="s">
        <v>1723</v>
      </c>
      <c r="U10" s="71">
        <f>SUM(F27:F30)</f>
        <v>-0.20999999999999996</v>
      </c>
      <c r="V10" s="71">
        <f t="shared" si="0"/>
        <v>24.54</v>
      </c>
      <c r="W10" s="71">
        <f t="shared" si="1"/>
        <v>0</v>
      </c>
    </row>
    <row r="11" spans="1:23" x14ac:dyDescent="0.5">
      <c r="A11"/>
      <c r="B11" s="51">
        <v>41729</v>
      </c>
      <c r="C11" s="137">
        <v>31.8</v>
      </c>
      <c r="D11" s="137">
        <v>4736.6943000000001</v>
      </c>
      <c r="E11" s="137">
        <v>20104.1453</v>
      </c>
      <c r="F11" s="136">
        <v>0.55000000000000004</v>
      </c>
      <c r="G11" s="136">
        <v>1.08</v>
      </c>
      <c r="H11" s="137">
        <v>765.87099999999998</v>
      </c>
      <c r="I11" s="137">
        <v>466.58499999999998</v>
      </c>
      <c r="K11" s="69"/>
      <c r="L11" s="35">
        <v>2021</v>
      </c>
      <c r="M11" s="35">
        <v>2022</v>
      </c>
      <c r="N11" s="35">
        <v>2023</v>
      </c>
      <c r="O11" s="35">
        <v>2024</v>
      </c>
      <c r="P11" s="35" t="s">
        <v>1918</v>
      </c>
      <c r="Q11" s="35" t="s">
        <v>1917</v>
      </c>
      <c r="S11" s="51">
        <v>43830</v>
      </c>
      <c r="T11" s="51" t="s">
        <v>1724</v>
      </c>
      <c r="U11" s="71">
        <f>SUM(F31:F34)</f>
        <v>2.7</v>
      </c>
      <c r="V11" s="71">
        <f t="shared" si="0"/>
        <v>47.71</v>
      </c>
      <c r="W11" s="71">
        <f t="shared" si="1"/>
        <v>17.670370370370371</v>
      </c>
    </row>
    <row r="12" spans="1:23" x14ac:dyDescent="0.5">
      <c r="A12"/>
      <c r="B12" s="51">
        <v>41820</v>
      </c>
      <c r="C12" s="137">
        <v>27.72</v>
      </c>
      <c r="D12" s="137">
        <v>4133.1252999999997</v>
      </c>
      <c r="E12" s="137">
        <v>19301.316299999999</v>
      </c>
      <c r="F12" s="136">
        <v>0.52</v>
      </c>
      <c r="G12" s="136">
        <v>0.84</v>
      </c>
      <c r="H12" s="137">
        <v>608.76900000000001</v>
      </c>
      <c r="I12" s="137">
        <v>270.03899999999999</v>
      </c>
      <c r="K12" s="273" t="s">
        <v>1905</v>
      </c>
      <c r="L12" s="71">
        <f>L9/L8</f>
        <v>15.883771929824563</v>
      </c>
      <c r="M12" s="71">
        <f t="shared" ref="M12:Q12" si="2">M9/M8</f>
        <v>12.243761996161229</v>
      </c>
      <c r="N12" s="71">
        <f t="shared" si="2"/>
        <v>13.82640949554896</v>
      </c>
      <c r="O12" s="71">
        <f t="shared" si="2"/>
        <v>22.349120433017589</v>
      </c>
      <c r="P12" s="71">
        <f t="shared" si="2"/>
        <v>19.786749730442072</v>
      </c>
      <c r="Q12" s="71">
        <f t="shared" si="2"/>
        <v>24.504451038575667</v>
      </c>
      <c r="S12" s="51">
        <v>44196</v>
      </c>
      <c r="T12" s="51" t="s">
        <v>1725</v>
      </c>
      <c r="U12" s="71">
        <f>SUM(F35:F38)</f>
        <v>2.02</v>
      </c>
      <c r="V12" s="71">
        <f>VLOOKUP(S12,$B$3:$C$58,2,FALSE)</f>
        <v>48.98</v>
      </c>
      <c r="W12" s="71">
        <f t="shared" si="1"/>
        <v>24.247524752475247</v>
      </c>
    </row>
    <row r="13" spans="1:23" x14ac:dyDescent="0.5">
      <c r="A13"/>
      <c r="B13" s="51">
        <v>41912</v>
      </c>
      <c r="C13" s="137">
        <v>23.84</v>
      </c>
      <c r="D13" s="137">
        <v>3737.4423999999999</v>
      </c>
      <c r="E13" s="137">
        <v>19629.683400000002</v>
      </c>
      <c r="F13" s="136">
        <v>0.12</v>
      </c>
      <c r="G13" s="136">
        <v>0.46</v>
      </c>
      <c r="H13" s="137">
        <v>124.542</v>
      </c>
      <c r="I13" s="137">
        <v>-34.307000000000002</v>
      </c>
      <c r="K13" s="69"/>
      <c r="L13" s="69"/>
      <c r="M13" s="69"/>
      <c r="N13" s="69"/>
      <c r="O13" s="69"/>
      <c r="P13" s="69"/>
      <c r="Q13" s="69"/>
      <c r="S13" s="51">
        <v>44561</v>
      </c>
      <c r="T13" s="51" t="s">
        <v>1726</v>
      </c>
      <c r="U13" s="71">
        <f>SUM(F39:F42)</f>
        <v>4.5599999999999996</v>
      </c>
      <c r="V13" s="71">
        <f t="shared" si="0"/>
        <v>72.430000000000007</v>
      </c>
      <c r="W13" s="71">
        <f t="shared" si="1"/>
        <v>15.883771929824563</v>
      </c>
    </row>
    <row r="14" spans="1:23" x14ac:dyDescent="0.5">
      <c r="A14"/>
      <c r="B14" s="51">
        <v>42004</v>
      </c>
      <c r="C14" s="137">
        <v>23.58</v>
      </c>
      <c r="D14" s="137">
        <v>3844.5682999999999</v>
      </c>
      <c r="E14" s="137">
        <v>19923.213299999999</v>
      </c>
      <c r="F14" s="136">
        <v>0.23</v>
      </c>
      <c r="G14" s="136">
        <v>0.73</v>
      </c>
      <c r="H14" s="137">
        <v>307.10000000000002</v>
      </c>
      <c r="I14" s="137">
        <v>127.864</v>
      </c>
      <c r="K14" s="69"/>
      <c r="L14" s="35">
        <v>2021</v>
      </c>
      <c r="M14" s="35">
        <v>2022</v>
      </c>
      <c r="N14" s="35">
        <v>2023</v>
      </c>
      <c r="O14" s="35">
        <v>2024</v>
      </c>
      <c r="P14" s="35" t="s">
        <v>1918</v>
      </c>
      <c r="Q14" s="35" t="s">
        <v>1917</v>
      </c>
      <c r="S14" s="51">
        <v>44925</v>
      </c>
      <c r="T14" s="51" t="s">
        <v>1731</v>
      </c>
      <c r="U14" s="71">
        <f>SUM(F43:F46)</f>
        <v>5.21</v>
      </c>
      <c r="V14" s="71">
        <f t="shared" si="0"/>
        <v>63.79</v>
      </c>
      <c r="W14" s="71">
        <f t="shared" si="1"/>
        <v>12.243761996161229</v>
      </c>
    </row>
    <row r="15" spans="1:23" x14ac:dyDescent="0.5">
      <c r="A15"/>
      <c r="B15" s="51">
        <v>42094</v>
      </c>
      <c r="C15" s="137">
        <v>21.6</v>
      </c>
      <c r="D15" s="137">
        <v>3626.6273000000001</v>
      </c>
      <c r="E15" s="137">
        <v>21090.622299999999</v>
      </c>
      <c r="F15" s="136">
        <v>0.23</v>
      </c>
      <c r="G15" s="136">
        <v>0.86</v>
      </c>
      <c r="H15" s="137">
        <v>307.19499999999999</v>
      </c>
      <c r="I15" s="137">
        <v>101.617</v>
      </c>
      <c r="K15" s="273" t="s">
        <v>1906</v>
      </c>
      <c r="L15" s="37">
        <f t="shared" ref="L15:Q15" si="3">IF(L8&gt;0,L8/L9,0)</f>
        <v>6.2957338119563708E-2</v>
      </c>
      <c r="M15" s="37">
        <f t="shared" si="3"/>
        <v>8.1674243611851383E-2</v>
      </c>
      <c r="N15" s="37">
        <f t="shared" si="3"/>
        <v>7.2325356797939694E-2</v>
      </c>
      <c r="O15" s="37">
        <f t="shared" si="3"/>
        <v>4.4744490191329624E-2</v>
      </c>
      <c r="P15" s="37">
        <f t="shared" si="3"/>
        <v>5.0538871397432801E-2</v>
      </c>
      <c r="Q15" s="37">
        <f t="shared" si="3"/>
        <v>4.0808912569629451E-2</v>
      </c>
      <c r="S15" s="51">
        <v>45289</v>
      </c>
      <c r="T15" s="51" t="s">
        <v>1734</v>
      </c>
      <c r="U15" s="71">
        <f>SUM(F47:F50)</f>
        <v>6.74</v>
      </c>
      <c r="V15" s="71">
        <f t="shared" si="0"/>
        <v>93.19</v>
      </c>
      <c r="W15" s="71">
        <f t="shared" si="1"/>
        <v>13.82640949554896</v>
      </c>
    </row>
    <row r="16" spans="1:23" x14ac:dyDescent="0.5">
      <c r="A16"/>
      <c r="B16" s="51">
        <v>42185</v>
      </c>
      <c r="C16" s="137">
        <v>22.15</v>
      </c>
      <c r="D16" s="137">
        <v>3775.4663999999998</v>
      </c>
      <c r="E16" s="137">
        <v>4803.8494000000001</v>
      </c>
      <c r="F16" s="136">
        <v>0.38</v>
      </c>
      <c r="G16" s="136">
        <v>0.33</v>
      </c>
      <c r="H16" s="137">
        <v>382.81099999999998</v>
      </c>
      <c r="I16" s="137">
        <v>156.94999999999999</v>
      </c>
      <c r="S16" s="51">
        <v>45657</v>
      </c>
      <c r="T16" s="51" t="s">
        <v>1727</v>
      </c>
      <c r="U16" s="71">
        <f>SUM(F51:F54)</f>
        <v>7.3900000000000006</v>
      </c>
      <c r="V16" s="71">
        <f t="shared" si="0"/>
        <v>165.16</v>
      </c>
      <c r="W16" s="71">
        <f t="shared" si="1"/>
        <v>22.349120433017589</v>
      </c>
    </row>
    <row r="17" spans="1:21" x14ac:dyDescent="0.5">
      <c r="A17"/>
      <c r="B17" s="51">
        <v>42277</v>
      </c>
      <c r="C17" s="137">
        <v>17.18</v>
      </c>
      <c r="D17" s="137">
        <v>2999.0299</v>
      </c>
      <c r="E17" s="137">
        <v>4069.3748999999998</v>
      </c>
      <c r="F17" s="136">
        <v>0.26</v>
      </c>
      <c r="G17" s="136">
        <v>0.42</v>
      </c>
      <c r="H17" s="137">
        <v>275.947</v>
      </c>
      <c r="I17" s="137">
        <v>119.741</v>
      </c>
      <c r="U17"/>
    </row>
    <row r="18" spans="1:21" x14ac:dyDescent="0.5">
      <c r="A18"/>
      <c r="B18" s="51">
        <v>42369</v>
      </c>
      <c r="C18" s="137">
        <v>15.18</v>
      </c>
      <c r="D18" s="137">
        <v>2748.3407000000002</v>
      </c>
      <c r="E18" s="137">
        <v>3987.3117000000002</v>
      </c>
      <c r="F18" s="136">
        <v>0.19</v>
      </c>
      <c r="G18" s="136">
        <v>0.35</v>
      </c>
      <c r="H18" s="137">
        <v>219.72200000000001</v>
      </c>
      <c r="I18" s="137">
        <v>50.936999999999998</v>
      </c>
    </row>
    <row r="19" spans="1:21" x14ac:dyDescent="0.5">
      <c r="A19"/>
      <c r="B19" s="51">
        <v>42460</v>
      </c>
      <c r="C19" s="137">
        <v>17.12</v>
      </c>
      <c r="D19" s="137">
        <v>3141.8186000000001</v>
      </c>
      <c r="E19" s="137">
        <v>4528.9125999999997</v>
      </c>
      <c r="F19" s="136">
        <v>-0.18</v>
      </c>
      <c r="G19" s="136">
        <v>0.28000000000000003</v>
      </c>
      <c r="H19" s="137">
        <v>66.260999999999996</v>
      </c>
      <c r="I19" s="137">
        <v>-100.739</v>
      </c>
    </row>
    <row r="20" spans="1:21" x14ac:dyDescent="0.5">
      <c r="A20"/>
      <c r="B20" s="51">
        <v>42551</v>
      </c>
      <c r="C20" s="137">
        <v>15.15</v>
      </c>
      <c r="D20" s="137">
        <v>2778.5279</v>
      </c>
      <c r="E20" s="137">
        <v>4159.2308999999996</v>
      </c>
      <c r="F20" s="136">
        <v>0.98</v>
      </c>
      <c r="G20" s="136">
        <v>0.25</v>
      </c>
      <c r="H20" s="137">
        <v>751.45100000000002</v>
      </c>
      <c r="I20" s="137">
        <v>422.71499999999997</v>
      </c>
    </row>
    <row r="21" spans="1:21" x14ac:dyDescent="0.5">
      <c r="A21"/>
      <c r="B21" s="51">
        <v>42643</v>
      </c>
      <c r="C21" s="137">
        <v>17.96</v>
      </c>
      <c r="D21" s="137">
        <v>3317.6772999999998</v>
      </c>
      <c r="E21" s="137">
        <v>4620.4403000000002</v>
      </c>
      <c r="F21" s="136">
        <v>0.57999999999999996</v>
      </c>
      <c r="G21" s="136">
        <v>0.37</v>
      </c>
      <c r="H21" s="137">
        <v>523.46900000000005</v>
      </c>
      <c r="I21" s="137">
        <v>258.69</v>
      </c>
    </row>
    <row r="22" spans="1:21" x14ac:dyDescent="0.5">
      <c r="A22"/>
      <c r="B22" s="51">
        <v>42734</v>
      </c>
      <c r="C22" s="137">
        <v>19.36</v>
      </c>
      <c r="D22" s="137">
        <v>3590.8861999999999</v>
      </c>
      <c r="E22" s="137">
        <v>4964.9592000000002</v>
      </c>
      <c r="F22" s="136">
        <v>0.98</v>
      </c>
      <c r="G22" s="136">
        <v>0.35</v>
      </c>
      <c r="H22" s="137">
        <v>778.01099999999997</v>
      </c>
      <c r="I22" s="137">
        <v>397.22</v>
      </c>
    </row>
    <row r="23" spans="1:21" x14ac:dyDescent="0.5">
      <c r="A23"/>
      <c r="B23" s="51">
        <v>42825</v>
      </c>
      <c r="C23" s="137">
        <v>24.32</v>
      </c>
      <c r="D23" s="137">
        <v>4510.3944000000001</v>
      </c>
      <c r="E23" s="137">
        <v>5905.0014000000001</v>
      </c>
      <c r="F23" s="136">
        <v>0.82</v>
      </c>
      <c r="G23" s="136">
        <v>0.45</v>
      </c>
      <c r="H23" s="137">
        <v>682.97900000000004</v>
      </c>
      <c r="I23" s="137">
        <v>354.375</v>
      </c>
    </row>
    <row r="24" spans="1:21" x14ac:dyDescent="0.5">
      <c r="A24"/>
      <c r="B24" s="51">
        <v>42916</v>
      </c>
      <c r="C24" s="137">
        <v>26.45</v>
      </c>
      <c r="D24" s="137">
        <v>5051.9790000000003</v>
      </c>
      <c r="E24" s="137">
        <v>6582.2610000000004</v>
      </c>
      <c r="F24" s="136">
        <v>0.46</v>
      </c>
      <c r="G24" s="136">
        <v>0.49</v>
      </c>
      <c r="H24" s="137">
        <v>455.94900000000001</v>
      </c>
      <c r="I24" s="137">
        <v>213.06299999999999</v>
      </c>
    </row>
    <row r="25" spans="1:21" x14ac:dyDescent="0.5">
      <c r="A25"/>
      <c r="B25" s="51">
        <v>43007</v>
      </c>
      <c r="C25" s="137">
        <v>30.1</v>
      </c>
      <c r="D25" s="137">
        <v>5836.7740000000003</v>
      </c>
      <c r="E25" s="137">
        <v>7609.9170000000004</v>
      </c>
      <c r="F25" s="136">
        <v>1.07</v>
      </c>
      <c r="G25" s="136">
        <v>0.52</v>
      </c>
      <c r="H25" s="137">
        <v>735.51300000000003</v>
      </c>
      <c r="I25" s="137">
        <v>406.57400000000001</v>
      </c>
    </row>
    <row r="26" spans="1:21" x14ac:dyDescent="0.5">
      <c r="A26"/>
      <c r="B26" s="51">
        <v>43098</v>
      </c>
      <c r="C26" s="137">
        <v>33.47</v>
      </c>
      <c r="D26" s="137">
        <v>6477.8122999999996</v>
      </c>
      <c r="E26" s="137">
        <v>8755.0113000000001</v>
      </c>
      <c r="F26" s="136">
        <v>1.22</v>
      </c>
      <c r="G26" s="136">
        <v>0.39</v>
      </c>
      <c r="H26" s="137">
        <v>864.75800000000004</v>
      </c>
      <c r="I26" s="137">
        <v>489.22</v>
      </c>
    </row>
    <row r="27" spans="1:21" x14ac:dyDescent="0.5">
      <c r="A27"/>
      <c r="B27" s="51">
        <v>43189</v>
      </c>
      <c r="C27" s="137">
        <v>29.62</v>
      </c>
      <c r="D27" s="137">
        <v>5969.5258000000003</v>
      </c>
      <c r="E27" s="137">
        <v>8139.2338</v>
      </c>
      <c r="F27" s="136">
        <v>-0.3</v>
      </c>
      <c r="G27" s="136">
        <v>0.66</v>
      </c>
      <c r="H27" s="137">
        <v>247.02</v>
      </c>
      <c r="I27" s="137">
        <v>-87.34</v>
      </c>
    </row>
    <row r="28" spans="1:21" x14ac:dyDescent="0.5">
      <c r="A28"/>
      <c r="B28" s="51">
        <v>43280</v>
      </c>
      <c r="C28" s="137">
        <v>31.87</v>
      </c>
      <c r="D28" s="137">
        <v>6423.4192999999996</v>
      </c>
      <c r="E28" s="137">
        <v>8332.5413000000008</v>
      </c>
      <c r="F28" s="136">
        <v>0.27</v>
      </c>
      <c r="G28" s="136">
        <v>0.38</v>
      </c>
      <c r="H28" s="137">
        <v>469.57100000000003</v>
      </c>
      <c r="I28" s="137">
        <v>187.036</v>
      </c>
    </row>
    <row r="29" spans="1:21" x14ac:dyDescent="0.5">
      <c r="A29"/>
      <c r="B29" s="51">
        <v>43371</v>
      </c>
      <c r="C29" s="137">
        <v>34.549999999999997</v>
      </c>
      <c r="D29" s="137">
        <v>6964.2655999999997</v>
      </c>
      <c r="E29" s="137">
        <v>9123.5825999999997</v>
      </c>
      <c r="F29" s="136">
        <v>0.83</v>
      </c>
      <c r="G29" s="136">
        <v>0.43</v>
      </c>
      <c r="H29" s="137">
        <v>691.42600000000004</v>
      </c>
      <c r="I29" s="137">
        <v>397.54899999999998</v>
      </c>
    </row>
    <row r="30" spans="1:21" x14ac:dyDescent="0.5">
      <c r="A30"/>
      <c r="B30" s="51">
        <v>43465</v>
      </c>
      <c r="C30" s="137">
        <v>24.54</v>
      </c>
      <c r="D30" s="137">
        <v>4943.0401000000002</v>
      </c>
      <c r="E30" s="137">
        <v>7325.2660999999998</v>
      </c>
      <c r="F30" s="136">
        <v>-1.01</v>
      </c>
      <c r="G30" s="136">
        <v>0.46</v>
      </c>
      <c r="H30" s="137">
        <v>430.97699999999998</v>
      </c>
      <c r="I30" s="137">
        <v>-332.983</v>
      </c>
    </row>
    <row r="31" spans="1:21" x14ac:dyDescent="0.5">
      <c r="A31"/>
      <c r="B31" s="51">
        <v>43553</v>
      </c>
      <c r="C31" s="137">
        <v>28.25</v>
      </c>
      <c r="D31" s="137">
        <v>5717.7455</v>
      </c>
      <c r="E31" s="137">
        <v>7790.2555000000002</v>
      </c>
      <c r="F31" s="136">
        <v>0.5</v>
      </c>
      <c r="G31" s="136">
        <v>0.56000000000000005</v>
      </c>
      <c r="H31" s="137">
        <v>713.14800000000002</v>
      </c>
      <c r="I31" s="137">
        <v>366.87599999999998</v>
      </c>
    </row>
    <row r="32" spans="1:21" x14ac:dyDescent="0.5">
      <c r="A32"/>
      <c r="B32" s="51">
        <v>43644</v>
      </c>
      <c r="C32" s="137">
        <v>34.299999999999997</v>
      </c>
      <c r="D32" s="137">
        <v>6874.9584000000004</v>
      </c>
      <c r="E32" s="137">
        <v>10012.4594</v>
      </c>
      <c r="F32" s="136">
        <v>0.56000000000000005</v>
      </c>
      <c r="G32" s="136">
        <v>0.56000000000000005</v>
      </c>
      <c r="H32" s="137">
        <v>694.98</v>
      </c>
      <c r="I32" s="137">
        <v>389.8</v>
      </c>
    </row>
    <row r="33" spans="1:9" x14ac:dyDescent="0.5">
      <c r="A33"/>
      <c r="B33" s="51">
        <v>43738</v>
      </c>
      <c r="C33" s="137">
        <v>37.82</v>
      </c>
      <c r="D33" s="137">
        <v>8411.2927</v>
      </c>
      <c r="E33" s="137">
        <v>11331.842699999999</v>
      </c>
      <c r="F33" s="136">
        <v>0.54</v>
      </c>
      <c r="G33" s="136">
        <v>0.5</v>
      </c>
      <c r="H33" s="137">
        <v>703.71400000000006</v>
      </c>
      <c r="I33" s="137">
        <v>375.47399999999999</v>
      </c>
    </row>
    <row r="34" spans="1:9" x14ac:dyDescent="0.5">
      <c r="A34"/>
      <c r="B34" s="51">
        <v>43830</v>
      </c>
      <c r="C34" s="137">
        <v>47.71</v>
      </c>
      <c r="D34" s="137">
        <v>10613.665000000001</v>
      </c>
      <c r="E34" s="137">
        <v>13558.477000000001</v>
      </c>
      <c r="F34" s="136">
        <v>1.1000000000000001</v>
      </c>
      <c r="G34" s="136">
        <v>0.5</v>
      </c>
      <c r="H34" s="137">
        <v>1033.5940000000001</v>
      </c>
      <c r="I34" s="137">
        <v>478.81299999999999</v>
      </c>
    </row>
    <row r="35" spans="1:9" x14ac:dyDescent="0.5">
      <c r="A35"/>
      <c r="B35" s="51">
        <v>43921</v>
      </c>
      <c r="C35" s="137">
        <v>33.5</v>
      </c>
      <c r="D35" s="137">
        <v>7738.9337999999998</v>
      </c>
      <c r="E35" s="137">
        <v>18958.1898</v>
      </c>
      <c r="F35" s="136">
        <v>0.37</v>
      </c>
      <c r="G35" s="136">
        <v>0.89</v>
      </c>
      <c r="H35" s="137">
        <v>-2891.623</v>
      </c>
      <c r="I35" s="137">
        <v>-2515.107</v>
      </c>
    </row>
    <row r="36" spans="1:9" x14ac:dyDescent="0.5">
      <c r="A36"/>
      <c r="B36" s="51">
        <v>44012</v>
      </c>
      <c r="C36" s="137">
        <v>49.92</v>
      </c>
      <c r="D36" s="137">
        <v>11423.3982</v>
      </c>
      <c r="E36" s="137">
        <v>23592.2562</v>
      </c>
      <c r="F36" s="136">
        <v>0.46</v>
      </c>
      <c r="G36" s="136">
        <v>0.42</v>
      </c>
      <c r="H36" s="137">
        <v>1838.8579999999999</v>
      </c>
      <c r="I36" s="137">
        <v>1186.06</v>
      </c>
    </row>
    <row r="37" spans="1:9" x14ac:dyDescent="0.5">
      <c r="A37"/>
      <c r="B37" s="51">
        <v>44104</v>
      </c>
      <c r="C37" s="137">
        <v>44.75</v>
      </c>
      <c r="D37" s="137">
        <v>10252.9804</v>
      </c>
      <c r="E37" s="137">
        <v>21451.091400000001</v>
      </c>
      <c r="F37" s="136">
        <v>0.47</v>
      </c>
      <c r="G37" s="136">
        <v>0.49</v>
      </c>
      <c r="H37" s="137">
        <v>1286.3499999999999</v>
      </c>
      <c r="I37" s="137">
        <v>804.28</v>
      </c>
    </row>
    <row r="38" spans="1:9" x14ac:dyDescent="0.5">
      <c r="A38"/>
      <c r="B38" s="51">
        <v>44196</v>
      </c>
      <c r="C38" s="137">
        <v>48.98</v>
      </c>
      <c r="D38" s="137">
        <v>11207.3989</v>
      </c>
      <c r="E38" s="137">
        <v>27012.627899999999</v>
      </c>
      <c r="F38" s="136">
        <v>0.72</v>
      </c>
      <c r="G38" s="136">
        <v>0.6</v>
      </c>
      <c r="H38" s="137">
        <v>1877.3150000000001</v>
      </c>
      <c r="I38" s="137">
        <v>1256.2529999999999</v>
      </c>
    </row>
    <row r="39" spans="1:9" x14ac:dyDescent="0.5">
      <c r="A39"/>
      <c r="B39" s="51">
        <v>44286</v>
      </c>
      <c r="C39" s="137">
        <v>47.01</v>
      </c>
      <c r="D39" s="137">
        <v>10904.722299999999</v>
      </c>
      <c r="E39" s="137">
        <v>28011.936300000001</v>
      </c>
      <c r="F39" s="136">
        <v>0.66</v>
      </c>
      <c r="G39" s="136">
        <v>0.6</v>
      </c>
      <c r="H39" s="137">
        <v>2761</v>
      </c>
      <c r="I39" s="137">
        <v>1790.5360000000001</v>
      </c>
    </row>
    <row r="40" spans="1:9" x14ac:dyDescent="0.5">
      <c r="A40"/>
      <c r="B40" s="51">
        <v>44377</v>
      </c>
      <c r="C40" s="137">
        <v>62.2</v>
      </c>
      <c r="D40" s="137">
        <v>14450.2649</v>
      </c>
      <c r="E40" s="137">
        <v>30769.116900000001</v>
      </c>
      <c r="F40" s="136">
        <v>1.1399999999999999</v>
      </c>
      <c r="G40" s="136">
        <v>0.5</v>
      </c>
      <c r="H40" s="137">
        <v>2441.7669999999998</v>
      </c>
      <c r="I40" s="137">
        <v>1749.3009999999999</v>
      </c>
    </row>
    <row r="41" spans="1:9" x14ac:dyDescent="0.5">
      <c r="A41"/>
      <c r="B41" s="51">
        <v>44469</v>
      </c>
      <c r="C41" s="137">
        <v>61.59</v>
      </c>
      <c r="D41" s="137">
        <v>14506.13</v>
      </c>
      <c r="E41" s="137">
        <v>30968.019</v>
      </c>
      <c r="F41" s="136">
        <v>1.71</v>
      </c>
      <c r="G41" s="136">
        <v>0.5</v>
      </c>
      <c r="H41" s="137">
        <v>1393</v>
      </c>
      <c r="I41" s="137">
        <v>797.78099999999995</v>
      </c>
    </row>
    <row r="42" spans="1:9" x14ac:dyDescent="0.5">
      <c r="A42"/>
      <c r="B42" s="51">
        <v>44561</v>
      </c>
      <c r="C42" s="137">
        <v>72.430000000000007</v>
      </c>
      <c r="D42" s="137">
        <v>18010.165400000002</v>
      </c>
      <c r="E42" s="137">
        <v>34472.054400000001</v>
      </c>
      <c r="F42" s="136">
        <v>1.05</v>
      </c>
      <c r="G42" s="136">
        <v>0.4</v>
      </c>
      <c r="H42" s="137">
        <v>2524</v>
      </c>
      <c r="I42" s="137">
        <v>883.16600000000005</v>
      </c>
    </row>
    <row r="43" spans="1:9" x14ac:dyDescent="0.5">
      <c r="A43"/>
      <c r="B43" s="51">
        <v>44651</v>
      </c>
      <c r="C43" s="137">
        <v>61.99</v>
      </c>
      <c r="D43" s="137">
        <v>37194</v>
      </c>
      <c r="E43" s="137">
        <v>33748</v>
      </c>
      <c r="F43" s="136">
        <v>1.52</v>
      </c>
      <c r="G43" s="136">
        <v>0.4</v>
      </c>
      <c r="H43" s="137">
        <v>1263</v>
      </c>
      <c r="I43" s="137">
        <v>-1310</v>
      </c>
    </row>
    <row r="44" spans="1:9" x14ac:dyDescent="0.5">
      <c r="A44"/>
      <c r="B44" s="51">
        <v>44742</v>
      </c>
      <c r="C44" s="137">
        <v>48.48</v>
      </c>
      <c r="D44" s="137">
        <v>27849.7484</v>
      </c>
      <c r="E44" s="137">
        <v>21962.7484</v>
      </c>
      <c r="F44" s="136">
        <v>0.94</v>
      </c>
      <c r="G44" s="136">
        <v>0.4</v>
      </c>
      <c r="H44" s="137">
        <v>2445</v>
      </c>
      <c r="I44" s="137">
        <v>-2730</v>
      </c>
    </row>
    <row r="45" spans="1:9" x14ac:dyDescent="0.5">
      <c r="A45"/>
      <c r="B45" s="51">
        <v>44834</v>
      </c>
      <c r="C45" s="137">
        <v>46.5</v>
      </c>
      <c r="D45" s="137">
        <v>26620.1823</v>
      </c>
      <c r="E45" s="137">
        <v>22276.1823</v>
      </c>
      <c r="F45" s="136">
        <v>1.33</v>
      </c>
      <c r="G45" s="136">
        <v>0.4</v>
      </c>
      <c r="H45" s="137">
        <v>3048</v>
      </c>
      <c r="I45" s="137">
        <v>-701</v>
      </c>
    </row>
    <row r="46" spans="1:9" x14ac:dyDescent="0.5">
      <c r="A46"/>
      <c r="B46" s="51">
        <v>44925</v>
      </c>
      <c r="C46" s="137">
        <v>63.79</v>
      </c>
      <c r="D46" s="137">
        <v>36505.972399999999</v>
      </c>
      <c r="E46" s="137">
        <v>33591.972399999999</v>
      </c>
      <c r="F46" s="136">
        <v>1.42</v>
      </c>
      <c r="G46" s="136">
        <v>0.4</v>
      </c>
      <c r="H46" s="137">
        <v>4871</v>
      </c>
      <c r="I46" s="137">
        <v>1460</v>
      </c>
    </row>
    <row r="47" spans="1:9" x14ac:dyDescent="0.5">
      <c r="A47"/>
      <c r="B47" s="51">
        <v>45016</v>
      </c>
      <c r="C47" s="137">
        <v>63.16</v>
      </c>
      <c r="D47" s="137">
        <v>36042.404900000001</v>
      </c>
      <c r="E47" s="137">
        <v>28369.404900000001</v>
      </c>
      <c r="F47" s="136">
        <v>1.42</v>
      </c>
      <c r="G47" s="136">
        <v>0.43</v>
      </c>
      <c r="H47" s="137">
        <v>5333</v>
      </c>
      <c r="I47" s="137">
        <v>1985</v>
      </c>
    </row>
    <row r="48" spans="1:9" x14ac:dyDescent="0.5">
      <c r="A48"/>
      <c r="B48" s="51">
        <v>45107</v>
      </c>
      <c r="C48" s="137">
        <v>76.81</v>
      </c>
      <c r="D48" s="137">
        <v>43582.282800000001</v>
      </c>
      <c r="E48" s="137">
        <v>38433.282800000001</v>
      </c>
      <c r="F48" s="136">
        <v>1.7</v>
      </c>
      <c r="G48" s="136">
        <v>0.43</v>
      </c>
      <c r="H48" s="137">
        <v>13734</v>
      </c>
      <c r="I48" s="137">
        <v>1132</v>
      </c>
    </row>
    <row r="49" spans="1:9" x14ac:dyDescent="0.5">
      <c r="A49"/>
      <c r="B49" s="51">
        <v>45198</v>
      </c>
      <c r="C49" s="137">
        <v>89.76</v>
      </c>
      <c r="D49" s="137">
        <v>50884.1564</v>
      </c>
      <c r="E49" s="137">
        <v>45546.9064</v>
      </c>
      <c r="F49" s="136">
        <v>1.71</v>
      </c>
      <c r="G49" s="136">
        <v>0.43</v>
      </c>
      <c r="H49" s="137">
        <v>2612</v>
      </c>
      <c r="I49" s="137">
        <v>1160</v>
      </c>
    </row>
    <row r="50" spans="1:9" x14ac:dyDescent="0.5">
      <c r="A50"/>
      <c r="B50" s="51">
        <v>45289</v>
      </c>
      <c r="C50" s="137">
        <v>93.19</v>
      </c>
      <c r="D50" s="137">
        <v>52890.476900000001</v>
      </c>
      <c r="E50" s="137">
        <v>46488.476900000001</v>
      </c>
      <c r="F50" s="136">
        <v>1.91</v>
      </c>
      <c r="G50" s="136">
        <v>0.43</v>
      </c>
      <c r="H50" s="137">
        <v>11055</v>
      </c>
      <c r="I50" s="137">
        <v>2202</v>
      </c>
    </row>
    <row r="51" spans="1:9" x14ac:dyDescent="0.5">
      <c r="A51"/>
      <c r="B51" s="51">
        <v>45380</v>
      </c>
      <c r="C51" s="137">
        <v>112.45</v>
      </c>
      <c r="D51" s="137">
        <v>63889.7356</v>
      </c>
      <c r="E51" s="137">
        <v>60573.7356</v>
      </c>
      <c r="F51" s="136">
        <v>1.72</v>
      </c>
      <c r="G51" s="136">
        <v>0.43</v>
      </c>
      <c r="H51" s="137">
        <v>7104</v>
      </c>
      <c r="I51" s="137">
        <v>2497</v>
      </c>
    </row>
    <row r="52" spans="1:9" x14ac:dyDescent="0.5">
      <c r="A52"/>
      <c r="B52" s="51">
        <v>45471</v>
      </c>
      <c r="C52" s="137">
        <v>118.07</v>
      </c>
      <c r="D52" s="137">
        <v>67182.293099999995</v>
      </c>
      <c r="E52" s="137">
        <v>65842.293099999995</v>
      </c>
      <c r="F52" s="136">
        <v>1.64</v>
      </c>
      <c r="G52" s="136">
        <v>0.46</v>
      </c>
      <c r="H52" s="137">
        <v>5998</v>
      </c>
      <c r="I52" s="137">
        <v>1705</v>
      </c>
    </row>
    <row r="53" spans="1:9" x14ac:dyDescent="0.5">
      <c r="A53"/>
      <c r="B53" s="51">
        <v>45565</v>
      </c>
      <c r="C53" s="137">
        <v>124.91</v>
      </c>
      <c r="D53" s="137">
        <v>71140.525800000003</v>
      </c>
      <c r="E53" s="137">
        <v>65544.525800000003</v>
      </c>
      <c r="F53" s="136">
        <v>1.81</v>
      </c>
      <c r="G53" s="136">
        <v>0.46</v>
      </c>
      <c r="H53" s="137">
        <v>7832</v>
      </c>
      <c r="I53" s="137">
        <v>2332</v>
      </c>
    </row>
    <row r="54" spans="1:9" x14ac:dyDescent="0.5">
      <c r="A54"/>
      <c r="B54" s="51">
        <v>45657</v>
      </c>
      <c r="C54" s="137">
        <v>165.16</v>
      </c>
      <c r="D54" s="137">
        <v>93450.245899999994</v>
      </c>
      <c r="E54" s="137">
        <v>107608.24589999999</v>
      </c>
      <c r="F54" s="136">
        <v>2.2200000000000002</v>
      </c>
      <c r="G54" s="136">
        <v>0.46250000000000002</v>
      </c>
      <c r="H54" s="137">
        <v>5328</v>
      </c>
      <c r="I54" s="137">
        <v>2332</v>
      </c>
    </row>
    <row r="55" spans="1:9" x14ac:dyDescent="0.5">
      <c r="A55"/>
      <c r="B55" s="53">
        <v>45746</v>
      </c>
      <c r="C55"/>
      <c r="F55" s="239">
        <v>1.9390000000000001</v>
      </c>
    </row>
    <row r="56" spans="1:9" x14ac:dyDescent="0.5">
      <c r="A56"/>
      <c r="B56" s="53">
        <v>45837</v>
      </c>
      <c r="C56"/>
      <c r="F56" s="239">
        <v>2.0310000000000001</v>
      </c>
    </row>
    <row r="57" spans="1:9" x14ac:dyDescent="0.5">
      <c r="A57"/>
      <c r="B57" s="53">
        <v>45928</v>
      </c>
      <c r="C57"/>
      <c r="F57" s="239">
        <v>2.1430000000000002</v>
      </c>
    </row>
    <row r="58" spans="1:9" x14ac:dyDescent="0.5">
      <c r="A58"/>
      <c r="B58" s="53">
        <v>46022</v>
      </c>
      <c r="C58"/>
      <c r="F58" s="239">
        <v>2.234</v>
      </c>
    </row>
    <row r="59" spans="1:9" x14ac:dyDescent="0.5">
      <c r="A59"/>
      <c r="B59" s="53">
        <v>46110</v>
      </c>
      <c r="C59"/>
      <c r="F59" s="239">
        <v>2.2650000000000001</v>
      </c>
    </row>
    <row r="60" spans="1:9" x14ac:dyDescent="0.5">
      <c r="A60"/>
      <c r="B60" s="53">
        <v>46201</v>
      </c>
      <c r="C60"/>
      <c r="F60" s="239">
        <v>2.351</v>
      </c>
    </row>
    <row r="61" spans="1:9" x14ac:dyDescent="0.5">
      <c r="A61"/>
      <c r="B61" s="53">
        <v>46295</v>
      </c>
      <c r="C61"/>
      <c r="F61" s="239">
        <v>2.492</v>
      </c>
    </row>
    <row r="62" spans="1:9" x14ac:dyDescent="0.5">
      <c r="A62"/>
      <c r="B62" s="53">
        <v>46387</v>
      </c>
      <c r="C62"/>
      <c r="F62" s="239">
        <v>2.6240000000000001</v>
      </c>
    </row>
    <row r="63" spans="1:9" x14ac:dyDescent="0.5">
      <c r="A63"/>
      <c r="B63" s="53">
        <v>46477</v>
      </c>
      <c r="C63"/>
      <c r="F63" s="239">
        <v>2.637</v>
      </c>
    </row>
    <row r="64" spans="1:9" x14ac:dyDescent="0.5">
      <c r="A64"/>
      <c r="B64" s="53">
        <v>46568</v>
      </c>
      <c r="C64"/>
      <c r="F64" s="239">
        <v>2.7730000000000001</v>
      </c>
    </row>
    <row r="65" spans="1:6" x14ac:dyDescent="0.5">
      <c r="A65"/>
      <c r="B65" s="53">
        <v>46660</v>
      </c>
      <c r="C65"/>
      <c r="F65" s="239">
        <v>2.93</v>
      </c>
    </row>
    <row r="66" spans="1:6" x14ac:dyDescent="0.5">
      <c r="A66"/>
      <c r="B66" s="53">
        <v>46752</v>
      </c>
      <c r="C66"/>
      <c r="F66" s="239">
        <v>3.0630000000000002</v>
      </c>
    </row>
    <row r="67" spans="1:6" x14ac:dyDescent="0.5">
      <c r="A67"/>
      <c r="B67" s="53">
        <v>46841</v>
      </c>
      <c r="C67"/>
    </row>
    <row r="68" spans="1:6" x14ac:dyDescent="0.5">
      <c r="A68"/>
      <c r="B68" s="53">
        <v>46932</v>
      </c>
      <c r="C68"/>
    </row>
    <row r="69" spans="1:6" x14ac:dyDescent="0.5">
      <c r="A69"/>
      <c r="B69" s="53">
        <v>47026</v>
      </c>
      <c r="C69"/>
    </row>
    <row r="70" spans="1:6" x14ac:dyDescent="0.5">
      <c r="A70"/>
      <c r="B70" s="53">
        <v>47118</v>
      </c>
      <c r="C70"/>
    </row>
    <row r="71" spans="1:6" x14ac:dyDescent="0.5">
      <c r="A71"/>
    </row>
    <row r="72" spans="1:6" x14ac:dyDescent="0.5">
      <c r="A72"/>
    </row>
    <row r="73" spans="1:6" x14ac:dyDescent="0.5">
      <c r="A73"/>
    </row>
    <row r="74" spans="1:6" x14ac:dyDescent="0.5">
      <c r="A74"/>
    </row>
    <row r="75" spans="1:6" x14ac:dyDescent="0.5">
      <c r="A75"/>
    </row>
    <row r="76" spans="1:6" x14ac:dyDescent="0.5">
      <c r="A76"/>
    </row>
    <row r="77" spans="1:6" x14ac:dyDescent="0.5">
      <c r="A77"/>
    </row>
    <row r="78" spans="1:6" x14ac:dyDescent="0.5">
      <c r="A78"/>
    </row>
  </sheetData>
  <mergeCells count="2">
    <mergeCell ref="K2:L2"/>
    <mergeCell ref="S2:W2"/>
  </mergeCells>
  <conditionalFormatting sqref="D2:I2 S2:W16">
    <cfRule type="cellIs" dxfId="7" priority="6" operator="lessThan">
      <formula>0</formula>
    </cfRule>
  </conditionalFormatting>
  <conditionalFormatting sqref="K3:L3">
    <cfRule type="cellIs" dxfId="6" priority="5" operator="lessThan">
      <formula>0</formula>
    </cfRule>
  </conditionalFormatting>
  <conditionalFormatting sqref="K2:L5">
    <cfRule type="cellIs" dxfId="5" priority="4" operator="lessThan">
      <formula>0</formula>
    </cfRule>
  </conditionalFormatting>
  <conditionalFormatting sqref="K7:Q15">
    <cfRule type="cellIs" dxfId="4" priority="3" operator="lessThan">
      <formula>0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T35"/>
  <sheetViews>
    <sheetView zoomScale="70" zoomScaleNormal="70" workbookViewId="0"/>
  </sheetViews>
  <sheetFormatPr defaultRowHeight="17.399999999999999" x14ac:dyDescent="0.5"/>
  <cols>
    <col min="1" max="1" width="10.5546875" style="1" bestFit="1" customWidth="1"/>
    <col min="2" max="2" width="15.6640625" style="1" bestFit="1" customWidth="1"/>
    <col min="3" max="3" width="28.44140625" style="1" bestFit="1" customWidth="1"/>
    <col min="4" max="4" width="14.33203125" style="1" bestFit="1" customWidth="1"/>
    <col min="5" max="5" width="12.109375" style="1" customWidth="1"/>
    <col min="6" max="6" width="10.5546875" style="1" bestFit="1" customWidth="1"/>
    <col min="7" max="7" width="9.5546875" style="1" bestFit="1" customWidth="1"/>
    <col min="8" max="8" width="10.21875" style="1" bestFit="1" customWidth="1"/>
    <col min="9" max="9" width="13.33203125" style="1" bestFit="1" customWidth="1"/>
    <col min="10" max="10" width="10.33203125" style="1" bestFit="1" customWidth="1"/>
    <col min="11" max="11" width="10.6640625" style="1" bestFit="1" customWidth="1"/>
    <col min="12" max="12" width="9.5546875" style="1" bestFit="1" customWidth="1"/>
    <col min="13" max="13" width="14.21875" style="1" bestFit="1" customWidth="1"/>
    <col min="14" max="16" width="8.88671875" style="1"/>
    <col min="17" max="17" width="8.88671875" style="1" customWidth="1"/>
    <col min="18" max="18" width="8.88671875" style="1"/>
    <col min="19" max="19" width="13.6640625" style="1" customWidth="1"/>
    <col min="20" max="20" width="14.21875" style="1" bestFit="1" customWidth="1"/>
    <col min="21" max="16384" width="8.88671875" style="1"/>
  </cols>
  <sheetData>
    <row r="2" spans="1:20" x14ac:dyDescent="0.5">
      <c r="A2" s="238"/>
      <c r="B2" s="273" t="s">
        <v>1909</v>
      </c>
      <c r="C2" s="273" t="s">
        <v>1910</v>
      </c>
      <c r="D2" s="273" t="s">
        <v>1985</v>
      </c>
      <c r="E2" s="273" t="s">
        <v>1986</v>
      </c>
      <c r="F2" s="273" t="s">
        <v>1974</v>
      </c>
      <c r="G2" s="273" t="s">
        <v>1987</v>
      </c>
      <c r="H2" s="273" t="s">
        <v>1975</v>
      </c>
      <c r="I2" s="273" t="s">
        <v>1976</v>
      </c>
      <c r="J2" s="273" t="s">
        <v>1977</v>
      </c>
      <c r="K2" s="273" t="s">
        <v>1988</v>
      </c>
      <c r="L2" s="273" t="s">
        <v>1980</v>
      </c>
      <c r="M2" s="273" t="s">
        <v>1989</v>
      </c>
      <c r="N2" s="273" t="s">
        <v>1979</v>
      </c>
      <c r="O2" s="273" t="s">
        <v>1869</v>
      </c>
      <c r="S2" s="273" t="s">
        <v>1991</v>
      </c>
      <c r="T2" s="273" t="s">
        <v>1905</v>
      </c>
    </row>
    <row r="3" spans="1:20" x14ac:dyDescent="0.5">
      <c r="B3" s="26" t="s">
        <v>1913</v>
      </c>
      <c r="C3" s="4" t="s">
        <v>1914</v>
      </c>
      <c r="D3" s="7">
        <v>93.450245899999999</v>
      </c>
      <c r="E3" s="4">
        <v>165.16</v>
      </c>
      <c r="F3" s="7">
        <f>D3/E3</f>
        <v>0.56581645616372001</v>
      </c>
      <c r="G3" s="7">
        <v>107.6082459</v>
      </c>
      <c r="H3" s="4">
        <f>SUM(Data2!I3:I6)</f>
        <v>6.74</v>
      </c>
      <c r="I3" s="4">
        <f>SUM(Data2!I7:I10)</f>
        <v>7.3900000000000006</v>
      </c>
      <c r="J3" s="5">
        <f>(I3-H3)/I3</f>
        <v>8.7956698240866077E-2</v>
      </c>
      <c r="K3" s="7">
        <f>SUM(Data2!J7:J10)/1000</f>
        <v>26.262</v>
      </c>
      <c r="L3" s="7">
        <f>K3/F3</f>
        <v>46.414344641119882</v>
      </c>
      <c r="M3" s="7">
        <f>SUM(Data2!K7:K10)/1000</f>
        <v>8.8659999999999997</v>
      </c>
      <c r="N3" s="7">
        <f>SUM(Data2!L7:L10)</f>
        <v>8.7236999999999991</v>
      </c>
      <c r="O3" s="7">
        <f>SUM(Data2!M7:M10)</f>
        <v>1.8125</v>
      </c>
      <c r="S3" s="36" t="s">
        <v>1921</v>
      </c>
      <c r="T3" s="7">
        <f>D17</f>
        <v>14.121331689272504</v>
      </c>
    </row>
    <row r="4" spans="1:20" x14ac:dyDescent="0.5">
      <c r="B4" s="26" t="s">
        <v>1912</v>
      </c>
      <c r="C4" s="4" t="s">
        <v>1911</v>
      </c>
      <c r="D4" s="7">
        <v>131.37793790000001</v>
      </c>
      <c r="E4" s="4">
        <v>147.91</v>
      </c>
      <c r="F4" s="7">
        <f t="shared" ref="F4:F9" si="0">D4/E4</f>
        <v>0.88822890879588945</v>
      </c>
      <c r="G4" s="7">
        <v>250.79574779999999</v>
      </c>
      <c r="H4" s="4">
        <f>SUM(Data2!I13:I16)</f>
        <v>3.42</v>
      </c>
      <c r="I4" s="4">
        <f>SUM(Data2!I17:I20)</f>
        <v>4.76</v>
      </c>
      <c r="J4" s="5">
        <f t="shared" ref="J4:J9" si="1">(I4-H4)/I4</f>
        <v>0.28151260504201681</v>
      </c>
      <c r="K4" s="7">
        <f>SUM(Data2!J17:J20)/1000</f>
        <v>29.880437999999995</v>
      </c>
      <c r="L4" s="7">
        <f t="shared" ref="L4:L9" si="2">K4/F4</f>
        <v>33.640470045617903</v>
      </c>
      <c r="M4" s="7">
        <f>SUM(Data2!K17:K20)/1000</f>
        <v>9.2949140000000003</v>
      </c>
      <c r="N4" s="7">
        <f>SUM(Data2!L17:L20)</f>
        <v>9.5884999999999998</v>
      </c>
      <c r="O4" s="4">
        <f>SUM(Data2!M17:M20)</f>
        <v>0.7</v>
      </c>
      <c r="S4" s="36" t="s">
        <v>1923</v>
      </c>
      <c r="T4" s="7">
        <f>D18</f>
        <v>15.83375314861461</v>
      </c>
    </row>
    <row r="5" spans="1:20" x14ac:dyDescent="0.5">
      <c r="B5" s="26" t="s">
        <v>1916</v>
      </c>
      <c r="C5" s="4" t="s">
        <v>1915</v>
      </c>
      <c r="D5" s="7">
        <v>210.58897579999999</v>
      </c>
      <c r="E5" s="4">
        <v>172.42</v>
      </c>
      <c r="F5" s="7">
        <f t="shared" si="0"/>
        <v>1.2213720902447511</v>
      </c>
      <c r="G5" s="7">
        <v>227.8598758</v>
      </c>
      <c r="H5" s="4">
        <f>SUM(Data2!I23:I26)</f>
        <v>3.95</v>
      </c>
      <c r="I5" s="7">
        <f>SUM(Data2!I27:I30)</f>
        <v>4.6400000000000006</v>
      </c>
      <c r="J5" s="5">
        <f t="shared" si="1"/>
        <v>0.1487068965517242</v>
      </c>
      <c r="K5" s="7">
        <f>SUM([1]Sales!$AV$61:$AV$64)/1000</f>
        <v>13.229968000000001</v>
      </c>
      <c r="L5" s="7">
        <f t="shared" si="2"/>
        <v>10.832053643332266</v>
      </c>
      <c r="M5" s="7">
        <f>SUM(Data2!K27:K30)/1000</f>
        <v>7.0353880000000002</v>
      </c>
      <c r="N5" s="7">
        <f>SUM(Data2!L27:L30)</f>
        <v>5.8341000000000003</v>
      </c>
      <c r="O5" s="4">
        <f>SUM(Data2!M27:M30)</f>
        <v>3.4899999999999998</v>
      </c>
      <c r="S5" s="241" t="s">
        <v>1913</v>
      </c>
      <c r="T5" s="7">
        <f>D13</f>
        <v>22.349120433017589</v>
      </c>
    </row>
    <row r="6" spans="1:20" x14ac:dyDescent="0.5">
      <c r="A6"/>
      <c r="B6" s="26" t="s">
        <v>1919</v>
      </c>
      <c r="C6" s="4" t="s">
        <v>1920</v>
      </c>
      <c r="D6" s="7">
        <v>158.76793989999999</v>
      </c>
      <c r="E6" s="4">
        <v>1025.1099999999999</v>
      </c>
      <c r="F6" s="7">
        <f t="shared" si="0"/>
        <v>0.1548789299684912</v>
      </c>
      <c r="G6" s="7">
        <v>161.715259</v>
      </c>
      <c r="H6" s="4">
        <f>SUM(Data2!I33:I36)</f>
        <v>37.78</v>
      </c>
      <c r="I6" s="4">
        <f>SUM(Data2!I37:I40)</f>
        <v>43.56</v>
      </c>
      <c r="J6" s="5">
        <f t="shared" si="1"/>
        <v>0.1326905417814509</v>
      </c>
      <c r="K6" s="7">
        <f>SUM([1]Sales!$BQ$61:$BQ$64)/1000</f>
        <v>20.407</v>
      </c>
      <c r="L6" s="7">
        <f t="shared" si="2"/>
        <v>131.76098262140388</v>
      </c>
      <c r="M6" s="7">
        <f>SUM(Data2!K37:K40)/1000</f>
        <v>8.6310000000000002</v>
      </c>
      <c r="N6" s="7">
        <f>SUM(Data2!L37:L40)</f>
        <v>23.368499999999997</v>
      </c>
      <c r="O6" s="4">
        <f>SUM(Data2!M37:M40)</f>
        <v>20.399999999999999</v>
      </c>
      <c r="S6" s="36" t="s">
        <v>1925</v>
      </c>
      <c r="T6" s="7">
        <f>D19</f>
        <v>22.772307692307695</v>
      </c>
    </row>
    <row r="7" spans="1:20" x14ac:dyDescent="0.5">
      <c r="B7" s="26" t="s">
        <v>1921</v>
      </c>
      <c r="C7" s="4" t="s">
        <v>1922</v>
      </c>
      <c r="D7" s="7">
        <v>186.36590039999999</v>
      </c>
      <c r="E7" s="4">
        <v>572.62</v>
      </c>
      <c r="F7" s="7">
        <f t="shared" si="0"/>
        <v>0.32546173797631933</v>
      </c>
      <c r="G7" s="7">
        <v>516.79590040000005</v>
      </c>
      <c r="H7" s="4">
        <f>SUM(Data2!I43:I46)</f>
        <v>22.82</v>
      </c>
      <c r="I7" s="4">
        <f>SUM(Data2!I47:I50)</f>
        <v>40.549999999999997</v>
      </c>
      <c r="J7" s="5">
        <f t="shared" si="1"/>
        <v>0.43723797780517876</v>
      </c>
      <c r="K7" s="7">
        <f>SUM([1]Sales!$AR$61:$AR$64)/1000</f>
        <v>126.09099999999999</v>
      </c>
      <c r="L7" s="7">
        <f t="shared" si="2"/>
        <v>387.42188493190679</v>
      </c>
      <c r="M7" s="7">
        <f>SUM(Data2!K47:K50)/1000</f>
        <v>93.728999999999999</v>
      </c>
      <c r="N7" s="7">
        <f>SUM(Data2!L47:L50)</f>
        <v>-305.34250000000003</v>
      </c>
      <c r="O7" s="4">
        <f>SUM(Data2!M47:M50)</f>
        <v>11.5</v>
      </c>
      <c r="S7" s="36" t="s">
        <v>1919</v>
      </c>
      <c r="T7" s="7">
        <f>D16</f>
        <v>23.533287419651053</v>
      </c>
    </row>
    <row r="8" spans="1:20" x14ac:dyDescent="0.5">
      <c r="B8" s="26" t="s">
        <v>1923</v>
      </c>
      <c r="C8" s="4" t="s">
        <v>1924</v>
      </c>
      <c r="D8" s="7">
        <v>202.53939299999999</v>
      </c>
      <c r="E8" s="4">
        <v>125.72</v>
      </c>
      <c r="F8" s="7">
        <f t="shared" si="0"/>
        <v>1.6110355790645878</v>
      </c>
      <c r="G8" s="7">
        <v>359.63172409999999</v>
      </c>
      <c r="H8" s="4">
        <f>SUM(Data2!I53:I56)</f>
        <v>5.45</v>
      </c>
      <c r="I8" s="4">
        <f>SUM(Data2!I57:I60)</f>
        <v>7.9399999999999995</v>
      </c>
      <c r="J8" s="5">
        <f t="shared" si="1"/>
        <v>0.31360201511335006</v>
      </c>
      <c r="K8" s="7">
        <f>SUM([1]Sales!$AL$61:$AL$64)/1000</f>
        <v>107.285</v>
      </c>
      <c r="L8" s="7">
        <f t="shared" si="2"/>
        <v>66.593811703583015</v>
      </c>
      <c r="M8" s="7">
        <f>SUM(Data2!K57:K60)/1000</f>
        <v>68.271000000000001</v>
      </c>
      <c r="N8" s="7">
        <f>SUM(Data2!L57:L60)</f>
        <v>-19.7072</v>
      </c>
      <c r="O8" s="4">
        <f>SUM(Data2!M57:M60)</f>
        <v>3.55</v>
      </c>
      <c r="S8" s="36" t="s">
        <v>1912</v>
      </c>
      <c r="T8" s="7">
        <f>D14</f>
        <v>31.073529411764707</v>
      </c>
    </row>
    <row r="9" spans="1:20" x14ac:dyDescent="0.5">
      <c r="B9" s="26" t="s">
        <v>1925</v>
      </c>
      <c r="C9" s="4" t="s">
        <v>1926</v>
      </c>
      <c r="D9" s="7">
        <v>135.4794335</v>
      </c>
      <c r="E9" s="4">
        <v>74.010000000000005</v>
      </c>
      <c r="F9" s="7">
        <f t="shared" si="0"/>
        <v>1.8305557830022969</v>
      </c>
      <c r="G9" s="7">
        <v>138.4794335</v>
      </c>
      <c r="H9" s="4">
        <f>SUM(Data2!I63:I66)</f>
        <v>3.1300000000000003</v>
      </c>
      <c r="I9" s="4">
        <f>SUM(Data2!I67:I70)</f>
        <v>3.25</v>
      </c>
      <c r="J9" s="5">
        <f t="shared" si="1"/>
        <v>3.6923076923076822E-2</v>
      </c>
      <c r="K9" s="7">
        <f>SUM([1]Sales!$BR$61:$BR$64)/1000</f>
        <v>25.998999999999999</v>
      </c>
      <c r="L9" s="7">
        <f t="shared" si="2"/>
        <v>14.202790344558091</v>
      </c>
      <c r="M9" s="7">
        <f>SUM(Data2!K67:K70)/1000</f>
        <v>15.52</v>
      </c>
      <c r="N9" s="7">
        <f>SUM(Data2!L67:L70)</f>
        <v>9.7624999999999993</v>
      </c>
      <c r="O9" s="4">
        <f>SUM(Data2!M67:M70)</f>
        <v>1</v>
      </c>
      <c r="S9" s="36" t="s">
        <v>1916</v>
      </c>
      <c r="T9" s="7">
        <f>D15</f>
        <v>37.159482758620683</v>
      </c>
    </row>
    <row r="12" spans="1:20" x14ac:dyDescent="0.5">
      <c r="B12" s="273" t="s">
        <v>1909</v>
      </c>
      <c r="C12" s="273" t="s">
        <v>1910</v>
      </c>
      <c r="D12" s="273" t="s">
        <v>1905</v>
      </c>
      <c r="E12" s="273" t="s">
        <v>1981</v>
      </c>
      <c r="F12" s="273" t="s">
        <v>1983</v>
      </c>
      <c r="G12" s="273" t="s">
        <v>1982</v>
      </c>
      <c r="H12" s="273" t="s">
        <v>1978</v>
      </c>
      <c r="I12" s="273" t="s">
        <v>1984</v>
      </c>
    </row>
    <row r="13" spans="1:20" x14ac:dyDescent="0.5">
      <c r="B13" s="35" t="s">
        <v>1913</v>
      </c>
      <c r="C13" s="4" t="s">
        <v>1914</v>
      </c>
      <c r="D13" s="7">
        <f>E3/I3</f>
        <v>22.349120433017589</v>
      </c>
      <c r="E13" s="5">
        <f>O3/E3</f>
        <v>1.0974206829740858E-2</v>
      </c>
      <c r="F13" s="7">
        <f>E3/N3</f>
        <v>18.932333757465297</v>
      </c>
      <c r="G13" s="7">
        <f>E3/L3</f>
        <v>3.5583826783946382</v>
      </c>
      <c r="H13" s="7">
        <f>G3/L3</f>
        <v>2.3184264850023668</v>
      </c>
      <c r="I13" s="7">
        <f>G3/M3</f>
        <v>12.137180904579292</v>
      </c>
    </row>
    <row r="14" spans="1:20" x14ac:dyDescent="0.5">
      <c r="B14" s="26" t="s">
        <v>1912</v>
      </c>
      <c r="C14" s="4" t="s">
        <v>1911</v>
      </c>
      <c r="D14" s="7">
        <f t="shared" ref="D14:D19" si="3">E4/I4</f>
        <v>31.073529411764707</v>
      </c>
      <c r="E14" s="5">
        <f t="shared" ref="E14:E19" si="4">O4/E4</f>
        <v>4.7326076668244201E-3</v>
      </c>
      <c r="F14" s="7">
        <f t="shared" ref="F14:F19" si="5">E4/N4</f>
        <v>15.425770454189914</v>
      </c>
      <c r="G14" s="7">
        <f t="shared" ref="G14:G19" si="6">E4/L4</f>
        <v>4.3967875537835166</v>
      </c>
      <c r="H14" s="7">
        <f t="shared" ref="H14:H19" si="7">G4/L4</f>
        <v>7.4551796529569989</v>
      </c>
      <c r="I14" s="7">
        <f t="shared" ref="I14:I19" si="8">G4/M4</f>
        <v>26.982040694513149</v>
      </c>
    </row>
    <row r="15" spans="1:20" x14ac:dyDescent="0.5">
      <c r="B15" s="26" t="s">
        <v>1916</v>
      </c>
      <c r="C15" s="4" t="s">
        <v>1915</v>
      </c>
      <c r="D15" s="7">
        <f t="shared" si="3"/>
        <v>37.159482758620683</v>
      </c>
      <c r="E15" s="5">
        <f t="shared" si="4"/>
        <v>2.0241271314232687E-2</v>
      </c>
      <c r="F15" s="7">
        <f t="shared" si="5"/>
        <v>29.553830068048196</v>
      </c>
      <c r="G15" s="7">
        <f t="shared" si="6"/>
        <v>15.917572574627538</v>
      </c>
      <c r="H15" s="7">
        <f>G5/L5</f>
        <v>21.03570415202481</v>
      </c>
      <c r="I15" s="7">
        <f t="shared" si="8"/>
        <v>32.387677239691683</v>
      </c>
      <c r="S15" s="273" t="s">
        <v>1991</v>
      </c>
      <c r="T15" s="273" t="s">
        <v>1978</v>
      </c>
    </row>
    <row r="16" spans="1:20" x14ac:dyDescent="0.5">
      <c r="B16" s="26" t="s">
        <v>1919</v>
      </c>
      <c r="C16" s="4" t="s">
        <v>1920</v>
      </c>
      <c r="D16" s="7">
        <f t="shared" si="3"/>
        <v>23.533287419651053</v>
      </c>
      <c r="E16" s="5">
        <f t="shared" si="4"/>
        <v>1.990030338207607E-2</v>
      </c>
      <c r="F16" s="7">
        <f t="shared" si="5"/>
        <v>43.867171619915702</v>
      </c>
      <c r="G16" s="7">
        <f t="shared" si="6"/>
        <v>7.7800725192335971</v>
      </c>
      <c r="H16" s="7">
        <f t="shared" si="7"/>
        <v>1.2273379856665565</v>
      </c>
      <c r="I16" s="7">
        <f t="shared" si="8"/>
        <v>18.736561116904184</v>
      </c>
      <c r="S16" s="36" t="s">
        <v>1919</v>
      </c>
      <c r="T16" s="7">
        <f>H16</f>
        <v>1.2273379856665565</v>
      </c>
    </row>
    <row r="17" spans="2:20" x14ac:dyDescent="0.5">
      <c r="B17" s="26" t="s">
        <v>1921</v>
      </c>
      <c r="C17" s="4" t="s">
        <v>1922</v>
      </c>
      <c r="D17" s="7">
        <f t="shared" si="3"/>
        <v>14.121331689272504</v>
      </c>
      <c r="E17" s="5">
        <f t="shared" si="4"/>
        <v>2.0083126680870384E-2</v>
      </c>
      <c r="F17" s="7">
        <f t="shared" si="5"/>
        <v>-1.8753367120528586</v>
      </c>
      <c r="G17" s="7">
        <f t="shared" si="6"/>
        <v>1.4780269836863853</v>
      </c>
      <c r="H17" s="7">
        <f t="shared" si="7"/>
        <v>1.3339357442102995</v>
      </c>
      <c r="I17" s="7">
        <f t="shared" si="8"/>
        <v>5.5137246785946727</v>
      </c>
      <c r="S17" s="36" t="s">
        <v>1921</v>
      </c>
      <c r="T17" s="7">
        <f>H17</f>
        <v>1.3339357442102995</v>
      </c>
    </row>
    <row r="18" spans="2:20" x14ac:dyDescent="0.5">
      <c r="B18" s="26" t="s">
        <v>1923</v>
      </c>
      <c r="C18" s="4" t="s">
        <v>1924</v>
      </c>
      <c r="D18" s="7">
        <f t="shared" si="3"/>
        <v>15.83375314861461</v>
      </c>
      <c r="E18" s="5">
        <f t="shared" si="4"/>
        <v>2.8237352847597836E-2</v>
      </c>
      <c r="F18" s="7">
        <f t="shared" si="5"/>
        <v>-6.3793943330356413</v>
      </c>
      <c r="G18" s="7">
        <f t="shared" si="6"/>
        <v>1.8878631029500863</v>
      </c>
      <c r="H18" s="7">
        <f t="shared" si="7"/>
        <v>5.4003775260795042</v>
      </c>
      <c r="I18" s="7">
        <f t="shared" si="8"/>
        <v>5.2677084574709614</v>
      </c>
      <c r="S18" s="241" t="s">
        <v>1913</v>
      </c>
      <c r="T18" s="7">
        <f>H13</f>
        <v>2.3184264850023668</v>
      </c>
    </row>
    <row r="19" spans="2:20" x14ac:dyDescent="0.5">
      <c r="B19" s="26" t="s">
        <v>1925</v>
      </c>
      <c r="C19" s="4" t="s">
        <v>1926</v>
      </c>
      <c r="D19" s="7">
        <f t="shared" si="3"/>
        <v>22.772307692307695</v>
      </c>
      <c r="E19" s="5">
        <f t="shared" si="4"/>
        <v>1.351168760978246E-2</v>
      </c>
      <c r="F19" s="7">
        <f t="shared" si="5"/>
        <v>7.5810499359795145</v>
      </c>
      <c r="G19" s="7">
        <f t="shared" si="6"/>
        <v>5.2109478633793609</v>
      </c>
      <c r="H19" s="7">
        <f t="shared" si="7"/>
        <v>9.7501568452750877</v>
      </c>
      <c r="I19" s="7">
        <f t="shared" si="8"/>
        <v>8.9226439110824742</v>
      </c>
      <c r="S19" s="36" t="s">
        <v>1923</v>
      </c>
      <c r="T19" s="7">
        <f>H18</f>
        <v>5.4003775260795042</v>
      </c>
    </row>
    <row r="20" spans="2:20" x14ac:dyDescent="0.5">
      <c r="B20" s="134"/>
      <c r="C20" s="130"/>
      <c r="D20" s="131"/>
      <c r="E20" s="240"/>
      <c r="F20" s="131"/>
      <c r="G20" s="131"/>
      <c r="H20" s="131"/>
      <c r="I20" s="131"/>
      <c r="S20" s="36" t="s">
        <v>1912</v>
      </c>
      <c r="T20" s="7">
        <f>H14</f>
        <v>7.4551796529569989</v>
      </c>
    </row>
    <row r="21" spans="2:20" x14ac:dyDescent="0.5">
      <c r="S21" s="36" t="s">
        <v>1925</v>
      </c>
      <c r="T21" s="7">
        <f>H19</f>
        <v>9.7501568452750877</v>
      </c>
    </row>
    <row r="22" spans="2:20" x14ac:dyDescent="0.5">
      <c r="D22" s="26" t="s">
        <v>1905</v>
      </c>
      <c r="E22" s="26" t="s">
        <v>1981</v>
      </c>
      <c r="F22" s="26" t="s">
        <v>1983</v>
      </c>
      <c r="G22" s="26" t="s">
        <v>1982</v>
      </c>
      <c r="H22" s="26" t="s">
        <v>1978</v>
      </c>
      <c r="I22" s="26" t="s">
        <v>1984</v>
      </c>
      <c r="S22" s="36" t="s">
        <v>1916</v>
      </c>
      <c r="T22" s="7">
        <f>H15</f>
        <v>21.03570415202481</v>
      </c>
    </row>
    <row r="23" spans="2:20" x14ac:dyDescent="0.5">
      <c r="C23" s="241" t="s">
        <v>1913</v>
      </c>
      <c r="D23" s="7">
        <f t="shared" ref="D23:I23" si="9">D13</f>
        <v>22.349120433017589</v>
      </c>
      <c r="E23" s="5">
        <f t="shared" si="9"/>
        <v>1.0974206829740858E-2</v>
      </c>
      <c r="F23" s="7">
        <f t="shared" si="9"/>
        <v>18.932333757465297</v>
      </c>
      <c r="G23" s="7">
        <f t="shared" si="9"/>
        <v>3.5583826783946382</v>
      </c>
      <c r="H23" s="7">
        <f t="shared" si="9"/>
        <v>2.3184264850023668</v>
      </c>
      <c r="I23" s="7">
        <f t="shared" si="9"/>
        <v>12.137180904579292</v>
      </c>
    </row>
    <row r="24" spans="2:20" x14ac:dyDescent="0.5">
      <c r="C24" s="26" t="s">
        <v>1990</v>
      </c>
      <c r="D24" s="7">
        <f t="shared" ref="D24:I24" si="10">AVERAGE(D14:D19)</f>
        <v>24.082282020038544</v>
      </c>
      <c r="E24" s="6">
        <f t="shared" si="10"/>
        <v>1.7784391583563975E-2</v>
      </c>
      <c r="F24" s="7">
        <f t="shared" si="10"/>
        <v>14.695515172174135</v>
      </c>
      <c r="G24" s="7">
        <f t="shared" si="10"/>
        <v>6.1118784329434135</v>
      </c>
      <c r="H24" s="7">
        <f t="shared" si="10"/>
        <v>7.7004486510355425</v>
      </c>
      <c r="I24" s="7">
        <f t="shared" si="10"/>
        <v>16.301726016376186</v>
      </c>
    </row>
    <row r="28" spans="2:20" x14ac:dyDescent="0.5">
      <c r="S28" s="273" t="s">
        <v>1991</v>
      </c>
      <c r="T28" s="273" t="s">
        <v>1984</v>
      </c>
    </row>
    <row r="29" spans="2:20" x14ac:dyDescent="0.5">
      <c r="S29" s="36" t="s">
        <v>1923</v>
      </c>
      <c r="T29" s="7">
        <f>I18</f>
        <v>5.2677084574709614</v>
      </c>
    </row>
    <row r="30" spans="2:20" x14ac:dyDescent="0.5">
      <c r="S30" s="36" t="s">
        <v>1921</v>
      </c>
      <c r="T30" s="7">
        <f>I17</f>
        <v>5.5137246785946727</v>
      </c>
    </row>
    <row r="31" spans="2:20" x14ac:dyDescent="0.5">
      <c r="S31" s="36" t="s">
        <v>1925</v>
      </c>
      <c r="T31" s="7">
        <f>I19</f>
        <v>8.9226439110824742</v>
      </c>
    </row>
    <row r="32" spans="2:20" x14ac:dyDescent="0.5">
      <c r="S32" s="241" t="s">
        <v>1913</v>
      </c>
      <c r="T32" s="7">
        <f>I13</f>
        <v>12.137180904579292</v>
      </c>
    </row>
    <row r="33" spans="19:20" x14ac:dyDescent="0.5">
      <c r="S33" s="36" t="s">
        <v>1919</v>
      </c>
      <c r="T33" s="7">
        <f>I16</f>
        <v>18.736561116904184</v>
      </c>
    </row>
    <row r="34" spans="19:20" x14ac:dyDescent="0.5">
      <c r="S34" s="36" t="s">
        <v>1912</v>
      </c>
      <c r="T34" s="7">
        <f>I14</f>
        <v>26.982040694513149</v>
      </c>
    </row>
    <row r="35" spans="19:20" x14ac:dyDescent="0.5">
      <c r="S35" s="36" t="s">
        <v>1916</v>
      </c>
      <c r="T35" s="7">
        <f>I15</f>
        <v>32.387677239691683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T31"/>
  <sheetViews>
    <sheetView zoomScale="70" zoomScaleNormal="70" workbookViewId="0"/>
  </sheetViews>
  <sheetFormatPr defaultRowHeight="17.399999999999999" x14ac:dyDescent="0.5"/>
  <cols>
    <col min="1" max="1" width="10.5546875" style="1" bestFit="1" customWidth="1"/>
    <col min="2" max="2" width="15.6640625" style="1" bestFit="1" customWidth="1"/>
    <col min="3" max="3" width="28.44140625" style="1" bestFit="1" customWidth="1"/>
    <col min="4" max="4" width="14.33203125" style="1" bestFit="1" customWidth="1"/>
    <col min="5" max="5" width="12.109375" style="1" customWidth="1"/>
    <col min="6" max="6" width="10.5546875" style="1" bestFit="1" customWidth="1"/>
    <col min="7" max="8" width="12.6640625" style="1" bestFit="1" customWidth="1"/>
    <col min="9" max="9" width="13.33203125" style="1" bestFit="1" customWidth="1"/>
    <col min="10" max="10" width="10.33203125" style="1" bestFit="1" customWidth="1"/>
    <col min="11" max="11" width="10.6640625" style="1" bestFit="1" customWidth="1"/>
    <col min="12" max="12" width="9.5546875" style="1" bestFit="1" customWidth="1"/>
    <col min="13" max="13" width="14.21875" style="1" bestFit="1" customWidth="1"/>
    <col min="14" max="16" width="8.88671875" style="1"/>
    <col min="17" max="17" width="8.88671875" style="1" customWidth="1"/>
    <col min="18" max="18" width="8.88671875" style="1"/>
    <col min="19" max="19" width="13.6640625" style="1" customWidth="1"/>
    <col min="20" max="20" width="14.21875" style="1" bestFit="1" customWidth="1"/>
    <col min="21" max="16384" width="8.88671875" style="1"/>
  </cols>
  <sheetData>
    <row r="2" spans="1:20" x14ac:dyDescent="0.5">
      <c r="A2" s="238"/>
      <c r="B2" s="273" t="s">
        <v>1909</v>
      </c>
      <c r="C2" s="273" t="s">
        <v>1910</v>
      </c>
      <c r="D2" s="273" t="s">
        <v>1985</v>
      </c>
      <c r="E2" s="273" t="s">
        <v>1986</v>
      </c>
      <c r="F2" s="273" t="s">
        <v>1974</v>
      </c>
      <c r="G2" s="273" t="s">
        <v>1987</v>
      </c>
      <c r="H2" s="273" t="s">
        <v>1975</v>
      </c>
      <c r="I2" s="273" t="s">
        <v>1976</v>
      </c>
      <c r="J2" s="273" t="s">
        <v>1977</v>
      </c>
      <c r="K2" s="273" t="s">
        <v>1988</v>
      </c>
      <c r="L2" s="273" t="s">
        <v>1980</v>
      </c>
      <c r="M2" s="273" t="s">
        <v>1989</v>
      </c>
      <c r="N2" s="273" t="s">
        <v>1979</v>
      </c>
      <c r="O2" s="273" t="s">
        <v>1869</v>
      </c>
      <c r="S2" s="273" t="s">
        <v>1991</v>
      </c>
      <c r="T2" s="273" t="s">
        <v>1905</v>
      </c>
    </row>
    <row r="3" spans="1:20" x14ac:dyDescent="0.5">
      <c r="B3" s="26" t="s">
        <v>1913</v>
      </c>
      <c r="C3" s="4" t="s">
        <v>1914</v>
      </c>
      <c r="D3" s="7">
        <v>93.450245899999999</v>
      </c>
      <c r="E3" s="4">
        <v>165.16</v>
      </c>
      <c r="F3" s="7">
        <f>D3/E3</f>
        <v>0.56581645616372001</v>
      </c>
      <c r="G3" s="7">
        <v>107.6082459</v>
      </c>
      <c r="H3" s="4">
        <f>'Multiples Peers'!H3</f>
        <v>6.74</v>
      </c>
      <c r="I3" s="4">
        <f>'Multiples Peers'!I3</f>
        <v>7.3900000000000006</v>
      </c>
      <c r="J3" s="5">
        <f>(I3-H3)/I3</f>
        <v>8.7956698240866077E-2</v>
      </c>
      <c r="K3" s="7">
        <f>'Multiples Peers'!K3</f>
        <v>26.262</v>
      </c>
      <c r="L3" s="7">
        <f>K3/F3</f>
        <v>46.414344641119882</v>
      </c>
      <c r="M3" s="7">
        <f>'Multiples Peers'!M3</f>
        <v>8.8659999999999997</v>
      </c>
      <c r="N3" s="7">
        <f>'Multiples Peers'!N3</f>
        <v>8.7236999999999991</v>
      </c>
      <c r="O3" s="7">
        <f>'Multiples Peers'!O3</f>
        <v>1.8125</v>
      </c>
      <c r="S3" s="241" t="s">
        <v>1913</v>
      </c>
      <c r="T3" s="7">
        <f>D9</f>
        <v>22.349120433017589</v>
      </c>
    </row>
    <row r="4" spans="1:20" x14ac:dyDescent="0.5">
      <c r="B4" s="26" t="s">
        <v>1912</v>
      </c>
      <c r="C4" s="4" t="s">
        <v>1911</v>
      </c>
      <c r="D4" s="7">
        <v>131.37793790000001</v>
      </c>
      <c r="E4" s="4">
        <v>147.91</v>
      </c>
      <c r="F4" s="7">
        <f t="shared" ref="F4:F5" si="0">D4/E4</f>
        <v>0.88822890879588945</v>
      </c>
      <c r="G4" s="7">
        <v>250.79574779999999</v>
      </c>
      <c r="H4" s="4">
        <f>'Multiples Peers'!H4</f>
        <v>3.42</v>
      </c>
      <c r="I4" s="4">
        <f>'Multiples Peers'!I4</f>
        <v>4.76</v>
      </c>
      <c r="J4" s="5">
        <f t="shared" ref="J4:J5" si="1">(I4-H4)/I4</f>
        <v>0.28151260504201681</v>
      </c>
      <c r="K4" s="7">
        <f>'Multiples Peers'!K4</f>
        <v>29.880437999999995</v>
      </c>
      <c r="L4" s="7">
        <f t="shared" ref="L4:L5" si="2">K4/F4</f>
        <v>33.640470045617903</v>
      </c>
      <c r="M4" s="7">
        <f>'Multiples Peers'!M4</f>
        <v>9.2949140000000003</v>
      </c>
      <c r="N4" s="7">
        <f>'Multiples Peers'!N4</f>
        <v>9.5884999999999998</v>
      </c>
      <c r="O4" s="4">
        <f>'Multiples Peers'!O4</f>
        <v>0.7</v>
      </c>
      <c r="S4" s="36" t="s">
        <v>1912</v>
      </c>
      <c r="T4" s="7">
        <f>D10</f>
        <v>31.073529411764707</v>
      </c>
    </row>
    <row r="5" spans="1:20" x14ac:dyDescent="0.5">
      <c r="B5" s="26" t="s">
        <v>1916</v>
      </c>
      <c r="C5" s="4" t="s">
        <v>1915</v>
      </c>
      <c r="D5" s="7">
        <v>210.58897579999999</v>
      </c>
      <c r="E5" s="4">
        <v>172.42</v>
      </c>
      <c r="F5" s="7">
        <f t="shared" si="0"/>
        <v>1.2213720902447511</v>
      </c>
      <c r="G5" s="7">
        <v>227.8598758</v>
      </c>
      <c r="H5" s="4">
        <f>'Multiples Peers'!H5</f>
        <v>3.95</v>
      </c>
      <c r="I5" s="7">
        <f>'Multiples Peers'!I5</f>
        <v>4.6400000000000006</v>
      </c>
      <c r="J5" s="5">
        <f t="shared" si="1"/>
        <v>0.1487068965517242</v>
      </c>
      <c r="K5" s="7">
        <f>'Multiples Peers'!K5</f>
        <v>13.229968000000001</v>
      </c>
      <c r="L5" s="7">
        <f t="shared" si="2"/>
        <v>10.832053643332266</v>
      </c>
      <c r="M5" s="7">
        <f>'Multiples Peers'!M5</f>
        <v>7.0353880000000002</v>
      </c>
      <c r="N5" s="7">
        <f>'Multiples Peers'!N5</f>
        <v>5.8341000000000003</v>
      </c>
      <c r="O5" s="4">
        <f>'Multiples Peers'!O5</f>
        <v>3.4899999999999998</v>
      </c>
      <c r="S5" s="36" t="s">
        <v>1916</v>
      </c>
      <c r="T5" s="7">
        <f>D11</f>
        <v>37.159482758620683</v>
      </c>
    </row>
    <row r="6" spans="1:20" x14ac:dyDescent="0.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S6"/>
      <c r="T6"/>
    </row>
    <row r="7" spans="1:20" x14ac:dyDescent="0.5">
      <c r="B7"/>
      <c r="C7"/>
      <c r="D7"/>
      <c r="E7"/>
      <c r="F7"/>
      <c r="G7"/>
      <c r="H7"/>
      <c r="I7"/>
      <c r="J7"/>
      <c r="K7"/>
      <c r="L7"/>
      <c r="M7"/>
      <c r="N7"/>
      <c r="O7"/>
      <c r="S7"/>
      <c r="T7"/>
    </row>
    <row r="8" spans="1:20" x14ac:dyDescent="0.5">
      <c r="B8" s="273" t="s">
        <v>1909</v>
      </c>
      <c r="C8" s="273" t="s">
        <v>1910</v>
      </c>
      <c r="D8" s="273" t="s">
        <v>1905</v>
      </c>
      <c r="E8" s="273" t="s">
        <v>1981</v>
      </c>
      <c r="F8" s="273" t="s">
        <v>1983</v>
      </c>
      <c r="G8" s="273" t="s">
        <v>1982</v>
      </c>
      <c r="H8" s="273" t="s">
        <v>1978</v>
      </c>
      <c r="I8" s="273" t="s">
        <v>1984</v>
      </c>
      <c r="J8"/>
      <c r="K8"/>
      <c r="L8"/>
      <c r="M8"/>
      <c r="N8"/>
      <c r="O8"/>
    </row>
    <row r="9" spans="1:20" x14ac:dyDescent="0.5">
      <c r="B9" s="35" t="s">
        <v>1913</v>
      </c>
      <c r="C9" s="4" t="s">
        <v>1914</v>
      </c>
      <c r="D9" s="7">
        <f>E3/I3</f>
        <v>22.349120433017589</v>
      </c>
      <c r="E9" s="5">
        <f>O3/E3</f>
        <v>1.0974206829740858E-2</v>
      </c>
      <c r="F9" s="7">
        <f>E3/N3</f>
        <v>18.932333757465297</v>
      </c>
      <c r="G9" s="7">
        <f>E3/L3</f>
        <v>3.5583826783946382</v>
      </c>
      <c r="H9" s="7">
        <f>G3/L3</f>
        <v>2.3184264850023668</v>
      </c>
      <c r="I9" s="7">
        <f>G3/M3</f>
        <v>12.137180904579292</v>
      </c>
      <c r="J9"/>
      <c r="K9"/>
      <c r="L9"/>
      <c r="M9"/>
      <c r="N9"/>
      <c r="O9"/>
    </row>
    <row r="10" spans="1:20" x14ac:dyDescent="0.5">
      <c r="B10" s="26" t="s">
        <v>1912</v>
      </c>
      <c r="C10" s="4" t="s">
        <v>1911</v>
      </c>
      <c r="D10" s="7">
        <f>E4/I4</f>
        <v>31.073529411764707</v>
      </c>
      <c r="E10" s="5">
        <f>O4/E4</f>
        <v>4.7326076668244201E-3</v>
      </c>
      <c r="F10" s="7">
        <f>E4/N4</f>
        <v>15.425770454189914</v>
      </c>
      <c r="G10" s="7">
        <f>E4/L4</f>
        <v>4.3967875537835166</v>
      </c>
      <c r="H10" s="7">
        <f>G4/L4</f>
        <v>7.4551796529569989</v>
      </c>
      <c r="I10" s="7">
        <f>G4/M4</f>
        <v>26.982040694513149</v>
      </c>
    </row>
    <row r="11" spans="1:20" x14ac:dyDescent="0.5">
      <c r="B11" s="26" t="s">
        <v>1916</v>
      </c>
      <c r="C11" s="4" t="s">
        <v>1915</v>
      </c>
      <c r="D11" s="7">
        <f>E5/I5</f>
        <v>37.159482758620683</v>
      </c>
      <c r="E11" s="5">
        <f>O5/E5</f>
        <v>2.0241271314232687E-2</v>
      </c>
      <c r="F11" s="7">
        <f>E5/N5</f>
        <v>29.553830068048196</v>
      </c>
      <c r="G11" s="7">
        <f>E5/L5</f>
        <v>15.917572574627538</v>
      </c>
      <c r="H11" s="7">
        <f>G5/L5</f>
        <v>21.03570415202481</v>
      </c>
      <c r="I11" s="7">
        <f>G5/M5</f>
        <v>32.387677239691683</v>
      </c>
    </row>
    <row r="14" spans="1:20" x14ac:dyDescent="0.5">
      <c r="B14" s="273" t="s">
        <v>1909</v>
      </c>
      <c r="C14" s="273" t="s">
        <v>1910</v>
      </c>
      <c r="D14" s="273" t="s">
        <v>2000</v>
      </c>
      <c r="E14" s="273" t="s">
        <v>2001</v>
      </c>
      <c r="F14" s="273" t="s">
        <v>2007</v>
      </c>
      <c r="G14" s="273" t="s">
        <v>2002</v>
      </c>
      <c r="H14" s="273" t="s">
        <v>2003</v>
      </c>
      <c r="I14" s="273" t="s">
        <v>2007</v>
      </c>
    </row>
    <row r="15" spans="1:20" x14ac:dyDescent="0.5">
      <c r="B15" s="35" t="s">
        <v>1913</v>
      </c>
      <c r="C15" s="4" t="s">
        <v>1914</v>
      </c>
      <c r="D15" s="256">
        <v>1.8</v>
      </c>
      <c r="E15" s="256">
        <v>2.1</v>
      </c>
      <c r="F15" s="5">
        <f>(E15-D15)/E15</f>
        <v>0.14285714285714288</v>
      </c>
      <c r="G15" s="170">
        <v>650.77599999999995</v>
      </c>
      <c r="H15" s="170">
        <v>751.03700000000003</v>
      </c>
      <c r="I15" s="5">
        <f>(H15-G15)/H15</f>
        <v>0.13349675182447746</v>
      </c>
      <c r="S15" s="273" t="s">
        <v>1991</v>
      </c>
      <c r="T15" s="273" t="s">
        <v>1978</v>
      </c>
    </row>
    <row r="16" spans="1:20" x14ac:dyDescent="0.5">
      <c r="B16" s="26" t="s">
        <v>1912</v>
      </c>
      <c r="C16" s="4" t="s">
        <v>1911</v>
      </c>
      <c r="D16" s="257">
        <v>2.3839999999999999</v>
      </c>
      <c r="E16" s="257">
        <v>3.2679999999999998</v>
      </c>
      <c r="F16" s="5">
        <f>(E16-D16)/E16</f>
        <v>0.27050183598531208</v>
      </c>
      <c r="G16" s="243">
        <v>552.80100000000004</v>
      </c>
      <c r="H16" s="243">
        <v>637.572</v>
      </c>
      <c r="I16" s="5">
        <f t="shared" ref="I16:I17" si="3">(H16-G16)/H16</f>
        <v>0.1329591010897592</v>
      </c>
      <c r="S16" s="241" t="s">
        <v>1913</v>
      </c>
      <c r="T16" s="7">
        <f>H9</f>
        <v>2.3184264850023668</v>
      </c>
    </row>
    <row r="17" spans="2:20" x14ac:dyDescent="0.5">
      <c r="B17" s="26" t="s">
        <v>1916</v>
      </c>
      <c r="C17" s="4" t="s">
        <v>1915</v>
      </c>
      <c r="D17" s="257">
        <v>4.3</v>
      </c>
      <c r="E17" s="257">
        <v>5.3</v>
      </c>
      <c r="F17" s="5">
        <f>(E17-D17)/E17</f>
        <v>0.18867924528301888</v>
      </c>
      <c r="G17" s="243">
        <v>1040.192</v>
      </c>
      <c r="H17" s="243">
        <v>1127.18</v>
      </c>
      <c r="I17" s="5">
        <f t="shared" si="3"/>
        <v>7.7173122305221928E-2</v>
      </c>
      <c r="S17" s="36" t="s">
        <v>1912</v>
      </c>
      <c r="T17" s="7">
        <f>H10</f>
        <v>7.4551796529569989</v>
      </c>
    </row>
    <row r="18" spans="2:20" x14ac:dyDescent="0.5">
      <c r="B18"/>
      <c r="C18"/>
      <c r="F18"/>
      <c r="G18"/>
      <c r="H18"/>
      <c r="I18"/>
      <c r="S18" s="36" t="s">
        <v>1916</v>
      </c>
      <c r="T18" s="7">
        <f>H11</f>
        <v>21.03570415202481</v>
      </c>
    </row>
    <row r="19" spans="2:20" x14ac:dyDescent="0.5">
      <c r="B19"/>
      <c r="C19"/>
      <c r="D19"/>
      <c r="E19"/>
      <c r="F19"/>
      <c r="G19"/>
      <c r="H19"/>
      <c r="I19"/>
    </row>
    <row r="20" spans="2:20" x14ac:dyDescent="0.5">
      <c r="B20" s="273" t="s">
        <v>1909</v>
      </c>
      <c r="C20" s="273" t="s">
        <v>1910</v>
      </c>
      <c r="D20" s="273" t="s">
        <v>2006</v>
      </c>
      <c r="E20" s="306" t="s">
        <v>2004</v>
      </c>
      <c r="F20" s="307" t="s">
        <v>2005</v>
      </c>
      <c r="G20" s="131"/>
      <c r="H20" s="131"/>
      <c r="I20" s="131"/>
    </row>
    <row r="21" spans="2:20" x14ac:dyDescent="0.5">
      <c r="B21" s="241" t="s">
        <v>1913</v>
      </c>
      <c r="C21" s="4" t="s">
        <v>1914</v>
      </c>
      <c r="D21" s="5">
        <f>E15/H15</f>
        <v>2.7961338788901214E-3</v>
      </c>
      <c r="E21" s="7">
        <f>E3/E15</f>
        <v>78.647619047619045</v>
      </c>
      <c r="F21" s="7">
        <f>E3/H15</f>
        <v>0.21990927211309161</v>
      </c>
    </row>
    <row r="22" spans="2:20" x14ac:dyDescent="0.5">
      <c r="B22" s="26" t="s">
        <v>1912</v>
      </c>
      <c r="C22" s="4" t="s">
        <v>1911</v>
      </c>
      <c r="D22" s="5">
        <f>E16/H16</f>
        <v>5.1256956077117563E-3</v>
      </c>
      <c r="E22" s="7">
        <f>E4/E16</f>
        <v>45.260097919216648</v>
      </c>
      <c r="F22" s="7">
        <f t="shared" ref="F22:F23" si="4">E4/H16</f>
        <v>0.23198948510913275</v>
      </c>
      <c r="G22"/>
      <c r="H22"/>
      <c r="I22"/>
    </row>
    <row r="23" spans="2:20" x14ac:dyDescent="0.5">
      <c r="B23" s="26" t="s">
        <v>1916</v>
      </c>
      <c r="C23" s="4" t="s">
        <v>1915</v>
      </c>
      <c r="D23" s="5">
        <f>E16/H17</f>
        <v>2.8992707464646282E-3</v>
      </c>
      <c r="E23" s="7">
        <f>E5/E16</f>
        <v>52.760097919216648</v>
      </c>
      <c r="F23" s="7">
        <f t="shared" si="4"/>
        <v>0.15296580847779412</v>
      </c>
      <c r="G23"/>
      <c r="H23"/>
      <c r="I23"/>
    </row>
    <row r="24" spans="2:20" x14ac:dyDescent="0.5">
      <c r="C24"/>
      <c r="D24"/>
      <c r="E24"/>
      <c r="F24"/>
      <c r="G24"/>
      <c r="H24"/>
      <c r="I24"/>
    </row>
    <row r="25" spans="2:20" x14ac:dyDescent="0.5">
      <c r="C25"/>
      <c r="D25"/>
      <c r="E25"/>
      <c r="F25"/>
      <c r="G25"/>
      <c r="H25"/>
      <c r="I25"/>
    </row>
    <row r="28" spans="2:20" x14ac:dyDescent="0.5">
      <c r="S28" s="273" t="s">
        <v>1991</v>
      </c>
      <c r="T28" s="273" t="s">
        <v>1984</v>
      </c>
    </row>
    <row r="29" spans="2:20" x14ac:dyDescent="0.5">
      <c r="S29" s="241" t="s">
        <v>1913</v>
      </c>
      <c r="T29" s="7">
        <f>I9</f>
        <v>12.137180904579292</v>
      </c>
    </row>
    <row r="30" spans="2:20" x14ac:dyDescent="0.5">
      <c r="S30" s="36" t="s">
        <v>1912</v>
      </c>
      <c r="T30" s="7">
        <f>I10</f>
        <v>26.982040694513149</v>
      </c>
    </row>
    <row r="31" spans="2:20" x14ac:dyDescent="0.5">
      <c r="S31" s="36" t="s">
        <v>1916</v>
      </c>
      <c r="T31" s="7">
        <f>I11</f>
        <v>32.387677239691683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AM165"/>
  <sheetViews>
    <sheetView zoomScale="70" zoomScaleNormal="70" workbookViewId="0"/>
  </sheetViews>
  <sheetFormatPr defaultRowHeight="17.399999999999999" x14ac:dyDescent="0.5"/>
  <cols>
    <col min="1" max="1" width="8.88671875" style="1"/>
    <col min="2" max="2" width="11.109375" style="1" bestFit="1" customWidth="1"/>
    <col min="3" max="13" width="9" style="1" bestFit="1" customWidth="1"/>
    <col min="14" max="14" width="8.88671875" style="1"/>
    <col min="15" max="25" width="9" style="1" bestFit="1" customWidth="1"/>
    <col min="26" max="26" width="8.88671875" style="1"/>
    <col min="27" max="27" width="17.5546875" style="1" bestFit="1" customWidth="1"/>
    <col min="28" max="29" width="12.88671875" style="1" bestFit="1" customWidth="1"/>
    <col min="30" max="33" width="11.88671875" style="1" bestFit="1" customWidth="1"/>
    <col min="34" max="34" width="9.77734375" style="1" bestFit="1" customWidth="1"/>
    <col min="35" max="36" width="9.109375" style="1" bestFit="1" customWidth="1"/>
    <col min="37" max="37" width="9.77734375" style="1" bestFit="1" customWidth="1"/>
    <col min="38" max="38" width="9" style="1" bestFit="1" customWidth="1"/>
    <col min="39" max="39" width="14.88671875" style="1" customWidth="1"/>
    <col min="40" max="16384" width="8.88671875" style="1"/>
  </cols>
  <sheetData>
    <row r="2" spans="2:38" x14ac:dyDescent="0.5">
      <c r="B2" s="273" t="s">
        <v>76</v>
      </c>
      <c r="C2" s="273" t="s">
        <v>2036</v>
      </c>
      <c r="D2" s="273" t="s">
        <v>2008</v>
      </c>
      <c r="E2" s="273" t="s">
        <v>2009</v>
      </c>
      <c r="F2" s="273" t="s">
        <v>2010</v>
      </c>
      <c r="G2" s="273" t="s">
        <v>2011</v>
      </c>
      <c r="H2" s="273" t="s">
        <v>2012</v>
      </c>
      <c r="I2" s="273" t="s">
        <v>2013</v>
      </c>
      <c r="J2" s="273" t="s">
        <v>2014</v>
      </c>
      <c r="K2" s="273" t="s">
        <v>2015</v>
      </c>
      <c r="L2" s="273" t="s">
        <v>1913</v>
      </c>
      <c r="M2" s="280" t="s">
        <v>2016</v>
      </c>
      <c r="O2" s="273" t="s">
        <v>2029</v>
      </c>
      <c r="P2" s="273" t="s">
        <v>2008</v>
      </c>
      <c r="Q2" s="273" t="s">
        <v>2009</v>
      </c>
      <c r="R2" s="273" t="s">
        <v>2010</v>
      </c>
      <c r="S2" s="273" t="s">
        <v>2011</v>
      </c>
      <c r="T2" s="273" t="s">
        <v>2012</v>
      </c>
      <c r="U2" s="273" t="s">
        <v>2013</v>
      </c>
      <c r="V2" s="273" t="s">
        <v>2014</v>
      </c>
      <c r="W2" s="273" t="s">
        <v>2015</v>
      </c>
      <c r="X2" s="273" t="s">
        <v>1913</v>
      </c>
      <c r="Y2" s="280" t="s">
        <v>2016</v>
      </c>
      <c r="AA2" s="287" t="s">
        <v>2028</v>
      </c>
      <c r="AB2" s="284">
        <v>4.4999999999999998E-2</v>
      </c>
    </row>
    <row r="3" spans="2:38" x14ac:dyDescent="0.5">
      <c r="B3" s="279">
        <v>44568</v>
      </c>
      <c r="C3" s="282">
        <v>134.88</v>
      </c>
      <c r="D3" s="71">
        <v>106.6897</v>
      </c>
      <c r="E3" s="71">
        <v>71.260000000000005</v>
      </c>
      <c r="F3" s="71">
        <v>109.74</v>
      </c>
      <c r="G3" s="71">
        <v>42.11</v>
      </c>
      <c r="H3" s="71">
        <v>41.51</v>
      </c>
      <c r="I3" s="71">
        <v>208.655</v>
      </c>
      <c r="J3" s="71">
        <v>28.01</v>
      </c>
      <c r="K3" s="71">
        <v>22.71</v>
      </c>
      <c r="L3" s="71">
        <v>68.959999999999994</v>
      </c>
      <c r="M3" s="71">
        <v>4677.03</v>
      </c>
      <c r="O3" s="4"/>
      <c r="P3" s="4"/>
      <c r="Q3" s="4"/>
      <c r="R3" s="4"/>
      <c r="S3" s="4"/>
      <c r="T3" s="4"/>
      <c r="U3" s="4"/>
      <c r="V3" s="4"/>
      <c r="W3" s="4"/>
      <c r="X3" s="4"/>
      <c r="Y3" s="130"/>
    </row>
    <row r="4" spans="2:38" x14ac:dyDescent="0.5">
      <c r="B4" s="51">
        <v>44575</v>
      </c>
      <c r="C4" s="282">
        <v>135.87</v>
      </c>
      <c r="D4" s="71">
        <v>107.2467</v>
      </c>
      <c r="E4" s="71">
        <v>71.77</v>
      </c>
      <c r="F4" s="71">
        <v>108.52</v>
      </c>
      <c r="G4" s="71">
        <v>44.86</v>
      </c>
      <c r="H4" s="71">
        <v>41.51</v>
      </c>
      <c r="I4" s="71">
        <v>206.94</v>
      </c>
      <c r="J4" s="71">
        <v>29.29</v>
      </c>
      <c r="K4" s="71">
        <v>22.59</v>
      </c>
      <c r="L4" s="71">
        <v>68.83</v>
      </c>
      <c r="M4" s="71">
        <v>4662.8500000000004</v>
      </c>
      <c r="O4" s="5">
        <f t="shared" ref="O4:Y4" si="0">C4/C3-1</f>
        <v>7.3398576512455627E-3</v>
      </c>
      <c r="P4" s="5">
        <f t="shared" si="0"/>
        <v>5.2207476448054013E-3</v>
      </c>
      <c r="Q4" s="5">
        <f t="shared" si="0"/>
        <v>7.1568902610159579E-3</v>
      </c>
      <c r="R4" s="5">
        <f t="shared" si="0"/>
        <v>-1.1117186076180063E-2</v>
      </c>
      <c r="S4" s="5">
        <f t="shared" si="0"/>
        <v>6.5305153170268415E-2</v>
      </c>
      <c r="T4" s="5">
        <f t="shared" si="0"/>
        <v>0</v>
      </c>
      <c r="U4" s="5">
        <f t="shared" si="0"/>
        <v>-8.2193093863075495E-3</v>
      </c>
      <c r="V4" s="5">
        <f t="shared" si="0"/>
        <v>4.5697965012495345E-2</v>
      </c>
      <c r="W4" s="5">
        <f t="shared" si="0"/>
        <v>-5.2840158520476299E-3</v>
      </c>
      <c r="X4" s="5">
        <f t="shared" si="0"/>
        <v>-1.8851508120648619E-3</v>
      </c>
      <c r="Y4" s="5">
        <f t="shared" si="0"/>
        <v>-3.0318385813217219E-3</v>
      </c>
      <c r="AA4" s="292"/>
      <c r="AB4" s="289" t="s">
        <v>2037</v>
      </c>
      <c r="AC4" s="289" t="s">
        <v>2008</v>
      </c>
      <c r="AD4" s="289" t="s">
        <v>2009</v>
      </c>
      <c r="AE4" s="289" t="s">
        <v>2010</v>
      </c>
      <c r="AF4" s="289" t="s">
        <v>2011</v>
      </c>
      <c r="AG4" s="289" t="s">
        <v>2012</v>
      </c>
      <c r="AH4" s="289" t="s">
        <v>2013</v>
      </c>
      <c r="AI4" s="289" t="s">
        <v>2014</v>
      </c>
      <c r="AJ4" s="289" t="s">
        <v>2015</v>
      </c>
      <c r="AK4" s="289" t="s">
        <v>1913</v>
      </c>
      <c r="AL4" s="273" t="s">
        <v>2016</v>
      </c>
    </row>
    <row r="5" spans="2:38" x14ac:dyDescent="0.5">
      <c r="B5" s="51">
        <v>44582</v>
      </c>
      <c r="C5" s="282">
        <v>131.97999999999999</v>
      </c>
      <c r="D5" s="71">
        <v>105.5561</v>
      </c>
      <c r="E5" s="71">
        <v>68.510000000000005</v>
      </c>
      <c r="F5" s="71">
        <v>101.62</v>
      </c>
      <c r="G5" s="71">
        <v>42.97</v>
      </c>
      <c r="H5" s="71">
        <v>35.94</v>
      </c>
      <c r="I5" s="71">
        <v>209.46199999999999</v>
      </c>
      <c r="J5" s="71">
        <v>28.76</v>
      </c>
      <c r="K5" s="71">
        <v>21.72</v>
      </c>
      <c r="L5" s="71">
        <v>65.900000000000006</v>
      </c>
      <c r="M5" s="71">
        <v>4397.9399999999996</v>
      </c>
      <c r="O5" s="5">
        <f t="shared" ref="O5:O68" si="1">C5/C4-1</f>
        <v>-2.8630308383013281E-2</v>
      </c>
      <c r="P5" s="5">
        <f t="shared" ref="P5:P68" si="2">D5/D4-1</f>
        <v>-1.576365519871481E-2</v>
      </c>
      <c r="Q5" s="5">
        <f t="shared" ref="Q5:Q68" si="3">E5/E4-1</f>
        <v>-4.5422878640100195E-2</v>
      </c>
      <c r="R5" s="5">
        <f t="shared" ref="R5:R68" si="4">F5/F4-1</f>
        <v>-6.3582749723553156E-2</v>
      </c>
      <c r="S5" s="5">
        <f t="shared" ref="S5:S68" si="5">G5/G4-1</f>
        <v>-4.2131074453856443E-2</v>
      </c>
      <c r="T5" s="5">
        <f t="shared" ref="T5:T68" si="6">H5/H4-1</f>
        <v>-0.1341845338472657</v>
      </c>
      <c r="U5" s="5">
        <f t="shared" ref="U5:U68" si="7">I5/I4-1</f>
        <v>1.2187107374117989E-2</v>
      </c>
      <c r="V5" s="5">
        <f t="shared" ref="V5:V68" si="8">J5/J4-1</f>
        <v>-1.8094912939569774E-2</v>
      </c>
      <c r="W5" s="5">
        <f t="shared" ref="W5:W68" si="9">K5/K4-1</f>
        <v>-3.8512616201859307E-2</v>
      </c>
      <c r="X5" s="5">
        <f t="shared" ref="X5:X68" si="10">L5/L4-1</f>
        <v>-4.2568647392125403E-2</v>
      </c>
      <c r="Y5" s="5">
        <f t="shared" ref="Y5:Y68" si="11">M5/M4-1</f>
        <v>-5.6812893402104048E-2</v>
      </c>
      <c r="AA5" s="288" t="s">
        <v>2017</v>
      </c>
      <c r="AB5" s="284">
        <f>(C165/C3)^(1/3.2) - 1</f>
        <v>0.11824406277555433</v>
      </c>
      <c r="AC5" s="284">
        <f t="shared" ref="AC5:AL5" si="12">(D165/D3)^(1/3.2) - 1</f>
        <v>0.32507762671645746</v>
      </c>
      <c r="AD5" s="284">
        <f>(E165/E3)^(1/3.2) - 1</f>
        <v>0.12567483667014012</v>
      </c>
      <c r="AE5" s="284">
        <f t="shared" si="12"/>
        <v>0.32616076472861</v>
      </c>
      <c r="AF5" s="284">
        <f t="shared" si="12"/>
        <v>0.33483768879669373</v>
      </c>
      <c r="AG5" s="284">
        <f t="shared" si="12"/>
        <v>0.22477231006594733</v>
      </c>
      <c r="AH5" s="284">
        <f t="shared" si="12"/>
        <v>5.2103673588591803E-2</v>
      </c>
      <c r="AI5" s="284">
        <f t="shared" si="12"/>
        <v>0.24846944389713199</v>
      </c>
      <c r="AJ5" s="284">
        <f t="shared" si="12"/>
        <v>0.86773970983258675</v>
      </c>
      <c r="AK5" s="284">
        <f t="shared" si="12"/>
        <v>0.30794262938451245</v>
      </c>
      <c r="AL5" s="284">
        <f t="shared" si="12"/>
        <v>8.7364145252101455E-2</v>
      </c>
    </row>
    <row r="6" spans="2:38" x14ac:dyDescent="0.5">
      <c r="B6" s="51">
        <v>44589</v>
      </c>
      <c r="C6" s="282">
        <v>137.91999999999999</v>
      </c>
      <c r="D6" s="71">
        <v>106.2402</v>
      </c>
      <c r="E6" s="71">
        <v>68.86</v>
      </c>
      <c r="F6" s="71">
        <v>108.65</v>
      </c>
      <c r="G6" s="71">
        <v>42.74</v>
      </c>
      <c r="H6" s="71">
        <v>35.21</v>
      </c>
      <c r="I6" s="71">
        <v>209.31399999999999</v>
      </c>
      <c r="J6" s="71">
        <v>29.64</v>
      </c>
      <c r="K6" s="71">
        <v>21.67</v>
      </c>
      <c r="L6" s="71">
        <v>68.16</v>
      </c>
      <c r="M6" s="71">
        <v>4431.8500000000004</v>
      </c>
      <c r="O6" s="5">
        <f t="shared" si="1"/>
        <v>4.5006819215032579E-2</v>
      </c>
      <c r="P6" s="5">
        <f t="shared" si="2"/>
        <v>6.4809139405490601E-3</v>
      </c>
      <c r="Q6" s="5">
        <f t="shared" si="3"/>
        <v>5.1087432491605522E-3</v>
      </c>
      <c r="R6" s="5">
        <f t="shared" si="4"/>
        <v>6.9179295414288466E-2</v>
      </c>
      <c r="S6" s="5">
        <f t="shared" si="5"/>
        <v>-5.3525715615545533E-3</v>
      </c>
      <c r="T6" s="5">
        <f t="shared" si="6"/>
        <v>-2.031163049526985E-2</v>
      </c>
      <c r="U6" s="5">
        <f t="shared" si="7"/>
        <v>-7.0657207512581088E-4</v>
      </c>
      <c r="V6" s="5">
        <f t="shared" si="8"/>
        <v>3.0598052851182223E-2</v>
      </c>
      <c r="W6" s="5">
        <f t="shared" si="9"/>
        <v>-2.302025782688677E-3</v>
      </c>
      <c r="X6" s="5">
        <f t="shared" si="10"/>
        <v>3.4294385432473318E-2</v>
      </c>
      <c r="Y6" s="5">
        <f t="shared" si="11"/>
        <v>7.7104280640483136E-3</v>
      </c>
      <c r="AA6" s="288" t="s">
        <v>56</v>
      </c>
      <c r="AB6" s="285">
        <f>SLOPE(O4:O165,$Y4:$Y165)</f>
        <v>0.38824924466426225</v>
      </c>
      <c r="AC6" s="285">
        <f t="shared" ref="AC6:AL6" si="13">SLOPE(P4:P165,$Y4:$Y165)</f>
        <v>0.53996369358621688</v>
      </c>
      <c r="AD6" s="285">
        <f t="shared" si="13"/>
        <v>0.55651541175611197</v>
      </c>
      <c r="AE6" s="285">
        <f t="shared" si="13"/>
        <v>0.63234669870557547</v>
      </c>
      <c r="AF6" s="285">
        <f t="shared" si="13"/>
        <v>0.80273501411937631</v>
      </c>
      <c r="AG6" s="285">
        <f t="shared" si="13"/>
        <v>1.253914940479895</v>
      </c>
      <c r="AH6" s="285">
        <f t="shared" si="13"/>
        <v>0.46723903636313852</v>
      </c>
      <c r="AI6" s="285">
        <f t="shared" si="13"/>
        <v>0.74300938817175144</v>
      </c>
      <c r="AJ6" s="285">
        <f t="shared" si="13"/>
        <v>0.97226729609312701</v>
      </c>
      <c r="AK6" s="285">
        <f t="shared" si="13"/>
        <v>1.4097170452213927</v>
      </c>
      <c r="AL6" s="285">
        <f t="shared" si="13"/>
        <v>1</v>
      </c>
    </row>
    <row r="7" spans="2:38" x14ac:dyDescent="0.5">
      <c r="B7" s="51">
        <v>44596</v>
      </c>
      <c r="C7" s="282">
        <v>140.65</v>
      </c>
      <c r="D7" s="71">
        <v>106.5822</v>
      </c>
      <c r="E7" s="71">
        <v>63.9</v>
      </c>
      <c r="F7" s="71">
        <v>120.94</v>
      </c>
      <c r="G7" s="71">
        <v>42.77</v>
      </c>
      <c r="H7" s="71">
        <v>37.049999999999997</v>
      </c>
      <c r="I7" s="71">
        <v>228.24700000000001</v>
      </c>
      <c r="J7" s="71">
        <v>30.58</v>
      </c>
      <c r="K7" s="71">
        <v>21.83</v>
      </c>
      <c r="L7" s="71">
        <v>70.33</v>
      </c>
      <c r="M7" s="71">
        <v>4500.53</v>
      </c>
      <c r="O7" s="5">
        <f t="shared" si="1"/>
        <v>1.9794083526682327E-2</v>
      </c>
      <c r="P7" s="5">
        <f t="shared" si="2"/>
        <v>3.2191204459328659E-3</v>
      </c>
      <c r="Q7" s="5">
        <f t="shared" si="3"/>
        <v>-7.2030206215509707E-2</v>
      </c>
      <c r="R7" s="5">
        <f t="shared" si="4"/>
        <v>0.11311550851357555</v>
      </c>
      <c r="S7" s="5">
        <f t="shared" si="5"/>
        <v>7.0191857744505981E-4</v>
      </c>
      <c r="T7" s="5">
        <f t="shared" si="6"/>
        <v>5.2257881283726215E-2</v>
      </c>
      <c r="U7" s="5">
        <f t="shared" si="7"/>
        <v>9.0452621420449741E-2</v>
      </c>
      <c r="V7" s="5">
        <f t="shared" si="8"/>
        <v>3.1713900134952677E-2</v>
      </c>
      <c r="W7" s="5">
        <f t="shared" si="9"/>
        <v>7.3834794646976398E-3</v>
      </c>
      <c r="X7" s="5">
        <f t="shared" si="10"/>
        <v>3.1836854460093988E-2</v>
      </c>
      <c r="Y7" s="5">
        <f t="shared" si="11"/>
        <v>1.5496914381127436E-2</v>
      </c>
      <c r="AA7" s="288" t="s">
        <v>2018</v>
      </c>
      <c r="AB7" s="284">
        <f>$AB$2 + AB6*($AL$5-$AB$2)</f>
        <v>6.1447847394975483E-2</v>
      </c>
      <c r="AC7" s="284">
        <f>$AB$2 + AC6*($AL$5-$AB$2)</f>
        <v>6.7875100345947695E-2</v>
      </c>
      <c r="AD7" s="284">
        <f>$AB$2 + AD6*($AL$5-$AB$2)</f>
        <v>6.857629973866898E-2</v>
      </c>
      <c r="AE7" s="284">
        <f>$AB$2 + AE6*($AL$5-$AB$2)</f>
        <v>7.1788827393649834E-2</v>
      </c>
      <c r="AF7" s="284">
        <f t="shared" ref="AF7:AL7" si="14">$AB$2 + AF6*($AL$5-$AB$2)</f>
        <v>7.9007182737100973E-2</v>
      </c>
      <c r="AG7" s="284">
        <f t="shared" si="14"/>
        <v>9.812103467227043E-2</v>
      </c>
      <c r="AH7" s="284">
        <f t="shared" si="14"/>
        <v>6.4794182403939915E-2</v>
      </c>
      <c r="AI7" s="284">
        <f t="shared" si="14"/>
        <v>7.6476957644183108E-2</v>
      </c>
      <c r="AJ7" s="284">
        <f t="shared" si="14"/>
        <v>8.6189272955557172E-2</v>
      </c>
      <c r="AK7" s="284">
        <f t="shared" si="14"/>
        <v>0.10472145766812235</v>
      </c>
      <c r="AL7" s="284">
        <f t="shared" si="14"/>
        <v>8.7364145252101455E-2</v>
      </c>
    </row>
    <row r="8" spans="2:38" x14ac:dyDescent="0.5">
      <c r="B8" s="51">
        <v>44603</v>
      </c>
      <c r="C8" s="282">
        <v>142.01</v>
      </c>
      <c r="D8" s="71">
        <v>103.77760000000001</v>
      </c>
      <c r="E8" s="71">
        <v>62.07</v>
      </c>
      <c r="F8" s="71">
        <v>124.48</v>
      </c>
      <c r="G8" s="71">
        <v>43.11</v>
      </c>
      <c r="H8" s="71">
        <v>35.29</v>
      </c>
      <c r="I8" s="71">
        <v>223.48099999999999</v>
      </c>
      <c r="J8" s="71">
        <v>30.71</v>
      </c>
      <c r="K8" s="71">
        <v>21.81</v>
      </c>
      <c r="L8" s="71">
        <v>65.67</v>
      </c>
      <c r="M8" s="71">
        <v>4418.6400000000003</v>
      </c>
      <c r="O8" s="5">
        <f t="shared" si="1"/>
        <v>9.6693921080694967E-3</v>
      </c>
      <c r="P8" s="5">
        <f t="shared" si="2"/>
        <v>-2.6313962368950894E-2</v>
      </c>
      <c r="Q8" s="5">
        <f t="shared" si="3"/>
        <v>-2.8638497652582084E-2</v>
      </c>
      <c r="R8" s="5">
        <f t="shared" si="4"/>
        <v>2.9270712750124162E-2</v>
      </c>
      <c r="S8" s="5">
        <f t="shared" si="5"/>
        <v>7.9494973111993161E-3</v>
      </c>
      <c r="T8" s="5">
        <f t="shared" si="6"/>
        <v>-4.7503373819163253E-2</v>
      </c>
      <c r="U8" s="5">
        <f t="shared" si="7"/>
        <v>-2.088088781013564E-2</v>
      </c>
      <c r="V8" s="5">
        <f t="shared" si="8"/>
        <v>4.2511445389143976E-3</v>
      </c>
      <c r="W8" s="5">
        <f t="shared" si="9"/>
        <v>-9.1617040769575997E-4</v>
      </c>
      <c r="X8" s="5">
        <f t="shared" si="10"/>
        <v>-6.625906441063556E-2</v>
      </c>
      <c r="Y8" s="5">
        <f t="shared" si="11"/>
        <v>-1.8195634736353106E-2</v>
      </c>
    </row>
    <row r="9" spans="2:38" x14ac:dyDescent="0.5">
      <c r="B9" s="51">
        <v>44610</v>
      </c>
      <c r="C9" s="282">
        <v>144.03</v>
      </c>
      <c r="D9" s="71">
        <v>103.9829</v>
      </c>
      <c r="E9" s="71">
        <v>61.05</v>
      </c>
      <c r="F9" s="71">
        <v>123.98</v>
      </c>
      <c r="G9" s="71">
        <v>42.55</v>
      </c>
      <c r="H9" s="71">
        <v>34.68</v>
      </c>
      <c r="I9" s="71">
        <v>219.392</v>
      </c>
      <c r="J9" s="71">
        <v>29.62</v>
      </c>
      <c r="K9" s="71">
        <v>21.45</v>
      </c>
      <c r="L9" s="71">
        <v>64.17</v>
      </c>
      <c r="M9" s="71">
        <v>4348.87</v>
      </c>
      <c r="O9" s="5">
        <f t="shared" si="1"/>
        <v>1.4224350397859409E-2</v>
      </c>
      <c r="P9" s="5">
        <f t="shared" si="2"/>
        <v>1.9782689135225962E-3</v>
      </c>
      <c r="Q9" s="5">
        <f t="shared" si="3"/>
        <v>-1.6433059449009191E-2</v>
      </c>
      <c r="R9" s="5">
        <f t="shared" si="4"/>
        <v>-4.0167095115680729E-3</v>
      </c>
      <c r="S9" s="5">
        <f t="shared" si="5"/>
        <v>-1.2990025516121606E-2</v>
      </c>
      <c r="T9" s="5">
        <f t="shared" si="6"/>
        <v>-1.7285349957494978E-2</v>
      </c>
      <c r="U9" s="5">
        <f t="shared" si="7"/>
        <v>-1.8296857450968984E-2</v>
      </c>
      <c r="V9" s="5">
        <f t="shared" si="8"/>
        <v>-3.5493324649951141E-2</v>
      </c>
      <c r="W9" s="5">
        <f t="shared" si="9"/>
        <v>-1.6506189821182904E-2</v>
      </c>
      <c r="X9" s="5">
        <f t="shared" si="10"/>
        <v>-2.2841480127912317E-2</v>
      </c>
      <c r="Y9" s="5">
        <f t="shared" si="11"/>
        <v>-1.5789926312168578E-2</v>
      </c>
      <c r="AA9" s="288" t="s">
        <v>2019</v>
      </c>
      <c r="AB9" s="290">
        <v>1</v>
      </c>
      <c r="AC9" s="290">
        <v>2</v>
      </c>
      <c r="AD9" s="290">
        <v>3</v>
      </c>
      <c r="AE9" s="290">
        <v>4</v>
      </c>
      <c r="AF9" s="290">
        <v>5</v>
      </c>
      <c r="AG9" s="290">
        <v>6</v>
      </c>
      <c r="AH9" s="290">
        <v>7</v>
      </c>
      <c r="AI9" s="290">
        <v>8</v>
      </c>
      <c r="AJ9" s="290">
        <v>9</v>
      </c>
      <c r="AK9" s="290">
        <v>10</v>
      </c>
    </row>
    <row r="10" spans="2:38" x14ac:dyDescent="0.5">
      <c r="B10" s="51">
        <v>44617</v>
      </c>
      <c r="C10" s="282">
        <v>149.54</v>
      </c>
      <c r="D10" s="71">
        <v>104.79389999999999</v>
      </c>
      <c r="E10" s="71">
        <v>61.12</v>
      </c>
      <c r="F10" s="71">
        <v>125.46</v>
      </c>
      <c r="G10" s="71">
        <v>45.1</v>
      </c>
      <c r="H10" s="71">
        <v>34.979999999999997</v>
      </c>
      <c r="I10" s="71">
        <v>221.97900000000001</v>
      </c>
      <c r="J10" s="71">
        <v>30.69</v>
      </c>
      <c r="K10" s="71">
        <v>21.9</v>
      </c>
      <c r="L10" s="71">
        <v>65.67</v>
      </c>
      <c r="M10" s="71">
        <v>4384.6499999999996</v>
      </c>
      <c r="O10" s="5">
        <f t="shared" si="1"/>
        <v>3.8255918905783393E-2</v>
      </c>
      <c r="P10" s="5">
        <f t="shared" si="2"/>
        <v>7.7993593177339005E-3</v>
      </c>
      <c r="Q10" s="5">
        <f t="shared" si="3"/>
        <v>1.146601146601256E-3</v>
      </c>
      <c r="R10" s="5">
        <f t="shared" si="4"/>
        <v>1.1937409259557885E-2</v>
      </c>
      <c r="S10" s="5">
        <f t="shared" si="5"/>
        <v>5.9929494712103404E-2</v>
      </c>
      <c r="T10" s="5">
        <f t="shared" si="6"/>
        <v>8.65051903114189E-3</v>
      </c>
      <c r="U10" s="5">
        <f t="shared" si="7"/>
        <v>1.1791678821470253E-2</v>
      </c>
      <c r="V10" s="5">
        <f t="shared" si="8"/>
        <v>3.6124240378123007E-2</v>
      </c>
      <c r="W10" s="5">
        <f t="shared" si="9"/>
        <v>2.0979020979021046E-2</v>
      </c>
      <c r="X10" s="5">
        <f t="shared" si="10"/>
        <v>2.3375409069658737E-2</v>
      </c>
      <c r="Y10" s="5">
        <f t="shared" si="11"/>
        <v>8.2274245953546377E-3</v>
      </c>
      <c r="AA10" s="290">
        <v>1</v>
      </c>
      <c r="AB10" s="285">
        <f>_xlfn.COVARIANCE.S(INDEX($O$4:$X$4,AB$9):INDEX($O$165:$X$165,AB$9),INDEX($O$4:$X$4,$AA10):INDEX($O$165:$X$165,$AA10))*56</f>
        <v>6.4439242399932456E-2</v>
      </c>
      <c r="AC10" s="285">
        <f>_xlfn.COVARIANCE.S(INDEX($O$4:$X$4,AC$9):INDEX($O$165:$X$165,AC$9),INDEX($O$4:$X$4,$AA10):INDEX($O$165:$X$165,$AA10))*56</f>
        <v>1.9892277401638993E-2</v>
      </c>
      <c r="AD10" s="285">
        <f>_xlfn.COVARIANCE.S(INDEX($O$4:$X$4,AD$9):INDEX($O$165:$X$165,AD$9),INDEX($O$4:$X$4,$AA10):INDEX($O$165:$X$165,$AA10))*56</f>
        <v>2.7821043854151378E-2</v>
      </c>
      <c r="AE10" s="285">
        <f>_xlfn.COVARIANCE.S(INDEX($O$4:$X$4,AE$9):INDEX($O$165:$X$165,AE$9),INDEX($O$4:$X$4,$AA10):INDEX($O$165:$X$165,$AA10))*56</f>
        <v>1.5902743419150284E-2</v>
      </c>
      <c r="AF10" s="285">
        <f>_xlfn.COVARIANCE.S(INDEX($O$4:$X$4,AF$9):INDEX($O$165:$X$165,AF$9),INDEX($O$4:$X$4,$AA10):INDEX($O$165:$X$165,$AA10))*56</f>
        <v>1.0171535495247224E-2</v>
      </c>
      <c r="AG10" s="285">
        <f>_xlfn.COVARIANCE.S(INDEX($O$4:$X$4,AG$9):INDEX($O$165:$X$165,AG$9),INDEX($O$4:$X$4,$AA10):INDEX($O$165:$X$165,$AA10))*56</f>
        <v>1.3889967287569146E-3</v>
      </c>
      <c r="AH10" s="285">
        <f>_xlfn.COVARIANCE.S(INDEX($O$4:$X$4,AH$9):INDEX($O$165:$X$165,AH$9),INDEX($O$4:$X$4,$AA10):INDEX($O$165:$X$165,$AA10))*56</f>
        <v>1.1990541291323655E-2</v>
      </c>
      <c r="AI10" s="285">
        <f>_xlfn.COVARIANCE.S(INDEX($O$4:$X$4,AI$9):INDEX($O$165:$X$165,AI$9),INDEX($O$4:$X$4,$AA10):INDEX($O$165:$X$165,$AA10))*56</f>
        <v>7.6515942471040007E-3</v>
      </c>
      <c r="AJ10" s="285">
        <f>_xlfn.COVARIANCE.S(INDEX($O$4:$X$4,AJ$9):INDEX($O$165:$X$165,AJ$9),INDEX($O$4:$X$4,$AA10):INDEX($O$165:$X$165,$AA10))*56</f>
        <v>-1.9810239948830732E-3</v>
      </c>
      <c r="AK10" s="285">
        <f>_xlfn.COVARIANCE.S(INDEX($O$4:$X$4,AK$9):INDEX($O$165:$X$165,AK$9),INDEX($O$4:$X$4,$AA10):INDEX($O$165:$X$165,$AA10))*56</f>
        <v>7.2043021186918256E-3</v>
      </c>
    </row>
    <row r="11" spans="2:38" x14ac:dyDescent="0.5">
      <c r="B11" s="51">
        <v>44624</v>
      </c>
      <c r="C11" s="282">
        <v>150.56</v>
      </c>
      <c r="D11" s="71">
        <v>104.74509999999999</v>
      </c>
      <c r="E11" s="71">
        <v>61.86</v>
      </c>
      <c r="F11" s="71">
        <v>123.23</v>
      </c>
      <c r="G11" s="71">
        <v>43.96</v>
      </c>
      <c r="H11" s="71">
        <v>29.83</v>
      </c>
      <c r="I11" s="71">
        <v>226.02199999999999</v>
      </c>
      <c r="J11" s="71">
        <v>33.47</v>
      </c>
      <c r="K11" s="71">
        <v>22.51</v>
      </c>
      <c r="L11" s="71">
        <v>63.48</v>
      </c>
      <c r="M11" s="71">
        <v>4328.87</v>
      </c>
      <c r="O11" s="5">
        <f t="shared" si="1"/>
        <v>6.8209174802729144E-3</v>
      </c>
      <c r="P11" s="5">
        <f t="shared" si="2"/>
        <v>-4.6567596014657209E-4</v>
      </c>
      <c r="Q11" s="5">
        <f t="shared" si="3"/>
        <v>1.2107329842931946E-2</v>
      </c>
      <c r="R11" s="5">
        <f t="shared" si="4"/>
        <v>-1.7774589510600958E-2</v>
      </c>
      <c r="S11" s="5">
        <f t="shared" si="5"/>
        <v>-2.5277161862527708E-2</v>
      </c>
      <c r="T11" s="5">
        <f t="shared" si="6"/>
        <v>-0.14722698684962832</v>
      </c>
      <c r="U11" s="5">
        <f t="shared" si="7"/>
        <v>1.8213434604174239E-2</v>
      </c>
      <c r="V11" s="5">
        <f t="shared" si="8"/>
        <v>9.05832518735743E-2</v>
      </c>
      <c r="W11" s="5">
        <f t="shared" si="9"/>
        <v>2.7853881278538939E-2</v>
      </c>
      <c r="X11" s="5">
        <f t="shared" si="10"/>
        <v>-3.3348560986751985E-2</v>
      </c>
      <c r="Y11" s="5">
        <f t="shared" si="11"/>
        <v>-1.2721653951854761E-2</v>
      </c>
      <c r="AA11" s="290">
        <v>2</v>
      </c>
      <c r="AB11" s="285">
        <f>_xlfn.COVARIANCE.S(INDEX($O$4:$X$4,AB$9):INDEX($O$165:$X$165,AB$9),INDEX($O$4:$X$4,$AA11):INDEX($O$165:$X$165,$AA11))*56</f>
        <v>1.9892277401638993E-2</v>
      </c>
      <c r="AC11" s="285">
        <f>_xlfn.COVARIANCE.S(INDEX($O$4:$X$4,AC$9):INDEX($O$165:$X$165,AC$9),INDEX($O$4:$X$4,$AA11):INDEX($O$165:$X$165,$AA11))*56</f>
        <v>5.8102325379614184E-2</v>
      </c>
      <c r="AD11" s="285">
        <f>_xlfn.COVARIANCE.S(INDEX($O$4:$X$4,AD$9):INDEX($O$165:$X$165,AD$9),INDEX($O$4:$X$4,$AA11):INDEX($O$165:$X$165,$AA11))*56</f>
        <v>1.9793785175835334E-2</v>
      </c>
      <c r="AE11" s="285">
        <f>_xlfn.COVARIANCE.S(INDEX($O$4:$X$4,AE$9):INDEX($O$165:$X$165,AE$9),INDEX($O$4:$X$4,$AA11):INDEX($O$165:$X$165,$AA11))*56</f>
        <v>2.2291669629696018E-2</v>
      </c>
      <c r="AF11" s="285">
        <f>_xlfn.COVARIANCE.S(INDEX($O$4:$X$4,AF$9):INDEX($O$165:$X$165,AF$9),INDEX($O$4:$X$4,$AA11):INDEX($O$165:$X$165,$AA11))*56</f>
        <v>1.4570177186826785E-2</v>
      </c>
      <c r="AG11" s="285">
        <f>_xlfn.COVARIANCE.S(INDEX($O$4:$X$4,AG$9):INDEX($O$165:$X$165,AG$9),INDEX($O$4:$X$4,$AA11):INDEX($O$165:$X$165,$AA11))*56</f>
        <v>1.3631111403801886E-2</v>
      </c>
      <c r="AH11" s="285">
        <f>_xlfn.COVARIANCE.S(INDEX($O$4:$X$4,AH$9):INDEX($O$165:$X$165,AH$9),INDEX($O$4:$X$4,$AA11):INDEX($O$165:$X$165,$AA11))*56</f>
        <v>1.3746624251579912E-2</v>
      </c>
      <c r="AI11" s="285">
        <f>_xlfn.COVARIANCE.S(INDEX($O$4:$X$4,AI$9):INDEX($O$165:$X$165,AI$9),INDEX($O$4:$X$4,$AA11):INDEX($O$165:$X$165,$AA11))*56</f>
        <v>2.2200198963781663E-2</v>
      </c>
      <c r="AJ11" s="285">
        <f>_xlfn.COVARIANCE.S(INDEX($O$4:$X$4,AJ$9):INDEX($O$165:$X$165,AJ$9),INDEX($O$4:$X$4,$AA11):INDEX($O$165:$X$165,$AA11))*56</f>
        <v>2.0432571497012435E-2</v>
      </c>
      <c r="AK11" s="285">
        <f>_xlfn.COVARIANCE.S(INDEX($O$4:$X$4,AK$9):INDEX($O$165:$X$165,AK$9),INDEX($O$4:$X$4,$AA11):INDEX($O$165:$X$165,$AA11))*56</f>
        <v>2.5788265686895392E-2</v>
      </c>
    </row>
    <row r="12" spans="2:38" x14ac:dyDescent="0.5">
      <c r="B12" s="51">
        <v>44631</v>
      </c>
      <c r="C12" s="282">
        <v>149.06</v>
      </c>
      <c r="D12" s="71">
        <v>103.1327</v>
      </c>
      <c r="E12" s="71">
        <v>58</v>
      </c>
      <c r="F12" s="71">
        <v>124.57</v>
      </c>
      <c r="G12" s="71">
        <v>41.7</v>
      </c>
      <c r="H12" s="71">
        <v>30.76</v>
      </c>
      <c r="I12" s="71">
        <v>209.50800000000001</v>
      </c>
      <c r="J12" s="71">
        <v>31.9</v>
      </c>
      <c r="K12" s="71">
        <v>22.43</v>
      </c>
      <c r="L12" s="71">
        <v>63.05</v>
      </c>
      <c r="M12" s="71">
        <v>4204.3100000000004</v>
      </c>
      <c r="O12" s="5">
        <f t="shared" si="1"/>
        <v>-9.9628055260361226E-3</v>
      </c>
      <c r="P12" s="5">
        <f t="shared" si="2"/>
        <v>-1.5393560176084509E-2</v>
      </c>
      <c r="Q12" s="5">
        <f t="shared" si="3"/>
        <v>-6.2398965405754958E-2</v>
      </c>
      <c r="R12" s="5">
        <f t="shared" si="4"/>
        <v>1.0873975492980525E-2</v>
      </c>
      <c r="S12" s="5">
        <f t="shared" si="5"/>
        <v>-5.1410373066423931E-2</v>
      </c>
      <c r="T12" s="5">
        <f t="shared" si="6"/>
        <v>3.1176667784110101E-2</v>
      </c>
      <c r="U12" s="5">
        <f t="shared" si="7"/>
        <v>-7.3063684066152823E-2</v>
      </c>
      <c r="V12" s="5">
        <f t="shared" si="8"/>
        <v>-4.6907678518075868E-2</v>
      </c>
      <c r="W12" s="5">
        <f t="shared" si="9"/>
        <v>-3.5539760106619855E-3</v>
      </c>
      <c r="X12" s="5">
        <f t="shared" si="10"/>
        <v>-6.7737870195336836E-3</v>
      </c>
      <c r="Y12" s="5">
        <f t="shared" si="11"/>
        <v>-2.8774252865066297E-2</v>
      </c>
      <c r="AA12" s="290">
        <v>3</v>
      </c>
      <c r="AB12" s="285">
        <f>_xlfn.COVARIANCE.S(INDEX($O$4:$X$4,AB$9):INDEX($O$165:$X$165,AB$9),INDEX($O$4:$X$4,$AA12):INDEX($O$165:$X$165,$AA12))*56</f>
        <v>2.7821043854151378E-2</v>
      </c>
      <c r="AC12" s="285">
        <f>_xlfn.COVARIANCE.S(INDEX($O$4:$X$4,AC$9):INDEX($O$165:$X$165,AC$9),INDEX($O$4:$X$4,$AA12):INDEX($O$165:$X$165,$AA12))*56</f>
        <v>1.9793785175835334E-2</v>
      </c>
      <c r="AD12" s="285">
        <f>_xlfn.COVARIANCE.S(INDEX($O$4:$X$4,AD$9):INDEX($O$165:$X$165,AD$9),INDEX($O$4:$X$4,$AA12):INDEX($O$165:$X$165,$AA12))*56</f>
        <v>6.5215611019742922E-2</v>
      </c>
      <c r="AE12" s="285">
        <f>_xlfn.COVARIANCE.S(INDEX($O$4:$X$4,AE$9):INDEX($O$165:$X$165,AE$9),INDEX($O$4:$X$4,$AA12):INDEX($O$165:$X$165,$AA12))*56</f>
        <v>2.0406068178611857E-2</v>
      </c>
      <c r="AF12" s="285">
        <f>_xlfn.COVARIANCE.S(INDEX($O$4:$X$4,AF$9):INDEX($O$165:$X$165,AF$9),INDEX($O$4:$X$4,$AA12):INDEX($O$165:$X$165,$AA12))*56</f>
        <v>1.7792203593437573E-2</v>
      </c>
      <c r="AG12" s="285">
        <f>_xlfn.COVARIANCE.S(INDEX($O$4:$X$4,AG$9):INDEX($O$165:$X$165,AG$9),INDEX($O$4:$X$4,$AA12):INDEX($O$165:$X$165,$AA12))*56</f>
        <v>-1.225800562279116E-3</v>
      </c>
      <c r="AH12" s="285">
        <f>_xlfn.COVARIANCE.S(INDEX($O$4:$X$4,AH$9):INDEX($O$165:$X$165,AH$9),INDEX($O$4:$X$4,$AA12):INDEX($O$165:$X$165,$AA12))*56</f>
        <v>4.8594119447344522E-3</v>
      </c>
      <c r="AI12" s="285">
        <f>_xlfn.COVARIANCE.S(INDEX($O$4:$X$4,AI$9):INDEX($O$165:$X$165,AI$9),INDEX($O$4:$X$4,$AA12):INDEX($O$165:$X$165,$AA12))*56</f>
        <v>1.7312244841795357E-2</v>
      </c>
      <c r="AJ12" s="285">
        <f>_xlfn.COVARIANCE.S(INDEX($O$4:$X$4,AJ$9):INDEX($O$165:$X$165,AJ$9),INDEX($O$4:$X$4,$AA12):INDEX($O$165:$X$165,$AA12))*56</f>
        <v>1.3353553101543575E-2</v>
      </c>
      <c r="AK12" s="285">
        <f>_xlfn.COVARIANCE.S(INDEX($O$4:$X$4,AK$9):INDEX($O$165:$X$165,AK$9),INDEX($O$4:$X$4,$AA12):INDEX($O$165:$X$165,$AA12))*56</f>
        <v>2.804599113333214E-2</v>
      </c>
    </row>
    <row r="13" spans="2:38" x14ac:dyDescent="0.5">
      <c r="B13" s="51">
        <v>44638</v>
      </c>
      <c r="C13" s="282">
        <v>159.19999999999999</v>
      </c>
      <c r="D13" s="71">
        <v>108.6831</v>
      </c>
      <c r="E13" s="71">
        <v>59.42</v>
      </c>
      <c r="F13" s="71">
        <v>127.18</v>
      </c>
      <c r="G13" s="71">
        <v>44.22</v>
      </c>
      <c r="H13" s="71">
        <v>33.36</v>
      </c>
      <c r="I13" s="71">
        <v>231.42699999999999</v>
      </c>
      <c r="J13" s="71">
        <v>31.46</v>
      </c>
      <c r="K13" s="71">
        <v>22.41</v>
      </c>
      <c r="L13" s="71">
        <v>62.58</v>
      </c>
      <c r="M13" s="71">
        <v>4463.12</v>
      </c>
      <c r="O13" s="5">
        <f t="shared" si="1"/>
        <v>6.8026298134979069E-2</v>
      </c>
      <c r="P13" s="5">
        <f t="shared" si="2"/>
        <v>5.381804219224362E-2</v>
      </c>
      <c r="Q13" s="5">
        <f t="shared" si="3"/>
        <v>2.4482758620689715E-2</v>
      </c>
      <c r="R13" s="5">
        <f t="shared" si="4"/>
        <v>2.0952075138476411E-2</v>
      </c>
      <c r="S13" s="5">
        <f t="shared" si="5"/>
        <v>6.0431654676258884E-2</v>
      </c>
      <c r="T13" s="5">
        <f t="shared" si="6"/>
        <v>8.4525357607282192E-2</v>
      </c>
      <c r="U13" s="5">
        <f t="shared" si="7"/>
        <v>0.10462130324379015</v>
      </c>
      <c r="V13" s="5">
        <f t="shared" si="8"/>
        <v>-1.3793103448275779E-2</v>
      </c>
      <c r="W13" s="5">
        <f t="shared" si="9"/>
        <v>-8.9166295140430396E-4</v>
      </c>
      <c r="X13" s="5">
        <f t="shared" si="10"/>
        <v>-7.454401268834232E-3</v>
      </c>
      <c r="Y13" s="5">
        <f t="shared" si="11"/>
        <v>6.1558258073262762E-2</v>
      </c>
      <c r="AA13" s="290">
        <v>4</v>
      </c>
      <c r="AB13" s="285">
        <f>_xlfn.COVARIANCE.S(INDEX($O$4:$X$4,AB$9):INDEX($O$165:$X$165,AB$9),INDEX($O$4:$X$4,$AA13):INDEX($O$165:$X$165,$AA13))*56</f>
        <v>1.5902743419150284E-2</v>
      </c>
      <c r="AC13" s="285">
        <f>_xlfn.COVARIANCE.S(INDEX($O$4:$X$4,AC$9):INDEX($O$165:$X$165,AC$9),INDEX($O$4:$X$4,$AA13):INDEX($O$165:$X$165,$AA13))*56</f>
        <v>2.2291669629696018E-2</v>
      </c>
      <c r="AD13" s="285">
        <f>_xlfn.COVARIANCE.S(INDEX($O$4:$X$4,AD$9):INDEX($O$165:$X$165,AD$9),INDEX($O$4:$X$4,$AA13):INDEX($O$165:$X$165,$AA13))*56</f>
        <v>2.0406068178611857E-2</v>
      </c>
      <c r="AE13" s="285">
        <f>_xlfn.COVARIANCE.S(INDEX($O$4:$X$4,AE$9):INDEX($O$165:$X$165,AE$9),INDEX($O$4:$X$4,$AA13):INDEX($O$165:$X$165,$AA13))*56</f>
        <v>5.4213531866089307E-2</v>
      </c>
      <c r="AF13" s="285">
        <f>_xlfn.COVARIANCE.S(INDEX($O$4:$X$4,AF$9):INDEX($O$165:$X$165,AF$9),INDEX($O$4:$X$4,$AA13):INDEX($O$165:$X$165,$AA13))*56</f>
        <v>1.8621052976113502E-2</v>
      </c>
      <c r="AG13" s="285">
        <f>_xlfn.COVARIANCE.S(INDEX($O$4:$X$4,AG$9):INDEX($O$165:$X$165,AG$9),INDEX($O$4:$X$4,$AA13):INDEX($O$165:$X$165,$AA13))*56</f>
        <v>2.6482202003612839E-2</v>
      </c>
      <c r="AH13" s="285">
        <f>_xlfn.COVARIANCE.S(INDEX($O$4:$X$4,AH$9):INDEX($O$165:$X$165,AH$9),INDEX($O$4:$X$4,$AA13):INDEX($O$165:$X$165,$AA13))*56</f>
        <v>1.0983071001332863E-2</v>
      </c>
      <c r="AI13" s="285">
        <f>_xlfn.COVARIANCE.S(INDEX($O$4:$X$4,AI$9):INDEX($O$165:$X$165,AI$9),INDEX($O$4:$X$4,$AA13):INDEX($O$165:$X$165,$AA13))*56</f>
        <v>1.9966099382864633E-2</v>
      </c>
      <c r="AJ13" s="285">
        <f>_xlfn.COVARIANCE.S(INDEX($O$4:$X$4,AJ$9):INDEX($O$165:$X$165,AJ$9),INDEX($O$4:$X$4,$AA13):INDEX($O$165:$X$165,$AA13))*56</f>
        <v>1.7962031160549292E-2</v>
      </c>
      <c r="AK13" s="285">
        <f>_xlfn.COVARIANCE.S(INDEX($O$4:$X$4,AK$9):INDEX($O$165:$X$165,AK$9),INDEX($O$4:$X$4,$AA13):INDEX($O$165:$X$165,$AA13))*56</f>
        <v>2.4613192964658283E-2</v>
      </c>
    </row>
    <row r="14" spans="2:38" x14ac:dyDescent="0.5">
      <c r="B14" s="51">
        <v>44645</v>
      </c>
      <c r="C14" s="282">
        <v>161.33000000000001</v>
      </c>
      <c r="D14" s="71">
        <v>114.00879999999999</v>
      </c>
      <c r="E14" s="71">
        <v>58.91</v>
      </c>
      <c r="F14" s="71">
        <v>124.29</v>
      </c>
      <c r="G14" s="71">
        <v>43.5</v>
      </c>
      <c r="H14" s="71">
        <v>34.06</v>
      </c>
      <c r="I14" s="71">
        <v>229.684</v>
      </c>
      <c r="J14" s="71">
        <v>33.880000000000003</v>
      </c>
      <c r="K14" s="71">
        <v>22.74</v>
      </c>
      <c r="L14" s="71">
        <v>62.5</v>
      </c>
      <c r="M14" s="71">
        <v>4543.0600000000004</v>
      </c>
      <c r="O14" s="5">
        <f t="shared" si="1"/>
        <v>1.3379396984924741E-2</v>
      </c>
      <c r="P14" s="5">
        <f t="shared" si="2"/>
        <v>4.9002098762365165E-2</v>
      </c>
      <c r="Q14" s="5">
        <f t="shared" si="3"/>
        <v>-8.5829686974083774E-3</v>
      </c>
      <c r="R14" s="5">
        <f t="shared" si="4"/>
        <v>-2.2723698694763317E-2</v>
      </c>
      <c r="S14" s="5">
        <f t="shared" si="5"/>
        <v>-1.6282225237449044E-2</v>
      </c>
      <c r="T14" s="5">
        <f t="shared" si="6"/>
        <v>2.0983213429256686E-2</v>
      </c>
      <c r="U14" s="5">
        <f t="shared" si="7"/>
        <v>-7.5315326215177336E-3</v>
      </c>
      <c r="V14" s="5">
        <f t="shared" si="8"/>
        <v>7.6923076923076872E-2</v>
      </c>
      <c r="W14" s="5">
        <f t="shared" si="9"/>
        <v>1.4725568942436373E-2</v>
      </c>
      <c r="X14" s="5">
        <f t="shared" si="10"/>
        <v>-1.2783636944710963E-3</v>
      </c>
      <c r="Y14" s="5">
        <f t="shared" si="11"/>
        <v>1.7911236982200984E-2</v>
      </c>
      <c r="AA14" s="290">
        <v>5</v>
      </c>
      <c r="AB14" s="285">
        <f>_xlfn.COVARIANCE.S(INDEX($O$4:$X$4,AB$9):INDEX($O$165:$X$165,AB$9),INDEX($O$4:$X$4,$AA14):INDEX($O$165:$X$165,$AA14))*56</f>
        <v>1.0171535495247224E-2</v>
      </c>
      <c r="AC14" s="285">
        <f>_xlfn.COVARIANCE.S(INDEX($O$4:$X$4,AC$9):INDEX($O$165:$X$165,AC$9),INDEX($O$4:$X$4,$AA14):INDEX($O$165:$X$165,$AA14))*56</f>
        <v>1.4570177186826785E-2</v>
      </c>
      <c r="AD14" s="285">
        <f>_xlfn.COVARIANCE.S(INDEX($O$4:$X$4,AD$9):INDEX($O$165:$X$165,AD$9),INDEX($O$4:$X$4,$AA14):INDEX($O$165:$X$165,$AA14))*56</f>
        <v>1.7792203593437573E-2</v>
      </c>
      <c r="AE14" s="285">
        <f>_xlfn.COVARIANCE.S(INDEX($O$4:$X$4,AE$9):INDEX($O$165:$X$165,AE$9),INDEX($O$4:$X$4,$AA14):INDEX($O$165:$X$165,$AA14))*56</f>
        <v>1.8621052976113502E-2</v>
      </c>
      <c r="AF14" s="285">
        <f>_xlfn.COVARIANCE.S(INDEX($O$4:$X$4,AF$9):INDEX($O$165:$X$165,AF$9),INDEX($O$4:$X$4,$AA14):INDEX($O$165:$X$165,$AA14))*56</f>
        <v>4.3975522355778708E-2</v>
      </c>
      <c r="AG14" s="285">
        <f>_xlfn.COVARIANCE.S(INDEX($O$4:$X$4,AG$9):INDEX($O$165:$X$165,AG$9),INDEX($O$4:$X$4,$AA14):INDEX($O$165:$X$165,$AA14))*56</f>
        <v>3.3848605091987526E-2</v>
      </c>
      <c r="AH14" s="285">
        <f>_xlfn.COVARIANCE.S(INDEX($O$4:$X$4,AH$9):INDEX($O$165:$X$165,AH$9),INDEX($O$4:$X$4,$AA14):INDEX($O$165:$X$165,$AA14))*56</f>
        <v>1.0195756178706798E-2</v>
      </c>
      <c r="AI14" s="285">
        <f>_xlfn.COVARIANCE.S(INDEX($O$4:$X$4,AI$9):INDEX($O$165:$X$165,AI$9),INDEX($O$4:$X$4,$AA14):INDEX($O$165:$X$165,$AA14))*56</f>
        <v>2.0105886132071486E-2</v>
      </c>
      <c r="AJ14" s="285">
        <f>_xlfn.COVARIANCE.S(INDEX($O$4:$X$4,AJ$9):INDEX($O$165:$X$165,AJ$9),INDEX($O$4:$X$4,$AA14):INDEX($O$165:$X$165,$AA14))*56</f>
        <v>3.2002139233530777E-2</v>
      </c>
      <c r="AK14" s="285">
        <f>_xlfn.COVARIANCE.S(INDEX($O$4:$X$4,AK$9):INDEX($O$165:$X$165,AK$9),INDEX($O$4:$X$4,$AA14):INDEX($O$165:$X$165,$AA14))*56</f>
        <v>3.451172656457397E-2</v>
      </c>
    </row>
    <row r="15" spans="2:38" x14ac:dyDescent="0.5">
      <c r="B15" s="51">
        <v>44652</v>
      </c>
      <c r="C15" s="282">
        <v>162.68</v>
      </c>
      <c r="D15" s="71">
        <v>112.5626</v>
      </c>
      <c r="E15" s="71">
        <v>59.67</v>
      </c>
      <c r="F15" s="71">
        <v>130.76</v>
      </c>
      <c r="G15" s="71">
        <v>44.99</v>
      </c>
      <c r="H15" s="71">
        <v>35.979999999999997</v>
      </c>
      <c r="I15" s="71">
        <v>222.35900000000001</v>
      </c>
      <c r="J15" s="71">
        <v>33.83</v>
      </c>
      <c r="K15" s="71">
        <v>23.44</v>
      </c>
      <c r="L15" s="71">
        <v>62.33</v>
      </c>
      <c r="M15" s="71">
        <v>4545.8599999999997</v>
      </c>
      <c r="O15" s="5">
        <f t="shared" si="1"/>
        <v>8.3679414863944146E-3</v>
      </c>
      <c r="P15" s="5">
        <f t="shared" si="2"/>
        <v>-1.2684985720400443E-2</v>
      </c>
      <c r="Q15" s="5">
        <f t="shared" si="3"/>
        <v>1.29010354778476E-2</v>
      </c>
      <c r="R15" s="5">
        <f t="shared" si="4"/>
        <v>5.205567624104912E-2</v>
      </c>
      <c r="S15" s="5">
        <f t="shared" si="5"/>
        <v>3.4252873563218378E-2</v>
      </c>
      <c r="T15" s="5">
        <f t="shared" si="6"/>
        <v>5.6371109806224062E-2</v>
      </c>
      <c r="U15" s="5">
        <f t="shared" si="7"/>
        <v>-3.1891642430469602E-2</v>
      </c>
      <c r="V15" s="5">
        <f t="shared" si="8"/>
        <v>-1.4757969303424989E-3</v>
      </c>
      <c r="W15" s="5">
        <f t="shared" si="9"/>
        <v>3.0782761653474155E-2</v>
      </c>
      <c r="X15" s="5">
        <f t="shared" si="10"/>
        <v>-2.7200000000000557E-3</v>
      </c>
      <c r="Y15" s="5">
        <f t="shared" si="11"/>
        <v>6.1632467984118477E-4</v>
      </c>
      <c r="AA15" s="290">
        <v>6</v>
      </c>
      <c r="AB15" s="285">
        <f>_xlfn.COVARIANCE.S(INDEX($O$4:$X$4,AB$9):INDEX($O$165:$X$165,AB$9),INDEX($O$4:$X$4,$AA15):INDEX($O$165:$X$165,$AA15))*56</f>
        <v>1.3889967287569146E-3</v>
      </c>
      <c r="AC15" s="285">
        <f>_xlfn.COVARIANCE.S(INDEX($O$4:$X$4,AC$9):INDEX($O$165:$X$165,AC$9),INDEX($O$4:$X$4,$AA15):INDEX($O$165:$X$165,$AA15))*56</f>
        <v>1.3631111403801886E-2</v>
      </c>
      <c r="AD15" s="285">
        <f>_xlfn.COVARIANCE.S(INDEX($O$4:$X$4,AD$9):INDEX($O$165:$X$165,AD$9),INDEX($O$4:$X$4,$AA15):INDEX($O$165:$X$165,$AA15))*56</f>
        <v>-1.225800562279116E-3</v>
      </c>
      <c r="AE15" s="285">
        <f>_xlfn.COVARIANCE.S(INDEX($O$4:$X$4,AE$9):INDEX($O$165:$X$165,AE$9),INDEX($O$4:$X$4,$AA15):INDEX($O$165:$X$165,$AA15))*56</f>
        <v>2.6482202003612839E-2</v>
      </c>
      <c r="AF15" s="285">
        <f>_xlfn.COVARIANCE.S(INDEX($O$4:$X$4,AF$9):INDEX($O$165:$X$165,AF$9),INDEX($O$4:$X$4,$AA15):INDEX($O$165:$X$165,$AA15))*56</f>
        <v>3.3848605091987526E-2</v>
      </c>
      <c r="AG15" s="285">
        <f>_xlfn.COVARIANCE.S(INDEX($O$4:$X$4,AG$9):INDEX($O$165:$X$165,AG$9),INDEX($O$4:$X$4,$AA15):INDEX($O$165:$X$165,$AA15))*56</f>
        <v>0.24092149281137332</v>
      </c>
      <c r="AH15" s="285">
        <f>_xlfn.COVARIANCE.S(INDEX($O$4:$X$4,AH$9):INDEX($O$165:$X$165,AH$9),INDEX($O$4:$X$4,$AA15):INDEX($O$165:$X$165,$AA15))*56</f>
        <v>1.9376139883646899E-2</v>
      </c>
      <c r="AI15" s="285">
        <f>_xlfn.COVARIANCE.S(INDEX($O$4:$X$4,AI$9):INDEX($O$165:$X$165,AI$9),INDEX($O$4:$X$4,$AA15):INDEX($O$165:$X$165,$AA15))*56</f>
        <v>7.4857562723389271E-3</v>
      </c>
      <c r="AJ15" s="285">
        <f>_xlfn.COVARIANCE.S(INDEX($O$4:$X$4,AJ$9):INDEX($O$165:$X$165,AJ$9),INDEX($O$4:$X$4,$AA15):INDEX($O$165:$X$165,$AA15))*56</f>
        <v>1.8410701746870622E-2</v>
      </c>
      <c r="AK15" s="285">
        <f>_xlfn.COVARIANCE.S(INDEX($O$4:$X$4,AK$9):INDEX($O$165:$X$165,AK$9),INDEX($O$4:$X$4,$AA15):INDEX($O$165:$X$165,$AA15))*56</f>
        <v>5.6266988494285783E-2</v>
      </c>
    </row>
    <row r="16" spans="2:38" x14ac:dyDescent="0.5">
      <c r="B16" s="51">
        <v>44659</v>
      </c>
      <c r="C16" s="282">
        <v>174.96</v>
      </c>
      <c r="D16" s="71">
        <v>115.8069</v>
      </c>
      <c r="E16" s="71">
        <v>62.3</v>
      </c>
      <c r="F16" s="71">
        <v>132.84</v>
      </c>
      <c r="G16" s="71">
        <v>44.84</v>
      </c>
      <c r="H16" s="71">
        <v>32.049999999999997</v>
      </c>
      <c r="I16" s="71">
        <v>224.84399999999999</v>
      </c>
      <c r="J16" s="71">
        <v>34.42</v>
      </c>
      <c r="K16" s="71">
        <v>24.51</v>
      </c>
      <c r="L16" s="71">
        <v>57.56</v>
      </c>
      <c r="M16" s="71">
        <v>4488.28</v>
      </c>
      <c r="O16" s="5">
        <f t="shared" si="1"/>
        <v>7.5485615933120309E-2</v>
      </c>
      <c r="P16" s="5">
        <f t="shared" si="2"/>
        <v>2.8822184277903951E-2</v>
      </c>
      <c r="Q16" s="5">
        <f t="shared" si="3"/>
        <v>4.4075749958102817E-2</v>
      </c>
      <c r="R16" s="5">
        <f t="shared" si="4"/>
        <v>1.5907005200367141E-2</v>
      </c>
      <c r="S16" s="5">
        <f t="shared" si="5"/>
        <v>-3.3340742387196753E-3</v>
      </c>
      <c r="T16" s="5">
        <f t="shared" si="6"/>
        <v>-0.10922734852695948</v>
      </c>
      <c r="U16" s="5">
        <f t="shared" si="7"/>
        <v>1.1175621405025149E-2</v>
      </c>
      <c r="V16" s="5">
        <f t="shared" si="8"/>
        <v>1.7440141885900262E-2</v>
      </c>
      <c r="W16" s="5">
        <f t="shared" si="9"/>
        <v>4.5648464163822622E-2</v>
      </c>
      <c r="X16" s="5">
        <f t="shared" si="10"/>
        <v>-7.6528156585913609E-2</v>
      </c>
      <c r="Y16" s="5">
        <f t="shared" si="11"/>
        <v>-1.266647015086253E-2</v>
      </c>
      <c r="AA16" s="290">
        <v>7</v>
      </c>
      <c r="AB16" s="285">
        <f>_xlfn.COVARIANCE.S(INDEX($O$4:$X$4,AB$9):INDEX($O$165:$X$165,AB$9),INDEX($O$4:$X$4,$AA16):INDEX($O$165:$X$165,$AA16))*56</f>
        <v>1.1990541291323655E-2</v>
      </c>
      <c r="AC16" s="285">
        <f>_xlfn.COVARIANCE.S(INDEX($O$4:$X$4,AC$9):INDEX($O$165:$X$165,AC$9),INDEX($O$4:$X$4,$AA16):INDEX($O$165:$X$165,$AA16))*56</f>
        <v>1.3746624251579912E-2</v>
      </c>
      <c r="AD16" s="285">
        <f>_xlfn.COVARIANCE.S(INDEX($O$4:$X$4,AD$9):INDEX($O$165:$X$165,AD$9),INDEX($O$4:$X$4,$AA16):INDEX($O$165:$X$165,$AA16))*56</f>
        <v>4.8594119447344522E-3</v>
      </c>
      <c r="AE16" s="285">
        <f>_xlfn.COVARIANCE.S(INDEX($O$4:$X$4,AE$9):INDEX($O$165:$X$165,AE$9),INDEX($O$4:$X$4,$AA16):INDEX($O$165:$X$165,$AA16))*56</f>
        <v>1.0983071001332863E-2</v>
      </c>
      <c r="AF16" s="285">
        <f>_xlfn.COVARIANCE.S(INDEX($O$4:$X$4,AF$9):INDEX($O$165:$X$165,AF$9),INDEX($O$4:$X$4,$AA16):INDEX($O$165:$X$165,$AA16))*56</f>
        <v>1.0195756178706798E-2</v>
      </c>
      <c r="AG16" s="285">
        <f>_xlfn.COVARIANCE.S(INDEX($O$4:$X$4,AG$9):INDEX($O$165:$X$165,AG$9),INDEX($O$4:$X$4,$AA16):INDEX($O$165:$X$165,$AA16))*56</f>
        <v>1.9376139883646899E-2</v>
      </c>
      <c r="AH16" s="285">
        <f>_xlfn.COVARIANCE.S(INDEX($O$4:$X$4,AH$9):INDEX($O$165:$X$165,AH$9),INDEX($O$4:$X$4,$AA16):INDEX($O$165:$X$165,$AA16))*56</f>
        <v>4.1677596284014545E-2</v>
      </c>
      <c r="AI16" s="285">
        <f>_xlfn.COVARIANCE.S(INDEX($O$4:$X$4,AI$9):INDEX($O$165:$X$165,AI$9),INDEX($O$4:$X$4,$AA16):INDEX($O$165:$X$165,$AA16))*56</f>
        <v>9.6936716329903382E-3</v>
      </c>
      <c r="AJ16" s="285">
        <f>_xlfn.COVARIANCE.S(INDEX($O$4:$X$4,AJ$9):INDEX($O$165:$X$165,AJ$9),INDEX($O$4:$X$4,$AA16):INDEX($O$165:$X$165,$AA16))*56</f>
        <v>-1.9456190366449609E-3</v>
      </c>
      <c r="AK16" s="285">
        <f>_xlfn.COVARIANCE.S(INDEX($O$4:$X$4,AK$9):INDEX($O$165:$X$165,AK$9),INDEX($O$4:$X$4,$AA16):INDEX($O$165:$X$165,$AA16))*56</f>
        <v>1.6313271222591783E-2</v>
      </c>
    </row>
    <row r="17" spans="2:37" x14ac:dyDescent="0.5">
      <c r="B17" s="51">
        <v>44666</v>
      </c>
      <c r="C17" s="282">
        <v>162.31</v>
      </c>
      <c r="D17" s="71">
        <v>109.5528</v>
      </c>
      <c r="E17" s="71">
        <v>61.82</v>
      </c>
      <c r="F17" s="71">
        <v>132.96</v>
      </c>
      <c r="G17" s="71">
        <v>44.25</v>
      </c>
      <c r="H17" s="71">
        <v>32.68</v>
      </c>
      <c r="I17" s="71">
        <v>220.357</v>
      </c>
      <c r="J17" s="71">
        <v>35.520000000000003</v>
      </c>
      <c r="K17" s="71">
        <v>24.03</v>
      </c>
      <c r="L17" s="71">
        <v>57.49</v>
      </c>
      <c r="M17" s="71">
        <v>4392.59</v>
      </c>
      <c r="O17" s="5">
        <f t="shared" si="1"/>
        <v>-7.2302240512117089E-2</v>
      </c>
      <c r="P17" s="5">
        <f t="shared" si="2"/>
        <v>-5.4004554132784821E-2</v>
      </c>
      <c r="Q17" s="5">
        <f t="shared" si="3"/>
        <v>-7.7046548956660743E-3</v>
      </c>
      <c r="R17" s="5">
        <f t="shared" si="4"/>
        <v>9.0334236675704283E-4</v>
      </c>
      <c r="S17" s="5">
        <f t="shared" si="5"/>
        <v>-1.3157894736842146E-2</v>
      </c>
      <c r="T17" s="5">
        <f t="shared" si="6"/>
        <v>1.9656786271450954E-2</v>
      </c>
      <c r="U17" s="5">
        <f t="shared" si="7"/>
        <v>-1.9956058422728629E-2</v>
      </c>
      <c r="V17" s="5">
        <f t="shared" si="8"/>
        <v>3.1958163858222033E-2</v>
      </c>
      <c r="W17" s="5">
        <f t="shared" si="9"/>
        <v>-1.9583843329253336E-2</v>
      </c>
      <c r="X17" s="5">
        <f t="shared" si="10"/>
        <v>-1.2161223071577298E-3</v>
      </c>
      <c r="Y17" s="5">
        <f t="shared" si="11"/>
        <v>-2.1319971124796E-2</v>
      </c>
      <c r="AA17" s="290">
        <v>8</v>
      </c>
      <c r="AB17" s="285">
        <f>_xlfn.COVARIANCE.S(INDEX($O$4:$X$4,AB$9):INDEX($O$165:$X$165,AB$9),INDEX($O$4:$X$4,$AA17):INDEX($O$165:$X$165,$AA17))*56</f>
        <v>7.6515942471040007E-3</v>
      </c>
      <c r="AC17" s="285">
        <f>_xlfn.COVARIANCE.S(INDEX($O$4:$X$4,AC$9):INDEX($O$165:$X$165,AC$9),INDEX($O$4:$X$4,$AA17):INDEX($O$165:$X$165,$AA17))*56</f>
        <v>2.2200198963781663E-2</v>
      </c>
      <c r="AD17" s="285">
        <f>_xlfn.COVARIANCE.S(INDEX($O$4:$X$4,AD$9):INDEX($O$165:$X$165,AD$9),INDEX($O$4:$X$4,$AA17):INDEX($O$165:$X$165,$AA17))*56</f>
        <v>1.7312244841795357E-2</v>
      </c>
      <c r="AE17" s="285">
        <f>_xlfn.COVARIANCE.S(INDEX($O$4:$X$4,AE$9):INDEX($O$165:$X$165,AE$9),INDEX($O$4:$X$4,$AA17):INDEX($O$165:$X$165,$AA17))*56</f>
        <v>1.9966099382864633E-2</v>
      </c>
      <c r="AF17" s="285">
        <f>_xlfn.COVARIANCE.S(INDEX($O$4:$X$4,AF$9):INDEX($O$165:$X$165,AF$9),INDEX($O$4:$X$4,$AA17):INDEX($O$165:$X$165,$AA17))*56</f>
        <v>2.0105886132071486E-2</v>
      </c>
      <c r="AG17" s="285">
        <f>_xlfn.COVARIANCE.S(INDEX($O$4:$X$4,AG$9):INDEX($O$165:$X$165,AG$9),INDEX($O$4:$X$4,$AA17):INDEX($O$165:$X$165,$AA17))*56</f>
        <v>7.4857562723389271E-3</v>
      </c>
      <c r="AH17" s="285">
        <f>_xlfn.COVARIANCE.S(INDEX($O$4:$X$4,AH$9):INDEX($O$165:$X$165,AH$9),INDEX($O$4:$X$4,$AA17):INDEX($O$165:$X$165,$AA17))*56</f>
        <v>9.6936716329903382E-3</v>
      </c>
      <c r="AI17" s="285">
        <f>_xlfn.COVARIANCE.S(INDEX($O$4:$X$4,AI$9):INDEX($O$165:$X$165,AI$9),INDEX($O$4:$X$4,$AA17):INDEX($O$165:$X$165,$AA17))*56</f>
        <v>6.6554432450856557E-2</v>
      </c>
      <c r="AJ17" s="285">
        <f>_xlfn.COVARIANCE.S(INDEX($O$4:$X$4,AJ$9):INDEX($O$165:$X$165,AJ$9),INDEX($O$4:$X$4,$AA17):INDEX($O$165:$X$165,$AA17))*56</f>
        <v>5.1501616157600343E-2</v>
      </c>
      <c r="AK17" s="285">
        <f>_xlfn.COVARIANCE.S(INDEX($O$4:$X$4,AK$9):INDEX($O$165:$X$165,AK$9),INDEX($O$4:$X$4,$AA17):INDEX($O$165:$X$165,$AA17))*56</f>
        <v>4.9099212464507436E-2</v>
      </c>
    </row>
    <row r="18" spans="2:37" x14ac:dyDescent="0.5">
      <c r="B18" s="51">
        <v>44673</v>
      </c>
      <c r="C18" s="282">
        <v>154.99</v>
      </c>
      <c r="D18" s="71">
        <v>105.86879999999999</v>
      </c>
      <c r="E18" s="71">
        <v>62.25</v>
      </c>
      <c r="F18" s="71">
        <v>128.63</v>
      </c>
      <c r="G18" s="71">
        <v>43.9</v>
      </c>
      <c r="H18" s="71">
        <v>30.83</v>
      </c>
      <c r="I18" s="71">
        <v>206.69</v>
      </c>
      <c r="J18" s="71">
        <v>35.1</v>
      </c>
      <c r="K18" s="71">
        <v>25.35</v>
      </c>
      <c r="L18" s="71">
        <v>53.93</v>
      </c>
      <c r="M18" s="71">
        <v>4271.78</v>
      </c>
      <c r="O18" s="5">
        <f t="shared" si="1"/>
        <v>-4.5098884849978371E-2</v>
      </c>
      <c r="P18" s="5">
        <f t="shared" si="2"/>
        <v>-3.3627620654150481E-2</v>
      </c>
      <c r="Q18" s="5">
        <f t="shared" si="3"/>
        <v>6.9556777741830444E-3</v>
      </c>
      <c r="R18" s="5">
        <f t="shared" si="4"/>
        <v>-3.2566185318892993E-2</v>
      </c>
      <c r="S18" s="5">
        <f t="shared" si="5"/>
        <v>-7.9096045197740716E-3</v>
      </c>
      <c r="T18" s="5">
        <f t="shared" si="6"/>
        <v>-5.6609547123623094E-2</v>
      </c>
      <c r="U18" s="5">
        <f t="shared" si="7"/>
        <v>-6.2022082348189511E-2</v>
      </c>
      <c r="V18" s="5">
        <f t="shared" si="8"/>
        <v>-1.1824324324324342E-2</v>
      </c>
      <c r="W18" s="5">
        <f t="shared" si="9"/>
        <v>5.4931335830212147E-2</v>
      </c>
      <c r="X18" s="5">
        <f t="shared" si="10"/>
        <v>-6.1923812837015202E-2</v>
      </c>
      <c r="Y18" s="5">
        <f t="shared" si="11"/>
        <v>-2.7503135963065195E-2</v>
      </c>
      <c r="AA18" s="290">
        <v>9</v>
      </c>
      <c r="AB18" s="285">
        <f>_xlfn.COVARIANCE.S(INDEX($O$4:$X$4,AB$9):INDEX($O$165:$X$165,AB$9),INDEX($O$4:$X$4,$AA18):INDEX($O$165:$X$165,$AA18))*56</f>
        <v>-1.9810239948830732E-3</v>
      </c>
      <c r="AC18" s="285">
        <f>_xlfn.COVARIANCE.S(INDEX($O$4:$X$4,AC$9):INDEX($O$165:$X$165,AC$9),INDEX($O$4:$X$4,$AA18):INDEX($O$165:$X$165,$AA18))*56</f>
        <v>2.0432571497012435E-2</v>
      </c>
      <c r="AD18" s="285">
        <f>_xlfn.COVARIANCE.S(INDEX($O$4:$X$4,AD$9):INDEX($O$165:$X$165,AD$9),INDEX($O$4:$X$4,$AA18):INDEX($O$165:$X$165,$AA18))*56</f>
        <v>1.3353553101543575E-2</v>
      </c>
      <c r="AE18" s="285">
        <f>_xlfn.COVARIANCE.S(INDEX($O$4:$X$4,AE$9):INDEX($O$165:$X$165,AE$9),INDEX($O$4:$X$4,$AA18):INDEX($O$165:$X$165,$AA18))*56</f>
        <v>1.7962031160549292E-2</v>
      </c>
      <c r="AF18" s="285">
        <f>_xlfn.COVARIANCE.S(INDEX($O$4:$X$4,AF$9):INDEX($O$165:$X$165,AF$9),INDEX($O$4:$X$4,$AA18):INDEX($O$165:$X$165,$AA18))*56</f>
        <v>3.2002139233530777E-2</v>
      </c>
      <c r="AG18" s="285">
        <f>_xlfn.COVARIANCE.S(INDEX($O$4:$X$4,AG$9):INDEX($O$165:$X$165,AG$9),INDEX($O$4:$X$4,$AA18):INDEX($O$165:$X$165,$AA18))*56</f>
        <v>1.8410701746870622E-2</v>
      </c>
      <c r="AH18" s="285">
        <f>_xlfn.COVARIANCE.S(INDEX($O$4:$X$4,AH$9):INDEX($O$165:$X$165,AH$9),INDEX($O$4:$X$4,$AA18):INDEX($O$165:$X$165,$AA18))*56</f>
        <v>-1.9456190366449609E-3</v>
      </c>
      <c r="AI18" s="285">
        <f>_xlfn.COVARIANCE.S(INDEX($O$4:$X$4,AI$9):INDEX($O$165:$X$165,AI$9),INDEX($O$4:$X$4,$AA18):INDEX($O$165:$X$165,$AA18))*56</f>
        <v>5.1501616157600343E-2</v>
      </c>
      <c r="AJ18" s="285">
        <f>_xlfn.COVARIANCE.S(INDEX($O$4:$X$4,AJ$9):INDEX($O$165:$X$165,AJ$9),INDEX($O$4:$X$4,$AA18):INDEX($O$165:$X$165,$AA18))*56</f>
        <v>0.216508019004098</v>
      </c>
      <c r="AK18" s="285">
        <f>_xlfn.COVARIANCE.S(INDEX($O$4:$X$4,AK$9):INDEX($O$165:$X$165,AK$9),INDEX($O$4:$X$4,$AA18):INDEX($O$165:$X$165,$AA18))*56</f>
        <v>5.1115724284839181E-2</v>
      </c>
    </row>
    <row r="19" spans="2:37" x14ac:dyDescent="0.5">
      <c r="B19" s="51">
        <v>44680</v>
      </c>
      <c r="C19" s="282">
        <v>146.88</v>
      </c>
      <c r="D19" s="71">
        <v>104.91119999999999</v>
      </c>
      <c r="E19" s="71">
        <v>59.34</v>
      </c>
      <c r="F19" s="71">
        <v>123.14</v>
      </c>
      <c r="G19" s="71">
        <v>42.11</v>
      </c>
      <c r="H19" s="71">
        <v>31.48</v>
      </c>
      <c r="I19" s="71">
        <v>203.37</v>
      </c>
      <c r="J19" s="71">
        <v>34.29</v>
      </c>
      <c r="K19" s="71">
        <v>25.02</v>
      </c>
      <c r="L19" s="71">
        <v>49.76</v>
      </c>
      <c r="M19" s="71">
        <v>4131.93</v>
      </c>
      <c r="O19" s="5">
        <f t="shared" si="1"/>
        <v>-5.2325956513323502E-2</v>
      </c>
      <c r="P19" s="5">
        <f t="shared" si="2"/>
        <v>-9.0451577801958782E-3</v>
      </c>
      <c r="Q19" s="5">
        <f t="shared" si="3"/>
        <v>-4.6746987951807206E-2</v>
      </c>
      <c r="R19" s="5">
        <f t="shared" si="4"/>
        <v>-4.2680556635310563E-2</v>
      </c>
      <c r="S19" s="5">
        <f t="shared" si="5"/>
        <v>-4.0774487471526233E-2</v>
      </c>
      <c r="T19" s="5">
        <f t="shared" si="6"/>
        <v>2.1083360363282511E-2</v>
      </c>
      <c r="U19" s="5">
        <f t="shared" si="7"/>
        <v>-1.6062702598093725E-2</v>
      </c>
      <c r="V19" s="5">
        <f t="shared" si="8"/>
        <v>-2.3076923076923106E-2</v>
      </c>
      <c r="W19" s="5">
        <f t="shared" si="9"/>
        <v>-1.3017751479289963E-2</v>
      </c>
      <c r="X19" s="5">
        <f t="shared" si="10"/>
        <v>-7.7322455034303794E-2</v>
      </c>
      <c r="Y19" s="5">
        <f t="shared" si="11"/>
        <v>-3.2738109172288699E-2</v>
      </c>
      <c r="AA19" s="290">
        <v>10</v>
      </c>
      <c r="AB19" s="285">
        <f>_xlfn.COVARIANCE.S(INDEX($O$4:$X$4,AB$9):INDEX($O$165:$X$165,AB$9),INDEX($O$4:$X$4,$AA19):INDEX($O$165:$X$165,$AA19))*56</f>
        <v>7.2043021186918256E-3</v>
      </c>
      <c r="AC19" s="285">
        <f>_xlfn.COVARIANCE.S(INDEX($O$4:$X$4,AC$9):INDEX($O$165:$X$165,AC$9),INDEX($O$4:$X$4,$AA19):INDEX($O$165:$X$165,$AA19))*56</f>
        <v>2.5788265686895392E-2</v>
      </c>
      <c r="AD19" s="285">
        <f>_xlfn.COVARIANCE.S(INDEX($O$4:$X$4,AD$9):INDEX($O$165:$X$165,AD$9),INDEX($O$4:$X$4,$AA19):INDEX($O$165:$X$165,$AA19))*56</f>
        <v>2.804599113333214E-2</v>
      </c>
      <c r="AE19" s="285">
        <f>_xlfn.COVARIANCE.S(INDEX($O$4:$X$4,AE$9):INDEX($O$165:$X$165,AE$9),INDEX($O$4:$X$4,$AA19):INDEX($O$165:$X$165,$AA19))*56</f>
        <v>2.4613192964658283E-2</v>
      </c>
      <c r="AF19" s="285">
        <f>_xlfn.COVARIANCE.S(INDEX($O$4:$X$4,AF$9):INDEX($O$165:$X$165,AF$9),INDEX($O$4:$X$4,$AA19):INDEX($O$165:$X$165,$AA19))*56</f>
        <v>3.451172656457397E-2</v>
      </c>
      <c r="AG19" s="285">
        <f>_xlfn.COVARIANCE.S(INDEX($O$4:$X$4,AG$9):INDEX($O$165:$X$165,AG$9),INDEX($O$4:$X$4,$AA19):INDEX($O$165:$X$165,$AA19))*56</f>
        <v>5.6266988494285783E-2</v>
      </c>
      <c r="AH19" s="285">
        <f>_xlfn.COVARIANCE.S(INDEX($O$4:$X$4,AH$9):INDEX($O$165:$X$165,AH$9),INDEX($O$4:$X$4,$AA19):INDEX($O$165:$X$165,$AA19))*56</f>
        <v>1.6313271222591783E-2</v>
      </c>
      <c r="AI19" s="285">
        <f>_xlfn.COVARIANCE.S(INDEX($O$4:$X$4,AI$9):INDEX($O$165:$X$165,AI$9),INDEX($O$4:$X$4,$AA19):INDEX($O$165:$X$165,$AA19))*56</f>
        <v>4.9099212464507436E-2</v>
      </c>
      <c r="AJ19" s="285">
        <f>_xlfn.COVARIANCE.S(INDEX($O$4:$X$4,AJ$9):INDEX($O$165:$X$165,AJ$9),INDEX($O$4:$X$4,$AA19):INDEX($O$165:$X$165,$AA19))*56</f>
        <v>5.1115724284839181E-2</v>
      </c>
      <c r="AK19" s="285">
        <f>_xlfn.COVARIANCE.S(INDEX($O$4:$X$4,AK$9):INDEX($O$165:$X$165,AK$9),INDEX($O$4:$X$4,$AA19):INDEX($O$165:$X$165,$AA19))*56</f>
        <v>0.13029566255350758</v>
      </c>
    </row>
    <row r="20" spans="2:37" x14ac:dyDescent="0.5">
      <c r="B20" s="51">
        <v>44687</v>
      </c>
      <c r="C20" s="282">
        <v>152.83000000000001</v>
      </c>
      <c r="D20" s="71">
        <v>106.9633</v>
      </c>
      <c r="E20" s="71">
        <v>61.18</v>
      </c>
      <c r="F20" s="71">
        <v>126.8</v>
      </c>
      <c r="G20" s="71">
        <v>40.85</v>
      </c>
      <c r="H20" s="71">
        <v>26.07</v>
      </c>
      <c r="I20" s="71">
        <v>195.053</v>
      </c>
      <c r="J20" s="71">
        <v>36.67</v>
      </c>
      <c r="K20" s="71">
        <v>26.62</v>
      </c>
      <c r="L20" s="71">
        <v>52.9</v>
      </c>
      <c r="M20" s="71">
        <v>4123.34</v>
      </c>
      <c r="O20" s="5">
        <f t="shared" si="1"/>
        <v>4.05092592592593E-2</v>
      </c>
      <c r="P20" s="5">
        <f t="shared" si="2"/>
        <v>1.9560351992923719E-2</v>
      </c>
      <c r="Q20" s="5">
        <f t="shared" si="3"/>
        <v>3.1007751937984329E-2</v>
      </c>
      <c r="R20" s="5">
        <f t="shared" si="4"/>
        <v>2.9722267337989328E-2</v>
      </c>
      <c r="S20" s="5">
        <f t="shared" si="5"/>
        <v>-2.9921633816195614E-2</v>
      </c>
      <c r="T20" s="5">
        <f t="shared" si="6"/>
        <v>-0.17185514612452346</v>
      </c>
      <c r="U20" s="5">
        <f t="shared" si="7"/>
        <v>-4.089590401730836E-2</v>
      </c>
      <c r="V20" s="5">
        <f t="shared" si="8"/>
        <v>6.9407990667833319E-2</v>
      </c>
      <c r="W20" s="5">
        <f t="shared" si="9"/>
        <v>6.3948840927258166E-2</v>
      </c>
      <c r="X20" s="5">
        <f t="shared" si="10"/>
        <v>6.3102893890675249E-2</v>
      </c>
      <c r="Y20" s="5">
        <f t="shared" si="11"/>
        <v>-2.0789316372736844E-3</v>
      </c>
    </row>
    <row r="21" spans="2:37" x14ac:dyDescent="0.5">
      <c r="B21" s="51">
        <v>44694</v>
      </c>
      <c r="C21" s="282">
        <v>153.5</v>
      </c>
      <c r="D21" s="71">
        <v>105.36069999999999</v>
      </c>
      <c r="E21" s="71">
        <v>62.37</v>
      </c>
      <c r="F21" s="71">
        <v>126.33</v>
      </c>
      <c r="G21" s="71">
        <v>39.659999999999997</v>
      </c>
      <c r="H21" s="71">
        <v>24.39</v>
      </c>
      <c r="I21" s="71">
        <v>185.53100000000001</v>
      </c>
      <c r="J21" s="71">
        <v>34.79</v>
      </c>
      <c r="K21" s="71">
        <v>24.58</v>
      </c>
      <c r="L21" s="71">
        <v>54.2</v>
      </c>
      <c r="M21" s="71">
        <v>4023.89</v>
      </c>
      <c r="O21" s="5">
        <f t="shared" si="1"/>
        <v>4.3839560295753088E-3</v>
      </c>
      <c r="P21" s="5">
        <f t="shared" si="2"/>
        <v>-1.4982709022627438E-2</v>
      </c>
      <c r="Q21" s="5">
        <f t="shared" si="3"/>
        <v>1.9450800915331801E-2</v>
      </c>
      <c r="R21" s="5">
        <f t="shared" si="4"/>
        <v>-3.706624605678277E-3</v>
      </c>
      <c r="S21" s="5">
        <f t="shared" si="5"/>
        <v>-2.913096695226447E-2</v>
      </c>
      <c r="T21" s="5">
        <f t="shared" si="6"/>
        <v>-6.4441887226697303E-2</v>
      </c>
      <c r="U21" s="5">
        <f t="shared" si="7"/>
        <v>-4.8817500884374976E-2</v>
      </c>
      <c r="V21" s="5">
        <f t="shared" si="8"/>
        <v>-5.1268066539405521E-2</v>
      </c>
      <c r="W21" s="5">
        <f t="shared" si="9"/>
        <v>-7.663410969196105E-2</v>
      </c>
      <c r="X21" s="5">
        <f t="shared" si="10"/>
        <v>2.457466918714557E-2</v>
      </c>
      <c r="Y21" s="5">
        <f t="shared" si="11"/>
        <v>-2.4118796897660721E-2</v>
      </c>
      <c r="AA21" s="288" t="s">
        <v>2020</v>
      </c>
      <c r="AB21" s="290">
        <v>1</v>
      </c>
      <c r="AC21" s="290">
        <v>2</v>
      </c>
      <c r="AD21" s="290">
        <v>3</v>
      </c>
      <c r="AE21" s="290">
        <v>4</v>
      </c>
      <c r="AF21" s="290">
        <v>5</v>
      </c>
      <c r="AG21" s="290">
        <v>6</v>
      </c>
      <c r="AH21" s="290">
        <v>7</v>
      </c>
      <c r="AI21" s="290">
        <v>8</v>
      </c>
      <c r="AJ21" s="290">
        <v>9</v>
      </c>
      <c r="AK21" s="290">
        <v>10</v>
      </c>
    </row>
    <row r="22" spans="2:37" x14ac:dyDescent="0.5">
      <c r="B22" s="51">
        <v>44701</v>
      </c>
      <c r="C22" s="282">
        <v>151.01</v>
      </c>
      <c r="D22" s="71">
        <v>108.4584</v>
      </c>
      <c r="E22" s="71">
        <v>63.84</v>
      </c>
      <c r="F22" s="71">
        <v>126.04</v>
      </c>
      <c r="G22" s="71">
        <v>39.22</v>
      </c>
      <c r="H22" s="71">
        <v>23.35</v>
      </c>
      <c r="I22" s="71">
        <v>178.12299999999999</v>
      </c>
      <c r="J22" s="71">
        <v>35.380000000000003</v>
      </c>
      <c r="K22" s="71">
        <v>25.23</v>
      </c>
      <c r="L22" s="71">
        <v>54.48</v>
      </c>
      <c r="M22" s="71">
        <v>3901.36</v>
      </c>
      <c r="O22" s="5">
        <f t="shared" si="1"/>
        <v>-1.6221498371335574E-2</v>
      </c>
      <c r="P22" s="5">
        <f t="shared" si="2"/>
        <v>2.9400905650778686E-2</v>
      </c>
      <c r="Q22" s="5">
        <f t="shared" si="3"/>
        <v>2.3569023569023573E-2</v>
      </c>
      <c r="R22" s="5">
        <f t="shared" si="4"/>
        <v>-2.2955750811366471E-3</v>
      </c>
      <c r="S22" s="5">
        <f t="shared" si="5"/>
        <v>-1.1094301563287945E-2</v>
      </c>
      <c r="T22" s="5">
        <f t="shared" si="6"/>
        <v>-4.264042640426402E-2</v>
      </c>
      <c r="U22" s="5">
        <f t="shared" si="7"/>
        <v>-3.9928637262775624E-2</v>
      </c>
      <c r="V22" s="5">
        <f t="shared" si="8"/>
        <v>1.6958896234550158E-2</v>
      </c>
      <c r="W22" s="5">
        <f t="shared" si="9"/>
        <v>2.6444263628966791E-2</v>
      </c>
      <c r="X22" s="5">
        <f>L22/L21-1</f>
        <v>5.1660516605165352E-3</v>
      </c>
      <c r="Y22" s="5">
        <f t="shared" si="11"/>
        <v>-3.0450633590878406E-2</v>
      </c>
      <c r="AA22" s="290">
        <v>1</v>
      </c>
      <c r="AB22" s="286">
        <f t="array" ref="AB22:AK31">MINVERSE(AB10:AK19)</f>
        <v>21.234953813364868</v>
      </c>
      <c r="AC22" s="286">
        <v>-4.003920643763986</v>
      </c>
      <c r="AD22" s="286">
        <v>-7.7192836472053363</v>
      </c>
      <c r="AE22" s="286">
        <v>-1.8324554781687252</v>
      </c>
      <c r="AF22" s="286">
        <v>-1.1550519082408175</v>
      </c>
      <c r="AG22" s="286">
        <v>0.23973551510393007</v>
      </c>
      <c r="AH22" s="286">
        <v>-4.0212372563596999</v>
      </c>
      <c r="AI22" s="286">
        <v>0.36016422709010065</v>
      </c>
      <c r="AJ22" s="286">
        <v>0.78281527724167199</v>
      </c>
      <c r="AK22" s="286">
        <v>1.889118234408695</v>
      </c>
    </row>
    <row r="23" spans="2:37" x14ac:dyDescent="0.5">
      <c r="B23" s="51">
        <v>44708</v>
      </c>
      <c r="C23" s="282">
        <v>150</v>
      </c>
      <c r="D23" s="71">
        <v>117.5951</v>
      </c>
      <c r="E23" s="71">
        <v>64.8</v>
      </c>
      <c r="F23" s="71">
        <v>134.11000000000001</v>
      </c>
      <c r="G23" s="71">
        <v>41.2</v>
      </c>
      <c r="H23" s="71">
        <v>23.67</v>
      </c>
      <c r="I23" s="71">
        <v>185.374</v>
      </c>
      <c r="J23" s="71">
        <v>37.46</v>
      </c>
      <c r="K23" s="71">
        <v>26.31</v>
      </c>
      <c r="L23" s="71">
        <v>60.32</v>
      </c>
      <c r="M23" s="71">
        <v>4158.24</v>
      </c>
      <c r="O23" s="5">
        <f t="shared" si="1"/>
        <v>-6.6882987881596856E-3</v>
      </c>
      <c r="P23" s="5">
        <f t="shared" si="2"/>
        <v>8.4241515641020115E-2</v>
      </c>
      <c r="Q23" s="5">
        <f t="shared" si="3"/>
        <v>1.5037593984962294E-2</v>
      </c>
      <c r="R23" s="5">
        <f t="shared" si="4"/>
        <v>6.4027292922881784E-2</v>
      </c>
      <c r="S23" s="5">
        <f t="shared" si="5"/>
        <v>5.048444671086183E-2</v>
      </c>
      <c r="T23" s="5">
        <f t="shared" si="6"/>
        <v>1.3704496788008669E-2</v>
      </c>
      <c r="U23" s="5">
        <f t="shared" si="7"/>
        <v>4.0707825491373972E-2</v>
      </c>
      <c r="V23" s="5">
        <f t="shared" si="8"/>
        <v>5.8790276992651158E-2</v>
      </c>
      <c r="W23" s="5">
        <f t="shared" si="9"/>
        <v>4.2806183115338792E-2</v>
      </c>
      <c r="X23" s="5">
        <f t="shared" si="10"/>
        <v>0.10719530102790031</v>
      </c>
      <c r="Y23" s="5">
        <f t="shared" si="11"/>
        <v>6.5843705784649265E-2</v>
      </c>
      <c r="AA23" s="290">
        <v>2</v>
      </c>
      <c r="AB23" s="286">
        <v>-4.003920643763986</v>
      </c>
      <c r="AC23" s="286">
        <v>24.370651977914683</v>
      </c>
      <c r="AD23" s="286">
        <v>-2.2320230229359552</v>
      </c>
      <c r="AE23" s="286">
        <v>-5.0812462198874124</v>
      </c>
      <c r="AF23" s="286">
        <v>-0.19768018436649262</v>
      </c>
      <c r="AG23" s="286">
        <v>-7.9058558652483013E-2</v>
      </c>
      <c r="AH23" s="286">
        <v>-4.0147961099214395</v>
      </c>
      <c r="AI23" s="286">
        <v>-3.7166455976108752</v>
      </c>
      <c r="AJ23" s="286">
        <v>-0.67962934487673421</v>
      </c>
      <c r="AK23" s="286">
        <v>-0.90545727212180416</v>
      </c>
    </row>
    <row r="24" spans="2:37" x14ac:dyDescent="0.5">
      <c r="B24" s="51">
        <v>44715</v>
      </c>
      <c r="C24" s="282">
        <v>147.16999999999999</v>
      </c>
      <c r="D24" s="71">
        <v>116.39319999999999</v>
      </c>
      <c r="E24" s="71">
        <v>63.45</v>
      </c>
      <c r="F24" s="71">
        <v>136.61000000000001</v>
      </c>
      <c r="G24" s="71">
        <v>39.909999999999997</v>
      </c>
      <c r="H24" s="71">
        <v>24.15</v>
      </c>
      <c r="I24" s="71">
        <v>185.43799999999999</v>
      </c>
      <c r="J24" s="71">
        <v>37.51</v>
      </c>
      <c r="K24" s="71">
        <v>25.85</v>
      </c>
      <c r="L24" s="71">
        <v>57.78</v>
      </c>
      <c r="M24" s="71">
        <v>4108.54</v>
      </c>
      <c r="O24" s="5">
        <f t="shared" si="1"/>
        <v>-1.8866666666666698E-2</v>
      </c>
      <c r="P24" s="5">
        <f t="shared" si="2"/>
        <v>-1.0220663956236331E-2</v>
      </c>
      <c r="Q24" s="5">
        <f t="shared" si="3"/>
        <v>-2.0833333333333259E-2</v>
      </c>
      <c r="R24" s="5">
        <f t="shared" si="4"/>
        <v>1.864141376481987E-2</v>
      </c>
      <c r="S24" s="5">
        <f t="shared" si="5"/>
        <v>-3.1310679611650682E-2</v>
      </c>
      <c r="T24" s="5">
        <f t="shared" si="6"/>
        <v>2.0278833967046772E-2</v>
      </c>
      <c r="U24" s="5">
        <f t="shared" si="7"/>
        <v>3.4524798515422894E-4</v>
      </c>
      <c r="V24" s="5">
        <f t="shared" si="8"/>
        <v>1.3347570742123782E-3</v>
      </c>
      <c r="W24" s="5">
        <f t="shared" si="9"/>
        <v>-1.7483846446218032E-2</v>
      </c>
      <c r="X24" s="5">
        <f t="shared" si="10"/>
        <v>-4.2108753315649894E-2</v>
      </c>
      <c r="Y24" s="5">
        <f t="shared" si="11"/>
        <v>-1.1952172072799971E-2</v>
      </c>
      <c r="AA24" s="290">
        <v>3</v>
      </c>
      <c r="AB24" s="286">
        <v>-7.7192836472053346</v>
      </c>
      <c r="AC24" s="286">
        <v>-2.2320230229359552</v>
      </c>
      <c r="AD24" s="286">
        <v>23.101653787995303</v>
      </c>
      <c r="AE24" s="286">
        <v>-3.9030572389652343</v>
      </c>
      <c r="AF24" s="286">
        <v>-4.9484892627818722</v>
      </c>
      <c r="AG24" s="286">
        <v>1.9251104383700002</v>
      </c>
      <c r="AH24" s="286">
        <v>3.0062037675464586</v>
      </c>
      <c r="AI24" s="286">
        <v>-0.27061773749416956</v>
      </c>
      <c r="AJ24" s="286">
        <v>0.48994839593587186</v>
      </c>
      <c r="AK24" s="286">
        <v>-3.3539661933273162</v>
      </c>
    </row>
    <row r="25" spans="2:37" x14ac:dyDescent="0.5">
      <c r="B25" s="51">
        <v>44722</v>
      </c>
      <c r="C25" s="282">
        <v>143.19999999999999</v>
      </c>
      <c r="D25" s="71">
        <v>110.96980000000001</v>
      </c>
      <c r="E25" s="71">
        <v>60.74</v>
      </c>
      <c r="F25" s="71">
        <v>130.51</v>
      </c>
      <c r="G25" s="71">
        <v>37.229999999999997</v>
      </c>
      <c r="H25" s="71">
        <v>23.72</v>
      </c>
      <c r="I25" s="71">
        <v>185.346</v>
      </c>
      <c r="J25" s="71">
        <v>34.89</v>
      </c>
      <c r="K25" s="71">
        <v>25.44</v>
      </c>
      <c r="L25" s="71">
        <v>54.45</v>
      </c>
      <c r="M25" s="71">
        <v>3900.86</v>
      </c>
      <c r="O25" s="5">
        <f t="shared" si="1"/>
        <v>-2.6975606441530187E-2</v>
      </c>
      <c r="P25" s="5">
        <f t="shared" si="2"/>
        <v>-4.659550557936365E-2</v>
      </c>
      <c r="Q25" s="5">
        <f t="shared" si="3"/>
        <v>-4.2710795902285326E-2</v>
      </c>
      <c r="R25" s="5">
        <f t="shared" si="4"/>
        <v>-4.465266085938091E-2</v>
      </c>
      <c r="S25" s="5">
        <f t="shared" si="5"/>
        <v>-6.7151089952392828E-2</v>
      </c>
      <c r="T25" s="5">
        <f t="shared" si="6"/>
        <v>-1.7805383022774346E-2</v>
      </c>
      <c r="U25" s="5">
        <f t="shared" si="7"/>
        <v>-4.9612269329901704E-4</v>
      </c>
      <c r="V25" s="5">
        <f t="shared" si="8"/>
        <v>-6.9848040522527244E-2</v>
      </c>
      <c r="W25" s="5">
        <f t="shared" si="9"/>
        <v>-1.5860735009671223E-2</v>
      </c>
      <c r="X25" s="5">
        <f t="shared" si="10"/>
        <v>-5.7632398753894032E-2</v>
      </c>
      <c r="Y25" s="5">
        <f t="shared" si="11"/>
        <v>-5.054836998057699E-2</v>
      </c>
      <c r="AA25" s="290">
        <v>4</v>
      </c>
      <c r="AB25" s="286">
        <v>-1.8324554781687261</v>
      </c>
      <c r="AC25" s="286">
        <v>-5.0812462198874142</v>
      </c>
      <c r="AD25" s="286">
        <v>-3.9030572389652343</v>
      </c>
      <c r="AE25" s="286">
        <v>26.412015669317803</v>
      </c>
      <c r="AF25" s="286">
        <v>-4.4396368666174837</v>
      </c>
      <c r="AG25" s="286">
        <v>-1.8721215226486208</v>
      </c>
      <c r="AH25" s="286">
        <v>-1.696492635277614</v>
      </c>
      <c r="AI25" s="286">
        <v>-3.6102950537852165</v>
      </c>
      <c r="AJ25" s="286">
        <v>5.4717619230755028E-2</v>
      </c>
      <c r="AK25" s="286">
        <v>0.4936341781438533</v>
      </c>
    </row>
    <row r="26" spans="2:37" x14ac:dyDescent="0.5">
      <c r="B26" s="51">
        <v>44729</v>
      </c>
      <c r="C26" s="282">
        <v>138.28</v>
      </c>
      <c r="D26" s="71">
        <v>107.06100000000001</v>
      </c>
      <c r="E26" s="71">
        <v>58.53</v>
      </c>
      <c r="F26" s="71">
        <v>127.59</v>
      </c>
      <c r="G26" s="71">
        <v>36.01</v>
      </c>
      <c r="H26" s="71">
        <v>21.81</v>
      </c>
      <c r="I26" s="71">
        <v>185.93</v>
      </c>
      <c r="J26" s="71">
        <v>29.74</v>
      </c>
      <c r="K26" s="71">
        <v>22.42</v>
      </c>
      <c r="L26" s="71">
        <v>48.25</v>
      </c>
      <c r="M26" s="71">
        <v>3674.84</v>
      </c>
      <c r="O26" s="5">
        <f t="shared" si="1"/>
        <v>-3.4357541899441291E-2</v>
      </c>
      <c r="P26" s="5">
        <f t="shared" si="2"/>
        <v>-3.5223997880504454E-2</v>
      </c>
      <c r="Q26" s="5">
        <f t="shared" si="3"/>
        <v>-3.6384590055976274E-2</v>
      </c>
      <c r="R26" s="5">
        <f t="shared" si="4"/>
        <v>-2.2373764462493173E-2</v>
      </c>
      <c r="S26" s="5">
        <f t="shared" si="5"/>
        <v>-3.2769272092398549E-2</v>
      </c>
      <c r="T26" s="5">
        <f t="shared" si="6"/>
        <v>-8.0522765598650903E-2</v>
      </c>
      <c r="U26" s="5">
        <f t="shared" si="7"/>
        <v>3.150863789884939E-3</v>
      </c>
      <c r="V26" s="5">
        <f t="shared" si="8"/>
        <v>-0.14760676411579254</v>
      </c>
      <c r="W26" s="5">
        <f t="shared" si="9"/>
        <v>-0.11871069182389937</v>
      </c>
      <c r="X26" s="5">
        <f t="shared" si="10"/>
        <v>-0.11386593204775031</v>
      </c>
      <c r="Y26" s="5">
        <f t="shared" si="11"/>
        <v>-5.7941069405208045E-2</v>
      </c>
      <c r="AA26" s="290">
        <v>5</v>
      </c>
      <c r="AB26" s="286">
        <v>-1.1550519082408179</v>
      </c>
      <c r="AC26" s="286">
        <v>-0.19768018436649198</v>
      </c>
      <c r="AD26" s="286">
        <v>-4.9484892627818722</v>
      </c>
      <c r="AE26" s="286">
        <v>-4.4396368666174864</v>
      </c>
      <c r="AF26" s="286">
        <v>36.385565229255448</v>
      </c>
      <c r="AG26" s="286">
        <v>-3.1598282423262543</v>
      </c>
      <c r="AH26" s="286">
        <v>-3.4318169117243613</v>
      </c>
      <c r="AI26" s="286">
        <v>-2.1298660501309965</v>
      </c>
      <c r="AJ26" s="286">
        <v>-3.045677349332895</v>
      </c>
      <c r="AK26" s="286">
        <v>-3.8390813830270929</v>
      </c>
    </row>
    <row r="27" spans="2:37" x14ac:dyDescent="0.5">
      <c r="B27" s="51">
        <v>44736</v>
      </c>
      <c r="C27" s="282">
        <v>152.34</v>
      </c>
      <c r="D27" s="71">
        <v>113.3443</v>
      </c>
      <c r="E27" s="71">
        <v>63.08</v>
      </c>
      <c r="F27" s="71">
        <v>137.08000000000001</v>
      </c>
      <c r="G27" s="71">
        <v>38.020000000000003</v>
      </c>
      <c r="H27" s="71">
        <v>23.03</v>
      </c>
      <c r="I27" s="71">
        <v>194.71</v>
      </c>
      <c r="J27" s="71">
        <v>30.05</v>
      </c>
      <c r="K27" s="71">
        <v>23.39</v>
      </c>
      <c r="L27" s="71">
        <v>52</v>
      </c>
      <c r="M27" s="71">
        <v>3911.74</v>
      </c>
      <c r="O27" s="5">
        <f t="shared" si="1"/>
        <v>0.10167775527914369</v>
      </c>
      <c r="P27" s="5">
        <f t="shared" si="2"/>
        <v>5.8688971707717918E-2</v>
      </c>
      <c r="Q27" s="5">
        <f t="shared" si="3"/>
        <v>7.7737912181787161E-2</v>
      </c>
      <c r="R27" s="5">
        <f t="shared" si="4"/>
        <v>7.4378869817383952E-2</v>
      </c>
      <c r="S27" s="5">
        <f t="shared" si="5"/>
        <v>5.5817828381005352E-2</v>
      </c>
      <c r="T27" s="5">
        <f t="shared" si="6"/>
        <v>5.5937643282897964E-2</v>
      </c>
      <c r="U27" s="5">
        <f t="shared" si="7"/>
        <v>4.7222072823105421E-2</v>
      </c>
      <c r="V27" s="5">
        <f t="shared" si="8"/>
        <v>1.0423671822461511E-2</v>
      </c>
      <c r="W27" s="5">
        <f t="shared" si="9"/>
        <v>4.3264942016057129E-2</v>
      </c>
      <c r="X27" s="5">
        <f t="shared" si="10"/>
        <v>7.7720207253886064E-2</v>
      </c>
      <c r="Y27" s="5">
        <f t="shared" si="11"/>
        <v>6.4465391690522456E-2</v>
      </c>
      <c r="AA27" s="290">
        <v>6</v>
      </c>
      <c r="AB27" s="286">
        <v>0.23973551510393035</v>
      </c>
      <c r="AC27" s="286">
        <v>-7.9058558652483069E-2</v>
      </c>
      <c r="AD27" s="286">
        <v>1.9251104383700002</v>
      </c>
      <c r="AE27" s="286">
        <v>-1.8721215226486208</v>
      </c>
      <c r="AF27" s="286">
        <v>-3.1598282423262547</v>
      </c>
      <c r="AG27" s="286">
        <v>5.3538150557542838</v>
      </c>
      <c r="AH27" s="286">
        <v>-1.1188007187530138</v>
      </c>
      <c r="AI27" s="286">
        <v>2.181597765709328</v>
      </c>
      <c r="AJ27" s="286">
        <v>5.7382518002207714E-2</v>
      </c>
      <c r="AK27" s="286">
        <v>-2.237907108399082</v>
      </c>
    </row>
    <row r="28" spans="2:37" x14ac:dyDescent="0.5">
      <c r="B28" s="51">
        <v>44743</v>
      </c>
      <c r="C28" s="282">
        <v>153.80000000000001</v>
      </c>
      <c r="D28" s="71">
        <v>115.7775</v>
      </c>
      <c r="E28" s="71">
        <v>62.36</v>
      </c>
      <c r="F28" s="71">
        <v>136.81</v>
      </c>
      <c r="G28" s="71">
        <v>38.01</v>
      </c>
      <c r="H28" s="71">
        <v>21.34</v>
      </c>
      <c r="I28" s="71">
        <v>189.40700000000001</v>
      </c>
      <c r="J28" s="71">
        <v>31.29</v>
      </c>
      <c r="K28" s="71">
        <v>23.35</v>
      </c>
      <c r="L28" s="71">
        <v>49.26</v>
      </c>
      <c r="M28" s="71">
        <v>3825.33</v>
      </c>
      <c r="O28" s="5">
        <f t="shared" si="1"/>
        <v>9.5838256531444177E-3</v>
      </c>
      <c r="P28" s="5">
        <f t="shared" si="2"/>
        <v>2.1467334484398526E-2</v>
      </c>
      <c r="Q28" s="5">
        <f t="shared" si="3"/>
        <v>-1.1414077362079889E-2</v>
      </c>
      <c r="R28" s="5">
        <f t="shared" si="4"/>
        <v>-1.9696527575139289E-3</v>
      </c>
      <c r="S28" s="5">
        <f t="shared" si="5"/>
        <v>-2.6301946344042815E-4</v>
      </c>
      <c r="T28" s="5">
        <f t="shared" si="6"/>
        <v>-7.3382544507164638E-2</v>
      </c>
      <c r="U28" s="5">
        <f t="shared" si="7"/>
        <v>-2.7235375686919028E-2</v>
      </c>
      <c r="V28" s="5">
        <f t="shared" si="8"/>
        <v>4.1264559068219686E-2</v>
      </c>
      <c r="W28" s="5">
        <f t="shared" si="9"/>
        <v>-1.7101325352714136E-3</v>
      </c>
      <c r="X28" s="5">
        <f t="shared" si="10"/>
        <v>-5.2692307692307705E-2</v>
      </c>
      <c r="Y28" s="5">
        <f t="shared" si="11"/>
        <v>-2.2089913951336193E-2</v>
      </c>
      <c r="AA28" s="290">
        <v>7</v>
      </c>
      <c r="AB28" s="286">
        <v>-4.0212372563596972</v>
      </c>
      <c r="AC28" s="286">
        <v>-4.0147961099214395</v>
      </c>
      <c r="AD28" s="286">
        <v>3.0062037675464581</v>
      </c>
      <c r="AE28" s="286">
        <v>-1.6964926352776137</v>
      </c>
      <c r="AF28" s="286">
        <v>-3.4318169117243613</v>
      </c>
      <c r="AG28" s="286">
        <v>-1.118800718753014</v>
      </c>
      <c r="AH28" s="286">
        <v>29.102380055024042</v>
      </c>
      <c r="AI28" s="286">
        <v>-1.8875277943480149</v>
      </c>
      <c r="AJ28" s="286">
        <v>1.9958550140422857</v>
      </c>
      <c r="AK28" s="286">
        <v>-1.6329017713602101</v>
      </c>
    </row>
    <row r="29" spans="2:37" x14ac:dyDescent="0.5">
      <c r="B29" s="51">
        <v>44750</v>
      </c>
      <c r="C29" s="282">
        <v>152.85</v>
      </c>
      <c r="D29" s="71">
        <v>117.63420000000001</v>
      </c>
      <c r="E29" s="71">
        <v>62.84</v>
      </c>
      <c r="F29" s="71">
        <v>135.72</v>
      </c>
      <c r="G29" s="71">
        <v>37.840000000000003</v>
      </c>
      <c r="H29" s="71">
        <v>22.34</v>
      </c>
      <c r="I29" s="71">
        <v>193.69</v>
      </c>
      <c r="J29" s="71">
        <v>31.32</v>
      </c>
      <c r="K29" s="71">
        <v>22.08</v>
      </c>
      <c r="L29" s="71">
        <v>51.56</v>
      </c>
      <c r="M29" s="71">
        <v>3899.38</v>
      </c>
      <c r="O29" s="5">
        <f t="shared" si="1"/>
        <v>-6.1768530559168644E-3</v>
      </c>
      <c r="P29" s="5">
        <f t="shared" si="2"/>
        <v>1.603679471399877E-2</v>
      </c>
      <c r="Q29" s="5">
        <f t="shared" si="3"/>
        <v>7.6972418216805227E-3</v>
      </c>
      <c r="R29" s="5">
        <f t="shared" si="4"/>
        <v>-7.9672538557122863E-3</v>
      </c>
      <c r="S29" s="5">
        <f t="shared" si="5"/>
        <v>-4.4725072349380834E-3</v>
      </c>
      <c r="T29" s="5">
        <f t="shared" si="6"/>
        <v>4.6860356138706649E-2</v>
      </c>
      <c r="U29" s="5">
        <f t="shared" si="7"/>
        <v>2.2612680629543691E-2</v>
      </c>
      <c r="V29" s="5">
        <f t="shared" si="8"/>
        <v>9.5877277085332224E-4</v>
      </c>
      <c r="W29" s="5">
        <f t="shared" si="9"/>
        <v>-5.4389721627409071E-2</v>
      </c>
      <c r="X29" s="5">
        <f t="shared" si="10"/>
        <v>4.6691027202598656E-2</v>
      </c>
      <c r="Y29" s="5">
        <f t="shared" si="11"/>
        <v>1.9357807038869801E-2</v>
      </c>
      <c r="AA29" s="290">
        <v>8</v>
      </c>
      <c r="AB29" s="286">
        <v>0.36016422709010026</v>
      </c>
      <c r="AC29" s="286">
        <v>-3.7166455976108752</v>
      </c>
      <c r="AD29" s="286">
        <v>-0.27061773749416917</v>
      </c>
      <c r="AE29" s="286">
        <v>-3.6102950537852174</v>
      </c>
      <c r="AF29" s="286">
        <v>-2.1298660501309938</v>
      </c>
      <c r="AG29" s="286">
        <v>2.1815977657093275</v>
      </c>
      <c r="AH29" s="286">
        <v>-1.8875277943480144</v>
      </c>
      <c r="AI29" s="286">
        <v>26.191695066017843</v>
      </c>
      <c r="AJ29" s="286">
        <v>-3.7777338046435243</v>
      </c>
      <c r="AK29" s="286">
        <v>-7.0734748055801955</v>
      </c>
    </row>
    <row r="30" spans="2:37" x14ac:dyDescent="0.5">
      <c r="B30" s="51">
        <v>44757</v>
      </c>
      <c r="C30" s="282">
        <v>153.62</v>
      </c>
      <c r="D30" s="71">
        <v>113.4323</v>
      </c>
      <c r="E30" s="71">
        <v>62.6</v>
      </c>
      <c r="F30" s="71">
        <v>137.37</v>
      </c>
      <c r="G30" s="71">
        <v>37.549999999999997</v>
      </c>
      <c r="H30" s="71">
        <v>21.67</v>
      </c>
      <c r="I30" s="71">
        <v>187.23699999999999</v>
      </c>
      <c r="J30" s="71">
        <v>31.38</v>
      </c>
      <c r="K30" s="71">
        <v>22.58</v>
      </c>
      <c r="L30" s="71">
        <v>50.85</v>
      </c>
      <c r="M30" s="71">
        <v>3863.16</v>
      </c>
      <c r="O30" s="5">
        <f t="shared" si="1"/>
        <v>5.0376185803076012E-3</v>
      </c>
      <c r="P30" s="5">
        <f t="shared" si="2"/>
        <v>-3.5720054201924367E-2</v>
      </c>
      <c r="Q30" s="5">
        <f t="shared" si="3"/>
        <v>-3.8192234245704171E-3</v>
      </c>
      <c r="R30" s="5">
        <f t="shared" si="4"/>
        <v>1.2157382847038045E-2</v>
      </c>
      <c r="S30" s="5">
        <f t="shared" si="5"/>
        <v>-7.6638477801269644E-3</v>
      </c>
      <c r="T30" s="5">
        <f t="shared" si="6"/>
        <v>-2.9991047448522767E-2</v>
      </c>
      <c r="U30" s="5">
        <f t="shared" si="7"/>
        <v>-3.3316123702824108E-2</v>
      </c>
      <c r="V30" s="5">
        <f t="shared" si="8"/>
        <v>1.9157088122605526E-3</v>
      </c>
      <c r="W30" s="5">
        <f t="shared" si="9"/>
        <v>2.2644927536231929E-2</v>
      </c>
      <c r="X30" s="5">
        <f t="shared" si="10"/>
        <v>-1.3770364623739373E-2</v>
      </c>
      <c r="Y30" s="5">
        <f t="shared" si="11"/>
        <v>-9.2886561453360272E-3</v>
      </c>
      <c r="AA30" s="290">
        <v>9</v>
      </c>
      <c r="AB30" s="286">
        <v>0.78281527724167266</v>
      </c>
      <c r="AC30" s="286">
        <v>-0.67962934487673365</v>
      </c>
      <c r="AD30" s="286">
        <v>0.48994839593587103</v>
      </c>
      <c r="AE30" s="286">
        <v>5.4717619230755327E-2</v>
      </c>
      <c r="AF30" s="286">
        <v>-3.0456773493328946</v>
      </c>
      <c r="AG30" s="286">
        <v>5.7382518002207762E-2</v>
      </c>
      <c r="AH30" s="286">
        <v>1.995855014042285</v>
      </c>
      <c r="AI30" s="286">
        <v>-3.7777338046435238</v>
      </c>
      <c r="AJ30" s="286">
        <v>6.1289321728559942</v>
      </c>
      <c r="AK30" s="286">
        <v>-0.47337088807888134</v>
      </c>
    </row>
    <row r="31" spans="2:37" x14ac:dyDescent="0.5">
      <c r="B31" s="51">
        <v>44764</v>
      </c>
      <c r="C31" s="282">
        <v>148.47</v>
      </c>
      <c r="D31" s="71">
        <v>108.6538</v>
      </c>
      <c r="E31" s="71">
        <v>60.8</v>
      </c>
      <c r="F31" s="71">
        <v>132.47999999999999</v>
      </c>
      <c r="G31" s="71">
        <v>38.119999999999997</v>
      </c>
      <c r="H31" s="71">
        <v>23.3</v>
      </c>
      <c r="I31" s="71">
        <v>189.59200000000001</v>
      </c>
      <c r="J31" s="71">
        <v>32.340000000000003</v>
      </c>
      <c r="K31" s="71">
        <v>23</v>
      </c>
      <c r="L31" s="71">
        <v>53.94</v>
      </c>
      <c r="M31" s="71">
        <v>3961.63</v>
      </c>
      <c r="O31" s="5">
        <f t="shared" si="1"/>
        <v>-3.3524280692618147E-2</v>
      </c>
      <c r="P31" s="5">
        <f t="shared" si="2"/>
        <v>-4.2126448992041876E-2</v>
      </c>
      <c r="Q31" s="5">
        <f t="shared" si="3"/>
        <v>-2.8753993610223683E-2</v>
      </c>
      <c r="R31" s="5">
        <f t="shared" si="4"/>
        <v>-3.5597291985149715E-2</v>
      </c>
      <c r="S31" s="5">
        <f t="shared" si="5"/>
        <v>1.517976031957402E-2</v>
      </c>
      <c r="T31" s="5">
        <f t="shared" si="6"/>
        <v>7.5219197046608066E-2</v>
      </c>
      <c r="U31" s="5">
        <f t="shared" si="7"/>
        <v>1.2577642239514741E-2</v>
      </c>
      <c r="V31" s="5">
        <f t="shared" si="8"/>
        <v>3.0592734225621587E-2</v>
      </c>
      <c r="W31" s="5">
        <f t="shared" si="9"/>
        <v>1.8600531443755619E-2</v>
      </c>
      <c r="X31" s="5">
        <f t="shared" si="10"/>
        <v>6.0766961651917306E-2</v>
      </c>
      <c r="Y31" s="5">
        <f t="shared" si="11"/>
        <v>2.5489495646051408E-2</v>
      </c>
      <c r="AA31" s="290">
        <v>10</v>
      </c>
      <c r="AB31" s="286">
        <v>1.8891182344086943</v>
      </c>
      <c r="AC31" s="286">
        <v>-0.90545727212180305</v>
      </c>
      <c r="AD31" s="286">
        <v>-3.3539661933273162</v>
      </c>
      <c r="AE31" s="286">
        <v>0.49363417814385246</v>
      </c>
      <c r="AF31" s="286">
        <v>-3.839081383027092</v>
      </c>
      <c r="AG31" s="286">
        <v>-2.2379071083990825</v>
      </c>
      <c r="AH31" s="286">
        <v>-1.6329017713602101</v>
      </c>
      <c r="AI31" s="286">
        <v>-7.0734748055801955</v>
      </c>
      <c r="AJ31" s="286">
        <v>-0.47337088807888195</v>
      </c>
      <c r="AK31" s="286">
        <v>13.417224187419551</v>
      </c>
    </row>
    <row r="32" spans="2:37" x14ac:dyDescent="0.5">
      <c r="B32" s="51">
        <v>44771</v>
      </c>
      <c r="C32" s="282">
        <v>143.51</v>
      </c>
      <c r="D32" s="71">
        <v>112.43559999999999</v>
      </c>
      <c r="E32" s="71">
        <v>59.75</v>
      </c>
      <c r="F32" s="71">
        <v>143.06</v>
      </c>
      <c r="G32" s="71">
        <v>41.05</v>
      </c>
      <c r="H32" s="71">
        <v>23.45</v>
      </c>
      <c r="I32" s="71">
        <v>184.95599999999999</v>
      </c>
      <c r="J32" s="71">
        <v>34.090000000000003</v>
      </c>
      <c r="K32" s="71">
        <v>25.85</v>
      </c>
      <c r="L32" s="71">
        <v>57.1</v>
      </c>
      <c r="M32" s="71">
        <v>4130.29</v>
      </c>
      <c r="O32" s="5">
        <f t="shared" si="1"/>
        <v>-3.3407422374890583E-2</v>
      </c>
      <c r="P32" s="5">
        <f t="shared" si="2"/>
        <v>3.4805961687488063E-2</v>
      </c>
      <c r="Q32" s="5">
        <f t="shared" si="3"/>
        <v>-1.7269736842105199E-2</v>
      </c>
      <c r="R32" s="5">
        <f t="shared" si="4"/>
        <v>7.986111111111116E-2</v>
      </c>
      <c r="S32" s="5">
        <f t="shared" si="5"/>
        <v>7.6862539349422887E-2</v>
      </c>
      <c r="T32" s="5">
        <f t="shared" si="6"/>
        <v>6.4377682403433667E-3</v>
      </c>
      <c r="U32" s="5">
        <f t="shared" si="7"/>
        <v>-2.4452508544664409E-2</v>
      </c>
      <c r="V32" s="5">
        <f t="shared" si="8"/>
        <v>5.4112554112554001E-2</v>
      </c>
      <c r="W32" s="5">
        <f t="shared" si="9"/>
        <v>0.12391304347826093</v>
      </c>
      <c r="X32" s="5">
        <f t="shared" si="10"/>
        <v>5.8583611420096382E-2</v>
      </c>
      <c r="Y32" s="5">
        <f t="shared" si="11"/>
        <v>4.2573385197506974E-2</v>
      </c>
    </row>
    <row r="33" spans="2:37" x14ac:dyDescent="0.5">
      <c r="B33" s="51">
        <v>44778</v>
      </c>
      <c r="C33" s="282">
        <v>138.04</v>
      </c>
      <c r="D33" s="71">
        <v>115.5821</v>
      </c>
      <c r="E33" s="71">
        <v>61.09</v>
      </c>
      <c r="F33" s="71">
        <v>144.56</v>
      </c>
      <c r="G33" s="71">
        <v>40.94</v>
      </c>
      <c r="H33" s="71">
        <v>32.01</v>
      </c>
      <c r="I33" s="71">
        <v>187.43199999999999</v>
      </c>
      <c r="J33" s="71">
        <v>32.22</v>
      </c>
      <c r="K33" s="71">
        <v>24.6</v>
      </c>
      <c r="L33" s="71">
        <v>57.53</v>
      </c>
      <c r="M33" s="71">
        <v>4145.1899999999996</v>
      </c>
      <c r="O33" s="5">
        <f t="shared" si="1"/>
        <v>-3.8115810744895784E-2</v>
      </c>
      <c r="P33" s="5">
        <f t="shared" si="2"/>
        <v>2.7984908694399291E-2</v>
      </c>
      <c r="Q33" s="5">
        <f t="shared" si="3"/>
        <v>2.2426778242677914E-2</v>
      </c>
      <c r="R33" s="5">
        <f t="shared" si="4"/>
        <v>1.0485111142178205E-2</v>
      </c>
      <c r="S33" s="5">
        <f t="shared" si="5"/>
        <v>-2.6796589524968883E-3</v>
      </c>
      <c r="T33" s="5">
        <f t="shared" si="6"/>
        <v>0.36503198294243067</v>
      </c>
      <c r="U33" s="5">
        <f t="shared" si="7"/>
        <v>1.3386967711239484E-2</v>
      </c>
      <c r="V33" s="5">
        <f t="shared" si="8"/>
        <v>-5.4854796127896899E-2</v>
      </c>
      <c r="W33" s="5">
        <f t="shared" si="9"/>
        <v>-4.8355899419729176E-2</v>
      </c>
      <c r="X33" s="5">
        <f t="shared" si="10"/>
        <v>7.5306479859895692E-3</v>
      </c>
      <c r="Y33" s="5">
        <f t="shared" si="11"/>
        <v>3.6074948732411904E-3</v>
      </c>
      <c r="AA33" s="291" t="s">
        <v>2021</v>
      </c>
      <c r="AB33" s="19">
        <v>1</v>
      </c>
      <c r="AC33" s="19">
        <v>1</v>
      </c>
      <c r="AD33" s="19">
        <v>1</v>
      </c>
      <c r="AE33" s="19">
        <v>1</v>
      </c>
      <c r="AF33" s="19">
        <v>1</v>
      </c>
      <c r="AG33" s="19">
        <v>1</v>
      </c>
      <c r="AH33" s="19">
        <v>1</v>
      </c>
      <c r="AI33" s="19">
        <v>1</v>
      </c>
      <c r="AJ33" s="19">
        <v>1</v>
      </c>
      <c r="AK33" s="19">
        <v>1</v>
      </c>
    </row>
    <row r="34" spans="2:37" x14ac:dyDescent="0.5">
      <c r="B34" s="51">
        <v>44785</v>
      </c>
      <c r="C34" s="282">
        <v>142.6</v>
      </c>
      <c r="D34" s="71">
        <v>118.99250000000001</v>
      </c>
      <c r="E34" s="71">
        <v>62.96</v>
      </c>
      <c r="F34" s="71">
        <v>146.46</v>
      </c>
      <c r="G34" s="71">
        <v>42.33</v>
      </c>
      <c r="H34" s="71">
        <v>32.47</v>
      </c>
      <c r="I34" s="71">
        <v>187.84899999999999</v>
      </c>
      <c r="J34" s="71">
        <v>34.159999999999997</v>
      </c>
      <c r="K34" s="71">
        <v>25.88</v>
      </c>
      <c r="L34" s="71">
        <v>61</v>
      </c>
      <c r="M34" s="71">
        <v>4280.1499999999996</v>
      </c>
      <c r="O34" s="5">
        <f t="shared" si="1"/>
        <v>3.3033903216459048E-2</v>
      </c>
      <c r="P34" s="5">
        <f t="shared" si="2"/>
        <v>2.9506298985742641E-2</v>
      </c>
      <c r="Q34" s="5">
        <f t="shared" si="3"/>
        <v>3.0610574562121462E-2</v>
      </c>
      <c r="R34" s="5">
        <f t="shared" si="4"/>
        <v>1.3143331488655319E-2</v>
      </c>
      <c r="S34" s="5">
        <f t="shared" si="5"/>
        <v>3.3952125061065042E-2</v>
      </c>
      <c r="T34" s="5">
        <f t="shared" si="6"/>
        <v>1.4370509215870131E-2</v>
      </c>
      <c r="U34" s="5">
        <f t="shared" si="7"/>
        <v>2.224806863289075E-3</v>
      </c>
      <c r="V34" s="5">
        <f t="shared" si="8"/>
        <v>6.0211049037864672E-2</v>
      </c>
      <c r="W34" s="5">
        <f t="shared" si="9"/>
        <v>5.2032520325203224E-2</v>
      </c>
      <c r="X34" s="5">
        <f t="shared" si="10"/>
        <v>6.0316356683469463E-2</v>
      </c>
      <c r="Y34" s="5">
        <f t="shared" si="11"/>
        <v>3.2558218079267842E-2</v>
      </c>
      <c r="AA34" s="291" t="s">
        <v>2022</v>
      </c>
      <c r="AB34" s="284">
        <v>6.8969314772370102E-2</v>
      </c>
      <c r="AC34" s="284">
        <v>7.26838619570912E-2</v>
      </c>
      <c r="AD34" s="284">
        <v>7.0417818630252496E-2</v>
      </c>
      <c r="AE34" s="284">
        <v>7.6401561390483999E-2</v>
      </c>
      <c r="AF34" s="284">
        <v>7.1991168080092302E-2</v>
      </c>
      <c r="AG34" s="5">
        <v>9.5327924532412109E-2</v>
      </c>
      <c r="AH34" s="5">
        <v>6.0393357133750498E-2</v>
      </c>
      <c r="AI34" s="5">
        <v>7.3102072325717707E-2</v>
      </c>
      <c r="AJ34" s="5">
        <v>8.4861857215283706E-2</v>
      </c>
      <c r="AK34" s="5">
        <v>9.0090026081080299E-2</v>
      </c>
    </row>
    <row r="35" spans="2:37" x14ac:dyDescent="0.5">
      <c r="B35" s="51">
        <v>44792</v>
      </c>
      <c r="C35" s="282">
        <v>141.85</v>
      </c>
      <c r="D35" s="71">
        <v>124.5723</v>
      </c>
      <c r="E35" s="71">
        <v>65.34</v>
      </c>
      <c r="F35" s="71">
        <v>146.37</v>
      </c>
      <c r="G35" s="71">
        <v>42.02</v>
      </c>
      <c r="H35" s="71">
        <v>29.01</v>
      </c>
      <c r="I35" s="71">
        <v>187.358</v>
      </c>
      <c r="J35" s="71">
        <v>34.93</v>
      </c>
      <c r="K35" s="71">
        <v>25.25</v>
      </c>
      <c r="L35" s="71">
        <v>58.13</v>
      </c>
      <c r="M35" s="71">
        <v>4228.4799999999996</v>
      </c>
      <c r="O35" s="5">
        <f t="shared" si="1"/>
        <v>-5.2594670406732602E-3</v>
      </c>
      <c r="P35" s="5">
        <f t="shared" si="2"/>
        <v>4.6892031010357771E-2</v>
      </c>
      <c r="Q35" s="5">
        <f t="shared" si="3"/>
        <v>3.7801778907242678E-2</v>
      </c>
      <c r="R35" s="5">
        <f t="shared" si="4"/>
        <v>-6.1450225317494223E-4</v>
      </c>
      <c r="S35" s="5">
        <f t="shared" si="5"/>
        <v>-7.3234112922275774E-3</v>
      </c>
      <c r="T35" s="5">
        <f t="shared" si="6"/>
        <v>-0.10655990144748995</v>
      </c>
      <c r="U35" s="5">
        <f t="shared" si="7"/>
        <v>-2.6138015107878276E-3</v>
      </c>
      <c r="V35" s="5">
        <f t="shared" si="8"/>
        <v>2.2540983606557541E-2</v>
      </c>
      <c r="W35" s="5">
        <f t="shared" si="9"/>
        <v>-2.4343122102009285E-2</v>
      </c>
      <c r="X35" s="5">
        <f t="shared" si="10"/>
        <v>-4.7049180327868756E-2</v>
      </c>
      <c r="Y35" s="5">
        <f t="shared" si="11"/>
        <v>-1.2072006822190784E-2</v>
      </c>
    </row>
    <row r="36" spans="2:37" x14ac:dyDescent="0.5">
      <c r="B36" s="51">
        <v>44799</v>
      </c>
      <c r="C36" s="282">
        <v>136.35</v>
      </c>
      <c r="D36" s="71">
        <v>122.3052</v>
      </c>
      <c r="E36" s="71">
        <v>62.37</v>
      </c>
      <c r="F36" s="71">
        <v>143.02000000000001</v>
      </c>
      <c r="G36" s="71">
        <v>40.520000000000003</v>
      </c>
      <c r="H36" s="71">
        <v>28.58</v>
      </c>
      <c r="I36" s="71">
        <v>182.054</v>
      </c>
      <c r="J36" s="71">
        <v>35.03</v>
      </c>
      <c r="K36" s="71">
        <v>24.93</v>
      </c>
      <c r="L36" s="71">
        <v>56.37</v>
      </c>
      <c r="M36" s="71">
        <v>4057.66</v>
      </c>
      <c r="O36" s="5">
        <f t="shared" si="1"/>
        <v>-3.8773352132534411E-2</v>
      </c>
      <c r="P36" s="5">
        <f t="shared" si="2"/>
        <v>-1.819906993769882E-2</v>
      </c>
      <c r="Q36" s="5">
        <f t="shared" si="3"/>
        <v>-4.5454545454545525E-2</v>
      </c>
      <c r="R36" s="5">
        <f t="shared" si="4"/>
        <v>-2.2887203661952515E-2</v>
      </c>
      <c r="S36" s="5">
        <f t="shared" si="5"/>
        <v>-3.5697287006187572E-2</v>
      </c>
      <c r="T36" s="5">
        <f t="shared" si="6"/>
        <v>-1.4822475008617775E-2</v>
      </c>
      <c r="U36" s="5">
        <f t="shared" si="7"/>
        <v>-2.830943968231947E-2</v>
      </c>
      <c r="V36" s="5">
        <f t="shared" si="8"/>
        <v>2.8628685943314913E-3</v>
      </c>
      <c r="W36" s="5">
        <f t="shared" si="9"/>
        <v>-1.2673267326732685E-2</v>
      </c>
      <c r="X36" s="5">
        <f t="shared" si="10"/>
        <v>-3.0276965422329383E-2</v>
      </c>
      <c r="Y36" s="5">
        <f t="shared" si="11"/>
        <v>-4.0397495080974677E-2</v>
      </c>
      <c r="AA36" s="291" t="s">
        <v>2023</v>
      </c>
      <c r="AB36" s="285">
        <f t="array" ref="AB36:AK36">MMULT(AB33:AK33,AB22:AK31)</f>
        <v>5.7748381334707037</v>
      </c>
      <c r="AC36" s="285">
        <v>3.4601950237775001</v>
      </c>
      <c r="AD36" s="285">
        <v>6.0954792871377492</v>
      </c>
      <c r="AE36" s="285">
        <v>4.5250624513420989</v>
      </c>
      <c r="AF36" s="285">
        <v>10.038437070707186</v>
      </c>
      <c r="AG36" s="14">
        <v>1.2899251421602953</v>
      </c>
      <c r="AH36" s="14">
        <v>16.300865638868434</v>
      </c>
      <c r="AI36" s="14">
        <v>6.2672962152242793</v>
      </c>
      <c r="AJ36" s="14">
        <v>1.5332396103767514</v>
      </c>
      <c r="AK36" s="14">
        <v>-3.7161828219224855</v>
      </c>
    </row>
    <row r="37" spans="2:37" x14ac:dyDescent="0.5">
      <c r="B37" s="51">
        <v>44806</v>
      </c>
      <c r="C37" s="282">
        <v>136.28</v>
      </c>
      <c r="D37" s="71">
        <v>119.61790000000001</v>
      </c>
      <c r="E37" s="71">
        <v>63.82</v>
      </c>
      <c r="F37" s="71">
        <v>141.97999999999999</v>
      </c>
      <c r="G37" s="71">
        <v>40.49</v>
      </c>
      <c r="H37" s="71">
        <v>29.05</v>
      </c>
      <c r="I37" s="71">
        <v>180.51499999999999</v>
      </c>
      <c r="J37" s="71">
        <v>33.72</v>
      </c>
      <c r="K37" s="71">
        <v>24.96</v>
      </c>
      <c r="L37" s="71">
        <v>55</v>
      </c>
      <c r="M37" s="71">
        <v>3924.26</v>
      </c>
      <c r="O37" s="5">
        <f t="shared" si="1"/>
        <v>-5.1338467180050973E-4</v>
      </c>
      <c r="P37" s="5">
        <f t="shared" si="2"/>
        <v>-2.1972082953136907E-2</v>
      </c>
      <c r="Q37" s="5">
        <f t="shared" si="3"/>
        <v>2.3248356581689889E-2</v>
      </c>
      <c r="R37" s="5">
        <f t="shared" si="4"/>
        <v>-7.2717102503148112E-3</v>
      </c>
      <c r="S37" s="5">
        <f t="shared" si="5"/>
        <v>-7.4037512339586442E-4</v>
      </c>
      <c r="T37" s="5">
        <f t="shared" si="6"/>
        <v>1.644506648005617E-2</v>
      </c>
      <c r="U37" s="5">
        <f t="shared" si="7"/>
        <v>-8.4535357641140063E-3</v>
      </c>
      <c r="V37" s="5">
        <f t="shared" si="8"/>
        <v>-3.7396517270910756E-2</v>
      </c>
      <c r="W37" s="5">
        <f t="shared" si="9"/>
        <v>1.2033694344164569E-3</v>
      </c>
      <c r="X37" s="5">
        <f t="shared" si="10"/>
        <v>-2.4303707645910944E-2</v>
      </c>
      <c r="Y37" s="5">
        <f t="shared" si="11"/>
        <v>-3.2876091146128439E-2</v>
      </c>
      <c r="AA37" s="291" t="s">
        <v>2024</v>
      </c>
      <c r="AB37" s="285">
        <f t="array" ref="AB37:AK37">MMULT(AB34:AK34,AB22:AK31)</f>
        <v>0.44975677878771936</v>
      </c>
      <c r="AC37" s="285">
        <v>0.27463959959918005</v>
      </c>
      <c r="AD37" s="285">
        <v>0.36240295192734184</v>
      </c>
      <c r="AE37" s="285">
        <v>0.43202457828434138</v>
      </c>
      <c r="AF37" s="285">
        <v>0.56924982332654472</v>
      </c>
      <c r="AG37" s="14">
        <v>0.18137319815886763</v>
      </c>
      <c r="AH37" s="14">
        <v>0.80108134132255793</v>
      </c>
      <c r="AI37" s="14">
        <v>0.3572852872274207</v>
      </c>
      <c r="AJ37" s="14">
        <v>0.15132482909762296</v>
      </c>
      <c r="AK37" s="14">
        <v>-7.081563781773359E-2</v>
      </c>
    </row>
    <row r="38" spans="2:37" x14ac:dyDescent="0.5">
      <c r="B38" s="51">
        <v>44813</v>
      </c>
      <c r="C38" s="282">
        <v>141.41999999999999</v>
      </c>
      <c r="D38" s="71">
        <v>125.7449</v>
      </c>
      <c r="E38" s="71">
        <v>65.28</v>
      </c>
      <c r="F38" s="71">
        <v>145.69999999999999</v>
      </c>
      <c r="G38" s="71">
        <v>42.94</v>
      </c>
      <c r="H38" s="71">
        <v>31.78</v>
      </c>
      <c r="I38" s="71">
        <v>186.66200000000001</v>
      </c>
      <c r="J38" s="71">
        <v>32.770000000000003</v>
      </c>
      <c r="K38" s="71">
        <v>25.25</v>
      </c>
      <c r="L38" s="71">
        <v>58.11</v>
      </c>
      <c r="M38" s="71">
        <v>4067.36</v>
      </c>
      <c r="O38" s="5">
        <f t="shared" si="1"/>
        <v>3.7716466099207313E-2</v>
      </c>
      <c r="P38" s="5">
        <f t="shared" si="2"/>
        <v>5.1221430906243981E-2</v>
      </c>
      <c r="Q38" s="5">
        <f t="shared" si="3"/>
        <v>2.2876841115637703E-2</v>
      </c>
      <c r="R38" s="5">
        <f t="shared" si="4"/>
        <v>2.6200873362445476E-2</v>
      </c>
      <c r="S38" s="5">
        <f t="shared" si="5"/>
        <v>6.0508767596937352E-2</v>
      </c>
      <c r="T38" s="5">
        <f t="shared" si="6"/>
        <v>9.3975903614457845E-2</v>
      </c>
      <c r="U38" s="5">
        <f t="shared" si="7"/>
        <v>3.4052571808437015E-2</v>
      </c>
      <c r="V38" s="5">
        <f t="shared" si="8"/>
        <v>-2.8173190984578711E-2</v>
      </c>
      <c r="W38" s="5">
        <f t="shared" si="9"/>
        <v>1.1618589743589647E-2</v>
      </c>
      <c r="X38" s="5">
        <f t="shared" si="10"/>
        <v>5.6545454545454454E-2</v>
      </c>
      <c r="Y38" s="5">
        <f t="shared" si="11"/>
        <v>3.646547374536846E-2</v>
      </c>
    </row>
    <row r="39" spans="2:37" x14ac:dyDescent="0.5">
      <c r="B39" s="51">
        <v>44820</v>
      </c>
      <c r="C39" s="282">
        <v>144.06</v>
      </c>
      <c r="D39" s="71">
        <v>122.04130000000001</v>
      </c>
      <c r="E39" s="71">
        <v>65.599999999999994</v>
      </c>
      <c r="F39" s="71">
        <v>139.94999999999999</v>
      </c>
      <c r="G39" s="71">
        <v>41.7</v>
      </c>
      <c r="H39" s="71">
        <v>31.93</v>
      </c>
      <c r="I39" s="71">
        <v>177.613</v>
      </c>
      <c r="J39" s="71">
        <v>31.69</v>
      </c>
      <c r="K39" s="71">
        <v>25.31</v>
      </c>
      <c r="L39" s="71">
        <v>54.81</v>
      </c>
      <c r="M39" s="71">
        <v>3873.33</v>
      </c>
      <c r="O39" s="5">
        <f t="shared" si="1"/>
        <v>1.8667798048366713E-2</v>
      </c>
      <c r="P39" s="5">
        <f t="shared" si="2"/>
        <v>-2.9453282001894232E-2</v>
      </c>
      <c r="Q39" s="5">
        <f t="shared" si="3"/>
        <v>4.9019607843137081E-3</v>
      </c>
      <c r="R39" s="5">
        <f t="shared" si="4"/>
        <v>-3.9464653397391913E-2</v>
      </c>
      <c r="S39" s="5">
        <f t="shared" si="5"/>
        <v>-2.8877503493246248E-2</v>
      </c>
      <c r="T39" s="5">
        <f t="shared" si="6"/>
        <v>4.7199496538703478E-3</v>
      </c>
      <c r="U39" s="5">
        <f t="shared" si="7"/>
        <v>-4.8477997664227335E-2</v>
      </c>
      <c r="V39" s="5">
        <f t="shared" si="8"/>
        <v>-3.2956972841013177E-2</v>
      </c>
      <c r="W39" s="5">
        <f t="shared" si="9"/>
        <v>2.3762376237623783E-3</v>
      </c>
      <c r="X39" s="5">
        <f t="shared" si="10"/>
        <v>-5.6788848735157438E-2</v>
      </c>
      <c r="Y39" s="5">
        <f t="shared" si="11"/>
        <v>-4.7704161913378784E-2</v>
      </c>
      <c r="AA39" s="291" t="s">
        <v>1933</v>
      </c>
      <c r="AB39" s="283">
        <f>SUMPRODUCT(AB36:AK36,AB33:AK33)</f>
        <v>51.56915575114251</v>
      </c>
    </row>
    <row r="40" spans="2:37" x14ac:dyDescent="0.5">
      <c r="B40" s="51">
        <v>44827</v>
      </c>
      <c r="C40" s="282">
        <v>143.06</v>
      </c>
      <c r="D40" s="71">
        <v>118.758</v>
      </c>
      <c r="E40" s="71">
        <v>62.86</v>
      </c>
      <c r="F40" s="71">
        <v>132.33000000000001</v>
      </c>
      <c r="G40" s="71">
        <v>38.9</v>
      </c>
      <c r="H40" s="71">
        <v>27.82</v>
      </c>
      <c r="I40" s="71">
        <v>167.89599999999999</v>
      </c>
      <c r="J40" s="71">
        <v>29.15</v>
      </c>
      <c r="K40" s="71">
        <v>23.37</v>
      </c>
      <c r="L40" s="71">
        <v>49.6</v>
      </c>
      <c r="M40" s="71">
        <v>3693.23</v>
      </c>
      <c r="O40" s="5">
        <f t="shared" si="1"/>
        <v>-6.9415521310565165E-3</v>
      </c>
      <c r="P40" s="5">
        <f t="shared" si="2"/>
        <v>-2.6903187691380004E-2</v>
      </c>
      <c r="Q40" s="5">
        <f t="shared" si="3"/>
        <v>-4.17682926829267E-2</v>
      </c>
      <c r="R40" s="5">
        <f t="shared" si="4"/>
        <v>-5.444801714898162E-2</v>
      </c>
      <c r="S40" s="5">
        <f t="shared" si="5"/>
        <v>-6.7146282973621241E-2</v>
      </c>
      <c r="T40" s="5">
        <f t="shared" si="6"/>
        <v>-0.12871907297212648</v>
      </c>
      <c r="U40" s="5">
        <f t="shared" si="7"/>
        <v>-5.4708833249818456E-2</v>
      </c>
      <c r="V40" s="5">
        <f t="shared" si="8"/>
        <v>-8.0151467339854898E-2</v>
      </c>
      <c r="W40" s="5">
        <f t="shared" si="9"/>
        <v>-7.6649545634136618E-2</v>
      </c>
      <c r="X40" s="5">
        <f t="shared" si="10"/>
        <v>-9.505564677978473E-2</v>
      </c>
      <c r="Y40" s="5">
        <f t="shared" si="11"/>
        <v>-4.6497458259430524E-2</v>
      </c>
      <c r="AA40" s="291" t="s">
        <v>1934</v>
      </c>
      <c r="AB40" s="283">
        <f t="array" ref="AB40">SUMPRODUCT(AB33:AK33,AB37:AK37)</f>
        <v>3.5083227499138632</v>
      </c>
    </row>
    <row r="41" spans="2:37" x14ac:dyDescent="0.5">
      <c r="B41" s="51">
        <v>44834</v>
      </c>
      <c r="C41" s="282">
        <v>134.21</v>
      </c>
      <c r="D41" s="71">
        <v>113.55929999999999</v>
      </c>
      <c r="E41" s="71">
        <v>61.69</v>
      </c>
      <c r="F41" s="71">
        <v>134.16999999999999</v>
      </c>
      <c r="G41" s="71">
        <v>38.729999999999997</v>
      </c>
      <c r="H41" s="71">
        <v>26.5</v>
      </c>
      <c r="I41" s="71">
        <v>164.23400000000001</v>
      </c>
      <c r="J41" s="71">
        <v>28.63</v>
      </c>
      <c r="K41" s="71">
        <v>21</v>
      </c>
      <c r="L41" s="71">
        <v>46.5</v>
      </c>
      <c r="M41" s="71">
        <v>3585.62</v>
      </c>
      <c r="O41" s="5">
        <f t="shared" si="1"/>
        <v>-6.1862155738850788E-2</v>
      </c>
      <c r="P41" s="5">
        <f t="shared" si="2"/>
        <v>-4.3775577224271278E-2</v>
      </c>
      <c r="Q41" s="5">
        <f t="shared" si="3"/>
        <v>-1.8612790327712458E-2</v>
      </c>
      <c r="R41" s="5">
        <f t="shared" si="4"/>
        <v>1.3904632358497482E-2</v>
      </c>
      <c r="S41" s="5">
        <f t="shared" si="5"/>
        <v>-4.3701799485861281E-3</v>
      </c>
      <c r="T41" s="5">
        <f t="shared" si="6"/>
        <v>-4.7447879223580181E-2</v>
      </c>
      <c r="U41" s="5">
        <f t="shared" si="7"/>
        <v>-2.1811121170248082E-2</v>
      </c>
      <c r="V41" s="5">
        <f t="shared" si="8"/>
        <v>-1.7838765008576285E-2</v>
      </c>
      <c r="W41" s="5">
        <f t="shared" si="9"/>
        <v>-0.10141206675224645</v>
      </c>
      <c r="X41" s="5">
        <f t="shared" si="10"/>
        <v>-6.25E-2</v>
      </c>
      <c r="Y41" s="5">
        <f t="shared" si="11"/>
        <v>-2.9137096796029494E-2</v>
      </c>
      <c r="AA41" s="291" t="s">
        <v>1935</v>
      </c>
      <c r="AB41" s="283">
        <f t="array" ref="AB41">SUMPRODUCT(AB34:AK34,AB37:AK37)</f>
        <v>0.24873936135881927</v>
      </c>
    </row>
    <row r="42" spans="2:37" x14ac:dyDescent="0.5">
      <c r="B42" s="51">
        <v>44841</v>
      </c>
      <c r="C42" s="282">
        <v>138.76</v>
      </c>
      <c r="D42" s="71">
        <v>119.1782</v>
      </c>
      <c r="E42" s="71">
        <v>64.290000000000006</v>
      </c>
      <c r="F42" s="71">
        <v>137.59</v>
      </c>
      <c r="G42" s="71">
        <v>39.76</v>
      </c>
      <c r="H42" s="71">
        <v>28.07</v>
      </c>
      <c r="I42" s="71">
        <v>157.54900000000001</v>
      </c>
      <c r="J42" s="71">
        <v>29.79</v>
      </c>
      <c r="K42" s="71">
        <v>21.97</v>
      </c>
      <c r="L42" s="71">
        <v>48.77</v>
      </c>
      <c r="M42" s="71">
        <v>3639.66</v>
      </c>
      <c r="O42" s="5">
        <f t="shared" si="1"/>
        <v>3.3902093733700678E-2</v>
      </c>
      <c r="P42" s="5">
        <f t="shared" si="2"/>
        <v>4.9479875272214757E-2</v>
      </c>
      <c r="Q42" s="5">
        <f t="shared" si="3"/>
        <v>4.214621494569637E-2</v>
      </c>
      <c r="R42" s="5">
        <f t="shared" si="4"/>
        <v>2.5490049936647718E-2</v>
      </c>
      <c r="S42" s="5">
        <f t="shared" si="5"/>
        <v>2.6594371288406915E-2</v>
      </c>
      <c r="T42" s="5">
        <f t="shared" si="6"/>
        <v>5.9245283018867889E-2</v>
      </c>
      <c r="U42" s="5">
        <f t="shared" si="7"/>
        <v>-4.0704117296053166E-2</v>
      </c>
      <c r="V42" s="5">
        <f t="shared" si="8"/>
        <v>4.051694027244146E-2</v>
      </c>
      <c r="W42" s="5">
        <f t="shared" si="9"/>
        <v>4.6190476190476115E-2</v>
      </c>
      <c r="X42" s="5">
        <f t="shared" si="10"/>
        <v>4.8817204301075279E-2</v>
      </c>
      <c r="Y42" s="5">
        <f t="shared" si="11"/>
        <v>1.5071312632124911E-2</v>
      </c>
      <c r="AA42" s="291" t="s">
        <v>2025</v>
      </c>
      <c r="AB42" s="283">
        <f>AB39*AB41 - AB40^2</f>
        <v>0.51895034978949894</v>
      </c>
    </row>
    <row r="43" spans="2:37" x14ac:dyDescent="0.5">
      <c r="B43" s="51">
        <v>44848</v>
      </c>
      <c r="C43" s="282">
        <v>142.94</v>
      </c>
      <c r="D43" s="71">
        <v>113.2466</v>
      </c>
      <c r="E43" s="71">
        <v>66.17</v>
      </c>
      <c r="F43" s="71">
        <v>131.52000000000001</v>
      </c>
      <c r="G43" s="71">
        <v>39.979999999999997</v>
      </c>
      <c r="H43" s="71">
        <v>24.71</v>
      </c>
      <c r="I43" s="71">
        <v>159.31</v>
      </c>
      <c r="J43" s="71">
        <v>29.41</v>
      </c>
      <c r="K43" s="71">
        <v>21.42</v>
      </c>
      <c r="L43" s="71">
        <v>47.36</v>
      </c>
      <c r="M43" s="71">
        <v>3583.07</v>
      </c>
      <c r="O43" s="5">
        <f t="shared" si="1"/>
        <v>3.0123955030268101E-2</v>
      </c>
      <c r="P43" s="5">
        <f t="shared" si="2"/>
        <v>-4.9770847352955561E-2</v>
      </c>
      <c r="Q43" s="5">
        <f t="shared" si="3"/>
        <v>2.9242494944781372E-2</v>
      </c>
      <c r="R43" s="5">
        <f t="shared" si="4"/>
        <v>-4.4116578239697612E-2</v>
      </c>
      <c r="S43" s="5">
        <f t="shared" si="5"/>
        <v>5.5331991951710346E-3</v>
      </c>
      <c r="T43" s="5">
        <f t="shared" si="6"/>
        <v>-0.11970074812967579</v>
      </c>
      <c r="U43" s="5">
        <f t="shared" si="7"/>
        <v>1.117747494430299E-2</v>
      </c>
      <c r="V43" s="5">
        <f t="shared" si="8"/>
        <v>-1.2755958375293641E-2</v>
      </c>
      <c r="W43" s="5">
        <f t="shared" si="9"/>
        <v>-2.5034137460172801E-2</v>
      </c>
      <c r="X43" s="5">
        <f t="shared" si="10"/>
        <v>-2.8911215911420984E-2</v>
      </c>
      <c r="Y43" s="5">
        <f t="shared" si="11"/>
        <v>-1.554815559695133E-2</v>
      </c>
      <c r="AG43" s="69"/>
    </row>
    <row r="44" spans="2:37" x14ac:dyDescent="0.5">
      <c r="B44" s="51">
        <v>44855</v>
      </c>
      <c r="C44" s="282">
        <v>147.06</v>
      </c>
      <c r="D44" s="71">
        <v>119.657</v>
      </c>
      <c r="E44" s="71">
        <v>67.790000000000006</v>
      </c>
      <c r="F44" s="71">
        <v>136.46</v>
      </c>
      <c r="G44" s="71">
        <v>40.57</v>
      </c>
      <c r="H44" s="71">
        <v>28.02</v>
      </c>
      <c r="I44" s="71">
        <v>157.613</v>
      </c>
      <c r="J44" s="71">
        <v>31.52</v>
      </c>
      <c r="K44" s="71">
        <v>21.75</v>
      </c>
      <c r="L44" s="71">
        <v>51.2</v>
      </c>
      <c r="M44" s="71">
        <v>3752.75</v>
      </c>
      <c r="O44" s="5">
        <f t="shared" si="1"/>
        <v>2.8823282496152292E-2</v>
      </c>
      <c r="P44" s="5">
        <f t="shared" si="2"/>
        <v>5.6605672929694872E-2</v>
      </c>
      <c r="Q44" s="5">
        <f t="shared" si="3"/>
        <v>2.448239383406392E-2</v>
      </c>
      <c r="R44" s="5">
        <f t="shared" si="4"/>
        <v>3.7560827250608275E-2</v>
      </c>
      <c r="S44" s="5">
        <f t="shared" si="5"/>
        <v>1.475737868934468E-2</v>
      </c>
      <c r="T44" s="5">
        <f t="shared" si="6"/>
        <v>0.13395386483205174</v>
      </c>
      <c r="U44" s="5">
        <f t="shared" si="7"/>
        <v>-1.0652187558847559E-2</v>
      </c>
      <c r="V44" s="5">
        <f t="shared" si="8"/>
        <v>7.1744304658279523E-2</v>
      </c>
      <c r="W44" s="5">
        <f t="shared" si="9"/>
        <v>1.540616246498594E-2</v>
      </c>
      <c r="X44" s="5">
        <f t="shared" si="10"/>
        <v>8.1081081081081141E-2</v>
      </c>
      <c r="Y44" s="5">
        <f t="shared" si="11"/>
        <v>4.7356038257695188E-2</v>
      </c>
      <c r="AA44" s="288" t="s">
        <v>2030</v>
      </c>
      <c r="AB44" s="284">
        <f>(AB41-AB40*AB2)/(AB40 - AB39*AB2)</f>
        <v>7.6504181083340492E-2</v>
      </c>
    </row>
    <row r="45" spans="2:37" x14ac:dyDescent="0.5">
      <c r="B45" s="51">
        <v>44862</v>
      </c>
      <c r="C45" s="282">
        <v>147.61000000000001</v>
      </c>
      <c r="D45" s="71">
        <v>126.74160000000001</v>
      </c>
      <c r="E45" s="71">
        <v>79.27</v>
      </c>
      <c r="F45" s="71">
        <v>151</v>
      </c>
      <c r="G45" s="71">
        <v>43.16</v>
      </c>
      <c r="H45" s="71">
        <v>27.5</v>
      </c>
      <c r="I45" s="71">
        <v>162.02699999999999</v>
      </c>
      <c r="J45" s="71">
        <v>32.67</v>
      </c>
      <c r="K45" s="71">
        <v>22.98</v>
      </c>
      <c r="L45" s="71">
        <v>55.63</v>
      </c>
      <c r="M45" s="71">
        <v>3901.06</v>
      </c>
      <c r="O45" s="5">
        <f t="shared" si="1"/>
        <v>3.7399700802394076E-3</v>
      </c>
      <c r="P45" s="5">
        <f t="shared" si="2"/>
        <v>5.9207568299389113E-2</v>
      </c>
      <c r="Q45" s="5">
        <f t="shared" si="3"/>
        <v>0.16934651128485001</v>
      </c>
      <c r="R45" s="5">
        <f t="shared" si="4"/>
        <v>0.10655137036494211</v>
      </c>
      <c r="S45" s="5">
        <f t="shared" si="5"/>
        <v>6.3840276066058577E-2</v>
      </c>
      <c r="T45" s="5">
        <f t="shared" si="6"/>
        <v>-1.8558172733761591E-2</v>
      </c>
      <c r="U45" s="5">
        <f t="shared" si="7"/>
        <v>2.8005304131004438E-2</v>
      </c>
      <c r="V45" s="5">
        <f t="shared" si="8"/>
        <v>3.648477157360408E-2</v>
      </c>
      <c r="W45" s="5">
        <f t="shared" si="9"/>
        <v>5.655172413793097E-2</v>
      </c>
      <c r="X45" s="5">
        <f t="shared" si="10"/>
        <v>8.6523437499999911E-2</v>
      </c>
      <c r="Y45" s="5">
        <f t="shared" si="11"/>
        <v>3.9520351742055704E-2</v>
      </c>
    </row>
    <row r="46" spans="2:37" x14ac:dyDescent="0.5">
      <c r="B46" s="51">
        <v>44869</v>
      </c>
      <c r="C46" s="282">
        <v>145.28</v>
      </c>
      <c r="D46" s="71">
        <v>123.7319</v>
      </c>
      <c r="E46" s="71">
        <v>80.34</v>
      </c>
      <c r="F46" s="71">
        <v>148.83000000000001</v>
      </c>
      <c r="G46" s="71">
        <v>41.59</v>
      </c>
      <c r="H46" s="71">
        <v>28.39</v>
      </c>
      <c r="I46" s="71">
        <v>158.244</v>
      </c>
      <c r="J46" s="71">
        <v>33.54</v>
      </c>
      <c r="K46" s="71">
        <v>22.85</v>
      </c>
      <c r="L46" s="71">
        <v>62.58</v>
      </c>
      <c r="M46" s="71">
        <v>3770.55</v>
      </c>
      <c r="O46" s="5">
        <f t="shared" si="1"/>
        <v>-1.5784838425580983E-2</v>
      </c>
      <c r="P46" s="5">
        <f t="shared" si="2"/>
        <v>-2.3746741401402649E-2</v>
      </c>
      <c r="Q46" s="5">
        <f t="shared" si="3"/>
        <v>1.3498170808628807E-2</v>
      </c>
      <c r="R46" s="5">
        <f t="shared" si="4"/>
        <v>-1.4370860927152229E-2</v>
      </c>
      <c r="S46" s="5">
        <f t="shared" si="5"/>
        <v>-3.6376274328081437E-2</v>
      </c>
      <c r="T46" s="5">
        <f t="shared" si="6"/>
        <v>3.2363636363636372E-2</v>
      </c>
      <c r="U46" s="5">
        <f t="shared" si="7"/>
        <v>-2.3347960525097577E-2</v>
      </c>
      <c r="V46" s="5">
        <f t="shared" si="8"/>
        <v>2.6629935720844822E-2</v>
      </c>
      <c r="W46" s="5">
        <f t="shared" si="9"/>
        <v>-5.6570931244560585E-3</v>
      </c>
      <c r="X46" s="5">
        <f t="shared" si="10"/>
        <v>0.12493259032895909</v>
      </c>
      <c r="Y46" s="5">
        <f t="shared" si="11"/>
        <v>-3.3455009664040025E-2</v>
      </c>
      <c r="AA46" s="291" t="s">
        <v>2026</v>
      </c>
      <c r="AB46" s="285">
        <f>(AB41 - AB40*AB44)/AB42</f>
        <v>-3.7888013000414125E-2</v>
      </c>
    </row>
    <row r="47" spans="2:37" x14ac:dyDescent="0.5">
      <c r="B47" s="51">
        <v>44876</v>
      </c>
      <c r="C47" s="282">
        <v>150.16</v>
      </c>
      <c r="D47" s="71">
        <v>123.35080000000001</v>
      </c>
      <c r="E47" s="71">
        <v>81.819999999999993</v>
      </c>
      <c r="F47" s="71">
        <v>146.19</v>
      </c>
      <c r="G47" s="71">
        <v>42.52</v>
      </c>
      <c r="H47" s="71">
        <v>29.15</v>
      </c>
      <c r="I47" s="71">
        <v>161.56299999999999</v>
      </c>
      <c r="J47" s="71">
        <v>34.08</v>
      </c>
      <c r="K47" s="71">
        <v>24.09</v>
      </c>
      <c r="L47" s="71">
        <v>65.22</v>
      </c>
      <c r="M47" s="71">
        <v>3992.93</v>
      </c>
      <c r="O47" s="5">
        <f t="shared" si="1"/>
        <v>3.3590308370043953E-2</v>
      </c>
      <c r="P47" s="5">
        <f t="shared" si="2"/>
        <v>-3.0800464552794837E-3</v>
      </c>
      <c r="Q47" s="5">
        <f t="shared" si="3"/>
        <v>1.8421707742096061E-2</v>
      </c>
      <c r="R47" s="5">
        <f t="shared" si="4"/>
        <v>-1.7738359201773912E-2</v>
      </c>
      <c r="S47" s="5">
        <f t="shared" si="5"/>
        <v>2.2361144505890884E-2</v>
      </c>
      <c r="T47" s="5">
        <f t="shared" si="6"/>
        <v>2.6769989432898766E-2</v>
      </c>
      <c r="U47" s="5">
        <f t="shared" si="7"/>
        <v>2.0973938980308748E-2</v>
      </c>
      <c r="V47" s="5">
        <f t="shared" si="8"/>
        <v>1.610017889087656E-2</v>
      </c>
      <c r="W47" s="5">
        <f t="shared" si="9"/>
        <v>5.4266958424507683E-2</v>
      </c>
      <c r="X47" s="5">
        <f t="shared" si="10"/>
        <v>4.2186001917545513E-2</v>
      </c>
      <c r="Y47" s="5">
        <f t="shared" si="11"/>
        <v>5.8978133163596791E-2</v>
      </c>
      <c r="AA47" s="291" t="s">
        <v>2027</v>
      </c>
      <c r="AB47" s="285">
        <f>(AB39*AB44 - AB40)/AB42</f>
        <v>0.84195584445364746</v>
      </c>
    </row>
    <row r="48" spans="2:37" x14ac:dyDescent="0.5">
      <c r="B48" s="51">
        <v>44883</v>
      </c>
      <c r="C48" s="282">
        <v>154.97999999999999</v>
      </c>
      <c r="D48" s="71">
        <v>125.43219999999999</v>
      </c>
      <c r="E48" s="71">
        <v>83.62</v>
      </c>
      <c r="F48" s="71">
        <v>148.83000000000001</v>
      </c>
      <c r="G48" s="71">
        <v>42.96</v>
      </c>
      <c r="H48" s="71">
        <v>28.96</v>
      </c>
      <c r="I48" s="71">
        <v>159.941</v>
      </c>
      <c r="J48" s="71">
        <v>33.4</v>
      </c>
      <c r="K48" s="71">
        <v>22.91</v>
      </c>
      <c r="L48" s="71">
        <v>61.94</v>
      </c>
      <c r="M48" s="71">
        <v>3965.34</v>
      </c>
      <c r="O48" s="5">
        <f t="shared" si="1"/>
        <v>3.2099094299413933E-2</v>
      </c>
      <c r="P48" s="5">
        <f t="shared" si="2"/>
        <v>1.6873826517541657E-2</v>
      </c>
      <c r="Q48" s="5">
        <f t="shared" si="3"/>
        <v>2.199951112197529E-2</v>
      </c>
      <c r="R48" s="5">
        <f t="shared" si="4"/>
        <v>1.8058690744921169E-2</v>
      </c>
      <c r="S48" s="5">
        <f t="shared" si="5"/>
        <v>1.0348071495766664E-2</v>
      </c>
      <c r="T48" s="5">
        <f t="shared" si="6"/>
        <v>-6.5180102915951554E-3</v>
      </c>
      <c r="U48" s="5">
        <f t="shared" si="7"/>
        <v>-1.0039427344131879E-2</v>
      </c>
      <c r="V48" s="5">
        <f t="shared" si="8"/>
        <v>-1.9953051643192499E-2</v>
      </c>
      <c r="W48" s="5">
        <f t="shared" si="9"/>
        <v>-4.8982980489829742E-2</v>
      </c>
      <c r="X48" s="5">
        <f t="shared" si="10"/>
        <v>-5.0291321680466128E-2</v>
      </c>
      <c r="Y48" s="5">
        <f t="shared" si="11"/>
        <v>-6.9097129175818006E-3</v>
      </c>
    </row>
    <row r="49" spans="2:39" x14ac:dyDescent="0.5">
      <c r="B49" s="51">
        <v>44890</v>
      </c>
      <c r="C49" s="282">
        <v>159.62</v>
      </c>
      <c r="D49" s="71">
        <v>128.56899999999999</v>
      </c>
      <c r="E49" s="71">
        <v>86.26</v>
      </c>
      <c r="F49" s="71">
        <v>151.05000000000001</v>
      </c>
      <c r="G49" s="71">
        <v>44.15</v>
      </c>
      <c r="H49" s="71">
        <v>28.5</v>
      </c>
      <c r="I49" s="71">
        <v>162.25899999999999</v>
      </c>
      <c r="J49" s="71">
        <v>33.9</v>
      </c>
      <c r="K49" s="71">
        <v>24.08</v>
      </c>
      <c r="L49" s="71">
        <v>66.459999999999994</v>
      </c>
      <c r="M49" s="71">
        <v>4026.12</v>
      </c>
      <c r="O49" s="5">
        <f t="shared" si="1"/>
        <v>2.993934701251777E-2</v>
      </c>
      <c r="P49" s="5">
        <f t="shared" si="2"/>
        <v>2.5007932572337799E-2</v>
      </c>
      <c r="Q49" s="5">
        <f t="shared" si="3"/>
        <v>3.1571394403252739E-2</v>
      </c>
      <c r="R49" s="5">
        <f t="shared" si="4"/>
        <v>1.4916347510582462E-2</v>
      </c>
      <c r="S49" s="5">
        <f t="shared" si="5"/>
        <v>2.7700186219739242E-2</v>
      </c>
      <c r="T49" s="5">
        <f t="shared" si="6"/>
        <v>-1.5883977900552515E-2</v>
      </c>
      <c r="U49" s="5">
        <f t="shared" si="7"/>
        <v>1.4492844236312141E-2</v>
      </c>
      <c r="V49" s="5">
        <f t="shared" si="8"/>
        <v>1.4970059880239583E-2</v>
      </c>
      <c r="W49" s="5">
        <f t="shared" si="9"/>
        <v>5.1069402007856812E-2</v>
      </c>
      <c r="X49" s="5">
        <f t="shared" si="10"/>
        <v>7.2973845657087422E-2</v>
      </c>
      <c r="Y49" s="5">
        <f t="shared" si="11"/>
        <v>1.5327815521493759E-2</v>
      </c>
      <c r="AA49" s="293"/>
      <c r="AB49" s="289" t="s">
        <v>2037</v>
      </c>
      <c r="AC49" s="289" t="s">
        <v>2008</v>
      </c>
      <c r="AD49" s="289" t="s">
        <v>2009</v>
      </c>
      <c r="AE49" s="289" t="s">
        <v>2010</v>
      </c>
      <c r="AF49" s="289" t="s">
        <v>2011</v>
      </c>
      <c r="AG49" s="289" t="s">
        <v>2012</v>
      </c>
      <c r="AH49" s="289" t="s">
        <v>2013</v>
      </c>
      <c r="AI49" s="289" t="s">
        <v>2014</v>
      </c>
      <c r="AJ49" s="289" t="s">
        <v>2015</v>
      </c>
      <c r="AK49" s="289" t="s">
        <v>1913</v>
      </c>
    </row>
    <row r="50" spans="2:39" x14ac:dyDescent="0.5">
      <c r="B50" s="51">
        <v>44897</v>
      </c>
      <c r="C50" s="282">
        <v>163.66</v>
      </c>
      <c r="D50" s="71">
        <v>129.48750000000001</v>
      </c>
      <c r="E50" s="71">
        <v>89.03</v>
      </c>
      <c r="F50" s="71">
        <v>152.41</v>
      </c>
      <c r="G50" s="71">
        <v>46.6</v>
      </c>
      <c r="H50" s="71">
        <v>28.75</v>
      </c>
      <c r="I50" s="71">
        <v>163.77000000000001</v>
      </c>
      <c r="J50" s="71">
        <v>34.96</v>
      </c>
      <c r="K50" s="71">
        <v>23.99</v>
      </c>
      <c r="L50" s="71">
        <v>68.25</v>
      </c>
      <c r="M50" s="71">
        <v>4071.7</v>
      </c>
      <c r="O50" s="5">
        <f t="shared" si="1"/>
        <v>2.5310111514847744E-2</v>
      </c>
      <c r="P50" s="5">
        <f t="shared" si="2"/>
        <v>7.1440238315614302E-3</v>
      </c>
      <c r="Q50" s="5">
        <f t="shared" si="3"/>
        <v>3.211221887317417E-2</v>
      </c>
      <c r="R50" s="5">
        <f t="shared" si="4"/>
        <v>9.0036411784175652E-3</v>
      </c>
      <c r="S50" s="5">
        <f t="shared" si="5"/>
        <v>5.5492638731596822E-2</v>
      </c>
      <c r="T50" s="5">
        <f t="shared" si="6"/>
        <v>8.7719298245614308E-3</v>
      </c>
      <c r="U50" s="5">
        <f t="shared" si="7"/>
        <v>9.3122723546923414E-3</v>
      </c>
      <c r="V50" s="5">
        <f t="shared" si="8"/>
        <v>3.1268436578171244E-2</v>
      </c>
      <c r="W50" s="5">
        <f t="shared" si="9"/>
        <v>-3.737541528239241E-3</v>
      </c>
      <c r="X50" s="5">
        <f t="shared" si="10"/>
        <v>2.6933493830875843E-2</v>
      </c>
      <c r="Y50" s="5">
        <f t="shared" si="11"/>
        <v>1.1321073390758274E-2</v>
      </c>
      <c r="AA50" s="281" t="s">
        <v>2031</v>
      </c>
      <c r="AB50" s="284">
        <f t="array" ref="AB50:AK50">AB46*AB36:AK36+AB47*AB37:AK37</f>
        <v>0.15987820620674131</v>
      </c>
      <c r="AC50" s="284">
        <v>0.10013450195608906</v>
      </c>
      <c r="AD50" s="284">
        <v>7.4181684947649623E-2</v>
      </c>
      <c r="AE50" s="284">
        <v>0.19229999364998832</v>
      </c>
      <c r="AF50" s="284">
        <v>9.8946781465197642E-2</v>
      </c>
      <c r="AG50" s="5">
        <v>0.10383552366137783</v>
      </c>
      <c r="AH50" s="5">
        <v>5.6867707965843728E-2</v>
      </c>
      <c r="AI50" s="5">
        <v>6.3363035238563237E-2</v>
      </c>
      <c r="AJ50" s="5">
        <v>6.9317421978988769E-2</v>
      </c>
      <c r="AK50" s="5">
        <v>8.1175142929561239E-2</v>
      </c>
    </row>
    <row r="51" spans="2:39" x14ac:dyDescent="0.5">
      <c r="B51" s="51">
        <v>44904</v>
      </c>
      <c r="C51" s="282">
        <v>163.06</v>
      </c>
      <c r="D51" s="71">
        <v>126.4289</v>
      </c>
      <c r="E51" s="71">
        <v>87.97</v>
      </c>
      <c r="F51" s="71">
        <v>141.57</v>
      </c>
      <c r="G51" s="71">
        <v>46.23</v>
      </c>
      <c r="H51" s="71">
        <v>26.55</v>
      </c>
      <c r="I51" s="71">
        <v>165.81</v>
      </c>
      <c r="J51" s="71">
        <v>32.590000000000003</v>
      </c>
      <c r="K51" s="71">
        <v>23.86</v>
      </c>
      <c r="L51" s="71">
        <v>62.88</v>
      </c>
      <c r="M51" s="71">
        <v>3934.38</v>
      </c>
      <c r="O51" s="5">
        <f t="shared" si="1"/>
        <v>-3.6661371135280341E-3</v>
      </c>
      <c r="P51" s="5">
        <f t="shared" si="2"/>
        <v>-2.3620812819770354E-2</v>
      </c>
      <c r="Q51" s="5">
        <f t="shared" si="3"/>
        <v>-1.1906099067729992E-2</v>
      </c>
      <c r="R51" s="5">
        <f t="shared" si="4"/>
        <v>-7.1123941998556539E-2</v>
      </c>
      <c r="S51" s="5">
        <f t="shared" si="5"/>
        <v>-7.9399141630902559E-3</v>
      </c>
      <c r="T51" s="5">
        <f t="shared" si="6"/>
        <v>-7.6521739130434807E-2</v>
      </c>
      <c r="U51" s="5">
        <f t="shared" si="7"/>
        <v>1.2456493863344908E-2</v>
      </c>
      <c r="V51" s="5">
        <f t="shared" si="8"/>
        <v>-6.7791762013729939E-2</v>
      </c>
      <c r="W51" s="5">
        <f t="shared" si="9"/>
        <v>-5.4189245518966311E-3</v>
      </c>
      <c r="X51" s="5">
        <f t="shared" si="10"/>
        <v>-7.8681318681318668E-2</v>
      </c>
      <c r="Y51" s="5">
        <f t="shared" si="11"/>
        <v>-3.3725470933516632E-2</v>
      </c>
      <c r="AM51" s="294" t="s">
        <v>2035</v>
      </c>
    </row>
    <row r="52" spans="2:39" x14ac:dyDescent="0.5">
      <c r="B52" s="51">
        <v>44911</v>
      </c>
      <c r="C52" s="282">
        <v>160.47999999999999</v>
      </c>
      <c r="D52" s="71">
        <v>123.5658</v>
      </c>
      <c r="E52" s="71">
        <v>86.76</v>
      </c>
      <c r="F52" s="71">
        <v>142.36000000000001</v>
      </c>
      <c r="G52" s="71">
        <v>45.81</v>
      </c>
      <c r="H52" s="71">
        <v>25.97</v>
      </c>
      <c r="I52" s="71">
        <v>158.661</v>
      </c>
      <c r="J52" s="71">
        <v>32.35</v>
      </c>
      <c r="K52" s="71">
        <v>24.07</v>
      </c>
      <c r="L52" s="71">
        <v>62.51</v>
      </c>
      <c r="M52" s="71">
        <v>3852.36</v>
      </c>
      <c r="O52" s="5">
        <f t="shared" si="1"/>
        <v>-1.5822396663804805E-2</v>
      </c>
      <c r="P52" s="5">
        <f t="shared" si="2"/>
        <v>-2.2645929846735968E-2</v>
      </c>
      <c r="Q52" s="5">
        <f t="shared" si="3"/>
        <v>-1.3754689098556261E-2</v>
      </c>
      <c r="R52" s="5">
        <f t="shared" si="4"/>
        <v>5.5802783075511453E-3</v>
      </c>
      <c r="S52" s="5">
        <f t="shared" si="5"/>
        <v>-9.0850097339388869E-3</v>
      </c>
      <c r="T52" s="5">
        <f t="shared" si="6"/>
        <v>-2.184557438794732E-2</v>
      </c>
      <c r="U52" s="5">
        <f t="shared" si="7"/>
        <v>-4.3115614257282386E-2</v>
      </c>
      <c r="V52" s="5">
        <f t="shared" si="8"/>
        <v>-7.3642221540350938E-3</v>
      </c>
      <c r="W52" s="5">
        <f t="shared" si="9"/>
        <v>8.8013411567477995E-3</v>
      </c>
      <c r="X52" s="5">
        <f t="shared" si="10"/>
        <v>-5.8842239185751266E-3</v>
      </c>
      <c r="Y52" s="5">
        <f t="shared" si="11"/>
        <v>-2.0846994952190667E-2</v>
      </c>
      <c r="AA52" s="288" t="s">
        <v>2033</v>
      </c>
      <c r="AB52" s="283">
        <v>314020.83539999998</v>
      </c>
      <c r="AC52" s="283">
        <v>140366.2942</v>
      </c>
      <c r="AD52" s="283">
        <v>115117.5772</v>
      </c>
      <c r="AE52" s="283">
        <v>256154.21780000001</v>
      </c>
      <c r="AF52" s="283">
        <v>131642.27100000001</v>
      </c>
      <c r="AG52" s="283">
        <v>127016.38649999999</v>
      </c>
      <c r="AH52" s="7">
        <v>83686.9139</v>
      </c>
      <c r="AI52" s="7">
        <v>65972.9185</v>
      </c>
      <c r="AJ52" s="7">
        <v>46906.988799999999</v>
      </c>
      <c r="AK52" s="7">
        <v>93450.245899999994</v>
      </c>
      <c r="AM52" s="7">
        <f>SUM(AB52:AK52)</f>
        <v>1374334.6491999999</v>
      </c>
    </row>
    <row r="53" spans="2:39" x14ac:dyDescent="0.5">
      <c r="B53" s="51">
        <v>44918</v>
      </c>
      <c r="C53" s="282">
        <v>163.1</v>
      </c>
      <c r="D53" s="71">
        <v>126.4876</v>
      </c>
      <c r="E53" s="71">
        <v>84.75</v>
      </c>
      <c r="F53" s="71">
        <v>140.02000000000001</v>
      </c>
      <c r="G53" s="71">
        <v>46.06</v>
      </c>
      <c r="H53" s="71">
        <v>24.64</v>
      </c>
      <c r="I53" s="71">
        <v>160.71</v>
      </c>
      <c r="J53" s="71">
        <v>33.32</v>
      </c>
      <c r="K53" s="71">
        <v>23.87</v>
      </c>
      <c r="L53" s="71">
        <v>64.25</v>
      </c>
      <c r="M53" s="71">
        <v>3844.82</v>
      </c>
      <c r="O53" s="5">
        <f t="shared" si="1"/>
        <v>1.632602193419741E-2</v>
      </c>
      <c r="P53" s="5">
        <f t="shared" si="2"/>
        <v>2.3645701318649737E-2</v>
      </c>
      <c r="Q53" s="5">
        <f t="shared" si="3"/>
        <v>-2.3167358229598922E-2</v>
      </c>
      <c r="R53" s="5">
        <f t="shared" si="4"/>
        <v>-1.6437201461084627E-2</v>
      </c>
      <c r="S53" s="5">
        <f t="shared" si="5"/>
        <v>5.4573237284436527E-3</v>
      </c>
      <c r="T53" s="5">
        <f t="shared" si="6"/>
        <v>-5.1212938005390729E-2</v>
      </c>
      <c r="U53" s="5">
        <f t="shared" si="7"/>
        <v>1.2914326772174745E-2</v>
      </c>
      <c r="V53" s="5">
        <f t="shared" si="8"/>
        <v>2.998454404945905E-2</v>
      </c>
      <c r="W53" s="5">
        <f t="shared" si="9"/>
        <v>-8.3090984628167996E-3</v>
      </c>
      <c r="X53" s="5">
        <f t="shared" si="10"/>
        <v>2.7835546312590109E-2</v>
      </c>
      <c r="Y53" s="5">
        <f t="shared" si="11"/>
        <v>-1.9572417946401854E-3</v>
      </c>
      <c r="AA53" s="288" t="s">
        <v>2034</v>
      </c>
      <c r="AB53" s="284">
        <f>AB52/$AM52</f>
        <v>0.22848935343570906</v>
      </c>
      <c r="AC53" s="284">
        <f t="shared" ref="AC53:AK53" si="15">AC52/$AM52</f>
        <v>0.10213399937322923</v>
      </c>
      <c r="AD53" s="284">
        <f t="shared" si="15"/>
        <v>8.3762406242911744E-2</v>
      </c>
      <c r="AE53" s="284">
        <f>AE52/$AM52</f>
        <v>0.18638416629392804</v>
      </c>
      <c r="AF53" s="284">
        <f t="shared" si="15"/>
        <v>9.5786183573723455E-2</v>
      </c>
      <c r="AG53" s="284">
        <f t="shared" si="15"/>
        <v>9.2420275202939994E-2</v>
      </c>
      <c r="AH53" s="284">
        <f t="shared" si="15"/>
        <v>6.0892675556651468E-2</v>
      </c>
      <c r="AI53" s="284">
        <f t="shared" si="15"/>
        <v>4.8003532864723183E-2</v>
      </c>
      <c r="AJ53" s="284">
        <f t="shared" si="15"/>
        <v>3.4130689222821059E-2</v>
      </c>
      <c r="AK53" s="284">
        <f t="shared" si="15"/>
        <v>6.7996718233362868E-2</v>
      </c>
    </row>
    <row r="54" spans="2:39" x14ac:dyDescent="0.5">
      <c r="B54" s="51">
        <v>44925</v>
      </c>
      <c r="C54" s="282">
        <v>161.61000000000001</v>
      </c>
      <c r="D54" s="71">
        <v>126.7514</v>
      </c>
      <c r="E54" s="71">
        <v>85.85</v>
      </c>
      <c r="F54" s="71">
        <v>140</v>
      </c>
      <c r="G54" s="71">
        <v>46.27</v>
      </c>
      <c r="H54" s="71">
        <v>24.73</v>
      </c>
      <c r="I54" s="71">
        <v>160.072</v>
      </c>
      <c r="J54" s="71">
        <v>32.9</v>
      </c>
      <c r="K54" s="71">
        <v>23.2</v>
      </c>
      <c r="L54" s="71">
        <v>63.79</v>
      </c>
      <c r="M54" s="71">
        <v>3839.5</v>
      </c>
      <c r="O54" s="5">
        <f t="shared" si="1"/>
        <v>-9.1354996934395194E-3</v>
      </c>
      <c r="P54" s="5">
        <f t="shared" si="2"/>
        <v>2.0855799303647338E-3</v>
      </c>
      <c r="Q54" s="5">
        <f t="shared" si="3"/>
        <v>1.2979351032448294E-2</v>
      </c>
      <c r="R54" s="5">
        <f t="shared" si="4"/>
        <v>-1.4283673760895343E-4</v>
      </c>
      <c r="S54" s="5">
        <f t="shared" si="5"/>
        <v>4.5592705167174508E-3</v>
      </c>
      <c r="T54" s="5">
        <f t="shared" si="6"/>
        <v>3.6525974025973795E-3</v>
      </c>
      <c r="U54" s="5">
        <f t="shared" si="7"/>
        <v>-3.9698836413415428E-3</v>
      </c>
      <c r="V54" s="5">
        <f t="shared" si="8"/>
        <v>-1.2605042016806789E-2</v>
      </c>
      <c r="W54" s="5">
        <f t="shared" si="9"/>
        <v>-2.8068705488060397E-2</v>
      </c>
      <c r="X54" s="5">
        <f t="shared" si="10"/>
        <v>-7.1595330739300245E-3</v>
      </c>
      <c r="Y54" s="5">
        <f t="shared" si="11"/>
        <v>-1.3836798601755129E-3</v>
      </c>
    </row>
    <row r="55" spans="2:39" x14ac:dyDescent="0.5">
      <c r="B55" s="51">
        <v>44932</v>
      </c>
      <c r="C55" s="282">
        <v>166.55</v>
      </c>
      <c r="D55" s="71">
        <v>131.53960000000001</v>
      </c>
      <c r="E55" s="71">
        <v>88.08</v>
      </c>
      <c r="F55" s="71">
        <v>148.57</v>
      </c>
      <c r="G55" s="71">
        <v>46.33</v>
      </c>
      <c r="H55" s="71">
        <v>26.4</v>
      </c>
      <c r="I55" s="71">
        <v>166.66900000000001</v>
      </c>
      <c r="J55" s="71">
        <v>32.56</v>
      </c>
      <c r="K55" s="71">
        <v>22.51</v>
      </c>
      <c r="L55" s="71">
        <v>64.33</v>
      </c>
      <c r="M55" s="71">
        <v>3895.08</v>
      </c>
      <c r="O55" s="5">
        <f t="shared" si="1"/>
        <v>3.0567415382711349E-2</v>
      </c>
      <c r="P55" s="5">
        <f t="shared" si="2"/>
        <v>3.7776308585151686E-2</v>
      </c>
      <c r="Q55" s="5">
        <f t="shared" si="3"/>
        <v>2.597553873034375E-2</v>
      </c>
      <c r="R55" s="5">
        <f t="shared" si="4"/>
        <v>6.1214285714285666E-2</v>
      </c>
      <c r="S55" s="5">
        <f t="shared" si="5"/>
        <v>1.2967365463583125E-3</v>
      </c>
      <c r="T55" s="5">
        <f t="shared" si="6"/>
        <v>6.7529316619490354E-2</v>
      </c>
      <c r="U55" s="5">
        <f t="shared" si="7"/>
        <v>4.1212704283072776E-2</v>
      </c>
      <c r="V55" s="5">
        <f t="shared" si="8"/>
        <v>-1.0334346504559111E-2</v>
      </c>
      <c r="W55" s="5">
        <f t="shared" si="9"/>
        <v>-2.9741379310344707E-2</v>
      </c>
      <c r="X55" s="5">
        <f t="shared" si="10"/>
        <v>8.4652766891362141E-3</v>
      </c>
      <c r="Y55" s="5">
        <f t="shared" si="11"/>
        <v>1.447584320875106E-2</v>
      </c>
      <c r="AA55" s="288" t="s">
        <v>2032</v>
      </c>
      <c r="AB55" s="284">
        <f>SUMSQ(AB50:AK50,AB53:AK53)</f>
        <v>0.25119672162067597</v>
      </c>
    </row>
    <row r="56" spans="2:39" x14ac:dyDescent="0.5">
      <c r="B56" s="51">
        <v>44939</v>
      </c>
      <c r="C56" s="282">
        <v>153.6</v>
      </c>
      <c r="D56" s="71">
        <v>130.60149999999999</v>
      </c>
      <c r="E56" s="71">
        <v>86.27</v>
      </c>
      <c r="F56" s="71">
        <v>149.68</v>
      </c>
      <c r="G56" s="71">
        <v>46.53</v>
      </c>
      <c r="H56" s="71">
        <v>29.44</v>
      </c>
      <c r="I56" s="71">
        <v>167.17400000000001</v>
      </c>
      <c r="J56" s="71">
        <v>32.81</v>
      </c>
      <c r="K56" s="71">
        <v>22.38</v>
      </c>
      <c r="L56" s="71">
        <v>69.709999999999994</v>
      </c>
      <c r="M56" s="71">
        <v>3999.09</v>
      </c>
      <c r="O56" s="5">
        <f t="shared" si="1"/>
        <v>-7.7754428099669815E-2</v>
      </c>
      <c r="P56" s="5">
        <f t="shared" si="2"/>
        <v>-7.1316926613735898E-3</v>
      </c>
      <c r="Q56" s="5">
        <f t="shared" si="3"/>
        <v>-2.0549500454132619E-2</v>
      </c>
      <c r="R56" s="5">
        <f t="shared" si="4"/>
        <v>7.4712256848623593E-3</v>
      </c>
      <c r="S56" s="5">
        <f t="shared" si="5"/>
        <v>4.3168573278653533E-3</v>
      </c>
      <c r="T56" s="5">
        <f t="shared" si="6"/>
        <v>0.11515151515151523</v>
      </c>
      <c r="U56" s="5">
        <f t="shared" si="7"/>
        <v>3.0299575805938783E-3</v>
      </c>
      <c r="V56" s="5">
        <f t="shared" si="8"/>
        <v>7.6781326781327763E-3</v>
      </c>
      <c r="W56" s="5">
        <f t="shared" si="9"/>
        <v>-5.7752110173256987E-3</v>
      </c>
      <c r="X56" s="5">
        <f t="shared" si="10"/>
        <v>8.3631276231929119E-2</v>
      </c>
      <c r="Y56" s="5">
        <f t="shared" si="11"/>
        <v>2.6702917526726155E-2</v>
      </c>
    </row>
    <row r="57" spans="2:39" x14ac:dyDescent="0.5">
      <c r="B57" s="51">
        <v>44946</v>
      </c>
      <c r="C57" s="282">
        <v>149.59</v>
      </c>
      <c r="D57" s="71">
        <v>124.7188</v>
      </c>
      <c r="E57" s="71">
        <v>83.01</v>
      </c>
      <c r="F57" s="71">
        <v>145.12</v>
      </c>
      <c r="G57" s="71">
        <v>45.62</v>
      </c>
      <c r="H57" s="71">
        <v>30.36</v>
      </c>
      <c r="I57" s="71">
        <v>166.64099999999999</v>
      </c>
      <c r="J57" s="71">
        <v>31.46</v>
      </c>
      <c r="K57" s="71">
        <v>21.85</v>
      </c>
      <c r="L57" s="71">
        <v>67.069999999999993</v>
      </c>
      <c r="M57" s="71">
        <v>3972.61</v>
      </c>
      <c r="O57" s="5">
        <f t="shared" si="1"/>
        <v>-2.6106770833333237E-2</v>
      </c>
      <c r="P57" s="5">
        <f t="shared" si="2"/>
        <v>-4.5043127376025449E-2</v>
      </c>
      <c r="Q57" s="5">
        <f t="shared" si="3"/>
        <v>-3.7788338935898835E-2</v>
      </c>
      <c r="R57" s="5">
        <f t="shared" si="4"/>
        <v>-3.0464991982896872E-2</v>
      </c>
      <c r="S57" s="5">
        <f t="shared" si="5"/>
        <v>-1.9557274876423891E-2</v>
      </c>
      <c r="T57" s="5">
        <f t="shared" si="6"/>
        <v>3.125E-2</v>
      </c>
      <c r="U57" s="5">
        <f t="shared" si="7"/>
        <v>-3.1882948305359537E-3</v>
      </c>
      <c r="V57" s="5">
        <f t="shared" si="8"/>
        <v>-4.1145992075586779E-2</v>
      </c>
      <c r="W57" s="5">
        <f t="shared" si="9"/>
        <v>-2.3681858802502176E-2</v>
      </c>
      <c r="X57" s="5">
        <f t="shared" si="10"/>
        <v>-3.7871180605365096E-2</v>
      </c>
      <c r="Y57" s="5">
        <f t="shared" si="11"/>
        <v>-6.6215063927043127E-3</v>
      </c>
    </row>
    <row r="58" spans="2:39" x14ac:dyDescent="0.5">
      <c r="B58" s="51">
        <v>44953</v>
      </c>
      <c r="C58" s="282">
        <v>146.28</v>
      </c>
      <c r="D58" s="71">
        <v>131.98910000000001</v>
      </c>
      <c r="E58" s="71">
        <v>83.73</v>
      </c>
      <c r="F58" s="71">
        <v>146.72999999999999</v>
      </c>
      <c r="G58" s="71">
        <v>45.91</v>
      </c>
      <c r="H58" s="71">
        <v>30.36</v>
      </c>
      <c r="I58" s="71">
        <v>167.23099999999999</v>
      </c>
      <c r="J58" s="71">
        <v>31.51</v>
      </c>
      <c r="K58" s="71">
        <v>22.67</v>
      </c>
      <c r="L58" s="71">
        <v>70.819999999999993</v>
      </c>
      <c r="M58" s="71">
        <v>4070.56</v>
      </c>
      <c r="O58" s="5">
        <f t="shared" si="1"/>
        <v>-2.2127147536600056E-2</v>
      </c>
      <c r="P58" s="5">
        <f t="shared" si="2"/>
        <v>5.8293537141152818E-2</v>
      </c>
      <c r="Q58" s="5">
        <f t="shared" si="3"/>
        <v>8.6736537766534116E-3</v>
      </c>
      <c r="R58" s="5">
        <f t="shared" si="4"/>
        <v>1.1094266813671316E-2</v>
      </c>
      <c r="S58" s="5">
        <f t="shared" si="5"/>
        <v>6.3568610258657454E-3</v>
      </c>
      <c r="T58" s="5">
        <f t="shared" si="6"/>
        <v>0</v>
      </c>
      <c r="U58" s="5">
        <f t="shared" si="7"/>
        <v>3.5405452439676299E-3</v>
      </c>
      <c r="V58" s="5">
        <f t="shared" si="8"/>
        <v>1.5893197711380758E-3</v>
      </c>
      <c r="W58" s="5">
        <f t="shared" si="9"/>
        <v>3.7528604118993059E-2</v>
      </c>
      <c r="X58" s="5">
        <f t="shared" si="10"/>
        <v>5.5911734009244096E-2</v>
      </c>
      <c r="Y58" s="5">
        <f t="shared" si="11"/>
        <v>2.4656334248768452E-2</v>
      </c>
    </row>
    <row r="59" spans="2:39" x14ac:dyDescent="0.5">
      <c r="B59" s="51">
        <v>44960</v>
      </c>
      <c r="C59" s="282">
        <v>145.19999999999999</v>
      </c>
      <c r="D59" s="71">
        <v>133.20089999999999</v>
      </c>
      <c r="E59" s="71">
        <v>84.5</v>
      </c>
      <c r="F59" s="71">
        <v>145.19</v>
      </c>
      <c r="G59" s="71">
        <v>48.5</v>
      </c>
      <c r="H59" s="71">
        <v>33.090000000000003</v>
      </c>
      <c r="I59" s="71">
        <v>168.059</v>
      </c>
      <c r="J59" s="71">
        <v>32.08</v>
      </c>
      <c r="K59" s="71">
        <v>22.88</v>
      </c>
      <c r="L59" s="71">
        <v>73.400000000000006</v>
      </c>
      <c r="M59" s="71">
        <v>4136.4799999999996</v>
      </c>
      <c r="O59" s="5">
        <f t="shared" si="1"/>
        <v>-7.3831009023790362E-3</v>
      </c>
      <c r="P59" s="5">
        <f t="shared" si="2"/>
        <v>9.1810611633837969E-3</v>
      </c>
      <c r="Q59" s="5">
        <f t="shared" si="3"/>
        <v>9.196225964409388E-3</v>
      </c>
      <c r="R59" s="5">
        <f t="shared" si="4"/>
        <v>-1.0495467866148633E-2</v>
      </c>
      <c r="S59" s="5">
        <f t="shared" si="5"/>
        <v>5.6414724460901899E-2</v>
      </c>
      <c r="T59" s="5">
        <f t="shared" si="6"/>
        <v>8.9920948616600826E-2</v>
      </c>
      <c r="U59" s="5">
        <f t="shared" si="7"/>
        <v>4.951235117890862E-3</v>
      </c>
      <c r="V59" s="5">
        <f t="shared" si="8"/>
        <v>1.8089495398286193E-2</v>
      </c>
      <c r="W59" s="5">
        <f t="shared" si="9"/>
        <v>9.2633436259372814E-3</v>
      </c>
      <c r="X59" s="5">
        <f t="shared" si="10"/>
        <v>3.6430386896357136E-2</v>
      </c>
      <c r="Y59" s="5">
        <f t="shared" si="11"/>
        <v>1.6194331983805599E-2</v>
      </c>
    </row>
    <row r="60" spans="2:39" x14ac:dyDescent="0.5">
      <c r="B60" s="51">
        <v>44967</v>
      </c>
      <c r="C60" s="282">
        <v>152.05000000000001</v>
      </c>
      <c r="D60" s="71">
        <v>135.56569999999999</v>
      </c>
      <c r="E60" s="71">
        <v>86.7</v>
      </c>
      <c r="F60" s="71">
        <v>143.69999999999999</v>
      </c>
      <c r="G60" s="71">
        <v>47.23</v>
      </c>
      <c r="H60" s="71">
        <v>34.299999999999997</v>
      </c>
      <c r="I60" s="71">
        <v>175.24600000000001</v>
      </c>
      <c r="J60" s="71">
        <v>31.82</v>
      </c>
      <c r="K60" s="71">
        <v>23.04</v>
      </c>
      <c r="L60" s="71">
        <v>70.66</v>
      </c>
      <c r="M60" s="71">
        <v>4090.46</v>
      </c>
      <c r="O60" s="5">
        <f t="shared" si="1"/>
        <v>4.7176308539945033E-2</v>
      </c>
      <c r="P60" s="5">
        <f t="shared" si="2"/>
        <v>1.7753633796768753E-2</v>
      </c>
      <c r="Q60" s="5">
        <f t="shared" si="3"/>
        <v>2.6035502958579926E-2</v>
      </c>
      <c r="R60" s="5">
        <f t="shared" si="4"/>
        <v>-1.0262414766857297E-2</v>
      </c>
      <c r="S60" s="5">
        <f t="shared" si="5"/>
        <v>-2.6185567010309385E-2</v>
      </c>
      <c r="T60" s="5">
        <f t="shared" si="6"/>
        <v>3.6566938652160541E-2</v>
      </c>
      <c r="U60" s="5">
        <f t="shared" si="7"/>
        <v>4.2764743334186228E-2</v>
      </c>
      <c r="V60" s="5">
        <f t="shared" si="8"/>
        <v>-8.1047381546134334E-3</v>
      </c>
      <c r="W60" s="5">
        <f t="shared" si="9"/>
        <v>6.9930069930070893E-3</v>
      </c>
      <c r="X60" s="5">
        <f t="shared" si="10"/>
        <v>-3.7329700272479727E-2</v>
      </c>
      <c r="Y60" s="5">
        <f t="shared" si="11"/>
        <v>-1.1125401307391702E-2</v>
      </c>
    </row>
    <row r="61" spans="2:39" x14ac:dyDescent="0.5">
      <c r="B61" s="51">
        <v>44974</v>
      </c>
      <c r="C61" s="282">
        <v>151.31</v>
      </c>
      <c r="D61" s="71">
        <v>138.292</v>
      </c>
      <c r="E61" s="71">
        <v>84.76</v>
      </c>
      <c r="F61" s="71">
        <v>149.35</v>
      </c>
      <c r="G61" s="71">
        <v>46.54</v>
      </c>
      <c r="H61" s="71">
        <v>34.770000000000003</v>
      </c>
      <c r="I61" s="71">
        <v>179.56700000000001</v>
      </c>
      <c r="J61" s="71">
        <v>31.26</v>
      </c>
      <c r="K61" s="71">
        <v>22.96</v>
      </c>
      <c r="L61" s="71">
        <v>71.44</v>
      </c>
      <c r="M61" s="71">
        <v>4079.09</v>
      </c>
      <c r="O61" s="5">
        <f t="shared" si="1"/>
        <v>-4.8668201249589815E-3</v>
      </c>
      <c r="P61" s="5">
        <f t="shared" si="2"/>
        <v>2.0110544186324519E-2</v>
      </c>
      <c r="Q61" s="5">
        <f t="shared" si="3"/>
        <v>-2.2376009227220273E-2</v>
      </c>
      <c r="R61" s="5">
        <f t="shared" si="4"/>
        <v>3.93180236604036E-2</v>
      </c>
      <c r="S61" s="5">
        <f t="shared" si="5"/>
        <v>-1.460935845860678E-2</v>
      </c>
      <c r="T61" s="5">
        <f t="shared" si="6"/>
        <v>1.3702623906705735E-2</v>
      </c>
      <c r="U61" s="5">
        <f t="shared" si="7"/>
        <v>2.4656768200130186E-2</v>
      </c>
      <c r="V61" s="5">
        <f t="shared" si="8"/>
        <v>-1.7598994343180352E-2</v>
      </c>
      <c r="W61" s="5">
        <f t="shared" si="9"/>
        <v>-3.4722222222220989E-3</v>
      </c>
      <c r="X61" s="5">
        <f t="shared" si="10"/>
        <v>1.1038777243136177E-2</v>
      </c>
      <c r="Y61" s="5">
        <f t="shared" si="11"/>
        <v>-2.7796384758682624E-3</v>
      </c>
    </row>
    <row r="62" spans="2:39" x14ac:dyDescent="0.5">
      <c r="B62" s="51">
        <v>44981</v>
      </c>
      <c r="C62" s="282">
        <v>152.71</v>
      </c>
      <c r="D62" s="71">
        <v>138.5754</v>
      </c>
      <c r="E62" s="71">
        <v>80.66</v>
      </c>
      <c r="F62" s="71">
        <v>144.41</v>
      </c>
      <c r="G62" s="71">
        <v>47.01</v>
      </c>
      <c r="H62" s="71">
        <v>33.4</v>
      </c>
      <c r="I62" s="71">
        <v>178.16800000000001</v>
      </c>
      <c r="J62" s="71">
        <v>31.18</v>
      </c>
      <c r="K62" s="71">
        <v>22.36</v>
      </c>
      <c r="L62" s="71">
        <v>70.87</v>
      </c>
      <c r="M62" s="71">
        <v>3970.04</v>
      </c>
      <c r="O62" s="5">
        <f t="shared" si="1"/>
        <v>9.2525279228075075E-3</v>
      </c>
      <c r="P62" s="5">
        <f t="shared" si="2"/>
        <v>2.0492870158794751E-3</v>
      </c>
      <c r="Q62" s="5">
        <f t="shared" si="3"/>
        <v>-4.8371873525247855E-2</v>
      </c>
      <c r="R62" s="5">
        <f t="shared" si="4"/>
        <v>-3.3076665550719753E-2</v>
      </c>
      <c r="S62" s="5">
        <f t="shared" si="5"/>
        <v>1.009883970777814E-2</v>
      </c>
      <c r="T62" s="5">
        <f t="shared" si="6"/>
        <v>-3.9401783146390645E-2</v>
      </c>
      <c r="U62" s="5">
        <f t="shared" si="7"/>
        <v>-7.7909638185189589E-3</v>
      </c>
      <c r="V62" s="5">
        <f t="shared" si="8"/>
        <v>-2.5591810620602118E-3</v>
      </c>
      <c r="W62" s="5">
        <f t="shared" si="9"/>
        <v>-2.6132404181184676E-2</v>
      </c>
      <c r="X62" s="5">
        <f t="shared" si="10"/>
        <v>-7.9787234042552058E-3</v>
      </c>
      <c r="Y62" s="5">
        <f t="shared" si="11"/>
        <v>-2.6733903885425514E-2</v>
      </c>
    </row>
    <row r="63" spans="2:39" x14ac:dyDescent="0.5">
      <c r="B63" s="51">
        <v>44988</v>
      </c>
      <c r="C63" s="282">
        <v>156.06</v>
      </c>
      <c r="D63" s="71">
        <v>142.279</v>
      </c>
      <c r="E63" s="71">
        <v>81.069999999999993</v>
      </c>
      <c r="F63" s="71">
        <v>141.9</v>
      </c>
      <c r="G63" s="71">
        <v>47.82</v>
      </c>
      <c r="H63" s="71">
        <v>34.57</v>
      </c>
      <c r="I63" s="71">
        <v>176.37899999999999</v>
      </c>
      <c r="J63" s="71">
        <v>30.97</v>
      </c>
      <c r="K63" s="71">
        <v>21.41</v>
      </c>
      <c r="L63" s="71">
        <v>73.11</v>
      </c>
      <c r="M63" s="71">
        <v>4045.64</v>
      </c>
      <c r="O63" s="5">
        <f t="shared" si="1"/>
        <v>2.1937004780302471E-2</v>
      </c>
      <c r="P63" s="5">
        <f t="shared" si="2"/>
        <v>2.6726244340625982E-2</v>
      </c>
      <c r="Q63" s="5">
        <f t="shared" si="3"/>
        <v>5.0830647160922116E-3</v>
      </c>
      <c r="R63" s="5">
        <f t="shared" si="4"/>
        <v>-1.7381067793089011E-2</v>
      </c>
      <c r="S63" s="5">
        <f t="shared" si="5"/>
        <v>1.7230376515634971E-2</v>
      </c>
      <c r="T63" s="5">
        <f t="shared" si="6"/>
        <v>3.5029940119760461E-2</v>
      </c>
      <c r="U63" s="5">
        <f t="shared" si="7"/>
        <v>-1.0041084818822821E-2</v>
      </c>
      <c r="V63" s="5">
        <f t="shared" si="8"/>
        <v>-6.7350865939704851E-3</v>
      </c>
      <c r="W63" s="5">
        <f t="shared" si="9"/>
        <v>-4.2486583184257576E-2</v>
      </c>
      <c r="X63" s="5">
        <f t="shared" si="10"/>
        <v>3.1607168054183621E-2</v>
      </c>
      <c r="Y63" s="5">
        <f t="shared" si="11"/>
        <v>1.9042629293407609E-2</v>
      </c>
    </row>
    <row r="64" spans="2:39" x14ac:dyDescent="0.5">
      <c r="B64" s="51">
        <v>44995</v>
      </c>
      <c r="C64" s="282">
        <v>149.71</v>
      </c>
      <c r="D64" s="71">
        <v>137.4419</v>
      </c>
      <c r="E64" s="71">
        <v>79.5</v>
      </c>
      <c r="F64" s="71">
        <v>139.51</v>
      </c>
      <c r="G64" s="71">
        <v>46.48</v>
      </c>
      <c r="H64" s="71">
        <v>31.11</v>
      </c>
      <c r="I64" s="71">
        <v>166.26900000000001</v>
      </c>
      <c r="J64" s="71">
        <v>28.9</v>
      </c>
      <c r="K64" s="71">
        <v>24.52</v>
      </c>
      <c r="L64" s="71">
        <v>60.29</v>
      </c>
      <c r="M64" s="71">
        <v>3861.59</v>
      </c>
      <c r="O64" s="5">
        <f t="shared" si="1"/>
        <v>-4.0689478405741331E-2</v>
      </c>
      <c r="P64" s="5">
        <f t="shared" si="2"/>
        <v>-3.3997287020572253E-2</v>
      </c>
      <c r="Q64" s="5">
        <f t="shared" si="3"/>
        <v>-1.9365980017268969E-2</v>
      </c>
      <c r="R64" s="5">
        <f t="shared" si="4"/>
        <v>-1.6842847075405287E-2</v>
      </c>
      <c r="S64" s="5">
        <f t="shared" si="5"/>
        <v>-2.8021748222501142E-2</v>
      </c>
      <c r="T64" s="5">
        <f t="shared" si="6"/>
        <v>-0.10008678044547292</v>
      </c>
      <c r="U64" s="5">
        <f t="shared" si="7"/>
        <v>-5.7319748949704818E-2</v>
      </c>
      <c r="V64" s="5">
        <f t="shared" si="8"/>
        <v>-6.6838876331934194E-2</v>
      </c>
      <c r="W64" s="5">
        <f t="shared" si="9"/>
        <v>0.14525922466137309</v>
      </c>
      <c r="X64" s="5">
        <f t="shared" si="10"/>
        <v>-0.17535220900013682</v>
      </c>
      <c r="Y64" s="5">
        <f t="shared" si="11"/>
        <v>-4.5493420076922253E-2</v>
      </c>
    </row>
    <row r="65" spans="2:25" x14ac:dyDescent="0.5">
      <c r="B65" s="51">
        <v>45002</v>
      </c>
      <c r="C65" s="282">
        <v>154.22</v>
      </c>
      <c r="D65" s="71">
        <v>133.2106</v>
      </c>
      <c r="E65" s="71">
        <v>77.31</v>
      </c>
      <c r="F65" s="71">
        <v>142.44999999999999</v>
      </c>
      <c r="G65" s="71">
        <v>47.95</v>
      </c>
      <c r="H65" s="71">
        <v>31.78</v>
      </c>
      <c r="I65" s="71">
        <v>177.035</v>
      </c>
      <c r="J65" s="71">
        <v>28.3</v>
      </c>
      <c r="K65" s="71">
        <v>24.84</v>
      </c>
      <c r="L65" s="71">
        <v>56.53</v>
      </c>
      <c r="M65" s="71">
        <v>3916.64</v>
      </c>
      <c r="O65" s="5">
        <f t="shared" si="1"/>
        <v>3.0124908155767738E-2</v>
      </c>
      <c r="P65" s="5">
        <f t="shared" si="2"/>
        <v>-3.0786099435470615E-2</v>
      </c>
      <c r="Q65" s="5">
        <f t="shared" si="3"/>
        <v>-2.7547169811320771E-2</v>
      </c>
      <c r="R65" s="5">
        <f t="shared" si="4"/>
        <v>2.1073758153537403E-2</v>
      </c>
      <c r="S65" s="5">
        <f t="shared" si="5"/>
        <v>3.1626506024096557E-2</v>
      </c>
      <c r="T65" s="5">
        <f t="shared" si="6"/>
        <v>2.1536483445837362E-2</v>
      </c>
      <c r="U65" s="5">
        <f t="shared" si="7"/>
        <v>6.4750494680307247E-2</v>
      </c>
      <c r="V65" s="5">
        <f t="shared" si="8"/>
        <v>-2.0761245674740358E-2</v>
      </c>
      <c r="W65" s="5">
        <f t="shared" si="9"/>
        <v>1.3050570962479524E-2</v>
      </c>
      <c r="X65" s="5">
        <f t="shared" si="10"/>
        <v>-6.2365234698955052E-2</v>
      </c>
      <c r="Y65" s="5">
        <f t="shared" si="11"/>
        <v>1.4255785829153211E-2</v>
      </c>
    </row>
    <row r="66" spans="2:25" x14ac:dyDescent="0.5">
      <c r="B66" s="51">
        <v>45009</v>
      </c>
      <c r="C66" s="282">
        <v>158.02000000000001</v>
      </c>
      <c r="D66" s="71">
        <v>137.2269</v>
      </c>
      <c r="E66" s="71">
        <v>80</v>
      </c>
      <c r="F66" s="71">
        <v>142.54</v>
      </c>
      <c r="G66" s="71">
        <v>48.22</v>
      </c>
      <c r="H66" s="71">
        <v>30.75</v>
      </c>
      <c r="I66" s="71">
        <v>174.72200000000001</v>
      </c>
      <c r="J66" s="71">
        <v>28.74</v>
      </c>
      <c r="K66" s="71">
        <v>23.42</v>
      </c>
      <c r="L66" s="71">
        <v>57.54</v>
      </c>
      <c r="M66" s="71">
        <v>3970.99</v>
      </c>
      <c r="O66" s="5">
        <f t="shared" si="1"/>
        <v>2.4640124497471216E-2</v>
      </c>
      <c r="P66" s="5">
        <f t="shared" si="2"/>
        <v>3.0150003077833221E-2</v>
      </c>
      <c r="Q66" s="5">
        <f t="shared" si="3"/>
        <v>3.4794981244340883E-2</v>
      </c>
      <c r="R66" s="5">
        <f t="shared" si="4"/>
        <v>6.3180063180068302E-4</v>
      </c>
      <c r="S66" s="5">
        <f t="shared" si="5"/>
        <v>5.6308654848800099E-3</v>
      </c>
      <c r="T66" s="5">
        <f t="shared" si="6"/>
        <v>-3.2410320956576477E-2</v>
      </c>
      <c r="U66" s="5">
        <f t="shared" si="7"/>
        <v>-1.3065213093455985E-2</v>
      </c>
      <c r="V66" s="5">
        <f t="shared" si="8"/>
        <v>1.5547703180212036E-2</v>
      </c>
      <c r="W66" s="5">
        <f t="shared" si="9"/>
        <v>-5.7165861513687521E-2</v>
      </c>
      <c r="X66" s="5">
        <f t="shared" si="10"/>
        <v>1.7866619494073976E-2</v>
      </c>
      <c r="Y66" s="5">
        <f t="shared" si="11"/>
        <v>1.3876690224273736E-2</v>
      </c>
    </row>
    <row r="67" spans="2:25" x14ac:dyDescent="0.5">
      <c r="B67" s="51">
        <v>45016</v>
      </c>
      <c r="C67" s="282">
        <v>159.37</v>
      </c>
      <c r="D67" s="71">
        <v>139.79689999999999</v>
      </c>
      <c r="E67" s="71">
        <v>82.97</v>
      </c>
      <c r="F67" s="71">
        <v>144.84</v>
      </c>
      <c r="G67" s="71">
        <v>50.03</v>
      </c>
      <c r="H67" s="71">
        <v>31.7</v>
      </c>
      <c r="I67" s="71">
        <v>182.309</v>
      </c>
      <c r="J67" s="71">
        <v>29.86</v>
      </c>
      <c r="K67" s="71">
        <v>24</v>
      </c>
      <c r="L67" s="71">
        <v>63.16</v>
      </c>
      <c r="M67" s="71">
        <v>4109.3100000000004</v>
      </c>
      <c r="O67" s="5">
        <f t="shared" si="1"/>
        <v>8.5432223769141835E-3</v>
      </c>
      <c r="P67" s="5">
        <f t="shared" si="2"/>
        <v>1.8728106515559118E-2</v>
      </c>
      <c r="Q67" s="5">
        <f t="shared" si="3"/>
        <v>3.7125000000000075E-2</v>
      </c>
      <c r="R67" s="5">
        <f t="shared" si="4"/>
        <v>1.613582152378279E-2</v>
      </c>
      <c r="S67" s="5">
        <f t="shared" si="5"/>
        <v>3.7536291995022841E-2</v>
      </c>
      <c r="T67" s="5">
        <f t="shared" si="6"/>
        <v>3.089430894308931E-2</v>
      </c>
      <c r="U67" s="5">
        <f t="shared" si="7"/>
        <v>4.3423266675060912E-2</v>
      </c>
      <c r="V67" s="5">
        <f t="shared" si="8"/>
        <v>3.8970076548364707E-2</v>
      </c>
      <c r="W67" s="5">
        <f t="shared" si="9"/>
        <v>2.4765157984628416E-2</v>
      </c>
      <c r="X67" s="5">
        <f t="shared" si="10"/>
        <v>9.767118526242613E-2</v>
      </c>
      <c r="Y67" s="5">
        <f t="shared" si="11"/>
        <v>3.4832623602678581E-2</v>
      </c>
    </row>
    <row r="68" spans="2:25" x14ac:dyDescent="0.5">
      <c r="B68" s="51">
        <v>45023</v>
      </c>
      <c r="C68" s="282">
        <v>161.55000000000001</v>
      </c>
      <c r="D68" s="71">
        <v>143.93039999999999</v>
      </c>
      <c r="E68" s="71">
        <v>83.37</v>
      </c>
      <c r="F68" s="71">
        <v>149.61000000000001</v>
      </c>
      <c r="G68" s="71">
        <v>50.08</v>
      </c>
      <c r="H68" s="71">
        <v>31.18</v>
      </c>
      <c r="I68" s="71">
        <v>185.71700000000001</v>
      </c>
      <c r="J68" s="71">
        <v>29.65</v>
      </c>
      <c r="K68" s="71">
        <v>24.07</v>
      </c>
      <c r="L68" s="71">
        <v>60.87</v>
      </c>
      <c r="M68" s="71">
        <v>4105.0200000000004</v>
      </c>
      <c r="O68" s="5">
        <f t="shared" si="1"/>
        <v>1.3678860513270941E-2</v>
      </c>
      <c r="P68" s="5">
        <f t="shared" si="2"/>
        <v>2.9567894567047004E-2</v>
      </c>
      <c r="Q68" s="5">
        <f t="shared" si="3"/>
        <v>4.8210196456550669E-3</v>
      </c>
      <c r="R68" s="5">
        <f t="shared" si="4"/>
        <v>3.2932891466445735E-2</v>
      </c>
      <c r="S68" s="5">
        <f t="shared" si="5"/>
        <v>9.9940035978396402E-4</v>
      </c>
      <c r="T68" s="5">
        <f t="shared" si="6"/>
        <v>-1.6403785488958933E-2</v>
      </c>
      <c r="U68" s="5">
        <f t="shared" si="7"/>
        <v>1.8693536797415478E-2</v>
      </c>
      <c r="V68" s="5">
        <f t="shared" si="8"/>
        <v>-7.0328198258540198E-3</v>
      </c>
      <c r="W68" s="5">
        <f t="shared" si="9"/>
        <v>2.9166666666666785E-3</v>
      </c>
      <c r="X68" s="5">
        <f t="shared" si="10"/>
        <v>-3.6257124762507864E-2</v>
      </c>
      <c r="Y68" s="5">
        <f t="shared" si="11"/>
        <v>-1.0439708856231356E-3</v>
      </c>
    </row>
    <row r="69" spans="2:25" x14ac:dyDescent="0.5">
      <c r="B69" s="51">
        <v>45030</v>
      </c>
      <c r="C69" s="282">
        <v>161.59</v>
      </c>
      <c r="D69" s="71">
        <v>132.75129999999999</v>
      </c>
      <c r="E69" s="71">
        <v>83</v>
      </c>
      <c r="F69" s="71">
        <v>149.59</v>
      </c>
      <c r="G69" s="71">
        <v>51.77</v>
      </c>
      <c r="H69" s="71">
        <v>31.48</v>
      </c>
      <c r="I69" s="71">
        <v>181.31899999999999</v>
      </c>
      <c r="J69" s="71">
        <v>30.39</v>
      </c>
      <c r="K69" s="71">
        <v>24.49</v>
      </c>
      <c r="L69" s="71">
        <v>65.010000000000005</v>
      </c>
      <c r="M69" s="71">
        <v>4137.6400000000003</v>
      </c>
      <c r="O69" s="5">
        <f t="shared" ref="O69:O132" si="16">C69/C68-1</f>
        <v>2.4760136180734804E-4</v>
      </c>
      <c r="P69" s="5">
        <f t="shared" ref="P69:P132" si="17">D69/D68-1</f>
        <v>-7.7670179475635481E-2</v>
      </c>
      <c r="Q69" s="5">
        <f t="shared" ref="Q69:Q132" si="18">E69/E68-1</f>
        <v>-4.438047259206046E-3</v>
      </c>
      <c r="R69" s="5">
        <f t="shared" ref="R69:R132" si="19">F69/F68-1</f>
        <v>-1.3368090368293117E-4</v>
      </c>
      <c r="S69" s="5">
        <f t="shared" ref="S69:S132" si="20">G69/G68-1</f>
        <v>3.3746006389776539E-2</v>
      </c>
      <c r="T69" s="5">
        <f t="shared" ref="T69:T132" si="21">H69/H68-1</f>
        <v>9.6215522771008199E-3</v>
      </c>
      <c r="U69" s="5">
        <f t="shared" ref="U69:U132" si="22">I69/I68-1</f>
        <v>-2.3681192351804214E-2</v>
      </c>
      <c r="V69" s="5">
        <f t="shared" ref="V69:V132" si="23">J69/J68-1</f>
        <v>2.4957841483979726E-2</v>
      </c>
      <c r="W69" s="5">
        <f t="shared" ref="W69:W132" si="24">K69/K68-1</f>
        <v>1.7449106771915135E-2</v>
      </c>
      <c r="X69" s="5">
        <f t="shared" ref="X69:X132" si="25">L69/L68-1</f>
        <v>6.8013799901429417E-2</v>
      </c>
      <c r="Y69" s="5">
        <f t="shared" ref="Y69:Y132" si="26">M69/M68-1</f>
        <v>7.9463681053928426E-3</v>
      </c>
    </row>
    <row r="70" spans="2:25" x14ac:dyDescent="0.5">
      <c r="B70" s="51">
        <v>45037</v>
      </c>
      <c r="C70" s="282">
        <v>162.41</v>
      </c>
      <c r="D70" s="71">
        <v>133.8947</v>
      </c>
      <c r="E70" s="71">
        <v>86.57</v>
      </c>
      <c r="F70" s="71">
        <v>146.22</v>
      </c>
      <c r="G70" s="71">
        <v>51.11</v>
      </c>
      <c r="H70" s="71">
        <v>30.83</v>
      </c>
      <c r="I70" s="71">
        <v>180.60499999999999</v>
      </c>
      <c r="J70" s="71">
        <v>29.93</v>
      </c>
      <c r="K70" s="71">
        <v>23.7</v>
      </c>
      <c r="L70" s="71">
        <v>63.54</v>
      </c>
      <c r="M70" s="71">
        <v>4133.5200000000004</v>
      </c>
      <c r="O70" s="5">
        <f t="shared" si="16"/>
        <v>5.0745714462527847E-3</v>
      </c>
      <c r="P70" s="5">
        <f t="shared" si="17"/>
        <v>8.6130983274741446E-3</v>
      </c>
      <c r="Q70" s="5">
        <f t="shared" si="18"/>
        <v>4.3012048192770935E-2</v>
      </c>
      <c r="R70" s="5">
        <f t="shared" si="19"/>
        <v>-2.2528243866568598E-2</v>
      </c>
      <c r="S70" s="5">
        <f t="shared" si="20"/>
        <v>-1.274869615607499E-2</v>
      </c>
      <c r="T70" s="5">
        <f t="shared" si="21"/>
        <v>-2.0648030495552749E-2</v>
      </c>
      <c r="U70" s="5">
        <f t="shared" si="22"/>
        <v>-3.9378112608166038E-3</v>
      </c>
      <c r="V70" s="5">
        <f t="shared" si="23"/>
        <v>-1.5136558078315265E-2</v>
      </c>
      <c r="W70" s="5">
        <f t="shared" si="24"/>
        <v>-3.2258064516129004E-2</v>
      </c>
      <c r="X70" s="5">
        <f t="shared" si="25"/>
        <v>-2.2611905860636883E-2</v>
      </c>
      <c r="Y70" s="5">
        <f t="shared" si="26"/>
        <v>-9.9573670014785343E-4</v>
      </c>
    </row>
    <row r="71" spans="2:25" x14ac:dyDescent="0.5">
      <c r="B71" s="51">
        <v>45044</v>
      </c>
      <c r="C71" s="282">
        <v>151.12</v>
      </c>
      <c r="D71" s="71">
        <v>133.28880000000001</v>
      </c>
      <c r="E71" s="71">
        <v>82.21</v>
      </c>
      <c r="F71" s="71">
        <v>143.9</v>
      </c>
      <c r="G71" s="71">
        <v>52.12</v>
      </c>
      <c r="H71" s="71">
        <v>31.05</v>
      </c>
      <c r="I71" s="71">
        <v>176.83600000000001</v>
      </c>
      <c r="J71" s="71">
        <v>30.26</v>
      </c>
      <c r="K71" s="71">
        <v>23.86</v>
      </c>
      <c r="L71" s="71">
        <v>63.39</v>
      </c>
      <c r="M71" s="71">
        <v>4169.4799999999996</v>
      </c>
      <c r="O71" s="5">
        <f t="shared" si="16"/>
        <v>-6.9515423927098086E-2</v>
      </c>
      <c r="P71" s="5">
        <f t="shared" si="17"/>
        <v>-4.5251977860213399E-3</v>
      </c>
      <c r="Q71" s="5">
        <f t="shared" si="18"/>
        <v>-5.0363867390550987E-2</v>
      </c>
      <c r="R71" s="5">
        <f t="shared" si="19"/>
        <v>-1.5866502530433535E-2</v>
      </c>
      <c r="S71" s="5">
        <f t="shared" si="20"/>
        <v>1.9761299158677303E-2</v>
      </c>
      <c r="T71" s="5">
        <f t="shared" si="21"/>
        <v>7.1359065844958103E-3</v>
      </c>
      <c r="U71" s="5">
        <f t="shared" si="22"/>
        <v>-2.0868746712438657E-2</v>
      </c>
      <c r="V71" s="5">
        <f t="shared" si="23"/>
        <v>1.1025726695623073E-2</v>
      </c>
      <c r="W71" s="5">
        <f t="shared" si="24"/>
        <v>6.7510548523206371E-3</v>
      </c>
      <c r="X71" s="5">
        <f t="shared" si="25"/>
        <v>-2.3607176581680323E-3</v>
      </c>
      <c r="Y71" s="5">
        <f t="shared" si="26"/>
        <v>8.6996071145171161E-3</v>
      </c>
    </row>
    <row r="72" spans="2:25" x14ac:dyDescent="0.5">
      <c r="B72" s="51">
        <v>45051</v>
      </c>
      <c r="C72" s="282">
        <v>148.03</v>
      </c>
      <c r="D72" s="71">
        <v>126.56570000000001</v>
      </c>
      <c r="E72" s="71">
        <v>79.75</v>
      </c>
      <c r="F72" s="71">
        <v>143.56</v>
      </c>
      <c r="G72" s="71">
        <v>51.54</v>
      </c>
      <c r="H72" s="71">
        <v>37.75</v>
      </c>
      <c r="I72" s="71">
        <v>176.226</v>
      </c>
      <c r="J72" s="71">
        <v>30.18</v>
      </c>
      <c r="K72" s="71">
        <v>23.42</v>
      </c>
      <c r="L72" s="71">
        <v>60.53</v>
      </c>
      <c r="M72" s="71">
        <v>4136.25</v>
      </c>
      <c r="O72" s="5">
        <f t="shared" si="16"/>
        <v>-2.044732662784543E-2</v>
      </c>
      <c r="P72" s="5">
        <f t="shared" si="17"/>
        <v>-5.0440096992395489E-2</v>
      </c>
      <c r="Q72" s="5">
        <f t="shared" si="18"/>
        <v>-2.9923366986984501E-2</v>
      </c>
      <c r="R72" s="5">
        <f t="shared" si="19"/>
        <v>-2.3627519110493989E-3</v>
      </c>
      <c r="S72" s="5">
        <f t="shared" si="20"/>
        <v>-1.1128165771296938E-2</v>
      </c>
      <c r="T72" s="5">
        <f t="shared" si="21"/>
        <v>0.21578099838969411</v>
      </c>
      <c r="U72" s="5">
        <f t="shared" si="22"/>
        <v>-3.4495238526093264E-3</v>
      </c>
      <c r="V72" s="5">
        <f t="shared" si="23"/>
        <v>-2.6437541308659274E-3</v>
      </c>
      <c r="W72" s="5">
        <f t="shared" si="24"/>
        <v>-1.8440905280804554E-2</v>
      </c>
      <c r="X72" s="5">
        <f t="shared" si="25"/>
        <v>-4.5117526423726129E-2</v>
      </c>
      <c r="Y72" s="5">
        <f t="shared" si="26"/>
        <v>-7.9698187783607821E-3</v>
      </c>
    </row>
    <row r="73" spans="2:25" x14ac:dyDescent="0.5">
      <c r="B73" s="51">
        <v>45058</v>
      </c>
      <c r="C73" s="282">
        <v>147.15</v>
      </c>
      <c r="D73" s="71">
        <v>130.38650000000001</v>
      </c>
      <c r="E73" s="71">
        <v>78.17</v>
      </c>
      <c r="F73" s="71">
        <v>144.12</v>
      </c>
      <c r="G73" s="71">
        <v>53.34</v>
      </c>
      <c r="H73" s="71">
        <v>38.450000000000003</v>
      </c>
      <c r="I73" s="71">
        <v>176.05500000000001</v>
      </c>
      <c r="J73" s="71">
        <v>29.28</v>
      </c>
      <c r="K73" s="71">
        <v>24.52</v>
      </c>
      <c r="L73" s="71">
        <v>62.51</v>
      </c>
      <c r="M73" s="71">
        <v>4124.08</v>
      </c>
      <c r="O73" s="5">
        <f t="shared" si="16"/>
        <v>-5.9447409308923671E-3</v>
      </c>
      <c r="P73" s="5">
        <f t="shared" si="17"/>
        <v>3.0188273758214201E-2</v>
      </c>
      <c r="Q73" s="5">
        <f t="shared" si="18"/>
        <v>-1.981191222570533E-2</v>
      </c>
      <c r="R73" s="5">
        <f t="shared" si="19"/>
        <v>3.9008080245193089E-3</v>
      </c>
      <c r="S73" s="5">
        <f t="shared" si="20"/>
        <v>3.4924330616996624E-2</v>
      </c>
      <c r="T73" s="5">
        <f t="shared" si="21"/>
        <v>1.8543046357615944E-2</v>
      </c>
      <c r="U73" s="5">
        <f t="shared" si="22"/>
        <v>-9.7034489802860779E-4</v>
      </c>
      <c r="V73" s="5">
        <f t="shared" si="23"/>
        <v>-2.9821073558648048E-2</v>
      </c>
      <c r="W73" s="5">
        <f t="shared" si="24"/>
        <v>4.6968403074295395E-2</v>
      </c>
      <c r="X73" s="5">
        <f t="shared" si="25"/>
        <v>3.2711052370725247E-2</v>
      </c>
      <c r="Y73" s="5">
        <f t="shared" si="26"/>
        <v>-2.9422786340284057E-3</v>
      </c>
    </row>
    <row r="74" spans="2:25" x14ac:dyDescent="0.5">
      <c r="B74" s="51">
        <v>45065</v>
      </c>
      <c r="C74" s="282">
        <v>145.11000000000001</v>
      </c>
      <c r="D74" s="71">
        <v>131.9794</v>
      </c>
      <c r="E74" s="71">
        <v>78.844999999999999</v>
      </c>
      <c r="F74" s="71">
        <v>139.03</v>
      </c>
      <c r="G74" s="71">
        <v>53.64</v>
      </c>
      <c r="H74" s="71">
        <v>39.18</v>
      </c>
      <c r="I74" s="71">
        <v>173.07499999999999</v>
      </c>
      <c r="J74" s="71">
        <v>29.24</v>
      </c>
      <c r="K74" s="71">
        <v>24.51</v>
      </c>
      <c r="L74" s="71">
        <v>63.85</v>
      </c>
      <c r="M74" s="71">
        <v>4191.9799999999996</v>
      </c>
      <c r="O74" s="5">
        <f t="shared" si="16"/>
        <v>-1.3863404689092751E-2</v>
      </c>
      <c r="P74" s="5">
        <f t="shared" si="17"/>
        <v>1.2216755569019799E-2</v>
      </c>
      <c r="Q74" s="5">
        <f t="shared" si="18"/>
        <v>8.6350262248944265E-3</v>
      </c>
      <c r="R74" s="5">
        <f t="shared" si="19"/>
        <v>-3.531779072994734E-2</v>
      </c>
      <c r="S74" s="5">
        <f t="shared" si="20"/>
        <v>5.6242969628796935E-3</v>
      </c>
      <c r="T74" s="5">
        <f t="shared" si="21"/>
        <v>1.8985695708712447E-2</v>
      </c>
      <c r="U74" s="5">
        <f t="shared" si="22"/>
        <v>-1.6926528641617811E-2</v>
      </c>
      <c r="V74" s="5">
        <f t="shared" si="23"/>
        <v>-1.366120218579292E-3</v>
      </c>
      <c r="W74" s="5">
        <f t="shared" si="24"/>
        <v>-4.078303425774088E-4</v>
      </c>
      <c r="X74" s="5">
        <f t="shared" si="25"/>
        <v>2.1436570148776202E-2</v>
      </c>
      <c r="Y74" s="5">
        <f t="shared" si="26"/>
        <v>1.6464278093538454E-2</v>
      </c>
    </row>
    <row r="75" spans="2:25" x14ac:dyDescent="0.5">
      <c r="B75" s="51">
        <v>45072</v>
      </c>
      <c r="C75" s="282">
        <v>137.56</v>
      </c>
      <c r="D75" s="71">
        <v>125.5592</v>
      </c>
      <c r="E75" s="71">
        <v>77.09</v>
      </c>
      <c r="F75" s="71">
        <v>135.15</v>
      </c>
      <c r="G75" s="71">
        <v>51.06</v>
      </c>
      <c r="H75" s="71">
        <v>38.450000000000003</v>
      </c>
      <c r="I75" s="71">
        <v>168.173</v>
      </c>
      <c r="J75" s="71">
        <v>28.75</v>
      </c>
      <c r="K75" s="71">
        <v>24.45</v>
      </c>
      <c r="L75" s="71">
        <v>65.42</v>
      </c>
      <c r="M75" s="71">
        <v>4205.45</v>
      </c>
      <c r="O75" s="5">
        <f t="shared" si="16"/>
        <v>-5.2029494865963866E-2</v>
      </c>
      <c r="P75" s="5">
        <f t="shared" si="17"/>
        <v>-4.864547042947609E-2</v>
      </c>
      <c r="Q75" s="5">
        <f t="shared" si="18"/>
        <v>-2.2258862324814443E-2</v>
      </c>
      <c r="R75" s="5">
        <f t="shared" si="19"/>
        <v>-2.7907645831834804E-2</v>
      </c>
      <c r="S75" s="5">
        <f t="shared" si="20"/>
        <v>-4.8098434004474222E-2</v>
      </c>
      <c r="T75" s="5">
        <f t="shared" si="21"/>
        <v>-1.8631955079121965E-2</v>
      </c>
      <c r="U75" s="5">
        <f t="shared" si="22"/>
        <v>-2.8322981366459499E-2</v>
      </c>
      <c r="V75" s="5">
        <f t="shared" si="23"/>
        <v>-1.6757865937072403E-2</v>
      </c>
      <c r="W75" s="5">
        <f t="shared" si="24"/>
        <v>-2.447980416156792E-3</v>
      </c>
      <c r="X75" s="5">
        <f t="shared" si="25"/>
        <v>2.4588880187940587E-2</v>
      </c>
      <c r="Y75" s="5">
        <f t="shared" si="26"/>
        <v>3.2132786893068754E-3</v>
      </c>
    </row>
    <row r="76" spans="2:25" x14ac:dyDescent="0.5">
      <c r="B76" s="51">
        <v>45079</v>
      </c>
      <c r="C76" s="282">
        <v>136.87</v>
      </c>
      <c r="D76" s="71">
        <v>126.5462</v>
      </c>
      <c r="E76" s="71">
        <v>77.89</v>
      </c>
      <c r="F76" s="71">
        <v>131.19</v>
      </c>
      <c r="G76" s="71">
        <v>51.82</v>
      </c>
      <c r="H76" s="71">
        <v>39.729999999999997</v>
      </c>
      <c r="I76" s="71">
        <v>176.38800000000001</v>
      </c>
      <c r="J76" s="71">
        <v>30.23</v>
      </c>
      <c r="K76" s="71">
        <v>24.72</v>
      </c>
      <c r="L76" s="71">
        <v>69.7</v>
      </c>
      <c r="M76" s="71">
        <v>4282.37</v>
      </c>
      <c r="O76" s="5">
        <f t="shared" si="16"/>
        <v>-5.0159930212271275E-3</v>
      </c>
      <c r="P76" s="5">
        <f t="shared" si="17"/>
        <v>7.8608337740284639E-3</v>
      </c>
      <c r="Q76" s="5">
        <f t="shared" si="18"/>
        <v>1.0377480866519573E-2</v>
      </c>
      <c r="R76" s="5">
        <f t="shared" si="19"/>
        <v>-2.9300776914539473E-2</v>
      </c>
      <c r="S76" s="5">
        <f t="shared" si="20"/>
        <v>1.4884449667058375E-2</v>
      </c>
      <c r="T76" s="5">
        <f t="shared" si="21"/>
        <v>3.3289986996098753E-2</v>
      </c>
      <c r="U76" s="5">
        <f t="shared" si="22"/>
        <v>4.8848507191998625E-2</v>
      </c>
      <c r="V76" s="5">
        <f t="shared" si="23"/>
        <v>5.1478260869565196E-2</v>
      </c>
      <c r="W76" s="5">
        <f t="shared" si="24"/>
        <v>1.104294478527601E-2</v>
      </c>
      <c r="X76" s="5">
        <f t="shared" si="25"/>
        <v>6.5423417915010607E-2</v>
      </c>
      <c r="Y76" s="5">
        <f t="shared" si="26"/>
        <v>1.8290551546207956E-2</v>
      </c>
    </row>
    <row r="77" spans="2:25" x14ac:dyDescent="0.5">
      <c r="B77" s="51">
        <v>45086</v>
      </c>
      <c r="C77" s="282">
        <v>138.18</v>
      </c>
      <c r="D77" s="71">
        <v>127.91419999999999</v>
      </c>
      <c r="E77" s="71">
        <v>78.12</v>
      </c>
      <c r="F77" s="71">
        <v>131.36000000000001</v>
      </c>
      <c r="G77" s="71">
        <v>51.28</v>
      </c>
      <c r="H77" s="71">
        <v>40.99</v>
      </c>
      <c r="I77" s="71">
        <v>175.95</v>
      </c>
      <c r="J77" s="71">
        <v>30.39</v>
      </c>
      <c r="K77" s="71">
        <v>24.82</v>
      </c>
      <c r="L77" s="71">
        <v>72.98</v>
      </c>
      <c r="M77" s="71">
        <v>4298.8599999999997</v>
      </c>
      <c r="O77" s="5">
        <f t="shared" si="16"/>
        <v>9.571125885877052E-3</v>
      </c>
      <c r="P77" s="5">
        <f t="shared" si="17"/>
        <v>1.0810281146332201E-2</v>
      </c>
      <c r="Q77" s="5">
        <f t="shared" si="18"/>
        <v>2.9528822698678958E-3</v>
      </c>
      <c r="R77" s="5">
        <f t="shared" si="19"/>
        <v>1.2958304748837968E-3</v>
      </c>
      <c r="S77" s="5">
        <f t="shared" si="20"/>
        <v>-1.0420686993438788E-2</v>
      </c>
      <c r="T77" s="5">
        <f t="shared" si="21"/>
        <v>3.1714069972313297E-2</v>
      </c>
      <c r="U77" s="5">
        <f t="shared" si="22"/>
        <v>-2.4831621198722065E-3</v>
      </c>
      <c r="V77" s="5">
        <f t="shared" si="23"/>
        <v>5.292755540853511E-3</v>
      </c>
      <c r="W77" s="5">
        <f t="shared" si="24"/>
        <v>4.045307443365731E-3</v>
      </c>
      <c r="X77" s="5">
        <f t="shared" si="25"/>
        <v>4.705882352941182E-2</v>
      </c>
      <c r="Y77" s="5">
        <f t="shared" si="26"/>
        <v>3.8506714739734438E-3</v>
      </c>
    </row>
    <row r="78" spans="2:25" x14ac:dyDescent="0.5">
      <c r="B78" s="51">
        <v>45093</v>
      </c>
      <c r="C78" s="282">
        <v>138.63999999999999</v>
      </c>
      <c r="D78" s="71">
        <v>127.02500000000001</v>
      </c>
      <c r="E78" s="71">
        <v>78.86</v>
      </c>
      <c r="F78" s="71">
        <v>130.93</v>
      </c>
      <c r="G78" s="71">
        <v>54.32</v>
      </c>
      <c r="H78" s="71">
        <v>43.52</v>
      </c>
      <c r="I78" s="71">
        <v>175.255</v>
      </c>
      <c r="J78" s="71">
        <v>30.53</v>
      </c>
      <c r="K78" s="71">
        <v>25.06</v>
      </c>
      <c r="L78" s="71">
        <v>77.08</v>
      </c>
      <c r="M78" s="71">
        <v>4409.59</v>
      </c>
      <c r="O78" s="5">
        <f t="shared" si="16"/>
        <v>3.328991170936213E-3</v>
      </c>
      <c r="P78" s="5">
        <f t="shared" si="17"/>
        <v>-6.9515347006039452E-3</v>
      </c>
      <c r="Q78" s="5">
        <f t="shared" si="18"/>
        <v>9.4726062467997973E-3</v>
      </c>
      <c r="R78" s="5">
        <f t="shared" si="19"/>
        <v>-3.2734470158344298E-3</v>
      </c>
      <c r="S78" s="5">
        <f t="shared" si="20"/>
        <v>5.928237129485181E-2</v>
      </c>
      <c r="T78" s="5">
        <f t="shared" si="21"/>
        <v>6.172237131007563E-2</v>
      </c>
      <c r="U78" s="5">
        <f t="shared" si="22"/>
        <v>-3.9499857914180314E-3</v>
      </c>
      <c r="V78" s="5">
        <f t="shared" si="23"/>
        <v>4.6067785455741195E-3</v>
      </c>
      <c r="W78" s="5">
        <f t="shared" si="24"/>
        <v>9.6696212731668396E-3</v>
      </c>
      <c r="X78" s="5">
        <f t="shared" si="25"/>
        <v>5.6179775280898792E-2</v>
      </c>
      <c r="Y78" s="5">
        <f t="shared" si="26"/>
        <v>2.5757991653601264E-2</v>
      </c>
    </row>
    <row r="79" spans="2:25" x14ac:dyDescent="0.5">
      <c r="B79" s="51">
        <v>45100</v>
      </c>
      <c r="C79" s="282">
        <v>135.91999999999999</v>
      </c>
      <c r="D79" s="71">
        <v>129.74160000000001</v>
      </c>
      <c r="E79" s="71">
        <v>77.47</v>
      </c>
      <c r="F79" s="71">
        <v>132.80000000000001</v>
      </c>
      <c r="G79" s="71">
        <v>53.97</v>
      </c>
      <c r="H79" s="71">
        <v>43.34</v>
      </c>
      <c r="I79" s="71">
        <v>172.93299999999999</v>
      </c>
      <c r="J79" s="71">
        <v>30.59</v>
      </c>
      <c r="K79" s="71">
        <v>25.1</v>
      </c>
      <c r="L79" s="71">
        <v>73</v>
      </c>
      <c r="M79" s="71">
        <v>4348.33</v>
      </c>
      <c r="O79" s="5">
        <f t="shared" si="16"/>
        <v>-1.9619157530294307E-2</v>
      </c>
      <c r="P79" s="5">
        <f t="shared" si="17"/>
        <v>2.1386341271403264E-2</v>
      </c>
      <c r="Q79" s="5">
        <f t="shared" si="18"/>
        <v>-1.7626172964747666E-2</v>
      </c>
      <c r="R79" s="5">
        <f t="shared" si="19"/>
        <v>1.4282440999007218E-2</v>
      </c>
      <c r="S79" s="5">
        <f t="shared" si="20"/>
        <v>-6.4432989690721421E-3</v>
      </c>
      <c r="T79" s="5">
        <f t="shared" si="21"/>
        <v>-4.1360294117647189E-3</v>
      </c>
      <c r="U79" s="5">
        <f t="shared" si="22"/>
        <v>-1.3249265356195306E-2</v>
      </c>
      <c r="V79" s="5">
        <f t="shared" si="23"/>
        <v>1.9652800524074809E-3</v>
      </c>
      <c r="W79" s="5">
        <f t="shared" si="24"/>
        <v>1.5961691939345712E-3</v>
      </c>
      <c r="X79" s="5">
        <f t="shared" si="25"/>
        <v>-5.2932018681888904E-2</v>
      </c>
      <c r="Y79" s="5">
        <f t="shared" si="26"/>
        <v>-1.389244805072587E-2</v>
      </c>
    </row>
    <row r="80" spans="2:25" x14ac:dyDescent="0.5">
      <c r="B80" s="51">
        <v>45107</v>
      </c>
      <c r="C80" s="282">
        <v>134.72999999999999</v>
      </c>
      <c r="D80" s="71">
        <v>129.35069999999999</v>
      </c>
      <c r="E80" s="71">
        <v>77.069999999999993</v>
      </c>
      <c r="F80" s="71">
        <v>138.9</v>
      </c>
      <c r="G80" s="71">
        <v>54.09</v>
      </c>
      <c r="H80" s="71">
        <v>43.17</v>
      </c>
      <c r="I80" s="71">
        <v>176.37899999999999</v>
      </c>
      <c r="J80" s="71">
        <v>32.630000000000003</v>
      </c>
      <c r="K80" s="71">
        <v>26.25</v>
      </c>
      <c r="L80" s="71">
        <v>76.81</v>
      </c>
      <c r="M80" s="71">
        <v>4450.38</v>
      </c>
      <c r="O80" s="5">
        <f t="shared" si="16"/>
        <v>-8.7551500882872002E-3</v>
      </c>
      <c r="P80" s="5">
        <f t="shared" si="17"/>
        <v>-3.0129118185687753E-3</v>
      </c>
      <c r="Q80" s="5">
        <f t="shared" si="18"/>
        <v>-5.1632890151026567E-3</v>
      </c>
      <c r="R80" s="5">
        <f t="shared" si="19"/>
        <v>4.5933734939759052E-2</v>
      </c>
      <c r="S80" s="5">
        <f t="shared" si="20"/>
        <v>2.2234574763757564E-3</v>
      </c>
      <c r="T80" s="5">
        <f t="shared" si="21"/>
        <v>-3.9224734656206905E-3</v>
      </c>
      <c r="U80" s="5">
        <f t="shared" si="22"/>
        <v>1.992679245719442E-2</v>
      </c>
      <c r="V80" s="5">
        <f t="shared" si="23"/>
        <v>6.6688460281137729E-2</v>
      </c>
      <c r="W80" s="5">
        <f t="shared" si="24"/>
        <v>4.5816733067729043E-2</v>
      </c>
      <c r="X80" s="5">
        <f t="shared" si="25"/>
        <v>5.2191780821917888E-2</v>
      </c>
      <c r="Y80" s="5">
        <f t="shared" si="26"/>
        <v>2.3468779968401687E-2</v>
      </c>
    </row>
    <row r="81" spans="2:25" x14ac:dyDescent="0.5">
      <c r="B81" s="51">
        <v>45114</v>
      </c>
      <c r="C81" s="282">
        <v>135.5</v>
      </c>
      <c r="D81" s="71">
        <v>128.26599999999999</v>
      </c>
      <c r="E81" s="71">
        <v>74.42</v>
      </c>
      <c r="F81" s="71">
        <v>138.97</v>
      </c>
      <c r="G81" s="71">
        <v>52.29</v>
      </c>
      <c r="H81" s="71">
        <v>42.91</v>
      </c>
      <c r="I81" s="71">
        <v>173.19900000000001</v>
      </c>
      <c r="J81" s="71">
        <v>32.729999999999997</v>
      </c>
      <c r="K81" s="71">
        <v>26.7</v>
      </c>
      <c r="L81" s="71">
        <v>76.010000000000005</v>
      </c>
      <c r="M81" s="71">
        <v>4398.95</v>
      </c>
      <c r="O81" s="5">
        <f t="shared" si="16"/>
        <v>5.715133971647024E-3</v>
      </c>
      <c r="P81" s="5">
        <f t="shared" si="17"/>
        <v>-8.3857296481580912E-3</v>
      </c>
      <c r="Q81" s="5">
        <f t="shared" si="18"/>
        <v>-3.4384325937459326E-2</v>
      </c>
      <c r="R81" s="5">
        <f t="shared" si="19"/>
        <v>5.0395968322525242E-4</v>
      </c>
      <c r="S81" s="5">
        <f t="shared" si="20"/>
        <v>-3.3277870216306238E-2</v>
      </c>
      <c r="T81" s="5">
        <f t="shared" si="21"/>
        <v>-6.0227009497337836E-3</v>
      </c>
      <c r="U81" s="5">
        <f t="shared" si="22"/>
        <v>-1.802935723640553E-2</v>
      </c>
      <c r="V81" s="5">
        <f t="shared" si="23"/>
        <v>3.0646644192460215E-3</v>
      </c>
      <c r="W81" s="5">
        <f t="shared" si="24"/>
        <v>1.7142857142857126E-2</v>
      </c>
      <c r="X81" s="5">
        <f t="shared" si="25"/>
        <v>-1.0415310506444397E-2</v>
      </c>
      <c r="Y81" s="5">
        <f t="shared" si="26"/>
        <v>-1.1556316539261924E-2</v>
      </c>
    </row>
    <row r="82" spans="2:25" x14ac:dyDescent="0.5">
      <c r="B82" s="51">
        <v>45121</v>
      </c>
      <c r="C82" s="282">
        <v>136.01</v>
      </c>
      <c r="D82" s="71">
        <v>114.12609999999999</v>
      </c>
      <c r="E82" s="71">
        <v>77.19</v>
      </c>
      <c r="F82" s="71">
        <v>139.68</v>
      </c>
      <c r="G82" s="71">
        <v>53.03</v>
      </c>
      <c r="H82" s="71">
        <v>44.75</v>
      </c>
      <c r="I82" s="71">
        <v>177.178</v>
      </c>
      <c r="J82" s="71">
        <v>33.380000000000003</v>
      </c>
      <c r="K82" s="71">
        <v>26.34</v>
      </c>
      <c r="L82" s="71">
        <v>80.290000000000006</v>
      </c>
      <c r="M82" s="71">
        <v>4505.42</v>
      </c>
      <c r="O82" s="5">
        <f t="shared" si="16"/>
        <v>3.7638376383763994E-3</v>
      </c>
      <c r="P82" s="5">
        <f t="shared" si="17"/>
        <v>-0.11023887858045001</v>
      </c>
      <c r="Q82" s="5">
        <f t="shared" si="18"/>
        <v>3.7221177102929159E-2</v>
      </c>
      <c r="R82" s="5">
        <f t="shared" si="19"/>
        <v>5.1090163344607031E-3</v>
      </c>
      <c r="S82" s="5">
        <f t="shared" si="20"/>
        <v>1.4151845477146763E-2</v>
      </c>
      <c r="T82" s="5">
        <f t="shared" si="21"/>
        <v>4.2880447448147452E-2</v>
      </c>
      <c r="U82" s="5">
        <f t="shared" si="22"/>
        <v>2.2973573750425746E-2</v>
      </c>
      <c r="V82" s="5">
        <f t="shared" si="23"/>
        <v>1.9859456156431587E-2</v>
      </c>
      <c r="W82" s="5">
        <f t="shared" si="24"/>
        <v>-1.3483146067415741E-2</v>
      </c>
      <c r="X82" s="5">
        <f t="shared" si="25"/>
        <v>5.6308380476253195E-2</v>
      </c>
      <c r="Y82" s="5">
        <f t="shared" si="26"/>
        <v>2.4203503108696456E-2</v>
      </c>
    </row>
    <row r="83" spans="2:25" x14ac:dyDescent="0.5">
      <c r="B83" s="51">
        <v>45128</v>
      </c>
      <c r="C83" s="282">
        <v>143.74</v>
      </c>
      <c r="D83" s="71">
        <v>121.5527</v>
      </c>
      <c r="E83" s="71">
        <v>80.64</v>
      </c>
      <c r="F83" s="71">
        <v>140.9</v>
      </c>
      <c r="G83" s="71">
        <v>53.16</v>
      </c>
      <c r="H83" s="71">
        <v>47.23</v>
      </c>
      <c r="I83" s="71">
        <v>180.15799999999999</v>
      </c>
      <c r="J83" s="71">
        <v>33.85</v>
      </c>
      <c r="K83" s="71">
        <v>28.36</v>
      </c>
      <c r="L83" s="71">
        <v>80.790000000000006</v>
      </c>
      <c r="M83" s="71">
        <v>4536.34</v>
      </c>
      <c r="O83" s="5">
        <f t="shared" si="16"/>
        <v>5.6834056319388315E-2</v>
      </c>
      <c r="P83" s="5">
        <f t="shared" si="17"/>
        <v>6.5073633463335723E-2</v>
      </c>
      <c r="Q83" s="5">
        <f t="shared" si="18"/>
        <v>4.4694908666925715E-2</v>
      </c>
      <c r="R83" s="5">
        <f t="shared" si="19"/>
        <v>8.7342497136311259E-3</v>
      </c>
      <c r="S83" s="5">
        <f t="shared" si="20"/>
        <v>2.4514425796717809E-3</v>
      </c>
      <c r="T83" s="5">
        <f t="shared" si="21"/>
        <v>5.5418994413407807E-2</v>
      </c>
      <c r="U83" s="5">
        <f t="shared" si="22"/>
        <v>1.6819243924189209E-2</v>
      </c>
      <c r="V83" s="5">
        <f t="shared" si="23"/>
        <v>1.4080287597363572E-2</v>
      </c>
      <c r="W83" s="5">
        <f t="shared" si="24"/>
        <v>7.6689445709946735E-2</v>
      </c>
      <c r="X83" s="5">
        <f t="shared" si="25"/>
        <v>6.227425582264301E-3</v>
      </c>
      <c r="Y83" s="5">
        <f t="shared" si="26"/>
        <v>6.8628451953425262E-3</v>
      </c>
    </row>
    <row r="84" spans="2:25" x14ac:dyDescent="0.5">
      <c r="B84" s="51">
        <v>45135</v>
      </c>
      <c r="C84" s="282">
        <v>150.85</v>
      </c>
      <c r="D84" s="71">
        <v>122.1781</v>
      </c>
      <c r="E84" s="71">
        <v>76.86</v>
      </c>
      <c r="F84" s="71">
        <v>140.87</v>
      </c>
      <c r="G84" s="71">
        <v>51.69</v>
      </c>
      <c r="H84" s="71">
        <v>48.14</v>
      </c>
      <c r="I84" s="71">
        <v>189.82900000000001</v>
      </c>
      <c r="J84" s="71">
        <v>34.06</v>
      </c>
      <c r="K84" s="71">
        <v>27.72</v>
      </c>
      <c r="L84" s="71">
        <v>81.81</v>
      </c>
      <c r="M84" s="71">
        <v>4582.2299999999996</v>
      </c>
      <c r="O84" s="5">
        <f t="shared" si="16"/>
        <v>4.9464310560734637E-2</v>
      </c>
      <c r="P84" s="5">
        <f t="shared" si="17"/>
        <v>5.1450934450654184E-3</v>
      </c>
      <c r="Q84" s="5">
        <f t="shared" si="18"/>
        <v>-4.6875E-2</v>
      </c>
      <c r="R84" s="5">
        <f t="shared" si="19"/>
        <v>-2.1291696238467939E-4</v>
      </c>
      <c r="S84" s="5">
        <f t="shared" si="20"/>
        <v>-2.7652370203160248E-2</v>
      </c>
      <c r="T84" s="5">
        <f t="shared" si="21"/>
        <v>1.9267414778742387E-2</v>
      </c>
      <c r="U84" s="5">
        <f t="shared" si="22"/>
        <v>5.3680658089010791E-2</v>
      </c>
      <c r="V84" s="5">
        <f t="shared" si="23"/>
        <v>6.2038404726736385E-3</v>
      </c>
      <c r="W84" s="5">
        <f t="shared" si="24"/>
        <v>-2.2566995768688369E-2</v>
      </c>
      <c r="X84" s="5">
        <f t="shared" si="25"/>
        <v>1.2625324916450076E-2</v>
      </c>
      <c r="Y84" s="5">
        <f t="shared" si="26"/>
        <v>1.0116084773187151E-2</v>
      </c>
    </row>
    <row r="85" spans="2:25" x14ac:dyDescent="0.5">
      <c r="B85" s="51">
        <v>45142</v>
      </c>
      <c r="C85" s="282">
        <v>147.72999999999999</v>
      </c>
      <c r="D85" s="71">
        <v>123.6537</v>
      </c>
      <c r="E85" s="71">
        <v>78.680000000000007</v>
      </c>
      <c r="F85" s="71">
        <v>134.6</v>
      </c>
      <c r="G85" s="71">
        <v>50.72</v>
      </c>
      <c r="H85" s="71">
        <v>45.2</v>
      </c>
      <c r="I85" s="71">
        <v>195.20699999999999</v>
      </c>
      <c r="J85" s="71">
        <v>34.36</v>
      </c>
      <c r="K85" s="71">
        <v>28.54</v>
      </c>
      <c r="L85" s="71">
        <v>86.14</v>
      </c>
      <c r="M85" s="71">
        <v>4478.03</v>
      </c>
      <c r="O85" s="5">
        <f t="shared" si="16"/>
        <v>-2.0682797480941373E-2</v>
      </c>
      <c r="P85" s="5">
        <f t="shared" si="17"/>
        <v>1.2077450868854589E-2</v>
      </c>
      <c r="Q85" s="5">
        <f t="shared" si="18"/>
        <v>2.3679417122040247E-2</v>
      </c>
      <c r="R85" s="5">
        <f t="shared" si="19"/>
        <v>-4.4509121885426328E-2</v>
      </c>
      <c r="S85" s="5">
        <f t="shared" si="20"/>
        <v>-1.8765718707680401E-2</v>
      </c>
      <c r="T85" s="5">
        <f t="shared" si="21"/>
        <v>-6.1071873701703305E-2</v>
      </c>
      <c r="U85" s="5">
        <f t="shared" si="22"/>
        <v>2.8330760842653069E-2</v>
      </c>
      <c r="V85" s="5">
        <f t="shared" si="23"/>
        <v>8.8079859072225375E-3</v>
      </c>
      <c r="W85" s="5">
        <f t="shared" si="24"/>
        <v>2.9581529581529598E-2</v>
      </c>
      <c r="X85" s="5">
        <f t="shared" si="25"/>
        <v>5.2927514973719614E-2</v>
      </c>
      <c r="Y85" s="5">
        <f t="shared" si="26"/>
        <v>-2.2740019597444872E-2</v>
      </c>
    </row>
    <row r="86" spans="2:25" x14ac:dyDescent="0.5">
      <c r="B86" s="51">
        <v>45149</v>
      </c>
      <c r="C86" s="282">
        <v>152.18</v>
      </c>
      <c r="D86" s="71">
        <v>124.92400000000001</v>
      </c>
      <c r="E86" s="71">
        <v>80</v>
      </c>
      <c r="F86" s="71">
        <v>138.34</v>
      </c>
      <c r="G86" s="71">
        <v>51.03</v>
      </c>
      <c r="H86" s="71">
        <v>43.71</v>
      </c>
      <c r="I86" s="71">
        <v>195.874</v>
      </c>
      <c r="J86" s="71">
        <v>35.380000000000003</v>
      </c>
      <c r="K86" s="71">
        <v>30.14</v>
      </c>
      <c r="L86" s="71">
        <v>81.41</v>
      </c>
      <c r="M86" s="71">
        <v>4464.05</v>
      </c>
      <c r="O86" s="5">
        <f t="shared" si="16"/>
        <v>3.0122520815000442E-2</v>
      </c>
      <c r="P86" s="5">
        <f t="shared" si="17"/>
        <v>1.0273044801732523E-2</v>
      </c>
      <c r="Q86" s="5">
        <f t="shared" si="18"/>
        <v>1.6776817488561191E-2</v>
      </c>
      <c r="R86" s="5">
        <f t="shared" si="19"/>
        <v>2.7786032689450346E-2</v>
      </c>
      <c r="S86" s="5">
        <f t="shared" si="20"/>
        <v>6.1119873817034875E-3</v>
      </c>
      <c r="T86" s="5">
        <f t="shared" si="21"/>
        <v>-3.2964601769911561E-2</v>
      </c>
      <c r="U86" s="5">
        <f t="shared" si="22"/>
        <v>3.4168856649607893E-3</v>
      </c>
      <c r="V86" s="5">
        <f t="shared" si="23"/>
        <v>2.9685681024447019E-2</v>
      </c>
      <c r="W86" s="5">
        <f t="shared" si="24"/>
        <v>5.606166783461819E-2</v>
      </c>
      <c r="X86" s="5">
        <f t="shared" si="25"/>
        <v>-5.4910610633851942E-2</v>
      </c>
      <c r="Y86" s="5">
        <f t="shared" si="26"/>
        <v>-3.1219085178079142E-3</v>
      </c>
    </row>
    <row r="87" spans="2:25" x14ac:dyDescent="0.5">
      <c r="B87" s="51">
        <v>45156</v>
      </c>
      <c r="C87" s="282">
        <v>150.13999999999999</v>
      </c>
      <c r="D87" s="71">
        <v>130.8751</v>
      </c>
      <c r="E87" s="71">
        <v>75.88</v>
      </c>
      <c r="F87" s="71">
        <v>136.13999999999999</v>
      </c>
      <c r="G87" s="71">
        <v>50.19</v>
      </c>
      <c r="H87" s="71">
        <v>44.69</v>
      </c>
      <c r="I87" s="71">
        <v>193.93199999999999</v>
      </c>
      <c r="J87" s="71">
        <v>34.770000000000003</v>
      </c>
      <c r="K87" s="71">
        <v>29.86</v>
      </c>
      <c r="L87" s="71">
        <v>81.16</v>
      </c>
      <c r="M87" s="71">
        <v>4369.71</v>
      </c>
      <c r="O87" s="5">
        <f t="shared" si="16"/>
        <v>-1.3405178078591318E-2</v>
      </c>
      <c r="P87" s="5">
        <f t="shared" si="17"/>
        <v>4.7637763760366214E-2</v>
      </c>
      <c r="Q87" s="5">
        <f t="shared" si="18"/>
        <v>-5.1500000000000101E-2</v>
      </c>
      <c r="R87" s="5">
        <f t="shared" si="19"/>
        <v>-1.5902848055515562E-2</v>
      </c>
      <c r="S87" s="5">
        <f t="shared" si="20"/>
        <v>-1.6460905349794275E-2</v>
      </c>
      <c r="T87" s="5">
        <f t="shared" si="21"/>
        <v>2.2420498741706707E-2</v>
      </c>
      <c r="U87" s="5">
        <f t="shared" si="22"/>
        <v>-9.914536896167947E-3</v>
      </c>
      <c r="V87" s="5">
        <f t="shared" si="23"/>
        <v>-1.7241379310344862E-2</v>
      </c>
      <c r="W87" s="5">
        <f t="shared" si="24"/>
        <v>-9.28998009289983E-3</v>
      </c>
      <c r="X87" s="5">
        <f t="shared" si="25"/>
        <v>-3.0708758137820702E-3</v>
      </c>
      <c r="Y87" s="5">
        <f t="shared" si="26"/>
        <v>-2.1133275836964227E-2</v>
      </c>
    </row>
    <row r="88" spans="2:25" x14ac:dyDescent="0.5">
      <c r="B88" s="51">
        <v>45163</v>
      </c>
      <c r="C88" s="282">
        <v>146.69</v>
      </c>
      <c r="D88" s="71">
        <v>129.55590000000001</v>
      </c>
      <c r="E88" s="71">
        <v>76.86</v>
      </c>
      <c r="F88" s="71">
        <v>133.35</v>
      </c>
      <c r="G88" s="71">
        <v>50.76</v>
      </c>
      <c r="H88" s="71">
        <v>43.96</v>
      </c>
      <c r="I88" s="71">
        <v>193.446</v>
      </c>
      <c r="J88" s="71">
        <v>34.67</v>
      </c>
      <c r="K88" s="71">
        <v>30.12</v>
      </c>
      <c r="L88" s="71">
        <v>83.15</v>
      </c>
      <c r="M88" s="71">
        <v>4405.71</v>
      </c>
      <c r="O88" s="5">
        <f t="shared" si="16"/>
        <v>-2.2978553350206377E-2</v>
      </c>
      <c r="P88" s="5">
        <f t="shared" si="17"/>
        <v>-1.0079839480542807E-2</v>
      </c>
      <c r="Q88" s="5">
        <f t="shared" si="18"/>
        <v>1.2915129151291671E-2</v>
      </c>
      <c r="R88" s="5">
        <f t="shared" si="19"/>
        <v>-2.0493609519612099E-2</v>
      </c>
      <c r="S88" s="5">
        <f t="shared" si="20"/>
        <v>1.1356843992827326E-2</v>
      </c>
      <c r="T88" s="5">
        <f t="shared" si="21"/>
        <v>-1.6334750503468221E-2</v>
      </c>
      <c r="U88" s="5">
        <f t="shared" si="22"/>
        <v>-2.5060330425097366E-3</v>
      </c>
      <c r="V88" s="5">
        <f t="shared" si="23"/>
        <v>-2.8760425654300592E-3</v>
      </c>
      <c r="W88" s="5">
        <f t="shared" si="24"/>
        <v>8.7073007367717281E-3</v>
      </c>
      <c r="X88" s="5">
        <f t="shared" si="25"/>
        <v>2.4519467718087773E-2</v>
      </c>
      <c r="Y88" s="5">
        <f t="shared" si="26"/>
        <v>8.2385329918919226E-3</v>
      </c>
    </row>
    <row r="89" spans="2:25" x14ac:dyDescent="0.5">
      <c r="B89" s="51">
        <v>45170</v>
      </c>
      <c r="C89" s="282">
        <v>148.19999999999999</v>
      </c>
      <c r="D89" s="71">
        <v>132.38980000000001</v>
      </c>
      <c r="E89" s="71">
        <v>76.650000000000006</v>
      </c>
      <c r="F89" s="71">
        <v>137.33000000000001</v>
      </c>
      <c r="G89" s="71">
        <v>53.62</v>
      </c>
      <c r="H89" s="71">
        <v>47.04</v>
      </c>
      <c r="I89" s="71">
        <v>193.13200000000001</v>
      </c>
      <c r="J89" s="71">
        <v>34.69</v>
      </c>
      <c r="K89" s="71">
        <v>31.79</v>
      </c>
      <c r="L89" s="71">
        <v>86.44</v>
      </c>
      <c r="M89" s="71">
        <v>4515.7700000000004</v>
      </c>
      <c r="O89" s="5">
        <f t="shared" si="16"/>
        <v>1.0293816892767094E-2</v>
      </c>
      <c r="P89" s="5">
        <f t="shared" si="17"/>
        <v>2.1873955566670489E-2</v>
      </c>
      <c r="Q89" s="5">
        <f t="shared" si="18"/>
        <v>-2.732240437158362E-3</v>
      </c>
      <c r="R89" s="5">
        <f t="shared" si="19"/>
        <v>2.9846269216348142E-2</v>
      </c>
      <c r="S89" s="5">
        <f t="shared" si="20"/>
        <v>5.634357762017328E-2</v>
      </c>
      <c r="T89" s="5">
        <f t="shared" si="21"/>
        <v>7.0063694267515908E-2</v>
      </c>
      <c r="U89" s="5">
        <f t="shared" si="22"/>
        <v>-1.6231920019023072E-3</v>
      </c>
      <c r="V89" s="5">
        <f t="shared" si="23"/>
        <v>5.7686760888353561E-4</v>
      </c>
      <c r="W89" s="5">
        <f t="shared" si="24"/>
        <v>5.5444887118193842E-2</v>
      </c>
      <c r="X89" s="5">
        <f t="shared" si="25"/>
        <v>3.9567047504509789E-2</v>
      </c>
      <c r="Y89" s="5">
        <f t="shared" si="26"/>
        <v>2.4981217556307778E-2</v>
      </c>
    </row>
    <row r="90" spans="2:25" x14ac:dyDescent="0.5">
      <c r="B90" s="51">
        <v>45177</v>
      </c>
      <c r="C90" s="282">
        <v>149.02000000000001</v>
      </c>
      <c r="D90" s="71">
        <v>132.6634</v>
      </c>
      <c r="E90" s="71">
        <v>76</v>
      </c>
      <c r="F90" s="71">
        <v>137.63</v>
      </c>
      <c r="G90" s="71">
        <v>53.87</v>
      </c>
      <c r="H90" s="71">
        <v>47.24</v>
      </c>
      <c r="I90" s="71">
        <v>195.131</v>
      </c>
      <c r="J90" s="71">
        <v>33.82</v>
      </c>
      <c r="K90" s="71">
        <v>34.06</v>
      </c>
      <c r="L90" s="71">
        <v>87.86</v>
      </c>
      <c r="M90" s="71">
        <v>4457.49</v>
      </c>
      <c r="O90" s="5">
        <f t="shared" si="16"/>
        <v>5.5330634278003554E-3</v>
      </c>
      <c r="P90" s="5">
        <f t="shared" si="17"/>
        <v>2.0666244680480617E-3</v>
      </c>
      <c r="Q90" s="5">
        <f t="shared" si="18"/>
        <v>-8.4801043705153845E-3</v>
      </c>
      <c r="R90" s="5">
        <f t="shared" si="19"/>
        <v>2.1845190417242311E-3</v>
      </c>
      <c r="S90" s="5">
        <f t="shared" si="20"/>
        <v>4.66243938828792E-3</v>
      </c>
      <c r="T90" s="5">
        <f t="shared" si="21"/>
        <v>4.2517006802722523E-3</v>
      </c>
      <c r="U90" s="5">
        <f t="shared" si="22"/>
        <v>1.0350433900130351E-2</v>
      </c>
      <c r="V90" s="5">
        <f t="shared" si="23"/>
        <v>-2.5079273565869031E-2</v>
      </c>
      <c r="W90" s="5">
        <f t="shared" si="24"/>
        <v>7.1406102547971084E-2</v>
      </c>
      <c r="X90" s="5">
        <f t="shared" si="25"/>
        <v>1.6427579824155547E-2</v>
      </c>
      <c r="Y90" s="5">
        <f t="shared" si="26"/>
        <v>-1.290588316056851E-2</v>
      </c>
    </row>
    <row r="91" spans="2:25" x14ac:dyDescent="0.5">
      <c r="B91" s="51">
        <v>45184</v>
      </c>
      <c r="C91" s="282">
        <v>152.12</v>
      </c>
      <c r="D91" s="71">
        <v>135.5754</v>
      </c>
      <c r="E91" s="71">
        <v>75.67</v>
      </c>
      <c r="F91" s="71">
        <v>141.93</v>
      </c>
      <c r="G91" s="71">
        <v>52.9</v>
      </c>
      <c r="H91" s="71">
        <v>47.52</v>
      </c>
      <c r="I91" s="71">
        <v>196.87299999999999</v>
      </c>
      <c r="J91" s="71">
        <v>34.340000000000003</v>
      </c>
      <c r="K91" s="71">
        <v>32.909999999999997</v>
      </c>
      <c r="L91" s="71">
        <v>91.78</v>
      </c>
      <c r="M91" s="71">
        <v>4450.32</v>
      </c>
      <c r="O91" s="5">
        <f t="shared" si="16"/>
        <v>2.080257683532416E-2</v>
      </c>
      <c r="P91" s="5">
        <f t="shared" si="17"/>
        <v>2.1950289228227282E-2</v>
      </c>
      <c r="Q91" s="5">
        <f t="shared" si="18"/>
        <v>-4.3421052631579249E-3</v>
      </c>
      <c r="R91" s="5">
        <f t="shared" si="19"/>
        <v>3.1243188258373911E-2</v>
      </c>
      <c r="S91" s="5">
        <f t="shared" si="20"/>
        <v>-1.8006311490625593E-2</v>
      </c>
      <c r="T91" s="5">
        <f t="shared" si="21"/>
        <v>5.92718035563089E-3</v>
      </c>
      <c r="U91" s="5">
        <f t="shared" si="22"/>
        <v>8.9273359947932285E-3</v>
      </c>
      <c r="V91" s="5">
        <f t="shared" si="23"/>
        <v>1.5375517445298748E-2</v>
      </c>
      <c r="W91" s="5">
        <f t="shared" si="24"/>
        <v>-3.3763945977686616E-2</v>
      </c>
      <c r="X91" s="5">
        <f t="shared" si="25"/>
        <v>4.4616435237878393E-2</v>
      </c>
      <c r="Y91" s="5">
        <f t="shared" si="26"/>
        <v>-1.6085285665251581E-3</v>
      </c>
    </row>
    <row r="92" spans="2:25" x14ac:dyDescent="0.5">
      <c r="B92" s="51">
        <v>45191</v>
      </c>
      <c r="C92" s="282">
        <v>152.74</v>
      </c>
      <c r="D92" s="71">
        <v>139.9923</v>
      </c>
      <c r="E92" s="71">
        <v>75.010000000000005</v>
      </c>
      <c r="F92" s="71">
        <v>139.35</v>
      </c>
      <c r="G92" s="71">
        <v>53.6</v>
      </c>
      <c r="H92" s="71">
        <v>44.41</v>
      </c>
      <c r="I92" s="71">
        <v>192.018</v>
      </c>
      <c r="J92" s="71">
        <v>33.619999999999997</v>
      </c>
      <c r="K92" s="71">
        <v>33.22</v>
      </c>
      <c r="L92" s="71">
        <v>90.81</v>
      </c>
      <c r="M92" s="71">
        <v>4320.0600000000004</v>
      </c>
      <c r="O92" s="5">
        <f t="shared" si="16"/>
        <v>4.0757296870892468E-3</v>
      </c>
      <c r="P92" s="5">
        <f t="shared" si="17"/>
        <v>3.2578919184453881E-2</v>
      </c>
      <c r="Q92" s="5">
        <f t="shared" si="18"/>
        <v>-8.7220827276330848E-3</v>
      </c>
      <c r="R92" s="5">
        <f t="shared" si="19"/>
        <v>-1.8177975058127349E-2</v>
      </c>
      <c r="S92" s="5">
        <f t="shared" si="20"/>
        <v>1.3232514177693888E-2</v>
      </c>
      <c r="T92" s="5">
        <f t="shared" si="21"/>
        <v>-6.544612794612803E-2</v>
      </c>
      <c r="U92" s="5">
        <f t="shared" si="22"/>
        <v>-2.4660567980373083E-2</v>
      </c>
      <c r="V92" s="5">
        <f t="shared" si="23"/>
        <v>-2.096680256260941E-2</v>
      </c>
      <c r="W92" s="5">
        <f t="shared" si="24"/>
        <v>9.4196292920085689E-3</v>
      </c>
      <c r="X92" s="5">
        <f t="shared" si="25"/>
        <v>-1.0568751361952455E-2</v>
      </c>
      <c r="Y92" s="5">
        <f t="shared" si="26"/>
        <v>-2.9269805317370334E-2</v>
      </c>
    </row>
    <row r="93" spans="2:25" x14ac:dyDescent="0.5">
      <c r="B93" s="51">
        <v>45198</v>
      </c>
      <c r="C93" s="282">
        <v>149.06</v>
      </c>
      <c r="D93" s="71">
        <v>136.12270000000001</v>
      </c>
      <c r="E93" s="71">
        <v>74.94</v>
      </c>
      <c r="F93" s="71">
        <v>140.05000000000001</v>
      </c>
      <c r="G93" s="71">
        <v>52.8</v>
      </c>
      <c r="H93" s="71">
        <v>45.99</v>
      </c>
      <c r="I93" s="71">
        <v>190.59100000000001</v>
      </c>
      <c r="J93" s="71">
        <v>33.69</v>
      </c>
      <c r="K93" s="71">
        <v>33.18</v>
      </c>
      <c r="L93" s="71">
        <v>89.76</v>
      </c>
      <c r="M93" s="71">
        <v>4288.05</v>
      </c>
      <c r="O93" s="5">
        <f t="shared" si="16"/>
        <v>-2.4093230326044268E-2</v>
      </c>
      <c r="P93" s="5">
        <f t="shared" si="17"/>
        <v>-2.764152028361555E-2</v>
      </c>
      <c r="Q93" s="5">
        <f t="shared" si="18"/>
        <v>-9.3320890547932134E-4</v>
      </c>
      <c r="R93" s="5">
        <f t="shared" si="19"/>
        <v>5.0233225690707872E-3</v>
      </c>
      <c r="S93" s="5">
        <f t="shared" si="20"/>
        <v>-1.4925373134328401E-2</v>
      </c>
      <c r="T93" s="5">
        <f t="shared" si="21"/>
        <v>3.5577572618779696E-2</v>
      </c>
      <c r="U93" s="5">
        <f t="shared" si="22"/>
        <v>-7.4315949546396309E-3</v>
      </c>
      <c r="V93" s="5">
        <f t="shared" si="23"/>
        <v>2.0820939916716963E-3</v>
      </c>
      <c r="W93" s="5">
        <f t="shared" si="24"/>
        <v>-1.2040939193256328E-3</v>
      </c>
      <c r="X93" s="5">
        <f t="shared" si="25"/>
        <v>-1.156260323752889E-2</v>
      </c>
      <c r="Y93" s="5">
        <f t="shared" si="26"/>
        <v>-7.4096193108429409E-3</v>
      </c>
    </row>
    <row r="94" spans="2:25" x14ac:dyDescent="0.5">
      <c r="B94" s="51">
        <v>45205</v>
      </c>
      <c r="C94" s="282">
        <v>148.24</v>
      </c>
      <c r="D94" s="71">
        <v>139.60140000000001</v>
      </c>
      <c r="E94" s="71">
        <v>74.739999999999995</v>
      </c>
      <c r="F94" s="71">
        <v>139.03</v>
      </c>
      <c r="G94" s="71">
        <v>52.12</v>
      </c>
      <c r="H94" s="71">
        <v>45.78</v>
      </c>
      <c r="I94" s="71">
        <v>201.73699999999999</v>
      </c>
      <c r="J94" s="71">
        <v>33.68</v>
      </c>
      <c r="K94" s="71">
        <v>31.54</v>
      </c>
      <c r="L94" s="71">
        <v>90.57</v>
      </c>
      <c r="M94" s="71">
        <v>4308.5</v>
      </c>
      <c r="O94" s="5">
        <f t="shared" si="16"/>
        <v>-5.5011404803434472E-3</v>
      </c>
      <c r="P94" s="5">
        <f t="shared" si="17"/>
        <v>2.5555620039861227E-2</v>
      </c>
      <c r="Q94" s="5">
        <f t="shared" si="18"/>
        <v>-2.6688017080331861E-3</v>
      </c>
      <c r="R94" s="5">
        <f t="shared" si="19"/>
        <v>-7.28311317386654E-3</v>
      </c>
      <c r="S94" s="5">
        <f t="shared" si="20"/>
        <v>-1.2878787878787823E-2</v>
      </c>
      <c r="T94" s="5">
        <f t="shared" si="21"/>
        <v>-4.5662100456621557E-3</v>
      </c>
      <c r="U94" s="5">
        <f t="shared" si="22"/>
        <v>5.8481250426305476E-2</v>
      </c>
      <c r="V94" s="5">
        <f t="shared" si="23"/>
        <v>-2.9682398337782523E-4</v>
      </c>
      <c r="W94" s="5">
        <f t="shared" si="24"/>
        <v>-4.9427365883062069E-2</v>
      </c>
      <c r="X94" s="5">
        <f t="shared" si="25"/>
        <v>9.0240641711227809E-3</v>
      </c>
      <c r="Y94" s="5">
        <f t="shared" si="26"/>
        <v>4.7690675248655001E-3</v>
      </c>
    </row>
    <row r="95" spans="2:25" x14ac:dyDescent="0.5">
      <c r="B95" s="51">
        <v>45212</v>
      </c>
      <c r="C95" s="282">
        <v>147.96</v>
      </c>
      <c r="D95" s="71">
        <v>151.41569999999999</v>
      </c>
      <c r="E95" s="71">
        <v>77.650000000000006</v>
      </c>
      <c r="F95" s="71">
        <v>141.66999999999999</v>
      </c>
      <c r="G95" s="71">
        <v>49.52</v>
      </c>
      <c r="H95" s="71">
        <v>43.48</v>
      </c>
      <c r="I95" s="71">
        <v>208.82900000000001</v>
      </c>
      <c r="J95" s="71">
        <v>35.19</v>
      </c>
      <c r="K95" s="71">
        <v>31.64</v>
      </c>
      <c r="L95" s="71">
        <v>87.56</v>
      </c>
      <c r="M95" s="71">
        <v>4327.78</v>
      </c>
      <c r="O95" s="5">
        <f t="shared" si="16"/>
        <v>-1.8888289260658997E-3</v>
      </c>
      <c r="P95" s="5">
        <f t="shared" si="17"/>
        <v>8.4628807447489685E-2</v>
      </c>
      <c r="Q95" s="5">
        <f t="shared" si="18"/>
        <v>3.8934974578539006E-2</v>
      </c>
      <c r="R95" s="5">
        <f t="shared" si="19"/>
        <v>1.8988707473207134E-2</v>
      </c>
      <c r="S95" s="5">
        <f t="shared" si="20"/>
        <v>-4.9884881043745111E-2</v>
      </c>
      <c r="T95" s="5">
        <f t="shared" si="21"/>
        <v>-5.0240279598077864E-2</v>
      </c>
      <c r="U95" s="5">
        <f t="shared" si="22"/>
        <v>3.5154681590387593E-2</v>
      </c>
      <c r="V95" s="5">
        <f t="shared" si="23"/>
        <v>4.483372921615203E-2</v>
      </c>
      <c r="W95" s="5">
        <f t="shared" si="24"/>
        <v>3.170577045022327E-3</v>
      </c>
      <c r="X95" s="5">
        <f t="shared" si="25"/>
        <v>-3.3233962680799256E-2</v>
      </c>
      <c r="Y95" s="5">
        <f t="shared" si="26"/>
        <v>4.4748752466055031E-3</v>
      </c>
    </row>
    <row r="96" spans="2:25" x14ac:dyDescent="0.5">
      <c r="B96" s="51">
        <v>45219</v>
      </c>
      <c r="C96" s="282">
        <v>146.22999999999999</v>
      </c>
      <c r="D96" s="71">
        <v>151.3082</v>
      </c>
      <c r="E96" s="71">
        <v>77.8</v>
      </c>
      <c r="F96" s="71">
        <v>136.99</v>
      </c>
      <c r="G96" s="71">
        <v>50.05</v>
      </c>
      <c r="H96" s="71">
        <v>42.96</v>
      </c>
      <c r="I96" s="71">
        <v>202.57499999999999</v>
      </c>
      <c r="J96" s="71">
        <v>34.92</v>
      </c>
      <c r="K96" s="71">
        <v>31.93</v>
      </c>
      <c r="L96" s="71">
        <v>82.36</v>
      </c>
      <c r="M96" s="71">
        <v>4224.16</v>
      </c>
      <c r="O96" s="5">
        <f t="shared" si="16"/>
        <v>-1.1692349283590309E-2</v>
      </c>
      <c r="P96" s="5">
        <f t="shared" si="17"/>
        <v>-7.0996600748796101E-4</v>
      </c>
      <c r="Q96" s="5">
        <f t="shared" si="18"/>
        <v>1.9317450096585365E-3</v>
      </c>
      <c r="R96" s="5">
        <f t="shared" si="19"/>
        <v>-3.3034516834897887E-2</v>
      </c>
      <c r="S96" s="5">
        <f t="shared" si="20"/>
        <v>1.070274636510482E-2</v>
      </c>
      <c r="T96" s="5">
        <f t="shared" si="21"/>
        <v>-1.1959521619135161E-2</v>
      </c>
      <c r="U96" s="5">
        <f t="shared" si="22"/>
        <v>-2.9947947842493217E-2</v>
      </c>
      <c r="V96" s="5">
        <f t="shared" si="23"/>
        <v>-7.6726342710996542E-3</v>
      </c>
      <c r="W96" s="5">
        <f t="shared" si="24"/>
        <v>9.1656131479140868E-3</v>
      </c>
      <c r="X96" s="5">
        <f t="shared" si="25"/>
        <v>-5.9387848332571935E-2</v>
      </c>
      <c r="Y96" s="5">
        <f t="shared" si="26"/>
        <v>-2.3942991556872073E-2</v>
      </c>
    </row>
    <row r="97" spans="2:25" x14ac:dyDescent="0.5">
      <c r="B97" s="51">
        <v>45226</v>
      </c>
      <c r="C97" s="282">
        <v>138.93</v>
      </c>
      <c r="D97" s="71">
        <v>149.56880000000001</v>
      </c>
      <c r="E97" s="71">
        <v>76.62</v>
      </c>
      <c r="F97" s="71">
        <v>140</v>
      </c>
      <c r="G97" s="71">
        <v>49.52</v>
      </c>
      <c r="H97" s="71">
        <v>41.23</v>
      </c>
      <c r="I97" s="71">
        <v>198.977</v>
      </c>
      <c r="J97" s="71">
        <v>34.049999999999997</v>
      </c>
      <c r="K97" s="71">
        <v>32.020000000000003</v>
      </c>
      <c r="L97" s="71">
        <v>80.349999999999994</v>
      </c>
      <c r="M97" s="71">
        <v>4117.37</v>
      </c>
      <c r="O97" s="5">
        <f t="shared" si="16"/>
        <v>-4.9921356766737257E-2</v>
      </c>
      <c r="P97" s="5">
        <f t="shared" si="17"/>
        <v>-1.1495741803814963E-2</v>
      </c>
      <c r="Q97" s="5">
        <f t="shared" si="18"/>
        <v>-1.5167095115681151E-2</v>
      </c>
      <c r="R97" s="5">
        <f t="shared" si="19"/>
        <v>2.197240674501777E-2</v>
      </c>
      <c r="S97" s="5">
        <f t="shared" si="20"/>
        <v>-1.0589410589410431E-2</v>
      </c>
      <c r="T97" s="5">
        <f t="shared" si="21"/>
        <v>-4.0270018621973991E-2</v>
      </c>
      <c r="U97" s="5">
        <f t="shared" si="22"/>
        <v>-1.7761322966802329E-2</v>
      </c>
      <c r="V97" s="5">
        <f t="shared" si="23"/>
        <v>-2.4914089347079171E-2</v>
      </c>
      <c r="W97" s="5">
        <f t="shared" si="24"/>
        <v>2.8186658315065838E-3</v>
      </c>
      <c r="X97" s="5">
        <f t="shared" si="25"/>
        <v>-2.4405050995629063E-2</v>
      </c>
      <c r="Y97" s="5">
        <f t="shared" si="26"/>
        <v>-2.5280765880080325E-2</v>
      </c>
    </row>
    <row r="98" spans="2:25" x14ac:dyDescent="0.5">
      <c r="B98" s="51">
        <v>45233</v>
      </c>
      <c r="C98" s="282">
        <v>141.41999999999999</v>
      </c>
      <c r="D98" s="71">
        <v>152.64689999999999</v>
      </c>
      <c r="E98" s="71">
        <v>81.59</v>
      </c>
      <c r="F98" s="71">
        <v>147.49</v>
      </c>
      <c r="G98" s="71">
        <v>52.53</v>
      </c>
      <c r="H98" s="71">
        <v>47.75</v>
      </c>
      <c r="I98" s="71">
        <v>198.58699999999999</v>
      </c>
      <c r="J98" s="71">
        <v>36.08</v>
      </c>
      <c r="K98" s="71">
        <v>34.99</v>
      </c>
      <c r="L98" s="71">
        <v>85.03</v>
      </c>
      <c r="M98" s="71">
        <v>4358.34</v>
      </c>
      <c r="O98" s="5">
        <f t="shared" si="16"/>
        <v>1.7922694882314794E-2</v>
      </c>
      <c r="P98" s="5">
        <f t="shared" si="17"/>
        <v>2.0579826808799551E-2</v>
      </c>
      <c r="Q98" s="5">
        <f t="shared" si="18"/>
        <v>6.4865570347167889E-2</v>
      </c>
      <c r="R98" s="5">
        <f t="shared" si="19"/>
        <v>5.3500000000000103E-2</v>
      </c>
      <c r="S98" s="5">
        <f t="shared" si="20"/>
        <v>6.0783521809369967E-2</v>
      </c>
      <c r="T98" s="5">
        <f t="shared" si="21"/>
        <v>0.15813727868057259</v>
      </c>
      <c r="U98" s="5">
        <f t="shared" si="22"/>
        <v>-1.960025530589049E-3</v>
      </c>
      <c r="V98" s="5">
        <f t="shared" si="23"/>
        <v>5.9618208516887039E-2</v>
      </c>
      <c r="W98" s="5">
        <f t="shared" si="24"/>
        <v>9.2754528419737525E-2</v>
      </c>
      <c r="X98" s="5">
        <f t="shared" si="25"/>
        <v>5.8245177349097732E-2</v>
      </c>
      <c r="Y98" s="5">
        <f t="shared" si="26"/>
        <v>5.852522362576118E-2</v>
      </c>
    </row>
    <row r="99" spans="2:25" x14ac:dyDescent="0.5">
      <c r="B99" s="51">
        <v>45240</v>
      </c>
      <c r="C99" s="282">
        <v>138.59</v>
      </c>
      <c r="D99" s="71">
        <v>156.73159999999999</v>
      </c>
      <c r="E99" s="71">
        <v>75.92</v>
      </c>
      <c r="F99" s="71">
        <v>147.61000000000001</v>
      </c>
      <c r="G99" s="71">
        <v>51.56</v>
      </c>
      <c r="H99" s="71">
        <v>51.58</v>
      </c>
      <c r="I99" s="71">
        <v>206.66800000000001</v>
      </c>
      <c r="J99" s="71">
        <v>34.880000000000003</v>
      </c>
      <c r="K99" s="71">
        <v>34.479999999999997</v>
      </c>
      <c r="L99" s="71">
        <v>84.96</v>
      </c>
      <c r="M99" s="71">
        <v>4415.24</v>
      </c>
      <c r="O99" s="5">
        <f t="shared" si="16"/>
        <v>-2.0011313816998944E-2</v>
      </c>
      <c r="P99" s="5">
        <f t="shared" si="17"/>
        <v>2.6759141522035401E-2</v>
      </c>
      <c r="Q99" s="5">
        <f t="shared" si="18"/>
        <v>-6.9493810515994681E-2</v>
      </c>
      <c r="R99" s="5">
        <f t="shared" si="19"/>
        <v>8.1361448233785438E-4</v>
      </c>
      <c r="S99" s="5">
        <f t="shared" si="20"/>
        <v>-1.8465638682657493E-2</v>
      </c>
      <c r="T99" s="5">
        <f t="shared" si="21"/>
        <v>8.0209424083769632E-2</v>
      </c>
      <c r="U99" s="5">
        <f t="shared" si="22"/>
        <v>4.0692492459224461E-2</v>
      </c>
      <c r="V99" s="5">
        <f t="shared" si="23"/>
        <v>-3.325942350332578E-2</v>
      </c>
      <c r="W99" s="5">
        <f t="shared" si="24"/>
        <v>-1.4575593026579181E-2</v>
      </c>
      <c r="X99" s="5">
        <f t="shared" si="25"/>
        <v>-8.2323885687418663E-4</v>
      </c>
      <c r="Y99" s="5">
        <f t="shared" si="26"/>
        <v>1.3055429360719906E-2</v>
      </c>
    </row>
    <row r="100" spans="2:25" x14ac:dyDescent="0.5">
      <c r="B100" s="51">
        <v>45247</v>
      </c>
      <c r="C100" s="282">
        <v>138.30000000000001</v>
      </c>
      <c r="D100" s="71">
        <v>153.9759</v>
      </c>
      <c r="E100" s="71">
        <v>75.45</v>
      </c>
      <c r="F100" s="71">
        <v>147.71</v>
      </c>
      <c r="G100" s="71">
        <v>54.34</v>
      </c>
      <c r="H100" s="71">
        <v>54.44</v>
      </c>
      <c r="I100" s="71">
        <v>203.15600000000001</v>
      </c>
      <c r="J100" s="71">
        <v>35.43</v>
      </c>
      <c r="K100" s="71">
        <v>34.86</v>
      </c>
      <c r="L100" s="71">
        <v>86.84</v>
      </c>
      <c r="M100" s="71">
        <v>4514.0200000000004</v>
      </c>
      <c r="O100" s="5">
        <f t="shared" si="16"/>
        <v>-2.0925030665992495E-3</v>
      </c>
      <c r="P100" s="5">
        <f t="shared" si="17"/>
        <v>-1.758228717118937E-2</v>
      </c>
      <c r="Q100" s="5">
        <f t="shared" si="18"/>
        <v>-6.1907270811379922E-3</v>
      </c>
      <c r="R100" s="5">
        <f t="shared" si="19"/>
        <v>6.7746087663422827E-4</v>
      </c>
      <c r="S100" s="5">
        <f t="shared" si="20"/>
        <v>5.3917765709852628E-2</v>
      </c>
      <c r="T100" s="5">
        <f t="shared" si="21"/>
        <v>5.5447848003101985E-2</v>
      </c>
      <c r="U100" s="5">
        <f t="shared" si="22"/>
        <v>-1.6993438752008094E-2</v>
      </c>
      <c r="V100" s="5">
        <f t="shared" si="23"/>
        <v>1.5768348623853123E-2</v>
      </c>
      <c r="W100" s="5">
        <f t="shared" si="24"/>
        <v>1.1020881670533722E-2</v>
      </c>
      <c r="X100" s="5">
        <f t="shared" si="25"/>
        <v>2.2128060263653548E-2</v>
      </c>
      <c r="Y100" s="5">
        <f t="shared" si="26"/>
        <v>2.2372509761643844E-2</v>
      </c>
    </row>
    <row r="101" spans="2:25" x14ac:dyDescent="0.5">
      <c r="B101" s="51">
        <v>45254</v>
      </c>
      <c r="C101" s="282">
        <v>138.66999999999999</v>
      </c>
      <c r="D101" s="71">
        <v>159.98560000000001</v>
      </c>
      <c r="E101" s="71">
        <v>75.38</v>
      </c>
      <c r="F101" s="71">
        <v>148.97999999999999</v>
      </c>
      <c r="G101" s="71">
        <v>55.63</v>
      </c>
      <c r="H101" s="71">
        <v>55.32</v>
      </c>
      <c r="I101" s="71">
        <v>206.744</v>
      </c>
      <c r="J101" s="71">
        <v>36.32</v>
      </c>
      <c r="K101" s="71">
        <v>34.86</v>
      </c>
      <c r="L101" s="71">
        <v>91.14</v>
      </c>
      <c r="M101" s="71">
        <v>4559.34</v>
      </c>
      <c r="O101" s="5">
        <f t="shared" si="16"/>
        <v>2.6753434562543088E-3</v>
      </c>
      <c r="P101" s="5">
        <f t="shared" si="17"/>
        <v>3.9030133936544642E-2</v>
      </c>
      <c r="Q101" s="5">
        <f t="shared" si="18"/>
        <v>-9.2776673293581968E-4</v>
      </c>
      <c r="R101" s="5">
        <f t="shared" si="19"/>
        <v>8.5979283731634215E-3</v>
      </c>
      <c r="S101" s="5">
        <f t="shared" si="20"/>
        <v>2.3739418476260488E-2</v>
      </c>
      <c r="T101" s="5">
        <f t="shared" si="21"/>
        <v>1.6164584864070575E-2</v>
      </c>
      <c r="U101" s="5">
        <f t="shared" si="22"/>
        <v>1.7661304613203699E-2</v>
      </c>
      <c r="V101" s="5">
        <f t="shared" si="23"/>
        <v>2.5119954840530534E-2</v>
      </c>
      <c r="W101" s="5">
        <f t="shared" si="24"/>
        <v>0</v>
      </c>
      <c r="X101" s="5">
        <f t="shared" si="25"/>
        <v>4.9516351911561562E-2</v>
      </c>
      <c r="Y101" s="5">
        <f t="shared" si="26"/>
        <v>1.003983145843379E-2</v>
      </c>
    </row>
    <row r="102" spans="2:25" x14ac:dyDescent="0.5">
      <c r="B102" s="51">
        <v>45261</v>
      </c>
      <c r="C102" s="282">
        <v>143.41</v>
      </c>
      <c r="D102" s="71">
        <v>158.7544</v>
      </c>
      <c r="E102" s="71">
        <v>77.650000000000006</v>
      </c>
      <c r="F102" s="71">
        <v>152.25</v>
      </c>
      <c r="G102" s="71">
        <v>56.14</v>
      </c>
      <c r="H102" s="71">
        <v>57.35</v>
      </c>
      <c r="I102" s="71">
        <v>208.98099999999999</v>
      </c>
      <c r="J102" s="71">
        <v>37.28</v>
      </c>
      <c r="K102" s="71">
        <v>36.28</v>
      </c>
      <c r="L102" s="71">
        <v>92.7</v>
      </c>
      <c r="M102" s="71">
        <v>4594.63</v>
      </c>
      <c r="O102" s="5">
        <f t="shared" si="16"/>
        <v>3.4181870628110067E-2</v>
      </c>
      <c r="P102" s="5">
        <f t="shared" si="17"/>
        <v>-7.6956926123351588E-3</v>
      </c>
      <c r="Q102" s="5">
        <f t="shared" si="18"/>
        <v>3.0114088617670509E-2</v>
      </c>
      <c r="R102" s="5">
        <f t="shared" si="19"/>
        <v>2.1949254933548268E-2</v>
      </c>
      <c r="S102" s="5">
        <f t="shared" si="20"/>
        <v>9.1677152615494695E-3</v>
      </c>
      <c r="T102" s="5">
        <f t="shared" si="21"/>
        <v>3.6695589298626263E-2</v>
      </c>
      <c r="U102" s="5">
        <f t="shared" si="22"/>
        <v>1.0820144720040226E-2</v>
      </c>
      <c r="V102" s="5">
        <f t="shared" si="23"/>
        <v>2.6431718061673992E-2</v>
      </c>
      <c r="W102" s="5">
        <f t="shared" si="24"/>
        <v>4.0734366035571012E-2</v>
      </c>
      <c r="X102" s="5">
        <f t="shared" si="25"/>
        <v>1.7116524028966351E-2</v>
      </c>
      <c r="Y102" s="5">
        <f t="shared" si="26"/>
        <v>7.740155373365365E-3</v>
      </c>
    </row>
    <row r="103" spans="2:25" x14ac:dyDescent="0.5">
      <c r="B103" s="51">
        <v>45268</v>
      </c>
      <c r="C103" s="282">
        <v>149.28</v>
      </c>
      <c r="D103" s="71">
        <v>157.49379999999999</v>
      </c>
      <c r="E103" s="71">
        <v>79.02</v>
      </c>
      <c r="F103" s="71">
        <v>156.4</v>
      </c>
      <c r="G103" s="71">
        <v>54.95</v>
      </c>
      <c r="H103" s="71">
        <v>61.7</v>
      </c>
      <c r="I103" s="71">
        <v>201.44200000000001</v>
      </c>
      <c r="J103" s="71">
        <v>35.520000000000003</v>
      </c>
      <c r="K103" s="71">
        <v>36.96</v>
      </c>
      <c r="L103" s="71">
        <v>92.09</v>
      </c>
      <c r="M103" s="71">
        <v>4604.37</v>
      </c>
      <c r="O103" s="5">
        <f t="shared" si="16"/>
        <v>4.0931594728401022E-2</v>
      </c>
      <c r="P103" s="5">
        <f t="shared" si="17"/>
        <v>-7.9405673165594548E-3</v>
      </c>
      <c r="Q103" s="5">
        <f t="shared" si="18"/>
        <v>1.7643271088216173E-2</v>
      </c>
      <c r="R103" s="5">
        <f t="shared" si="19"/>
        <v>2.7257799671592808E-2</v>
      </c>
      <c r="S103" s="5">
        <f t="shared" si="20"/>
        <v>-2.1197007481296715E-2</v>
      </c>
      <c r="T103" s="5">
        <f t="shared" si="21"/>
        <v>7.5850043591979111E-2</v>
      </c>
      <c r="U103" s="5">
        <f t="shared" si="22"/>
        <v>-3.607504988491772E-2</v>
      </c>
      <c r="V103" s="5">
        <f t="shared" si="23"/>
        <v>-4.7210300429184504E-2</v>
      </c>
      <c r="W103" s="5">
        <f t="shared" si="24"/>
        <v>1.8743109151047488E-2</v>
      </c>
      <c r="X103" s="5">
        <f t="shared" si="25"/>
        <v>-6.5803667745415462E-3</v>
      </c>
      <c r="Y103" s="5">
        <f t="shared" si="26"/>
        <v>2.1198660175030248E-3</v>
      </c>
    </row>
    <row r="104" spans="2:25" x14ac:dyDescent="0.5">
      <c r="B104" s="51">
        <v>45275</v>
      </c>
      <c r="C104" s="282">
        <v>154.04</v>
      </c>
      <c r="D104" s="71">
        <v>149.91079999999999</v>
      </c>
      <c r="E104" s="71">
        <v>80.33</v>
      </c>
      <c r="F104" s="71">
        <v>156.15</v>
      </c>
      <c r="G104" s="71">
        <v>55.81</v>
      </c>
      <c r="H104" s="71">
        <v>61.86</v>
      </c>
      <c r="I104" s="71">
        <v>196.78700000000001</v>
      </c>
      <c r="J104" s="71">
        <v>34.619999999999997</v>
      </c>
      <c r="K104" s="71">
        <v>37.68</v>
      </c>
      <c r="L104" s="71">
        <v>94.48</v>
      </c>
      <c r="M104" s="71">
        <v>4719.1899999999996</v>
      </c>
      <c r="O104" s="5">
        <f t="shared" si="16"/>
        <v>3.1886387995712751E-2</v>
      </c>
      <c r="P104" s="5">
        <f t="shared" si="17"/>
        <v>-4.8147927093002973E-2</v>
      </c>
      <c r="Q104" s="5">
        <f t="shared" si="18"/>
        <v>1.6578081498354935E-2</v>
      </c>
      <c r="R104" s="5">
        <f t="shared" si="19"/>
        <v>-1.5984654731457937E-3</v>
      </c>
      <c r="S104" s="5">
        <f t="shared" si="20"/>
        <v>1.5650591446769724E-2</v>
      </c>
      <c r="T104" s="5">
        <f t="shared" si="21"/>
        <v>2.5931928687195072E-3</v>
      </c>
      <c r="U104" s="5">
        <f t="shared" si="22"/>
        <v>-2.310838851877961E-2</v>
      </c>
      <c r="V104" s="5">
        <f t="shared" si="23"/>
        <v>-2.5337837837838051E-2</v>
      </c>
      <c r="W104" s="5">
        <f t="shared" si="24"/>
        <v>1.9480519480519431E-2</v>
      </c>
      <c r="X104" s="5">
        <f t="shared" si="25"/>
        <v>2.5952872190248666E-2</v>
      </c>
      <c r="Y104" s="5">
        <f t="shared" si="26"/>
        <v>2.493717924493466E-2</v>
      </c>
    </row>
    <row r="105" spans="2:25" x14ac:dyDescent="0.5">
      <c r="B105" s="51">
        <v>45282</v>
      </c>
      <c r="C105" s="282">
        <v>154.94</v>
      </c>
      <c r="D105" s="71">
        <v>154.16159999999999</v>
      </c>
      <c r="E105" s="71">
        <v>79.66</v>
      </c>
      <c r="F105" s="71">
        <v>155.71</v>
      </c>
      <c r="G105" s="71">
        <v>55.9</v>
      </c>
      <c r="H105" s="71">
        <v>61.71</v>
      </c>
      <c r="I105" s="71">
        <v>204.00299999999999</v>
      </c>
      <c r="J105" s="71">
        <v>35.14</v>
      </c>
      <c r="K105" s="71">
        <v>38.020000000000003</v>
      </c>
      <c r="L105" s="71">
        <v>91.58</v>
      </c>
      <c r="M105" s="71">
        <v>4754.63</v>
      </c>
      <c r="O105" s="5">
        <f t="shared" si="16"/>
        <v>5.8426382757725825E-3</v>
      </c>
      <c r="P105" s="5">
        <f t="shared" si="17"/>
        <v>2.8355528754432591E-2</v>
      </c>
      <c r="Q105" s="5">
        <f t="shared" si="18"/>
        <v>-8.3405950454376043E-3</v>
      </c>
      <c r="R105" s="5">
        <f t="shared" si="19"/>
        <v>-2.817803394172258E-3</v>
      </c>
      <c r="S105" s="5">
        <f t="shared" si="20"/>
        <v>1.6126142268408916E-3</v>
      </c>
      <c r="T105" s="5">
        <f t="shared" si="21"/>
        <v>-2.4248302618816719E-3</v>
      </c>
      <c r="U105" s="5">
        <f t="shared" si="22"/>
        <v>3.6669088913393599E-2</v>
      </c>
      <c r="V105" s="5">
        <f t="shared" si="23"/>
        <v>1.5020219526285405E-2</v>
      </c>
      <c r="W105" s="5">
        <f t="shared" si="24"/>
        <v>9.0233545647560032E-3</v>
      </c>
      <c r="X105" s="5">
        <f t="shared" si="25"/>
        <v>-3.0694326841659625E-2</v>
      </c>
      <c r="Y105" s="5">
        <f t="shared" si="26"/>
        <v>7.5097633280287734E-3</v>
      </c>
    </row>
    <row r="106" spans="2:25" x14ac:dyDescent="0.5">
      <c r="B106" s="51">
        <v>45289</v>
      </c>
      <c r="C106" s="282">
        <v>154.97</v>
      </c>
      <c r="D106" s="71">
        <v>155.64689999999999</v>
      </c>
      <c r="E106" s="71">
        <v>81.010000000000005</v>
      </c>
      <c r="F106" s="71">
        <v>160.33000000000001</v>
      </c>
      <c r="G106" s="71">
        <v>57.81</v>
      </c>
      <c r="H106" s="71">
        <v>61.57</v>
      </c>
      <c r="I106" s="71">
        <v>205.494</v>
      </c>
      <c r="J106" s="71">
        <v>34.83</v>
      </c>
      <c r="K106" s="71">
        <v>38.520000000000003</v>
      </c>
      <c r="L106" s="71">
        <v>93.19</v>
      </c>
      <c r="M106" s="71">
        <v>4769.83</v>
      </c>
      <c r="O106" s="5">
        <f t="shared" si="16"/>
        <v>1.9362333806638432E-4</v>
      </c>
      <c r="P106" s="5">
        <f t="shared" si="17"/>
        <v>9.6346950213281879E-3</v>
      </c>
      <c r="Q106" s="5">
        <f t="shared" si="18"/>
        <v>1.6947024855636483E-2</v>
      </c>
      <c r="R106" s="5">
        <f t="shared" si="19"/>
        <v>2.9670541391047411E-2</v>
      </c>
      <c r="S106" s="5">
        <f t="shared" si="20"/>
        <v>3.416815742397139E-2</v>
      </c>
      <c r="T106" s="5">
        <f t="shared" si="21"/>
        <v>-2.2686760654675453E-3</v>
      </c>
      <c r="U106" s="5">
        <f t="shared" si="22"/>
        <v>7.3087160482934177E-3</v>
      </c>
      <c r="V106" s="5">
        <f t="shared" si="23"/>
        <v>-8.8218554354013712E-3</v>
      </c>
      <c r="W106" s="5">
        <f t="shared" si="24"/>
        <v>1.3150973172014746E-2</v>
      </c>
      <c r="X106" s="5">
        <f t="shared" si="25"/>
        <v>1.7580257698187385E-2</v>
      </c>
      <c r="Y106" s="5">
        <f t="shared" si="26"/>
        <v>3.1968838795026766E-3</v>
      </c>
    </row>
    <row r="107" spans="2:25" x14ac:dyDescent="0.5">
      <c r="B107" s="51">
        <v>45296</v>
      </c>
      <c r="C107" s="282">
        <v>162.13999999999999</v>
      </c>
      <c r="D107" s="71">
        <v>158.99870000000001</v>
      </c>
      <c r="E107" s="71">
        <v>83.31</v>
      </c>
      <c r="F107" s="71">
        <v>163.37</v>
      </c>
      <c r="G107" s="71">
        <v>58.16</v>
      </c>
      <c r="H107" s="71">
        <v>57.58</v>
      </c>
      <c r="I107" s="71">
        <v>194.36</v>
      </c>
      <c r="J107" s="71">
        <v>35.549999999999997</v>
      </c>
      <c r="K107" s="71">
        <v>38.590000000000003</v>
      </c>
      <c r="L107" s="71">
        <v>94.93</v>
      </c>
      <c r="M107" s="71">
        <v>4697.24</v>
      </c>
      <c r="O107" s="5">
        <f t="shared" si="16"/>
        <v>4.6267019423114064E-2</v>
      </c>
      <c r="P107" s="5">
        <f t="shared" si="17"/>
        <v>2.1534640265884031E-2</v>
      </c>
      <c r="Q107" s="5">
        <f t="shared" si="18"/>
        <v>2.8391556597950895E-2</v>
      </c>
      <c r="R107" s="5">
        <f t="shared" si="19"/>
        <v>1.8960893157861758E-2</v>
      </c>
      <c r="S107" s="5">
        <f t="shared" si="20"/>
        <v>6.0543158623074245E-3</v>
      </c>
      <c r="T107" s="5">
        <f t="shared" si="21"/>
        <v>-6.4804287802501248E-2</v>
      </c>
      <c r="U107" s="5">
        <f t="shared" si="22"/>
        <v>-5.4181630607219589E-2</v>
      </c>
      <c r="V107" s="5">
        <f t="shared" si="23"/>
        <v>2.067183462532296E-2</v>
      </c>
      <c r="W107" s="5">
        <f t="shared" si="24"/>
        <v>1.8172377985461452E-3</v>
      </c>
      <c r="X107" s="5">
        <f t="shared" si="25"/>
        <v>1.8671531280180398E-2</v>
      </c>
      <c r="Y107" s="5">
        <f t="shared" si="26"/>
        <v>-1.5218571731067998E-2</v>
      </c>
    </row>
    <row r="108" spans="2:25" x14ac:dyDescent="0.5">
      <c r="B108" s="51">
        <v>45303</v>
      </c>
      <c r="C108" s="282">
        <v>162.4</v>
      </c>
      <c r="D108" s="71">
        <v>165.04750000000001</v>
      </c>
      <c r="E108" s="71">
        <v>86.38</v>
      </c>
      <c r="F108" s="71">
        <v>162.54</v>
      </c>
      <c r="G108" s="71">
        <v>59.94</v>
      </c>
      <c r="H108" s="71">
        <v>63.2</v>
      </c>
      <c r="I108" s="71">
        <v>192.75</v>
      </c>
      <c r="J108" s="71">
        <v>34.92</v>
      </c>
      <c r="K108" s="71">
        <v>39.22</v>
      </c>
      <c r="L108" s="71">
        <v>95.41</v>
      </c>
      <c r="M108" s="71">
        <v>4783.83</v>
      </c>
      <c r="O108" s="5">
        <f t="shared" si="16"/>
        <v>1.6035524855064764E-3</v>
      </c>
      <c r="P108" s="5">
        <f t="shared" si="17"/>
        <v>3.8043078339634162E-2</v>
      </c>
      <c r="Q108" s="5">
        <f t="shared" si="18"/>
        <v>3.6850318089064915E-2</v>
      </c>
      <c r="R108" s="5">
        <f t="shared" si="19"/>
        <v>-5.0804921344188569E-3</v>
      </c>
      <c r="S108" s="5">
        <f t="shared" si="20"/>
        <v>3.0605226960110032E-2</v>
      </c>
      <c r="T108" s="5">
        <f t="shared" si="21"/>
        <v>9.760333449114289E-2</v>
      </c>
      <c r="U108" s="5">
        <f t="shared" si="22"/>
        <v>-8.2835974480346408E-3</v>
      </c>
      <c r="V108" s="5">
        <f t="shared" si="23"/>
        <v>-1.7721518987341645E-2</v>
      </c>
      <c r="W108" s="5">
        <f t="shared" si="24"/>
        <v>1.6325472920445616E-2</v>
      </c>
      <c r="X108" s="5">
        <f t="shared" si="25"/>
        <v>5.056357315916804E-3</v>
      </c>
      <c r="Y108" s="5">
        <f t="shared" si="26"/>
        <v>1.8434229462407803E-2</v>
      </c>
    </row>
    <row r="109" spans="2:25" x14ac:dyDescent="0.5">
      <c r="B109" s="51">
        <v>45310</v>
      </c>
      <c r="C109" s="282">
        <v>164.77</v>
      </c>
      <c r="D109" s="71">
        <v>166.99680000000001</v>
      </c>
      <c r="E109" s="71">
        <v>87.29</v>
      </c>
      <c r="F109" s="71">
        <v>165.16</v>
      </c>
      <c r="G109" s="71">
        <v>60.94</v>
      </c>
      <c r="H109" s="71">
        <v>65.11</v>
      </c>
      <c r="I109" s="71">
        <v>197.15100000000001</v>
      </c>
      <c r="J109" s="71">
        <v>33.86</v>
      </c>
      <c r="K109" s="71">
        <v>40.17</v>
      </c>
      <c r="L109" s="71">
        <v>98.94</v>
      </c>
      <c r="M109" s="71">
        <v>4839.8100000000004</v>
      </c>
      <c r="O109" s="5">
        <f t="shared" si="16"/>
        <v>1.4593596059113256E-2</v>
      </c>
      <c r="P109" s="5">
        <f t="shared" si="17"/>
        <v>1.1810539390175512E-2</v>
      </c>
      <c r="Q109" s="5">
        <f t="shared" si="18"/>
        <v>1.053484602917365E-2</v>
      </c>
      <c r="R109" s="5">
        <f t="shared" si="19"/>
        <v>1.6119109142364918E-2</v>
      </c>
      <c r="S109" s="5">
        <f t="shared" si="20"/>
        <v>1.6683350016683418E-2</v>
      </c>
      <c r="T109" s="5">
        <f t="shared" si="21"/>
        <v>3.0221518987341822E-2</v>
      </c>
      <c r="U109" s="5">
        <f t="shared" si="22"/>
        <v>2.2832684824902749E-2</v>
      </c>
      <c r="V109" s="5">
        <f t="shared" si="23"/>
        <v>-3.0355097365406758E-2</v>
      </c>
      <c r="W109" s="5">
        <f t="shared" si="24"/>
        <v>2.422233554309039E-2</v>
      </c>
      <c r="X109" s="5">
        <f t="shared" si="25"/>
        <v>3.6998218216119927E-2</v>
      </c>
      <c r="Y109" s="5">
        <f t="shared" si="26"/>
        <v>1.1701920845849534E-2</v>
      </c>
    </row>
    <row r="110" spans="2:25" x14ac:dyDescent="0.5">
      <c r="B110" s="51">
        <v>45317</v>
      </c>
      <c r="C110" s="282">
        <v>164.4</v>
      </c>
      <c r="D110" s="71">
        <v>176.1054</v>
      </c>
      <c r="E110" s="71">
        <v>79.52</v>
      </c>
      <c r="F110" s="71">
        <v>162.16</v>
      </c>
      <c r="G110" s="71">
        <v>61.13</v>
      </c>
      <c r="H110" s="71">
        <v>65.52</v>
      </c>
      <c r="I110" s="71">
        <v>201.76599999999999</v>
      </c>
      <c r="J110" s="71">
        <v>34.869999999999997</v>
      </c>
      <c r="K110" s="71">
        <v>40.78</v>
      </c>
      <c r="L110" s="71">
        <v>100.31</v>
      </c>
      <c r="M110" s="71">
        <v>4890.97</v>
      </c>
      <c r="O110" s="5">
        <f t="shared" si="16"/>
        <v>-2.2455544091765089E-3</v>
      </c>
      <c r="P110" s="5">
        <f t="shared" si="17"/>
        <v>5.4543560116121936E-2</v>
      </c>
      <c r="Q110" s="5">
        <f t="shared" si="18"/>
        <v>-8.9013632718524582E-2</v>
      </c>
      <c r="R110" s="5">
        <f t="shared" si="19"/>
        <v>-1.816420440784694E-2</v>
      </c>
      <c r="S110" s="5">
        <f t="shared" si="20"/>
        <v>3.1178208073516789E-3</v>
      </c>
      <c r="T110" s="5">
        <f t="shared" si="21"/>
        <v>6.2970357855935966E-3</v>
      </c>
      <c r="U110" s="5">
        <f t="shared" si="22"/>
        <v>2.3408453418952924E-2</v>
      </c>
      <c r="V110" s="5">
        <f t="shared" si="23"/>
        <v>2.9828706438275177E-2</v>
      </c>
      <c r="W110" s="5">
        <f t="shared" si="24"/>
        <v>1.5185461787403431E-2</v>
      </c>
      <c r="X110" s="5">
        <f t="shared" si="25"/>
        <v>1.3846775823731505E-2</v>
      </c>
      <c r="Y110" s="5">
        <f t="shared" si="26"/>
        <v>1.0570662897923633E-2</v>
      </c>
    </row>
    <row r="111" spans="2:25" x14ac:dyDescent="0.5">
      <c r="B111" s="51">
        <v>45324</v>
      </c>
      <c r="C111" s="282">
        <v>168.67</v>
      </c>
      <c r="D111" s="71">
        <v>177.3519</v>
      </c>
      <c r="E111" s="71">
        <v>76.959999999999994</v>
      </c>
      <c r="F111" s="71">
        <v>161.78</v>
      </c>
      <c r="G111" s="71">
        <v>64.37</v>
      </c>
      <c r="H111" s="71">
        <v>68.069999999999993</v>
      </c>
      <c r="I111" s="71">
        <v>201.542</v>
      </c>
      <c r="J111" s="71">
        <v>34.799999999999997</v>
      </c>
      <c r="K111" s="71">
        <v>44.55</v>
      </c>
      <c r="L111" s="71">
        <v>103.13</v>
      </c>
      <c r="M111" s="71">
        <v>4958.6099999999997</v>
      </c>
      <c r="O111" s="5">
        <f t="shared" si="16"/>
        <v>2.5973236009732226E-2</v>
      </c>
      <c r="P111" s="5">
        <f t="shared" si="17"/>
        <v>7.0781475184746867E-3</v>
      </c>
      <c r="Q111" s="5">
        <f t="shared" si="18"/>
        <v>-3.2193158953722323E-2</v>
      </c>
      <c r="R111" s="5">
        <f t="shared" si="19"/>
        <v>-2.3433645781943957E-3</v>
      </c>
      <c r="S111" s="5">
        <f t="shared" si="20"/>
        <v>5.300179944380834E-2</v>
      </c>
      <c r="T111" s="5">
        <f t="shared" si="21"/>
        <v>3.8919413919413781E-2</v>
      </c>
      <c r="U111" s="5">
        <f t="shared" si="22"/>
        <v>-1.1101969608358075E-3</v>
      </c>
      <c r="V111" s="5">
        <f t="shared" si="23"/>
        <v>-2.0074562661313022E-3</v>
      </c>
      <c r="W111" s="5">
        <f t="shared" si="24"/>
        <v>9.2447278077488759E-2</v>
      </c>
      <c r="X111" s="5">
        <f t="shared" si="25"/>
        <v>2.8112850164490055E-2</v>
      </c>
      <c r="Y111" s="5">
        <f t="shared" si="26"/>
        <v>1.3829567549995092E-2</v>
      </c>
    </row>
    <row r="112" spans="2:25" x14ac:dyDescent="0.5">
      <c r="B112" s="51">
        <v>45331</v>
      </c>
      <c r="C112" s="282">
        <v>174.08</v>
      </c>
      <c r="D112" s="71">
        <v>179.34440000000001</v>
      </c>
      <c r="E112" s="71">
        <v>73.67</v>
      </c>
      <c r="F112" s="71">
        <v>162.19</v>
      </c>
      <c r="G112" s="71">
        <v>65.5</v>
      </c>
      <c r="H112" s="71">
        <v>70.91</v>
      </c>
      <c r="I112" s="71">
        <v>200.11699999999999</v>
      </c>
      <c r="J112" s="71">
        <v>34.03</v>
      </c>
      <c r="K112" s="71">
        <v>43.23</v>
      </c>
      <c r="L112" s="71">
        <v>109.93</v>
      </c>
      <c r="M112" s="71">
        <v>5026.6099999999997</v>
      </c>
      <c r="O112" s="5">
        <f t="shared" si="16"/>
        <v>3.2074464931523217E-2</v>
      </c>
      <c r="P112" s="5">
        <f t="shared" si="17"/>
        <v>1.123472598827524E-2</v>
      </c>
      <c r="Q112" s="5">
        <f t="shared" si="18"/>
        <v>-4.274948024948011E-2</v>
      </c>
      <c r="R112" s="5">
        <f t="shared" si="19"/>
        <v>2.5343058474471825E-3</v>
      </c>
      <c r="S112" s="5">
        <f t="shared" si="20"/>
        <v>1.755476153487634E-2</v>
      </c>
      <c r="T112" s="5">
        <f t="shared" si="21"/>
        <v>4.1721757014837824E-2</v>
      </c>
      <c r="U112" s="5">
        <f t="shared" si="22"/>
        <v>-7.0704865487094537E-3</v>
      </c>
      <c r="V112" s="5">
        <f t="shared" si="23"/>
        <v>-2.2126436781609082E-2</v>
      </c>
      <c r="W112" s="5">
        <f t="shared" si="24"/>
        <v>-2.9629629629629672E-2</v>
      </c>
      <c r="X112" s="5">
        <f t="shared" si="25"/>
        <v>6.5936197032871346E-2</v>
      </c>
      <c r="Y112" s="5">
        <f t="shared" si="26"/>
        <v>1.3713520522888434E-2</v>
      </c>
    </row>
    <row r="113" spans="2:25" x14ac:dyDescent="0.5">
      <c r="B113" s="51">
        <v>45338</v>
      </c>
      <c r="C113" s="282">
        <v>177.49</v>
      </c>
      <c r="D113" s="71">
        <v>185.5968</v>
      </c>
      <c r="E113" s="71">
        <v>71.58</v>
      </c>
      <c r="F113" s="71">
        <v>160.41</v>
      </c>
      <c r="G113" s="71">
        <v>65.819999999999993</v>
      </c>
      <c r="H113" s="71">
        <v>78.41</v>
      </c>
      <c r="I113" s="71">
        <v>207.114</v>
      </c>
      <c r="J113" s="71">
        <v>34.31</v>
      </c>
      <c r="K113" s="71">
        <v>45.58</v>
      </c>
      <c r="L113" s="71">
        <v>112.71</v>
      </c>
      <c r="M113" s="71">
        <v>5005.57</v>
      </c>
      <c r="O113" s="5">
        <f t="shared" si="16"/>
        <v>1.9588694852941124E-2</v>
      </c>
      <c r="P113" s="5">
        <f t="shared" si="17"/>
        <v>3.4862532646684263E-2</v>
      </c>
      <c r="Q113" s="5">
        <f t="shared" si="18"/>
        <v>-2.836975702456912E-2</v>
      </c>
      <c r="R113" s="5">
        <f t="shared" si="19"/>
        <v>-1.0974782662309668E-2</v>
      </c>
      <c r="S113" s="5">
        <f t="shared" si="20"/>
        <v>4.8854961832061061E-3</v>
      </c>
      <c r="T113" s="5">
        <f t="shared" si="21"/>
        <v>0.10576787477083638</v>
      </c>
      <c r="U113" s="5">
        <f t="shared" si="22"/>
        <v>3.4964545740741704E-2</v>
      </c>
      <c r="V113" s="5">
        <f t="shared" si="23"/>
        <v>8.2280340875697799E-3</v>
      </c>
      <c r="W113" s="5">
        <f t="shared" si="24"/>
        <v>5.4360397871848321E-2</v>
      </c>
      <c r="X113" s="5">
        <f t="shared" si="25"/>
        <v>2.5288820158282377E-2</v>
      </c>
      <c r="Y113" s="5">
        <f t="shared" si="26"/>
        <v>-4.1857235791119551E-3</v>
      </c>
    </row>
    <row r="114" spans="2:25" x14ac:dyDescent="0.5">
      <c r="B114" s="51">
        <v>45345</v>
      </c>
      <c r="C114" s="282">
        <v>178.09</v>
      </c>
      <c r="D114" s="71">
        <v>187.76589999999999</v>
      </c>
      <c r="E114" s="71">
        <v>73.55</v>
      </c>
      <c r="F114" s="71">
        <v>164.34</v>
      </c>
      <c r="G114" s="71">
        <v>67</v>
      </c>
      <c r="H114" s="71">
        <v>78.2</v>
      </c>
      <c r="I114" s="71">
        <v>212.67500000000001</v>
      </c>
      <c r="J114" s="71">
        <v>34.94</v>
      </c>
      <c r="K114" s="71">
        <v>48.62</v>
      </c>
      <c r="L114" s="71">
        <v>111.61</v>
      </c>
      <c r="M114" s="71">
        <v>5088.8</v>
      </c>
      <c r="O114" s="5">
        <f t="shared" si="16"/>
        <v>3.3804721392753923E-3</v>
      </c>
      <c r="P114" s="5">
        <f t="shared" si="17"/>
        <v>1.1687162709701715E-2</v>
      </c>
      <c r="Q114" s="5">
        <f t="shared" si="18"/>
        <v>2.7521654093322079E-2</v>
      </c>
      <c r="R114" s="5">
        <f t="shared" si="19"/>
        <v>2.4499719468860981E-2</v>
      </c>
      <c r="S114" s="5">
        <f t="shared" si="20"/>
        <v>1.7927681555758301E-2</v>
      </c>
      <c r="T114" s="5">
        <f t="shared" si="21"/>
        <v>-2.6782298176252217E-3</v>
      </c>
      <c r="U114" s="5">
        <f t="shared" si="22"/>
        <v>2.6849947371978766E-2</v>
      </c>
      <c r="V114" s="5">
        <f t="shared" si="23"/>
        <v>1.8361993587875158E-2</v>
      </c>
      <c r="W114" s="5">
        <f t="shared" si="24"/>
        <v>6.6695919262834469E-2</v>
      </c>
      <c r="X114" s="5">
        <f t="shared" si="25"/>
        <v>-9.759559932570272E-3</v>
      </c>
      <c r="Y114" s="5">
        <f t="shared" si="26"/>
        <v>1.6627476990632495E-2</v>
      </c>
    </row>
    <row r="115" spans="2:25" x14ac:dyDescent="0.5">
      <c r="B115" s="51">
        <v>45352</v>
      </c>
      <c r="C115" s="282">
        <v>178.91</v>
      </c>
      <c r="D115" s="71">
        <v>184.36</v>
      </c>
      <c r="E115" s="71">
        <v>72.31</v>
      </c>
      <c r="F115" s="71">
        <v>163.37</v>
      </c>
      <c r="G115" s="71">
        <v>67.13</v>
      </c>
      <c r="H115" s="71">
        <v>81.03</v>
      </c>
      <c r="I115" s="71">
        <v>213.89500000000001</v>
      </c>
      <c r="J115" s="71">
        <v>36.4</v>
      </c>
      <c r="K115" s="71">
        <v>54.5</v>
      </c>
      <c r="L115" s="71">
        <v>111.01</v>
      </c>
      <c r="M115" s="71">
        <v>5137.08</v>
      </c>
      <c r="O115" s="5">
        <f t="shared" si="16"/>
        <v>4.6044134987928143E-3</v>
      </c>
      <c r="P115" s="5">
        <f t="shared" si="17"/>
        <v>-1.8139076371162077E-2</v>
      </c>
      <c r="Q115" s="5">
        <f t="shared" si="18"/>
        <v>-1.6859279401767457E-2</v>
      </c>
      <c r="R115" s="5">
        <f t="shared" si="19"/>
        <v>-5.9023974686625014E-3</v>
      </c>
      <c r="S115" s="5">
        <f t="shared" si="20"/>
        <v>1.9402985074625789E-3</v>
      </c>
      <c r="T115" s="5">
        <f t="shared" si="21"/>
        <v>3.6189258312020467E-2</v>
      </c>
      <c r="U115" s="5">
        <f t="shared" si="22"/>
        <v>5.7364523333724993E-3</v>
      </c>
      <c r="V115" s="5">
        <f t="shared" si="23"/>
        <v>4.1785918717802017E-2</v>
      </c>
      <c r="W115" s="5">
        <f t="shared" si="24"/>
        <v>0.12093788564376795</v>
      </c>
      <c r="X115" s="5">
        <f t="shared" si="25"/>
        <v>-5.3758623779230907E-3</v>
      </c>
      <c r="Y115" s="5">
        <f t="shared" si="26"/>
        <v>9.4875019650997316E-3</v>
      </c>
    </row>
    <row r="116" spans="2:25" x14ac:dyDescent="0.5">
      <c r="B116" s="51">
        <v>45359</v>
      </c>
      <c r="C116" s="282">
        <v>178.85</v>
      </c>
      <c r="D116" s="71">
        <v>194.74459999999999</v>
      </c>
      <c r="E116" s="71">
        <v>75.12</v>
      </c>
      <c r="F116" s="71">
        <v>163.99</v>
      </c>
      <c r="G116" s="71">
        <v>67.66</v>
      </c>
      <c r="H116" s="71">
        <v>78.7</v>
      </c>
      <c r="I116" s="71">
        <v>207.816</v>
      </c>
      <c r="J116" s="71">
        <v>36.049999999999997</v>
      </c>
      <c r="K116" s="71">
        <v>60.49</v>
      </c>
      <c r="L116" s="71">
        <v>108.75</v>
      </c>
      <c r="M116" s="71">
        <v>5123.6899999999996</v>
      </c>
      <c r="O116" s="5">
        <f t="shared" si="16"/>
        <v>-3.3536414957247018E-4</v>
      </c>
      <c r="P116" s="5">
        <f t="shared" si="17"/>
        <v>5.6327836840963208E-2</v>
      </c>
      <c r="Q116" s="5">
        <f t="shared" si="18"/>
        <v>3.8860461900152243E-2</v>
      </c>
      <c r="R116" s="5">
        <f t="shared" si="19"/>
        <v>3.7950664136623402E-3</v>
      </c>
      <c r="S116" s="5">
        <f t="shared" si="20"/>
        <v>7.8951288544615306E-3</v>
      </c>
      <c r="T116" s="5">
        <f t="shared" si="21"/>
        <v>-2.875478217943972E-2</v>
      </c>
      <c r="U116" s="5">
        <f t="shared" si="22"/>
        <v>-2.8420486687393387E-2</v>
      </c>
      <c r="V116" s="5">
        <f t="shared" si="23"/>
        <v>-9.6153846153846922E-3</v>
      </c>
      <c r="W116" s="5">
        <f t="shared" si="24"/>
        <v>0.10990825688073391</v>
      </c>
      <c r="X116" s="5">
        <f t="shared" si="25"/>
        <v>-2.0358526258895671E-2</v>
      </c>
      <c r="Y116" s="5">
        <f t="shared" si="26"/>
        <v>-2.6065391233931479E-3</v>
      </c>
    </row>
    <row r="117" spans="2:25" x14ac:dyDescent="0.5">
      <c r="B117" s="51">
        <v>45366</v>
      </c>
      <c r="C117" s="282">
        <v>177.88</v>
      </c>
      <c r="D117" s="71">
        <v>201.095</v>
      </c>
      <c r="E117" s="71">
        <v>73.69</v>
      </c>
      <c r="F117" s="71">
        <v>161.81</v>
      </c>
      <c r="G117" s="71">
        <v>66.23</v>
      </c>
      <c r="H117" s="71">
        <v>76.069999999999993</v>
      </c>
      <c r="I117" s="71">
        <v>212.226</v>
      </c>
      <c r="J117" s="71">
        <v>37</v>
      </c>
      <c r="K117" s="71">
        <v>61.56</v>
      </c>
      <c r="L117" s="71">
        <v>110.41</v>
      </c>
      <c r="M117" s="71">
        <v>5117.09</v>
      </c>
      <c r="O117" s="5">
        <f t="shared" si="16"/>
        <v>-5.4235392787251868E-3</v>
      </c>
      <c r="P117" s="5">
        <f t="shared" si="17"/>
        <v>3.2608863095562102E-2</v>
      </c>
      <c r="Q117" s="5">
        <f t="shared" si="18"/>
        <v>-1.9036208732694404E-2</v>
      </c>
      <c r="R117" s="5">
        <f t="shared" si="19"/>
        <v>-1.3293493505701637E-2</v>
      </c>
      <c r="S117" s="5">
        <f t="shared" si="20"/>
        <v>-2.1135087200709335E-2</v>
      </c>
      <c r="T117" s="5">
        <f t="shared" si="21"/>
        <v>-3.3418043202033121E-2</v>
      </c>
      <c r="U117" s="5">
        <f t="shared" si="22"/>
        <v>2.1220695230396158E-2</v>
      </c>
      <c r="V117" s="5">
        <f t="shared" si="23"/>
        <v>2.6352288488210807E-2</v>
      </c>
      <c r="W117" s="5">
        <f t="shared" si="24"/>
        <v>1.7688874194081716E-2</v>
      </c>
      <c r="X117" s="5">
        <f t="shared" si="25"/>
        <v>1.5264367816091973E-2</v>
      </c>
      <c r="Y117" s="5">
        <f t="shared" si="26"/>
        <v>-1.2881341377014577E-3</v>
      </c>
    </row>
    <row r="118" spans="2:25" x14ac:dyDescent="0.5">
      <c r="B118" s="51">
        <v>45373</v>
      </c>
      <c r="C118" s="282">
        <v>178.45</v>
      </c>
      <c r="D118" s="71">
        <v>201.8999</v>
      </c>
      <c r="E118" s="71">
        <v>72.61</v>
      </c>
      <c r="F118" s="71">
        <v>160.61000000000001</v>
      </c>
      <c r="G118" s="71">
        <v>67.62</v>
      </c>
      <c r="H118" s="71">
        <v>80.23</v>
      </c>
      <c r="I118" s="71">
        <v>209.29900000000001</v>
      </c>
      <c r="J118" s="71">
        <v>38.25</v>
      </c>
      <c r="K118" s="71">
        <v>69.09</v>
      </c>
      <c r="L118" s="71">
        <v>112.58</v>
      </c>
      <c r="M118" s="71">
        <v>5234.18</v>
      </c>
      <c r="O118" s="5">
        <f t="shared" si="16"/>
        <v>3.2044074657071597E-3</v>
      </c>
      <c r="P118" s="5">
        <f t="shared" si="17"/>
        <v>4.0025858425123406E-3</v>
      </c>
      <c r="Q118" s="5">
        <f t="shared" si="18"/>
        <v>-1.4655991314968086E-2</v>
      </c>
      <c r="R118" s="5">
        <f t="shared" si="19"/>
        <v>-7.4161053086952977E-3</v>
      </c>
      <c r="S118" s="5">
        <f t="shared" si="20"/>
        <v>2.0987467914842295E-2</v>
      </c>
      <c r="T118" s="5">
        <f t="shared" si="21"/>
        <v>5.4686472985408408E-2</v>
      </c>
      <c r="U118" s="5">
        <f t="shared" si="22"/>
        <v>-1.3791901086577463E-2</v>
      </c>
      <c r="V118" s="5">
        <f t="shared" si="23"/>
        <v>3.3783783783783772E-2</v>
      </c>
      <c r="W118" s="5">
        <f t="shared" si="24"/>
        <v>0.12231968810916172</v>
      </c>
      <c r="X118" s="5">
        <f t="shared" si="25"/>
        <v>1.9654016846300193E-2</v>
      </c>
      <c r="Y118" s="5">
        <f t="shared" si="26"/>
        <v>2.2882145907146434E-2</v>
      </c>
    </row>
    <row r="119" spans="2:25" x14ac:dyDescent="0.5">
      <c r="B119" s="51">
        <v>45380</v>
      </c>
      <c r="C119" s="282">
        <v>182.1</v>
      </c>
      <c r="D119" s="71">
        <v>202.9992</v>
      </c>
      <c r="E119" s="71">
        <v>73.25</v>
      </c>
      <c r="F119" s="71">
        <v>163.22</v>
      </c>
      <c r="G119" s="71">
        <v>68.489999999999995</v>
      </c>
      <c r="H119" s="71">
        <v>76.989999999999995</v>
      </c>
      <c r="I119" s="71">
        <v>210.07</v>
      </c>
      <c r="J119" s="71">
        <v>38.97</v>
      </c>
      <c r="K119" s="71">
        <v>69.650000000000006</v>
      </c>
      <c r="L119" s="71">
        <v>112.45</v>
      </c>
      <c r="M119" s="71">
        <v>5254.35</v>
      </c>
      <c r="O119" s="5">
        <f t="shared" si="16"/>
        <v>2.0453908657887432E-2</v>
      </c>
      <c r="P119" s="5">
        <f t="shared" si="17"/>
        <v>5.444777337680673E-3</v>
      </c>
      <c r="Q119" s="5">
        <f t="shared" si="18"/>
        <v>8.8142129183308437E-3</v>
      </c>
      <c r="R119" s="5">
        <f t="shared" si="19"/>
        <v>1.6250544797957733E-2</v>
      </c>
      <c r="S119" s="5">
        <f t="shared" si="20"/>
        <v>1.286601597160586E-2</v>
      </c>
      <c r="T119" s="5">
        <f t="shared" si="21"/>
        <v>-4.0383896298142985E-2</v>
      </c>
      <c r="U119" s="5">
        <f t="shared" si="22"/>
        <v>3.6837251969670248E-3</v>
      </c>
      <c r="V119" s="5">
        <f t="shared" si="23"/>
        <v>1.8823529411764683E-2</v>
      </c>
      <c r="W119" s="5">
        <f t="shared" si="24"/>
        <v>8.1053698074975422E-3</v>
      </c>
      <c r="X119" s="5">
        <f t="shared" si="25"/>
        <v>-1.1547344110853786E-3</v>
      </c>
      <c r="Y119" s="5">
        <f t="shared" si="26"/>
        <v>3.8535166922040176E-3</v>
      </c>
    </row>
    <row r="120" spans="2:25" x14ac:dyDescent="0.5">
      <c r="B120" s="51">
        <v>45387</v>
      </c>
      <c r="C120" s="282">
        <v>170</v>
      </c>
      <c r="D120" s="71">
        <v>207.102</v>
      </c>
      <c r="E120" s="71">
        <v>69.58</v>
      </c>
      <c r="F120" s="71">
        <v>161.11000000000001</v>
      </c>
      <c r="G120" s="71">
        <v>68.56</v>
      </c>
      <c r="H120" s="71">
        <v>77.16</v>
      </c>
      <c r="I120" s="71">
        <v>205.96199999999999</v>
      </c>
      <c r="J120" s="71">
        <v>39.229999999999997</v>
      </c>
      <c r="K120" s="71">
        <v>75.33</v>
      </c>
      <c r="L120" s="71">
        <v>114.67</v>
      </c>
      <c r="M120" s="71">
        <v>5204.34</v>
      </c>
      <c r="O120" s="5">
        <f t="shared" si="16"/>
        <v>-6.6447007138934588E-2</v>
      </c>
      <c r="P120" s="5">
        <f t="shared" si="17"/>
        <v>2.0210917087357894E-2</v>
      </c>
      <c r="Q120" s="5">
        <f t="shared" si="18"/>
        <v>-5.0102389078498288E-2</v>
      </c>
      <c r="R120" s="5">
        <f t="shared" si="19"/>
        <v>-1.2927337336110734E-2</v>
      </c>
      <c r="S120" s="5">
        <f t="shared" si="20"/>
        <v>1.0220470141628635E-3</v>
      </c>
      <c r="T120" s="5">
        <f t="shared" si="21"/>
        <v>2.2080789712950466E-3</v>
      </c>
      <c r="U120" s="5">
        <f t="shared" si="22"/>
        <v>-1.95553862998048E-2</v>
      </c>
      <c r="V120" s="5">
        <f t="shared" si="23"/>
        <v>6.6717988196047795E-3</v>
      </c>
      <c r="W120" s="5">
        <f t="shared" si="24"/>
        <v>8.1550610193826145E-2</v>
      </c>
      <c r="X120" s="5">
        <f t="shared" si="25"/>
        <v>1.9742107603379244E-2</v>
      </c>
      <c r="Y120" s="5">
        <f t="shared" si="26"/>
        <v>-9.5178280853007724E-3</v>
      </c>
    </row>
    <row r="121" spans="2:25" x14ac:dyDescent="0.5">
      <c r="B121" s="51">
        <v>45394</v>
      </c>
      <c r="C121" s="282">
        <v>162.28</v>
      </c>
      <c r="D121" s="71">
        <v>200.13319999999999</v>
      </c>
      <c r="E121" s="71">
        <v>68.069999999999993</v>
      </c>
      <c r="F121" s="71">
        <v>160.05000000000001</v>
      </c>
      <c r="G121" s="71">
        <v>68.069999999999993</v>
      </c>
      <c r="H121" s="71">
        <v>75.28</v>
      </c>
      <c r="I121" s="71">
        <v>204.42</v>
      </c>
      <c r="J121" s="71">
        <v>38.08</v>
      </c>
      <c r="K121" s="71">
        <v>69.739999999999995</v>
      </c>
      <c r="L121" s="71">
        <v>110.13</v>
      </c>
      <c r="M121" s="71">
        <v>5123.41</v>
      </c>
      <c r="O121" s="5">
        <f t="shared" si="16"/>
        <v>-4.5411764705882374E-2</v>
      </c>
      <c r="P121" s="5">
        <f t="shared" si="17"/>
        <v>-3.3649119757414248E-2</v>
      </c>
      <c r="Q121" s="5">
        <f t="shared" si="18"/>
        <v>-2.1701638401839696E-2</v>
      </c>
      <c r="R121" s="5">
        <f t="shared" si="19"/>
        <v>-6.5793557196945907E-3</v>
      </c>
      <c r="S121" s="5">
        <f t="shared" si="20"/>
        <v>-7.1470245040841096E-3</v>
      </c>
      <c r="T121" s="5">
        <f t="shared" si="21"/>
        <v>-2.4364955935717969E-2</v>
      </c>
      <c r="U121" s="5">
        <f t="shared" si="22"/>
        <v>-7.4868179567104676E-3</v>
      </c>
      <c r="V121" s="5">
        <f t="shared" si="23"/>
        <v>-2.9314300280397609E-2</v>
      </c>
      <c r="W121" s="5">
        <f t="shared" si="24"/>
        <v>-7.4206823310766001E-2</v>
      </c>
      <c r="X121" s="5">
        <f t="shared" si="25"/>
        <v>-3.9591872329292843E-2</v>
      </c>
      <c r="Y121" s="5">
        <f t="shared" si="26"/>
        <v>-1.5550482866223292E-2</v>
      </c>
    </row>
    <row r="122" spans="2:25" x14ac:dyDescent="0.5">
      <c r="B122" s="51">
        <v>45401</v>
      </c>
      <c r="C122" s="282">
        <v>166.41</v>
      </c>
      <c r="D122" s="71">
        <v>210.72380000000001</v>
      </c>
      <c r="E122" s="71">
        <v>66.760000000000005</v>
      </c>
      <c r="F122" s="71">
        <v>162.33000000000001</v>
      </c>
      <c r="G122" s="71">
        <v>67.33</v>
      </c>
      <c r="H122" s="71">
        <v>69.2</v>
      </c>
      <c r="I122" s="71">
        <v>207.875</v>
      </c>
      <c r="J122" s="71">
        <v>38.51</v>
      </c>
      <c r="K122" s="71">
        <v>65.66</v>
      </c>
      <c r="L122" s="71">
        <v>107.63</v>
      </c>
      <c r="M122" s="71">
        <v>4967.2299999999996</v>
      </c>
      <c r="O122" s="5">
        <f t="shared" si="16"/>
        <v>2.54498397830909E-2</v>
      </c>
      <c r="P122" s="5">
        <f t="shared" si="17"/>
        <v>5.2917756773988689E-2</v>
      </c>
      <c r="Q122" s="5">
        <f t="shared" si="18"/>
        <v>-1.9244894961069292E-2</v>
      </c>
      <c r="R122" s="5">
        <f t="shared" si="19"/>
        <v>1.4245548266166752E-2</v>
      </c>
      <c r="S122" s="5">
        <f t="shared" si="20"/>
        <v>-1.0871162039077342E-2</v>
      </c>
      <c r="T122" s="5">
        <f t="shared" si="21"/>
        <v>-8.0765143464399558E-2</v>
      </c>
      <c r="U122" s="5">
        <f t="shared" si="22"/>
        <v>1.6901477350552918E-2</v>
      </c>
      <c r="V122" s="5">
        <f t="shared" si="23"/>
        <v>1.129201680672276E-2</v>
      </c>
      <c r="W122" s="5">
        <f t="shared" si="24"/>
        <v>-5.8503011184399156E-2</v>
      </c>
      <c r="X122" s="5">
        <f t="shared" si="25"/>
        <v>-2.2700444928720587E-2</v>
      </c>
      <c r="Y122" s="5">
        <f t="shared" si="26"/>
        <v>-3.0483603693633787E-2</v>
      </c>
    </row>
    <row r="123" spans="2:25" x14ac:dyDescent="0.5">
      <c r="B123" s="51">
        <v>45408</v>
      </c>
      <c r="C123" s="282">
        <v>159.62</v>
      </c>
      <c r="D123" s="71">
        <v>204.18690000000001</v>
      </c>
      <c r="E123" s="71">
        <v>65.42</v>
      </c>
      <c r="F123" s="71">
        <v>163.96</v>
      </c>
      <c r="G123" s="71">
        <v>73.17</v>
      </c>
      <c r="H123" s="71">
        <v>69.05</v>
      </c>
      <c r="I123" s="71">
        <v>205.82599999999999</v>
      </c>
      <c r="J123" s="71">
        <v>39.26</v>
      </c>
      <c r="K123" s="71">
        <v>72.7</v>
      </c>
      <c r="L123" s="71">
        <v>112.22</v>
      </c>
      <c r="M123" s="71">
        <v>5099.96</v>
      </c>
      <c r="O123" s="5">
        <f t="shared" si="16"/>
        <v>-4.0802836368006634E-2</v>
      </c>
      <c r="P123" s="5">
        <f t="shared" si="17"/>
        <v>-3.102117558624129E-2</v>
      </c>
      <c r="Q123" s="5">
        <f t="shared" si="18"/>
        <v>-2.0071899340922794E-2</v>
      </c>
      <c r="R123" s="5">
        <f t="shared" si="19"/>
        <v>1.0041273948130369E-2</v>
      </c>
      <c r="S123" s="5">
        <f t="shared" si="20"/>
        <v>8.6736967176592961E-2</v>
      </c>
      <c r="T123" s="5">
        <f t="shared" si="21"/>
        <v>-2.1676300578035157E-3</v>
      </c>
      <c r="U123" s="5">
        <f t="shared" si="22"/>
        <v>-9.8568851473241903E-3</v>
      </c>
      <c r="V123" s="5">
        <f t="shared" si="23"/>
        <v>1.9475460919241794E-2</v>
      </c>
      <c r="W123" s="5">
        <f t="shared" si="24"/>
        <v>0.10721900700578746</v>
      </c>
      <c r="X123" s="5">
        <f t="shared" si="25"/>
        <v>4.2646102387810192E-2</v>
      </c>
      <c r="Y123" s="5">
        <f t="shared" si="26"/>
        <v>2.6721130287907124E-2</v>
      </c>
    </row>
    <row r="124" spans="2:25" x14ac:dyDescent="0.5">
      <c r="B124" s="51">
        <v>45415</v>
      </c>
      <c r="C124" s="282">
        <v>163.79</v>
      </c>
      <c r="D124" s="71">
        <v>204.86410000000001</v>
      </c>
      <c r="E124" s="71">
        <v>64.78</v>
      </c>
      <c r="F124" s="71">
        <v>164.6</v>
      </c>
      <c r="G124" s="71">
        <v>72.849999999999994</v>
      </c>
      <c r="H124" s="71">
        <v>69.23</v>
      </c>
      <c r="I124" s="71">
        <v>202.61500000000001</v>
      </c>
      <c r="J124" s="71">
        <v>38.67</v>
      </c>
      <c r="K124" s="71">
        <v>81.489999999999995</v>
      </c>
      <c r="L124" s="71">
        <v>109.46</v>
      </c>
      <c r="M124" s="71">
        <v>5127.79</v>
      </c>
      <c r="O124" s="5">
        <f t="shared" si="16"/>
        <v>2.6124545796265997E-2</v>
      </c>
      <c r="P124" s="5">
        <f t="shared" si="17"/>
        <v>3.3165692803993618E-3</v>
      </c>
      <c r="Q124" s="5">
        <f t="shared" si="18"/>
        <v>-9.7829409966371239E-3</v>
      </c>
      <c r="R124" s="5">
        <f t="shared" si="19"/>
        <v>3.903391070992912E-3</v>
      </c>
      <c r="S124" s="5">
        <f t="shared" si="20"/>
        <v>-4.3733770671040562E-3</v>
      </c>
      <c r="T124" s="5">
        <f t="shared" si="21"/>
        <v>2.6068066618394337E-3</v>
      </c>
      <c r="U124" s="5">
        <f t="shared" si="22"/>
        <v>-1.5600555809275773E-2</v>
      </c>
      <c r="V124" s="5">
        <f t="shared" si="23"/>
        <v>-1.5028018339276472E-2</v>
      </c>
      <c r="W124" s="5">
        <f t="shared" si="24"/>
        <v>0.12090784044016489</v>
      </c>
      <c r="X124" s="5">
        <f t="shared" si="25"/>
        <v>-2.4594546426661923E-2</v>
      </c>
      <c r="Y124" s="5">
        <f t="shared" si="26"/>
        <v>5.4569055443571823E-3</v>
      </c>
    </row>
    <row r="125" spans="2:25" x14ac:dyDescent="0.5">
      <c r="B125" s="51">
        <v>45422</v>
      </c>
      <c r="C125" s="282">
        <v>160.75</v>
      </c>
      <c r="D125" s="71">
        <v>211.774</v>
      </c>
      <c r="E125" s="71">
        <v>65.959999999999994</v>
      </c>
      <c r="F125" s="71">
        <v>164.2</v>
      </c>
      <c r="G125" s="71">
        <v>73.69</v>
      </c>
      <c r="H125" s="71">
        <v>66.989999999999995</v>
      </c>
      <c r="I125" s="71">
        <v>203.40600000000001</v>
      </c>
      <c r="J125" s="71">
        <v>39.64</v>
      </c>
      <c r="K125" s="71">
        <v>93.42</v>
      </c>
      <c r="L125" s="71">
        <v>112.06</v>
      </c>
      <c r="M125" s="71">
        <v>5222.68</v>
      </c>
      <c r="O125" s="5">
        <f t="shared" si="16"/>
        <v>-1.8560351669821062E-2</v>
      </c>
      <c r="P125" s="5">
        <f t="shared" si="17"/>
        <v>3.3729189252777791E-2</v>
      </c>
      <c r="Q125" s="5">
        <f t="shared" si="18"/>
        <v>1.8215498610682168E-2</v>
      </c>
      <c r="R125" s="5">
        <f t="shared" si="19"/>
        <v>-2.43013365735123E-3</v>
      </c>
      <c r="S125" s="5">
        <f t="shared" si="20"/>
        <v>1.15305422100207E-2</v>
      </c>
      <c r="T125" s="5">
        <f t="shared" si="21"/>
        <v>-3.2355915065723106E-2</v>
      </c>
      <c r="U125" s="5">
        <f t="shared" si="22"/>
        <v>3.9039557781999079E-3</v>
      </c>
      <c r="V125" s="5">
        <f t="shared" si="23"/>
        <v>2.5084044478924206E-2</v>
      </c>
      <c r="W125" s="5">
        <f t="shared" si="24"/>
        <v>0.14639833108356859</v>
      </c>
      <c r="X125" s="5">
        <f t="shared" si="25"/>
        <v>2.3752969121140222E-2</v>
      </c>
      <c r="Y125" s="5">
        <f t="shared" si="26"/>
        <v>1.8505047983634393E-2</v>
      </c>
    </row>
    <row r="126" spans="2:25" x14ac:dyDescent="0.5">
      <c r="B126" s="51">
        <v>45429</v>
      </c>
      <c r="C126" s="282">
        <v>166.42</v>
      </c>
      <c r="D126" s="71">
        <v>205.35489999999999</v>
      </c>
      <c r="E126" s="71">
        <v>67.72</v>
      </c>
      <c r="F126" s="71">
        <v>164</v>
      </c>
      <c r="G126" s="71">
        <v>74.650000000000006</v>
      </c>
      <c r="H126" s="71">
        <v>65.67</v>
      </c>
      <c r="I126" s="71">
        <v>207.97200000000001</v>
      </c>
      <c r="J126" s="71">
        <v>41.27</v>
      </c>
      <c r="K126" s="71">
        <v>94.08</v>
      </c>
      <c r="L126" s="71">
        <v>113.08</v>
      </c>
      <c r="M126" s="71">
        <v>5303.27</v>
      </c>
      <c r="O126" s="5">
        <f t="shared" si="16"/>
        <v>3.5272161741835006E-2</v>
      </c>
      <c r="P126" s="5">
        <f t="shared" si="17"/>
        <v>-3.0311086346765936E-2</v>
      </c>
      <c r="Q126" s="5">
        <f t="shared" si="18"/>
        <v>2.668283808368721E-2</v>
      </c>
      <c r="R126" s="5">
        <f t="shared" si="19"/>
        <v>-1.2180267965894442E-3</v>
      </c>
      <c r="S126" s="5">
        <f t="shared" si="20"/>
        <v>1.3027547835527287E-2</v>
      </c>
      <c r="T126" s="5">
        <f t="shared" si="21"/>
        <v>-1.9704433497536811E-2</v>
      </c>
      <c r="U126" s="5">
        <f t="shared" si="22"/>
        <v>2.2447715406625157E-2</v>
      </c>
      <c r="V126" s="5">
        <f t="shared" si="23"/>
        <v>4.1120080726538832E-2</v>
      </c>
      <c r="W126" s="5">
        <f t="shared" si="24"/>
        <v>7.0648683365446274E-3</v>
      </c>
      <c r="X126" s="5">
        <f t="shared" si="25"/>
        <v>9.1022666428699495E-3</v>
      </c>
      <c r="Y126" s="5">
        <f t="shared" si="26"/>
        <v>1.5430775004403818E-2</v>
      </c>
    </row>
    <row r="127" spans="2:25" x14ac:dyDescent="0.5">
      <c r="B127" s="51">
        <v>45436</v>
      </c>
      <c r="C127" s="282">
        <v>157.06</v>
      </c>
      <c r="D127" s="71">
        <v>200.143</v>
      </c>
      <c r="E127" s="71">
        <v>65.680000000000007</v>
      </c>
      <c r="F127" s="71">
        <v>166</v>
      </c>
      <c r="G127" s="71">
        <v>75.63</v>
      </c>
      <c r="H127" s="71">
        <v>64.260000000000005</v>
      </c>
      <c r="I127" s="71">
        <v>209.709</v>
      </c>
      <c r="J127" s="71">
        <v>40.130000000000003</v>
      </c>
      <c r="K127" s="71">
        <v>102.1</v>
      </c>
      <c r="L127" s="71">
        <v>115.52</v>
      </c>
      <c r="M127" s="71">
        <v>5304.72</v>
      </c>
      <c r="O127" s="5">
        <f t="shared" si="16"/>
        <v>-5.6243239995192762E-2</v>
      </c>
      <c r="P127" s="5">
        <f t="shared" si="17"/>
        <v>-2.5379964149869205E-2</v>
      </c>
      <c r="Q127" s="5">
        <f t="shared" si="18"/>
        <v>-3.0124040165386723E-2</v>
      </c>
      <c r="R127" s="5">
        <f t="shared" si="19"/>
        <v>1.2195121951219523E-2</v>
      </c>
      <c r="S127" s="5">
        <f t="shared" si="20"/>
        <v>1.3127930341593874E-2</v>
      </c>
      <c r="T127" s="5">
        <f t="shared" si="21"/>
        <v>-2.1470991320237554E-2</v>
      </c>
      <c r="U127" s="5">
        <f t="shared" si="22"/>
        <v>8.352085857711522E-3</v>
      </c>
      <c r="V127" s="5">
        <f t="shared" si="23"/>
        <v>-2.7622970680882042E-2</v>
      </c>
      <c r="W127" s="5">
        <f t="shared" si="24"/>
        <v>8.5246598639455717E-2</v>
      </c>
      <c r="X127" s="5">
        <f t="shared" si="25"/>
        <v>2.1577644145737596E-2</v>
      </c>
      <c r="Y127" s="5">
        <f t="shared" si="26"/>
        <v>2.7341621301579799E-4</v>
      </c>
    </row>
    <row r="128" spans="2:25" x14ac:dyDescent="0.5">
      <c r="B128" s="51">
        <v>45443</v>
      </c>
      <c r="C128" s="282">
        <v>161.24</v>
      </c>
      <c r="D128" s="71">
        <v>207.27869999999999</v>
      </c>
      <c r="E128" s="71">
        <v>64.27</v>
      </c>
      <c r="F128" s="71">
        <v>174.96</v>
      </c>
      <c r="G128" s="71">
        <v>75.569999999999993</v>
      </c>
      <c r="H128" s="71">
        <v>64.56</v>
      </c>
      <c r="I128" s="71">
        <v>198.059</v>
      </c>
      <c r="J128" s="71">
        <v>41.51</v>
      </c>
      <c r="K128" s="71">
        <v>99.08</v>
      </c>
      <c r="L128" s="71">
        <v>116.16</v>
      </c>
      <c r="M128" s="71">
        <v>5277.51</v>
      </c>
      <c r="O128" s="5">
        <f t="shared" si="16"/>
        <v>2.6614032853686576E-2</v>
      </c>
      <c r="P128" s="5">
        <f t="shared" si="17"/>
        <v>3.5653008099209016E-2</v>
      </c>
      <c r="Q128" s="5">
        <f t="shared" si="18"/>
        <v>-2.1467722289890578E-2</v>
      </c>
      <c r="R128" s="5">
        <f t="shared" si="19"/>
        <v>5.397590361445781E-2</v>
      </c>
      <c r="S128" s="5">
        <f t="shared" si="20"/>
        <v>-7.9333597778663556E-4</v>
      </c>
      <c r="T128" s="5">
        <f t="shared" si="21"/>
        <v>4.6685340802987696E-3</v>
      </c>
      <c r="U128" s="5">
        <f t="shared" si="22"/>
        <v>-5.5553171299276616E-2</v>
      </c>
      <c r="V128" s="5">
        <f t="shared" si="23"/>
        <v>3.4388238225766088E-2</v>
      </c>
      <c r="W128" s="5">
        <f t="shared" si="24"/>
        <v>-2.9578844270323201E-2</v>
      </c>
      <c r="X128" s="5">
        <f t="shared" si="25"/>
        <v>5.5401662049860967E-3</v>
      </c>
      <c r="Y128" s="5">
        <f t="shared" si="26"/>
        <v>-5.1293941998823422E-3</v>
      </c>
    </row>
    <row r="129" spans="2:25" x14ac:dyDescent="0.5">
      <c r="B129" s="51">
        <v>45450</v>
      </c>
      <c r="C129" s="282">
        <v>169.42</v>
      </c>
      <c r="D129" s="71">
        <v>208.6037</v>
      </c>
      <c r="E129" s="71">
        <v>64.7</v>
      </c>
      <c r="F129" s="71">
        <v>179.82</v>
      </c>
      <c r="G129" s="71">
        <v>77.11</v>
      </c>
      <c r="H129" s="71">
        <v>69.31</v>
      </c>
      <c r="I129" s="71">
        <v>194.52600000000001</v>
      </c>
      <c r="J129" s="71">
        <v>40.700000000000003</v>
      </c>
      <c r="K129" s="71">
        <v>85.07</v>
      </c>
      <c r="L129" s="71">
        <v>112.36</v>
      </c>
      <c r="M129" s="71">
        <v>5346.99</v>
      </c>
      <c r="O129" s="5">
        <f t="shared" si="16"/>
        <v>5.0731828330438988E-2</v>
      </c>
      <c r="P129" s="5">
        <f t="shared" si="17"/>
        <v>6.3923596587589504E-3</v>
      </c>
      <c r="Q129" s="5">
        <f t="shared" si="18"/>
        <v>6.6905243503969647E-3</v>
      </c>
      <c r="R129" s="5">
        <f t="shared" si="19"/>
        <v>2.7777777777777679E-2</v>
      </c>
      <c r="S129" s="5">
        <f t="shared" si="20"/>
        <v>2.0378457059679889E-2</v>
      </c>
      <c r="T129" s="5">
        <f t="shared" si="21"/>
        <v>7.3574969021065639E-2</v>
      </c>
      <c r="U129" s="5">
        <f t="shared" si="22"/>
        <v>-1.7838118944354941E-2</v>
      </c>
      <c r="V129" s="5">
        <f t="shared" si="23"/>
        <v>-1.951337027222344E-2</v>
      </c>
      <c r="W129" s="5">
        <f t="shared" si="24"/>
        <v>-0.14140088817117491</v>
      </c>
      <c r="X129" s="5">
        <f t="shared" si="25"/>
        <v>-3.2713498622589543E-2</v>
      </c>
      <c r="Y129" s="5">
        <f t="shared" si="26"/>
        <v>1.3165299544671605E-2</v>
      </c>
    </row>
    <row r="130" spans="2:25" x14ac:dyDescent="0.5">
      <c r="B130" s="51">
        <v>45457</v>
      </c>
      <c r="C130" s="282">
        <v>168.59</v>
      </c>
      <c r="D130" s="71">
        <v>200.15280000000001</v>
      </c>
      <c r="E130" s="71">
        <v>65.06</v>
      </c>
      <c r="F130" s="71">
        <v>175.99</v>
      </c>
      <c r="G130" s="71">
        <v>76.760000000000005</v>
      </c>
      <c r="H130" s="71">
        <v>70.06</v>
      </c>
      <c r="I130" s="71">
        <v>192.35</v>
      </c>
      <c r="J130" s="71">
        <v>41.17</v>
      </c>
      <c r="K130" s="71">
        <v>87.59</v>
      </c>
      <c r="L130" s="71">
        <v>115.87</v>
      </c>
      <c r="M130" s="71">
        <v>5431.6</v>
      </c>
      <c r="O130" s="5">
        <f t="shared" si="16"/>
        <v>-4.8990674064454121E-3</v>
      </c>
      <c r="P130" s="5">
        <f t="shared" si="17"/>
        <v>-4.0511745477189498E-2</v>
      </c>
      <c r="Q130" s="5">
        <f t="shared" si="18"/>
        <v>5.5641421947449921E-3</v>
      </c>
      <c r="R130" s="5">
        <f t="shared" si="19"/>
        <v>-2.1299076854632282E-2</v>
      </c>
      <c r="S130" s="5">
        <f t="shared" si="20"/>
        <v>-4.5389703021656569E-3</v>
      </c>
      <c r="T130" s="5">
        <f t="shared" si="21"/>
        <v>1.0820949357956966E-2</v>
      </c>
      <c r="U130" s="5">
        <f t="shared" si="22"/>
        <v>-1.1186165345506649E-2</v>
      </c>
      <c r="V130" s="5">
        <f t="shared" si="23"/>
        <v>1.1547911547911571E-2</v>
      </c>
      <c r="W130" s="5">
        <f t="shared" si="24"/>
        <v>2.9622663688727124E-2</v>
      </c>
      <c r="X130" s="5">
        <f t="shared" si="25"/>
        <v>3.1238875044499848E-2</v>
      </c>
      <c r="Y130" s="5">
        <f t="shared" si="26"/>
        <v>1.5823856038631234E-2</v>
      </c>
    </row>
    <row r="131" spans="2:25" x14ac:dyDescent="0.5">
      <c r="B131" s="51">
        <v>45464</v>
      </c>
      <c r="C131" s="282">
        <v>170.39</v>
      </c>
      <c r="D131" s="71">
        <v>205.3254</v>
      </c>
      <c r="E131" s="71">
        <v>70.67</v>
      </c>
      <c r="F131" s="71">
        <v>176.73</v>
      </c>
      <c r="G131" s="71">
        <v>77.709999999999994</v>
      </c>
      <c r="H131" s="71">
        <v>70.209999999999994</v>
      </c>
      <c r="I131" s="71">
        <v>189.76499999999999</v>
      </c>
      <c r="J131" s="71">
        <v>42.06</v>
      </c>
      <c r="K131" s="71">
        <v>86.86</v>
      </c>
      <c r="L131" s="71">
        <v>117.78</v>
      </c>
      <c r="M131" s="71">
        <v>5464.62</v>
      </c>
      <c r="O131" s="5">
        <f t="shared" si="16"/>
        <v>1.0676789845186496E-2</v>
      </c>
      <c r="P131" s="5">
        <f t="shared" si="17"/>
        <v>2.5843255752604932E-2</v>
      </c>
      <c r="Q131" s="5">
        <f t="shared" si="18"/>
        <v>8.6228097141100468E-2</v>
      </c>
      <c r="R131" s="5">
        <f t="shared" si="19"/>
        <v>4.2047843627477377E-3</v>
      </c>
      <c r="S131" s="5">
        <f t="shared" si="20"/>
        <v>1.2376237623762165E-2</v>
      </c>
      <c r="T131" s="5">
        <f t="shared" si="21"/>
        <v>2.1410219811588416E-3</v>
      </c>
      <c r="U131" s="5">
        <f t="shared" si="22"/>
        <v>-1.3439043410449769E-2</v>
      </c>
      <c r="V131" s="5">
        <f t="shared" si="23"/>
        <v>2.1617682778722447E-2</v>
      </c>
      <c r="W131" s="5">
        <f t="shared" si="24"/>
        <v>-8.3342847357004146E-3</v>
      </c>
      <c r="X131" s="5">
        <f t="shared" si="25"/>
        <v>1.6483990679209359E-2</v>
      </c>
      <c r="Y131" s="5">
        <f t="shared" si="26"/>
        <v>6.079240002945685E-3</v>
      </c>
    </row>
    <row r="132" spans="2:25" x14ac:dyDescent="0.5">
      <c r="B132" s="51">
        <v>45471</v>
      </c>
      <c r="C132" s="282">
        <v>171.52</v>
      </c>
      <c r="D132" s="71">
        <v>203.87280000000001</v>
      </c>
      <c r="E132" s="71">
        <v>68.61</v>
      </c>
      <c r="F132" s="71">
        <v>176.18</v>
      </c>
      <c r="G132" s="71">
        <v>77.010000000000005</v>
      </c>
      <c r="H132" s="71">
        <v>72.680000000000007</v>
      </c>
      <c r="I132" s="71">
        <v>191.833</v>
      </c>
      <c r="J132" s="71">
        <v>42.5</v>
      </c>
      <c r="K132" s="71">
        <v>85.98</v>
      </c>
      <c r="L132" s="71">
        <v>118.07</v>
      </c>
      <c r="M132" s="71">
        <v>5460.48</v>
      </c>
      <c r="O132" s="5">
        <f t="shared" si="16"/>
        <v>6.6318445918189806E-3</v>
      </c>
      <c r="P132" s="5">
        <f t="shared" si="17"/>
        <v>-7.0746239870955741E-3</v>
      </c>
      <c r="Q132" s="5">
        <f t="shared" si="18"/>
        <v>-2.9149568416584115E-2</v>
      </c>
      <c r="R132" s="5">
        <f t="shared" si="19"/>
        <v>-3.1120918915858997E-3</v>
      </c>
      <c r="S132" s="5">
        <f t="shared" si="20"/>
        <v>-9.0078496975934952E-3</v>
      </c>
      <c r="T132" s="5">
        <f t="shared" si="21"/>
        <v>3.5180173764421285E-2</v>
      </c>
      <c r="U132" s="5">
        <f t="shared" si="22"/>
        <v>1.0897689247227005E-2</v>
      </c>
      <c r="V132" s="5">
        <f t="shared" si="23"/>
        <v>1.0461245839277211E-2</v>
      </c>
      <c r="W132" s="5">
        <f t="shared" si="24"/>
        <v>-1.0131245682707735E-2</v>
      </c>
      <c r="X132" s="5">
        <f t="shared" si="25"/>
        <v>2.462217694005675E-3</v>
      </c>
      <c r="Y132" s="5">
        <f t="shared" si="26"/>
        <v>-7.5760071148589514E-4</v>
      </c>
    </row>
    <row r="133" spans="2:25" x14ac:dyDescent="0.5">
      <c r="B133" s="51">
        <v>45478</v>
      </c>
      <c r="C133" s="282">
        <v>167.25</v>
      </c>
      <c r="D133" s="71">
        <v>206.2971</v>
      </c>
      <c r="E133" s="71">
        <v>66.69</v>
      </c>
      <c r="F133" s="71">
        <v>179.24</v>
      </c>
      <c r="G133" s="71">
        <v>76.400000000000006</v>
      </c>
      <c r="H133" s="71">
        <v>71.06</v>
      </c>
      <c r="I133" s="71">
        <v>191.63800000000001</v>
      </c>
      <c r="J133" s="71">
        <v>42.48</v>
      </c>
      <c r="K133" s="71">
        <v>89.36</v>
      </c>
      <c r="L133" s="71">
        <v>118.74</v>
      </c>
      <c r="M133" s="71">
        <v>5567.19</v>
      </c>
      <c r="O133" s="5">
        <f t="shared" ref="O133:O165" si="27">C133/C132-1</f>
        <v>-2.4895055970149294E-2</v>
      </c>
      <c r="P133" s="5">
        <f t="shared" ref="P133:P165" si="28">D133/D132-1</f>
        <v>1.1891238066088272E-2</v>
      </c>
      <c r="Q133" s="5">
        <f t="shared" ref="Q133:Q165" si="29">E133/E132-1</f>
        <v>-2.7984258854394484E-2</v>
      </c>
      <c r="R133" s="5">
        <f t="shared" ref="R133:R165" si="30">F133/F132-1</f>
        <v>1.7368600295152747E-2</v>
      </c>
      <c r="S133" s="5">
        <f t="shared" ref="S133:S165" si="31">G133/G132-1</f>
        <v>-7.9210492143877431E-3</v>
      </c>
      <c r="T133" s="5">
        <f t="shared" ref="T133:T165" si="32">H133/H132-1</f>
        <v>-2.2289488167308802E-2</v>
      </c>
      <c r="U133" s="5">
        <f t="shared" ref="U133:U165" si="33">I133/I132-1</f>
        <v>-1.0165091511887825E-3</v>
      </c>
      <c r="V133" s="5">
        <f t="shared" ref="V133:V165" si="34">J133/J132-1</f>
        <v>-4.7058823529422256E-4</v>
      </c>
      <c r="W133" s="5">
        <f t="shared" ref="W133:W165" si="35">K133/K132-1</f>
        <v>3.9311467783205378E-2</v>
      </c>
      <c r="X133" s="5">
        <f t="shared" ref="X133:X165" si="36">L133/L132-1</f>
        <v>5.6745998136698006E-3</v>
      </c>
      <c r="Y133" s="5">
        <f t="shared" ref="Y133:Y165" si="37">M133/M132-1</f>
        <v>1.9542238045006988E-2</v>
      </c>
    </row>
    <row r="134" spans="2:25" x14ac:dyDescent="0.5">
      <c r="B134" s="51">
        <v>45485</v>
      </c>
      <c r="C134" s="282">
        <v>170.28</v>
      </c>
      <c r="D134" s="71">
        <v>209.3595</v>
      </c>
      <c r="E134" s="71">
        <v>69.959999999999994</v>
      </c>
      <c r="F134" s="71">
        <v>179.54</v>
      </c>
      <c r="G134" s="71">
        <v>77.69</v>
      </c>
      <c r="H134" s="71">
        <v>72.430000000000007</v>
      </c>
      <c r="I134" s="71">
        <v>188.74</v>
      </c>
      <c r="J134" s="71">
        <v>42.98</v>
      </c>
      <c r="K134" s="71">
        <v>91.33</v>
      </c>
      <c r="L134" s="71">
        <v>120.54</v>
      </c>
      <c r="M134" s="71">
        <v>5615.35</v>
      </c>
      <c r="O134" s="5">
        <f t="shared" si="27"/>
        <v>1.8116591928251102E-2</v>
      </c>
      <c r="P134" s="5">
        <f t="shared" si="28"/>
        <v>1.4844610030873007E-2</v>
      </c>
      <c r="Q134" s="5">
        <f t="shared" si="29"/>
        <v>4.9032838506522625E-2</v>
      </c>
      <c r="R134" s="5">
        <f t="shared" si="30"/>
        <v>1.6737335416201482E-3</v>
      </c>
      <c r="S134" s="5">
        <f t="shared" si="31"/>
        <v>1.6884816753926613E-2</v>
      </c>
      <c r="T134" s="5">
        <f t="shared" si="32"/>
        <v>1.9279482127779302E-2</v>
      </c>
      <c r="U134" s="5">
        <f t="shared" si="33"/>
        <v>-1.5122261764368261E-2</v>
      </c>
      <c r="V134" s="5">
        <f t="shared" si="34"/>
        <v>1.1770244821092346E-2</v>
      </c>
      <c r="W134" s="5">
        <f t="shared" si="35"/>
        <v>2.2045658012533664E-2</v>
      </c>
      <c r="X134" s="5">
        <f t="shared" si="36"/>
        <v>1.5159171298635865E-2</v>
      </c>
      <c r="Y134" s="5">
        <f t="shared" si="37"/>
        <v>8.6506837381157276E-3</v>
      </c>
    </row>
    <row r="135" spans="2:25" x14ac:dyDescent="0.5">
      <c r="B135" s="51">
        <v>45492</v>
      </c>
      <c r="C135" s="282">
        <v>172.32</v>
      </c>
      <c r="D135" s="71">
        <v>215.29769999999999</v>
      </c>
      <c r="E135" s="71">
        <v>72.56</v>
      </c>
      <c r="F135" s="71">
        <v>182.05</v>
      </c>
      <c r="G135" s="71">
        <v>77.56</v>
      </c>
      <c r="H135" s="71">
        <v>67.31</v>
      </c>
      <c r="I135" s="71">
        <v>195.00399999999999</v>
      </c>
      <c r="J135" s="71">
        <v>44</v>
      </c>
      <c r="K135" s="71">
        <v>76.47</v>
      </c>
      <c r="L135" s="71">
        <v>120.51</v>
      </c>
      <c r="M135" s="71">
        <v>5505</v>
      </c>
      <c r="O135" s="5">
        <f t="shared" si="27"/>
        <v>1.1980267794221344E-2</v>
      </c>
      <c r="P135" s="5">
        <f t="shared" si="28"/>
        <v>2.8363651995729766E-2</v>
      </c>
      <c r="Q135" s="5">
        <f t="shared" si="29"/>
        <v>3.7164093767867445E-2</v>
      </c>
      <c r="R135" s="5">
        <f t="shared" si="30"/>
        <v>1.3980171549515585E-2</v>
      </c>
      <c r="S135" s="5">
        <f t="shared" si="31"/>
        <v>-1.6733170292185795E-3</v>
      </c>
      <c r="T135" s="5">
        <f t="shared" si="32"/>
        <v>-7.0688941046527787E-2</v>
      </c>
      <c r="U135" s="5">
        <f t="shared" si="33"/>
        <v>3.3188513298717748E-2</v>
      </c>
      <c r="V135" s="5">
        <f t="shared" si="34"/>
        <v>2.3731968357375566E-2</v>
      </c>
      <c r="W135" s="5">
        <f t="shared" si="35"/>
        <v>-0.16270666812657397</v>
      </c>
      <c r="X135" s="5">
        <f t="shared" si="36"/>
        <v>-2.4888003982082019E-4</v>
      </c>
      <c r="Y135" s="5">
        <f t="shared" si="37"/>
        <v>-1.965149100234187E-2</v>
      </c>
    </row>
    <row r="136" spans="2:25" x14ac:dyDescent="0.5">
      <c r="B136" s="51">
        <v>45499</v>
      </c>
      <c r="C136" s="282">
        <v>185.16</v>
      </c>
      <c r="D136" s="71">
        <v>211.69550000000001</v>
      </c>
      <c r="E136" s="71">
        <v>77.010000000000005</v>
      </c>
      <c r="F136" s="71">
        <v>175.53</v>
      </c>
      <c r="G136" s="71">
        <v>74.92</v>
      </c>
      <c r="H136" s="71">
        <v>64.400000000000006</v>
      </c>
      <c r="I136" s="71">
        <v>195.678</v>
      </c>
      <c r="J136" s="71">
        <v>42.52</v>
      </c>
      <c r="K136" s="71">
        <v>71.12</v>
      </c>
      <c r="L136" s="71">
        <v>122.16</v>
      </c>
      <c r="M136" s="71">
        <v>5459.1</v>
      </c>
      <c r="O136" s="5">
        <f t="shared" si="27"/>
        <v>7.4512534818941489E-2</v>
      </c>
      <c r="P136" s="5">
        <f t="shared" si="28"/>
        <v>-1.6731251657588486E-2</v>
      </c>
      <c r="Q136" s="5">
        <f t="shared" si="29"/>
        <v>6.1328555678059615E-2</v>
      </c>
      <c r="R136" s="5">
        <f t="shared" si="30"/>
        <v>-3.5814336720681239E-2</v>
      </c>
      <c r="S136" s="5">
        <f t="shared" si="31"/>
        <v>-3.4038164002062943E-2</v>
      </c>
      <c r="T136" s="5">
        <f t="shared" si="32"/>
        <v>-4.3232803446738965E-2</v>
      </c>
      <c r="U136" s="5">
        <f t="shared" si="33"/>
        <v>3.4563393571414025E-3</v>
      </c>
      <c r="V136" s="5">
        <f t="shared" si="34"/>
        <v>-3.3636363636363575E-2</v>
      </c>
      <c r="W136" s="5">
        <f t="shared" si="35"/>
        <v>-6.9962076631358672E-2</v>
      </c>
      <c r="X136" s="5">
        <f t="shared" si="36"/>
        <v>1.3691809808314526E-2</v>
      </c>
      <c r="Y136" s="5">
        <f t="shared" si="37"/>
        <v>-8.3378746594005015E-3</v>
      </c>
    </row>
    <row r="137" spans="2:25" x14ac:dyDescent="0.5">
      <c r="B137" s="51">
        <v>45506</v>
      </c>
      <c r="C137" s="282">
        <v>189.29</v>
      </c>
      <c r="D137" s="71">
        <v>212.9323</v>
      </c>
      <c r="E137" s="71">
        <v>76.77</v>
      </c>
      <c r="F137" s="71">
        <v>188.76</v>
      </c>
      <c r="G137" s="71">
        <v>74.5</v>
      </c>
      <c r="H137" s="71">
        <v>58.99</v>
      </c>
      <c r="I137" s="71">
        <v>194.98500000000001</v>
      </c>
      <c r="J137" s="71">
        <v>42.2</v>
      </c>
      <c r="K137" s="71">
        <v>72.430000000000007</v>
      </c>
      <c r="L137" s="71">
        <v>103.53</v>
      </c>
      <c r="M137" s="71">
        <v>5346.56</v>
      </c>
      <c r="O137" s="5">
        <f t="shared" si="27"/>
        <v>2.2305033484553816E-2</v>
      </c>
      <c r="P137" s="5">
        <f t="shared" si="28"/>
        <v>5.8423537581100415E-3</v>
      </c>
      <c r="Q137" s="5">
        <f t="shared" si="29"/>
        <v>-3.1164783794314088E-3</v>
      </c>
      <c r="R137" s="5">
        <f t="shared" si="30"/>
        <v>7.5371731327978031E-2</v>
      </c>
      <c r="S137" s="5">
        <f t="shared" si="31"/>
        <v>-5.6059797116925214E-3</v>
      </c>
      <c r="T137" s="5">
        <f t="shared" si="32"/>
        <v>-8.4006211180124302E-2</v>
      </c>
      <c r="U137" s="5">
        <f t="shared" si="33"/>
        <v>-3.5415325177076129E-3</v>
      </c>
      <c r="V137" s="5">
        <f t="shared" si="34"/>
        <v>-7.5258701787394022E-3</v>
      </c>
      <c r="W137" s="5">
        <f t="shared" si="35"/>
        <v>1.8419572553430852E-2</v>
      </c>
      <c r="X137" s="5">
        <f t="shared" si="36"/>
        <v>-0.1525049115913556</v>
      </c>
      <c r="Y137" s="5">
        <f t="shared" si="37"/>
        <v>-2.0615119708376817E-2</v>
      </c>
    </row>
    <row r="138" spans="2:25" x14ac:dyDescent="0.5">
      <c r="B138" s="51">
        <v>45513</v>
      </c>
      <c r="C138" s="282">
        <v>189.93</v>
      </c>
      <c r="D138" s="71">
        <v>217.63380000000001</v>
      </c>
      <c r="E138" s="71">
        <v>73.66</v>
      </c>
      <c r="F138" s="71">
        <v>194.2</v>
      </c>
      <c r="G138" s="71">
        <v>76.19</v>
      </c>
      <c r="H138" s="71">
        <v>68.540000000000006</v>
      </c>
      <c r="I138" s="71">
        <v>201.649</v>
      </c>
      <c r="J138" s="71">
        <v>43.26</v>
      </c>
      <c r="K138" s="71">
        <v>78.64</v>
      </c>
      <c r="L138" s="71">
        <v>104.7</v>
      </c>
      <c r="M138" s="71">
        <v>5344.16</v>
      </c>
      <c r="O138" s="5">
        <f t="shared" si="27"/>
        <v>3.3810555232711703E-3</v>
      </c>
      <c r="P138" s="5">
        <f t="shared" si="28"/>
        <v>2.2079787801099204E-2</v>
      </c>
      <c r="Q138" s="5">
        <f t="shared" si="29"/>
        <v>-4.051061612609097E-2</v>
      </c>
      <c r="R138" s="5">
        <f t="shared" si="30"/>
        <v>2.8819665183301479E-2</v>
      </c>
      <c r="S138" s="5">
        <f t="shared" si="31"/>
        <v>2.2684563758389231E-2</v>
      </c>
      <c r="T138" s="5">
        <f t="shared" si="32"/>
        <v>0.16189184607560603</v>
      </c>
      <c r="U138" s="5">
        <f t="shared" si="33"/>
        <v>3.4176987973433715E-2</v>
      </c>
      <c r="V138" s="5">
        <f t="shared" si="34"/>
        <v>2.5118483412322146E-2</v>
      </c>
      <c r="W138" s="5">
        <f t="shared" si="35"/>
        <v>8.5737953886511065E-2</v>
      </c>
      <c r="X138" s="5">
        <f t="shared" si="36"/>
        <v>1.1301072152999136E-2</v>
      </c>
      <c r="Y138" s="5">
        <f t="shared" si="37"/>
        <v>-4.4888676083321144E-4</v>
      </c>
    </row>
    <row r="139" spans="2:25" x14ac:dyDescent="0.5">
      <c r="B139" s="51">
        <v>45520</v>
      </c>
      <c r="C139" s="282">
        <v>193.9</v>
      </c>
      <c r="D139" s="71">
        <v>231.5224</v>
      </c>
      <c r="E139" s="71">
        <v>73.78</v>
      </c>
      <c r="F139" s="71">
        <v>196.56</v>
      </c>
      <c r="G139" s="71">
        <v>78.25</v>
      </c>
      <c r="H139" s="71">
        <v>72.040000000000006</v>
      </c>
      <c r="I139" s="71">
        <v>202.84</v>
      </c>
      <c r="J139" s="71">
        <v>44.13</v>
      </c>
      <c r="K139" s="71">
        <v>79.349999999999994</v>
      </c>
      <c r="L139" s="71">
        <v>111</v>
      </c>
      <c r="M139" s="71">
        <v>5554.25</v>
      </c>
      <c r="O139" s="5">
        <f t="shared" si="27"/>
        <v>2.0902437740220048E-2</v>
      </c>
      <c r="P139" s="5">
        <f t="shared" si="28"/>
        <v>6.3816374111006713E-2</v>
      </c>
      <c r="Q139" s="5">
        <f t="shared" si="29"/>
        <v>1.6291067064893028E-3</v>
      </c>
      <c r="R139" s="5">
        <f t="shared" si="30"/>
        <v>1.2152420185375989E-2</v>
      </c>
      <c r="S139" s="5">
        <f t="shared" si="31"/>
        <v>2.7037668985431251E-2</v>
      </c>
      <c r="T139" s="5">
        <f t="shared" si="32"/>
        <v>5.1065071491100067E-2</v>
      </c>
      <c r="U139" s="5">
        <f t="shared" si="33"/>
        <v>5.906302535594099E-3</v>
      </c>
      <c r="V139" s="5">
        <f t="shared" si="34"/>
        <v>2.0110957004161101E-2</v>
      </c>
      <c r="W139" s="5">
        <f t="shared" si="35"/>
        <v>9.0284842319430236E-3</v>
      </c>
      <c r="X139" s="5">
        <f t="shared" si="36"/>
        <v>6.0171919770773519E-2</v>
      </c>
      <c r="Y139" s="5">
        <f t="shared" si="37"/>
        <v>3.9312071494865375E-2</v>
      </c>
    </row>
    <row r="140" spans="2:25" x14ac:dyDescent="0.5">
      <c r="B140" s="51">
        <v>45527</v>
      </c>
      <c r="C140" s="282">
        <v>197.55</v>
      </c>
      <c r="D140" s="71">
        <v>236.79310000000001</v>
      </c>
      <c r="E140" s="71">
        <v>76.72</v>
      </c>
      <c r="F140" s="71">
        <v>198.58</v>
      </c>
      <c r="G140" s="71">
        <v>79.17</v>
      </c>
      <c r="H140" s="71">
        <v>74.3</v>
      </c>
      <c r="I140" s="71">
        <v>202.03</v>
      </c>
      <c r="J140" s="71">
        <v>45.29</v>
      </c>
      <c r="K140" s="71">
        <v>85.77</v>
      </c>
      <c r="L140" s="71">
        <v>111.51</v>
      </c>
      <c r="M140" s="71">
        <v>5634.61</v>
      </c>
      <c r="O140" s="5">
        <f t="shared" si="27"/>
        <v>1.882413615265599E-2</v>
      </c>
      <c r="P140" s="5">
        <f t="shared" si="28"/>
        <v>2.2765399805807052E-2</v>
      </c>
      <c r="Q140" s="5">
        <f t="shared" si="29"/>
        <v>3.9848197343453462E-2</v>
      </c>
      <c r="R140" s="5">
        <f t="shared" si="30"/>
        <v>1.0276760276760388E-2</v>
      </c>
      <c r="S140" s="5">
        <f t="shared" si="31"/>
        <v>1.1757188498402682E-2</v>
      </c>
      <c r="T140" s="5">
        <f t="shared" si="32"/>
        <v>3.1371460299833398E-2</v>
      </c>
      <c r="U140" s="5">
        <f t="shared" si="33"/>
        <v>-3.9932952080458106E-3</v>
      </c>
      <c r="V140" s="5">
        <f t="shared" si="34"/>
        <v>2.6285973260820272E-2</v>
      </c>
      <c r="W140" s="5">
        <f t="shared" si="35"/>
        <v>8.0907372400756072E-2</v>
      </c>
      <c r="X140" s="5">
        <f t="shared" si="36"/>
        <v>4.5945945945946587E-3</v>
      </c>
      <c r="Y140" s="5">
        <f t="shared" si="37"/>
        <v>1.4468200027006217E-2</v>
      </c>
    </row>
    <row r="141" spans="2:25" x14ac:dyDescent="0.5">
      <c r="B141" s="51">
        <v>45534</v>
      </c>
      <c r="C141" s="282">
        <v>196.31</v>
      </c>
      <c r="D141" s="71">
        <v>247.54089999999999</v>
      </c>
      <c r="E141" s="71">
        <v>79</v>
      </c>
      <c r="F141" s="71">
        <v>198.72</v>
      </c>
      <c r="G141" s="71">
        <v>81.790000000000006</v>
      </c>
      <c r="H141" s="71">
        <v>73.13</v>
      </c>
      <c r="I141" s="71">
        <v>210.50899999999999</v>
      </c>
      <c r="J141" s="71">
        <v>45.77</v>
      </c>
      <c r="K141" s="71">
        <v>85.43</v>
      </c>
      <c r="L141" s="71">
        <v>115.73</v>
      </c>
      <c r="M141" s="71">
        <v>5648.4</v>
      </c>
      <c r="O141" s="5">
        <f t="shared" si="27"/>
        <v>-6.2768919260947076E-3</v>
      </c>
      <c r="P141" s="5">
        <f t="shared" si="28"/>
        <v>4.5388991486660757E-2</v>
      </c>
      <c r="Q141" s="5">
        <f t="shared" si="29"/>
        <v>2.9718456725756015E-2</v>
      </c>
      <c r="R141" s="5">
        <f t="shared" si="30"/>
        <v>7.050055393291732E-4</v>
      </c>
      <c r="S141" s="5">
        <f t="shared" si="31"/>
        <v>3.3093343438171052E-2</v>
      </c>
      <c r="T141" s="5">
        <f t="shared" si="32"/>
        <v>-1.5746971736204651E-2</v>
      </c>
      <c r="U141" s="5">
        <f t="shared" si="33"/>
        <v>4.1969014502796442E-2</v>
      </c>
      <c r="V141" s="5">
        <f t="shared" si="34"/>
        <v>1.0598366085228683E-2</v>
      </c>
      <c r="W141" s="5">
        <f t="shared" si="35"/>
        <v>-3.9640900081612251E-3</v>
      </c>
      <c r="X141" s="5">
        <f t="shared" si="36"/>
        <v>3.7844139539054744E-2</v>
      </c>
      <c r="Y141" s="5">
        <f t="shared" si="37"/>
        <v>2.4473743524395797E-3</v>
      </c>
    </row>
    <row r="142" spans="2:25" x14ac:dyDescent="0.5">
      <c r="B142" s="51">
        <v>45541</v>
      </c>
      <c r="C142" s="282">
        <v>193.4</v>
      </c>
      <c r="D142" s="71">
        <v>244.09569999999999</v>
      </c>
      <c r="E142" s="71">
        <v>78.72</v>
      </c>
      <c r="F142" s="71">
        <v>193</v>
      </c>
      <c r="G142" s="71">
        <v>81.599999999999994</v>
      </c>
      <c r="H142" s="71">
        <v>69.58</v>
      </c>
      <c r="I142" s="71">
        <v>215.154</v>
      </c>
      <c r="J142" s="71">
        <v>44.26</v>
      </c>
      <c r="K142" s="71">
        <v>73.7</v>
      </c>
      <c r="L142" s="71">
        <v>108</v>
      </c>
      <c r="M142" s="71">
        <v>5408.42</v>
      </c>
      <c r="O142" s="5">
        <f t="shared" si="27"/>
        <v>-1.4823493454230507E-2</v>
      </c>
      <c r="P142" s="5">
        <f t="shared" si="28"/>
        <v>-1.3917700064918548E-2</v>
      </c>
      <c r="Q142" s="5">
        <f t="shared" si="29"/>
        <v>-3.5443037974683955E-3</v>
      </c>
      <c r="R142" s="5">
        <f t="shared" si="30"/>
        <v>-2.8784219001610323E-2</v>
      </c>
      <c r="S142" s="5">
        <f t="shared" si="31"/>
        <v>-2.3230223743735401E-3</v>
      </c>
      <c r="T142" s="5">
        <f t="shared" si="32"/>
        <v>-4.8543689320388328E-2</v>
      </c>
      <c r="U142" s="5">
        <f t="shared" si="33"/>
        <v>2.2065564892712386E-2</v>
      </c>
      <c r="V142" s="5">
        <f t="shared" si="34"/>
        <v>-3.2991042167358597E-2</v>
      </c>
      <c r="W142" s="5">
        <f t="shared" si="35"/>
        <v>-0.13730539623083227</v>
      </c>
      <c r="X142" s="5">
        <f t="shared" si="36"/>
        <v>-6.6793398427374084E-2</v>
      </c>
      <c r="Y142" s="5">
        <f t="shared" si="37"/>
        <v>-4.2486367820975812E-2</v>
      </c>
    </row>
    <row r="143" spans="2:25" x14ac:dyDescent="0.5">
      <c r="B143" s="51">
        <v>45548</v>
      </c>
      <c r="C143" s="282">
        <v>194.21</v>
      </c>
      <c r="D143" s="71">
        <v>250.7406</v>
      </c>
      <c r="E143" s="71">
        <v>82.81</v>
      </c>
      <c r="F143" s="71">
        <v>202.83</v>
      </c>
      <c r="G143" s="71">
        <v>83.31</v>
      </c>
      <c r="H143" s="71">
        <v>72.48</v>
      </c>
      <c r="I143" s="71">
        <v>211.72900000000001</v>
      </c>
      <c r="J143" s="71">
        <v>45.03</v>
      </c>
      <c r="K143" s="71">
        <v>85.55</v>
      </c>
      <c r="L143" s="71">
        <v>114.39</v>
      </c>
      <c r="M143" s="71">
        <v>5626.02</v>
      </c>
      <c r="O143" s="5">
        <f t="shared" si="27"/>
        <v>4.1882109617372709E-3</v>
      </c>
      <c r="P143" s="5">
        <f t="shared" si="28"/>
        <v>2.7222519692071678E-2</v>
      </c>
      <c r="Q143" s="5">
        <f t="shared" si="29"/>
        <v>5.1956300813008172E-2</v>
      </c>
      <c r="R143" s="5">
        <f t="shared" si="30"/>
        <v>5.0932642487046653E-2</v>
      </c>
      <c r="S143" s="5">
        <f t="shared" si="31"/>
        <v>2.0955882352941213E-2</v>
      </c>
      <c r="T143" s="5">
        <f t="shared" si="32"/>
        <v>4.1678643288301398E-2</v>
      </c>
      <c r="U143" s="5">
        <f t="shared" si="33"/>
        <v>-1.5918830233228265E-2</v>
      </c>
      <c r="V143" s="5">
        <f t="shared" si="34"/>
        <v>1.7397198373249045E-2</v>
      </c>
      <c r="W143" s="5">
        <f t="shared" si="35"/>
        <v>0.16078697421981003</v>
      </c>
      <c r="X143" s="5">
        <f t="shared" si="36"/>
        <v>5.916666666666659E-2</v>
      </c>
      <c r="Y143" s="5">
        <f t="shared" si="37"/>
        <v>4.0233561742616164E-2</v>
      </c>
    </row>
    <row r="144" spans="2:25" x14ac:dyDescent="0.5">
      <c r="B144" s="51">
        <v>45555</v>
      </c>
      <c r="C144" s="282">
        <v>193.47</v>
      </c>
      <c r="D144" s="71">
        <v>254.45079999999999</v>
      </c>
      <c r="E144" s="71">
        <v>83.94</v>
      </c>
      <c r="F144" s="71">
        <v>199.44</v>
      </c>
      <c r="G144" s="71">
        <v>83.92</v>
      </c>
      <c r="H144" s="71">
        <v>73.94</v>
      </c>
      <c r="I144" s="71">
        <v>207.99199999999999</v>
      </c>
      <c r="J144" s="71">
        <v>45.38</v>
      </c>
      <c r="K144" s="71">
        <v>107.88</v>
      </c>
      <c r="L144" s="71">
        <v>124.48</v>
      </c>
      <c r="M144" s="71">
        <v>5702.55</v>
      </c>
      <c r="O144" s="5">
        <f t="shared" si="27"/>
        <v>-3.8103084290201927E-3</v>
      </c>
      <c r="P144" s="5">
        <f t="shared" si="28"/>
        <v>1.4796965469493051E-2</v>
      </c>
      <c r="Q144" s="5">
        <f t="shared" si="29"/>
        <v>1.3645694964376176E-2</v>
      </c>
      <c r="R144" s="5">
        <f t="shared" si="30"/>
        <v>-1.671350391953863E-2</v>
      </c>
      <c r="S144" s="5">
        <f t="shared" si="31"/>
        <v>7.3220501740487443E-3</v>
      </c>
      <c r="T144" s="5">
        <f t="shared" si="32"/>
        <v>2.0143487858719666E-2</v>
      </c>
      <c r="U144" s="5">
        <f t="shared" si="33"/>
        <v>-1.7649920417137088E-2</v>
      </c>
      <c r="V144" s="5">
        <f t="shared" si="34"/>
        <v>7.772596047079805E-3</v>
      </c>
      <c r="W144" s="5">
        <f t="shared" si="35"/>
        <v>0.26101694915254225</v>
      </c>
      <c r="X144" s="5">
        <f t="shared" si="36"/>
        <v>8.8207011102369171E-2</v>
      </c>
      <c r="Y144" s="5">
        <f t="shared" si="37"/>
        <v>1.3602866680175296E-2</v>
      </c>
    </row>
    <row r="145" spans="2:25" x14ac:dyDescent="0.5">
      <c r="B145" s="51">
        <v>45562</v>
      </c>
      <c r="C145" s="282">
        <v>194.79</v>
      </c>
      <c r="D145" s="71">
        <v>246.46119999999999</v>
      </c>
      <c r="E145" s="71">
        <v>83.61</v>
      </c>
      <c r="F145" s="71">
        <v>205.18</v>
      </c>
      <c r="G145" s="71">
        <v>83.35</v>
      </c>
      <c r="H145" s="71">
        <v>75.75</v>
      </c>
      <c r="I145" s="71">
        <v>213.00700000000001</v>
      </c>
      <c r="J145" s="71">
        <v>45.16</v>
      </c>
      <c r="K145" s="71">
        <v>117.72</v>
      </c>
      <c r="L145" s="71">
        <v>125.81</v>
      </c>
      <c r="M145" s="71">
        <v>5738.17</v>
      </c>
      <c r="O145" s="5">
        <f t="shared" si="27"/>
        <v>6.8227632191038001E-3</v>
      </c>
      <c r="P145" s="5">
        <f t="shared" si="28"/>
        <v>-3.1399390373305969E-2</v>
      </c>
      <c r="Q145" s="5">
        <f t="shared" si="29"/>
        <v>-3.9313795568263199E-3</v>
      </c>
      <c r="R145" s="5">
        <f t="shared" si="30"/>
        <v>2.8780585639791356E-2</v>
      </c>
      <c r="S145" s="5">
        <f t="shared" si="31"/>
        <v>-6.7921830314585652E-3</v>
      </c>
      <c r="T145" s="5">
        <f t="shared" si="32"/>
        <v>2.447930754665939E-2</v>
      </c>
      <c r="U145" s="5">
        <f t="shared" si="33"/>
        <v>2.4111504288626628E-2</v>
      </c>
      <c r="V145" s="5">
        <f t="shared" si="34"/>
        <v>-4.847950639048193E-3</v>
      </c>
      <c r="W145" s="5">
        <f t="shared" si="35"/>
        <v>9.1212458286985543E-2</v>
      </c>
      <c r="X145" s="5">
        <f t="shared" si="36"/>
        <v>1.0684447300771227E-2</v>
      </c>
      <c r="Y145" s="5">
        <f t="shared" si="37"/>
        <v>6.2463283969451666E-3</v>
      </c>
    </row>
    <row r="146" spans="2:25" x14ac:dyDescent="0.5">
      <c r="B146" s="51">
        <v>45569</v>
      </c>
      <c r="C146" s="282">
        <v>194.29</v>
      </c>
      <c r="D146" s="71">
        <v>250.64250000000001</v>
      </c>
      <c r="E146" s="71">
        <v>84.59</v>
      </c>
      <c r="F146" s="71">
        <v>208.28</v>
      </c>
      <c r="G146" s="71">
        <v>84.54</v>
      </c>
      <c r="H146" s="71">
        <v>74.28</v>
      </c>
      <c r="I146" s="71">
        <v>218.988</v>
      </c>
      <c r="J146" s="71">
        <v>49.63</v>
      </c>
      <c r="K146" s="71">
        <v>138.41</v>
      </c>
      <c r="L146" s="71">
        <v>135.33000000000001</v>
      </c>
      <c r="M146" s="71">
        <v>5751.07</v>
      </c>
      <c r="O146" s="5">
        <f t="shared" si="27"/>
        <v>-2.5668668822834695E-3</v>
      </c>
      <c r="P146" s="5">
        <f t="shared" si="28"/>
        <v>1.6965347892487825E-2</v>
      </c>
      <c r="Q146" s="5">
        <f t="shared" si="29"/>
        <v>1.1721085994498281E-2</v>
      </c>
      <c r="R146" s="5">
        <f t="shared" si="30"/>
        <v>1.5108685057023008E-2</v>
      </c>
      <c r="S146" s="5">
        <f t="shared" si="31"/>
        <v>1.4277144571085865E-2</v>
      </c>
      <c r="T146" s="5">
        <f t="shared" si="32"/>
        <v>-1.9405940594059423E-2</v>
      </c>
      <c r="U146" s="5">
        <f t="shared" si="33"/>
        <v>2.8078889426168985E-2</v>
      </c>
      <c r="V146" s="5">
        <f t="shared" si="34"/>
        <v>9.8981399468556441E-2</v>
      </c>
      <c r="W146" s="5">
        <f t="shared" si="35"/>
        <v>0.17575603126061834</v>
      </c>
      <c r="X146" s="5">
        <f t="shared" si="36"/>
        <v>7.5669660599316568E-2</v>
      </c>
      <c r="Y146" s="5">
        <f t="shared" si="37"/>
        <v>2.2481034894399343E-3</v>
      </c>
    </row>
    <row r="147" spans="2:25" x14ac:dyDescent="0.5">
      <c r="B147" s="51">
        <v>45576</v>
      </c>
      <c r="C147" s="282">
        <v>194.19</v>
      </c>
      <c r="D147" s="71">
        <v>249.39590000000001</v>
      </c>
      <c r="E147" s="71">
        <v>84.95</v>
      </c>
      <c r="F147" s="71">
        <v>213.04</v>
      </c>
      <c r="G147" s="71">
        <v>87.1</v>
      </c>
      <c r="H147" s="71">
        <v>86.34</v>
      </c>
      <c r="I147" s="71">
        <v>216.34399999999999</v>
      </c>
      <c r="J147" s="71">
        <v>50.48</v>
      </c>
      <c r="K147" s="71">
        <v>125.29</v>
      </c>
      <c r="L147" s="71">
        <v>140.21</v>
      </c>
      <c r="M147" s="71">
        <v>5815.03</v>
      </c>
      <c r="O147" s="5">
        <f t="shared" si="27"/>
        <v>-5.1469452879715494E-4</v>
      </c>
      <c r="P147" s="5">
        <f t="shared" si="28"/>
        <v>-4.9736178022482536E-3</v>
      </c>
      <c r="Q147" s="5">
        <f t="shared" si="29"/>
        <v>4.2558222012059055E-3</v>
      </c>
      <c r="R147" s="5">
        <f t="shared" si="30"/>
        <v>2.2853850585749846E-2</v>
      </c>
      <c r="S147" s="5">
        <f t="shared" si="31"/>
        <v>3.0281523539152921E-2</v>
      </c>
      <c r="T147" s="5">
        <f t="shared" si="32"/>
        <v>0.16235864297253633</v>
      </c>
      <c r="U147" s="5">
        <f t="shared" si="33"/>
        <v>-1.2073720934480447E-2</v>
      </c>
      <c r="V147" s="5">
        <f t="shared" si="34"/>
        <v>1.7126737860165164E-2</v>
      </c>
      <c r="W147" s="5">
        <f t="shared" si="35"/>
        <v>-9.4790838812224498E-2</v>
      </c>
      <c r="X147" s="5">
        <f t="shared" si="36"/>
        <v>3.6060001477868919E-2</v>
      </c>
      <c r="Y147" s="5">
        <f t="shared" si="37"/>
        <v>1.1121408711770142E-2</v>
      </c>
    </row>
    <row r="148" spans="2:25" x14ac:dyDescent="0.5">
      <c r="B148" s="51">
        <v>45583</v>
      </c>
      <c r="C148" s="282">
        <v>188.86</v>
      </c>
      <c r="D148" s="71">
        <v>246.48079999999999</v>
      </c>
      <c r="E148" s="71">
        <v>86.72</v>
      </c>
      <c r="F148" s="71">
        <v>223.21</v>
      </c>
      <c r="G148" s="71">
        <v>88.07</v>
      </c>
      <c r="H148" s="71">
        <v>79.16</v>
      </c>
      <c r="I148" s="71">
        <v>222.78399999999999</v>
      </c>
      <c r="J148" s="71">
        <v>52.36</v>
      </c>
      <c r="K148" s="71">
        <v>131.16</v>
      </c>
      <c r="L148" s="71">
        <v>145.01</v>
      </c>
      <c r="M148" s="71">
        <v>5864.67</v>
      </c>
      <c r="O148" s="5">
        <f t="shared" si="27"/>
        <v>-2.7447345383387334E-2</v>
      </c>
      <c r="P148" s="5">
        <f t="shared" si="28"/>
        <v>-1.1688644440425944E-2</v>
      </c>
      <c r="Q148" s="5">
        <f t="shared" si="29"/>
        <v>2.0835785756327274E-2</v>
      </c>
      <c r="R148" s="5">
        <f t="shared" si="30"/>
        <v>4.7737514081862553E-2</v>
      </c>
      <c r="S148" s="5">
        <f t="shared" si="31"/>
        <v>1.1136624569460407E-2</v>
      </c>
      <c r="T148" s="5">
        <f t="shared" si="32"/>
        <v>-8.3159601575167996E-2</v>
      </c>
      <c r="U148" s="5">
        <f t="shared" si="33"/>
        <v>2.9767407462189865E-2</v>
      </c>
      <c r="V148" s="5">
        <f t="shared" si="34"/>
        <v>3.7242472266244109E-2</v>
      </c>
      <c r="W148" s="5">
        <f t="shared" si="35"/>
        <v>4.6851304972463703E-2</v>
      </c>
      <c r="X148" s="5">
        <f t="shared" si="36"/>
        <v>3.4234362741601743E-2</v>
      </c>
      <c r="Y148" s="5">
        <f t="shared" si="37"/>
        <v>8.5364993817744761E-3</v>
      </c>
    </row>
    <row r="149" spans="2:25" x14ac:dyDescent="0.5">
      <c r="B149" s="51">
        <v>45590</v>
      </c>
      <c r="C149" s="282">
        <v>187.85</v>
      </c>
      <c r="D149" s="71">
        <v>239.2764</v>
      </c>
      <c r="E149" s="71">
        <v>89</v>
      </c>
      <c r="F149" s="71">
        <v>226.36</v>
      </c>
      <c r="G149" s="71">
        <v>84.73</v>
      </c>
      <c r="H149" s="71">
        <v>77.62</v>
      </c>
      <c r="I149" s="71">
        <v>220.65700000000001</v>
      </c>
      <c r="J149" s="71">
        <v>52.5</v>
      </c>
      <c r="K149" s="71">
        <v>124.03</v>
      </c>
      <c r="L149" s="71">
        <v>143.09</v>
      </c>
      <c r="M149" s="71">
        <v>5808.12</v>
      </c>
      <c r="O149" s="5">
        <f t="shared" si="27"/>
        <v>-5.3478767340888744E-3</v>
      </c>
      <c r="P149" s="5">
        <f t="shared" si="28"/>
        <v>-2.9229051512328685E-2</v>
      </c>
      <c r="Q149" s="5">
        <f t="shared" si="29"/>
        <v>2.62915129151291E-2</v>
      </c>
      <c r="R149" s="5">
        <f t="shared" si="30"/>
        <v>1.4112270955602302E-2</v>
      </c>
      <c r="S149" s="5">
        <f t="shared" si="31"/>
        <v>-3.7924378335414843E-2</v>
      </c>
      <c r="T149" s="5">
        <f t="shared" si="32"/>
        <v>-1.9454269833249049E-2</v>
      </c>
      <c r="U149" s="5">
        <f t="shared" si="33"/>
        <v>-9.5473642631427325E-3</v>
      </c>
      <c r="V149" s="5">
        <f t="shared" si="34"/>
        <v>2.673796791443861E-3</v>
      </c>
      <c r="W149" s="5">
        <f t="shared" si="35"/>
        <v>-5.4361085696858713E-2</v>
      </c>
      <c r="X149" s="5">
        <f t="shared" si="36"/>
        <v>-1.3240466174746501E-2</v>
      </c>
      <c r="Y149" s="5">
        <f t="shared" si="37"/>
        <v>-9.6424862780003506E-3</v>
      </c>
    </row>
    <row r="150" spans="2:25" x14ac:dyDescent="0.5">
      <c r="B150" s="51">
        <v>45597</v>
      </c>
      <c r="C150" s="282">
        <v>203.55</v>
      </c>
      <c r="D150" s="71">
        <v>238.23599999999999</v>
      </c>
      <c r="E150" s="71">
        <v>89.51</v>
      </c>
      <c r="F150" s="71">
        <v>223.28</v>
      </c>
      <c r="G150" s="71">
        <v>83.62</v>
      </c>
      <c r="H150" s="71">
        <v>73.25</v>
      </c>
      <c r="I150" s="71">
        <v>218.18799999999999</v>
      </c>
      <c r="J150" s="71">
        <v>51.56</v>
      </c>
      <c r="K150" s="71">
        <v>119.51</v>
      </c>
      <c r="L150" s="71">
        <v>141</v>
      </c>
      <c r="M150" s="71">
        <v>5728.8</v>
      </c>
      <c r="O150" s="5">
        <f t="shared" si="27"/>
        <v>8.3577322331647608E-2</v>
      </c>
      <c r="P150" s="5">
        <f t="shared" si="28"/>
        <v>-4.348109550294188E-3</v>
      </c>
      <c r="Q150" s="5">
        <f t="shared" si="29"/>
        <v>5.7303370786516705E-3</v>
      </c>
      <c r="R150" s="5">
        <f t="shared" si="30"/>
        <v>-1.3606644283442382E-2</v>
      </c>
      <c r="S150" s="5">
        <f t="shared" si="31"/>
        <v>-1.3100436681222738E-2</v>
      </c>
      <c r="T150" s="5">
        <f t="shared" si="32"/>
        <v>-5.6299922700335014E-2</v>
      </c>
      <c r="U150" s="5">
        <f t="shared" si="33"/>
        <v>-1.1189311918498035E-2</v>
      </c>
      <c r="V150" s="5">
        <f t="shared" si="34"/>
        <v>-1.7904761904761868E-2</v>
      </c>
      <c r="W150" s="5">
        <f t="shared" si="35"/>
        <v>-3.6442796097718277E-2</v>
      </c>
      <c r="X150" s="5">
        <f t="shared" si="36"/>
        <v>-1.4606191907191257E-2</v>
      </c>
      <c r="Y150" s="5">
        <f t="shared" si="37"/>
        <v>-1.3656742629284513E-2</v>
      </c>
    </row>
    <row r="151" spans="2:25" x14ac:dyDescent="0.5">
      <c r="B151" s="51">
        <v>45604</v>
      </c>
      <c r="C151" s="282">
        <v>199.5</v>
      </c>
      <c r="D151" s="71">
        <v>256.68869999999998</v>
      </c>
      <c r="E151" s="71">
        <v>96.564999999999998</v>
      </c>
      <c r="F151" s="71">
        <v>235.31</v>
      </c>
      <c r="G151" s="71">
        <v>88.25</v>
      </c>
      <c r="H151" s="71">
        <v>72.040000000000006</v>
      </c>
      <c r="I151" s="71">
        <v>220.18899999999999</v>
      </c>
      <c r="J151" s="71">
        <v>56.31</v>
      </c>
      <c r="K151" s="71">
        <v>141.9</v>
      </c>
      <c r="L151" s="71">
        <v>162</v>
      </c>
      <c r="M151" s="71">
        <v>5995.54</v>
      </c>
      <c r="O151" s="5">
        <f t="shared" si="27"/>
        <v>-1.989683124539432E-2</v>
      </c>
      <c r="P151" s="5">
        <f t="shared" si="28"/>
        <v>7.7455548279856901E-2</v>
      </c>
      <c r="Q151" s="5">
        <f t="shared" si="29"/>
        <v>7.8818009160987579E-2</v>
      </c>
      <c r="R151" s="5">
        <f t="shared" si="30"/>
        <v>5.3878538158366185E-2</v>
      </c>
      <c r="S151" s="5">
        <f t="shared" si="31"/>
        <v>5.5369528820856218E-2</v>
      </c>
      <c r="T151" s="5">
        <f t="shared" si="32"/>
        <v>-1.6518771331057946E-2</v>
      </c>
      <c r="U151" s="5">
        <f t="shared" si="33"/>
        <v>9.1709901552790019E-3</v>
      </c>
      <c r="V151" s="5">
        <f t="shared" si="34"/>
        <v>9.2125678820791368E-2</v>
      </c>
      <c r="W151" s="5">
        <f t="shared" si="35"/>
        <v>0.18734833905112547</v>
      </c>
      <c r="X151" s="5">
        <f t="shared" si="36"/>
        <v>0.14893617021276606</v>
      </c>
      <c r="Y151" s="5">
        <f t="shared" si="37"/>
        <v>4.6561234464460144E-2</v>
      </c>
    </row>
    <row r="152" spans="2:25" x14ac:dyDescent="0.5">
      <c r="B152" s="51">
        <v>45611</v>
      </c>
      <c r="C152" s="282">
        <v>164.99</v>
      </c>
      <c r="D152" s="71">
        <v>251.0547</v>
      </c>
      <c r="E152" s="71">
        <v>88.4</v>
      </c>
      <c r="F152" s="71">
        <v>235.61</v>
      </c>
      <c r="G152" s="71">
        <v>86.99</v>
      </c>
      <c r="H152" s="71">
        <v>73.25</v>
      </c>
      <c r="I152" s="71">
        <v>219.81800000000001</v>
      </c>
      <c r="J152" s="71">
        <v>56.55</v>
      </c>
      <c r="K152" s="71">
        <v>142.15</v>
      </c>
      <c r="L152" s="71">
        <v>163.63</v>
      </c>
      <c r="M152" s="71">
        <v>5870.62</v>
      </c>
      <c r="O152" s="5">
        <f t="shared" si="27"/>
        <v>-0.17298245614035079</v>
      </c>
      <c r="P152" s="5">
        <f t="shared" si="28"/>
        <v>-2.1948765177430829E-2</v>
      </c>
      <c r="Q152" s="5">
        <f t="shared" si="29"/>
        <v>-8.4554445192357441E-2</v>
      </c>
      <c r="R152" s="5">
        <f t="shared" si="30"/>
        <v>1.2749139433088086E-3</v>
      </c>
      <c r="S152" s="5">
        <f t="shared" si="31"/>
        <v>-1.4277620396600632E-2</v>
      </c>
      <c r="T152" s="5">
        <f t="shared" si="32"/>
        <v>1.6796224319822306E-2</v>
      </c>
      <c r="U152" s="5">
        <f t="shared" si="33"/>
        <v>-1.6849161402249235E-3</v>
      </c>
      <c r="V152" s="5">
        <f t="shared" si="34"/>
        <v>4.2621204049013706E-3</v>
      </c>
      <c r="W152" s="5">
        <f t="shared" si="35"/>
        <v>1.7618040873854657E-3</v>
      </c>
      <c r="X152" s="5">
        <f t="shared" si="36"/>
        <v>1.0061728395061698E-2</v>
      </c>
      <c r="Y152" s="5">
        <f t="shared" si="37"/>
        <v>-2.0835487712532963E-2</v>
      </c>
    </row>
    <row r="153" spans="2:25" x14ac:dyDescent="0.5">
      <c r="B153" s="51">
        <v>45618</v>
      </c>
      <c r="C153" s="282">
        <v>176.95</v>
      </c>
      <c r="D153" s="71">
        <v>261.14479999999998</v>
      </c>
      <c r="E153" s="71">
        <v>90.19</v>
      </c>
      <c r="F153" s="71">
        <v>238.28</v>
      </c>
      <c r="G153" s="71">
        <v>90</v>
      </c>
      <c r="H153" s="71">
        <v>71.510000000000005</v>
      </c>
      <c r="I153" s="71">
        <v>223.48699999999999</v>
      </c>
      <c r="J153" s="71">
        <v>59.65</v>
      </c>
      <c r="K153" s="71">
        <v>161.91999999999999</v>
      </c>
      <c r="L153" s="71">
        <v>167.56</v>
      </c>
      <c r="M153" s="71">
        <v>5969.34</v>
      </c>
      <c r="O153" s="5">
        <f t="shared" si="27"/>
        <v>7.2489241772228485E-2</v>
      </c>
      <c r="P153" s="5">
        <f t="shared" si="28"/>
        <v>4.0190842872091181E-2</v>
      </c>
      <c r="Q153" s="5">
        <f t="shared" si="29"/>
        <v>2.0248868778280471E-2</v>
      </c>
      <c r="R153" s="5">
        <f t="shared" si="30"/>
        <v>1.1332286405500547E-2</v>
      </c>
      <c r="S153" s="5">
        <f t="shared" si="31"/>
        <v>3.4601678353833876E-2</v>
      </c>
      <c r="T153" s="5">
        <f t="shared" si="32"/>
        <v>-2.3754266211604036E-2</v>
      </c>
      <c r="U153" s="5">
        <f t="shared" si="33"/>
        <v>1.6691080803209912E-2</v>
      </c>
      <c r="V153" s="5">
        <f t="shared" si="34"/>
        <v>5.4818744473916992E-2</v>
      </c>
      <c r="W153" s="5">
        <f t="shared" si="35"/>
        <v>0.13907843826943367</v>
      </c>
      <c r="X153" s="5">
        <f t="shared" si="36"/>
        <v>2.4017600684471008E-2</v>
      </c>
      <c r="Y153" s="5">
        <f t="shared" si="37"/>
        <v>1.6815941076070429E-2</v>
      </c>
    </row>
    <row r="154" spans="2:25" x14ac:dyDescent="0.5">
      <c r="B154" s="51">
        <v>45625</v>
      </c>
      <c r="C154" s="282">
        <v>182.93</v>
      </c>
      <c r="D154" s="71">
        <v>263.91269999999997</v>
      </c>
      <c r="E154" s="71">
        <v>92.58</v>
      </c>
      <c r="F154" s="71">
        <v>246.94</v>
      </c>
      <c r="G154" s="71">
        <v>90.66</v>
      </c>
      <c r="H154" s="71">
        <v>71.959999999999994</v>
      </c>
      <c r="I154" s="71">
        <v>232.22900000000001</v>
      </c>
      <c r="J154" s="71">
        <v>58.52</v>
      </c>
      <c r="K154" s="71">
        <v>159.84</v>
      </c>
      <c r="L154" s="71">
        <v>175.03</v>
      </c>
      <c r="M154" s="71">
        <v>6032.38</v>
      </c>
      <c r="O154" s="5">
        <f t="shared" si="27"/>
        <v>3.3794857304323411E-2</v>
      </c>
      <c r="P154" s="5">
        <f t="shared" si="28"/>
        <v>1.0599100575619413E-2</v>
      </c>
      <c r="Q154" s="5">
        <f t="shared" si="29"/>
        <v>2.6499611930369316E-2</v>
      </c>
      <c r="R154" s="5">
        <f t="shared" si="30"/>
        <v>3.634379721336245E-2</v>
      </c>
      <c r="S154" s="5">
        <f t="shared" si="31"/>
        <v>7.3333333333331918E-3</v>
      </c>
      <c r="T154" s="5">
        <f t="shared" si="32"/>
        <v>6.2928261781567407E-3</v>
      </c>
      <c r="U154" s="5">
        <f t="shared" si="33"/>
        <v>3.9116369184784894E-2</v>
      </c>
      <c r="V154" s="5">
        <f t="shared" si="34"/>
        <v>-1.8943839061190237E-2</v>
      </c>
      <c r="W154" s="5">
        <f t="shared" si="35"/>
        <v>-1.2845849802371467E-2</v>
      </c>
      <c r="X154" s="5">
        <f t="shared" si="36"/>
        <v>4.4581045595607494E-2</v>
      </c>
      <c r="Y154" s="5">
        <f t="shared" si="37"/>
        <v>1.0560631493598871E-2</v>
      </c>
    </row>
    <row r="155" spans="2:25" x14ac:dyDescent="0.5">
      <c r="B155" s="51">
        <v>45632</v>
      </c>
      <c r="C155" s="282">
        <v>176.19</v>
      </c>
      <c r="D155" s="71">
        <v>249.85730000000001</v>
      </c>
      <c r="E155" s="71">
        <v>92.13</v>
      </c>
      <c r="F155" s="71">
        <v>243.78</v>
      </c>
      <c r="G155" s="71">
        <v>90.07</v>
      </c>
      <c r="H155" s="71">
        <v>66.09</v>
      </c>
      <c r="I155" s="71">
        <v>233.57599999999999</v>
      </c>
      <c r="J155" s="71">
        <v>56.85</v>
      </c>
      <c r="K155" s="71">
        <v>159.97999999999999</v>
      </c>
      <c r="L155" s="71">
        <v>177.85</v>
      </c>
      <c r="M155" s="71">
        <v>6090.27</v>
      </c>
      <c r="O155" s="5">
        <f t="shared" si="27"/>
        <v>-3.6844694691958724E-2</v>
      </c>
      <c r="P155" s="5">
        <f t="shared" si="28"/>
        <v>-5.3257762889015847E-2</v>
      </c>
      <c r="Q155" s="5">
        <f t="shared" si="29"/>
        <v>-4.8606610499027925E-3</v>
      </c>
      <c r="R155" s="5">
        <f t="shared" si="30"/>
        <v>-1.2796630760508632E-2</v>
      </c>
      <c r="S155" s="5">
        <f t="shared" si="31"/>
        <v>-6.5078314581954455E-3</v>
      </c>
      <c r="T155" s="5">
        <f t="shared" si="32"/>
        <v>-8.1573096164535674E-2</v>
      </c>
      <c r="U155" s="5">
        <f t="shared" si="33"/>
        <v>5.8003091775788995E-3</v>
      </c>
      <c r="V155" s="5">
        <f t="shared" si="34"/>
        <v>-2.853725222146275E-2</v>
      </c>
      <c r="W155" s="5">
        <f t="shared" si="35"/>
        <v>8.7587587587578675E-4</v>
      </c>
      <c r="X155" s="5">
        <f t="shared" si="36"/>
        <v>1.6111523738787659E-2</v>
      </c>
      <c r="Y155" s="5">
        <f t="shared" si="37"/>
        <v>9.5965439842982114E-3</v>
      </c>
    </row>
    <row r="156" spans="2:25" x14ac:dyDescent="0.5">
      <c r="B156" s="51">
        <v>45639</v>
      </c>
      <c r="C156" s="282">
        <v>173.37</v>
      </c>
      <c r="D156" s="71">
        <v>247.1482</v>
      </c>
      <c r="E156" s="71">
        <v>91.855000000000004</v>
      </c>
      <c r="F156" s="71">
        <v>231.94</v>
      </c>
      <c r="G156" s="71">
        <v>90.11</v>
      </c>
      <c r="H156" s="71">
        <v>59.93</v>
      </c>
      <c r="I156" s="71">
        <v>231.43899999999999</v>
      </c>
      <c r="J156" s="71">
        <v>54.43</v>
      </c>
      <c r="K156" s="71">
        <v>144.88999999999999</v>
      </c>
      <c r="L156" s="71">
        <v>176.43</v>
      </c>
      <c r="M156" s="71">
        <v>6051.09</v>
      </c>
      <c r="O156" s="5">
        <f t="shared" si="27"/>
        <v>-1.6005448663374722E-2</v>
      </c>
      <c r="P156" s="5">
        <f t="shared" si="28"/>
        <v>-1.0842588949772525E-2</v>
      </c>
      <c r="Q156" s="5">
        <f t="shared" si="29"/>
        <v>-2.9849126234667844E-3</v>
      </c>
      <c r="R156" s="5">
        <f t="shared" si="30"/>
        <v>-4.8568381327426358E-2</v>
      </c>
      <c r="S156" s="5">
        <f t="shared" si="31"/>
        <v>4.4409903408459961E-4</v>
      </c>
      <c r="T156" s="5">
        <f t="shared" si="32"/>
        <v>-9.3206233923437742E-2</v>
      </c>
      <c r="U156" s="5">
        <f t="shared" si="33"/>
        <v>-9.1490564099051541E-3</v>
      </c>
      <c r="V156" s="5">
        <f t="shared" si="34"/>
        <v>-4.2568161829375617E-2</v>
      </c>
      <c r="W156" s="5">
        <f t="shared" si="35"/>
        <v>-9.4324290536317079E-2</v>
      </c>
      <c r="X156" s="5">
        <f t="shared" si="36"/>
        <v>-7.9842563958391066E-3</v>
      </c>
      <c r="Y156" s="5">
        <f t="shared" si="37"/>
        <v>-6.4332123206360947E-3</v>
      </c>
    </row>
    <row r="157" spans="2:25" x14ac:dyDescent="0.5">
      <c r="B157" s="51">
        <v>45646</v>
      </c>
      <c r="C157" s="282">
        <v>175.58</v>
      </c>
      <c r="D157" s="71">
        <v>235.5368</v>
      </c>
      <c r="E157" s="71">
        <v>92.57</v>
      </c>
      <c r="F157" s="71">
        <v>220.31</v>
      </c>
      <c r="G157" s="71">
        <v>88.95</v>
      </c>
      <c r="H157" s="71">
        <v>60.73</v>
      </c>
      <c r="I157" s="71">
        <v>232.74700000000001</v>
      </c>
      <c r="J157" s="71">
        <v>53.49</v>
      </c>
      <c r="K157" s="71">
        <v>139.94999999999999</v>
      </c>
      <c r="L157" s="71">
        <v>171.03</v>
      </c>
      <c r="M157" s="71">
        <v>5930.85</v>
      </c>
      <c r="O157" s="5">
        <f t="shared" si="27"/>
        <v>1.2747303455038494E-2</v>
      </c>
      <c r="P157" s="5">
        <f t="shared" si="28"/>
        <v>-4.6981527682580793E-2</v>
      </c>
      <c r="Q157" s="5">
        <f t="shared" si="29"/>
        <v>7.7840074029720263E-3</v>
      </c>
      <c r="R157" s="5">
        <f t="shared" si="30"/>
        <v>-5.0142278175390187E-2</v>
      </c>
      <c r="S157" s="5">
        <f t="shared" si="31"/>
        <v>-1.2873155032737782E-2</v>
      </c>
      <c r="T157" s="5">
        <f t="shared" si="32"/>
        <v>1.334890705823466E-2</v>
      </c>
      <c r="U157" s="5">
        <f t="shared" si="33"/>
        <v>5.6515971811148535E-3</v>
      </c>
      <c r="V157" s="5">
        <f t="shared" si="34"/>
        <v>-1.7269887929450611E-2</v>
      </c>
      <c r="W157" s="5">
        <f t="shared" si="35"/>
        <v>-3.4094830561115286E-2</v>
      </c>
      <c r="X157" s="5">
        <f t="shared" si="36"/>
        <v>-3.0607039619112375E-2</v>
      </c>
      <c r="Y157" s="5">
        <f t="shared" si="37"/>
        <v>-1.9870800136834843E-2</v>
      </c>
    </row>
    <row r="158" spans="2:25" x14ac:dyDescent="0.5">
      <c r="B158" s="51">
        <v>45653</v>
      </c>
      <c r="C158" s="282">
        <v>178.01</v>
      </c>
      <c r="D158" s="71">
        <v>236.56739999999999</v>
      </c>
      <c r="E158" s="71">
        <v>94.11</v>
      </c>
      <c r="F158" s="71">
        <v>223.02</v>
      </c>
      <c r="G158" s="71">
        <v>90.66</v>
      </c>
      <c r="H158" s="71">
        <v>61.13</v>
      </c>
      <c r="I158" s="71">
        <v>233.5</v>
      </c>
      <c r="J158" s="71">
        <v>53.94</v>
      </c>
      <c r="K158" s="71">
        <v>139.68</v>
      </c>
      <c r="L158" s="71">
        <v>170.28</v>
      </c>
      <c r="M158" s="71">
        <v>5970.84</v>
      </c>
      <c r="O158" s="5">
        <f t="shared" si="27"/>
        <v>1.3839845084861579E-2</v>
      </c>
      <c r="P158" s="5">
        <f t="shared" si="28"/>
        <v>4.3755370710649721E-3</v>
      </c>
      <c r="Q158" s="5">
        <f t="shared" si="29"/>
        <v>1.6636059198444464E-2</v>
      </c>
      <c r="R158" s="5">
        <f t="shared" si="30"/>
        <v>1.2300848803957987E-2</v>
      </c>
      <c r="S158" s="5">
        <f t="shared" si="31"/>
        <v>1.922428330522763E-2</v>
      </c>
      <c r="T158" s="5">
        <f t="shared" si="32"/>
        <v>6.5865305450354406E-3</v>
      </c>
      <c r="U158" s="5">
        <f t="shared" si="33"/>
        <v>3.235272635093045E-3</v>
      </c>
      <c r="V158" s="5">
        <f t="shared" si="34"/>
        <v>8.4127874369039901E-3</v>
      </c>
      <c r="W158" s="5">
        <f t="shared" si="35"/>
        <v>-1.9292604501606192E-3</v>
      </c>
      <c r="X158" s="5">
        <f t="shared" si="36"/>
        <v>-4.3851955797228337E-3</v>
      </c>
      <c r="Y158" s="5">
        <f t="shared" si="37"/>
        <v>6.7427097296339777E-3</v>
      </c>
    </row>
    <row r="159" spans="2:25" x14ac:dyDescent="0.5">
      <c r="B159" s="51">
        <v>45660</v>
      </c>
      <c r="C159" s="282">
        <v>181.22</v>
      </c>
      <c r="D159" s="71">
        <v>237.74520000000001</v>
      </c>
      <c r="E159" s="71">
        <v>91.41</v>
      </c>
      <c r="F159" s="71">
        <v>219.11</v>
      </c>
      <c r="G159" s="71">
        <v>90.69</v>
      </c>
      <c r="H159" s="71">
        <v>64.59</v>
      </c>
      <c r="I159" s="71">
        <v>232.5</v>
      </c>
      <c r="J159" s="71">
        <v>56.6</v>
      </c>
      <c r="K159" s="71">
        <v>162.36000000000001</v>
      </c>
      <c r="L159" s="71">
        <v>169.06</v>
      </c>
      <c r="M159" s="71">
        <v>5942.47</v>
      </c>
      <c r="O159" s="5">
        <f t="shared" si="27"/>
        <v>1.8032694792427417E-2</v>
      </c>
      <c r="P159" s="5">
        <f t="shared" si="28"/>
        <v>4.9787079707517279E-3</v>
      </c>
      <c r="Q159" s="5">
        <f t="shared" si="29"/>
        <v>-2.8689831048772763E-2</v>
      </c>
      <c r="R159" s="5">
        <f t="shared" si="30"/>
        <v>-1.7532059904941222E-2</v>
      </c>
      <c r="S159" s="5">
        <f t="shared" si="31"/>
        <v>3.3090668431512427E-4</v>
      </c>
      <c r="T159" s="5">
        <f t="shared" si="32"/>
        <v>5.6600687060363253E-2</v>
      </c>
      <c r="U159" s="5">
        <f t="shared" si="33"/>
        <v>-4.282655246252709E-3</v>
      </c>
      <c r="V159" s="5">
        <f t="shared" si="34"/>
        <v>4.9314052651093787E-2</v>
      </c>
      <c r="W159" s="5">
        <f t="shared" si="35"/>
        <v>0.16237113402061865</v>
      </c>
      <c r="X159" s="5">
        <f t="shared" si="36"/>
        <v>-7.1646699553675752E-3</v>
      </c>
      <c r="Y159" s="5">
        <f t="shared" si="37"/>
        <v>-4.7514252600974194E-3</v>
      </c>
    </row>
    <row r="160" spans="2:25" x14ac:dyDescent="0.5">
      <c r="B160" s="51">
        <v>45667</v>
      </c>
      <c r="C160" s="282">
        <v>175.17</v>
      </c>
      <c r="D160" s="71">
        <v>235.61</v>
      </c>
      <c r="E160" s="71">
        <v>89.88</v>
      </c>
      <c r="F160" s="71">
        <v>211.3</v>
      </c>
      <c r="G160" s="71">
        <v>94.88</v>
      </c>
      <c r="H160" s="71">
        <v>65.97</v>
      </c>
      <c r="I160" s="71">
        <v>229.2</v>
      </c>
      <c r="J160" s="71">
        <v>55.52</v>
      </c>
      <c r="K160" s="71">
        <v>166.73</v>
      </c>
      <c r="L160" s="71">
        <v>155.38999999999999</v>
      </c>
      <c r="M160" s="71">
        <v>5827.04</v>
      </c>
      <c r="O160" s="5">
        <f t="shared" si="27"/>
        <v>-3.3384836110804561E-2</v>
      </c>
      <c r="P160" s="5">
        <f t="shared" si="28"/>
        <v>-8.9810435710163672E-3</v>
      </c>
      <c r="Q160" s="5">
        <f t="shared" si="29"/>
        <v>-1.6737774860518528E-2</v>
      </c>
      <c r="R160" s="5">
        <f t="shared" si="30"/>
        <v>-3.5644196978686482E-2</v>
      </c>
      <c r="S160" s="5">
        <f t="shared" si="31"/>
        <v>4.6201345242033343E-2</v>
      </c>
      <c r="T160" s="5">
        <f t="shared" si="32"/>
        <v>2.1365536460752343E-2</v>
      </c>
      <c r="U160" s="5">
        <f t="shared" si="33"/>
        <v>-1.4193548387096855E-2</v>
      </c>
      <c r="V160" s="5">
        <f t="shared" si="34"/>
        <v>-1.9081272084805589E-2</v>
      </c>
      <c r="W160" s="5">
        <f t="shared" si="35"/>
        <v>2.6915496427691421E-2</v>
      </c>
      <c r="X160" s="5">
        <f t="shared" si="36"/>
        <v>-8.0858866674553553E-2</v>
      </c>
      <c r="Y160" s="5">
        <f t="shared" si="37"/>
        <v>-1.9424582707190829E-2</v>
      </c>
    </row>
    <row r="161" spans="2:25" x14ac:dyDescent="0.5">
      <c r="B161" s="51">
        <v>45674</v>
      </c>
      <c r="C161" s="282">
        <v>171.56</v>
      </c>
      <c r="D161" s="71">
        <v>243.68</v>
      </c>
      <c r="E161" s="71">
        <v>91.84</v>
      </c>
      <c r="F161" s="71">
        <v>218.97</v>
      </c>
      <c r="G161" s="71">
        <v>98.66</v>
      </c>
      <c r="H161" s="71">
        <v>67.34</v>
      </c>
      <c r="I161" s="71">
        <v>232.71</v>
      </c>
      <c r="J161" s="71">
        <v>59.14</v>
      </c>
      <c r="K161" s="71">
        <v>170.86</v>
      </c>
      <c r="L161" s="71">
        <v>166.99</v>
      </c>
      <c r="M161" s="71">
        <v>5996.66</v>
      </c>
      <c r="O161" s="5">
        <f t="shared" si="27"/>
        <v>-2.0608551692641308E-2</v>
      </c>
      <c r="P161" s="5">
        <f t="shared" si="28"/>
        <v>3.4251517337973825E-2</v>
      </c>
      <c r="Q161" s="5">
        <f t="shared" si="29"/>
        <v>2.1806853582554631E-2</v>
      </c>
      <c r="R161" s="5">
        <f t="shared" si="30"/>
        <v>3.6299100804543238E-2</v>
      </c>
      <c r="S161" s="5">
        <f t="shared" si="31"/>
        <v>3.9839797639123153E-2</v>
      </c>
      <c r="T161" s="5">
        <f t="shared" si="32"/>
        <v>2.0767015309989478E-2</v>
      </c>
      <c r="U161" s="5">
        <f t="shared" si="33"/>
        <v>1.5314136125654576E-2</v>
      </c>
      <c r="V161" s="5">
        <f t="shared" si="34"/>
        <v>6.5201729106628248E-2</v>
      </c>
      <c r="W161" s="5">
        <f t="shared" si="35"/>
        <v>2.477058717687286E-2</v>
      </c>
      <c r="X161" s="5">
        <f t="shared" si="36"/>
        <v>7.465087843490581E-2</v>
      </c>
      <c r="Y161" s="5">
        <f t="shared" si="37"/>
        <v>2.9109118866525785E-2</v>
      </c>
    </row>
    <row r="162" spans="2:25" x14ac:dyDescent="0.5">
      <c r="B162" s="51">
        <v>45681</v>
      </c>
      <c r="C162" s="282">
        <v>170.3</v>
      </c>
      <c r="D162" s="71">
        <v>238.82</v>
      </c>
      <c r="E162" s="71">
        <v>93.07</v>
      </c>
      <c r="F162" s="71">
        <v>218.57</v>
      </c>
      <c r="G162" s="71">
        <v>101.94</v>
      </c>
      <c r="H162" s="71">
        <v>68.56</v>
      </c>
      <c r="I162" s="71">
        <v>234.68</v>
      </c>
      <c r="J162" s="71">
        <v>59.57</v>
      </c>
      <c r="K162" s="71">
        <v>191.11</v>
      </c>
      <c r="L162" s="71">
        <v>172.06</v>
      </c>
      <c r="M162" s="71">
        <v>6101.24</v>
      </c>
      <c r="O162" s="5">
        <f t="shared" si="27"/>
        <v>-7.3443693168570023E-3</v>
      </c>
      <c r="P162" s="5">
        <f t="shared" si="28"/>
        <v>-1.9944189100459697E-2</v>
      </c>
      <c r="Q162" s="5">
        <f t="shared" si="29"/>
        <v>1.3392857142856984E-2</v>
      </c>
      <c r="R162" s="5">
        <f t="shared" si="30"/>
        <v>-1.8267342558341282E-3</v>
      </c>
      <c r="S162" s="5">
        <f t="shared" si="31"/>
        <v>3.3245489560105534E-2</v>
      </c>
      <c r="T162" s="5">
        <f t="shared" si="32"/>
        <v>1.8117018117018047E-2</v>
      </c>
      <c r="U162" s="5">
        <f t="shared" si="33"/>
        <v>8.4654720467534084E-3</v>
      </c>
      <c r="V162" s="5">
        <f t="shared" si="34"/>
        <v>7.2708826513359082E-3</v>
      </c>
      <c r="W162" s="5">
        <f t="shared" si="35"/>
        <v>0.11851808498185656</v>
      </c>
      <c r="X162" s="5">
        <f t="shared" si="36"/>
        <v>3.0361099467033803E-2</v>
      </c>
      <c r="Y162" s="5">
        <f t="shared" si="37"/>
        <v>1.7439708104177942E-2</v>
      </c>
    </row>
    <row r="163" spans="2:25" x14ac:dyDescent="0.5">
      <c r="B163" s="51">
        <v>45688</v>
      </c>
      <c r="C163" s="282">
        <v>183.9</v>
      </c>
      <c r="D163" s="71">
        <v>246.44</v>
      </c>
      <c r="E163" s="71">
        <v>97.2</v>
      </c>
      <c r="F163" s="71">
        <v>232.97</v>
      </c>
      <c r="G163" s="71">
        <v>102.36</v>
      </c>
      <c r="H163" s="71">
        <v>66.849999999999994</v>
      </c>
      <c r="I163" s="71">
        <v>236.52</v>
      </c>
      <c r="J163" s="71">
        <v>55.43</v>
      </c>
      <c r="K163" s="71">
        <v>168.03</v>
      </c>
      <c r="L163" s="71">
        <v>170.98</v>
      </c>
      <c r="M163" s="71">
        <v>6040.53</v>
      </c>
      <c r="O163" s="5">
        <f t="shared" si="27"/>
        <v>7.9859072225484384E-2</v>
      </c>
      <c r="P163" s="5">
        <f t="shared" si="28"/>
        <v>3.1906875471066076E-2</v>
      </c>
      <c r="Q163" s="5">
        <f t="shared" si="29"/>
        <v>4.4375201461265723E-2</v>
      </c>
      <c r="R163" s="5">
        <f t="shared" si="30"/>
        <v>6.5882783547605017E-2</v>
      </c>
      <c r="S163" s="5">
        <f t="shared" si="31"/>
        <v>4.1200706297821466E-3</v>
      </c>
      <c r="T163" s="5">
        <f t="shared" si="32"/>
        <v>-2.4941656942823909E-2</v>
      </c>
      <c r="U163" s="5">
        <f t="shared" si="33"/>
        <v>7.8404636100222191E-3</v>
      </c>
      <c r="V163" s="5">
        <f t="shared" si="34"/>
        <v>-6.949806949806947E-2</v>
      </c>
      <c r="W163" s="5">
        <f t="shared" si="35"/>
        <v>-0.12076814400083724</v>
      </c>
      <c r="X163" s="5">
        <f t="shared" si="36"/>
        <v>-6.2768801580844746E-3</v>
      </c>
      <c r="Y163" s="5">
        <f t="shared" si="37"/>
        <v>-9.9504363047511202E-3</v>
      </c>
    </row>
    <row r="164" spans="2:25" x14ac:dyDescent="0.5">
      <c r="B164" s="51">
        <v>45695</v>
      </c>
      <c r="C164" s="282">
        <v>190.6</v>
      </c>
      <c r="D164" s="71">
        <v>250.6</v>
      </c>
      <c r="E164" s="71">
        <v>96.04</v>
      </c>
      <c r="F164" s="71">
        <v>246.24</v>
      </c>
      <c r="G164" s="71">
        <v>105.25</v>
      </c>
      <c r="H164" s="71">
        <v>74.599999999999994</v>
      </c>
      <c r="I164" s="71">
        <v>244.83</v>
      </c>
      <c r="J164" s="71">
        <v>55.94</v>
      </c>
      <c r="K164" s="71">
        <v>166.9</v>
      </c>
      <c r="L164" s="71">
        <v>163.44999999999999</v>
      </c>
      <c r="M164" s="71">
        <v>6025.99</v>
      </c>
      <c r="O164" s="5">
        <f t="shared" si="27"/>
        <v>3.6432843936922144E-2</v>
      </c>
      <c r="P164" s="5">
        <f t="shared" si="28"/>
        <v>1.688037656224628E-2</v>
      </c>
      <c r="Q164" s="5">
        <f t="shared" si="29"/>
        <v>-1.1934156378600735E-2</v>
      </c>
      <c r="R164" s="5">
        <f t="shared" si="30"/>
        <v>5.696012362106706E-2</v>
      </c>
      <c r="S164" s="5">
        <f t="shared" si="31"/>
        <v>2.8233685033216105E-2</v>
      </c>
      <c r="T164" s="5">
        <f t="shared" si="32"/>
        <v>0.11593118922961865</v>
      </c>
      <c r="U164" s="5">
        <f t="shared" si="33"/>
        <v>3.5134449518011257E-2</v>
      </c>
      <c r="V164" s="5">
        <f t="shared" si="34"/>
        <v>9.2007937939744266E-3</v>
      </c>
      <c r="W164" s="5">
        <f t="shared" si="35"/>
        <v>-6.7249895851930752E-3</v>
      </c>
      <c r="X164" s="5">
        <f t="shared" si="36"/>
        <v>-4.4040238624400541E-2</v>
      </c>
      <c r="Y164" s="5">
        <f t="shared" si="37"/>
        <v>-2.4070735514929442E-3</v>
      </c>
    </row>
    <row r="165" spans="2:25" x14ac:dyDescent="0.5">
      <c r="B165" s="51">
        <v>45702</v>
      </c>
      <c r="C165" s="282">
        <v>192.87</v>
      </c>
      <c r="D165" s="71">
        <v>262.60000000000002</v>
      </c>
      <c r="E165" s="71">
        <v>104.08</v>
      </c>
      <c r="F165" s="71">
        <v>270.815</v>
      </c>
      <c r="G165" s="71">
        <v>106.11</v>
      </c>
      <c r="H165" s="71">
        <v>79.42</v>
      </c>
      <c r="I165" s="71">
        <v>245.48</v>
      </c>
      <c r="J165" s="71">
        <v>56.98</v>
      </c>
      <c r="K165" s="71">
        <v>167.66</v>
      </c>
      <c r="L165" s="71">
        <v>162.81</v>
      </c>
      <c r="M165" s="71">
        <v>6114.63</v>
      </c>
      <c r="O165" s="5">
        <f t="shared" si="27"/>
        <v>1.1909758656873048E-2</v>
      </c>
      <c r="P165" s="5">
        <f t="shared" si="28"/>
        <v>4.7885075818036915E-2</v>
      </c>
      <c r="Q165" s="5">
        <f t="shared" si="29"/>
        <v>8.371511870054138E-2</v>
      </c>
      <c r="R165" s="5">
        <f t="shared" si="30"/>
        <v>9.98010071474984E-2</v>
      </c>
      <c r="S165" s="5">
        <f t="shared" si="31"/>
        <v>8.1710213776722274E-3</v>
      </c>
      <c r="T165" s="5">
        <f t="shared" si="32"/>
        <v>6.4611260053619501E-2</v>
      </c>
      <c r="U165" s="5">
        <f t="shared" si="33"/>
        <v>2.654903402360631E-3</v>
      </c>
      <c r="V165" s="5">
        <f t="shared" si="34"/>
        <v>1.8591347872720654E-2</v>
      </c>
      <c r="W165" s="5">
        <f t="shared" si="35"/>
        <v>4.5536249251048044E-3</v>
      </c>
      <c r="X165" s="5">
        <f t="shared" si="36"/>
        <v>-3.9155705108595562E-3</v>
      </c>
      <c r="Y165" s="5">
        <f t="shared" si="37"/>
        <v>1.4709616179250373E-2</v>
      </c>
    </row>
  </sheetData>
  <scenarios current="0">
    <scenario name="black1" count="10" user="Paolo" comment="Creato da: Paolo il 6/18/2025">
      <inputCells r="AB34" val="0.0658693147723701" numFmtId="10"/>
      <inputCells r="AC34" val="0.0722838619570912" numFmtId="10"/>
      <inputCells r="AD34" val="0.0704178186302525" numFmtId="10"/>
      <inputCells r="AE34" val="0.072401561390484" numFmtId="10"/>
      <inputCells r="AF34" val="0.0736911680800923" numFmtId="10"/>
      <inputCells r="AG34" val="0.0953279245324121" numFmtId="10"/>
      <inputCells r="AH34" val="0.0613933571337505" numFmtId="10"/>
      <inputCells r="AI34" val="0.0781020723257177" numFmtId="10"/>
      <inputCells r="AJ34" val="0.0958618572152837" numFmtId="10"/>
      <inputCells r="AK34" val="0.0970900260810803" numFmtId="10"/>
    </scenario>
  </scenario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Views>
    <sheetView zoomScale="70" zoomScaleNormal="70" workbookViewId="0"/>
  </sheetViews>
  <sheetFormatPr defaultRowHeight="14.4" x14ac:dyDescent="0.3"/>
  <cols>
    <col min="2" max="2" width="16" bestFit="1" customWidth="1"/>
    <col min="3" max="3" width="18.77734375" customWidth="1"/>
  </cols>
  <sheetData>
    <row r="2" spans="2:3" x14ac:dyDescent="0.3">
      <c r="B2" s="297" t="s">
        <v>2047</v>
      </c>
    </row>
    <row r="3" spans="2:3" x14ac:dyDescent="0.3">
      <c r="B3" s="32" t="s">
        <v>2048</v>
      </c>
      <c r="C3" s="32" t="s">
        <v>2049</v>
      </c>
    </row>
    <row r="4" spans="2:3" x14ac:dyDescent="0.3">
      <c r="B4" s="32" t="s">
        <v>2050</v>
      </c>
      <c r="C4" s="32" t="s">
        <v>2049</v>
      </c>
    </row>
    <row r="5" spans="2:3" x14ac:dyDescent="0.3">
      <c r="B5" s="32" t="s">
        <v>1838</v>
      </c>
      <c r="C5" s="32" t="s">
        <v>2049</v>
      </c>
    </row>
    <row r="6" spans="2:3" x14ac:dyDescent="0.3">
      <c r="B6" s="32" t="s">
        <v>87</v>
      </c>
      <c r="C6" s="32" t="s">
        <v>2051</v>
      </c>
    </row>
    <row r="7" spans="2:3" x14ac:dyDescent="0.3">
      <c r="B7" s="32" t="s">
        <v>109</v>
      </c>
      <c r="C7" s="32" t="s">
        <v>2049</v>
      </c>
    </row>
    <row r="8" spans="2:3" x14ac:dyDescent="0.3">
      <c r="B8" s="297" t="s">
        <v>2052</v>
      </c>
    </row>
    <row r="9" spans="2:3" x14ac:dyDescent="0.3">
      <c r="B9" s="32" t="s">
        <v>2053</v>
      </c>
      <c r="C9" s="32" t="s">
        <v>2049</v>
      </c>
    </row>
    <row r="10" spans="2:3" x14ac:dyDescent="0.3">
      <c r="B10" s="32" t="s">
        <v>2054</v>
      </c>
      <c r="C10" s="32" t="s">
        <v>2049</v>
      </c>
    </row>
  </sheetData>
  <conditionalFormatting sqref="C3:C7 C9:C10">
    <cfRule type="containsText" dxfId="3" priority="1" operator="containsText" text="BUY">
      <formula>NOT(ISERROR(SEARCH("BUY",C3)))</formula>
    </cfRule>
    <cfRule type="containsText" dxfId="2" priority="2" operator="containsText" text="HOLD">
      <formula>NOT(ISERROR(SEARCH("HOLD",C3)))</formula>
    </cfRule>
    <cfRule type="containsText" dxfId="1" priority="3" operator="containsText" text="SELL">
      <formula>NOT(ISERROR(SEARCH("SELL",C3)))</formula>
    </cfRule>
    <cfRule type="cellIs" dxfId="0" priority="4" operator="equal">
      <formula>"""SELL"""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80"/>
  <sheetViews>
    <sheetView workbookViewId="0"/>
  </sheetViews>
  <sheetFormatPr defaultRowHeight="14.4" x14ac:dyDescent="0.3"/>
  <cols>
    <col min="2" max="2" width="11.44140625" bestFit="1" customWidth="1"/>
    <col min="3" max="4" width="16.77734375" bestFit="1" customWidth="1"/>
    <col min="5" max="5" width="16.77734375" customWidth="1"/>
    <col min="6" max="6" width="15" bestFit="1" customWidth="1"/>
    <col min="8" max="8" width="11.44140625" bestFit="1" customWidth="1"/>
    <col min="9" max="9" width="10.21875" bestFit="1" customWidth="1"/>
    <col min="10" max="10" width="10.6640625" bestFit="1" customWidth="1"/>
    <col min="11" max="11" width="14.21875" bestFit="1" customWidth="1"/>
  </cols>
  <sheetData>
    <row r="2" spans="2:13" ht="17.399999999999999" x14ac:dyDescent="0.5">
      <c r="C2" t="s">
        <v>2078</v>
      </c>
      <c r="D2" t="s">
        <v>1882</v>
      </c>
      <c r="E2" t="s">
        <v>2061</v>
      </c>
      <c r="F2" t="s">
        <v>1811</v>
      </c>
      <c r="H2" t="s">
        <v>1913</v>
      </c>
      <c r="I2" s="273" t="s">
        <v>2079</v>
      </c>
      <c r="J2" s="273" t="s">
        <v>1988</v>
      </c>
      <c r="K2" s="273" t="s">
        <v>1989</v>
      </c>
      <c r="L2" s="273" t="s">
        <v>1979</v>
      </c>
      <c r="M2" s="273" t="s">
        <v>1869</v>
      </c>
    </row>
    <row r="3" spans="2:13" x14ac:dyDescent="0.3">
      <c r="C3" s="345" t="s">
        <v>2058</v>
      </c>
      <c r="D3" s="345" t="s">
        <v>2058</v>
      </c>
      <c r="E3" s="345" t="s">
        <v>2058</v>
      </c>
      <c r="H3" s="347">
        <v>45016</v>
      </c>
      <c r="I3" s="350">
        <v>1.42</v>
      </c>
    </row>
    <row r="4" spans="2:13" x14ac:dyDescent="0.3">
      <c r="C4" s="345" t="s">
        <v>2059</v>
      </c>
      <c r="D4" s="345" t="s">
        <v>2059</v>
      </c>
      <c r="E4" s="345" t="s">
        <v>2059</v>
      </c>
      <c r="F4" s="345" t="s">
        <v>2059</v>
      </c>
      <c r="H4" s="347">
        <v>45107</v>
      </c>
      <c r="I4" s="350">
        <v>1.7</v>
      </c>
    </row>
    <row r="5" spans="2:13" x14ac:dyDescent="0.3">
      <c r="B5" s="347">
        <v>40268</v>
      </c>
      <c r="C5" s="346" t="s">
        <v>2060</v>
      </c>
      <c r="D5" s="346" t="s">
        <v>2060</v>
      </c>
      <c r="E5" s="346" t="s">
        <v>2060</v>
      </c>
      <c r="F5" s="346" t="s">
        <v>2060</v>
      </c>
      <c r="H5" s="347">
        <v>45198</v>
      </c>
      <c r="I5" s="350">
        <v>1.71</v>
      </c>
    </row>
    <row r="6" spans="2:13" x14ac:dyDescent="0.3">
      <c r="B6" s="347">
        <v>40359</v>
      </c>
      <c r="C6" s="346" t="s">
        <v>2060</v>
      </c>
      <c r="D6" s="346" t="s">
        <v>2060</v>
      </c>
      <c r="E6" s="346" t="s">
        <v>2060</v>
      </c>
      <c r="F6" s="346" t="s">
        <v>2060</v>
      </c>
      <c r="H6" s="347">
        <v>45289</v>
      </c>
      <c r="I6" s="350">
        <v>1.91</v>
      </c>
    </row>
    <row r="7" spans="2:13" x14ac:dyDescent="0.3">
      <c r="B7" s="347">
        <v>40451</v>
      </c>
      <c r="C7" s="346" t="s">
        <v>2060</v>
      </c>
      <c r="D7" s="346" t="s">
        <v>2060</v>
      </c>
      <c r="E7" s="346" t="s">
        <v>2060</v>
      </c>
      <c r="F7" s="346" t="s">
        <v>2060</v>
      </c>
      <c r="H7" s="347">
        <v>45380</v>
      </c>
      <c r="I7" s="350">
        <v>1.72</v>
      </c>
      <c r="J7" s="352">
        <v>7104</v>
      </c>
      <c r="K7" s="352">
        <v>2497</v>
      </c>
      <c r="L7" s="350">
        <v>0.11899999999999999</v>
      </c>
      <c r="M7" s="346">
        <v>0.43</v>
      </c>
    </row>
    <row r="8" spans="2:13" x14ac:dyDescent="0.3">
      <c r="B8" s="347">
        <v>40543</v>
      </c>
      <c r="C8" s="346" t="s">
        <v>2060</v>
      </c>
      <c r="D8" s="346" t="s">
        <v>2060</v>
      </c>
      <c r="E8" s="346" t="s">
        <v>2060</v>
      </c>
      <c r="F8" s="346" t="s">
        <v>2060</v>
      </c>
      <c r="H8" s="347">
        <v>45471</v>
      </c>
      <c r="I8" s="350">
        <v>1.64</v>
      </c>
      <c r="J8" s="352">
        <v>5998</v>
      </c>
      <c r="K8" s="352">
        <v>1705</v>
      </c>
      <c r="L8" s="350">
        <v>2.2705000000000002</v>
      </c>
      <c r="M8" s="346">
        <v>0.46</v>
      </c>
    </row>
    <row r="9" spans="2:13" x14ac:dyDescent="0.3">
      <c r="B9" s="347">
        <v>40633</v>
      </c>
      <c r="C9" s="346">
        <v>0.33</v>
      </c>
      <c r="D9" s="346">
        <v>0.22</v>
      </c>
      <c r="E9" s="346">
        <v>0.76819999999999999</v>
      </c>
      <c r="F9" s="346" t="s">
        <v>2060</v>
      </c>
      <c r="H9" s="347">
        <v>45565</v>
      </c>
      <c r="I9" s="350">
        <v>1.81</v>
      </c>
      <c r="J9" s="352">
        <v>7832</v>
      </c>
      <c r="K9" s="352">
        <v>2332</v>
      </c>
      <c r="L9" s="350">
        <v>3.1671</v>
      </c>
      <c r="M9" s="346">
        <v>0.46</v>
      </c>
    </row>
    <row r="10" spans="2:13" x14ac:dyDescent="0.3">
      <c r="B10" s="347">
        <v>40724</v>
      </c>
      <c r="C10" s="346">
        <v>-0.46</v>
      </c>
      <c r="D10" s="346">
        <v>0.24</v>
      </c>
      <c r="E10" s="346">
        <v>6.5555000000000003</v>
      </c>
      <c r="F10" s="346" t="s">
        <v>2060</v>
      </c>
      <c r="H10" s="347">
        <v>45657</v>
      </c>
      <c r="I10" s="350">
        <v>2.2200000000000002</v>
      </c>
      <c r="J10" s="352">
        <v>5328</v>
      </c>
      <c r="K10" s="352">
        <v>2332</v>
      </c>
      <c r="L10" s="350">
        <v>3.1671</v>
      </c>
      <c r="M10" s="346">
        <v>0.46250000000000002</v>
      </c>
    </row>
    <row r="11" spans="2:13" x14ac:dyDescent="0.3">
      <c r="B11" s="347">
        <v>40816</v>
      </c>
      <c r="C11" s="346">
        <v>-3.86</v>
      </c>
      <c r="D11" s="346">
        <v>0.2</v>
      </c>
      <c r="E11" s="346">
        <v>3.3241000000000001</v>
      </c>
      <c r="F11" s="346" t="s">
        <v>2060</v>
      </c>
    </row>
    <row r="12" spans="2:13" ht="17.399999999999999" x14ac:dyDescent="0.5">
      <c r="B12" s="347">
        <v>40907</v>
      </c>
      <c r="C12" s="346">
        <v>0.05</v>
      </c>
      <c r="D12" s="346">
        <v>0.46</v>
      </c>
      <c r="E12" s="346">
        <v>5.8616999999999999</v>
      </c>
      <c r="F12" s="346" t="s">
        <v>2060</v>
      </c>
      <c r="H12" t="s">
        <v>1912</v>
      </c>
      <c r="I12" s="273" t="s">
        <v>1975</v>
      </c>
      <c r="J12" s="273" t="s">
        <v>1988</v>
      </c>
      <c r="K12" s="273" t="s">
        <v>1989</v>
      </c>
      <c r="L12" s="273" t="s">
        <v>1979</v>
      </c>
      <c r="M12" s="273" t="s">
        <v>1869</v>
      </c>
    </row>
    <row r="13" spans="2:13" x14ac:dyDescent="0.3">
      <c r="B13" s="347">
        <v>40998</v>
      </c>
      <c r="C13" s="346">
        <v>0.66</v>
      </c>
      <c r="D13" s="346">
        <v>0.46</v>
      </c>
      <c r="E13" s="346">
        <v>6.1481000000000003</v>
      </c>
      <c r="F13" s="346">
        <v>-83.888599999999997</v>
      </c>
      <c r="H13" s="347">
        <v>45016</v>
      </c>
      <c r="I13" s="351">
        <v>0.81</v>
      </c>
    </row>
    <row r="14" spans="2:13" x14ac:dyDescent="0.3">
      <c r="B14" s="347">
        <v>41089</v>
      </c>
      <c r="C14" s="346">
        <v>-0.38</v>
      </c>
      <c r="D14" s="346">
        <v>0.25</v>
      </c>
      <c r="E14" s="346">
        <v>21.3035</v>
      </c>
      <c r="F14" s="346">
        <v>-24.455500000000001</v>
      </c>
      <c r="H14" s="347">
        <v>45107</v>
      </c>
      <c r="I14" s="351">
        <v>0.73</v>
      </c>
    </row>
    <row r="15" spans="2:13" x14ac:dyDescent="0.3">
      <c r="B15" s="347">
        <v>41180</v>
      </c>
      <c r="C15" s="346">
        <v>0.55000000000000004</v>
      </c>
      <c r="D15" s="346">
        <v>0.24</v>
      </c>
      <c r="E15" s="346">
        <v>19.9922</v>
      </c>
      <c r="F15" s="346">
        <v>7.6791999999999998</v>
      </c>
      <c r="H15" s="347">
        <v>45198</v>
      </c>
      <c r="I15" s="351">
        <v>0.88</v>
      </c>
    </row>
    <row r="16" spans="2:13" x14ac:dyDescent="0.3">
      <c r="B16" s="347">
        <v>41274</v>
      </c>
      <c r="C16" s="346">
        <v>1.1200000000000001</v>
      </c>
      <c r="D16" s="346">
        <v>0.4</v>
      </c>
      <c r="E16" s="346">
        <v>20.505500000000001</v>
      </c>
      <c r="F16" s="346">
        <v>14.8177</v>
      </c>
      <c r="H16" s="347">
        <v>45289</v>
      </c>
      <c r="I16" s="351">
        <v>1</v>
      </c>
    </row>
    <row r="17" spans="2:13" x14ac:dyDescent="0.3">
      <c r="B17" s="347">
        <v>41362</v>
      </c>
      <c r="C17" s="346">
        <v>1.6</v>
      </c>
      <c r="D17" s="346">
        <v>1.05</v>
      </c>
      <c r="E17" s="346">
        <v>20.873799999999999</v>
      </c>
      <c r="F17" s="346">
        <v>21.424800000000001</v>
      </c>
      <c r="H17" s="347">
        <v>45380</v>
      </c>
      <c r="I17" s="351">
        <v>0.97</v>
      </c>
      <c r="J17" s="353">
        <v>11430.058999999999</v>
      </c>
      <c r="K17" s="353">
        <v>2206.1819999999998</v>
      </c>
      <c r="L17" s="351">
        <v>1.7063999999999999</v>
      </c>
      <c r="M17" s="351">
        <v>0.17499999999999999</v>
      </c>
    </row>
    <row r="18" spans="2:13" x14ac:dyDescent="0.3">
      <c r="B18" s="347">
        <v>41453</v>
      </c>
      <c r="C18" s="346">
        <v>0.32</v>
      </c>
      <c r="D18" s="346">
        <v>0.56999999999999995</v>
      </c>
      <c r="E18" s="346">
        <v>19.215699999999998</v>
      </c>
      <c r="F18" s="346">
        <v>17.377199999999998</v>
      </c>
      <c r="H18" s="347">
        <v>45471</v>
      </c>
      <c r="I18" s="351">
        <v>1.0900000000000001</v>
      </c>
      <c r="J18" s="353">
        <v>5939.7870000000003</v>
      </c>
      <c r="K18" s="353">
        <v>2100.1080000000002</v>
      </c>
      <c r="L18" s="351">
        <v>3.7541000000000002</v>
      </c>
      <c r="M18" s="351">
        <v>0.17499999999999999</v>
      </c>
    </row>
    <row r="19" spans="2:13" x14ac:dyDescent="0.3">
      <c r="B19" s="347">
        <v>41547</v>
      </c>
      <c r="C19" s="346">
        <v>1.1299999999999999</v>
      </c>
      <c r="D19" s="346">
        <v>1.32</v>
      </c>
      <c r="E19" s="346">
        <v>18.874600000000001</v>
      </c>
      <c r="F19" s="346">
        <v>21.172599999999999</v>
      </c>
      <c r="H19" s="347">
        <v>45565</v>
      </c>
      <c r="I19" s="351">
        <v>1.38</v>
      </c>
      <c r="J19" s="353">
        <v>7112.509</v>
      </c>
      <c r="K19" s="353">
        <v>2494.3119999999999</v>
      </c>
      <c r="L19" s="351">
        <v>2.0640000000000001</v>
      </c>
      <c r="M19" s="351">
        <v>0.17499999999999999</v>
      </c>
    </row>
    <row r="20" spans="2:13" x14ac:dyDescent="0.3">
      <c r="B20" s="347">
        <v>41639</v>
      </c>
      <c r="C20" s="346">
        <v>0.94</v>
      </c>
      <c r="D20" s="346">
        <v>1.01</v>
      </c>
      <c r="E20" s="346">
        <v>7.2195999999999998</v>
      </c>
      <c r="F20" s="346">
        <v>29.700500000000002</v>
      </c>
      <c r="H20" s="347">
        <v>45657</v>
      </c>
      <c r="I20" s="351">
        <v>1.32</v>
      </c>
      <c r="J20" s="353">
        <v>5398.0829999999996</v>
      </c>
      <c r="K20" s="353">
        <v>2494.3119999999999</v>
      </c>
      <c r="L20" s="351">
        <v>2.0640000000000001</v>
      </c>
      <c r="M20" s="351">
        <v>0.17499999999999999</v>
      </c>
    </row>
    <row r="21" spans="2:13" x14ac:dyDescent="0.3">
      <c r="B21" s="347">
        <v>41729</v>
      </c>
      <c r="C21" s="346">
        <v>0.32</v>
      </c>
      <c r="D21" s="346">
        <v>1.08</v>
      </c>
      <c r="E21" s="346">
        <v>16.875299999999999</v>
      </c>
      <c r="F21" s="346">
        <v>14.768000000000001</v>
      </c>
    </row>
    <row r="22" spans="2:13" ht="17.399999999999999" x14ac:dyDescent="0.5">
      <c r="B22" s="347">
        <v>41820</v>
      </c>
      <c r="C22" s="346">
        <v>0.33</v>
      </c>
      <c r="D22" s="346">
        <v>0.84</v>
      </c>
      <c r="E22" s="346">
        <v>15.3041</v>
      </c>
      <c r="F22" s="346">
        <v>15.466100000000001</v>
      </c>
      <c r="H22" t="s">
        <v>1916</v>
      </c>
      <c r="I22" s="273" t="s">
        <v>1975</v>
      </c>
      <c r="J22" s="273" t="s">
        <v>1988</v>
      </c>
      <c r="K22" s="273" t="s">
        <v>1989</v>
      </c>
      <c r="L22" s="273" t="s">
        <v>1979</v>
      </c>
      <c r="M22" s="273" t="s">
        <v>1869</v>
      </c>
    </row>
    <row r="23" spans="2:13" x14ac:dyDescent="0.3">
      <c r="B23" s="347">
        <v>41912</v>
      </c>
      <c r="C23" s="346">
        <v>-0.05</v>
      </c>
      <c r="D23" s="346">
        <v>0.46</v>
      </c>
      <c r="E23" s="346">
        <v>12.4735</v>
      </c>
      <c r="F23" s="346">
        <v>9.5985999999999994</v>
      </c>
      <c r="H23" s="347">
        <v>45016</v>
      </c>
      <c r="I23" s="351">
        <v>0.97</v>
      </c>
    </row>
    <row r="24" spans="2:13" x14ac:dyDescent="0.3">
      <c r="B24" s="347">
        <v>42004</v>
      </c>
      <c r="C24" s="346">
        <v>0.04</v>
      </c>
      <c r="D24" s="346">
        <v>0.73</v>
      </c>
      <c r="E24" s="346">
        <v>10.956899999999999</v>
      </c>
      <c r="F24" s="346">
        <v>6.7652999999999999</v>
      </c>
      <c r="H24" s="347">
        <v>45107</v>
      </c>
      <c r="I24" s="351">
        <v>0.93</v>
      </c>
    </row>
    <row r="25" spans="2:13" x14ac:dyDescent="0.3">
      <c r="B25" s="347">
        <v>42094</v>
      </c>
      <c r="C25" s="346">
        <v>0.09</v>
      </c>
      <c r="D25" s="346">
        <v>0.86</v>
      </c>
      <c r="E25" s="346">
        <v>9.8679000000000006</v>
      </c>
      <c r="F25" s="346">
        <v>3.1231</v>
      </c>
      <c r="H25" s="347">
        <v>45198</v>
      </c>
      <c r="I25" s="351">
        <v>0.94</v>
      </c>
    </row>
    <row r="26" spans="2:13" x14ac:dyDescent="0.3">
      <c r="B26" s="347">
        <v>42185</v>
      </c>
      <c r="C26" s="346">
        <v>0.3</v>
      </c>
      <c r="D26" s="346">
        <v>0.33</v>
      </c>
      <c r="E26" s="346">
        <v>4.2961999999999998</v>
      </c>
      <c r="F26" s="346">
        <v>4.2062999999999997</v>
      </c>
      <c r="H26" s="347">
        <v>45289</v>
      </c>
      <c r="I26" s="351">
        <v>1.1100000000000001</v>
      </c>
    </row>
    <row r="27" spans="2:13" x14ac:dyDescent="0.3">
      <c r="B27" s="347">
        <v>42277</v>
      </c>
      <c r="C27" s="346">
        <v>0.2</v>
      </c>
      <c r="D27" s="346">
        <v>0.42</v>
      </c>
      <c r="E27" s="346">
        <v>4.0004</v>
      </c>
      <c r="F27" s="346">
        <v>8.0960000000000001</v>
      </c>
      <c r="H27" s="347">
        <v>45380</v>
      </c>
      <c r="I27" s="351">
        <v>0.98</v>
      </c>
      <c r="J27" s="353">
        <v>3687.828</v>
      </c>
      <c r="K27" s="353">
        <v>1979.2829999999999</v>
      </c>
      <c r="L27" s="351">
        <v>1.2136</v>
      </c>
      <c r="M27" s="351">
        <v>0.94</v>
      </c>
    </row>
    <row r="28" spans="2:13" x14ac:dyDescent="0.3">
      <c r="B28" s="347">
        <v>42369</v>
      </c>
      <c r="C28" s="346">
        <v>0.02</v>
      </c>
      <c r="D28" s="346">
        <v>0.35</v>
      </c>
      <c r="E28" s="346">
        <v>3.5869</v>
      </c>
      <c r="F28" s="346">
        <v>8.7027999999999999</v>
      </c>
      <c r="H28" s="347">
        <v>45471</v>
      </c>
      <c r="I28" s="351">
        <v>0.96</v>
      </c>
      <c r="J28" s="353">
        <v>2796.3809999999999</v>
      </c>
      <c r="K28" s="353">
        <v>1281.2729999999999</v>
      </c>
      <c r="L28" s="351">
        <v>1.4901</v>
      </c>
      <c r="M28" s="351">
        <v>0.83</v>
      </c>
    </row>
    <row r="29" spans="2:13" x14ac:dyDescent="0.3">
      <c r="B29" s="347">
        <v>42460</v>
      </c>
      <c r="C29" s="346">
        <v>-0.19</v>
      </c>
      <c r="D29" s="346">
        <v>0.28000000000000003</v>
      </c>
      <c r="E29" s="346">
        <v>2.9954000000000001</v>
      </c>
      <c r="F29" s="346">
        <v>5.0206</v>
      </c>
      <c r="H29" s="347">
        <v>45565</v>
      </c>
      <c r="I29" s="351">
        <v>1.01</v>
      </c>
      <c r="J29" s="353">
        <v>3663.194</v>
      </c>
      <c r="K29" s="353">
        <v>1887.4159999999999</v>
      </c>
      <c r="L29" s="351">
        <v>1.5651999999999999</v>
      </c>
      <c r="M29" s="351">
        <v>0.86</v>
      </c>
    </row>
    <row r="30" spans="2:13" x14ac:dyDescent="0.3">
      <c r="B30" s="347">
        <v>42551</v>
      </c>
      <c r="C30" s="346">
        <v>0.91</v>
      </c>
      <c r="D30" s="346">
        <v>0.25</v>
      </c>
      <c r="E30" s="346">
        <v>3.7223999999999999</v>
      </c>
      <c r="F30" s="346">
        <v>24.040299999999998</v>
      </c>
      <c r="H30" s="347">
        <v>45657</v>
      </c>
      <c r="I30" s="351">
        <v>1.69</v>
      </c>
      <c r="J30" s="353">
        <v>3082.5650000000001</v>
      </c>
      <c r="K30" s="353">
        <v>1887.4159999999999</v>
      </c>
      <c r="L30" s="351">
        <v>1.5651999999999999</v>
      </c>
      <c r="M30" s="351">
        <v>0.86</v>
      </c>
    </row>
    <row r="31" spans="2:13" x14ac:dyDescent="0.3">
      <c r="B31" s="347">
        <v>42643</v>
      </c>
      <c r="C31" s="346">
        <v>0.5</v>
      </c>
      <c r="D31" s="346">
        <v>0.37</v>
      </c>
      <c r="E31" s="346">
        <v>3.9140000000000001</v>
      </c>
      <c r="F31" s="346">
        <v>31.506699999999999</v>
      </c>
    </row>
    <row r="32" spans="2:13" ht="17.399999999999999" x14ac:dyDescent="0.5">
      <c r="B32" s="347">
        <v>42734</v>
      </c>
      <c r="C32" s="346">
        <v>0.87</v>
      </c>
      <c r="D32" s="346">
        <v>0.35</v>
      </c>
      <c r="E32" s="346">
        <v>4.5029000000000003</v>
      </c>
      <c r="F32" s="346">
        <v>51.906700000000001</v>
      </c>
      <c r="H32" t="s">
        <v>1919</v>
      </c>
      <c r="I32" s="273" t="s">
        <v>1975</v>
      </c>
      <c r="J32" s="273" t="s">
        <v>1988</v>
      </c>
      <c r="K32" s="273" t="s">
        <v>1989</v>
      </c>
      <c r="L32" s="273" t="s">
        <v>1979</v>
      </c>
      <c r="M32" s="273" t="s">
        <v>1869</v>
      </c>
    </row>
    <row r="33" spans="2:13" x14ac:dyDescent="0.3">
      <c r="B33" s="347">
        <v>42825</v>
      </c>
      <c r="C33" s="346">
        <v>0.3</v>
      </c>
      <c r="D33" s="346">
        <v>0.45</v>
      </c>
      <c r="E33" s="346">
        <v>4.8087999999999997</v>
      </c>
      <c r="F33" s="346">
        <v>65.594499999999996</v>
      </c>
      <c r="H33" s="347">
        <v>45016</v>
      </c>
      <c r="I33" s="351">
        <v>7.93</v>
      </c>
    </row>
    <row r="34" spans="2:13" x14ac:dyDescent="0.3">
      <c r="B34" s="347">
        <v>42916</v>
      </c>
      <c r="C34" s="346">
        <v>0.44</v>
      </c>
      <c r="D34" s="346">
        <v>0.49</v>
      </c>
      <c r="E34" s="346">
        <v>4.9131999999999998</v>
      </c>
      <c r="F34" s="346">
        <v>48.0732</v>
      </c>
      <c r="H34" s="347">
        <v>45107</v>
      </c>
      <c r="I34" s="351">
        <v>9.2799999999999994</v>
      </c>
    </row>
    <row r="35" spans="2:13" x14ac:dyDescent="0.3">
      <c r="B35" s="347">
        <v>43007</v>
      </c>
      <c r="C35" s="346">
        <v>1</v>
      </c>
      <c r="D35" s="346">
        <v>0.52</v>
      </c>
      <c r="E35" s="346">
        <v>5.4484000000000004</v>
      </c>
      <c r="F35" s="346">
        <v>55.478000000000002</v>
      </c>
      <c r="H35" s="347">
        <v>45198</v>
      </c>
      <c r="I35" s="351">
        <v>10.91</v>
      </c>
    </row>
    <row r="36" spans="2:13" x14ac:dyDescent="0.3">
      <c r="B36" s="347">
        <v>43098</v>
      </c>
      <c r="C36" s="346">
        <v>0.92</v>
      </c>
      <c r="D36" s="346">
        <v>0.39</v>
      </c>
      <c r="E36" s="346">
        <v>6.1379000000000001</v>
      </c>
      <c r="F36" s="346">
        <v>50.200299999999999</v>
      </c>
      <c r="H36" s="347">
        <v>45289</v>
      </c>
      <c r="I36" s="351">
        <v>9.66</v>
      </c>
    </row>
    <row r="37" spans="2:13" x14ac:dyDescent="0.3">
      <c r="B37" s="347">
        <v>43189</v>
      </c>
      <c r="C37" s="346">
        <v>-0.34</v>
      </c>
      <c r="D37" s="346">
        <v>0.66</v>
      </c>
      <c r="E37" s="346">
        <v>4.9648000000000003</v>
      </c>
      <c r="F37" s="346">
        <v>40.7318</v>
      </c>
      <c r="H37" s="347">
        <v>45380</v>
      </c>
      <c r="I37" s="351">
        <v>9.81</v>
      </c>
      <c r="J37" s="353">
        <v>4728</v>
      </c>
      <c r="K37" s="353">
        <v>1975</v>
      </c>
      <c r="L37" s="351">
        <v>-3.1741999999999999</v>
      </c>
      <c r="M37" s="351">
        <v>5.0999999999999996</v>
      </c>
    </row>
    <row r="38" spans="2:13" x14ac:dyDescent="0.3">
      <c r="B38" s="347">
        <v>43280</v>
      </c>
      <c r="C38" s="346">
        <v>0.25</v>
      </c>
      <c r="D38" s="346">
        <v>0.38</v>
      </c>
      <c r="E38" s="346">
        <v>4.9401000000000002</v>
      </c>
      <c r="F38" s="346">
        <v>36.487299999999998</v>
      </c>
      <c r="H38" s="347">
        <v>45471</v>
      </c>
      <c r="I38" s="351">
        <v>10.36</v>
      </c>
      <c r="J38" s="353">
        <v>4805</v>
      </c>
      <c r="K38" s="353">
        <v>2070</v>
      </c>
      <c r="L38" s="351">
        <v>9.1509</v>
      </c>
      <c r="M38" s="351">
        <v>5.0999999999999996</v>
      </c>
    </row>
    <row r="39" spans="2:13" x14ac:dyDescent="0.3">
      <c r="B39" s="347">
        <v>43371</v>
      </c>
      <c r="C39" s="346">
        <v>0.77</v>
      </c>
      <c r="D39" s="346">
        <v>0.43</v>
      </c>
      <c r="E39" s="346">
        <v>5.3369</v>
      </c>
      <c r="F39" s="346">
        <v>29.792200000000001</v>
      </c>
      <c r="H39" s="347">
        <v>45565</v>
      </c>
      <c r="I39" s="351">
        <v>11.46</v>
      </c>
      <c r="J39" s="353">
        <v>5197</v>
      </c>
      <c r="K39" s="353">
        <v>2293</v>
      </c>
      <c r="L39" s="351">
        <v>8.6959</v>
      </c>
      <c r="M39" s="351">
        <v>5.0999999999999996</v>
      </c>
    </row>
    <row r="40" spans="2:13" x14ac:dyDescent="0.3">
      <c r="B40" s="347">
        <v>43465</v>
      </c>
      <c r="C40" s="346">
        <v>-1</v>
      </c>
      <c r="D40" s="346">
        <v>0.46</v>
      </c>
      <c r="E40" s="346">
        <v>4.0812999999999997</v>
      </c>
      <c r="F40" s="346">
        <v>-6.2152000000000003</v>
      </c>
      <c r="H40" s="347">
        <v>45657</v>
      </c>
      <c r="I40" s="351">
        <v>11.93</v>
      </c>
      <c r="J40" s="353">
        <v>5677</v>
      </c>
      <c r="K40" s="353">
        <v>2293</v>
      </c>
      <c r="L40" s="351">
        <v>8.6959</v>
      </c>
      <c r="M40" s="351">
        <v>5.0999999999999996</v>
      </c>
    </row>
    <row r="41" spans="2:13" x14ac:dyDescent="0.3">
      <c r="B41" s="347">
        <v>43553</v>
      </c>
      <c r="C41" s="346">
        <v>0.67</v>
      </c>
      <c r="D41" s="346">
        <v>0.56000000000000005</v>
      </c>
      <c r="E41" s="346">
        <v>3.8102</v>
      </c>
      <c r="F41" s="346">
        <v>15.2684</v>
      </c>
    </row>
    <row r="42" spans="2:13" ht="17.399999999999999" x14ac:dyDescent="0.5">
      <c r="B42" s="347">
        <v>43644</v>
      </c>
      <c r="C42" s="346">
        <v>0.75</v>
      </c>
      <c r="D42" s="346">
        <v>0.56000000000000005</v>
      </c>
      <c r="E42" s="346">
        <v>4.1162999999999998</v>
      </c>
      <c r="F42" s="346">
        <v>25.609200000000001</v>
      </c>
      <c r="H42" t="s">
        <v>1921</v>
      </c>
      <c r="I42" s="273" t="s">
        <v>1975</v>
      </c>
      <c r="J42" s="273" t="s">
        <v>1988</v>
      </c>
      <c r="K42" s="273" t="s">
        <v>1989</v>
      </c>
      <c r="L42" s="273" t="s">
        <v>1979</v>
      </c>
      <c r="M42" s="273" t="s">
        <v>1869</v>
      </c>
    </row>
    <row r="43" spans="2:13" x14ac:dyDescent="0.3">
      <c r="B43" s="347">
        <v>43738</v>
      </c>
      <c r="C43" s="346">
        <v>1.64</v>
      </c>
      <c r="D43" s="346">
        <v>0.5</v>
      </c>
      <c r="E43" s="346">
        <v>5.4424000000000001</v>
      </c>
      <c r="F43" s="346">
        <v>36.503900000000002</v>
      </c>
      <c r="H43" s="347">
        <v>45016</v>
      </c>
      <c r="I43" s="351">
        <v>8.7899999999999991</v>
      </c>
    </row>
    <row r="44" spans="2:13" x14ac:dyDescent="0.3">
      <c r="B44" s="347">
        <v>43830</v>
      </c>
      <c r="C44" s="346">
        <v>0.68</v>
      </c>
      <c r="D44" s="346">
        <v>0.5</v>
      </c>
      <c r="E44" s="346">
        <v>5.8208000000000002</v>
      </c>
      <c r="F44" s="346">
        <v>72.494</v>
      </c>
      <c r="H44" s="347">
        <v>45107</v>
      </c>
      <c r="I44" s="351">
        <v>3.08</v>
      </c>
    </row>
    <row r="45" spans="2:13" x14ac:dyDescent="0.3">
      <c r="B45" s="347">
        <v>43921</v>
      </c>
      <c r="C45" s="346">
        <v>-4.47</v>
      </c>
      <c r="D45" s="346">
        <v>0.89</v>
      </c>
      <c r="E45" s="346">
        <v>1.06E-2</v>
      </c>
      <c r="F45" s="346">
        <v>-97.918499999999995</v>
      </c>
      <c r="H45" s="347">
        <v>45198</v>
      </c>
      <c r="I45" s="351">
        <v>5.47</v>
      </c>
    </row>
    <row r="46" spans="2:13" x14ac:dyDescent="0.3">
      <c r="B46" s="347">
        <v>44012</v>
      </c>
      <c r="C46" s="346">
        <v>1.84</v>
      </c>
      <c r="D46" s="346">
        <v>0.42</v>
      </c>
      <c r="E46" s="346">
        <v>1.6354</v>
      </c>
      <c r="F46" s="346">
        <v>-17.656500000000001</v>
      </c>
      <c r="H46" s="347">
        <v>45289</v>
      </c>
      <c r="I46" s="351">
        <v>5.48</v>
      </c>
    </row>
    <row r="47" spans="2:13" x14ac:dyDescent="0.3">
      <c r="B47" s="347">
        <v>44104</v>
      </c>
      <c r="C47" s="346">
        <v>1.1100000000000001</v>
      </c>
      <c r="D47" s="346">
        <v>0.49</v>
      </c>
      <c r="E47" s="346">
        <v>2.3403999999999998</v>
      </c>
      <c r="F47" s="346">
        <v>-21.8552</v>
      </c>
      <c r="H47" s="347">
        <v>45380</v>
      </c>
      <c r="I47" s="351">
        <v>11.58</v>
      </c>
      <c r="J47" s="353">
        <v>32160</v>
      </c>
      <c r="K47" s="353">
        <v>23934</v>
      </c>
      <c r="L47" s="351">
        <v>-85.026799999999994</v>
      </c>
      <c r="M47" s="351">
        <v>2.75</v>
      </c>
    </row>
    <row r="48" spans="2:13" x14ac:dyDescent="0.3">
      <c r="B48" s="347">
        <v>44196</v>
      </c>
      <c r="C48" s="346">
        <v>1.8</v>
      </c>
      <c r="D48" s="346">
        <v>0.6</v>
      </c>
      <c r="E48" s="346">
        <v>3.7326999999999999</v>
      </c>
      <c r="F48" s="346">
        <v>6.2899000000000003</v>
      </c>
      <c r="H48" s="347">
        <v>45471</v>
      </c>
      <c r="I48" s="351">
        <v>8.6199999999999992</v>
      </c>
      <c r="J48" s="353">
        <v>30929</v>
      </c>
      <c r="K48" s="353">
        <v>22879</v>
      </c>
      <c r="L48" s="351">
        <v>16.9133</v>
      </c>
      <c r="M48" s="351">
        <v>2.75</v>
      </c>
    </row>
    <row r="49" spans="2:13" x14ac:dyDescent="0.3">
      <c r="B49" s="347">
        <v>44286</v>
      </c>
      <c r="C49" s="346">
        <v>2.8908999999999998</v>
      </c>
      <c r="D49" s="346">
        <v>0.6</v>
      </c>
      <c r="E49" s="346">
        <v>5.9553000000000003</v>
      </c>
      <c r="F49" s="346">
        <v>252.2251</v>
      </c>
      <c r="H49" s="347">
        <v>45565</v>
      </c>
      <c r="I49" s="351">
        <v>8.4</v>
      </c>
      <c r="J49" s="353">
        <v>31524</v>
      </c>
      <c r="K49" s="353">
        <v>23552</v>
      </c>
      <c r="L49" s="351">
        <v>-118.61450000000001</v>
      </c>
      <c r="M49" s="351">
        <v>3</v>
      </c>
    </row>
    <row r="50" spans="2:13" x14ac:dyDescent="0.3">
      <c r="B50" s="347">
        <v>44377</v>
      </c>
      <c r="C50" s="346">
        <v>2.7</v>
      </c>
      <c r="D50" s="346">
        <v>0.5</v>
      </c>
      <c r="E50" s="346">
        <v>7.8268000000000004</v>
      </c>
      <c r="F50" s="346">
        <v>178.64160000000001</v>
      </c>
      <c r="H50" s="347">
        <v>45657</v>
      </c>
      <c r="I50" s="351">
        <v>11.95</v>
      </c>
      <c r="J50" s="353">
        <v>31478</v>
      </c>
      <c r="K50" s="353">
        <v>23364</v>
      </c>
      <c r="L50" s="351">
        <v>-118.61450000000001</v>
      </c>
      <c r="M50" s="351">
        <v>3</v>
      </c>
    </row>
    <row r="51" spans="2:13" x14ac:dyDescent="0.3">
      <c r="B51" s="347">
        <v>44469</v>
      </c>
      <c r="C51" s="346">
        <v>1.0073000000000001</v>
      </c>
      <c r="D51" s="346">
        <v>0.5</v>
      </c>
      <c r="E51" s="346">
        <v>8.532</v>
      </c>
      <c r="F51" s="346">
        <v>147.55459999999999</v>
      </c>
    </row>
    <row r="52" spans="2:13" ht="17.399999999999999" x14ac:dyDescent="0.5">
      <c r="B52" s="347">
        <v>44561</v>
      </c>
      <c r="C52" s="346">
        <v>0.9103</v>
      </c>
      <c r="D52" s="346">
        <v>0.4</v>
      </c>
      <c r="E52" s="346">
        <v>12.913600000000001</v>
      </c>
      <c r="F52" s="346">
        <v>86.240499999999997</v>
      </c>
      <c r="H52" t="s">
        <v>1923</v>
      </c>
      <c r="I52" s="273" t="s">
        <v>1975</v>
      </c>
      <c r="J52" s="273" t="s">
        <v>1988</v>
      </c>
      <c r="K52" s="273" t="s">
        <v>1989</v>
      </c>
      <c r="L52" s="273" t="s">
        <v>1979</v>
      </c>
      <c r="M52" s="273" t="s">
        <v>1869</v>
      </c>
    </row>
    <row r="53" spans="2:13" x14ac:dyDescent="0.3">
      <c r="B53" s="347">
        <v>44651</v>
      </c>
      <c r="C53" s="346">
        <v>-0.70479999999999998</v>
      </c>
      <c r="D53" s="346">
        <v>0.4</v>
      </c>
      <c r="E53" s="346">
        <v>19.274000000000001</v>
      </c>
      <c r="F53" s="346">
        <v>10.9314</v>
      </c>
      <c r="H53" s="347">
        <v>45016</v>
      </c>
      <c r="I53" s="351">
        <v>1.7</v>
      </c>
    </row>
    <row r="54" spans="2:13" x14ac:dyDescent="0.3">
      <c r="B54" s="347">
        <v>44742</v>
      </c>
      <c r="C54" s="346">
        <v>-2.8188</v>
      </c>
      <c r="D54" s="346">
        <v>0.4</v>
      </c>
      <c r="E54" s="346">
        <v>6.4428000000000001</v>
      </c>
      <c r="F54" s="346">
        <v>-58.191499999999998</v>
      </c>
      <c r="H54" s="347">
        <v>45107</v>
      </c>
      <c r="I54" s="351">
        <v>1.24</v>
      </c>
    </row>
    <row r="55" spans="2:13" x14ac:dyDescent="0.3">
      <c r="B55" s="347">
        <v>44834</v>
      </c>
      <c r="C55" s="346">
        <v>-0.9829</v>
      </c>
      <c r="D55" s="346">
        <v>0.4</v>
      </c>
      <c r="E55" s="346">
        <v>-2.3382000000000001</v>
      </c>
      <c r="F55" s="346">
        <v>-58.191499999999998</v>
      </c>
      <c r="H55" s="347">
        <v>45198</v>
      </c>
      <c r="I55" s="351">
        <v>1.38</v>
      </c>
    </row>
    <row r="56" spans="2:13" x14ac:dyDescent="0.3">
      <c r="B56" s="347">
        <v>44925</v>
      </c>
      <c r="C56" s="346">
        <v>1.0789</v>
      </c>
      <c r="D56" s="346">
        <v>0.4</v>
      </c>
      <c r="E56" s="346">
        <v>11.6435</v>
      </c>
      <c r="F56" s="346">
        <v>-40.734099999999998</v>
      </c>
      <c r="H56" s="347">
        <v>45289</v>
      </c>
      <c r="I56" s="351">
        <v>1.1299999999999999</v>
      </c>
    </row>
    <row r="57" spans="2:13" x14ac:dyDescent="0.3">
      <c r="B57" s="347">
        <v>45016</v>
      </c>
      <c r="C57" s="346">
        <v>1.67</v>
      </c>
      <c r="D57" s="346">
        <v>0.43</v>
      </c>
      <c r="E57" s="346">
        <v>14.23</v>
      </c>
      <c r="F57" s="346">
        <v>-6.4614000000000003</v>
      </c>
      <c r="H57" s="347">
        <v>45380</v>
      </c>
      <c r="I57" s="351">
        <v>2.02</v>
      </c>
      <c r="J57" s="353">
        <v>26270</v>
      </c>
      <c r="K57" s="353">
        <v>16504</v>
      </c>
      <c r="L57" s="351">
        <v>2.2136</v>
      </c>
      <c r="M57" s="351">
        <v>0.85</v>
      </c>
    </row>
    <row r="58" spans="2:13" x14ac:dyDescent="0.3">
      <c r="B58" s="347">
        <v>45107</v>
      </c>
      <c r="C58" s="346">
        <v>1</v>
      </c>
      <c r="D58" s="346">
        <v>0.43</v>
      </c>
      <c r="E58" s="346">
        <v>14.5181</v>
      </c>
      <c r="F58" s="346">
        <v>27.040600000000001</v>
      </c>
      <c r="H58" s="347">
        <v>45471</v>
      </c>
      <c r="I58" s="351">
        <v>1.82</v>
      </c>
      <c r="J58" s="353">
        <v>26481</v>
      </c>
      <c r="K58" s="353">
        <v>16807</v>
      </c>
      <c r="L58" s="351">
        <v>1.0502</v>
      </c>
      <c r="M58" s="351">
        <v>0.85</v>
      </c>
    </row>
    <row r="59" spans="2:13" x14ac:dyDescent="0.3">
      <c r="B59" s="347">
        <v>45198</v>
      </c>
      <c r="C59" s="346">
        <v>1.1000000000000001</v>
      </c>
      <c r="D59" s="346">
        <v>0.43</v>
      </c>
      <c r="E59" s="346">
        <v>13.607699999999999</v>
      </c>
      <c r="F59" s="346">
        <v>27.040600000000001</v>
      </c>
      <c r="H59" s="347">
        <v>45565</v>
      </c>
      <c r="I59" s="351">
        <v>1.88</v>
      </c>
      <c r="J59" s="353">
        <v>27372</v>
      </c>
      <c r="K59" s="353">
        <v>17480</v>
      </c>
      <c r="L59" s="351">
        <v>-11.4855</v>
      </c>
      <c r="M59" s="351">
        <v>0.92500000000000004</v>
      </c>
    </row>
    <row r="60" spans="2:13" x14ac:dyDescent="0.3">
      <c r="B60" s="347">
        <v>45289</v>
      </c>
      <c r="C60" s="346">
        <v>4.8140999999999998</v>
      </c>
      <c r="D60" s="346">
        <v>0.43</v>
      </c>
      <c r="E60" s="346">
        <v>22.2699</v>
      </c>
      <c r="F60" s="346">
        <v>51.866799999999998</v>
      </c>
      <c r="H60" s="347">
        <v>45657</v>
      </c>
      <c r="I60" s="351">
        <v>2.2200000000000002</v>
      </c>
      <c r="J60" s="353">
        <v>27162</v>
      </c>
      <c r="K60" s="353">
        <v>17480</v>
      </c>
      <c r="L60" s="351">
        <v>-11.4855</v>
      </c>
      <c r="M60" s="351">
        <v>0.92500000000000004</v>
      </c>
    </row>
    <row r="61" spans="2:13" x14ac:dyDescent="0.3">
      <c r="B61" s="347">
        <v>45380</v>
      </c>
      <c r="C61" s="346">
        <v>2.38</v>
      </c>
      <c r="D61" s="346">
        <v>0.43</v>
      </c>
      <c r="E61" s="346">
        <v>23.5306</v>
      </c>
      <c r="F61" s="346">
        <v>50.561399999999999</v>
      </c>
    </row>
    <row r="62" spans="2:13" ht="17.399999999999999" x14ac:dyDescent="0.5">
      <c r="B62" s="347">
        <v>45471</v>
      </c>
      <c r="C62" s="346">
        <v>1.41</v>
      </c>
      <c r="D62" s="346">
        <v>0.46</v>
      </c>
      <c r="E62" s="346">
        <v>24.361999999999998</v>
      </c>
      <c r="F62" s="346">
        <v>51.366300000000003</v>
      </c>
      <c r="H62" t="s">
        <v>1925</v>
      </c>
      <c r="I62" s="273" t="s">
        <v>1975</v>
      </c>
      <c r="J62" s="273" t="s">
        <v>1988</v>
      </c>
      <c r="K62" s="273" t="s">
        <v>1989</v>
      </c>
      <c r="L62" s="273" t="s">
        <v>1979</v>
      </c>
      <c r="M62" s="273" t="s">
        <v>1869</v>
      </c>
    </row>
    <row r="63" spans="2:13" x14ac:dyDescent="0.3">
      <c r="B63" s="347">
        <v>45565</v>
      </c>
      <c r="C63" s="346">
        <v>1.3444</v>
      </c>
      <c r="D63" s="346">
        <v>0.46</v>
      </c>
      <c r="E63" s="346">
        <v>29.099499999999999</v>
      </c>
      <c r="F63" s="346">
        <v>48.188699999999997</v>
      </c>
      <c r="H63" s="347">
        <v>45016</v>
      </c>
      <c r="I63" s="351">
        <v>0.93</v>
      </c>
    </row>
    <row r="64" spans="2:13" x14ac:dyDescent="0.3">
      <c r="B64" s="347">
        <v>45657</v>
      </c>
      <c r="C64" s="346">
        <v>2.5034000000000001</v>
      </c>
      <c r="D64" s="346">
        <v>0.46250000000000002</v>
      </c>
      <c r="E64" s="346">
        <v>28.025300000000001</v>
      </c>
      <c r="F64" s="346">
        <v>31.439699999999998</v>
      </c>
      <c r="H64" s="347">
        <v>45107</v>
      </c>
      <c r="I64" s="351">
        <v>0.75</v>
      </c>
    </row>
    <row r="65" spans="2:13" x14ac:dyDescent="0.3">
      <c r="B65" s="348" t="s">
        <v>2062</v>
      </c>
      <c r="C65" s="349">
        <v>1.9390000000000001</v>
      </c>
      <c r="D65" s="349">
        <v>0.499</v>
      </c>
      <c r="E65" s="349">
        <v>31.810000000000002</v>
      </c>
      <c r="F65" s="349">
        <v>26.503</v>
      </c>
      <c r="H65" s="347">
        <v>45198</v>
      </c>
      <c r="I65" s="351">
        <v>0.77</v>
      </c>
    </row>
    <row r="66" spans="2:13" x14ac:dyDescent="0.3">
      <c r="B66" s="348" t="s">
        <v>2063</v>
      </c>
      <c r="C66" s="349">
        <v>2.0310000000000001</v>
      </c>
      <c r="D66" s="349">
        <v>0.499</v>
      </c>
      <c r="E66" s="349">
        <v>34.545000000000002</v>
      </c>
      <c r="F66" s="349">
        <v>19.062999999999999</v>
      </c>
      <c r="H66" s="347">
        <v>45289</v>
      </c>
      <c r="I66" s="351">
        <v>0.68</v>
      </c>
    </row>
    <row r="67" spans="2:13" x14ac:dyDescent="0.3">
      <c r="B67" s="348" t="s">
        <v>2064</v>
      </c>
      <c r="C67" s="349">
        <v>2.1430000000000002</v>
      </c>
      <c r="D67" s="349">
        <v>0.499</v>
      </c>
      <c r="E67" s="349">
        <v>37.450000000000003</v>
      </c>
      <c r="F67" s="349">
        <v>18.414999999999999</v>
      </c>
      <c r="H67" s="347">
        <v>45380</v>
      </c>
      <c r="I67" s="351">
        <v>0.74</v>
      </c>
      <c r="J67" s="353">
        <v>6448</v>
      </c>
      <c r="K67" s="353">
        <v>3864</v>
      </c>
      <c r="L67" s="351">
        <v>-0.82079999999999997</v>
      </c>
      <c r="M67" s="351">
        <v>0.25</v>
      </c>
    </row>
    <row r="68" spans="2:13" x14ac:dyDescent="0.3">
      <c r="B68" s="348" t="s">
        <v>2065</v>
      </c>
      <c r="C68" s="349">
        <v>2.234</v>
      </c>
      <c r="D68" s="349">
        <v>0.499</v>
      </c>
      <c r="E68" s="349">
        <v>40.344999999999999</v>
      </c>
      <c r="F68" s="349">
        <v>18.495000000000001</v>
      </c>
      <c r="H68" s="347">
        <v>45471</v>
      </c>
      <c r="I68" s="351">
        <v>0.73</v>
      </c>
      <c r="J68" s="353">
        <v>6349</v>
      </c>
      <c r="K68" s="353">
        <v>3768</v>
      </c>
      <c r="L68" s="351">
        <v>-2.3746999999999998</v>
      </c>
      <c r="M68" s="351">
        <v>0.25</v>
      </c>
    </row>
    <row r="69" spans="2:13" x14ac:dyDescent="0.3">
      <c r="B69" s="348" t="s">
        <v>2066</v>
      </c>
      <c r="C69" s="349">
        <v>2.2650000000000001</v>
      </c>
      <c r="D69" s="349">
        <v>0.53700000000000003</v>
      </c>
      <c r="E69" s="349">
        <v>16.330000000000002</v>
      </c>
      <c r="F69" s="349">
        <v>39.130000000000003</v>
      </c>
      <c r="H69" s="347">
        <v>45565</v>
      </c>
      <c r="I69" s="351">
        <v>0.77</v>
      </c>
      <c r="J69" s="353">
        <v>6553</v>
      </c>
      <c r="K69" s="353">
        <v>3909</v>
      </c>
      <c r="L69" s="351">
        <v>6.4790000000000001</v>
      </c>
      <c r="M69" s="351">
        <v>0.25</v>
      </c>
    </row>
    <row r="70" spans="2:13" x14ac:dyDescent="0.3">
      <c r="B70" s="348" t="s">
        <v>2067</v>
      </c>
      <c r="C70" s="349">
        <v>2.351</v>
      </c>
      <c r="D70" s="349">
        <v>0.53700000000000003</v>
      </c>
      <c r="E70" s="349">
        <v>18.37</v>
      </c>
      <c r="F70" s="349">
        <v>19.420000000000002</v>
      </c>
      <c r="H70" s="347">
        <v>45657</v>
      </c>
      <c r="I70" s="351">
        <v>1.01</v>
      </c>
      <c r="J70" s="353">
        <v>6649</v>
      </c>
      <c r="K70" s="353">
        <v>3979</v>
      </c>
      <c r="L70" s="351">
        <v>6.4790000000000001</v>
      </c>
      <c r="M70" s="351">
        <v>0.25</v>
      </c>
    </row>
    <row r="71" spans="2:13" x14ac:dyDescent="0.3">
      <c r="B71" s="348" t="s">
        <v>2068</v>
      </c>
      <c r="C71" s="349">
        <v>2.492</v>
      </c>
      <c r="D71" s="349">
        <v>0.53700000000000003</v>
      </c>
      <c r="E71" s="349">
        <v>20.73</v>
      </c>
      <c r="F71" s="349">
        <v>18.91</v>
      </c>
    </row>
    <row r="72" spans="2:13" x14ac:dyDescent="0.3">
      <c r="B72" s="348" t="s">
        <v>2069</v>
      </c>
      <c r="C72" s="349">
        <v>2.6240000000000001</v>
      </c>
      <c r="D72" s="349">
        <v>0.53700000000000003</v>
      </c>
      <c r="E72" s="349">
        <v>22.95</v>
      </c>
      <c r="F72" s="349">
        <v>19.059999999999999</v>
      </c>
    </row>
    <row r="73" spans="2:13" x14ac:dyDescent="0.3">
      <c r="B73" s="348" t="s">
        <v>2070</v>
      </c>
      <c r="C73" s="349">
        <v>2.637</v>
      </c>
      <c r="D73" s="349">
        <v>0.54700000000000004</v>
      </c>
      <c r="E73" s="349">
        <v>25.34</v>
      </c>
      <c r="F73" s="349" t="s">
        <v>2060</v>
      </c>
    </row>
    <row r="74" spans="2:13" x14ac:dyDescent="0.3">
      <c r="B74" s="348" t="s">
        <v>2071</v>
      </c>
      <c r="C74" s="349">
        <v>2.7730000000000001</v>
      </c>
      <c r="D74" s="349">
        <v>0.54700000000000004</v>
      </c>
      <c r="E74" s="349">
        <v>27.6</v>
      </c>
      <c r="F74" s="349" t="s">
        <v>2060</v>
      </c>
    </row>
    <row r="75" spans="2:13" x14ac:dyDescent="0.3">
      <c r="B75" s="348" t="s">
        <v>2072</v>
      </c>
      <c r="C75" s="349">
        <v>2.93</v>
      </c>
      <c r="D75" s="349">
        <v>0.56000000000000005</v>
      </c>
      <c r="E75" s="349">
        <v>30.37</v>
      </c>
      <c r="F75" s="349" t="s">
        <v>2060</v>
      </c>
    </row>
    <row r="76" spans="2:13" x14ac:dyDescent="0.3">
      <c r="B76" s="348" t="s">
        <v>2073</v>
      </c>
      <c r="C76" s="349">
        <v>3.0630000000000002</v>
      </c>
      <c r="D76" s="349">
        <v>0.56000000000000005</v>
      </c>
      <c r="E76" s="349">
        <v>32.869999999999997</v>
      </c>
      <c r="F76" s="349" t="s">
        <v>2060</v>
      </c>
    </row>
    <row r="77" spans="2:13" x14ac:dyDescent="0.3">
      <c r="B77" s="348" t="s">
        <v>2074</v>
      </c>
      <c r="C77" s="349" t="s">
        <v>2060</v>
      </c>
      <c r="D77" s="349" t="s">
        <v>2060</v>
      </c>
      <c r="E77" s="349" t="s">
        <v>2060</v>
      </c>
      <c r="F77" s="349" t="s">
        <v>2060</v>
      </c>
    </row>
    <row r="78" spans="2:13" x14ac:dyDescent="0.3">
      <c r="B78" s="348" t="s">
        <v>2075</v>
      </c>
      <c r="C78" s="349" t="s">
        <v>2060</v>
      </c>
      <c r="D78" s="349" t="s">
        <v>2060</v>
      </c>
      <c r="E78" s="349" t="s">
        <v>2060</v>
      </c>
      <c r="F78" s="349" t="s">
        <v>2060</v>
      </c>
    </row>
    <row r="79" spans="2:13" x14ac:dyDescent="0.3">
      <c r="B79" s="348" t="s">
        <v>2076</v>
      </c>
      <c r="C79" s="349" t="s">
        <v>2060</v>
      </c>
      <c r="D79" s="349" t="s">
        <v>2060</v>
      </c>
      <c r="E79" s="349" t="s">
        <v>2060</v>
      </c>
      <c r="F79" s="349" t="s">
        <v>2060</v>
      </c>
    </row>
    <row r="80" spans="2:13" x14ac:dyDescent="0.3">
      <c r="B80" s="348" t="s">
        <v>2077</v>
      </c>
      <c r="C80" s="349" t="s">
        <v>2060</v>
      </c>
      <c r="D80" s="349" t="s">
        <v>2060</v>
      </c>
      <c r="E80" s="349" t="s">
        <v>2060</v>
      </c>
      <c r="F80" s="349" t="s">
        <v>2060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25</vt:i4>
      </vt:variant>
    </vt:vector>
  </HeadingPairs>
  <TitlesOfParts>
    <vt:vector size="25" baseType="lpstr">
      <vt:lpstr>Data</vt:lpstr>
      <vt:lpstr>Statistics 1</vt:lpstr>
      <vt:lpstr>Beta</vt:lpstr>
      <vt:lpstr>Pair trade</vt:lpstr>
      <vt:lpstr>Moving Avgs</vt:lpstr>
      <vt:lpstr>Bollinger Bands</vt:lpstr>
      <vt:lpstr>Momentum + ROC</vt:lpstr>
      <vt:lpstr>RSI</vt:lpstr>
      <vt:lpstr>STOC + MACD</vt:lpstr>
      <vt:lpstr>Forecasts 1</vt:lpstr>
      <vt:lpstr>Eps Fcast Holt's (Prof data)</vt:lpstr>
      <vt:lpstr>Eps Fcast Holt's (ETS data)  </vt:lpstr>
      <vt:lpstr>Sales walking</vt:lpstr>
      <vt:lpstr>Residual Income (2022)</vt:lpstr>
      <vt:lpstr>WACC + rating</vt:lpstr>
      <vt:lpstr>DDM </vt:lpstr>
      <vt:lpstr>AUM growth</vt:lpstr>
      <vt:lpstr>Aggr DCFF FCFF (AUM)</vt:lpstr>
      <vt:lpstr>Aggr DCFF Monte Carlo </vt:lpstr>
      <vt:lpstr>P|E APO</vt:lpstr>
      <vt:lpstr>Multiples Peers</vt:lpstr>
      <vt:lpstr>Multiples strict Peers</vt:lpstr>
      <vt:lpstr>Black-Litterman Portfolio </vt:lpstr>
      <vt:lpstr>Final evaluation</vt:lpstr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2025-03-05T10:24:49Z</dcterms:created>
  <dcterms:modified xsi:type="dcterms:W3CDTF">2025-06-20T17:39:00Z</dcterms:modified>
</cp:coreProperties>
</file>